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/>
  <mc:AlternateContent xmlns:mc="http://schemas.openxmlformats.org/markup-compatibility/2006">
    <mc:Choice Requires="x15">
      <x15ac:absPath xmlns:x15ac="http://schemas.microsoft.com/office/spreadsheetml/2010/11/ac" url="C:\Users\arthu\Downloads\"/>
    </mc:Choice>
  </mc:AlternateContent>
  <xr:revisionPtr revIDLastSave="0" documentId="13_ncr:1_{65CA0575-8B04-4FF6-AED7-EE4FC2C1BDB3}" xr6:coauthVersionLast="47" xr6:coauthVersionMax="47" xr10:uidLastSave="{00000000-0000-0000-0000-000000000000}"/>
  <bookViews>
    <workbookView xWindow="-108" yWindow="-108" windowWidth="23256" windowHeight="13896" tabRatio="924" xr2:uid="{00000000-000D-0000-FFFF-FFFF00000000}"/>
  </bookViews>
  <sheets>
    <sheet name="Clinic Model" sheetId="2" r:id="rId1"/>
    <sheet name="Financial Statement Snapchat" sheetId="5" r:id="rId2"/>
    <sheet name="Expenses (Assum. &amp; Calc.)" sheetId="11" r:id="rId3"/>
    <sheet name="WACC,FCF,DCF" sheetId="7" r:id="rId4"/>
    <sheet name="Assumptions (Revenue)" sheetId="4" r:id="rId5"/>
    <sheet name="Payroll (Expenses)" sheetId="3" r:id="rId6"/>
    <sheet name="Capital &amp; Debt Calculations" sheetId="12" r:id="rId7"/>
    <sheet name="Asset Book Value &amp; Depreciation" sheetId="13" r:id="rId8"/>
    <sheet name="Financial Statement Full" sheetId="10" r:id="rId9"/>
    <sheet name="Shortcut Lookup" sheetId="14" state="hidden" r:id="rId10"/>
    <sheet name="Shortcut Lookup 2" sheetId="15" state="hidden" r:id="rId11"/>
  </sheets>
  <definedNames>
    <definedName name="Acquisition_Seasonality_By_Months">#REF!</definedName>
    <definedName name="Anual_Patients_Visit">'Assumptions (Revenue)'!$E$4:$I$8</definedName>
    <definedName name="ChangeLog">#REF!</definedName>
    <definedName name="CORP_TAX">'Clinic Model'!$G$22</definedName>
    <definedName name="Currency_Symbol">'Clinic Model'!#REF!</definedName>
    <definedName name="Currency_Symbol_Inputs">'Clinic Model'!#REF!</definedName>
    <definedName name="D1_A">'Clinic Model'!$L$15</definedName>
    <definedName name="D1_I">'Clinic Model'!$O$15</definedName>
    <definedName name="D1_L">'Clinic Model'!$M$15</definedName>
    <definedName name="D1_T">'Clinic Model'!$N$15</definedName>
    <definedName name="D2_A">'Clinic Model'!$L$16</definedName>
    <definedName name="D2_I">'Clinic Model'!$O$16</definedName>
    <definedName name="D2_L">'Clinic Model'!$M$16</definedName>
    <definedName name="D2_T">'Clinic Model'!$N$16</definedName>
    <definedName name="D3_A">'Clinic Model'!$L$17</definedName>
    <definedName name="D3_I">'Clinic Model'!$O$17</definedName>
    <definedName name="D3_L">'Clinic Model'!$M$17</definedName>
    <definedName name="D3_T">'Clinic Model'!$N$17</definedName>
    <definedName name="DD_FS_Sum_First_Disp_Per">'Financial Statement Snapchat'!#REF!</definedName>
    <definedName name="DD_Top_Exp_First_Disp_Per">#REF!</definedName>
    <definedName name="DD_Top_Rev_First_Disp_Per">#REF!</definedName>
    <definedName name="DD_TS_Denom">#REF!</definedName>
    <definedName name="DD_TS_Fin_Yr_End_Mth">'Clinic Model'!$K$5</definedName>
    <definedName name="Denomination_Selected">'Clinic Model'!#REF!</definedName>
    <definedName name="EX_RATE">#REF!</definedName>
    <definedName name="GRANT_1_A">'Clinic Model'!$L$18</definedName>
    <definedName name="GRANT_1_L">'Clinic Model'!$M$18</definedName>
    <definedName name="Info">#REF!</definedName>
    <definedName name="KPIS">#REF!</definedName>
    <definedName name="LU_Debt_type">'Shortcut Lookup 2'!$D$55:$D$56</definedName>
    <definedName name="LU_Exp_Type">'Shortcut Lookup'!$D$71:$D$78</definedName>
    <definedName name="LU_FS_Sum_First_Disp_Per">'Shortcut Lookup 2'!$D$4:$D$8</definedName>
    <definedName name="LU_Launch_Dev_Exp">'Shortcut Lookup'!$D$84:$D$87</definedName>
    <definedName name="LU_Top_Exp_Dis_Pers">'Shortcut Lookup 2'!$D$46:$D$50</definedName>
    <definedName name="LU_Top_Exp_First_Disp_Per">'Shortcut Lookup 2'!$D$37:$D$41</definedName>
    <definedName name="LU_Top_Rev_Dis_Pers">'Shortcut Lookup 2'!$D$25:$D$29</definedName>
    <definedName name="LU_Top_Rev_First_Disp_Per">'Shortcut Lookup 2'!$D$16:$D$20</definedName>
    <definedName name="LU_TS_Denom">'Shortcut Lookup'!#REF!</definedName>
    <definedName name="LU_TS_Denom_Conv">'Shortcut Lookup'!#REF!</definedName>
    <definedName name="LU_TS_Mth_Days">'Shortcut Lookup'!$D$4:$D$34</definedName>
    <definedName name="LU_TS_Mth_Names">'Shortcut Lookup'!$D$39:$D$50</definedName>
    <definedName name="Model_Name">#REF!</definedName>
    <definedName name="New_patients">'Assumptions (Revenue)'!#REF!</definedName>
    <definedName name="Patient_Growth_Rate">'Assumptions (Revenue)'!$E$11:$L$11</definedName>
    <definedName name="Patients_Part">'Clinic Model'!$M$15:$N$19</definedName>
    <definedName name="Price_Per_Visit">'Assumptions (Revenue)'!$E$27:$I$31</definedName>
    <definedName name="_xlnm.Print_Area" localSheetId="4">'Assumptions (Revenue)'!$B$9:$M$25</definedName>
    <definedName name="_xlnm.Print_Area" localSheetId="0">'Clinic Model'!$B$1:$AG$44</definedName>
    <definedName name="_xlnm.Print_Area" localSheetId="2">'Expenses (Assum. &amp; Calc.)'!$A$1:$BP$18</definedName>
    <definedName name="_xlnm.Print_Area" localSheetId="8">'Financial Statement Full'!$C$1:$BJ$95</definedName>
    <definedName name="_xlnm.Print_Area" localSheetId="1">'Financial Statement Snapchat'!$B$1:$AB$69</definedName>
    <definedName name="_xlnm.Print_Area" localSheetId="5">'Payroll (Expenses)'!$A$1:$W$24</definedName>
    <definedName name="_xlnm.Print_Area" localSheetId="9">'Shortcut Lookup'!$B$1:$F$88</definedName>
    <definedName name="_xlnm.Print_Area" localSheetId="10">'Shortcut Lookup 2'!$B$1:$F$56</definedName>
    <definedName name="_xlnm.Print_Area" localSheetId="3">'WACC,FCF,DCF'!$B$1:$N$41</definedName>
    <definedName name="Print_Area_Reset">OFFSET(Full_Print,0,0,Last_Row)</definedName>
    <definedName name="_xlnm.Print_Titles" localSheetId="7">'Asset Book Value &amp; Depreciation'!$B:$D,'Asset Book Value &amp; Depreciation'!$1:$8</definedName>
    <definedName name="_xlnm.Print_Titles" localSheetId="6">'Capital &amp; Debt Calculations'!$A:$C,'Capital &amp; Debt Calculations'!#REF!</definedName>
    <definedName name="_xlnm.Print_Titles" localSheetId="2">'Expenses (Assum. &amp; Calc.)'!$A:$H,'Expenses (Assum. &amp; Calc.)'!$1:$2</definedName>
    <definedName name="_xlnm.Print_Titles" localSheetId="1">'Financial Statement Snapchat'!$1:$18</definedName>
    <definedName name="_xlnm.Print_Titles" localSheetId="9">'Shortcut Lookup'!#REF!</definedName>
    <definedName name="_xlnm.Print_Titles" localSheetId="10">'Shortcut Lookup 2'!#REF!</definedName>
    <definedName name="_xlnm.Print_Titles" localSheetId="3">'WACC,FCF,DCF'!#REF!</definedName>
    <definedName name="Reimbursement">'Shortcut Lookup 2'!$D$101:$D$102</definedName>
    <definedName name="Reimbursement_Type">'Shortcut Lookup 2'!$D$101:$D$103</definedName>
    <definedName name="Seasonality">#REF!</definedName>
    <definedName name="Seasonality_Treatment_1">#REF!</definedName>
    <definedName name="Seasonality_Treatment_2">#REF!</definedName>
    <definedName name="Seasonality_Treatment_3">#REF!</definedName>
    <definedName name="Seasonality_Treatment_4">#REF!</definedName>
    <definedName name="Seasonality_Treatment_5">#REF!</definedName>
    <definedName name="Starting_Point_Population">'Assumptions (Revenue)'!#REF!</definedName>
    <definedName name="SU">#REF!</definedName>
    <definedName name="SUN">OFFSET(#REF!,,,COUNTIF(#REF!,"&gt;0"),)</definedName>
    <definedName name="SUV">OFFSET(#REF!,,,COUNTIF(#REF!,"&gt;0"),)</definedName>
    <definedName name="Time_Line">'Shortcut Lookup 2'!$L$84:$BS$84</definedName>
    <definedName name="Total_patients">'Assumptions (Revenue)'!$E$12:$L$16</definedName>
    <definedName name="Treatment_Part">'Clinic Model'!$J$15:$K$19</definedName>
    <definedName name="Treatments_Name">'Clinic Model'!$C$14:$H$18</definedName>
    <definedName name="TS_Billion">'Shortcut Lookup'!#REF!</definedName>
    <definedName name="TS_Currency">#REF!</definedName>
    <definedName name="TS_Days_In_Wk">'Shortcut Lookup'!$D$58</definedName>
    <definedName name="TS_Denom_Conv_Fact">#REF!</definedName>
    <definedName name="TS_End_Date">'Clinic Model'!$K$8</definedName>
    <definedName name="TS_First_Fin_Yr">'Clinic Model'!$M$12</definedName>
    <definedName name="TS_Halves_In_Yr">'Shortcut Lookup'!$D$64</definedName>
    <definedName name="TS_Hrs_In_Day">'Shortcut Lookup'!$D$57</definedName>
    <definedName name="TS_Million">'Shortcut Lookup'!#REF!</definedName>
    <definedName name="TS_Mins_In_Hr">'Shortcut Lookup'!$D$56</definedName>
    <definedName name="TS_Mths_In_Half">'Shortcut Lookup'!$D$60</definedName>
    <definedName name="TS_Mths_In_Qtr">'Shortcut Lookup'!$D$59</definedName>
    <definedName name="TS_Mths_In_Yr">'Shortcut Lookup'!$D$61</definedName>
    <definedName name="TS_Qtrs_In_Half">'Shortcut Lookup'!$D$62</definedName>
    <definedName name="TS_Qtrs_In_Yr">'Shortcut Lookup'!$D$63</definedName>
    <definedName name="TS_Secs_In_Min">'Shortcut Lookup'!$D$55</definedName>
    <definedName name="TS_Start_Date">'Clinic Model'!$K$7</definedName>
    <definedName name="TS_Term">'Clinic Model'!$K$6</definedName>
    <definedName name="TS_Thousand">'Shortcut Lookup'!#REF!</definedName>
    <definedName name="TS_Years">'Clinic Model'!#REF!</definedName>
    <definedName name="V_EXP_SC">'Expenses (Assum. &amp; Calc.)'!$I$6:$I$17</definedName>
    <definedName name="Visits_Seasonality_By_Months">#REF!</definedName>
    <definedName name="Wages">'Payroll (Expenses)'!#REF!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79" i="5" l="1"/>
  <c r="B72" i="5"/>
  <c r="D55" i="4" l="1"/>
  <c r="C57" i="4"/>
  <c r="C56" i="4"/>
  <c r="C55" i="4"/>
  <c r="C54" i="4"/>
  <c r="D68" i="4"/>
  <c r="D75" i="4" s="1"/>
  <c r="D65" i="4"/>
  <c r="C65" i="4"/>
  <c r="C79" i="4" s="1"/>
  <c r="E65" i="4"/>
  <c r="F65" i="4"/>
  <c r="G65" i="4"/>
  <c r="H65" i="4"/>
  <c r="I65" i="4"/>
  <c r="J65" i="4"/>
  <c r="K65" i="4"/>
  <c r="L65" i="4"/>
  <c r="M65" i="4"/>
  <c r="N65" i="4"/>
  <c r="O65" i="4"/>
  <c r="P65" i="4"/>
  <c r="Q65" i="4"/>
  <c r="R65" i="4"/>
  <c r="S65" i="4"/>
  <c r="T65" i="4"/>
  <c r="U65" i="4"/>
  <c r="V65" i="4"/>
  <c r="W65" i="4"/>
  <c r="X65" i="4"/>
  <c r="Y65" i="4"/>
  <c r="Z65" i="4"/>
  <c r="AA65" i="4"/>
  <c r="AB65" i="4"/>
  <c r="AC65" i="4"/>
  <c r="AD65" i="4"/>
  <c r="AE65" i="4"/>
  <c r="AF65" i="4"/>
  <c r="AG65" i="4"/>
  <c r="AH65" i="4"/>
  <c r="AI65" i="4"/>
  <c r="AJ65" i="4"/>
  <c r="AK65" i="4"/>
  <c r="AL65" i="4"/>
  <c r="AM65" i="4"/>
  <c r="AN65" i="4"/>
  <c r="AO65" i="4"/>
  <c r="AP65" i="4"/>
  <c r="AQ65" i="4"/>
  <c r="AR65" i="4"/>
  <c r="AS65" i="4"/>
  <c r="AT65" i="4"/>
  <c r="AU65" i="4"/>
  <c r="AV65" i="4"/>
  <c r="AW65" i="4"/>
  <c r="AX65" i="4"/>
  <c r="AY65" i="4"/>
  <c r="AZ65" i="4"/>
  <c r="BA65" i="4"/>
  <c r="BB65" i="4"/>
  <c r="BC65" i="4"/>
  <c r="BD65" i="4"/>
  <c r="BE65" i="4"/>
  <c r="BF65" i="4"/>
  <c r="BG65" i="4"/>
  <c r="BH65" i="4"/>
  <c r="BI65" i="4"/>
  <c r="BJ65" i="4"/>
  <c r="BK65" i="4"/>
  <c r="C66" i="4"/>
  <c r="C80" i="4" s="1"/>
  <c r="D66" i="4"/>
  <c r="E66" i="4"/>
  <c r="F66" i="4"/>
  <c r="G66" i="4"/>
  <c r="H66" i="4"/>
  <c r="I66" i="4"/>
  <c r="J66" i="4"/>
  <c r="K66" i="4"/>
  <c r="L66" i="4"/>
  <c r="M66" i="4"/>
  <c r="N66" i="4"/>
  <c r="O66" i="4"/>
  <c r="P66" i="4"/>
  <c r="Q66" i="4"/>
  <c r="R66" i="4"/>
  <c r="S66" i="4"/>
  <c r="T66" i="4"/>
  <c r="U66" i="4"/>
  <c r="V66" i="4"/>
  <c r="W66" i="4"/>
  <c r="X66" i="4"/>
  <c r="Y66" i="4"/>
  <c r="Z66" i="4"/>
  <c r="AA66" i="4"/>
  <c r="AB66" i="4"/>
  <c r="AC66" i="4"/>
  <c r="AD66" i="4"/>
  <c r="AE66" i="4"/>
  <c r="AF66" i="4"/>
  <c r="AG66" i="4"/>
  <c r="AH66" i="4"/>
  <c r="AI66" i="4"/>
  <c r="AJ66" i="4"/>
  <c r="AK66" i="4"/>
  <c r="AL66" i="4"/>
  <c r="AM66" i="4"/>
  <c r="AN66" i="4"/>
  <c r="AO66" i="4"/>
  <c r="AP66" i="4"/>
  <c r="AQ66" i="4"/>
  <c r="AR66" i="4"/>
  <c r="AS66" i="4"/>
  <c r="AT66" i="4"/>
  <c r="AU66" i="4"/>
  <c r="AV66" i="4"/>
  <c r="AW66" i="4"/>
  <c r="AX66" i="4"/>
  <c r="AY66" i="4"/>
  <c r="AZ66" i="4"/>
  <c r="BA66" i="4"/>
  <c r="BB66" i="4"/>
  <c r="BC66" i="4"/>
  <c r="BD66" i="4"/>
  <c r="BE66" i="4"/>
  <c r="BF66" i="4"/>
  <c r="BG66" i="4"/>
  <c r="BH66" i="4"/>
  <c r="BI66" i="4"/>
  <c r="BJ66" i="4"/>
  <c r="BK66" i="4"/>
  <c r="C67" i="4"/>
  <c r="C81" i="4" s="1"/>
  <c r="D67" i="4"/>
  <c r="E67" i="4"/>
  <c r="F67" i="4"/>
  <c r="G67" i="4"/>
  <c r="H67" i="4"/>
  <c r="I67" i="4"/>
  <c r="J67" i="4"/>
  <c r="K67" i="4"/>
  <c r="L67" i="4"/>
  <c r="M67" i="4"/>
  <c r="N67" i="4"/>
  <c r="O67" i="4"/>
  <c r="P67" i="4"/>
  <c r="Q67" i="4"/>
  <c r="R67" i="4"/>
  <c r="S67" i="4"/>
  <c r="T67" i="4"/>
  <c r="U67" i="4"/>
  <c r="V67" i="4"/>
  <c r="W67" i="4"/>
  <c r="X67" i="4"/>
  <c r="Y67" i="4"/>
  <c r="Z67" i="4"/>
  <c r="AA67" i="4"/>
  <c r="AB67" i="4"/>
  <c r="AC67" i="4"/>
  <c r="AD67" i="4"/>
  <c r="AE67" i="4"/>
  <c r="AF67" i="4"/>
  <c r="AG67" i="4"/>
  <c r="AH67" i="4"/>
  <c r="AI67" i="4"/>
  <c r="AJ67" i="4"/>
  <c r="AK67" i="4"/>
  <c r="AL67" i="4"/>
  <c r="AM67" i="4"/>
  <c r="AN67" i="4"/>
  <c r="AO67" i="4"/>
  <c r="AP67" i="4"/>
  <c r="AQ67" i="4"/>
  <c r="AR67" i="4"/>
  <c r="AS67" i="4"/>
  <c r="AT67" i="4"/>
  <c r="AU67" i="4"/>
  <c r="AV67" i="4"/>
  <c r="AW67" i="4"/>
  <c r="AX67" i="4"/>
  <c r="AY67" i="4"/>
  <c r="AZ67" i="4"/>
  <c r="BA67" i="4"/>
  <c r="BB67" i="4"/>
  <c r="BC67" i="4"/>
  <c r="BD67" i="4"/>
  <c r="BE67" i="4"/>
  <c r="BF67" i="4"/>
  <c r="BG67" i="4"/>
  <c r="BH67" i="4"/>
  <c r="BI67" i="4"/>
  <c r="BJ67" i="4"/>
  <c r="BK67" i="4"/>
  <c r="C68" i="4"/>
  <c r="C75" i="4" s="1"/>
  <c r="E68" i="4"/>
  <c r="F68" i="4"/>
  <c r="G68" i="4"/>
  <c r="H68" i="4"/>
  <c r="I68" i="4"/>
  <c r="J68" i="4"/>
  <c r="K68" i="4"/>
  <c r="L68" i="4"/>
  <c r="M68" i="4"/>
  <c r="N68" i="4"/>
  <c r="O68" i="4"/>
  <c r="P68" i="4"/>
  <c r="Q68" i="4"/>
  <c r="R68" i="4"/>
  <c r="S68" i="4"/>
  <c r="T68" i="4"/>
  <c r="U68" i="4"/>
  <c r="V68" i="4"/>
  <c r="W68" i="4"/>
  <c r="X68" i="4"/>
  <c r="Y68" i="4"/>
  <c r="Z68" i="4"/>
  <c r="AA68" i="4"/>
  <c r="AB68" i="4"/>
  <c r="AC68" i="4"/>
  <c r="AD68" i="4"/>
  <c r="AE68" i="4"/>
  <c r="AF68" i="4"/>
  <c r="AG68" i="4"/>
  <c r="AH68" i="4"/>
  <c r="AI68" i="4"/>
  <c r="AJ68" i="4"/>
  <c r="AK68" i="4"/>
  <c r="AL68" i="4"/>
  <c r="AM68" i="4"/>
  <c r="AN68" i="4"/>
  <c r="AO68" i="4"/>
  <c r="AP68" i="4"/>
  <c r="AQ68" i="4"/>
  <c r="AR68" i="4"/>
  <c r="AS68" i="4"/>
  <c r="AT68" i="4"/>
  <c r="AU68" i="4"/>
  <c r="AV68" i="4"/>
  <c r="AW68" i="4"/>
  <c r="AX68" i="4"/>
  <c r="AY68" i="4"/>
  <c r="AZ68" i="4"/>
  <c r="BA68" i="4"/>
  <c r="BB68" i="4"/>
  <c r="BC68" i="4"/>
  <c r="BD68" i="4"/>
  <c r="BE68" i="4"/>
  <c r="BF68" i="4"/>
  <c r="BG68" i="4"/>
  <c r="BH68" i="4"/>
  <c r="BI68" i="4"/>
  <c r="BJ68" i="4"/>
  <c r="BK68" i="4"/>
  <c r="C69" i="4"/>
  <c r="C90" i="4" s="1"/>
  <c r="D69" i="4"/>
  <c r="D76" i="4" s="1"/>
  <c r="E69" i="4"/>
  <c r="F69" i="4"/>
  <c r="G69" i="4"/>
  <c r="H69" i="4"/>
  <c r="I69" i="4"/>
  <c r="J69" i="4"/>
  <c r="K69" i="4"/>
  <c r="L69" i="4"/>
  <c r="M69" i="4"/>
  <c r="N69" i="4"/>
  <c r="O69" i="4"/>
  <c r="P69" i="4"/>
  <c r="Q69" i="4"/>
  <c r="R69" i="4"/>
  <c r="S69" i="4"/>
  <c r="T69" i="4"/>
  <c r="U69" i="4"/>
  <c r="V69" i="4"/>
  <c r="W69" i="4"/>
  <c r="X69" i="4"/>
  <c r="Y69" i="4"/>
  <c r="Z69" i="4"/>
  <c r="AA69" i="4"/>
  <c r="AB69" i="4"/>
  <c r="AC69" i="4"/>
  <c r="AD69" i="4"/>
  <c r="AE69" i="4"/>
  <c r="AF69" i="4"/>
  <c r="AG69" i="4"/>
  <c r="AH69" i="4"/>
  <c r="AI69" i="4"/>
  <c r="AJ69" i="4"/>
  <c r="AK69" i="4"/>
  <c r="AL69" i="4"/>
  <c r="AM69" i="4"/>
  <c r="AN69" i="4"/>
  <c r="AO69" i="4"/>
  <c r="AP69" i="4"/>
  <c r="AQ69" i="4"/>
  <c r="AR69" i="4"/>
  <c r="AS69" i="4"/>
  <c r="AT69" i="4"/>
  <c r="AU69" i="4"/>
  <c r="AV69" i="4"/>
  <c r="AW69" i="4"/>
  <c r="AX69" i="4"/>
  <c r="AY69" i="4"/>
  <c r="AZ69" i="4"/>
  <c r="BA69" i="4"/>
  <c r="BB69" i="4"/>
  <c r="BC69" i="4"/>
  <c r="BD69" i="4"/>
  <c r="BE69" i="4"/>
  <c r="BF69" i="4"/>
  <c r="BG69" i="4"/>
  <c r="BH69" i="4"/>
  <c r="BI69" i="4"/>
  <c r="BJ69" i="4"/>
  <c r="BK69" i="4"/>
  <c r="C82" i="4" l="1"/>
  <c r="C76" i="4"/>
  <c r="R76" i="4"/>
  <c r="BF75" i="4"/>
  <c r="BH76" i="4"/>
  <c r="AK74" i="4"/>
  <c r="E76" i="4"/>
  <c r="AX76" i="4"/>
  <c r="AP75" i="4"/>
  <c r="AX73" i="4"/>
  <c r="BC72" i="4"/>
  <c r="G76" i="4"/>
  <c r="P75" i="4"/>
  <c r="O74" i="4"/>
  <c r="AP73" i="4"/>
  <c r="AZ70" i="4"/>
  <c r="Y72" i="4"/>
  <c r="AN76" i="4"/>
  <c r="J75" i="4"/>
  <c r="H76" i="4"/>
  <c r="AH75" i="4"/>
  <c r="M74" i="4"/>
  <c r="AH73" i="4"/>
  <c r="AB76" i="4"/>
  <c r="E74" i="4"/>
  <c r="J73" i="4"/>
  <c r="R75" i="4"/>
  <c r="BF76" i="4"/>
  <c r="AV76" i="4"/>
  <c r="AJ76" i="4"/>
  <c r="Z76" i="4"/>
  <c r="P76" i="4"/>
  <c r="BA75" i="4"/>
  <c r="AN75" i="4"/>
  <c r="U74" i="4"/>
  <c r="BD76" i="4"/>
  <c r="AR76" i="4"/>
  <c r="AH76" i="4"/>
  <c r="X76" i="4"/>
  <c r="K76" i="4"/>
  <c r="AX75" i="4"/>
  <c r="BA74" i="4"/>
  <c r="C83" i="4"/>
  <c r="AZ76" i="4"/>
  <c r="AP76" i="4"/>
  <c r="AF76" i="4"/>
  <c r="T76" i="4"/>
  <c r="BI75" i="4"/>
  <c r="AV75" i="4"/>
  <c r="AS74" i="4"/>
  <c r="M76" i="4"/>
  <c r="Z75" i="4"/>
  <c r="AC74" i="4"/>
  <c r="AN70" i="4"/>
  <c r="T70" i="4"/>
  <c r="H70" i="4"/>
  <c r="Z73" i="4"/>
  <c r="C89" i="4"/>
  <c r="BJ76" i="4"/>
  <c r="BB76" i="4"/>
  <c r="AT76" i="4"/>
  <c r="AL76" i="4"/>
  <c r="AD76" i="4"/>
  <c r="V76" i="4"/>
  <c r="BD75" i="4"/>
  <c r="AS75" i="4"/>
  <c r="BI74" i="4"/>
  <c r="BF73" i="4"/>
  <c r="I76" i="4"/>
  <c r="O76" i="4"/>
  <c r="S76" i="4"/>
  <c r="W76" i="4"/>
  <c r="AA76" i="4"/>
  <c r="AE76" i="4"/>
  <c r="AI76" i="4"/>
  <c r="AM76" i="4"/>
  <c r="AQ76" i="4"/>
  <c r="AU76" i="4"/>
  <c r="AY76" i="4"/>
  <c r="BC76" i="4"/>
  <c r="BG76" i="4"/>
  <c r="BK76" i="4"/>
  <c r="H75" i="4"/>
  <c r="X75" i="4"/>
  <c r="AJ75" i="4"/>
  <c r="AR75" i="4"/>
  <c r="AW75" i="4"/>
  <c r="BB75" i="4"/>
  <c r="BH75" i="4"/>
  <c r="G74" i="4"/>
  <c r="W74" i="4"/>
  <c r="AM74" i="4"/>
  <c r="BC74" i="4"/>
  <c r="C88" i="4"/>
  <c r="C74" i="4"/>
  <c r="F73" i="4"/>
  <c r="N73" i="4"/>
  <c r="V73" i="4"/>
  <c r="AD73" i="4"/>
  <c r="AL73" i="4"/>
  <c r="AT73" i="4"/>
  <c r="BB73" i="4"/>
  <c r="BJ73" i="4"/>
  <c r="D70" i="4"/>
  <c r="H73" i="4"/>
  <c r="P73" i="4"/>
  <c r="X73" i="4"/>
  <c r="AF73" i="4"/>
  <c r="AN73" i="4"/>
  <c r="AV73" i="4"/>
  <c r="BD73" i="4"/>
  <c r="D73" i="4"/>
  <c r="T73" i="4"/>
  <c r="AJ73" i="4"/>
  <c r="AZ73" i="4"/>
  <c r="L73" i="4"/>
  <c r="AB73" i="4"/>
  <c r="AR73" i="4"/>
  <c r="BH73" i="4"/>
  <c r="R73" i="4"/>
  <c r="Q72" i="4"/>
  <c r="AG72" i="4"/>
  <c r="AW72" i="4"/>
  <c r="BG72" i="4"/>
  <c r="E72" i="4"/>
  <c r="W72" i="4"/>
  <c r="AM72" i="4"/>
  <c r="BA72" i="4"/>
  <c r="BI72" i="4"/>
  <c r="O72" i="4"/>
  <c r="AU72" i="4"/>
  <c r="AE72" i="4"/>
  <c r="BE72" i="4"/>
  <c r="G72" i="4"/>
  <c r="AO72" i="4"/>
  <c r="BK72" i="4"/>
  <c r="BI76" i="4"/>
  <c r="BE76" i="4"/>
  <c r="BA76" i="4"/>
  <c r="AW76" i="4"/>
  <c r="AS76" i="4"/>
  <c r="AO76" i="4"/>
  <c r="AK76" i="4"/>
  <c r="AG76" i="4"/>
  <c r="AC76" i="4"/>
  <c r="Y76" i="4"/>
  <c r="U76" i="4"/>
  <c r="Q76" i="4"/>
  <c r="L76" i="4"/>
  <c r="BJ75" i="4"/>
  <c r="BE75" i="4"/>
  <c r="AZ75" i="4"/>
  <c r="AT75" i="4"/>
  <c r="AO75" i="4"/>
  <c r="AF75" i="4"/>
  <c r="BK74" i="4"/>
  <c r="AU74" i="4"/>
  <c r="AE74" i="4"/>
  <c r="F76" i="4"/>
  <c r="J76" i="4"/>
  <c r="N76" i="4"/>
  <c r="L75" i="4"/>
  <c r="T75" i="4"/>
  <c r="AB75" i="4"/>
  <c r="F75" i="4"/>
  <c r="N75" i="4"/>
  <c r="V75" i="4"/>
  <c r="AD75" i="4"/>
  <c r="AL75" i="4"/>
  <c r="AQ75" i="4"/>
  <c r="AU75" i="4"/>
  <c r="AY75" i="4"/>
  <c r="BC75" i="4"/>
  <c r="BG75" i="4"/>
  <c r="BK75" i="4"/>
  <c r="I74" i="4"/>
  <c r="Q74" i="4"/>
  <c r="Y74" i="4"/>
  <c r="AG74" i="4"/>
  <c r="AO74" i="4"/>
  <c r="AW74" i="4"/>
  <c r="BE74" i="4"/>
  <c r="K74" i="4"/>
  <c r="S74" i="4"/>
  <c r="AA74" i="4"/>
  <c r="AI74" i="4"/>
  <c r="AQ74" i="4"/>
  <c r="AY74" i="4"/>
  <c r="BG74" i="4"/>
  <c r="C73" i="4"/>
  <c r="C87" i="4"/>
  <c r="BD70" i="4"/>
  <c r="AJ70" i="4"/>
  <c r="X70" i="4"/>
  <c r="C72" i="4"/>
  <c r="C86" i="4"/>
  <c r="BJ70" i="4"/>
  <c r="BF70" i="4"/>
  <c r="BB70" i="4"/>
  <c r="AX70" i="4"/>
  <c r="AT70" i="4"/>
  <c r="AP70" i="4"/>
  <c r="AL70" i="4"/>
  <c r="AH70" i="4"/>
  <c r="AD70" i="4"/>
  <c r="Z70" i="4"/>
  <c r="V70" i="4"/>
  <c r="R70" i="4"/>
  <c r="N70" i="4"/>
  <c r="J70" i="4"/>
  <c r="F70" i="4"/>
  <c r="BH70" i="4"/>
  <c r="AV70" i="4"/>
  <c r="AR70" i="4"/>
  <c r="AF70" i="4"/>
  <c r="AB70" i="4"/>
  <c r="P70" i="4"/>
  <c r="L70" i="4"/>
  <c r="I72" i="4"/>
  <c r="S72" i="4"/>
  <c r="AA72" i="4"/>
  <c r="AI72" i="4"/>
  <c r="AQ72" i="4"/>
  <c r="AY72" i="4"/>
  <c r="M72" i="4"/>
  <c r="U72" i="4"/>
  <c r="AC72" i="4"/>
  <c r="AK72" i="4"/>
  <c r="AS72" i="4"/>
  <c r="K72" i="4"/>
  <c r="D74" i="4"/>
  <c r="H74" i="4"/>
  <c r="L74" i="4"/>
  <c r="P74" i="4"/>
  <c r="T74" i="4"/>
  <c r="X74" i="4"/>
  <c r="AB74" i="4"/>
  <c r="AF74" i="4"/>
  <c r="AJ74" i="4"/>
  <c r="AN74" i="4"/>
  <c r="AR74" i="4"/>
  <c r="AV74" i="4"/>
  <c r="AZ74" i="4"/>
  <c r="BD74" i="4"/>
  <c r="BH74" i="4"/>
  <c r="F74" i="4"/>
  <c r="J74" i="4"/>
  <c r="N74" i="4"/>
  <c r="R74" i="4"/>
  <c r="V74" i="4"/>
  <c r="Z74" i="4"/>
  <c r="AD74" i="4"/>
  <c r="AH74" i="4"/>
  <c r="AL74" i="4"/>
  <c r="AP74" i="4"/>
  <c r="AT74" i="4"/>
  <c r="AX74" i="4"/>
  <c r="BB74" i="4"/>
  <c r="BF74" i="4"/>
  <c r="BJ74" i="4"/>
  <c r="BI70" i="4"/>
  <c r="BE70" i="4"/>
  <c r="BA70" i="4"/>
  <c r="AW70" i="4"/>
  <c r="AS70" i="4"/>
  <c r="AO70" i="4"/>
  <c r="AK70" i="4"/>
  <c r="AG70" i="4"/>
  <c r="AC70" i="4"/>
  <c r="Y70" i="4"/>
  <c r="U70" i="4"/>
  <c r="Q70" i="4"/>
  <c r="M70" i="4"/>
  <c r="I70" i="4"/>
  <c r="E73" i="4"/>
  <c r="I73" i="4"/>
  <c r="M73" i="4"/>
  <c r="Q73" i="4"/>
  <c r="U73" i="4"/>
  <c r="Y73" i="4"/>
  <c r="AC73" i="4"/>
  <c r="AG73" i="4"/>
  <c r="AK73" i="4"/>
  <c r="AO73" i="4"/>
  <c r="AS73" i="4"/>
  <c r="AW73" i="4"/>
  <c r="BA73" i="4"/>
  <c r="BE73" i="4"/>
  <c r="BI73" i="4"/>
  <c r="E70" i="4"/>
  <c r="G73" i="4"/>
  <c r="K73" i="4"/>
  <c r="O73" i="4"/>
  <c r="S73" i="4"/>
  <c r="W73" i="4"/>
  <c r="AA73" i="4"/>
  <c r="AE73" i="4"/>
  <c r="AI73" i="4"/>
  <c r="AM73" i="4"/>
  <c r="AQ73" i="4"/>
  <c r="AU73" i="4"/>
  <c r="AY73" i="4"/>
  <c r="BC73" i="4"/>
  <c r="BG73" i="4"/>
  <c r="BK73" i="4"/>
  <c r="G75" i="4"/>
  <c r="K75" i="4"/>
  <c r="O75" i="4"/>
  <c r="S75" i="4"/>
  <c r="W75" i="4"/>
  <c r="AA75" i="4"/>
  <c r="AE75" i="4"/>
  <c r="AI75" i="4"/>
  <c r="AM75" i="4"/>
  <c r="E75" i="4"/>
  <c r="I75" i="4"/>
  <c r="M75" i="4"/>
  <c r="Q75" i="4"/>
  <c r="U75" i="4"/>
  <c r="Y75" i="4"/>
  <c r="AC75" i="4"/>
  <c r="AG75" i="4"/>
  <c r="AK75" i="4"/>
  <c r="BK70" i="4"/>
  <c r="BG70" i="4"/>
  <c r="BC70" i="4"/>
  <c r="AY70" i="4"/>
  <c r="AU70" i="4"/>
  <c r="AQ70" i="4"/>
  <c r="AM70" i="4"/>
  <c r="AI70" i="4"/>
  <c r="AE70" i="4"/>
  <c r="AA70" i="4"/>
  <c r="W70" i="4"/>
  <c r="S70" i="4"/>
  <c r="O70" i="4"/>
  <c r="K70" i="4"/>
  <c r="G70" i="4"/>
  <c r="F72" i="4"/>
  <c r="J72" i="4"/>
  <c r="N72" i="4"/>
  <c r="R72" i="4"/>
  <c r="V72" i="4"/>
  <c r="Z72" i="4"/>
  <c r="AD72" i="4"/>
  <c r="AH72" i="4"/>
  <c r="AL72" i="4"/>
  <c r="AP72" i="4"/>
  <c r="AT72" i="4"/>
  <c r="AX72" i="4"/>
  <c r="BB72" i="4"/>
  <c r="BF72" i="4"/>
  <c r="BJ72" i="4"/>
  <c r="D72" i="4"/>
  <c r="H72" i="4"/>
  <c r="L72" i="4"/>
  <c r="P72" i="4"/>
  <c r="T72" i="4"/>
  <c r="X72" i="4"/>
  <c r="AB72" i="4"/>
  <c r="AF72" i="4"/>
  <c r="AJ72" i="4"/>
  <c r="AN72" i="4"/>
  <c r="AR72" i="4"/>
  <c r="AV72" i="4"/>
  <c r="AZ72" i="4"/>
  <c r="BD72" i="4"/>
  <c r="BH72" i="4"/>
  <c r="D237" i="10"/>
  <c r="H50" i="4"/>
  <c r="H49" i="4"/>
  <c r="H48" i="4"/>
  <c r="H47" i="4"/>
  <c r="H46" i="4"/>
  <c r="G50" i="4"/>
  <c r="G49" i="4"/>
  <c r="G48" i="4"/>
  <c r="G47" i="4"/>
  <c r="G46" i="4"/>
  <c r="F50" i="4"/>
  <c r="F49" i="4"/>
  <c r="F48" i="4"/>
  <c r="F47" i="4"/>
  <c r="F46" i="4"/>
  <c r="E50" i="4"/>
  <c r="E49" i="4"/>
  <c r="E48" i="4"/>
  <c r="E47" i="4"/>
  <c r="E46" i="4"/>
  <c r="D50" i="4"/>
  <c r="D49" i="4"/>
  <c r="D48" i="4"/>
  <c r="D47" i="4"/>
  <c r="D46" i="4"/>
  <c r="K36" i="4"/>
  <c r="K37" i="4"/>
  <c r="K38" i="4"/>
  <c r="K39" i="4"/>
  <c r="K40" i="4"/>
  <c r="K35" i="4"/>
  <c r="K34" i="4"/>
  <c r="H82" i="4" l="1"/>
  <c r="H89" i="4" s="1"/>
  <c r="L82" i="4"/>
  <c r="L89" i="4" s="1"/>
  <c r="D82" i="4"/>
  <c r="D89" i="4" s="1"/>
  <c r="E82" i="4"/>
  <c r="E89" i="4" s="1"/>
  <c r="I82" i="4"/>
  <c r="I89" i="4" s="1"/>
  <c r="M82" i="4"/>
  <c r="M89" i="4" s="1"/>
  <c r="F82" i="4"/>
  <c r="F89" i="4" s="1"/>
  <c r="N82" i="4"/>
  <c r="N89" i="4" s="1"/>
  <c r="K82" i="4"/>
  <c r="K89" i="4" s="1"/>
  <c r="G82" i="4"/>
  <c r="G89" i="4" s="1"/>
  <c r="O82" i="4"/>
  <c r="O89" i="4" s="1"/>
  <c r="J82" i="4"/>
  <c r="J89" i="4" s="1"/>
  <c r="S81" i="4"/>
  <c r="S88" i="4" s="1"/>
  <c r="W81" i="4"/>
  <c r="W88" i="4" s="1"/>
  <c r="AA81" i="4"/>
  <c r="AA88" i="4" s="1"/>
  <c r="T81" i="4"/>
  <c r="T88" i="4" s="1"/>
  <c r="X81" i="4"/>
  <c r="X88" i="4" s="1"/>
  <c r="P81" i="4"/>
  <c r="P88" i="4" s="1"/>
  <c r="Q81" i="4"/>
  <c r="Q88" i="4" s="1"/>
  <c r="Y81" i="4"/>
  <c r="Y88" i="4" s="1"/>
  <c r="U81" i="4"/>
  <c r="U88" i="4" s="1"/>
  <c r="R81" i="4"/>
  <c r="R88" i="4" s="1"/>
  <c r="Z81" i="4"/>
  <c r="Z88" i="4" s="1"/>
  <c r="V81" i="4"/>
  <c r="V88" i="4" s="1"/>
  <c r="AD80" i="4"/>
  <c r="AD87" i="4" s="1"/>
  <c r="AH80" i="4"/>
  <c r="AH87" i="4" s="1"/>
  <c r="AL80" i="4"/>
  <c r="AL87" i="4" s="1"/>
  <c r="AE80" i="4"/>
  <c r="AE87" i="4" s="1"/>
  <c r="AI80" i="4"/>
  <c r="AI87" i="4" s="1"/>
  <c r="AM80" i="4"/>
  <c r="AM87" i="4" s="1"/>
  <c r="AJ80" i="4"/>
  <c r="AJ87" i="4" s="1"/>
  <c r="AG80" i="4"/>
  <c r="AG87" i="4" s="1"/>
  <c r="AC80" i="4"/>
  <c r="AC87" i="4" s="1"/>
  <c r="AK80" i="4"/>
  <c r="AK87" i="4" s="1"/>
  <c r="AB80" i="4"/>
  <c r="AB87" i="4" s="1"/>
  <c r="AF80" i="4"/>
  <c r="AF87" i="4" s="1"/>
  <c r="AO79" i="4"/>
  <c r="AO86" i="4" s="1"/>
  <c r="AS79" i="4"/>
  <c r="AS86" i="4" s="1"/>
  <c r="AW79" i="4"/>
  <c r="AW86" i="4" s="1"/>
  <c r="AP79" i="4"/>
  <c r="AP86" i="4" s="1"/>
  <c r="AT79" i="4"/>
  <c r="AT86" i="4" s="1"/>
  <c r="AX79" i="4"/>
  <c r="AX86" i="4" s="1"/>
  <c r="AU79" i="4"/>
  <c r="AU86" i="4" s="1"/>
  <c r="AY79" i="4"/>
  <c r="AY86" i="4" s="1"/>
  <c r="AV79" i="4"/>
  <c r="AV86" i="4" s="1"/>
  <c r="AQ79" i="4"/>
  <c r="AQ86" i="4" s="1"/>
  <c r="AR79" i="4"/>
  <c r="AR86" i="4" s="1"/>
  <c r="AN79" i="4"/>
  <c r="AN86" i="4" s="1"/>
  <c r="AO83" i="4"/>
  <c r="AO90" i="4" s="1"/>
  <c r="AS83" i="4"/>
  <c r="AS90" i="4" s="1"/>
  <c r="AW83" i="4"/>
  <c r="AW90" i="4" s="1"/>
  <c r="AP83" i="4"/>
  <c r="AP90" i="4" s="1"/>
  <c r="AT83" i="4"/>
  <c r="AT90" i="4" s="1"/>
  <c r="AX83" i="4"/>
  <c r="AX90" i="4" s="1"/>
  <c r="AQ83" i="4"/>
  <c r="AQ90" i="4" s="1"/>
  <c r="AY83" i="4"/>
  <c r="AY90" i="4" s="1"/>
  <c r="AV83" i="4"/>
  <c r="AV90" i="4" s="1"/>
  <c r="AR83" i="4"/>
  <c r="AR90" i="4" s="1"/>
  <c r="AN83" i="4"/>
  <c r="AN90" i="4" s="1"/>
  <c r="AU83" i="4"/>
  <c r="AU90" i="4" s="1"/>
  <c r="BD82" i="4"/>
  <c r="BD89" i="4" s="1"/>
  <c r="BH82" i="4"/>
  <c r="BH89" i="4" s="1"/>
  <c r="AZ82" i="4"/>
  <c r="AZ89" i="4" s="1"/>
  <c r="BA82" i="4"/>
  <c r="BA89" i="4" s="1"/>
  <c r="BE82" i="4"/>
  <c r="BE89" i="4" s="1"/>
  <c r="BI82" i="4"/>
  <c r="BI89" i="4" s="1"/>
  <c r="BB82" i="4"/>
  <c r="BB89" i="4" s="1"/>
  <c r="BJ82" i="4"/>
  <c r="BJ89" i="4" s="1"/>
  <c r="BF82" i="4"/>
  <c r="BF89" i="4" s="1"/>
  <c r="BG82" i="4"/>
  <c r="BG89" i="4" s="1"/>
  <c r="BC82" i="4"/>
  <c r="BC89" i="4" s="1"/>
  <c r="BK82" i="4"/>
  <c r="BK89" i="4" s="1"/>
  <c r="S46" i="4"/>
  <c r="E79" i="4"/>
  <c r="E86" i="4" s="1"/>
  <c r="I79" i="4"/>
  <c r="I86" i="4" s="1"/>
  <c r="M79" i="4"/>
  <c r="M86" i="4" s="1"/>
  <c r="F79" i="4"/>
  <c r="F86" i="4" s="1"/>
  <c r="J79" i="4"/>
  <c r="J86" i="4" s="1"/>
  <c r="N79" i="4"/>
  <c r="N86" i="4" s="1"/>
  <c r="G79" i="4"/>
  <c r="G86" i="4" s="1"/>
  <c r="O79" i="4"/>
  <c r="O86" i="4" s="1"/>
  <c r="L79" i="4"/>
  <c r="L86" i="4" s="1"/>
  <c r="H79" i="4"/>
  <c r="H86" i="4" s="1"/>
  <c r="D79" i="4"/>
  <c r="D86" i="4" s="1"/>
  <c r="K79" i="4"/>
  <c r="K86" i="4" s="1"/>
  <c r="E83" i="4"/>
  <c r="E90" i="4" s="1"/>
  <c r="I83" i="4"/>
  <c r="I90" i="4" s="1"/>
  <c r="M83" i="4"/>
  <c r="M90" i="4" s="1"/>
  <c r="F83" i="4"/>
  <c r="F90" i="4" s="1"/>
  <c r="J83" i="4"/>
  <c r="J90" i="4" s="1"/>
  <c r="N83" i="4"/>
  <c r="N90" i="4" s="1"/>
  <c r="K83" i="4"/>
  <c r="K90" i="4" s="1"/>
  <c r="G83" i="4"/>
  <c r="G90" i="4" s="1"/>
  <c r="D83" i="4"/>
  <c r="D90" i="4" s="1"/>
  <c r="L83" i="4"/>
  <c r="L90" i="4" s="1"/>
  <c r="O83" i="4"/>
  <c r="O90" i="4" s="1"/>
  <c r="H83" i="4"/>
  <c r="H90" i="4" s="1"/>
  <c r="T82" i="4"/>
  <c r="T89" i="4" s="1"/>
  <c r="X82" i="4"/>
  <c r="X89" i="4" s="1"/>
  <c r="P82" i="4"/>
  <c r="P89" i="4" s="1"/>
  <c r="Q82" i="4"/>
  <c r="Q89" i="4" s="1"/>
  <c r="U82" i="4"/>
  <c r="U89" i="4" s="1"/>
  <c r="Y82" i="4"/>
  <c r="Y89" i="4" s="1"/>
  <c r="V82" i="4"/>
  <c r="V89" i="4" s="1"/>
  <c r="Z82" i="4"/>
  <c r="Z89" i="4" s="1"/>
  <c r="S82" i="4"/>
  <c r="S89" i="4" s="1"/>
  <c r="W82" i="4"/>
  <c r="W89" i="4" s="1"/>
  <c r="R82" i="4"/>
  <c r="R89" i="4" s="1"/>
  <c r="AA82" i="4"/>
  <c r="AA89" i="4" s="1"/>
  <c r="AE81" i="4"/>
  <c r="AE88" i="4" s="1"/>
  <c r="AI81" i="4"/>
  <c r="AI88" i="4" s="1"/>
  <c r="AM81" i="4"/>
  <c r="AM88" i="4" s="1"/>
  <c r="AF81" i="4"/>
  <c r="AF88" i="4" s="1"/>
  <c r="AJ81" i="4"/>
  <c r="AJ88" i="4" s="1"/>
  <c r="AG81" i="4"/>
  <c r="AG88" i="4" s="1"/>
  <c r="AB81" i="4"/>
  <c r="AB88" i="4" s="1"/>
  <c r="AC81" i="4"/>
  <c r="AC88" i="4" s="1"/>
  <c r="AL81" i="4"/>
  <c r="AL88" i="4" s="1"/>
  <c r="AH81" i="4"/>
  <c r="AH88" i="4" s="1"/>
  <c r="AK81" i="4"/>
  <c r="AK88" i="4" s="1"/>
  <c r="AD81" i="4"/>
  <c r="AD88" i="4" s="1"/>
  <c r="AP80" i="4"/>
  <c r="AP87" i="4" s="1"/>
  <c r="AT80" i="4"/>
  <c r="AT87" i="4" s="1"/>
  <c r="AX80" i="4"/>
  <c r="AX87" i="4" s="1"/>
  <c r="AQ80" i="4"/>
  <c r="AQ87" i="4" s="1"/>
  <c r="AU80" i="4"/>
  <c r="AU87" i="4" s="1"/>
  <c r="AY80" i="4"/>
  <c r="AY87" i="4" s="1"/>
  <c r="AR80" i="4"/>
  <c r="AR87" i="4" s="1"/>
  <c r="AN80" i="4"/>
  <c r="AN87" i="4" s="1"/>
  <c r="AW80" i="4"/>
  <c r="AW87" i="4" s="1"/>
  <c r="AS80" i="4"/>
  <c r="AS87" i="4" s="1"/>
  <c r="AV80" i="4"/>
  <c r="AV87" i="4" s="1"/>
  <c r="AO80" i="4"/>
  <c r="AO87" i="4" s="1"/>
  <c r="BA79" i="4"/>
  <c r="BA86" i="4" s="1"/>
  <c r="BE79" i="4"/>
  <c r="BE86" i="4" s="1"/>
  <c r="BI79" i="4"/>
  <c r="BI86" i="4" s="1"/>
  <c r="BB79" i="4"/>
  <c r="BB86" i="4" s="1"/>
  <c r="BF79" i="4"/>
  <c r="BF86" i="4" s="1"/>
  <c r="BJ79" i="4"/>
  <c r="BJ86" i="4" s="1"/>
  <c r="BC79" i="4"/>
  <c r="BC86" i="4" s="1"/>
  <c r="BK79" i="4"/>
  <c r="BK86" i="4" s="1"/>
  <c r="BD79" i="4"/>
  <c r="BD86" i="4" s="1"/>
  <c r="AZ79" i="4"/>
  <c r="AZ86" i="4" s="1"/>
  <c r="BG79" i="4"/>
  <c r="BG86" i="4" s="1"/>
  <c r="BH79" i="4"/>
  <c r="BH86" i="4" s="1"/>
  <c r="AL50" i="4"/>
  <c r="BA83" i="4"/>
  <c r="BA90" i="4" s="1"/>
  <c r="BE83" i="4"/>
  <c r="BE90" i="4" s="1"/>
  <c r="BI83" i="4"/>
  <c r="BI90" i="4" s="1"/>
  <c r="BB83" i="4"/>
  <c r="BB90" i="4" s="1"/>
  <c r="BF83" i="4"/>
  <c r="BF90" i="4" s="1"/>
  <c r="BJ83" i="4"/>
  <c r="BJ90" i="4" s="1"/>
  <c r="BG83" i="4"/>
  <c r="BG90" i="4" s="1"/>
  <c r="BK83" i="4"/>
  <c r="BK90" i="4" s="1"/>
  <c r="AZ83" i="4"/>
  <c r="AZ90" i="4" s="1"/>
  <c r="BH83" i="4"/>
  <c r="BH90" i="4" s="1"/>
  <c r="BC83" i="4"/>
  <c r="BC90" i="4" s="1"/>
  <c r="BD83" i="4"/>
  <c r="BD90" i="4" s="1"/>
  <c r="F80" i="4"/>
  <c r="F87" i="4" s="1"/>
  <c r="J80" i="4"/>
  <c r="J87" i="4" s="1"/>
  <c r="N80" i="4"/>
  <c r="N87" i="4" s="1"/>
  <c r="G80" i="4"/>
  <c r="G87" i="4" s="1"/>
  <c r="K80" i="4"/>
  <c r="K87" i="4" s="1"/>
  <c r="O80" i="4"/>
  <c r="O87" i="4" s="1"/>
  <c r="L80" i="4"/>
  <c r="L87" i="4" s="1"/>
  <c r="D80" i="4"/>
  <c r="D87" i="4" s="1"/>
  <c r="H80" i="4"/>
  <c r="H87" i="4" s="1"/>
  <c r="E80" i="4"/>
  <c r="E87" i="4" s="1"/>
  <c r="M80" i="4"/>
  <c r="M87" i="4" s="1"/>
  <c r="I80" i="4"/>
  <c r="I87" i="4" s="1"/>
  <c r="Q79" i="4"/>
  <c r="Q86" i="4" s="1"/>
  <c r="U79" i="4"/>
  <c r="U86" i="4" s="1"/>
  <c r="Y79" i="4"/>
  <c r="Y86" i="4" s="1"/>
  <c r="R79" i="4"/>
  <c r="R86" i="4" s="1"/>
  <c r="V79" i="4"/>
  <c r="V86" i="4" s="1"/>
  <c r="Z79" i="4"/>
  <c r="Z86" i="4" s="1"/>
  <c r="W79" i="4"/>
  <c r="W86" i="4" s="1"/>
  <c r="AA79" i="4"/>
  <c r="AA86" i="4" s="1"/>
  <c r="T79" i="4"/>
  <c r="T86" i="4" s="1"/>
  <c r="X79" i="4"/>
  <c r="X86" i="4" s="1"/>
  <c r="S79" i="4"/>
  <c r="S86" i="4" s="1"/>
  <c r="P79" i="4"/>
  <c r="P86" i="4" s="1"/>
  <c r="Q83" i="4"/>
  <c r="Q90" i="4" s="1"/>
  <c r="U83" i="4"/>
  <c r="U90" i="4" s="1"/>
  <c r="Y83" i="4"/>
  <c r="Y90" i="4" s="1"/>
  <c r="R83" i="4"/>
  <c r="R90" i="4" s="1"/>
  <c r="V83" i="4"/>
  <c r="V90" i="4" s="1"/>
  <c r="Z83" i="4"/>
  <c r="Z90" i="4" s="1"/>
  <c r="S83" i="4"/>
  <c r="S90" i="4" s="1"/>
  <c r="AA83" i="4"/>
  <c r="AA90" i="4" s="1"/>
  <c r="X83" i="4"/>
  <c r="X90" i="4" s="1"/>
  <c r="T83" i="4"/>
  <c r="T90" i="4" s="1"/>
  <c r="P83" i="4"/>
  <c r="P90" i="4" s="1"/>
  <c r="W83" i="4"/>
  <c r="W90" i="4" s="1"/>
  <c r="AF82" i="4"/>
  <c r="AF89" i="4" s="1"/>
  <c r="AJ82" i="4"/>
  <c r="AJ89" i="4" s="1"/>
  <c r="AC82" i="4"/>
  <c r="AC89" i="4" s="1"/>
  <c r="AG82" i="4"/>
  <c r="AG89" i="4" s="1"/>
  <c r="AK82" i="4"/>
  <c r="AK89" i="4" s="1"/>
  <c r="AB82" i="4"/>
  <c r="AB89" i="4" s="1"/>
  <c r="AD82" i="4"/>
  <c r="AD89" i="4" s="1"/>
  <c r="AL82" i="4"/>
  <c r="AL89" i="4" s="1"/>
  <c r="AH82" i="4"/>
  <c r="AH89" i="4" s="1"/>
  <c r="AE82" i="4"/>
  <c r="AE89" i="4" s="1"/>
  <c r="AM82" i="4"/>
  <c r="AM89" i="4" s="1"/>
  <c r="AI82" i="4"/>
  <c r="AI89" i="4" s="1"/>
  <c r="AQ81" i="4"/>
  <c r="AQ88" i="4" s="1"/>
  <c r="AU81" i="4"/>
  <c r="AU88" i="4" s="1"/>
  <c r="AY81" i="4"/>
  <c r="AY88" i="4" s="1"/>
  <c r="AR81" i="4"/>
  <c r="AR88" i="4" s="1"/>
  <c r="AV81" i="4"/>
  <c r="AV88" i="4" s="1"/>
  <c r="AN81" i="4"/>
  <c r="AN88" i="4" s="1"/>
  <c r="AO81" i="4"/>
  <c r="AO88" i="4" s="1"/>
  <c r="AW81" i="4"/>
  <c r="AW88" i="4" s="1"/>
  <c r="AS81" i="4"/>
  <c r="AS88" i="4" s="1"/>
  <c r="AP81" i="4"/>
  <c r="AP88" i="4" s="1"/>
  <c r="AX81" i="4"/>
  <c r="AX88" i="4" s="1"/>
  <c r="AT81" i="4"/>
  <c r="AT88" i="4" s="1"/>
  <c r="BB80" i="4"/>
  <c r="BB87" i="4" s="1"/>
  <c r="BF80" i="4"/>
  <c r="BF87" i="4" s="1"/>
  <c r="BJ80" i="4"/>
  <c r="BJ87" i="4" s="1"/>
  <c r="BC80" i="4"/>
  <c r="BC87" i="4" s="1"/>
  <c r="BG80" i="4"/>
  <c r="BG87" i="4" s="1"/>
  <c r="BK80" i="4"/>
  <c r="BK87" i="4" s="1"/>
  <c r="BH80" i="4"/>
  <c r="BH87" i="4" s="1"/>
  <c r="AZ80" i="4"/>
  <c r="AZ87" i="4" s="1"/>
  <c r="BD80" i="4"/>
  <c r="BD87" i="4" s="1"/>
  <c r="BE80" i="4"/>
  <c r="BE87" i="4" s="1"/>
  <c r="BA80" i="4"/>
  <c r="BA87" i="4" s="1"/>
  <c r="BI80" i="4"/>
  <c r="BI87" i="4" s="1"/>
  <c r="G81" i="4"/>
  <c r="G88" i="4" s="1"/>
  <c r="K81" i="4"/>
  <c r="K88" i="4" s="1"/>
  <c r="O81" i="4"/>
  <c r="O88" i="4" s="1"/>
  <c r="H81" i="4"/>
  <c r="H88" i="4" s="1"/>
  <c r="L81" i="4"/>
  <c r="L88" i="4" s="1"/>
  <c r="D81" i="4"/>
  <c r="D88" i="4" s="1"/>
  <c r="I81" i="4"/>
  <c r="I88" i="4" s="1"/>
  <c r="M81" i="4"/>
  <c r="M88" i="4" s="1"/>
  <c r="F81" i="4"/>
  <c r="F88" i="4" s="1"/>
  <c r="J81" i="4"/>
  <c r="J88" i="4" s="1"/>
  <c r="E81" i="4"/>
  <c r="E88" i="4" s="1"/>
  <c r="N81" i="4"/>
  <c r="N88" i="4" s="1"/>
  <c r="R80" i="4"/>
  <c r="R87" i="4" s="1"/>
  <c r="V80" i="4"/>
  <c r="V87" i="4" s="1"/>
  <c r="Z80" i="4"/>
  <c r="Z87" i="4" s="1"/>
  <c r="S80" i="4"/>
  <c r="S87" i="4" s="1"/>
  <c r="W80" i="4"/>
  <c r="W87" i="4" s="1"/>
  <c r="AA80" i="4"/>
  <c r="AA87" i="4" s="1"/>
  <c r="T80" i="4"/>
  <c r="T87" i="4" s="1"/>
  <c r="P80" i="4"/>
  <c r="P87" i="4" s="1"/>
  <c r="Y80" i="4"/>
  <c r="Y87" i="4" s="1"/>
  <c r="U80" i="4"/>
  <c r="U87" i="4" s="1"/>
  <c r="X80" i="4"/>
  <c r="X87" i="4" s="1"/>
  <c r="Q80" i="4"/>
  <c r="Q87" i="4" s="1"/>
  <c r="AC79" i="4"/>
  <c r="AC86" i="4" s="1"/>
  <c r="AG79" i="4"/>
  <c r="AG86" i="4" s="1"/>
  <c r="AK79" i="4"/>
  <c r="AK86" i="4" s="1"/>
  <c r="AD79" i="4"/>
  <c r="AD86" i="4" s="1"/>
  <c r="AH79" i="4"/>
  <c r="AH86" i="4" s="1"/>
  <c r="AL79" i="4"/>
  <c r="AL86" i="4" s="1"/>
  <c r="AE79" i="4"/>
  <c r="AE86" i="4" s="1"/>
  <c r="AM79" i="4"/>
  <c r="AM86" i="4" s="1"/>
  <c r="AJ79" i="4"/>
  <c r="AJ86" i="4" s="1"/>
  <c r="AF79" i="4"/>
  <c r="AF86" i="4" s="1"/>
  <c r="AI79" i="4"/>
  <c r="AI86" i="4" s="1"/>
  <c r="AB79" i="4"/>
  <c r="AB86" i="4" s="1"/>
  <c r="AC83" i="4"/>
  <c r="AC90" i="4" s="1"/>
  <c r="AG83" i="4"/>
  <c r="AG90" i="4" s="1"/>
  <c r="AK83" i="4"/>
  <c r="AK90" i="4" s="1"/>
  <c r="AB83" i="4"/>
  <c r="AB90" i="4" s="1"/>
  <c r="AD83" i="4"/>
  <c r="AD90" i="4" s="1"/>
  <c r="AH83" i="4"/>
  <c r="AH90" i="4" s="1"/>
  <c r="AL83" i="4"/>
  <c r="AL90" i="4" s="1"/>
  <c r="AI83" i="4"/>
  <c r="AI90" i="4" s="1"/>
  <c r="AM83" i="4"/>
  <c r="AM90" i="4" s="1"/>
  <c r="AF83" i="4"/>
  <c r="AF90" i="4" s="1"/>
  <c r="AJ83" i="4"/>
  <c r="AJ90" i="4" s="1"/>
  <c r="AE83" i="4"/>
  <c r="AE90" i="4" s="1"/>
  <c r="AR82" i="4"/>
  <c r="AR89" i="4" s="1"/>
  <c r="AV82" i="4"/>
  <c r="AV89" i="4" s="1"/>
  <c r="AN82" i="4"/>
  <c r="AN89" i="4" s="1"/>
  <c r="AO82" i="4"/>
  <c r="AO89" i="4" s="1"/>
  <c r="AS82" i="4"/>
  <c r="AS89" i="4" s="1"/>
  <c r="AW82" i="4"/>
  <c r="AW89" i="4" s="1"/>
  <c r="AT82" i="4"/>
  <c r="AT89" i="4" s="1"/>
  <c r="AX82" i="4"/>
  <c r="AX89" i="4" s="1"/>
  <c r="AQ82" i="4"/>
  <c r="AQ89" i="4" s="1"/>
  <c r="AU82" i="4"/>
  <c r="AU89" i="4" s="1"/>
  <c r="AP82" i="4"/>
  <c r="AP89" i="4" s="1"/>
  <c r="AY82" i="4"/>
  <c r="AY89" i="4" s="1"/>
  <c r="BC81" i="4"/>
  <c r="BC88" i="4" s="1"/>
  <c r="BG81" i="4"/>
  <c r="BG88" i="4" s="1"/>
  <c r="BK81" i="4"/>
  <c r="BK88" i="4" s="1"/>
  <c r="BD81" i="4"/>
  <c r="BD88" i="4" s="1"/>
  <c r="BH81" i="4"/>
  <c r="BH88" i="4" s="1"/>
  <c r="AZ81" i="4"/>
  <c r="AZ88" i="4" s="1"/>
  <c r="BE81" i="4"/>
  <c r="BE88" i="4" s="1"/>
  <c r="BI81" i="4"/>
  <c r="BI88" i="4" s="1"/>
  <c r="BJ81" i="4"/>
  <c r="BJ88" i="4" s="1"/>
  <c r="BF81" i="4"/>
  <c r="BF88" i="4" s="1"/>
  <c r="BA81" i="4"/>
  <c r="BA88" i="4" s="1"/>
  <c r="BB81" i="4"/>
  <c r="BB88" i="4" s="1"/>
  <c r="AV77" i="4"/>
  <c r="AF77" i="4"/>
  <c r="P77" i="4"/>
  <c r="BJ77" i="4"/>
  <c r="AT77" i="4"/>
  <c r="AD77" i="4"/>
  <c r="N77" i="4"/>
  <c r="BK77" i="4"/>
  <c r="AU77" i="4"/>
  <c r="AE77" i="4"/>
  <c r="O77" i="4"/>
  <c r="BI77" i="4"/>
  <c r="AS77" i="4"/>
  <c r="AC77" i="4"/>
  <c r="M77" i="4"/>
  <c r="BH77" i="4"/>
  <c r="AR77" i="4"/>
  <c r="AB77" i="4"/>
  <c r="L77" i="4"/>
  <c r="BF77" i="4"/>
  <c r="AP77" i="4"/>
  <c r="Z77" i="4"/>
  <c r="J77" i="4"/>
  <c r="BG77" i="4"/>
  <c r="AQ77" i="4"/>
  <c r="AA77" i="4"/>
  <c r="K77" i="4"/>
  <c r="BE77" i="4"/>
  <c r="AO77" i="4"/>
  <c r="Y77" i="4"/>
  <c r="I77" i="4"/>
  <c r="BD77" i="4"/>
  <c r="AN77" i="4"/>
  <c r="X77" i="4"/>
  <c r="H77" i="4"/>
  <c r="BB77" i="4"/>
  <c r="AL77" i="4"/>
  <c r="V77" i="4"/>
  <c r="F77" i="4"/>
  <c r="BC77" i="4"/>
  <c r="AM77" i="4"/>
  <c r="W77" i="4"/>
  <c r="G77" i="4"/>
  <c r="BA77" i="4"/>
  <c r="AK77" i="4"/>
  <c r="U77" i="4"/>
  <c r="E77" i="4"/>
  <c r="AZ77" i="4"/>
  <c r="AJ77" i="4"/>
  <c r="T77" i="4"/>
  <c r="D77" i="4"/>
  <c r="AX77" i="4"/>
  <c r="AH77" i="4"/>
  <c r="R77" i="4"/>
  <c r="AY77" i="4"/>
  <c r="AI77" i="4"/>
  <c r="S77" i="4"/>
  <c r="AW77" i="4"/>
  <c r="AG77" i="4"/>
  <c r="Q77" i="4"/>
  <c r="AM46" i="4"/>
  <c r="I49" i="4"/>
  <c r="N14" i="11"/>
  <c r="R14" i="11"/>
  <c r="V14" i="11"/>
  <c r="O15" i="11"/>
  <c r="S15" i="11"/>
  <c r="K15" i="11"/>
  <c r="L14" i="11"/>
  <c r="Q14" i="11"/>
  <c r="L15" i="11"/>
  <c r="Q15" i="11"/>
  <c r="V15" i="11"/>
  <c r="O14" i="11"/>
  <c r="U14" i="11"/>
  <c r="R15" i="11"/>
  <c r="P14" i="11"/>
  <c r="M15" i="11"/>
  <c r="T15" i="11"/>
  <c r="S14" i="11"/>
  <c r="N15" i="11"/>
  <c r="U15" i="11"/>
  <c r="M14" i="11"/>
  <c r="T14" i="11"/>
  <c r="P15" i="11"/>
  <c r="K14" i="11"/>
  <c r="Z12" i="11"/>
  <c r="AD12" i="11"/>
  <c r="AH12" i="11"/>
  <c r="AA13" i="11"/>
  <c r="AE13" i="11"/>
  <c r="W13" i="11"/>
  <c r="X12" i="11"/>
  <c r="AC12" i="11"/>
  <c r="X13" i="11"/>
  <c r="AC13" i="11"/>
  <c r="AH13" i="11"/>
  <c r="AE12" i="11"/>
  <c r="Z13" i="11"/>
  <c r="AG13" i="11"/>
  <c r="Y12" i="11"/>
  <c r="AF12" i="11"/>
  <c r="AB13" i="11"/>
  <c r="W12" i="11"/>
  <c r="AA12" i="11"/>
  <c r="AG12" i="11"/>
  <c r="AD13" i="11"/>
  <c r="AB12" i="11"/>
  <c r="Y13" i="11"/>
  <c r="AF13" i="11"/>
  <c r="AE47" i="4"/>
  <c r="AM10" i="11"/>
  <c r="AQ10" i="11"/>
  <c r="AJ11" i="11"/>
  <c r="AN11" i="11"/>
  <c r="AR11" i="11"/>
  <c r="AI10" i="11"/>
  <c r="AK10" i="11"/>
  <c r="AP10" i="11"/>
  <c r="AK11" i="11"/>
  <c r="AP11" i="11"/>
  <c r="AI11" i="11"/>
  <c r="AL10" i="11"/>
  <c r="AR10" i="11"/>
  <c r="AL11" i="11"/>
  <c r="AQ11" i="11"/>
  <c r="AN10" i="11"/>
  <c r="AS10" i="11"/>
  <c r="AM11" i="11"/>
  <c r="AS11" i="11"/>
  <c r="AJ10" i="11"/>
  <c r="AO10" i="11"/>
  <c r="AT10" i="11"/>
  <c r="AO11" i="11"/>
  <c r="AT11" i="11"/>
  <c r="AF46" i="4"/>
  <c r="AX8" i="11"/>
  <c r="BB8" i="11"/>
  <c r="BF8" i="11"/>
  <c r="AY9" i="11"/>
  <c r="BC9" i="11"/>
  <c r="AU9" i="11"/>
  <c r="AV8" i="11"/>
  <c r="BA8" i="11"/>
  <c r="AV9" i="11"/>
  <c r="BA9" i="11"/>
  <c r="BF9" i="11"/>
  <c r="AW8" i="11"/>
  <c r="BC8" i="11"/>
  <c r="AW9" i="11"/>
  <c r="BB9" i="11"/>
  <c r="AU8" i="11"/>
  <c r="AY8" i="11"/>
  <c r="BD8" i="11"/>
  <c r="AX9" i="11"/>
  <c r="BD9" i="11"/>
  <c r="AZ8" i="11"/>
  <c r="BE8" i="11"/>
  <c r="AZ9" i="11"/>
  <c r="BE9" i="11"/>
  <c r="AQ49" i="4"/>
  <c r="BJ16" i="11"/>
  <c r="BN16" i="11"/>
  <c r="BR16" i="11"/>
  <c r="BK17" i="11"/>
  <c r="BO17" i="11"/>
  <c r="BG17" i="11"/>
  <c r="BJ14" i="11"/>
  <c r="BN14" i="11"/>
  <c r="BR14" i="11"/>
  <c r="BK15" i="11"/>
  <c r="BO15" i="11"/>
  <c r="BG15" i="11"/>
  <c r="BH16" i="11"/>
  <c r="BM16" i="11"/>
  <c r="BH17" i="11"/>
  <c r="BM17" i="11"/>
  <c r="BR17" i="11"/>
  <c r="BH14" i="11"/>
  <c r="BM14" i="11"/>
  <c r="BH15" i="11"/>
  <c r="BM15" i="11"/>
  <c r="BR15" i="11"/>
  <c r="BI16" i="11"/>
  <c r="BO16" i="11"/>
  <c r="BI17" i="11"/>
  <c r="BN17" i="11"/>
  <c r="BG16" i="11"/>
  <c r="BI14" i="11"/>
  <c r="BO14" i="11"/>
  <c r="BI15" i="11"/>
  <c r="BN15" i="11"/>
  <c r="BG14" i="11"/>
  <c r="BL16" i="11"/>
  <c r="BL17" i="11"/>
  <c r="BL14" i="11"/>
  <c r="BL15" i="11"/>
  <c r="BP16" i="11"/>
  <c r="BP17" i="11"/>
  <c r="BP14" i="11"/>
  <c r="BP15" i="11"/>
  <c r="BQ16" i="11"/>
  <c r="BQ17" i="11"/>
  <c r="BQ14" i="11"/>
  <c r="BQ15" i="11"/>
  <c r="BK16" i="11"/>
  <c r="BJ17" i="11"/>
  <c r="BK14" i="11"/>
  <c r="BJ15" i="11"/>
  <c r="AH46" i="4"/>
  <c r="L9" i="11"/>
  <c r="P9" i="11"/>
  <c r="T9" i="11"/>
  <c r="M8" i="11"/>
  <c r="Q8" i="11"/>
  <c r="U8" i="11"/>
  <c r="N46" i="4"/>
  <c r="O9" i="11"/>
  <c r="U9" i="11"/>
  <c r="L8" i="11"/>
  <c r="R8" i="11"/>
  <c r="K8" i="11"/>
  <c r="K9" i="11"/>
  <c r="Q9" i="11"/>
  <c r="V9" i="11"/>
  <c r="N8" i="11"/>
  <c r="S8" i="11"/>
  <c r="M9" i="11"/>
  <c r="R9" i="11"/>
  <c r="O8" i="11"/>
  <c r="T8" i="11"/>
  <c r="N9" i="11"/>
  <c r="S9" i="11"/>
  <c r="V8" i="11"/>
  <c r="P8" i="11"/>
  <c r="AC50" i="4"/>
  <c r="N16" i="11"/>
  <c r="R16" i="11"/>
  <c r="V16" i="11"/>
  <c r="O17" i="11"/>
  <c r="S17" i="11"/>
  <c r="K17" i="11"/>
  <c r="O16" i="11"/>
  <c r="T16" i="11"/>
  <c r="N17" i="11"/>
  <c r="T17" i="11"/>
  <c r="P16" i="11"/>
  <c r="U16" i="11"/>
  <c r="P17" i="11"/>
  <c r="U17" i="11"/>
  <c r="S16" i="11"/>
  <c r="R17" i="11"/>
  <c r="L16" i="11"/>
  <c r="L17" i="11"/>
  <c r="V17" i="11"/>
  <c r="M16" i="11"/>
  <c r="M17" i="11"/>
  <c r="K16" i="11"/>
  <c r="Q16" i="11"/>
  <c r="Q17" i="11"/>
  <c r="AN49" i="4"/>
  <c r="Z14" i="11"/>
  <c r="AD14" i="11"/>
  <c r="AH14" i="11"/>
  <c r="AA15" i="11"/>
  <c r="AE15" i="11"/>
  <c r="W15" i="11"/>
  <c r="AA14" i="11"/>
  <c r="AF14" i="11"/>
  <c r="Z15" i="11"/>
  <c r="AF15" i="11"/>
  <c r="AB14" i="11"/>
  <c r="AG14" i="11"/>
  <c r="AB15" i="11"/>
  <c r="AG15" i="11"/>
  <c r="AE14" i="11"/>
  <c r="AD15" i="11"/>
  <c r="X14" i="11"/>
  <c r="X15" i="11"/>
  <c r="AH15" i="11"/>
  <c r="Y14" i="11"/>
  <c r="Y15" i="11"/>
  <c r="W14" i="11"/>
  <c r="AC14" i="11"/>
  <c r="AC15" i="11"/>
  <c r="AL12" i="11"/>
  <c r="AP12" i="11"/>
  <c r="AT12" i="11"/>
  <c r="AM13" i="11"/>
  <c r="AQ13" i="11"/>
  <c r="AI13" i="11"/>
  <c r="AM12" i="11"/>
  <c r="AR12" i="11"/>
  <c r="AL13" i="11"/>
  <c r="AR13" i="11"/>
  <c r="AK12" i="11"/>
  <c r="AS12" i="11"/>
  <c r="AO13" i="11"/>
  <c r="AI12" i="11"/>
  <c r="AN12" i="11"/>
  <c r="AJ13" i="11"/>
  <c r="AP13" i="11"/>
  <c r="AO12" i="11"/>
  <c r="AK13" i="11"/>
  <c r="AS13" i="11"/>
  <c r="AJ12" i="11"/>
  <c r="AQ12" i="11"/>
  <c r="AN13" i="11"/>
  <c r="AT13" i="11"/>
  <c r="AK47" i="4"/>
  <c r="AY10" i="11"/>
  <c r="BC10" i="11"/>
  <c r="AV11" i="11"/>
  <c r="AZ11" i="11"/>
  <c r="BD11" i="11"/>
  <c r="AU10" i="11"/>
  <c r="AZ10" i="11"/>
  <c r="BE10" i="11"/>
  <c r="AY11" i="11"/>
  <c r="BE11" i="11"/>
  <c r="AV10" i="11"/>
  <c r="BA10" i="11"/>
  <c r="BF10" i="11"/>
  <c r="BA11" i="11"/>
  <c r="BF11" i="11"/>
  <c r="AW10" i="11"/>
  <c r="BB10" i="11"/>
  <c r="AW11" i="11"/>
  <c r="BB11" i="11"/>
  <c r="AU11" i="11"/>
  <c r="AX10" i="11"/>
  <c r="BD10" i="11"/>
  <c r="AX11" i="11"/>
  <c r="BC11" i="11"/>
  <c r="AL46" i="4"/>
  <c r="BJ8" i="11"/>
  <c r="BN8" i="11"/>
  <c r="BR8" i="11"/>
  <c r="BK9" i="11"/>
  <c r="BO9" i="11"/>
  <c r="BG9" i="11"/>
  <c r="BK8" i="11"/>
  <c r="BP8" i="11"/>
  <c r="BJ9" i="11"/>
  <c r="BP9" i="11"/>
  <c r="BL8" i="11"/>
  <c r="BQ8" i="11"/>
  <c r="BL9" i="11"/>
  <c r="BQ9" i="11"/>
  <c r="BH8" i="11"/>
  <c r="BM8" i="11"/>
  <c r="BH9" i="11"/>
  <c r="BM9" i="11"/>
  <c r="BR9" i="11"/>
  <c r="BI8" i="11"/>
  <c r="BO8" i="11"/>
  <c r="BI9" i="11"/>
  <c r="BN9" i="11"/>
  <c r="BG8" i="11"/>
  <c r="I47" i="4"/>
  <c r="M11" i="11"/>
  <c r="Q11" i="11"/>
  <c r="U11" i="11"/>
  <c r="N10" i="11"/>
  <c r="R10" i="11"/>
  <c r="K10" i="11"/>
  <c r="K11" i="11"/>
  <c r="P11" i="11"/>
  <c r="V11" i="11"/>
  <c r="P10" i="11"/>
  <c r="U10" i="11"/>
  <c r="L11" i="11"/>
  <c r="R11" i="11"/>
  <c r="L10" i="11"/>
  <c r="Q10" i="11"/>
  <c r="N11" i="11"/>
  <c r="S11" i="11"/>
  <c r="M10" i="11"/>
  <c r="S10" i="11"/>
  <c r="V10" i="11"/>
  <c r="O11" i="11"/>
  <c r="T11" i="11"/>
  <c r="O10" i="11"/>
  <c r="T10" i="11"/>
  <c r="AN46" i="4"/>
  <c r="X9" i="11"/>
  <c r="AB9" i="11"/>
  <c r="AF9" i="11"/>
  <c r="Y8" i="11"/>
  <c r="AC8" i="11"/>
  <c r="AG8" i="11"/>
  <c r="AH8" i="11"/>
  <c r="Z9" i="11"/>
  <c r="AE9" i="11"/>
  <c r="Z8" i="11"/>
  <c r="AE8" i="11"/>
  <c r="AA9" i="11"/>
  <c r="AG9" i="11"/>
  <c r="AA8" i="11"/>
  <c r="AF8" i="11"/>
  <c r="W9" i="11"/>
  <c r="AC9" i="11"/>
  <c r="AH9" i="11"/>
  <c r="AB8" i="11"/>
  <c r="W8" i="11"/>
  <c r="Y9" i="11"/>
  <c r="AD9" i="11"/>
  <c r="X8" i="11"/>
  <c r="AD8" i="11"/>
  <c r="AD50" i="4"/>
  <c r="Z16" i="11"/>
  <c r="AD16" i="11"/>
  <c r="AH16" i="11"/>
  <c r="AA17" i="11"/>
  <c r="AE17" i="11"/>
  <c r="W17" i="11"/>
  <c r="X16" i="11"/>
  <c r="AC16" i="11"/>
  <c r="X17" i="11"/>
  <c r="AC17" i="11"/>
  <c r="AH17" i="11"/>
  <c r="Y16" i="11"/>
  <c r="AE16" i="11"/>
  <c r="Y17" i="11"/>
  <c r="AD17" i="11"/>
  <c r="W16" i="11"/>
  <c r="AG16" i="11"/>
  <c r="AG17" i="11"/>
  <c r="AA16" i="11"/>
  <c r="Z17" i="11"/>
  <c r="AB16" i="11"/>
  <c r="AB17" i="11"/>
  <c r="AF16" i="11"/>
  <c r="AF17" i="11"/>
  <c r="AO49" i="4"/>
  <c r="AL14" i="11"/>
  <c r="AP14" i="11"/>
  <c r="AT14" i="11"/>
  <c r="AM15" i="11"/>
  <c r="AQ15" i="11"/>
  <c r="AI15" i="11"/>
  <c r="AJ14" i="11"/>
  <c r="AO14" i="11"/>
  <c r="AJ15" i="11"/>
  <c r="AO15" i="11"/>
  <c r="AT15" i="11"/>
  <c r="AK14" i="11"/>
  <c r="AQ14" i="11"/>
  <c r="AK15" i="11"/>
  <c r="AP15" i="11"/>
  <c r="AI14" i="11"/>
  <c r="AS14" i="11"/>
  <c r="AS15" i="11"/>
  <c r="AM14" i="11"/>
  <c r="AL15" i="11"/>
  <c r="AN14" i="11"/>
  <c r="AN15" i="11"/>
  <c r="AR14" i="11"/>
  <c r="AR15" i="11"/>
  <c r="AP48" i="4"/>
  <c r="AX12" i="11"/>
  <c r="BB12" i="11"/>
  <c r="BF12" i="11"/>
  <c r="AY13" i="11"/>
  <c r="BC13" i="11"/>
  <c r="AU13" i="11"/>
  <c r="AV12" i="11"/>
  <c r="BA12" i="11"/>
  <c r="AV13" i="11"/>
  <c r="BA13" i="11"/>
  <c r="BF13" i="11"/>
  <c r="AZ12" i="11"/>
  <c r="AW13" i="11"/>
  <c r="BD13" i="11"/>
  <c r="BC12" i="11"/>
  <c r="AX13" i="11"/>
  <c r="BE13" i="11"/>
  <c r="AW12" i="11"/>
  <c r="BD12" i="11"/>
  <c r="AZ13" i="11"/>
  <c r="AU12" i="11"/>
  <c r="AY12" i="11"/>
  <c r="BE12" i="11"/>
  <c r="BB13" i="11"/>
  <c r="AG47" i="4"/>
  <c r="BK10" i="11"/>
  <c r="BO10" i="11"/>
  <c r="BH11" i="11"/>
  <c r="BL11" i="11"/>
  <c r="BP11" i="11"/>
  <c r="BG10" i="11"/>
  <c r="BI10" i="11"/>
  <c r="BN10" i="11"/>
  <c r="BI11" i="11"/>
  <c r="BN11" i="11"/>
  <c r="BG11" i="11"/>
  <c r="BJ10" i="11"/>
  <c r="BP10" i="11"/>
  <c r="BJ11" i="11"/>
  <c r="BO11" i="11"/>
  <c r="BL10" i="11"/>
  <c r="BQ10" i="11"/>
  <c r="BK11" i="11"/>
  <c r="BQ11" i="11"/>
  <c r="BH10" i="11"/>
  <c r="BM10" i="11"/>
  <c r="BR10" i="11"/>
  <c r="BM11" i="11"/>
  <c r="BR11" i="11"/>
  <c r="N48" i="4"/>
  <c r="T13" i="11"/>
  <c r="S13" i="11"/>
  <c r="O13" i="11"/>
  <c r="V12" i="11"/>
  <c r="R12" i="11"/>
  <c r="N12" i="11"/>
  <c r="K12" i="11"/>
  <c r="R13" i="11"/>
  <c r="M13" i="11"/>
  <c r="S12" i="11"/>
  <c r="M12" i="11"/>
  <c r="Q13" i="11"/>
  <c r="L13" i="11"/>
  <c r="Q12" i="11"/>
  <c r="L12" i="11"/>
  <c r="V13" i="11"/>
  <c r="P13" i="11"/>
  <c r="U12" i="11"/>
  <c r="P12" i="11"/>
  <c r="K13" i="11"/>
  <c r="U13" i="11"/>
  <c r="N13" i="11"/>
  <c r="T12" i="11"/>
  <c r="O12" i="11"/>
  <c r="AI47" i="4"/>
  <c r="AA10" i="11"/>
  <c r="AE10" i="11"/>
  <c r="X11" i="11"/>
  <c r="AB11" i="11"/>
  <c r="AF11" i="11"/>
  <c r="W10" i="11"/>
  <c r="AB10" i="11"/>
  <c r="AG10" i="11"/>
  <c r="AA11" i="11"/>
  <c r="AG11" i="11"/>
  <c r="X10" i="11"/>
  <c r="AC10" i="11"/>
  <c r="AH10" i="11"/>
  <c r="AC11" i="11"/>
  <c r="AH11" i="11"/>
  <c r="Y10" i="11"/>
  <c r="AD10" i="11"/>
  <c r="Y11" i="11"/>
  <c r="AD11" i="11"/>
  <c r="W11" i="11"/>
  <c r="Z10" i="11"/>
  <c r="AF10" i="11"/>
  <c r="Z11" i="11"/>
  <c r="AE11" i="11"/>
  <c r="AE46" i="4"/>
  <c r="AJ9" i="11"/>
  <c r="AN9" i="11"/>
  <c r="AR9" i="11"/>
  <c r="AK8" i="11"/>
  <c r="AO8" i="11"/>
  <c r="AS8" i="11"/>
  <c r="AK9" i="11"/>
  <c r="AP9" i="11"/>
  <c r="AJ8" i="11"/>
  <c r="AP8" i="11"/>
  <c r="AL9" i="11"/>
  <c r="AQ9" i="11"/>
  <c r="AL8" i="11"/>
  <c r="AQ8" i="11"/>
  <c r="AT8" i="11"/>
  <c r="AM9" i="11"/>
  <c r="AS9" i="11"/>
  <c r="AM8" i="11"/>
  <c r="AR8" i="11"/>
  <c r="AI9" i="11"/>
  <c r="AO9" i="11"/>
  <c r="AT9" i="11"/>
  <c r="AN8" i="11"/>
  <c r="AI8" i="11"/>
  <c r="AE50" i="4"/>
  <c r="AL16" i="11"/>
  <c r="AP16" i="11"/>
  <c r="AT16" i="11"/>
  <c r="AM17" i="11"/>
  <c r="AQ17" i="11"/>
  <c r="AI17" i="11"/>
  <c r="AM16" i="11"/>
  <c r="AR16" i="11"/>
  <c r="AL17" i="11"/>
  <c r="AR17" i="11"/>
  <c r="AN16" i="11"/>
  <c r="AS16" i="11"/>
  <c r="AN17" i="11"/>
  <c r="AS17" i="11"/>
  <c r="AK16" i="11"/>
  <c r="AK17" i="11"/>
  <c r="AI16" i="11"/>
  <c r="AO16" i="11"/>
  <c r="AO17" i="11"/>
  <c r="AQ16" i="11"/>
  <c r="AP17" i="11"/>
  <c r="AJ16" i="11"/>
  <c r="AJ17" i="11"/>
  <c r="AT17" i="11"/>
  <c r="AP49" i="4"/>
  <c r="AX14" i="11"/>
  <c r="BB14" i="11"/>
  <c r="BF14" i="11"/>
  <c r="AY15" i="11"/>
  <c r="BC15" i="11"/>
  <c r="AU15" i="11"/>
  <c r="AY14" i="11"/>
  <c r="BD14" i="11"/>
  <c r="AX15" i="11"/>
  <c r="BD15" i="11"/>
  <c r="AZ14" i="11"/>
  <c r="BE14" i="11"/>
  <c r="AZ15" i="11"/>
  <c r="BE15" i="11"/>
  <c r="AW14" i="11"/>
  <c r="AW15" i="11"/>
  <c r="AU14" i="11"/>
  <c r="BA14" i="11"/>
  <c r="BA15" i="11"/>
  <c r="BC14" i="11"/>
  <c r="BB15" i="11"/>
  <c r="AV14" i="11"/>
  <c r="AV15" i="11"/>
  <c r="BF15" i="11"/>
  <c r="AQ48" i="4"/>
  <c r="BJ12" i="11"/>
  <c r="BN12" i="11"/>
  <c r="BR12" i="11"/>
  <c r="BK13" i="11"/>
  <c r="BO13" i="11"/>
  <c r="BG13" i="11"/>
  <c r="BK12" i="11"/>
  <c r="BP12" i="11"/>
  <c r="BJ13" i="11"/>
  <c r="BP13" i="11"/>
  <c r="BH12" i="11"/>
  <c r="BO12" i="11"/>
  <c r="BL13" i="11"/>
  <c r="BR13" i="11"/>
  <c r="BI12" i="11"/>
  <c r="BQ12" i="11"/>
  <c r="BM13" i="11"/>
  <c r="BG12" i="11"/>
  <c r="BL12" i="11"/>
  <c r="BH13" i="11"/>
  <c r="BN13" i="11"/>
  <c r="BM12" i="11"/>
  <c r="BI13" i="11"/>
  <c r="BQ13" i="11"/>
  <c r="M49" i="4"/>
  <c r="AL49" i="4"/>
  <c r="AB49" i="4"/>
  <c r="AG49" i="4"/>
  <c r="R49" i="4"/>
  <c r="W49" i="4"/>
  <c r="AG48" i="4"/>
  <c r="W48" i="4"/>
  <c r="AL48" i="4"/>
  <c r="R48" i="4"/>
  <c r="AB48" i="4"/>
  <c r="AQ46" i="4"/>
  <c r="AB46" i="4"/>
  <c r="R46" i="4"/>
  <c r="AG46" i="4"/>
  <c r="W46" i="4"/>
  <c r="W50" i="4"/>
  <c r="R50" i="4"/>
  <c r="AB50" i="4"/>
  <c r="AG50" i="4"/>
  <c r="AF48" i="4"/>
  <c r="Q47" i="4"/>
  <c r="V47" i="4"/>
  <c r="AA47" i="4"/>
  <c r="AF47" i="4"/>
  <c r="V46" i="4"/>
  <c r="L46" i="4"/>
  <c r="AO50" i="4"/>
  <c r="P46" i="4"/>
  <c r="U46" i="4"/>
  <c r="K46" i="4"/>
  <c r="Z46" i="4"/>
  <c r="AJ46" i="4"/>
  <c r="AO46" i="4"/>
  <c r="T46" i="4"/>
  <c r="S48" i="4"/>
  <c r="I48" i="4"/>
  <c r="AC48" i="4"/>
  <c r="AH48" i="4"/>
  <c r="X48" i="4"/>
  <c r="AM48" i="4"/>
  <c r="S47" i="4"/>
  <c r="X47" i="4"/>
  <c r="AC47" i="4"/>
  <c r="AM47" i="4"/>
  <c r="X46" i="4"/>
  <c r="AC46" i="4"/>
  <c r="AC51" i="4" s="1"/>
  <c r="I46" i="4"/>
  <c r="AQ50" i="4"/>
  <c r="M50" i="4"/>
  <c r="M48" i="4"/>
  <c r="M46" i="4"/>
  <c r="AP47" i="4"/>
  <c r="L47" i="4"/>
  <c r="Q46" i="4"/>
  <c r="Q51" i="4" s="1"/>
  <c r="AK46" i="4"/>
  <c r="AP46" i="4"/>
  <c r="AA46" i="4"/>
  <c r="AE49" i="4"/>
  <c r="AE48" i="4"/>
  <c r="AN50" i="4"/>
  <c r="T49" i="4"/>
  <c r="J49" i="4"/>
  <c r="Y49" i="4"/>
  <c r="AI49" i="4"/>
  <c r="AD49" i="4"/>
  <c r="O49" i="4"/>
  <c r="J46" i="4"/>
  <c r="AD46" i="4"/>
  <c r="AI46" i="4"/>
  <c r="O46" i="4"/>
  <c r="Y46" i="4"/>
  <c r="N47" i="4"/>
  <c r="AH47" i="4"/>
  <c r="AD48" i="4"/>
  <c r="AN48" i="4"/>
  <c r="AI48" i="4"/>
  <c r="Y48" i="4"/>
  <c r="T48" i="4"/>
  <c r="O48" i="4"/>
  <c r="J48" i="4"/>
  <c r="AF50" i="4"/>
  <c r="L50" i="4"/>
  <c r="AP50" i="4"/>
  <c r="AK50" i="4"/>
  <c r="AA50" i="4"/>
  <c r="V50" i="4"/>
  <c r="Q50" i="4"/>
  <c r="X50" i="4"/>
  <c r="Z48" i="4"/>
  <c r="K48" i="4"/>
  <c r="N50" i="4"/>
  <c r="P48" i="4"/>
  <c r="AM50" i="4"/>
  <c r="AO48" i="4"/>
  <c r="AQ47" i="4"/>
  <c r="AL47" i="4"/>
  <c r="AB47" i="4"/>
  <c r="W47" i="4"/>
  <c r="R47" i="4"/>
  <c r="M47" i="4"/>
  <c r="I50" i="4"/>
  <c r="AH50" i="4"/>
  <c r="AJ48" i="4"/>
  <c r="S50" i="4"/>
  <c r="U48" i="4"/>
  <c r="N49" i="4"/>
  <c r="P47" i="4"/>
  <c r="S49" i="4"/>
  <c r="U47" i="4"/>
  <c r="X49" i="4"/>
  <c r="Z47" i="4"/>
  <c r="AH49" i="4"/>
  <c r="AJ47" i="4"/>
  <c r="AM49" i="4"/>
  <c r="AO47" i="4"/>
  <c r="AC49" i="4"/>
  <c r="AN47" i="4"/>
  <c r="K47" i="4"/>
  <c r="AD47" i="4"/>
  <c r="AF49" i="4"/>
  <c r="K50" i="4"/>
  <c r="L49" i="4"/>
  <c r="J47" i="4"/>
  <c r="P50" i="4"/>
  <c r="Q49" i="4"/>
  <c r="O47" i="4"/>
  <c r="U50" i="4"/>
  <c r="V49" i="4"/>
  <c r="T47" i="4"/>
  <c r="Z50" i="4"/>
  <c r="AA49" i="4"/>
  <c r="Y47" i="4"/>
  <c r="AJ50" i="4"/>
  <c r="AK49" i="4"/>
  <c r="J50" i="4"/>
  <c r="K49" i="4"/>
  <c r="L48" i="4"/>
  <c r="O50" i="4"/>
  <c r="P49" i="4"/>
  <c r="Q48" i="4"/>
  <c r="T50" i="4"/>
  <c r="U49" i="4"/>
  <c r="V48" i="4"/>
  <c r="Y50" i="4"/>
  <c r="Z49" i="4"/>
  <c r="AA48" i="4"/>
  <c r="AI50" i="4"/>
  <c r="AJ49" i="4"/>
  <c r="AK48" i="4"/>
  <c r="O24" i="3"/>
  <c r="F6" i="7"/>
  <c r="AG51" i="4" l="1"/>
  <c r="K51" i="4"/>
  <c r="L51" i="4"/>
  <c r="J51" i="4"/>
  <c r="M51" i="4"/>
  <c r="D96" i="4"/>
  <c r="I51" i="4"/>
  <c r="AM51" i="4"/>
  <c r="AO51" i="4"/>
  <c r="AP51" i="4"/>
  <c r="AN51" i="4"/>
  <c r="AQ51" i="4"/>
  <c r="AI51" i="4"/>
  <c r="AH51" i="4"/>
  <c r="AJ51" i="4"/>
  <c r="AK51" i="4"/>
  <c r="AL51" i="4"/>
  <c r="AD51" i="4"/>
  <c r="AE51" i="4"/>
  <c r="AF51" i="4"/>
  <c r="AA51" i="4"/>
  <c r="X51" i="4"/>
  <c r="AB51" i="4"/>
  <c r="Y51" i="4"/>
  <c r="Z51" i="4"/>
  <c r="T51" i="4"/>
  <c r="U51" i="4"/>
  <c r="V51" i="4"/>
  <c r="W51" i="4"/>
  <c r="S51" i="4"/>
  <c r="R51" i="4"/>
  <c r="N51" i="4"/>
  <c r="O51" i="4"/>
  <c r="P51" i="4"/>
  <c r="AL91" i="4"/>
  <c r="X91" i="4"/>
  <c r="AM91" i="4"/>
  <c r="AD91" i="4"/>
  <c r="BA91" i="4"/>
  <c r="L91" i="4"/>
  <c r="AQ91" i="4"/>
  <c r="AF91" i="4"/>
  <c r="AG91" i="4"/>
  <c r="Z91" i="4"/>
  <c r="U91" i="4"/>
  <c r="BG91" i="4"/>
  <c r="BC91" i="4"/>
  <c r="BI91" i="4"/>
  <c r="D91" i="4"/>
  <c r="G91" i="4"/>
  <c r="M91" i="4"/>
  <c r="AN91" i="4"/>
  <c r="AY91" i="4"/>
  <c r="AP91" i="4"/>
  <c r="AJ91" i="4"/>
  <c r="AH91" i="4"/>
  <c r="AC91" i="4"/>
  <c r="T91" i="4"/>
  <c r="V91" i="4"/>
  <c r="Q91" i="4"/>
  <c r="AZ91" i="4"/>
  <c r="BJ91" i="4"/>
  <c r="BE91" i="4"/>
  <c r="H91" i="4"/>
  <c r="N91" i="4"/>
  <c r="I91" i="4"/>
  <c r="AR91" i="4"/>
  <c r="AU91" i="4"/>
  <c r="AW91" i="4"/>
  <c r="AB91" i="4"/>
  <c r="P91" i="4"/>
  <c r="AA91" i="4"/>
  <c r="R91" i="4"/>
  <c r="BD91" i="4"/>
  <c r="BF91" i="4"/>
  <c r="J91" i="4"/>
  <c r="E91" i="4"/>
  <c r="AX91" i="4"/>
  <c r="AS91" i="4"/>
  <c r="AI91" i="4"/>
  <c r="AE91" i="4"/>
  <c r="AK91" i="4"/>
  <c r="S91" i="4"/>
  <c r="W91" i="4"/>
  <c r="Y91" i="4"/>
  <c r="BH91" i="4"/>
  <c r="BK91" i="4"/>
  <c r="BB91" i="4"/>
  <c r="K91" i="4"/>
  <c r="O91" i="4"/>
  <c r="F91" i="4"/>
  <c r="AV91" i="4"/>
  <c r="AT91" i="4"/>
  <c r="AO91" i="4"/>
  <c r="Q84" i="4"/>
  <c r="AW84" i="4"/>
  <c r="R84" i="4"/>
  <c r="AX84" i="4"/>
  <c r="T84" i="4"/>
  <c r="AZ84" i="4"/>
  <c r="U84" i="4"/>
  <c r="BA84" i="4"/>
  <c r="V84" i="4"/>
  <c r="BB84" i="4"/>
  <c r="X84" i="4"/>
  <c r="BD84" i="4"/>
  <c r="Y84" i="4"/>
  <c r="BE84" i="4"/>
  <c r="Z84" i="4"/>
  <c r="BF84" i="4"/>
  <c r="AB84" i="4"/>
  <c r="BH84" i="4"/>
  <c r="AC84" i="4"/>
  <c r="BI84" i="4"/>
  <c r="AD84" i="4"/>
  <c r="BJ84" i="4"/>
  <c r="AF84" i="4"/>
  <c r="AI84" i="4"/>
  <c r="W84" i="4"/>
  <c r="BC84" i="4"/>
  <c r="AA84" i="4"/>
  <c r="BG84" i="4"/>
  <c r="AE84" i="4"/>
  <c r="BK84" i="4"/>
  <c r="AG84" i="4"/>
  <c r="AH84" i="4"/>
  <c r="D84" i="4"/>
  <c r="AJ84" i="4"/>
  <c r="E84" i="4"/>
  <c r="AK84" i="4"/>
  <c r="F84" i="4"/>
  <c r="AL84" i="4"/>
  <c r="H84" i="4"/>
  <c r="AN84" i="4"/>
  <c r="I84" i="4"/>
  <c r="AO84" i="4"/>
  <c r="J84" i="4"/>
  <c r="AP84" i="4"/>
  <c r="L84" i="4"/>
  <c r="AR84" i="4"/>
  <c r="M84" i="4"/>
  <c r="AS84" i="4"/>
  <c r="N84" i="4"/>
  <c r="AT84" i="4"/>
  <c r="P84" i="4"/>
  <c r="AV84" i="4"/>
  <c r="S84" i="4"/>
  <c r="AY84" i="4"/>
  <c r="G84" i="4"/>
  <c r="AM84" i="4"/>
  <c r="K84" i="4"/>
  <c r="AQ84" i="4"/>
  <c r="O84" i="4"/>
  <c r="AU84" i="4"/>
  <c r="G98" i="4"/>
  <c r="H98" i="4"/>
  <c r="F97" i="4"/>
  <c r="F51" i="4"/>
  <c r="E51" i="4"/>
  <c r="G51" i="4"/>
  <c r="AA430" i="4"/>
  <c r="H51" i="4"/>
  <c r="D51" i="4"/>
  <c r="R21" i="4"/>
  <c r="R22" i="4"/>
  <c r="R23" i="4"/>
  <c r="R24" i="4"/>
  <c r="R20" i="4"/>
  <c r="E10" i="4"/>
  <c r="F10" i="4" s="1"/>
  <c r="C5" i="4"/>
  <c r="C6" i="4"/>
  <c r="C7" i="4"/>
  <c r="C8" i="4"/>
  <c r="C4" i="4"/>
  <c r="E101" i="15"/>
  <c r="B63" i="10"/>
  <c r="B64" i="10"/>
  <c r="B65" i="10"/>
  <c r="B66" i="10"/>
  <c r="B67" i="10"/>
  <c r="B68" i="10"/>
  <c r="B69" i="10"/>
  <c r="B70" i="10"/>
  <c r="B71" i="10"/>
  <c r="B72" i="10"/>
  <c r="B73" i="10"/>
  <c r="B74" i="10"/>
  <c r="B75" i="10"/>
  <c r="B76" i="10"/>
  <c r="B62" i="10"/>
  <c r="V422" i="4" l="1"/>
  <c r="M350" i="4"/>
  <c r="K345" i="4"/>
  <c r="AG497" i="4"/>
  <c r="S419" i="4"/>
  <c r="BQ279" i="4"/>
  <c r="BH270" i="4"/>
  <c r="BL274" i="4"/>
  <c r="BP278" i="4"/>
  <c r="BM279" i="4"/>
  <c r="BK273" i="4"/>
  <c r="BO277" i="4"/>
  <c r="BI271" i="4"/>
  <c r="BM275" i="4"/>
  <c r="BP279" i="4"/>
  <c r="BL279" i="4"/>
  <c r="BN279" i="4"/>
  <c r="AZ268" i="4"/>
  <c r="BJ272" i="4"/>
  <c r="BN276" i="4"/>
  <c r="BO279" i="4"/>
  <c r="BK279" i="4"/>
  <c r="AU261" i="4"/>
  <c r="BE267" i="4"/>
  <c r="V421" i="4"/>
  <c r="AK499" i="4"/>
  <c r="Y428" i="4"/>
  <c r="O350" i="4"/>
  <c r="AO502" i="4"/>
  <c r="AA119" i="4"/>
  <c r="W115" i="4"/>
  <c r="S111" i="4"/>
  <c r="X116" i="4"/>
  <c r="P108" i="4"/>
  <c r="Z118" i="4"/>
  <c r="V114" i="4"/>
  <c r="R110" i="4"/>
  <c r="Y117" i="4"/>
  <c r="U113" i="4"/>
  <c r="Q109" i="4"/>
  <c r="T112" i="4"/>
  <c r="AY143" i="4"/>
  <c r="AU139" i="4"/>
  <c r="AQ135" i="4"/>
  <c r="AR136" i="4"/>
  <c r="AX142" i="4"/>
  <c r="AT138" i="4"/>
  <c r="AP134" i="4"/>
  <c r="AW141" i="4"/>
  <c r="AS137" i="4"/>
  <c r="AO133" i="4"/>
  <c r="AV140" i="4"/>
  <c r="AN132" i="4"/>
  <c r="E345" i="4"/>
  <c r="I345" i="4"/>
  <c r="P351" i="4"/>
  <c r="P350" i="4"/>
  <c r="I348" i="4"/>
  <c r="X422" i="4"/>
  <c r="AE429" i="4"/>
  <c r="AD427" i="4"/>
  <c r="AJ500" i="4"/>
  <c r="AI495" i="4"/>
  <c r="AM505" i="4"/>
  <c r="AL502" i="4"/>
  <c r="N348" i="4"/>
  <c r="L348" i="4"/>
  <c r="O355" i="4"/>
  <c r="AP503" i="4"/>
  <c r="AH500" i="4"/>
  <c r="O107" i="4"/>
  <c r="K103" i="4"/>
  <c r="G99" i="4"/>
  <c r="H100" i="4"/>
  <c r="N106" i="4"/>
  <c r="J102" i="4"/>
  <c r="F98" i="4"/>
  <c r="M105" i="4"/>
  <c r="I101" i="4"/>
  <c r="E97" i="4"/>
  <c r="L104" i="4"/>
  <c r="AE430" i="4"/>
  <c r="AS505" i="4"/>
  <c r="O354" i="4"/>
  <c r="K350" i="4"/>
  <c r="D344" i="4"/>
  <c r="N353" i="4"/>
  <c r="AA425" i="4"/>
  <c r="W423" i="4"/>
  <c r="Q420" i="4"/>
  <c r="Y424" i="4"/>
  <c r="AF496" i="4"/>
  <c r="AG498" i="4"/>
  <c r="AF495" i="4"/>
  <c r="AP504" i="4"/>
  <c r="AO501" i="4"/>
  <c r="H347" i="4"/>
  <c r="AB494" i="4"/>
  <c r="BK155" i="4"/>
  <c r="BG151" i="4"/>
  <c r="BC147" i="4"/>
  <c r="BD148" i="4"/>
  <c r="BJ154" i="4"/>
  <c r="BF150" i="4"/>
  <c r="BB146" i="4"/>
  <c r="BI153" i="4"/>
  <c r="BE149" i="4"/>
  <c r="BA145" i="4"/>
  <c r="BH152" i="4"/>
  <c r="AZ144" i="4"/>
  <c r="Q354" i="4"/>
  <c r="AM131" i="4"/>
  <c r="AI127" i="4"/>
  <c r="AE123" i="4"/>
  <c r="AF124" i="4"/>
  <c r="AL130" i="4"/>
  <c r="AH126" i="4"/>
  <c r="AD122" i="4"/>
  <c r="AK129" i="4"/>
  <c r="AG125" i="4"/>
  <c r="AC121" i="4"/>
  <c r="AJ128" i="4"/>
  <c r="AB120" i="4"/>
  <c r="N352" i="4"/>
  <c r="S354" i="4"/>
  <c r="H346" i="4"/>
  <c r="R355" i="4"/>
  <c r="Q352" i="4"/>
  <c r="AB426" i="4"/>
  <c r="AD428" i="4"/>
  <c r="U424" i="4"/>
  <c r="AJ502" i="4"/>
  <c r="AF494" i="4"/>
  <c r="AK500" i="4"/>
  <c r="AJ497" i="4"/>
  <c r="AC495" i="4"/>
  <c r="AM504" i="4"/>
  <c r="AL503" i="4"/>
  <c r="AJ498" i="4"/>
  <c r="AH497" i="4"/>
  <c r="AL499" i="4"/>
  <c r="AJ496" i="4"/>
  <c r="AC494" i="4"/>
  <c r="AG496" i="4"/>
  <c r="AK498" i="4"/>
  <c r="AI501" i="4"/>
  <c r="AM503" i="4"/>
  <c r="AQ505" i="4"/>
  <c r="AD496" i="4"/>
  <c r="AH498" i="4"/>
  <c r="AL500" i="4"/>
  <c r="AP502" i="4"/>
  <c r="AN505" i="4"/>
  <c r="AG495" i="4"/>
  <c r="AK497" i="4"/>
  <c r="AI500" i="4"/>
  <c r="AM502" i="4"/>
  <c r="AQ504" i="4"/>
  <c r="AH495" i="4"/>
  <c r="AN504" i="4"/>
  <c r="AN500" i="4"/>
  <c r="AN502" i="4"/>
  <c r="AH499" i="4"/>
  <c r="AG494" i="4"/>
  <c r="AE497" i="4"/>
  <c r="AI499" i="4"/>
  <c r="AM501" i="4"/>
  <c r="AQ503" i="4"/>
  <c r="AD494" i="4"/>
  <c r="AH496" i="4"/>
  <c r="AL498" i="4"/>
  <c r="AJ501" i="4"/>
  <c r="AN503" i="4"/>
  <c r="AR505" i="4"/>
  <c r="AE496" i="4"/>
  <c r="AI498" i="4"/>
  <c r="AM500" i="4"/>
  <c r="AK503" i="4"/>
  <c r="AO505" i="4"/>
  <c r="AF498" i="4"/>
  <c r="AD495" i="4"/>
  <c r="AR504" i="4"/>
  <c r="AP505" i="4"/>
  <c r="AL501" i="4"/>
  <c r="AE495" i="4"/>
  <c r="AI497" i="4"/>
  <c r="AM499" i="4"/>
  <c r="AK502" i="4"/>
  <c r="AO504" i="4"/>
  <c r="AH494" i="4"/>
  <c r="AF497" i="4"/>
  <c r="AJ499" i="4"/>
  <c r="AN501" i="4"/>
  <c r="AL504" i="4"/>
  <c r="AE494" i="4"/>
  <c r="AI496" i="4"/>
  <c r="AG499" i="4"/>
  <c r="AK501" i="4"/>
  <c r="AO503" i="4"/>
  <c r="R420" i="4"/>
  <c r="Z425" i="4"/>
  <c r="T421" i="4"/>
  <c r="V423" i="4"/>
  <c r="X424" i="4"/>
  <c r="U420" i="4"/>
  <c r="Y426" i="4"/>
  <c r="V419" i="4"/>
  <c r="W425" i="4"/>
  <c r="AD430" i="4"/>
  <c r="X421" i="4"/>
  <c r="AB425" i="4"/>
  <c r="AB430" i="4"/>
  <c r="T423" i="4"/>
  <c r="X426" i="4"/>
  <c r="AA429" i="4"/>
  <c r="U419" i="4"/>
  <c r="S422" i="4"/>
  <c r="W424" i="4"/>
  <c r="AA426" i="4"/>
  <c r="AE428" i="4"/>
  <c r="AG430" i="4"/>
  <c r="T420" i="4"/>
  <c r="V424" i="4"/>
  <c r="AC428" i="4"/>
  <c r="Z427" i="4"/>
  <c r="T422" i="4"/>
  <c r="AA427" i="4"/>
  <c r="S421" i="4"/>
  <c r="Z426" i="4"/>
  <c r="R419" i="4"/>
  <c r="Y422" i="4"/>
  <c r="X427" i="4"/>
  <c r="V420" i="4"/>
  <c r="Z423" i="4"/>
  <c r="AC426" i="4"/>
  <c r="AF429" i="4"/>
  <c r="S420" i="4"/>
  <c r="W422" i="4"/>
  <c r="AA424" i="4"/>
  <c r="Y427" i="4"/>
  <c r="AC429" i="4"/>
  <c r="AB427" i="4"/>
  <c r="AF430" i="4"/>
  <c r="W420" i="4"/>
  <c r="U423" i="4"/>
  <c r="Y425" i="4"/>
  <c r="AC427" i="4"/>
  <c r="Z428" i="4"/>
  <c r="P419" i="4"/>
  <c r="AD429" i="4"/>
  <c r="W421" i="4"/>
  <c r="T419" i="4"/>
  <c r="Z424" i="4"/>
  <c r="AC430" i="4"/>
  <c r="X423" i="4"/>
  <c r="AB429" i="4"/>
  <c r="R421" i="4"/>
  <c r="V425" i="4"/>
  <c r="Z429" i="4"/>
  <c r="U422" i="4"/>
  <c r="X425" i="4"/>
  <c r="AB428" i="4"/>
  <c r="Q419" i="4"/>
  <c r="U421" i="4"/>
  <c r="Y423" i="4"/>
  <c r="W426" i="4"/>
  <c r="AA428" i="4"/>
  <c r="L351" i="4"/>
  <c r="I347" i="4"/>
  <c r="H345" i="4"/>
  <c r="R354" i="4"/>
  <c r="M353" i="4"/>
  <c r="K346" i="4"/>
  <c r="M351" i="4"/>
  <c r="U355" i="4"/>
  <c r="J348" i="4"/>
  <c r="R352" i="4"/>
  <c r="H344" i="4"/>
  <c r="L346" i="4"/>
  <c r="J349" i="4"/>
  <c r="N351" i="4"/>
  <c r="R353" i="4"/>
  <c r="E344" i="4"/>
  <c r="I346" i="4"/>
  <c r="M348" i="4"/>
  <c r="K351" i="4"/>
  <c r="O353" i="4"/>
  <c r="S355" i="4"/>
  <c r="F344" i="4"/>
  <c r="P353" i="4"/>
  <c r="M349" i="4"/>
  <c r="L347" i="4"/>
  <c r="G346" i="4"/>
  <c r="Q355" i="4"/>
  <c r="M347" i="4"/>
  <c r="O352" i="4"/>
  <c r="J344" i="4"/>
  <c r="L349" i="4"/>
  <c r="N354" i="4"/>
  <c r="F345" i="4"/>
  <c r="J347" i="4"/>
  <c r="N349" i="4"/>
  <c r="L352" i="4"/>
  <c r="P354" i="4"/>
  <c r="I344" i="4"/>
  <c r="G347" i="4"/>
  <c r="K349" i="4"/>
  <c r="O351" i="4"/>
  <c r="S353" i="4"/>
  <c r="D220" i="4"/>
  <c r="J346" i="4"/>
  <c r="T355" i="4"/>
  <c r="Q351" i="4"/>
  <c r="J350" i="4"/>
  <c r="K348" i="4"/>
  <c r="G344" i="4"/>
  <c r="I349" i="4"/>
  <c r="Q353" i="4"/>
  <c r="F346" i="4"/>
  <c r="N350" i="4"/>
  <c r="P355" i="4"/>
  <c r="J345" i="4"/>
  <c r="H348" i="4"/>
  <c r="L350" i="4"/>
  <c r="P352" i="4"/>
  <c r="T354" i="4"/>
  <c r="G345" i="4"/>
  <c r="K347" i="4"/>
  <c r="O349" i="4"/>
  <c r="M352" i="4"/>
  <c r="BK341" i="4"/>
  <c r="BN341" i="4"/>
  <c r="BO340" i="4"/>
  <c r="BK340" i="4"/>
  <c r="BM339" i="4"/>
  <c r="BI339" i="4"/>
  <c r="BK338" i="4"/>
  <c r="BM337" i="4"/>
  <c r="BI337" i="4"/>
  <c r="BK336" i="4"/>
  <c r="BG336" i="4"/>
  <c r="BI335" i="4"/>
  <c r="BE335" i="4"/>
  <c r="BG334" i="4"/>
  <c r="BI333" i="4"/>
  <c r="BE333" i="4"/>
  <c r="BG332" i="4"/>
  <c r="BC332" i="4"/>
  <c r="BE331" i="4"/>
  <c r="BA331" i="4"/>
  <c r="BC330" i="4"/>
  <c r="BQ341" i="4"/>
  <c r="BM341" i="4"/>
  <c r="BN340" i="4"/>
  <c r="BJ340" i="4"/>
  <c r="BL339" i="4"/>
  <c r="BN338" i="4"/>
  <c r="BJ338" i="4"/>
  <c r="BL337" i="4"/>
  <c r="BH337" i="4"/>
  <c r="BJ336" i="4"/>
  <c r="BF336" i="4"/>
  <c r="BH335" i="4"/>
  <c r="BJ334" i="4"/>
  <c r="BF334" i="4"/>
  <c r="BH333" i="4"/>
  <c r="BD333" i="4"/>
  <c r="BF332" i="4"/>
  <c r="BB332" i="4"/>
  <c r="BD331" i="4"/>
  <c r="BF330" i="4"/>
  <c r="BB330" i="4"/>
  <c r="BL341" i="4"/>
  <c r="BO339" i="4"/>
  <c r="BM338" i="4"/>
  <c r="BK337" i="4"/>
  <c r="BI336" i="4"/>
  <c r="BG335" i="4"/>
  <c r="BE334" i="4"/>
  <c r="BC333" i="4"/>
  <c r="BG331" i="4"/>
  <c r="BE330" i="4"/>
  <c r="BP341" i="4"/>
  <c r="BK339" i="4"/>
  <c r="BG337" i="4"/>
  <c r="BK335" i="4"/>
  <c r="BG333" i="4"/>
  <c r="BC331" i="4"/>
  <c r="BP340" i="4"/>
  <c r="BN339" i="4"/>
  <c r="BL338" i="4"/>
  <c r="BJ337" i="4"/>
  <c r="BH336" i="4"/>
  <c r="BF335" i="4"/>
  <c r="BD334" i="4"/>
  <c r="BH332" i="4"/>
  <c r="BF331" i="4"/>
  <c r="BD330" i="4"/>
  <c r="BM340" i="4"/>
  <c r="BI338" i="4"/>
  <c r="BI334" i="4"/>
  <c r="BE332" i="4"/>
  <c r="BA330" i="4"/>
  <c r="BO341" i="4"/>
  <c r="BL336" i="4"/>
  <c r="BD332" i="4"/>
  <c r="BJ339" i="4"/>
  <c r="AZ330" i="4"/>
  <c r="BH338" i="4"/>
  <c r="BF333" i="4"/>
  <c r="BL340" i="4"/>
  <c r="BJ335" i="4"/>
  <c r="BB331" i="4"/>
  <c r="BH334" i="4"/>
  <c r="BC391" i="4"/>
  <c r="AY391" i="4"/>
  <c r="BA390" i="4"/>
  <c r="BC389" i="4"/>
  <c r="AY389" i="4"/>
  <c r="BA388" i="4"/>
  <c r="AW388" i="4"/>
  <c r="AY387" i="4"/>
  <c r="AU387" i="4"/>
  <c r="AW386" i="4"/>
  <c r="AY385" i="4"/>
  <c r="AU385" i="4"/>
  <c r="AW384" i="4"/>
  <c r="AS384" i="4"/>
  <c r="AU383" i="4"/>
  <c r="AQ383" i="4"/>
  <c r="AS382" i="4"/>
  <c r="AU381" i="4"/>
  <c r="AQ381" i="4"/>
  <c r="AS380" i="4"/>
  <c r="AO380" i="4"/>
  <c r="BA391" i="4"/>
  <c r="BB390" i="4"/>
  <c r="BB389" i="4"/>
  <c r="BD391" i="4"/>
  <c r="BC390" i="4"/>
  <c r="BA389" i="4"/>
  <c r="BB388" i="4"/>
  <c r="AV388" i="4"/>
  <c r="AW387" i="4"/>
  <c r="AX386" i="4"/>
  <c r="AX385" i="4"/>
  <c r="AS385" i="4"/>
  <c r="AT384" i="4"/>
  <c r="AT383" i="4"/>
  <c r="AU382" i="4"/>
  <c r="AP382" i="4"/>
  <c r="AP381" i="4"/>
  <c r="AQ380" i="4"/>
  <c r="BB391" i="4"/>
  <c r="AZ390" i="4"/>
  <c r="AZ389" i="4"/>
  <c r="AZ388" i="4"/>
  <c r="BA387" i="4"/>
  <c r="AV387" i="4"/>
  <c r="AV386" i="4"/>
  <c r="AW385" i="4"/>
  <c r="AX384" i="4"/>
  <c r="AR384" i="4"/>
  <c r="AS383" i="4"/>
  <c r="AT382" i="4"/>
  <c r="AT381" i="4"/>
  <c r="AO381" i="4"/>
  <c r="AP380" i="4"/>
  <c r="AY390" i="4"/>
  <c r="AY388" i="4"/>
  <c r="AZ386" i="4"/>
  <c r="AV385" i="4"/>
  <c r="AW383" i="4"/>
  <c r="AR382" i="4"/>
  <c r="AT380" i="4"/>
  <c r="AZ391" i="4"/>
  <c r="AZ387" i="4"/>
  <c r="AV384" i="4"/>
  <c r="AS381" i="4"/>
  <c r="AN380" i="4"/>
  <c r="BE391" i="4"/>
  <c r="AX390" i="4"/>
  <c r="AX388" i="4"/>
  <c r="AY386" i="4"/>
  <c r="AT385" i="4"/>
  <c r="AV383" i="4"/>
  <c r="AQ382" i="4"/>
  <c r="AR380" i="4"/>
  <c r="AX389" i="4"/>
  <c r="AU386" i="4"/>
  <c r="AR383" i="4"/>
  <c r="AT386" i="4"/>
  <c r="AW389" i="4"/>
  <c r="AX387" i="4"/>
  <c r="AR381" i="4"/>
  <c r="BD390" i="4"/>
  <c r="AU384" i="4"/>
  <c r="AV382" i="4"/>
  <c r="AG493" i="4"/>
  <c r="AC493" i="4"/>
  <c r="AE492" i="4"/>
  <c r="AA492" i="4"/>
  <c r="AC491" i="4"/>
  <c r="Y491" i="4"/>
  <c r="AA490" i="4"/>
  <c r="AC489" i="4"/>
  <c r="Y489" i="4"/>
  <c r="AF493" i="4"/>
  <c r="AB493" i="4"/>
  <c r="AD492" i="4"/>
  <c r="Z492" i="4"/>
  <c r="AB491" i="4"/>
  <c r="AD490" i="4"/>
  <c r="Z490" i="4"/>
  <c r="AB489" i="4"/>
  <c r="AE493" i="4"/>
  <c r="AA493" i="4"/>
  <c r="AC492" i="4"/>
  <c r="AE491" i="4"/>
  <c r="AA491" i="4"/>
  <c r="AC490" i="4"/>
  <c r="Y490" i="4"/>
  <c r="AA489" i="4"/>
  <c r="W489" i="4"/>
  <c r="Y488" i="4"/>
  <c r="AA487" i="4"/>
  <c r="AB492" i="4"/>
  <c r="X490" i="4"/>
  <c r="AA488" i="4"/>
  <c r="V488" i="4"/>
  <c r="W487" i="4"/>
  <c r="Y486" i="4"/>
  <c r="U486" i="4"/>
  <c r="W485" i="4"/>
  <c r="S485" i="4"/>
  <c r="U484" i="4"/>
  <c r="W483" i="4"/>
  <c r="S483" i="4"/>
  <c r="U482" i="4"/>
  <c r="Q482" i="4"/>
  <c r="AD493" i="4"/>
  <c r="AB490" i="4"/>
  <c r="Z488" i="4"/>
  <c r="Y487" i="4"/>
  <c r="Z486" i="4"/>
  <c r="T486" i="4"/>
  <c r="U485" i="4"/>
  <c r="V484" i="4"/>
  <c r="V483" i="4"/>
  <c r="Q483" i="4"/>
  <c r="R482" i="4"/>
  <c r="AF492" i="4"/>
  <c r="X489" i="4"/>
  <c r="Z487" i="4"/>
  <c r="X486" i="4"/>
  <c r="X485" i="4"/>
  <c r="W484" i="4"/>
  <c r="U483" i="4"/>
  <c r="T482" i="4"/>
  <c r="Z489" i="4"/>
  <c r="X487" i="4"/>
  <c r="V486" i="4"/>
  <c r="X484" i="4"/>
  <c r="T483" i="4"/>
  <c r="P482" i="4"/>
  <c r="AB488" i="4"/>
  <c r="V487" i="4"/>
  <c r="Y485" i="4"/>
  <c r="T484" i="4"/>
  <c r="R483" i="4"/>
  <c r="X488" i="4"/>
  <c r="V485" i="4"/>
  <c r="V482" i="4"/>
  <c r="AD491" i="4"/>
  <c r="W488" i="4"/>
  <c r="T485" i="4"/>
  <c r="S482" i="4"/>
  <c r="U487" i="4"/>
  <c r="S484" i="4"/>
  <c r="R484" i="4"/>
  <c r="W486" i="4"/>
  <c r="Z491" i="4"/>
  <c r="AQ442" i="4"/>
  <c r="AM442" i="4"/>
  <c r="AO441" i="4"/>
  <c r="AQ440" i="4"/>
  <c r="AM440" i="4"/>
  <c r="AO439" i="4"/>
  <c r="AK439" i="4"/>
  <c r="AM438" i="4"/>
  <c r="AI438" i="4"/>
  <c r="AK437" i="4"/>
  <c r="AM436" i="4"/>
  <c r="AI436" i="4"/>
  <c r="AK435" i="4"/>
  <c r="AG435" i="4"/>
  <c r="AI434" i="4"/>
  <c r="AE434" i="4"/>
  <c r="AG433" i="4"/>
  <c r="AI432" i="4"/>
  <c r="AE432" i="4"/>
  <c r="AG431" i="4"/>
  <c r="AC431" i="4"/>
  <c r="AS442" i="4"/>
  <c r="AN442" i="4"/>
  <c r="AN441" i="4"/>
  <c r="AO440" i="4"/>
  <c r="AP439" i="4"/>
  <c r="AJ439" i="4"/>
  <c r="AK438" i="4"/>
  <c r="AL437" i="4"/>
  <c r="AL436" i="4"/>
  <c r="AG436" i="4"/>
  <c r="AH435" i="4"/>
  <c r="AH434" i="4"/>
  <c r="AI433" i="4"/>
  <c r="AD433" i="4"/>
  <c r="AD432" i="4"/>
  <c r="AE431" i="4"/>
  <c r="AO442" i="4"/>
  <c r="AM441" i="4"/>
  <c r="AL440" i="4"/>
  <c r="AL439" i="4"/>
  <c r="AJ438" i="4"/>
  <c r="AI437" i="4"/>
  <c r="AH436" i="4"/>
  <c r="AF435" i="4"/>
  <c r="AF434" i="4"/>
  <c r="AE433" i="4"/>
  <c r="AC432" i="4"/>
  <c r="AB431" i="4"/>
  <c r="AR442" i="4"/>
  <c r="AP441" i="4"/>
  <c r="AK440" i="4"/>
  <c r="AN438" i="4"/>
  <c r="AJ437" i="4"/>
  <c r="AL435" i="4"/>
  <c r="AJ434" i="4"/>
  <c r="AF433" i="4"/>
  <c r="AH431" i="4"/>
  <c r="AP442" i="4"/>
  <c r="AL441" i="4"/>
  <c r="AN439" i="4"/>
  <c r="AL438" i="4"/>
  <c r="AH437" i="4"/>
  <c r="AJ435" i="4"/>
  <c r="AG434" i="4"/>
  <c r="AH432" i="4"/>
  <c r="AF431" i="4"/>
  <c r="AP440" i="4"/>
  <c r="AN437" i="4"/>
  <c r="AI435" i="4"/>
  <c r="AG432" i="4"/>
  <c r="AR441" i="4"/>
  <c r="AK436" i="4"/>
  <c r="AD431" i="4"/>
  <c r="AN440" i="4"/>
  <c r="AM437" i="4"/>
  <c r="AK434" i="4"/>
  <c r="AF432" i="4"/>
  <c r="AM439" i="4"/>
  <c r="AJ433" i="4"/>
  <c r="AJ436" i="4"/>
  <c r="AO438" i="4"/>
  <c r="AH433" i="4"/>
  <c r="AQ441" i="4"/>
  <c r="AG305" i="4"/>
  <c r="AC305" i="4"/>
  <c r="AE304" i="4"/>
  <c r="AA304" i="4"/>
  <c r="AC303" i="4"/>
  <c r="Y303" i="4"/>
  <c r="AA302" i="4"/>
  <c r="AC301" i="4"/>
  <c r="Y301" i="4"/>
  <c r="AA300" i="4"/>
  <c r="W300" i="4"/>
  <c r="Y299" i="4"/>
  <c r="U299" i="4"/>
  <c r="W298" i="4"/>
  <c r="Y297" i="4"/>
  <c r="U297" i="4"/>
  <c r="W296" i="4"/>
  <c r="S296" i="4"/>
  <c r="U295" i="4"/>
  <c r="Q295" i="4"/>
  <c r="S294" i="4"/>
  <c r="AA305" i="4"/>
  <c r="AF305" i="4"/>
  <c r="AB305" i="4"/>
  <c r="AD304" i="4"/>
  <c r="Z304" i="4"/>
  <c r="AB303" i="4"/>
  <c r="AD302" i="4"/>
  <c r="Z302" i="4"/>
  <c r="AB301" i="4"/>
  <c r="X301" i="4"/>
  <c r="Z300" i="4"/>
  <c r="V300" i="4"/>
  <c r="X299" i="4"/>
  <c r="Z298" i="4"/>
  <c r="V298" i="4"/>
  <c r="X297" i="4"/>
  <c r="T297" i="4"/>
  <c r="V296" i="4"/>
  <c r="R296" i="4"/>
  <c r="T295" i="4"/>
  <c r="V294" i="4"/>
  <c r="R294" i="4"/>
  <c r="AE305" i="4"/>
  <c r="AB304" i="4"/>
  <c r="Z303" i="4"/>
  <c r="X302" i="4"/>
  <c r="AB300" i="4"/>
  <c r="Z299" i="4"/>
  <c r="X298" i="4"/>
  <c r="V297" i="4"/>
  <c r="T296" i="4"/>
  <c r="R295" i="4"/>
  <c r="P294" i="4"/>
  <c r="U294" i="4"/>
  <c r="AF304" i="4"/>
  <c r="AD303" i="4"/>
  <c r="X300" i="4"/>
  <c r="T298" i="4"/>
  <c r="X296" i="4"/>
  <c r="T294" i="4"/>
  <c r="AA303" i="4"/>
  <c r="W301" i="4"/>
  <c r="Y298" i="4"/>
  <c r="W297" i="4"/>
  <c r="S295" i="4"/>
  <c r="Q294" i="4"/>
  <c r="AD305" i="4"/>
  <c r="AE303" i="4"/>
  <c r="AC302" i="4"/>
  <c r="AA301" i="4"/>
  <c r="Y300" i="4"/>
  <c r="W299" i="4"/>
  <c r="U298" i="4"/>
  <c r="S297" i="4"/>
  <c r="W295" i="4"/>
  <c r="AB302" i="4"/>
  <c r="Z301" i="4"/>
  <c r="V299" i="4"/>
  <c r="V295" i="4"/>
  <c r="AC304" i="4"/>
  <c r="Y302" i="4"/>
  <c r="AA299" i="4"/>
  <c r="U296" i="4"/>
  <c r="BO403" i="4"/>
  <c r="BK403" i="4"/>
  <c r="BM402" i="4"/>
  <c r="BO401" i="4"/>
  <c r="BK401" i="4"/>
  <c r="BM400" i="4"/>
  <c r="BI400" i="4"/>
  <c r="BK399" i="4"/>
  <c r="BG399" i="4"/>
  <c r="BI398" i="4"/>
  <c r="BK397" i="4"/>
  <c r="BG397" i="4"/>
  <c r="BI396" i="4"/>
  <c r="BE396" i="4"/>
  <c r="BG395" i="4"/>
  <c r="BC395" i="4"/>
  <c r="BE394" i="4"/>
  <c r="BG393" i="4"/>
  <c r="BC393" i="4"/>
  <c r="BE392" i="4"/>
  <c r="BA392" i="4"/>
  <c r="BN403" i="4"/>
  <c r="BO402" i="4"/>
  <c r="BJ402" i="4"/>
  <c r="BJ401" i="4"/>
  <c r="BK400" i="4"/>
  <c r="BL399" i="4"/>
  <c r="BL398" i="4"/>
  <c r="BG398" i="4"/>
  <c r="BH397" i="4"/>
  <c r="BH396" i="4"/>
  <c r="BI395" i="4"/>
  <c r="BD395" i="4"/>
  <c r="BD394" i="4"/>
  <c r="BE393" i="4"/>
  <c r="BF392" i="4"/>
  <c r="AZ392" i="4"/>
  <c r="BQ403" i="4"/>
  <c r="BP402" i="4"/>
  <c r="BN401" i="4"/>
  <c r="BN400" i="4"/>
  <c r="BM399" i="4"/>
  <c r="BK398" i="4"/>
  <c r="BJ397" i="4"/>
  <c r="BJ396" i="4"/>
  <c r="BH395" i="4"/>
  <c r="BG394" i="4"/>
  <c r="BF393" i="4"/>
  <c r="BD392" i="4"/>
  <c r="BP403" i="4"/>
  <c r="BN402" i="4"/>
  <c r="BM401" i="4"/>
  <c r="BL400" i="4"/>
  <c r="BJ399" i="4"/>
  <c r="BJ398" i="4"/>
  <c r="BI397" i="4"/>
  <c r="BG396" i="4"/>
  <c r="BF395" i="4"/>
  <c r="BF394" i="4"/>
  <c r="BD393" i="4"/>
  <c r="BC392" i="4"/>
  <c r="BL402" i="4"/>
  <c r="BJ400" i="4"/>
  <c r="BH398" i="4"/>
  <c r="BF396" i="4"/>
  <c r="BC394" i="4"/>
  <c r="BB392" i="4"/>
  <c r="BM403" i="4"/>
  <c r="BI399" i="4"/>
  <c r="BE395" i="4"/>
  <c r="BK402" i="4"/>
  <c r="BH400" i="4"/>
  <c r="BF398" i="4"/>
  <c r="BD396" i="4"/>
  <c r="BB394" i="4"/>
  <c r="BL401" i="4"/>
  <c r="BF397" i="4"/>
  <c r="BB393" i="4"/>
  <c r="BI401" i="4"/>
  <c r="BA393" i="4"/>
  <c r="BL403" i="4"/>
  <c r="BH394" i="4"/>
  <c r="BH399" i="4"/>
  <c r="BE397" i="4"/>
  <c r="AG367" i="4"/>
  <c r="AC367" i="4"/>
  <c r="AE366" i="4"/>
  <c r="AA366" i="4"/>
  <c r="AC365" i="4"/>
  <c r="Y365" i="4"/>
  <c r="AA364" i="4"/>
  <c r="AC363" i="4"/>
  <c r="Y363" i="4"/>
  <c r="AA362" i="4"/>
  <c r="W362" i="4"/>
  <c r="Y361" i="4"/>
  <c r="U361" i="4"/>
  <c r="W360" i="4"/>
  <c r="Y359" i="4"/>
  <c r="U359" i="4"/>
  <c r="W358" i="4"/>
  <c r="S358" i="4"/>
  <c r="U357" i="4"/>
  <c r="Q357" i="4"/>
  <c r="S356" i="4"/>
  <c r="AF367" i="4"/>
  <c r="AB367" i="4"/>
  <c r="AD366" i="4"/>
  <c r="Z366" i="4"/>
  <c r="AB365" i="4"/>
  <c r="AD364" i="4"/>
  <c r="Z364" i="4"/>
  <c r="AB363" i="4"/>
  <c r="X363" i="4"/>
  <c r="Z362" i="4"/>
  <c r="V362" i="4"/>
  <c r="X361" i="4"/>
  <c r="Z360" i="4"/>
  <c r="V360" i="4"/>
  <c r="X359" i="4"/>
  <c r="T359" i="4"/>
  <c r="V358" i="4"/>
  <c r="R358" i="4"/>
  <c r="T357" i="4"/>
  <c r="V356" i="4"/>
  <c r="R356" i="4"/>
  <c r="AE367" i="4"/>
  <c r="AC366" i="4"/>
  <c r="AA365" i="4"/>
  <c r="Y364" i="4"/>
  <c r="W363" i="4"/>
  <c r="AA361" i="4"/>
  <c r="Y360" i="4"/>
  <c r="W359" i="4"/>
  <c r="U358" i="4"/>
  <c r="S357" i="4"/>
  <c r="Q356" i="4"/>
  <c r="AA367" i="4"/>
  <c r="AC364" i="4"/>
  <c r="W361" i="4"/>
  <c r="S359" i="4"/>
  <c r="AD367" i="4"/>
  <c r="AB366" i="4"/>
  <c r="Z365" i="4"/>
  <c r="X364" i="4"/>
  <c r="AB362" i="4"/>
  <c r="Z361" i="4"/>
  <c r="X360" i="4"/>
  <c r="V359" i="4"/>
  <c r="T358" i="4"/>
  <c r="R357" i="4"/>
  <c r="P356" i="4"/>
  <c r="AE365" i="4"/>
  <c r="AA363" i="4"/>
  <c r="Y362" i="4"/>
  <c r="U360" i="4"/>
  <c r="W357" i="4"/>
  <c r="U356" i="4"/>
  <c r="AB364" i="4"/>
  <c r="T360" i="4"/>
  <c r="X362" i="4"/>
  <c r="AD365" i="4"/>
  <c r="V361" i="4"/>
  <c r="T356" i="4"/>
  <c r="Z363" i="4"/>
  <c r="X358" i="4"/>
  <c r="AF366" i="4"/>
  <c r="V357" i="4"/>
  <c r="BQ529" i="4"/>
  <c r="BM529" i="4"/>
  <c r="BO528" i="4"/>
  <c r="BK528" i="4"/>
  <c r="BM527" i="4"/>
  <c r="BI527" i="4"/>
  <c r="BK526" i="4"/>
  <c r="BM525" i="4"/>
  <c r="BI525" i="4"/>
  <c r="BK524" i="4"/>
  <c r="BG524" i="4"/>
  <c r="BI523" i="4"/>
  <c r="BE523" i="4"/>
  <c r="BG522" i="4"/>
  <c r="BI521" i="4"/>
  <c r="BE521" i="4"/>
  <c r="BG520" i="4"/>
  <c r="BC520" i="4"/>
  <c r="BE519" i="4"/>
  <c r="BA519" i="4"/>
  <c r="BC518" i="4"/>
  <c r="BP529" i="4"/>
  <c r="BL529" i="4"/>
  <c r="BN528" i="4"/>
  <c r="BJ528" i="4"/>
  <c r="BL527" i="4"/>
  <c r="BN526" i="4"/>
  <c r="BJ526" i="4"/>
  <c r="BL525" i="4"/>
  <c r="BH525" i="4"/>
  <c r="BJ524" i="4"/>
  <c r="BF524" i="4"/>
  <c r="BH523" i="4"/>
  <c r="BJ522" i="4"/>
  <c r="BF522" i="4"/>
  <c r="BH521" i="4"/>
  <c r="BD521" i="4"/>
  <c r="BF520" i="4"/>
  <c r="BB520" i="4"/>
  <c r="BD519" i="4"/>
  <c r="BF518" i="4"/>
  <c r="BB518" i="4"/>
  <c r="BO529" i="4"/>
  <c r="BK529" i="4"/>
  <c r="BM528" i="4"/>
  <c r="BO527" i="4"/>
  <c r="BK527" i="4"/>
  <c r="BM526" i="4"/>
  <c r="BI526" i="4"/>
  <c r="BK525" i="4"/>
  <c r="BG525" i="4"/>
  <c r="BI524" i="4"/>
  <c r="BK523" i="4"/>
  <c r="BG523" i="4"/>
  <c r="BI522" i="4"/>
  <c r="BE522" i="4"/>
  <c r="BG521" i="4"/>
  <c r="BC521" i="4"/>
  <c r="BE520" i="4"/>
  <c r="BG519" i="4"/>
  <c r="BC519" i="4"/>
  <c r="BE518" i="4"/>
  <c r="BA518" i="4"/>
  <c r="BP528" i="4"/>
  <c r="BL526" i="4"/>
  <c r="BH524" i="4"/>
  <c r="BD522" i="4"/>
  <c r="BF519" i="4"/>
  <c r="BJ527" i="4"/>
  <c r="BJ523" i="4"/>
  <c r="BH520" i="4"/>
  <c r="AZ518" i="4"/>
  <c r="BN529" i="4"/>
  <c r="BJ525" i="4"/>
  <c r="BF521" i="4"/>
  <c r="BN527" i="4"/>
  <c r="BH522" i="4"/>
  <c r="BH526" i="4"/>
  <c r="BD520" i="4"/>
  <c r="BB519" i="4"/>
  <c r="BL528" i="4"/>
  <c r="BD518" i="4"/>
  <c r="BL524" i="4"/>
  <c r="BF523" i="4"/>
  <c r="BM466" i="4"/>
  <c r="BP466" i="4"/>
  <c r="BM465" i="4"/>
  <c r="BO464" i="4"/>
  <c r="BK464" i="4"/>
  <c r="BM463" i="4"/>
  <c r="BI463" i="4"/>
  <c r="BK462" i="4"/>
  <c r="BG462" i="4"/>
  <c r="BI461" i="4"/>
  <c r="BK460" i="4"/>
  <c r="BG460" i="4"/>
  <c r="BI459" i="4"/>
  <c r="BE459" i="4"/>
  <c r="BG458" i="4"/>
  <c r="BC458" i="4"/>
  <c r="BE457" i="4"/>
  <c r="BG456" i="4"/>
  <c r="BC456" i="4"/>
  <c r="BE455" i="4"/>
  <c r="BA455" i="4"/>
  <c r="BN466" i="4"/>
  <c r="BO465" i="4"/>
  <c r="BJ465" i="4"/>
  <c r="BJ464" i="4"/>
  <c r="BK463" i="4"/>
  <c r="BL462" i="4"/>
  <c r="BL461" i="4"/>
  <c r="BG461" i="4"/>
  <c r="BH460" i="4"/>
  <c r="BH459" i="4"/>
  <c r="BI458" i="4"/>
  <c r="BD458" i="4"/>
  <c r="BD457" i="4"/>
  <c r="BE456" i="4"/>
  <c r="BF455" i="4"/>
  <c r="AZ455" i="4"/>
  <c r="BL466" i="4"/>
  <c r="BN465" i="4"/>
  <c r="BM464" i="4"/>
  <c r="BL463" i="4"/>
  <c r="BJ462" i="4"/>
  <c r="BJ461" i="4"/>
  <c r="BI460" i="4"/>
  <c r="BG459" i="4"/>
  <c r="BF458" i="4"/>
  <c r="BF457" i="4"/>
  <c r="BD456" i="4"/>
  <c r="BC455" i="4"/>
  <c r="BP465" i="4"/>
  <c r="BL464" i="4"/>
  <c r="BH463" i="4"/>
  <c r="BK461" i="4"/>
  <c r="BF460" i="4"/>
  <c r="BD459" i="4"/>
  <c r="BG457" i="4"/>
  <c r="BB456" i="4"/>
  <c r="BK466" i="4"/>
  <c r="BL465" i="4"/>
  <c r="BI464" i="4"/>
  <c r="BM462" i="4"/>
  <c r="BH461" i="4"/>
  <c r="BE460" i="4"/>
  <c r="BH458" i="4"/>
  <c r="BC457" i="4"/>
  <c r="BA456" i="4"/>
  <c r="BK465" i="4"/>
  <c r="BI462" i="4"/>
  <c r="BJ459" i="4"/>
  <c r="BB457" i="4"/>
  <c r="BO466" i="4"/>
  <c r="BF461" i="4"/>
  <c r="BD455" i="4"/>
  <c r="BN464" i="4"/>
  <c r="BH462" i="4"/>
  <c r="BF459" i="4"/>
  <c r="BF456" i="4"/>
  <c r="BN463" i="4"/>
  <c r="BE458" i="4"/>
  <c r="BH457" i="4"/>
  <c r="BJ460" i="4"/>
  <c r="BQ466" i="4"/>
  <c r="BB455" i="4"/>
  <c r="BJ463" i="4"/>
  <c r="BC454" i="4"/>
  <c r="AY454" i="4"/>
  <c r="BA453" i="4"/>
  <c r="BC452" i="4"/>
  <c r="AY452" i="4"/>
  <c r="BA451" i="4"/>
  <c r="AW451" i="4"/>
  <c r="AY450" i="4"/>
  <c r="AU450" i="4"/>
  <c r="AW449" i="4"/>
  <c r="AY448" i="4"/>
  <c r="AU448" i="4"/>
  <c r="AW447" i="4"/>
  <c r="AS447" i="4"/>
  <c r="AU446" i="4"/>
  <c r="AQ446" i="4"/>
  <c r="AS445" i="4"/>
  <c r="AU444" i="4"/>
  <c r="AQ444" i="4"/>
  <c r="AS443" i="4"/>
  <c r="AO443" i="4"/>
  <c r="BA454" i="4"/>
  <c r="BB453" i="4"/>
  <c r="BB452" i="4"/>
  <c r="AW452" i="4"/>
  <c r="AX451" i="4"/>
  <c r="AX450" i="4"/>
  <c r="AY449" i="4"/>
  <c r="AT449" i="4"/>
  <c r="AT448" i="4"/>
  <c r="AU447" i="4"/>
  <c r="AV446" i="4"/>
  <c r="AV445" i="4"/>
  <c r="AQ445" i="4"/>
  <c r="AR444" i="4"/>
  <c r="AR443" i="4"/>
  <c r="BB454" i="4"/>
  <c r="AZ453" i="4"/>
  <c r="AZ452" i="4"/>
  <c r="AY451" i="4"/>
  <c r="AW450" i="4"/>
  <c r="AV449" i="4"/>
  <c r="AV448" i="4"/>
  <c r="AT447" i="4"/>
  <c r="AS446" i="4"/>
  <c r="AR445" i="4"/>
  <c r="AP444" i="4"/>
  <c r="AP443" i="4"/>
  <c r="BE454" i="4"/>
  <c r="BC453" i="4"/>
  <c r="AX452" i="4"/>
  <c r="BA450" i="4"/>
  <c r="AX449" i="4"/>
  <c r="AS448" i="4"/>
  <c r="AW446" i="4"/>
  <c r="AT445" i="4"/>
  <c r="AO444" i="4"/>
  <c r="BD454" i="4"/>
  <c r="AY453" i="4"/>
  <c r="BB451" i="4"/>
  <c r="AZ450" i="4"/>
  <c r="AU449" i="4"/>
  <c r="AX447" i="4"/>
  <c r="AT446" i="4"/>
  <c r="AP445" i="4"/>
  <c r="AT443" i="4"/>
  <c r="AZ454" i="4"/>
  <c r="AZ451" i="4"/>
  <c r="AX448" i="4"/>
  <c r="AR446" i="4"/>
  <c r="AQ443" i="4"/>
  <c r="AV450" i="4"/>
  <c r="AV447" i="4"/>
  <c r="BD453" i="4"/>
  <c r="AV451" i="4"/>
  <c r="AW448" i="4"/>
  <c r="AU445" i="4"/>
  <c r="AN443" i="4"/>
  <c r="AX453" i="4"/>
  <c r="AT444" i="4"/>
  <c r="AR447" i="4"/>
  <c r="AZ449" i="4"/>
  <c r="AS444" i="4"/>
  <c r="BA452" i="4"/>
  <c r="BE517" i="4"/>
  <c r="BA517" i="4"/>
  <c r="BC516" i="4"/>
  <c r="AY516" i="4"/>
  <c r="BA515" i="4"/>
  <c r="AW515" i="4"/>
  <c r="AY514" i="4"/>
  <c r="BA513" i="4"/>
  <c r="AW513" i="4"/>
  <c r="AY512" i="4"/>
  <c r="AU512" i="4"/>
  <c r="AW511" i="4"/>
  <c r="AS511" i="4"/>
  <c r="AU510" i="4"/>
  <c r="AW509" i="4"/>
  <c r="AS509" i="4"/>
  <c r="AS506" i="4"/>
  <c r="AO506" i="4"/>
  <c r="AS507" i="4"/>
  <c r="AO507" i="4"/>
  <c r="AS508" i="4"/>
  <c r="BD517" i="4"/>
  <c r="AZ517" i="4"/>
  <c r="BB516" i="4"/>
  <c r="AX516" i="4"/>
  <c r="AZ515" i="4"/>
  <c r="BB514" i="4"/>
  <c r="AX514" i="4"/>
  <c r="AZ513" i="4"/>
  <c r="AV513" i="4"/>
  <c r="AX512" i="4"/>
  <c r="AT512" i="4"/>
  <c r="AV511" i="4"/>
  <c r="AX510" i="4"/>
  <c r="AT510" i="4"/>
  <c r="AV509" i="4"/>
  <c r="AR509" i="4"/>
  <c r="AR506" i="4"/>
  <c r="AN506" i="4"/>
  <c r="AR507" i="4"/>
  <c r="AV508" i="4"/>
  <c r="AR508" i="4"/>
  <c r="BC517" i="4"/>
  <c r="AY517" i="4"/>
  <c r="BA516" i="4"/>
  <c r="BC515" i="4"/>
  <c r="AY515" i="4"/>
  <c r="BA514" i="4"/>
  <c r="AW514" i="4"/>
  <c r="AY513" i="4"/>
  <c r="AU513" i="4"/>
  <c r="AW512" i="4"/>
  <c r="AY511" i="4"/>
  <c r="AU511" i="4"/>
  <c r="AW510" i="4"/>
  <c r="AS510" i="4"/>
  <c r="AU509" i="4"/>
  <c r="AQ509" i="4"/>
  <c r="AQ506" i="4"/>
  <c r="AU507" i="4"/>
  <c r="AQ507" i="4"/>
  <c r="AU508" i="4"/>
  <c r="AQ508" i="4"/>
  <c r="BB517" i="4"/>
  <c r="AX515" i="4"/>
  <c r="AZ512" i="4"/>
  <c r="AV510" i="4"/>
  <c r="AP506" i="4"/>
  <c r="AP508" i="4"/>
  <c r="AZ514" i="4"/>
  <c r="AX511" i="4"/>
  <c r="AT506" i="4"/>
  <c r="BD516" i="4"/>
  <c r="AX513" i="4"/>
  <c r="AT509" i="4"/>
  <c r="AZ516" i="4"/>
  <c r="AT511" i="4"/>
  <c r="AT508" i="4"/>
  <c r="BB515" i="4"/>
  <c r="AR510" i="4"/>
  <c r="AT507" i="4"/>
  <c r="AP507" i="4"/>
  <c r="AV514" i="4"/>
  <c r="AV512" i="4"/>
  <c r="AN317" i="4"/>
  <c r="AP317" i="4"/>
  <c r="AQ316" i="4"/>
  <c r="AM316" i="4"/>
  <c r="AO315" i="4"/>
  <c r="AK315" i="4"/>
  <c r="AM314" i="4"/>
  <c r="AO313" i="4"/>
  <c r="AK313" i="4"/>
  <c r="AM312" i="4"/>
  <c r="AI312" i="4"/>
  <c r="AK311" i="4"/>
  <c r="AG311" i="4"/>
  <c r="AO317" i="4"/>
  <c r="AO316" i="4"/>
  <c r="AP315" i="4"/>
  <c r="AP314" i="4"/>
  <c r="AK314" i="4"/>
  <c r="AL313" i="4"/>
  <c r="AL312" i="4"/>
  <c r="AM311" i="4"/>
  <c r="AH311" i="4"/>
  <c r="AI310" i="4"/>
  <c r="AK309" i="4"/>
  <c r="AG309" i="4"/>
  <c r="AI308" i="4"/>
  <c r="AE308" i="4"/>
  <c r="AG307" i="4"/>
  <c r="AC307" i="4"/>
  <c r="AE306" i="4"/>
  <c r="AR316" i="4"/>
  <c r="AM315" i="4"/>
  <c r="AN313" i="4"/>
  <c r="AJ312" i="4"/>
  <c r="AK310" i="4"/>
  <c r="AI309" i="4"/>
  <c r="AE309" i="4"/>
  <c r="AE307" i="4"/>
  <c r="AG306" i="4"/>
  <c r="AS317" i="4"/>
  <c r="AM317" i="4"/>
  <c r="AN316" i="4"/>
  <c r="AN315" i="4"/>
  <c r="AO314" i="4"/>
  <c r="AJ314" i="4"/>
  <c r="AJ313" i="4"/>
  <c r="AK312" i="4"/>
  <c r="AL311" i="4"/>
  <c r="AL310" i="4"/>
  <c r="AH310" i="4"/>
  <c r="AJ309" i="4"/>
  <c r="AF309" i="4"/>
  <c r="AH308" i="4"/>
  <c r="AD308" i="4"/>
  <c r="AF307" i="4"/>
  <c r="AH306" i="4"/>
  <c r="AD306" i="4"/>
  <c r="AR317" i="4"/>
  <c r="AL316" i="4"/>
  <c r="AN314" i="4"/>
  <c r="AI313" i="4"/>
  <c r="AJ311" i="4"/>
  <c r="AG310" i="4"/>
  <c r="AG308" i="4"/>
  <c r="AI307" i="4"/>
  <c r="AC306" i="4"/>
  <c r="AP316" i="4"/>
  <c r="AM313" i="4"/>
  <c r="AJ310" i="4"/>
  <c r="AF308" i="4"/>
  <c r="AB306" i="4"/>
  <c r="AH312" i="4"/>
  <c r="AL314" i="4"/>
  <c r="AI311" i="4"/>
  <c r="AF306" i="4"/>
  <c r="AQ315" i="4"/>
  <c r="AN312" i="4"/>
  <c r="AF310" i="4"/>
  <c r="AH307" i="4"/>
  <c r="AL315" i="4"/>
  <c r="AH309" i="4"/>
  <c r="AD307" i="4"/>
  <c r="AQ317" i="4"/>
  <c r="AJ308" i="4"/>
  <c r="BE329" i="4"/>
  <c r="BA329" i="4"/>
  <c r="BC328" i="4"/>
  <c r="AY328" i="4"/>
  <c r="BA327" i="4"/>
  <c r="AW327" i="4"/>
  <c r="AY326" i="4"/>
  <c r="BA325" i="4"/>
  <c r="AW325" i="4"/>
  <c r="AY324" i="4"/>
  <c r="AU324" i="4"/>
  <c r="AW323" i="4"/>
  <c r="AS323" i="4"/>
  <c r="AU322" i="4"/>
  <c r="AW321" i="4"/>
  <c r="AS321" i="4"/>
  <c r="AU320" i="4"/>
  <c r="AQ320" i="4"/>
  <c r="AS319" i="4"/>
  <c r="AO319" i="4"/>
  <c r="AQ318" i="4"/>
  <c r="BD329" i="4"/>
  <c r="AZ329" i="4"/>
  <c r="BB328" i="4"/>
  <c r="AX328" i="4"/>
  <c r="AZ327" i="4"/>
  <c r="BB326" i="4"/>
  <c r="AX326" i="4"/>
  <c r="AZ325" i="4"/>
  <c r="AV325" i="4"/>
  <c r="AX324" i="4"/>
  <c r="AT324" i="4"/>
  <c r="AV323" i="4"/>
  <c r="AX322" i="4"/>
  <c r="AT322" i="4"/>
  <c r="BC329" i="4"/>
  <c r="BA328" i="4"/>
  <c r="AY327" i="4"/>
  <c r="AW326" i="4"/>
  <c r="AU325" i="4"/>
  <c r="AY323" i="4"/>
  <c r="AW322" i="4"/>
  <c r="AV321" i="4"/>
  <c r="AQ321" i="4"/>
  <c r="AR320" i="4"/>
  <c r="AR319" i="4"/>
  <c r="AS318" i="4"/>
  <c r="AN318" i="4"/>
  <c r="AY329" i="4"/>
  <c r="AY325" i="4"/>
  <c r="AU323" i="4"/>
  <c r="AT321" i="4"/>
  <c r="AU319" i="4"/>
  <c r="AP318" i="4"/>
  <c r="BB329" i="4"/>
  <c r="AZ328" i="4"/>
  <c r="AX327" i="4"/>
  <c r="AV326" i="4"/>
  <c r="AZ324" i="4"/>
  <c r="AX323" i="4"/>
  <c r="AV322" i="4"/>
  <c r="AU321" i="4"/>
  <c r="AV320" i="4"/>
  <c r="AP320" i="4"/>
  <c r="AQ319" i="4"/>
  <c r="AR318" i="4"/>
  <c r="BC327" i="4"/>
  <c r="BA326" i="4"/>
  <c r="AW324" i="4"/>
  <c r="AS322" i="4"/>
  <c r="AT320" i="4"/>
  <c r="AP319" i="4"/>
  <c r="BB327" i="4"/>
  <c r="AT323" i="4"/>
  <c r="AT319" i="4"/>
  <c r="AX325" i="4"/>
  <c r="AO318" i="4"/>
  <c r="BD328" i="4"/>
  <c r="AV324" i="4"/>
  <c r="AS320" i="4"/>
  <c r="AZ326" i="4"/>
  <c r="AR322" i="4"/>
  <c r="AT318" i="4"/>
  <c r="AR321" i="4"/>
  <c r="AQ379" i="4"/>
  <c r="AM379" i="4"/>
  <c r="AO378" i="4"/>
  <c r="AQ377" i="4"/>
  <c r="AM377" i="4"/>
  <c r="AO376" i="4"/>
  <c r="AK376" i="4"/>
  <c r="AM375" i="4"/>
  <c r="AI375" i="4"/>
  <c r="AK374" i="4"/>
  <c r="AM373" i="4"/>
  <c r="AR379" i="4"/>
  <c r="AR378" i="4"/>
  <c r="AM378" i="4"/>
  <c r="AN377" i="4"/>
  <c r="AN376" i="4"/>
  <c r="AO375" i="4"/>
  <c r="AJ375" i="4"/>
  <c r="AJ374" i="4"/>
  <c r="AK373" i="4"/>
  <c r="AG373" i="4"/>
  <c r="AI372" i="4"/>
  <c r="AK371" i="4"/>
  <c r="AG371" i="4"/>
  <c r="AI370" i="4"/>
  <c r="AE370" i="4"/>
  <c r="AG369" i="4"/>
  <c r="AC369" i="4"/>
  <c r="AE368" i="4"/>
  <c r="AP379" i="4"/>
  <c r="AQ378" i="4"/>
  <c r="AL378" i="4"/>
  <c r="AL377" i="4"/>
  <c r="AM376" i="4"/>
  <c r="AN375" i="4"/>
  <c r="AN374" i="4"/>
  <c r="AI374" i="4"/>
  <c r="AJ373" i="4"/>
  <c r="AL372" i="4"/>
  <c r="AH372" i="4"/>
  <c r="AJ371" i="4"/>
  <c r="AF371" i="4"/>
  <c r="AH370" i="4"/>
  <c r="AD370" i="4"/>
  <c r="AF369" i="4"/>
  <c r="AH368" i="4"/>
  <c r="AD368" i="4"/>
  <c r="AO379" i="4"/>
  <c r="AP377" i="4"/>
  <c r="AL376" i="4"/>
  <c r="AM374" i="4"/>
  <c r="AI373" i="4"/>
  <c r="AG372" i="4"/>
  <c r="AE371" i="4"/>
  <c r="AI369" i="4"/>
  <c r="AG368" i="4"/>
  <c r="AK377" i="4"/>
  <c r="AH374" i="4"/>
  <c r="AK372" i="4"/>
  <c r="AG370" i="4"/>
  <c r="AN379" i="4"/>
  <c r="AO377" i="4"/>
  <c r="AJ376" i="4"/>
  <c r="AL374" i="4"/>
  <c r="AH373" i="4"/>
  <c r="AF372" i="4"/>
  <c r="AJ370" i="4"/>
  <c r="AH369" i="4"/>
  <c r="AF368" i="4"/>
  <c r="AP378" i="4"/>
  <c r="AL375" i="4"/>
  <c r="AI371" i="4"/>
  <c r="AE369" i="4"/>
  <c r="AC368" i="4"/>
  <c r="AS379" i="4"/>
  <c r="AL373" i="4"/>
  <c r="AD369" i="4"/>
  <c r="AP376" i="4"/>
  <c r="AK375" i="4"/>
  <c r="AF370" i="4"/>
  <c r="AN378" i="4"/>
  <c r="AJ372" i="4"/>
  <c r="AB368" i="4"/>
  <c r="AH371" i="4"/>
  <c r="S293" i="4"/>
  <c r="O293" i="4"/>
  <c r="Q292" i="4"/>
  <c r="S291" i="4"/>
  <c r="O291" i="4"/>
  <c r="Q290" i="4"/>
  <c r="M290" i="4"/>
  <c r="O289" i="4"/>
  <c r="K289" i="4"/>
  <c r="M288" i="4"/>
  <c r="O287" i="4"/>
  <c r="K287" i="4"/>
  <c r="M286" i="4"/>
  <c r="I286" i="4"/>
  <c r="K285" i="4"/>
  <c r="G285" i="4"/>
  <c r="I284" i="4"/>
  <c r="K283" i="4"/>
  <c r="R293" i="4"/>
  <c r="T292" i="4"/>
  <c r="P292" i="4"/>
  <c r="R291" i="4"/>
  <c r="N291" i="4"/>
  <c r="P290" i="4"/>
  <c r="L290" i="4"/>
  <c r="N289" i="4"/>
  <c r="P288" i="4"/>
  <c r="L288" i="4"/>
  <c r="N287" i="4"/>
  <c r="J287" i="4"/>
  <c r="L286" i="4"/>
  <c r="H286" i="4"/>
  <c r="J285" i="4"/>
  <c r="L284" i="4"/>
  <c r="H284" i="4"/>
  <c r="T293" i="4"/>
  <c r="R292" i="4"/>
  <c r="P291" i="4"/>
  <c r="N290" i="4"/>
  <c r="L289" i="4"/>
  <c r="J288" i="4"/>
  <c r="N286" i="4"/>
  <c r="L285" i="4"/>
  <c r="J284" i="4"/>
  <c r="I283" i="4"/>
  <c r="E283" i="4"/>
  <c r="G282" i="4"/>
  <c r="Q293" i="4"/>
  <c r="O292" i="4"/>
  <c r="M291" i="4"/>
  <c r="Q289" i="4"/>
  <c r="O288" i="4"/>
  <c r="U293" i="4"/>
  <c r="Q291" i="4"/>
  <c r="M289" i="4"/>
  <c r="L287" i="4"/>
  <c r="M285" i="4"/>
  <c r="G284" i="4"/>
  <c r="G283" i="4"/>
  <c r="F282" i="4"/>
  <c r="P293" i="4"/>
  <c r="R290" i="4"/>
  <c r="N288" i="4"/>
  <c r="I287" i="4"/>
  <c r="I285" i="4"/>
  <c r="F284" i="4"/>
  <c r="F283" i="4"/>
  <c r="H282" i="4"/>
  <c r="S292" i="4"/>
  <c r="O290" i="4"/>
  <c r="K288" i="4"/>
  <c r="K286" i="4"/>
  <c r="H285" i="4"/>
  <c r="J283" i="4"/>
  <c r="D282" i="4"/>
  <c r="I282" i="4"/>
  <c r="N292" i="4"/>
  <c r="P289" i="4"/>
  <c r="M287" i="4"/>
  <c r="J286" i="4"/>
  <c r="K284" i="4"/>
  <c r="H283" i="4"/>
  <c r="E282" i="4"/>
  <c r="J282" i="4"/>
  <c r="S418" i="4"/>
  <c r="O418" i="4"/>
  <c r="Q417" i="4"/>
  <c r="S416" i="4"/>
  <c r="O416" i="4"/>
  <c r="Q415" i="4"/>
  <c r="M415" i="4"/>
  <c r="O414" i="4"/>
  <c r="K414" i="4"/>
  <c r="M413" i="4"/>
  <c r="O412" i="4"/>
  <c r="K412" i="4"/>
  <c r="M411" i="4"/>
  <c r="I411" i="4"/>
  <c r="K410" i="4"/>
  <c r="G410" i="4"/>
  <c r="I409" i="4"/>
  <c r="K408" i="4"/>
  <c r="G408" i="4"/>
  <c r="I407" i="4"/>
  <c r="E407" i="4"/>
  <c r="R418" i="4"/>
  <c r="T417" i="4"/>
  <c r="P417" i="4"/>
  <c r="R416" i="4"/>
  <c r="N416" i="4"/>
  <c r="P415" i="4"/>
  <c r="L415" i="4"/>
  <c r="N414" i="4"/>
  <c r="P413" i="4"/>
  <c r="L413" i="4"/>
  <c r="N412" i="4"/>
  <c r="J412" i="4"/>
  <c r="L411" i="4"/>
  <c r="H411" i="4"/>
  <c r="J410" i="4"/>
  <c r="L409" i="4"/>
  <c r="H409" i="4"/>
  <c r="J408" i="4"/>
  <c r="F408" i="4"/>
  <c r="H407" i="4"/>
  <c r="D407" i="4"/>
  <c r="T418" i="4"/>
  <c r="R417" i="4"/>
  <c r="P416" i="4"/>
  <c r="N415" i="4"/>
  <c r="L414" i="4"/>
  <c r="J413" i="4"/>
  <c r="N411" i="4"/>
  <c r="L410" i="4"/>
  <c r="J409" i="4"/>
  <c r="H408" i="4"/>
  <c r="F407" i="4"/>
  <c r="Q418" i="4"/>
  <c r="O417" i="4"/>
  <c r="M416" i="4"/>
  <c r="Q414" i="4"/>
  <c r="O413" i="4"/>
  <c r="M412" i="4"/>
  <c r="K411" i="4"/>
  <c r="I410" i="4"/>
  <c r="G409" i="4"/>
  <c r="E408" i="4"/>
  <c r="S417" i="4"/>
  <c r="O415" i="4"/>
  <c r="K413" i="4"/>
  <c r="M410" i="4"/>
  <c r="I408" i="4"/>
  <c r="N417" i="4"/>
  <c r="P414" i="4"/>
  <c r="L412" i="4"/>
  <c r="H410" i="4"/>
  <c r="J407" i="4"/>
  <c r="U418" i="4"/>
  <c r="Q416" i="4"/>
  <c r="M414" i="4"/>
  <c r="I412" i="4"/>
  <c r="K409" i="4"/>
  <c r="G407" i="4"/>
  <c r="P418" i="4"/>
  <c r="R415" i="4"/>
  <c r="N413" i="4"/>
  <c r="J411" i="4"/>
  <c r="F409" i="4"/>
  <c r="S481" i="4"/>
  <c r="O481" i="4"/>
  <c r="Q480" i="4"/>
  <c r="S479" i="4"/>
  <c r="O479" i="4"/>
  <c r="Q478" i="4"/>
  <c r="M478" i="4"/>
  <c r="O477" i="4"/>
  <c r="K477" i="4"/>
  <c r="M476" i="4"/>
  <c r="O475" i="4"/>
  <c r="K475" i="4"/>
  <c r="M474" i="4"/>
  <c r="I474" i="4"/>
  <c r="K473" i="4"/>
  <c r="G473" i="4"/>
  <c r="I472" i="4"/>
  <c r="K471" i="4"/>
  <c r="G471" i="4"/>
  <c r="I470" i="4"/>
  <c r="E470" i="4"/>
  <c r="R481" i="4"/>
  <c r="T480" i="4"/>
  <c r="P480" i="4"/>
  <c r="R479" i="4"/>
  <c r="N479" i="4"/>
  <c r="P478" i="4"/>
  <c r="L478" i="4"/>
  <c r="N477" i="4"/>
  <c r="P476" i="4"/>
  <c r="L476" i="4"/>
  <c r="N475" i="4"/>
  <c r="J475" i="4"/>
  <c r="L474" i="4"/>
  <c r="H474" i="4"/>
  <c r="J473" i="4"/>
  <c r="L472" i="4"/>
  <c r="H472" i="4"/>
  <c r="J471" i="4"/>
  <c r="F471" i="4"/>
  <c r="H470" i="4"/>
  <c r="D470" i="4"/>
  <c r="P481" i="4"/>
  <c r="N480" i="4"/>
  <c r="R478" i="4"/>
  <c r="P477" i="4"/>
  <c r="N476" i="4"/>
  <c r="L475" i="4"/>
  <c r="J474" i="4"/>
  <c r="H473" i="4"/>
  <c r="F472" i="4"/>
  <c r="J470" i="4"/>
  <c r="U481" i="4"/>
  <c r="S480" i="4"/>
  <c r="Q479" i="4"/>
  <c r="O478" i="4"/>
  <c r="M477" i="4"/>
  <c r="K476" i="4"/>
  <c r="I475" i="4"/>
  <c r="M473" i="4"/>
  <c r="K472" i="4"/>
  <c r="I471" i="4"/>
  <c r="G470" i="4"/>
  <c r="O480" i="4"/>
  <c r="Q477" i="4"/>
  <c r="M475" i="4"/>
  <c r="I473" i="4"/>
  <c r="E471" i="4"/>
  <c r="T481" i="4"/>
  <c r="P479" i="4"/>
  <c r="L477" i="4"/>
  <c r="N474" i="4"/>
  <c r="J472" i="4"/>
  <c r="F470" i="4"/>
  <c r="Q481" i="4"/>
  <c r="M479" i="4"/>
  <c r="O476" i="4"/>
  <c r="K474" i="4"/>
  <c r="G472" i="4"/>
  <c r="R480" i="4"/>
  <c r="N478" i="4"/>
  <c r="J476" i="4"/>
  <c r="L473" i="4"/>
  <c r="H471" i="4"/>
  <c r="Q171" i="4"/>
  <c r="AM255" i="4"/>
  <c r="AS255" i="4"/>
  <c r="AO255" i="4"/>
  <c r="AP254" i="4"/>
  <c r="AL254" i="4"/>
  <c r="AN253" i="4"/>
  <c r="AP252" i="4"/>
  <c r="AL252" i="4"/>
  <c r="AN251" i="4"/>
  <c r="AJ251" i="4"/>
  <c r="AL250" i="4"/>
  <c r="AH250" i="4"/>
  <c r="AJ249" i="4"/>
  <c r="AL248" i="4"/>
  <c r="AH248" i="4"/>
  <c r="AJ247" i="4"/>
  <c r="AF247" i="4"/>
  <c r="AH246" i="4"/>
  <c r="AD246" i="4"/>
  <c r="AF245" i="4"/>
  <c r="AH244" i="4"/>
  <c r="AD244" i="4"/>
  <c r="AR255" i="4"/>
  <c r="AN255" i="4"/>
  <c r="AO254" i="4"/>
  <c r="AQ253" i="4"/>
  <c r="AM253" i="4"/>
  <c r="AO252" i="4"/>
  <c r="AK252" i="4"/>
  <c r="AM251" i="4"/>
  <c r="AI251" i="4"/>
  <c r="AK250" i="4"/>
  <c r="AM249" i="4"/>
  <c r="AI249" i="4"/>
  <c r="AK248" i="4"/>
  <c r="AG248" i="4"/>
  <c r="AI247" i="4"/>
  <c r="AE247" i="4"/>
  <c r="AG246" i="4"/>
  <c r="AI245" i="4"/>
  <c r="AE245" i="4"/>
  <c r="AG244" i="4"/>
  <c r="AC244" i="4"/>
  <c r="AQ254" i="4"/>
  <c r="AO253" i="4"/>
  <c r="AM252" i="4"/>
  <c r="AK251" i="4"/>
  <c r="AI250" i="4"/>
  <c r="AG249" i="4"/>
  <c r="AK247" i="4"/>
  <c r="AI246" i="4"/>
  <c r="AG245" i="4"/>
  <c r="AE244" i="4"/>
  <c r="AP255" i="4"/>
  <c r="AK253" i="4"/>
  <c r="AM250" i="4"/>
  <c r="AI248" i="4"/>
  <c r="AE246" i="4"/>
  <c r="AC245" i="4"/>
  <c r="AP253" i="4"/>
  <c r="AL251" i="4"/>
  <c r="AF248" i="4"/>
  <c r="AJ246" i="4"/>
  <c r="AF244" i="4"/>
  <c r="AQ255" i="4"/>
  <c r="AN254" i="4"/>
  <c r="AL253" i="4"/>
  <c r="AJ252" i="4"/>
  <c r="AN250" i="4"/>
  <c r="AL249" i="4"/>
  <c r="AJ248" i="4"/>
  <c r="AH247" i="4"/>
  <c r="AF246" i="4"/>
  <c r="AD245" i="4"/>
  <c r="AB244" i="4"/>
  <c r="AM254" i="4"/>
  <c r="AO251" i="4"/>
  <c r="AK249" i="4"/>
  <c r="AG247" i="4"/>
  <c r="AR254" i="4"/>
  <c r="AN252" i="4"/>
  <c r="AJ250" i="4"/>
  <c r="AH249" i="4"/>
  <c r="AH245" i="4"/>
  <c r="BO278" i="4"/>
  <c r="BK278" i="4"/>
  <c r="BM277" i="4"/>
  <c r="BI277" i="4"/>
  <c r="BK276" i="4"/>
  <c r="BI275" i="4"/>
  <c r="BK274" i="4"/>
  <c r="BG274" i="4"/>
  <c r="BI273" i="4"/>
  <c r="BE273" i="4"/>
  <c r="BG272" i="4"/>
  <c r="BE271" i="4"/>
  <c r="BG270" i="4"/>
  <c r="BC270" i="4"/>
  <c r="BE269" i="4"/>
  <c r="BA269" i="4"/>
  <c r="BC268" i="4"/>
  <c r="BK277" i="4"/>
  <c r="BI276" i="4"/>
  <c r="BG275" i="4"/>
  <c r="BE272" i="4"/>
  <c r="BC271" i="4"/>
  <c r="BG269" i="4"/>
  <c r="BA268" i="4"/>
  <c r="BN278" i="4"/>
  <c r="BJ278" i="4"/>
  <c r="BL277" i="4"/>
  <c r="BJ276" i="4"/>
  <c r="BL275" i="4"/>
  <c r="BH275" i="4"/>
  <c r="BJ274" i="4"/>
  <c r="BF274" i="4"/>
  <c r="BH273" i="4"/>
  <c r="BF272" i="4"/>
  <c r="BH271" i="4"/>
  <c r="BD271" i="4"/>
  <c r="BF270" i="4"/>
  <c r="BB270" i="4"/>
  <c r="BD269" i="4"/>
  <c r="BF268" i="4"/>
  <c r="BB268" i="4"/>
  <c r="BM278" i="4"/>
  <c r="BM276" i="4"/>
  <c r="BK275" i="4"/>
  <c r="BI274" i="4"/>
  <c r="BG273" i="4"/>
  <c r="BI272" i="4"/>
  <c r="BG271" i="4"/>
  <c r="BE270" i="4"/>
  <c r="BC269" i="4"/>
  <c r="BE268" i="4"/>
  <c r="BJ277" i="4"/>
  <c r="BH272" i="4"/>
  <c r="BD270" i="4"/>
  <c r="BH276" i="4"/>
  <c r="BF271" i="4"/>
  <c r="BN277" i="4"/>
  <c r="BF273" i="4"/>
  <c r="BD268" i="4"/>
  <c r="BL276" i="4"/>
  <c r="BH274" i="4"/>
  <c r="BD272" i="4"/>
  <c r="BF269" i="4"/>
  <c r="BL278" i="4"/>
  <c r="BJ273" i="4"/>
  <c r="BB269" i="4"/>
  <c r="BJ275" i="4"/>
  <c r="BA267" i="4"/>
  <c r="BC266" i="4"/>
  <c r="AY266" i="4"/>
  <c r="BA265" i="4"/>
  <c r="AW265" i="4"/>
  <c r="AY264" i="4"/>
  <c r="BA263" i="4"/>
  <c r="AW263" i="4"/>
  <c r="AY262" i="4"/>
  <c r="AU262" i="4"/>
  <c r="AW261" i="4"/>
  <c r="AS261" i="4"/>
  <c r="AU260" i="4"/>
  <c r="AW259" i="4"/>
  <c r="AS259" i="4"/>
  <c r="AU258" i="4"/>
  <c r="AQ258" i="4"/>
  <c r="AS257" i="4"/>
  <c r="AO257" i="4"/>
  <c r="AQ256" i="4"/>
  <c r="AY267" i="4"/>
  <c r="BC265" i="4"/>
  <c r="BA264" i="4"/>
  <c r="AY263" i="4"/>
  <c r="AW262" i="4"/>
  <c r="AW260" i="4"/>
  <c r="AU259" i="4"/>
  <c r="AS258" i="4"/>
  <c r="AU257" i="4"/>
  <c r="AS256" i="4"/>
  <c r="BD267" i="4"/>
  <c r="AZ267" i="4"/>
  <c r="BB266" i="4"/>
  <c r="AX266" i="4"/>
  <c r="AZ265" i="4"/>
  <c r="BB264" i="4"/>
  <c r="AX264" i="4"/>
  <c r="AZ263" i="4"/>
  <c r="AV263" i="4"/>
  <c r="AX262" i="4"/>
  <c r="AT262" i="4"/>
  <c r="AV261" i="4"/>
  <c r="AX260" i="4"/>
  <c r="AT260" i="4"/>
  <c r="AV259" i="4"/>
  <c r="AR259" i="4"/>
  <c r="AT258" i="4"/>
  <c r="AP258" i="4"/>
  <c r="AR257" i="4"/>
  <c r="AT256" i="4"/>
  <c r="AP256" i="4"/>
  <c r="BC267" i="4"/>
  <c r="BA266" i="4"/>
  <c r="AY265" i="4"/>
  <c r="AW264" i="4"/>
  <c r="AU263" i="4"/>
  <c r="AY261" i="4"/>
  <c r="AS260" i="4"/>
  <c r="AQ259" i="4"/>
  <c r="AQ257" i="4"/>
  <c r="BB265" i="4"/>
  <c r="AX263" i="4"/>
  <c r="AT261" i="4"/>
  <c r="AV258" i="4"/>
  <c r="AR256" i="4"/>
  <c r="BD266" i="4"/>
  <c r="AV262" i="4"/>
  <c r="AT257" i="4"/>
  <c r="AV264" i="4"/>
  <c r="AT259" i="4"/>
  <c r="BB267" i="4"/>
  <c r="AX265" i="4"/>
  <c r="AZ262" i="4"/>
  <c r="AV260" i="4"/>
  <c r="AR258" i="4"/>
  <c r="AO256" i="4"/>
  <c r="AZ264" i="4"/>
  <c r="AR260" i="4"/>
  <c r="AN256" i="4"/>
  <c r="AZ266" i="4"/>
  <c r="AX261" i="4"/>
  <c r="AP257" i="4"/>
  <c r="AR193" i="4"/>
  <c r="AN193" i="4"/>
  <c r="AP192" i="4"/>
  <c r="AL192" i="4"/>
  <c r="AN191" i="4"/>
  <c r="AP190" i="4"/>
  <c r="AL190" i="4"/>
  <c r="AN189" i="4"/>
  <c r="AJ189" i="4"/>
  <c r="AL188" i="4"/>
  <c r="AH188" i="4"/>
  <c r="AJ187" i="4"/>
  <c r="AL186" i="4"/>
  <c r="AH186" i="4"/>
  <c r="AJ185" i="4"/>
  <c r="AF185" i="4"/>
  <c r="AH184" i="4"/>
  <c r="AD184" i="4"/>
  <c r="AF183" i="4"/>
  <c r="AH182" i="4"/>
  <c r="AD182" i="4"/>
  <c r="AQ193" i="4"/>
  <c r="AM193" i="4"/>
  <c r="AO192" i="4"/>
  <c r="AQ191" i="4"/>
  <c r="AM191" i="4"/>
  <c r="AO190" i="4"/>
  <c r="AK190" i="4"/>
  <c r="AM189" i="4"/>
  <c r="AI189" i="4"/>
  <c r="AK188" i="4"/>
  <c r="AM187" i="4"/>
  <c r="AI187" i="4"/>
  <c r="AK186" i="4"/>
  <c r="AG186" i="4"/>
  <c r="AI185" i="4"/>
  <c r="AE185" i="4"/>
  <c r="AG184" i="4"/>
  <c r="AI183" i="4"/>
  <c r="AE183" i="4"/>
  <c r="AG182" i="4"/>
  <c r="AC182" i="4"/>
  <c r="AP193" i="4"/>
  <c r="AR192" i="4"/>
  <c r="AN192" i="4"/>
  <c r="AP191" i="4"/>
  <c r="AL191" i="4"/>
  <c r="AN190" i="4"/>
  <c r="AJ190" i="4"/>
  <c r="AL189" i="4"/>
  <c r="AN188" i="4"/>
  <c r="AJ188" i="4"/>
  <c r="AL187" i="4"/>
  <c r="AH187" i="4"/>
  <c r="AJ186" i="4"/>
  <c r="AF186" i="4"/>
  <c r="AH185" i="4"/>
  <c r="AJ184" i="4"/>
  <c r="AF184" i="4"/>
  <c r="AH183" i="4"/>
  <c r="AD183" i="4"/>
  <c r="AF182" i="4"/>
  <c r="AB182" i="4"/>
  <c r="AQ192" i="4"/>
  <c r="AM190" i="4"/>
  <c r="AI188" i="4"/>
  <c r="AK185" i="4"/>
  <c r="AG183" i="4"/>
  <c r="AM192" i="4"/>
  <c r="AO189" i="4"/>
  <c r="AK187" i="4"/>
  <c r="AG185" i="4"/>
  <c r="AC183" i="4"/>
  <c r="AS193" i="4"/>
  <c r="AO191" i="4"/>
  <c r="AK189" i="4"/>
  <c r="AG187" i="4"/>
  <c r="AI184" i="4"/>
  <c r="AE182" i="4"/>
  <c r="AI186" i="4"/>
  <c r="AM188" i="4"/>
  <c r="AO193" i="4"/>
  <c r="AE184" i="4"/>
  <c r="AK191" i="4"/>
  <c r="AG181" i="4"/>
  <c r="AC181" i="4"/>
  <c r="AE180" i="4"/>
  <c r="AA180" i="4"/>
  <c r="AC179" i="4"/>
  <c r="Y179" i="4"/>
  <c r="AA178" i="4"/>
  <c r="AC177" i="4"/>
  <c r="Y177" i="4"/>
  <c r="AA176" i="4"/>
  <c r="W176" i="4"/>
  <c r="Y175" i="4"/>
  <c r="U175" i="4"/>
  <c r="W174" i="4"/>
  <c r="Y173" i="4"/>
  <c r="U173" i="4"/>
  <c r="W172" i="4"/>
  <c r="S172" i="4"/>
  <c r="U171" i="4"/>
  <c r="S170" i="4"/>
  <c r="AF181" i="4"/>
  <c r="AB181" i="4"/>
  <c r="AD180" i="4"/>
  <c r="Z180" i="4"/>
  <c r="AB179" i="4"/>
  <c r="AD178" i="4"/>
  <c r="Z178" i="4"/>
  <c r="AB177" i="4"/>
  <c r="X177" i="4"/>
  <c r="Z176" i="4"/>
  <c r="V176" i="4"/>
  <c r="X175" i="4"/>
  <c r="Z174" i="4"/>
  <c r="V174" i="4"/>
  <c r="X173" i="4"/>
  <c r="AE181" i="4"/>
  <c r="AA181" i="4"/>
  <c r="AC180" i="4"/>
  <c r="AE179" i="4"/>
  <c r="AA179" i="4"/>
  <c r="AC178" i="4"/>
  <c r="Y178" i="4"/>
  <c r="AA177" i="4"/>
  <c r="W177" i="4"/>
  <c r="Y176" i="4"/>
  <c r="AA175" i="4"/>
  <c r="W175" i="4"/>
  <c r="Y174" i="4"/>
  <c r="U174" i="4"/>
  <c r="W173" i="4"/>
  <c r="S173" i="4"/>
  <c r="U172" i="4"/>
  <c r="W171" i="4"/>
  <c r="S171" i="4"/>
  <c r="U170" i="4"/>
  <c r="P170" i="4"/>
  <c r="AD181" i="4"/>
  <c r="Z179" i="4"/>
  <c r="AB176" i="4"/>
  <c r="X174" i="4"/>
  <c r="X172" i="4"/>
  <c r="V171" i="4"/>
  <c r="T170" i="4"/>
  <c r="AF180" i="4"/>
  <c r="AB178" i="4"/>
  <c r="X176" i="4"/>
  <c r="T174" i="4"/>
  <c r="V172" i="4"/>
  <c r="T171" i="4"/>
  <c r="R170" i="4"/>
  <c r="AB180" i="4"/>
  <c r="X178" i="4"/>
  <c r="Z175" i="4"/>
  <c r="V173" i="4"/>
  <c r="T172" i="4"/>
  <c r="R171" i="4"/>
  <c r="Z177" i="4"/>
  <c r="V170" i="4"/>
  <c r="V175" i="4"/>
  <c r="AD179" i="4"/>
  <c r="Q170" i="4"/>
  <c r="T173" i="4"/>
  <c r="R172" i="4"/>
  <c r="AE119" i="4"/>
  <c r="AC118" i="4"/>
  <c r="AE117" i="4"/>
  <c r="AA117" i="4"/>
  <c r="AC116" i="4"/>
  <c r="Y116" i="4"/>
  <c r="AA115" i="4"/>
  <c r="Y114" i="4"/>
  <c r="AA113" i="4"/>
  <c r="W113" i="4"/>
  <c r="Y112" i="4"/>
  <c r="U112" i="4"/>
  <c r="W111" i="4"/>
  <c r="U110" i="4"/>
  <c r="W109" i="4"/>
  <c r="S109" i="4"/>
  <c r="U108" i="4"/>
  <c r="Q108" i="4"/>
  <c r="AF119" i="4"/>
  <c r="AB117" i="4"/>
  <c r="AB115" i="4"/>
  <c r="X115" i="4"/>
  <c r="X113" i="4"/>
  <c r="X111" i="4"/>
  <c r="AD119" i="4"/>
  <c r="AF118" i="4"/>
  <c r="AB118" i="4"/>
  <c r="AD117" i="4"/>
  <c r="Z117" i="4"/>
  <c r="AB116" i="4"/>
  <c r="Z115" i="4"/>
  <c r="AB114" i="4"/>
  <c r="X114" i="4"/>
  <c r="Z113" i="4"/>
  <c r="V113" i="4"/>
  <c r="X112" i="4"/>
  <c r="V111" i="4"/>
  <c r="X110" i="4"/>
  <c r="T110" i="4"/>
  <c r="V109" i="4"/>
  <c r="R109" i="4"/>
  <c r="T108" i="4"/>
  <c r="AD118" i="4"/>
  <c r="AD116" i="4"/>
  <c r="V112" i="4"/>
  <c r="V110" i="4"/>
  <c r="T109" i="4"/>
  <c r="R108" i="4"/>
  <c r="AG119" i="4"/>
  <c r="AC119" i="4"/>
  <c r="AE118" i="4"/>
  <c r="AA118" i="4"/>
  <c r="AC117" i="4"/>
  <c r="AA116" i="4"/>
  <c r="AC115" i="4"/>
  <c r="Y115" i="4"/>
  <c r="AA114" i="4"/>
  <c r="W114" i="4"/>
  <c r="Y113" i="4"/>
  <c r="W112" i="4"/>
  <c r="Y111" i="4"/>
  <c r="U111" i="4"/>
  <c r="W110" i="4"/>
  <c r="S110" i="4"/>
  <c r="U109" i="4"/>
  <c r="S108" i="4"/>
  <c r="AB119" i="4"/>
  <c r="Z116" i="4"/>
  <c r="Z114" i="4"/>
  <c r="Z112" i="4"/>
  <c r="T111" i="4"/>
  <c r="V108" i="4"/>
  <c r="BC143" i="4"/>
  <c r="BA142" i="4"/>
  <c r="BC141" i="4"/>
  <c r="AY141" i="4"/>
  <c r="BA140" i="4"/>
  <c r="AW140" i="4"/>
  <c r="AY139" i="4"/>
  <c r="AW138" i="4"/>
  <c r="AY137" i="4"/>
  <c r="AU137" i="4"/>
  <c r="AW136" i="4"/>
  <c r="AS136" i="4"/>
  <c r="BB143" i="4"/>
  <c r="BD142" i="4"/>
  <c r="AZ142" i="4"/>
  <c r="BB141" i="4"/>
  <c r="AX141" i="4"/>
  <c r="AZ140" i="4"/>
  <c r="AX139" i="4"/>
  <c r="BE143" i="4"/>
  <c r="BA143" i="4"/>
  <c r="BC142" i="4"/>
  <c r="AY142" i="4"/>
  <c r="BA141" i="4"/>
  <c r="BD143" i="4"/>
  <c r="AZ141" i="4"/>
  <c r="AX140" i="4"/>
  <c r="AV139" i="4"/>
  <c r="AV138" i="4"/>
  <c r="AW137" i="4"/>
  <c r="AX136" i="4"/>
  <c r="AT135" i="4"/>
  <c r="AV134" i="4"/>
  <c r="AR134" i="4"/>
  <c r="AT133" i="4"/>
  <c r="AP133" i="4"/>
  <c r="AR132" i="4"/>
  <c r="AY140" i="4"/>
  <c r="AX138" i="4"/>
  <c r="AQ133" i="4"/>
  <c r="AZ143" i="4"/>
  <c r="BA139" i="4"/>
  <c r="AZ138" i="4"/>
  <c r="AU138" i="4"/>
  <c r="AV137" i="4"/>
  <c r="AV136" i="4"/>
  <c r="AW135" i="4"/>
  <c r="AS135" i="4"/>
  <c r="AU134" i="4"/>
  <c r="AQ134" i="4"/>
  <c r="AS133" i="4"/>
  <c r="AQ132" i="4"/>
  <c r="AX137" i="4"/>
  <c r="AU135" i="4"/>
  <c r="AU133" i="4"/>
  <c r="AS132" i="4"/>
  <c r="BB142" i="4"/>
  <c r="BB140" i="4"/>
  <c r="AZ139" i="4"/>
  <c r="AY138" i="4"/>
  <c r="AT137" i="4"/>
  <c r="AU136" i="4"/>
  <c r="AV135" i="4"/>
  <c r="AR135" i="4"/>
  <c r="AT134" i="4"/>
  <c r="AR133" i="4"/>
  <c r="AT132" i="4"/>
  <c r="AP132" i="4"/>
  <c r="AW139" i="4"/>
  <c r="AT136" i="4"/>
  <c r="AS134" i="4"/>
  <c r="AO132" i="4"/>
  <c r="R231" i="4"/>
  <c r="T230" i="4"/>
  <c r="P230" i="4"/>
  <c r="R229" i="4"/>
  <c r="N229" i="4"/>
  <c r="P228" i="4"/>
  <c r="L228" i="4"/>
  <c r="N227" i="4"/>
  <c r="P226" i="4"/>
  <c r="L226" i="4"/>
  <c r="N225" i="4"/>
  <c r="J225" i="4"/>
  <c r="L224" i="4"/>
  <c r="H224" i="4"/>
  <c r="J223" i="4"/>
  <c r="L222" i="4"/>
  <c r="H222" i="4"/>
  <c r="J221" i="4"/>
  <c r="F221" i="4"/>
  <c r="H220" i="4"/>
  <c r="T231" i="4"/>
  <c r="P231" i="4"/>
  <c r="R230" i="4"/>
  <c r="N230" i="4"/>
  <c r="P229" i="4"/>
  <c r="R228" i="4"/>
  <c r="N228" i="4"/>
  <c r="P227" i="4"/>
  <c r="L227" i="4"/>
  <c r="N226" i="4"/>
  <c r="J226" i="4"/>
  <c r="L225" i="4"/>
  <c r="N224" i="4"/>
  <c r="J224" i="4"/>
  <c r="L223" i="4"/>
  <c r="H223" i="4"/>
  <c r="J222" i="4"/>
  <c r="F222" i="4"/>
  <c r="H221" i="4"/>
  <c r="J220" i="4"/>
  <c r="F220" i="4"/>
  <c r="S231" i="4"/>
  <c r="O231" i="4"/>
  <c r="Q230" i="4"/>
  <c r="S229" i="4"/>
  <c r="O229" i="4"/>
  <c r="Q228" i="4"/>
  <c r="M228" i="4"/>
  <c r="O227" i="4"/>
  <c r="K227" i="4"/>
  <c r="M226" i="4"/>
  <c r="O225" i="4"/>
  <c r="K225" i="4"/>
  <c r="M224" i="4"/>
  <c r="I224" i="4"/>
  <c r="K223" i="4"/>
  <c r="G223" i="4"/>
  <c r="I222" i="4"/>
  <c r="K221" i="4"/>
  <c r="G221" i="4"/>
  <c r="I220" i="4"/>
  <c r="E220" i="4"/>
  <c r="S230" i="4"/>
  <c r="O228" i="4"/>
  <c r="K226" i="4"/>
  <c r="M223" i="4"/>
  <c r="I221" i="4"/>
  <c r="O230" i="4"/>
  <c r="Q227" i="4"/>
  <c r="M225" i="4"/>
  <c r="I223" i="4"/>
  <c r="E221" i="4"/>
  <c r="U231" i="4"/>
  <c r="Q229" i="4"/>
  <c r="M227" i="4"/>
  <c r="I225" i="4"/>
  <c r="K222" i="4"/>
  <c r="G220" i="4"/>
  <c r="K224" i="4"/>
  <c r="Q231" i="4"/>
  <c r="G222" i="4"/>
  <c r="M229" i="4"/>
  <c r="O226" i="4"/>
  <c r="U107" i="4"/>
  <c r="Q107" i="4"/>
  <c r="R106" i="4"/>
  <c r="P105" i="4"/>
  <c r="R104" i="4"/>
  <c r="N104" i="4"/>
  <c r="P103" i="4"/>
  <c r="L103" i="4"/>
  <c r="N102" i="4"/>
  <c r="L101" i="4"/>
  <c r="N100" i="4"/>
  <c r="J100" i="4"/>
  <c r="L99" i="4"/>
  <c r="H99" i="4"/>
  <c r="J98" i="4"/>
  <c r="H97" i="4"/>
  <c r="E96" i="4"/>
  <c r="H96" i="4"/>
  <c r="T107" i="4"/>
  <c r="P107" i="4"/>
  <c r="Q106" i="4"/>
  <c r="S105" i="4"/>
  <c r="O105" i="4"/>
  <c r="Q104" i="4"/>
  <c r="M104" i="4"/>
  <c r="O103" i="4"/>
  <c r="M102" i="4"/>
  <c r="O101" i="4"/>
  <c r="K101" i="4"/>
  <c r="M100" i="4"/>
  <c r="I100" i="4"/>
  <c r="K99" i="4"/>
  <c r="I98" i="4"/>
  <c r="K97" i="4"/>
  <c r="G97" i="4"/>
  <c r="G96" i="4"/>
  <c r="S107" i="4"/>
  <c r="T106" i="4"/>
  <c r="P106" i="4"/>
  <c r="R105" i="4"/>
  <c r="N105" i="4"/>
  <c r="P104" i="4"/>
  <c r="N103" i="4"/>
  <c r="P102" i="4"/>
  <c r="L102" i="4"/>
  <c r="N101" i="4"/>
  <c r="J101" i="4"/>
  <c r="L100" i="4"/>
  <c r="J99" i="4"/>
  <c r="L98" i="4"/>
  <c r="J97" i="4"/>
  <c r="J96" i="4"/>
  <c r="F96" i="4"/>
  <c r="R107" i="4"/>
  <c r="S106" i="4"/>
  <c r="O106" i="4"/>
  <c r="Q105" i="4"/>
  <c r="O104" i="4"/>
  <c r="Q103" i="4"/>
  <c r="M103" i="4"/>
  <c r="O102" i="4"/>
  <c r="K102" i="4"/>
  <c r="M101" i="4"/>
  <c r="K100" i="4"/>
  <c r="M99" i="4"/>
  <c r="I99" i="4"/>
  <c r="K98" i="4"/>
  <c r="I97" i="4"/>
  <c r="I96" i="4"/>
  <c r="BQ217" i="4"/>
  <c r="BM217" i="4"/>
  <c r="BO216" i="4"/>
  <c r="BK216" i="4"/>
  <c r="BM215" i="4"/>
  <c r="BI215" i="4"/>
  <c r="BK214" i="4"/>
  <c r="BM213" i="4"/>
  <c r="BI213" i="4"/>
  <c r="BK212" i="4"/>
  <c r="BG212" i="4"/>
  <c r="BI211" i="4"/>
  <c r="BE211" i="4"/>
  <c r="BG210" i="4"/>
  <c r="BI209" i="4"/>
  <c r="BE209" i="4"/>
  <c r="BG208" i="4"/>
  <c r="BC208" i="4"/>
  <c r="BE207" i="4"/>
  <c r="BA207" i="4"/>
  <c r="BC206" i="4"/>
  <c r="BO217" i="4"/>
  <c r="BK217" i="4"/>
  <c r="BM216" i="4"/>
  <c r="BO215" i="4"/>
  <c r="BK215" i="4"/>
  <c r="BM214" i="4"/>
  <c r="BI214" i="4"/>
  <c r="BK213" i="4"/>
  <c r="BG213" i="4"/>
  <c r="BI212" i="4"/>
  <c r="BK211" i="4"/>
  <c r="BG211" i="4"/>
  <c r="BI210" i="4"/>
  <c r="BE210" i="4"/>
  <c r="BG209" i="4"/>
  <c r="BC209" i="4"/>
  <c r="BE208" i="4"/>
  <c r="BG207" i="4"/>
  <c r="BC207" i="4"/>
  <c r="BE206" i="4"/>
  <c r="BA206" i="4"/>
  <c r="BN217" i="4"/>
  <c r="BP216" i="4"/>
  <c r="BL216" i="4"/>
  <c r="BN215" i="4"/>
  <c r="BJ215" i="4"/>
  <c r="BL214" i="4"/>
  <c r="BH214" i="4"/>
  <c r="BJ213" i="4"/>
  <c r="BL212" i="4"/>
  <c r="BH212" i="4"/>
  <c r="BJ211" i="4"/>
  <c r="BF211" i="4"/>
  <c r="BH210" i="4"/>
  <c r="BD210" i="4"/>
  <c r="BF209" i="4"/>
  <c r="BH208" i="4"/>
  <c r="BD208" i="4"/>
  <c r="BF207" i="4"/>
  <c r="BB207" i="4"/>
  <c r="BN216" i="4"/>
  <c r="BJ214" i="4"/>
  <c r="BF212" i="4"/>
  <c r="BH209" i="4"/>
  <c r="BD207" i="4"/>
  <c r="AZ206" i="4"/>
  <c r="BJ216" i="4"/>
  <c r="BL213" i="4"/>
  <c r="BH211" i="4"/>
  <c r="BD209" i="4"/>
  <c r="BF206" i="4"/>
  <c r="BP217" i="4"/>
  <c r="BL215" i="4"/>
  <c r="BH213" i="4"/>
  <c r="BJ210" i="4"/>
  <c r="BF208" i="4"/>
  <c r="BD206" i="4"/>
  <c r="BJ212" i="4"/>
  <c r="BF210" i="4"/>
  <c r="BL217" i="4"/>
  <c r="BB208" i="4"/>
  <c r="BB206" i="4"/>
  <c r="BN214" i="4"/>
  <c r="BO155" i="4"/>
  <c r="BM154" i="4"/>
  <c r="BO153" i="4"/>
  <c r="BK153" i="4"/>
  <c r="BM152" i="4"/>
  <c r="BI152" i="4"/>
  <c r="BK151" i="4"/>
  <c r="BI150" i="4"/>
  <c r="BK149" i="4"/>
  <c r="BG149" i="4"/>
  <c r="BI148" i="4"/>
  <c r="BE148" i="4"/>
  <c r="BG147" i="4"/>
  <c r="BE146" i="4"/>
  <c r="BG145" i="4"/>
  <c r="BC145" i="4"/>
  <c r="BE144" i="4"/>
  <c r="BA144" i="4"/>
  <c r="BN155" i="4"/>
  <c r="BP154" i="4"/>
  <c r="BL154" i="4"/>
  <c r="BN153" i="4"/>
  <c r="BJ153" i="4"/>
  <c r="BL152" i="4"/>
  <c r="BJ151" i="4"/>
  <c r="BL150" i="4"/>
  <c r="BH150" i="4"/>
  <c r="BJ149" i="4"/>
  <c r="BF149" i="4"/>
  <c r="BH148" i="4"/>
  <c r="BF147" i="4"/>
  <c r="BH146" i="4"/>
  <c r="BD146" i="4"/>
  <c r="BF145" i="4"/>
  <c r="BB145" i="4"/>
  <c r="BD144" i="4"/>
  <c r="BQ155" i="4"/>
  <c r="BM155" i="4"/>
  <c r="BO154" i="4"/>
  <c r="BK154" i="4"/>
  <c r="BM153" i="4"/>
  <c r="BK152" i="4"/>
  <c r="BM151" i="4"/>
  <c r="BI151" i="4"/>
  <c r="BK150" i="4"/>
  <c r="BG150" i="4"/>
  <c r="BI149" i="4"/>
  <c r="BG148" i="4"/>
  <c r="BI147" i="4"/>
  <c r="BE147" i="4"/>
  <c r="BG146" i="4"/>
  <c r="BC146" i="4"/>
  <c r="BE145" i="4"/>
  <c r="BC144" i="4"/>
  <c r="BL155" i="4"/>
  <c r="BN152" i="4"/>
  <c r="BJ150" i="4"/>
  <c r="BF148" i="4"/>
  <c r="BH151" i="4"/>
  <c r="BB144" i="4"/>
  <c r="BN154" i="4"/>
  <c r="BJ152" i="4"/>
  <c r="BH147" i="4"/>
  <c r="BD145" i="4"/>
  <c r="BL153" i="4"/>
  <c r="BJ148" i="4"/>
  <c r="BL151" i="4"/>
  <c r="BH149" i="4"/>
  <c r="BD147" i="4"/>
  <c r="BF144" i="4"/>
  <c r="BP155" i="4"/>
  <c r="BF146" i="4"/>
  <c r="BE205" i="4"/>
  <c r="BA205" i="4"/>
  <c r="BC204" i="4"/>
  <c r="AY204" i="4"/>
  <c r="BA203" i="4"/>
  <c r="BC205" i="4"/>
  <c r="AY205" i="4"/>
  <c r="BA204" i="4"/>
  <c r="BC203" i="4"/>
  <c r="AY203" i="4"/>
  <c r="BD204" i="4"/>
  <c r="BB203" i="4"/>
  <c r="BB202" i="4"/>
  <c r="AX202" i="4"/>
  <c r="AZ201" i="4"/>
  <c r="AV201" i="4"/>
  <c r="AX200" i="4"/>
  <c r="AT200" i="4"/>
  <c r="AV199" i="4"/>
  <c r="AX198" i="4"/>
  <c r="AT198" i="4"/>
  <c r="AV197" i="4"/>
  <c r="AR197" i="4"/>
  <c r="AT196" i="4"/>
  <c r="AP196" i="4"/>
  <c r="AR195" i="4"/>
  <c r="AT194" i="4"/>
  <c r="AP194" i="4"/>
  <c r="BD205" i="4"/>
  <c r="BB204" i="4"/>
  <c r="AZ203" i="4"/>
  <c r="BA202" i="4"/>
  <c r="AW202" i="4"/>
  <c r="AY201" i="4"/>
  <c r="AU201" i="4"/>
  <c r="AW200" i="4"/>
  <c r="AY199" i="4"/>
  <c r="AU199" i="4"/>
  <c r="AW198" i="4"/>
  <c r="AS198" i="4"/>
  <c r="AU197" i="4"/>
  <c r="AQ197" i="4"/>
  <c r="AS196" i="4"/>
  <c r="AU195" i="4"/>
  <c r="AQ195" i="4"/>
  <c r="AS194" i="4"/>
  <c r="AO194" i="4"/>
  <c r="BB205" i="4"/>
  <c r="AZ204" i="4"/>
  <c r="AX203" i="4"/>
  <c r="AZ202" i="4"/>
  <c r="AV202" i="4"/>
  <c r="AX201" i="4"/>
  <c r="AZ200" i="4"/>
  <c r="AV200" i="4"/>
  <c r="AX199" i="4"/>
  <c r="AT199" i="4"/>
  <c r="AV198" i="4"/>
  <c r="AR198" i="4"/>
  <c r="AT197" i="4"/>
  <c r="AV196" i="4"/>
  <c r="AR196" i="4"/>
  <c r="AT195" i="4"/>
  <c r="AP195" i="4"/>
  <c r="AR194" i="4"/>
  <c r="AN194" i="4"/>
  <c r="AZ205" i="4"/>
  <c r="BA201" i="4"/>
  <c r="AW199" i="4"/>
  <c r="AS197" i="4"/>
  <c r="AO195" i="4"/>
  <c r="AX204" i="4"/>
  <c r="AW201" i="4"/>
  <c r="AS199" i="4"/>
  <c r="AU196" i="4"/>
  <c r="AQ194" i="4"/>
  <c r="AW203" i="4"/>
  <c r="AY200" i="4"/>
  <c r="AU198" i="4"/>
  <c r="AQ196" i="4"/>
  <c r="AS195" i="4"/>
  <c r="AY202" i="4"/>
  <c r="AW197" i="4"/>
  <c r="AU200" i="4"/>
  <c r="T169" i="4"/>
  <c r="P169" i="4"/>
  <c r="R168" i="4"/>
  <c r="N168" i="4"/>
  <c r="P167" i="4"/>
  <c r="R169" i="4"/>
  <c r="T168" i="4"/>
  <c r="P168" i="4"/>
  <c r="R167" i="4"/>
  <c r="Q169" i="4"/>
  <c r="O168" i="4"/>
  <c r="N167" i="4"/>
  <c r="P166" i="4"/>
  <c r="L166" i="4"/>
  <c r="N165" i="4"/>
  <c r="P164" i="4"/>
  <c r="L164" i="4"/>
  <c r="N163" i="4"/>
  <c r="J163" i="4"/>
  <c r="L162" i="4"/>
  <c r="H162" i="4"/>
  <c r="J161" i="4"/>
  <c r="L160" i="4"/>
  <c r="H160" i="4"/>
  <c r="J159" i="4"/>
  <c r="F159" i="4"/>
  <c r="F158" i="4"/>
  <c r="J158" i="4"/>
  <c r="O169" i="4"/>
  <c r="S167" i="4"/>
  <c r="M167" i="4"/>
  <c r="O166" i="4"/>
  <c r="Q165" i="4"/>
  <c r="M165" i="4"/>
  <c r="O164" i="4"/>
  <c r="K164" i="4"/>
  <c r="M163" i="4"/>
  <c r="I163" i="4"/>
  <c r="K162" i="4"/>
  <c r="M161" i="4"/>
  <c r="I161" i="4"/>
  <c r="K160" i="4"/>
  <c r="G160" i="4"/>
  <c r="I159" i="4"/>
  <c r="E159" i="4"/>
  <c r="G158" i="4"/>
  <c r="U169" i="4"/>
  <c r="S168" i="4"/>
  <c r="Q167" i="4"/>
  <c r="R166" i="4"/>
  <c r="N166" i="4"/>
  <c r="P165" i="4"/>
  <c r="L165" i="4"/>
  <c r="N164" i="4"/>
  <c r="J164" i="4"/>
  <c r="L163" i="4"/>
  <c r="N162" i="4"/>
  <c r="J162" i="4"/>
  <c r="L161" i="4"/>
  <c r="H161" i="4"/>
  <c r="J160" i="4"/>
  <c r="F160" i="4"/>
  <c r="H159" i="4"/>
  <c r="D158" i="4"/>
  <c r="H158" i="4"/>
  <c r="Q166" i="4"/>
  <c r="M164" i="4"/>
  <c r="I162" i="4"/>
  <c r="K159" i="4"/>
  <c r="S169" i="4"/>
  <c r="M166" i="4"/>
  <c r="O163" i="4"/>
  <c r="K161" i="4"/>
  <c r="G159" i="4"/>
  <c r="O167" i="4"/>
  <c r="M162" i="4"/>
  <c r="I158" i="4"/>
  <c r="Q168" i="4"/>
  <c r="O165" i="4"/>
  <c r="K163" i="4"/>
  <c r="G161" i="4"/>
  <c r="E158" i="4"/>
  <c r="K165" i="4"/>
  <c r="I160" i="4"/>
  <c r="Q233" i="4"/>
  <c r="AF243" i="4"/>
  <c r="AB243" i="4"/>
  <c r="AC242" i="4"/>
  <c r="AE241" i="4"/>
  <c r="AA241" i="4"/>
  <c r="AC240" i="4"/>
  <c r="Y240" i="4"/>
  <c r="AA239" i="4"/>
  <c r="W239" i="4"/>
  <c r="Y238" i="4"/>
  <c r="AA237" i="4"/>
  <c r="W237" i="4"/>
  <c r="Y236" i="4"/>
  <c r="U236" i="4"/>
  <c r="W235" i="4"/>
  <c r="S235" i="4"/>
  <c r="U234" i="4"/>
  <c r="W233" i="4"/>
  <c r="S233" i="4"/>
  <c r="U232" i="4"/>
  <c r="Q232" i="4"/>
  <c r="AD243" i="4"/>
  <c r="AE242" i="4"/>
  <c r="AA242" i="4"/>
  <c r="AC241" i="4"/>
  <c r="Y241" i="4"/>
  <c r="AA240" i="4"/>
  <c r="AC239" i="4"/>
  <c r="Y239" i="4"/>
  <c r="AA238" i="4"/>
  <c r="W238" i="4"/>
  <c r="Y237" i="4"/>
  <c r="U237" i="4"/>
  <c r="W236" i="4"/>
  <c r="Y235" i="4"/>
  <c r="U235" i="4"/>
  <c r="W234" i="4"/>
  <c r="S234" i="4"/>
  <c r="U233" i="4"/>
  <c r="S232" i="4"/>
  <c r="AA243" i="4"/>
  <c r="AG243" i="4"/>
  <c r="AC243" i="4"/>
  <c r="AD242" i="4"/>
  <c r="Z242" i="4"/>
  <c r="AB241" i="4"/>
  <c r="AD240" i="4"/>
  <c r="Z240" i="4"/>
  <c r="AB239" i="4"/>
  <c r="X239" i="4"/>
  <c r="Z238" i="4"/>
  <c r="V238" i="4"/>
  <c r="X237" i="4"/>
  <c r="Z236" i="4"/>
  <c r="V236" i="4"/>
  <c r="X235" i="4"/>
  <c r="T235" i="4"/>
  <c r="V234" i="4"/>
  <c r="R234" i="4"/>
  <c r="T233" i="4"/>
  <c r="V232" i="4"/>
  <c r="R232" i="4"/>
  <c r="AB242" i="4"/>
  <c r="X240" i="4"/>
  <c r="Z237" i="4"/>
  <c r="V235" i="4"/>
  <c r="R233" i="4"/>
  <c r="P232" i="4"/>
  <c r="AD241" i="4"/>
  <c r="Z239" i="4"/>
  <c r="V237" i="4"/>
  <c r="X234" i="4"/>
  <c r="T232" i="4"/>
  <c r="AE243" i="4"/>
  <c r="Z241" i="4"/>
  <c r="AB238" i="4"/>
  <c r="X236" i="4"/>
  <c r="T234" i="4"/>
  <c r="AF242" i="4"/>
  <c r="V233" i="4"/>
  <c r="AB240" i="4"/>
  <c r="X238" i="4"/>
  <c r="T236" i="4"/>
  <c r="AP131" i="4"/>
  <c r="AR130" i="4"/>
  <c r="AN130" i="4"/>
  <c r="AP129" i="4"/>
  <c r="AL129" i="4"/>
  <c r="AN128" i="4"/>
  <c r="AL127" i="4"/>
  <c r="AN126" i="4"/>
  <c r="AJ126" i="4"/>
  <c r="AL125" i="4"/>
  <c r="AH125" i="4"/>
  <c r="AJ124" i="4"/>
  <c r="AH123" i="4"/>
  <c r="AJ122" i="4"/>
  <c r="AF122" i="4"/>
  <c r="AH121" i="4"/>
  <c r="AD121" i="4"/>
  <c r="AE120" i="4"/>
  <c r="AQ131" i="4"/>
  <c r="AM129" i="4"/>
  <c r="AI125" i="4"/>
  <c r="AG124" i="4"/>
  <c r="AI121" i="4"/>
  <c r="AF120" i="4"/>
  <c r="AS131" i="4"/>
  <c r="AO131" i="4"/>
  <c r="AQ130" i="4"/>
  <c r="AM130" i="4"/>
  <c r="AO129" i="4"/>
  <c r="AM128" i="4"/>
  <c r="AO127" i="4"/>
  <c r="AK127" i="4"/>
  <c r="AM126" i="4"/>
  <c r="AI126" i="4"/>
  <c r="AK125" i="4"/>
  <c r="AI124" i="4"/>
  <c r="AK123" i="4"/>
  <c r="AG123" i="4"/>
  <c r="AI122" i="4"/>
  <c r="AE122" i="4"/>
  <c r="AG121" i="4"/>
  <c r="AH120" i="4"/>
  <c r="AD120" i="4"/>
  <c r="AQ129" i="4"/>
  <c r="AK128" i="4"/>
  <c r="AK126" i="4"/>
  <c r="AK124" i="4"/>
  <c r="AG122" i="4"/>
  <c r="AR131" i="4"/>
  <c r="AN131" i="4"/>
  <c r="AP130" i="4"/>
  <c r="AN129" i="4"/>
  <c r="AP128" i="4"/>
  <c r="AL128" i="4"/>
  <c r="AN127" i="4"/>
  <c r="AJ127" i="4"/>
  <c r="AL126" i="4"/>
  <c r="AJ125" i="4"/>
  <c r="AL124" i="4"/>
  <c r="AH124" i="4"/>
  <c r="AJ123" i="4"/>
  <c r="AF123" i="4"/>
  <c r="AH122" i="4"/>
  <c r="AF121" i="4"/>
  <c r="AG120" i="4"/>
  <c r="AC120" i="4"/>
  <c r="AO130" i="4"/>
  <c r="AO128" i="4"/>
  <c r="AM127" i="4"/>
  <c r="AM125" i="4"/>
  <c r="AI123" i="4"/>
  <c r="AE121" i="4"/>
  <c r="F3" i="4"/>
  <c r="H10" i="4"/>
  <c r="B510" i="4" l="1"/>
  <c r="B96" i="4"/>
  <c r="B263" i="4"/>
  <c r="B465" i="4"/>
  <c r="B393" i="4"/>
  <c r="B402" i="4"/>
  <c r="B336" i="4"/>
  <c r="B461" i="4"/>
  <c r="B464" i="4"/>
  <c r="B529" i="4"/>
  <c r="B400" i="4"/>
  <c r="B394" i="4"/>
  <c r="B276" i="4"/>
  <c r="B518" i="4"/>
  <c r="B397" i="4"/>
  <c r="B216" i="4"/>
  <c r="B212" i="4"/>
  <c r="B453" i="4"/>
  <c r="B261" i="4"/>
  <c r="B318" i="4"/>
  <c r="B143" i="4"/>
  <c r="B324" i="4"/>
  <c r="B390" i="4"/>
  <c r="B259" i="4"/>
  <c r="B204" i="4"/>
  <c r="B202" i="4"/>
  <c r="B432" i="4"/>
  <c r="B245" i="4"/>
  <c r="B312" i="4"/>
  <c r="B503" i="4"/>
  <c r="B183" i="4"/>
  <c r="B244" i="4"/>
  <c r="B378" i="4"/>
  <c r="B504" i="4"/>
  <c r="B123" i="4"/>
  <c r="B426" i="4"/>
  <c r="B360" i="4"/>
  <c r="B362" i="4"/>
  <c r="B487" i="4"/>
  <c r="B425" i="4"/>
  <c r="B236" i="4"/>
  <c r="B234" i="4"/>
  <c r="B430" i="4"/>
  <c r="B413" i="4"/>
  <c r="B479" i="4"/>
  <c r="B415" i="4"/>
  <c r="B285" i="4"/>
  <c r="B350" i="4"/>
  <c r="B220" i="4"/>
  <c r="B347" i="4"/>
  <c r="B351" i="4"/>
  <c r="B106" i="4"/>
  <c r="B229" i="4"/>
  <c r="G535" i="4"/>
  <c r="E535" i="4"/>
  <c r="B231" i="4"/>
  <c r="B409" i="4"/>
  <c r="B416" i="4"/>
  <c r="B287" i="4"/>
  <c r="B158" i="4"/>
  <c r="D535" i="4"/>
  <c r="B210" i="4"/>
  <c r="B207" i="4"/>
  <c r="B226" i="4"/>
  <c r="B228" i="4"/>
  <c r="B179" i="4"/>
  <c r="B189" i="4"/>
  <c r="B184" i="4"/>
  <c r="B251" i="4"/>
  <c r="B246" i="4"/>
  <c r="B480" i="4"/>
  <c r="B286" i="4"/>
  <c r="B370" i="4"/>
  <c r="B369" i="4"/>
  <c r="B321" i="4"/>
  <c r="B319" i="4"/>
  <c r="B517" i="4"/>
  <c r="B512" i="4"/>
  <c r="B168" i="4"/>
  <c r="B258" i="4"/>
  <c r="B253" i="4"/>
  <c r="B471" i="4"/>
  <c r="B478" i="4"/>
  <c r="B473" i="4"/>
  <c r="B410" i="4"/>
  <c r="B320" i="4"/>
  <c r="B325" i="4"/>
  <c r="B446" i="4"/>
  <c r="B463" i="4"/>
  <c r="B458" i="4"/>
  <c r="B357" i="4"/>
  <c r="B395" i="4"/>
  <c r="B434" i="4"/>
  <c r="B486" i="4"/>
  <c r="B383" i="4"/>
  <c r="B501" i="4"/>
  <c r="B128" i="4"/>
  <c r="B153" i="4"/>
  <c r="B494" i="4"/>
  <c r="B344" i="4"/>
  <c r="B101" i="4"/>
  <c r="B107" i="4"/>
  <c r="B133" i="4"/>
  <c r="B139" i="4"/>
  <c r="B118" i="4"/>
  <c r="B428" i="4"/>
  <c r="B195" i="4"/>
  <c r="B198" i="4"/>
  <c r="B201" i="4"/>
  <c r="B205" i="4"/>
  <c r="B206" i="4"/>
  <c r="B217" i="4"/>
  <c r="B227" i="4"/>
  <c r="B222" i="4"/>
  <c r="B224" i="4"/>
  <c r="B181" i="4"/>
  <c r="B187" i="4"/>
  <c r="B190" i="4"/>
  <c r="B185" i="4"/>
  <c r="B257" i="4"/>
  <c r="B270" i="4"/>
  <c r="B271" i="4"/>
  <c r="B273" i="4"/>
  <c r="B247" i="4"/>
  <c r="B472" i="4"/>
  <c r="B474" i="4"/>
  <c r="B408" i="4"/>
  <c r="B411" i="4"/>
  <c r="B282" i="4"/>
  <c r="B368" i="4"/>
  <c r="B376" i="4"/>
  <c r="B316" i="4"/>
  <c r="B514" i="4"/>
  <c r="B451" i="4"/>
  <c r="B460" i="4"/>
  <c r="B520" i="4"/>
  <c r="B363" i="4"/>
  <c r="B297" i="4"/>
  <c r="B301" i="4"/>
  <c r="B302" i="4"/>
  <c r="B437" i="4"/>
  <c r="B433" i="4"/>
  <c r="B439" i="4"/>
  <c r="B482" i="4"/>
  <c r="B389" i="4"/>
  <c r="B338" i="4"/>
  <c r="B337" i="4"/>
  <c r="B421" i="4"/>
  <c r="B423" i="4"/>
  <c r="B497" i="4"/>
  <c r="B496" i="4"/>
  <c r="B121" i="4"/>
  <c r="B127" i="4"/>
  <c r="B147" i="4"/>
  <c r="B500" i="4"/>
  <c r="B137" i="4"/>
  <c r="B108" i="4"/>
  <c r="B268" i="4"/>
  <c r="B242" i="4"/>
  <c r="B243" i="4"/>
  <c r="B237" i="4"/>
  <c r="B239" i="4"/>
  <c r="B160" i="4"/>
  <c r="B163" i="4"/>
  <c r="B166" i="4"/>
  <c r="B199" i="4"/>
  <c r="B194" i="4"/>
  <c r="B197" i="4"/>
  <c r="B200" i="4"/>
  <c r="B208" i="4"/>
  <c r="B213" i="4"/>
  <c r="B215" i="4"/>
  <c r="B223" i="4"/>
  <c r="B178" i="4"/>
  <c r="B170" i="4"/>
  <c r="B177" i="4"/>
  <c r="B180" i="4"/>
  <c r="B191" i="4"/>
  <c r="B186" i="4"/>
  <c r="B192" i="4"/>
  <c r="B260" i="4"/>
  <c r="B266" i="4"/>
  <c r="B249" i="4"/>
  <c r="B254" i="4"/>
  <c r="B255" i="4"/>
  <c r="B476" i="4"/>
  <c r="B470" i="4"/>
  <c r="B481" i="4"/>
  <c r="B407" i="4"/>
  <c r="B418" i="4"/>
  <c r="B284" i="4"/>
  <c r="B291" i="4"/>
  <c r="B283" i="4"/>
  <c r="B293" i="4"/>
  <c r="B372" i="4"/>
  <c r="B374" i="4"/>
  <c r="B371" i="4"/>
  <c r="B379" i="4"/>
  <c r="B322" i="4"/>
  <c r="B326" i="4"/>
  <c r="B327" i="4"/>
  <c r="B310" i="4"/>
  <c r="B308" i="4"/>
  <c r="B315" i="4"/>
  <c r="B509" i="4"/>
  <c r="B515" i="4"/>
  <c r="B443" i="4"/>
  <c r="B448" i="4"/>
  <c r="B454" i="4"/>
  <c r="B457" i="4"/>
  <c r="B456" i="4"/>
  <c r="B466" i="4"/>
  <c r="B526" i="4"/>
  <c r="B521" i="4"/>
  <c r="B527" i="4"/>
  <c r="B367" i="4"/>
  <c r="B365" i="4"/>
  <c r="B396" i="4"/>
  <c r="B403" i="4"/>
  <c r="B294" i="4"/>
  <c r="B304" i="4"/>
  <c r="B305" i="4"/>
  <c r="B303" i="4"/>
  <c r="B442" i="4"/>
  <c r="B484" i="4"/>
  <c r="B490" i="4"/>
  <c r="B489" i="4"/>
  <c r="B491" i="4"/>
  <c r="B386" i="4"/>
  <c r="B380" i="4"/>
  <c r="B391" i="4"/>
  <c r="B330" i="4"/>
  <c r="B333" i="4"/>
  <c r="B339" i="4"/>
  <c r="B353" i="4"/>
  <c r="B427" i="4"/>
  <c r="B498" i="4"/>
  <c r="B495" i="4"/>
  <c r="B502" i="4"/>
  <c r="B125" i="4"/>
  <c r="B130" i="4"/>
  <c r="B131" i="4"/>
  <c r="B145" i="4"/>
  <c r="B150" i="4"/>
  <c r="B151" i="4"/>
  <c r="B104" i="4"/>
  <c r="B98" i="4"/>
  <c r="B99" i="4"/>
  <c r="B132" i="4"/>
  <c r="B141" i="4"/>
  <c r="B136" i="4"/>
  <c r="B112" i="4"/>
  <c r="B110" i="4"/>
  <c r="B116" i="4"/>
  <c r="B507" i="4"/>
  <c r="B524" i="4"/>
  <c r="B519" i="4"/>
  <c r="B356" i="4"/>
  <c r="B296" i="4"/>
  <c r="B295" i="4"/>
  <c r="B441" i="4"/>
  <c r="B440" i="4"/>
  <c r="B483" i="4"/>
  <c r="B488" i="4"/>
  <c r="B331" i="4"/>
  <c r="B122" i="4"/>
  <c r="B144" i="4"/>
  <c r="B148" i="4"/>
  <c r="B420" i="4"/>
  <c r="B138" i="4"/>
  <c r="B113" i="4"/>
  <c r="B115" i="4"/>
  <c r="B241" i="4"/>
  <c r="B165" i="4"/>
  <c r="B164" i="4"/>
  <c r="B167" i="4"/>
  <c r="B175" i="4"/>
  <c r="B256" i="4"/>
  <c r="B272" i="4"/>
  <c r="B278" i="4"/>
  <c r="B248" i="4"/>
  <c r="B475" i="4"/>
  <c r="B306" i="4"/>
  <c r="B513" i="4"/>
  <c r="B506" i="4"/>
  <c r="B459" i="4"/>
  <c r="B522" i="4"/>
  <c r="B525" i="4"/>
  <c r="B358" i="4"/>
  <c r="B401" i="4"/>
  <c r="B298" i="4"/>
  <c r="B436" i="4"/>
  <c r="B493" i="4"/>
  <c r="B332" i="4"/>
  <c r="B349" i="4"/>
  <c r="B419" i="4"/>
  <c r="B422" i="4"/>
  <c r="B499" i="4"/>
  <c r="B126" i="4"/>
  <c r="B152" i="4"/>
  <c r="B146" i="4"/>
  <c r="B105" i="4"/>
  <c r="B100" i="4"/>
  <c r="B345" i="4"/>
  <c r="B142" i="4"/>
  <c r="B117" i="4"/>
  <c r="B119" i="4"/>
  <c r="B279" i="4"/>
  <c r="B232" i="4"/>
  <c r="B240" i="4"/>
  <c r="B238" i="4"/>
  <c r="B235" i="4"/>
  <c r="B233" i="4"/>
  <c r="B161" i="4"/>
  <c r="B159" i="4"/>
  <c r="B169" i="4"/>
  <c r="B162" i="4"/>
  <c r="B203" i="4"/>
  <c r="B196" i="4"/>
  <c r="B214" i="4"/>
  <c r="B209" i="4"/>
  <c r="B211" i="4"/>
  <c r="B225" i="4"/>
  <c r="B221" i="4"/>
  <c r="B230" i="4"/>
  <c r="B172" i="4"/>
  <c r="B174" i="4"/>
  <c r="B173" i="4"/>
  <c r="B176" i="4"/>
  <c r="B182" i="4"/>
  <c r="B193" i="4"/>
  <c r="B188" i="4"/>
  <c r="B264" i="4"/>
  <c r="B262" i="4"/>
  <c r="B267" i="4"/>
  <c r="B265" i="4"/>
  <c r="B274" i="4"/>
  <c r="B275" i="4"/>
  <c r="B269" i="4"/>
  <c r="B277" i="4"/>
  <c r="B252" i="4"/>
  <c r="B250" i="4"/>
  <c r="B171" i="4"/>
  <c r="B477" i="4"/>
  <c r="B412" i="4"/>
  <c r="B417" i="4"/>
  <c r="B414" i="4"/>
  <c r="B292" i="4"/>
  <c r="B288" i="4"/>
  <c r="B290" i="4"/>
  <c r="B289" i="4"/>
  <c r="B377" i="4"/>
  <c r="B373" i="4"/>
  <c r="B375" i="4"/>
  <c r="B329" i="4"/>
  <c r="B328" i="4"/>
  <c r="B323" i="4"/>
  <c r="B313" i="4"/>
  <c r="B314" i="4"/>
  <c r="B317" i="4"/>
  <c r="B309" i="4"/>
  <c r="B307" i="4"/>
  <c r="B311" i="4"/>
  <c r="B508" i="4"/>
  <c r="B516" i="4"/>
  <c r="B511" i="4"/>
  <c r="B447" i="4"/>
  <c r="B445" i="4"/>
  <c r="B444" i="4"/>
  <c r="B449" i="4"/>
  <c r="B452" i="4"/>
  <c r="B450" i="4"/>
  <c r="B455" i="4"/>
  <c r="B462" i="4"/>
  <c r="B528" i="4"/>
  <c r="B523" i="4"/>
  <c r="B364" i="4"/>
  <c r="B359" i="4"/>
  <c r="B366" i="4"/>
  <c r="B361" i="4"/>
  <c r="B398" i="4"/>
  <c r="B392" i="4"/>
  <c r="B399" i="4"/>
  <c r="B300" i="4"/>
  <c r="B299" i="4"/>
  <c r="B431" i="4"/>
  <c r="B435" i="4"/>
  <c r="B438" i="4"/>
  <c r="B485" i="4"/>
  <c r="B492" i="4"/>
  <c r="B381" i="4"/>
  <c r="B384" i="4"/>
  <c r="B382" i="4"/>
  <c r="B385" i="4"/>
  <c r="B388" i="4"/>
  <c r="B387" i="4"/>
  <c r="B334" i="4"/>
  <c r="B340" i="4"/>
  <c r="B335" i="4"/>
  <c r="B341" i="4"/>
  <c r="B348" i="4"/>
  <c r="B346" i="4"/>
  <c r="B352" i="4"/>
  <c r="B354" i="4"/>
  <c r="B429" i="4"/>
  <c r="B424" i="4"/>
  <c r="B120" i="4"/>
  <c r="B129" i="4"/>
  <c r="B124" i="4"/>
  <c r="B149" i="4"/>
  <c r="B154" i="4"/>
  <c r="B155" i="4"/>
  <c r="B97" i="4"/>
  <c r="B102" i="4"/>
  <c r="B103" i="4"/>
  <c r="B355" i="4"/>
  <c r="B505" i="4"/>
  <c r="B140" i="4"/>
  <c r="B134" i="4"/>
  <c r="B135" i="4"/>
  <c r="B109" i="4"/>
  <c r="B114" i="4"/>
  <c r="B111" i="4"/>
  <c r="N535" i="4"/>
  <c r="AN535" i="4"/>
  <c r="AR535" i="4"/>
  <c r="AO535" i="4"/>
  <c r="AH535" i="4"/>
  <c r="AJ535" i="4"/>
  <c r="AI535" i="4"/>
  <c r="AS535" i="4"/>
  <c r="AL535" i="4"/>
  <c r="AQ535" i="4"/>
  <c r="AP535" i="4"/>
  <c r="AK535" i="4"/>
  <c r="AM535" i="4"/>
  <c r="BI535" i="4"/>
  <c r="Y535" i="4"/>
  <c r="AZ535" i="4"/>
  <c r="BC535" i="4"/>
  <c r="AX535" i="4"/>
  <c r="BJ535" i="4"/>
  <c r="X535" i="4"/>
  <c r="AE535" i="4"/>
  <c r="AG535" i="4"/>
  <c r="BB535" i="4"/>
  <c r="AW535" i="4"/>
  <c r="BH535" i="4"/>
  <c r="BD535" i="4"/>
  <c r="AY535" i="4"/>
  <c r="AV535" i="4"/>
  <c r="BE535" i="4"/>
  <c r="BK535" i="4"/>
  <c r="BF535" i="4"/>
  <c r="AB535" i="4"/>
  <c r="AA535" i="4"/>
  <c r="AC535" i="4"/>
  <c r="AF535" i="4"/>
  <c r="AT535" i="4"/>
  <c r="AU535" i="4"/>
  <c r="BA535" i="4"/>
  <c r="BG535" i="4"/>
  <c r="V535" i="4"/>
  <c r="Z535" i="4"/>
  <c r="W535" i="4"/>
  <c r="AD535" i="4"/>
  <c r="F535" i="4"/>
  <c r="M535" i="4"/>
  <c r="J535" i="4"/>
  <c r="I535" i="4"/>
  <c r="S535" i="4"/>
  <c r="T535" i="4"/>
  <c r="O535" i="4"/>
  <c r="P535" i="4"/>
  <c r="K535" i="4"/>
  <c r="Q535" i="4"/>
  <c r="U535" i="4"/>
  <c r="R535" i="4"/>
  <c r="H535" i="4"/>
  <c r="L535" i="4"/>
  <c r="J10" i="4"/>
  <c r="G3" i="4"/>
  <c r="L157" i="10" l="1"/>
  <c r="L56" i="4"/>
  <c r="M157" i="10"/>
  <c r="M56" i="4"/>
  <c r="AU157" i="10"/>
  <c r="AU56" i="4"/>
  <c r="BH157" i="10"/>
  <c r="BH56" i="4"/>
  <c r="BC157" i="10"/>
  <c r="BC56" i="4"/>
  <c r="N157" i="10"/>
  <c r="N56" i="4"/>
  <c r="S157" i="10"/>
  <c r="S56" i="4"/>
  <c r="AB157" i="10"/>
  <c r="AB56" i="4"/>
  <c r="X157" i="10"/>
  <c r="X56" i="4"/>
  <c r="AK157" i="10"/>
  <c r="AK56" i="4"/>
  <c r="E157" i="10"/>
  <c r="E56" i="4"/>
  <c r="T157" i="10"/>
  <c r="T56" i="4"/>
  <c r="AA157" i="10"/>
  <c r="AA56" i="4"/>
  <c r="AE157" i="10"/>
  <c r="AE56" i="4"/>
  <c r="AL157" i="10"/>
  <c r="AL56" i="4"/>
  <c r="H157" i="10"/>
  <c r="H56" i="4"/>
  <c r="F157" i="10"/>
  <c r="F56" i="4"/>
  <c r="AT157" i="10"/>
  <c r="AT56" i="4"/>
  <c r="AW157" i="10"/>
  <c r="AW56" i="4"/>
  <c r="AO157" i="10"/>
  <c r="AO56" i="4"/>
  <c r="R157" i="10"/>
  <c r="R56" i="4"/>
  <c r="P157" i="10"/>
  <c r="P56" i="4"/>
  <c r="I157" i="10"/>
  <c r="I56" i="4"/>
  <c r="AD157" i="10"/>
  <c r="AD56" i="4"/>
  <c r="BG157" i="10"/>
  <c r="BG56" i="4"/>
  <c r="AF157" i="10"/>
  <c r="AF56" i="4"/>
  <c r="BF157" i="10"/>
  <c r="BF56" i="4"/>
  <c r="AY157" i="10"/>
  <c r="AY56" i="4"/>
  <c r="BB157" i="10"/>
  <c r="BB56" i="4"/>
  <c r="BJ157" i="10"/>
  <c r="BJ56" i="4"/>
  <c r="Y157" i="10"/>
  <c r="Y56" i="4"/>
  <c r="AP157" i="10"/>
  <c r="AP56" i="4"/>
  <c r="AI157" i="10"/>
  <c r="AI56" i="4"/>
  <c r="AR157" i="10"/>
  <c r="AR56" i="4"/>
  <c r="G157" i="10"/>
  <c r="G56" i="4"/>
  <c r="Q157" i="10"/>
  <c r="Q56" i="4"/>
  <c r="Z157" i="10"/>
  <c r="Z56" i="4"/>
  <c r="BE157" i="10"/>
  <c r="BE56" i="4"/>
  <c r="AM157" i="10"/>
  <c r="AM56" i="4"/>
  <c r="AH157" i="10"/>
  <c r="AH56" i="4"/>
  <c r="K157" i="10"/>
  <c r="K56" i="4"/>
  <c r="V157" i="10"/>
  <c r="V56" i="4"/>
  <c r="AV157" i="10"/>
  <c r="AV56" i="4"/>
  <c r="AZ157" i="10"/>
  <c r="AZ56" i="4"/>
  <c r="AS157" i="10"/>
  <c r="AS56" i="4"/>
  <c r="U157" i="10"/>
  <c r="U56" i="4"/>
  <c r="O157" i="10"/>
  <c r="O56" i="4"/>
  <c r="J157" i="10"/>
  <c r="J56" i="4"/>
  <c r="W157" i="10"/>
  <c r="W56" i="4"/>
  <c r="BA157" i="10"/>
  <c r="BA56" i="4"/>
  <c r="AC157" i="10"/>
  <c r="AC56" i="4"/>
  <c r="BK157" i="10"/>
  <c r="BK56" i="4"/>
  <c r="BD157" i="10"/>
  <c r="BD56" i="4"/>
  <c r="AG157" i="10"/>
  <c r="AG56" i="4"/>
  <c r="AX157" i="10"/>
  <c r="AX56" i="4"/>
  <c r="BI157" i="10"/>
  <c r="BI56" i="4"/>
  <c r="AQ157" i="10"/>
  <c r="AQ56" i="4"/>
  <c r="AJ157" i="10"/>
  <c r="AJ56" i="4"/>
  <c r="AN157" i="10"/>
  <c r="AN56" i="4"/>
  <c r="D157" i="10"/>
  <c r="D159" i="10" s="1"/>
  <c r="D195" i="10" s="1"/>
  <c r="BL535" i="4"/>
  <c r="D56" i="4"/>
  <c r="D543" i="4" a="1"/>
  <c r="AU544" i="4" s="1"/>
  <c r="D547" i="4" a="1"/>
  <c r="D547" i="4" s="1"/>
  <c r="B530" i="4"/>
  <c r="D541" i="4" a="1"/>
  <c r="D549" i="4" a="1"/>
  <c r="D545" i="4" a="1"/>
  <c r="D539" i="4" a="1"/>
  <c r="D551" i="4" a="1"/>
  <c r="H3" i="4"/>
  <c r="L10" i="4"/>
  <c r="I3" i="4" s="1"/>
  <c r="BV44" i="11"/>
  <c r="BW44" i="11"/>
  <c r="BV45" i="11"/>
  <c r="BW45" i="11"/>
  <c r="BW46" i="11"/>
  <c r="BX46" i="11"/>
  <c r="BV47" i="11"/>
  <c r="D170" i="10" l="1"/>
  <c r="M543" i="4"/>
  <c r="O547" i="4"/>
  <c r="BA543" i="4"/>
  <c r="S547" i="4"/>
  <c r="AH544" i="4"/>
  <c r="AL544" i="4"/>
  <c r="D544" i="4"/>
  <c r="BD543" i="4"/>
  <c r="AU547" i="4"/>
  <c r="AH547" i="4"/>
  <c r="AX543" i="4"/>
  <c r="AM543" i="4"/>
  <c r="W543" i="4"/>
  <c r="AG547" i="4"/>
  <c r="AU543" i="4"/>
  <c r="R543" i="4"/>
  <c r="AS544" i="4"/>
  <c r="N543" i="4"/>
  <c r="Z547" i="4"/>
  <c r="H548" i="4"/>
  <c r="AE548" i="4"/>
  <c r="BF548" i="4"/>
  <c r="BE548" i="4"/>
  <c r="AC548" i="4"/>
  <c r="U543" i="4"/>
  <c r="AC543" i="4"/>
  <c r="BE544" i="4"/>
  <c r="W544" i="4"/>
  <c r="BK543" i="4"/>
  <c r="BC544" i="4"/>
  <c r="Q544" i="4"/>
  <c r="T544" i="4"/>
  <c r="I543" i="4"/>
  <c r="Z544" i="4"/>
  <c r="G543" i="4"/>
  <c r="L544" i="4"/>
  <c r="Q543" i="4"/>
  <c r="J544" i="4"/>
  <c r="AW547" i="4"/>
  <c r="X547" i="4"/>
  <c r="AR547" i="4"/>
  <c r="P547" i="4"/>
  <c r="N548" i="4"/>
  <c r="E547" i="4"/>
  <c r="V547" i="4"/>
  <c r="BJ547" i="4"/>
  <c r="BF547" i="4"/>
  <c r="AY547" i="4"/>
  <c r="F548" i="4"/>
  <c r="Y544" i="4"/>
  <c r="R544" i="4"/>
  <c r="AJ543" i="4"/>
  <c r="L543" i="4"/>
  <c r="E543" i="4"/>
  <c r="BD544" i="4"/>
  <c r="S543" i="4"/>
  <c r="AZ544" i="4"/>
  <c r="AO543" i="4"/>
  <c r="AA543" i="4"/>
  <c r="AM544" i="4"/>
  <c r="AP543" i="4"/>
  <c r="AG543" i="4"/>
  <c r="O543" i="4"/>
  <c r="BA548" i="4"/>
  <c r="AV548" i="4"/>
  <c r="P548" i="4"/>
  <c r="AF547" i="4"/>
  <c r="AZ548" i="4"/>
  <c r="U547" i="4"/>
  <c r="W547" i="4"/>
  <c r="Y547" i="4"/>
  <c r="BK547" i="4"/>
  <c r="AC547" i="4"/>
  <c r="AT543" i="4"/>
  <c r="AF544" i="4"/>
  <c r="AN544" i="4"/>
  <c r="P544" i="4"/>
  <c r="AO544" i="4"/>
  <c r="F544" i="4"/>
  <c r="P543" i="4"/>
  <c r="BJ544" i="4"/>
  <c r="AC544" i="4"/>
  <c r="BG543" i="4"/>
  <c r="X543" i="4"/>
  <c r="AT544" i="4"/>
  <c r="U544" i="4"/>
  <c r="D543" i="4"/>
  <c r="AZ547" i="4"/>
  <c r="AX548" i="4"/>
  <c r="AA547" i="4"/>
  <c r="AT547" i="4"/>
  <c r="Z548" i="4"/>
  <c r="BA547" i="4"/>
  <c r="X548" i="4"/>
  <c r="AO547" i="4"/>
  <c r="AI548" i="4"/>
  <c r="Q548" i="4"/>
  <c r="AJ547" i="4"/>
  <c r="BD547" i="4"/>
  <c r="L547" i="4"/>
  <c r="Q547" i="4"/>
  <c r="T548" i="4"/>
  <c r="AJ548" i="4"/>
  <c r="AI547" i="4"/>
  <c r="Y548" i="4"/>
  <c r="BC547" i="4"/>
  <c r="O548" i="4"/>
  <c r="AS548" i="4"/>
  <c r="J548" i="4"/>
  <c r="AS547" i="4"/>
  <c r="AM547" i="4"/>
  <c r="BB548" i="4"/>
  <c r="BH548" i="4"/>
  <c r="AF548" i="4"/>
  <c r="R548" i="4"/>
  <c r="AN547" i="4"/>
  <c r="N547" i="4"/>
  <c r="BH547" i="4"/>
  <c r="U548" i="4"/>
  <c r="D548" i="4"/>
  <c r="AK548" i="4"/>
  <c r="R547" i="4"/>
  <c r="AM548" i="4"/>
  <c r="I548" i="4"/>
  <c r="AX547" i="4"/>
  <c r="BG548" i="4"/>
  <c r="AQ547" i="4"/>
  <c r="BE547" i="4"/>
  <c r="AD548" i="4"/>
  <c r="AL547" i="4"/>
  <c r="M547" i="4"/>
  <c r="AG548" i="4"/>
  <c r="K548" i="4"/>
  <c r="AY548" i="4"/>
  <c r="BK548" i="4"/>
  <c r="AN548" i="4"/>
  <c r="AH548" i="4"/>
  <c r="AU548" i="4"/>
  <c r="BI548" i="4"/>
  <c r="BJ548" i="4"/>
  <c r="AB548" i="4"/>
  <c r="W548" i="4"/>
  <c r="AW548" i="4"/>
  <c r="AL548" i="4"/>
  <c r="AQ548" i="4"/>
  <c r="T547" i="4"/>
  <c r="AT548" i="4"/>
  <c r="H547" i="4"/>
  <c r="L548" i="4"/>
  <c r="E548" i="4"/>
  <c r="AB547" i="4"/>
  <c r="J547" i="4"/>
  <c r="AP547" i="4"/>
  <c r="AV547" i="4"/>
  <c r="BG547" i="4"/>
  <c r="S548" i="4"/>
  <c r="BB547" i="4"/>
  <c r="G548" i="4"/>
  <c r="AK547" i="4"/>
  <c r="AO548" i="4"/>
  <c r="V548" i="4"/>
  <c r="AA548" i="4"/>
  <c r="BD548" i="4"/>
  <c r="K547" i="4"/>
  <c r="I547" i="4"/>
  <c r="M548" i="4"/>
  <c r="AD547" i="4"/>
  <c r="AE547" i="4"/>
  <c r="AR548" i="4"/>
  <c r="AP548" i="4"/>
  <c r="BC548" i="4"/>
  <c r="BI547" i="4"/>
  <c r="F547" i="4"/>
  <c r="G547" i="4"/>
  <c r="BH543" i="4"/>
  <c r="AH543" i="4"/>
  <c r="AB543" i="4"/>
  <c r="AY543" i="4"/>
  <c r="F543" i="4"/>
  <c r="AV544" i="4"/>
  <c r="AK543" i="4"/>
  <c r="AZ543" i="4"/>
  <c r="AS543" i="4"/>
  <c r="AF543" i="4"/>
  <c r="BF543" i="4"/>
  <c r="Y543" i="4"/>
  <c r="V543" i="4"/>
  <c r="BJ543" i="4"/>
  <c r="H543" i="4"/>
  <c r="AR544" i="4"/>
  <c r="BG544" i="4"/>
  <c r="AK544" i="4"/>
  <c r="AQ543" i="4"/>
  <c r="J543" i="4"/>
  <c r="H544" i="4"/>
  <c r="AG544" i="4"/>
  <c r="V544" i="4"/>
  <c r="AE543" i="4"/>
  <c r="BI543" i="4"/>
  <c r="AR543" i="4"/>
  <c r="BB544" i="4"/>
  <c r="I544" i="4"/>
  <c r="T543" i="4"/>
  <c r="K543" i="4"/>
  <c r="AD543" i="4"/>
  <c r="AV543" i="4"/>
  <c r="Z543" i="4"/>
  <c r="K544" i="4"/>
  <c r="M544" i="4"/>
  <c r="BB543" i="4"/>
  <c r="AE544" i="4"/>
  <c r="G544" i="4"/>
  <c r="AN543" i="4"/>
  <c r="BH544" i="4"/>
  <c r="BC543" i="4"/>
  <c r="E544" i="4"/>
  <c r="AL543" i="4"/>
  <c r="O544" i="4"/>
  <c r="AI544" i="4"/>
  <c r="AY544" i="4"/>
  <c r="AX544" i="4"/>
  <c r="X544" i="4"/>
  <c r="S544" i="4"/>
  <c r="AW544" i="4"/>
  <c r="AJ544" i="4"/>
  <c r="AD544" i="4"/>
  <c r="AQ544" i="4"/>
  <c r="BE543" i="4"/>
  <c r="BI544" i="4"/>
  <c r="BF544" i="4"/>
  <c r="BK544" i="4"/>
  <c r="AI543" i="4"/>
  <c r="AB544" i="4"/>
  <c r="N544" i="4"/>
  <c r="AA544" i="4"/>
  <c r="AW543" i="4"/>
  <c r="BA544" i="4"/>
  <c r="AP544" i="4"/>
  <c r="B531" i="4"/>
  <c r="D539" i="4"/>
  <c r="AQ540" i="4"/>
  <c r="K540" i="4"/>
  <c r="AM539" i="4"/>
  <c r="G539" i="4"/>
  <c r="AL540" i="4"/>
  <c r="F540" i="4"/>
  <c r="AL539" i="4"/>
  <c r="R539" i="4"/>
  <c r="BE540" i="4"/>
  <c r="AO540" i="4"/>
  <c r="Y540" i="4"/>
  <c r="I540" i="4"/>
  <c r="BA539" i="4"/>
  <c r="AK539" i="4"/>
  <c r="U539" i="4"/>
  <c r="E539" i="4"/>
  <c r="AE540" i="4"/>
  <c r="BG539" i="4"/>
  <c r="W539" i="4"/>
  <c r="BB540" i="4"/>
  <c r="R540" i="4"/>
  <c r="AT539" i="4"/>
  <c r="BD540" i="4"/>
  <c r="AN540" i="4"/>
  <c r="X540" i="4"/>
  <c r="H540" i="4"/>
  <c r="AZ539" i="4"/>
  <c r="AJ539" i="4"/>
  <c r="T539" i="4"/>
  <c r="BK540" i="4"/>
  <c r="AI540" i="4"/>
  <c r="BK539" i="4"/>
  <c r="AE539" i="4"/>
  <c r="BF540" i="4"/>
  <c r="AD540" i="4"/>
  <c r="BF539" i="4"/>
  <c r="AD539" i="4"/>
  <c r="N539" i="4"/>
  <c r="BA540" i="4"/>
  <c r="AK540" i="4"/>
  <c r="U540" i="4"/>
  <c r="E540" i="4"/>
  <c r="AW539" i="4"/>
  <c r="AG539" i="4"/>
  <c r="Q539" i="4"/>
  <c r="BC540" i="4"/>
  <c r="W540" i="4"/>
  <c r="AY539" i="4"/>
  <c r="O539" i="4"/>
  <c r="AT540" i="4"/>
  <c r="J540" i="4"/>
  <c r="AH539" i="4"/>
  <c r="AZ540" i="4"/>
  <c r="AJ540" i="4"/>
  <c r="T540" i="4"/>
  <c r="D540" i="4"/>
  <c r="AV539" i="4"/>
  <c r="AA540" i="4"/>
  <c r="AA539" i="4"/>
  <c r="V540" i="4"/>
  <c r="Z539" i="4"/>
  <c r="AW540" i="4"/>
  <c r="Q540" i="4"/>
  <c r="AS539" i="4"/>
  <c r="M539" i="4"/>
  <c r="O540" i="4"/>
  <c r="K539" i="4"/>
  <c r="BJ539" i="4"/>
  <c r="AV540" i="4"/>
  <c r="P540" i="4"/>
  <c r="AR539" i="4"/>
  <c r="X539" i="4"/>
  <c r="AU539" i="4"/>
  <c r="AC540" i="4"/>
  <c r="Y539" i="4"/>
  <c r="AI539" i="4"/>
  <c r="BD539" i="4"/>
  <c r="H539" i="4"/>
  <c r="S540" i="4"/>
  <c r="S539" i="4"/>
  <c r="N540" i="4"/>
  <c r="V539" i="4"/>
  <c r="AS540" i="4"/>
  <c r="M540" i="4"/>
  <c r="AO539" i="4"/>
  <c r="I539" i="4"/>
  <c r="G540" i="4"/>
  <c r="BJ540" i="4"/>
  <c r="BB539" i="4"/>
  <c r="AR540" i="4"/>
  <c r="L540" i="4"/>
  <c r="AN539" i="4"/>
  <c r="P539" i="4"/>
  <c r="AP540" i="4"/>
  <c r="BI540" i="4"/>
  <c r="AM540" i="4"/>
  <c r="Z540" i="4"/>
  <c r="AB540" i="4"/>
  <c r="BG540" i="4"/>
  <c r="BC539" i="4"/>
  <c r="AX540" i="4"/>
  <c r="AX539" i="4"/>
  <c r="F539" i="4"/>
  <c r="AG540" i="4"/>
  <c r="BI539" i="4"/>
  <c r="AC539" i="4"/>
  <c r="AU540" i="4"/>
  <c r="AQ539" i="4"/>
  <c r="AH540" i="4"/>
  <c r="J539" i="4"/>
  <c r="AF540" i="4"/>
  <c r="BH539" i="4"/>
  <c r="AF539" i="4"/>
  <c r="L539" i="4"/>
  <c r="AY540" i="4"/>
  <c r="AP539" i="4"/>
  <c r="BE539" i="4"/>
  <c r="BH540" i="4"/>
  <c r="AB539" i="4"/>
  <c r="D545" i="4"/>
  <c r="BC546" i="4"/>
  <c r="AE546" i="4"/>
  <c r="BG545" i="4"/>
  <c r="AI545" i="4"/>
  <c r="G545" i="4"/>
  <c r="AP546" i="4"/>
  <c r="V546" i="4"/>
  <c r="F546" i="4"/>
  <c r="AX545" i="4"/>
  <c r="AH545" i="4"/>
  <c r="R545" i="4"/>
  <c r="BI546" i="4"/>
  <c r="AS546" i="4"/>
  <c r="AC546" i="4"/>
  <c r="M546" i="4"/>
  <c r="BE545" i="4"/>
  <c r="AO545" i="4"/>
  <c r="Y545" i="4"/>
  <c r="I545" i="4"/>
  <c r="AM546" i="4"/>
  <c r="BK545" i="4"/>
  <c r="W545" i="4"/>
  <c r="AL546" i="4"/>
  <c r="AV546" i="4"/>
  <c r="AF546" i="4"/>
  <c r="P546" i="4"/>
  <c r="BH545" i="4"/>
  <c r="AR545" i="4"/>
  <c r="AB545" i="4"/>
  <c r="L545" i="4"/>
  <c r="AU546" i="4"/>
  <c r="W546" i="4"/>
  <c r="AY545" i="4"/>
  <c r="AA545" i="4"/>
  <c r="BF546" i="4"/>
  <c r="AH546" i="4"/>
  <c r="R546" i="4"/>
  <c r="BJ545" i="4"/>
  <c r="AT545" i="4"/>
  <c r="AD545" i="4"/>
  <c r="N545" i="4"/>
  <c r="BE546" i="4"/>
  <c r="AO546" i="4"/>
  <c r="Y546" i="4"/>
  <c r="I546" i="4"/>
  <c r="BA545" i="4"/>
  <c r="AK545" i="4"/>
  <c r="U545" i="4"/>
  <c r="E545" i="4"/>
  <c r="AA546" i="4"/>
  <c r="BC545" i="4"/>
  <c r="K545" i="4"/>
  <c r="BH546" i="4"/>
  <c r="AR546" i="4"/>
  <c r="AB546" i="4"/>
  <c r="L546" i="4"/>
  <c r="BD545" i="4"/>
  <c r="AN545" i="4"/>
  <c r="X545" i="4"/>
  <c r="H545" i="4"/>
  <c r="AQ546" i="4"/>
  <c r="O546" i="4"/>
  <c r="AU545" i="4"/>
  <c r="S545" i="4"/>
  <c r="AX546" i="4"/>
  <c r="AD546" i="4"/>
  <c r="N546" i="4"/>
  <c r="BF545" i="4"/>
  <c r="AP545" i="4"/>
  <c r="Z545" i="4"/>
  <c r="J545" i="4"/>
  <c r="BA546" i="4"/>
  <c r="AK546" i="4"/>
  <c r="U546" i="4"/>
  <c r="E546" i="4"/>
  <c r="AW545" i="4"/>
  <c r="AG545" i="4"/>
  <c r="Q545" i="4"/>
  <c r="BG546" i="4"/>
  <c r="S546" i="4"/>
  <c r="AQ545" i="4"/>
  <c r="BJ546" i="4"/>
  <c r="BD546" i="4"/>
  <c r="AN546" i="4"/>
  <c r="X546" i="4"/>
  <c r="H546" i="4"/>
  <c r="AZ545" i="4"/>
  <c r="AJ545" i="4"/>
  <c r="T545" i="4"/>
  <c r="AI546" i="4"/>
  <c r="AT546" i="4"/>
  <c r="AL545" i="4"/>
  <c r="AG546" i="4"/>
  <c r="AC545" i="4"/>
  <c r="AE545" i="4"/>
  <c r="T546" i="4"/>
  <c r="P545" i="4"/>
  <c r="G546" i="4"/>
  <c r="Z546" i="4"/>
  <c r="V545" i="4"/>
  <c r="Q546" i="4"/>
  <c r="M545" i="4"/>
  <c r="BB546" i="4"/>
  <c r="D546" i="4"/>
  <c r="J546" i="4"/>
  <c r="BI545" i="4"/>
  <c r="AZ546" i="4"/>
  <c r="BK546" i="4"/>
  <c r="BB545" i="4"/>
  <c r="AS545" i="4"/>
  <c r="AJ546" i="4"/>
  <c r="AM545" i="4"/>
  <c r="F545" i="4"/>
  <c r="AY546" i="4"/>
  <c r="AV545" i="4"/>
  <c r="O545" i="4"/>
  <c r="AW546" i="4"/>
  <c r="K546" i="4"/>
  <c r="AF545" i="4"/>
  <c r="D549" i="4"/>
  <c r="BC550" i="4"/>
  <c r="W550" i="4"/>
  <c r="BC549" i="4"/>
  <c r="AE549" i="4"/>
  <c r="G549" i="4"/>
  <c r="AP550" i="4"/>
  <c r="V550" i="4"/>
  <c r="BJ549" i="4"/>
  <c r="AT549" i="4"/>
  <c r="AD549" i="4"/>
  <c r="N549" i="4"/>
  <c r="BE550" i="4"/>
  <c r="AO550" i="4"/>
  <c r="Y550" i="4"/>
  <c r="I550" i="4"/>
  <c r="BA549" i="4"/>
  <c r="AK549" i="4"/>
  <c r="U549" i="4"/>
  <c r="E549" i="4"/>
  <c r="AI550" i="4"/>
  <c r="BG549" i="4"/>
  <c r="K549" i="4"/>
  <c r="J550" i="4"/>
  <c r="AV550" i="4"/>
  <c r="AF550" i="4"/>
  <c r="P550" i="4"/>
  <c r="BH549" i="4"/>
  <c r="AR549" i="4"/>
  <c r="AB549" i="4"/>
  <c r="L549" i="4"/>
  <c r="AU550" i="4"/>
  <c r="S550" i="4"/>
  <c r="AY549" i="4"/>
  <c r="AA549" i="4"/>
  <c r="BJ550" i="4"/>
  <c r="AL550" i="4"/>
  <c r="R550" i="4"/>
  <c r="BF549" i="4"/>
  <c r="AP549" i="4"/>
  <c r="Z549" i="4"/>
  <c r="J549" i="4"/>
  <c r="BA550" i="4"/>
  <c r="AK550" i="4"/>
  <c r="U550" i="4"/>
  <c r="E550" i="4"/>
  <c r="AW549" i="4"/>
  <c r="AG549" i="4"/>
  <c r="Q549" i="4"/>
  <c r="BG550" i="4"/>
  <c r="AA550" i="4"/>
  <c r="AU549" i="4"/>
  <c r="BF550" i="4"/>
  <c r="BH550" i="4"/>
  <c r="AR550" i="4"/>
  <c r="AB550" i="4"/>
  <c r="L550" i="4"/>
  <c r="BD549" i="4"/>
  <c r="AN549" i="4"/>
  <c r="X549" i="4"/>
  <c r="H549" i="4"/>
  <c r="AM550" i="4"/>
  <c r="K550" i="4"/>
  <c r="AQ549" i="4"/>
  <c r="S549" i="4"/>
  <c r="BB550" i="4"/>
  <c r="AD550" i="4"/>
  <c r="N550" i="4"/>
  <c r="BB549" i="4"/>
  <c r="AL549" i="4"/>
  <c r="V549" i="4"/>
  <c r="F549" i="4"/>
  <c r="AW550" i="4"/>
  <c r="AG550" i="4"/>
  <c r="Q550" i="4"/>
  <c r="BI549" i="4"/>
  <c r="AS549" i="4"/>
  <c r="AC549" i="4"/>
  <c r="M549" i="4"/>
  <c r="AY550" i="4"/>
  <c r="O550" i="4"/>
  <c r="AI549" i="4"/>
  <c r="AT550" i="4"/>
  <c r="BD550" i="4"/>
  <c r="AN550" i="4"/>
  <c r="X550" i="4"/>
  <c r="H550" i="4"/>
  <c r="AZ549" i="4"/>
  <c r="AJ549" i="4"/>
  <c r="T549" i="4"/>
  <c r="AM549" i="4"/>
  <c r="F550" i="4"/>
  <c r="BI550" i="4"/>
  <c r="BE549" i="4"/>
  <c r="AQ550" i="4"/>
  <c r="AZ550" i="4"/>
  <c r="AV549" i="4"/>
  <c r="BK550" i="4"/>
  <c r="O549" i="4"/>
  <c r="AX549" i="4"/>
  <c r="AS550" i="4"/>
  <c r="AO549" i="4"/>
  <c r="G550" i="4"/>
  <c r="AJ550" i="4"/>
  <c r="AF549" i="4"/>
  <c r="AE550" i="4"/>
  <c r="AX550" i="4"/>
  <c r="AH549" i="4"/>
  <c r="AC550" i="4"/>
  <c r="Y549" i="4"/>
  <c r="W549" i="4"/>
  <c r="T550" i="4"/>
  <c r="P549" i="4"/>
  <c r="M550" i="4"/>
  <c r="BK549" i="4"/>
  <c r="I549" i="4"/>
  <c r="Z550" i="4"/>
  <c r="R549" i="4"/>
  <c r="AH550" i="4"/>
  <c r="D550" i="4"/>
  <c r="D551" i="4"/>
  <c r="BK552" i="4"/>
  <c r="AE552" i="4"/>
  <c r="BG551" i="4"/>
  <c r="AA551" i="4"/>
  <c r="BF552" i="4"/>
  <c r="Z552" i="4"/>
  <c r="BB551" i="4"/>
  <c r="V551" i="4"/>
  <c r="BI552" i="4"/>
  <c r="AS552" i="4"/>
  <c r="AC552" i="4"/>
  <c r="M552" i="4"/>
  <c r="BE551" i="4"/>
  <c r="AO551" i="4"/>
  <c r="Y551" i="4"/>
  <c r="I551" i="4"/>
  <c r="AQ552" i="4"/>
  <c r="K552" i="4"/>
  <c r="AM551" i="4"/>
  <c r="BJ552" i="4"/>
  <c r="AD552" i="4"/>
  <c r="BF551" i="4"/>
  <c r="Z551" i="4"/>
  <c r="AZ552" i="4"/>
  <c r="AJ552" i="4"/>
  <c r="T552" i="4"/>
  <c r="D552" i="4"/>
  <c r="AV551" i="4"/>
  <c r="AF551" i="4"/>
  <c r="P551" i="4"/>
  <c r="BC552" i="4"/>
  <c r="W552" i="4"/>
  <c r="AY551" i="4"/>
  <c r="S551" i="4"/>
  <c r="AX552" i="4"/>
  <c r="R552" i="4"/>
  <c r="AT551" i="4"/>
  <c r="R551" i="4"/>
  <c r="BE552" i="4"/>
  <c r="AO552" i="4"/>
  <c r="Y552" i="4"/>
  <c r="I552" i="4"/>
  <c r="BA551" i="4"/>
  <c r="AK551" i="4"/>
  <c r="U551" i="4"/>
  <c r="E551" i="4"/>
  <c r="AI552" i="4"/>
  <c r="BK551" i="4"/>
  <c r="AE551" i="4"/>
  <c r="BB552" i="4"/>
  <c r="V552" i="4"/>
  <c r="AX551" i="4"/>
  <c r="J551" i="4"/>
  <c r="AV552" i="4"/>
  <c r="AF552" i="4"/>
  <c r="P552" i="4"/>
  <c r="BH551" i="4"/>
  <c r="AR551" i="4"/>
  <c r="AB551" i="4"/>
  <c r="L551" i="4"/>
  <c r="AU552" i="4"/>
  <c r="O552" i="4"/>
  <c r="AQ551" i="4"/>
  <c r="O551" i="4"/>
  <c r="AP552" i="4"/>
  <c r="J552" i="4"/>
  <c r="AL551" i="4"/>
  <c r="N551" i="4"/>
  <c r="BA552" i="4"/>
  <c r="AK552" i="4"/>
  <c r="U552" i="4"/>
  <c r="E552" i="4"/>
  <c r="AW551" i="4"/>
  <c r="AG551" i="4"/>
  <c r="Q551" i="4"/>
  <c r="BG552" i="4"/>
  <c r="AA552" i="4"/>
  <c r="BC551" i="4"/>
  <c r="W551" i="4"/>
  <c r="AT552" i="4"/>
  <c r="N552" i="4"/>
  <c r="AP551" i="4"/>
  <c r="BH552" i="4"/>
  <c r="AR552" i="4"/>
  <c r="AB552" i="4"/>
  <c r="L552" i="4"/>
  <c r="BD551" i="4"/>
  <c r="AN551" i="4"/>
  <c r="X551" i="4"/>
  <c r="H551" i="4"/>
  <c r="AM552" i="4"/>
  <c r="AH552" i="4"/>
  <c r="AW552" i="4"/>
  <c r="AS551" i="4"/>
  <c r="S552" i="4"/>
  <c r="F552" i="4"/>
  <c r="X552" i="4"/>
  <c r="T551" i="4"/>
  <c r="G552" i="4"/>
  <c r="BJ551" i="4"/>
  <c r="AG552" i="4"/>
  <c r="AC551" i="4"/>
  <c r="AU551" i="4"/>
  <c r="AH551" i="4"/>
  <c r="H552" i="4"/>
  <c r="AI551" i="4"/>
  <c r="AD551" i="4"/>
  <c r="Q552" i="4"/>
  <c r="M551" i="4"/>
  <c r="K551" i="4"/>
  <c r="BD552" i="4"/>
  <c r="AZ551" i="4"/>
  <c r="BI551" i="4"/>
  <c r="AJ551" i="4"/>
  <c r="AY552" i="4"/>
  <c r="G551" i="4"/>
  <c r="F551" i="4"/>
  <c r="AL552" i="4"/>
  <c r="AN552" i="4"/>
  <c r="D541" i="4"/>
  <c r="AU542" i="4"/>
  <c r="S542" i="4"/>
  <c r="AU541" i="4"/>
  <c r="S541" i="4"/>
  <c r="AX542" i="4"/>
  <c r="V542" i="4"/>
  <c r="AX541" i="4"/>
  <c r="R541" i="4"/>
  <c r="BE542" i="4"/>
  <c r="AO542" i="4"/>
  <c r="Y542" i="4"/>
  <c r="I542" i="4"/>
  <c r="BA541" i="4"/>
  <c r="AK541" i="4"/>
  <c r="U541" i="4"/>
  <c r="E541" i="4"/>
  <c r="AI542" i="4"/>
  <c r="BG541" i="4"/>
  <c r="W541" i="4"/>
  <c r="AP542" i="4"/>
  <c r="J542" i="4"/>
  <c r="AL541" i="4"/>
  <c r="BH542" i="4"/>
  <c r="AR542" i="4"/>
  <c r="AB542" i="4"/>
  <c r="L542" i="4"/>
  <c r="BD541" i="4"/>
  <c r="AN541" i="4"/>
  <c r="X541" i="4"/>
  <c r="H541" i="4"/>
  <c r="AM542" i="4"/>
  <c r="K542" i="4"/>
  <c r="AM541" i="4"/>
  <c r="O541" i="4"/>
  <c r="AT542" i="4"/>
  <c r="N542" i="4"/>
  <c r="AP541" i="4"/>
  <c r="N541" i="4"/>
  <c r="BA542" i="4"/>
  <c r="AK542" i="4"/>
  <c r="U542" i="4"/>
  <c r="E542" i="4"/>
  <c r="AW541" i="4"/>
  <c r="AG541" i="4"/>
  <c r="Q541" i="4"/>
  <c r="BG542" i="4"/>
  <c r="W542" i="4"/>
  <c r="AY541" i="4"/>
  <c r="G541" i="4"/>
  <c r="AH542" i="4"/>
  <c r="BJ541" i="4"/>
  <c r="AD541" i="4"/>
  <c r="BD542" i="4"/>
  <c r="AN542" i="4"/>
  <c r="X542" i="4"/>
  <c r="H542" i="4"/>
  <c r="AZ541" i="4"/>
  <c r="AJ541" i="4"/>
  <c r="T541" i="4"/>
  <c r="AE542" i="4"/>
  <c r="AE541" i="4"/>
  <c r="AL542" i="4"/>
  <c r="AH541" i="4"/>
  <c r="AW542" i="4"/>
  <c r="Q542" i="4"/>
  <c r="AS541" i="4"/>
  <c r="M541" i="4"/>
  <c r="O542" i="4"/>
  <c r="BJ542" i="4"/>
  <c r="BB541" i="4"/>
  <c r="AZ542" i="4"/>
  <c r="T542" i="4"/>
  <c r="AV541" i="4"/>
  <c r="P541" i="4"/>
  <c r="BF541" i="4"/>
  <c r="BE541" i="4"/>
  <c r="AQ542" i="4"/>
  <c r="J541" i="4"/>
  <c r="BH541" i="4"/>
  <c r="AA542" i="4"/>
  <c r="AA541" i="4"/>
  <c r="AD542" i="4"/>
  <c r="Z541" i="4"/>
  <c r="AS542" i="4"/>
  <c r="M542" i="4"/>
  <c r="AO541" i="4"/>
  <c r="I541" i="4"/>
  <c r="G542" i="4"/>
  <c r="BB542" i="4"/>
  <c r="AT541" i="4"/>
  <c r="AV542" i="4"/>
  <c r="P542" i="4"/>
  <c r="AR541" i="4"/>
  <c r="L541" i="4"/>
  <c r="AC542" i="4"/>
  <c r="R542" i="4"/>
  <c r="AB541" i="4"/>
  <c r="BK542" i="4"/>
  <c r="BK541" i="4"/>
  <c r="K541" i="4"/>
  <c r="F542" i="4"/>
  <c r="F541" i="4"/>
  <c r="AG542" i="4"/>
  <c r="BI541" i="4"/>
  <c r="AC541" i="4"/>
  <c r="AY542" i="4"/>
  <c r="AQ541" i="4"/>
  <c r="Z542" i="4"/>
  <c r="V541" i="4"/>
  <c r="AJ542" i="4"/>
  <c r="D542" i="4"/>
  <c r="AF541" i="4"/>
  <c r="BC542" i="4"/>
  <c r="BC541" i="4"/>
  <c r="BF542" i="4"/>
  <c r="BI542" i="4"/>
  <c r="Y541" i="4"/>
  <c r="AI541" i="4"/>
  <c r="AF542" i="4"/>
  <c r="D96" i="15"/>
  <c r="BS95" i="15"/>
  <c r="BR95" i="15"/>
  <c r="BQ95" i="15"/>
  <c r="BP95" i="15"/>
  <c r="BO95" i="15"/>
  <c r="BN95" i="15"/>
  <c r="BM95" i="15"/>
  <c r="BL95" i="15"/>
  <c r="BK95" i="15"/>
  <c r="BJ95" i="15"/>
  <c r="BI95" i="15"/>
  <c r="BH95" i="15"/>
  <c r="BG95" i="15"/>
  <c r="BF95" i="15"/>
  <c r="BE95" i="15"/>
  <c r="BD95" i="15"/>
  <c r="BC95" i="15"/>
  <c r="BB95" i="15"/>
  <c r="BA95" i="15"/>
  <c r="AZ95" i="15"/>
  <c r="AY95" i="15"/>
  <c r="AX95" i="15"/>
  <c r="AW95" i="15"/>
  <c r="AV95" i="15"/>
  <c r="AU95" i="15"/>
  <c r="AT95" i="15"/>
  <c r="AS95" i="15"/>
  <c r="AR95" i="15"/>
  <c r="AQ95" i="15"/>
  <c r="AP95" i="15"/>
  <c r="AO95" i="15"/>
  <c r="AN95" i="15"/>
  <c r="AM95" i="15"/>
  <c r="AL95" i="15"/>
  <c r="AK95" i="15"/>
  <c r="AJ95" i="15"/>
  <c r="AI95" i="15"/>
  <c r="AH95" i="15"/>
  <c r="AG95" i="15"/>
  <c r="AF95" i="15"/>
  <c r="AE95" i="15"/>
  <c r="AD95" i="15"/>
  <c r="AC95" i="15"/>
  <c r="AB95" i="15"/>
  <c r="AA95" i="15"/>
  <c r="Z95" i="15"/>
  <c r="Y95" i="15"/>
  <c r="X95" i="15"/>
  <c r="W95" i="15"/>
  <c r="V95" i="15"/>
  <c r="U95" i="15"/>
  <c r="T95" i="15"/>
  <c r="S95" i="15"/>
  <c r="R95" i="15"/>
  <c r="Q95" i="15"/>
  <c r="P95" i="15"/>
  <c r="O95" i="15"/>
  <c r="N95" i="15"/>
  <c r="M95" i="15"/>
  <c r="D95" i="15"/>
  <c r="D94" i="15"/>
  <c r="D93" i="15"/>
  <c r="D92" i="15"/>
  <c r="D91" i="15"/>
  <c r="BS87" i="15"/>
  <c r="BR87" i="15"/>
  <c r="BQ87" i="15"/>
  <c r="BP87" i="15"/>
  <c r="BO87" i="15"/>
  <c r="BN87" i="15"/>
  <c r="BM87" i="15"/>
  <c r="BL87" i="15"/>
  <c r="BK87" i="15"/>
  <c r="BJ87" i="15"/>
  <c r="BI87" i="15"/>
  <c r="BH87" i="15"/>
  <c r="BG87" i="15"/>
  <c r="BF87" i="15"/>
  <c r="BE87" i="15"/>
  <c r="BD87" i="15"/>
  <c r="BC87" i="15"/>
  <c r="BB87" i="15"/>
  <c r="BA87" i="15"/>
  <c r="AZ87" i="15"/>
  <c r="AY87" i="15"/>
  <c r="AX87" i="15"/>
  <c r="AW87" i="15"/>
  <c r="AV87" i="15"/>
  <c r="AU87" i="15"/>
  <c r="AT87" i="15"/>
  <c r="AS87" i="15"/>
  <c r="AR87" i="15"/>
  <c r="AQ87" i="15"/>
  <c r="AP87" i="15"/>
  <c r="AO87" i="15"/>
  <c r="AN87" i="15"/>
  <c r="AM87" i="15"/>
  <c r="AL87" i="15"/>
  <c r="AK87" i="15"/>
  <c r="AJ87" i="15"/>
  <c r="AI87" i="15"/>
  <c r="AH87" i="15"/>
  <c r="AG87" i="15"/>
  <c r="AF87" i="15"/>
  <c r="AE87" i="15"/>
  <c r="AD87" i="15"/>
  <c r="AC87" i="15"/>
  <c r="AB87" i="15"/>
  <c r="AA87" i="15"/>
  <c r="Z87" i="15"/>
  <c r="Y87" i="15"/>
  <c r="X87" i="15"/>
  <c r="W87" i="15"/>
  <c r="V87" i="15"/>
  <c r="U87" i="15"/>
  <c r="T87" i="15"/>
  <c r="S87" i="15"/>
  <c r="R87" i="15"/>
  <c r="Q87" i="15"/>
  <c r="P87" i="15"/>
  <c r="O87" i="15"/>
  <c r="N87" i="15"/>
  <c r="M87" i="15"/>
  <c r="L87" i="15"/>
  <c r="L95" i="15" s="1"/>
  <c r="BS79" i="15"/>
  <c r="BR79" i="15"/>
  <c r="BQ79" i="15"/>
  <c r="BP79" i="15"/>
  <c r="BO79" i="15"/>
  <c r="BN79" i="15"/>
  <c r="BM79" i="15"/>
  <c r="BL79" i="15"/>
  <c r="BK79" i="15"/>
  <c r="BJ79" i="15"/>
  <c r="BI79" i="15"/>
  <c r="BH79" i="15"/>
  <c r="BG79" i="15"/>
  <c r="BF79" i="15"/>
  <c r="BE79" i="15"/>
  <c r="BD79" i="15"/>
  <c r="BC79" i="15"/>
  <c r="BB79" i="15"/>
  <c r="BA79" i="15"/>
  <c r="AZ79" i="15"/>
  <c r="AY79" i="15"/>
  <c r="AX79" i="15"/>
  <c r="AW79" i="15"/>
  <c r="AV79" i="15"/>
  <c r="AU79" i="15"/>
  <c r="AT79" i="15"/>
  <c r="AS79" i="15"/>
  <c r="AR79" i="15"/>
  <c r="AQ79" i="15"/>
  <c r="AP79" i="15"/>
  <c r="AO79" i="15"/>
  <c r="AN79" i="15"/>
  <c r="AM79" i="15"/>
  <c r="AL79" i="15"/>
  <c r="AK79" i="15"/>
  <c r="AJ79" i="15"/>
  <c r="AI79" i="15"/>
  <c r="AH79" i="15"/>
  <c r="AG79" i="15"/>
  <c r="AF79" i="15"/>
  <c r="AE79" i="15"/>
  <c r="AD79" i="15"/>
  <c r="AC79" i="15"/>
  <c r="AB79" i="15"/>
  <c r="AA79" i="15"/>
  <c r="Z79" i="15"/>
  <c r="Y79" i="15"/>
  <c r="X79" i="15"/>
  <c r="W79" i="15"/>
  <c r="V79" i="15"/>
  <c r="U79" i="15"/>
  <c r="T79" i="15"/>
  <c r="S79" i="15"/>
  <c r="R79" i="15"/>
  <c r="Q79" i="15"/>
  <c r="P79" i="15"/>
  <c r="O79" i="15"/>
  <c r="N79" i="15"/>
  <c r="M79" i="15"/>
  <c r="L79" i="15"/>
  <c r="D72" i="15"/>
  <c r="BQ71" i="15"/>
  <c r="BP71" i="15"/>
  <c r="BO71" i="15"/>
  <c r="BN71" i="15"/>
  <c r="BM71" i="15"/>
  <c r="BL71" i="15"/>
  <c r="BK71" i="15"/>
  <c r="BJ71" i="15"/>
  <c r="BI71" i="15"/>
  <c r="BH71" i="15"/>
  <c r="BG71" i="15"/>
  <c r="BF71" i="15"/>
  <c r="BE71" i="15"/>
  <c r="BD71" i="15"/>
  <c r="BC71" i="15"/>
  <c r="BB71" i="15"/>
  <c r="BA71" i="15"/>
  <c r="AZ71" i="15"/>
  <c r="AY71" i="15"/>
  <c r="AX71" i="15"/>
  <c r="AW71" i="15"/>
  <c r="AV71" i="15"/>
  <c r="AU71" i="15"/>
  <c r="AT71" i="15"/>
  <c r="AS71" i="15"/>
  <c r="AR71" i="15"/>
  <c r="AQ71" i="15"/>
  <c r="AP71" i="15"/>
  <c r="AO71" i="15"/>
  <c r="AN71" i="15"/>
  <c r="AM71" i="15"/>
  <c r="AL71" i="15"/>
  <c r="AK71" i="15"/>
  <c r="AJ71" i="15"/>
  <c r="AI71" i="15"/>
  <c r="AH71" i="15"/>
  <c r="AG71" i="15"/>
  <c r="AF71" i="15"/>
  <c r="AE71" i="15"/>
  <c r="AD71" i="15"/>
  <c r="AC71" i="15"/>
  <c r="AB71" i="15"/>
  <c r="AA71" i="15"/>
  <c r="Z71" i="15"/>
  <c r="Y71" i="15"/>
  <c r="X71" i="15"/>
  <c r="W71" i="15"/>
  <c r="V71" i="15"/>
  <c r="U71" i="15"/>
  <c r="T71" i="15"/>
  <c r="S71" i="15"/>
  <c r="R71" i="15"/>
  <c r="Q71" i="15"/>
  <c r="P71" i="15"/>
  <c r="O71" i="15"/>
  <c r="N71" i="15"/>
  <c r="M71" i="15"/>
  <c r="L71" i="15"/>
  <c r="K71" i="15"/>
  <c r="J71" i="15"/>
  <c r="D71" i="15"/>
  <c r="D70" i="15"/>
  <c r="D69" i="15"/>
  <c r="D68" i="15"/>
  <c r="D67" i="15"/>
  <c r="D64" i="15"/>
  <c r="BS63" i="15"/>
  <c r="BR63" i="15"/>
  <c r="BQ63" i="15"/>
  <c r="BP63" i="15"/>
  <c r="BO63" i="15"/>
  <c r="BN63" i="15"/>
  <c r="BM63" i="15"/>
  <c r="BL63" i="15"/>
  <c r="BK63" i="15"/>
  <c r="BJ63" i="15"/>
  <c r="BI63" i="15"/>
  <c r="BH63" i="15"/>
  <c r="BG63" i="15"/>
  <c r="BF63" i="15"/>
  <c r="BE63" i="15"/>
  <c r="BD63" i="15"/>
  <c r="BC63" i="15"/>
  <c r="BB63" i="15"/>
  <c r="BA63" i="15"/>
  <c r="AZ63" i="15"/>
  <c r="AY63" i="15"/>
  <c r="AX63" i="15"/>
  <c r="AW63" i="15"/>
  <c r="AV63" i="15"/>
  <c r="AU63" i="15"/>
  <c r="AT63" i="15"/>
  <c r="AS63" i="15"/>
  <c r="AR63" i="15"/>
  <c r="AQ63" i="15"/>
  <c r="AP63" i="15"/>
  <c r="AO63" i="15"/>
  <c r="AN63" i="15"/>
  <c r="AM63" i="15"/>
  <c r="AL63" i="15"/>
  <c r="AK63" i="15"/>
  <c r="AJ63" i="15"/>
  <c r="AI63" i="15"/>
  <c r="AH63" i="15"/>
  <c r="AG63" i="15"/>
  <c r="AF63" i="15"/>
  <c r="AE63" i="15"/>
  <c r="AD63" i="15"/>
  <c r="AC63" i="15"/>
  <c r="AB63" i="15"/>
  <c r="AA63" i="15"/>
  <c r="Z63" i="15"/>
  <c r="Y63" i="15"/>
  <c r="X63" i="15"/>
  <c r="W63" i="15"/>
  <c r="V63" i="15"/>
  <c r="U63" i="15"/>
  <c r="T63" i="15"/>
  <c r="S63" i="15"/>
  <c r="R63" i="15"/>
  <c r="Q63" i="15"/>
  <c r="P63" i="15"/>
  <c r="O63" i="15"/>
  <c r="N63" i="15"/>
  <c r="M63" i="15"/>
  <c r="L63" i="15"/>
  <c r="D63" i="15"/>
  <c r="D62" i="15"/>
  <c r="D61" i="15"/>
  <c r="D60" i="15"/>
  <c r="D59" i="15"/>
  <c r="D8" i="15"/>
  <c r="D20" i="15" s="1"/>
  <c r="D29" i="15" s="1"/>
  <c r="D41" i="15" s="1"/>
  <c r="D50" i="15" s="1"/>
  <c r="D7" i="15"/>
  <c r="D19" i="15" s="1"/>
  <c r="D28" i="15" s="1"/>
  <c r="D40" i="15" s="1"/>
  <c r="D49" i="15" s="1"/>
  <c r="D6" i="15"/>
  <c r="D18" i="15" s="1"/>
  <c r="D27" i="15" s="1"/>
  <c r="D39" i="15" s="1"/>
  <c r="D48" i="15" s="1"/>
  <c r="D5" i="15"/>
  <c r="D17" i="15" s="1"/>
  <c r="D26" i="15" s="1"/>
  <c r="D38" i="15" s="1"/>
  <c r="D47" i="15" s="1"/>
  <c r="D4" i="15"/>
  <c r="D16" i="15" s="1"/>
  <c r="D25" i="15" s="1"/>
  <c r="D37" i="15" s="1"/>
  <c r="D46" i="15" s="1"/>
  <c r="D34" i="14"/>
  <c r="D33" i="14"/>
  <c r="D32" i="14"/>
  <c r="D31" i="14"/>
  <c r="D30" i="14"/>
  <c r="D29" i="14"/>
  <c r="D28" i="14"/>
  <c r="D27" i="14"/>
  <c r="D26" i="14"/>
  <c r="D25" i="14"/>
  <c r="D24" i="14"/>
  <c r="D23" i="14"/>
  <c r="D22" i="14"/>
  <c r="D21" i="14"/>
  <c r="D20" i="14"/>
  <c r="D19" i="14"/>
  <c r="D18" i="14"/>
  <c r="D17" i="14"/>
  <c r="D16" i="14"/>
  <c r="D15" i="14"/>
  <c r="D14" i="14"/>
  <c r="D13" i="14"/>
  <c r="D12" i="14"/>
  <c r="D11" i="14"/>
  <c r="D10" i="14"/>
  <c r="D9" i="14"/>
  <c r="D8" i="14"/>
  <c r="D7" i="14"/>
  <c r="D6" i="14"/>
  <c r="D5" i="14"/>
  <c r="D4" i="14"/>
  <c r="C323" i="12"/>
  <c r="C324" i="12" s="1"/>
  <c r="C262" i="12"/>
  <c r="E257" i="12"/>
  <c r="B256" i="12"/>
  <c r="C196" i="12"/>
  <c r="E195" i="12"/>
  <c r="C135" i="12"/>
  <c r="BL135" i="12" s="1"/>
  <c r="E134" i="12"/>
  <c r="E130" i="12"/>
  <c r="B129" i="12"/>
  <c r="C69" i="12"/>
  <c r="C70" i="12" s="1"/>
  <c r="E68" i="12"/>
  <c r="C8" i="12"/>
  <c r="E7" i="12"/>
  <c r="E3" i="12"/>
  <c r="B2" i="12"/>
  <c r="H66" i="11"/>
  <c r="Q37" i="11"/>
  <c r="R37" i="11" s="1"/>
  <c r="S37" i="11" s="1"/>
  <c r="T37" i="11" s="1"/>
  <c r="Q36" i="11"/>
  <c r="R36" i="11" s="1"/>
  <c r="S36" i="11" s="1"/>
  <c r="T36" i="11" s="1"/>
  <c r="Q35" i="11"/>
  <c r="R35" i="11" s="1"/>
  <c r="S35" i="11" s="1"/>
  <c r="T35" i="11" s="1"/>
  <c r="Q34" i="11"/>
  <c r="R34" i="11" s="1"/>
  <c r="S34" i="11" s="1"/>
  <c r="T34" i="11" s="1"/>
  <c r="R33" i="11"/>
  <c r="S33" i="11" s="1"/>
  <c r="T33" i="11" s="1"/>
  <c r="Q33" i="11"/>
  <c r="Q32" i="11"/>
  <c r="R32" i="11" s="1"/>
  <c r="S32" i="11" s="1"/>
  <c r="T32" i="11" s="1"/>
  <c r="Q31" i="11"/>
  <c r="R31" i="11" s="1"/>
  <c r="S31" i="11" s="1"/>
  <c r="T31" i="11" s="1"/>
  <c r="Q30" i="11"/>
  <c r="R30" i="11" s="1"/>
  <c r="S30" i="11" s="1"/>
  <c r="T30" i="11" s="1"/>
  <c r="Q29" i="11"/>
  <c r="R29" i="11" s="1"/>
  <c r="S29" i="11" s="1"/>
  <c r="T29" i="11" s="1"/>
  <c r="Q28" i="11"/>
  <c r="R28" i="11" s="1"/>
  <c r="S28" i="11" s="1"/>
  <c r="T28" i="11" s="1"/>
  <c r="Q27" i="11"/>
  <c r="R27" i="11" s="1"/>
  <c r="S27" i="11" s="1"/>
  <c r="T27" i="11" s="1"/>
  <c r="Q26" i="11"/>
  <c r="R26" i="11" s="1"/>
  <c r="S26" i="11" s="1"/>
  <c r="T26" i="11" s="1"/>
  <c r="Q25" i="11"/>
  <c r="R25" i="11" s="1"/>
  <c r="S25" i="11" s="1"/>
  <c r="T25" i="11" s="1"/>
  <c r="Q24" i="11"/>
  <c r="R24" i="11" s="1"/>
  <c r="S24" i="11" s="1"/>
  <c r="T24" i="11" s="1"/>
  <c r="Q23" i="11"/>
  <c r="R23" i="11" s="1"/>
  <c r="S23" i="11" s="1"/>
  <c r="T23" i="11" s="1"/>
  <c r="G17" i="11"/>
  <c r="G16" i="11"/>
  <c r="G15" i="11"/>
  <c r="G14" i="11"/>
  <c r="G13" i="11"/>
  <c r="G12" i="11"/>
  <c r="G11" i="11"/>
  <c r="G10" i="11"/>
  <c r="G9" i="11"/>
  <c r="G8" i="11"/>
  <c r="F11" i="7"/>
  <c r="F8" i="7"/>
  <c r="BK220" i="10"/>
  <c r="BJ220" i="10"/>
  <c r="BI220" i="10"/>
  <c r="BH220" i="10"/>
  <c r="BG220" i="10"/>
  <c r="BF220" i="10"/>
  <c r="BE220" i="10"/>
  <c r="BD220" i="10"/>
  <c r="BC220" i="10"/>
  <c r="BB220" i="10"/>
  <c r="BA220" i="10"/>
  <c r="AZ220" i="10"/>
  <c r="AY220" i="10"/>
  <c r="AX220" i="10"/>
  <c r="AW220" i="10"/>
  <c r="AV220" i="10"/>
  <c r="AU220" i="10"/>
  <c r="AT220" i="10"/>
  <c r="AS220" i="10"/>
  <c r="AR220" i="10"/>
  <c r="AQ220" i="10"/>
  <c r="AP220" i="10"/>
  <c r="AO220" i="10"/>
  <c r="AN220" i="10"/>
  <c r="AM220" i="10"/>
  <c r="AL220" i="10"/>
  <c r="AK220" i="10"/>
  <c r="AJ220" i="10"/>
  <c r="AI220" i="10"/>
  <c r="AH220" i="10"/>
  <c r="AG220" i="10"/>
  <c r="AF220" i="10"/>
  <c r="AE220" i="10"/>
  <c r="AD220" i="10"/>
  <c r="AC220" i="10"/>
  <c r="AB220" i="10"/>
  <c r="AA220" i="10"/>
  <c r="Z220" i="10"/>
  <c r="Y220" i="10"/>
  <c r="X220" i="10"/>
  <c r="W220" i="10"/>
  <c r="V220" i="10"/>
  <c r="U220" i="10"/>
  <c r="T220" i="10"/>
  <c r="S220" i="10"/>
  <c r="R220" i="10"/>
  <c r="Q220" i="10"/>
  <c r="P220" i="10"/>
  <c r="O220" i="10"/>
  <c r="N220" i="10"/>
  <c r="M220" i="10"/>
  <c r="L220" i="10"/>
  <c r="K220" i="10"/>
  <c r="J220" i="10"/>
  <c r="I220" i="10"/>
  <c r="H220" i="10"/>
  <c r="G220" i="10"/>
  <c r="F220" i="10"/>
  <c r="E220" i="10"/>
  <c r="D220" i="10"/>
  <c r="BK210" i="10"/>
  <c r="BJ210" i="10"/>
  <c r="BI210" i="10"/>
  <c r="BH210" i="10"/>
  <c r="BG210" i="10"/>
  <c r="BF210" i="10"/>
  <c r="BE210" i="10"/>
  <c r="BD210" i="10"/>
  <c r="BC210" i="10"/>
  <c r="BB210" i="10"/>
  <c r="BA210" i="10"/>
  <c r="AZ210" i="10"/>
  <c r="AY210" i="10"/>
  <c r="AX210" i="10"/>
  <c r="AW210" i="10"/>
  <c r="AV210" i="10"/>
  <c r="AU210" i="10"/>
  <c r="AT210" i="10"/>
  <c r="AS210" i="10"/>
  <c r="AR210" i="10"/>
  <c r="AQ210" i="10"/>
  <c r="AP210" i="10"/>
  <c r="AO210" i="10"/>
  <c r="AN210" i="10"/>
  <c r="AM210" i="10"/>
  <c r="AL210" i="10"/>
  <c r="AK210" i="10"/>
  <c r="AJ210" i="10"/>
  <c r="AI210" i="10"/>
  <c r="AH210" i="10"/>
  <c r="AG210" i="10"/>
  <c r="AF210" i="10"/>
  <c r="AE210" i="10"/>
  <c r="AD210" i="10"/>
  <c r="AC210" i="10"/>
  <c r="AB210" i="10"/>
  <c r="AA210" i="10"/>
  <c r="Z210" i="10"/>
  <c r="Y210" i="10"/>
  <c r="X210" i="10"/>
  <c r="W210" i="10"/>
  <c r="V210" i="10"/>
  <c r="U210" i="10"/>
  <c r="T210" i="10"/>
  <c r="S210" i="10"/>
  <c r="R210" i="10"/>
  <c r="Q210" i="10"/>
  <c r="P210" i="10"/>
  <c r="O210" i="10"/>
  <c r="N210" i="10"/>
  <c r="M210" i="10"/>
  <c r="L210" i="10"/>
  <c r="K210" i="10"/>
  <c r="J210" i="10"/>
  <c r="I210" i="10"/>
  <c r="H210" i="10"/>
  <c r="G210" i="10"/>
  <c r="F210" i="10"/>
  <c r="E210" i="10"/>
  <c r="D210" i="10"/>
  <c r="BK152" i="10"/>
  <c r="BJ152" i="10"/>
  <c r="BI152" i="10"/>
  <c r="BH152" i="10"/>
  <c r="BG152" i="10"/>
  <c r="BF152" i="10"/>
  <c r="BE152" i="10"/>
  <c r="BD152" i="10"/>
  <c r="BC152" i="10"/>
  <c r="BB152" i="10"/>
  <c r="BA152" i="10"/>
  <c r="AZ152" i="10"/>
  <c r="AY152" i="10"/>
  <c r="AX152" i="10"/>
  <c r="AW152" i="10"/>
  <c r="AV152" i="10"/>
  <c r="AU152" i="10"/>
  <c r="AT152" i="10"/>
  <c r="AS152" i="10"/>
  <c r="AR152" i="10"/>
  <c r="AQ152" i="10"/>
  <c r="AP152" i="10"/>
  <c r="AO152" i="10"/>
  <c r="AN152" i="10"/>
  <c r="AM152" i="10"/>
  <c r="AL152" i="10"/>
  <c r="AK152" i="10"/>
  <c r="AJ152" i="10"/>
  <c r="AI152" i="10"/>
  <c r="AH152" i="10"/>
  <c r="AG152" i="10"/>
  <c r="AF152" i="10"/>
  <c r="AE152" i="10"/>
  <c r="AD152" i="10"/>
  <c r="AC152" i="10"/>
  <c r="AB152" i="10"/>
  <c r="AA152" i="10"/>
  <c r="Z152" i="10"/>
  <c r="Y152" i="10"/>
  <c r="X152" i="10"/>
  <c r="W152" i="10"/>
  <c r="V152" i="10"/>
  <c r="U152" i="10"/>
  <c r="T152" i="10"/>
  <c r="S152" i="10"/>
  <c r="R152" i="10"/>
  <c r="Q152" i="10"/>
  <c r="P152" i="10"/>
  <c r="O152" i="10"/>
  <c r="N152" i="10"/>
  <c r="M152" i="10"/>
  <c r="L152" i="10"/>
  <c r="K152" i="10"/>
  <c r="J152" i="10"/>
  <c r="I152" i="10"/>
  <c r="H152" i="10"/>
  <c r="G152" i="10"/>
  <c r="F152" i="10"/>
  <c r="E152" i="10"/>
  <c r="D152" i="10"/>
  <c r="BK135" i="10"/>
  <c r="BJ135" i="10"/>
  <c r="BI135" i="10"/>
  <c r="BH135" i="10"/>
  <c r="BG135" i="10"/>
  <c r="BF135" i="10"/>
  <c r="BE135" i="10"/>
  <c r="BD135" i="10"/>
  <c r="BC135" i="10"/>
  <c r="BB135" i="10"/>
  <c r="BA135" i="10"/>
  <c r="AZ135" i="10"/>
  <c r="AY135" i="10"/>
  <c r="AX135" i="10"/>
  <c r="AW135" i="10"/>
  <c r="AV135" i="10"/>
  <c r="AU135" i="10"/>
  <c r="AT135" i="10"/>
  <c r="AS135" i="10"/>
  <c r="AR135" i="10"/>
  <c r="AQ135" i="10"/>
  <c r="AP135" i="10"/>
  <c r="AO135" i="10"/>
  <c r="AN135" i="10"/>
  <c r="AM135" i="10"/>
  <c r="AL135" i="10"/>
  <c r="AK135" i="10"/>
  <c r="AJ135" i="10"/>
  <c r="AI135" i="10"/>
  <c r="AH135" i="10"/>
  <c r="AG135" i="10"/>
  <c r="AF135" i="10"/>
  <c r="AE135" i="10"/>
  <c r="AD135" i="10"/>
  <c r="AC135" i="10"/>
  <c r="AB135" i="10"/>
  <c r="AA135" i="10"/>
  <c r="Z135" i="10"/>
  <c r="Y135" i="10"/>
  <c r="X135" i="10"/>
  <c r="W135" i="10"/>
  <c r="V135" i="10"/>
  <c r="U135" i="10"/>
  <c r="T135" i="10"/>
  <c r="S135" i="10"/>
  <c r="R135" i="10"/>
  <c r="Q135" i="10"/>
  <c r="P135" i="10"/>
  <c r="O135" i="10"/>
  <c r="N135" i="10"/>
  <c r="M135" i="10"/>
  <c r="L135" i="10"/>
  <c r="K135" i="10"/>
  <c r="J135" i="10"/>
  <c r="I135" i="10"/>
  <c r="H135" i="10"/>
  <c r="G135" i="10"/>
  <c r="F135" i="10"/>
  <c r="E135" i="10"/>
  <c r="D135" i="10"/>
  <c r="BK127" i="10"/>
  <c r="BJ127" i="10"/>
  <c r="BI127" i="10"/>
  <c r="BH127" i="10"/>
  <c r="BG127" i="10"/>
  <c r="BF127" i="10"/>
  <c r="BE127" i="10"/>
  <c r="BD127" i="10"/>
  <c r="BC127" i="10"/>
  <c r="BB127" i="10"/>
  <c r="BA127" i="10"/>
  <c r="AZ127" i="10"/>
  <c r="AY127" i="10"/>
  <c r="AX127" i="10"/>
  <c r="AW127" i="10"/>
  <c r="AV127" i="10"/>
  <c r="AU127" i="10"/>
  <c r="AT127" i="10"/>
  <c r="AS127" i="10"/>
  <c r="AR127" i="10"/>
  <c r="AQ127" i="10"/>
  <c r="AP127" i="10"/>
  <c r="AO127" i="10"/>
  <c r="AN127" i="10"/>
  <c r="AM127" i="10"/>
  <c r="AL127" i="10"/>
  <c r="AK127" i="10"/>
  <c r="AJ127" i="10"/>
  <c r="AI127" i="10"/>
  <c r="AH127" i="10"/>
  <c r="AG127" i="10"/>
  <c r="AF127" i="10"/>
  <c r="AE127" i="10"/>
  <c r="AD127" i="10"/>
  <c r="AC127" i="10"/>
  <c r="AB127" i="10"/>
  <c r="AA127" i="10"/>
  <c r="Z127" i="10"/>
  <c r="Y127" i="10"/>
  <c r="X127" i="10"/>
  <c r="W127" i="10"/>
  <c r="V127" i="10"/>
  <c r="U127" i="10"/>
  <c r="T127" i="10"/>
  <c r="S127" i="10"/>
  <c r="R127" i="10"/>
  <c r="Q127" i="10"/>
  <c r="P127" i="10"/>
  <c r="O127" i="10"/>
  <c r="N127" i="10"/>
  <c r="M127" i="10"/>
  <c r="L127" i="10"/>
  <c r="K127" i="10"/>
  <c r="J127" i="10"/>
  <c r="I127" i="10"/>
  <c r="H127" i="10"/>
  <c r="G127" i="10"/>
  <c r="F127" i="10"/>
  <c r="E127" i="10"/>
  <c r="D127" i="10"/>
  <c r="BK102" i="10"/>
  <c r="BJ102" i="10"/>
  <c r="BI102" i="10"/>
  <c r="BH102" i="10"/>
  <c r="BG102" i="10"/>
  <c r="BF102" i="10"/>
  <c r="BE102" i="10"/>
  <c r="BD102" i="10"/>
  <c r="BC102" i="10"/>
  <c r="BB102" i="10"/>
  <c r="BA102" i="10"/>
  <c r="AZ102" i="10"/>
  <c r="AY102" i="10"/>
  <c r="AX102" i="10"/>
  <c r="AW102" i="10"/>
  <c r="AV102" i="10"/>
  <c r="AU102" i="10"/>
  <c r="AT102" i="10"/>
  <c r="AS102" i="10"/>
  <c r="AR102" i="10"/>
  <c r="AQ102" i="10"/>
  <c r="AP102" i="10"/>
  <c r="AO102" i="10"/>
  <c r="AN102" i="10"/>
  <c r="AM102" i="10"/>
  <c r="AL102" i="10"/>
  <c r="AK102" i="10"/>
  <c r="AJ102" i="10"/>
  <c r="AI102" i="10"/>
  <c r="AH102" i="10"/>
  <c r="AG102" i="10"/>
  <c r="AF102" i="10"/>
  <c r="AE102" i="10"/>
  <c r="AD102" i="10"/>
  <c r="AC102" i="10"/>
  <c r="AB102" i="10"/>
  <c r="AA102" i="10"/>
  <c r="Z102" i="10"/>
  <c r="Y102" i="10"/>
  <c r="X102" i="10"/>
  <c r="W102" i="10"/>
  <c r="V102" i="10"/>
  <c r="U102" i="10"/>
  <c r="T102" i="10"/>
  <c r="S102" i="10"/>
  <c r="R102" i="10"/>
  <c r="Q102" i="10"/>
  <c r="P102" i="10"/>
  <c r="O102" i="10"/>
  <c r="N102" i="10"/>
  <c r="M102" i="10"/>
  <c r="L102" i="10"/>
  <c r="K102" i="10"/>
  <c r="J102" i="10"/>
  <c r="I102" i="10"/>
  <c r="H102" i="10"/>
  <c r="G102" i="10"/>
  <c r="F102" i="10"/>
  <c r="E102" i="10"/>
  <c r="D102" i="10"/>
  <c r="B87" i="10"/>
  <c r="B86" i="10"/>
  <c r="B85" i="10"/>
  <c r="B84" i="10"/>
  <c r="B59" i="10"/>
  <c r="B58" i="10"/>
  <c r="B57" i="10"/>
  <c r="B56" i="10"/>
  <c r="B55" i="10"/>
  <c r="B54" i="10"/>
  <c r="B53" i="10"/>
  <c r="B52" i="10"/>
  <c r="B51" i="10"/>
  <c r="B50" i="10"/>
  <c r="B49" i="10"/>
  <c r="B48" i="10"/>
  <c r="B47" i="10"/>
  <c r="B46" i="10"/>
  <c r="B45" i="10"/>
  <c r="B44" i="10"/>
  <c r="B43" i="10"/>
  <c r="B42" i="10"/>
  <c r="B41" i="10"/>
  <c r="B40" i="10"/>
  <c r="B34" i="10"/>
  <c r="B33" i="10"/>
  <c r="B32" i="10"/>
  <c r="B31" i="10"/>
  <c r="B30" i="10"/>
  <c r="B29" i="10"/>
  <c r="B28" i="10"/>
  <c r="B27" i="10"/>
  <c r="B26" i="10"/>
  <c r="B25" i="10"/>
  <c r="B24" i="10"/>
  <c r="B23" i="10"/>
  <c r="BJ10" i="10"/>
  <c r="BI10" i="10"/>
  <c r="BH10" i="10"/>
  <c r="BG10" i="10"/>
  <c r="BF10" i="10"/>
  <c r="BE10" i="10"/>
  <c r="BD10" i="10"/>
  <c r="BC10" i="10"/>
  <c r="BB10" i="10"/>
  <c r="BA10" i="10"/>
  <c r="AZ10" i="10"/>
  <c r="AY10" i="10"/>
  <c r="AX10" i="10"/>
  <c r="AW10" i="10"/>
  <c r="AV10" i="10"/>
  <c r="AU10" i="10"/>
  <c r="AT10" i="10"/>
  <c r="AS10" i="10"/>
  <c r="AR10" i="10"/>
  <c r="AQ10" i="10"/>
  <c r="AP10" i="10"/>
  <c r="AO10" i="10"/>
  <c r="AN10" i="10"/>
  <c r="AM10" i="10"/>
  <c r="AL10" i="10"/>
  <c r="AK10" i="10"/>
  <c r="AJ10" i="10"/>
  <c r="AI10" i="10"/>
  <c r="AH10" i="10"/>
  <c r="AG10" i="10"/>
  <c r="AF10" i="10"/>
  <c r="AE10" i="10"/>
  <c r="AD10" i="10"/>
  <c r="AC10" i="10"/>
  <c r="AB10" i="10"/>
  <c r="AA10" i="10"/>
  <c r="Z10" i="10"/>
  <c r="Y10" i="10"/>
  <c r="X10" i="10"/>
  <c r="W10" i="10"/>
  <c r="V10" i="10"/>
  <c r="U10" i="10"/>
  <c r="T10" i="10"/>
  <c r="S10" i="10"/>
  <c r="R10" i="10"/>
  <c r="Q10" i="10"/>
  <c r="P10" i="10"/>
  <c r="O10" i="10"/>
  <c r="N10" i="10"/>
  <c r="M10" i="10"/>
  <c r="L10" i="10"/>
  <c r="K10" i="10"/>
  <c r="J10" i="10"/>
  <c r="I10" i="10"/>
  <c r="H10" i="10"/>
  <c r="G10" i="10"/>
  <c r="F10" i="10"/>
  <c r="E10" i="10"/>
  <c r="D10" i="10"/>
  <c r="C10" i="10"/>
  <c r="BL55" i="13"/>
  <c r="BK55" i="13"/>
  <c r="BJ55" i="13"/>
  <c r="BI55" i="13"/>
  <c r="BH55" i="13"/>
  <c r="BG55" i="13"/>
  <c r="BF55" i="13"/>
  <c r="BE55" i="13"/>
  <c r="BD55" i="13"/>
  <c r="BC55" i="13"/>
  <c r="BB55" i="13"/>
  <c r="BA55" i="13"/>
  <c r="AZ55" i="13"/>
  <c r="AY55" i="13"/>
  <c r="AX55" i="13"/>
  <c r="AW55" i="13"/>
  <c r="AV55" i="13"/>
  <c r="AU55" i="13"/>
  <c r="AT55" i="13"/>
  <c r="AS55" i="13"/>
  <c r="AR55" i="13"/>
  <c r="AQ55" i="13"/>
  <c r="AP55" i="13"/>
  <c r="AO55" i="13"/>
  <c r="AN55" i="13"/>
  <c r="AM55" i="13"/>
  <c r="AL55" i="13"/>
  <c r="AK55" i="13"/>
  <c r="AJ55" i="13"/>
  <c r="AI55" i="13"/>
  <c r="AH55" i="13"/>
  <c r="AG55" i="13"/>
  <c r="AF55" i="13"/>
  <c r="AE55" i="13"/>
  <c r="AD55" i="13"/>
  <c r="AC55" i="13"/>
  <c r="AB55" i="13"/>
  <c r="AA55" i="13"/>
  <c r="Z55" i="13"/>
  <c r="Y55" i="13"/>
  <c r="X55" i="13"/>
  <c r="W55" i="13"/>
  <c r="V55" i="13"/>
  <c r="U55" i="13"/>
  <c r="T55" i="13"/>
  <c r="S55" i="13"/>
  <c r="R55" i="13"/>
  <c r="Q55" i="13"/>
  <c r="P55" i="13"/>
  <c r="O55" i="13"/>
  <c r="N55" i="13"/>
  <c r="M55" i="13"/>
  <c r="L55" i="13"/>
  <c r="K55" i="13"/>
  <c r="J55" i="13"/>
  <c r="I55" i="13"/>
  <c r="H55" i="13"/>
  <c r="G55" i="13"/>
  <c r="F55" i="13"/>
  <c r="E55" i="13"/>
  <c r="E59" i="13" s="1"/>
  <c r="B53" i="13"/>
  <c r="BL46" i="13"/>
  <c r="BK46" i="13"/>
  <c r="BJ46" i="13"/>
  <c r="BI46" i="13"/>
  <c r="BH46" i="13"/>
  <c r="BG46" i="13"/>
  <c r="BF46" i="13"/>
  <c r="BE46" i="13"/>
  <c r="BD46" i="13"/>
  <c r="BC46" i="13"/>
  <c r="BB46" i="13"/>
  <c r="BA46" i="13"/>
  <c r="AZ46" i="13"/>
  <c r="AY46" i="13"/>
  <c r="AX46" i="13"/>
  <c r="AW46" i="13"/>
  <c r="AV46" i="13"/>
  <c r="AU46" i="13"/>
  <c r="AT46" i="13"/>
  <c r="AS46" i="13"/>
  <c r="AR46" i="13"/>
  <c r="AQ46" i="13"/>
  <c r="AP46" i="13"/>
  <c r="AO46" i="13"/>
  <c r="AN46" i="13"/>
  <c r="AM46" i="13"/>
  <c r="AL46" i="13"/>
  <c r="AK46" i="13"/>
  <c r="AJ46" i="13"/>
  <c r="AI46" i="13"/>
  <c r="AH46" i="13"/>
  <c r="AG46" i="13"/>
  <c r="AF46" i="13"/>
  <c r="AE46" i="13"/>
  <c r="AD46" i="13"/>
  <c r="AC46" i="13"/>
  <c r="AB46" i="13"/>
  <c r="AA46" i="13"/>
  <c r="Z46" i="13"/>
  <c r="Y46" i="13"/>
  <c r="X46" i="13"/>
  <c r="W46" i="13"/>
  <c r="V46" i="13"/>
  <c r="U46" i="13"/>
  <c r="T46" i="13"/>
  <c r="S46" i="13"/>
  <c r="R46" i="13"/>
  <c r="Q46" i="13"/>
  <c r="P46" i="13"/>
  <c r="O46" i="13"/>
  <c r="N46" i="13"/>
  <c r="M46" i="13"/>
  <c r="L46" i="13"/>
  <c r="K46" i="13"/>
  <c r="J46" i="13"/>
  <c r="I46" i="13"/>
  <c r="H46" i="13"/>
  <c r="G46" i="13"/>
  <c r="F46" i="13"/>
  <c r="E46" i="13"/>
  <c r="B44" i="13"/>
  <c r="BL37" i="13"/>
  <c r="BK37" i="13"/>
  <c r="BJ37" i="13"/>
  <c r="BI37" i="13"/>
  <c r="BH37" i="13"/>
  <c r="BG37" i="13"/>
  <c r="BF37" i="13"/>
  <c r="BE37" i="13"/>
  <c r="BD37" i="13"/>
  <c r="BC37" i="13"/>
  <c r="BB37" i="13"/>
  <c r="BA37" i="13"/>
  <c r="AZ37" i="13"/>
  <c r="AY37" i="13"/>
  <c r="AX37" i="13"/>
  <c r="AW37" i="13"/>
  <c r="AV37" i="13"/>
  <c r="AU37" i="13"/>
  <c r="AT37" i="13"/>
  <c r="AS37" i="13"/>
  <c r="AR37" i="13"/>
  <c r="AQ37" i="13"/>
  <c r="AP37" i="13"/>
  <c r="AO37" i="13"/>
  <c r="AN37" i="13"/>
  <c r="AM37" i="13"/>
  <c r="AL37" i="13"/>
  <c r="AK37" i="13"/>
  <c r="AJ37" i="13"/>
  <c r="AI37" i="13"/>
  <c r="AH37" i="13"/>
  <c r="AG37" i="13"/>
  <c r="AF37" i="13"/>
  <c r="AE37" i="13"/>
  <c r="AD37" i="13"/>
  <c r="AC37" i="13"/>
  <c r="AB37" i="13"/>
  <c r="AA37" i="13"/>
  <c r="Z37" i="13"/>
  <c r="Y37" i="13"/>
  <c r="X37" i="13"/>
  <c r="W37" i="13"/>
  <c r="V37" i="13"/>
  <c r="U37" i="13"/>
  <c r="T37" i="13"/>
  <c r="S37" i="13"/>
  <c r="R37" i="13"/>
  <c r="Q37" i="13"/>
  <c r="P37" i="13"/>
  <c r="O37" i="13"/>
  <c r="N37" i="13"/>
  <c r="M37" i="13"/>
  <c r="L37" i="13"/>
  <c r="K37" i="13"/>
  <c r="J37" i="13"/>
  <c r="I37" i="13"/>
  <c r="H37" i="13"/>
  <c r="G37" i="13"/>
  <c r="F37" i="13"/>
  <c r="E37" i="13"/>
  <c r="B35" i="13"/>
  <c r="BL27" i="13"/>
  <c r="BK27" i="13"/>
  <c r="BJ27" i="13"/>
  <c r="BI27" i="13"/>
  <c r="BH27" i="13"/>
  <c r="BG27" i="13"/>
  <c r="BF27" i="13"/>
  <c r="BE27" i="13"/>
  <c r="BD27" i="13"/>
  <c r="BC27" i="13"/>
  <c r="BB27" i="13"/>
  <c r="BA27" i="13"/>
  <c r="AZ27" i="13"/>
  <c r="AY27" i="13"/>
  <c r="AX27" i="13"/>
  <c r="AW27" i="13"/>
  <c r="AV27" i="13"/>
  <c r="AU27" i="13"/>
  <c r="AT27" i="13"/>
  <c r="AS27" i="13"/>
  <c r="AR27" i="13"/>
  <c r="AQ27" i="13"/>
  <c r="AP27" i="13"/>
  <c r="AO27" i="13"/>
  <c r="AN27" i="13"/>
  <c r="AM27" i="13"/>
  <c r="AL27" i="13"/>
  <c r="AK27" i="13"/>
  <c r="AJ27" i="13"/>
  <c r="AI27" i="13"/>
  <c r="AH27" i="13"/>
  <c r="AG27" i="13"/>
  <c r="AF27" i="13"/>
  <c r="AE27" i="13"/>
  <c r="AD27" i="13"/>
  <c r="AC27" i="13"/>
  <c r="AB27" i="13"/>
  <c r="AA27" i="13"/>
  <c r="Z27" i="13"/>
  <c r="Y27" i="13"/>
  <c r="X27" i="13"/>
  <c r="W27" i="13"/>
  <c r="V27" i="13"/>
  <c r="U27" i="13"/>
  <c r="T27" i="13"/>
  <c r="S27" i="13"/>
  <c r="R27" i="13"/>
  <c r="Q27" i="13"/>
  <c r="P27" i="13"/>
  <c r="O27" i="13"/>
  <c r="N27" i="13"/>
  <c r="M27" i="13"/>
  <c r="L27" i="13"/>
  <c r="K27" i="13"/>
  <c r="J27" i="13"/>
  <c r="I27" i="13"/>
  <c r="H27" i="13"/>
  <c r="G27" i="13"/>
  <c r="F27" i="13"/>
  <c r="E27" i="13"/>
  <c r="B26" i="13"/>
  <c r="BL19" i="13"/>
  <c r="BK19" i="13"/>
  <c r="BJ19" i="13"/>
  <c r="BI19" i="13"/>
  <c r="BH19" i="13"/>
  <c r="BG19" i="13"/>
  <c r="BF19" i="13"/>
  <c r="BE19" i="13"/>
  <c r="BD19" i="13"/>
  <c r="BC19" i="13"/>
  <c r="BB19" i="13"/>
  <c r="BA19" i="13"/>
  <c r="AZ19" i="13"/>
  <c r="AY19" i="13"/>
  <c r="AX19" i="13"/>
  <c r="AW19" i="13"/>
  <c r="AV19" i="13"/>
  <c r="AU19" i="13"/>
  <c r="AT19" i="13"/>
  <c r="AS19" i="13"/>
  <c r="AR19" i="13"/>
  <c r="AQ19" i="13"/>
  <c r="AP19" i="13"/>
  <c r="AO19" i="13"/>
  <c r="AN19" i="13"/>
  <c r="AM19" i="13"/>
  <c r="AL19" i="13"/>
  <c r="AK19" i="13"/>
  <c r="AJ19" i="13"/>
  <c r="AI19" i="13"/>
  <c r="AH19" i="13"/>
  <c r="AG19" i="13"/>
  <c r="AF19" i="13"/>
  <c r="AE19" i="13"/>
  <c r="AD19" i="13"/>
  <c r="AC19" i="13"/>
  <c r="AB19" i="13"/>
  <c r="AA19" i="13"/>
  <c r="Z19" i="13"/>
  <c r="Y19" i="13"/>
  <c r="X19" i="13"/>
  <c r="W19" i="13"/>
  <c r="V19" i="13"/>
  <c r="U19" i="13"/>
  <c r="T19" i="13"/>
  <c r="S19" i="13"/>
  <c r="R19" i="13"/>
  <c r="Q19" i="13"/>
  <c r="P19" i="13"/>
  <c r="O19" i="13"/>
  <c r="N19" i="13"/>
  <c r="M19" i="13"/>
  <c r="L19" i="13"/>
  <c r="K19" i="13"/>
  <c r="J19" i="13"/>
  <c r="I19" i="13"/>
  <c r="H19" i="13"/>
  <c r="G19" i="13"/>
  <c r="F19" i="13"/>
  <c r="E19" i="13"/>
  <c r="F17" i="13"/>
  <c r="G17" i="13" s="1"/>
  <c r="H17" i="13" s="1"/>
  <c r="I17" i="13" s="1"/>
  <c r="J17" i="13" s="1"/>
  <c r="K17" i="13" s="1"/>
  <c r="L17" i="13" s="1"/>
  <c r="M17" i="13" s="1"/>
  <c r="N17" i="13" s="1"/>
  <c r="O17" i="13" s="1"/>
  <c r="P17" i="13" s="1"/>
  <c r="Q17" i="13" s="1"/>
  <c r="R17" i="13" s="1"/>
  <c r="S17" i="13" s="1"/>
  <c r="T17" i="13" s="1"/>
  <c r="U17" i="13" s="1"/>
  <c r="V17" i="13" s="1"/>
  <c r="W17" i="13" s="1"/>
  <c r="X17" i="13" s="1"/>
  <c r="Y17" i="13" s="1"/>
  <c r="Z17" i="13" s="1"/>
  <c r="AA17" i="13" s="1"/>
  <c r="AB17" i="13" s="1"/>
  <c r="AC17" i="13" s="1"/>
  <c r="AD17" i="13" s="1"/>
  <c r="AE17" i="13" s="1"/>
  <c r="AF17" i="13" s="1"/>
  <c r="AG17" i="13" s="1"/>
  <c r="AH17" i="13" s="1"/>
  <c r="AI17" i="13" s="1"/>
  <c r="AJ17" i="13" s="1"/>
  <c r="AK17" i="13" s="1"/>
  <c r="AL17" i="13" s="1"/>
  <c r="AM17" i="13" s="1"/>
  <c r="AN17" i="13" s="1"/>
  <c r="AO17" i="13" s="1"/>
  <c r="AP17" i="13" s="1"/>
  <c r="AQ17" i="13" s="1"/>
  <c r="AR17" i="13" s="1"/>
  <c r="AS17" i="13" s="1"/>
  <c r="AT17" i="13" s="1"/>
  <c r="AU17" i="13" s="1"/>
  <c r="AV17" i="13" s="1"/>
  <c r="AW17" i="13" s="1"/>
  <c r="AX17" i="13" s="1"/>
  <c r="AY17" i="13" s="1"/>
  <c r="AZ17" i="13" s="1"/>
  <c r="BA17" i="13" s="1"/>
  <c r="BB17" i="13" s="1"/>
  <c r="BC17" i="13" s="1"/>
  <c r="BD17" i="13" s="1"/>
  <c r="BE17" i="13" s="1"/>
  <c r="BF17" i="13" s="1"/>
  <c r="BG17" i="13" s="1"/>
  <c r="BH17" i="13" s="1"/>
  <c r="BI17" i="13" s="1"/>
  <c r="BJ17" i="13" s="1"/>
  <c r="BK17" i="13" s="1"/>
  <c r="BL17" i="13" s="1"/>
  <c r="B16" i="13"/>
  <c r="BL7" i="13"/>
  <c r="BK7" i="13"/>
  <c r="BJ7" i="13"/>
  <c r="BI7" i="13"/>
  <c r="BH7" i="13"/>
  <c r="BG7" i="13"/>
  <c r="BF7" i="13"/>
  <c r="BE7" i="13"/>
  <c r="BD7" i="13"/>
  <c r="BC7" i="13"/>
  <c r="BB7" i="13"/>
  <c r="BA7" i="13"/>
  <c r="AZ7" i="13"/>
  <c r="AY7" i="13"/>
  <c r="AX7" i="13"/>
  <c r="AW7" i="13"/>
  <c r="AV7" i="13"/>
  <c r="AU7" i="13"/>
  <c r="AT7" i="13"/>
  <c r="AS7" i="13"/>
  <c r="AR7" i="13"/>
  <c r="AQ7" i="13"/>
  <c r="AP7" i="13"/>
  <c r="AO7" i="13"/>
  <c r="AN7" i="13"/>
  <c r="AM7" i="13"/>
  <c r="AL7" i="13"/>
  <c r="AK7" i="13"/>
  <c r="AJ7" i="13"/>
  <c r="AI7" i="13"/>
  <c r="AH7" i="13"/>
  <c r="AG7" i="13"/>
  <c r="AF7" i="13"/>
  <c r="AE7" i="13"/>
  <c r="AD7" i="13"/>
  <c r="AC7" i="13"/>
  <c r="AB7" i="13"/>
  <c r="AA7" i="13"/>
  <c r="Z7" i="13"/>
  <c r="Y7" i="13"/>
  <c r="X7" i="13"/>
  <c r="W7" i="13"/>
  <c r="V7" i="13"/>
  <c r="U7" i="13"/>
  <c r="T7" i="13"/>
  <c r="S7" i="13"/>
  <c r="R7" i="13"/>
  <c r="Q7" i="13"/>
  <c r="P7" i="13"/>
  <c r="O7" i="13"/>
  <c r="N7" i="13"/>
  <c r="M7" i="13"/>
  <c r="L7" i="13"/>
  <c r="K7" i="13"/>
  <c r="J7" i="13"/>
  <c r="I7" i="13"/>
  <c r="H7" i="13"/>
  <c r="G7" i="13"/>
  <c r="F7" i="13"/>
  <c r="E7" i="13"/>
  <c r="B107" i="5"/>
  <c r="B93" i="5"/>
  <c r="B26" i="5"/>
  <c r="J75" i="5"/>
  <c r="C24" i="4"/>
  <c r="C23" i="4"/>
  <c r="C22" i="4"/>
  <c r="C21" i="4"/>
  <c r="C20" i="4"/>
  <c r="L17" i="4"/>
  <c r="J17" i="4"/>
  <c r="H17" i="4"/>
  <c r="F17" i="4"/>
  <c r="E17" i="4"/>
  <c r="M16" i="4"/>
  <c r="K16" i="4"/>
  <c r="I16" i="4"/>
  <c r="G16" i="4"/>
  <c r="C16" i="4"/>
  <c r="M15" i="4"/>
  <c r="K15" i="4"/>
  <c r="I15" i="4"/>
  <c r="G15" i="4"/>
  <c r="C15" i="4"/>
  <c r="M14" i="4"/>
  <c r="K14" i="4"/>
  <c r="I14" i="4"/>
  <c r="G14" i="4"/>
  <c r="C14" i="4"/>
  <c r="M13" i="4"/>
  <c r="K13" i="4"/>
  <c r="I13" i="4"/>
  <c r="G13" i="4"/>
  <c r="C13" i="4"/>
  <c r="M12" i="4"/>
  <c r="K12" i="4"/>
  <c r="I12" i="4"/>
  <c r="G12" i="4"/>
  <c r="C12" i="4"/>
  <c r="C31" i="4"/>
  <c r="C30" i="4"/>
  <c r="C29" i="4"/>
  <c r="C28" i="4"/>
  <c r="C27" i="4"/>
  <c r="BO55" i="3"/>
  <c r="BN55" i="3"/>
  <c r="BM55" i="3"/>
  <c r="BL55" i="3"/>
  <c r="BK55" i="3"/>
  <c r="BJ55" i="3"/>
  <c r="BI55" i="3"/>
  <c r="BH55" i="3"/>
  <c r="BG55" i="3"/>
  <c r="BF55" i="3"/>
  <c r="BE55" i="3"/>
  <c r="BD55" i="3"/>
  <c r="BC55" i="3"/>
  <c r="BB55" i="3"/>
  <c r="BA55" i="3"/>
  <c r="AZ55" i="3"/>
  <c r="AY55" i="3"/>
  <c r="AX55" i="3"/>
  <c r="AW55" i="3"/>
  <c r="AV55" i="3"/>
  <c r="AU55" i="3"/>
  <c r="AT55" i="3"/>
  <c r="AS55" i="3"/>
  <c r="AR55" i="3"/>
  <c r="AQ55" i="3"/>
  <c r="AP55" i="3"/>
  <c r="AO55" i="3"/>
  <c r="AN55" i="3"/>
  <c r="AM55" i="3"/>
  <c r="AL55" i="3"/>
  <c r="AK55" i="3"/>
  <c r="AJ55" i="3"/>
  <c r="AI55" i="3"/>
  <c r="AH55" i="3"/>
  <c r="AG55" i="3"/>
  <c r="AF55" i="3"/>
  <c r="AE55" i="3"/>
  <c r="AD55" i="3"/>
  <c r="AC55" i="3"/>
  <c r="AB55" i="3"/>
  <c r="AA55" i="3"/>
  <c r="Z55" i="3"/>
  <c r="Y55" i="3"/>
  <c r="X55" i="3"/>
  <c r="W55" i="3"/>
  <c r="V55" i="3"/>
  <c r="U55" i="3"/>
  <c r="T55" i="3"/>
  <c r="S55" i="3"/>
  <c r="R55" i="3"/>
  <c r="Q55" i="3"/>
  <c r="P55" i="3"/>
  <c r="O55" i="3"/>
  <c r="N55" i="3"/>
  <c r="M55" i="3"/>
  <c r="L55" i="3"/>
  <c r="K55" i="3"/>
  <c r="J55" i="3"/>
  <c r="I55" i="3"/>
  <c r="H55" i="3"/>
  <c r="F46" i="3"/>
  <c r="B46" i="3"/>
  <c r="F45" i="3"/>
  <c r="B45" i="3"/>
  <c r="F44" i="3"/>
  <c r="B44" i="3"/>
  <c r="F43" i="3"/>
  <c r="B43" i="3"/>
  <c r="F42" i="3"/>
  <c r="B42" i="3"/>
  <c r="F41" i="3"/>
  <c r="B41" i="3"/>
  <c r="F40" i="3"/>
  <c r="B40" i="3"/>
  <c r="F39" i="3"/>
  <c r="B39" i="3"/>
  <c r="F38" i="3"/>
  <c r="B38" i="3"/>
  <c r="F37" i="3"/>
  <c r="B37" i="3"/>
  <c r="F36" i="3"/>
  <c r="B36" i="3"/>
  <c r="F35" i="3"/>
  <c r="B35" i="3"/>
  <c r="F34" i="3"/>
  <c r="B34" i="3"/>
  <c r="F33" i="3"/>
  <c r="B33" i="3"/>
  <c r="F32" i="3"/>
  <c r="B32" i="3"/>
  <c r="F31" i="3"/>
  <c r="B31" i="3"/>
  <c r="F30" i="3"/>
  <c r="B30" i="3"/>
  <c r="F29" i="3"/>
  <c r="F47" i="3" s="1"/>
  <c r="B29" i="3"/>
  <c r="F28" i="3"/>
  <c r="B28" i="3"/>
  <c r="P24" i="3"/>
  <c r="N24" i="3"/>
  <c r="M24" i="3"/>
  <c r="L24" i="3"/>
  <c r="P4" i="3"/>
  <c r="J27" i="3" s="1"/>
  <c r="O4" i="3"/>
  <c r="I27" i="3" s="1"/>
  <c r="N4" i="3"/>
  <c r="I4" i="3" s="1"/>
  <c r="M4" i="3"/>
  <c r="G27" i="3" s="1"/>
  <c r="K5" i="2"/>
  <c r="K7" i="2" s="1"/>
  <c r="F13" i="7" l="1"/>
  <c r="D142" i="10"/>
  <c r="D106" i="10"/>
  <c r="AY554" i="4"/>
  <c r="AY532" i="4" s="1"/>
  <c r="AY54" i="4" s="1"/>
  <c r="BD554" i="4"/>
  <c r="BD532" i="4" s="1"/>
  <c r="BD54" i="4" s="1"/>
  <c r="V554" i="4"/>
  <c r="V532" i="4" s="1"/>
  <c r="V54" i="4" s="1"/>
  <c r="K554" i="4"/>
  <c r="K532" i="4" s="1"/>
  <c r="K54" i="4" s="1"/>
  <c r="AN554" i="4"/>
  <c r="AN532" i="4" s="1"/>
  <c r="AN54" i="4" s="1"/>
  <c r="O554" i="4"/>
  <c r="O532" i="4" s="1"/>
  <c r="O54" i="4" s="1"/>
  <c r="AE554" i="4"/>
  <c r="AE532" i="4" s="1"/>
  <c r="AE54" i="4" s="1"/>
  <c r="G554" i="4"/>
  <c r="G532" i="4" s="1"/>
  <c r="G54" i="4" s="1"/>
  <c r="S554" i="4"/>
  <c r="S532" i="4" s="1"/>
  <c r="S54" i="4" s="1"/>
  <c r="U554" i="4"/>
  <c r="U532" i="4" s="1"/>
  <c r="U54" i="4" s="1"/>
  <c r="AI554" i="4"/>
  <c r="AI532" i="4" s="1"/>
  <c r="AI54" i="4" s="1"/>
  <c r="BE554" i="4"/>
  <c r="BE532" i="4" s="1"/>
  <c r="BE54" i="4" s="1"/>
  <c r="AX554" i="4"/>
  <c r="AX532" i="4" s="1"/>
  <c r="AX54" i="4" s="1"/>
  <c r="BC554" i="4"/>
  <c r="BC532" i="4" s="1"/>
  <c r="BC54" i="4" s="1"/>
  <c r="Z554" i="4"/>
  <c r="Z532" i="4" s="1"/>
  <c r="Z54" i="4" s="1"/>
  <c r="AM554" i="4"/>
  <c r="AM532" i="4" s="1"/>
  <c r="AM54" i="4" s="1"/>
  <c r="BH554" i="4"/>
  <c r="BH532" i="4" s="1"/>
  <c r="BH54" i="4" s="1"/>
  <c r="AF554" i="4"/>
  <c r="AF532" i="4" s="1"/>
  <c r="AF54" i="4" s="1"/>
  <c r="AC554" i="4"/>
  <c r="AC532" i="4" s="1"/>
  <c r="AC54" i="4" s="1"/>
  <c r="AL554" i="4"/>
  <c r="AL532" i="4" s="1"/>
  <c r="AL54" i="4" s="1"/>
  <c r="L554" i="4"/>
  <c r="L532" i="4" s="1"/>
  <c r="L54" i="4" s="1"/>
  <c r="AK554" i="4"/>
  <c r="AK532" i="4" s="1"/>
  <c r="AK54" i="4" s="1"/>
  <c r="J554" i="4"/>
  <c r="J532" i="4" s="1"/>
  <c r="J54" i="4" s="1"/>
  <c r="AV554" i="4"/>
  <c r="AV532" i="4" s="1"/>
  <c r="AV54" i="4" s="1"/>
  <c r="BB554" i="4"/>
  <c r="BB532" i="4" s="1"/>
  <c r="BB54" i="4" s="1"/>
  <c r="I554" i="4"/>
  <c r="I532" i="4" s="1"/>
  <c r="I54" i="4" s="1"/>
  <c r="T554" i="4"/>
  <c r="T532" i="4" s="1"/>
  <c r="T54" i="4" s="1"/>
  <c r="AS554" i="4"/>
  <c r="AS532" i="4" s="1"/>
  <c r="AS54" i="4" s="1"/>
  <c r="H554" i="4"/>
  <c r="H532" i="4" s="1"/>
  <c r="H54" i="4" s="1"/>
  <c r="AG554" i="4"/>
  <c r="AG532" i="4" s="1"/>
  <c r="AG54" i="4" s="1"/>
  <c r="X554" i="4"/>
  <c r="X532" i="4" s="1"/>
  <c r="X54" i="4" s="1"/>
  <c r="AW554" i="4"/>
  <c r="AW532" i="4" s="1"/>
  <c r="AW54" i="4" s="1"/>
  <c r="AB554" i="4"/>
  <c r="AB532" i="4" s="1"/>
  <c r="AB54" i="4" s="1"/>
  <c r="N554" i="4"/>
  <c r="N532" i="4" s="1"/>
  <c r="N54" i="4" s="1"/>
  <c r="AA554" i="4"/>
  <c r="AA532" i="4" s="1"/>
  <c r="AA54" i="4" s="1"/>
  <c r="BA554" i="4"/>
  <c r="BA532" i="4" s="1"/>
  <c r="BA54" i="4" s="1"/>
  <c r="AP554" i="4"/>
  <c r="AP532" i="4" s="1"/>
  <c r="AP54" i="4" s="1"/>
  <c r="AU554" i="4"/>
  <c r="AU532" i="4" s="1"/>
  <c r="AU54" i="4" s="1"/>
  <c r="Y554" i="4"/>
  <c r="Y532" i="4" s="1"/>
  <c r="Y54" i="4" s="1"/>
  <c r="AJ554" i="4"/>
  <c r="AJ532" i="4" s="1"/>
  <c r="AJ54" i="4" s="1"/>
  <c r="AD554" i="4"/>
  <c r="AD532" i="4" s="1"/>
  <c r="AD54" i="4" s="1"/>
  <c r="AQ554" i="4"/>
  <c r="AQ532" i="4" s="1"/>
  <c r="AQ54" i="4" s="1"/>
  <c r="BI554" i="4"/>
  <c r="BI532" i="4" s="1"/>
  <c r="BI54" i="4" s="1"/>
  <c r="BF554" i="4"/>
  <c r="BF532" i="4" s="1"/>
  <c r="BF54" i="4" s="1"/>
  <c r="BK554" i="4"/>
  <c r="BK532" i="4" s="1"/>
  <c r="BK54" i="4" s="1"/>
  <c r="Q554" i="4"/>
  <c r="Q532" i="4" s="1"/>
  <c r="Q54" i="4" s="1"/>
  <c r="F554" i="4"/>
  <c r="F532" i="4" s="1"/>
  <c r="F54" i="4" s="1"/>
  <c r="AH554" i="4"/>
  <c r="AH532" i="4" s="1"/>
  <c r="AH54" i="4" s="1"/>
  <c r="AR554" i="4"/>
  <c r="AR532" i="4" s="1"/>
  <c r="AR54" i="4" s="1"/>
  <c r="AT554" i="4"/>
  <c r="AT532" i="4" s="1"/>
  <c r="AT54" i="4" s="1"/>
  <c r="BG554" i="4"/>
  <c r="BG532" i="4" s="1"/>
  <c r="BG54" i="4" s="1"/>
  <c r="E554" i="4"/>
  <c r="E532" i="4" s="1"/>
  <c r="P554" i="4"/>
  <c r="P532" i="4" s="1"/>
  <c r="P54" i="4" s="1"/>
  <c r="AO554" i="4"/>
  <c r="AO532" i="4" s="1"/>
  <c r="AO54" i="4" s="1"/>
  <c r="R554" i="4"/>
  <c r="R532" i="4" s="1"/>
  <c r="R54" i="4" s="1"/>
  <c r="W554" i="4"/>
  <c r="W532" i="4" s="1"/>
  <c r="W54" i="4" s="1"/>
  <c r="AZ554" i="4"/>
  <c r="AZ532" i="4" s="1"/>
  <c r="AZ54" i="4" s="1"/>
  <c r="BJ554" i="4"/>
  <c r="BJ532" i="4" s="1"/>
  <c r="BJ54" i="4" s="1"/>
  <c r="M554" i="4"/>
  <c r="M532" i="4" s="1"/>
  <c r="M54" i="4" s="1"/>
  <c r="D554" i="4"/>
  <c r="BR93" i="15"/>
  <c r="BR94" i="15" s="1"/>
  <c r="BR92" i="15" s="1"/>
  <c r="BN93" i="15"/>
  <c r="BN94" i="15" s="1"/>
  <c r="BN92" i="15" s="1"/>
  <c r="BJ93" i="15"/>
  <c r="BJ94" i="15" s="1"/>
  <c r="BJ92" i="15" s="1"/>
  <c r="BF93" i="15"/>
  <c r="BF94" i="15" s="1"/>
  <c r="BF92" i="15" s="1"/>
  <c r="BB93" i="15"/>
  <c r="BB94" i="15" s="1"/>
  <c r="BB92" i="15" s="1"/>
  <c r="AX93" i="15"/>
  <c r="AX94" i="15" s="1"/>
  <c r="AX92" i="15" s="1"/>
  <c r="AT93" i="15"/>
  <c r="AT94" i="15" s="1"/>
  <c r="AT92" i="15" s="1"/>
  <c r="AP93" i="15"/>
  <c r="AP94" i="15" s="1"/>
  <c r="AP92" i="15" s="1"/>
  <c r="AL93" i="15"/>
  <c r="AL94" i="15" s="1"/>
  <c r="AL92" i="15" s="1"/>
  <c r="AH93" i="15"/>
  <c r="AH94" i="15" s="1"/>
  <c r="AH92" i="15" s="1"/>
  <c r="AD93" i="15"/>
  <c r="AD94" i="15" s="1"/>
  <c r="AD92" i="15" s="1"/>
  <c r="Z93" i="15"/>
  <c r="Z94" i="15" s="1"/>
  <c r="Z92" i="15" s="1"/>
  <c r="V93" i="15"/>
  <c r="V94" i="15" s="1"/>
  <c r="V92" i="15" s="1"/>
  <c r="R93" i="15"/>
  <c r="R94" i="15" s="1"/>
  <c r="R92" i="15" s="1"/>
  <c r="N93" i="15"/>
  <c r="N94" i="15" s="1"/>
  <c r="N92" i="15" s="1"/>
  <c r="BQ93" i="15"/>
  <c r="BQ94" i="15" s="1"/>
  <c r="BQ92" i="15" s="1"/>
  <c r="BM93" i="15"/>
  <c r="BM94" i="15" s="1"/>
  <c r="BM92" i="15" s="1"/>
  <c r="BI93" i="15"/>
  <c r="BI94" i="15" s="1"/>
  <c r="BI92" i="15" s="1"/>
  <c r="BE93" i="15"/>
  <c r="BE94" i="15" s="1"/>
  <c r="BE92" i="15" s="1"/>
  <c r="BA93" i="15"/>
  <c r="BA94" i="15" s="1"/>
  <c r="BA92" i="15" s="1"/>
  <c r="AW93" i="15"/>
  <c r="AW94" i="15" s="1"/>
  <c r="AW92" i="15" s="1"/>
  <c r="AS93" i="15"/>
  <c r="AS94" i="15" s="1"/>
  <c r="AS92" i="15" s="1"/>
  <c r="AO93" i="15"/>
  <c r="AO94" i="15" s="1"/>
  <c r="AO92" i="15" s="1"/>
  <c r="AK93" i="15"/>
  <c r="AK94" i="15" s="1"/>
  <c r="AK92" i="15" s="1"/>
  <c r="AG93" i="15"/>
  <c r="AG94" i="15" s="1"/>
  <c r="AG92" i="15" s="1"/>
  <c r="AC93" i="15"/>
  <c r="AC94" i="15" s="1"/>
  <c r="AC92" i="15" s="1"/>
  <c r="Y93" i="15"/>
  <c r="Y94" i="15" s="1"/>
  <c r="Y92" i="15" s="1"/>
  <c r="U93" i="15"/>
  <c r="U94" i="15" s="1"/>
  <c r="U92" i="15" s="1"/>
  <c r="Q93" i="15"/>
  <c r="Q94" i="15" s="1"/>
  <c r="Q92" i="15" s="1"/>
  <c r="M93" i="15"/>
  <c r="M94" i="15" s="1"/>
  <c r="M92" i="15" s="1"/>
  <c r="BP93" i="15"/>
  <c r="BP94" i="15" s="1"/>
  <c r="BP92" i="15" s="1"/>
  <c r="BL93" i="15"/>
  <c r="BL94" i="15" s="1"/>
  <c r="BL92" i="15" s="1"/>
  <c r="BH93" i="15"/>
  <c r="BH94" i="15" s="1"/>
  <c r="BH92" i="15" s="1"/>
  <c r="BD93" i="15"/>
  <c r="BD94" i="15" s="1"/>
  <c r="BD92" i="15" s="1"/>
  <c r="AZ93" i="15"/>
  <c r="AZ94" i="15" s="1"/>
  <c r="AZ92" i="15" s="1"/>
  <c r="AV93" i="15"/>
  <c r="AV94" i="15" s="1"/>
  <c r="AV92" i="15" s="1"/>
  <c r="AR93" i="15"/>
  <c r="AR94" i="15" s="1"/>
  <c r="AR92" i="15" s="1"/>
  <c r="AN93" i="15"/>
  <c r="AN94" i="15" s="1"/>
  <c r="AN92" i="15" s="1"/>
  <c r="AJ93" i="15"/>
  <c r="AJ94" i="15" s="1"/>
  <c r="AJ92" i="15" s="1"/>
  <c r="AF93" i="15"/>
  <c r="AF94" i="15" s="1"/>
  <c r="AF92" i="15" s="1"/>
  <c r="AB93" i="15"/>
  <c r="AB94" i="15" s="1"/>
  <c r="AB92" i="15" s="1"/>
  <c r="X93" i="15"/>
  <c r="X94" i="15" s="1"/>
  <c r="X92" i="15" s="1"/>
  <c r="T93" i="15"/>
  <c r="T94" i="15" s="1"/>
  <c r="T92" i="15" s="1"/>
  <c r="P93" i="15"/>
  <c r="P94" i="15" s="1"/>
  <c r="P92" i="15" s="1"/>
  <c r="BS93" i="15"/>
  <c r="BS94" i="15" s="1"/>
  <c r="BS92" i="15" s="1"/>
  <c r="BO93" i="15"/>
  <c r="BO94" i="15" s="1"/>
  <c r="BO92" i="15" s="1"/>
  <c r="BK93" i="15"/>
  <c r="BK94" i="15" s="1"/>
  <c r="BK92" i="15" s="1"/>
  <c r="BG93" i="15"/>
  <c r="BG94" i="15" s="1"/>
  <c r="BG92" i="15" s="1"/>
  <c r="BC93" i="15"/>
  <c r="BC94" i="15" s="1"/>
  <c r="BC92" i="15" s="1"/>
  <c r="AY93" i="15"/>
  <c r="AY94" i="15" s="1"/>
  <c r="AY92" i="15" s="1"/>
  <c r="AU93" i="15"/>
  <c r="AU94" i="15" s="1"/>
  <c r="AU92" i="15" s="1"/>
  <c r="AQ93" i="15"/>
  <c r="AQ94" i="15" s="1"/>
  <c r="AQ92" i="15" s="1"/>
  <c r="AM93" i="15"/>
  <c r="AM94" i="15" s="1"/>
  <c r="AM92" i="15" s="1"/>
  <c r="AI93" i="15"/>
  <c r="AI94" i="15" s="1"/>
  <c r="AI92" i="15" s="1"/>
  <c r="AE93" i="15"/>
  <c r="AE94" i="15" s="1"/>
  <c r="AE92" i="15" s="1"/>
  <c r="AA93" i="15"/>
  <c r="AA94" i="15" s="1"/>
  <c r="AA92" i="15" s="1"/>
  <c r="W93" i="15"/>
  <c r="W94" i="15" s="1"/>
  <c r="W92" i="15" s="1"/>
  <c r="S93" i="15"/>
  <c r="S94" i="15" s="1"/>
  <c r="S92" i="15" s="1"/>
  <c r="O93" i="15"/>
  <c r="O94" i="15" s="1"/>
  <c r="O92" i="15" s="1"/>
  <c r="BS85" i="15"/>
  <c r="BS86" i="15" s="1"/>
  <c r="BS84" i="15" s="1"/>
  <c r="BO85" i="15"/>
  <c r="BO86" i="15" s="1"/>
  <c r="BO84" i="15" s="1"/>
  <c r="BK85" i="15"/>
  <c r="BK86" i="15" s="1"/>
  <c r="BK84" i="15" s="1"/>
  <c r="BG85" i="15"/>
  <c r="BG86" i="15" s="1"/>
  <c r="BG84" i="15" s="1"/>
  <c r="BC85" i="15"/>
  <c r="BC86" i="15" s="1"/>
  <c r="BC84" i="15" s="1"/>
  <c r="AY85" i="15"/>
  <c r="AY86" i="15" s="1"/>
  <c r="AY84" i="15" s="1"/>
  <c r="AU85" i="15"/>
  <c r="AU86" i="15" s="1"/>
  <c r="AU84" i="15" s="1"/>
  <c r="AQ85" i="15"/>
  <c r="AQ86" i="15" s="1"/>
  <c r="AQ84" i="15" s="1"/>
  <c r="AM85" i="15"/>
  <c r="AM86" i="15" s="1"/>
  <c r="AM84" i="15" s="1"/>
  <c r="AI85" i="15"/>
  <c r="AI86" i="15" s="1"/>
  <c r="AI84" i="15" s="1"/>
  <c r="AE85" i="15"/>
  <c r="AE86" i="15" s="1"/>
  <c r="AE84" i="15" s="1"/>
  <c r="AA85" i="15"/>
  <c r="AA86" i="15" s="1"/>
  <c r="AA84" i="15" s="1"/>
  <c r="W85" i="15"/>
  <c r="W86" i="15" s="1"/>
  <c r="W84" i="15" s="1"/>
  <c r="S85" i="15"/>
  <c r="S86" i="15" s="1"/>
  <c r="S84" i="15" s="1"/>
  <c r="O85" i="15"/>
  <c r="O86" i="15" s="1"/>
  <c r="O84" i="15" s="1"/>
  <c r="BR85" i="15"/>
  <c r="BR86" i="15" s="1"/>
  <c r="BR84" i="15" s="1"/>
  <c r="BN85" i="15"/>
  <c r="BN86" i="15" s="1"/>
  <c r="BN84" i="15" s="1"/>
  <c r="BJ85" i="15"/>
  <c r="BJ86" i="15" s="1"/>
  <c r="BJ84" i="15" s="1"/>
  <c r="BF85" i="15"/>
  <c r="BF86" i="15" s="1"/>
  <c r="BF84" i="15" s="1"/>
  <c r="BB85" i="15"/>
  <c r="BB86" i="15" s="1"/>
  <c r="BB84" i="15" s="1"/>
  <c r="AX85" i="15"/>
  <c r="AX86" i="15" s="1"/>
  <c r="AX84" i="15" s="1"/>
  <c r="AT85" i="15"/>
  <c r="AT86" i="15" s="1"/>
  <c r="AT84" i="15" s="1"/>
  <c r="AP85" i="15"/>
  <c r="AP86" i="15" s="1"/>
  <c r="AP84" i="15" s="1"/>
  <c r="AL85" i="15"/>
  <c r="AL86" i="15" s="1"/>
  <c r="AL84" i="15" s="1"/>
  <c r="AH85" i="15"/>
  <c r="AH86" i="15" s="1"/>
  <c r="AH84" i="15" s="1"/>
  <c r="AD85" i="15"/>
  <c r="AD86" i="15" s="1"/>
  <c r="AD84" i="15" s="1"/>
  <c r="Z85" i="15"/>
  <c r="Z86" i="15" s="1"/>
  <c r="Z84" i="15" s="1"/>
  <c r="V85" i="15"/>
  <c r="V86" i="15" s="1"/>
  <c r="V84" i="15" s="1"/>
  <c r="R85" i="15"/>
  <c r="R86" i="15" s="1"/>
  <c r="R84" i="15" s="1"/>
  <c r="N85" i="15"/>
  <c r="N86" i="15" s="1"/>
  <c r="N84" i="15" s="1"/>
  <c r="BQ85" i="15"/>
  <c r="BQ86" i="15" s="1"/>
  <c r="BQ84" i="15" s="1"/>
  <c r="BM85" i="15"/>
  <c r="BM86" i="15" s="1"/>
  <c r="BM84" i="15" s="1"/>
  <c r="BI85" i="15"/>
  <c r="BI86" i="15" s="1"/>
  <c r="BI84" i="15" s="1"/>
  <c r="BE85" i="15"/>
  <c r="BE86" i="15" s="1"/>
  <c r="BE84" i="15" s="1"/>
  <c r="BA85" i="15"/>
  <c r="BA86" i="15" s="1"/>
  <c r="BA84" i="15" s="1"/>
  <c r="AW85" i="15"/>
  <c r="AW86" i="15" s="1"/>
  <c r="AW84" i="15" s="1"/>
  <c r="AS85" i="15"/>
  <c r="AS86" i="15" s="1"/>
  <c r="AS84" i="15" s="1"/>
  <c r="AO85" i="15"/>
  <c r="AO86" i="15" s="1"/>
  <c r="AO84" i="15" s="1"/>
  <c r="AK85" i="15"/>
  <c r="AK86" i="15" s="1"/>
  <c r="AK84" i="15" s="1"/>
  <c r="AG85" i="15"/>
  <c r="AG86" i="15" s="1"/>
  <c r="AG84" i="15" s="1"/>
  <c r="AC85" i="15"/>
  <c r="AC86" i="15" s="1"/>
  <c r="AC84" i="15" s="1"/>
  <c r="Y85" i="15"/>
  <c r="Y86" i="15" s="1"/>
  <c r="Y84" i="15" s="1"/>
  <c r="U85" i="15"/>
  <c r="U86" i="15" s="1"/>
  <c r="U84" i="15" s="1"/>
  <c r="Q85" i="15"/>
  <c r="Q86" i="15" s="1"/>
  <c r="Q84" i="15" s="1"/>
  <c r="M85" i="15"/>
  <c r="M86" i="15" s="1"/>
  <c r="M84" i="15" s="1"/>
  <c r="BP85" i="15"/>
  <c r="BP86" i="15" s="1"/>
  <c r="BP84" i="15" s="1"/>
  <c r="BL85" i="15"/>
  <c r="BL86" i="15" s="1"/>
  <c r="BL84" i="15" s="1"/>
  <c r="BH85" i="15"/>
  <c r="BH86" i="15" s="1"/>
  <c r="BH84" i="15" s="1"/>
  <c r="BD85" i="15"/>
  <c r="BD86" i="15" s="1"/>
  <c r="BD84" i="15" s="1"/>
  <c r="AZ85" i="15"/>
  <c r="AZ86" i="15" s="1"/>
  <c r="AZ84" i="15" s="1"/>
  <c r="AV85" i="15"/>
  <c r="AV86" i="15" s="1"/>
  <c r="AV84" i="15" s="1"/>
  <c r="AR85" i="15"/>
  <c r="AR86" i="15" s="1"/>
  <c r="AR84" i="15" s="1"/>
  <c r="AN85" i="15"/>
  <c r="AN86" i="15" s="1"/>
  <c r="AN84" i="15" s="1"/>
  <c r="AJ85" i="15"/>
  <c r="AJ86" i="15" s="1"/>
  <c r="AJ84" i="15" s="1"/>
  <c r="AF85" i="15"/>
  <c r="AF86" i="15" s="1"/>
  <c r="AF84" i="15" s="1"/>
  <c r="AB85" i="15"/>
  <c r="AB86" i="15" s="1"/>
  <c r="AB84" i="15" s="1"/>
  <c r="X85" i="15"/>
  <c r="X86" i="15" s="1"/>
  <c r="X84" i="15" s="1"/>
  <c r="T85" i="15"/>
  <c r="T86" i="15" s="1"/>
  <c r="T84" i="15" s="1"/>
  <c r="P85" i="15"/>
  <c r="P86" i="15" s="1"/>
  <c r="P84" i="15" s="1"/>
  <c r="L85" i="15"/>
  <c r="BR77" i="15"/>
  <c r="BR78" i="15" s="1"/>
  <c r="BR76" i="15" s="1"/>
  <c r="BN77" i="15"/>
  <c r="BN78" i="15" s="1"/>
  <c r="BN76" i="15" s="1"/>
  <c r="BJ77" i="15"/>
  <c r="BJ78" i="15" s="1"/>
  <c r="BJ76" i="15" s="1"/>
  <c r="BF77" i="15"/>
  <c r="BF78" i="15" s="1"/>
  <c r="BF76" i="15" s="1"/>
  <c r="BB77" i="15"/>
  <c r="BB78" i="15" s="1"/>
  <c r="BB76" i="15" s="1"/>
  <c r="AX77" i="15"/>
  <c r="AX78" i="15" s="1"/>
  <c r="AX76" i="15" s="1"/>
  <c r="AT77" i="15"/>
  <c r="AT78" i="15" s="1"/>
  <c r="AT76" i="15" s="1"/>
  <c r="AP77" i="15"/>
  <c r="AP78" i="15" s="1"/>
  <c r="AP76" i="15" s="1"/>
  <c r="AL77" i="15"/>
  <c r="AL78" i="15" s="1"/>
  <c r="AL76" i="15" s="1"/>
  <c r="AH77" i="15"/>
  <c r="AH78" i="15" s="1"/>
  <c r="AH76" i="15" s="1"/>
  <c r="AD77" i="15"/>
  <c r="AD78" i="15" s="1"/>
  <c r="AD76" i="15" s="1"/>
  <c r="Z77" i="15"/>
  <c r="Z78" i="15" s="1"/>
  <c r="Z76" i="15" s="1"/>
  <c r="V77" i="15"/>
  <c r="V78" i="15" s="1"/>
  <c r="V76" i="15" s="1"/>
  <c r="R77" i="15"/>
  <c r="R78" i="15" s="1"/>
  <c r="R76" i="15" s="1"/>
  <c r="N77" i="15"/>
  <c r="N78" i="15" s="1"/>
  <c r="N76" i="15" s="1"/>
  <c r="BQ77" i="15"/>
  <c r="BQ78" i="15" s="1"/>
  <c r="BQ76" i="15" s="1"/>
  <c r="BM77" i="15"/>
  <c r="BM78" i="15" s="1"/>
  <c r="BM76" i="15" s="1"/>
  <c r="BI77" i="15"/>
  <c r="BI78" i="15" s="1"/>
  <c r="BI76" i="15" s="1"/>
  <c r="BE77" i="15"/>
  <c r="BE78" i="15" s="1"/>
  <c r="BE76" i="15" s="1"/>
  <c r="BA77" i="15"/>
  <c r="BA78" i="15" s="1"/>
  <c r="BA76" i="15" s="1"/>
  <c r="AW77" i="15"/>
  <c r="AW78" i="15" s="1"/>
  <c r="AW76" i="15" s="1"/>
  <c r="AS77" i="15"/>
  <c r="AS78" i="15" s="1"/>
  <c r="AS76" i="15" s="1"/>
  <c r="AO77" i="15"/>
  <c r="AO78" i="15" s="1"/>
  <c r="AO76" i="15" s="1"/>
  <c r="AK77" i="15"/>
  <c r="AK78" i="15" s="1"/>
  <c r="AK76" i="15" s="1"/>
  <c r="AG77" i="15"/>
  <c r="AG78" i="15" s="1"/>
  <c r="AG76" i="15" s="1"/>
  <c r="AC77" i="15"/>
  <c r="AC78" i="15" s="1"/>
  <c r="AC76" i="15" s="1"/>
  <c r="Y77" i="15"/>
  <c r="Y78" i="15" s="1"/>
  <c r="Y76" i="15" s="1"/>
  <c r="U77" i="15"/>
  <c r="U78" i="15" s="1"/>
  <c r="U76" i="15" s="1"/>
  <c r="Q77" i="15"/>
  <c r="Q78" i="15" s="1"/>
  <c r="Q76" i="15" s="1"/>
  <c r="M77" i="15"/>
  <c r="M78" i="15" s="1"/>
  <c r="M76" i="15" s="1"/>
  <c r="BP77" i="15"/>
  <c r="BP78" i="15" s="1"/>
  <c r="BP76" i="15" s="1"/>
  <c r="BL77" i="15"/>
  <c r="BL78" i="15" s="1"/>
  <c r="BL76" i="15" s="1"/>
  <c r="BH77" i="15"/>
  <c r="BH78" i="15" s="1"/>
  <c r="BH76" i="15" s="1"/>
  <c r="BD77" i="15"/>
  <c r="BD78" i="15" s="1"/>
  <c r="BD76" i="15" s="1"/>
  <c r="AZ77" i="15"/>
  <c r="AZ78" i="15" s="1"/>
  <c r="AZ76" i="15" s="1"/>
  <c r="AV77" i="15"/>
  <c r="AV78" i="15" s="1"/>
  <c r="AV76" i="15" s="1"/>
  <c r="AR77" i="15"/>
  <c r="AR78" i="15" s="1"/>
  <c r="AR76" i="15" s="1"/>
  <c r="AN77" i="15"/>
  <c r="AN78" i="15" s="1"/>
  <c r="AN76" i="15" s="1"/>
  <c r="AJ77" i="15"/>
  <c r="AJ78" i="15" s="1"/>
  <c r="AJ76" i="15" s="1"/>
  <c r="AF77" i="15"/>
  <c r="AF78" i="15" s="1"/>
  <c r="AF76" i="15" s="1"/>
  <c r="AH43" i="11" s="1"/>
  <c r="AB77" i="15"/>
  <c r="AB78" i="15" s="1"/>
  <c r="AB76" i="15" s="1"/>
  <c r="X77" i="15"/>
  <c r="X78" i="15" s="1"/>
  <c r="X76" i="15" s="1"/>
  <c r="T77" i="15"/>
  <c r="T78" i="15" s="1"/>
  <c r="T76" i="15" s="1"/>
  <c r="P77" i="15"/>
  <c r="P78" i="15" s="1"/>
  <c r="P76" i="15" s="1"/>
  <c r="L77" i="15"/>
  <c r="L78" i="15" s="1"/>
  <c r="L76" i="15" s="1"/>
  <c r="BQ69" i="15"/>
  <c r="BS77" i="15"/>
  <c r="BS78" i="15" s="1"/>
  <c r="BS76" i="15" s="1"/>
  <c r="BO77" i="15"/>
  <c r="BO78" i="15" s="1"/>
  <c r="BO76" i="15" s="1"/>
  <c r="BK77" i="15"/>
  <c r="BK78" i="15" s="1"/>
  <c r="BK76" i="15" s="1"/>
  <c r="BG77" i="15"/>
  <c r="BG78" i="15" s="1"/>
  <c r="BG76" i="15" s="1"/>
  <c r="BC77" i="15"/>
  <c r="BC78" i="15" s="1"/>
  <c r="BC76" i="15" s="1"/>
  <c r="AY77" i="15"/>
  <c r="AY78" i="15" s="1"/>
  <c r="AY76" i="15" s="1"/>
  <c r="AU77" i="15"/>
  <c r="AU78" i="15" s="1"/>
  <c r="AU76" i="15" s="1"/>
  <c r="AQ77" i="15"/>
  <c r="AQ78" i="15" s="1"/>
  <c r="AQ76" i="15" s="1"/>
  <c r="AM77" i="15"/>
  <c r="AM78" i="15" s="1"/>
  <c r="AM76" i="15" s="1"/>
  <c r="AI77" i="15"/>
  <c r="AI78" i="15" s="1"/>
  <c r="AI76" i="15" s="1"/>
  <c r="AE77" i="15"/>
  <c r="AE78" i="15" s="1"/>
  <c r="AE76" i="15" s="1"/>
  <c r="AA77" i="15"/>
  <c r="AA78" i="15" s="1"/>
  <c r="AA76" i="15" s="1"/>
  <c r="W77" i="15"/>
  <c r="W78" i="15" s="1"/>
  <c r="W76" i="15" s="1"/>
  <c r="S77" i="15"/>
  <c r="S78" i="15" s="1"/>
  <c r="S76" i="15" s="1"/>
  <c r="O77" i="15"/>
  <c r="O78" i="15" s="1"/>
  <c r="O76" i="15" s="1"/>
  <c r="BM69" i="15"/>
  <c r="BI69" i="15"/>
  <c r="BE69" i="15"/>
  <c r="BA69" i="15"/>
  <c r="AW69" i="15"/>
  <c r="AS69" i="15"/>
  <c r="AO69" i="15"/>
  <c r="AK69" i="15"/>
  <c r="AG69" i="15"/>
  <c r="AC69" i="15"/>
  <c r="Y69" i="15"/>
  <c r="U69" i="15"/>
  <c r="Q69" i="15"/>
  <c r="M69" i="15"/>
  <c r="BQ61" i="15"/>
  <c r="BQ62" i="15" s="1"/>
  <c r="BQ60" i="15" s="1"/>
  <c r="BM61" i="15"/>
  <c r="BM62" i="15" s="1"/>
  <c r="BM60" i="15" s="1"/>
  <c r="BI61" i="15"/>
  <c r="BI62" i="15" s="1"/>
  <c r="BI60" i="15" s="1"/>
  <c r="BE61" i="15"/>
  <c r="BE62" i="15" s="1"/>
  <c r="BE60" i="15" s="1"/>
  <c r="BA61" i="15"/>
  <c r="BA62" i="15" s="1"/>
  <c r="BA60" i="15" s="1"/>
  <c r="AW61" i="15"/>
  <c r="AW62" i="15" s="1"/>
  <c r="AW60" i="15" s="1"/>
  <c r="AS61" i="15"/>
  <c r="AS62" i="15" s="1"/>
  <c r="AS60" i="15" s="1"/>
  <c r="AO61" i="15"/>
  <c r="AO62" i="15" s="1"/>
  <c r="AO60" i="15" s="1"/>
  <c r="AK61" i="15"/>
  <c r="AK62" i="15" s="1"/>
  <c r="AK60" i="15" s="1"/>
  <c r="AG61" i="15"/>
  <c r="AG62" i="15" s="1"/>
  <c r="AG60" i="15" s="1"/>
  <c r="AC61" i="15"/>
  <c r="AC62" i="15" s="1"/>
  <c r="AC60" i="15" s="1"/>
  <c r="Y61" i="15"/>
  <c r="Y62" i="15" s="1"/>
  <c r="Y60" i="15" s="1"/>
  <c r="U61" i="15"/>
  <c r="U62" i="15" s="1"/>
  <c r="U60" i="15" s="1"/>
  <c r="Q61" i="15"/>
  <c r="Q62" i="15" s="1"/>
  <c r="Q60" i="15" s="1"/>
  <c r="M61" i="15"/>
  <c r="M62" i="15" s="1"/>
  <c r="M60" i="15" s="1"/>
  <c r="BP69" i="15"/>
  <c r="BL69" i="15"/>
  <c r="BH69" i="15"/>
  <c r="BD69" i="15"/>
  <c r="AZ69" i="15"/>
  <c r="AV69" i="15"/>
  <c r="AR69" i="15"/>
  <c r="AN69" i="15"/>
  <c r="AJ69" i="15"/>
  <c r="AF69" i="15"/>
  <c r="AB69" i="15"/>
  <c r="X69" i="15"/>
  <c r="T69" i="15"/>
  <c r="P69" i="15"/>
  <c r="L69" i="15"/>
  <c r="BP61" i="15"/>
  <c r="BP62" i="15" s="1"/>
  <c r="BP60" i="15" s="1"/>
  <c r="BL61" i="15"/>
  <c r="BL62" i="15" s="1"/>
  <c r="BL60" i="15" s="1"/>
  <c r="BH61" i="15"/>
  <c r="BH62" i="15" s="1"/>
  <c r="BH60" i="15" s="1"/>
  <c r="BD61" i="15"/>
  <c r="BD62" i="15" s="1"/>
  <c r="BD60" i="15" s="1"/>
  <c r="AZ61" i="15"/>
  <c r="AZ62" i="15" s="1"/>
  <c r="AZ60" i="15" s="1"/>
  <c r="AV61" i="15"/>
  <c r="AV62" i="15" s="1"/>
  <c r="AV60" i="15" s="1"/>
  <c r="AR61" i="15"/>
  <c r="AR62" i="15" s="1"/>
  <c r="AR60" i="15" s="1"/>
  <c r="AN61" i="15"/>
  <c r="AN62" i="15" s="1"/>
  <c r="AN60" i="15" s="1"/>
  <c r="AJ61" i="15"/>
  <c r="AJ62" i="15" s="1"/>
  <c r="AJ60" i="15" s="1"/>
  <c r="AF61" i="15"/>
  <c r="AF62" i="15" s="1"/>
  <c r="AF60" i="15" s="1"/>
  <c r="AB61" i="15"/>
  <c r="AB62" i="15" s="1"/>
  <c r="AB60" i="15" s="1"/>
  <c r="X61" i="15"/>
  <c r="X62" i="15" s="1"/>
  <c r="X60" i="15" s="1"/>
  <c r="T61" i="15"/>
  <c r="T62" i="15" s="1"/>
  <c r="T60" i="15" s="1"/>
  <c r="P61" i="15"/>
  <c r="P62" i="15" s="1"/>
  <c r="P60" i="15" s="1"/>
  <c r="L61" i="15"/>
  <c r="L62" i="15" s="1"/>
  <c r="L60" i="15" s="1"/>
  <c r="BN69" i="15"/>
  <c r="BJ69" i="15"/>
  <c r="BF69" i="15"/>
  <c r="BB69" i="15"/>
  <c r="AX69" i="15"/>
  <c r="AT69" i="15"/>
  <c r="AP69" i="15"/>
  <c r="AL69" i="15"/>
  <c r="AH69" i="15"/>
  <c r="AD69" i="15"/>
  <c r="Z69" i="15"/>
  <c r="V69" i="15"/>
  <c r="R69" i="15"/>
  <c r="N69" i="15"/>
  <c r="J69" i="15"/>
  <c r="BR61" i="15"/>
  <c r="BR62" i="15" s="1"/>
  <c r="BR60" i="15" s="1"/>
  <c r="BN61" i="15"/>
  <c r="BN62" i="15" s="1"/>
  <c r="BN60" i="15" s="1"/>
  <c r="BJ61" i="15"/>
  <c r="BJ62" i="15" s="1"/>
  <c r="BJ60" i="15" s="1"/>
  <c r="BF61" i="15"/>
  <c r="BF62" i="15" s="1"/>
  <c r="BF60" i="15" s="1"/>
  <c r="BB61" i="15"/>
  <c r="BB62" i="15" s="1"/>
  <c r="BB60" i="15" s="1"/>
  <c r="AX61" i="15"/>
  <c r="AX62" i="15" s="1"/>
  <c r="AX60" i="15" s="1"/>
  <c r="AT61" i="15"/>
  <c r="AT62" i="15" s="1"/>
  <c r="AT60" i="15" s="1"/>
  <c r="AP61" i="15"/>
  <c r="AP62" i="15" s="1"/>
  <c r="AP60" i="15" s="1"/>
  <c r="AL61" i="15"/>
  <c r="AL62" i="15" s="1"/>
  <c r="AL60" i="15" s="1"/>
  <c r="AH61" i="15"/>
  <c r="AH62" i="15" s="1"/>
  <c r="AH60" i="15" s="1"/>
  <c r="AD61" i="15"/>
  <c r="AD62" i="15" s="1"/>
  <c r="AD60" i="15" s="1"/>
  <c r="Z61" i="15"/>
  <c r="Z62" i="15" s="1"/>
  <c r="Z60" i="15" s="1"/>
  <c r="V61" i="15"/>
  <c r="V62" i="15" s="1"/>
  <c r="V60" i="15" s="1"/>
  <c r="R61" i="15"/>
  <c r="R62" i="15" s="1"/>
  <c r="R60" i="15" s="1"/>
  <c r="N61" i="15"/>
  <c r="N62" i="15" s="1"/>
  <c r="N60" i="15" s="1"/>
  <c r="BC69" i="15"/>
  <c r="AM69" i="15"/>
  <c r="W69" i="15"/>
  <c r="BK61" i="15"/>
  <c r="BK62" i="15" s="1"/>
  <c r="BK60" i="15" s="1"/>
  <c r="AU61" i="15"/>
  <c r="AU62" i="15" s="1"/>
  <c r="AU60" i="15" s="1"/>
  <c r="AE61" i="15"/>
  <c r="AE62" i="15" s="1"/>
  <c r="AE60" i="15" s="1"/>
  <c r="O61" i="15"/>
  <c r="O62" i="15" s="1"/>
  <c r="O60" i="15" s="1"/>
  <c r="BO69" i="15"/>
  <c r="AY69" i="15"/>
  <c r="AI69" i="15"/>
  <c r="S69" i="15"/>
  <c r="BG61" i="15"/>
  <c r="BG62" i="15" s="1"/>
  <c r="BG60" i="15" s="1"/>
  <c r="AQ61" i="15"/>
  <c r="AQ62" i="15" s="1"/>
  <c r="AQ60" i="15" s="1"/>
  <c r="AA61" i="15"/>
  <c r="AA62" i="15" s="1"/>
  <c r="AA60" i="15" s="1"/>
  <c r="BK69" i="15"/>
  <c r="AU69" i="15"/>
  <c r="AE69" i="15"/>
  <c r="O69" i="15"/>
  <c r="BS61" i="15"/>
  <c r="BS62" i="15" s="1"/>
  <c r="BS60" i="15" s="1"/>
  <c r="BC61" i="15"/>
  <c r="BC62" i="15" s="1"/>
  <c r="BC60" i="15" s="1"/>
  <c r="AM61" i="15"/>
  <c r="AM62" i="15" s="1"/>
  <c r="AM60" i="15" s="1"/>
  <c r="W61" i="15"/>
  <c r="W62" i="15" s="1"/>
  <c r="W60" i="15" s="1"/>
  <c r="BG69" i="15"/>
  <c r="AQ69" i="15"/>
  <c r="AA69" i="15"/>
  <c r="K69" i="15"/>
  <c r="BO61" i="15"/>
  <c r="BO62" i="15" s="1"/>
  <c r="BO60" i="15" s="1"/>
  <c r="AY61" i="15"/>
  <c r="AY62" i="15" s="1"/>
  <c r="AY60" i="15" s="1"/>
  <c r="AI61" i="15"/>
  <c r="AI62" i="15" s="1"/>
  <c r="AI60" i="15" s="1"/>
  <c r="S61" i="15"/>
  <c r="S62" i="15" s="1"/>
  <c r="S60" i="15" s="1"/>
  <c r="F47" i="11"/>
  <c r="F43" i="11"/>
  <c r="AX43" i="11" s="1"/>
  <c r="F46" i="11"/>
  <c r="BC46" i="11" s="1"/>
  <c r="DN46" i="11" s="1"/>
  <c r="F45" i="11"/>
  <c r="BN45" i="11" s="1"/>
  <c r="DX45" i="11" s="1"/>
  <c r="F44" i="11"/>
  <c r="AM44" i="11" s="1"/>
  <c r="CW44" i="11" s="1"/>
  <c r="K4" i="7"/>
  <c r="K5" i="7" s="1"/>
  <c r="R4" i="7" s="1"/>
  <c r="BI218" i="10"/>
  <c r="BI219" i="10" s="1"/>
  <c r="BI217" i="10" s="1"/>
  <c r="BI221" i="10" s="1"/>
  <c r="BE218" i="10"/>
  <c r="BE219" i="10" s="1"/>
  <c r="BE217" i="10" s="1"/>
  <c r="BE221" i="10" s="1"/>
  <c r="BA218" i="10"/>
  <c r="BA219" i="10" s="1"/>
  <c r="BA217" i="10" s="1"/>
  <c r="BA221" i="10" s="1"/>
  <c r="AW218" i="10"/>
  <c r="AW219" i="10" s="1"/>
  <c r="AW217" i="10" s="1"/>
  <c r="AW216" i="10" s="1"/>
  <c r="AS218" i="10"/>
  <c r="AS219" i="10" s="1"/>
  <c r="AS217" i="10" s="1"/>
  <c r="AS216" i="10" s="1"/>
  <c r="AO218" i="10"/>
  <c r="AO219" i="10" s="1"/>
  <c r="AO217" i="10" s="1"/>
  <c r="AO221" i="10" s="1"/>
  <c r="AK218" i="10"/>
  <c r="AK219" i="10" s="1"/>
  <c r="AK217" i="10" s="1"/>
  <c r="AK221" i="10" s="1"/>
  <c r="AG218" i="10"/>
  <c r="AG219" i="10" s="1"/>
  <c r="AG217" i="10" s="1"/>
  <c r="AG216" i="10" s="1"/>
  <c r="AC218" i="10"/>
  <c r="AC219" i="10" s="1"/>
  <c r="AC217" i="10" s="1"/>
  <c r="AC221" i="10" s="1"/>
  <c r="Y218" i="10"/>
  <c r="Y219" i="10" s="1"/>
  <c r="Y217" i="10" s="1"/>
  <c r="Y221" i="10" s="1"/>
  <c r="U218" i="10"/>
  <c r="U219" i="10" s="1"/>
  <c r="U217" i="10" s="1"/>
  <c r="U221" i="10" s="1"/>
  <c r="Q218" i="10"/>
  <c r="Q219" i="10" s="1"/>
  <c r="Q217" i="10" s="1"/>
  <c r="Q216" i="10" s="1"/>
  <c r="M218" i="10"/>
  <c r="M219" i="10" s="1"/>
  <c r="M217" i="10" s="1"/>
  <c r="M216" i="10" s="1"/>
  <c r="I218" i="10"/>
  <c r="I219" i="10" s="1"/>
  <c r="I217" i="10" s="1"/>
  <c r="E218" i="10"/>
  <c r="E219" i="10" s="1"/>
  <c r="E217" i="10" s="1"/>
  <c r="E221" i="10" s="1"/>
  <c r="BJ150" i="10"/>
  <c r="BJ151" i="10" s="1"/>
  <c r="BJ149" i="10" s="1"/>
  <c r="BJ169" i="10" s="1"/>
  <c r="BJ199" i="10" s="1"/>
  <c r="BF150" i="10"/>
  <c r="BF151" i="10" s="1"/>
  <c r="BF149" i="10" s="1"/>
  <c r="BF148" i="10" s="1"/>
  <c r="BB150" i="10"/>
  <c r="BB151" i="10" s="1"/>
  <c r="BB149" i="10" s="1"/>
  <c r="BB148" i="10" s="1"/>
  <c r="AX150" i="10"/>
  <c r="AX151" i="10" s="1"/>
  <c r="AX149" i="10" s="1"/>
  <c r="AX148" i="10" s="1"/>
  <c r="AT150" i="10"/>
  <c r="AT151" i="10" s="1"/>
  <c r="AT149" i="10" s="1"/>
  <c r="AT148" i="10" s="1"/>
  <c r="AP150" i="10"/>
  <c r="AP151" i="10" s="1"/>
  <c r="AP149" i="10" s="1"/>
  <c r="AP148" i="10" s="1"/>
  <c r="AL150" i="10"/>
  <c r="AL151" i="10" s="1"/>
  <c r="AL149" i="10" s="1"/>
  <c r="AL169" i="10" s="1"/>
  <c r="AL199" i="10" s="1"/>
  <c r="AH150" i="10"/>
  <c r="AH151" i="10" s="1"/>
  <c r="AH149" i="10" s="1"/>
  <c r="AH169" i="10" s="1"/>
  <c r="AH199" i="10" s="1"/>
  <c r="AD150" i="10"/>
  <c r="AD151" i="10" s="1"/>
  <c r="AD149" i="10" s="1"/>
  <c r="AD169" i="10" s="1"/>
  <c r="AD199" i="10" s="1"/>
  <c r="Z150" i="10"/>
  <c r="Z151" i="10" s="1"/>
  <c r="Z149" i="10" s="1"/>
  <c r="Z148" i="10" s="1"/>
  <c r="V150" i="10"/>
  <c r="V151" i="10" s="1"/>
  <c r="V149" i="10" s="1"/>
  <c r="V148" i="10" s="1"/>
  <c r="R150" i="10"/>
  <c r="R151" i="10" s="1"/>
  <c r="R149" i="10" s="1"/>
  <c r="R148" i="10" s="1"/>
  <c r="N150" i="10"/>
  <c r="N151" i="10" s="1"/>
  <c r="N149" i="10" s="1"/>
  <c r="N148" i="10" s="1"/>
  <c r="J150" i="10"/>
  <c r="J151" i="10" s="1"/>
  <c r="J149" i="10" s="1"/>
  <c r="J148" i="10" s="1"/>
  <c r="F150" i="10"/>
  <c r="F151" i="10" s="1"/>
  <c r="F149" i="10" s="1"/>
  <c r="F148" i="10" s="1"/>
  <c r="BH100" i="10"/>
  <c r="BH101" i="10" s="1"/>
  <c r="BH99" i="10" s="1"/>
  <c r="BH103" i="10" s="1"/>
  <c r="BD100" i="10"/>
  <c r="BD101" i="10" s="1"/>
  <c r="BD99" i="10" s="1"/>
  <c r="BD98" i="10" s="1"/>
  <c r="AZ100" i="10"/>
  <c r="AZ101" i="10" s="1"/>
  <c r="AZ99" i="10" s="1"/>
  <c r="AZ98" i="10" s="1"/>
  <c r="AV100" i="10"/>
  <c r="AV101" i="10" s="1"/>
  <c r="AV99" i="10" s="1"/>
  <c r="AR100" i="10"/>
  <c r="AR101" i="10" s="1"/>
  <c r="AR99" i="10" s="1"/>
  <c r="AR103" i="10" s="1"/>
  <c r="AN100" i="10"/>
  <c r="AN101" i="10" s="1"/>
  <c r="AN99" i="10" s="1"/>
  <c r="AN98" i="10" s="1"/>
  <c r="AJ100" i="10"/>
  <c r="AJ101" i="10" s="1"/>
  <c r="AJ99" i="10" s="1"/>
  <c r="AJ103" i="10" s="1"/>
  <c r="AF100" i="10"/>
  <c r="AF101" i="10" s="1"/>
  <c r="AF99" i="10" s="1"/>
  <c r="AF98" i="10" s="1"/>
  <c r="AB100" i="10"/>
  <c r="AB101" i="10" s="1"/>
  <c r="AB99" i="10" s="1"/>
  <c r="AB103" i="10" s="1"/>
  <c r="X100" i="10"/>
  <c r="X101" i="10" s="1"/>
  <c r="X99" i="10" s="1"/>
  <c r="X98" i="10" s="1"/>
  <c r="T100" i="10"/>
  <c r="T101" i="10" s="1"/>
  <c r="T99" i="10" s="1"/>
  <c r="T98" i="10" s="1"/>
  <c r="P100" i="10"/>
  <c r="P101" i="10" s="1"/>
  <c r="P99" i="10" s="1"/>
  <c r="P103" i="10" s="1"/>
  <c r="L100" i="10"/>
  <c r="L101" i="10" s="1"/>
  <c r="L99" i="10" s="1"/>
  <c r="L103" i="10" s="1"/>
  <c r="H100" i="10"/>
  <c r="H101" i="10" s="1"/>
  <c r="H99" i="10" s="1"/>
  <c r="H98" i="10" s="1"/>
  <c r="D100" i="10"/>
  <c r="D101" i="10" s="1"/>
  <c r="D99" i="10" s="1"/>
  <c r="D103" i="10" s="1"/>
  <c r="BH218" i="10"/>
  <c r="BH219" i="10" s="1"/>
  <c r="BH217" i="10" s="1"/>
  <c r="BH221" i="10" s="1"/>
  <c r="BD218" i="10"/>
  <c r="BD219" i="10" s="1"/>
  <c r="BD217" i="10" s="1"/>
  <c r="BD221" i="10" s="1"/>
  <c r="AZ218" i="10"/>
  <c r="AZ219" i="10" s="1"/>
  <c r="AZ217" i="10" s="1"/>
  <c r="AZ221" i="10" s="1"/>
  <c r="AV218" i="10"/>
  <c r="AV219" i="10" s="1"/>
  <c r="AV217" i="10" s="1"/>
  <c r="AV216" i="10" s="1"/>
  <c r="AR218" i="10"/>
  <c r="AR219" i="10" s="1"/>
  <c r="AR217" i="10" s="1"/>
  <c r="AN218" i="10"/>
  <c r="AN219" i="10" s="1"/>
  <c r="AN217" i="10" s="1"/>
  <c r="AN221" i="10" s="1"/>
  <c r="AJ218" i="10"/>
  <c r="AJ219" i="10" s="1"/>
  <c r="AJ217" i="10" s="1"/>
  <c r="AJ221" i="10" s="1"/>
  <c r="AF218" i="10"/>
  <c r="AF219" i="10" s="1"/>
  <c r="AF217" i="10" s="1"/>
  <c r="AF221" i="10" s="1"/>
  <c r="AB218" i="10"/>
  <c r="AB219" i="10" s="1"/>
  <c r="AB217" i="10" s="1"/>
  <c r="AB221" i="10" s="1"/>
  <c r="X218" i="10"/>
  <c r="X219" i="10" s="1"/>
  <c r="X217" i="10" s="1"/>
  <c r="X221" i="10" s="1"/>
  <c r="T218" i="10"/>
  <c r="T219" i="10" s="1"/>
  <c r="T217" i="10" s="1"/>
  <c r="T221" i="10" s="1"/>
  <c r="P218" i="10"/>
  <c r="P219" i="10" s="1"/>
  <c r="P217" i="10" s="1"/>
  <c r="P216" i="10" s="1"/>
  <c r="L218" i="10"/>
  <c r="L219" i="10" s="1"/>
  <c r="L217" i="10" s="1"/>
  <c r="L216" i="10" s="1"/>
  <c r="H218" i="10"/>
  <c r="H219" i="10" s="1"/>
  <c r="H217" i="10" s="1"/>
  <c r="H221" i="10" s="1"/>
  <c r="D218" i="10"/>
  <c r="D219" i="10" s="1"/>
  <c r="D217" i="10" s="1"/>
  <c r="D216" i="10" s="1"/>
  <c r="BI150" i="10"/>
  <c r="BI151" i="10" s="1"/>
  <c r="BI149" i="10" s="1"/>
  <c r="BI169" i="10" s="1"/>
  <c r="BI199" i="10" s="1"/>
  <c r="BE150" i="10"/>
  <c r="BE151" i="10" s="1"/>
  <c r="BE149" i="10" s="1"/>
  <c r="BE169" i="10" s="1"/>
  <c r="BE199" i="10" s="1"/>
  <c r="BA150" i="10"/>
  <c r="BA151" i="10" s="1"/>
  <c r="BA149" i="10" s="1"/>
  <c r="BA169" i="10" s="1"/>
  <c r="BA199" i="10" s="1"/>
  <c r="AW150" i="10"/>
  <c r="AW151" i="10" s="1"/>
  <c r="AW149" i="10" s="1"/>
  <c r="AW169" i="10" s="1"/>
  <c r="AW199" i="10" s="1"/>
  <c r="AS150" i="10"/>
  <c r="AS151" i="10" s="1"/>
  <c r="AS149" i="10" s="1"/>
  <c r="AS153" i="10" s="1"/>
  <c r="AO150" i="10"/>
  <c r="AO151" i="10" s="1"/>
  <c r="AO149" i="10" s="1"/>
  <c r="AO148" i="10" s="1"/>
  <c r="AK150" i="10"/>
  <c r="AK151" i="10" s="1"/>
  <c r="AK149" i="10" s="1"/>
  <c r="AK169" i="10" s="1"/>
  <c r="AK199" i="10" s="1"/>
  <c r="AG150" i="10"/>
  <c r="AG151" i="10" s="1"/>
  <c r="AG149" i="10" s="1"/>
  <c r="AG148" i="10" s="1"/>
  <c r="AC150" i="10"/>
  <c r="AC151" i="10" s="1"/>
  <c r="AC149" i="10" s="1"/>
  <c r="AC148" i="10" s="1"/>
  <c r="Y150" i="10"/>
  <c r="Y151" i="10" s="1"/>
  <c r="Y149" i="10" s="1"/>
  <c r="Y169" i="10" s="1"/>
  <c r="Y199" i="10" s="1"/>
  <c r="U150" i="10"/>
  <c r="U151" i="10" s="1"/>
  <c r="U149" i="10" s="1"/>
  <c r="U148" i="10" s="1"/>
  <c r="Q150" i="10"/>
  <c r="Q151" i="10" s="1"/>
  <c r="Q149" i="10" s="1"/>
  <c r="Q153" i="10" s="1"/>
  <c r="M150" i="10"/>
  <c r="M151" i="10" s="1"/>
  <c r="M149" i="10" s="1"/>
  <c r="M148" i="10" s="1"/>
  <c r="I150" i="10"/>
  <c r="I151" i="10" s="1"/>
  <c r="I149" i="10" s="1"/>
  <c r="I148" i="10" s="1"/>
  <c r="E150" i="10"/>
  <c r="E151" i="10" s="1"/>
  <c r="E149" i="10" s="1"/>
  <c r="E148" i="10" s="1"/>
  <c r="BK100" i="10"/>
  <c r="BK101" i="10" s="1"/>
  <c r="BK99" i="10" s="1"/>
  <c r="BK103" i="10" s="1"/>
  <c r="BG100" i="10"/>
  <c r="BG101" i="10" s="1"/>
  <c r="BG99" i="10" s="1"/>
  <c r="BG103" i="10" s="1"/>
  <c r="BC100" i="10"/>
  <c r="BC101" i="10" s="1"/>
  <c r="BC99" i="10" s="1"/>
  <c r="BC103" i="10" s="1"/>
  <c r="AY100" i="10"/>
  <c r="AY101" i="10" s="1"/>
  <c r="AY99" i="10" s="1"/>
  <c r="AY103" i="10" s="1"/>
  <c r="AU100" i="10"/>
  <c r="AU101" i="10" s="1"/>
  <c r="AU99" i="10" s="1"/>
  <c r="AU103" i="10" s="1"/>
  <c r="AQ100" i="10"/>
  <c r="AQ101" i="10" s="1"/>
  <c r="AQ99" i="10" s="1"/>
  <c r="AQ98" i="10" s="1"/>
  <c r="AM100" i="10"/>
  <c r="AM101" i="10" s="1"/>
  <c r="AM99" i="10" s="1"/>
  <c r="AI100" i="10"/>
  <c r="AI101" i="10" s="1"/>
  <c r="AI99" i="10" s="1"/>
  <c r="AI103" i="10" s="1"/>
  <c r="AE100" i="10"/>
  <c r="AE101" i="10" s="1"/>
  <c r="AE99" i="10" s="1"/>
  <c r="AE103" i="10" s="1"/>
  <c r="AA100" i="10"/>
  <c r="AA101" i="10" s="1"/>
  <c r="AA99" i="10" s="1"/>
  <c r="AA103" i="10" s="1"/>
  <c r="W100" i="10"/>
  <c r="W101" i="10" s="1"/>
  <c r="W99" i="10" s="1"/>
  <c r="W103" i="10" s="1"/>
  <c r="S100" i="10"/>
  <c r="S101" i="10" s="1"/>
  <c r="S99" i="10" s="1"/>
  <c r="S103" i="10" s="1"/>
  <c r="O100" i="10"/>
  <c r="O101" i="10" s="1"/>
  <c r="O99" i="10" s="1"/>
  <c r="O103" i="10" s="1"/>
  <c r="K100" i="10"/>
  <c r="K101" i="10" s="1"/>
  <c r="K99" i="10" s="1"/>
  <c r="K98" i="10" s="1"/>
  <c r="G100" i="10"/>
  <c r="G101" i="10" s="1"/>
  <c r="G99" i="10" s="1"/>
  <c r="G98" i="10" s="1"/>
  <c r="BK218" i="10"/>
  <c r="BK219" i="10" s="1"/>
  <c r="BK217" i="10" s="1"/>
  <c r="BK221" i="10" s="1"/>
  <c r="BG218" i="10"/>
  <c r="BG219" i="10" s="1"/>
  <c r="BG217" i="10" s="1"/>
  <c r="BG221" i="10" s="1"/>
  <c r="BC218" i="10"/>
  <c r="BC219" i="10" s="1"/>
  <c r="BC217" i="10" s="1"/>
  <c r="BC216" i="10" s="1"/>
  <c r="AY218" i="10"/>
  <c r="AY219" i="10" s="1"/>
  <c r="AY217" i="10" s="1"/>
  <c r="AY216" i="10" s="1"/>
  <c r="AU218" i="10"/>
  <c r="AU219" i="10" s="1"/>
  <c r="AU217" i="10" s="1"/>
  <c r="AU221" i="10" s="1"/>
  <c r="AQ218" i="10"/>
  <c r="AQ219" i="10" s="1"/>
  <c r="AQ217" i="10" s="1"/>
  <c r="AQ221" i="10" s="1"/>
  <c r="AM218" i="10"/>
  <c r="AM219" i="10" s="1"/>
  <c r="AM217" i="10" s="1"/>
  <c r="AM221" i="10" s="1"/>
  <c r="AI218" i="10"/>
  <c r="AI219" i="10" s="1"/>
  <c r="AI217" i="10" s="1"/>
  <c r="AI221" i="10" s="1"/>
  <c r="AE218" i="10"/>
  <c r="AE219" i="10" s="1"/>
  <c r="AE217" i="10" s="1"/>
  <c r="AE221" i="10" s="1"/>
  <c r="AA218" i="10"/>
  <c r="AA219" i="10" s="1"/>
  <c r="AA217" i="10" s="1"/>
  <c r="AA221" i="10" s="1"/>
  <c r="W218" i="10"/>
  <c r="W219" i="10" s="1"/>
  <c r="W217" i="10" s="1"/>
  <c r="W216" i="10" s="1"/>
  <c r="S218" i="10"/>
  <c r="S219" i="10" s="1"/>
  <c r="S217" i="10" s="1"/>
  <c r="S221" i="10" s="1"/>
  <c r="O218" i="10"/>
  <c r="O219" i="10" s="1"/>
  <c r="O217" i="10" s="1"/>
  <c r="O221" i="10" s="1"/>
  <c r="K218" i="10"/>
  <c r="K219" i="10" s="1"/>
  <c r="K217" i="10" s="1"/>
  <c r="K221" i="10" s="1"/>
  <c r="G218" i="10"/>
  <c r="G219" i="10" s="1"/>
  <c r="G217" i="10" s="1"/>
  <c r="G221" i="10" s="1"/>
  <c r="BH150" i="10"/>
  <c r="BH151" i="10" s="1"/>
  <c r="BH149" i="10" s="1"/>
  <c r="BH148" i="10" s="1"/>
  <c r="BD150" i="10"/>
  <c r="BD151" i="10" s="1"/>
  <c r="BD149" i="10" s="1"/>
  <c r="BD169" i="10" s="1"/>
  <c r="BD199" i="10" s="1"/>
  <c r="AZ150" i="10"/>
  <c r="AZ151" i="10" s="1"/>
  <c r="AZ149" i="10" s="1"/>
  <c r="AZ153" i="10" s="1"/>
  <c r="AV150" i="10"/>
  <c r="AV151" i="10" s="1"/>
  <c r="AV149" i="10" s="1"/>
  <c r="AV153" i="10" s="1"/>
  <c r="AR150" i="10"/>
  <c r="AR151" i="10" s="1"/>
  <c r="AR149" i="10" s="1"/>
  <c r="AR153" i="10" s="1"/>
  <c r="AN150" i="10"/>
  <c r="AN151" i="10" s="1"/>
  <c r="AN149" i="10" s="1"/>
  <c r="AN148" i="10" s="1"/>
  <c r="AJ150" i="10"/>
  <c r="AJ151" i="10" s="1"/>
  <c r="AJ149" i="10" s="1"/>
  <c r="AJ148" i="10" s="1"/>
  <c r="AF150" i="10"/>
  <c r="AF151" i="10" s="1"/>
  <c r="AF149" i="10" s="1"/>
  <c r="AF148" i="10" s="1"/>
  <c r="AB150" i="10"/>
  <c r="AB151" i="10" s="1"/>
  <c r="AB149" i="10" s="1"/>
  <c r="AB169" i="10" s="1"/>
  <c r="AB199" i="10" s="1"/>
  <c r="X150" i="10"/>
  <c r="X151" i="10" s="1"/>
  <c r="X149" i="10" s="1"/>
  <c r="X148" i="10" s="1"/>
  <c r="T150" i="10"/>
  <c r="T151" i="10" s="1"/>
  <c r="T149" i="10" s="1"/>
  <c r="T169" i="10" s="1"/>
  <c r="T199" i="10" s="1"/>
  <c r="P150" i="10"/>
  <c r="P151" i="10" s="1"/>
  <c r="P149" i="10" s="1"/>
  <c r="P169" i="10" s="1"/>
  <c r="P199" i="10" s="1"/>
  <c r="L150" i="10"/>
  <c r="L151" i="10" s="1"/>
  <c r="L149" i="10" s="1"/>
  <c r="L169" i="10" s="1"/>
  <c r="L199" i="10" s="1"/>
  <c r="H150" i="10"/>
  <c r="H151" i="10" s="1"/>
  <c r="H149" i="10" s="1"/>
  <c r="H148" i="10" s="1"/>
  <c r="D150" i="10"/>
  <c r="D151" i="10" s="1"/>
  <c r="D149" i="10" s="1"/>
  <c r="D148" i="10" s="1"/>
  <c r="BJ100" i="10"/>
  <c r="BJ101" i="10" s="1"/>
  <c r="BJ99" i="10" s="1"/>
  <c r="BJ103" i="10" s="1"/>
  <c r="BF100" i="10"/>
  <c r="BF101" i="10" s="1"/>
  <c r="BF99" i="10" s="1"/>
  <c r="BB100" i="10"/>
  <c r="BB101" i="10" s="1"/>
  <c r="BB99" i="10" s="1"/>
  <c r="BB103" i="10" s="1"/>
  <c r="AX100" i="10"/>
  <c r="AX101" i="10" s="1"/>
  <c r="AX99" i="10" s="1"/>
  <c r="AX103" i="10" s="1"/>
  <c r="AT100" i="10"/>
  <c r="AT101" i="10" s="1"/>
  <c r="AT99" i="10" s="1"/>
  <c r="AT98" i="10" s="1"/>
  <c r="AP100" i="10"/>
  <c r="AP101" i="10" s="1"/>
  <c r="AP99" i="10" s="1"/>
  <c r="AP103" i="10" s="1"/>
  <c r="AL100" i="10"/>
  <c r="AL101" i="10" s="1"/>
  <c r="AL99" i="10" s="1"/>
  <c r="AL103" i="10" s="1"/>
  <c r="AH100" i="10"/>
  <c r="AH101" i="10" s="1"/>
  <c r="AH99" i="10" s="1"/>
  <c r="AH103" i="10" s="1"/>
  <c r="AD100" i="10"/>
  <c r="AD101" i="10" s="1"/>
  <c r="AD99" i="10" s="1"/>
  <c r="AD103" i="10" s="1"/>
  <c r="Z100" i="10"/>
  <c r="Z101" i="10" s="1"/>
  <c r="Z99" i="10" s="1"/>
  <c r="Z103" i="10" s="1"/>
  <c r="V100" i="10"/>
  <c r="V101" i="10" s="1"/>
  <c r="V99" i="10" s="1"/>
  <c r="V103" i="10" s="1"/>
  <c r="R100" i="10"/>
  <c r="R101" i="10" s="1"/>
  <c r="R99" i="10" s="1"/>
  <c r="R103" i="10" s="1"/>
  <c r="N100" i="10"/>
  <c r="N101" i="10" s="1"/>
  <c r="N99" i="10" s="1"/>
  <c r="N98" i="10" s="1"/>
  <c r="J100" i="10"/>
  <c r="J101" i="10" s="1"/>
  <c r="J99" i="10" s="1"/>
  <c r="J103" i="10" s="1"/>
  <c r="F100" i="10"/>
  <c r="F101" i="10" s="1"/>
  <c r="F99" i="10" s="1"/>
  <c r="F103" i="10" s="1"/>
  <c r="AX218" i="10"/>
  <c r="AX219" i="10" s="1"/>
  <c r="AX217" i="10" s="1"/>
  <c r="AX221" i="10" s="1"/>
  <c r="AH218" i="10"/>
  <c r="AH219" i="10" s="1"/>
  <c r="AH217" i="10" s="1"/>
  <c r="AH221" i="10" s="1"/>
  <c r="R218" i="10"/>
  <c r="R219" i="10" s="1"/>
  <c r="R217" i="10" s="1"/>
  <c r="BG150" i="10"/>
  <c r="BG151" i="10" s="1"/>
  <c r="BG149" i="10" s="1"/>
  <c r="BG148" i="10" s="1"/>
  <c r="AQ150" i="10"/>
  <c r="AQ151" i="10" s="1"/>
  <c r="AQ149" i="10" s="1"/>
  <c r="AQ153" i="10" s="1"/>
  <c r="AA150" i="10"/>
  <c r="AA151" i="10" s="1"/>
  <c r="AA149" i="10" s="1"/>
  <c r="AA153" i="10" s="1"/>
  <c r="K150" i="10"/>
  <c r="K151" i="10" s="1"/>
  <c r="K149" i="10" s="1"/>
  <c r="K148" i="10" s="1"/>
  <c r="AW100" i="10"/>
  <c r="AW101" i="10" s="1"/>
  <c r="AW99" i="10" s="1"/>
  <c r="AW103" i="10" s="1"/>
  <c r="AG100" i="10"/>
  <c r="AG101" i="10" s="1"/>
  <c r="AG99" i="10" s="1"/>
  <c r="AG103" i="10" s="1"/>
  <c r="Q100" i="10"/>
  <c r="Q101" i="10" s="1"/>
  <c r="Q99" i="10" s="1"/>
  <c r="Q103" i="10" s="1"/>
  <c r="BJ8" i="10"/>
  <c r="BJ9" i="10" s="1"/>
  <c r="BK13" i="10" s="1"/>
  <c r="BF8" i="10"/>
  <c r="BF9" i="10" s="1"/>
  <c r="BG13" i="10" s="1"/>
  <c r="BB8" i="10"/>
  <c r="BB9" i="10" s="1"/>
  <c r="BC13" i="10" s="1"/>
  <c r="AX8" i="10"/>
  <c r="AX9" i="10" s="1"/>
  <c r="AY13" i="10" s="1"/>
  <c r="AT8" i="10"/>
  <c r="AT9" i="10" s="1"/>
  <c r="AU13" i="10" s="1"/>
  <c r="AP8" i="10"/>
  <c r="AP9" i="10" s="1"/>
  <c r="AQ13" i="10" s="1"/>
  <c r="AL8" i="10"/>
  <c r="AL9" i="10" s="1"/>
  <c r="AM13" i="10" s="1"/>
  <c r="AH8" i="10"/>
  <c r="AH9" i="10" s="1"/>
  <c r="AH7" i="10" s="1"/>
  <c r="AD8" i="10"/>
  <c r="AD9" i="10" s="1"/>
  <c r="Z8" i="10"/>
  <c r="Z9" i="10" s="1"/>
  <c r="AA13" i="10" s="1"/>
  <c r="V8" i="10"/>
  <c r="V9" i="10" s="1"/>
  <c r="W13" i="10" s="1"/>
  <c r="R8" i="10"/>
  <c r="R9" i="10" s="1"/>
  <c r="S13" i="10" s="1"/>
  <c r="N8" i="10"/>
  <c r="N9" i="10" s="1"/>
  <c r="N7" i="10" s="1"/>
  <c r="J8" i="10"/>
  <c r="J9" i="10" s="1"/>
  <c r="K13" i="10" s="1"/>
  <c r="F8" i="10"/>
  <c r="F9" i="10" s="1"/>
  <c r="G13" i="10" s="1"/>
  <c r="BJ218" i="10"/>
  <c r="BJ219" i="10" s="1"/>
  <c r="BJ217" i="10" s="1"/>
  <c r="BJ221" i="10" s="1"/>
  <c r="AT218" i="10"/>
  <c r="AT219" i="10" s="1"/>
  <c r="AT217" i="10" s="1"/>
  <c r="AT216" i="10" s="1"/>
  <c r="AD218" i="10"/>
  <c r="AD219" i="10" s="1"/>
  <c r="AD217" i="10" s="1"/>
  <c r="AD216" i="10" s="1"/>
  <c r="N218" i="10"/>
  <c r="N219" i="10" s="1"/>
  <c r="N217" i="10" s="1"/>
  <c r="N216" i="10" s="1"/>
  <c r="BC150" i="10"/>
  <c r="BC151" i="10" s="1"/>
  <c r="BC149" i="10" s="1"/>
  <c r="BC148" i="10" s="1"/>
  <c r="AM150" i="10"/>
  <c r="AM151" i="10" s="1"/>
  <c r="AM149" i="10" s="1"/>
  <c r="W150" i="10"/>
  <c r="W151" i="10" s="1"/>
  <c r="W149" i="10" s="1"/>
  <c r="W148" i="10" s="1"/>
  <c r="G150" i="10"/>
  <c r="G151" i="10" s="1"/>
  <c r="G149" i="10" s="1"/>
  <c r="G148" i="10" s="1"/>
  <c r="BI100" i="10"/>
  <c r="BI101" i="10" s="1"/>
  <c r="BI99" i="10" s="1"/>
  <c r="BI98" i="10" s="1"/>
  <c r="AS100" i="10"/>
  <c r="AS101" i="10" s="1"/>
  <c r="AS99" i="10" s="1"/>
  <c r="AC100" i="10"/>
  <c r="AC101" i="10" s="1"/>
  <c r="AC99" i="10" s="1"/>
  <c r="AC98" i="10" s="1"/>
  <c r="M100" i="10"/>
  <c r="M101" i="10" s="1"/>
  <c r="M99" i="10" s="1"/>
  <c r="M103" i="10" s="1"/>
  <c r="BI8" i="10"/>
  <c r="BI9" i="10" s="1"/>
  <c r="BI7" i="10" s="1"/>
  <c r="BE8" i="10"/>
  <c r="BE9" i="10" s="1"/>
  <c r="BF13" i="10" s="1"/>
  <c r="BA8" i="10"/>
  <c r="BA9" i="10" s="1"/>
  <c r="BB13" i="10" s="1"/>
  <c r="AW8" i="10"/>
  <c r="AW9" i="10" s="1"/>
  <c r="AX13" i="10" s="1"/>
  <c r="AS8" i="10"/>
  <c r="AS9" i="10" s="1"/>
  <c r="AT13" i="10" s="1"/>
  <c r="AO8" i="10"/>
  <c r="AO9" i="10" s="1"/>
  <c r="AP13" i="10" s="1"/>
  <c r="AK8" i="10"/>
  <c r="AK9" i="10" s="1"/>
  <c r="AL13" i="10" s="1"/>
  <c r="AG8" i="10"/>
  <c r="AG9" i="10" s="1"/>
  <c r="AG7" i="10" s="1"/>
  <c r="AC8" i="10"/>
  <c r="AC9" i="10" s="1"/>
  <c r="AC7" i="10" s="1"/>
  <c r="Y8" i="10"/>
  <c r="Y9" i="10" s="1"/>
  <c r="Z13" i="10" s="1"/>
  <c r="U8" i="10"/>
  <c r="U9" i="10" s="1"/>
  <c r="V13" i="10" s="1"/>
  <c r="Q8" i="10"/>
  <c r="Q9" i="10" s="1"/>
  <c r="R13" i="10" s="1"/>
  <c r="M8" i="10"/>
  <c r="M9" i="10" s="1"/>
  <c r="N13" i="10" s="1"/>
  <c r="I8" i="10"/>
  <c r="I9" i="10" s="1"/>
  <c r="J13" i="10" s="1"/>
  <c r="E8" i="10"/>
  <c r="E9" i="10" s="1"/>
  <c r="F13" i="10" s="1"/>
  <c r="BF218" i="10"/>
  <c r="BF219" i="10" s="1"/>
  <c r="BF217" i="10" s="1"/>
  <c r="BF216" i="10" s="1"/>
  <c r="AP218" i="10"/>
  <c r="AP219" i="10" s="1"/>
  <c r="AP217" i="10" s="1"/>
  <c r="AP216" i="10" s="1"/>
  <c r="Z218" i="10"/>
  <c r="Z219" i="10" s="1"/>
  <c r="Z217" i="10" s="1"/>
  <c r="Z221" i="10" s="1"/>
  <c r="J218" i="10"/>
  <c r="J219" i="10" s="1"/>
  <c r="J217" i="10" s="1"/>
  <c r="J221" i="10" s="1"/>
  <c r="AY150" i="10"/>
  <c r="AY151" i="10" s="1"/>
  <c r="AY149" i="10" s="1"/>
  <c r="AY153" i="10" s="1"/>
  <c r="AI150" i="10"/>
  <c r="AI151" i="10" s="1"/>
  <c r="AI149" i="10" s="1"/>
  <c r="AI148" i="10" s="1"/>
  <c r="S150" i="10"/>
  <c r="S151" i="10" s="1"/>
  <c r="S149" i="10" s="1"/>
  <c r="S148" i="10" s="1"/>
  <c r="BE100" i="10"/>
  <c r="BE101" i="10" s="1"/>
  <c r="BE99" i="10" s="1"/>
  <c r="BE103" i="10" s="1"/>
  <c r="AO100" i="10"/>
  <c r="AO101" i="10" s="1"/>
  <c r="AO99" i="10" s="1"/>
  <c r="AO98" i="10" s="1"/>
  <c r="Y100" i="10"/>
  <c r="Y101" i="10" s="1"/>
  <c r="Y99" i="10" s="1"/>
  <c r="Y103" i="10" s="1"/>
  <c r="I100" i="10"/>
  <c r="I101" i="10" s="1"/>
  <c r="I99" i="10" s="1"/>
  <c r="I103" i="10" s="1"/>
  <c r="BH8" i="10"/>
  <c r="BH9" i="10" s="1"/>
  <c r="BH7" i="10" s="1"/>
  <c r="BD8" i="10"/>
  <c r="BD9" i="10" s="1"/>
  <c r="BE13" i="10" s="1"/>
  <c r="AZ8" i="10"/>
  <c r="AZ9" i="10" s="1"/>
  <c r="AZ7" i="10" s="1"/>
  <c r="AV8" i="10"/>
  <c r="AV9" i="10" s="1"/>
  <c r="AW13" i="10" s="1"/>
  <c r="AR8" i="10"/>
  <c r="AR9" i="10" s="1"/>
  <c r="AR7" i="10" s="1"/>
  <c r="AN8" i="10"/>
  <c r="AN9" i="10" s="1"/>
  <c r="AO13" i="10" s="1"/>
  <c r="AJ8" i="10"/>
  <c r="AJ9" i="10" s="1"/>
  <c r="AK13" i="10" s="1"/>
  <c r="AF8" i="10"/>
  <c r="AF9" i="10" s="1"/>
  <c r="AG13" i="10" s="1"/>
  <c r="AB8" i="10"/>
  <c r="AB9" i="10" s="1"/>
  <c r="AB7" i="10" s="1"/>
  <c r="X8" i="10"/>
  <c r="X9" i="10" s="1"/>
  <c r="X7" i="10" s="1"/>
  <c r="T8" i="10"/>
  <c r="T9" i="10" s="1"/>
  <c r="T7" i="10" s="1"/>
  <c r="P8" i="10"/>
  <c r="P9" i="10" s="1"/>
  <c r="Q13" i="10" s="1"/>
  <c r="L8" i="10"/>
  <c r="L9" i="10" s="1"/>
  <c r="L7" i="10" s="1"/>
  <c r="H8" i="10"/>
  <c r="H9" i="10" s="1"/>
  <c r="I13" i="10" s="1"/>
  <c r="D8" i="10"/>
  <c r="D9" i="10" s="1"/>
  <c r="E13" i="10" s="1"/>
  <c r="BB218" i="10"/>
  <c r="BB219" i="10" s="1"/>
  <c r="BB217" i="10" s="1"/>
  <c r="BB216" i="10" s="1"/>
  <c r="AL218" i="10"/>
  <c r="AL219" i="10" s="1"/>
  <c r="AL217" i="10" s="1"/>
  <c r="AL216" i="10" s="1"/>
  <c r="V218" i="10"/>
  <c r="V219" i="10" s="1"/>
  <c r="V217" i="10" s="1"/>
  <c r="V216" i="10" s="1"/>
  <c r="F218" i="10"/>
  <c r="F219" i="10" s="1"/>
  <c r="F217" i="10" s="1"/>
  <c r="F216" i="10" s="1"/>
  <c r="BK150" i="10"/>
  <c r="BK151" i="10" s="1"/>
  <c r="BK149" i="10" s="1"/>
  <c r="BK153" i="10" s="1"/>
  <c r="AU150" i="10"/>
  <c r="AU151" i="10" s="1"/>
  <c r="AU149" i="10" s="1"/>
  <c r="AE150" i="10"/>
  <c r="AE151" i="10" s="1"/>
  <c r="AE149" i="10" s="1"/>
  <c r="AE148" i="10" s="1"/>
  <c r="O150" i="10"/>
  <c r="O151" i="10" s="1"/>
  <c r="O149" i="10" s="1"/>
  <c r="BA100" i="10"/>
  <c r="BA101" i="10" s="1"/>
  <c r="BA99" i="10" s="1"/>
  <c r="BA103" i="10" s="1"/>
  <c r="AK100" i="10"/>
  <c r="AK101" i="10" s="1"/>
  <c r="AK99" i="10" s="1"/>
  <c r="AK103" i="10" s="1"/>
  <c r="U100" i="10"/>
  <c r="U101" i="10" s="1"/>
  <c r="U99" i="10" s="1"/>
  <c r="U98" i="10" s="1"/>
  <c r="E100" i="10"/>
  <c r="E101" i="10" s="1"/>
  <c r="E99" i="10" s="1"/>
  <c r="E98" i="10" s="1"/>
  <c r="BG8" i="10"/>
  <c r="BG9" i="10" s="1"/>
  <c r="BH13" i="10" s="1"/>
  <c r="BC8" i="10"/>
  <c r="BC9" i="10" s="1"/>
  <c r="BC7" i="10" s="1"/>
  <c r="AY8" i="10"/>
  <c r="AY9" i="10" s="1"/>
  <c r="AZ13" i="10" s="1"/>
  <c r="AU8" i="10"/>
  <c r="AU9" i="10" s="1"/>
  <c r="AU7" i="10" s="1"/>
  <c r="AQ8" i="10"/>
  <c r="AQ9" i="10" s="1"/>
  <c r="AM8" i="10"/>
  <c r="AM9" i="10" s="1"/>
  <c r="AM7" i="10" s="1"/>
  <c r="AI8" i="10"/>
  <c r="AI9" i="10" s="1"/>
  <c r="AJ13" i="10" s="1"/>
  <c r="AE8" i="10"/>
  <c r="AE9" i="10" s="1"/>
  <c r="AF13" i="10" s="1"/>
  <c r="AA8" i="10"/>
  <c r="AA9" i="10" s="1"/>
  <c r="W8" i="10"/>
  <c r="W9" i="10" s="1"/>
  <c r="W7" i="10" s="1"/>
  <c r="S8" i="10"/>
  <c r="S9" i="10" s="1"/>
  <c r="T13" i="10" s="1"/>
  <c r="O8" i="10"/>
  <c r="O9" i="10" s="1"/>
  <c r="O7" i="10" s="1"/>
  <c r="K8" i="10"/>
  <c r="K9" i="10" s="1"/>
  <c r="L13" i="10" s="1"/>
  <c r="G8" i="10"/>
  <c r="G9" i="10" s="1"/>
  <c r="G7" i="10" s="1"/>
  <c r="C8" i="10"/>
  <c r="C9" i="10" s="1"/>
  <c r="D13" i="10" s="1"/>
  <c r="BI5" i="13"/>
  <c r="BI6" i="13" s="1"/>
  <c r="BI4" i="13" s="1"/>
  <c r="BE5" i="13"/>
  <c r="BE6" i="13" s="1"/>
  <c r="BE4" i="13" s="1"/>
  <c r="BA5" i="13"/>
  <c r="BA6" i="13" s="1"/>
  <c r="BA4" i="13" s="1"/>
  <c r="AW5" i="13"/>
  <c r="AW6" i="13" s="1"/>
  <c r="AW4" i="13" s="1"/>
  <c r="AS5" i="13"/>
  <c r="AS6" i="13" s="1"/>
  <c r="AS4" i="13" s="1"/>
  <c r="AO5" i="13"/>
  <c r="AO6" i="13" s="1"/>
  <c r="AO4" i="13" s="1"/>
  <c r="AK5" i="13"/>
  <c r="AK6" i="13" s="1"/>
  <c r="AK4" i="13" s="1"/>
  <c r="AG5" i="13"/>
  <c r="AG6" i="13" s="1"/>
  <c r="AG4" i="13" s="1"/>
  <c r="AC5" i="13"/>
  <c r="AC6" i="13" s="1"/>
  <c r="AC4" i="13" s="1"/>
  <c r="Y5" i="13"/>
  <c r="Y6" i="13" s="1"/>
  <c r="Y4" i="13" s="1"/>
  <c r="U5" i="13"/>
  <c r="U6" i="13" s="1"/>
  <c r="U4" i="13" s="1"/>
  <c r="Q5" i="13"/>
  <c r="Q6" i="13" s="1"/>
  <c r="Q4" i="13" s="1"/>
  <c r="M5" i="13"/>
  <c r="M6" i="13" s="1"/>
  <c r="M4" i="13" s="1"/>
  <c r="I5" i="13"/>
  <c r="I6" i="13" s="1"/>
  <c r="I4" i="13" s="1"/>
  <c r="E5" i="13"/>
  <c r="E6" i="13" s="1"/>
  <c r="E4" i="13" s="1"/>
  <c r="BL53" i="3"/>
  <c r="BL54" i="3" s="1"/>
  <c r="BL52" i="3" s="1"/>
  <c r="BL56" i="3" s="1"/>
  <c r="BK5" i="13"/>
  <c r="BK6" i="13" s="1"/>
  <c r="BK4" i="13" s="1"/>
  <c r="BG5" i="13"/>
  <c r="BG6" i="13" s="1"/>
  <c r="BG4" i="13" s="1"/>
  <c r="BC5" i="13"/>
  <c r="BC6" i="13" s="1"/>
  <c r="BC4" i="13" s="1"/>
  <c r="AY5" i="13"/>
  <c r="AY6" i="13" s="1"/>
  <c r="AY4" i="13" s="1"/>
  <c r="AU5" i="13"/>
  <c r="AU6" i="13" s="1"/>
  <c r="AU4" i="13" s="1"/>
  <c r="AQ5" i="13"/>
  <c r="AQ6" i="13" s="1"/>
  <c r="AQ4" i="13" s="1"/>
  <c r="AM5" i="13"/>
  <c r="AM6" i="13" s="1"/>
  <c r="AM4" i="13" s="1"/>
  <c r="AI5" i="13"/>
  <c r="AI6" i="13" s="1"/>
  <c r="AI4" i="13" s="1"/>
  <c r="AE5" i="13"/>
  <c r="AE6" i="13" s="1"/>
  <c r="AE4" i="13" s="1"/>
  <c r="AA5" i="13"/>
  <c r="AA6" i="13" s="1"/>
  <c r="AA4" i="13" s="1"/>
  <c r="W5" i="13"/>
  <c r="W6" i="13" s="1"/>
  <c r="W4" i="13" s="1"/>
  <c r="S5" i="13"/>
  <c r="S6" i="13" s="1"/>
  <c r="S4" i="13" s="1"/>
  <c r="O5" i="13"/>
  <c r="O6" i="13" s="1"/>
  <c r="O4" i="13" s="1"/>
  <c r="K5" i="13"/>
  <c r="K6" i="13" s="1"/>
  <c r="K4" i="13" s="1"/>
  <c r="G5" i="13"/>
  <c r="G6" i="13" s="1"/>
  <c r="G4" i="13" s="1"/>
  <c r="J43" i="5"/>
  <c r="BF5" i="13"/>
  <c r="BF6" i="13" s="1"/>
  <c r="BF4" i="13" s="1"/>
  <c r="AX5" i="13"/>
  <c r="AX6" i="13" s="1"/>
  <c r="AX4" i="13" s="1"/>
  <c r="AP5" i="13"/>
  <c r="AP6" i="13" s="1"/>
  <c r="AP4" i="13" s="1"/>
  <c r="AH5" i="13"/>
  <c r="AH6" i="13" s="1"/>
  <c r="AH4" i="13" s="1"/>
  <c r="Z5" i="13"/>
  <c r="Z6" i="13" s="1"/>
  <c r="Z4" i="13" s="1"/>
  <c r="R5" i="13"/>
  <c r="R6" i="13" s="1"/>
  <c r="R4" i="13" s="1"/>
  <c r="J5" i="13"/>
  <c r="J6" i="13" s="1"/>
  <c r="J4" i="13" s="1"/>
  <c r="BN53" i="3"/>
  <c r="BN54" i="3" s="1"/>
  <c r="BN52" i="3" s="1"/>
  <c r="BN56" i="3" s="1"/>
  <c r="BI53" i="3"/>
  <c r="BI54" i="3" s="1"/>
  <c r="BI52" i="3" s="1"/>
  <c r="BI56" i="3" s="1"/>
  <c r="BE53" i="3"/>
  <c r="BE54" i="3" s="1"/>
  <c r="BE52" i="3" s="1"/>
  <c r="BE56" i="3" s="1"/>
  <c r="BA53" i="3"/>
  <c r="BA54" i="3" s="1"/>
  <c r="BA52" i="3" s="1"/>
  <c r="BA56" i="3" s="1"/>
  <c r="AW53" i="3"/>
  <c r="AW54" i="3" s="1"/>
  <c r="AW52" i="3" s="1"/>
  <c r="AW56" i="3" s="1"/>
  <c r="AS53" i="3"/>
  <c r="AS54" i="3" s="1"/>
  <c r="AS52" i="3" s="1"/>
  <c r="AS56" i="3" s="1"/>
  <c r="AO53" i="3"/>
  <c r="AO54" i="3" s="1"/>
  <c r="AO52" i="3" s="1"/>
  <c r="AO56" i="3" s="1"/>
  <c r="AK53" i="3"/>
  <c r="AK54" i="3" s="1"/>
  <c r="AK52" i="3" s="1"/>
  <c r="AK56" i="3" s="1"/>
  <c r="AG53" i="3"/>
  <c r="AG54" i="3" s="1"/>
  <c r="AG52" i="3" s="1"/>
  <c r="AG56" i="3" s="1"/>
  <c r="AC53" i="3"/>
  <c r="AC54" i="3" s="1"/>
  <c r="AC52" i="3" s="1"/>
  <c r="AC56" i="3" s="1"/>
  <c r="Y53" i="3"/>
  <c r="Y54" i="3" s="1"/>
  <c r="Y52" i="3" s="1"/>
  <c r="Y56" i="3" s="1"/>
  <c r="U53" i="3"/>
  <c r="U54" i="3" s="1"/>
  <c r="U52" i="3" s="1"/>
  <c r="U56" i="3" s="1"/>
  <c r="Q53" i="3"/>
  <c r="Q54" i="3" s="1"/>
  <c r="Q52" i="3" s="1"/>
  <c r="Q56" i="3" s="1"/>
  <c r="M53" i="3"/>
  <c r="M54" i="3" s="1"/>
  <c r="M52" i="3" s="1"/>
  <c r="M56" i="3" s="1"/>
  <c r="I53" i="3"/>
  <c r="I54" i="3" s="1"/>
  <c r="I52" i="3" s="1"/>
  <c r="I56" i="3" s="1"/>
  <c r="IP27" i="3"/>
  <c r="IL27" i="3"/>
  <c r="IH27" i="3"/>
  <c r="ID27" i="3"/>
  <c r="HZ27" i="3"/>
  <c r="HV27" i="3"/>
  <c r="HR27" i="3"/>
  <c r="HN27" i="3"/>
  <c r="HJ27" i="3"/>
  <c r="HF27" i="3"/>
  <c r="HB27" i="3"/>
  <c r="GX27" i="3"/>
  <c r="GT27" i="3"/>
  <c r="GP27" i="3"/>
  <c r="GL27" i="3"/>
  <c r="GH27" i="3"/>
  <c r="GD27" i="3"/>
  <c r="FZ27" i="3"/>
  <c r="FV27" i="3"/>
  <c r="FR27" i="3"/>
  <c r="FN27" i="3"/>
  <c r="FJ27" i="3"/>
  <c r="FF27" i="3"/>
  <c r="FB27" i="3"/>
  <c r="EX27" i="3"/>
  <c r="ET27" i="3"/>
  <c r="EP27" i="3"/>
  <c r="EL27" i="3"/>
  <c r="EH27" i="3"/>
  <c r="ED27" i="3"/>
  <c r="DZ27" i="3"/>
  <c r="DV27" i="3"/>
  <c r="DR27" i="3"/>
  <c r="DN27" i="3"/>
  <c r="DJ27" i="3"/>
  <c r="DF27" i="3"/>
  <c r="DB27" i="3"/>
  <c r="CX27" i="3"/>
  <c r="CT27" i="3"/>
  <c r="CP27" i="3"/>
  <c r="CL27" i="3"/>
  <c r="CH27" i="3"/>
  <c r="CD27" i="3"/>
  <c r="BZ27" i="3"/>
  <c r="BV27" i="3"/>
  <c r="BR27" i="3"/>
  <c r="BN27" i="3"/>
  <c r="BJ27" i="3"/>
  <c r="BF27" i="3"/>
  <c r="BB27" i="3"/>
  <c r="AX27" i="3"/>
  <c r="AT27" i="3"/>
  <c r="AP27" i="3"/>
  <c r="AL27" i="3"/>
  <c r="AH27" i="3"/>
  <c r="AD27" i="3"/>
  <c r="Z27" i="3"/>
  <c r="V27" i="3"/>
  <c r="R27" i="3"/>
  <c r="N27" i="3"/>
  <c r="M15" i="2"/>
  <c r="BI27" i="3"/>
  <c r="AW27" i="3"/>
  <c r="AO27" i="3"/>
  <c r="AG27" i="3"/>
  <c r="Y27" i="3"/>
  <c r="Q27" i="3"/>
  <c r="EY27" i="3"/>
  <c r="EA27" i="3"/>
  <c r="DO27" i="3"/>
  <c r="DG27" i="3"/>
  <c r="CQ27" i="3"/>
  <c r="CA27" i="3"/>
  <c r="BK27" i="3"/>
  <c r="AU27" i="3"/>
  <c r="AI27" i="3"/>
  <c r="W27" i="3"/>
  <c r="K27" i="3"/>
  <c r="F11" i="13"/>
  <c r="BL5" i="13"/>
  <c r="BL6" i="13" s="1"/>
  <c r="BL4" i="13" s="1"/>
  <c r="BD5" i="13"/>
  <c r="BD6" i="13" s="1"/>
  <c r="BD4" i="13" s="1"/>
  <c r="AV5" i="13"/>
  <c r="AV6" i="13" s="1"/>
  <c r="AV4" i="13" s="1"/>
  <c r="AN5" i="13"/>
  <c r="AN6" i="13" s="1"/>
  <c r="AN4" i="13" s="1"/>
  <c r="AF5" i="13"/>
  <c r="AF6" i="13" s="1"/>
  <c r="AF4" i="13" s="1"/>
  <c r="X5" i="13"/>
  <c r="X6" i="13" s="1"/>
  <c r="X4" i="13" s="1"/>
  <c r="P5" i="13"/>
  <c r="P6" i="13" s="1"/>
  <c r="P4" i="13" s="1"/>
  <c r="H5" i="13"/>
  <c r="H6" i="13" s="1"/>
  <c r="H4" i="13" s="1"/>
  <c r="BM53" i="3"/>
  <c r="BM54" i="3" s="1"/>
  <c r="BM52" i="3" s="1"/>
  <c r="BM56" i="3" s="1"/>
  <c r="BH53" i="3"/>
  <c r="BH54" i="3" s="1"/>
  <c r="BH52" i="3" s="1"/>
  <c r="BH56" i="3" s="1"/>
  <c r="BD53" i="3"/>
  <c r="BD54" i="3" s="1"/>
  <c r="BD52" i="3" s="1"/>
  <c r="BD56" i="3" s="1"/>
  <c r="AZ53" i="3"/>
  <c r="AZ54" i="3" s="1"/>
  <c r="AZ52" i="3" s="1"/>
  <c r="AZ56" i="3" s="1"/>
  <c r="AV53" i="3"/>
  <c r="AV54" i="3" s="1"/>
  <c r="AV52" i="3" s="1"/>
  <c r="AV56" i="3" s="1"/>
  <c r="AR53" i="3"/>
  <c r="AR54" i="3" s="1"/>
  <c r="AR52" i="3" s="1"/>
  <c r="AR56" i="3" s="1"/>
  <c r="AN53" i="3"/>
  <c r="AN54" i="3" s="1"/>
  <c r="AN52" i="3" s="1"/>
  <c r="AN56" i="3" s="1"/>
  <c r="AJ53" i="3"/>
  <c r="AJ54" i="3" s="1"/>
  <c r="AJ52" i="3" s="1"/>
  <c r="AJ56" i="3" s="1"/>
  <c r="AF53" i="3"/>
  <c r="AF54" i="3" s="1"/>
  <c r="AF52" i="3" s="1"/>
  <c r="AF56" i="3" s="1"/>
  <c r="AB53" i="3"/>
  <c r="AB54" i="3" s="1"/>
  <c r="AB52" i="3" s="1"/>
  <c r="AB56" i="3" s="1"/>
  <c r="X53" i="3"/>
  <c r="X54" i="3" s="1"/>
  <c r="X52" i="3" s="1"/>
  <c r="X56" i="3" s="1"/>
  <c r="T53" i="3"/>
  <c r="T54" i="3" s="1"/>
  <c r="T52" i="3" s="1"/>
  <c r="T56" i="3" s="1"/>
  <c r="P53" i="3"/>
  <c r="P54" i="3" s="1"/>
  <c r="P52" i="3" s="1"/>
  <c r="P56" i="3" s="1"/>
  <c r="L53" i="3"/>
  <c r="L54" i="3" s="1"/>
  <c r="L52" i="3" s="1"/>
  <c r="L56" i="3" s="1"/>
  <c r="H53" i="3"/>
  <c r="H54" i="3" s="1"/>
  <c r="H52" i="3" s="1"/>
  <c r="H56" i="3" s="1"/>
  <c r="IO27" i="3"/>
  <c r="IK27" i="3"/>
  <c r="IG27" i="3"/>
  <c r="IC27" i="3"/>
  <c r="HY27" i="3"/>
  <c r="HU27" i="3"/>
  <c r="HQ27" i="3"/>
  <c r="HM27" i="3"/>
  <c r="HI27" i="3"/>
  <c r="HE27" i="3"/>
  <c r="HA27" i="3"/>
  <c r="GW27" i="3"/>
  <c r="GS27" i="3"/>
  <c r="GO27" i="3"/>
  <c r="GK27" i="3"/>
  <c r="GG27" i="3"/>
  <c r="GC27" i="3"/>
  <c r="FY27" i="3"/>
  <c r="FU27" i="3"/>
  <c r="FQ27" i="3"/>
  <c r="FM27" i="3"/>
  <c r="FI27" i="3"/>
  <c r="FE27" i="3"/>
  <c r="FA27" i="3"/>
  <c r="EW27" i="3"/>
  <c r="ES27" i="3"/>
  <c r="EO27" i="3"/>
  <c r="EK27" i="3"/>
  <c r="EG27" i="3"/>
  <c r="EC27" i="3"/>
  <c r="DY27" i="3"/>
  <c r="DU27" i="3"/>
  <c r="DQ27" i="3"/>
  <c r="DM27" i="3"/>
  <c r="DI27" i="3"/>
  <c r="DE27" i="3"/>
  <c r="DA27" i="3"/>
  <c r="CW27" i="3"/>
  <c r="CS27" i="3"/>
  <c r="CO27" i="3"/>
  <c r="CK27" i="3"/>
  <c r="CG27" i="3"/>
  <c r="CC27" i="3"/>
  <c r="BY27" i="3"/>
  <c r="BU27" i="3"/>
  <c r="BQ27" i="3"/>
  <c r="BM27" i="3"/>
  <c r="BE27" i="3"/>
  <c r="BA27" i="3"/>
  <c r="AS27" i="3"/>
  <c r="AK27" i="3"/>
  <c r="AC27" i="3"/>
  <c r="U27" i="3"/>
  <c r="M27" i="3"/>
  <c r="K8" i="2"/>
  <c r="CY27" i="3"/>
  <c r="CE27" i="3"/>
  <c r="BO27" i="3"/>
  <c r="AY27" i="3"/>
  <c r="AQ27" i="3"/>
  <c r="AA27" i="3"/>
  <c r="S27" i="3"/>
  <c r="BJ5" i="13"/>
  <c r="BJ6" i="13" s="1"/>
  <c r="BJ4" i="13" s="1"/>
  <c r="BB5" i="13"/>
  <c r="BB6" i="13" s="1"/>
  <c r="BB4" i="13" s="1"/>
  <c r="AT5" i="13"/>
  <c r="AT6" i="13" s="1"/>
  <c r="AT4" i="13" s="1"/>
  <c r="AL5" i="13"/>
  <c r="AL6" i="13" s="1"/>
  <c r="AL4" i="13" s="1"/>
  <c r="AD5" i="13"/>
  <c r="AD6" i="13" s="1"/>
  <c r="AD4" i="13" s="1"/>
  <c r="V5" i="13"/>
  <c r="V6" i="13" s="1"/>
  <c r="V4" i="13" s="1"/>
  <c r="N5" i="13"/>
  <c r="N6" i="13" s="1"/>
  <c r="N4" i="13" s="1"/>
  <c r="F5" i="13"/>
  <c r="F6" i="13" s="1"/>
  <c r="F4" i="13" s="1"/>
  <c r="BK53" i="3"/>
  <c r="BK54" i="3" s="1"/>
  <c r="BK52" i="3" s="1"/>
  <c r="BK56" i="3" s="1"/>
  <c r="BG53" i="3"/>
  <c r="BG54" i="3" s="1"/>
  <c r="BG52" i="3" s="1"/>
  <c r="BG56" i="3" s="1"/>
  <c r="BC53" i="3"/>
  <c r="BC54" i="3" s="1"/>
  <c r="BC52" i="3" s="1"/>
  <c r="BC56" i="3" s="1"/>
  <c r="AY53" i="3"/>
  <c r="AY54" i="3" s="1"/>
  <c r="AY52" i="3" s="1"/>
  <c r="AY56" i="3" s="1"/>
  <c r="AU53" i="3"/>
  <c r="AU54" i="3" s="1"/>
  <c r="AU52" i="3" s="1"/>
  <c r="AU56" i="3" s="1"/>
  <c r="AU51" i="3" s="1"/>
  <c r="AQ53" i="3"/>
  <c r="AQ54" i="3" s="1"/>
  <c r="AQ52" i="3" s="1"/>
  <c r="AQ56" i="3" s="1"/>
  <c r="AM53" i="3"/>
  <c r="AM54" i="3" s="1"/>
  <c r="AM52" i="3" s="1"/>
  <c r="AM56" i="3" s="1"/>
  <c r="AI53" i="3"/>
  <c r="AI54" i="3" s="1"/>
  <c r="AI52" i="3" s="1"/>
  <c r="AI56" i="3" s="1"/>
  <c r="AI51" i="3" s="1"/>
  <c r="AE53" i="3"/>
  <c r="AE54" i="3" s="1"/>
  <c r="AE52" i="3" s="1"/>
  <c r="AE56" i="3" s="1"/>
  <c r="AA53" i="3"/>
  <c r="AA54" i="3" s="1"/>
  <c r="AA52" i="3" s="1"/>
  <c r="AA56" i="3" s="1"/>
  <c r="W53" i="3"/>
  <c r="W54" i="3" s="1"/>
  <c r="W52" i="3" s="1"/>
  <c r="W56" i="3" s="1"/>
  <c r="W51" i="3" s="1"/>
  <c r="S53" i="3"/>
  <c r="S54" i="3" s="1"/>
  <c r="S52" i="3" s="1"/>
  <c r="S56" i="3" s="1"/>
  <c r="O53" i="3"/>
  <c r="O54" i="3" s="1"/>
  <c r="O52" i="3" s="1"/>
  <c r="O56" i="3" s="1"/>
  <c r="K53" i="3"/>
  <c r="K54" i="3" s="1"/>
  <c r="K52" i="3" s="1"/>
  <c r="K56" i="3" s="1"/>
  <c r="IN27" i="3"/>
  <c r="IJ27" i="3"/>
  <c r="IF27" i="3"/>
  <c r="IB27" i="3"/>
  <c r="HX27" i="3"/>
  <c r="HT27" i="3"/>
  <c r="HP27" i="3"/>
  <c r="HL27" i="3"/>
  <c r="HH27" i="3"/>
  <c r="HD27" i="3"/>
  <c r="GZ27" i="3"/>
  <c r="GV27" i="3"/>
  <c r="GR27" i="3"/>
  <c r="GN27" i="3"/>
  <c r="GJ27" i="3"/>
  <c r="GF27" i="3"/>
  <c r="GB27" i="3"/>
  <c r="FX27" i="3"/>
  <c r="FT27" i="3"/>
  <c r="FP27" i="3"/>
  <c r="FL27" i="3"/>
  <c r="FH27" i="3"/>
  <c r="FD27" i="3"/>
  <c r="EZ27" i="3"/>
  <c r="EV27" i="3"/>
  <c r="ER27" i="3"/>
  <c r="EN27" i="3"/>
  <c r="EJ27" i="3"/>
  <c r="EF27" i="3"/>
  <c r="EB27" i="3"/>
  <c r="DX27" i="3"/>
  <c r="DT27" i="3"/>
  <c r="DP27" i="3"/>
  <c r="DL27" i="3"/>
  <c r="DH27" i="3"/>
  <c r="DD27" i="3"/>
  <c r="CZ27" i="3"/>
  <c r="CV27" i="3"/>
  <c r="CR27" i="3"/>
  <c r="CN27" i="3"/>
  <c r="CJ27" i="3"/>
  <c r="CF27" i="3"/>
  <c r="CB27" i="3"/>
  <c r="BX27" i="3"/>
  <c r="BT27" i="3"/>
  <c r="BP27" i="3"/>
  <c r="BL27" i="3"/>
  <c r="BH27" i="3"/>
  <c r="BD27" i="3"/>
  <c r="AZ27" i="3"/>
  <c r="AV27" i="3"/>
  <c r="AR27" i="3"/>
  <c r="AN27" i="3"/>
  <c r="AJ27" i="3"/>
  <c r="AF27" i="3"/>
  <c r="AB27" i="3"/>
  <c r="X27" i="3"/>
  <c r="T27" i="3"/>
  <c r="P27" i="3"/>
  <c r="L27" i="3"/>
  <c r="HW27" i="3"/>
  <c r="HK27" i="3"/>
  <c r="HC27" i="3"/>
  <c r="GU27" i="3"/>
  <c r="GM27" i="3"/>
  <c r="GE27" i="3"/>
  <c r="FW27" i="3"/>
  <c r="FO27" i="3"/>
  <c r="FG27" i="3"/>
  <c r="EU27" i="3"/>
  <c r="EM27" i="3"/>
  <c r="EI27" i="3"/>
  <c r="DW27" i="3"/>
  <c r="DK27" i="3"/>
  <c r="CU27" i="3"/>
  <c r="CI27" i="3"/>
  <c r="BS27" i="3"/>
  <c r="BC27" i="3"/>
  <c r="AM27" i="3"/>
  <c r="AE27" i="3"/>
  <c r="O27" i="3"/>
  <c r="BH5" i="13"/>
  <c r="BH6" i="13" s="1"/>
  <c r="BH4" i="13" s="1"/>
  <c r="AZ5" i="13"/>
  <c r="AZ6" i="13" s="1"/>
  <c r="AZ4" i="13" s="1"/>
  <c r="AR5" i="13"/>
  <c r="AR6" i="13" s="1"/>
  <c r="AR4" i="13" s="1"/>
  <c r="AJ5" i="13"/>
  <c r="AJ6" i="13" s="1"/>
  <c r="AJ4" i="13" s="1"/>
  <c r="AB5" i="13"/>
  <c r="AB6" i="13" s="1"/>
  <c r="AB4" i="13" s="1"/>
  <c r="T5" i="13"/>
  <c r="T6" i="13" s="1"/>
  <c r="T4" i="13" s="1"/>
  <c r="L5" i="13"/>
  <c r="L6" i="13" s="1"/>
  <c r="L4" i="13" s="1"/>
  <c r="BO53" i="3"/>
  <c r="BO54" i="3" s="1"/>
  <c r="BO52" i="3" s="1"/>
  <c r="BO56" i="3" s="1"/>
  <c r="BJ53" i="3"/>
  <c r="BJ54" i="3" s="1"/>
  <c r="BJ52" i="3" s="1"/>
  <c r="BJ56" i="3" s="1"/>
  <c r="BF53" i="3"/>
  <c r="BF54" i="3" s="1"/>
  <c r="BF52" i="3" s="1"/>
  <c r="BF56" i="3" s="1"/>
  <c r="BB53" i="3"/>
  <c r="BB54" i="3" s="1"/>
  <c r="BB52" i="3" s="1"/>
  <c r="BB56" i="3" s="1"/>
  <c r="AX53" i="3"/>
  <c r="AX54" i="3" s="1"/>
  <c r="AX52" i="3" s="1"/>
  <c r="AX56" i="3" s="1"/>
  <c r="AT53" i="3"/>
  <c r="AT54" i="3" s="1"/>
  <c r="AT52" i="3" s="1"/>
  <c r="AT56" i="3" s="1"/>
  <c r="AP53" i="3"/>
  <c r="AP54" i="3" s="1"/>
  <c r="AP52" i="3" s="1"/>
  <c r="AP56" i="3" s="1"/>
  <c r="AL53" i="3"/>
  <c r="AL54" i="3" s="1"/>
  <c r="AL52" i="3" s="1"/>
  <c r="AL56" i="3" s="1"/>
  <c r="AH53" i="3"/>
  <c r="AH54" i="3" s="1"/>
  <c r="AH52" i="3" s="1"/>
  <c r="AH56" i="3" s="1"/>
  <c r="AD53" i="3"/>
  <c r="AD54" i="3" s="1"/>
  <c r="AD52" i="3" s="1"/>
  <c r="AD56" i="3" s="1"/>
  <c r="Z53" i="3"/>
  <c r="Z54" i="3" s="1"/>
  <c r="Z52" i="3" s="1"/>
  <c r="Z56" i="3" s="1"/>
  <c r="V53" i="3"/>
  <c r="V54" i="3" s="1"/>
  <c r="V52" i="3" s="1"/>
  <c r="V56" i="3" s="1"/>
  <c r="R53" i="3"/>
  <c r="R54" i="3" s="1"/>
  <c r="R52" i="3" s="1"/>
  <c r="R56" i="3" s="1"/>
  <c r="N53" i="3"/>
  <c r="N54" i="3" s="1"/>
  <c r="N52" i="3" s="1"/>
  <c r="N56" i="3" s="1"/>
  <c r="J53" i="3"/>
  <c r="J54" i="3" s="1"/>
  <c r="J52" i="3" s="1"/>
  <c r="J56" i="3" s="1"/>
  <c r="IM27" i="3"/>
  <c r="II27" i="3"/>
  <c r="IE27" i="3"/>
  <c r="IA27" i="3"/>
  <c r="HS27" i="3"/>
  <c r="HO27" i="3"/>
  <c r="HG27" i="3"/>
  <c r="GY27" i="3"/>
  <c r="GQ27" i="3"/>
  <c r="GI27" i="3"/>
  <c r="GA27" i="3"/>
  <c r="FS27" i="3"/>
  <c r="FK27" i="3"/>
  <c r="FC27" i="3"/>
  <c r="EQ27" i="3"/>
  <c r="EE27" i="3"/>
  <c r="DS27" i="3"/>
  <c r="DC27" i="3"/>
  <c r="CM27" i="3"/>
  <c r="BW27" i="3"/>
  <c r="BG27" i="3"/>
  <c r="H4" i="3"/>
  <c r="K4" i="3"/>
  <c r="H27" i="3"/>
  <c r="K3" i="5"/>
  <c r="F26" i="4"/>
  <c r="L3" i="5"/>
  <c r="G26" i="4"/>
  <c r="M3" i="5"/>
  <c r="H26" i="4"/>
  <c r="N3" i="5"/>
  <c r="I26" i="4"/>
  <c r="J4" i="3"/>
  <c r="P7" i="10"/>
  <c r="I7" i="10"/>
  <c r="AO7" i="10"/>
  <c r="AE13" i="10"/>
  <c r="AD7" i="10"/>
  <c r="BJ7" i="10"/>
  <c r="AB13" i="10"/>
  <c r="AA7" i="10"/>
  <c r="AR13" i="10"/>
  <c r="AQ7" i="10"/>
  <c r="BG7" i="10"/>
  <c r="AI216" i="10"/>
  <c r="BG216" i="10"/>
  <c r="D221" i="10"/>
  <c r="L221" i="10"/>
  <c r="AR221" i="10"/>
  <c r="AR216" i="10"/>
  <c r="I221" i="10"/>
  <c r="I216" i="10"/>
  <c r="Q221" i="10"/>
  <c r="Y216" i="10"/>
  <c r="BE216" i="10"/>
  <c r="R221" i="10"/>
  <c r="R216" i="10"/>
  <c r="Z216" i="10"/>
  <c r="AT221" i="10"/>
  <c r="G103" i="10"/>
  <c r="AM103" i="10"/>
  <c r="AM98" i="10"/>
  <c r="BK98" i="10"/>
  <c r="P98" i="10"/>
  <c r="AV103" i="10"/>
  <c r="AV98" i="10"/>
  <c r="AS103" i="10"/>
  <c r="AS98" i="10"/>
  <c r="Z98" i="10"/>
  <c r="AX98" i="10"/>
  <c r="BF103" i="10"/>
  <c r="BF98" i="10"/>
  <c r="L153" i="10"/>
  <c r="T148" i="10"/>
  <c r="AB148" i="10"/>
  <c r="AB153" i="10"/>
  <c r="AR169" i="10"/>
  <c r="AR199" i="10" s="1"/>
  <c r="AR148" i="10"/>
  <c r="BH169" i="10"/>
  <c r="BH199" i="10" s="1"/>
  <c r="BH153" i="10"/>
  <c r="I153" i="10"/>
  <c r="Y148" i="10"/>
  <c r="AO169" i="10"/>
  <c r="AO199" i="10" s="1"/>
  <c r="AO153" i="10"/>
  <c r="V153" i="10"/>
  <c r="V169" i="10"/>
  <c r="V199" i="10" s="1"/>
  <c r="AT153" i="10"/>
  <c r="BB153" i="10"/>
  <c r="S153" i="10"/>
  <c r="R45" i="11"/>
  <c r="CB45" i="11" s="1"/>
  <c r="AH45" i="11"/>
  <c r="CR45" i="11" s="1"/>
  <c r="AX45" i="11"/>
  <c r="DH45" i="11" s="1"/>
  <c r="BQ45" i="11"/>
  <c r="EA45" i="11" s="1"/>
  <c r="E384" i="12"/>
  <c r="BL196" i="12"/>
  <c r="AS196" i="12"/>
  <c r="F69" i="12"/>
  <c r="BL262" i="12"/>
  <c r="AO262" i="12"/>
  <c r="M262" i="12"/>
  <c r="F8" i="12"/>
  <c r="C9" i="12"/>
  <c r="E8" i="12"/>
  <c r="G70" i="12"/>
  <c r="F70" i="12"/>
  <c r="C71" i="12"/>
  <c r="E70" i="12"/>
  <c r="E69" i="12"/>
  <c r="BI196" i="12"/>
  <c r="M196" i="12"/>
  <c r="AC196" i="12"/>
  <c r="H135" i="12"/>
  <c r="X135" i="12"/>
  <c r="BD135" i="12"/>
  <c r="AN135" i="12"/>
  <c r="U262" i="12"/>
  <c r="BA262" i="12"/>
  <c r="E262" i="12"/>
  <c r="Y262" i="12"/>
  <c r="BE262" i="12"/>
  <c r="I262" i="12"/>
  <c r="AK262" i="12"/>
  <c r="F323" i="12"/>
  <c r="V323" i="12"/>
  <c r="AL323" i="12"/>
  <c r="BB323" i="12"/>
  <c r="AH323" i="12"/>
  <c r="J323" i="12"/>
  <c r="Z323" i="12"/>
  <c r="AP323" i="12"/>
  <c r="BF323" i="12"/>
  <c r="R323" i="12"/>
  <c r="AX323" i="12"/>
  <c r="N323" i="12"/>
  <c r="AD323" i="12"/>
  <c r="AT323" i="12"/>
  <c r="BJ323" i="12"/>
  <c r="BL324" i="12"/>
  <c r="BH324" i="12"/>
  <c r="BD324" i="12"/>
  <c r="AZ324" i="12"/>
  <c r="AV324" i="12"/>
  <c r="AR324" i="12"/>
  <c r="AN324" i="12"/>
  <c r="AJ324" i="12"/>
  <c r="AF324" i="12"/>
  <c r="AB324" i="12"/>
  <c r="X324" i="12"/>
  <c r="T324" i="12"/>
  <c r="P324" i="12"/>
  <c r="L324" i="12"/>
  <c r="H324" i="12"/>
  <c r="BI324" i="12"/>
  <c r="AW324" i="12"/>
  <c r="AK324" i="12"/>
  <c r="Y324" i="12"/>
  <c r="Q324" i="12"/>
  <c r="E324" i="12"/>
  <c r="BK324" i="12"/>
  <c r="BG324" i="12"/>
  <c r="BC324" i="12"/>
  <c r="AY324" i="12"/>
  <c r="AU324" i="12"/>
  <c r="AQ324" i="12"/>
  <c r="AM324" i="12"/>
  <c r="AI324" i="12"/>
  <c r="AE324" i="12"/>
  <c r="AA324" i="12"/>
  <c r="W324" i="12"/>
  <c r="S324" i="12"/>
  <c r="O324" i="12"/>
  <c r="K324" i="12"/>
  <c r="G324" i="12"/>
  <c r="C325" i="12"/>
  <c r="BA324" i="12"/>
  <c r="AO324" i="12"/>
  <c r="AG324" i="12"/>
  <c r="U324" i="12"/>
  <c r="I324" i="12"/>
  <c r="BJ324" i="12"/>
  <c r="BF324" i="12"/>
  <c r="BB324" i="12"/>
  <c r="AX324" i="12"/>
  <c r="AT324" i="12"/>
  <c r="AP324" i="12"/>
  <c r="AL324" i="12"/>
  <c r="AH324" i="12"/>
  <c r="AD324" i="12"/>
  <c r="Z324" i="12"/>
  <c r="V324" i="12"/>
  <c r="R324" i="12"/>
  <c r="N324" i="12"/>
  <c r="J324" i="12"/>
  <c r="F324" i="12"/>
  <c r="BE324" i="12"/>
  <c r="AS324" i="12"/>
  <c r="AC324" i="12"/>
  <c r="M324" i="12"/>
  <c r="G323" i="12"/>
  <c r="K323" i="12"/>
  <c r="O323" i="12"/>
  <c r="S323" i="12"/>
  <c r="W323" i="12"/>
  <c r="AA323" i="12"/>
  <c r="AE323" i="12"/>
  <c r="AI323" i="12"/>
  <c r="AM323" i="12"/>
  <c r="AQ323" i="12"/>
  <c r="AU323" i="12"/>
  <c r="AY323" i="12"/>
  <c r="BC323" i="12"/>
  <c r="BG323" i="12"/>
  <c r="BK323" i="12"/>
  <c r="H323" i="12"/>
  <c r="L323" i="12"/>
  <c r="P323" i="12"/>
  <c r="T323" i="12"/>
  <c r="X323" i="12"/>
  <c r="AB323" i="12"/>
  <c r="AF323" i="12"/>
  <c r="AJ323" i="12"/>
  <c r="AN323" i="12"/>
  <c r="AR323" i="12"/>
  <c r="AV323" i="12"/>
  <c r="AZ323" i="12"/>
  <c r="BD323" i="12"/>
  <c r="BH323" i="12"/>
  <c r="BL323" i="12"/>
  <c r="E323" i="12"/>
  <c r="I323" i="12"/>
  <c r="M323" i="12"/>
  <c r="Q323" i="12"/>
  <c r="U323" i="12"/>
  <c r="Y323" i="12"/>
  <c r="AC323" i="12"/>
  <c r="AG323" i="12"/>
  <c r="AK323" i="12"/>
  <c r="AO323" i="12"/>
  <c r="AS323" i="12"/>
  <c r="AW323" i="12"/>
  <c r="BA323" i="12"/>
  <c r="BE323" i="12"/>
  <c r="BI323" i="12"/>
  <c r="AC262" i="12"/>
  <c r="AS262" i="12"/>
  <c r="BI262" i="12"/>
  <c r="Q262" i="12"/>
  <c r="AG262" i="12"/>
  <c r="AW262" i="12"/>
  <c r="C263" i="12"/>
  <c r="BK263" i="12" s="1"/>
  <c r="F262" i="12"/>
  <c r="J262" i="12"/>
  <c r="N262" i="12"/>
  <c r="R262" i="12"/>
  <c r="V262" i="12"/>
  <c r="Z262" i="12"/>
  <c r="AD262" i="12"/>
  <c r="AH262" i="12"/>
  <c r="AL262" i="12"/>
  <c r="AP262" i="12"/>
  <c r="AT262" i="12"/>
  <c r="AX262" i="12"/>
  <c r="BB262" i="12"/>
  <c r="BF262" i="12"/>
  <c r="BJ262" i="12"/>
  <c r="E263" i="12"/>
  <c r="G262" i="12"/>
  <c r="K262" i="12"/>
  <c r="O262" i="12"/>
  <c r="S262" i="12"/>
  <c r="W262" i="12"/>
  <c r="AA262" i="12"/>
  <c r="AE262" i="12"/>
  <c r="AI262" i="12"/>
  <c r="AM262" i="12"/>
  <c r="AQ262" i="12"/>
  <c r="AU262" i="12"/>
  <c r="AY262" i="12"/>
  <c r="BC262" i="12"/>
  <c r="BG262" i="12"/>
  <c r="BK262" i="12"/>
  <c r="H262" i="12"/>
  <c r="L262" i="12"/>
  <c r="P262" i="12"/>
  <c r="T262" i="12"/>
  <c r="X262" i="12"/>
  <c r="AB262" i="12"/>
  <c r="AF262" i="12"/>
  <c r="AJ262" i="12"/>
  <c r="AN262" i="12"/>
  <c r="AR262" i="12"/>
  <c r="AV262" i="12"/>
  <c r="AZ262" i="12"/>
  <c r="BD262" i="12"/>
  <c r="BH262" i="12"/>
  <c r="Q196" i="12"/>
  <c r="AG196" i="12"/>
  <c r="AW196" i="12"/>
  <c r="C197" i="12"/>
  <c r="E196" i="12"/>
  <c r="U196" i="12"/>
  <c r="AK196" i="12"/>
  <c r="BA196" i="12"/>
  <c r="I196" i="12"/>
  <c r="Y196" i="12"/>
  <c r="AO196" i="12"/>
  <c r="BE196" i="12"/>
  <c r="F196" i="12"/>
  <c r="J196" i="12"/>
  <c r="N196" i="12"/>
  <c r="R196" i="12"/>
  <c r="V196" i="12"/>
  <c r="Z196" i="12"/>
  <c r="AD196" i="12"/>
  <c r="AH196" i="12"/>
  <c r="AL196" i="12"/>
  <c r="AP196" i="12"/>
  <c r="AT196" i="12"/>
  <c r="AX196" i="12"/>
  <c r="BB196" i="12"/>
  <c r="BF196" i="12"/>
  <c r="BJ196" i="12"/>
  <c r="G196" i="12"/>
  <c r="K196" i="12"/>
  <c r="O196" i="12"/>
  <c r="S196" i="12"/>
  <c r="W196" i="12"/>
  <c r="AA196" i="12"/>
  <c r="AE196" i="12"/>
  <c r="AI196" i="12"/>
  <c r="AM196" i="12"/>
  <c r="AQ196" i="12"/>
  <c r="AU196" i="12"/>
  <c r="AY196" i="12"/>
  <c r="BC196" i="12"/>
  <c r="BG196" i="12"/>
  <c r="BK196" i="12"/>
  <c r="H196" i="12"/>
  <c r="L196" i="12"/>
  <c r="P196" i="12"/>
  <c r="T196" i="12"/>
  <c r="X196" i="12"/>
  <c r="AB196" i="12"/>
  <c r="AF196" i="12"/>
  <c r="AJ196" i="12"/>
  <c r="AN196" i="12"/>
  <c r="AR196" i="12"/>
  <c r="AV196" i="12"/>
  <c r="AZ196" i="12"/>
  <c r="BD196" i="12"/>
  <c r="BH196" i="12"/>
  <c r="L135" i="12"/>
  <c r="AB135" i="12"/>
  <c r="AR135" i="12"/>
  <c r="BH135" i="12"/>
  <c r="P135" i="12"/>
  <c r="AF135" i="12"/>
  <c r="AV135" i="12"/>
  <c r="BK135" i="12"/>
  <c r="BG135" i="12"/>
  <c r="BC135" i="12"/>
  <c r="AY135" i="12"/>
  <c r="AU135" i="12"/>
  <c r="AQ135" i="12"/>
  <c r="AM135" i="12"/>
  <c r="AI135" i="12"/>
  <c r="AE135" i="12"/>
  <c r="AA135" i="12"/>
  <c r="W135" i="12"/>
  <c r="S135" i="12"/>
  <c r="O135" i="12"/>
  <c r="K135" i="12"/>
  <c r="G135" i="12"/>
  <c r="BJ135" i="12"/>
  <c r="BF135" i="12"/>
  <c r="BB135" i="12"/>
  <c r="AX135" i="12"/>
  <c r="AT135" i="12"/>
  <c r="AP135" i="12"/>
  <c r="AL135" i="12"/>
  <c r="AH135" i="12"/>
  <c r="AD135" i="12"/>
  <c r="Z135" i="12"/>
  <c r="V135" i="12"/>
  <c r="R135" i="12"/>
  <c r="N135" i="12"/>
  <c r="J135" i="12"/>
  <c r="F135" i="12"/>
  <c r="C136" i="12"/>
  <c r="BI135" i="12"/>
  <c r="BE135" i="12"/>
  <c r="BA135" i="12"/>
  <c r="AW135" i="12"/>
  <c r="AS135" i="12"/>
  <c r="AO135" i="12"/>
  <c r="AK135" i="12"/>
  <c r="AG135" i="12"/>
  <c r="AC135" i="12"/>
  <c r="Y135" i="12"/>
  <c r="U135" i="12"/>
  <c r="Q135" i="12"/>
  <c r="M135" i="12"/>
  <c r="I135" i="12"/>
  <c r="E135" i="12"/>
  <c r="T135" i="12"/>
  <c r="AJ135" i="12"/>
  <c r="AZ135" i="12"/>
  <c r="AR45" i="11" l="1"/>
  <c r="DB45" i="11" s="1"/>
  <c r="F153" i="10"/>
  <c r="W98" i="10"/>
  <c r="F169" i="10"/>
  <c r="F199" i="10" s="1"/>
  <c r="BS45" i="11"/>
  <c r="EC45" i="11" s="1"/>
  <c r="BE148" i="10"/>
  <c r="I169" i="10"/>
  <c r="I199" i="10" s="1"/>
  <c r="AF103" i="10"/>
  <c r="AB216" i="10"/>
  <c r="AV7" i="10"/>
  <c r="Y153" i="10"/>
  <c r="AY221" i="10"/>
  <c r="Y7" i="10"/>
  <c r="AB45" i="11"/>
  <c r="CL45" i="11" s="1"/>
  <c r="BC45" i="11"/>
  <c r="DM45" i="11" s="1"/>
  <c r="BE153" i="10"/>
  <c r="J98" i="10"/>
  <c r="AT7" i="10"/>
  <c r="W43" i="11"/>
  <c r="BB169" i="10"/>
  <c r="BB199" i="10" s="1"/>
  <c r="L148" i="10"/>
  <c r="BK148" i="10"/>
  <c r="BJ148" i="10"/>
  <c r="BJ153" i="10"/>
  <c r="D169" i="10"/>
  <c r="D199" i="10" s="1"/>
  <c r="X103" i="10"/>
  <c r="AF7" i="10"/>
  <c r="AQ216" i="10"/>
  <c r="S216" i="10"/>
  <c r="BH216" i="10"/>
  <c r="AJ169" i="10"/>
  <c r="AJ199" i="10" s="1"/>
  <c r="AK45" i="11"/>
  <c r="CU45" i="11" s="1"/>
  <c r="O13" i="10"/>
  <c r="U45" i="11"/>
  <c r="CE45" i="11" s="1"/>
  <c r="K153" i="10"/>
  <c r="AP98" i="10"/>
  <c r="BC98" i="10"/>
  <c r="BB221" i="10"/>
  <c r="AO216" i="10"/>
  <c r="BE7" i="10"/>
  <c r="BE6" i="10" s="1"/>
  <c r="BA45" i="11"/>
  <c r="DK45" i="11" s="1"/>
  <c r="AM45" i="11"/>
  <c r="CW45" i="11" s="1"/>
  <c r="K7" i="10"/>
  <c r="Y13" i="10"/>
  <c r="W45" i="11"/>
  <c r="CG45" i="11" s="1"/>
  <c r="BH45" i="11"/>
  <c r="DR45" i="11" s="1"/>
  <c r="K169" i="10"/>
  <c r="K199" i="10" s="1"/>
  <c r="AY148" i="10"/>
  <c r="BE45" i="11"/>
  <c r="DO45" i="11" s="1"/>
  <c r="V45" i="11"/>
  <c r="CF45" i="11" s="1"/>
  <c r="AL45" i="11"/>
  <c r="CV45" i="11" s="1"/>
  <c r="BB43" i="11"/>
  <c r="DJ43" i="11" s="1"/>
  <c r="BR45" i="11"/>
  <c r="EB45" i="11" s="1"/>
  <c r="AA43" i="11"/>
  <c r="AQ43" i="11"/>
  <c r="CY43" i="11" s="1"/>
  <c r="P45" i="11"/>
  <c r="BZ45" i="11" s="1"/>
  <c r="AF45" i="11"/>
  <c r="CP45" i="11" s="1"/>
  <c r="AV45" i="11"/>
  <c r="DF45" i="11" s="1"/>
  <c r="Z45" i="11"/>
  <c r="CJ45" i="11" s="1"/>
  <c r="AP45" i="11"/>
  <c r="CZ45" i="11" s="1"/>
  <c r="BF45" i="11"/>
  <c r="DP45" i="11" s="1"/>
  <c r="O45" i="11"/>
  <c r="BY45" i="11" s="1"/>
  <c r="AE45" i="11"/>
  <c r="CO45" i="11" s="1"/>
  <c r="AU45" i="11"/>
  <c r="DE45" i="11" s="1"/>
  <c r="AZ45" i="11"/>
  <c r="DJ45" i="11" s="1"/>
  <c r="BP45" i="11"/>
  <c r="DZ45" i="11" s="1"/>
  <c r="AK43" i="11"/>
  <c r="AZ43" i="11"/>
  <c r="R43" i="11"/>
  <c r="BZ43" i="11" s="1"/>
  <c r="F7" i="10"/>
  <c r="BS43" i="11"/>
  <c r="V7" i="10"/>
  <c r="V11" i="10" s="1"/>
  <c r="AX46" i="11"/>
  <c r="DI46" i="11" s="1"/>
  <c r="AR43" i="11"/>
  <c r="O43" i="11"/>
  <c r="AM46" i="11"/>
  <c r="CX46" i="11" s="1"/>
  <c r="D153" i="10"/>
  <c r="AG98" i="10"/>
  <c r="L4" i="7"/>
  <c r="L5" i="7" s="1"/>
  <c r="AG221" i="10"/>
  <c r="AI7" i="10"/>
  <c r="AI6" i="10" s="1"/>
  <c r="BD7" i="10"/>
  <c r="BA43" i="11"/>
  <c r="BA46" i="11"/>
  <c r="DL46" i="11" s="1"/>
  <c r="AJ46" i="11"/>
  <c r="CU46" i="11" s="1"/>
  <c r="U103" i="10"/>
  <c r="H103" i="10"/>
  <c r="AU98" i="10"/>
  <c r="V221" i="10"/>
  <c r="AY7" i="10"/>
  <c r="AH13" i="10"/>
  <c r="Y46" i="11"/>
  <c r="CJ46" i="11" s="1"/>
  <c r="BG46" i="11"/>
  <c r="DR46" i="11" s="1"/>
  <c r="BL46" i="11"/>
  <c r="DW46" i="11" s="1"/>
  <c r="AK46" i="11"/>
  <c r="CV46" i="11" s="1"/>
  <c r="AB46" i="11"/>
  <c r="CM46" i="11" s="1"/>
  <c r="P221" i="10"/>
  <c r="AS46" i="11"/>
  <c r="DD46" i="11" s="1"/>
  <c r="BK43" i="11"/>
  <c r="AJ43" i="11"/>
  <c r="CR43" i="11" s="1"/>
  <c r="U43" i="11"/>
  <c r="CC43" i="11" s="1"/>
  <c r="AH46" i="11"/>
  <c r="CS46" i="11" s="1"/>
  <c r="AB43" i="11"/>
  <c r="CJ43" i="11" s="1"/>
  <c r="AC46" i="11"/>
  <c r="CN46" i="11" s="1"/>
  <c r="BC43" i="11"/>
  <c r="DK43" i="11" s="1"/>
  <c r="BH46" i="11"/>
  <c r="DS46" i="11" s="1"/>
  <c r="BN43" i="11"/>
  <c r="BS46" i="11"/>
  <c r="AQ169" i="10"/>
  <c r="AQ199" i="10" s="1"/>
  <c r="Q169" i="10"/>
  <c r="Q199" i="10" s="1"/>
  <c r="AW148" i="10"/>
  <c r="AG153" i="10"/>
  <c r="Q148" i="10"/>
  <c r="G153" i="10"/>
  <c r="R98" i="10"/>
  <c r="M98" i="10"/>
  <c r="AN103" i="10"/>
  <c r="O98" i="10"/>
  <c r="AW221" i="10"/>
  <c r="K216" i="10"/>
  <c r="AL7" i="10"/>
  <c r="AL6" i="10" s="1"/>
  <c r="AW7" i="10"/>
  <c r="AN7" i="10"/>
  <c r="AO46" i="11"/>
  <c r="CZ46" i="11" s="1"/>
  <c r="BU46" i="11"/>
  <c r="Y45" i="11"/>
  <c r="CI45" i="11" s="1"/>
  <c r="AP46" i="11"/>
  <c r="DA46" i="11" s="1"/>
  <c r="W46" i="11"/>
  <c r="CH46" i="11" s="1"/>
  <c r="AC43" i="11"/>
  <c r="CK43" i="11" s="1"/>
  <c r="BI46" i="11"/>
  <c r="DT46" i="11" s="1"/>
  <c r="AU43" i="11"/>
  <c r="T46" i="11"/>
  <c r="CE46" i="11" s="1"/>
  <c r="BQ43" i="11"/>
  <c r="BN46" i="11"/>
  <c r="DY46" i="11" s="1"/>
  <c r="R46" i="11"/>
  <c r="CC46" i="11" s="1"/>
  <c r="BH43" i="11"/>
  <c r="DP43" i="11" s="1"/>
  <c r="BQ46" i="11"/>
  <c r="EB46" i="11" s="1"/>
  <c r="U46" i="11"/>
  <c r="CF46" i="11" s="1"/>
  <c r="AM43" i="11"/>
  <c r="AR46" i="11"/>
  <c r="DC46" i="11" s="1"/>
  <c r="N153" i="10"/>
  <c r="AG169" i="10"/>
  <c r="AG199" i="10" s="1"/>
  <c r="G169" i="10"/>
  <c r="G199" i="10" s="1"/>
  <c r="AZ148" i="10"/>
  <c r="AJ153" i="10"/>
  <c r="AH98" i="10"/>
  <c r="AO103" i="10"/>
  <c r="BD103" i="10"/>
  <c r="AE98" i="10"/>
  <c r="BF221" i="10"/>
  <c r="N221" i="10"/>
  <c r="AA216" i="10"/>
  <c r="BB7" i="10"/>
  <c r="BB6" i="10" s="1"/>
  <c r="BG43" i="11"/>
  <c r="AQ46" i="11"/>
  <c r="DB46" i="11" s="1"/>
  <c r="AS45" i="11"/>
  <c r="DC45" i="11" s="1"/>
  <c r="AJ45" i="11"/>
  <c r="CT45" i="11" s="1"/>
  <c r="AA45" i="11"/>
  <c r="CK45" i="11" s="1"/>
  <c r="P46" i="11"/>
  <c r="CA46" i="11" s="1"/>
  <c r="BE43" i="11"/>
  <c r="DM43" i="11" s="1"/>
  <c r="AF43" i="11"/>
  <c r="CN43" i="11" s="1"/>
  <c r="BR43" i="11"/>
  <c r="Z43" i="11"/>
  <c r="BL45" i="11"/>
  <c r="DV45" i="11" s="1"/>
  <c r="BE46" i="11"/>
  <c r="DP46" i="11" s="1"/>
  <c r="AA46" i="11"/>
  <c r="CL46" i="11" s="1"/>
  <c r="BI45" i="11"/>
  <c r="DS45" i="11" s="1"/>
  <c r="Z46" i="11"/>
  <c r="CK46" i="11" s="1"/>
  <c r="T45" i="11"/>
  <c r="CD45" i="11" s="1"/>
  <c r="P43" i="11"/>
  <c r="AQ45" i="11"/>
  <c r="DA45" i="11" s="1"/>
  <c r="AF46" i="11"/>
  <c r="CQ46" i="11" s="1"/>
  <c r="V43" i="11"/>
  <c r="AO45" i="11"/>
  <c r="CY45" i="11" s="1"/>
  <c r="BR46" i="11"/>
  <c r="EC46" i="11" s="1"/>
  <c r="AC45" i="11"/>
  <c r="CM45" i="11" s="1"/>
  <c r="BI43" i="11"/>
  <c r="DQ43" i="11" s="1"/>
  <c r="V46" i="11"/>
  <c r="CG46" i="11" s="1"/>
  <c r="BK45" i="11"/>
  <c r="DU45" i="11" s="1"/>
  <c r="AZ46" i="11"/>
  <c r="DK46" i="11" s="1"/>
  <c r="BB45" i="11"/>
  <c r="DL45" i="11" s="1"/>
  <c r="AP43" i="11"/>
  <c r="AS43" i="11"/>
  <c r="DA43" i="11" s="1"/>
  <c r="Y43" i="11"/>
  <c r="CG43" i="11" s="1"/>
  <c r="BF46" i="11"/>
  <c r="DQ46" i="11" s="1"/>
  <c r="AL46" i="11"/>
  <c r="CW46" i="11" s="1"/>
  <c r="BP43" i="11"/>
  <c r="DX43" i="11" s="1"/>
  <c r="AV43" i="11"/>
  <c r="DD43" i="11" s="1"/>
  <c r="BG45" i="11"/>
  <c r="DQ45" i="11" s="1"/>
  <c r="AE43" i="11"/>
  <c r="BP46" i="11"/>
  <c r="EA46" i="11" s="1"/>
  <c r="AV46" i="11"/>
  <c r="DG46" i="11" s="1"/>
  <c r="BF43" i="11"/>
  <c r="DN43" i="11" s="1"/>
  <c r="AL43" i="11"/>
  <c r="BU47" i="11"/>
  <c r="AO43" i="11"/>
  <c r="BB46" i="11"/>
  <c r="DM46" i="11" s="1"/>
  <c r="BL43" i="11"/>
  <c r="DT43" i="11" s="1"/>
  <c r="T43" i="11"/>
  <c r="CB43" i="11" s="1"/>
  <c r="BU45" i="11"/>
  <c r="L7" i="11"/>
  <c r="E54" i="4"/>
  <c r="AX16" i="11"/>
  <c r="BB16" i="11"/>
  <c r="BF16" i="11"/>
  <c r="AY17" i="11"/>
  <c r="BC17" i="11"/>
  <c r="AU17" i="11"/>
  <c r="AY16" i="11"/>
  <c r="BD16" i="11"/>
  <c r="AX17" i="11"/>
  <c r="BD17" i="11"/>
  <c r="AZ16" i="11"/>
  <c r="BE16" i="11"/>
  <c r="AZ17" i="11"/>
  <c r="BE17" i="11"/>
  <c r="BC16" i="11"/>
  <c r="BB17" i="11"/>
  <c r="AV16" i="11"/>
  <c r="AV17" i="11"/>
  <c r="BF17" i="11"/>
  <c r="AW16" i="11"/>
  <c r="AW17" i="11"/>
  <c r="AU16" i="11"/>
  <c r="BA16" i="11"/>
  <c r="BA17" i="11"/>
  <c r="BQ7" i="11"/>
  <c r="BQ6" i="11"/>
  <c r="AV7" i="11"/>
  <c r="AV6" i="11"/>
  <c r="BA7" i="11"/>
  <c r="BA6" i="11"/>
  <c r="X7" i="11"/>
  <c r="X6" i="11"/>
  <c r="AX6" i="11"/>
  <c r="AX7" i="11"/>
  <c r="BB6" i="11"/>
  <c r="BB7" i="11"/>
  <c r="U7" i="11"/>
  <c r="U6" i="11"/>
  <c r="AN7" i="11"/>
  <c r="AN6" i="11"/>
  <c r="P7" i="11"/>
  <c r="P6" i="11"/>
  <c r="AR7" i="11"/>
  <c r="AR6" i="11"/>
  <c r="AM6" i="11"/>
  <c r="AM7" i="11"/>
  <c r="BJ6" i="11"/>
  <c r="BJ7" i="11"/>
  <c r="AB7" i="11"/>
  <c r="AB6" i="11"/>
  <c r="V6" i="11"/>
  <c r="V7" i="11"/>
  <c r="BK6" i="11"/>
  <c r="BK7" i="11"/>
  <c r="BG6" i="11"/>
  <c r="N16" i="5"/>
  <c r="BG7" i="11"/>
  <c r="W6" i="11"/>
  <c r="W7" i="11"/>
  <c r="K16" i="5"/>
  <c r="AY6" i="11"/>
  <c r="AY7" i="11"/>
  <c r="BR6" i="11"/>
  <c r="BR7" i="11"/>
  <c r="AK7" i="11"/>
  <c r="AK6" i="11"/>
  <c r="AW7" i="11"/>
  <c r="AW6" i="11"/>
  <c r="AI6" i="11"/>
  <c r="L16" i="5"/>
  <c r="AI7" i="11"/>
  <c r="O6" i="11"/>
  <c r="O7" i="11"/>
  <c r="BI7" i="11"/>
  <c r="BI6" i="11"/>
  <c r="S6" i="11"/>
  <c r="S7" i="11"/>
  <c r="BO6" i="11"/>
  <c r="BO7" i="11"/>
  <c r="BE7" i="11"/>
  <c r="BE6" i="11"/>
  <c r="Z7" i="11"/>
  <c r="Z6" i="11"/>
  <c r="AU6" i="11"/>
  <c r="AU7" i="11"/>
  <c r="M16" i="5"/>
  <c r="BF7" i="11"/>
  <c r="BF6" i="11"/>
  <c r="AD6" i="11"/>
  <c r="AD7" i="11"/>
  <c r="L6" i="11"/>
  <c r="AO7" i="11"/>
  <c r="AO6" i="11"/>
  <c r="BM7" i="11"/>
  <c r="BM6" i="11"/>
  <c r="AQ6" i="11"/>
  <c r="AQ7" i="11"/>
  <c r="BH7" i="11"/>
  <c r="BH6" i="11"/>
  <c r="BD7" i="11"/>
  <c r="BD6" i="11"/>
  <c r="AZ7" i="11"/>
  <c r="AZ6" i="11"/>
  <c r="BC6" i="11"/>
  <c r="BC7" i="11"/>
  <c r="AS7" i="11"/>
  <c r="AS6" i="11"/>
  <c r="AT7" i="11"/>
  <c r="AT6" i="11"/>
  <c r="BL7" i="11"/>
  <c r="BL6" i="11"/>
  <c r="N6" i="11"/>
  <c r="N7" i="11"/>
  <c r="R6" i="11"/>
  <c r="R7" i="11"/>
  <c r="T7" i="11"/>
  <c r="T6" i="11"/>
  <c r="Y7" i="11"/>
  <c r="Y6" i="11"/>
  <c r="BN6" i="11"/>
  <c r="BN7" i="11"/>
  <c r="M7" i="11"/>
  <c r="M6" i="11"/>
  <c r="BP7" i="11"/>
  <c r="BP6" i="11"/>
  <c r="AF7" i="11"/>
  <c r="AF6" i="11"/>
  <c r="AH6" i="11"/>
  <c r="AH7" i="11"/>
  <c r="AE6" i="11"/>
  <c r="AE7" i="11"/>
  <c r="AA6" i="11"/>
  <c r="AA7" i="11"/>
  <c r="Q7" i="11"/>
  <c r="Q6" i="11"/>
  <c r="AJ7" i="11"/>
  <c r="AJ6" i="11"/>
  <c r="AG7" i="11"/>
  <c r="AG6" i="11"/>
  <c r="AP6" i="11"/>
  <c r="AP7" i="11"/>
  <c r="AL7" i="11"/>
  <c r="AL6" i="11"/>
  <c r="AC7" i="11"/>
  <c r="AC6" i="11"/>
  <c r="BJ156" i="10"/>
  <c r="BJ224" i="10" s="1"/>
  <c r="BJ18" i="10"/>
  <c r="AT156" i="10"/>
  <c r="AT224" i="10" s="1"/>
  <c r="AT18" i="10"/>
  <c r="Q156" i="10"/>
  <c r="Q224" i="10" s="1"/>
  <c r="Q18" i="10"/>
  <c r="AU18" i="10"/>
  <c r="AU156" i="10"/>
  <c r="AU224" i="10" s="1"/>
  <c r="AG156" i="10"/>
  <c r="AG224" i="10" s="1"/>
  <c r="AG18" i="10"/>
  <c r="AK18" i="10"/>
  <c r="AK156" i="10"/>
  <c r="AK224" i="10" s="1"/>
  <c r="BC18" i="10"/>
  <c r="BC156" i="10"/>
  <c r="BC224" i="10" s="1"/>
  <c r="U18" i="10"/>
  <c r="U156" i="10"/>
  <c r="U224" i="10" s="1"/>
  <c r="BD156" i="10"/>
  <c r="BD224" i="10" s="1"/>
  <c r="BD18" i="10"/>
  <c r="AZ156" i="10"/>
  <c r="AZ224" i="10" s="1"/>
  <c r="AZ18" i="10"/>
  <c r="AR156" i="10"/>
  <c r="AR224" i="10" s="1"/>
  <c r="AR18" i="10"/>
  <c r="AD156" i="10"/>
  <c r="AD224" i="10" s="1"/>
  <c r="AD18" i="10"/>
  <c r="AP156" i="10"/>
  <c r="AP224" i="10" s="1"/>
  <c r="AP18" i="10"/>
  <c r="H156" i="10"/>
  <c r="H224" i="10" s="1"/>
  <c r="H18" i="10"/>
  <c r="BH156" i="10"/>
  <c r="BH224" i="10" s="1"/>
  <c r="BH18" i="10"/>
  <c r="AX156" i="10"/>
  <c r="AX224" i="10" s="1"/>
  <c r="AX18" i="10"/>
  <c r="AY18" i="10"/>
  <c r="AY156" i="10"/>
  <c r="AY224" i="10" s="1"/>
  <c r="D532" i="4"/>
  <c r="W18" i="10"/>
  <c r="W156" i="10"/>
  <c r="W224" i="10" s="1"/>
  <c r="E18" i="10"/>
  <c r="E19" i="10" s="1"/>
  <c r="E156" i="10"/>
  <c r="E224" i="10" s="1"/>
  <c r="AH156" i="10"/>
  <c r="AH224" i="10" s="1"/>
  <c r="AH18" i="10"/>
  <c r="BF156" i="10"/>
  <c r="BF224" i="10" s="1"/>
  <c r="BF18" i="10"/>
  <c r="AJ156" i="10"/>
  <c r="AJ224" i="10" s="1"/>
  <c r="AJ18" i="10"/>
  <c r="BA18" i="10"/>
  <c r="BA156" i="10"/>
  <c r="BA224" i="10" s="1"/>
  <c r="AW156" i="10"/>
  <c r="AW224" i="10" s="1"/>
  <c r="AW18" i="10"/>
  <c r="AS18" i="10"/>
  <c r="AS156" i="10"/>
  <c r="AS224" i="10" s="1"/>
  <c r="AV156" i="10"/>
  <c r="AV224" i="10" s="1"/>
  <c r="AV18" i="10"/>
  <c r="AL156" i="10"/>
  <c r="AL224" i="10" s="1"/>
  <c r="AL18" i="10"/>
  <c r="AM18" i="10"/>
  <c r="AM156" i="10"/>
  <c r="AM224" i="10" s="1"/>
  <c r="BE156" i="10"/>
  <c r="BE224" i="10" s="1"/>
  <c r="BE18" i="10"/>
  <c r="G18" i="10"/>
  <c r="G156" i="10"/>
  <c r="G224" i="10" s="1"/>
  <c r="K18" i="10"/>
  <c r="K156" i="10"/>
  <c r="K224" i="10" s="1"/>
  <c r="AO156" i="10"/>
  <c r="AO224" i="10" s="1"/>
  <c r="AO18" i="10"/>
  <c r="AQ18" i="10"/>
  <c r="AQ156" i="10"/>
  <c r="AQ224" i="10" s="1"/>
  <c r="N156" i="10"/>
  <c r="N224" i="10" s="1"/>
  <c r="N18" i="10"/>
  <c r="I156" i="10"/>
  <c r="I224" i="10" s="1"/>
  <c r="I18" i="10"/>
  <c r="AF156" i="10"/>
  <c r="AF224" i="10" s="1"/>
  <c r="AF18" i="10"/>
  <c r="O18" i="10"/>
  <c r="O156" i="10"/>
  <c r="O224" i="10" s="1"/>
  <c r="P156" i="10"/>
  <c r="P224" i="10" s="1"/>
  <c r="P18" i="10"/>
  <c r="BK18" i="10"/>
  <c r="BK156" i="10"/>
  <c r="BK224" i="10" s="1"/>
  <c r="AB156" i="10"/>
  <c r="AB224" i="10" s="1"/>
  <c r="AB18" i="10"/>
  <c r="BB156" i="10"/>
  <c r="BB224" i="10" s="1"/>
  <c r="BB18" i="10"/>
  <c r="L156" i="10"/>
  <c r="L224" i="10" s="1"/>
  <c r="L18" i="10"/>
  <c r="S18" i="10"/>
  <c r="S156" i="10"/>
  <c r="S224" i="10" s="1"/>
  <c r="AN156" i="10"/>
  <c r="AN224" i="10" s="1"/>
  <c r="AN18" i="10"/>
  <c r="M18" i="10"/>
  <c r="M156" i="10"/>
  <c r="M224" i="10" s="1"/>
  <c r="R156" i="10"/>
  <c r="R224" i="10" s="1"/>
  <c r="R18" i="10"/>
  <c r="BG18" i="10"/>
  <c r="BG156" i="10"/>
  <c r="BG224" i="10" s="1"/>
  <c r="F156" i="10"/>
  <c r="F224" i="10" s="1"/>
  <c r="F18" i="10"/>
  <c r="BI18" i="10"/>
  <c r="BI156" i="10"/>
  <c r="BI224" i="10" s="1"/>
  <c r="Y156" i="10"/>
  <c r="Y224" i="10" s="1"/>
  <c r="Y18" i="10"/>
  <c r="AA18" i="10"/>
  <c r="AA156" i="10"/>
  <c r="AA224" i="10" s="1"/>
  <c r="X156" i="10"/>
  <c r="X224" i="10" s="1"/>
  <c r="X18" i="10"/>
  <c r="T156" i="10"/>
  <c r="T224" i="10" s="1"/>
  <c r="T18" i="10"/>
  <c r="J156" i="10"/>
  <c r="J224" i="10" s="1"/>
  <c r="J18" i="10"/>
  <c r="AC18" i="10"/>
  <c r="AC156" i="10"/>
  <c r="AC224" i="10" s="1"/>
  <c r="Z156" i="10"/>
  <c r="Z224" i="10" s="1"/>
  <c r="Z18" i="10"/>
  <c r="AI18" i="10"/>
  <c r="AI156" i="10"/>
  <c r="AI224" i="10" s="1"/>
  <c r="AE18" i="10"/>
  <c r="AE156" i="10"/>
  <c r="AE224" i="10" s="1"/>
  <c r="V156" i="10"/>
  <c r="V224" i="10" s="1"/>
  <c r="V18" i="10"/>
  <c r="C7" i="10"/>
  <c r="S7" i="10"/>
  <c r="S11" i="10" s="1"/>
  <c r="AE169" i="10"/>
  <c r="AE199" i="10" s="1"/>
  <c r="AT169" i="10"/>
  <c r="AT199" i="10" s="1"/>
  <c r="N169" i="10"/>
  <c r="N199" i="10" s="1"/>
  <c r="AW153" i="10"/>
  <c r="AZ169" i="10"/>
  <c r="AZ199" i="10" s="1"/>
  <c r="T153" i="10"/>
  <c r="AX216" i="10"/>
  <c r="AZ216" i="10"/>
  <c r="AJ216" i="10"/>
  <c r="T216" i="10"/>
  <c r="Q7" i="10"/>
  <c r="H7" i="10"/>
  <c r="H11" i="10" s="1"/>
  <c r="AQ148" i="10"/>
  <c r="M221" i="10"/>
  <c r="AE153" i="10"/>
  <c r="S169" i="10"/>
  <c r="S199" i="10" s="1"/>
  <c r="BA98" i="10"/>
  <c r="I98" i="10"/>
  <c r="AS169" i="10"/>
  <c r="AS199" i="10" s="1"/>
  <c r="W221" i="10"/>
  <c r="P148" i="10"/>
  <c r="K103" i="10"/>
  <c r="BJ13" i="10"/>
  <c r="AP153" i="10"/>
  <c r="AF153" i="10"/>
  <c r="AP221" i="10"/>
  <c r="AV13" i="10"/>
  <c r="AD13" i="10"/>
  <c r="BC153" i="10"/>
  <c r="J153" i="10"/>
  <c r="AV169" i="10"/>
  <c r="AV199" i="10" s="1"/>
  <c r="F221" i="10"/>
  <c r="P13" i="10"/>
  <c r="BA13" i="10"/>
  <c r="AC153" i="10"/>
  <c r="AS221" i="10"/>
  <c r="AV221" i="10"/>
  <c r="BC221" i="10"/>
  <c r="AI13" i="10"/>
  <c r="U13" i="10"/>
  <c r="BC169" i="10"/>
  <c r="BC199" i="10" s="1"/>
  <c r="AP169" i="10"/>
  <c r="AP199" i="10" s="1"/>
  <c r="J169" i="10"/>
  <c r="J199" i="10" s="1"/>
  <c r="BI148" i="10"/>
  <c r="AC169" i="10"/>
  <c r="AC199" i="10" s="1"/>
  <c r="AF169" i="10"/>
  <c r="AF199" i="10" s="1"/>
  <c r="P153" i="10"/>
  <c r="T103" i="10"/>
  <c r="BJ216" i="10"/>
  <c r="AH216" i="10"/>
  <c r="BI216" i="10"/>
  <c r="AC216" i="10"/>
  <c r="AF216" i="10"/>
  <c r="AM216" i="10"/>
  <c r="G216" i="10"/>
  <c r="AE7" i="10"/>
  <c r="AE11" i="10" s="1"/>
  <c r="AX7" i="10"/>
  <c r="AX11" i="10" s="1"/>
  <c r="R7" i="10"/>
  <c r="AS7" i="10"/>
  <c r="AS11" i="10" s="1"/>
  <c r="M7" i="10"/>
  <c r="M11" i="10" s="1"/>
  <c r="AJ7" i="10"/>
  <c r="AJ6" i="10" s="1"/>
  <c r="D7" i="10"/>
  <c r="AI169" i="10"/>
  <c r="AI199" i="10" s="1"/>
  <c r="BF153" i="10"/>
  <c r="Z169" i="10"/>
  <c r="Z199" i="10" s="1"/>
  <c r="BI153" i="10"/>
  <c r="AS148" i="10"/>
  <c r="M153" i="10"/>
  <c r="AV148" i="10"/>
  <c r="E103" i="10"/>
  <c r="AA148" i="10"/>
  <c r="AI153" i="10"/>
  <c r="BF169" i="10"/>
  <c r="BF199" i="10" s="1"/>
  <c r="Z153" i="10"/>
  <c r="M169" i="10"/>
  <c r="M199" i="10" s="1"/>
  <c r="AT103" i="10"/>
  <c r="BI103" i="10"/>
  <c r="N103" i="10"/>
  <c r="AZ103" i="10"/>
  <c r="AQ103" i="10"/>
  <c r="BJ98" i="10"/>
  <c r="AD98" i="10"/>
  <c r="Y98" i="10"/>
  <c r="Q98" i="10"/>
  <c r="AJ98" i="10"/>
  <c r="D98" i="10"/>
  <c r="BG98" i="10"/>
  <c r="AA98" i="10"/>
  <c r="AO44" i="11"/>
  <c r="CY44" i="11" s="1"/>
  <c r="N47" i="11"/>
  <c r="BW47" i="11" s="1"/>
  <c r="AK148" i="10"/>
  <c r="Z44" i="11"/>
  <c r="CJ44" i="11" s="1"/>
  <c r="BO47" i="11"/>
  <c r="DX47" i="11" s="1"/>
  <c r="Q43" i="11"/>
  <c r="BY43" i="11" s="1"/>
  <c r="AG43" i="11"/>
  <c r="CO43" i="11" s="1"/>
  <c r="AW43" i="11"/>
  <c r="DE43" i="11" s="1"/>
  <c r="BM43" i="11"/>
  <c r="DU43" i="11" s="1"/>
  <c r="Q47" i="11"/>
  <c r="BZ47" i="11" s="1"/>
  <c r="W44" i="11"/>
  <c r="CG44" i="11" s="1"/>
  <c r="H169" i="10"/>
  <c r="H199" i="10" s="1"/>
  <c r="AK98" i="10"/>
  <c r="X13" i="10"/>
  <c r="AZ44" i="11"/>
  <c r="DJ44" i="11" s="1"/>
  <c r="AN169" i="10"/>
  <c r="AN199" i="10" s="1"/>
  <c r="E169" i="10"/>
  <c r="E199" i="10" s="1"/>
  <c r="Q46" i="11"/>
  <c r="CB46" i="11" s="1"/>
  <c r="AG46" i="11"/>
  <c r="CR46" i="11" s="1"/>
  <c r="AW46" i="11"/>
  <c r="DH46" i="11" s="1"/>
  <c r="BM46" i="11"/>
  <c r="DX46" i="11" s="1"/>
  <c r="N43" i="11"/>
  <c r="AD43" i="11"/>
  <c r="CL43" i="11" s="1"/>
  <c r="AT43" i="11"/>
  <c r="DB43" i="11" s="1"/>
  <c r="BJ43" i="11"/>
  <c r="DR43" i="11" s="1"/>
  <c r="S46" i="11"/>
  <c r="CD46" i="11" s="1"/>
  <c r="AI43" i="11"/>
  <c r="CQ43" i="11" s="1"/>
  <c r="AY43" i="11"/>
  <c r="DG43" i="11" s="1"/>
  <c r="BO43" i="11"/>
  <c r="DW43" i="11" s="1"/>
  <c r="X43" i="11"/>
  <c r="AN43" i="11"/>
  <c r="CV43" i="11" s="1"/>
  <c r="BD43" i="11"/>
  <c r="DL43" i="11" s="1"/>
  <c r="BT43" i="11"/>
  <c r="EB43" i="11" s="1"/>
  <c r="BM47" i="11"/>
  <c r="DV47" i="11" s="1"/>
  <c r="BH47" i="11"/>
  <c r="DQ47" i="11" s="1"/>
  <c r="AY47" i="11"/>
  <c r="DH47" i="11" s="1"/>
  <c r="Y44" i="11"/>
  <c r="CI44" i="11" s="1"/>
  <c r="BJ47" i="11"/>
  <c r="DS47" i="11" s="1"/>
  <c r="AJ44" i="11"/>
  <c r="CT44" i="11" s="1"/>
  <c r="AE44" i="11"/>
  <c r="CO44" i="11" s="1"/>
  <c r="U153" i="10"/>
  <c r="AL221" i="10"/>
  <c r="AC13" i="10"/>
  <c r="AW47" i="11"/>
  <c r="DF47" i="11" s="1"/>
  <c r="AR47" i="11"/>
  <c r="DA47" i="11" s="1"/>
  <c r="BF44" i="11"/>
  <c r="DP44" i="11" s="1"/>
  <c r="AI47" i="11"/>
  <c r="CR47" i="11" s="1"/>
  <c r="BU44" i="11"/>
  <c r="AT47" i="11"/>
  <c r="DC47" i="11" s="1"/>
  <c r="T44" i="11"/>
  <c r="CD44" i="11" s="1"/>
  <c r="AA44" i="11"/>
  <c r="CK44" i="11" s="1"/>
  <c r="W153" i="10"/>
  <c r="BA148" i="10"/>
  <c r="BD148" i="10"/>
  <c r="X169" i="10"/>
  <c r="X199" i="10" s="1"/>
  <c r="X216" i="10"/>
  <c r="AG47" i="11"/>
  <c r="CP47" i="11" s="1"/>
  <c r="AB47" i="11"/>
  <c r="CK47" i="11" s="1"/>
  <c r="AP44" i="11"/>
  <c r="CZ44" i="11" s="1"/>
  <c r="S47" i="11"/>
  <c r="CB47" i="11" s="1"/>
  <c r="BE44" i="11"/>
  <c r="DO44" i="11" s="1"/>
  <c r="S43" i="11"/>
  <c r="CA43" i="11" s="1"/>
  <c r="AD47" i="11"/>
  <c r="CM47" i="11" s="1"/>
  <c r="BP44" i="11"/>
  <c r="DZ44" i="11" s="1"/>
  <c r="BG169" i="10"/>
  <c r="BG199" i="10" s="1"/>
  <c r="R169" i="10"/>
  <c r="R199" i="10" s="1"/>
  <c r="AC103" i="10"/>
  <c r="AE216" i="10"/>
  <c r="Q45" i="11"/>
  <c r="CA45" i="11" s="1"/>
  <c r="AG45" i="11"/>
  <c r="CQ45" i="11" s="1"/>
  <c r="AW45" i="11"/>
  <c r="DG45" i="11" s="1"/>
  <c r="BM45" i="11"/>
  <c r="DW45" i="11" s="1"/>
  <c r="N45" i="11"/>
  <c r="BX45" i="11" s="1"/>
  <c r="AD45" i="11"/>
  <c r="CN45" i="11" s="1"/>
  <c r="AT45" i="11"/>
  <c r="DD45" i="11" s="1"/>
  <c r="BJ45" i="11"/>
  <c r="DT45" i="11" s="1"/>
  <c r="S45" i="11"/>
  <c r="CC45" i="11" s="1"/>
  <c r="AI46" i="11"/>
  <c r="CT46" i="11" s="1"/>
  <c r="AY46" i="11"/>
  <c r="DJ46" i="11" s="1"/>
  <c r="BO45" i="11"/>
  <c r="DY45" i="11" s="1"/>
  <c r="X45" i="11"/>
  <c r="CH45" i="11" s="1"/>
  <c r="AN45" i="11"/>
  <c r="CX45" i="11" s="1"/>
  <c r="BD45" i="11"/>
  <c r="DN45" i="11" s="1"/>
  <c r="BT45" i="11"/>
  <c r="BI47" i="11"/>
  <c r="DR47" i="11" s="1"/>
  <c r="AS47" i="11"/>
  <c r="DB47" i="11" s="1"/>
  <c r="AC47" i="11"/>
  <c r="CL47" i="11" s="1"/>
  <c r="BT47" i="11"/>
  <c r="EC47" i="11" s="1"/>
  <c r="BD47" i="11"/>
  <c r="DM47" i="11" s="1"/>
  <c r="AN47" i="11"/>
  <c r="CW47" i="11" s="1"/>
  <c r="X47" i="11"/>
  <c r="CG47" i="11" s="1"/>
  <c r="BB44" i="11"/>
  <c r="DL44" i="11" s="1"/>
  <c r="AL44" i="11"/>
  <c r="CV44" i="11" s="1"/>
  <c r="V44" i="11"/>
  <c r="CF44" i="11" s="1"/>
  <c r="BK47" i="11"/>
  <c r="DT47" i="11" s="1"/>
  <c r="AU47" i="11"/>
  <c r="DD47" i="11" s="1"/>
  <c r="AE47" i="11"/>
  <c r="CN47" i="11" s="1"/>
  <c r="O47" i="11"/>
  <c r="BX47" i="11" s="1"/>
  <c r="BQ44" i="11"/>
  <c r="EA44" i="11" s="1"/>
  <c r="BA44" i="11"/>
  <c r="DK44" i="11" s="1"/>
  <c r="AK44" i="11"/>
  <c r="CU44" i="11" s="1"/>
  <c r="U44" i="11"/>
  <c r="CE44" i="11" s="1"/>
  <c r="BF47" i="11"/>
  <c r="DO47" i="11" s="1"/>
  <c r="AP47" i="11"/>
  <c r="CY47" i="11" s="1"/>
  <c r="Z47" i="11"/>
  <c r="CI47" i="11" s="1"/>
  <c r="BT46" i="11"/>
  <c r="BD46" i="11"/>
  <c r="DO46" i="11" s="1"/>
  <c r="AN46" i="11"/>
  <c r="CY46" i="11" s="1"/>
  <c r="X46" i="11"/>
  <c r="CI46" i="11" s="1"/>
  <c r="BL44" i="11"/>
  <c r="DV44" i="11" s="1"/>
  <c r="AV44" i="11"/>
  <c r="DF44" i="11" s="1"/>
  <c r="AF44" i="11"/>
  <c r="CP44" i="11" s="1"/>
  <c r="P44" i="11"/>
  <c r="BZ44" i="11" s="1"/>
  <c r="O44" i="11"/>
  <c r="BY44" i="11" s="1"/>
  <c r="BO46" i="11"/>
  <c r="DZ46" i="11" s="1"/>
  <c r="BS44" i="11"/>
  <c r="EC44" i="11" s="1"/>
  <c r="R153" i="10"/>
  <c r="BA153" i="10"/>
  <c r="AK153" i="10"/>
  <c r="BH98" i="10"/>
  <c r="AR98" i="10"/>
  <c r="AB98" i="10"/>
  <c r="L98" i="10"/>
  <c r="AY98" i="10"/>
  <c r="AI98" i="10"/>
  <c r="S98" i="10"/>
  <c r="AN216" i="10"/>
  <c r="AU216" i="10"/>
  <c r="AN13" i="10"/>
  <c r="AS13" i="10"/>
  <c r="BE47" i="11"/>
  <c r="DN47" i="11" s="1"/>
  <c r="AO47" i="11"/>
  <c r="CX47" i="11" s="1"/>
  <c r="Y47" i="11"/>
  <c r="CH47" i="11" s="1"/>
  <c r="BP47" i="11"/>
  <c r="DY47" i="11" s="1"/>
  <c r="AZ47" i="11"/>
  <c r="DI47" i="11" s="1"/>
  <c r="AJ47" i="11"/>
  <c r="CS47" i="11" s="1"/>
  <c r="T47" i="11"/>
  <c r="CC47" i="11" s="1"/>
  <c r="BJ46" i="11"/>
  <c r="DU46" i="11" s="1"/>
  <c r="AT46" i="11"/>
  <c r="DE46" i="11" s="1"/>
  <c r="AD46" i="11"/>
  <c r="CO46" i="11" s="1"/>
  <c r="N46" i="11"/>
  <c r="BY46" i="11" s="1"/>
  <c r="BN44" i="11"/>
  <c r="DX44" i="11" s="1"/>
  <c r="AX44" i="11"/>
  <c r="DH44" i="11" s="1"/>
  <c r="AH44" i="11"/>
  <c r="CR44" i="11" s="1"/>
  <c r="R44" i="11"/>
  <c r="CB44" i="11" s="1"/>
  <c r="BG47" i="11"/>
  <c r="DP47" i="11" s="1"/>
  <c r="AQ47" i="11"/>
  <c r="CZ47" i="11" s="1"/>
  <c r="AA47" i="11"/>
  <c r="CJ47" i="11" s="1"/>
  <c r="AY45" i="11"/>
  <c r="DI45" i="11" s="1"/>
  <c r="AI45" i="11"/>
  <c r="CS45" i="11" s="1"/>
  <c r="BM44" i="11"/>
  <c r="DW44" i="11" s="1"/>
  <c r="AW44" i="11"/>
  <c r="DG44" i="11" s="1"/>
  <c r="AG44" i="11"/>
  <c r="CQ44" i="11" s="1"/>
  <c r="Q44" i="11"/>
  <c r="CA44" i="11" s="1"/>
  <c r="BR47" i="11"/>
  <c r="EA47" i="11" s="1"/>
  <c r="BB47" i="11"/>
  <c r="DK47" i="11" s="1"/>
  <c r="AL47" i="11"/>
  <c r="CU47" i="11" s="1"/>
  <c r="V47" i="11"/>
  <c r="CE47" i="11" s="1"/>
  <c r="BH44" i="11"/>
  <c r="DR44" i="11" s="1"/>
  <c r="AR44" i="11"/>
  <c r="DB44" i="11" s="1"/>
  <c r="AB44" i="11"/>
  <c r="CL44" i="11" s="1"/>
  <c r="BK44" i="11"/>
  <c r="DU44" i="11" s="1"/>
  <c r="BG44" i="11"/>
  <c r="DQ44" i="11" s="1"/>
  <c r="BC44" i="11"/>
  <c r="DM44" i="11" s="1"/>
  <c r="U169" i="10"/>
  <c r="U199" i="10" s="1"/>
  <c r="AX153" i="10"/>
  <c r="BD153" i="10"/>
  <c r="AN153" i="10"/>
  <c r="X153" i="10"/>
  <c r="H153" i="10"/>
  <c r="BB98" i="10"/>
  <c r="AL98" i="10"/>
  <c r="V98" i="10"/>
  <c r="F98" i="10"/>
  <c r="BA216" i="10"/>
  <c r="AK216" i="10"/>
  <c r="U216" i="10"/>
  <c r="E216" i="10"/>
  <c r="BD216" i="10"/>
  <c r="BK216" i="10"/>
  <c r="BD13" i="10"/>
  <c r="BI13" i="10"/>
  <c r="BQ47" i="11"/>
  <c r="DZ47" i="11" s="1"/>
  <c r="BA47" i="11"/>
  <c r="DJ47" i="11" s="1"/>
  <c r="AK47" i="11"/>
  <c r="CT47" i="11" s="1"/>
  <c r="U47" i="11"/>
  <c r="CD47" i="11" s="1"/>
  <c r="BL47" i="11"/>
  <c r="DU47" i="11" s="1"/>
  <c r="AV47" i="11"/>
  <c r="DE47" i="11" s="1"/>
  <c r="AF47" i="11"/>
  <c r="CO47" i="11" s="1"/>
  <c r="P47" i="11"/>
  <c r="BY47" i="11" s="1"/>
  <c r="BJ44" i="11"/>
  <c r="DT44" i="11" s="1"/>
  <c r="AT44" i="11"/>
  <c r="DD44" i="11" s="1"/>
  <c r="AD44" i="11"/>
  <c r="CN44" i="11" s="1"/>
  <c r="N44" i="11"/>
  <c r="BX44" i="11" s="1"/>
  <c r="BS47" i="11"/>
  <c r="EB47" i="11" s="1"/>
  <c r="BC47" i="11"/>
  <c r="DL47" i="11" s="1"/>
  <c r="AM47" i="11"/>
  <c r="CV47" i="11" s="1"/>
  <c r="W47" i="11"/>
  <c r="CF47" i="11" s="1"/>
  <c r="BI44" i="11"/>
  <c r="DS44" i="11" s="1"/>
  <c r="AS44" i="11"/>
  <c r="DC44" i="11" s="1"/>
  <c r="AC44" i="11"/>
  <c r="CM44" i="11" s="1"/>
  <c r="BN47" i="11"/>
  <c r="DW47" i="11" s="1"/>
  <c r="AX47" i="11"/>
  <c r="DG47" i="11" s="1"/>
  <c r="AH47" i="11"/>
  <c r="CQ47" i="11" s="1"/>
  <c r="R47" i="11"/>
  <c r="CA47" i="11" s="1"/>
  <c r="BT44" i="11"/>
  <c r="BD44" i="11"/>
  <c r="DN44" i="11" s="1"/>
  <c r="AN44" i="11"/>
  <c r="CX44" i="11" s="1"/>
  <c r="X44" i="11"/>
  <c r="CH44" i="11" s="1"/>
  <c r="AU44" i="11"/>
  <c r="DE44" i="11" s="1"/>
  <c r="AQ44" i="11"/>
  <c r="DA44" i="11" s="1"/>
  <c r="BG153" i="10"/>
  <c r="W169" i="10"/>
  <c r="W199" i="10" s="1"/>
  <c r="AX169" i="10"/>
  <c r="AX199" i="10" s="1"/>
  <c r="E153" i="10"/>
  <c r="AD221" i="10"/>
  <c r="H216" i="10"/>
  <c r="O216" i="10"/>
  <c r="H13" i="10"/>
  <c r="M13" i="10"/>
  <c r="BG263" i="12"/>
  <c r="AX263" i="12"/>
  <c r="AQ263" i="12"/>
  <c r="AH263" i="12"/>
  <c r="AK263" i="12"/>
  <c r="T58" i="13"/>
  <c r="T49" i="13"/>
  <c r="T40" i="13"/>
  <c r="T8" i="13"/>
  <c r="T20" i="13"/>
  <c r="S64" i="4" s="1"/>
  <c r="S85" i="4" s="1"/>
  <c r="S78" i="4" s="1"/>
  <c r="S71" i="4" s="1"/>
  <c r="T3" i="13"/>
  <c r="AZ58" i="13"/>
  <c r="AZ49" i="13"/>
  <c r="AZ40" i="13"/>
  <c r="AZ8" i="13"/>
  <c r="AZ20" i="13"/>
  <c r="AY64" i="4" s="1"/>
  <c r="AY85" i="4" s="1"/>
  <c r="AY78" i="4" s="1"/>
  <c r="AY71" i="4" s="1"/>
  <c r="AZ3" i="13"/>
  <c r="AD58" i="13"/>
  <c r="AD8" i="13"/>
  <c r="AD49" i="13"/>
  <c r="AD40" i="13"/>
  <c r="AD20" i="13"/>
  <c r="AC64" i="4" s="1"/>
  <c r="AC85" i="4" s="1"/>
  <c r="AC78" i="4" s="1"/>
  <c r="AC71" i="4" s="1"/>
  <c r="AD3" i="13"/>
  <c r="BJ58" i="13"/>
  <c r="BJ8" i="13"/>
  <c r="BJ49" i="13"/>
  <c r="BJ40" i="13"/>
  <c r="BJ20" i="13"/>
  <c r="BI64" i="4" s="1"/>
  <c r="BI85" i="4" s="1"/>
  <c r="BI78" i="4" s="1"/>
  <c r="BI71" i="4" s="1"/>
  <c r="BJ3" i="13"/>
  <c r="X58" i="13"/>
  <c r="X49" i="13"/>
  <c r="X40" i="13"/>
  <c r="X8" i="13"/>
  <c r="X20" i="13"/>
  <c r="W64" i="4" s="1"/>
  <c r="W85" i="4" s="1"/>
  <c r="W78" i="4" s="1"/>
  <c r="W71" i="4" s="1"/>
  <c r="X3" i="13"/>
  <c r="BD58" i="13"/>
  <c r="BD49" i="13"/>
  <c r="BD40" i="13"/>
  <c r="BD8" i="13"/>
  <c r="BD20" i="13"/>
  <c r="BC64" i="4" s="1"/>
  <c r="BC85" i="4" s="1"/>
  <c r="BC78" i="4" s="1"/>
  <c r="BC71" i="4" s="1"/>
  <c r="BD3" i="13"/>
  <c r="J49" i="13"/>
  <c r="J8" i="13"/>
  <c r="J58" i="13"/>
  <c r="J40" i="13"/>
  <c r="J20" i="13"/>
  <c r="I64" i="4" s="1"/>
  <c r="I85" i="4" s="1"/>
  <c r="I78" i="4" s="1"/>
  <c r="I71" i="4" s="1"/>
  <c r="J3" i="13"/>
  <c r="AP49" i="13"/>
  <c r="AP8" i="13"/>
  <c r="AP58" i="13"/>
  <c r="AP40" i="13"/>
  <c r="AP20" i="13"/>
  <c r="AO64" i="4" s="1"/>
  <c r="AO85" i="4" s="1"/>
  <c r="AO78" i="4" s="1"/>
  <c r="AO71" i="4" s="1"/>
  <c r="AP3" i="13"/>
  <c r="G58" i="13"/>
  <c r="G49" i="13"/>
  <c r="G40" i="13"/>
  <c r="G3" i="13"/>
  <c r="G20" i="13"/>
  <c r="F64" i="4" s="1"/>
  <c r="F85" i="4" s="1"/>
  <c r="F78" i="4" s="1"/>
  <c r="F71" i="4" s="1"/>
  <c r="G8" i="13"/>
  <c r="W58" i="13"/>
  <c r="W49" i="13"/>
  <c r="W40" i="13"/>
  <c r="W3" i="13"/>
  <c r="W20" i="13"/>
  <c r="V64" i="4" s="1"/>
  <c r="V85" i="4" s="1"/>
  <c r="V78" i="4" s="1"/>
  <c r="V71" i="4" s="1"/>
  <c r="W8" i="13"/>
  <c r="AM58" i="13"/>
  <c r="AM49" i="13"/>
  <c r="AM40" i="13"/>
  <c r="AM3" i="13"/>
  <c r="AM20" i="13"/>
  <c r="AL64" i="4" s="1"/>
  <c r="AL85" i="4" s="1"/>
  <c r="AL78" i="4" s="1"/>
  <c r="AL71" i="4" s="1"/>
  <c r="AM8" i="13"/>
  <c r="BC58" i="13"/>
  <c r="BC49" i="13"/>
  <c r="BC40" i="13"/>
  <c r="BC3" i="13"/>
  <c r="BC20" i="13"/>
  <c r="BB64" i="4" s="1"/>
  <c r="BB85" i="4" s="1"/>
  <c r="BB78" i="4" s="1"/>
  <c r="BB71" i="4" s="1"/>
  <c r="BC8" i="13"/>
  <c r="E58" i="13"/>
  <c r="E49" i="13"/>
  <c r="E20" i="13"/>
  <c r="D64" i="4" s="1"/>
  <c r="D85" i="4" s="1"/>
  <c r="D78" i="4" s="1"/>
  <c r="D71" i="4" s="1"/>
  <c r="E40" i="13"/>
  <c r="E3" i="13"/>
  <c r="E8" i="13"/>
  <c r="U58" i="13"/>
  <c r="U49" i="13"/>
  <c r="U20" i="13"/>
  <c r="T64" i="4" s="1"/>
  <c r="T85" i="4" s="1"/>
  <c r="T78" i="4" s="1"/>
  <c r="T71" i="4" s="1"/>
  <c r="U40" i="13"/>
  <c r="U3" i="13"/>
  <c r="U8" i="13"/>
  <c r="AK58" i="13"/>
  <c r="AK49" i="13"/>
  <c r="AK20" i="13"/>
  <c r="AJ64" i="4" s="1"/>
  <c r="AJ85" i="4" s="1"/>
  <c r="AJ78" i="4" s="1"/>
  <c r="AJ71" i="4" s="1"/>
  <c r="AK40" i="13"/>
  <c r="AK3" i="13"/>
  <c r="AK8" i="13"/>
  <c r="BA58" i="13"/>
  <c r="BA49" i="13"/>
  <c r="BA20" i="13"/>
  <c r="AZ64" i="4" s="1"/>
  <c r="AZ85" i="4" s="1"/>
  <c r="AZ78" i="4" s="1"/>
  <c r="AZ71" i="4" s="1"/>
  <c r="BA40" i="13"/>
  <c r="BA3" i="13"/>
  <c r="BA8" i="13"/>
  <c r="AU153" i="10"/>
  <c r="AU148" i="10"/>
  <c r="AH153" i="10"/>
  <c r="AH148" i="10"/>
  <c r="BR44" i="11"/>
  <c r="EB44" i="11" s="1"/>
  <c r="AY44" i="11"/>
  <c r="DI44" i="11" s="1"/>
  <c r="AI44" i="11"/>
  <c r="CS44" i="11" s="1"/>
  <c r="S44" i="11"/>
  <c r="CC44" i="11" s="1"/>
  <c r="BO44" i="11"/>
  <c r="DY44" i="11" s="1"/>
  <c r="BO59" i="15"/>
  <c r="BO64" i="15"/>
  <c r="DS41" i="11"/>
  <c r="BC68" i="11" s="1"/>
  <c r="BG70" i="15"/>
  <c r="BG68" i="15" s="1"/>
  <c r="BK41" i="11"/>
  <c r="BH5" i="11"/>
  <c r="BR22" i="11"/>
  <c r="BS59" i="15"/>
  <c r="BS64" i="15"/>
  <c r="DW41" i="11"/>
  <c r="BG68" i="11" s="1"/>
  <c r="BK70" i="15"/>
  <c r="BK68" i="15" s="1"/>
  <c r="BO41" i="11"/>
  <c r="BL5" i="11"/>
  <c r="BV22" i="11"/>
  <c r="CE41" i="11"/>
  <c r="O68" i="11" s="1"/>
  <c r="S70" i="15"/>
  <c r="S68" i="15" s="1"/>
  <c r="W41" i="11"/>
  <c r="T5" i="11"/>
  <c r="AD22" i="11"/>
  <c r="O59" i="15"/>
  <c r="O64" i="15"/>
  <c r="CI41" i="11"/>
  <c r="S68" i="11" s="1"/>
  <c r="W70" i="15"/>
  <c r="W68" i="15" s="1"/>
  <c r="AA41" i="11"/>
  <c r="X5" i="11"/>
  <c r="AH22" i="11"/>
  <c r="R64" i="15"/>
  <c r="R59" i="15"/>
  <c r="AH64" i="15"/>
  <c r="AH59" i="15"/>
  <c r="AX64" i="15"/>
  <c r="AX59" i="15"/>
  <c r="BN64" i="15"/>
  <c r="BN59" i="15"/>
  <c r="CD41" i="11"/>
  <c r="N68" i="11" s="1"/>
  <c r="R70" i="15"/>
  <c r="R68" i="15" s="1"/>
  <c r="V41" i="11"/>
  <c r="S5" i="11"/>
  <c r="AC22" i="11"/>
  <c r="CT41" i="11"/>
  <c r="AD68" i="11" s="1"/>
  <c r="AH70" i="15"/>
  <c r="AH68" i="15" s="1"/>
  <c r="AL41" i="11"/>
  <c r="AI5" i="11"/>
  <c r="AS22" i="11"/>
  <c r="DJ41" i="11"/>
  <c r="AT68" i="11" s="1"/>
  <c r="AX70" i="15"/>
  <c r="AX68" i="15" s="1"/>
  <c r="BB41" i="11"/>
  <c r="AY5" i="11"/>
  <c r="BI22" i="11"/>
  <c r="DZ41" i="11"/>
  <c r="BJ68" i="11" s="1"/>
  <c r="BN70" i="15"/>
  <c r="BN68" i="15" s="1"/>
  <c r="BR41" i="11"/>
  <c r="BO5" i="11"/>
  <c r="BY22" i="11"/>
  <c r="X59" i="15"/>
  <c r="X64" i="15"/>
  <c r="AN59" i="15"/>
  <c r="AN64" i="15"/>
  <c r="BD59" i="15"/>
  <c r="BD64" i="15"/>
  <c r="BX41" i="11"/>
  <c r="H68" i="11" s="1"/>
  <c r="L70" i="15"/>
  <c r="L68" i="15" s="1"/>
  <c r="P41" i="11"/>
  <c r="M5" i="11"/>
  <c r="W22" i="11"/>
  <c r="CN41" i="11"/>
  <c r="X68" i="11" s="1"/>
  <c r="AB70" i="15"/>
  <c r="AB68" i="15" s="1"/>
  <c r="AF41" i="11"/>
  <c r="AC5" i="11"/>
  <c r="AM22" i="11"/>
  <c r="DD41" i="11"/>
  <c r="AN68" i="11" s="1"/>
  <c r="AR70" i="15"/>
  <c r="AR68" i="15" s="1"/>
  <c r="AV41" i="11"/>
  <c r="AS5" i="11"/>
  <c r="BC22" i="11"/>
  <c r="DT41" i="11"/>
  <c r="BD68" i="11" s="1"/>
  <c r="BH70" i="15"/>
  <c r="BH68" i="15" s="1"/>
  <c r="BL41" i="11"/>
  <c r="BI5" i="11"/>
  <c r="BS22" i="11"/>
  <c r="Q64" i="15"/>
  <c r="Q59" i="15"/>
  <c r="AG64" i="15"/>
  <c r="AG59" i="15"/>
  <c r="AW64" i="15"/>
  <c r="AW59" i="15"/>
  <c r="BM64" i="15"/>
  <c r="BM59" i="15"/>
  <c r="CG41" i="11"/>
  <c r="Q68" i="11" s="1"/>
  <c r="U70" i="15"/>
  <c r="U68" i="15" s="1"/>
  <c r="AF22" i="11"/>
  <c r="Y41" i="11"/>
  <c r="V5" i="11"/>
  <c r="CW41" i="11"/>
  <c r="AG68" i="11" s="1"/>
  <c r="AK70" i="15"/>
  <c r="AK68" i="15" s="1"/>
  <c r="AV22" i="11"/>
  <c r="AO41" i="11"/>
  <c r="AL5" i="11"/>
  <c r="DM41" i="11"/>
  <c r="AW68" i="11" s="1"/>
  <c r="BA70" i="15"/>
  <c r="BA68" i="15" s="1"/>
  <c r="BL22" i="11"/>
  <c r="BE41" i="11"/>
  <c r="BB5" i="11"/>
  <c r="O80" i="15"/>
  <c r="O75" i="15"/>
  <c r="Q65" i="11"/>
  <c r="BY65" i="11" s="1"/>
  <c r="Q64" i="11"/>
  <c r="BY64" i="11" s="1"/>
  <c r="Q63" i="11"/>
  <c r="BY63" i="11" s="1"/>
  <c r="Q62" i="11"/>
  <c r="BY62" i="11" s="1"/>
  <c r="Q61" i="11"/>
  <c r="BY61" i="11" s="1"/>
  <c r="Q60" i="11"/>
  <c r="BY60" i="11" s="1"/>
  <c r="Q59" i="11"/>
  <c r="BY59" i="11" s="1"/>
  <c r="Q49" i="11"/>
  <c r="BY49" i="11" s="1"/>
  <c r="Q48" i="11"/>
  <c r="BY48" i="11" s="1"/>
  <c r="Q58" i="11"/>
  <c r="BY58" i="11" s="1"/>
  <c r="Q57" i="11"/>
  <c r="BY57" i="11" s="1"/>
  <c r="Q56" i="11"/>
  <c r="BY56" i="11" s="1"/>
  <c r="Q55" i="11"/>
  <c r="BY55" i="11" s="1"/>
  <c r="Q54" i="11"/>
  <c r="BY54" i="11" s="1"/>
  <c r="Q53" i="11"/>
  <c r="BY53" i="11" s="1"/>
  <c r="Q52" i="11"/>
  <c r="BY52" i="11" s="1"/>
  <c r="Q51" i="11"/>
  <c r="BY51" i="11" s="1"/>
  <c r="Q50" i="11"/>
  <c r="BY50" i="11" s="1"/>
  <c r="AE80" i="15"/>
  <c r="AE75" i="15"/>
  <c r="AG65" i="11"/>
  <c r="CO65" i="11" s="1"/>
  <c r="AG64" i="11"/>
  <c r="CO64" i="11" s="1"/>
  <c r="AG63" i="11"/>
  <c r="CO63" i="11" s="1"/>
  <c r="AG62" i="11"/>
  <c r="CO62" i="11" s="1"/>
  <c r="AG61" i="11"/>
  <c r="CO61" i="11" s="1"/>
  <c r="AG60" i="11"/>
  <c r="CO60" i="11" s="1"/>
  <c r="AG59" i="11"/>
  <c r="CO59" i="11" s="1"/>
  <c r="AG49" i="11"/>
  <c r="CO49" i="11" s="1"/>
  <c r="AG48" i="11"/>
  <c r="CO48" i="11" s="1"/>
  <c r="AG58" i="11"/>
  <c r="CO58" i="11" s="1"/>
  <c r="AG57" i="11"/>
  <c r="CO57" i="11" s="1"/>
  <c r="AG56" i="11"/>
  <c r="CO56" i="11" s="1"/>
  <c r="AG55" i="11"/>
  <c r="CO55" i="11" s="1"/>
  <c r="AG54" i="11"/>
  <c r="CO54" i="11" s="1"/>
  <c r="AG53" i="11"/>
  <c r="CO53" i="11" s="1"/>
  <c r="AG52" i="11"/>
  <c r="CO52" i="11" s="1"/>
  <c r="AG51" i="11"/>
  <c r="CO51" i="11" s="1"/>
  <c r="AG50" i="11"/>
  <c r="CO50" i="11" s="1"/>
  <c r="AU80" i="15"/>
  <c r="AU75" i="15"/>
  <c r="AW65" i="11"/>
  <c r="DE65" i="11" s="1"/>
  <c r="AW64" i="11"/>
  <c r="DE64" i="11" s="1"/>
  <c r="AW63" i="11"/>
  <c r="DE63" i="11" s="1"/>
  <c r="AW62" i="11"/>
  <c r="DE62" i="11" s="1"/>
  <c r="AW61" i="11"/>
  <c r="DE61" i="11" s="1"/>
  <c r="AW60" i="11"/>
  <c r="DE60" i="11" s="1"/>
  <c r="AW59" i="11"/>
  <c r="DE59" i="11" s="1"/>
  <c r="AW49" i="11"/>
  <c r="DE49" i="11" s="1"/>
  <c r="AW48" i="11"/>
  <c r="DE48" i="11" s="1"/>
  <c r="AW58" i="11"/>
  <c r="DE58" i="11" s="1"/>
  <c r="AW57" i="11"/>
  <c r="DE57" i="11" s="1"/>
  <c r="AW56" i="11"/>
  <c r="DE56" i="11" s="1"/>
  <c r="AW55" i="11"/>
  <c r="DE55" i="11" s="1"/>
  <c r="AW54" i="11"/>
  <c r="DE54" i="11" s="1"/>
  <c r="AW53" i="11"/>
  <c r="DE53" i="11" s="1"/>
  <c r="AW52" i="11"/>
  <c r="DE52" i="11" s="1"/>
  <c r="AW51" i="11"/>
  <c r="DE51" i="11" s="1"/>
  <c r="AW50" i="11"/>
  <c r="DE50" i="11" s="1"/>
  <c r="BK80" i="15"/>
  <c r="BK75" i="15"/>
  <c r="BM65" i="11"/>
  <c r="DU65" i="11" s="1"/>
  <c r="BM64" i="11"/>
  <c r="DU64" i="11" s="1"/>
  <c r="BM63" i="11"/>
  <c r="DU63" i="11" s="1"/>
  <c r="BM62" i="11"/>
  <c r="DU62" i="11" s="1"/>
  <c r="BM61" i="11"/>
  <c r="DU61" i="11" s="1"/>
  <c r="BM60" i="11"/>
  <c r="DU60" i="11" s="1"/>
  <c r="BM59" i="11"/>
  <c r="DU59" i="11" s="1"/>
  <c r="BM49" i="11"/>
  <c r="DU49" i="11" s="1"/>
  <c r="BM48" i="11"/>
  <c r="DU48" i="11" s="1"/>
  <c r="BM58" i="11"/>
  <c r="DU58" i="11" s="1"/>
  <c r="BM57" i="11"/>
  <c r="DU57" i="11" s="1"/>
  <c r="BM56" i="11"/>
  <c r="DU56" i="11" s="1"/>
  <c r="BM55" i="11"/>
  <c r="DU55" i="11" s="1"/>
  <c r="BM54" i="11"/>
  <c r="DU54" i="11" s="1"/>
  <c r="BM53" i="11"/>
  <c r="DU53" i="11" s="1"/>
  <c r="BM52" i="11"/>
  <c r="DU52" i="11" s="1"/>
  <c r="BM51" i="11"/>
  <c r="DU51" i="11" s="1"/>
  <c r="BM50" i="11"/>
  <c r="DU50" i="11" s="1"/>
  <c r="L80" i="15"/>
  <c r="L75" i="15"/>
  <c r="N63" i="11"/>
  <c r="BV63" i="11" s="1"/>
  <c r="N62" i="11"/>
  <c r="BV62" i="11" s="1"/>
  <c r="N61" i="11"/>
  <c r="BV61" i="11" s="1"/>
  <c r="N60" i="11"/>
  <c r="BV60" i="11" s="1"/>
  <c r="N59" i="11"/>
  <c r="BV59" i="11" s="1"/>
  <c r="N65" i="11"/>
  <c r="BV65" i="11" s="1"/>
  <c r="N64" i="11"/>
  <c r="BV64" i="11" s="1"/>
  <c r="N58" i="11"/>
  <c r="BV58" i="11" s="1"/>
  <c r="N57" i="11"/>
  <c r="BV57" i="11" s="1"/>
  <c r="N56" i="11"/>
  <c r="BV56" i="11" s="1"/>
  <c r="N55" i="11"/>
  <c r="BV55" i="11" s="1"/>
  <c r="N54" i="11"/>
  <c r="BV54" i="11" s="1"/>
  <c r="N53" i="11"/>
  <c r="BV53" i="11" s="1"/>
  <c r="N52" i="11"/>
  <c r="BV52" i="11" s="1"/>
  <c r="N51" i="11"/>
  <c r="BV51" i="11" s="1"/>
  <c r="N50" i="11"/>
  <c r="BV50" i="11" s="1"/>
  <c r="N49" i="11"/>
  <c r="BV49" i="11" s="1"/>
  <c r="N48" i="11"/>
  <c r="BV48" i="11" s="1"/>
  <c r="AB80" i="15"/>
  <c r="AB75" i="15"/>
  <c r="AD63" i="11"/>
  <c r="CL63" i="11" s="1"/>
  <c r="AD62" i="11"/>
  <c r="CL62" i="11" s="1"/>
  <c r="AD61" i="11"/>
  <c r="CL61" i="11" s="1"/>
  <c r="AD60" i="11"/>
  <c r="CL60" i="11" s="1"/>
  <c r="AD59" i="11"/>
  <c r="CL59" i="11" s="1"/>
  <c r="AD65" i="11"/>
  <c r="CL65" i="11" s="1"/>
  <c r="AD64" i="11"/>
  <c r="CL64" i="11" s="1"/>
  <c r="AD58" i="11"/>
  <c r="CL58" i="11" s="1"/>
  <c r="AD57" i="11"/>
  <c r="CL57" i="11" s="1"/>
  <c r="AD56" i="11"/>
  <c r="CL56" i="11" s="1"/>
  <c r="AD55" i="11"/>
  <c r="CL55" i="11" s="1"/>
  <c r="AD54" i="11"/>
  <c r="CL54" i="11" s="1"/>
  <c r="AD53" i="11"/>
  <c r="CL53" i="11" s="1"/>
  <c r="AD52" i="11"/>
  <c r="CL52" i="11" s="1"/>
  <c r="AD51" i="11"/>
  <c r="CL51" i="11" s="1"/>
  <c r="AD50" i="11"/>
  <c r="CL50" i="11" s="1"/>
  <c r="AD49" i="11"/>
  <c r="CL49" i="11" s="1"/>
  <c r="AD48" i="11"/>
  <c r="CL48" i="11" s="1"/>
  <c r="AR80" i="15"/>
  <c r="AR75" i="15"/>
  <c r="AT63" i="11"/>
  <c r="DB63" i="11" s="1"/>
  <c r="AT62" i="11"/>
  <c r="DB62" i="11" s="1"/>
  <c r="AT61" i="11"/>
  <c r="DB61" i="11" s="1"/>
  <c r="AT60" i="11"/>
  <c r="DB60" i="11" s="1"/>
  <c r="AT59" i="11"/>
  <c r="DB59" i="11" s="1"/>
  <c r="AT65" i="11"/>
  <c r="DB65" i="11" s="1"/>
  <c r="AT64" i="11"/>
  <c r="DB64" i="11" s="1"/>
  <c r="AT58" i="11"/>
  <c r="DB58" i="11" s="1"/>
  <c r="AT57" i="11"/>
  <c r="DB57" i="11" s="1"/>
  <c r="AT56" i="11"/>
  <c r="DB56" i="11" s="1"/>
  <c r="AT55" i="11"/>
  <c r="DB55" i="11" s="1"/>
  <c r="AT54" i="11"/>
  <c r="DB54" i="11" s="1"/>
  <c r="AT53" i="11"/>
  <c r="DB53" i="11" s="1"/>
  <c r="AT52" i="11"/>
  <c r="DB52" i="11" s="1"/>
  <c r="AT51" i="11"/>
  <c r="DB51" i="11" s="1"/>
  <c r="AT50" i="11"/>
  <c r="DB50" i="11" s="1"/>
  <c r="AT49" i="11"/>
  <c r="DB49" i="11" s="1"/>
  <c r="AT48" i="11"/>
  <c r="DB48" i="11" s="1"/>
  <c r="BH80" i="15"/>
  <c r="BH75" i="15"/>
  <c r="BJ63" i="11"/>
  <c r="DR63" i="11" s="1"/>
  <c r="BJ62" i="11"/>
  <c r="DR62" i="11" s="1"/>
  <c r="BJ61" i="11"/>
  <c r="DR61" i="11" s="1"/>
  <c r="BJ60" i="11"/>
  <c r="DR60" i="11" s="1"/>
  <c r="BJ59" i="11"/>
  <c r="DR59" i="11" s="1"/>
  <c r="BJ58" i="11"/>
  <c r="DR58" i="11" s="1"/>
  <c r="BJ65" i="11"/>
  <c r="DR65" i="11" s="1"/>
  <c r="BJ64" i="11"/>
  <c r="DR64" i="11" s="1"/>
  <c r="BJ57" i="11"/>
  <c r="DR57" i="11" s="1"/>
  <c r="BJ56" i="11"/>
  <c r="DR56" i="11" s="1"/>
  <c r="BJ55" i="11"/>
  <c r="DR55" i="11" s="1"/>
  <c r="BJ54" i="11"/>
  <c r="DR54" i="11" s="1"/>
  <c r="BJ53" i="11"/>
  <c r="DR53" i="11" s="1"/>
  <c r="BJ52" i="11"/>
  <c r="DR52" i="11" s="1"/>
  <c r="BJ51" i="11"/>
  <c r="DR51" i="11" s="1"/>
  <c r="BJ50" i="11"/>
  <c r="DR50" i="11" s="1"/>
  <c r="BJ49" i="11"/>
  <c r="DR49" i="11" s="1"/>
  <c r="BJ48" i="11"/>
  <c r="DR48" i="11" s="1"/>
  <c r="Q80" i="15"/>
  <c r="Q75" i="15"/>
  <c r="S65" i="11"/>
  <c r="CA65" i="11" s="1"/>
  <c r="S64" i="11"/>
  <c r="CA64" i="11" s="1"/>
  <c r="S63" i="11"/>
  <c r="CA63" i="11" s="1"/>
  <c r="S62" i="11"/>
  <c r="CA62" i="11" s="1"/>
  <c r="S61" i="11"/>
  <c r="CA61" i="11" s="1"/>
  <c r="S60" i="11"/>
  <c r="CA60" i="11" s="1"/>
  <c r="S59" i="11"/>
  <c r="CA59" i="11" s="1"/>
  <c r="S58" i="11"/>
  <c r="CA58" i="11" s="1"/>
  <c r="S57" i="11"/>
  <c r="CA57" i="11" s="1"/>
  <c r="S56" i="11"/>
  <c r="CA56" i="11" s="1"/>
  <c r="S55" i="11"/>
  <c r="CA55" i="11" s="1"/>
  <c r="S54" i="11"/>
  <c r="CA54" i="11" s="1"/>
  <c r="S53" i="11"/>
  <c r="CA53" i="11" s="1"/>
  <c r="S52" i="11"/>
  <c r="CA52" i="11" s="1"/>
  <c r="S51" i="11"/>
  <c r="CA51" i="11" s="1"/>
  <c r="S50" i="11"/>
  <c r="CA50" i="11" s="1"/>
  <c r="S49" i="11"/>
  <c r="CA49" i="11" s="1"/>
  <c r="S48" i="11"/>
  <c r="CA48" i="11" s="1"/>
  <c r="AG80" i="15"/>
  <c r="AG75" i="15"/>
  <c r="AI65" i="11"/>
  <c r="CQ65" i="11" s="1"/>
  <c r="AI64" i="11"/>
  <c r="CQ64" i="11" s="1"/>
  <c r="AI63" i="11"/>
  <c r="CQ63" i="11" s="1"/>
  <c r="AI62" i="11"/>
  <c r="CQ62" i="11" s="1"/>
  <c r="AI61" i="11"/>
  <c r="CQ61" i="11" s="1"/>
  <c r="AI60" i="11"/>
  <c r="CQ60" i="11" s="1"/>
  <c r="AI59" i="11"/>
  <c r="CQ59" i="11" s="1"/>
  <c r="AI58" i="11"/>
  <c r="CQ58" i="11" s="1"/>
  <c r="AI57" i="11"/>
  <c r="CQ57" i="11" s="1"/>
  <c r="AI56" i="11"/>
  <c r="CQ56" i="11" s="1"/>
  <c r="AI55" i="11"/>
  <c r="CQ55" i="11" s="1"/>
  <c r="AI54" i="11"/>
  <c r="CQ54" i="11" s="1"/>
  <c r="AI53" i="11"/>
  <c r="CQ53" i="11" s="1"/>
  <c r="AI52" i="11"/>
  <c r="CQ52" i="11" s="1"/>
  <c r="AI51" i="11"/>
  <c r="CQ51" i="11" s="1"/>
  <c r="AI50" i="11"/>
  <c r="CQ50" i="11" s="1"/>
  <c r="AI49" i="11"/>
  <c r="CQ49" i="11" s="1"/>
  <c r="AI48" i="11"/>
  <c r="CQ48" i="11" s="1"/>
  <c r="AW80" i="15"/>
  <c r="AW75" i="15"/>
  <c r="AY65" i="11"/>
  <c r="DG65" i="11" s="1"/>
  <c r="AY64" i="11"/>
  <c r="DG64" i="11" s="1"/>
  <c r="AY63" i="11"/>
  <c r="DG63" i="11" s="1"/>
  <c r="AY62" i="11"/>
  <c r="DG62" i="11" s="1"/>
  <c r="AY61" i="11"/>
  <c r="DG61" i="11" s="1"/>
  <c r="AY60" i="11"/>
  <c r="DG60" i="11" s="1"/>
  <c r="AY59" i="11"/>
  <c r="DG59" i="11" s="1"/>
  <c r="AY58" i="11"/>
  <c r="DG58" i="11" s="1"/>
  <c r="AY57" i="11"/>
  <c r="DG57" i="11" s="1"/>
  <c r="AY56" i="11"/>
  <c r="DG56" i="11" s="1"/>
  <c r="AY55" i="11"/>
  <c r="DG55" i="11" s="1"/>
  <c r="AY54" i="11"/>
  <c r="DG54" i="11" s="1"/>
  <c r="AY53" i="11"/>
  <c r="DG53" i="11" s="1"/>
  <c r="AY52" i="11"/>
  <c r="DG52" i="11" s="1"/>
  <c r="AY51" i="11"/>
  <c r="DG51" i="11" s="1"/>
  <c r="AY50" i="11"/>
  <c r="DG50" i="11" s="1"/>
  <c r="AY49" i="11"/>
  <c r="DG49" i="11" s="1"/>
  <c r="AY48" i="11"/>
  <c r="DG48" i="11" s="1"/>
  <c r="BM80" i="15"/>
  <c r="BM75" i="15"/>
  <c r="BO65" i="11"/>
  <c r="DW65" i="11" s="1"/>
  <c r="BO64" i="11"/>
  <c r="DW64" i="11" s="1"/>
  <c r="BO63" i="11"/>
  <c r="DW63" i="11" s="1"/>
  <c r="BO62" i="11"/>
  <c r="DW62" i="11" s="1"/>
  <c r="BO61" i="11"/>
  <c r="DW61" i="11" s="1"/>
  <c r="BO60" i="11"/>
  <c r="DW60" i="11" s="1"/>
  <c r="BO59" i="11"/>
  <c r="DW59" i="11" s="1"/>
  <c r="BO58" i="11"/>
  <c r="DW58" i="11" s="1"/>
  <c r="BO57" i="11"/>
  <c r="DW57" i="11" s="1"/>
  <c r="BO56" i="11"/>
  <c r="DW56" i="11" s="1"/>
  <c r="BO55" i="11"/>
  <c r="DW55" i="11" s="1"/>
  <c r="BO54" i="11"/>
  <c r="DW54" i="11" s="1"/>
  <c r="BO53" i="11"/>
  <c r="DW53" i="11" s="1"/>
  <c r="BO52" i="11"/>
  <c r="DW52" i="11" s="1"/>
  <c r="BO51" i="11"/>
  <c r="DW51" i="11" s="1"/>
  <c r="BO50" i="11"/>
  <c r="DW50" i="11" s="1"/>
  <c r="BO49" i="11"/>
  <c r="DW49" i="11" s="1"/>
  <c r="BO48" i="11"/>
  <c r="DW48" i="11" s="1"/>
  <c r="V80" i="15"/>
  <c r="V75" i="15"/>
  <c r="X65" i="11"/>
  <c r="CF65" i="11" s="1"/>
  <c r="X64" i="11"/>
  <c r="CF64" i="11" s="1"/>
  <c r="X63" i="11"/>
  <c r="CF63" i="11" s="1"/>
  <c r="X62" i="11"/>
  <c r="CF62" i="11" s="1"/>
  <c r="X61" i="11"/>
  <c r="CF61" i="11" s="1"/>
  <c r="X60" i="11"/>
  <c r="CF60" i="11" s="1"/>
  <c r="X58" i="11"/>
  <c r="CF58" i="11" s="1"/>
  <c r="X57" i="11"/>
  <c r="CF57" i="11" s="1"/>
  <c r="X56" i="11"/>
  <c r="CF56" i="11" s="1"/>
  <c r="X55" i="11"/>
  <c r="CF55" i="11" s="1"/>
  <c r="X54" i="11"/>
  <c r="CF54" i="11" s="1"/>
  <c r="X53" i="11"/>
  <c r="CF53" i="11" s="1"/>
  <c r="X52" i="11"/>
  <c r="CF52" i="11" s="1"/>
  <c r="X51" i="11"/>
  <c r="CF51" i="11" s="1"/>
  <c r="X50" i="11"/>
  <c r="CF50" i="11" s="1"/>
  <c r="X59" i="11"/>
  <c r="CF59" i="11" s="1"/>
  <c r="X49" i="11"/>
  <c r="CF49" i="11" s="1"/>
  <c r="X48" i="11"/>
  <c r="CF48" i="11" s="1"/>
  <c r="AL80" i="15"/>
  <c r="AL75" i="15"/>
  <c r="AN65" i="11"/>
  <c r="CV65" i="11" s="1"/>
  <c r="AN64" i="11"/>
  <c r="CV64" i="11" s="1"/>
  <c r="AN63" i="11"/>
  <c r="CV63" i="11" s="1"/>
  <c r="AN62" i="11"/>
  <c r="CV62" i="11" s="1"/>
  <c r="AN61" i="11"/>
  <c r="CV61" i="11" s="1"/>
  <c r="AN60" i="11"/>
  <c r="CV60" i="11" s="1"/>
  <c r="AN59" i="11"/>
  <c r="CV59" i="11" s="1"/>
  <c r="AN58" i="11"/>
  <c r="CV58" i="11" s="1"/>
  <c r="AN57" i="11"/>
  <c r="CV57" i="11" s="1"/>
  <c r="AN56" i="11"/>
  <c r="CV56" i="11" s="1"/>
  <c r="AN55" i="11"/>
  <c r="CV55" i="11" s="1"/>
  <c r="AN54" i="11"/>
  <c r="CV54" i="11" s="1"/>
  <c r="AN53" i="11"/>
  <c r="CV53" i="11" s="1"/>
  <c r="AN52" i="11"/>
  <c r="CV52" i="11" s="1"/>
  <c r="AN51" i="11"/>
  <c r="CV51" i="11" s="1"/>
  <c r="AN50" i="11"/>
  <c r="CV50" i="11" s="1"/>
  <c r="AN49" i="11"/>
  <c r="CV49" i="11" s="1"/>
  <c r="AN48" i="11"/>
  <c r="CV48" i="11" s="1"/>
  <c r="BB80" i="15"/>
  <c r="BB75" i="15"/>
  <c r="BD65" i="11"/>
  <c r="DL65" i="11" s="1"/>
  <c r="BD64" i="11"/>
  <c r="DL64" i="11" s="1"/>
  <c r="BD63" i="11"/>
  <c r="DL63" i="11" s="1"/>
  <c r="BD62" i="11"/>
  <c r="DL62" i="11" s="1"/>
  <c r="BD61" i="11"/>
  <c r="DL61" i="11" s="1"/>
  <c r="BD60" i="11"/>
  <c r="DL60" i="11" s="1"/>
  <c r="BD59" i="11"/>
  <c r="DL59" i="11" s="1"/>
  <c r="BD58" i="11"/>
  <c r="DL58" i="11" s="1"/>
  <c r="BD57" i="11"/>
  <c r="DL57" i="11" s="1"/>
  <c r="BD56" i="11"/>
  <c r="DL56" i="11" s="1"/>
  <c r="BD55" i="11"/>
  <c r="DL55" i="11" s="1"/>
  <c r="BD54" i="11"/>
  <c r="DL54" i="11" s="1"/>
  <c r="BD53" i="11"/>
  <c r="DL53" i="11" s="1"/>
  <c r="BD52" i="11"/>
  <c r="DL52" i="11" s="1"/>
  <c r="BD51" i="11"/>
  <c r="DL51" i="11" s="1"/>
  <c r="BD50" i="11"/>
  <c r="DL50" i="11" s="1"/>
  <c r="BD49" i="11"/>
  <c r="DL49" i="11" s="1"/>
  <c r="BD48" i="11"/>
  <c r="DL48" i="11" s="1"/>
  <c r="BR80" i="15"/>
  <c r="BR75" i="15"/>
  <c r="BT65" i="11"/>
  <c r="EB65" i="11" s="1"/>
  <c r="BT64" i="11"/>
  <c r="EB64" i="11" s="1"/>
  <c r="BT63" i="11"/>
  <c r="EB63" i="11" s="1"/>
  <c r="BT62" i="11"/>
  <c r="EB62" i="11" s="1"/>
  <c r="BT61" i="11"/>
  <c r="EB61" i="11" s="1"/>
  <c r="BT60" i="11"/>
  <c r="EB60" i="11" s="1"/>
  <c r="BT59" i="11"/>
  <c r="EB59" i="11" s="1"/>
  <c r="BT57" i="11"/>
  <c r="EB57" i="11" s="1"/>
  <c r="BT56" i="11"/>
  <c r="EB56" i="11" s="1"/>
  <c r="BT55" i="11"/>
  <c r="EB55" i="11" s="1"/>
  <c r="BT54" i="11"/>
  <c r="EB54" i="11" s="1"/>
  <c r="BT53" i="11"/>
  <c r="EB53" i="11" s="1"/>
  <c r="BT52" i="11"/>
  <c r="EB52" i="11" s="1"/>
  <c r="BT51" i="11"/>
  <c r="EB51" i="11" s="1"/>
  <c r="BT50" i="11"/>
  <c r="EB50" i="11" s="1"/>
  <c r="BT49" i="11"/>
  <c r="EB49" i="11" s="1"/>
  <c r="BT48" i="11"/>
  <c r="EB48" i="11" s="1"/>
  <c r="BT58" i="11"/>
  <c r="EB58" i="11" s="1"/>
  <c r="X88" i="15"/>
  <c r="X83" i="15"/>
  <c r="AN88" i="15"/>
  <c r="AN83" i="15"/>
  <c r="BD88" i="15"/>
  <c r="BD83" i="15"/>
  <c r="M88" i="15"/>
  <c r="M83" i="15"/>
  <c r="AC88" i="15"/>
  <c r="AC83" i="15"/>
  <c r="AS88" i="15"/>
  <c r="AS83" i="15"/>
  <c r="BI88" i="15"/>
  <c r="BI83" i="15"/>
  <c r="R88" i="15"/>
  <c r="R83" i="15"/>
  <c r="AH88" i="15"/>
  <c r="AH83" i="15"/>
  <c r="AX88" i="15"/>
  <c r="AX83" i="15"/>
  <c r="BN88" i="15"/>
  <c r="BN83" i="15"/>
  <c r="W88" i="15"/>
  <c r="W83" i="15"/>
  <c r="AM88" i="15"/>
  <c r="AM83" i="15"/>
  <c r="BC88" i="15"/>
  <c r="BC83" i="15"/>
  <c r="BS88" i="15"/>
  <c r="BS83" i="15"/>
  <c r="H37" i="11"/>
  <c r="H36" i="11"/>
  <c r="H35" i="11"/>
  <c r="H26" i="11"/>
  <c r="H25" i="11"/>
  <c r="H24" i="11"/>
  <c r="H27" i="11"/>
  <c r="H32" i="11"/>
  <c r="H31" i="11"/>
  <c r="H30" i="11"/>
  <c r="H29" i="11"/>
  <c r="H28" i="11"/>
  <c r="H34" i="11"/>
  <c r="H33" i="11"/>
  <c r="F23" i="3"/>
  <c r="F19" i="3"/>
  <c r="F17" i="3"/>
  <c r="F13" i="3"/>
  <c r="F9" i="3"/>
  <c r="F7" i="3"/>
  <c r="F20" i="3"/>
  <c r="F16" i="3"/>
  <c r="F10" i="3"/>
  <c r="F21" i="3"/>
  <c r="F15" i="3"/>
  <c r="F11" i="3"/>
  <c r="F18" i="3"/>
  <c r="F12" i="3"/>
  <c r="F6" i="3"/>
  <c r="F22" i="3"/>
  <c r="F14" i="3"/>
  <c r="F8" i="3"/>
  <c r="T391" i="12"/>
  <c r="S181" i="10" s="1"/>
  <c r="AA96" i="15"/>
  <c r="AA91" i="15"/>
  <c r="T131" i="12"/>
  <c r="T258" i="12"/>
  <c r="T4" i="12"/>
  <c r="X71" i="12" s="1"/>
  <c r="AJ391" i="12"/>
  <c r="AI181" i="10" s="1"/>
  <c r="AQ96" i="15"/>
  <c r="AQ91" i="15"/>
  <c r="AJ131" i="12"/>
  <c r="AJ258" i="12"/>
  <c r="AJ4" i="12"/>
  <c r="AN71" i="12" s="1"/>
  <c r="AZ391" i="12"/>
  <c r="AY181" i="10" s="1"/>
  <c r="BG96" i="15"/>
  <c r="BG91" i="15"/>
  <c r="AZ131" i="12"/>
  <c r="AZ258" i="12"/>
  <c r="AZ4" i="12"/>
  <c r="BC9" i="12" s="1"/>
  <c r="I391" i="12"/>
  <c r="H181" i="10" s="1"/>
  <c r="P91" i="15"/>
  <c r="P96" i="15"/>
  <c r="I131" i="12"/>
  <c r="I258" i="12"/>
  <c r="I4" i="12"/>
  <c r="M71" i="12" s="1"/>
  <c r="Y391" i="12"/>
  <c r="X181" i="10" s="1"/>
  <c r="AF91" i="15"/>
  <c r="AF96" i="15"/>
  <c r="Y131" i="12"/>
  <c r="Y258" i="12"/>
  <c r="Y4" i="12"/>
  <c r="AB9" i="12" s="1"/>
  <c r="AO391" i="12"/>
  <c r="AN181" i="10" s="1"/>
  <c r="AV91" i="15"/>
  <c r="AV96" i="15"/>
  <c r="AO131" i="12"/>
  <c r="AO258" i="12"/>
  <c r="AO4" i="12"/>
  <c r="AS71" i="12" s="1"/>
  <c r="BE391" i="12"/>
  <c r="BD181" i="10" s="1"/>
  <c r="BL91" i="15"/>
  <c r="BL96" i="15"/>
  <c r="BE131" i="12"/>
  <c r="BE258" i="12"/>
  <c r="BE4" i="12"/>
  <c r="BH9" i="12" s="1"/>
  <c r="N391" i="12"/>
  <c r="M181" i="10" s="1"/>
  <c r="U96" i="15"/>
  <c r="U91" i="15"/>
  <c r="N258" i="12"/>
  <c r="N131" i="12"/>
  <c r="N4" i="12"/>
  <c r="Q9" i="12" s="1"/>
  <c r="AD391" i="12"/>
  <c r="AC181" i="10" s="1"/>
  <c r="AK96" i="15"/>
  <c r="AK91" i="15"/>
  <c r="AD258" i="12"/>
  <c r="AD4" i="12"/>
  <c r="AH71" i="12" s="1"/>
  <c r="AD131" i="12"/>
  <c r="AT391" i="12"/>
  <c r="AS181" i="10" s="1"/>
  <c r="BA96" i="15"/>
  <c r="BA91" i="15"/>
  <c r="AT258" i="12"/>
  <c r="AT4" i="12"/>
  <c r="AW9" i="12" s="1"/>
  <c r="AT131" i="12"/>
  <c r="BJ391" i="12"/>
  <c r="BI181" i="10" s="1"/>
  <c r="BQ96" i="15"/>
  <c r="BQ91" i="15"/>
  <c r="BJ258" i="12"/>
  <c r="BJ4" i="12"/>
  <c r="BJ131" i="12"/>
  <c r="S391" i="12"/>
  <c r="R181" i="10" s="1"/>
  <c r="Z96" i="15"/>
  <c r="Z91" i="15"/>
  <c r="S258" i="12"/>
  <c r="S131" i="12"/>
  <c r="S4" i="12"/>
  <c r="V9" i="12" s="1"/>
  <c r="AI391" i="12"/>
  <c r="AH181" i="10" s="1"/>
  <c r="AP96" i="15"/>
  <c r="AP91" i="15"/>
  <c r="AI258" i="12"/>
  <c r="AI131" i="12"/>
  <c r="AI4" i="12"/>
  <c r="AM71" i="12" s="1"/>
  <c r="AY391" i="12"/>
  <c r="AX181" i="10" s="1"/>
  <c r="BF96" i="15"/>
  <c r="BF91" i="15"/>
  <c r="AY258" i="12"/>
  <c r="AY131" i="12"/>
  <c r="AY4" i="12"/>
  <c r="BC71" i="12" s="1"/>
  <c r="J216" i="10"/>
  <c r="BF7" i="10"/>
  <c r="BF11" i="10" s="1"/>
  <c r="AP7" i="10"/>
  <c r="AP11" i="10" s="1"/>
  <c r="Z7" i="10"/>
  <c r="Z11" i="10" s="1"/>
  <c r="J7" i="10"/>
  <c r="J11" i="10" s="1"/>
  <c r="BA7" i="10"/>
  <c r="BA11" i="10" s="1"/>
  <c r="AK7" i="10"/>
  <c r="AK11" i="10" s="1"/>
  <c r="U7" i="10"/>
  <c r="U11" i="10" s="1"/>
  <c r="E7" i="10"/>
  <c r="E11" i="10" s="1"/>
  <c r="AB58" i="13"/>
  <c r="AB49" i="13"/>
  <c r="AB40" i="13"/>
  <c r="AB8" i="13"/>
  <c r="AB20" i="13"/>
  <c r="AA64" i="4" s="1"/>
  <c r="AA85" i="4" s="1"/>
  <c r="AA78" i="4" s="1"/>
  <c r="AA71" i="4" s="1"/>
  <c r="AB3" i="13"/>
  <c r="BH58" i="13"/>
  <c r="BH49" i="13"/>
  <c r="BH40" i="13"/>
  <c r="BH8" i="13"/>
  <c r="BH20" i="13"/>
  <c r="BG64" i="4" s="1"/>
  <c r="BG85" i="4" s="1"/>
  <c r="BG78" i="4" s="1"/>
  <c r="BG71" i="4" s="1"/>
  <c r="BH3" i="13"/>
  <c r="BE98" i="10"/>
  <c r="AW98" i="10"/>
  <c r="AU169" i="10"/>
  <c r="AU199" i="10" s="1"/>
  <c r="F8" i="13"/>
  <c r="F49" i="13"/>
  <c r="F40" i="13"/>
  <c r="F58" i="13"/>
  <c r="F20" i="13"/>
  <c r="E64" i="4" s="1"/>
  <c r="E85" i="4" s="1"/>
  <c r="E78" i="4" s="1"/>
  <c r="E71" i="4" s="1"/>
  <c r="F3" i="13"/>
  <c r="AL8" i="13"/>
  <c r="AL49" i="13"/>
  <c r="AL40" i="13"/>
  <c r="AL58" i="13"/>
  <c r="AL20" i="13"/>
  <c r="AK64" i="4" s="1"/>
  <c r="AK85" i="4" s="1"/>
  <c r="AK78" i="4" s="1"/>
  <c r="AK71" i="4" s="1"/>
  <c r="AL3" i="13"/>
  <c r="AF58" i="13"/>
  <c r="AF49" i="13"/>
  <c r="AF40" i="13"/>
  <c r="AF8" i="13"/>
  <c r="AF20" i="13"/>
  <c r="AE64" i="4" s="1"/>
  <c r="AE85" i="4" s="1"/>
  <c r="AE78" i="4" s="1"/>
  <c r="AE71" i="4" s="1"/>
  <c r="AF3" i="13"/>
  <c r="BL58" i="13"/>
  <c r="BL49" i="13"/>
  <c r="BL40" i="13"/>
  <c r="BL8" i="13"/>
  <c r="BL20" i="13"/>
  <c r="BK64" i="4" s="1"/>
  <c r="BK85" i="4" s="1"/>
  <c r="BK78" i="4" s="1"/>
  <c r="BK71" i="4" s="1"/>
  <c r="BL3" i="13"/>
  <c r="R40" i="13"/>
  <c r="R8" i="13"/>
  <c r="R49" i="13"/>
  <c r="R58" i="13"/>
  <c r="R20" i="13"/>
  <c r="Q64" i="4" s="1"/>
  <c r="Q85" i="4" s="1"/>
  <c r="Q78" i="4" s="1"/>
  <c r="Q71" i="4" s="1"/>
  <c r="R3" i="13"/>
  <c r="AX40" i="13"/>
  <c r="AX8" i="13"/>
  <c r="AX49" i="13"/>
  <c r="AX58" i="13"/>
  <c r="AX20" i="13"/>
  <c r="AW64" i="4" s="1"/>
  <c r="AW85" i="4" s="1"/>
  <c r="AW78" i="4" s="1"/>
  <c r="AW71" i="4" s="1"/>
  <c r="AX3" i="13"/>
  <c r="K58" i="13"/>
  <c r="K49" i="13"/>
  <c r="K3" i="13"/>
  <c r="K40" i="13"/>
  <c r="K20" i="13"/>
  <c r="J64" i="4" s="1"/>
  <c r="J85" i="4" s="1"/>
  <c r="J78" i="4" s="1"/>
  <c r="J71" i="4" s="1"/>
  <c r="K8" i="13"/>
  <c r="AA58" i="13"/>
  <c r="AA49" i="13"/>
  <c r="AA3" i="13"/>
  <c r="AA40" i="13"/>
  <c r="AA20" i="13"/>
  <c r="Z64" i="4" s="1"/>
  <c r="Z85" i="4" s="1"/>
  <c r="Z78" i="4" s="1"/>
  <c r="Z71" i="4" s="1"/>
  <c r="AA8" i="13"/>
  <c r="AQ58" i="13"/>
  <c r="AQ49" i="13"/>
  <c r="AQ3" i="13"/>
  <c r="AQ40" i="13"/>
  <c r="AQ20" i="13"/>
  <c r="AP64" i="4" s="1"/>
  <c r="AP85" i="4" s="1"/>
  <c r="AP78" i="4" s="1"/>
  <c r="AP71" i="4" s="1"/>
  <c r="AQ8" i="13"/>
  <c r="BG58" i="13"/>
  <c r="BG49" i="13"/>
  <c r="BG3" i="13"/>
  <c r="BG40" i="13"/>
  <c r="BG20" i="13"/>
  <c r="BF64" i="4" s="1"/>
  <c r="BF85" i="4" s="1"/>
  <c r="BF78" i="4" s="1"/>
  <c r="BF71" i="4" s="1"/>
  <c r="BG8" i="13"/>
  <c r="I58" i="13"/>
  <c r="I49" i="13"/>
  <c r="I20" i="13"/>
  <c r="H64" i="4" s="1"/>
  <c r="H85" i="4" s="1"/>
  <c r="H78" i="4" s="1"/>
  <c r="H71" i="4" s="1"/>
  <c r="I3" i="13"/>
  <c r="I40" i="13"/>
  <c r="I8" i="13"/>
  <c r="Y58" i="13"/>
  <c r="Y49" i="13"/>
  <c r="Y20" i="13"/>
  <c r="X64" i="4" s="1"/>
  <c r="X85" i="4" s="1"/>
  <c r="X78" i="4" s="1"/>
  <c r="X71" i="4" s="1"/>
  <c r="Y3" i="13"/>
  <c r="Y40" i="13"/>
  <c r="Y8" i="13"/>
  <c r="AO58" i="13"/>
  <c r="AO49" i="13"/>
  <c r="AO20" i="13"/>
  <c r="AN64" i="4" s="1"/>
  <c r="AN85" i="4" s="1"/>
  <c r="AN78" i="4" s="1"/>
  <c r="AN71" i="4" s="1"/>
  <c r="AO3" i="13"/>
  <c r="AO40" i="13"/>
  <c r="AO8" i="13"/>
  <c r="BE58" i="13"/>
  <c r="BE49" i="13"/>
  <c r="BE20" i="13"/>
  <c r="BD64" i="4" s="1"/>
  <c r="BD85" i="4" s="1"/>
  <c r="BD78" i="4" s="1"/>
  <c r="BD71" i="4" s="1"/>
  <c r="BE3" i="13"/>
  <c r="BE40" i="13"/>
  <c r="BE8" i="13"/>
  <c r="AM153" i="10"/>
  <c r="AM148" i="10"/>
  <c r="AL153" i="10"/>
  <c r="AL148" i="10"/>
  <c r="S59" i="15"/>
  <c r="S64" i="15"/>
  <c r="BW41" i="11"/>
  <c r="G68" i="11" s="1"/>
  <c r="K70" i="15"/>
  <c r="K68" i="15" s="1"/>
  <c r="O41" i="11"/>
  <c r="L5" i="11"/>
  <c r="V22" i="11"/>
  <c r="W59" i="15"/>
  <c r="W64" i="15"/>
  <c r="CA41" i="11"/>
  <c r="K68" i="11" s="1"/>
  <c r="O70" i="15"/>
  <c r="O68" i="15" s="1"/>
  <c r="S41" i="11"/>
  <c r="P5" i="11"/>
  <c r="Z22" i="11"/>
  <c r="AA59" i="15"/>
  <c r="AA64" i="15"/>
  <c r="CU41" i="11"/>
  <c r="AE68" i="11" s="1"/>
  <c r="AI70" i="15"/>
  <c r="AI68" i="15" s="1"/>
  <c r="AM41" i="11"/>
  <c r="AJ5" i="11"/>
  <c r="AT22" i="11"/>
  <c r="AE59" i="15"/>
  <c r="AE64" i="15"/>
  <c r="CY41" i="11"/>
  <c r="AI68" i="11" s="1"/>
  <c r="AM70" i="15"/>
  <c r="AM68" i="15" s="1"/>
  <c r="AQ41" i="11"/>
  <c r="AN5" i="11"/>
  <c r="AX22" i="11"/>
  <c r="V64" i="15"/>
  <c r="V59" i="15"/>
  <c r="AL64" i="15"/>
  <c r="AL59" i="15"/>
  <c r="BB64" i="15"/>
  <c r="BB59" i="15"/>
  <c r="BR64" i="15"/>
  <c r="BR59" i="15"/>
  <c r="CH41" i="11"/>
  <c r="R68" i="11" s="1"/>
  <c r="V70" i="15"/>
  <c r="V68" i="15" s="1"/>
  <c r="Z41" i="11"/>
  <c r="W5" i="11"/>
  <c r="AG22" i="11"/>
  <c r="CX41" i="11"/>
  <c r="AH68" i="11" s="1"/>
  <c r="AL70" i="15"/>
  <c r="AL68" i="15" s="1"/>
  <c r="AP41" i="11"/>
  <c r="AM5" i="11"/>
  <c r="AW22" i="11"/>
  <c r="DN41" i="11"/>
  <c r="AX68" i="11" s="1"/>
  <c r="BB70" i="15"/>
  <c r="BB68" i="15" s="1"/>
  <c r="BF41" i="11"/>
  <c r="BC5" i="11"/>
  <c r="BM22" i="11"/>
  <c r="L59" i="15"/>
  <c r="L64" i="15"/>
  <c r="AB59" i="15"/>
  <c r="AB64" i="15"/>
  <c r="AR59" i="15"/>
  <c r="AR64" i="15"/>
  <c r="BH59" i="15"/>
  <c r="BH64" i="15"/>
  <c r="CB41" i="11"/>
  <c r="L68" i="11" s="1"/>
  <c r="P70" i="15"/>
  <c r="P68" i="15" s="1"/>
  <c r="T41" i="11"/>
  <c r="Q5" i="11"/>
  <c r="AA22" i="11"/>
  <c r="CR41" i="11"/>
  <c r="AB68" i="11" s="1"/>
  <c r="AF70" i="15"/>
  <c r="AF68" i="15" s="1"/>
  <c r="AJ41" i="11"/>
  <c r="AG5" i="11"/>
  <c r="AQ22" i="11"/>
  <c r="DH41" i="11"/>
  <c r="AR68" i="11" s="1"/>
  <c r="AV70" i="15"/>
  <c r="AV68" i="15" s="1"/>
  <c r="AZ41" i="11"/>
  <c r="AW5" i="11"/>
  <c r="BG22" i="11"/>
  <c r="DX41" i="11"/>
  <c r="BH68" i="11" s="1"/>
  <c r="BL70" i="15"/>
  <c r="BL68" i="15" s="1"/>
  <c r="BP41" i="11"/>
  <c r="BM5" i="11"/>
  <c r="BW22" i="11"/>
  <c r="U64" i="15"/>
  <c r="U59" i="15"/>
  <c r="AK64" i="15"/>
  <c r="AK59" i="15"/>
  <c r="BA64" i="15"/>
  <c r="BA59" i="15"/>
  <c r="BQ64" i="15"/>
  <c r="BQ59" i="15"/>
  <c r="CK41" i="11"/>
  <c r="U68" i="11" s="1"/>
  <c r="Y70" i="15"/>
  <c r="Y68" i="15" s="1"/>
  <c r="AJ22" i="11"/>
  <c r="AC41" i="11"/>
  <c r="Z5" i="11"/>
  <c r="DA41" i="11"/>
  <c r="AK68" i="11" s="1"/>
  <c r="AO70" i="15"/>
  <c r="AO68" i="15" s="1"/>
  <c r="AZ22" i="11"/>
  <c r="AS41" i="11"/>
  <c r="AP5" i="11"/>
  <c r="DQ41" i="11"/>
  <c r="BA68" i="11" s="1"/>
  <c r="BE70" i="15"/>
  <c r="BE68" i="15" s="1"/>
  <c r="BP22" i="11"/>
  <c r="BI41" i="11"/>
  <c r="BF5" i="11"/>
  <c r="S80" i="15"/>
  <c r="S75" i="15"/>
  <c r="U65" i="11"/>
  <c r="CC65" i="11" s="1"/>
  <c r="U64" i="11"/>
  <c r="CC64" i="11" s="1"/>
  <c r="U63" i="11"/>
  <c r="CC63" i="11" s="1"/>
  <c r="U62" i="11"/>
  <c r="CC62" i="11" s="1"/>
  <c r="U61" i="11"/>
  <c r="CC61" i="11" s="1"/>
  <c r="U60" i="11"/>
  <c r="CC60" i="11" s="1"/>
  <c r="U49" i="11"/>
  <c r="CC49" i="11" s="1"/>
  <c r="U48" i="11"/>
  <c r="CC48" i="11" s="1"/>
  <c r="U59" i="11"/>
  <c r="CC59" i="11" s="1"/>
  <c r="U58" i="11"/>
  <c r="CC58" i="11" s="1"/>
  <c r="U57" i="11"/>
  <c r="CC57" i="11" s="1"/>
  <c r="U56" i="11"/>
  <c r="CC56" i="11" s="1"/>
  <c r="U55" i="11"/>
  <c r="CC55" i="11" s="1"/>
  <c r="U54" i="11"/>
  <c r="CC54" i="11" s="1"/>
  <c r="U53" i="11"/>
  <c r="CC53" i="11" s="1"/>
  <c r="U52" i="11"/>
  <c r="CC52" i="11" s="1"/>
  <c r="U51" i="11"/>
  <c r="CC51" i="11" s="1"/>
  <c r="U50" i="11"/>
  <c r="CC50" i="11" s="1"/>
  <c r="AI80" i="15"/>
  <c r="AI75" i="15"/>
  <c r="AK65" i="11"/>
  <c r="CS65" i="11" s="1"/>
  <c r="AK64" i="11"/>
  <c r="CS64" i="11" s="1"/>
  <c r="AK63" i="11"/>
  <c r="CS63" i="11" s="1"/>
  <c r="AK62" i="11"/>
  <c r="CS62" i="11" s="1"/>
  <c r="AK61" i="11"/>
  <c r="CS61" i="11" s="1"/>
  <c r="AK60" i="11"/>
  <c r="CS60" i="11" s="1"/>
  <c r="AK59" i="11"/>
  <c r="CS59" i="11" s="1"/>
  <c r="AK49" i="11"/>
  <c r="CS49" i="11" s="1"/>
  <c r="AK48" i="11"/>
  <c r="CS48" i="11" s="1"/>
  <c r="AK58" i="11"/>
  <c r="CS58" i="11" s="1"/>
  <c r="AK57" i="11"/>
  <c r="CS57" i="11" s="1"/>
  <c r="AK56" i="11"/>
  <c r="CS56" i="11" s="1"/>
  <c r="AK55" i="11"/>
  <c r="CS55" i="11" s="1"/>
  <c r="AK54" i="11"/>
  <c r="CS54" i="11" s="1"/>
  <c r="AK53" i="11"/>
  <c r="CS53" i="11" s="1"/>
  <c r="AK52" i="11"/>
  <c r="CS52" i="11" s="1"/>
  <c r="AK51" i="11"/>
  <c r="CS51" i="11" s="1"/>
  <c r="AK50" i="11"/>
  <c r="CS50" i="11" s="1"/>
  <c r="AY80" i="15"/>
  <c r="AY75" i="15"/>
  <c r="BA65" i="11"/>
  <c r="DI65" i="11" s="1"/>
  <c r="BA64" i="11"/>
  <c r="DI64" i="11" s="1"/>
  <c r="BA63" i="11"/>
  <c r="DI63" i="11" s="1"/>
  <c r="BA62" i="11"/>
  <c r="DI62" i="11" s="1"/>
  <c r="BA61" i="11"/>
  <c r="DI61" i="11" s="1"/>
  <c r="BA60" i="11"/>
  <c r="DI60" i="11" s="1"/>
  <c r="BA59" i="11"/>
  <c r="DI59" i="11" s="1"/>
  <c r="BA49" i="11"/>
  <c r="DI49" i="11" s="1"/>
  <c r="BA48" i="11"/>
  <c r="DI48" i="11" s="1"/>
  <c r="BA58" i="11"/>
  <c r="DI58" i="11" s="1"/>
  <c r="BA57" i="11"/>
  <c r="DI57" i="11" s="1"/>
  <c r="BA56" i="11"/>
  <c r="DI56" i="11" s="1"/>
  <c r="BA55" i="11"/>
  <c r="DI55" i="11" s="1"/>
  <c r="BA54" i="11"/>
  <c r="DI54" i="11" s="1"/>
  <c r="BA53" i="11"/>
  <c r="DI53" i="11" s="1"/>
  <c r="BA52" i="11"/>
  <c r="DI52" i="11" s="1"/>
  <c r="BA51" i="11"/>
  <c r="DI51" i="11" s="1"/>
  <c r="BA50" i="11"/>
  <c r="DI50" i="11" s="1"/>
  <c r="BO80" i="15"/>
  <c r="BO75" i="15"/>
  <c r="BQ65" i="11"/>
  <c r="DY65" i="11" s="1"/>
  <c r="BQ64" i="11"/>
  <c r="DY64" i="11" s="1"/>
  <c r="BQ63" i="11"/>
  <c r="DY63" i="11" s="1"/>
  <c r="BQ62" i="11"/>
  <c r="DY62" i="11" s="1"/>
  <c r="BQ61" i="11"/>
  <c r="DY61" i="11" s="1"/>
  <c r="BQ60" i="11"/>
  <c r="DY60" i="11" s="1"/>
  <c r="BQ59" i="11"/>
  <c r="DY59" i="11" s="1"/>
  <c r="BQ58" i="11"/>
  <c r="DY58" i="11" s="1"/>
  <c r="BQ49" i="11"/>
  <c r="DY49" i="11" s="1"/>
  <c r="BQ48" i="11"/>
  <c r="DY48" i="11" s="1"/>
  <c r="BQ57" i="11"/>
  <c r="DY57" i="11" s="1"/>
  <c r="BQ56" i="11"/>
  <c r="DY56" i="11" s="1"/>
  <c r="BQ55" i="11"/>
  <c r="DY55" i="11" s="1"/>
  <c r="BQ54" i="11"/>
  <c r="DY54" i="11" s="1"/>
  <c r="BQ53" i="11"/>
  <c r="DY53" i="11" s="1"/>
  <c r="BQ52" i="11"/>
  <c r="DY52" i="11" s="1"/>
  <c r="BQ51" i="11"/>
  <c r="DY51" i="11" s="1"/>
  <c r="BQ50" i="11"/>
  <c r="DY50" i="11" s="1"/>
  <c r="P80" i="15"/>
  <c r="P75" i="15"/>
  <c r="R63" i="11"/>
  <c r="BZ63" i="11" s="1"/>
  <c r="R62" i="11"/>
  <c r="BZ62" i="11" s="1"/>
  <c r="R61" i="11"/>
  <c r="BZ61" i="11" s="1"/>
  <c r="R60" i="11"/>
  <c r="BZ60" i="11" s="1"/>
  <c r="R59" i="11"/>
  <c r="BZ59" i="11" s="1"/>
  <c r="R65" i="11"/>
  <c r="BZ65" i="11" s="1"/>
  <c r="R64" i="11"/>
  <c r="BZ64" i="11" s="1"/>
  <c r="R58" i="11"/>
  <c r="BZ58" i="11" s="1"/>
  <c r="R57" i="11"/>
  <c r="BZ57" i="11" s="1"/>
  <c r="R56" i="11"/>
  <c r="BZ56" i="11" s="1"/>
  <c r="R55" i="11"/>
  <c r="BZ55" i="11" s="1"/>
  <c r="R54" i="11"/>
  <c r="BZ54" i="11" s="1"/>
  <c r="R53" i="11"/>
  <c r="BZ53" i="11" s="1"/>
  <c r="R52" i="11"/>
  <c r="BZ52" i="11" s="1"/>
  <c r="R51" i="11"/>
  <c r="BZ51" i="11" s="1"/>
  <c r="R50" i="11"/>
  <c r="BZ50" i="11" s="1"/>
  <c r="R49" i="11"/>
  <c r="BZ49" i="11" s="1"/>
  <c r="R48" i="11"/>
  <c r="BZ48" i="11" s="1"/>
  <c r="AF80" i="15"/>
  <c r="AF75" i="15"/>
  <c r="AH63" i="11"/>
  <c r="CP63" i="11" s="1"/>
  <c r="AH62" i="11"/>
  <c r="CP62" i="11" s="1"/>
  <c r="AH61" i="11"/>
  <c r="CP61" i="11" s="1"/>
  <c r="AH60" i="11"/>
  <c r="CP60" i="11" s="1"/>
  <c r="AH59" i="11"/>
  <c r="CP59" i="11" s="1"/>
  <c r="AH65" i="11"/>
  <c r="CP65" i="11" s="1"/>
  <c r="AH64" i="11"/>
  <c r="CP64" i="11" s="1"/>
  <c r="AH58" i="11"/>
  <c r="CP58" i="11" s="1"/>
  <c r="AH57" i="11"/>
  <c r="CP57" i="11" s="1"/>
  <c r="AH56" i="11"/>
  <c r="CP56" i="11" s="1"/>
  <c r="AH55" i="11"/>
  <c r="CP55" i="11" s="1"/>
  <c r="AH54" i="11"/>
  <c r="CP54" i="11" s="1"/>
  <c r="AH53" i="11"/>
  <c r="CP53" i="11" s="1"/>
  <c r="AH52" i="11"/>
  <c r="CP52" i="11" s="1"/>
  <c r="AH51" i="11"/>
  <c r="CP51" i="11" s="1"/>
  <c r="AH50" i="11"/>
  <c r="CP50" i="11" s="1"/>
  <c r="AH49" i="11"/>
  <c r="CP49" i="11" s="1"/>
  <c r="AH48" i="11"/>
  <c r="CP48" i="11" s="1"/>
  <c r="AV80" i="15"/>
  <c r="AV75" i="15"/>
  <c r="AX63" i="11"/>
  <c r="DF63" i="11" s="1"/>
  <c r="AX62" i="11"/>
  <c r="DF62" i="11" s="1"/>
  <c r="AX61" i="11"/>
  <c r="DF61" i="11" s="1"/>
  <c r="AX60" i="11"/>
  <c r="DF60" i="11" s="1"/>
  <c r="AX59" i="11"/>
  <c r="DF59" i="11" s="1"/>
  <c r="AX65" i="11"/>
  <c r="DF65" i="11" s="1"/>
  <c r="AX64" i="11"/>
  <c r="DF64" i="11" s="1"/>
  <c r="AX58" i="11"/>
  <c r="DF58" i="11" s="1"/>
  <c r="AX57" i="11"/>
  <c r="DF57" i="11" s="1"/>
  <c r="AX56" i="11"/>
  <c r="DF56" i="11" s="1"/>
  <c r="AX55" i="11"/>
  <c r="DF55" i="11" s="1"/>
  <c r="AX54" i="11"/>
  <c r="DF54" i="11" s="1"/>
  <c r="AX53" i="11"/>
  <c r="DF53" i="11" s="1"/>
  <c r="AX52" i="11"/>
  <c r="DF52" i="11" s="1"/>
  <c r="AX51" i="11"/>
  <c r="DF51" i="11" s="1"/>
  <c r="AX50" i="11"/>
  <c r="DF50" i="11" s="1"/>
  <c r="AX49" i="11"/>
  <c r="DF49" i="11" s="1"/>
  <c r="AX48" i="11"/>
  <c r="DF48" i="11" s="1"/>
  <c r="BL80" i="15"/>
  <c r="BL75" i="15"/>
  <c r="BN63" i="11"/>
  <c r="DV63" i="11" s="1"/>
  <c r="BN62" i="11"/>
  <c r="DV62" i="11" s="1"/>
  <c r="BN61" i="11"/>
  <c r="DV61" i="11" s="1"/>
  <c r="BN60" i="11"/>
  <c r="DV60" i="11" s="1"/>
  <c r="BN59" i="11"/>
  <c r="DV59" i="11" s="1"/>
  <c r="BN58" i="11"/>
  <c r="DV58" i="11" s="1"/>
  <c r="BN65" i="11"/>
  <c r="DV65" i="11" s="1"/>
  <c r="BN64" i="11"/>
  <c r="DV64" i="11" s="1"/>
  <c r="BN57" i="11"/>
  <c r="DV57" i="11" s="1"/>
  <c r="BN56" i="11"/>
  <c r="DV56" i="11" s="1"/>
  <c r="BN55" i="11"/>
  <c r="DV55" i="11" s="1"/>
  <c r="BN54" i="11"/>
  <c r="DV54" i="11" s="1"/>
  <c r="BN53" i="11"/>
  <c r="DV53" i="11" s="1"/>
  <c r="BN52" i="11"/>
  <c r="DV52" i="11" s="1"/>
  <c r="BN51" i="11"/>
  <c r="DV51" i="11" s="1"/>
  <c r="BN50" i="11"/>
  <c r="DV50" i="11" s="1"/>
  <c r="BN49" i="11"/>
  <c r="DV49" i="11" s="1"/>
  <c r="BN48" i="11"/>
  <c r="DV48" i="11" s="1"/>
  <c r="U80" i="15"/>
  <c r="U75" i="15"/>
  <c r="W65" i="11"/>
  <c r="CE65" i="11" s="1"/>
  <c r="W64" i="11"/>
  <c r="CE64" i="11" s="1"/>
  <c r="W63" i="11"/>
  <c r="CE63" i="11" s="1"/>
  <c r="W62" i="11"/>
  <c r="CE62" i="11" s="1"/>
  <c r="W61" i="11"/>
  <c r="CE61" i="11" s="1"/>
  <c r="W60" i="11"/>
  <c r="CE60" i="11" s="1"/>
  <c r="W59" i="11"/>
  <c r="CE59" i="11" s="1"/>
  <c r="W58" i="11"/>
  <c r="CE58" i="11" s="1"/>
  <c r="W57" i="11"/>
  <c r="CE57" i="11" s="1"/>
  <c r="W56" i="11"/>
  <c r="CE56" i="11" s="1"/>
  <c r="W55" i="11"/>
  <c r="CE55" i="11" s="1"/>
  <c r="W54" i="11"/>
  <c r="CE54" i="11" s="1"/>
  <c r="W53" i="11"/>
  <c r="CE53" i="11" s="1"/>
  <c r="W52" i="11"/>
  <c r="CE52" i="11" s="1"/>
  <c r="W51" i="11"/>
  <c r="CE51" i="11" s="1"/>
  <c r="W50" i="11"/>
  <c r="CE50" i="11" s="1"/>
  <c r="W49" i="11"/>
  <c r="CE49" i="11" s="1"/>
  <c r="W48" i="11"/>
  <c r="CE48" i="11" s="1"/>
  <c r="AK80" i="15"/>
  <c r="AK75" i="15"/>
  <c r="AM65" i="11"/>
  <c r="CU65" i="11" s="1"/>
  <c r="AM64" i="11"/>
  <c r="CU64" i="11" s="1"/>
  <c r="AM63" i="11"/>
  <c r="CU63" i="11" s="1"/>
  <c r="AM62" i="11"/>
  <c r="CU62" i="11" s="1"/>
  <c r="AM61" i="11"/>
  <c r="CU61" i="11" s="1"/>
  <c r="AM60" i="11"/>
  <c r="CU60" i="11" s="1"/>
  <c r="AM59" i="11"/>
  <c r="CU59" i="11" s="1"/>
  <c r="AM58" i="11"/>
  <c r="CU58" i="11" s="1"/>
  <c r="AM57" i="11"/>
  <c r="CU57" i="11" s="1"/>
  <c r="AM56" i="11"/>
  <c r="CU56" i="11" s="1"/>
  <c r="AM55" i="11"/>
  <c r="CU55" i="11" s="1"/>
  <c r="AM54" i="11"/>
  <c r="CU54" i="11" s="1"/>
  <c r="AM53" i="11"/>
  <c r="CU53" i="11" s="1"/>
  <c r="AM52" i="11"/>
  <c r="CU52" i="11" s="1"/>
  <c r="AM51" i="11"/>
  <c r="CU51" i="11" s="1"/>
  <c r="AM50" i="11"/>
  <c r="CU50" i="11" s="1"/>
  <c r="AM49" i="11"/>
  <c r="CU49" i="11" s="1"/>
  <c r="AM48" i="11"/>
  <c r="CU48" i="11" s="1"/>
  <c r="BA80" i="15"/>
  <c r="BA75" i="15"/>
  <c r="BC65" i="11"/>
  <c r="DK65" i="11" s="1"/>
  <c r="BC64" i="11"/>
  <c r="DK64" i="11" s="1"/>
  <c r="BC63" i="11"/>
  <c r="DK63" i="11" s="1"/>
  <c r="BC62" i="11"/>
  <c r="DK62" i="11" s="1"/>
  <c r="BC61" i="11"/>
  <c r="DK61" i="11" s="1"/>
  <c r="BC60" i="11"/>
  <c r="DK60" i="11" s="1"/>
  <c r="BC59" i="11"/>
  <c r="DK59" i="11" s="1"/>
  <c r="BC58" i="11"/>
  <c r="DK58" i="11" s="1"/>
  <c r="BC57" i="11"/>
  <c r="DK57" i="11" s="1"/>
  <c r="BC56" i="11"/>
  <c r="DK56" i="11" s="1"/>
  <c r="BC55" i="11"/>
  <c r="DK55" i="11" s="1"/>
  <c r="BC54" i="11"/>
  <c r="DK54" i="11" s="1"/>
  <c r="BC53" i="11"/>
  <c r="DK53" i="11" s="1"/>
  <c r="BC52" i="11"/>
  <c r="DK52" i="11" s="1"/>
  <c r="BC51" i="11"/>
  <c r="DK51" i="11" s="1"/>
  <c r="BC50" i="11"/>
  <c r="DK50" i="11" s="1"/>
  <c r="BC49" i="11"/>
  <c r="DK49" i="11" s="1"/>
  <c r="BC48" i="11"/>
  <c r="DK48" i="11" s="1"/>
  <c r="BQ80" i="15"/>
  <c r="BQ75" i="15"/>
  <c r="BS65" i="11"/>
  <c r="EA65" i="11" s="1"/>
  <c r="BS64" i="11"/>
  <c r="EA64" i="11" s="1"/>
  <c r="BS63" i="11"/>
  <c r="EA63" i="11" s="1"/>
  <c r="BS62" i="11"/>
  <c r="EA62" i="11" s="1"/>
  <c r="BS61" i="11"/>
  <c r="EA61" i="11" s="1"/>
  <c r="BS60" i="11"/>
  <c r="EA60" i="11" s="1"/>
  <c r="BS59" i="11"/>
  <c r="EA59" i="11" s="1"/>
  <c r="BS58" i="11"/>
  <c r="EA58" i="11" s="1"/>
  <c r="BS57" i="11"/>
  <c r="EA57" i="11" s="1"/>
  <c r="BS56" i="11"/>
  <c r="EA56" i="11" s="1"/>
  <c r="BS55" i="11"/>
  <c r="EA55" i="11" s="1"/>
  <c r="BS54" i="11"/>
  <c r="EA54" i="11" s="1"/>
  <c r="BS53" i="11"/>
  <c r="EA53" i="11" s="1"/>
  <c r="BS52" i="11"/>
  <c r="EA52" i="11" s="1"/>
  <c r="BS51" i="11"/>
  <c r="EA51" i="11" s="1"/>
  <c r="BS50" i="11"/>
  <c r="EA50" i="11" s="1"/>
  <c r="BS49" i="11"/>
  <c r="EA49" i="11" s="1"/>
  <c r="BS48" i="11"/>
  <c r="EA48" i="11" s="1"/>
  <c r="Z80" i="15"/>
  <c r="Z75" i="15"/>
  <c r="AB65" i="11"/>
  <c r="CJ65" i="11" s="1"/>
  <c r="AB64" i="11"/>
  <c r="CJ64" i="11" s="1"/>
  <c r="AB63" i="11"/>
  <c r="CJ63" i="11" s="1"/>
  <c r="AB62" i="11"/>
  <c r="CJ62" i="11" s="1"/>
  <c r="AB61" i="11"/>
  <c r="CJ61" i="11" s="1"/>
  <c r="AB60" i="11"/>
  <c r="CJ60" i="11" s="1"/>
  <c r="AB59" i="11"/>
  <c r="CJ59" i="11" s="1"/>
  <c r="AB58" i="11"/>
  <c r="CJ58" i="11" s="1"/>
  <c r="AB57" i="11"/>
  <c r="CJ57" i="11" s="1"/>
  <c r="AB56" i="11"/>
  <c r="CJ56" i="11" s="1"/>
  <c r="AB55" i="11"/>
  <c r="CJ55" i="11" s="1"/>
  <c r="AB54" i="11"/>
  <c r="CJ54" i="11" s="1"/>
  <c r="AB53" i="11"/>
  <c r="CJ53" i="11" s="1"/>
  <c r="AB52" i="11"/>
  <c r="CJ52" i="11" s="1"/>
  <c r="AB51" i="11"/>
  <c r="CJ51" i="11" s="1"/>
  <c r="AB50" i="11"/>
  <c r="CJ50" i="11" s="1"/>
  <c r="AB49" i="11"/>
  <c r="CJ49" i="11" s="1"/>
  <c r="AB48" i="11"/>
  <c r="CJ48" i="11" s="1"/>
  <c r="AP80" i="15"/>
  <c r="AP75" i="15"/>
  <c r="AR65" i="11"/>
  <c r="CZ65" i="11" s="1"/>
  <c r="AR64" i="11"/>
  <c r="CZ64" i="11" s="1"/>
  <c r="AR63" i="11"/>
  <c r="CZ63" i="11" s="1"/>
  <c r="AR62" i="11"/>
  <c r="CZ62" i="11" s="1"/>
  <c r="AR61" i="11"/>
  <c r="CZ61" i="11" s="1"/>
  <c r="AR60" i="11"/>
  <c r="CZ60" i="11" s="1"/>
  <c r="AR59" i="11"/>
  <c r="CZ59" i="11" s="1"/>
  <c r="AR58" i="11"/>
  <c r="CZ58" i="11" s="1"/>
  <c r="AR57" i="11"/>
  <c r="CZ57" i="11" s="1"/>
  <c r="AR56" i="11"/>
  <c r="CZ56" i="11" s="1"/>
  <c r="AR55" i="11"/>
  <c r="CZ55" i="11" s="1"/>
  <c r="AR54" i="11"/>
  <c r="CZ54" i="11" s="1"/>
  <c r="AR53" i="11"/>
  <c r="CZ53" i="11" s="1"/>
  <c r="AR52" i="11"/>
  <c r="CZ52" i="11" s="1"/>
  <c r="AR51" i="11"/>
  <c r="CZ51" i="11" s="1"/>
  <c r="AR50" i="11"/>
  <c r="CZ50" i="11" s="1"/>
  <c r="AR49" i="11"/>
  <c r="CZ49" i="11" s="1"/>
  <c r="AR48" i="11"/>
  <c r="CZ48" i="11" s="1"/>
  <c r="BF80" i="15"/>
  <c r="BF75" i="15"/>
  <c r="BH65" i="11"/>
  <c r="DP65" i="11" s="1"/>
  <c r="BH64" i="11"/>
  <c r="DP64" i="11" s="1"/>
  <c r="BH63" i="11"/>
  <c r="DP63" i="11" s="1"/>
  <c r="BH62" i="11"/>
  <c r="DP62" i="11" s="1"/>
  <c r="BH61" i="11"/>
  <c r="DP61" i="11" s="1"/>
  <c r="BH60" i="11"/>
  <c r="DP60" i="11" s="1"/>
  <c r="BH59" i="11"/>
  <c r="DP59" i="11" s="1"/>
  <c r="BH57" i="11"/>
  <c r="DP57" i="11" s="1"/>
  <c r="BH56" i="11"/>
  <c r="DP56" i="11" s="1"/>
  <c r="BH55" i="11"/>
  <c r="DP55" i="11" s="1"/>
  <c r="BH54" i="11"/>
  <c r="DP54" i="11" s="1"/>
  <c r="BH53" i="11"/>
  <c r="DP53" i="11" s="1"/>
  <c r="BH52" i="11"/>
  <c r="DP52" i="11" s="1"/>
  <c r="BH51" i="11"/>
  <c r="DP51" i="11" s="1"/>
  <c r="BH50" i="11"/>
  <c r="DP50" i="11" s="1"/>
  <c r="BH58" i="11"/>
  <c r="DP58" i="11" s="1"/>
  <c r="BH49" i="11"/>
  <c r="DP49" i="11" s="1"/>
  <c r="BH48" i="11"/>
  <c r="DP48" i="11" s="1"/>
  <c r="L93" i="15"/>
  <c r="L86" i="15"/>
  <c r="AB88" i="15"/>
  <c r="AB83" i="15"/>
  <c r="AR88" i="15"/>
  <c r="AR83" i="15"/>
  <c r="BH88" i="15"/>
  <c r="BH83" i="15"/>
  <c r="Q88" i="15"/>
  <c r="Q83" i="15"/>
  <c r="AG88" i="15"/>
  <c r="AG83" i="15"/>
  <c r="AW88" i="15"/>
  <c r="AW83" i="15"/>
  <c r="BM88" i="15"/>
  <c r="BM83" i="15"/>
  <c r="V88" i="15"/>
  <c r="V83" i="15"/>
  <c r="AL88" i="15"/>
  <c r="AL83" i="15"/>
  <c r="BB88" i="15"/>
  <c r="BB83" i="15"/>
  <c r="BR88" i="15"/>
  <c r="BR83" i="15"/>
  <c r="AA88" i="15"/>
  <c r="AA83" i="15"/>
  <c r="AQ88" i="15"/>
  <c r="AQ83" i="15"/>
  <c r="BG88" i="15"/>
  <c r="BG83" i="15"/>
  <c r="H391" i="12"/>
  <c r="G181" i="10" s="1"/>
  <c r="O96" i="15"/>
  <c r="O91" i="15"/>
  <c r="H131" i="12"/>
  <c r="H258" i="12"/>
  <c r="H4" i="12"/>
  <c r="K9" i="12" s="1"/>
  <c r="X391" i="12"/>
  <c r="W181" i="10" s="1"/>
  <c r="AE96" i="15"/>
  <c r="AE91" i="15"/>
  <c r="X131" i="12"/>
  <c r="X258" i="12"/>
  <c r="X4" i="12"/>
  <c r="AA9" i="12" s="1"/>
  <c r="AN391" i="12"/>
  <c r="AM181" i="10" s="1"/>
  <c r="AU96" i="15"/>
  <c r="AU91" i="15"/>
  <c r="AN131" i="12"/>
  <c r="AN258" i="12"/>
  <c r="AN4" i="12"/>
  <c r="AR71" i="12" s="1"/>
  <c r="BD391" i="12"/>
  <c r="BC181" i="10" s="1"/>
  <c r="BK96" i="15"/>
  <c r="BK91" i="15"/>
  <c r="BD131" i="12"/>
  <c r="BD258" i="12"/>
  <c r="BD4" i="12"/>
  <c r="BH71" i="12" s="1"/>
  <c r="M391" i="12"/>
  <c r="L181" i="10" s="1"/>
  <c r="T91" i="15"/>
  <c r="T96" i="15"/>
  <c r="M131" i="12"/>
  <c r="M258" i="12"/>
  <c r="M4" i="12"/>
  <c r="Q71" i="12" s="1"/>
  <c r="AC391" i="12"/>
  <c r="AB181" i="10" s="1"/>
  <c r="AJ91" i="15"/>
  <c r="AJ96" i="15"/>
  <c r="AC131" i="12"/>
  <c r="AC258" i="12"/>
  <c r="AC4" i="12"/>
  <c r="AF9" i="12" s="1"/>
  <c r="AS391" i="12"/>
  <c r="AR181" i="10" s="1"/>
  <c r="AZ91" i="15"/>
  <c r="AZ96" i="15"/>
  <c r="AS131" i="12"/>
  <c r="AS258" i="12"/>
  <c r="AS4" i="12"/>
  <c r="AW71" i="12" s="1"/>
  <c r="BI391" i="12"/>
  <c r="BH181" i="10" s="1"/>
  <c r="BP91" i="15"/>
  <c r="BP96" i="15"/>
  <c r="BI131" i="12"/>
  <c r="BI258" i="12"/>
  <c r="BI4" i="12"/>
  <c r="BL9" i="12" s="1"/>
  <c r="R391" i="12"/>
  <c r="Q181" i="10" s="1"/>
  <c r="Y96" i="15"/>
  <c r="Y91" i="15"/>
  <c r="R258" i="12"/>
  <c r="R4" i="12"/>
  <c r="U9" i="12" s="1"/>
  <c r="R131" i="12"/>
  <c r="AH391" i="12"/>
  <c r="AG181" i="10" s="1"/>
  <c r="AO96" i="15"/>
  <c r="AO91" i="15"/>
  <c r="AH258" i="12"/>
  <c r="AH4" i="12"/>
  <c r="AH131" i="12"/>
  <c r="AX391" i="12"/>
  <c r="AW181" i="10" s="1"/>
  <c r="BE96" i="15"/>
  <c r="BE91" i="15"/>
  <c r="AX258" i="12"/>
  <c r="AX4" i="12"/>
  <c r="BA9" i="12" s="1"/>
  <c r="AX131" i="12"/>
  <c r="G391" i="12"/>
  <c r="F181" i="10" s="1"/>
  <c r="N96" i="15"/>
  <c r="N91" i="15"/>
  <c r="G258" i="12"/>
  <c r="G131" i="12"/>
  <c r="G4" i="12"/>
  <c r="K71" i="12" s="1"/>
  <c r="W391" i="12"/>
  <c r="V181" i="10" s="1"/>
  <c r="AD96" i="15"/>
  <c r="AD91" i="15"/>
  <c r="W258" i="12"/>
  <c r="W4" i="12"/>
  <c r="Z9" i="12" s="1"/>
  <c r="W131" i="12"/>
  <c r="AM391" i="12"/>
  <c r="AL181" i="10" s="1"/>
  <c r="AT96" i="15"/>
  <c r="AT91" i="15"/>
  <c r="AM258" i="12"/>
  <c r="AM4" i="12"/>
  <c r="AP9" i="12" s="1"/>
  <c r="AM131" i="12"/>
  <c r="BC391" i="12"/>
  <c r="BB181" i="10" s="1"/>
  <c r="BJ96" i="15"/>
  <c r="BJ91" i="15"/>
  <c r="BC258" i="12"/>
  <c r="BC4" i="12"/>
  <c r="BF9" i="12" s="1"/>
  <c r="BC131" i="12"/>
  <c r="AJ58" i="13"/>
  <c r="AJ49" i="13"/>
  <c r="AJ40" i="13"/>
  <c r="AJ8" i="13"/>
  <c r="AJ20" i="13"/>
  <c r="AI64" i="4" s="1"/>
  <c r="AI85" i="4" s="1"/>
  <c r="AI78" i="4" s="1"/>
  <c r="AI71" i="4" s="1"/>
  <c r="AJ3" i="13"/>
  <c r="N58" i="13"/>
  <c r="N8" i="13"/>
  <c r="N49" i="13"/>
  <c r="N40" i="13"/>
  <c r="N20" i="13"/>
  <c r="M64" i="4" s="1"/>
  <c r="M85" i="4" s="1"/>
  <c r="M78" i="4" s="1"/>
  <c r="M71" i="4" s="1"/>
  <c r="N3" i="13"/>
  <c r="AT58" i="13"/>
  <c r="AT8" i="13"/>
  <c r="AT49" i="13"/>
  <c r="AT40" i="13"/>
  <c r="AT20" i="13"/>
  <c r="AS64" i="4" s="1"/>
  <c r="AS85" i="4" s="1"/>
  <c r="AS78" i="4" s="1"/>
  <c r="AS71" i="4" s="1"/>
  <c r="AT3" i="13"/>
  <c r="H58" i="13"/>
  <c r="H49" i="13"/>
  <c r="H40" i="13"/>
  <c r="H8" i="13"/>
  <c r="H20" i="13"/>
  <c r="G64" i="4" s="1"/>
  <c r="G85" i="4" s="1"/>
  <c r="G78" i="4" s="1"/>
  <c r="G71" i="4" s="1"/>
  <c r="H3" i="13"/>
  <c r="AN58" i="13"/>
  <c r="AN49" i="13"/>
  <c r="AN40" i="13"/>
  <c r="AN8" i="13"/>
  <c r="AN20" i="13"/>
  <c r="AM64" i="4" s="1"/>
  <c r="AM85" i="4" s="1"/>
  <c r="AM78" i="4" s="1"/>
  <c r="AM71" i="4" s="1"/>
  <c r="AN3" i="13"/>
  <c r="BJ31" i="13"/>
  <c r="BF31" i="13"/>
  <c r="BB31" i="13"/>
  <c r="AX31" i="13"/>
  <c r="AT31" i="13"/>
  <c r="AP31" i="13"/>
  <c r="AL31" i="13"/>
  <c r="AH31" i="13"/>
  <c r="AD31" i="13"/>
  <c r="Z31" i="13"/>
  <c r="V31" i="13"/>
  <c r="R31" i="13"/>
  <c r="N31" i="13"/>
  <c r="J31" i="13"/>
  <c r="F31" i="13"/>
  <c r="BL31" i="13"/>
  <c r="BH31" i="13"/>
  <c r="BD31" i="13"/>
  <c r="AZ31" i="13"/>
  <c r="AV31" i="13"/>
  <c r="AR31" i="13"/>
  <c r="AN31" i="13"/>
  <c r="AJ31" i="13"/>
  <c r="AF31" i="13"/>
  <c r="AB31" i="13"/>
  <c r="X31" i="13"/>
  <c r="T31" i="13"/>
  <c r="P31" i="13"/>
  <c r="L31" i="13"/>
  <c r="H31" i="13"/>
  <c r="H23" i="13" s="1"/>
  <c r="G84" i="10" s="1"/>
  <c r="BG31" i="13"/>
  <c r="AY31" i="13"/>
  <c r="AQ31" i="13"/>
  <c r="AI31" i="13"/>
  <c r="AA31" i="13"/>
  <c r="S31" i="13"/>
  <c r="K31" i="13"/>
  <c r="BE31" i="13"/>
  <c r="AW31" i="13"/>
  <c r="AO31" i="13"/>
  <c r="AG31" i="13"/>
  <c r="Y31" i="13"/>
  <c r="Q31" i="13"/>
  <c r="I31" i="13"/>
  <c r="BK31" i="13"/>
  <c r="BC31" i="13"/>
  <c r="AU31" i="13"/>
  <c r="AM31" i="13"/>
  <c r="AE31" i="13"/>
  <c r="W31" i="13"/>
  <c r="O31" i="13"/>
  <c r="G31" i="13"/>
  <c r="BI31" i="13"/>
  <c r="BA31" i="13"/>
  <c r="AS31" i="13"/>
  <c r="AK31" i="13"/>
  <c r="AC31" i="13"/>
  <c r="U31" i="13"/>
  <c r="M31" i="13"/>
  <c r="E31" i="13"/>
  <c r="Z49" i="13"/>
  <c r="Z8" i="13"/>
  <c r="Z58" i="13"/>
  <c r="Z40" i="13"/>
  <c r="Z20" i="13"/>
  <c r="Y64" i="4" s="1"/>
  <c r="Y85" i="4" s="1"/>
  <c r="Y78" i="4" s="1"/>
  <c r="Y71" i="4" s="1"/>
  <c r="Z3" i="13"/>
  <c r="BF49" i="13"/>
  <c r="BF8" i="13"/>
  <c r="BF58" i="13"/>
  <c r="BF40" i="13"/>
  <c r="BF20" i="13"/>
  <c r="BE64" i="4" s="1"/>
  <c r="BE85" i="4" s="1"/>
  <c r="BE78" i="4" s="1"/>
  <c r="BE71" i="4" s="1"/>
  <c r="BF3" i="13"/>
  <c r="O58" i="13"/>
  <c r="O49" i="13"/>
  <c r="O3" i="13"/>
  <c r="O40" i="13"/>
  <c r="O20" i="13"/>
  <c r="N64" i="4" s="1"/>
  <c r="N85" i="4" s="1"/>
  <c r="N78" i="4" s="1"/>
  <c r="N71" i="4" s="1"/>
  <c r="O8" i="13"/>
  <c r="AE58" i="13"/>
  <c r="AE49" i="13"/>
  <c r="AE3" i="13"/>
  <c r="AE40" i="13"/>
  <c r="AE20" i="13"/>
  <c r="AD64" i="4" s="1"/>
  <c r="AD85" i="4" s="1"/>
  <c r="AD78" i="4" s="1"/>
  <c r="AD71" i="4" s="1"/>
  <c r="AE8" i="13"/>
  <c r="AU58" i="13"/>
  <c r="AU49" i="13"/>
  <c r="AU3" i="13"/>
  <c r="AU40" i="13"/>
  <c r="AU20" i="13"/>
  <c r="AT64" i="4" s="1"/>
  <c r="AT85" i="4" s="1"/>
  <c r="AT78" i="4" s="1"/>
  <c r="AT71" i="4" s="1"/>
  <c r="AU8" i="13"/>
  <c r="BK58" i="13"/>
  <c r="BK49" i="13"/>
  <c r="BK3" i="13"/>
  <c r="BK40" i="13"/>
  <c r="BK20" i="13"/>
  <c r="BJ64" i="4" s="1"/>
  <c r="BJ85" i="4" s="1"/>
  <c r="BJ78" i="4" s="1"/>
  <c r="BJ71" i="4" s="1"/>
  <c r="BK8" i="13"/>
  <c r="M58" i="13"/>
  <c r="M49" i="13"/>
  <c r="M40" i="13"/>
  <c r="M20" i="13"/>
  <c r="L64" i="4" s="1"/>
  <c r="L85" i="4" s="1"/>
  <c r="L78" i="4" s="1"/>
  <c r="L71" i="4" s="1"/>
  <c r="M3" i="13"/>
  <c r="M8" i="13"/>
  <c r="AC58" i="13"/>
  <c r="AC49" i="13"/>
  <c r="AC40" i="13"/>
  <c r="AC20" i="13"/>
  <c r="AB64" i="4" s="1"/>
  <c r="AB85" i="4" s="1"/>
  <c r="AB78" i="4" s="1"/>
  <c r="AB71" i="4" s="1"/>
  <c r="AC3" i="13"/>
  <c r="AC8" i="13"/>
  <c r="AS58" i="13"/>
  <c r="AS49" i="13"/>
  <c r="AS40" i="13"/>
  <c r="AS20" i="13"/>
  <c r="AR64" i="4" s="1"/>
  <c r="AR85" i="4" s="1"/>
  <c r="AR78" i="4" s="1"/>
  <c r="AR71" i="4" s="1"/>
  <c r="AS3" i="13"/>
  <c r="AS8" i="13"/>
  <c r="BI58" i="13"/>
  <c r="BI49" i="13"/>
  <c r="BI40" i="13"/>
  <c r="BI20" i="13"/>
  <c r="BH64" i="4" s="1"/>
  <c r="BH85" i="4" s="1"/>
  <c r="BH78" i="4" s="1"/>
  <c r="BH71" i="4" s="1"/>
  <c r="BI3" i="13"/>
  <c r="BI8" i="13"/>
  <c r="O153" i="10"/>
  <c r="O148" i="10"/>
  <c r="BV46" i="11"/>
  <c r="O46" i="11"/>
  <c r="BZ46" i="11" s="1"/>
  <c r="BK46" i="11"/>
  <c r="DV46" i="11" s="1"/>
  <c r="AU46" i="11"/>
  <c r="DF46" i="11" s="1"/>
  <c r="AE46" i="11"/>
  <c r="CP46" i="11" s="1"/>
  <c r="AI59" i="15"/>
  <c r="AI64" i="15"/>
  <c r="CM41" i="11"/>
  <c r="W68" i="11" s="1"/>
  <c r="AA70" i="15"/>
  <c r="AA68" i="15" s="1"/>
  <c r="AE41" i="11"/>
  <c r="AB5" i="11"/>
  <c r="AL22" i="11"/>
  <c r="AM59" i="15"/>
  <c r="AM64" i="15"/>
  <c r="CQ41" i="11"/>
  <c r="AA68" i="11" s="1"/>
  <c r="AE70" i="15"/>
  <c r="AE68" i="15" s="1"/>
  <c r="AI41" i="11"/>
  <c r="AF5" i="11"/>
  <c r="AP22" i="11"/>
  <c r="AQ59" i="15"/>
  <c r="AQ64" i="15"/>
  <c r="DK41" i="11"/>
  <c r="AU68" i="11" s="1"/>
  <c r="AY70" i="15"/>
  <c r="AY68" i="15" s="1"/>
  <c r="BC41" i="11"/>
  <c r="AZ5" i="11"/>
  <c r="BJ22" i="11"/>
  <c r="AU59" i="15"/>
  <c r="AU64" i="15"/>
  <c r="DO41" i="11"/>
  <c r="AY68" i="11" s="1"/>
  <c r="BC70" i="15"/>
  <c r="BC68" i="15" s="1"/>
  <c r="BG41" i="11"/>
  <c r="BD5" i="11"/>
  <c r="BN22" i="11"/>
  <c r="Z64" i="15"/>
  <c r="Z59" i="15"/>
  <c r="AP64" i="15"/>
  <c r="AP59" i="15"/>
  <c r="BF64" i="15"/>
  <c r="BF59" i="15"/>
  <c r="BV41" i="11"/>
  <c r="F68" i="11" s="1"/>
  <c r="J70" i="15"/>
  <c r="J68" i="15" s="1"/>
  <c r="N41" i="11"/>
  <c r="K5" i="11"/>
  <c r="U22" i="11"/>
  <c r="CL41" i="11"/>
  <c r="V68" i="11" s="1"/>
  <c r="Z70" i="15"/>
  <c r="Z68" i="15" s="1"/>
  <c r="AD41" i="11"/>
  <c r="AA5" i="11"/>
  <c r="AK22" i="11"/>
  <c r="DB41" i="11"/>
  <c r="AL68" i="11" s="1"/>
  <c r="AP70" i="15"/>
  <c r="AP68" i="15" s="1"/>
  <c r="AT41" i="11"/>
  <c r="AQ5" i="11"/>
  <c r="BA22" i="11"/>
  <c r="DR41" i="11"/>
  <c r="BB68" i="11" s="1"/>
  <c r="BF70" i="15"/>
  <c r="BF68" i="15" s="1"/>
  <c r="BJ41" i="11"/>
  <c r="BG5" i="11"/>
  <c r="BQ22" i="11"/>
  <c r="P59" i="15"/>
  <c r="P64" i="15"/>
  <c r="AF59" i="15"/>
  <c r="AF64" i="15"/>
  <c r="AV59" i="15"/>
  <c r="AV64" i="15"/>
  <c r="BL59" i="15"/>
  <c r="BL64" i="15"/>
  <c r="CF41" i="11"/>
  <c r="P68" i="11" s="1"/>
  <c r="T70" i="15"/>
  <c r="T68" i="15" s="1"/>
  <c r="X41" i="11"/>
  <c r="U5" i="11"/>
  <c r="AE22" i="11"/>
  <c r="CV41" i="11"/>
  <c r="AF68" i="11" s="1"/>
  <c r="AJ70" i="15"/>
  <c r="AJ68" i="15" s="1"/>
  <c r="AN41" i="11"/>
  <c r="AK5" i="11"/>
  <c r="AU22" i="11"/>
  <c r="DL41" i="11"/>
  <c r="AV68" i="11" s="1"/>
  <c r="AZ70" i="15"/>
  <c r="AZ68" i="15" s="1"/>
  <c r="BD41" i="11"/>
  <c r="BA5" i="11"/>
  <c r="BK22" i="11"/>
  <c r="EB41" i="11"/>
  <c r="BL68" i="11" s="1"/>
  <c r="BP70" i="15"/>
  <c r="BP68" i="15" s="1"/>
  <c r="BT41" i="11"/>
  <c r="BQ5" i="11"/>
  <c r="CA22" i="11"/>
  <c r="Y64" i="15"/>
  <c r="Y59" i="15"/>
  <c r="AO64" i="15"/>
  <c r="AO59" i="15"/>
  <c r="BE64" i="15"/>
  <c r="BE59" i="15"/>
  <c r="BY41" i="11"/>
  <c r="I68" i="11" s="1"/>
  <c r="M70" i="15"/>
  <c r="M68" i="15" s="1"/>
  <c r="X22" i="11"/>
  <c r="Q41" i="11"/>
  <c r="N5" i="11"/>
  <c r="CO41" i="11"/>
  <c r="Y68" i="11" s="1"/>
  <c r="AC70" i="15"/>
  <c r="AC68" i="15" s="1"/>
  <c r="AN22" i="11"/>
  <c r="AG41" i="11"/>
  <c r="AD5" i="11"/>
  <c r="DE41" i="11"/>
  <c r="AO68" i="11" s="1"/>
  <c r="AS70" i="15"/>
  <c r="AS68" i="15" s="1"/>
  <c r="BD22" i="11"/>
  <c r="AW41" i="11"/>
  <c r="AT5" i="11"/>
  <c r="DU41" i="11"/>
  <c r="BE68" i="11" s="1"/>
  <c r="BI70" i="15"/>
  <c r="BI68" i="15" s="1"/>
  <c r="BT22" i="11"/>
  <c r="BM41" i="11"/>
  <c r="BJ5" i="11"/>
  <c r="W80" i="15"/>
  <c r="W75" i="15"/>
  <c r="Y65" i="11"/>
  <c r="CG65" i="11" s="1"/>
  <c r="Y64" i="11"/>
  <c r="CG64" i="11" s="1"/>
  <c r="Y63" i="11"/>
  <c r="CG63" i="11" s="1"/>
  <c r="Y62" i="11"/>
  <c r="CG62" i="11" s="1"/>
  <c r="Y61" i="11"/>
  <c r="CG61" i="11" s="1"/>
  <c r="Y60" i="11"/>
  <c r="CG60" i="11" s="1"/>
  <c r="Y59" i="11"/>
  <c r="CG59" i="11" s="1"/>
  <c r="Y49" i="11"/>
  <c r="CG49" i="11" s="1"/>
  <c r="Y48" i="11"/>
  <c r="CG48" i="11" s="1"/>
  <c r="Y58" i="11"/>
  <c r="CG58" i="11" s="1"/>
  <c r="Y57" i="11"/>
  <c r="CG57" i="11" s="1"/>
  <c r="Y56" i="11"/>
  <c r="CG56" i="11" s="1"/>
  <c r="Y55" i="11"/>
  <c r="CG55" i="11" s="1"/>
  <c r="Y54" i="11"/>
  <c r="CG54" i="11" s="1"/>
  <c r="Y53" i="11"/>
  <c r="CG53" i="11" s="1"/>
  <c r="Y52" i="11"/>
  <c r="CG52" i="11" s="1"/>
  <c r="Y51" i="11"/>
  <c r="CG51" i="11" s="1"/>
  <c r="Y50" i="11"/>
  <c r="CG50" i="11" s="1"/>
  <c r="AM80" i="15"/>
  <c r="AM75" i="15"/>
  <c r="AO65" i="11"/>
  <c r="CW65" i="11" s="1"/>
  <c r="AO64" i="11"/>
  <c r="CW64" i="11" s="1"/>
  <c r="AO63" i="11"/>
  <c r="CW63" i="11" s="1"/>
  <c r="AO62" i="11"/>
  <c r="CW62" i="11" s="1"/>
  <c r="AO61" i="11"/>
  <c r="CW61" i="11" s="1"/>
  <c r="AO60" i="11"/>
  <c r="CW60" i="11" s="1"/>
  <c r="AO59" i="11"/>
  <c r="CW59" i="11" s="1"/>
  <c r="AO49" i="11"/>
  <c r="CW49" i="11" s="1"/>
  <c r="AO48" i="11"/>
  <c r="CW48" i="11" s="1"/>
  <c r="AO58" i="11"/>
  <c r="CW58" i="11" s="1"/>
  <c r="AO57" i="11"/>
  <c r="CW57" i="11" s="1"/>
  <c r="AO56" i="11"/>
  <c r="CW56" i="11" s="1"/>
  <c r="AO55" i="11"/>
  <c r="CW55" i="11" s="1"/>
  <c r="AO54" i="11"/>
  <c r="CW54" i="11" s="1"/>
  <c r="AO53" i="11"/>
  <c r="CW53" i="11" s="1"/>
  <c r="AO52" i="11"/>
  <c r="CW52" i="11" s="1"/>
  <c r="AO51" i="11"/>
  <c r="CW51" i="11" s="1"/>
  <c r="AO50" i="11"/>
  <c r="CW50" i="11" s="1"/>
  <c r="BC80" i="15"/>
  <c r="BC75" i="15"/>
  <c r="BE65" i="11"/>
  <c r="DM65" i="11" s="1"/>
  <c r="BE64" i="11"/>
  <c r="DM64" i="11" s="1"/>
  <c r="BE63" i="11"/>
  <c r="DM63" i="11" s="1"/>
  <c r="BE62" i="11"/>
  <c r="DM62" i="11" s="1"/>
  <c r="BE61" i="11"/>
  <c r="DM61" i="11" s="1"/>
  <c r="BE60" i="11"/>
  <c r="DM60" i="11" s="1"/>
  <c r="BE59" i="11"/>
  <c r="DM59" i="11" s="1"/>
  <c r="BE49" i="11"/>
  <c r="DM49" i="11" s="1"/>
  <c r="BE48" i="11"/>
  <c r="DM48" i="11" s="1"/>
  <c r="BE58" i="11"/>
  <c r="DM58" i="11" s="1"/>
  <c r="BE57" i="11"/>
  <c r="DM57" i="11" s="1"/>
  <c r="BE56" i="11"/>
  <c r="DM56" i="11" s="1"/>
  <c r="BE55" i="11"/>
  <c r="DM55" i="11" s="1"/>
  <c r="BE54" i="11"/>
  <c r="DM54" i="11" s="1"/>
  <c r="BE53" i="11"/>
  <c r="DM53" i="11" s="1"/>
  <c r="BE52" i="11"/>
  <c r="DM52" i="11" s="1"/>
  <c r="BE51" i="11"/>
  <c r="DM51" i="11" s="1"/>
  <c r="BE50" i="11"/>
  <c r="DM50" i="11" s="1"/>
  <c r="BS80" i="15"/>
  <c r="BS75" i="15"/>
  <c r="BU65" i="11"/>
  <c r="EC65" i="11" s="1"/>
  <c r="BU64" i="11"/>
  <c r="EC64" i="11" s="1"/>
  <c r="BU63" i="11"/>
  <c r="EC63" i="11" s="1"/>
  <c r="BU62" i="11"/>
  <c r="EC62" i="11" s="1"/>
  <c r="BU61" i="11"/>
  <c r="EC61" i="11" s="1"/>
  <c r="BU60" i="11"/>
  <c r="EC60" i="11" s="1"/>
  <c r="BU59" i="11"/>
  <c r="EC59" i="11" s="1"/>
  <c r="BU49" i="11"/>
  <c r="EC49" i="11" s="1"/>
  <c r="BU48" i="11"/>
  <c r="EC48" i="11" s="1"/>
  <c r="BU58" i="11"/>
  <c r="EC58" i="11" s="1"/>
  <c r="BU57" i="11"/>
  <c r="EC57" i="11" s="1"/>
  <c r="BU56" i="11"/>
  <c r="EC56" i="11" s="1"/>
  <c r="BU55" i="11"/>
  <c r="EC55" i="11" s="1"/>
  <c r="BU54" i="11"/>
  <c r="EC54" i="11" s="1"/>
  <c r="BU53" i="11"/>
  <c r="EC53" i="11" s="1"/>
  <c r="BU52" i="11"/>
  <c r="EC52" i="11" s="1"/>
  <c r="BU51" i="11"/>
  <c r="EC51" i="11" s="1"/>
  <c r="BU50" i="11"/>
  <c r="EC50" i="11" s="1"/>
  <c r="T80" i="15"/>
  <c r="T75" i="15"/>
  <c r="V63" i="11"/>
  <c r="CD63" i="11" s="1"/>
  <c r="V62" i="11"/>
  <c r="CD62" i="11" s="1"/>
  <c r="V61" i="11"/>
  <c r="CD61" i="11" s="1"/>
  <c r="V60" i="11"/>
  <c r="CD60" i="11" s="1"/>
  <c r="V59" i="11"/>
  <c r="CD59" i="11" s="1"/>
  <c r="V65" i="11"/>
  <c r="CD65" i="11" s="1"/>
  <c r="V64" i="11"/>
  <c r="CD64" i="11" s="1"/>
  <c r="V58" i="11"/>
  <c r="CD58" i="11" s="1"/>
  <c r="V57" i="11"/>
  <c r="CD57" i="11" s="1"/>
  <c r="V56" i="11"/>
  <c r="CD56" i="11" s="1"/>
  <c r="V55" i="11"/>
  <c r="CD55" i="11" s="1"/>
  <c r="V54" i="11"/>
  <c r="CD54" i="11" s="1"/>
  <c r="V53" i="11"/>
  <c r="CD53" i="11" s="1"/>
  <c r="V52" i="11"/>
  <c r="CD52" i="11" s="1"/>
  <c r="V51" i="11"/>
  <c r="CD51" i="11" s="1"/>
  <c r="V50" i="11"/>
  <c r="CD50" i="11" s="1"/>
  <c r="V49" i="11"/>
  <c r="CD49" i="11" s="1"/>
  <c r="V48" i="11"/>
  <c r="CD48" i="11" s="1"/>
  <c r="AJ80" i="15"/>
  <c r="AJ75" i="15"/>
  <c r="AL63" i="11"/>
  <c r="CT63" i="11" s="1"/>
  <c r="AL62" i="11"/>
  <c r="CT62" i="11" s="1"/>
  <c r="AL61" i="11"/>
  <c r="CT61" i="11" s="1"/>
  <c r="AL60" i="11"/>
  <c r="CT60" i="11" s="1"/>
  <c r="AL59" i="11"/>
  <c r="CT59" i="11" s="1"/>
  <c r="AL65" i="11"/>
  <c r="CT65" i="11" s="1"/>
  <c r="AL64" i="11"/>
  <c r="CT64" i="11" s="1"/>
  <c r="AL58" i="11"/>
  <c r="CT58" i="11" s="1"/>
  <c r="AL57" i="11"/>
  <c r="CT57" i="11" s="1"/>
  <c r="AL56" i="11"/>
  <c r="CT56" i="11" s="1"/>
  <c r="AL55" i="11"/>
  <c r="CT55" i="11" s="1"/>
  <c r="AL54" i="11"/>
  <c r="CT54" i="11" s="1"/>
  <c r="AL53" i="11"/>
  <c r="CT53" i="11" s="1"/>
  <c r="AL52" i="11"/>
  <c r="CT52" i="11" s="1"/>
  <c r="AL51" i="11"/>
  <c r="CT51" i="11" s="1"/>
  <c r="AL50" i="11"/>
  <c r="CT50" i="11" s="1"/>
  <c r="AL49" i="11"/>
  <c r="CT49" i="11" s="1"/>
  <c r="AL48" i="11"/>
  <c r="CT48" i="11" s="1"/>
  <c r="AZ80" i="15"/>
  <c r="AZ75" i="15"/>
  <c r="BB63" i="11"/>
  <c r="DJ63" i="11" s="1"/>
  <c r="BB62" i="11"/>
  <c r="DJ62" i="11" s="1"/>
  <c r="BB61" i="11"/>
  <c r="DJ61" i="11" s="1"/>
  <c r="BB60" i="11"/>
  <c r="DJ60" i="11" s="1"/>
  <c r="BB59" i="11"/>
  <c r="DJ59" i="11" s="1"/>
  <c r="BB65" i="11"/>
  <c r="DJ65" i="11" s="1"/>
  <c r="BB64" i="11"/>
  <c r="DJ64" i="11" s="1"/>
  <c r="BB58" i="11"/>
  <c r="DJ58" i="11" s="1"/>
  <c r="BB57" i="11"/>
  <c r="DJ57" i="11" s="1"/>
  <c r="BB56" i="11"/>
  <c r="DJ56" i="11" s="1"/>
  <c r="BB55" i="11"/>
  <c r="DJ55" i="11" s="1"/>
  <c r="BB54" i="11"/>
  <c r="DJ54" i="11" s="1"/>
  <c r="BB53" i="11"/>
  <c r="DJ53" i="11" s="1"/>
  <c r="BB52" i="11"/>
  <c r="DJ52" i="11" s="1"/>
  <c r="BB51" i="11"/>
  <c r="DJ51" i="11" s="1"/>
  <c r="BB50" i="11"/>
  <c r="DJ50" i="11" s="1"/>
  <c r="BB49" i="11"/>
  <c r="DJ49" i="11" s="1"/>
  <c r="BB48" i="11"/>
  <c r="DJ48" i="11" s="1"/>
  <c r="BP80" i="15"/>
  <c r="BP75" i="15"/>
  <c r="BR63" i="11"/>
  <c r="DZ63" i="11" s="1"/>
  <c r="BR62" i="11"/>
  <c r="DZ62" i="11" s="1"/>
  <c r="BR61" i="11"/>
  <c r="DZ61" i="11" s="1"/>
  <c r="BR60" i="11"/>
  <c r="DZ60" i="11" s="1"/>
  <c r="BR59" i="11"/>
  <c r="DZ59" i="11" s="1"/>
  <c r="BR58" i="11"/>
  <c r="DZ58" i="11" s="1"/>
  <c r="BR65" i="11"/>
  <c r="DZ65" i="11" s="1"/>
  <c r="BR64" i="11"/>
  <c r="DZ64" i="11" s="1"/>
  <c r="BR57" i="11"/>
  <c r="DZ57" i="11" s="1"/>
  <c r="BR56" i="11"/>
  <c r="DZ56" i="11" s="1"/>
  <c r="BR55" i="11"/>
  <c r="DZ55" i="11" s="1"/>
  <c r="BR54" i="11"/>
  <c r="DZ54" i="11" s="1"/>
  <c r="BR53" i="11"/>
  <c r="DZ53" i="11" s="1"/>
  <c r="BR52" i="11"/>
  <c r="DZ52" i="11" s="1"/>
  <c r="BR51" i="11"/>
  <c r="DZ51" i="11" s="1"/>
  <c r="BR50" i="11"/>
  <c r="DZ50" i="11" s="1"/>
  <c r="BR49" i="11"/>
  <c r="DZ49" i="11" s="1"/>
  <c r="BR48" i="11"/>
  <c r="DZ48" i="11" s="1"/>
  <c r="Y80" i="15"/>
  <c r="Y75" i="15"/>
  <c r="AA65" i="11"/>
  <c r="CI65" i="11" s="1"/>
  <c r="AA64" i="11"/>
  <c r="CI64" i="11" s="1"/>
  <c r="AA63" i="11"/>
  <c r="CI63" i="11" s="1"/>
  <c r="AA62" i="11"/>
  <c r="CI62" i="11" s="1"/>
  <c r="AA61" i="11"/>
  <c r="CI61" i="11" s="1"/>
  <c r="AA60" i="11"/>
  <c r="CI60" i="11" s="1"/>
  <c r="AA59" i="11"/>
  <c r="CI59" i="11" s="1"/>
  <c r="AA58" i="11"/>
  <c r="CI58" i="11" s="1"/>
  <c r="AA57" i="11"/>
  <c r="CI57" i="11" s="1"/>
  <c r="AA56" i="11"/>
  <c r="CI56" i="11" s="1"/>
  <c r="AA55" i="11"/>
  <c r="CI55" i="11" s="1"/>
  <c r="AA54" i="11"/>
  <c r="CI54" i="11" s="1"/>
  <c r="AA53" i="11"/>
  <c r="CI53" i="11" s="1"/>
  <c r="AA52" i="11"/>
  <c r="CI52" i="11" s="1"/>
  <c r="AA51" i="11"/>
  <c r="CI51" i="11" s="1"/>
  <c r="AA50" i="11"/>
  <c r="CI50" i="11" s="1"/>
  <c r="AA49" i="11"/>
  <c r="CI49" i="11" s="1"/>
  <c r="AA48" i="11"/>
  <c r="CI48" i="11" s="1"/>
  <c r="AO80" i="15"/>
  <c r="AO75" i="15"/>
  <c r="AQ65" i="11"/>
  <c r="CY65" i="11" s="1"/>
  <c r="AQ64" i="11"/>
  <c r="CY64" i="11" s="1"/>
  <c r="AQ63" i="11"/>
  <c r="CY63" i="11" s="1"/>
  <c r="AQ62" i="11"/>
  <c r="CY62" i="11" s="1"/>
  <c r="AQ61" i="11"/>
  <c r="CY61" i="11" s="1"/>
  <c r="AQ60" i="11"/>
  <c r="CY60" i="11" s="1"/>
  <c r="AQ59" i="11"/>
  <c r="CY59" i="11" s="1"/>
  <c r="AQ58" i="11"/>
  <c r="CY58" i="11" s="1"/>
  <c r="AQ57" i="11"/>
  <c r="CY57" i="11" s="1"/>
  <c r="AQ56" i="11"/>
  <c r="CY56" i="11" s="1"/>
  <c r="AQ55" i="11"/>
  <c r="CY55" i="11" s="1"/>
  <c r="AQ54" i="11"/>
  <c r="CY54" i="11" s="1"/>
  <c r="AQ53" i="11"/>
  <c r="CY53" i="11" s="1"/>
  <c r="AQ52" i="11"/>
  <c r="CY52" i="11" s="1"/>
  <c r="AQ51" i="11"/>
  <c r="CY51" i="11" s="1"/>
  <c r="AQ50" i="11"/>
  <c r="CY50" i="11" s="1"/>
  <c r="AQ49" i="11"/>
  <c r="CY49" i="11" s="1"/>
  <c r="AQ48" i="11"/>
  <c r="CY48" i="11" s="1"/>
  <c r="BE80" i="15"/>
  <c r="BE75" i="15"/>
  <c r="BG65" i="11"/>
  <c r="DO65" i="11" s="1"/>
  <c r="BG64" i="11"/>
  <c r="DO64" i="11" s="1"/>
  <c r="BG63" i="11"/>
  <c r="DO63" i="11" s="1"/>
  <c r="BG62" i="11"/>
  <c r="DO62" i="11" s="1"/>
  <c r="BG61" i="11"/>
  <c r="DO61" i="11" s="1"/>
  <c r="BG60" i="11"/>
  <c r="DO60" i="11" s="1"/>
  <c r="BG59" i="11"/>
  <c r="DO59" i="11" s="1"/>
  <c r="BG58" i="11"/>
  <c r="DO58" i="11" s="1"/>
  <c r="BG57" i="11"/>
  <c r="DO57" i="11" s="1"/>
  <c r="BG56" i="11"/>
  <c r="DO56" i="11" s="1"/>
  <c r="BG55" i="11"/>
  <c r="DO55" i="11" s="1"/>
  <c r="BG54" i="11"/>
  <c r="DO54" i="11" s="1"/>
  <c r="BG53" i="11"/>
  <c r="DO53" i="11" s="1"/>
  <c r="BG52" i="11"/>
  <c r="DO52" i="11" s="1"/>
  <c r="BG51" i="11"/>
  <c r="DO51" i="11" s="1"/>
  <c r="BG50" i="11"/>
  <c r="DO50" i="11" s="1"/>
  <c r="BG49" i="11"/>
  <c r="DO49" i="11" s="1"/>
  <c r="BG48" i="11"/>
  <c r="DO48" i="11" s="1"/>
  <c r="N80" i="15"/>
  <c r="N75" i="15"/>
  <c r="P65" i="11"/>
  <c r="BX65" i="11" s="1"/>
  <c r="P64" i="11"/>
  <c r="BX64" i="11" s="1"/>
  <c r="P63" i="11"/>
  <c r="BX63" i="11" s="1"/>
  <c r="P62" i="11"/>
  <c r="BX62" i="11" s="1"/>
  <c r="P61" i="11"/>
  <c r="BX61" i="11" s="1"/>
  <c r="P60" i="11"/>
  <c r="BX60" i="11" s="1"/>
  <c r="P58" i="11"/>
  <c r="BX58" i="11" s="1"/>
  <c r="P57" i="11"/>
  <c r="BX57" i="11" s="1"/>
  <c r="P56" i="11"/>
  <c r="BX56" i="11" s="1"/>
  <c r="P55" i="11"/>
  <c r="BX55" i="11" s="1"/>
  <c r="P54" i="11"/>
  <c r="BX54" i="11" s="1"/>
  <c r="P53" i="11"/>
  <c r="BX53" i="11" s="1"/>
  <c r="P52" i="11"/>
  <c r="BX52" i="11" s="1"/>
  <c r="P51" i="11"/>
  <c r="BX51" i="11" s="1"/>
  <c r="P50" i="11"/>
  <c r="BX50" i="11" s="1"/>
  <c r="P59" i="11"/>
  <c r="BX59" i="11" s="1"/>
  <c r="P49" i="11"/>
  <c r="BX49" i="11" s="1"/>
  <c r="P48" i="11"/>
  <c r="BX48" i="11" s="1"/>
  <c r="AD80" i="15"/>
  <c r="AD75" i="15"/>
  <c r="AF65" i="11"/>
  <c r="CN65" i="11" s="1"/>
  <c r="AF64" i="11"/>
  <c r="CN64" i="11" s="1"/>
  <c r="AF63" i="11"/>
  <c r="CN63" i="11" s="1"/>
  <c r="AF62" i="11"/>
  <c r="CN62" i="11" s="1"/>
  <c r="AF61" i="11"/>
  <c r="CN61" i="11" s="1"/>
  <c r="AF60" i="11"/>
  <c r="CN60" i="11" s="1"/>
  <c r="AF59" i="11"/>
  <c r="CN59" i="11" s="1"/>
  <c r="AF58" i="11"/>
  <c r="CN58" i="11" s="1"/>
  <c r="AF57" i="11"/>
  <c r="CN57" i="11" s="1"/>
  <c r="AF56" i="11"/>
  <c r="CN56" i="11" s="1"/>
  <c r="AF55" i="11"/>
  <c r="CN55" i="11" s="1"/>
  <c r="AF54" i="11"/>
  <c r="CN54" i="11" s="1"/>
  <c r="AF53" i="11"/>
  <c r="CN53" i="11" s="1"/>
  <c r="AF52" i="11"/>
  <c r="CN52" i="11" s="1"/>
  <c r="AF51" i="11"/>
  <c r="CN51" i="11" s="1"/>
  <c r="AF50" i="11"/>
  <c r="CN50" i="11" s="1"/>
  <c r="AF49" i="11"/>
  <c r="CN49" i="11" s="1"/>
  <c r="AF48" i="11"/>
  <c r="CN48" i="11" s="1"/>
  <c r="AT80" i="15"/>
  <c r="AT75" i="15"/>
  <c r="AV65" i="11"/>
  <c r="DD65" i="11" s="1"/>
  <c r="AV64" i="11"/>
  <c r="DD64" i="11" s="1"/>
  <c r="AV63" i="11"/>
  <c r="DD63" i="11" s="1"/>
  <c r="AV62" i="11"/>
  <c r="DD62" i="11" s="1"/>
  <c r="AV61" i="11"/>
  <c r="DD61" i="11" s="1"/>
  <c r="AV60" i="11"/>
  <c r="DD60" i="11" s="1"/>
  <c r="AV59" i="11"/>
  <c r="DD59" i="11" s="1"/>
  <c r="AV58" i="11"/>
  <c r="DD58" i="11" s="1"/>
  <c r="AV57" i="11"/>
  <c r="DD57" i="11" s="1"/>
  <c r="AV56" i="11"/>
  <c r="DD56" i="11" s="1"/>
  <c r="AV55" i="11"/>
  <c r="DD55" i="11" s="1"/>
  <c r="AV54" i="11"/>
  <c r="DD54" i="11" s="1"/>
  <c r="AV53" i="11"/>
  <c r="DD53" i="11" s="1"/>
  <c r="AV52" i="11"/>
  <c r="DD52" i="11" s="1"/>
  <c r="AV51" i="11"/>
  <c r="DD51" i="11" s="1"/>
  <c r="AV50" i="11"/>
  <c r="DD50" i="11" s="1"/>
  <c r="AV49" i="11"/>
  <c r="DD49" i="11" s="1"/>
  <c r="AV48" i="11"/>
  <c r="DD48" i="11" s="1"/>
  <c r="BJ80" i="15"/>
  <c r="BJ75" i="15"/>
  <c r="BL65" i="11"/>
  <c r="DT65" i="11" s="1"/>
  <c r="BL64" i="11"/>
  <c r="DT64" i="11" s="1"/>
  <c r="BL63" i="11"/>
  <c r="DT63" i="11" s="1"/>
  <c r="BL62" i="11"/>
  <c r="DT62" i="11" s="1"/>
  <c r="BL61" i="11"/>
  <c r="DT61" i="11" s="1"/>
  <c r="BL60" i="11"/>
  <c r="DT60" i="11" s="1"/>
  <c r="BL59" i="11"/>
  <c r="DT59" i="11" s="1"/>
  <c r="BL57" i="11"/>
  <c r="DT57" i="11" s="1"/>
  <c r="BL56" i="11"/>
  <c r="DT56" i="11" s="1"/>
  <c r="BL55" i="11"/>
  <c r="DT55" i="11" s="1"/>
  <c r="BL54" i="11"/>
  <c r="DT54" i="11" s="1"/>
  <c r="BL53" i="11"/>
  <c r="DT53" i="11" s="1"/>
  <c r="BL52" i="11"/>
  <c r="DT52" i="11" s="1"/>
  <c r="BL51" i="11"/>
  <c r="DT51" i="11" s="1"/>
  <c r="BL50" i="11"/>
  <c r="DT50" i="11" s="1"/>
  <c r="BL49" i="11"/>
  <c r="DT49" i="11" s="1"/>
  <c r="BL48" i="11"/>
  <c r="DT48" i="11" s="1"/>
  <c r="BL58" i="11"/>
  <c r="DT58" i="11" s="1"/>
  <c r="P88" i="15"/>
  <c r="P83" i="15"/>
  <c r="AF88" i="15"/>
  <c r="AF83" i="15"/>
  <c r="AV88" i="15"/>
  <c r="AV83" i="15"/>
  <c r="BL88" i="15"/>
  <c r="BL83" i="15"/>
  <c r="U88" i="15"/>
  <c r="U83" i="15"/>
  <c r="AK88" i="15"/>
  <c r="AK83" i="15"/>
  <c r="BA88" i="15"/>
  <c r="BA83" i="15"/>
  <c r="BQ88" i="15"/>
  <c r="BQ83" i="15"/>
  <c r="Z88" i="15"/>
  <c r="Z83" i="15"/>
  <c r="AP88" i="15"/>
  <c r="AP83" i="15"/>
  <c r="BF88" i="15"/>
  <c r="BF83" i="15"/>
  <c r="O88" i="15"/>
  <c r="O83" i="15"/>
  <c r="AE88" i="15"/>
  <c r="AE83" i="15"/>
  <c r="AU88" i="15"/>
  <c r="AU83" i="15"/>
  <c r="BK88" i="15"/>
  <c r="BK83" i="15"/>
  <c r="L391" i="12"/>
  <c r="K181" i="10" s="1"/>
  <c r="S96" i="15"/>
  <c r="S91" i="15"/>
  <c r="L131" i="12"/>
  <c r="L258" i="12"/>
  <c r="L4" i="12"/>
  <c r="P71" i="12" s="1"/>
  <c r="AB391" i="12"/>
  <c r="AA181" i="10" s="1"/>
  <c r="AI96" i="15"/>
  <c r="AI91" i="15"/>
  <c r="AB131" i="12"/>
  <c r="AB258" i="12"/>
  <c r="AB4" i="12"/>
  <c r="AE9" i="12" s="1"/>
  <c r="AR391" i="12"/>
  <c r="AQ181" i="10" s="1"/>
  <c r="AY96" i="15"/>
  <c r="AY91" i="15"/>
  <c r="AR131" i="12"/>
  <c r="AR258" i="12"/>
  <c r="AR4" i="12"/>
  <c r="AV71" i="12" s="1"/>
  <c r="BH391" i="12"/>
  <c r="BG181" i="10" s="1"/>
  <c r="BO96" i="15"/>
  <c r="BO91" i="15"/>
  <c r="BH131" i="12"/>
  <c r="BH258" i="12"/>
  <c r="BH4" i="12"/>
  <c r="BK9" i="12" s="1"/>
  <c r="Q391" i="12"/>
  <c r="P181" i="10" s="1"/>
  <c r="X91" i="15"/>
  <c r="X96" i="15"/>
  <c r="Q131" i="12"/>
  <c r="Q4" i="12"/>
  <c r="T9" i="12" s="1"/>
  <c r="Q258" i="12"/>
  <c r="AG391" i="12"/>
  <c r="AF181" i="10" s="1"/>
  <c r="AN91" i="15"/>
  <c r="AN96" i="15"/>
  <c r="AG131" i="12"/>
  <c r="AG4" i="12"/>
  <c r="AJ9" i="12" s="1"/>
  <c r="AG258" i="12"/>
  <c r="AW391" i="12"/>
  <c r="AV181" i="10" s="1"/>
  <c r="BD91" i="15"/>
  <c r="BD96" i="15"/>
  <c r="AW131" i="12"/>
  <c r="AW4" i="12"/>
  <c r="AZ9" i="12" s="1"/>
  <c r="AW258" i="12"/>
  <c r="F391" i="12"/>
  <c r="M96" i="15"/>
  <c r="M91" i="15"/>
  <c r="F258" i="12"/>
  <c r="F131" i="12"/>
  <c r="F4" i="12"/>
  <c r="I9" i="12" s="1"/>
  <c r="V391" i="12"/>
  <c r="U181" i="10" s="1"/>
  <c r="AC96" i="15"/>
  <c r="AC91" i="15"/>
  <c r="V258" i="12"/>
  <c r="V4" i="12"/>
  <c r="Y9" i="12" s="1"/>
  <c r="V131" i="12"/>
  <c r="AL391" i="12"/>
  <c r="AK181" i="10" s="1"/>
  <c r="AS96" i="15"/>
  <c r="AS91" i="15"/>
  <c r="AL258" i="12"/>
  <c r="AL4" i="12"/>
  <c r="AO9" i="12" s="1"/>
  <c r="AL131" i="12"/>
  <c r="BB391" i="12"/>
  <c r="BA181" i="10" s="1"/>
  <c r="BI96" i="15"/>
  <c r="BI91" i="15"/>
  <c r="BB258" i="12"/>
  <c r="BB4" i="12"/>
  <c r="BE9" i="12" s="1"/>
  <c r="BB131" i="12"/>
  <c r="K391" i="12"/>
  <c r="J181" i="10" s="1"/>
  <c r="R96" i="15"/>
  <c r="R91" i="15"/>
  <c r="K258" i="12"/>
  <c r="K131" i="12"/>
  <c r="K4" i="12"/>
  <c r="N9" i="12" s="1"/>
  <c r="AA391" i="12"/>
  <c r="Z181" i="10" s="1"/>
  <c r="AH96" i="15"/>
  <c r="AH91" i="15"/>
  <c r="AA258" i="12"/>
  <c r="AA4" i="12"/>
  <c r="AD9" i="12" s="1"/>
  <c r="AA131" i="12"/>
  <c r="AQ391" i="12"/>
  <c r="AP181" i="10" s="1"/>
  <c r="AX96" i="15"/>
  <c r="AX91" i="15"/>
  <c r="AQ258" i="12"/>
  <c r="AQ4" i="12"/>
  <c r="AU71" i="12" s="1"/>
  <c r="AQ131" i="12"/>
  <c r="BG391" i="12"/>
  <c r="BF181" i="10" s="1"/>
  <c r="BN96" i="15"/>
  <c r="BN91" i="15"/>
  <c r="BG258" i="12"/>
  <c r="BG4" i="12"/>
  <c r="BJ9" i="12" s="1"/>
  <c r="BG131" i="12"/>
  <c r="L58" i="13"/>
  <c r="L49" i="13"/>
  <c r="L40" i="13"/>
  <c r="L8" i="13"/>
  <c r="L20" i="13"/>
  <c r="K64" i="4" s="1"/>
  <c r="K85" i="4" s="1"/>
  <c r="K78" i="4" s="1"/>
  <c r="K71" i="4" s="1"/>
  <c r="L3" i="13"/>
  <c r="AR58" i="13"/>
  <c r="AR49" i="13"/>
  <c r="AR40" i="13"/>
  <c r="AR8" i="13"/>
  <c r="AR20" i="13"/>
  <c r="AQ64" i="4" s="1"/>
  <c r="AQ85" i="4" s="1"/>
  <c r="AQ78" i="4" s="1"/>
  <c r="AQ71" i="4" s="1"/>
  <c r="AR3" i="13"/>
  <c r="V8" i="13"/>
  <c r="V49" i="13"/>
  <c r="V40" i="13"/>
  <c r="V58" i="13"/>
  <c r="V20" i="13"/>
  <c r="U64" i="4" s="1"/>
  <c r="U85" i="4" s="1"/>
  <c r="U78" i="4" s="1"/>
  <c r="U71" i="4" s="1"/>
  <c r="V3" i="13"/>
  <c r="BB8" i="13"/>
  <c r="BB49" i="13"/>
  <c r="BB40" i="13"/>
  <c r="BB58" i="13"/>
  <c r="BB20" i="13"/>
  <c r="BA64" i="4" s="1"/>
  <c r="BA85" i="4" s="1"/>
  <c r="BA78" i="4" s="1"/>
  <c r="BA71" i="4" s="1"/>
  <c r="BB3" i="13"/>
  <c r="P58" i="13"/>
  <c r="P49" i="13"/>
  <c r="P40" i="13"/>
  <c r="P8" i="13"/>
  <c r="P20" i="13"/>
  <c r="O64" i="4" s="1"/>
  <c r="O85" i="4" s="1"/>
  <c r="O78" i="4" s="1"/>
  <c r="O71" i="4" s="1"/>
  <c r="P3" i="13"/>
  <c r="AV58" i="13"/>
  <c r="AV49" i="13"/>
  <c r="AV40" i="13"/>
  <c r="AV8" i="13"/>
  <c r="AV20" i="13"/>
  <c r="AU64" i="4" s="1"/>
  <c r="AU85" i="4" s="1"/>
  <c r="AU78" i="4" s="1"/>
  <c r="AU71" i="4" s="1"/>
  <c r="AV3" i="13"/>
  <c r="AH40" i="13"/>
  <c r="AH8" i="13"/>
  <c r="AH49" i="13"/>
  <c r="AH58" i="13"/>
  <c r="AH20" i="13"/>
  <c r="AG64" i="4" s="1"/>
  <c r="AG85" i="4" s="1"/>
  <c r="AG78" i="4" s="1"/>
  <c r="AG71" i="4" s="1"/>
  <c r="AH3" i="13"/>
  <c r="J56" i="5"/>
  <c r="M42" i="5"/>
  <c r="K42" i="5"/>
  <c r="J73" i="5"/>
  <c r="K43" i="5"/>
  <c r="L42" i="5"/>
  <c r="J42" i="5"/>
  <c r="J20" i="5"/>
  <c r="N42" i="5"/>
  <c r="S58" i="13"/>
  <c r="S49" i="13"/>
  <c r="S3" i="13"/>
  <c r="S20" i="13"/>
  <c r="R64" i="4" s="1"/>
  <c r="R85" i="4" s="1"/>
  <c r="R78" i="4" s="1"/>
  <c r="R71" i="4" s="1"/>
  <c r="S40" i="13"/>
  <c r="S8" i="13"/>
  <c r="AI58" i="13"/>
  <c r="AI49" i="13"/>
  <c r="AI3" i="13"/>
  <c r="AI20" i="13"/>
  <c r="AH64" i="4" s="1"/>
  <c r="AH85" i="4" s="1"/>
  <c r="AH78" i="4" s="1"/>
  <c r="AH71" i="4" s="1"/>
  <c r="AI40" i="13"/>
  <c r="AI8" i="13"/>
  <c r="AY58" i="13"/>
  <c r="AY49" i="13"/>
  <c r="AY3" i="13"/>
  <c r="AY20" i="13"/>
  <c r="AX64" i="4" s="1"/>
  <c r="AX85" i="4" s="1"/>
  <c r="AX78" i="4" s="1"/>
  <c r="AX71" i="4" s="1"/>
  <c r="AY40" i="13"/>
  <c r="AY8" i="13"/>
  <c r="Q58" i="13"/>
  <c r="Q49" i="13"/>
  <c r="Q20" i="13"/>
  <c r="P64" i="4" s="1"/>
  <c r="P85" i="4" s="1"/>
  <c r="P78" i="4" s="1"/>
  <c r="P71" i="4" s="1"/>
  <c r="Q40" i="13"/>
  <c r="Q3" i="13"/>
  <c r="Q8" i="13"/>
  <c r="AG58" i="13"/>
  <c r="AG49" i="13"/>
  <c r="AG20" i="13"/>
  <c r="AF64" i="4" s="1"/>
  <c r="AF85" i="4" s="1"/>
  <c r="AF78" i="4" s="1"/>
  <c r="AF71" i="4" s="1"/>
  <c r="AG40" i="13"/>
  <c r="AG3" i="13"/>
  <c r="AG8" i="13"/>
  <c r="AW58" i="13"/>
  <c r="AW49" i="13"/>
  <c r="AW20" i="13"/>
  <c r="AV64" i="4" s="1"/>
  <c r="AV85" i="4" s="1"/>
  <c r="AV78" i="4" s="1"/>
  <c r="AV71" i="4" s="1"/>
  <c r="AW40" i="13"/>
  <c r="AW3" i="13"/>
  <c r="AW8" i="13"/>
  <c r="AD153" i="10"/>
  <c r="AD148" i="10"/>
  <c r="BU43" i="11"/>
  <c r="EC43" i="11" s="1"/>
  <c r="AY59" i="15"/>
  <c r="AY64" i="15"/>
  <c r="DC41" i="11"/>
  <c r="AM68" i="11" s="1"/>
  <c r="AQ70" i="15"/>
  <c r="AQ68" i="15" s="1"/>
  <c r="AU41" i="11"/>
  <c r="AR5" i="11"/>
  <c r="BB22" i="11"/>
  <c r="BC59" i="15"/>
  <c r="BC64" i="15"/>
  <c r="DG41" i="11"/>
  <c r="AQ68" i="11" s="1"/>
  <c r="AU70" i="15"/>
  <c r="AU68" i="15" s="1"/>
  <c r="AY41" i="11"/>
  <c r="AV5" i="11"/>
  <c r="BF22" i="11"/>
  <c r="BG59" i="15"/>
  <c r="BG64" i="15"/>
  <c r="EA41" i="11"/>
  <c r="BK68" i="11" s="1"/>
  <c r="BO70" i="15"/>
  <c r="BO68" i="15" s="1"/>
  <c r="BS41" i="11"/>
  <c r="BP5" i="11"/>
  <c r="BZ22" i="11"/>
  <c r="BK59" i="15"/>
  <c r="BK64" i="15"/>
  <c r="N64" i="15"/>
  <c r="N59" i="15"/>
  <c r="AD64" i="15"/>
  <c r="AD59" i="15"/>
  <c r="AT64" i="15"/>
  <c r="AT59" i="15"/>
  <c r="BJ64" i="15"/>
  <c r="BJ59" i="15"/>
  <c r="BZ41" i="11"/>
  <c r="J68" i="11" s="1"/>
  <c r="N70" i="15"/>
  <c r="N68" i="15" s="1"/>
  <c r="R41" i="11"/>
  <c r="O5" i="11"/>
  <c r="Y22" i="11"/>
  <c r="CP41" i="11"/>
  <c r="Z68" i="11" s="1"/>
  <c r="AD70" i="15"/>
  <c r="AD68" i="15" s="1"/>
  <c r="AH41" i="11"/>
  <c r="AE5" i="11"/>
  <c r="AO22" i="11"/>
  <c r="DF41" i="11"/>
  <c r="AP68" i="11" s="1"/>
  <c r="AT70" i="15"/>
  <c r="AT68" i="15" s="1"/>
  <c r="AX41" i="11"/>
  <c r="AU5" i="11"/>
  <c r="BE22" i="11"/>
  <c r="DV41" i="11"/>
  <c r="BF68" i="11" s="1"/>
  <c r="BJ70" i="15"/>
  <c r="BJ68" i="15" s="1"/>
  <c r="BN41" i="11"/>
  <c r="BK5" i="11"/>
  <c r="BU22" i="11"/>
  <c r="T59" i="15"/>
  <c r="T64" i="15"/>
  <c r="AJ59" i="15"/>
  <c r="AJ64" i="15"/>
  <c r="AZ59" i="15"/>
  <c r="AZ64" i="15"/>
  <c r="BP59" i="15"/>
  <c r="BP64" i="15"/>
  <c r="CJ41" i="11"/>
  <c r="T68" i="11" s="1"/>
  <c r="X70" i="15"/>
  <c r="X68" i="15" s="1"/>
  <c r="AB41" i="11"/>
  <c r="Y5" i="11"/>
  <c r="AI22" i="11"/>
  <c r="CZ41" i="11"/>
  <c r="AJ68" i="11" s="1"/>
  <c r="AN70" i="15"/>
  <c r="AN68" i="15" s="1"/>
  <c r="AR41" i="11"/>
  <c r="AO5" i="11"/>
  <c r="AY22" i="11"/>
  <c r="DP41" i="11"/>
  <c r="AZ68" i="11" s="1"/>
  <c r="BD70" i="15"/>
  <c r="BD68" i="15" s="1"/>
  <c r="BH41" i="11"/>
  <c r="BE5" i="11"/>
  <c r="BO22" i="11"/>
  <c r="M64" i="15"/>
  <c r="M59" i="15"/>
  <c r="AC64" i="15"/>
  <c r="AC59" i="15"/>
  <c r="AS64" i="15"/>
  <c r="AS59" i="15"/>
  <c r="BI64" i="15"/>
  <c r="BI59" i="15"/>
  <c r="CC41" i="11"/>
  <c r="M68" i="11" s="1"/>
  <c r="Q70" i="15"/>
  <c r="Q68" i="15" s="1"/>
  <c r="AB22" i="11"/>
  <c r="U41" i="11"/>
  <c r="R5" i="11"/>
  <c r="CS41" i="11"/>
  <c r="AC68" i="11" s="1"/>
  <c r="AG70" i="15"/>
  <c r="AG68" i="15" s="1"/>
  <c r="AR22" i="11"/>
  <c r="AK41" i="11"/>
  <c r="AH5" i="11"/>
  <c r="DI41" i="11"/>
  <c r="AS68" i="11" s="1"/>
  <c r="AW70" i="15"/>
  <c r="AW68" i="15" s="1"/>
  <c r="BH22" i="11"/>
  <c r="BA41" i="11"/>
  <c r="AX5" i="11"/>
  <c r="DY41" i="11"/>
  <c r="BI68" i="11" s="1"/>
  <c r="BM70" i="15"/>
  <c r="BM68" i="15" s="1"/>
  <c r="BQ41" i="11"/>
  <c r="BX22" i="11"/>
  <c r="BN5" i="11"/>
  <c r="AA80" i="15"/>
  <c r="AA75" i="15"/>
  <c r="AC65" i="11"/>
  <c r="CK65" i="11" s="1"/>
  <c r="AC64" i="11"/>
  <c r="CK64" i="11" s="1"/>
  <c r="AC63" i="11"/>
  <c r="CK63" i="11" s="1"/>
  <c r="AC62" i="11"/>
  <c r="CK62" i="11" s="1"/>
  <c r="AC61" i="11"/>
  <c r="CK61" i="11" s="1"/>
  <c r="AC60" i="11"/>
  <c r="CK60" i="11" s="1"/>
  <c r="AC59" i="11"/>
  <c r="CK59" i="11" s="1"/>
  <c r="AC49" i="11"/>
  <c r="CK49" i="11" s="1"/>
  <c r="AC48" i="11"/>
  <c r="CK48" i="11" s="1"/>
  <c r="AC58" i="11"/>
  <c r="CK58" i="11" s="1"/>
  <c r="AC57" i="11"/>
  <c r="CK57" i="11" s="1"/>
  <c r="AC56" i="11"/>
  <c r="CK56" i="11" s="1"/>
  <c r="AC55" i="11"/>
  <c r="CK55" i="11" s="1"/>
  <c r="AC54" i="11"/>
  <c r="CK54" i="11" s="1"/>
  <c r="AC53" i="11"/>
  <c r="CK53" i="11" s="1"/>
  <c r="AC52" i="11"/>
  <c r="CK52" i="11" s="1"/>
  <c r="AC51" i="11"/>
  <c r="CK51" i="11" s="1"/>
  <c r="AC50" i="11"/>
  <c r="CK50" i="11" s="1"/>
  <c r="AQ80" i="15"/>
  <c r="AQ75" i="15"/>
  <c r="AS65" i="11"/>
  <c r="DA65" i="11" s="1"/>
  <c r="AS64" i="11"/>
  <c r="DA64" i="11" s="1"/>
  <c r="AS63" i="11"/>
  <c r="DA63" i="11" s="1"/>
  <c r="AS62" i="11"/>
  <c r="DA62" i="11" s="1"/>
  <c r="AS61" i="11"/>
  <c r="DA61" i="11" s="1"/>
  <c r="AS60" i="11"/>
  <c r="DA60" i="11" s="1"/>
  <c r="AS59" i="11"/>
  <c r="DA59" i="11" s="1"/>
  <c r="AS49" i="11"/>
  <c r="DA49" i="11" s="1"/>
  <c r="AS48" i="11"/>
  <c r="DA48" i="11" s="1"/>
  <c r="AS58" i="11"/>
  <c r="DA58" i="11" s="1"/>
  <c r="AS57" i="11"/>
  <c r="DA57" i="11" s="1"/>
  <c r="AS56" i="11"/>
  <c r="DA56" i="11" s="1"/>
  <c r="AS55" i="11"/>
  <c r="DA55" i="11" s="1"/>
  <c r="AS54" i="11"/>
  <c r="DA54" i="11" s="1"/>
  <c r="AS53" i="11"/>
  <c r="DA53" i="11" s="1"/>
  <c r="AS52" i="11"/>
  <c r="DA52" i="11" s="1"/>
  <c r="AS51" i="11"/>
  <c r="DA51" i="11" s="1"/>
  <c r="AS50" i="11"/>
  <c r="DA50" i="11" s="1"/>
  <c r="BG80" i="15"/>
  <c r="BG75" i="15"/>
  <c r="BI65" i="11"/>
  <c r="DQ65" i="11" s="1"/>
  <c r="BI64" i="11"/>
  <c r="DQ64" i="11" s="1"/>
  <c r="BI63" i="11"/>
  <c r="DQ63" i="11" s="1"/>
  <c r="BI62" i="11"/>
  <c r="DQ62" i="11" s="1"/>
  <c r="BI61" i="11"/>
  <c r="DQ61" i="11" s="1"/>
  <c r="BI60" i="11"/>
  <c r="DQ60" i="11" s="1"/>
  <c r="BI59" i="11"/>
  <c r="DQ59" i="11" s="1"/>
  <c r="BI58" i="11"/>
  <c r="DQ58" i="11" s="1"/>
  <c r="BI49" i="11"/>
  <c r="DQ49" i="11" s="1"/>
  <c r="BI48" i="11"/>
  <c r="DQ48" i="11" s="1"/>
  <c r="BI57" i="11"/>
  <c r="DQ57" i="11" s="1"/>
  <c r="BI56" i="11"/>
  <c r="DQ56" i="11" s="1"/>
  <c r="BI55" i="11"/>
  <c r="DQ55" i="11" s="1"/>
  <c r="BI54" i="11"/>
  <c r="DQ54" i="11" s="1"/>
  <c r="BI53" i="11"/>
  <c r="DQ53" i="11" s="1"/>
  <c r="BI52" i="11"/>
  <c r="DQ52" i="11" s="1"/>
  <c r="BI51" i="11"/>
  <c r="DQ51" i="11" s="1"/>
  <c r="BI50" i="11"/>
  <c r="DQ50" i="11" s="1"/>
  <c r="BQ70" i="15"/>
  <c r="BQ68" i="15" s="1"/>
  <c r="EC41" i="11"/>
  <c r="BM68" i="11" s="1"/>
  <c r="BU41" i="11"/>
  <c r="CB22" i="11"/>
  <c r="BR5" i="11"/>
  <c r="X80" i="15"/>
  <c r="X75" i="15"/>
  <c r="Z63" i="11"/>
  <c r="CH63" i="11" s="1"/>
  <c r="Z62" i="11"/>
  <c r="CH62" i="11" s="1"/>
  <c r="Z61" i="11"/>
  <c r="CH61" i="11" s="1"/>
  <c r="Z60" i="11"/>
  <c r="CH60" i="11" s="1"/>
  <c r="Z59" i="11"/>
  <c r="CH59" i="11" s="1"/>
  <c r="Z65" i="11"/>
  <c r="CH65" i="11" s="1"/>
  <c r="Z64" i="11"/>
  <c r="CH64" i="11" s="1"/>
  <c r="Z58" i="11"/>
  <c r="CH58" i="11" s="1"/>
  <c r="Z57" i="11"/>
  <c r="CH57" i="11" s="1"/>
  <c r="Z56" i="11"/>
  <c r="CH56" i="11" s="1"/>
  <c r="Z55" i="11"/>
  <c r="CH55" i="11" s="1"/>
  <c r="Z54" i="11"/>
  <c r="CH54" i="11" s="1"/>
  <c r="Z53" i="11"/>
  <c r="CH53" i="11" s="1"/>
  <c r="Z52" i="11"/>
  <c r="CH52" i="11" s="1"/>
  <c r="Z51" i="11"/>
  <c r="CH51" i="11" s="1"/>
  <c r="Z50" i="11"/>
  <c r="CH50" i="11" s="1"/>
  <c r="Z49" i="11"/>
  <c r="CH49" i="11" s="1"/>
  <c r="Z48" i="11"/>
  <c r="CH48" i="11" s="1"/>
  <c r="AN80" i="15"/>
  <c r="AN75" i="15"/>
  <c r="AP63" i="11"/>
  <c r="CX63" i="11" s="1"/>
  <c r="AP62" i="11"/>
  <c r="CX62" i="11" s="1"/>
  <c r="AP61" i="11"/>
  <c r="CX61" i="11" s="1"/>
  <c r="AP60" i="11"/>
  <c r="CX60" i="11" s="1"/>
  <c r="AP59" i="11"/>
  <c r="CX59" i="11" s="1"/>
  <c r="AP65" i="11"/>
  <c r="CX65" i="11" s="1"/>
  <c r="AP64" i="11"/>
  <c r="CX64" i="11" s="1"/>
  <c r="AP58" i="11"/>
  <c r="CX58" i="11" s="1"/>
  <c r="AP57" i="11"/>
  <c r="CX57" i="11" s="1"/>
  <c r="AP56" i="11"/>
  <c r="CX56" i="11" s="1"/>
  <c r="AP55" i="11"/>
  <c r="CX55" i="11" s="1"/>
  <c r="AP54" i="11"/>
  <c r="CX54" i="11" s="1"/>
  <c r="AP53" i="11"/>
  <c r="CX53" i="11" s="1"/>
  <c r="AP52" i="11"/>
  <c r="CX52" i="11" s="1"/>
  <c r="AP51" i="11"/>
  <c r="CX51" i="11" s="1"/>
  <c r="AP50" i="11"/>
  <c r="CX50" i="11" s="1"/>
  <c r="AP49" i="11"/>
  <c r="CX49" i="11" s="1"/>
  <c r="AP48" i="11"/>
  <c r="CX48" i="11" s="1"/>
  <c r="BD80" i="15"/>
  <c r="BD75" i="15"/>
  <c r="BF63" i="11"/>
  <c r="DN63" i="11" s="1"/>
  <c r="BF62" i="11"/>
  <c r="DN62" i="11" s="1"/>
  <c r="BF61" i="11"/>
  <c r="DN61" i="11" s="1"/>
  <c r="BF60" i="11"/>
  <c r="DN60" i="11" s="1"/>
  <c r="BF59" i="11"/>
  <c r="DN59" i="11" s="1"/>
  <c r="BF65" i="11"/>
  <c r="DN65" i="11" s="1"/>
  <c r="BF64" i="11"/>
  <c r="DN64" i="11" s="1"/>
  <c r="BF58" i="11"/>
  <c r="DN58" i="11" s="1"/>
  <c r="BF57" i="11"/>
  <c r="DN57" i="11" s="1"/>
  <c r="BF56" i="11"/>
  <c r="DN56" i="11" s="1"/>
  <c r="BF55" i="11"/>
  <c r="DN55" i="11" s="1"/>
  <c r="BF54" i="11"/>
  <c r="DN54" i="11" s="1"/>
  <c r="BF53" i="11"/>
  <c r="DN53" i="11" s="1"/>
  <c r="BF52" i="11"/>
  <c r="DN52" i="11" s="1"/>
  <c r="BF51" i="11"/>
  <c r="DN51" i="11" s="1"/>
  <c r="BF50" i="11"/>
  <c r="DN50" i="11" s="1"/>
  <c r="BF49" i="11"/>
  <c r="DN49" i="11" s="1"/>
  <c r="BF48" i="11"/>
  <c r="DN48" i="11" s="1"/>
  <c r="M80" i="15"/>
  <c r="M75" i="15"/>
  <c r="O65" i="11"/>
  <c r="BW65" i="11" s="1"/>
  <c r="O64" i="11"/>
  <c r="BW64" i="11" s="1"/>
  <c r="O63" i="11"/>
  <c r="BW63" i="11" s="1"/>
  <c r="O62" i="11"/>
  <c r="BW62" i="11" s="1"/>
  <c r="O61" i="11"/>
  <c r="BW61" i="11" s="1"/>
  <c r="O60" i="11"/>
  <c r="BW60" i="11" s="1"/>
  <c r="O59" i="11"/>
  <c r="BW59" i="11" s="1"/>
  <c r="O58" i="11"/>
  <c r="BW58" i="11" s="1"/>
  <c r="O57" i="11"/>
  <c r="BW57" i="11" s="1"/>
  <c r="O56" i="11"/>
  <c r="BW56" i="11" s="1"/>
  <c r="O55" i="11"/>
  <c r="BW55" i="11" s="1"/>
  <c r="O54" i="11"/>
  <c r="BW54" i="11" s="1"/>
  <c r="O53" i="11"/>
  <c r="BW53" i="11" s="1"/>
  <c r="O52" i="11"/>
  <c r="BW52" i="11" s="1"/>
  <c r="O51" i="11"/>
  <c r="BW51" i="11" s="1"/>
  <c r="O50" i="11"/>
  <c r="BW50" i="11" s="1"/>
  <c r="O49" i="11"/>
  <c r="BW49" i="11" s="1"/>
  <c r="O48" i="11"/>
  <c r="BW48" i="11" s="1"/>
  <c r="AC80" i="15"/>
  <c r="AC75" i="15"/>
  <c r="AE65" i="11"/>
  <c r="CM65" i="11" s="1"/>
  <c r="AE64" i="11"/>
  <c r="CM64" i="11" s="1"/>
  <c r="AE63" i="11"/>
  <c r="CM63" i="11" s="1"/>
  <c r="AE62" i="11"/>
  <c r="CM62" i="11" s="1"/>
  <c r="AE61" i="11"/>
  <c r="CM61" i="11" s="1"/>
  <c r="AE60" i="11"/>
  <c r="CM60" i="11" s="1"/>
  <c r="AE59" i="11"/>
  <c r="CM59" i="11" s="1"/>
  <c r="AE58" i="11"/>
  <c r="CM58" i="11" s="1"/>
  <c r="AE57" i="11"/>
  <c r="CM57" i="11" s="1"/>
  <c r="AE56" i="11"/>
  <c r="CM56" i="11" s="1"/>
  <c r="AE55" i="11"/>
  <c r="CM55" i="11" s="1"/>
  <c r="AE54" i="11"/>
  <c r="CM54" i="11" s="1"/>
  <c r="AE53" i="11"/>
  <c r="CM53" i="11" s="1"/>
  <c r="AE52" i="11"/>
  <c r="CM52" i="11" s="1"/>
  <c r="AE51" i="11"/>
  <c r="CM51" i="11" s="1"/>
  <c r="AE50" i="11"/>
  <c r="CM50" i="11" s="1"/>
  <c r="AE49" i="11"/>
  <c r="CM49" i="11" s="1"/>
  <c r="AE48" i="11"/>
  <c r="CM48" i="11" s="1"/>
  <c r="AS80" i="15"/>
  <c r="AS75" i="15"/>
  <c r="AU65" i="11"/>
  <c r="DC65" i="11" s="1"/>
  <c r="AU64" i="11"/>
  <c r="DC64" i="11" s="1"/>
  <c r="AU63" i="11"/>
  <c r="DC63" i="11" s="1"/>
  <c r="AU62" i="11"/>
  <c r="DC62" i="11" s="1"/>
  <c r="AU61" i="11"/>
  <c r="DC61" i="11" s="1"/>
  <c r="AU60" i="11"/>
  <c r="DC60" i="11" s="1"/>
  <c r="AU59" i="11"/>
  <c r="DC59" i="11" s="1"/>
  <c r="AU58" i="11"/>
  <c r="DC58" i="11" s="1"/>
  <c r="AU57" i="11"/>
  <c r="DC57" i="11" s="1"/>
  <c r="AU56" i="11"/>
  <c r="DC56" i="11" s="1"/>
  <c r="AU55" i="11"/>
  <c r="DC55" i="11" s="1"/>
  <c r="AU54" i="11"/>
  <c r="DC54" i="11" s="1"/>
  <c r="AU53" i="11"/>
  <c r="DC53" i="11" s="1"/>
  <c r="AU52" i="11"/>
  <c r="DC52" i="11" s="1"/>
  <c r="AU51" i="11"/>
  <c r="DC51" i="11" s="1"/>
  <c r="AU50" i="11"/>
  <c r="DC50" i="11" s="1"/>
  <c r="AU49" i="11"/>
  <c r="DC49" i="11" s="1"/>
  <c r="AU48" i="11"/>
  <c r="DC48" i="11" s="1"/>
  <c r="BI80" i="15"/>
  <c r="BI75" i="15"/>
  <c r="BK65" i="11"/>
  <c r="DS65" i="11" s="1"/>
  <c r="BK64" i="11"/>
  <c r="DS64" i="11" s="1"/>
  <c r="BK63" i="11"/>
  <c r="DS63" i="11" s="1"/>
  <c r="BK62" i="11"/>
  <c r="DS62" i="11" s="1"/>
  <c r="BK61" i="11"/>
  <c r="DS61" i="11" s="1"/>
  <c r="BK60" i="11"/>
  <c r="DS60" i="11" s="1"/>
  <c r="BK59" i="11"/>
  <c r="DS59" i="11" s="1"/>
  <c r="BK58" i="11"/>
  <c r="DS58" i="11" s="1"/>
  <c r="BK57" i="11"/>
  <c r="DS57" i="11" s="1"/>
  <c r="BK56" i="11"/>
  <c r="DS56" i="11" s="1"/>
  <c r="BK55" i="11"/>
  <c r="DS55" i="11" s="1"/>
  <c r="BK54" i="11"/>
  <c r="DS54" i="11" s="1"/>
  <c r="BK53" i="11"/>
  <c r="DS53" i="11" s="1"/>
  <c r="BK52" i="11"/>
  <c r="DS52" i="11" s="1"/>
  <c r="BK51" i="11"/>
  <c r="DS51" i="11" s="1"/>
  <c r="BK50" i="11"/>
  <c r="DS50" i="11" s="1"/>
  <c r="BK49" i="11"/>
  <c r="DS49" i="11" s="1"/>
  <c r="BK48" i="11"/>
  <c r="DS48" i="11" s="1"/>
  <c r="R80" i="15"/>
  <c r="R75" i="15"/>
  <c r="T65" i="11"/>
  <c r="CB65" i="11" s="1"/>
  <c r="T64" i="11"/>
  <c r="CB64" i="11" s="1"/>
  <c r="T63" i="11"/>
  <c r="CB63" i="11" s="1"/>
  <c r="T62" i="11"/>
  <c r="CB62" i="11" s="1"/>
  <c r="T61" i="11"/>
  <c r="CB61" i="11" s="1"/>
  <c r="T60" i="11"/>
  <c r="CB60" i="11" s="1"/>
  <c r="T58" i="11"/>
  <c r="CB58" i="11" s="1"/>
  <c r="T57" i="11"/>
  <c r="CB57" i="11" s="1"/>
  <c r="T56" i="11"/>
  <c r="CB56" i="11" s="1"/>
  <c r="T55" i="11"/>
  <c r="CB55" i="11" s="1"/>
  <c r="T54" i="11"/>
  <c r="CB54" i="11" s="1"/>
  <c r="T53" i="11"/>
  <c r="CB53" i="11" s="1"/>
  <c r="T52" i="11"/>
  <c r="CB52" i="11" s="1"/>
  <c r="T51" i="11"/>
  <c r="CB51" i="11" s="1"/>
  <c r="T50" i="11"/>
  <c r="CB50" i="11" s="1"/>
  <c r="T49" i="11"/>
  <c r="CB49" i="11" s="1"/>
  <c r="T48" i="11"/>
  <c r="CB48" i="11" s="1"/>
  <c r="T59" i="11"/>
  <c r="CB59" i="11" s="1"/>
  <c r="AH80" i="15"/>
  <c r="AH75" i="15"/>
  <c r="AJ65" i="11"/>
  <c r="CR65" i="11" s="1"/>
  <c r="AJ64" i="11"/>
  <c r="CR64" i="11" s="1"/>
  <c r="AJ63" i="11"/>
  <c r="CR63" i="11" s="1"/>
  <c r="AJ62" i="11"/>
  <c r="CR62" i="11" s="1"/>
  <c r="AJ61" i="11"/>
  <c r="CR61" i="11" s="1"/>
  <c r="AJ60" i="11"/>
  <c r="CR60" i="11" s="1"/>
  <c r="AJ59" i="11"/>
  <c r="CR59" i="11" s="1"/>
  <c r="AJ58" i="11"/>
  <c r="CR58" i="11" s="1"/>
  <c r="AJ57" i="11"/>
  <c r="CR57" i="11" s="1"/>
  <c r="AJ56" i="11"/>
  <c r="CR56" i="11" s="1"/>
  <c r="AJ55" i="11"/>
  <c r="CR55" i="11" s="1"/>
  <c r="AJ54" i="11"/>
  <c r="CR54" i="11" s="1"/>
  <c r="AJ53" i="11"/>
  <c r="CR53" i="11" s="1"/>
  <c r="AJ52" i="11"/>
  <c r="CR52" i="11" s="1"/>
  <c r="AJ51" i="11"/>
  <c r="CR51" i="11" s="1"/>
  <c r="AJ50" i="11"/>
  <c r="CR50" i="11" s="1"/>
  <c r="AJ49" i="11"/>
  <c r="CR49" i="11" s="1"/>
  <c r="AJ48" i="11"/>
  <c r="CR48" i="11" s="1"/>
  <c r="AX80" i="15"/>
  <c r="AX75" i="15"/>
  <c r="AZ65" i="11"/>
  <c r="DH65" i="11" s="1"/>
  <c r="AZ64" i="11"/>
  <c r="DH64" i="11" s="1"/>
  <c r="AZ63" i="11"/>
  <c r="DH63" i="11" s="1"/>
  <c r="AZ62" i="11"/>
  <c r="DH62" i="11" s="1"/>
  <c r="AZ61" i="11"/>
  <c r="DH61" i="11" s="1"/>
  <c r="AZ60" i="11"/>
  <c r="DH60" i="11" s="1"/>
  <c r="AZ59" i="11"/>
  <c r="DH59" i="11" s="1"/>
  <c r="AZ58" i="11"/>
  <c r="DH58" i="11" s="1"/>
  <c r="AZ57" i="11"/>
  <c r="DH57" i="11" s="1"/>
  <c r="AZ56" i="11"/>
  <c r="DH56" i="11" s="1"/>
  <c r="AZ55" i="11"/>
  <c r="DH55" i="11" s="1"/>
  <c r="AZ54" i="11"/>
  <c r="DH54" i="11" s="1"/>
  <c r="AZ53" i="11"/>
  <c r="DH53" i="11" s="1"/>
  <c r="AZ52" i="11"/>
  <c r="DH52" i="11" s="1"/>
  <c r="AZ51" i="11"/>
  <c r="DH51" i="11" s="1"/>
  <c r="AZ50" i="11"/>
  <c r="DH50" i="11" s="1"/>
  <c r="AZ49" i="11"/>
  <c r="DH49" i="11" s="1"/>
  <c r="AZ48" i="11"/>
  <c r="DH48" i="11" s="1"/>
  <c r="BN80" i="15"/>
  <c r="BN75" i="15"/>
  <c r="BP65" i="11"/>
  <c r="DX65" i="11" s="1"/>
  <c r="BP64" i="11"/>
  <c r="DX64" i="11" s="1"/>
  <c r="BP63" i="11"/>
  <c r="DX63" i="11" s="1"/>
  <c r="BP62" i="11"/>
  <c r="DX62" i="11" s="1"/>
  <c r="BP61" i="11"/>
  <c r="DX61" i="11" s="1"/>
  <c r="BP60" i="11"/>
  <c r="DX60" i="11" s="1"/>
  <c r="BP59" i="11"/>
  <c r="DX59" i="11" s="1"/>
  <c r="BP57" i="11"/>
  <c r="DX57" i="11" s="1"/>
  <c r="BP56" i="11"/>
  <c r="DX56" i="11" s="1"/>
  <c r="BP55" i="11"/>
  <c r="DX55" i="11" s="1"/>
  <c r="BP54" i="11"/>
  <c r="DX54" i="11" s="1"/>
  <c r="BP53" i="11"/>
  <c r="DX53" i="11" s="1"/>
  <c r="BP52" i="11"/>
  <c r="DX52" i="11" s="1"/>
  <c r="BP51" i="11"/>
  <c r="DX51" i="11" s="1"/>
  <c r="BP50" i="11"/>
  <c r="DX50" i="11" s="1"/>
  <c r="BP58" i="11"/>
  <c r="DX58" i="11" s="1"/>
  <c r="BP49" i="11"/>
  <c r="DX49" i="11" s="1"/>
  <c r="BP48" i="11"/>
  <c r="DX48" i="11" s="1"/>
  <c r="T88" i="15"/>
  <c r="T83" i="15"/>
  <c r="AJ88" i="15"/>
  <c r="AJ83" i="15"/>
  <c r="AZ88" i="15"/>
  <c r="AZ83" i="15"/>
  <c r="BP88" i="15"/>
  <c r="BP83" i="15"/>
  <c r="Y88" i="15"/>
  <c r="Y83" i="15"/>
  <c r="AO88" i="15"/>
  <c r="AO83" i="15"/>
  <c r="BE88" i="15"/>
  <c r="BE83" i="15"/>
  <c r="N88" i="15"/>
  <c r="N83" i="15"/>
  <c r="AD88" i="15"/>
  <c r="AD83" i="15"/>
  <c r="AT88" i="15"/>
  <c r="AT83" i="15"/>
  <c r="BJ88" i="15"/>
  <c r="BJ83" i="15"/>
  <c r="S88" i="15"/>
  <c r="S83" i="15"/>
  <c r="AI88" i="15"/>
  <c r="AI83" i="15"/>
  <c r="AY88" i="15"/>
  <c r="AY83" i="15"/>
  <c r="BO88" i="15"/>
  <c r="BO83" i="15"/>
  <c r="P391" i="12"/>
  <c r="O181" i="10" s="1"/>
  <c r="W96" i="15"/>
  <c r="W91" i="15"/>
  <c r="P131" i="12"/>
  <c r="P258" i="12"/>
  <c r="P4" i="12"/>
  <c r="S9" i="12" s="1"/>
  <c r="AF391" i="12"/>
  <c r="AE181" i="10" s="1"/>
  <c r="AM96" i="15"/>
  <c r="AM91" i="15"/>
  <c r="AF131" i="12"/>
  <c r="AF258" i="12"/>
  <c r="AF4" i="12"/>
  <c r="AI9" i="12" s="1"/>
  <c r="AV391" i="12"/>
  <c r="AU181" i="10" s="1"/>
  <c r="BC96" i="15"/>
  <c r="BC91" i="15"/>
  <c r="AV131" i="12"/>
  <c r="AV258" i="12"/>
  <c r="AV4" i="12"/>
  <c r="AZ71" i="12" s="1"/>
  <c r="BL391" i="12"/>
  <c r="BK181" i="10" s="1"/>
  <c r="BS96" i="15"/>
  <c r="BS91" i="15"/>
  <c r="BL131" i="12"/>
  <c r="BL258" i="12"/>
  <c r="BL4" i="12"/>
  <c r="U391" i="12"/>
  <c r="T181" i="10" s="1"/>
  <c r="AB91" i="15"/>
  <c r="AB96" i="15"/>
  <c r="U131" i="12"/>
  <c r="U258" i="12"/>
  <c r="U4" i="12"/>
  <c r="X9" i="12" s="1"/>
  <c r="AK391" i="12"/>
  <c r="AJ181" i="10" s="1"/>
  <c r="AR91" i="15"/>
  <c r="AR96" i="15"/>
  <c r="AK131" i="12"/>
  <c r="AK258" i="12"/>
  <c r="AK4" i="12"/>
  <c r="AN9" i="12" s="1"/>
  <c r="BA391" i="12"/>
  <c r="AZ181" i="10" s="1"/>
  <c r="BH91" i="15"/>
  <c r="BH96" i="15"/>
  <c r="BA131" i="12"/>
  <c r="BA258" i="12"/>
  <c r="BA4" i="12"/>
  <c r="BD9" i="12" s="1"/>
  <c r="J391" i="12"/>
  <c r="I181" i="10" s="1"/>
  <c r="Q96" i="15"/>
  <c r="Q91" i="15"/>
  <c r="J258" i="12"/>
  <c r="J131" i="12"/>
  <c r="J4" i="12"/>
  <c r="M9" i="12" s="1"/>
  <c r="Z391" i="12"/>
  <c r="Y181" i="10" s="1"/>
  <c r="AG96" i="15"/>
  <c r="AG91" i="15"/>
  <c r="Z258" i="12"/>
  <c r="Z4" i="12"/>
  <c r="AD71" i="12" s="1"/>
  <c r="Z131" i="12"/>
  <c r="AP391" i="12"/>
  <c r="AO181" i="10" s="1"/>
  <c r="AW96" i="15"/>
  <c r="AW91" i="15"/>
  <c r="AP258" i="12"/>
  <c r="AP4" i="12"/>
  <c r="AT71" i="12" s="1"/>
  <c r="AP131" i="12"/>
  <c r="BF391" i="12"/>
  <c r="BE181" i="10" s="1"/>
  <c r="BM96" i="15"/>
  <c r="BM91" i="15"/>
  <c r="BF258" i="12"/>
  <c r="BF4" i="12"/>
  <c r="BI9" i="12" s="1"/>
  <c r="BF131" i="12"/>
  <c r="O391" i="12"/>
  <c r="N181" i="10" s="1"/>
  <c r="V96" i="15"/>
  <c r="V91" i="15"/>
  <c r="O258" i="12"/>
  <c r="O131" i="12"/>
  <c r="O4" i="12"/>
  <c r="S71" i="12" s="1"/>
  <c r="AE391" i="12"/>
  <c r="AD181" i="10" s="1"/>
  <c r="AL96" i="15"/>
  <c r="AL91" i="15"/>
  <c r="AE258" i="12"/>
  <c r="AE131" i="12"/>
  <c r="AE4" i="12"/>
  <c r="AI71" i="12" s="1"/>
  <c r="AU391" i="12"/>
  <c r="AT181" i="10" s="1"/>
  <c r="BB96" i="15"/>
  <c r="BB91" i="15"/>
  <c r="AU258" i="12"/>
  <c r="AU131" i="12"/>
  <c r="AU4" i="12"/>
  <c r="AY71" i="12" s="1"/>
  <c r="BK391" i="12"/>
  <c r="BJ181" i="10" s="1"/>
  <c r="BR96" i="15"/>
  <c r="BR91" i="15"/>
  <c r="BK258" i="12"/>
  <c r="BK131" i="12"/>
  <c r="BK4" i="12"/>
  <c r="BG11" i="10"/>
  <c r="BG6" i="10"/>
  <c r="AY11" i="10"/>
  <c r="AY6" i="10"/>
  <c r="AQ11" i="10"/>
  <c r="AQ6" i="10"/>
  <c r="AA11" i="10"/>
  <c r="AA6" i="10"/>
  <c r="K11" i="10"/>
  <c r="K6" i="10"/>
  <c r="AW11" i="10"/>
  <c r="AW6" i="10"/>
  <c r="AO11" i="10"/>
  <c r="AO6" i="10"/>
  <c r="AG11" i="10"/>
  <c r="AG6" i="10"/>
  <c r="Y11" i="10"/>
  <c r="Y6" i="10"/>
  <c r="Q11" i="10"/>
  <c r="Q6" i="10"/>
  <c r="I11" i="10"/>
  <c r="I6" i="10"/>
  <c r="BD11" i="10"/>
  <c r="BD6" i="10"/>
  <c r="AV11" i="10"/>
  <c r="AV6" i="10"/>
  <c r="AN11" i="10"/>
  <c r="AN6" i="10"/>
  <c r="AF11" i="10"/>
  <c r="AF6" i="10"/>
  <c r="X11" i="10"/>
  <c r="X6" i="10"/>
  <c r="P11" i="10"/>
  <c r="P6" i="10"/>
  <c r="H6" i="10"/>
  <c r="BJ11" i="10"/>
  <c r="BJ6" i="10"/>
  <c r="BB11" i="10"/>
  <c r="AT11" i="10"/>
  <c r="AT6" i="10"/>
  <c r="AL11" i="10"/>
  <c r="AD11" i="10"/>
  <c r="AD6" i="10"/>
  <c r="N11" i="10"/>
  <c r="N6" i="10"/>
  <c r="F11" i="10"/>
  <c r="F6" i="10"/>
  <c r="BC11" i="10"/>
  <c r="BC6" i="10"/>
  <c r="AU11" i="10"/>
  <c r="AU6" i="10"/>
  <c r="AM11" i="10"/>
  <c r="AM6" i="10"/>
  <c r="W11" i="10"/>
  <c r="W6" i="10"/>
  <c r="O11" i="10"/>
  <c r="O6" i="10"/>
  <c r="G11" i="10"/>
  <c r="G6" i="10"/>
  <c r="C11" i="10"/>
  <c r="C6" i="10"/>
  <c r="BI11" i="10"/>
  <c r="BI6" i="10"/>
  <c r="AC11" i="10"/>
  <c r="AC6" i="10"/>
  <c r="BH11" i="10"/>
  <c r="BH6" i="10"/>
  <c r="AZ11" i="10"/>
  <c r="AZ6" i="10"/>
  <c r="AR11" i="10"/>
  <c r="AR6" i="10"/>
  <c r="AJ11" i="10"/>
  <c r="AB11" i="10"/>
  <c r="AB6" i="10"/>
  <c r="T11" i="10"/>
  <c r="T6" i="10"/>
  <c r="L11" i="10"/>
  <c r="L6" i="10"/>
  <c r="D11" i="10"/>
  <c r="D6" i="10"/>
  <c r="AP6" i="10"/>
  <c r="AH11" i="10"/>
  <c r="AH6" i="10"/>
  <c r="R11" i="10"/>
  <c r="R6" i="10"/>
  <c r="M4" i="7"/>
  <c r="DH43" i="11"/>
  <c r="EA43" i="11"/>
  <c r="CU43" i="11"/>
  <c r="CE43" i="11"/>
  <c r="DZ43" i="11"/>
  <c r="CT43" i="11"/>
  <c r="CD43" i="11"/>
  <c r="CW43" i="11"/>
  <c r="BX43" i="11"/>
  <c r="DV43" i="11"/>
  <c r="DF43" i="11"/>
  <c r="CP43" i="11"/>
  <c r="DY43" i="11"/>
  <c r="DI43" i="11"/>
  <c r="CS43" i="11"/>
  <c r="CZ43" i="11"/>
  <c r="DS43" i="11"/>
  <c r="DC43" i="11"/>
  <c r="CM43" i="11"/>
  <c r="BW43" i="11"/>
  <c r="BV43" i="11"/>
  <c r="CF43" i="11"/>
  <c r="DO43" i="11"/>
  <c r="CI43" i="11"/>
  <c r="CX43" i="11"/>
  <c r="CH43" i="11"/>
  <c r="AA263" i="12"/>
  <c r="BL263" i="12"/>
  <c r="R263" i="12"/>
  <c r="L263" i="12"/>
  <c r="K263" i="12"/>
  <c r="H263" i="12"/>
  <c r="BA263" i="12"/>
  <c r="BD263" i="12"/>
  <c r="U263" i="12"/>
  <c r="BH263" i="12"/>
  <c r="C10" i="12"/>
  <c r="AK9" i="12"/>
  <c r="E9" i="12"/>
  <c r="F9" i="12"/>
  <c r="G9" i="12"/>
  <c r="O9" i="12"/>
  <c r="AQ71" i="12"/>
  <c r="G71" i="12"/>
  <c r="AX71" i="12"/>
  <c r="AL71" i="12"/>
  <c r="F71" i="12"/>
  <c r="C72" i="12"/>
  <c r="E71" i="12"/>
  <c r="H71" i="12"/>
  <c r="AU263" i="12"/>
  <c r="AE263" i="12"/>
  <c r="O263" i="12"/>
  <c r="T263" i="12"/>
  <c r="BB263" i="12"/>
  <c r="AL263" i="12"/>
  <c r="V263" i="12"/>
  <c r="F263" i="12"/>
  <c r="X263" i="12"/>
  <c r="BE263" i="12"/>
  <c r="AO263" i="12"/>
  <c r="Y263" i="12"/>
  <c r="I263" i="12"/>
  <c r="P263" i="12"/>
  <c r="BC263" i="12"/>
  <c r="AM263" i="12"/>
  <c r="W263" i="12"/>
  <c r="G263" i="12"/>
  <c r="AV263" i="12"/>
  <c r="BJ263" i="12"/>
  <c r="AT263" i="12"/>
  <c r="AD263" i="12"/>
  <c r="N263" i="12"/>
  <c r="AR263" i="12"/>
  <c r="C264" i="12"/>
  <c r="BJ264" i="12" s="1"/>
  <c r="AW263" i="12"/>
  <c r="AG263" i="12"/>
  <c r="Q263" i="12"/>
  <c r="AZ263" i="12"/>
  <c r="AY263" i="12"/>
  <c r="AI263" i="12"/>
  <c r="S263" i="12"/>
  <c r="AN263" i="12"/>
  <c r="BF263" i="12"/>
  <c r="AP263" i="12"/>
  <c r="Z263" i="12"/>
  <c r="J263" i="12"/>
  <c r="AF263" i="12"/>
  <c r="BI263" i="12"/>
  <c r="AS263" i="12"/>
  <c r="AC263" i="12"/>
  <c r="M263" i="12"/>
  <c r="AB263" i="12"/>
  <c r="BK325" i="12"/>
  <c r="BG325" i="12"/>
  <c r="BC325" i="12"/>
  <c r="AY325" i="12"/>
  <c r="AU325" i="12"/>
  <c r="AQ325" i="12"/>
  <c r="AM325" i="12"/>
  <c r="AI325" i="12"/>
  <c r="AE325" i="12"/>
  <c r="AA325" i="12"/>
  <c r="W325" i="12"/>
  <c r="S325" i="12"/>
  <c r="O325" i="12"/>
  <c r="K325" i="12"/>
  <c r="G325" i="12"/>
  <c r="BL325" i="12"/>
  <c r="AZ325" i="12"/>
  <c r="AN325" i="12"/>
  <c r="AB325" i="12"/>
  <c r="L325" i="12"/>
  <c r="BJ325" i="12"/>
  <c r="BF325" i="12"/>
  <c r="BB325" i="12"/>
  <c r="AX325" i="12"/>
  <c r="AT325" i="12"/>
  <c r="AP325" i="12"/>
  <c r="AL325" i="12"/>
  <c r="AH325" i="12"/>
  <c r="AD325" i="12"/>
  <c r="Z325" i="12"/>
  <c r="V325" i="12"/>
  <c r="R325" i="12"/>
  <c r="N325" i="12"/>
  <c r="J325" i="12"/>
  <c r="F325" i="12"/>
  <c r="BD325" i="12"/>
  <c r="AV325" i="12"/>
  <c r="AJ325" i="12"/>
  <c r="X325" i="12"/>
  <c r="P325" i="12"/>
  <c r="C326" i="12"/>
  <c r="BI325" i="12"/>
  <c r="BE325" i="12"/>
  <c r="BA325" i="12"/>
  <c r="AW325" i="12"/>
  <c r="AS325" i="12"/>
  <c r="AO325" i="12"/>
  <c r="AK325" i="12"/>
  <c r="AG325" i="12"/>
  <c r="AC325" i="12"/>
  <c r="Y325" i="12"/>
  <c r="U325" i="12"/>
  <c r="Q325" i="12"/>
  <c r="M325" i="12"/>
  <c r="I325" i="12"/>
  <c r="E325" i="12"/>
  <c r="BH325" i="12"/>
  <c r="AR325" i="12"/>
  <c r="AF325" i="12"/>
  <c r="T325" i="12"/>
  <c r="H325" i="12"/>
  <c r="AJ263" i="12"/>
  <c r="BL197" i="12"/>
  <c r="X197" i="12"/>
  <c r="AN197" i="12"/>
  <c r="H197" i="12"/>
  <c r="BD197" i="12"/>
  <c r="AJ197" i="12"/>
  <c r="M197" i="12"/>
  <c r="AC197" i="12"/>
  <c r="AS197" i="12"/>
  <c r="BI197" i="12"/>
  <c r="N197" i="12"/>
  <c r="AD197" i="12"/>
  <c r="AT197" i="12"/>
  <c r="BJ197" i="12"/>
  <c r="S197" i="12"/>
  <c r="AI197" i="12"/>
  <c r="AY197" i="12"/>
  <c r="AV197" i="12"/>
  <c r="AR197" i="12"/>
  <c r="AZ197" i="12"/>
  <c r="Y197" i="12"/>
  <c r="BE197" i="12"/>
  <c r="AP197" i="12"/>
  <c r="O197" i="12"/>
  <c r="AU197" i="12"/>
  <c r="BK197" i="12"/>
  <c r="T197" i="12"/>
  <c r="Q197" i="12"/>
  <c r="AG197" i="12"/>
  <c r="AW197" i="12"/>
  <c r="C198" i="12"/>
  <c r="BB198" i="12" s="1"/>
  <c r="R197" i="12"/>
  <c r="AH197" i="12"/>
  <c r="AX197" i="12"/>
  <c r="G197" i="12"/>
  <c r="W197" i="12"/>
  <c r="AM197" i="12"/>
  <c r="BC197" i="12"/>
  <c r="AF197" i="12"/>
  <c r="AB197" i="12"/>
  <c r="I197" i="12"/>
  <c r="AO197" i="12"/>
  <c r="J197" i="12"/>
  <c r="Z197" i="12"/>
  <c r="BF197" i="12"/>
  <c r="AE197" i="12"/>
  <c r="BH197" i="12"/>
  <c r="E197" i="12"/>
  <c r="U197" i="12"/>
  <c r="AK197" i="12"/>
  <c r="BA197" i="12"/>
  <c r="F197" i="12"/>
  <c r="V197" i="12"/>
  <c r="AL197" i="12"/>
  <c r="BB197" i="12"/>
  <c r="K197" i="12"/>
  <c r="AA197" i="12"/>
  <c r="AQ197" i="12"/>
  <c r="BG197" i="12"/>
  <c r="P197" i="12"/>
  <c r="L197" i="12"/>
  <c r="BJ136" i="12"/>
  <c r="BF136" i="12"/>
  <c r="BB136" i="12"/>
  <c r="AX136" i="12"/>
  <c r="AT136" i="12"/>
  <c r="AP136" i="12"/>
  <c r="AL136" i="12"/>
  <c r="AH136" i="12"/>
  <c r="AD136" i="12"/>
  <c r="Z136" i="12"/>
  <c r="V136" i="12"/>
  <c r="R136" i="12"/>
  <c r="N136" i="12"/>
  <c r="J136" i="12"/>
  <c r="F136" i="12"/>
  <c r="C137" i="12"/>
  <c r="BI136" i="12"/>
  <c r="BE136" i="12"/>
  <c r="BA136" i="12"/>
  <c r="AW136" i="12"/>
  <c r="AS136" i="12"/>
  <c r="AO136" i="12"/>
  <c r="AK136" i="12"/>
  <c r="AG136" i="12"/>
  <c r="AC136" i="12"/>
  <c r="Y136" i="12"/>
  <c r="U136" i="12"/>
  <c r="Q136" i="12"/>
  <c r="M136" i="12"/>
  <c r="I136" i="12"/>
  <c r="E136" i="12"/>
  <c r="BL136" i="12"/>
  <c r="BH136" i="12"/>
  <c r="BD136" i="12"/>
  <c r="AZ136" i="12"/>
  <c r="AV136" i="12"/>
  <c r="AR136" i="12"/>
  <c r="AN136" i="12"/>
  <c r="AJ136" i="12"/>
  <c r="AF136" i="12"/>
  <c r="AB136" i="12"/>
  <c r="X136" i="12"/>
  <c r="T136" i="12"/>
  <c r="P136" i="12"/>
  <c r="L136" i="12"/>
  <c r="H136" i="12"/>
  <c r="BC136" i="12"/>
  <c r="AM136" i="12"/>
  <c r="W136" i="12"/>
  <c r="G136" i="12"/>
  <c r="BG136" i="12"/>
  <c r="K136" i="12"/>
  <c r="AY136" i="12"/>
  <c r="AI136" i="12"/>
  <c r="S136" i="12"/>
  <c r="AQ136" i="12"/>
  <c r="BK136" i="12"/>
  <c r="AU136" i="12"/>
  <c r="AE136" i="12"/>
  <c r="O136" i="12"/>
  <c r="AA136" i="12"/>
  <c r="BE11" i="10" l="1"/>
  <c r="AT9" i="12"/>
  <c r="V6" i="10"/>
  <c r="J9" i="12"/>
  <c r="W71" i="12"/>
  <c r="AM9" i="12"/>
  <c r="AR9" i="12"/>
  <c r="Z6" i="10"/>
  <c r="U6" i="10"/>
  <c r="AB71" i="12"/>
  <c r="AI11" i="10"/>
  <c r="AX6" i="10"/>
  <c r="AE6" i="10"/>
  <c r="S6" i="10"/>
  <c r="E6" i="10"/>
  <c r="AU9" i="12"/>
  <c r="AC9" i="12"/>
  <c r="BB9" i="12"/>
  <c r="AK71" i="12"/>
  <c r="R71" i="12"/>
  <c r="BJ71" i="12"/>
  <c r="AY9" i="12"/>
  <c r="BG9" i="12"/>
  <c r="AH9" i="12"/>
  <c r="L9" i="12"/>
  <c r="T71" i="12"/>
  <c r="AG71" i="12"/>
  <c r="AP71" i="12"/>
  <c r="BL532" i="4"/>
  <c r="BM535" i="4" s="1"/>
  <c r="D54" i="4"/>
  <c r="K6" i="11"/>
  <c r="D23" i="10" s="1"/>
  <c r="J16" i="5"/>
  <c r="K7" i="11"/>
  <c r="D156" i="10"/>
  <c r="D224" i="10" s="1"/>
  <c r="D537" i="4"/>
  <c r="D57" i="4" s="1"/>
  <c r="D18" i="10"/>
  <c r="M6" i="10"/>
  <c r="AK6" i="10"/>
  <c r="AS6" i="10"/>
  <c r="BF6" i="10"/>
  <c r="Y71" i="12"/>
  <c r="BE71" i="12"/>
  <c r="AF71" i="12"/>
  <c r="V71" i="12"/>
  <c r="BL71" i="12"/>
  <c r="BG71" i="12"/>
  <c r="AS9" i="12"/>
  <c r="BD264" i="12"/>
  <c r="BD198" i="12"/>
  <c r="AY29" i="13"/>
  <c r="AY38" i="13" s="1"/>
  <c r="AY47" i="13" s="1"/>
  <c r="AY56" i="13" s="1"/>
  <c r="AX281" i="4"/>
  <c r="AX343" i="4" s="1"/>
  <c r="AX406" i="4" s="1"/>
  <c r="AX469" i="4" s="1"/>
  <c r="AV29" i="13"/>
  <c r="AV38" i="13" s="1"/>
  <c r="AV47" i="13" s="1"/>
  <c r="AV56" i="13" s="1"/>
  <c r="AU281" i="4"/>
  <c r="AU343" i="4" s="1"/>
  <c r="AU406" i="4" s="1"/>
  <c r="AU469" i="4" s="1"/>
  <c r="BB29" i="13"/>
  <c r="BB38" i="13" s="1"/>
  <c r="BB47" i="13" s="1"/>
  <c r="BB56" i="13" s="1"/>
  <c r="BA281" i="4"/>
  <c r="BA343" i="4" s="1"/>
  <c r="BA406" i="4" s="1"/>
  <c r="BA469" i="4" s="1"/>
  <c r="AC29" i="13"/>
  <c r="AC38" i="13" s="1"/>
  <c r="AC47" i="13" s="1"/>
  <c r="AC56" i="13" s="1"/>
  <c r="AB281" i="4"/>
  <c r="AB343" i="4" s="1"/>
  <c r="AB406" i="4" s="1"/>
  <c r="AB469" i="4" s="1"/>
  <c r="AB29" i="13"/>
  <c r="AB38" i="13" s="1"/>
  <c r="AB47" i="13" s="1"/>
  <c r="AB56" i="13" s="1"/>
  <c r="AA281" i="4"/>
  <c r="AA343" i="4" s="1"/>
  <c r="AA406" i="4" s="1"/>
  <c r="AA469" i="4" s="1"/>
  <c r="O29" i="13"/>
  <c r="O38" i="13" s="1"/>
  <c r="O47" i="13" s="1"/>
  <c r="O56" i="13" s="1"/>
  <c r="N281" i="4"/>
  <c r="N343" i="4" s="1"/>
  <c r="N406" i="4" s="1"/>
  <c r="N469" i="4" s="1"/>
  <c r="Z29" i="13"/>
  <c r="Z38" i="13" s="1"/>
  <c r="Z47" i="13" s="1"/>
  <c r="Z56" i="13" s="1"/>
  <c r="Y281" i="4"/>
  <c r="Y343" i="4" s="1"/>
  <c r="Y406" i="4" s="1"/>
  <c r="Y469" i="4" s="1"/>
  <c r="H29" i="13"/>
  <c r="H38" i="13" s="1"/>
  <c r="H47" i="13" s="1"/>
  <c r="H56" i="13" s="1"/>
  <c r="G281" i="4"/>
  <c r="G343" i="4" s="1"/>
  <c r="G406" i="4" s="1"/>
  <c r="G469" i="4" s="1"/>
  <c r="AR29" i="13"/>
  <c r="AR38" i="13" s="1"/>
  <c r="AR47" i="13" s="1"/>
  <c r="AR56" i="13" s="1"/>
  <c r="AQ281" i="4"/>
  <c r="AQ343" i="4" s="1"/>
  <c r="AQ406" i="4" s="1"/>
  <c r="AQ469" i="4" s="1"/>
  <c r="BI29" i="13"/>
  <c r="BI38" i="13" s="1"/>
  <c r="BI47" i="13" s="1"/>
  <c r="BI56" i="13" s="1"/>
  <c r="BH281" i="4"/>
  <c r="BH343" i="4" s="1"/>
  <c r="BH406" i="4" s="1"/>
  <c r="BH469" i="4" s="1"/>
  <c r="Z71" i="12"/>
  <c r="X66" i="11"/>
  <c r="AU29" i="13"/>
  <c r="AU38" i="13" s="1"/>
  <c r="AU47" i="13" s="1"/>
  <c r="AU56" i="13" s="1"/>
  <c r="AT281" i="4"/>
  <c r="AT343" i="4" s="1"/>
  <c r="AT406" i="4" s="1"/>
  <c r="AT469" i="4" s="1"/>
  <c r="N29" i="13"/>
  <c r="N38" i="13" s="1"/>
  <c r="N47" i="13" s="1"/>
  <c r="N56" i="13" s="1"/>
  <c r="M281" i="4"/>
  <c r="M343" i="4" s="1"/>
  <c r="M406" i="4" s="1"/>
  <c r="M469" i="4" s="1"/>
  <c r="Y29" i="13"/>
  <c r="Y38" i="13" s="1"/>
  <c r="Y47" i="13" s="1"/>
  <c r="Y56" i="13" s="1"/>
  <c r="X281" i="4"/>
  <c r="X343" i="4" s="1"/>
  <c r="X406" i="4" s="1"/>
  <c r="X469" i="4" s="1"/>
  <c r="R29" i="13"/>
  <c r="R38" i="13" s="1"/>
  <c r="R47" i="13" s="1"/>
  <c r="R56" i="13" s="1"/>
  <c r="Q281" i="4"/>
  <c r="Q343" i="4" s="1"/>
  <c r="Q406" i="4" s="1"/>
  <c r="Q469" i="4" s="1"/>
  <c r="AK29" i="13"/>
  <c r="AK38" i="13" s="1"/>
  <c r="AK47" i="13" s="1"/>
  <c r="AK56" i="13" s="1"/>
  <c r="AJ281" i="4"/>
  <c r="AJ343" i="4" s="1"/>
  <c r="AJ406" i="4" s="1"/>
  <c r="AJ469" i="4" s="1"/>
  <c r="BC29" i="13"/>
  <c r="BC38" i="13" s="1"/>
  <c r="BC47" i="13" s="1"/>
  <c r="BC56" i="13" s="1"/>
  <c r="BB281" i="4"/>
  <c r="BB343" i="4" s="1"/>
  <c r="BB406" i="4" s="1"/>
  <c r="BB469" i="4" s="1"/>
  <c r="W29" i="13"/>
  <c r="W38" i="13" s="1"/>
  <c r="W47" i="13" s="1"/>
  <c r="W56" i="13" s="1"/>
  <c r="V281" i="4"/>
  <c r="V343" i="4" s="1"/>
  <c r="V406" i="4" s="1"/>
  <c r="V469" i="4" s="1"/>
  <c r="BD29" i="13"/>
  <c r="BD38" i="13" s="1"/>
  <c r="BD47" i="13" s="1"/>
  <c r="BD56" i="13" s="1"/>
  <c r="BC281" i="4"/>
  <c r="BC343" i="4" s="1"/>
  <c r="BC406" i="4" s="1"/>
  <c r="BC469" i="4" s="1"/>
  <c r="BJ29" i="13"/>
  <c r="BJ38" i="13" s="1"/>
  <c r="BJ47" i="13" s="1"/>
  <c r="BJ56" i="13" s="1"/>
  <c r="BI281" i="4"/>
  <c r="BI343" i="4" s="1"/>
  <c r="BI406" i="4" s="1"/>
  <c r="BI469" i="4" s="1"/>
  <c r="AF66" i="11"/>
  <c r="W22" i="13" s="1"/>
  <c r="AI29" i="13"/>
  <c r="AI38" i="13" s="1"/>
  <c r="AI47" i="13" s="1"/>
  <c r="AI56" i="13" s="1"/>
  <c r="AH281" i="4"/>
  <c r="AH343" i="4" s="1"/>
  <c r="AH406" i="4" s="1"/>
  <c r="AH469" i="4" s="1"/>
  <c r="AH29" i="13"/>
  <c r="AH38" i="13" s="1"/>
  <c r="AH47" i="13" s="1"/>
  <c r="AH56" i="13" s="1"/>
  <c r="AG281" i="4"/>
  <c r="AG343" i="4" s="1"/>
  <c r="AG406" i="4" s="1"/>
  <c r="AG469" i="4" s="1"/>
  <c r="P29" i="13"/>
  <c r="P38" i="13" s="1"/>
  <c r="P47" i="13" s="1"/>
  <c r="P56" i="13" s="1"/>
  <c r="O281" i="4"/>
  <c r="O343" i="4" s="1"/>
  <c r="O406" i="4" s="1"/>
  <c r="O469" i="4" s="1"/>
  <c r="V29" i="13"/>
  <c r="V38" i="13" s="1"/>
  <c r="V47" i="13" s="1"/>
  <c r="V56" i="13" s="1"/>
  <c r="U281" i="4"/>
  <c r="U343" i="4" s="1"/>
  <c r="U406" i="4" s="1"/>
  <c r="U469" i="4" s="1"/>
  <c r="L29" i="13"/>
  <c r="L38" i="13" s="1"/>
  <c r="L47" i="13" s="1"/>
  <c r="L56" i="13" s="1"/>
  <c r="K281" i="4"/>
  <c r="K343" i="4" s="1"/>
  <c r="K406" i="4" s="1"/>
  <c r="K469" i="4" s="1"/>
  <c r="AS29" i="13"/>
  <c r="AS38" i="13" s="1"/>
  <c r="AS47" i="13" s="1"/>
  <c r="AS56" i="13" s="1"/>
  <c r="AR281" i="4"/>
  <c r="AR343" i="4" s="1"/>
  <c r="AR406" i="4" s="1"/>
  <c r="AR469" i="4" s="1"/>
  <c r="M29" i="13"/>
  <c r="M38" i="13" s="1"/>
  <c r="M47" i="13" s="1"/>
  <c r="M56" i="13" s="1"/>
  <c r="L281" i="4"/>
  <c r="L343" i="4" s="1"/>
  <c r="L406" i="4" s="1"/>
  <c r="L469" i="4" s="1"/>
  <c r="BH29" i="13"/>
  <c r="BH38" i="13" s="1"/>
  <c r="BH47" i="13" s="1"/>
  <c r="BH56" i="13" s="1"/>
  <c r="BG281" i="4"/>
  <c r="BG343" i="4" s="1"/>
  <c r="BG406" i="4" s="1"/>
  <c r="BG469" i="4" s="1"/>
  <c r="S29" i="13"/>
  <c r="S38" i="13" s="1"/>
  <c r="S47" i="13" s="1"/>
  <c r="S56" i="13" s="1"/>
  <c r="R281" i="4"/>
  <c r="R343" i="4" s="1"/>
  <c r="R406" i="4" s="1"/>
  <c r="R469" i="4" s="1"/>
  <c r="AG29" i="13"/>
  <c r="AG38" i="13" s="1"/>
  <c r="AG47" i="13" s="1"/>
  <c r="AG56" i="13" s="1"/>
  <c r="AF281" i="4"/>
  <c r="AF343" i="4" s="1"/>
  <c r="AF406" i="4" s="1"/>
  <c r="AF469" i="4" s="1"/>
  <c r="BE29" i="13"/>
  <c r="BE38" i="13" s="1"/>
  <c r="BE47" i="13" s="1"/>
  <c r="BE56" i="13" s="1"/>
  <c r="BD281" i="4"/>
  <c r="BD343" i="4" s="1"/>
  <c r="BD406" i="4" s="1"/>
  <c r="BD469" i="4" s="1"/>
  <c r="AQ29" i="13"/>
  <c r="AQ38" i="13" s="1"/>
  <c r="AQ47" i="13" s="1"/>
  <c r="AQ56" i="13" s="1"/>
  <c r="AP281" i="4"/>
  <c r="AP343" i="4" s="1"/>
  <c r="AP406" i="4" s="1"/>
  <c r="AP469" i="4" s="1"/>
  <c r="K29" i="13"/>
  <c r="K38" i="13" s="1"/>
  <c r="K47" i="13" s="1"/>
  <c r="K56" i="13" s="1"/>
  <c r="J281" i="4"/>
  <c r="J343" i="4" s="1"/>
  <c r="J406" i="4" s="1"/>
  <c r="J469" i="4" s="1"/>
  <c r="AF29" i="13"/>
  <c r="AF38" i="13" s="1"/>
  <c r="AF47" i="13" s="1"/>
  <c r="AF56" i="13" s="1"/>
  <c r="AE281" i="4"/>
  <c r="AE343" i="4" s="1"/>
  <c r="AE406" i="4" s="1"/>
  <c r="AE469" i="4" s="1"/>
  <c r="F29" i="13"/>
  <c r="F38" i="13" s="1"/>
  <c r="F47" i="13" s="1"/>
  <c r="F56" i="13" s="1"/>
  <c r="E281" i="4"/>
  <c r="E343" i="4" s="1"/>
  <c r="E406" i="4" s="1"/>
  <c r="E469" i="4" s="1"/>
  <c r="E29" i="13"/>
  <c r="E38" i="13" s="1"/>
  <c r="E47" i="13" s="1"/>
  <c r="E56" i="13" s="1"/>
  <c r="AP29" i="13"/>
  <c r="AP38" i="13" s="1"/>
  <c r="AP47" i="13" s="1"/>
  <c r="AP56" i="13" s="1"/>
  <c r="AO281" i="4"/>
  <c r="AO343" i="4" s="1"/>
  <c r="AO406" i="4" s="1"/>
  <c r="AO469" i="4" s="1"/>
  <c r="AZ29" i="13"/>
  <c r="AZ38" i="13" s="1"/>
  <c r="AZ47" i="13" s="1"/>
  <c r="AZ56" i="13" s="1"/>
  <c r="AY281" i="4"/>
  <c r="AY343" i="4" s="1"/>
  <c r="AY406" i="4" s="1"/>
  <c r="AY469" i="4" s="1"/>
  <c r="BB71" i="12"/>
  <c r="AA71" i="12"/>
  <c r="AW29" i="13"/>
  <c r="AW38" i="13" s="1"/>
  <c r="AW47" i="13" s="1"/>
  <c r="AW56" i="13" s="1"/>
  <c r="AV281" i="4"/>
  <c r="AV343" i="4" s="1"/>
  <c r="AV406" i="4" s="1"/>
  <c r="AV469" i="4" s="1"/>
  <c r="Q29" i="13"/>
  <c r="Q38" i="13" s="1"/>
  <c r="Q47" i="13" s="1"/>
  <c r="Q56" i="13" s="1"/>
  <c r="P281" i="4"/>
  <c r="P343" i="4" s="1"/>
  <c r="P406" i="4" s="1"/>
  <c r="P469" i="4" s="1"/>
  <c r="BK29" i="13"/>
  <c r="BK38" i="13" s="1"/>
  <c r="BK47" i="13" s="1"/>
  <c r="BK56" i="13" s="1"/>
  <c r="BJ281" i="4"/>
  <c r="BJ343" i="4" s="1"/>
  <c r="BJ406" i="4" s="1"/>
  <c r="BJ469" i="4" s="1"/>
  <c r="AE29" i="13"/>
  <c r="AE38" i="13" s="1"/>
  <c r="AE47" i="13" s="1"/>
  <c r="AE56" i="13" s="1"/>
  <c r="AD281" i="4"/>
  <c r="AD343" i="4" s="1"/>
  <c r="AD406" i="4" s="1"/>
  <c r="AD469" i="4" s="1"/>
  <c r="BF29" i="13"/>
  <c r="BF38" i="13" s="1"/>
  <c r="BF47" i="13" s="1"/>
  <c r="BF56" i="13" s="1"/>
  <c r="BE281" i="4"/>
  <c r="BE343" i="4" s="1"/>
  <c r="BE406" i="4" s="1"/>
  <c r="BE469" i="4" s="1"/>
  <c r="AN29" i="13"/>
  <c r="AN38" i="13" s="1"/>
  <c r="AN47" i="13" s="1"/>
  <c r="AN56" i="13" s="1"/>
  <c r="AM281" i="4"/>
  <c r="AM343" i="4" s="1"/>
  <c r="AM406" i="4" s="1"/>
  <c r="AM469" i="4" s="1"/>
  <c r="AT29" i="13"/>
  <c r="AT38" i="13" s="1"/>
  <c r="AT47" i="13" s="1"/>
  <c r="AT56" i="13" s="1"/>
  <c r="AS281" i="4"/>
  <c r="AS343" i="4" s="1"/>
  <c r="AS406" i="4" s="1"/>
  <c r="AS469" i="4" s="1"/>
  <c r="AJ29" i="13"/>
  <c r="AJ38" i="13" s="1"/>
  <c r="AJ47" i="13" s="1"/>
  <c r="AJ56" i="13" s="1"/>
  <c r="AI281" i="4"/>
  <c r="AI343" i="4" s="1"/>
  <c r="AI406" i="4" s="1"/>
  <c r="AI469" i="4" s="1"/>
  <c r="AO29" i="13"/>
  <c r="AO38" i="13" s="1"/>
  <c r="AO47" i="13" s="1"/>
  <c r="AO56" i="13" s="1"/>
  <c r="AN281" i="4"/>
  <c r="AN343" i="4" s="1"/>
  <c r="AN406" i="4" s="1"/>
  <c r="AN469" i="4" s="1"/>
  <c r="I29" i="13"/>
  <c r="I38" i="13" s="1"/>
  <c r="I47" i="13" s="1"/>
  <c r="I56" i="13" s="1"/>
  <c r="H281" i="4"/>
  <c r="H343" i="4" s="1"/>
  <c r="H406" i="4" s="1"/>
  <c r="H469" i="4" s="1"/>
  <c r="BG29" i="13"/>
  <c r="BG38" i="13" s="1"/>
  <c r="BG47" i="13" s="1"/>
  <c r="BG56" i="13" s="1"/>
  <c r="BF281" i="4"/>
  <c r="BF343" i="4" s="1"/>
  <c r="BF406" i="4" s="1"/>
  <c r="BF469" i="4" s="1"/>
  <c r="AA29" i="13"/>
  <c r="AA38" i="13" s="1"/>
  <c r="AA47" i="13" s="1"/>
  <c r="AA56" i="13" s="1"/>
  <c r="Z281" i="4"/>
  <c r="Z343" i="4" s="1"/>
  <c r="Z406" i="4" s="1"/>
  <c r="Z469" i="4" s="1"/>
  <c r="AX29" i="13"/>
  <c r="AX38" i="13" s="1"/>
  <c r="AX47" i="13" s="1"/>
  <c r="AX56" i="13" s="1"/>
  <c r="AW281" i="4"/>
  <c r="AW343" i="4" s="1"/>
  <c r="AW406" i="4" s="1"/>
  <c r="AW469" i="4" s="1"/>
  <c r="BL29" i="13"/>
  <c r="BL38" i="13" s="1"/>
  <c r="BL47" i="13" s="1"/>
  <c r="BL56" i="13" s="1"/>
  <c r="BK281" i="4"/>
  <c r="BK343" i="4" s="1"/>
  <c r="BK406" i="4" s="1"/>
  <c r="BK469" i="4" s="1"/>
  <c r="AL29" i="13"/>
  <c r="AL38" i="13" s="1"/>
  <c r="AL47" i="13" s="1"/>
  <c r="AL56" i="13" s="1"/>
  <c r="AK281" i="4"/>
  <c r="AK343" i="4" s="1"/>
  <c r="AK406" i="4" s="1"/>
  <c r="AK469" i="4" s="1"/>
  <c r="BA29" i="13"/>
  <c r="BA38" i="13" s="1"/>
  <c r="BA47" i="13" s="1"/>
  <c r="BA56" i="13" s="1"/>
  <c r="AZ281" i="4"/>
  <c r="AZ343" i="4" s="1"/>
  <c r="AZ406" i="4" s="1"/>
  <c r="AZ469" i="4" s="1"/>
  <c r="U29" i="13"/>
  <c r="U38" i="13" s="1"/>
  <c r="U47" i="13" s="1"/>
  <c r="U56" i="13" s="1"/>
  <c r="T281" i="4"/>
  <c r="T343" i="4" s="1"/>
  <c r="T406" i="4" s="1"/>
  <c r="T469" i="4" s="1"/>
  <c r="AM29" i="13"/>
  <c r="AM38" i="13" s="1"/>
  <c r="AM47" i="13" s="1"/>
  <c r="AM56" i="13" s="1"/>
  <c r="AL281" i="4"/>
  <c r="AL343" i="4" s="1"/>
  <c r="AL406" i="4" s="1"/>
  <c r="AL469" i="4" s="1"/>
  <c r="G29" i="13"/>
  <c r="G38" i="13" s="1"/>
  <c r="G47" i="13" s="1"/>
  <c r="G56" i="13" s="1"/>
  <c r="F281" i="4"/>
  <c r="F343" i="4" s="1"/>
  <c r="F406" i="4" s="1"/>
  <c r="F469" i="4" s="1"/>
  <c r="J29" i="13"/>
  <c r="J38" i="13" s="1"/>
  <c r="J47" i="13" s="1"/>
  <c r="J56" i="13" s="1"/>
  <c r="I281" i="4"/>
  <c r="I343" i="4" s="1"/>
  <c r="I406" i="4" s="1"/>
  <c r="I469" i="4" s="1"/>
  <c r="X29" i="13"/>
  <c r="X38" i="13" s="1"/>
  <c r="X47" i="13" s="1"/>
  <c r="X56" i="13" s="1"/>
  <c r="W281" i="4"/>
  <c r="W343" i="4" s="1"/>
  <c r="W406" i="4" s="1"/>
  <c r="W469" i="4" s="1"/>
  <c r="AD29" i="13"/>
  <c r="AD38" i="13" s="1"/>
  <c r="AD47" i="13" s="1"/>
  <c r="AD56" i="13" s="1"/>
  <c r="AC281" i="4"/>
  <c r="AC343" i="4" s="1"/>
  <c r="AC406" i="4" s="1"/>
  <c r="AC469" i="4" s="1"/>
  <c r="T29" i="13"/>
  <c r="T38" i="13" s="1"/>
  <c r="T47" i="13" s="1"/>
  <c r="T56" i="13" s="1"/>
  <c r="S281" i="4"/>
  <c r="S343" i="4" s="1"/>
  <c r="S406" i="4" s="1"/>
  <c r="S469" i="4" s="1"/>
  <c r="N66" i="11"/>
  <c r="U71" i="12"/>
  <c r="BB66" i="11"/>
  <c r="AT69" i="11" s="1"/>
  <c r="BI264" i="12"/>
  <c r="BA71" i="12"/>
  <c r="P9" i="12"/>
  <c r="AB66" i="11"/>
  <c r="T69" i="11" s="1"/>
  <c r="AZ66" i="11"/>
  <c r="AR69" i="11" s="1"/>
  <c r="J198" i="12"/>
  <c r="AK264" i="12"/>
  <c r="W9" i="12"/>
  <c r="AI198" i="12"/>
  <c r="AN264" i="12"/>
  <c r="AP264" i="12"/>
  <c r="AX9" i="12"/>
  <c r="AV9" i="12"/>
  <c r="AH66" i="11"/>
  <c r="AJ71" i="12"/>
  <c r="AO71" i="12"/>
  <c r="N71" i="12"/>
  <c r="AE71" i="12"/>
  <c r="BK71" i="12"/>
  <c r="AQ9" i="12"/>
  <c r="R9" i="12"/>
  <c r="AL9" i="12"/>
  <c r="AQ66" i="11"/>
  <c r="AW66" i="11"/>
  <c r="AO69" i="11" s="1"/>
  <c r="AU66" i="11"/>
  <c r="AM69" i="11" s="1"/>
  <c r="BQ66" i="11"/>
  <c r="BO66" i="11"/>
  <c r="V66" i="11"/>
  <c r="M22" i="13" s="1"/>
  <c r="T66" i="11"/>
  <c r="L69" i="11" s="1"/>
  <c r="BA6" i="10"/>
  <c r="EC66" i="11"/>
  <c r="BM70" i="11" s="1"/>
  <c r="BK176" i="10" s="1"/>
  <c r="BK177" i="10" s="1"/>
  <c r="BK178" i="10" s="1"/>
  <c r="BK205" i="10" s="1"/>
  <c r="BD71" i="12"/>
  <c r="AC71" i="12"/>
  <c r="BI71" i="12"/>
  <c r="BF71" i="12"/>
  <c r="BF66" i="11"/>
  <c r="AW22" i="13" s="1"/>
  <c r="Q66" i="11"/>
  <c r="I69" i="11" s="1"/>
  <c r="O66" i="11"/>
  <c r="AK66" i="11"/>
  <c r="AI66" i="11"/>
  <c r="AA69" i="11" s="1"/>
  <c r="AO66" i="11"/>
  <c r="AG69" i="11" s="1"/>
  <c r="BC66" i="11"/>
  <c r="BI66" i="11"/>
  <c r="L71" i="12"/>
  <c r="Z66" i="11"/>
  <c r="R69" i="11" s="1"/>
  <c r="BD66" i="11"/>
  <c r="AT66" i="11"/>
  <c r="BH66" i="11"/>
  <c r="AZ69" i="11" s="1"/>
  <c r="BN66" i="11"/>
  <c r="BF69" i="11" s="1"/>
  <c r="BL66" i="11"/>
  <c r="W66" i="11"/>
  <c r="AC66" i="11"/>
  <c r="U69" i="11" s="1"/>
  <c r="J71" i="12"/>
  <c r="O71" i="12"/>
  <c r="AG9" i="12"/>
  <c r="CH66" i="11"/>
  <c r="R70" i="11" s="1"/>
  <c r="P176" i="10" s="1"/>
  <c r="P177" i="10" s="1"/>
  <c r="P178" i="10" s="1"/>
  <c r="P193" i="10" s="1"/>
  <c r="DN66" i="11"/>
  <c r="AX70" i="11" s="1"/>
  <c r="AV176" i="10" s="1"/>
  <c r="AV177" i="10" s="1"/>
  <c r="AV178" i="10" s="1"/>
  <c r="AV193" i="10" s="1"/>
  <c r="CY66" i="11"/>
  <c r="AI70" i="11" s="1"/>
  <c r="AG176" i="10" s="1"/>
  <c r="AG177" i="10" s="1"/>
  <c r="AG178" i="10" s="1"/>
  <c r="AG193" i="10" s="1"/>
  <c r="CF66" i="11"/>
  <c r="P70" i="11" s="1"/>
  <c r="N176" i="10" s="1"/>
  <c r="N177" i="10" s="1"/>
  <c r="N178" i="10" s="1"/>
  <c r="DL66" i="11"/>
  <c r="AV70" i="11" s="1"/>
  <c r="AT176" i="10" s="1"/>
  <c r="AT177" i="10" s="1"/>
  <c r="AT178" i="10" s="1"/>
  <c r="AT193" i="10" s="1"/>
  <c r="BY66" i="11"/>
  <c r="I70" i="11" s="1"/>
  <c r="G176" i="10" s="1"/>
  <c r="G177" i="10" s="1"/>
  <c r="G178" i="10" s="1"/>
  <c r="G205" i="10" s="1"/>
  <c r="DE66" i="11"/>
  <c r="AO70" i="11" s="1"/>
  <c r="AM176" i="10" s="1"/>
  <c r="AM177" i="10" s="1"/>
  <c r="AM178" i="10" s="1"/>
  <c r="AM205" i="10" s="1"/>
  <c r="BV66" i="11"/>
  <c r="F70" i="11" s="1"/>
  <c r="D176" i="10" s="1"/>
  <c r="D177" i="10" s="1"/>
  <c r="D178" i="10" s="1"/>
  <c r="DB66" i="11"/>
  <c r="AL70" i="11" s="1"/>
  <c r="AJ176" i="10" s="1"/>
  <c r="AJ177" i="10" s="1"/>
  <c r="AJ178" i="10" s="1"/>
  <c r="AJ193" i="10" s="1"/>
  <c r="BW66" i="11"/>
  <c r="G70" i="11" s="1"/>
  <c r="E176" i="10" s="1"/>
  <c r="E177" i="10" s="1"/>
  <c r="E178" i="10" s="1"/>
  <c r="E193" i="10" s="1"/>
  <c r="DC66" i="11"/>
  <c r="AM70" i="11" s="1"/>
  <c r="AK176" i="10" s="1"/>
  <c r="AK177" i="10" s="1"/>
  <c r="AK178" i="10" s="1"/>
  <c r="AK193" i="10" s="1"/>
  <c r="CJ66" i="11"/>
  <c r="T70" i="11" s="1"/>
  <c r="R176" i="10" s="1"/>
  <c r="R177" i="10" s="1"/>
  <c r="R178" i="10" s="1"/>
  <c r="R193" i="10" s="1"/>
  <c r="DP66" i="11"/>
  <c r="AZ70" i="11" s="1"/>
  <c r="AX176" i="10" s="1"/>
  <c r="AX177" i="10" s="1"/>
  <c r="AX178" i="10" s="1"/>
  <c r="AX193" i="10" s="1"/>
  <c r="CS66" i="11"/>
  <c r="AC70" i="11" s="1"/>
  <c r="AA176" i="10" s="1"/>
  <c r="AA177" i="10" s="1"/>
  <c r="AA178" i="10" s="1"/>
  <c r="AA193" i="10" s="1"/>
  <c r="DY66" i="11"/>
  <c r="BI70" i="11" s="1"/>
  <c r="BG176" i="10" s="1"/>
  <c r="BG177" i="10" s="1"/>
  <c r="BG178" i="10" s="1"/>
  <c r="BG205" i="10" s="1"/>
  <c r="CP66" i="11"/>
  <c r="Z70" i="11" s="1"/>
  <c r="X176" i="10" s="1"/>
  <c r="X177" i="10" s="1"/>
  <c r="X178" i="10" s="1"/>
  <c r="X205" i="10" s="1"/>
  <c r="DV66" i="11"/>
  <c r="BF70" i="11" s="1"/>
  <c r="BD176" i="10" s="1"/>
  <c r="BD177" i="10" s="1"/>
  <c r="BD178" i="10" s="1"/>
  <c r="BD193" i="10" s="1"/>
  <c r="CQ66" i="11"/>
  <c r="AA70" i="11" s="1"/>
  <c r="Y176" i="10" s="1"/>
  <c r="Y177" i="10" s="1"/>
  <c r="Y178" i="10" s="1"/>
  <c r="DW66" i="11"/>
  <c r="BG70" i="11" s="1"/>
  <c r="BE176" i="10" s="1"/>
  <c r="BE177" i="10" s="1"/>
  <c r="BE178" i="10" s="1"/>
  <c r="BE193" i="10" s="1"/>
  <c r="CN66" i="11"/>
  <c r="X70" i="11" s="1"/>
  <c r="V176" i="10" s="1"/>
  <c r="V177" i="10" s="1"/>
  <c r="V178" i="10" s="1"/>
  <c r="V205" i="10" s="1"/>
  <c r="DT66" i="11"/>
  <c r="BD70" i="11" s="1"/>
  <c r="BB176" i="10" s="1"/>
  <c r="BB177" i="10" s="1"/>
  <c r="BB178" i="10" s="1"/>
  <c r="BB193" i="10" s="1"/>
  <c r="CW66" i="11"/>
  <c r="AG70" i="11" s="1"/>
  <c r="AE176" i="10" s="1"/>
  <c r="AE177" i="10" s="1"/>
  <c r="AE178" i="10" s="1"/>
  <c r="AE205" i="10" s="1"/>
  <c r="CD66" i="11"/>
  <c r="N70" i="11" s="1"/>
  <c r="L176" i="10" s="1"/>
  <c r="L177" i="10" s="1"/>
  <c r="L178" i="10" s="1"/>
  <c r="L193" i="10" s="1"/>
  <c r="DJ66" i="11"/>
  <c r="AT70" i="11" s="1"/>
  <c r="AR176" i="10" s="1"/>
  <c r="AR177" i="10" s="1"/>
  <c r="AR178" i="10" s="1"/>
  <c r="AR193" i="10" s="1"/>
  <c r="CE66" i="11"/>
  <c r="O70" i="11" s="1"/>
  <c r="M176" i="10" s="1"/>
  <c r="M177" i="10" s="1"/>
  <c r="M178" i="10" s="1"/>
  <c r="M205" i="10" s="1"/>
  <c r="DK66" i="11"/>
  <c r="AU70" i="11" s="1"/>
  <c r="AS176" i="10" s="1"/>
  <c r="AS177" i="10" s="1"/>
  <c r="AS178" i="10" s="1"/>
  <c r="AS193" i="10" s="1"/>
  <c r="CB66" i="11"/>
  <c r="L70" i="11" s="1"/>
  <c r="J176" i="10" s="1"/>
  <c r="J177" i="10" s="1"/>
  <c r="J178" i="10" s="1"/>
  <c r="J205" i="10" s="1"/>
  <c r="DH66" i="11"/>
  <c r="AR70" i="11" s="1"/>
  <c r="AP176" i="10" s="1"/>
  <c r="AP177" i="10" s="1"/>
  <c r="AP178" i="10" s="1"/>
  <c r="AP193" i="10" s="1"/>
  <c r="CK66" i="11"/>
  <c r="U70" i="11" s="1"/>
  <c r="S176" i="10" s="1"/>
  <c r="S177" i="10" s="1"/>
  <c r="S178" i="10" s="1"/>
  <c r="S193" i="10" s="1"/>
  <c r="DQ66" i="11"/>
  <c r="BA70" i="11" s="1"/>
  <c r="AY176" i="10" s="1"/>
  <c r="AY177" i="10" s="1"/>
  <c r="AY178" i="10" s="1"/>
  <c r="AY193" i="10" s="1"/>
  <c r="W264" i="12"/>
  <c r="AQ264" i="12"/>
  <c r="BG264" i="12"/>
  <c r="AP66" i="11"/>
  <c r="AH69" i="11" s="1"/>
  <c r="AA66" i="11"/>
  <c r="BG66" i="11"/>
  <c r="AN66" i="11"/>
  <c r="AF69" i="11" s="1"/>
  <c r="BT66" i="11"/>
  <c r="BL69" i="11" s="1"/>
  <c r="AG66" i="11"/>
  <c r="BM66" i="11"/>
  <c r="AD66" i="11"/>
  <c r="V69" i="11" s="1"/>
  <c r="BJ66" i="11"/>
  <c r="BB69" i="11" s="1"/>
  <c r="AE66" i="11"/>
  <c r="BK66" i="11"/>
  <c r="AR66" i="11"/>
  <c r="AI22" i="13" s="1"/>
  <c r="U66" i="11"/>
  <c r="M69" i="11" s="1"/>
  <c r="BA66" i="11"/>
  <c r="R66" i="11"/>
  <c r="AX66" i="11"/>
  <c r="AO22" i="13" s="1"/>
  <c r="S66" i="11"/>
  <c r="J22" i="13" s="1"/>
  <c r="AY66" i="11"/>
  <c r="P66" i="11"/>
  <c r="AV66" i="11"/>
  <c r="AN69" i="11" s="1"/>
  <c r="Y66" i="11"/>
  <c r="P22" i="13" s="1"/>
  <c r="BE66" i="11"/>
  <c r="AL66" i="11"/>
  <c r="BR66" i="11"/>
  <c r="BI22" i="13" s="1"/>
  <c r="AM66" i="11"/>
  <c r="AE69" i="11" s="1"/>
  <c r="BS66" i="11"/>
  <c r="AJ66" i="11"/>
  <c r="BP66" i="11"/>
  <c r="BG22" i="13" s="1"/>
  <c r="AS66" i="11"/>
  <c r="AK69" i="11" s="1"/>
  <c r="BU66" i="11"/>
  <c r="BM69" i="11" s="1"/>
  <c r="J6" i="10"/>
  <c r="P264" i="12"/>
  <c r="U264" i="12"/>
  <c r="R264" i="12"/>
  <c r="CX66" i="11"/>
  <c r="AH70" i="11" s="1"/>
  <c r="AF176" i="10" s="1"/>
  <c r="AF177" i="10" s="1"/>
  <c r="AF178" i="10" s="1"/>
  <c r="AF193" i="10" s="1"/>
  <c r="CI66" i="11"/>
  <c r="S70" i="11" s="1"/>
  <c r="Q176" i="10" s="1"/>
  <c r="Q177" i="10" s="1"/>
  <c r="Q178" i="10" s="1"/>
  <c r="Q193" i="10" s="1"/>
  <c r="DO66" i="11"/>
  <c r="AY70" i="11" s="1"/>
  <c r="AW176" i="10" s="1"/>
  <c r="AW177" i="10" s="1"/>
  <c r="AW178" i="10" s="1"/>
  <c r="AW205" i="10" s="1"/>
  <c r="CV66" i="11"/>
  <c r="AF70" i="11" s="1"/>
  <c r="AD176" i="10" s="1"/>
  <c r="AD177" i="10" s="1"/>
  <c r="AD178" i="10" s="1"/>
  <c r="AD193" i="10" s="1"/>
  <c r="EB66" i="11"/>
  <c r="BL70" i="11" s="1"/>
  <c r="BJ176" i="10" s="1"/>
  <c r="BJ177" i="10" s="1"/>
  <c r="BJ178" i="10" s="1"/>
  <c r="BJ205" i="10" s="1"/>
  <c r="CO66" i="11"/>
  <c r="Y70" i="11" s="1"/>
  <c r="W176" i="10" s="1"/>
  <c r="W177" i="10" s="1"/>
  <c r="W178" i="10" s="1"/>
  <c r="W193" i="10" s="1"/>
  <c r="DU66" i="11"/>
  <c r="BE70" i="11" s="1"/>
  <c r="BC176" i="10" s="1"/>
  <c r="BC177" i="10" s="1"/>
  <c r="BC178" i="10" s="1"/>
  <c r="BC205" i="10" s="1"/>
  <c r="CL66" i="11"/>
  <c r="V70" i="11" s="1"/>
  <c r="T176" i="10" s="1"/>
  <c r="T177" i="10" s="1"/>
  <c r="T178" i="10" s="1"/>
  <c r="T193" i="10" s="1"/>
  <c r="DR66" i="11"/>
  <c r="BB70" i="11" s="1"/>
  <c r="AZ176" i="10" s="1"/>
  <c r="AZ177" i="10" s="1"/>
  <c r="AZ178" i="10" s="1"/>
  <c r="AZ193" i="10" s="1"/>
  <c r="CM66" i="11"/>
  <c r="W70" i="11" s="1"/>
  <c r="U176" i="10" s="1"/>
  <c r="U177" i="10" s="1"/>
  <c r="U178" i="10" s="1"/>
  <c r="U193" i="10" s="1"/>
  <c r="DS66" i="11"/>
  <c r="BC70" i="11" s="1"/>
  <c r="BA176" i="10" s="1"/>
  <c r="BA177" i="10" s="1"/>
  <c r="BA178" i="10" s="1"/>
  <c r="BA193" i="10" s="1"/>
  <c r="CZ66" i="11"/>
  <c r="AJ70" i="11" s="1"/>
  <c r="AH176" i="10" s="1"/>
  <c r="AH177" i="10" s="1"/>
  <c r="AH178" i="10" s="1"/>
  <c r="AH205" i="10" s="1"/>
  <c r="CC66" i="11"/>
  <c r="M70" i="11" s="1"/>
  <c r="K176" i="10" s="1"/>
  <c r="K177" i="10" s="1"/>
  <c r="K178" i="10" s="1"/>
  <c r="K205" i="10" s="1"/>
  <c r="DI66" i="11"/>
  <c r="AS70" i="11" s="1"/>
  <c r="AQ176" i="10" s="1"/>
  <c r="AQ177" i="10" s="1"/>
  <c r="AQ178" i="10" s="1"/>
  <c r="AQ205" i="10" s="1"/>
  <c r="BZ66" i="11"/>
  <c r="J70" i="11" s="1"/>
  <c r="H176" i="10" s="1"/>
  <c r="H177" i="10" s="1"/>
  <c r="H178" i="10" s="1"/>
  <c r="H205" i="10" s="1"/>
  <c r="DF66" i="11"/>
  <c r="AP70" i="11" s="1"/>
  <c r="AN176" i="10" s="1"/>
  <c r="AN177" i="10" s="1"/>
  <c r="AN178" i="10" s="1"/>
  <c r="AN193" i="10" s="1"/>
  <c r="CA66" i="11"/>
  <c r="K70" i="11" s="1"/>
  <c r="I176" i="10" s="1"/>
  <c r="I177" i="10" s="1"/>
  <c r="I178" i="10" s="1"/>
  <c r="I205" i="10" s="1"/>
  <c r="DG66" i="11"/>
  <c r="AQ70" i="11" s="1"/>
  <c r="AO176" i="10" s="1"/>
  <c r="AO177" i="10" s="1"/>
  <c r="AO178" i="10" s="1"/>
  <c r="AO205" i="10" s="1"/>
  <c r="BX66" i="11"/>
  <c r="H70" i="11" s="1"/>
  <c r="F176" i="10" s="1"/>
  <c r="F177" i="10" s="1"/>
  <c r="F178" i="10" s="1"/>
  <c r="F193" i="10" s="1"/>
  <c r="DD66" i="11"/>
  <c r="AN70" i="11" s="1"/>
  <c r="AL176" i="10" s="1"/>
  <c r="AL177" i="10" s="1"/>
  <c r="AL178" i="10" s="1"/>
  <c r="AL205" i="10" s="1"/>
  <c r="CG66" i="11"/>
  <c r="Q70" i="11" s="1"/>
  <c r="O176" i="10" s="1"/>
  <c r="O177" i="10" s="1"/>
  <c r="O178" i="10" s="1"/>
  <c r="O193" i="10" s="1"/>
  <c r="DM66" i="11"/>
  <c r="AW70" i="11" s="1"/>
  <c r="AU176" i="10" s="1"/>
  <c r="AU177" i="10" s="1"/>
  <c r="AU178" i="10" s="1"/>
  <c r="AU193" i="10" s="1"/>
  <c r="CT66" i="11"/>
  <c r="AD70" i="11" s="1"/>
  <c r="AB176" i="10" s="1"/>
  <c r="AB177" i="10" s="1"/>
  <c r="AB178" i="10" s="1"/>
  <c r="AB193" i="10" s="1"/>
  <c r="DZ66" i="11"/>
  <c r="BJ70" i="11" s="1"/>
  <c r="BH176" i="10" s="1"/>
  <c r="BH177" i="10" s="1"/>
  <c r="BH178" i="10" s="1"/>
  <c r="BH205" i="10" s="1"/>
  <c r="CU66" i="11"/>
  <c r="AE70" i="11" s="1"/>
  <c r="AC176" i="10" s="1"/>
  <c r="AC177" i="10" s="1"/>
  <c r="AC178" i="10" s="1"/>
  <c r="AC193" i="10" s="1"/>
  <c r="EA66" i="11"/>
  <c r="BK70" i="11" s="1"/>
  <c r="BI176" i="10" s="1"/>
  <c r="BI177" i="10" s="1"/>
  <c r="BI178" i="10" s="1"/>
  <c r="BI193" i="10" s="1"/>
  <c r="CR66" i="11"/>
  <c r="AB70" i="11" s="1"/>
  <c r="Z176" i="10" s="1"/>
  <c r="Z177" i="10" s="1"/>
  <c r="Z178" i="10" s="1"/>
  <c r="Z205" i="10" s="1"/>
  <c r="DX66" i="11"/>
  <c r="BH70" i="11" s="1"/>
  <c r="BF176" i="10" s="1"/>
  <c r="BF177" i="10" s="1"/>
  <c r="BF178" i="10" s="1"/>
  <c r="BF193" i="10" s="1"/>
  <c r="DA66" i="11"/>
  <c r="AK70" i="11" s="1"/>
  <c r="AI176" i="10" s="1"/>
  <c r="AI177" i="10" s="1"/>
  <c r="AI178" i="10" s="1"/>
  <c r="AI193" i="10" s="1"/>
  <c r="H264" i="12"/>
  <c r="AV264" i="12"/>
  <c r="E264" i="12"/>
  <c r="BA264" i="12"/>
  <c r="J264" i="12"/>
  <c r="AX264" i="12"/>
  <c r="X264" i="12"/>
  <c r="S264" i="12"/>
  <c r="AC264" i="12"/>
  <c r="O264" i="12"/>
  <c r="AH264" i="12"/>
  <c r="AY264" i="12"/>
  <c r="AF264" i="12"/>
  <c r="BL264" i="12"/>
  <c r="M264" i="12"/>
  <c r="AS264" i="12"/>
  <c r="AM264" i="12"/>
  <c r="Z264" i="12"/>
  <c r="BF264" i="12"/>
  <c r="G198" i="12"/>
  <c r="AP198" i="12"/>
  <c r="AI264" i="12"/>
  <c r="L264" i="12"/>
  <c r="AB264" i="12"/>
  <c r="AR264" i="12"/>
  <c r="BH264" i="12"/>
  <c r="AE264" i="12"/>
  <c r="I264" i="12"/>
  <c r="Y264" i="12"/>
  <c r="AO264" i="12"/>
  <c r="BE264" i="12"/>
  <c r="AA264" i="12"/>
  <c r="F264" i="12"/>
  <c r="V264" i="12"/>
  <c r="AL264" i="12"/>
  <c r="BB264" i="12"/>
  <c r="I198" i="12"/>
  <c r="K264" i="12"/>
  <c r="BK264" i="12"/>
  <c r="T264" i="12"/>
  <c r="AJ264" i="12"/>
  <c r="AZ264" i="12"/>
  <c r="G264" i="12"/>
  <c r="BC264" i="12"/>
  <c r="Q264" i="12"/>
  <c r="AG264" i="12"/>
  <c r="AW264" i="12"/>
  <c r="C265" i="12"/>
  <c r="AU264" i="12"/>
  <c r="N264" i="12"/>
  <c r="AD264" i="12"/>
  <c r="AT264" i="12"/>
  <c r="BL385" i="12"/>
  <c r="BK182" i="10" s="1"/>
  <c r="BK183" i="10" s="1"/>
  <c r="BK208" i="10" s="1"/>
  <c r="BK261" i="12"/>
  <c r="BK322" i="12"/>
  <c r="AV7" i="12"/>
  <c r="AV68" i="12"/>
  <c r="AU385" i="12"/>
  <c r="AT182" i="10" s="1"/>
  <c r="AT183" i="10" s="1"/>
  <c r="AT208" i="10" s="1"/>
  <c r="AX70" i="12"/>
  <c r="AW8" i="12"/>
  <c r="AW69" i="12"/>
  <c r="AE261" i="12"/>
  <c r="AE322" i="12"/>
  <c r="P68" i="12"/>
  <c r="O385" i="12"/>
  <c r="N182" i="10" s="1"/>
  <c r="N183" i="10" s="1"/>
  <c r="N208" i="10" s="1"/>
  <c r="P7" i="12"/>
  <c r="R70" i="12"/>
  <c r="Q8" i="12"/>
  <c r="Q69" i="12"/>
  <c r="BF261" i="12"/>
  <c r="BF322" i="12"/>
  <c r="AQ134" i="12"/>
  <c r="AQ195" i="12"/>
  <c r="Z261" i="12"/>
  <c r="Z322" i="12"/>
  <c r="K68" i="12"/>
  <c r="J385" i="12"/>
  <c r="I182" i="10" s="1"/>
  <c r="I183" i="10" s="1"/>
  <c r="I208" i="10" s="1"/>
  <c r="K7" i="12"/>
  <c r="L8" i="12"/>
  <c r="L69" i="12"/>
  <c r="M70" i="12"/>
  <c r="BB195" i="12"/>
  <c r="BB134" i="12"/>
  <c r="AK385" i="12"/>
  <c r="AJ182" i="10" s="1"/>
  <c r="AJ183" i="10" s="1"/>
  <c r="AJ208" i="10" s="1"/>
  <c r="AL68" i="12"/>
  <c r="AM8" i="12"/>
  <c r="AM69" i="12"/>
  <c r="AL7" i="12"/>
  <c r="AN70" i="12"/>
  <c r="V195" i="12"/>
  <c r="V134" i="12"/>
  <c r="AW195" i="12"/>
  <c r="AW134" i="12"/>
  <c r="AF385" i="12"/>
  <c r="AE182" i="10" s="1"/>
  <c r="AE183" i="10" s="1"/>
  <c r="AE208" i="10" s="1"/>
  <c r="AG68" i="12"/>
  <c r="AG7" i="12"/>
  <c r="AH69" i="12"/>
  <c r="AH8" i="12"/>
  <c r="AI70" i="12"/>
  <c r="Q134" i="12"/>
  <c r="Q195" i="12"/>
  <c r="BL129" i="12"/>
  <c r="BL383" i="12"/>
  <c r="BL2" i="12"/>
  <c r="BL256" i="12"/>
  <c r="BL390" i="12"/>
  <c r="AG72" i="15"/>
  <c r="AG67" i="15"/>
  <c r="X72" i="15"/>
  <c r="X67" i="15"/>
  <c r="BE383" i="12"/>
  <c r="BE390" i="12"/>
  <c r="BE129" i="12"/>
  <c r="BE256" i="12"/>
  <c r="BE2" i="12"/>
  <c r="N72" i="15"/>
  <c r="N67" i="15"/>
  <c r="AL383" i="12"/>
  <c r="AL390" i="12"/>
  <c r="AL2" i="12"/>
  <c r="AL129" i="12"/>
  <c r="AL256" i="12"/>
  <c r="L43" i="5"/>
  <c r="K20" i="5"/>
  <c r="K56" i="5"/>
  <c r="BG385" i="12"/>
  <c r="BF182" i="10" s="1"/>
  <c r="BF183" i="10" s="1"/>
  <c r="BF208" i="10" s="1"/>
  <c r="BH7" i="12"/>
  <c r="BH68" i="12"/>
  <c r="BI69" i="12"/>
  <c r="BI8" i="12"/>
  <c r="BJ70" i="12"/>
  <c r="AA385" i="12"/>
  <c r="Z182" i="10" s="1"/>
  <c r="Z183" i="10" s="1"/>
  <c r="Z208" i="10" s="1"/>
  <c r="AB7" i="12"/>
  <c r="AB68" i="12"/>
  <c r="AC69" i="12"/>
  <c r="AC8" i="12"/>
  <c r="AD70" i="12"/>
  <c r="BC68" i="12"/>
  <c r="BB385" i="12"/>
  <c r="BA182" i="10" s="1"/>
  <c r="BA183" i="10" s="1"/>
  <c r="BA208" i="10" s="1"/>
  <c r="BD69" i="12"/>
  <c r="BD8" i="12"/>
  <c r="BE70" i="12"/>
  <c r="BC7" i="12"/>
  <c r="W68" i="12"/>
  <c r="V385" i="12"/>
  <c r="U182" i="10" s="1"/>
  <c r="U183" i="10" s="1"/>
  <c r="U208" i="10" s="1"/>
  <c r="X69" i="12"/>
  <c r="W7" i="12"/>
  <c r="X8" i="12"/>
  <c r="Y70" i="12"/>
  <c r="AW385" i="12"/>
  <c r="AV182" i="10" s="1"/>
  <c r="AV183" i="10" s="1"/>
  <c r="AV208" i="10" s="1"/>
  <c r="AX68" i="12"/>
  <c r="AX7" i="12"/>
  <c r="AY69" i="12"/>
  <c r="AY8" i="12"/>
  <c r="AZ70" i="12"/>
  <c r="R7" i="12"/>
  <c r="Q385" i="12"/>
  <c r="P182" i="10" s="1"/>
  <c r="P183" i="10" s="1"/>
  <c r="P208" i="10" s="1"/>
  <c r="S69" i="12"/>
  <c r="T70" i="12"/>
  <c r="S8" i="12"/>
  <c r="R68" i="12"/>
  <c r="AR261" i="12"/>
  <c r="AR322" i="12"/>
  <c r="L261" i="12"/>
  <c r="L322" i="12"/>
  <c r="BD2" i="12"/>
  <c r="BD390" i="12"/>
  <c r="BD383" i="12"/>
  <c r="BD129" i="12"/>
  <c r="BD256" i="12"/>
  <c r="AC72" i="15"/>
  <c r="AC67" i="15"/>
  <c r="BP72" i="15"/>
  <c r="BP67" i="15"/>
  <c r="AU256" i="12"/>
  <c r="AU2" i="12"/>
  <c r="AU390" i="12"/>
  <c r="AU383" i="12"/>
  <c r="AU129" i="12"/>
  <c r="BF72" i="15"/>
  <c r="BF67" i="15"/>
  <c r="AK256" i="12"/>
  <c r="AK2" i="12"/>
  <c r="AK390" i="12"/>
  <c r="AK383" i="12"/>
  <c r="AK129" i="12"/>
  <c r="AT129" i="12"/>
  <c r="AT383" i="12"/>
  <c r="AT390" i="12"/>
  <c r="AT256" i="12"/>
  <c r="AT2" i="12"/>
  <c r="AE72" i="15"/>
  <c r="AE67" i="15"/>
  <c r="BD195" i="12"/>
  <c r="BD134" i="12"/>
  <c r="AM261" i="12"/>
  <c r="AM322" i="12"/>
  <c r="X134" i="12"/>
  <c r="X195" i="12"/>
  <c r="G261" i="12"/>
  <c r="G322" i="12"/>
  <c r="AY134" i="12"/>
  <c r="AY195" i="12"/>
  <c r="AH261" i="12"/>
  <c r="AH322" i="12"/>
  <c r="S195" i="12"/>
  <c r="S134" i="12"/>
  <c r="BJ195" i="12"/>
  <c r="BJ134" i="12"/>
  <c r="AS385" i="12"/>
  <c r="AR182" i="10" s="1"/>
  <c r="AR183" i="10" s="1"/>
  <c r="AR208" i="10" s="1"/>
  <c r="AT68" i="12"/>
  <c r="AV70" i="12"/>
  <c r="AU69" i="12"/>
  <c r="AU8" i="12"/>
  <c r="AT7" i="12"/>
  <c r="AD195" i="12"/>
  <c r="AD134" i="12"/>
  <c r="N7" i="12"/>
  <c r="M385" i="12"/>
  <c r="L182" i="10" s="1"/>
  <c r="L183" i="10" s="1"/>
  <c r="L208" i="10" s="1"/>
  <c r="P70" i="12"/>
  <c r="O8" i="12"/>
  <c r="N68" i="12"/>
  <c r="O69" i="12"/>
  <c r="BE134" i="12"/>
  <c r="BE195" i="12"/>
  <c r="AP69" i="12"/>
  <c r="AN385" i="12"/>
  <c r="AM182" i="10" s="1"/>
  <c r="AM183" i="10" s="1"/>
  <c r="AM208" i="10" s="1"/>
  <c r="AP8" i="12"/>
  <c r="AQ70" i="12"/>
  <c r="AO68" i="12"/>
  <c r="AO7" i="12"/>
  <c r="Y134" i="12"/>
  <c r="Y195" i="12"/>
  <c r="J69" i="12"/>
  <c r="H385" i="12"/>
  <c r="G182" i="10" s="1"/>
  <c r="G183" i="10" s="1"/>
  <c r="G208" i="10" s="1"/>
  <c r="J8" i="12"/>
  <c r="K70" i="12"/>
  <c r="I68" i="12"/>
  <c r="I7" i="12"/>
  <c r="AO72" i="15"/>
  <c r="AO67" i="15"/>
  <c r="AF72" i="15"/>
  <c r="AF67" i="15"/>
  <c r="K2" i="12"/>
  <c r="K390" i="12"/>
  <c r="K129" i="12"/>
  <c r="K256" i="12"/>
  <c r="K383" i="12"/>
  <c r="V72" i="15"/>
  <c r="V67" i="15"/>
  <c r="AH390" i="12"/>
  <c r="AH2" i="12"/>
  <c r="AH383" i="12"/>
  <c r="AH129" i="12"/>
  <c r="AH256" i="12"/>
  <c r="AI72" i="15"/>
  <c r="AI67" i="15"/>
  <c r="AJ195" i="12"/>
  <c r="AJ134" i="12"/>
  <c r="BK68" i="12"/>
  <c r="BL8" i="12"/>
  <c r="BJ385" i="12"/>
  <c r="BI182" i="10" s="1"/>
  <c r="BI183" i="10" s="1"/>
  <c r="BI208" i="10" s="1"/>
  <c r="BK7" i="12"/>
  <c r="BL69" i="12"/>
  <c r="AE68" i="12"/>
  <c r="AD385" i="12"/>
  <c r="AC182" i="10" s="1"/>
  <c r="AC183" i="10" s="1"/>
  <c r="AC208" i="10" s="1"/>
  <c r="AF8" i="12"/>
  <c r="AG70" i="12"/>
  <c r="AE7" i="12"/>
  <c r="AF69" i="12"/>
  <c r="BE322" i="12"/>
  <c r="BE261" i="12"/>
  <c r="Y322" i="12"/>
  <c r="Y261" i="12"/>
  <c r="AZ261" i="12"/>
  <c r="AZ322" i="12"/>
  <c r="T261" i="12"/>
  <c r="T322" i="12"/>
  <c r="AV129" i="12"/>
  <c r="AV383" i="12"/>
  <c r="AV256" i="12"/>
  <c r="AV2" i="12"/>
  <c r="AV390" i="12"/>
  <c r="U72" i="15"/>
  <c r="U67" i="15"/>
  <c r="BC390" i="12"/>
  <c r="BC129" i="12"/>
  <c r="BC383" i="12"/>
  <c r="BC256" i="12"/>
  <c r="BC2" i="12"/>
  <c r="L72" i="15"/>
  <c r="L67" i="15"/>
  <c r="AX72" i="15"/>
  <c r="AX67" i="15"/>
  <c r="AC256" i="12"/>
  <c r="AC2" i="12"/>
  <c r="AC383" i="12"/>
  <c r="AC129" i="12"/>
  <c r="AC390" i="12"/>
  <c r="AV134" i="12"/>
  <c r="AV195" i="12"/>
  <c r="P134" i="12"/>
  <c r="P195" i="12"/>
  <c r="AQ68" i="12"/>
  <c r="AP385" i="12"/>
  <c r="AO182" i="10" s="1"/>
  <c r="AO183" i="10" s="1"/>
  <c r="AO208" i="10" s="1"/>
  <c r="AQ7" i="12"/>
  <c r="AR69" i="12"/>
  <c r="AR8" i="12"/>
  <c r="AS70" i="12"/>
  <c r="K195" i="12"/>
  <c r="K134" i="12"/>
  <c r="AK322" i="12"/>
  <c r="AK261" i="12"/>
  <c r="BL261" i="12"/>
  <c r="BL322" i="12"/>
  <c r="AF261" i="12"/>
  <c r="AF322" i="12"/>
  <c r="BH256" i="12"/>
  <c r="BH2" i="12"/>
  <c r="BH129" i="12"/>
  <c r="BH390" i="12"/>
  <c r="BH383" i="12"/>
  <c r="AR256" i="12"/>
  <c r="AR2" i="12"/>
  <c r="AR390" i="12"/>
  <c r="AR383" i="12"/>
  <c r="AR129" i="12"/>
  <c r="Q72" i="15"/>
  <c r="Q67" i="15"/>
  <c r="AY129" i="12"/>
  <c r="AY383" i="12"/>
  <c r="AY256" i="12"/>
  <c r="AY2" i="12"/>
  <c r="AY390" i="12"/>
  <c r="BJ72" i="15"/>
  <c r="BJ67" i="15"/>
  <c r="AO256" i="12"/>
  <c r="AO2" i="12"/>
  <c r="AO383" i="12"/>
  <c r="AO129" i="12"/>
  <c r="AO390" i="12"/>
  <c r="AP256" i="12"/>
  <c r="AP129" i="12"/>
  <c r="AP2" i="12"/>
  <c r="AP390" i="12"/>
  <c r="AP383" i="12"/>
  <c r="AQ72" i="15"/>
  <c r="AQ67" i="15"/>
  <c r="J94" i="5"/>
  <c r="K73" i="5"/>
  <c r="J108" i="5"/>
  <c r="BG261" i="12"/>
  <c r="BG322" i="12"/>
  <c r="AR134" i="12"/>
  <c r="AR195" i="12"/>
  <c r="AA261" i="12"/>
  <c r="AA322" i="12"/>
  <c r="K385" i="12"/>
  <c r="J182" i="10" s="1"/>
  <c r="J183" i="10" s="1"/>
  <c r="J208" i="10" s="1"/>
  <c r="L7" i="12"/>
  <c r="M69" i="12"/>
  <c r="M8" i="12"/>
  <c r="L68" i="12"/>
  <c r="N70" i="12"/>
  <c r="BB261" i="12"/>
  <c r="BB322" i="12"/>
  <c r="AM134" i="12"/>
  <c r="AM195" i="12"/>
  <c r="V261" i="12"/>
  <c r="V322" i="12"/>
  <c r="G68" i="12"/>
  <c r="F385" i="12"/>
  <c r="E182" i="10" s="1"/>
  <c r="H8" i="12"/>
  <c r="H69" i="12"/>
  <c r="G7" i="12"/>
  <c r="I70" i="12"/>
  <c r="AX195" i="12"/>
  <c r="AX134" i="12"/>
  <c r="AG322" i="12"/>
  <c r="AG261" i="12"/>
  <c r="R195" i="12"/>
  <c r="R134" i="12"/>
  <c r="BI7" i="12"/>
  <c r="BI68" i="12"/>
  <c r="BH385" i="12"/>
  <c r="BG182" i="10" s="1"/>
  <c r="BG183" i="10" s="1"/>
  <c r="BG208" i="10" s="1"/>
  <c r="BJ69" i="12"/>
  <c r="BJ8" i="12"/>
  <c r="BK70" i="12"/>
  <c r="AS195" i="12"/>
  <c r="AS134" i="12"/>
  <c r="AC7" i="12"/>
  <c r="AC68" i="12"/>
  <c r="AD69" i="12"/>
  <c r="AB385" i="12"/>
  <c r="AA182" i="10" s="1"/>
  <c r="AA183" i="10" s="1"/>
  <c r="AA208" i="10" s="1"/>
  <c r="AE70" i="12"/>
  <c r="AD8" i="12"/>
  <c r="M134" i="12"/>
  <c r="M195" i="12"/>
  <c r="AN2" i="12"/>
  <c r="AN390" i="12"/>
  <c r="AN129" i="12"/>
  <c r="AN256" i="12"/>
  <c r="AN383" i="12"/>
  <c r="M72" i="15"/>
  <c r="M67" i="15"/>
  <c r="AZ72" i="15"/>
  <c r="AZ67" i="15"/>
  <c r="AE256" i="12"/>
  <c r="AE2" i="12"/>
  <c r="AE129" i="12"/>
  <c r="AE390" i="12"/>
  <c r="AE383" i="12"/>
  <c r="AP72" i="15"/>
  <c r="AP67" i="15"/>
  <c r="U2" i="12"/>
  <c r="U383" i="12"/>
  <c r="U390" i="12"/>
  <c r="U129" i="12"/>
  <c r="U256" i="12"/>
  <c r="AX390" i="12"/>
  <c r="AX2" i="12"/>
  <c r="AX129" i="12"/>
  <c r="AX383" i="12"/>
  <c r="AX256" i="12"/>
  <c r="AY72" i="15"/>
  <c r="AY67" i="15"/>
  <c r="BD7" i="12"/>
  <c r="BC385" i="12"/>
  <c r="BB182" i="10" s="1"/>
  <c r="BB183" i="10" s="1"/>
  <c r="BB208" i="10" s="1"/>
  <c r="BD68" i="12"/>
  <c r="BE8" i="12"/>
  <c r="BE69" i="12"/>
  <c r="BF70" i="12"/>
  <c r="W385" i="12"/>
  <c r="V182" i="10" s="1"/>
  <c r="V183" i="10" s="1"/>
  <c r="V208" i="10" s="1"/>
  <c r="X68" i="12"/>
  <c r="Y8" i="12"/>
  <c r="Y69" i="12"/>
  <c r="X7" i="12"/>
  <c r="Z70" i="12"/>
  <c r="AY68" i="12"/>
  <c r="AY7" i="12"/>
  <c r="AX385" i="12"/>
  <c r="AW182" i="10" s="1"/>
  <c r="AW183" i="10" s="1"/>
  <c r="AW208" i="10" s="1"/>
  <c r="BA70" i="12"/>
  <c r="AZ8" i="12"/>
  <c r="AZ69" i="12"/>
  <c r="S68" i="12"/>
  <c r="S7" i="12"/>
  <c r="U70" i="12"/>
  <c r="T8" i="12"/>
  <c r="T69" i="12"/>
  <c r="R385" i="12"/>
  <c r="Q182" i="10" s="1"/>
  <c r="Q183" i="10" s="1"/>
  <c r="Q208" i="10" s="1"/>
  <c r="AS322" i="12"/>
  <c r="AS261" i="12"/>
  <c r="M322" i="12"/>
  <c r="M261" i="12"/>
  <c r="AN261" i="12"/>
  <c r="AN322" i="12"/>
  <c r="H261" i="12"/>
  <c r="H322" i="12"/>
  <c r="AZ390" i="12"/>
  <c r="AZ129" i="12"/>
  <c r="AZ383" i="12"/>
  <c r="AZ256" i="12"/>
  <c r="AZ2" i="12"/>
  <c r="Y72" i="15"/>
  <c r="Y67" i="15"/>
  <c r="BG2" i="12"/>
  <c r="BG390" i="12"/>
  <c r="BG383" i="12"/>
  <c r="BG129" i="12"/>
  <c r="BG256" i="12"/>
  <c r="P72" i="15"/>
  <c r="P67" i="15"/>
  <c r="AW129" i="12"/>
  <c r="AW256" i="12"/>
  <c r="AW383" i="12"/>
  <c r="AW2" i="12"/>
  <c r="AW390" i="12"/>
  <c r="AM72" i="15"/>
  <c r="AM67" i="15"/>
  <c r="F383" i="12"/>
  <c r="F390" i="12"/>
  <c r="F2" i="12"/>
  <c r="F129" i="12"/>
  <c r="F256" i="12"/>
  <c r="AZ7" i="12"/>
  <c r="AZ68" i="12"/>
  <c r="AY385" i="12"/>
  <c r="AX182" i="10" s="1"/>
  <c r="AX183" i="10" s="1"/>
  <c r="AX208" i="10" s="1"/>
  <c r="BB70" i="12"/>
  <c r="BA8" i="12"/>
  <c r="BA69" i="12"/>
  <c r="AI261" i="12"/>
  <c r="AI322" i="12"/>
  <c r="T7" i="12"/>
  <c r="T68" i="12"/>
  <c r="V70" i="12"/>
  <c r="U8" i="12"/>
  <c r="U69" i="12"/>
  <c r="S385" i="12"/>
  <c r="R182" i="10" s="1"/>
  <c r="R183" i="10" s="1"/>
  <c r="R208" i="10" s="1"/>
  <c r="BJ261" i="12"/>
  <c r="BJ322" i="12"/>
  <c r="AU195" i="12"/>
  <c r="AU134" i="12"/>
  <c r="AD261" i="12"/>
  <c r="AD322" i="12"/>
  <c r="O68" i="12"/>
  <c r="N385" i="12"/>
  <c r="M182" i="10" s="1"/>
  <c r="M183" i="10" s="1"/>
  <c r="M208" i="10" s="1"/>
  <c r="O7" i="12"/>
  <c r="P8" i="12"/>
  <c r="Q70" i="12"/>
  <c r="P69" i="12"/>
  <c r="BF195" i="12"/>
  <c r="BF134" i="12"/>
  <c r="AP68" i="12"/>
  <c r="AP7" i="12"/>
  <c r="AO385" i="12"/>
  <c r="AN182" i="10" s="1"/>
  <c r="AN183" i="10" s="1"/>
  <c r="AN208" i="10" s="1"/>
  <c r="AR70" i="12"/>
  <c r="AQ8" i="12"/>
  <c r="AQ69" i="12"/>
  <c r="Z195" i="12"/>
  <c r="Z134" i="12"/>
  <c r="I385" i="12"/>
  <c r="H182" i="10" s="1"/>
  <c r="H183" i="10" s="1"/>
  <c r="H208" i="10" s="1"/>
  <c r="J68" i="12"/>
  <c r="J7" i="12"/>
  <c r="L70" i="12"/>
  <c r="K69" i="12"/>
  <c r="K8" i="12"/>
  <c r="BA195" i="12"/>
  <c r="BA134" i="12"/>
  <c r="AJ385" i="12"/>
  <c r="AI182" i="10" s="1"/>
  <c r="AI183" i="10" s="1"/>
  <c r="AI208" i="10" s="1"/>
  <c r="AK7" i="12"/>
  <c r="AK68" i="12"/>
  <c r="AL69" i="12"/>
  <c r="AL8" i="12"/>
  <c r="AM70" i="12"/>
  <c r="U134" i="12"/>
  <c r="U195" i="12"/>
  <c r="AF129" i="12"/>
  <c r="AF383" i="12"/>
  <c r="AF256" i="12"/>
  <c r="AF2" i="12"/>
  <c r="AF390" i="12"/>
  <c r="BH72" i="15"/>
  <c r="BH67" i="15"/>
  <c r="AM390" i="12"/>
  <c r="AM129" i="12"/>
  <c r="AM383" i="12"/>
  <c r="AM256" i="12"/>
  <c r="AM2" i="12"/>
  <c r="AH72" i="15"/>
  <c r="AH67" i="15"/>
  <c r="M383" i="12"/>
  <c r="M390" i="12"/>
  <c r="M129" i="12"/>
  <c r="M256" i="12"/>
  <c r="M2" i="12"/>
  <c r="N383" i="12"/>
  <c r="N129" i="12"/>
  <c r="N390" i="12"/>
  <c r="N256" i="12"/>
  <c r="N2" i="12"/>
  <c r="BB2" i="12"/>
  <c r="BB390" i="12"/>
  <c r="BB256" i="12"/>
  <c r="BB383" i="12"/>
  <c r="BB129" i="12"/>
  <c r="BL50" i="13" a="1"/>
  <c r="BL50" i="13" s="1"/>
  <c r="BK87" i="10" s="1"/>
  <c r="BJ50" i="13" a="1"/>
  <c r="BJ50" i="13" s="1"/>
  <c r="BI87" i="10" s="1"/>
  <c r="BH50" i="13" a="1"/>
  <c r="BH50" i="13" s="1"/>
  <c r="BG87" i="10" s="1"/>
  <c r="BF50" i="13" a="1"/>
  <c r="BF50" i="13" s="1"/>
  <c r="BE87" i="10" s="1"/>
  <c r="BD50" i="13" a="1"/>
  <c r="BD50" i="13" s="1"/>
  <c r="BC87" i="10" s="1"/>
  <c r="BB50" i="13" a="1"/>
  <c r="BB50" i="13" s="1"/>
  <c r="BA87" i="10" s="1"/>
  <c r="AZ50" i="13" a="1"/>
  <c r="AZ50" i="13" s="1"/>
  <c r="AY87" i="10" s="1"/>
  <c r="AX50" i="13" a="1"/>
  <c r="AX50" i="13" s="1"/>
  <c r="AW87" i="10" s="1"/>
  <c r="AV50" i="13" a="1"/>
  <c r="AV50" i="13" s="1"/>
  <c r="AU87" i="10" s="1"/>
  <c r="AT50" i="13" a="1"/>
  <c r="AT50" i="13" s="1"/>
  <c r="AS87" i="10" s="1"/>
  <c r="AR50" i="13" a="1"/>
  <c r="AR50" i="13" s="1"/>
  <c r="AQ87" i="10" s="1"/>
  <c r="AP50" i="13" a="1"/>
  <c r="AP50" i="13" s="1"/>
  <c r="AO87" i="10" s="1"/>
  <c r="AN50" i="13" a="1"/>
  <c r="AN50" i="13" s="1"/>
  <c r="AM87" i="10" s="1"/>
  <c r="AL50" i="13" a="1"/>
  <c r="AL50" i="13" s="1"/>
  <c r="AK87" i="10" s="1"/>
  <c r="AJ50" i="13" a="1"/>
  <c r="AJ50" i="13" s="1"/>
  <c r="AI87" i="10" s="1"/>
  <c r="AH50" i="13" a="1"/>
  <c r="AH50" i="13" s="1"/>
  <c r="AG87" i="10" s="1"/>
  <c r="AF50" i="13" a="1"/>
  <c r="AF50" i="13" s="1"/>
  <c r="AE87" i="10" s="1"/>
  <c r="AD50" i="13" a="1"/>
  <c r="AD50" i="13" s="1"/>
  <c r="AC87" i="10" s="1"/>
  <c r="AB50" i="13" a="1"/>
  <c r="AB50" i="13" s="1"/>
  <c r="AA87" i="10" s="1"/>
  <c r="Z50" i="13" a="1"/>
  <c r="Z50" i="13" s="1"/>
  <c r="Y87" i="10" s="1"/>
  <c r="X50" i="13" a="1"/>
  <c r="X50" i="13" s="1"/>
  <c r="W87" i="10" s="1"/>
  <c r="V50" i="13" a="1"/>
  <c r="V50" i="13" s="1"/>
  <c r="U87" i="10" s="1"/>
  <c r="T50" i="13" a="1"/>
  <c r="T50" i="13" s="1"/>
  <c r="S87" i="10" s="1"/>
  <c r="R50" i="13" a="1"/>
  <c r="R50" i="13" s="1"/>
  <c r="Q87" i="10" s="1"/>
  <c r="P50" i="13" a="1"/>
  <c r="P50" i="13" s="1"/>
  <c r="O87" i="10" s="1"/>
  <c r="N50" i="13" a="1"/>
  <c r="N50" i="13" s="1"/>
  <c r="M87" i="10" s="1"/>
  <c r="L50" i="13" a="1"/>
  <c r="L50" i="13" s="1"/>
  <c r="K87" i="10" s="1"/>
  <c r="J50" i="13" a="1"/>
  <c r="J50" i="13" s="1"/>
  <c r="I87" i="10" s="1"/>
  <c r="H50" i="13" a="1"/>
  <c r="H50" i="13" s="1"/>
  <c r="G87" i="10" s="1"/>
  <c r="F50" i="13" a="1"/>
  <c r="F50" i="13" s="1"/>
  <c r="E87" i="10" s="1"/>
  <c r="BK50" i="13" a="1"/>
  <c r="BK50" i="13" s="1"/>
  <c r="BJ87" i="10" s="1"/>
  <c r="BI50" i="13" a="1"/>
  <c r="BI50" i="13" s="1"/>
  <c r="BH87" i="10" s="1"/>
  <c r="BG50" i="13" a="1"/>
  <c r="BG50" i="13" s="1"/>
  <c r="BF87" i="10" s="1"/>
  <c r="BE50" i="13" a="1"/>
  <c r="BE50" i="13" s="1"/>
  <c r="BD87" i="10" s="1"/>
  <c r="BC50" i="13" a="1"/>
  <c r="BC50" i="13" s="1"/>
  <c r="BB87" i="10" s="1"/>
  <c r="BA50" i="13" a="1"/>
  <c r="BA50" i="13" s="1"/>
  <c r="AZ87" i="10" s="1"/>
  <c r="AY50" i="13" a="1"/>
  <c r="AY50" i="13" s="1"/>
  <c r="AX87" i="10" s="1"/>
  <c r="AW50" i="13" a="1"/>
  <c r="AW50" i="13" s="1"/>
  <c r="AV87" i="10" s="1"/>
  <c r="AU50" i="13" a="1"/>
  <c r="AU50" i="13" s="1"/>
  <c r="AT87" i="10" s="1"/>
  <c r="AS50" i="13" a="1"/>
  <c r="AS50" i="13" s="1"/>
  <c r="AR87" i="10" s="1"/>
  <c r="AQ50" i="13" a="1"/>
  <c r="AQ50" i="13" s="1"/>
  <c r="AP87" i="10" s="1"/>
  <c r="AO50" i="13" a="1"/>
  <c r="AO50" i="13" s="1"/>
  <c r="AN87" i="10" s="1"/>
  <c r="AM50" i="13" a="1"/>
  <c r="AM50" i="13" s="1"/>
  <c r="AL87" i="10" s="1"/>
  <c r="AK50" i="13" a="1"/>
  <c r="AK50" i="13" s="1"/>
  <c r="AJ87" i="10" s="1"/>
  <c r="AI50" i="13" a="1"/>
  <c r="AI50" i="13" s="1"/>
  <c r="AH87" i="10" s="1"/>
  <c r="AG50" i="13" a="1"/>
  <c r="AG50" i="13" s="1"/>
  <c r="AF87" i="10" s="1"/>
  <c r="AE50" i="13" a="1"/>
  <c r="AE50" i="13" s="1"/>
  <c r="AD87" i="10" s="1"/>
  <c r="AC50" i="13" a="1"/>
  <c r="AC50" i="13" s="1"/>
  <c r="AB87" i="10" s="1"/>
  <c r="AA50" i="13" a="1"/>
  <c r="AA50" i="13" s="1"/>
  <c r="Z87" i="10" s="1"/>
  <c r="Y50" i="13" a="1"/>
  <c r="Y50" i="13" s="1"/>
  <c r="X87" i="10" s="1"/>
  <c r="W50" i="13" a="1"/>
  <c r="W50" i="13" s="1"/>
  <c r="V87" i="10" s="1"/>
  <c r="U50" i="13" a="1"/>
  <c r="U50" i="13" s="1"/>
  <c r="T87" i="10" s="1"/>
  <c r="S50" i="13" a="1"/>
  <c r="S50" i="13" s="1"/>
  <c r="R87" i="10" s="1"/>
  <c r="Q50" i="13" a="1"/>
  <c r="Q50" i="13" s="1"/>
  <c r="P87" i="10" s="1"/>
  <c r="O50" i="13" a="1"/>
  <c r="O50" i="13" s="1"/>
  <c r="N87" i="10" s="1"/>
  <c r="M50" i="13" a="1"/>
  <c r="M50" i="13" s="1"/>
  <c r="L87" i="10" s="1"/>
  <c r="K50" i="13" a="1"/>
  <c r="K50" i="13" s="1"/>
  <c r="J87" i="10" s="1"/>
  <c r="I50" i="13" a="1"/>
  <c r="I50" i="13" s="1"/>
  <c r="H87" i="10" s="1"/>
  <c r="G50" i="13" a="1"/>
  <c r="G50" i="13" s="1"/>
  <c r="F87" i="10" s="1"/>
  <c r="E50" i="13" a="1"/>
  <c r="E50" i="13" s="1"/>
  <c r="D87" i="10" s="1"/>
  <c r="BL7" i="12"/>
  <c r="BK385" i="12"/>
  <c r="BJ182" i="10" s="1"/>
  <c r="BJ183" i="10" s="1"/>
  <c r="BJ208" i="10" s="1"/>
  <c r="BL68" i="12"/>
  <c r="AU261" i="12"/>
  <c r="AU322" i="12"/>
  <c r="AF7" i="12"/>
  <c r="AE385" i="12"/>
  <c r="AD182" i="10" s="1"/>
  <c r="AD183" i="10" s="1"/>
  <c r="AD208" i="10" s="1"/>
  <c r="AF68" i="12"/>
  <c r="AH70" i="12"/>
  <c r="AG8" i="12"/>
  <c r="AG69" i="12"/>
  <c r="O261" i="12"/>
  <c r="O322" i="12"/>
  <c r="BG134" i="12"/>
  <c r="BG195" i="12"/>
  <c r="AP261" i="12"/>
  <c r="AP322" i="12"/>
  <c r="AA195" i="12"/>
  <c r="AA134" i="12"/>
  <c r="J261" i="12"/>
  <c r="J322" i="12"/>
  <c r="BB68" i="12"/>
  <c r="BB7" i="12"/>
  <c r="BA385" i="12"/>
  <c r="AZ182" i="10" s="1"/>
  <c r="AZ183" i="10" s="1"/>
  <c r="AZ208" i="10" s="1"/>
  <c r="BC8" i="12"/>
  <c r="BC69" i="12"/>
  <c r="BD70" i="12"/>
  <c r="AL195" i="12"/>
  <c r="AL134" i="12"/>
  <c r="V68" i="12"/>
  <c r="V7" i="12"/>
  <c r="W8" i="12"/>
  <c r="U385" i="12"/>
  <c r="T182" i="10" s="1"/>
  <c r="T183" i="10" s="1"/>
  <c r="T208" i="10" s="1"/>
  <c r="W69" i="12"/>
  <c r="X70" i="12"/>
  <c r="AW7" i="12"/>
  <c r="AW68" i="12"/>
  <c r="AV385" i="12"/>
  <c r="AU182" i="10" s="1"/>
  <c r="AU183" i="10" s="1"/>
  <c r="AU208" i="10" s="1"/>
  <c r="AX69" i="12"/>
  <c r="AX8" i="12"/>
  <c r="AY70" i="12"/>
  <c r="AG134" i="12"/>
  <c r="AG195" i="12"/>
  <c r="Q7" i="12"/>
  <c r="P385" i="12"/>
  <c r="O182" i="10" s="1"/>
  <c r="O183" i="10" s="1"/>
  <c r="O208" i="10" s="1"/>
  <c r="Q68" i="12"/>
  <c r="R69" i="12"/>
  <c r="R8" i="12"/>
  <c r="S70" i="12"/>
  <c r="BQ72" i="15"/>
  <c r="BQ67" i="15"/>
  <c r="BM72" i="15"/>
  <c r="BM67" i="15"/>
  <c r="AB256" i="12"/>
  <c r="AB2" i="12"/>
  <c r="AB129" i="12"/>
  <c r="AB390" i="12"/>
  <c r="AB383" i="12"/>
  <c r="BD72" i="15"/>
  <c r="BD67" i="15"/>
  <c r="AI129" i="12"/>
  <c r="AI383" i="12"/>
  <c r="AI256" i="12"/>
  <c r="AI2" i="12"/>
  <c r="AI390" i="12"/>
  <c r="AT72" i="15"/>
  <c r="AT67" i="15"/>
  <c r="Y2" i="12"/>
  <c r="Y383" i="12"/>
  <c r="Y390" i="12"/>
  <c r="Y129" i="12"/>
  <c r="Y256" i="12"/>
  <c r="BJ383" i="12"/>
  <c r="BJ129" i="12"/>
  <c r="BJ256" i="12"/>
  <c r="BJ2" i="12"/>
  <c r="BJ390" i="12"/>
  <c r="AU72" i="15"/>
  <c r="AU67" i="15"/>
  <c r="AR7" i="12"/>
  <c r="AQ385" i="12"/>
  <c r="AP182" i="10" s="1"/>
  <c r="AP183" i="10" s="1"/>
  <c r="AP208" i="10" s="1"/>
  <c r="AR68" i="12"/>
  <c r="AS69" i="12"/>
  <c r="AT70" i="12"/>
  <c r="AS8" i="12"/>
  <c r="L134" i="12"/>
  <c r="L195" i="12"/>
  <c r="AM68" i="12"/>
  <c r="AL385" i="12"/>
  <c r="AK182" i="10" s="1"/>
  <c r="AK183" i="10" s="1"/>
  <c r="AK208" i="10" s="1"/>
  <c r="AN69" i="12"/>
  <c r="AO70" i="12"/>
  <c r="AN8" i="12"/>
  <c r="AM7" i="12"/>
  <c r="G134" i="12"/>
  <c r="G195" i="12"/>
  <c r="E181" i="10"/>
  <c r="AG385" i="12"/>
  <c r="AF182" i="10" s="1"/>
  <c r="AF183" i="10" s="1"/>
  <c r="AF208" i="10" s="1"/>
  <c r="AH68" i="12"/>
  <c r="AH7" i="12"/>
  <c r="AI69" i="12"/>
  <c r="AI8" i="12"/>
  <c r="AJ70" i="12"/>
  <c r="BH261" i="12"/>
  <c r="BH322" i="12"/>
  <c r="AB261" i="12"/>
  <c r="AB322" i="12"/>
  <c r="BI72" i="15"/>
  <c r="BI67" i="15"/>
  <c r="X2" i="12"/>
  <c r="X390" i="12"/>
  <c r="X383" i="12"/>
  <c r="X129" i="12"/>
  <c r="X256" i="12"/>
  <c r="AJ72" i="15"/>
  <c r="AJ67" i="15"/>
  <c r="O256" i="12"/>
  <c r="O2" i="12"/>
  <c r="O390" i="12"/>
  <c r="O383" i="12"/>
  <c r="O129" i="12"/>
  <c r="Z72" i="15"/>
  <c r="Z67" i="15"/>
  <c r="E383" i="12"/>
  <c r="E390" i="12"/>
  <c r="E256" i="12"/>
  <c r="E129" i="12"/>
  <c r="E2" i="12"/>
  <c r="BC72" i="15"/>
  <c r="BC67" i="15"/>
  <c r="V256" i="12"/>
  <c r="V390" i="12"/>
  <c r="V2" i="12"/>
  <c r="V383" i="12"/>
  <c r="V129" i="12"/>
  <c r="BK32" i="13" a="1"/>
  <c r="BK32" i="13" s="1"/>
  <c r="BJ85" i="10" s="1"/>
  <c r="BH32" i="13" a="1"/>
  <c r="BH32" i="13" s="1"/>
  <c r="BG85" i="10" s="1"/>
  <c r="BC32" i="13" a="1"/>
  <c r="BC32" i="13" s="1"/>
  <c r="BB85" i="10" s="1"/>
  <c r="AZ32" i="13" a="1"/>
  <c r="AZ32" i="13" s="1"/>
  <c r="AY85" i="10" s="1"/>
  <c r="AU32" i="13" a="1"/>
  <c r="AU32" i="13" s="1"/>
  <c r="AT85" i="10" s="1"/>
  <c r="AR32" i="13" a="1"/>
  <c r="AR32" i="13" s="1"/>
  <c r="AQ85" i="10" s="1"/>
  <c r="G23" i="13" a="1"/>
  <c r="G23" i="13" s="1"/>
  <c r="F84" i="10" s="1"/>
  <c r="E23" i="13" a="1"/>
  <c r="E23" i="13" s="1"/>
  <c r="D84" i="10" s="1"/>
  <c r="BJ32" i="13" a="1"/>
  <c r="BJ32" i="13" s="1"/>
  <c r="BI85" i="10" s="1"/>
  <c r="BE32" i="13" a="1"/>
  <c r="BE32" i="13" s="1"/>
  <c r="BD85" i="10" s="1"/>
  <c r="BB32" i="13" a="1"/>
  <c r="BB32" i="13" s="1"/>
  <c r="BA85" i="10" s="1"/>
  <c r="AW32" i="13" a="1"/>
  <c r="AW32" i="13" s="1"/>
  <c r="AV85" i="10" s="1"/>
  <c r="AT32" i="13" a="1"/>
  <c r="AT32" i="13" s="1"/>
  <c r="AS85" i="10" s="1"/>
  <c r="AO32" i="13" a="1"/>
  <c r="AO32" i="13" s="1"/>
  <c r="AN85" i="10" s="1"/>
  <c r="AM32" i="13" a="1"/>
  <c r="AM32" i="13" s="1"/>
  <c r="AL85" i="10" s="1"/>
  <c r="AK32" i="13" a="1"/>
  <c r="AK32" i="13" s="1"/>
  <c r="AJ85" i="10" s="1"/>
  <c r="AI32" i="13" a="1"/>
  <c r="AI32" i="13" s="1"/>
  <c r="AH85" i="10" s="1"/>
  <c r="AG32" i="13" a="1"/>
  <c r="AG32" i="13" s="1"/>
  <c r="AF85" i="10" s="1"/>
  <c r="AE32" i="13" a="1"/>
  <c r="AE32" i="13" s="1"/>
  <c r="AD85" i="10" s="1"/>
  <c r="AC32" i="13" a="1"/>
  <c r="AC32" i="13" s="1"/>
  <c r="AB85" i="10" s="1"/>
  <c r="AA32" i="13" a="1"/>
  <c r="AA32" i="13" s="1"/>
  <c r="Z85" i="10" s="1"/>
  <c r="Y32" i="13" a="1"/>
  <c r="Y32" i="13" s="1"/>
  <c r="X85" i="10" s="1"/>
  <c r="BL32" i="13" a="1"/>
  <c r="BL32" i="13" s="1"/>
  <c r="BK85" i="10" s="1"/>
  <c r="BG32" i="13" a="1"/>
  <c r="BG32" i="13" s="1"/>
  <c r="BF85" i="10" s="1"/>
  <c r="BD32" i="13" a="1"/>
  <c r="BD32" i="13" s="1"/>
  <c r="BC85" i="10" s="1"/>
  <c r="AY32" i="13" a="1"/>
  <c r="AY32" i="13" s="1"/>
  <c r="AX85" i="10" s="1"/>
  <c r="AV32" i="13" a="1"/>
  <c r="AV32" i="13" s="1"/>
  <c r="AU85" i="10" s="1"/>
  <c r="AQ32" i="13" a="1"/>
  <c r="AQ32" i="13" s="1"/>
  <c r="AP85" i="10" s="1"/>
  <c r="F23" i="13" a="1"/>
  <c r="F23" i="13" s="1"/>
  <c r="E84" i="10" s="1"/>
  <c r="BI32" i="13" a="1"/>
  <c r="BI32" i="13" s="1"/>
  <c r="BH85" i="10" s="1"/>
  <c r="BF32" i="13" a="1"/>
  <c r="BF32" i="13" s="1"/>
  <c r="BE85" i="10" s="1"/>
  <c r="BA32" i="13" a="1"/>
  <c r="BA32" i="13" s="1"/>
  <c r="AZ85" i="10" s="1"/>
  <c r="AX32" i="13" a="1"/>
  <c r="AX32" i="13" s="1"/>
  <c r="AW85" i="10" s="1"/>
  <c r="AS32" i="13" a="1"/>
  <c r="AS32" i="13" s="1"/>
  <c r="AR85" i="10" s="1"/>
  <c r="AP32" i="13" a="1"/>
  <c r="AP32" i="13" s="1"/>
  <c r="AO85" i="10" s="1"/>
  <c r="AN32" i="13" a="1"/>
  <c r="AN32" i="13" s="1"/>
  <c r="AM85" i="10" s="1"/>
  <c r="AL32" i="13" a="1"/>
  <c r="AL32" i="13" s="1"/>
  <c r="AK85" i="10" s="1"/>
  <c r="AJ32" i="13" a="1"/>
  <c r="AJ32" i="13" s="1"/>
  <c r="AI85" i="10" s="1"/>
  <c r="AH32" i="13" a="1"/>
  <c r="AH32" i="13" s="1"/>
  <c r="AG85" i="10" s="1"/>
  <c r="AF32" i="13" a="1"/>
  <c r="AF32" i="13" s="1"/>
  <c r="AE85" i="10" s="1"/>
  <c r="AD32" i="13" a="1"/>
  <c r="AD32" i="13" s="1"/>
  <c r="AC85" i="10" s="1"/>
  <c r="AB32" i="13" a="1"/>
  <c r="AB32" i="13" s="1"/>
  <c r="AA85" i="10" s="1"/>
  <c r="Z32" i="13" a="1"/>
  <c r="Z32" i="13" s="1"/>
  <c r="Y85" i="10" s="1"/>
  <c r="V32" i="13" a="1"/>
  <c r="V32" i="13" s="1"/>
  <c r="U85" i="10" s="1"/>
  <c r="R32" i="13" a="1"/>
  <c r="R32" i="13" s="1"/>
  <c r="Q85" i="10" s="1"/>
  <c r="N32" i="13" a="1"/>
  <c r="N32" i="13" s="1"/>
  <c r="M85" i="10" s="1"/>
  <c r="J32" i="13" a="1"/>
  <c r="J32" i="13" s="1"/>
  <c r="I85" i="10" s="1"/>
  <c r="F32" i="13" a="1"/>
  <c r="F32" i="13" s="1"/>
  <c r="E85" i="10" s="1"/>
  <c r="BL23" i="13" a="1"/>
  <c r="BL23" i="13" s="1"/>
  <c r="BK84" i="10" s="1"/>
  <c r="BH23" i="13" a="1"/>
  <c r="BH23" i="13" s="1"/>
  <c r="BG84" i="10" s="1"/>
  <c r="BD23" i="13" a="1"/>
  <c r="BD23" i="13" s="1"/>
  <c r="BC84" i="10" s="1"/>
  <c r="AZ23" i="13" a="1"/>
  <c r="AZ23" i="13" s="1"/>
  <c r="AY84" i="10" s="1"/>
  <c r="AV23" i="13" a="1"/>
  <c r="AV23" i="13" s="1"/>
  <c r="AU84" i="10" s="1"/>
  <c r="AR23" i="13" a="1"/>
  <c r="AR23" i="13" s="1"/>
  <c r="AQ84" i="10" s="1"/>
  <c r="AN23" i="13" a="1"/>
  <c r="AN23" i="13" s="1"/>
  <c r="AM84" i="10" s="1"/>
  <c r="AJ23" i="13" a="1"/>
  <c r="AJ23" i="13" s="1"/>
  <c r="AI84" i="10" s="1"/>
  <c r="AF23" i="13" a="1"/>
  <c r="AF23" i="13" s="1"/>
  <c r="AE84" i="10" s="1"/>
  <c r="AB23" i="13" a="1"/>
  <c r="AB23" i="13" s="1"/>
  <c r="AA84" i="10" s="1"/>
  <c r="X23" i="13" a="1"/>
  <c r="X23" i="13" s="1"/>
  <c r="W84" i="10" s="1"/>
  <c r="T23" i="13" a="1"/>
  <c r="T23" i="13" s="1"/>
  <c r="S84" i="10" s="1"/>
  <c r="P23" i="13" a="1"/>
  <c r="P23" i="13" s="1"/>
  <c r="O84" i="10" s="1"/>
  <c r="L23" i="13" a="1"/>
  <c r="L23" i="13" s="1"/>
  <c r="K84" i="10" s="1"/>
  <c r="U32" i="13" a="1"/>
  <c r="U32" i="13" s="1"/>
  <c r="T85" i="10" s="1"/>
  <c r="Q32" i="13" a="1"/>
  <c r="Q32" i="13" s="1"/>
  <c r="P85" i="10" s="1"/>
  <c r="M32" i="13" a="1"/>
  <c r="M32" i="13" s="1"/>
  <c r="L85" i="10" s="1"/>
  <c r="I32" i="13" a="1"/>
  <c r="I32" i="13" s="1"/>
  <c r="H85" i="10" s="1"/>
  <c r="E32" i="13" a="1"/>
  <c r="E32" i="13" s="1"/>
  <c r="D85" i="10" s="1"/>
  <c r="BK23" i="13" a="1"/>
  <c r="BK23" i="13" s="1"/>
  <c r="BJ84" i="10" s="1"/>
  <c r="BG23" i="13" a="1"/>
  <c r="BG23" i="13" s="1"/>
  <c r="BF84" i="10" s="1"/>
  <c r="BC23" i="13" a="1"/>
  <c r="BC23" i="13" s="1"/>
  <c r="BB84" i="10" s="1"/>
  <c r="AY23" i="13" a="1"/>
  <c r="AY23" i="13" s="1"/>
  <c r="AX84" i="10" s="1"/>
  <c r="AU23" i="13" a="1"/>
  <c r="AU23" i="13" s="1"/>
  <c r="AT84" i="10" s="1"/>
  <c r="AQ23" i="13" a="1"/>
  <c r="AQ23" i="13" s="1"/>
  <c r="AP84" i="10" s="1"/>
  <c r="AM23" i="13" a="1"/>
  <c r="AM23" i="13" s="1"/>
  <c r="AL84" i="10" s="1"/>
  <c r="AI23" i="13" a="1"/>
  <c r="AI23" i="13" s="1"/>
  <c r="AH84" i="10" s="1"/>
  <c r="AE23" i="13" a="1"/>
  <c r="AE23" i="13" s="1"/>
  <c r="AD84" i="10" s="1"/>
  <c r="AA23" i="13" a="1"/>
  <c r="AA23" i="13" s="1"/>
  <c r="Z84" i="10" s="1"/>
  <c r="W23" i="13" a="1"/>
  <c r="W23" i="13" s="1"/>
  <c r="V84" i="10" s="1"/>
  <c r="S23" i="13" a="1"/>
  <c r="S23" i="13" s="1"/>
  <c r="R84" i="10" s="1"/>
  <c r="O23" i="13" a="1"/>
  <c r="O23" i="13" s="1"/>
  <c r="N84" i="10" s="1"/>
  <c r="K23" i="13" a="1"/>
  <c r="K23" i="13" s="1"/>
  <c r="J84" i="10" s="1"/>
  <c r="X32" i="13" a="1"/>
  <c r="X32" i="13" s="1"/>
  <c r="W85" i="10" s="1"/>
  <c r="T32" i="13" a="1"/>
  <c r="T32" i="13" s="1"/>
  <c r="S85" i="10" s="1"/>
  <c r="P32" i="13" a="1"/>
  <c r="P32" i="13" s="1"/>
  <c r="O85" i="10" s="1"/>
  <c r="L32" i="13" a="1"/>
  <c r="L32" i="13" s="1"/>
  <c r="K85" i="10" s="1"/>
  <c r="H32" i="13" a="1"/>
  <c r="H32" i="13" s="1"/>
  <c r="G85" i="10" s="1"/>
  <c r="BJ23" i="13" a="1"/>
  <c r="BJ23" i="13" s="1"/>
  <c r="BI84" i="10" s="1"/>
  <c r="BF23" i="13" a="1"/>
  <c r="BF23" i="13" s="1"/>
  <c r="BE84" i="10" s="1"/>
  <c r="BB23" i="13" a="1"/>
  <c r="BB23" i="13" s="1"/>
  <c r="BA84" i="10" s="1"/>
  <c r="AX23" i="13" a="1"/>
  <c r="AX23" i="13" s="1"/>
  <c r="AW84" i="10" s="1"/>
  <c r="AT23" i="13" a="1"/>
  <c r="AT23" i="13" s="1"/>
  <c r="AS84" i="10" s="1"/>
  <c r="AP23" i="13" a="1"/>
  <c r="AP23" i="13" s="1"/>
  <c r="AO84" i="10" s="1"/>
  <c r="AL23" i="13" a="1"/>
  <c r="AL23" i="13" s="1"/>
  <c r="AK84" i="10" s="1"/>
  <c r="AH23" i="13" a="1"/>
  <c r="AH23" i="13" s="1"/>
  <c r="AG84" i="10" s="1"/>
  <c r="AD23" i="13" a="1"/>
  <c r="AD23" i="13" s="1"/>
  <c r="AC84" i="10" s="1"/>
  <c r="Z23" i="13" a="1"/>
  <c r="Z23" i="13" s="1"/>
  <c r="Y84" i="10" s="1"/>
  <c r="V23" i="13" a="1"/>
  <c r="V23" i="13" s="1"/>
  <c r="U84" i="10" s="1"/>
  <c r="R23" i="13" a="1"/>
  <c r="R23" i="13" s="1"/>
  <c r="Q84" i="10" s="1"/>
  <c r="N23" i="13" a="1"/>
  <c r="N23" i="13" s="1"/>
  <c r="M84" i="10" s="1"/>
  <c r="J23" i="13" a="1"/>
  <c r="J23" i="13" s="1"/>
  <c r="I84" i="10" s="1"/>
  <c r="W32" i="13" a="1"/>
  <c r="W32" i="13" s="1"/>
  <c r="V85" i="10" s="1"/>
  <c r="S32" i="13" a="1"/>
  <c r="S32" i="13" s="1"/>
  <c r="R85" i="10" s="1"/>
  <c r="O32" i="13" a="1"/>
  <c r="O32" i="13" s="1"/>
  <c r="N85" i="10" s="1"/>
  <c r="K32" i="13" a="1"/>
  <c r="K32" i="13" s="1"/>
  <c r="J85" i="10" s="1"/>
  <c r="G32" i="13" a="1"/>
  <c r="G32" i="13" s="1"/>
  <c r="F85" i="10" s="1"/>
  <c r="BI23" i="13" a="1"/>
  <c r="BI23" i="13" s="1"/>
  <c r="BH84" i="10" s="1"/>
  <c r="BE23" i="13" a="1"/>
  <c r="BE23" i="13" s="1"/>
  <c r="BD84" i="10" s="1"/>
  <c r="BA23" i="13" a="1"/>
  <c r="BA23" i="13" s="1"/>
  <c r="AZ84" i="10" s="1"/>
  <c r="AW23" i="13" a="1"/>
  <c r="AW23" i="13" s="1"/>
  <c r="AV84" i="10" s="1"/>
  <c r="AS23" i="13" a="1"/>
  <c r="AS23" i="13" s="1"/>
  <c r="AR84" i="10" s="1"/>
  <c r="AO23" i="13" a="1"/>
  <c r="AO23" i="13" s="1"/>
  <c r="AN84" i="10" s="1"/>
  <c r="AK23" i="13" a="1"/>
  <c r="AK23" i="13" s="1"/>
  <c r="AJ84" i="10" s="1"/>
  <c r="AG23" i="13" a="1"/>
  <c r="AG23" i="13" s="1"/>
  <c r="AF84" i="10" s="1"/>
  <c r="AC23" i="13" a="1"/>
  <c r="AC23" i="13" s="1"/>
  <c r="AB84" i="10" s="1"/>
  <c r="Y23" i="13" a="1"/>
  <c r="Y23" i="13" s="1"/>
  <c r="X84" i="10" s="1"/>
  <c r="U23" i="13" a="1"/>
  <c r="U23" i="13" s="1"/>
  <c r="T84" i="10" s="1"/>
  <c r="Q23" i="13" a="1"/>
  <c r="Q23" i="13" s="1"/>
  <c r="P84" i="10" s="1"/>
  <c r="M23" i="13" a="1"/>
  <c r="M23" i="13" s="1"/>
  <c r="L84" i="10" s="1"/>
  <c r="I23" i="13" a="1"/>
  <c r="I23" i="13" s="1"/>
  <c r="H84" i="10" s="1"/>
  <c r="BC261" i="12"/>
  <c r="BC322" i="12"/>
  <c r="AN134" i="12"/>
  <c r="AN195" i="12"/>
  <c r="W261" i="12"/>
  <c r="W322" i="12"/>
  <c r="H7" i="12"/>
  <c r="G385" i="12"/>
  <c r="F182" i="10" s="1"/>
  <c r="F183" i="10" s="1"/>
  <c r="F208" i="10" s="1"/>
  <c r="H68" i="12"/>
  <c r="I8" i="12"/>
  <c r="I69" i="12"/>
  <c r="J70" i="12"/>
  <c r="AX261" i="12"/>
  <c r="AX322" i="12"/>
  <c r="AI195" i="12"/>
  <c r="AI134" i="12"/>
  <c r="R261" i="12"/>
  <c r="R322" i="12"/>
  <c r="BJ7" i="12"/>
  <c r="BI385" i="12"/>
  <c r="BH182" i="10" s="1"/>
  <c r="BH183" i="10" s="1"/>
  <c r="BH208" i="10" s="1"/>
  <c r="BL70" i="12"/>
  <c r="BJ68" i="12"/>
  <c r="BK8" i="12"/>
  <c r="BK69" i="12"/>
  <c r="AT195" i="12"/>
  <c r="AT134" i="12"/>
  <c r="AD7" i="12"/>
  <c r="AC385" i="12"/>
  <c r="AB182" i="10" s="1"/>
  <c r="AB183" i="10" s="1"/>
  <c r="AB208" i="10" s="1"/>
  <c r="AF70" i="12"/>
  <c r="AE69" i="12"/>
  <c r="AD68" i="12"/>
  <c r="AE8" i="12"/>
  <c r="N195" i="12"/>
  <c r="N134" i="12"/>
  <c r="BF69" i="12"/>
  <c r="BE7" i="12"/>
  <c r="BD385" i="12"/>
  <c r="BC182" i="10" s="1"/>
  <c r="BC183" i="10" s="1"/>
  <c r="BC208" i="10" s="1"/>
  <c r="BE68" i="12"/>
  <c r="BF8" i="12"/>
  <c r="BG70" i="12"/>
  <c r="AO195" i="12"/>
  <c r="AO134" i="12"/>
  <c r="Z69" i="12"/>
  <c r="Y7" i="12"/>
  <c r="X385" i="12"/>
  <c r="W182" i="10" s="1"/>
  <c r="W183" i="10" s="1"/>
  <c r="W208" i="10" s="1"/>
  <c r="Z8" i="12"/>
  <c r="AA70" i="12"/>
  <c r="Y68" i="12"/>
  <c r="I134" i="12"/>
  <c r="I195" i="12"/>
  <c r="L94" i="15"/>
  <c r="L84" i="15"/>
  <c r="AJ390" i="12"/>
  <c r="AJ129" i="12"/>
  <c r="AJ383" i="12"/>
  <c r="AJ256" i="12"/>
  <c r="AJ2" i="12"/>
  <c r="BL72" i="15"/>
  <c r="BL67" i="15"/>
  <c r="AQ2" i="12"/>
  <c r="AQ390" i="12"/>
  <c r="AQ129" i="12"/>
  <c r="AQ256" i="12"/>
  <c r="AQ383" i="12"/>
  <c r="BB72" i="15"/>
  <c r="BB67" i="15"/>
  <c r="AG129" i="12"/>
  <c r="AG256" i="12"/>
  <c r="AG2" i="12"/>
  <c r="AG390" i="12"/>
  <c r="AG383" i="12"/>
  <c r="J256" i="12"/>
  <c r="J129" i="12"/>
  <c r="J2" i="12"/>
  <c r="J390" i="12"/>
  <c r="J383" i="12"/>
  <c r="K72" i="15"/>
  <c r="K67" i="15"/>
  <c r="AZ195" i="12"/>
  <c r="AZ134" i="12"/>
  <c r="T134" i="12"/>
  <c r="T195" i="12"/>
  <c r="AU68" i="12"/>
  <c r="AT385" i="12"/>
  <c r="AS182" i="10" s="1"/>
  <c r="AS183" i="10" s="1"/>
  <c r="AS208" i="10" s="1"/>
  <c r="AU7" i="12"/>
  <c r="AW70" i="12"/>
  <c r="AV8" i="12"/>
  <c r="AV69" i="12"/>
  <c r="O134" i="12"/>
  <c r="O195" i="12"/>
  <c r="AO322" i="12"/>
  <c r="AO261" i="12"/>
  <c r="I322" i="12"/>
  <c r="I261" i="12"/>
  <c r="AJ261" i="12"/>
  <c r="AJ322" i="12"/>
  <c r="BA72" i="15"/>
  <c r="BA67" i="15"/>
  <c r="P129" i="12"/>
  <c r="P383" i="12"/>
  <c r="P256" i="12"/>
  <c r="P2" i="12"/>
  <c r="P390" i="12"/>
  <c r="AR72" i="15"/>
  <c r="AR67" i="15"/>
  <c r="W390" i="12"/>
  <c r="W129" i="12"/>
  <c r="W383" i="12"/>
  <c r="W256" i="12"/>
  <c r="W2" i="12"/>
  <c r="BI383" i="12"/>
  <c r="BI390" i="12"/>
  <c r="BI129" i="12"/>
  <c r="BI256" i="12"/>
  <c r="BI2" i="12"/>
  <c r="R72" i="15"/>
  <c r="R67" i="15"/>
  <c r="R390" i="12"/>
  <c r="R2" i="12"/>
  <c r="R129" i="12"/>
  <c r="R256" i="12"/>
  <c r="R383" i="12"/>
  <c r="S72" i="15"/>
  <c r="S67" i="15"/>
  <c r="BF129" i="12"/>
  <c r="BF256" i="12"/>
  <c r="BF390" i="12"/>
  <c r="BF383" i="12"/>
  <c r="BF2" i="12"/>
  <c r="BG72" i="15"/>
  <c r="BG67" i="15"/>
  <c r="BL59" i="13" a="1"/>
  <c r="BL59" i="13" s="1"/>
  <c r="BJ59" i="13" a="1"/>
  <c r="BJ59" i="13" s="1"/>
  <c r="BH59" i="13" a="1"/>
  <c r="BH59" i="13" s="1"/>
  <c r="BF59" i="13" a="1"/>
  <c r="BF59" i="13" s="1"/>
  <c r="BD59" i="13" a="1"/>
  <c r="BD59" i="13" s="1"/>
  <c r="BB59" i="13" a="1"/>
  <c r="BB59" i="13" s="1"/>
  <c r="AZ59" i="13" a="1"/>
  <c r="AZ59" i="13" s="1"/>
  <c r="AX59" i="13" a="1"/>
  <c r="AX59" i="13" s="1"/>
  <c r="AV59" i="13" a="1"/>
  <c r="AV59" i="13" s="1"/>
  <c r="AT59" i="13" a="1"/>
  <c r="AT59" i="13" s="1"/>
  <c r="AR59" i="13" a="1"/>
  <c r="AR59" i="13" s="1"/>
  <c r="AP59" i="13" a="1"/>
  <c r="AP59" i="13" s="1"/>
  <c r="AN59" i="13" a="1"/>
  <c r="AN59" i="13" s="1"/>
  <c r="AL59" i="13" a="1"/>
  <c r="AL59" i="13" s="1"/>
  <c r="AJ59" i="13" a="1"/>
  <c r="AJ59" i="13" s="1"/>
  <c r="AH59" i="13" a="1"/>
  <c r="AH59" i="13" s="1"/>
  <c r="AF59" i="13" a="1"/>
  <c r="AF59" i="13" s="1"/>
  <c r="AD59" i="13" a="1"/>
  <c r="AD59" i="13" s="1"/>
  <c r="AB59" i="13" a="1"/>
  <c r="AB59" i="13" s="1"/>
  <c r="Z59" i="13" a="1"/>
  <c r="Z59" i="13" s="1"/>
  <c r="X59" i="13" a="1"/>
  <c r="X59" i="13" s="1"/>
  <c r="E60" i="13"/>
  <c r="F57" i="13" s="1"/>
  <c r="BK59" i="13" a="1"/>
  <c r="BK59" i="13" s="1"/>
  <c r="BI59" i="13" a="1"/>
  <c r="BI59" i="13" s="1"/>
  <c r="BG59" i="13" a="1"/>
  <c r="BG59" i="13" s="1"/>
  <c r="BE59" i="13" a="1"/>
  <c r="BE59" i="13" s="1"/>
  <c r="BC59" i="13" a="1"/>
  <c r="BC59" i="13" s="1"/>
  <c r="BA59" i="13" a="1"/>
  <c r="BA59" i="13" s="1"/>
  <c r="AY59" i="13" a="1"/>
  <c r="AY59" i="13" s="1"/>
  <c r="AW59" i="13" a="1"/>
  <c r="AW59" i="13" s="1"/>
  <c r="AU59" i="13" a="1"/>
  <c r="AU59" i="13" s="1"/>
  <c r="AS59" i="13" a="1"/>
  <c r="AS59" i="13" s="1"/>
  <c r="AQ59" i="13" a="1"/>
  <c r="AQ59" i="13" s="1"/>
  <c r="AO59" i="13" a="1"/>
  <c r="AO59" i="13" s="1"/>
  <c r="AM59" i="13" a="1"/>
  <c r="AM59" i="13" s="1"/>
  <c r="AK59" i="13" a="1"/>
  <c r="AK59" i="13" s="1"/>
  <c r="AI59" i="13" a="1"/>
  <c r="AI59" i="13" s="1"/>
  <c r="AG59" i="13" a="1"/>
  <c r="AG59" i="13" s="1"/>
  <c r="AE59" i="13" a="1"/>
  <c r="AE59" i="13" s="1"/>
  <c r="AC59" i="13" a="1"/>
  <c r="AC59" i="13" s="1"/>
  <c r="AA59" i="13" a="1"/>
  <c r="AA59" i="13" s="1"/>
  <c r="Y59" i="13" a="1"/>
  <c r="Y59" i="13" s="1"/>
  <c r="W59" i="13" a="1"/>
  <c r="W59" i="13" s="1"/>
  <c r="U59" i="13" a="1"/>
  <c r="U59" i="13" s="1"/>
  <c r="S59" i="13" a="1"/>
  <c r="S59" i="13" s="1"/>
  <c r="Q59" i="13" a="1"/>
  <c r="Q59" i="13" s="1"/>
  <c r="O59" i="13" a="1"/>
  <c r="O59" i="13" s="1"/>
  <c r="M59" i="13" a="1"/>
  <c r="M59" i="13" s="1"/>
  <c r="K59" i="13" a="1"/>
  <c r="K59" i="13" s="1"/>
  <c r="I59" i="13" a="1"/>
  <c r="I59" i="13" s="1"/>
  <c r="G59" i="13" a="1"/>
  <c r="G59" i="13" s="1"/>
  <c r="R59" i="13" a="1"/>
  <c r="R59" i="13" s="1"/>
  <c r="J59" i="13" a="1"/>
  <c r="J59" i="13" s="1"/>
  <c r="P59" i="13" a="1"/>
  <c r="P59" i="13" s="1"/>
  <c r="H59" i="13" a="1"/>
  <c r="H59" i="13" s="1"/>
  <c r="V59" i="13" a="1"/>
  <c r="V59" i="13" s="1"/>
  <c r="N59" i="13" a="1"/>
  <c r="N59" i="13" s="1"/>
  <c r="F59" i="13" a="1"/>
  <c r="F59" i="13" s="1"/>
  <c r="T59" i="13" a="1"/>
  <c r="T59" i="13" s="1"/>
  <c r="L59" i="13" a="1"/>
  <c r="L59" i="13" s="1"/>
  <c r="BL195" i="12"/>
  <c r="BL134" i="12"/>
  <c r="AF134" i="12"/>
  <c r="AF195" i="12"/>
  <c r="BG68" i="12"/>
  <c r="BF385" i="12"/>
  <c r="BE182" i="10" s="1"/>
  <c r="BE183" i="10" s="1"/>
  <c r="BE208" i="10" s="1"/>
  <c r="BG7" i="12"/>
  <c r="BH69" i="12"/>
  <c r="BH8" i="12"/>
  <c r="BI70" i="12"/>
  <c r="AA68" i="12"/>
  <c r="Z385" i="12"/>
  <c r="Y182" i="10" s="1"/>
  <c r="Y183" i="10" s="1"/>
  <c r="Y208" i="10" s="1"/>
  <c r="AA7" i="12"/>
  <c r="AB69" i="12"/>
  <c r="AB8" i="12"/>
  <c r="AC70" i="12"/>
  <c r="BA322" i="12"/>
  <c r="BA261" i="12"/>
  <c r="U322" i="12"/>
  <c r="U261" i="12"/>
  <c r="AV261" i="12"/>
  <c r="AV322" i="12"/>
  <c r="P261" i="12"/>
  <c r="P322" i="12"/>
  <c r="AW72" i="15"/>
  <c r="AW67" i="15"/>
  <c r="L256" i="12"/>
  <c r="L2" i="12"/>
  <c r="L390" i="12"/>
  <c r="L383" i="12"/>
  <c r="L129" i="12"/>
  <c r="AN72" i="15"/>
  <c r="AN67" i="15"/>
  <c r="S129" i="12"/>
  <c r="S383" i="12"/>
  <c r="S256" i="12"/>
  <c r="S2" i="12"/>
  <c r="S390" i="12"/>
  <c r="AD72" i="15"/>
  <c r="AD67" i="15"/>
  <c r="I383" i="12"/>
  <c r="I390" i="12"/>
  <c r="I129" i="12"/>
  <c r="I256" i="12"/>
  <c r="I2" i="12"/>
  <c r="BO72" i="15"/>
  <c r="BO67" i="15"/>
  <c r="BH195" i="12"/>
  <c r="BH134" i="12"/>
  <c r="AQ261" i="12"/>
  <c r="AQ322" i="12"/>
  <c r="AB134" i="12"/>
  <c r="AB195" i="12"/>
  <c r="K261" i="12"/>
  <c r="K322" i="12"/>
  <c r="BC195" i="12"/>
  <c r="BC134" i="12"/>
  <c r="AL261" i="12"/>
  <c r="AL322" i="12"/>
  <c r="W134" i="12"/>
  <c r="W195" i="12"/>
  <c r="F261" i="12"/>
  <c r="F322" i="12"/>
  <c r="AW322" i="12"/>
  <c r="AW261" i="12"/>
  <c r="AH195" i="12"/>
  <c r="AH134" i="12"/>
  <c r="Q322" i="12"/>
  <c r="Q261" i="12"/>
  <c r="BI195" i="12"/>
  <c r="BI134" i="12"/>
  <c r="AS68" i="12"/>
  <c r="AR385" i="12"/>
  <c r="AQ182" i="10" s="1"/>
  <c r="AQ183" i="10" s="1"/>
  <c r="AQ208" i="10" s="1"/>
  <c r="AS7" i="12"/>
  <c r="AT8" i="12"/>
  <c r="AU70" i="12"/>
  <c r="AT69" i="12"/>
  <c r="AC134" i="12"/>
  <c r="AC195" i="12"/>
  <c r="L385" i="12"/>
  <c r="K182" i="10" s="1"/>
  <c r="K183" i="10" s="1"/>
  <c r="K208" i="10" s="1"/>
  <c r="M68" i="12"/>
  <c r="M7" i="12"/>
  <c r="N69" i="12"/>
  <c r="N8" i="12"/>
  <c r="O70" i="12"/>
  <c r="AS72" i="15"/>
  <c r="AS67" i="15"/>
  <c r="H2" i="12"/>
  <c r="H390" i="12"/>
  <c r="H129" i="12"/>
  <c r="H256" i="12"/>
  <c r="H383" i="12"/>
  <c r="BK256" i="12"/>
  <c r="BK2" i="12"/>
  <c r="BK129" i="12"/>
  <c r="BK390" i="12"/>
  <c r="BK383" i="12"/>
  <c r="T72" i="15"/>
  <c r="T67" i="15"/>
  <c r="BA129" i="12"/>
  <c r="BA256" i="12"/>
  <c r="BA2" i="12"/>
  <c r="BA390" i="12"/>
  <c r="BA383" i="12"/>
  <c r="J72" i="15"/>
  <c r="J67" i="15"/>
  <c r="Z256" i="12"/>
  <c r="Z383" i="12"/>
  <c r="Z390" i="12"/>
  <c r="Z129" i="12"/>
  <c r="Z2" i="12"/>
  <c r="AA72" i="15"/>
  <c r="AA67" i="15"/>
  <c r="AN7" i="12"/>
  <c r="AM385" i="12"/>
  <c r="AL182" i="10" s="1"/>
  <c r="AL183" i="10" s="1"/>
  <c r="AL208" i="10" s="1"/>
  <c r="AO8" i="12"/>
  <c r="AO69" i="12"/>
  <c r="AP70" i="12"/>
  <c r="AN68" i="12"/>
  <c r="H134" i="12"/>
  <c r="H195" i="12"/>
  <c r="AI68" i="12"/>
  <c r="AI7" i="12"/>
  <c r="AK70" i="12"/>
  <c r="AJ69" i="12"/>
  <c r="AJ8" i="12"/>
  <c r="AH385" i="12"/>
  <c r="AG182" i="10" s="1"/>
  <c r="AG183" i="10" s="1"/>
  <c r="AG208" i="10" s="1"/>
  <c r="BI322" i="12"/>
  <c r="BI261" i="12"/>
  <c r="AC322" i="12"/>
  <c r="AC261" i="12"/>
  <c r="BD261" i="12"/>
  <c r="BD322" i="12"/>
  <c r="X261" i="12"/>
  <c r="X322" i="12"/>
  <c r="BE72" i="15"/>
  <c r="BE67" i="15"/>
  <c r="T390" i="12"/>
  <c r="T129" i="12"/>
  <c r="T383" i="12"/>
  <c r="T256" i="12"/>
  <c r="T2" i="12"/>
  <c r="AV72" i="15"/>
  <c r="AV67" i="15"/>
  <c r="AA2" i="12"/>
  <c r="AA390" i="12"/>
  <c r="AA383" i="12"/>
  <c r="AA129" i="12"/>
  <c r="AA256" i="12"/>
  <c r="AL72" i="15"/>
  <c r="AL67" i="15"/>
  <c r="Q2" i="12"/>
  <c r="Q383" i="12"/>
  <c r="Q390" i="12"/>
  <c r="Q129" i="12"/>
  <c r="Q256" i="12"/>
  <c r="AD383" i="12"/>
  <c r="AD129" i="12"/>
  <c r="AD256" i="12"/>
  <c r="AD2" i="12"/>
  <c r="AD390" i="12"/>
  <c r="O72" i="15"/>
  <c r="O67" i="15"/>
  <c r="AY261" i="12"/>
  <c r="AY322" i="12"/>
  <c r="AJ7" i="12"/>
  <c r="AJ68" i="12"/>
  <c r="AL70" i="12"/>
  <c r="AK69" i="12"/>
  <c r="AK8" i="12"/>
  <c r="AI385" i="12"/>
  <c r="AH182" i="10" s="1"/>
  <c r="AH183" i="10" s="1"/>
  <c r="AH208" i="10" s="1"/>
  <c r="S261" i="12"/>
  <c r="S322" i="12"/>
  <c r="BK195" i="12"/>
  <c r="BK134" i="12"/>
  <c r="AT261" i="12"/>
  <c r="AT322" i="12"/>
  <c r="AE134" i="12"/>
  <c r="AE195" i="12"/>
  <c r="N261" i="12"/>
  <c r="N322" i="12"/>
  <c r="BE385" i="12"/>
  <c r="BD182" i="10" s="1"/>
  <c r="BD183" i="10" s="1"/>
  <c r="BD208" i="10" s="1"/>
  <c r="BF68" i="12"/>
  <c r="BF7" i="12"/>
  <c r="BH70" i="12"/>
  <c r="BG69" i="12"/>
  <c r="BG8" i="12"/>
  <c r="AP195" i="12"/>
  <c r="AP134" i="12"/>
  <c r="Y385" i="12"/>
  <c r="X182" i="10" s="1"/>
  <c r="X183" i="10" s="1"/>
  <c r="X208" i="10" s="1"/>
  <c r="Z68" i="12"/>
  <c r="Z7" i="12"/>
  <c r="AA8" i="12"/>
  <c r="AB70" i="12"/>
  <c r="AA69" i="12"/>
  <c r="J195" i="12"/>
  <c r="J134" i="12"/>
  <c r="AZ385" i="12"/>
  <c r="AY182" i="10" s="1"/>
  <c r="AY183" i="10" s="1"/>
  <c r="AY208" i="10" s="1"/>
  <c r="BA68" i="12"/>
  <c r="BB69" i="12"/>
  <c r="BB8" i="12"/>
  <c r="BC70" i="12"/>
  <c r="BA7" i="12"/>
  <c r="AK195" i="12"/>
  <c r="AK134" i="12"/>
  <c r="T385" i="12"/>
  <c r="S182" i="10" s="1"/>
  <c r="S183" i="10" s="1"/>
  <c r="S208" i="10" s="1"/>
  <c r="U68" i="12"/>
  <c r="V69" i="12"/>
  <c r="V8" i="12"/>
  <c r="W70" i="12"/>
  <c r="U7" i="12"/>
  <c r="AK72" i="15"/>
  <c r="AK67" i="15"/>
  <c r="AB72" i="15"/>
  <c r="AB67" i="15"/>
  <c r="G390" i="12"/>
  <c r="G129" i="12"/>
  <c r="G383" i="12"/>
  <c r="G256" i="12"/>
  <c r="G2" i="12"/>
  <c r="BN72" i="15"/>
  <c r="BN67" i="15"/>
  <c r="AS383" i="12"/>
  <c r="AS390" i="12"/>
  <c r="AS129" i="12"/>
  <c r="AS256" i="12"/>
  <c r="AS2" i="12"/>
  <c r="W72" i="15"/>
  <c r="W67" i="15"/>
  <c r="BK72" i="15"/>
  <c r="BK67" i="15"/>
  <c r="BL41" i="13" a="1"/>
  <c r="BL41" i="13" s="1"/>
  <c r="BK86" i="10" s="1"/>
  <c r="BJ41" i="13" a="1"/>
  <c r="BJ41" i="13" s="1"/>
  <c r="BI86" i="10" s="1"/>
  <c r="BH41" i="13" a="1"/>
  <c r="BH41" i="13" s="1"/>
  <c r="BG86" i="10" s="1"/>
  <c r="BK41" i="13" a="1"/>
  <c r="BK41" i="13" s="1"/>
  <c r="BJ86" i="10" s="1"/>
  <c r="BI41" i="13" a="1"/>
  <c r="BI41" i="13" s="1"/>
  <c r="BH86" i="10" s="1"/>
  <c r="BG41" i="13" a="1"/>
  <c r="BG41" i="13" s="1"/>
  <c r="BF86" i="10" s="1"/>
  <c r="BE41" i="13" a="1"/>
  <c r="BE41" i="13" s="1"/>
  <c r="BD86" i="10" s="1"/>
  <c r="BC41" i="13" a="1"/>
  <c r="BC41" i="13" s="1"/>
  <c r="BB86" i="10" s="1"/>
  <c r="AY41" i="13" a="1"/>
  <c r="AY41" i="13" s="1"/>
  <c r="AX86" i="10" s="1"/>
  <c r="AV41" i="13" a="1"/>
  <c r="AV41" i="13" s="1"/>
  <c r="AU86" i="10" s="1"/>
  <c r="AQ41" i="13" a="1"/>
  <c r="AQ41" i="13" s="1"/>
  <c r="AP86" i="10" s="1"/>
  <c r="AN41" i="13" a="1"/>
  <c r="AN41" i="13" s="1"/>
  <c r="AM86" i="10" s="1"/>
  <c r="AI41" i="13" a="1"/>
  <c r="AI41" i="13" s="1"/>
  <c r="AH86" i="10" s="1"/>
  <c r="AF41" i="13" a="1"/>
  <c r="AF41" i="13" s="1"/>
  <c r="AE86" i="10" s="1"/>
  <c r="AA41" i="13" a="1"/>
  <c r="AA41" i="13" s="1"/>
  <c r="Z86" i="10" s="1"/>
  <c r="X41" i="13" a="1"/>
  <c r="X41" i="13" s="1"/>
  <c r="W86" i="10" s="1"/>
  <c r="S41" i="13" a="1"/>
  <c r="S41" i="13" s="1"/>
  <c r="R86" i="10" s="1"/>
  <c r="P41" i="13" a="1"/>
  <c r="P41" i="13" s="1"/>
  <c r="O86" i="10" s="1"/>
  <c r="K41" i="13" a="1"/>
  <c r="K41" i="13" s="1"/>
  <c r="J86" i="10" s="1"/>
  <c r="H41" i="13" a="1"/>
  <c r="H41" i="13" s="1"/>
  <c r="G86" i="10" s="1"/>
  <c r="BD41" i="13" a="1"/>
  <c r="BD41" i="13" s="1"/>
  <c r="BC86" i="10" s="1"/>
  <c r="BA41" i="13" a="1"/>
  <c r="BA41" i="13" s="1"/>
  <c r="AZ86" i="10" s="1"/>
  <c r="AX41" i="13" a="1"/>
  <c r="AX41" i="13" s="1"/>
  <c r="AW86" i="10" s="1"/>
  <c r="AS41" i="13" a="1"/>
  <c r="AS41" i="13" s="1"/>
  <c r="AR86" i="10" s="1"/>
  <c r="AP41" i="13" a="1"/>
  <c r="AP41" i="13" s="1"/>
  <c r="AO86" i="10" s="1"/>
  <c r="AK41" i="13" a="1"/>
  <c r="AK41" i="13" s="1"/>
  <c r="AJ86" i="10" s="1"/>
  <c r="AH41" i="13" a="1"/>
  <c r="AH41" i="13" s="1"/>
  <c r="AG86" i="10" s="1"/>
  <c r="AC41" i="13" a="1"/>
  <c r="AC41" i="13" s="1"/>
  <c r="AB86" i="10" s="1"/>
  <c r="Z41" i="13" a="1"/>
  <c r="Z41" i="13" s="1"/>
  <c r="Y86" i="10" s="1"/>
  <c r="U41" i="13" a="1"/>
  <c r="U41" i="13" s="1"/>
  <c r="T86" i="10" s="1"/>
  <c r="R41" i="13" a="1"/>
  <c r="R41" i="13" s="1"/>
  <c r="Q86" i="10" s="1"/>
  <c r="M41" i="13" a="1"/>
  <c r="M41" i="13" s="1"/>
  <c r="L86" i="10" s="1"/>
  <c r="J41" i="13" a="1"/>
  <c r="J41" i="13" s="1"/>
  <c r="I86" i="10" s="1"/>
  <c r="E41" i="13" a="1"/>
  <c r="E41" i="13" s="1"/>
  <c r="D86" i="10" s="1"/>
  <c r="AZ41" i="13" a="1"/>
  <c r="AZ41" i="13" s="1"/>
  <c r="AY86" i="10" s="1"/>
  <c r="AU41" i="13" a="1"/>
  <c r="AU41" i="13" s="1"/>
  <c r="AT86" i="10" s="1"/>
  <c r="AR41" i="13" a="1"/>
  <c r="AR41" i="13" s="1"/>
  <c r="AQ86" i="10" s="1"/>
  <c r="AM41" i="13" a="1"/>
  <c r="AM41" i="13" s="1"/>
  <c r="AL86" i="10" s="1"/>
  <c r="AJ41" i="13" a="1"/>
  <c r="AJ41" i="13" s="1"/>
  <c r="AI86" i="10" s="1"/>
  <c r="AE41" i="13" a="1"/>
  <c r="AE41" i="13" s="1"/>
  <c r="AD86" i="10" s="1"/>
  <c r="AB41" i="13" a="1"/>
  <c r="AB41" i="13" s="1"/>
  <c r="AA86" i="10" s="1"/>
  <c r="W41" i="13" a="1"/>
  <c r="W41" i="13" s="1"/>
  <c r="V86" i="10" s="1"/>
  <c r="T41" i="13" a="1"/>
  <c r="T41" i="13" s="1"/>
  <c r="S86" i="10" s="1"/>
  <c r="O41" i="13" a="1"/>
  <c r="O41" i="13" s="1"/>
  <c r="N86" i="10" s="1"/>
  <c r="L41" i="13" a="1"/>
  <c r="L41" i="13" s="1"/>
  <c r="K86" i="10" s="1"/>
  <c r="G41" i="13" a="1"/>
  <c r="G41" i="13" s="1"/>
  <c r="F86" i="10" s="1"/>
  <c r="BF41" i="13" a="1"/>
  <c r="BF41" i="13" s="1"/>
  <c r="BE86" i="10" s="1"/>
  <c r="BB41" i="13" a="1"/>
  <c r="BB41" i="13" s="1"/>
  <c r="BA86" i="10" s="1"/>
  <c r="AW41" i="13" a="1"/>
  <c r="AW41" i="13" s="1"/>
  <c r="AV86" i="10" s="1"/>
  <c r="AT41" i="13" a="1"/>
  <c r="AT41" i="13" s="1"/>
  <c r="AS86" i="10" s="1"/>
  <c r="AO41" i="13" a="1"/>
  <c r="AO41" i="13" s="1"/>
  <c r="AN86" i="10" s="1"/>
  <c r="AL41" i="13" a="1"/>
  <c r="AL41" i="13" s="1"/>
  <c r="AK86" i="10" s="1"/>
  <c r="AG41" i="13" a="1"/>
  <c r="AG41" i="13" s="1"/>
  <c r="AF86" i="10" s="1"/>
  <c r="AD41" i="13" a="1"/>
  <c r="AD41" i="13" s="1"/>
  <c r="AC86" i="10" s="1"/>
  <c r="Y41" i="13" a="1"/>
  <c r="Y41" i="13" s="1"/>
  <c r="X86" i="10" s="1"/>
  <c r="V41" i="13" a="1"/>
  <c r="V41" i="13" s="1"/>
  <c r="U86" i="10" s="1"/>
  <c r="Q41" i="13" a="1"/>
  <c r="Q41" i="13" s="1"/>
  <c r="P86" i="10" s="1"/>
  <c r="N41" i="13" a="1"/>
  <c r="N41" i="13" s="1"/>
  <c r="M86" i="10" s="1"/>
  <c r="I41" i="13" a="1"/>
  <c r="I41" i="13" s="1"/>
  <c r="H86" i="10" s="1"/>
  <c r="F41" i="13" a="1"/>
  <c r="F41" i="13" s="1"/>
  <c r="E86" i="10" s="1"/>
  <c r="AZ27" i="10"/>
  <c r="AJ28" i="10"/>
  <c r="AY28" i="10"/>
  <c r="AI27" i="10"/>
  <c r="AT27" i="10"/>
  <c r="AD28" i="10"/>
  <c r="AO27" i="10"/>
  <c r="Y28" i="10"/>
  <c r="AQ29" i="10"/>
  <c r="AA30" i="10"/>
  <c r="AL30" i="10"/>
  <c r="V30" i="10"/>
  <c r="AG29" i="10"/>
  <c r="Q30" i="10"/>
  <c r="AB29" i="10"/>
  <c r="L30" i="10"/>
  <c r="BB31" i="10"/>
  <c r="AL32" i="10"/>
  <c r="AW31" i="10"/>
  <c r="AG32" i="10"/>
  <c r="AR32" i="10"/>
  <c r="AB31" i="10"/>
  <c r="AQ31" i="10"/>
  <c r="AA32" i="10"/>
  <c r="BA34" i="10"/>
  <c r="E33" i="10"/>
  <c r="AV34" i="10"/>
  <c r="BK33" i="10"/>
  <c r="AU34" i="10"/>
  <c r="BF34" i="10"/>
  <c r="AP33" i="10"/>
  <c r="M26" i="10"/>
  <c r="P27" i="10"/>
  <c r="BK27" i="10"/>
  <c r="O28" i="10"/>
  <c r="BF28" i="10"/>
  <c r="J27" i="10"/>
  <c r="BA28" i="10"/>
  <c r="E27" i="10"/>
  <c r="AM29" i="10"/>
  <c r="W30" i="10"/>
  <c r="AH30" i="10"/>
  <c r="R30" i="10"/>
  <c r="AC29" i="10"/>
  <c r="M30" i="10"/>
  <c r="X29" i="10"/>
  <c r="H30" i="10"/>
  <c r="R31" i="10"/>
  <c r="BI32" i="10"/>
  <c r="M31" i="10"/>
  <c r="BD31" i="10"/>
  <c r="H32" i="10"/>
  <c r="BC32" i="10"/>
  <c r="G31" i="10"/>
  <c r="AG33" i="10"/>
  <c r="Q34" i="10"/>
  <c r="AB33" i="10"/>
  <c r="L34" i="10"/>
  <c r="AA33" i="10"/>
  <c r="K34" i="10"/>
  <c r="V34" i="10"/>
  <c r="F33" i="10"/>
  <c r="BH28" i="10"/>
  <c r="L27" i="10"/>
  <c r="BG27" i="10"/>
  <c r="K28" i="10"/>
  <c r="BB28" i="10"/>
  <c r="F27" i="10"/>
  <c r="AW28" i="10"/>
  <c r="S29" i="10"/>
  <c r="BJ29" i="10"/>
  <c r="N29" i="10"/>
  <c r="BE30" i="10"/>
  <c r="I29" i="10"/>
  <c r="AZ30" i="10"/>
  <c r="D29" i="10"/>
  <c r="AT31" i="10"/>
  <c r="AD32" i="10"/>
  <c r="AO31" i="10"/>
  <c r="Y32" i="10"/>
  <c r="AJ32" i="10"/>
  <c r="T31" i="10"/>
  <c r="AI31" i="10"/>
  <c r="S32" i="10"/>
  <c r="BI33" i="10"/>
  <c r="AS34" i="10"/>
  <c r="BD33" i="10"/>
  <c r="AN34" i="10"/>
  <c r="BC33" i="10"/>
  <c r="AM34" i="10"/>
  <c r="AX34" i="10"/>
  <c r="AH33" i="10"/>
  <c r="AN27" i="10"/>
  <c r="X28" i="10"/>
  <c r="AM28" i="10"/>
  <c r="W27" i="10"/>
  <c r="AH27" i="10"/>
  <c r="R28" i="10"/>
  <c r="AC27" i="10"/>
  <c r="M28" i="10"/>
  <c r="BK29" i="10"/>
  <c r="AU30" i="10"/>
  <c r="BF30" i="10"/>
  <c r="AP29" i="10"/>
  <c r="BA29" i="10"/>
  <c r="AK30" i="10"/>
  <c r="AV29" i="10"/>
  <c r="AF30" i="10"/>
  <c r="AP31" i="10"/>
  <c r="Z32" i="10"/>
  <c r="AK31" i="10"/>
  <c r="U32" i="10"/>
  <c r="AF32" i="10"/>
  <c r="P31" i="10"/>
  <c r="AE31" i="10"/>
  <c r="O32" i="10"/>
  <c r="BE33" i="10"/>
  <c r="AO34" i="10"/>
  <c r="AZ33" i="10"/>
  <c r="AJ34" i="10"/>
  <c r="AY33" i="10"/>
  <c r="AI34" i="10"/>
  <c r="AT34" i="10"/>
  <c r="AD33" i="10"/>
  <c r="AZ28" i="10"/>
  <c r="D27" i="10"/>
  <c r="AY27" i="10"/>
  <c r="BJ27" i="10"/>
  <c r="AT28" i="10"/>
  <c r="BE27" i="10"/>
  <c r="AO28" i="10"/>
  <c r="BG29" i="10"/>
  <c r="AQ30" i="10"/>
  <c r="BB30" i="10"/>
  <c r="AL29" i="10"/>
  <c r="AW29" i="10"/>
  <c r="AG30" i="10"/>
  <c r="AR29" i="10"/>
  <c r="AB30" i="10"/>
  <c r="BB32" i="10"/>
  <c r="F31" i="10"/>
  <c r="AW32" i="10"/>
  <c r="BH32" i="10"/>
  <c r="AR31" i="10"/>
  <c r="BG31" i="10"/>
  <c r="AQ32" i="10"/>
  <c r="U33" i="10"/>
  <c r="E34" i="10"/>
  <c r="P33" i="10"/>
  <c r="BK34" i="10"/>
  <c r="O33" i="10"/>
  <c r="BF33" i="10"/>
  <c r="J34" i="10"/>
  <c r="AF27" i="10"/>
  <c r="P28" i="10"/>
  <c r="AE28" i="10"/>
  <c r="O27" i="10"/>
  <c r="Z27" i="10"/>
  <c r="J28" i="10"/>
  <c r="U27" i="10"/>
  <c r="E28" i="10"/>
  <c r="BC29" i="10"/>
  <c r="AM30" i="10"/>
  <c r="AX30" i="10"/>
  <c r="AH29" i="10"/>
  <c r="AS29" i="10"/>
  <c r="AC30" i="10"/>
  <c r="AN29" i="10"/>
  <c r="X30" i="10"/>
  <c r="AH31" i="10"/>
  <c r="R32" i="10"/>
  <c r="AC31" i="10"/>
  <c r="M32" i="10"/>
  <c r="X32" i="10"/>
  <c r="H31" i="10"/>
  <c r="W31" i="10"/>
  <c r="G32" i="10"/>
  <c r="AW33" i="10"/>
  <c r="AG34" i="10"/>
  <c r="AR33" i="10"/>
  <c r="AB34" i="10"/>
  <c r="AQ33" i="10"/>
  <c r="AA34" i="10"/>
  <c r="AL34" i="10"/>
  <c r="V33" i="10"/>
  <c r="AB27" i="10"/>
  <c r="L28" i="10"/>
  <c r="AA28" i="10"/>
  <c r="K27" i="10"/>
  <c r="V27" i="10"/>
  <c r="F28" i="10"/>
  <c r="Q27" i="10"/>
  <c r="AI29" i="10"/>
  <c r="S30" i="10"/>
  <c r="AD30" i="10"/>
  <c r="N30" i="10"/>
  <c r="Y29" i="10"/>
  <c r="I30" i="10"/>
  <c r="T29" i="10"/>
  <c r="D30" i="10"/>
  <c r="BJ31" i="10"/>
  <c r="AT32" i="10"/>
  <c r="BE31" i="10"/>
  <c r="AO32" i="10"/>
  <c r="AZ32" i="10"/>
  <c r="AJ31" i="10"/>
  <c r="AY31" i="10"/>
  <c r="AI32" i="10"/>
  <c r="BI34" i="10"/>
  <c r="M33" i="10"/>
  <c r="BD34" i="10"/>
  <c r="H33" i="10"/>
  <c r="BC34" i="10"/>
  <c r="G33" i="10"/>
  <c r="AX33" i="10"/>
  <c r="BD27" i="10"/>
  <c r="AN28" i="10"/>
  <c r="BC28" i="10"/>
  <c r="AM27" i="10"/>
  <c r="AX27" i="10"/>
  <c r="AH28" i="10"/>
  <c r="AS27" i="10"/>
  <c r="AC28" i="10"/>
  <c r="BK30" i="10"/>
  <c r="O29" i="10"/>
  <c r="BF29" i="10"/>
  <c r="J29" i="10"/>
  <c r="BA30" i="10"/>
  <c r="E29" i="10"/>
  <c r="AV30" i="10"/>
  <c r="BF31" i="10"/>
  <c r="AP32" i="10"/>
  <c r="BA31" i="10"/>
  <c r="AK32" i="10"/>
  <c r="AV32" i="10"/>
  <c r="AF31" i="10"/>
  <c r="AU31" i="10"/>
  <c r="AE32" i="10"/>
  <c r="BE34" i="10"/>
  <c r="I33" i="10"/>
  <c r="AZ34" i="10"/>
  <c r="D33" i="10"/>
  <c r="AY34" i="10"/>
  <c r="BJ34" i="10"/>
  <c r="AT33" i="10"/>
  <c r="T27" i="10"/>
  <c r="D28" i="10"/>
  <c r="S28" i="10"/>
  <c r="BJ28" i="10"/>
  <c r="N27" i="10"/>
  <c r="BE28" i="10"/>
  <c r="I27" i="10"/>
  <c r="BG30" i="10"/>
  <c r="K29" i="10"/>
  <c r="BB29" i="10"/>
  <c r="F29" i="10"/>
  <c r="AW30" i="10"/>
  <c r="BH29" i="10"/>
  <c r="AR30" i="10"/>
  <c r="V31" i="10"/>
  <c r="F32" i="10"/>
  <c r="Q31" i="10"/>
  <c r="BH31" i="10"/>
  <c r="L32" i="10"/>
  <c r="BG32" i="10"/>
  <c r="K31" i="10"/>
  <c r="AK33" i="10"/>
  <c r="U34" i="10"/>
  <c r="AF33" i="10"/>
  <c r="P34" i="10"/>
  <c r="AE33" i="10"/>
  <c r="O34" i="10"/>
  <c r="Z34" i="10"/>
  <c r="J33" i="10"/>
  <c r="AV27" i="10"/>
  <c r="AF28" i="10"/>
  <c r="AU28" i="10"/>
  <c r="AE27" i="10"/>
  <c r="AP27" i="10"/>
  <c r="Z28" i="10"/>
  <c r="AK27" i="10"/>
  <c r="U28" i="10"/>
  <c r="BC30" i="10"/>
  <c r="G29" i="10"/>
  <c r="AX29" i="10"/>
  <c r="BI29" i="10"/>
  <c r="AS30" i="10"/>
  <c r="BD29" i="10"/>
  <c r="AN30" i="10"/>
  <c r="AX31" i="10"/>
  <c r="AH32" i="10"/>
  <c r="AS31" i="10"/>
  <c r="AC32" i="10"/>
  <c r="AN32" i="10"/>
  <c r="X31" i="10"/>
  <c r="AM31" i="10"/>
  <c r="W32" i="10"/>
  <c r="AW34" i="10"/>
  <c r="BH33" i="10"/>
  <c r="AR34" i="10"/>
  <c r="BG33" i="10"/>
  <c r="AQ34" i="10"/>
  <c r="BB34" i="10"/>
  <c r="AL33" i="10"/>
  <c r="AR27" i="10"/>
  <c r="AB28" i="10"/>
  <c r="AQ28" i="10"/>
  <c r="AA27" i="10"/>
  <c r="AL27" i="10"/>
  <c r="V28" i="10"/>
  <c r="AG27" i="10"/>
  <c r="Q28" i="10"/>
  <c r="AY29" i="10"/>
  <c r="AI30" i="10"/>
  <c r="AT30" i="10"/>
  <c r="AD29" i="10"/>
  <c r="AO29" i="10"/>
  <c r="Y30" i="10"/>
  <c r="AJ29" i="10"/>
  <c r="T30" i="10"/>
  <c r="BJ32" i="10"/>
  <c r="N31" i="10"/>
  <c r="BE32" i="10"/>
  <c r="I31" i="10"/>
  <c r="AZ31" i="10"/>
  <c r="D32" i="10"/>
  <c r="AY32" i="10"/>
  <c r="AC33" i="10"/>
  <c r="M34" i="10"/>
  <c r="X33" i="10"/>
  <c r="H34" i="10"/>
  <c r="W33" i="10"/>
  <c r="G34" i="10"/>
  <c r="R34" i="10"/>
  <c r="BD28" i="10"/>
  <c r="H27" i="10"/>
  <c r="BC27" i="10"/>
  <c r="G28" i="10"/>
  <c r="AX28" i="10"/>
  <c r="BI27" i="10"/>
  <c r="AS28" i="10"/>
  <c r="AE29" i="10"/>
  <c r="O30" i="10"/>
  <c r="Z30" i="10"/>
  <c r="J30" i="10"/>
  <c r="U29" i="10"/>
  <c r="E30" i="10"/>
  <c r="P29" i="10"/>
  <c r="BF32" i="10"/>
  <c r="J31" i="10"/>
  <c r="BA32" i="10"/>
  <c r="E31" i="10"/>
  <c r="AV31" i="10"/>
  <c r="BK31" i="10"/>
  <c r="AU32" i="10"/>
  <c r="Y33" i="10"/>
  <c r="I34" i="10"/>
  <c r="T33" i="10"/>
  <c r="D34" i="10"/>
  <c r="S33" i="10"/>
  <c r="BJ33" i="10"/>
  <c r="N34" i="10"/>
  <c r="AJ27" i="10"/>
  <c r="T28" i="10"/>
  <c r="AI28" i="10"/>
  <c r="S27" i="10"/>
  <c r="AD27" i="10"/>
  <c r="N28" i="10"/>
  <c r="Y27" i="10"/>
  <c r="I28" i="10"/>
  <c r="AA29" i="10"/>
  <c r="K30" i="10"/>
  <c r="V29" i="10"/>
  <c r="F30" i="10"/>
  <c r="Q29" i="10"/>
  <c r="BH30" i="10"/>
  <c r="L29" i="10"/>
  <c r="AL31" i="10"/>
  <c r="V32" i="10"/>
  <c r="AG31" i="10"/>
  <c r="Q32" i="10"/>
  <c r="AB32" i="10"/>
  <c r="L31" i="10"/>
  <c r="AA31" i="10"/>
  <c r="K32" i="10"/>
  <c r="BA33" i="10"/>
  <c r="AK34" i="10"/>
  <c r="AV33" i="10"/>
  <c r="AF34" i="10"/>
  <c r="AU33" i="10"/>
  <c r="AE34" i="10"/>
  <c r="AP34" i="10"/>
  <c r="Z33" i="10"/>
  <c r="M25" i="10"/>
  <c r="AV28" i="10"/>
  <c r="BK28" i="10"/>
  <c r="AU27" i="10"/>
  <c r="BF27" i="10"/>
  <c r="AP28" i="10"/>
  <c r="BA27" i="10"/>
  <c r="AK28" i="10"/>
  <c r="W29" i="10"/>
  <c r="G30" i="10"/>
  <c r="R29" i="10"/>
  <c r="BI30" i="10"/>
  <c r="M29" i="10"/>
  <c r="BD30" i="10"/>
  <c r="H29" i="10"/>
  <c r="AX32" i="10"/>
  <c r="BI31" i="10"/>
  <c r="AS32" i="10"/>
  <c r="BD32" i="10"/>
  <c r="AN31" i="10"/>
  <c r="BC31" i="10"/>
  <c r="AM32" i="10"/>
  <c r="Q33" i="10"/>
  <c r="BH34" i="10"/>
  <c r="L33" i="10"/>
  <c r="BG34" i="10"/>
  <c r="K33" i="10"/>
  <c r="BB33" i="10"/>
  <c r="F34" i="10"/>
  <c r="BH27" i="10"/>
  <c r="AR28" i="10"/>
  <c r="BG28" i="10"/>
  <c r="AQ27" i="10"/>
  <c r="BB27" i="10"/>
  <c r="AL28" i="10"/>
  <c r="AW27" i="10"/>
  <c r="AG28" i="10"/>
  <c r="AY30" i="10"/>
  <c r="BJ30" i="10"/>
  <c r="AT29" i="10"/>
  <c r="BE29" i="10"/>
  <c r="AO30" i="10"/>
  <c r="AZ29" i="10"/>
  <c r="AJ30" i="10"/>
  <c r="AD31" i="10"/>
  <c r="N32" i="10"/>
  <c r="Y31" i="10"/>
  <c r="I32" i="10"/>
  <c r="T32" i="10"/>
  <c r="D31" i="10"/>
  <c r="S31" i="10"/>
  <c r="AS33" i="10"/>
  <c r="AC34" i="10"/>
  <c r="AN33" i="10"/>
  <c r="X34" i="10"/>
  <c r="AM33" i="10"/>
  <c r="W34" i="10"/>
  <c r="AH34" i="10"/>
  <c r="R33" i="10"/>
  <c r="X27" i="10"/>
  <c r="H28" i="10"/>
  <c r="W28" i="10"/>
  <c r="G27" i="10"/>
  <c r="R27" i="10"/>
  <c r="BI28" i="10"/>
  <c r="M27" i="10"/>
  <c r="AU29" i="10"/>
  <c r="AE30" i="10"/>
  <c r="AP30" i="10"/>
  <c r="Z29" i="10"/>
  <c r="AK29" i="10"/>
  <c r="U30" i="10"/>
  <c r="AF29" i="10"/>
  <c r="P30" i="10"/>
  <c r="Z31" i="10"/>
  <c r="J32" i="10"/>
  <c r="U31" i="10"/>
  <c r="E32" i="10"/>
  <c r="P32" i="10"/>
  <c r="BK32" i="10"/>
  <c r="O31" i="10"/>
  <c r="AO33" i="10"/>
  <c r="Y34" i="10"/>
  <c r="AJ33" i="10"/>
  <c r="T34" i="10"/>
  <c r="AI33" i="10"/>
  <c r="S34" i="10"/>
  <c r="AD34" i="10"/>
  <c r="N33" i="10"/>
  <c r="M5" i="7"/>
  <c r="N4" i="7"/>
  <c r="S4" i="7"/>
  <c r="AX69" i="11"/>
  <c r="AI69" i="11"/>
  <c r="AH22" i="13"/>
  <c r="Y69" i="11"/>
  <c r="X22" i="13"/>
  <c r="BE69" i="11"/>
  <c r="BD22" i="13"/>
  <c r="G69" i="11"/>
  <c r="F22" i="13"/>
  <c r="AS69" i="11"/>
  <c r="AR22" i="13"/>
  <c r="J69" i="11"/>
  <c r="I22" i="13"/>
  <c r="BG69" i="11"/>
  <c r="BF22" i="13"/>
  <c r="BD69" i="11"/>
  <c r="BC22" i="13"/>
  <c r="BK69" i="11"/>
  <c r="BJ22" i="13"/>
  <c r="AA22" i="13"/>
  <c r="AB69" i="11"/>
  <c r="S69" i="11"/>
  <c r="R22" i="13"/>
  <c r="AY69" i="11"/>
  <c r="AX22" i="13"/>
  <c r="O22" i="13"/>
  <c r="P69" i="11"/>
  <c r="AV69" i="11"/>
  <c r="AU22" i="13"/>
  <c r="F69" i="11"/>
  <c r="E22" i="13"/>
  <c r="AL69" i="11"/>
  <c r="AK22" i="13"/>
  <c r="W69" i="11"/>
  <c r="V22" i="13"/>
  <c r="BC69" i="11"/>
  <c r="BB22" i="13"/>
  <c r="AC69" i="11"/>
  <c r="AB22" i="13"/>
  <c r="BI69" i="11"/>
  <c r="BH22" i="13"/>
  <c r="Z69" i="11"/>
  <c r="Y22" i="13"/>
  <c r="AQ69" i="11"/>
  <c r="AP22" i="13"/>
  <c r="G22" i="13"/>
  <c r="H69" i="11"/>
  <c r="AW69" i="11"/>
  <c r="AV22" i="13"/>
  <c r="AD69" i="11"/>
  <c r="AC22" i="13"/>
  <c r="O69" i="11"/>
  <c r="N22" i="13"/>
  <c r="AU69" i="11"/>
  <c r="AT22" i="13"/>
  <c r="BA69" i="11"/>
  <c r="AZ22" i="13"/>
  <c r="H198" i="12"/>
  <c r="AO198" i="12"/>
  <c r="BF198" i="12"/>
  <c r="AN198" i="12"/>
  <c r="BE198" i="12"/>
  <c r="BL10" i="12"/>
  <c r="BH10" i="12"/>
  <c r="BD10" i="12"/>
  <c r="AZ10" i="12"/>
  <c r="AV10" i="12"/>
  <c r="AR10" i="12"/>
  <c r="AN10" i="12"/>
  <c r="AJ10" i="12"/>
  <c r="AF10" i="12"/>
  <c r="AB10" i="12"/>
  <c r="X10" i="12"/>
  <c r="T10" i="12"/>
  <c r="P10" i="12"/>
  <c r="L10" i="12"/>
  <c r="H10" i="12"/>
  <c r="BK10" i="12"/>
  <c r="BG10" i="12"/>
  <c r="BC10" i="12"/>
  <c r="AY10" i="12"/>
  <c r="AU10" i="12"/>
  <c r="AQ10" i="12"/>
  <c r="AM10" i="12"/>
  <c r="AI10" i="12"/>
  <c r="AE10" i="12"/>
  <c r="AA10" i="12"/>
  <c r="W10" i="12"/>
  <c r="S10" i="12"/>
  <c r="O10" i="12"/>
  <c r="K10" i="12"/>
  <c r="G10" i="12"/>
  <c r="C11" i="12"/>
  <c r="BI10" i="12"/>
  <c r="BE10" i="12"/>
  <c r="BA10" i="12"/>
  <c r="AW10" i="12"/>
  <c r="AS10" i="12"/>
  <c r="AO10" i="12"/>
  <c r="AK10" i="12"/>
  <c r="AG10" i="12"/>
  <c r="AC10" i="12"/>
  <c r="Y10" i="12"/>
  <c r="U10" i="12"/>
  <c r="Q10" i="12"/>
  <c r="M10" i="12"/>
  <c r="E10" i="12"/>
  <c r="BJ10" i="12"/>
  <c r="AT10" i="12"/>
  <c r="AD10" i="12"/>
  <c r="N10" i="12"/>
  <c r="BF10" i="12"/>
  <c r="AP10" i="12"/>
  <c r="Z10" i="12"/>
  <c r="J10" i="12"/>
  <c r="BB10" i="12"/>
  <c r="AL10" i="12"/>
  <c r="V10" i="12"/>
  <c r="F10" i="12"/>
  <c r="AX10" i="12"/>
  <c r="AH10" i="12"/>
  <c r="R10" i="12"/>
  <c r="BJ72" i="12"/>
  <c r="BF72" i="12"/>
  <c r="BB72" i="12"/>
  <c r="AX72" i="12"/>
  <c r="AT72" i="12"/>
  <c r="AP72" i="12"/>
  <c r="AL72" i="12"/>
  <c r="AH72" i="12"/>
  <c r="AD72" i="12"/>
  <c r="Z72" i="12"/>
  <c r="V72" i="12"/>
  <c r="R72" i="12"/>
  <c r="N72" i="12"/>
  <c r="F72" i="12"/>
  <c r="C73" i="12"/>
  <c r="BI72" i="12"/>
  <c r="BE72" i="12"/>
  <c r="BA72" i="12"/>
  <c r="AW72" i="12"/>
  <c r="AS72" i="12"/>
  <c r="AO72" i="12"/>
  <c r="AK72" i="12"/>
  <c r="AG72" i="12"/>
  <c r="AC72" i="12"/>
  <c r="Y72" i="12"/>
  <c r="U72" i="12"/>
  <c r="Q72" i="12"/>
  <c r="M72" i="12"/>
  <c r="I72" i="12"/>
  <c r="E72" i="12"/>
  <c r="BL72" i="12"/>
  <c r="BH72" i="12"/>
  <c r="BD72" i="12"/>
  <c r="AZ72" i="12"/>
  <c r="AV72" i="12"/>
  <c r="AR72" i="12"/>
  <c r="AN72" i="12"/>
  <c r="AJ72" i="12"/>
  <c r="AF72" i="12"/>
  <c r="AB72" i="12"/>
  <c r="X72" i="12"/>
  <c r="T72" i="12"/>
  <c r="P72" i="12"/>
  <c r="L72" i="12"/>
  <c r="H72" i="12"/>
  <c r="BK72" i="12"/>
  <c r="BG72" i="12"/>
  <c r="BC72" i="12"/>
  <c r="AY72" i="12"/>
  <c r="AU72" i="12"/>
  <c r="AQ72" i="12"/>
  <c r="AM72" i="12"/>
  <c r="AI72" i="12"/>
  <c r="AE72" i="12"/>
  <c r="AA72" i="12"/>
  <c r="W72" i="12"/>
  <c r="S72" i="12"/>
  <c r="O72" i="12"/>
  <c r="K72" i="12"/>
  <c r="G72" i="12"/>
  <c r="AU198" i="12"/>
  <c r="X198" i="12"/>
  <c r="Y198" i="12"/>
  <c r="Z198" i="12"/>
  <c r="BJ326" i="12"/>
  <c r="BF326" i="12"/>
  <c r="BB326" i="12"/>
  <c r="AX326" i="12"/>
  <c r="AT326" i="12"/>
  <c r="AP326" i="12"/>
  <c r="AL326" i="12"/>
  <c r="AH326" i="12"/>
  <c r="AD326" i="12"/>
  <c r="Z326" i="12"/>
  <c r="V326" i="12"/>
  <c r="R326" i="12"/>
  <c r="N326" i="12"/>
  <c r="J326" i="12"/>
  <c r="F326" i="12"/>
  <c r="BC326" i="12"/>
  <c r="AU326" i="12"/>
  <c r="AI326" i="12"/>
  <c r="AA326" i="12"/>
  <c r="O326" i="12"/>
  <c r="C327" i="12"/>
  <c r="BI326" i="12"/>
  <c r="BE326" i="12"/>
  <c r="BA326" i="12"/>
  <c r="AW326" i="12"/>
  <c r="AS326" i="12"/>
  <c r="AO326" i="12"/>
  <c r="AK326" i="12"/>
  <c r="AG326" i="12"/>
  <c r="AC326" i="12"/>
  <c r="Y326" i="12"/>
  <c r="U326" i="12"/>
  <c r="Q326" i="12"/>
  <c r="M326" i="12"/>
  <c r="I326" i="12"/>
  <c r="E326" i="12"/>
  <c r="BG326" i="12"/>
  <c r="AQ326" i="12"/>
  <c r="AE326" i="12"/>
  <c r="S326" i="12"/>
  <c r="G326" i="12"/>
  <c r="BL326" i="12"/>
  <c r="BH326" i="12"/>
  <c r="BD326" i="12"/>
  <c r="AZ326" i="12"/>
  <c r="AV326" i="12"/>
  <c r="AR326" i="12"/>
  <c r="AN326" i="12"/>
  <c r="AJ326" i="12"/>
  <c r="AF326" i="12"/>
  <c r="AB326" i="12"/>
  <c r="X326" i="12"/>
  <c r="T326" i="12"/>
  <c r="P326" i="12"/>
  <c r="L326" i="12"/>
  <c r="H326" i="12"/>
  <c r="BK326" i="12"/>
  <c r="AY326" i="12"/>
  <c r="AM326" i="12"/>
  <c r="W326" i="12"/>
  <c r="K326" i="12"/>
  <c r="C266" i="12"/>
  <c r="BI265" i="12"/>
  <c r="BE265" i="12"/>
  <c r="BA265" i="12"/>
  <c r="AW265" i="12"/>
  <c r="AS265" i="12"/>
  <c r="AO265" i="12"/>
  <c r="AK265" i="12"/>
  <c r="AG265" i="12"/>
  <c r="AC265" i="12"/>
  <c r="Y265" i="12"/>
  <c r="U265" i="12"/>
  <c r="Q265" i="12"/>
  <c r="M265" i="12"/>
  <c r="I265" i="12"/>
  <c r="E265" i="12"/>
  <c r="BJ265" i="12"/>
  <c r="AT265" i="12"/>
  <c r="AD265" i="12"/>
  <c r="N265" i="12"/>
  <c r="F265" i="12"/>
  <c r="BL265" i="12"/>
  <c r="BH265" i="12"/>
  <c r="BD265" i="12"/>
  <c r="AZ265" i="12"/>
  <c r="AV265" i="12"/>
  <c r="AR265" i="12"/>
  <c r="AN265" i="12"/>
  <c r="AJ265" i="12"/>
  <c r="AF265" i="12"/>
  <c r="AB265" i="12"/>
  <c r="X265" i="12"/>
  <c r="T265" i="12"/>
  <c r="P265" i="12"/>
  <c r="L265" i="12"/>
  <c r="H265" i="12"/>
  <c r="BB265" i="12"/>
  <c r="AP265" i="12"/>
  <c r="AH265" i="12"/>
  <c r="V265" i="12"/>
  <c r="J265" i="12"/>
  <c r="BK265" i="12"/>
  <c r="BG265" i="12"/>
  <c r="BC265" i="12"/>
  <c r="AY265" i="12"/>
  <c r="AU265" i="12"/>
  <c r="AQ265" i="12"/>
  <c r="AM265" i="12"/>
  <c r="AI265" i="12"/>
  <c r="AE265" i="12"/>
  <c r="AA265" i="12"/>
  <c r="W265" i="12"/>
  <c r="S265" i="12"/>
  <c r="O265" i="12"/>
  <c r="K265" i="12"/>
  <c r="G265" i="12"/>
  <c r="BF265" i="12"/>
  <c r="AX265" i="12"/>
  <c r="AL265" i="12"/>
  <c r="Z265" i="12"/>
  <c r="R265" i="12"/>
  <c r="AA198" i="12"/>
  <c r="BK198" i="12"/>
  <c r="AY198" i="12"/>
  <c r="W198" i="12"/>
  <c r="L198" i="12"/>
  <c r="AB198" i="12"/>
  <c r="AR198" i="12"/>
  <c r="BH198" i="12"/>
  <c r="M198" i="12"/>
  <c r="AC198" i="12"/>
  <c r="AS198" i="12"/>
  <c r="BI198" i="12"/>
  <c r="N198" i="12"/>
  <c r="AD198" i="12"/>
  <c r="AT198" i="12"/>
  <c r="BJ198" i="12"/>
  <c r="O198" i="12"/>
  <c r="AQ198" i="12"/>
  <c r="K198" i="12"/>
  <c r="AM198" i="12"/>
  <c r="P198" i="12"/>
  <c r="AF198" i="12"/>
  <c r="AV198" i="12"/>
  <c r="BL198" i="12"/>
  <c r="Q198" i="12"/>
  <c r="AG198" i="12"/>
  <c r="AW198" i="12"/>
  <c r="C199" i="12"/>
  <c r="R198" i="12"/>
  <c r="AH198" i="12"/>
  <c r="AX198" i="12"/>
  <c r="AE198" i="12"/>
  <c r="S198" i="12"/>
  <c r="BG198" i="12"/>
  <c r="BC198" i="12"/>
  <c r="T198" i="12"/>
  <c r="AJ198" i="12"/>
  <c r="AZ198" i="12"/>
  <c r="E198" i="12"/>
  <c r="U198" i="12"/>
  <c r="AK198" i="12"/>
  <c r="BA198" i="12"/>
  <c r="F198" i="12"/>
  <c r="V198" i="12"/>
  <c r="AL198" i="12"/>
  <c r="C138" i="12"/>
  <c r="BI137" i="12"/>
  <c r="BE137" i="12"/>
  <c r="BA137" i="12"/>
  <c r="AW137" i="12"/>
  <c r="AS137" i="12"/>
  <c r="AO137" i="12"/>
  <c r="AK137" i="12"/>
  <c r="AG137" i="12"/>
  <c r="AC137" i="12"/>
  <c r="Y137" i="12"/>
  <c r="U137" i="12"/>
  <c r="Q137" i="12"/>
  <c r="M137" i="12"/>
  <c r="I137" i="12"/>
  <c r="E137" i="12"/>
  <c r="BL137" i="12"/>
  <c r="BH137" i="12"/>
  <c r="BD137" i="12"/>
  <c r="AZ137" i="12"/>
  <c r="AV137" i="12"/>
  <c r="AR137" i="12"/>
  <c r="AN137" i="12"/>
  <c r="AJ137" i="12"/>
  <c r="AF137" i="12"/>
  <c r="AB137" i="12"/>
  <c r="X137" i="12"/>
  <c r="T137" i="12"/>
  <c r="P137" i="12"/>
  <c r="L137" i="12"/>
  <c r="H137" i="12"/>
  <c r="BK137" i="12"/>
  <c r="BG137" i="12"/>
  <c r="BC137" i="12"/>
  <c r="AY137" i="12"/>
  <c r="AU137" i="12"/>
  <c r="AQ137" i="12"/>
  <c r="AM137" i="12"/>
  <c r="AI137" i="12"/>
  <c r="AE137" i="12"/>
  <c r="AA137" i="12"/>
  <c r="W137" i="12"/>
  <c r="S137" i="12"/>
  <c r="O137" i="12"/>
  <c r="K137" i="12"/>
  <c r="G137" i="12"/>
  <c r="BF137" i="12"/>
  <c r="AP137" i="12"/>
  <c r="Z137" i="12"/>
  <c r="J137" i="12"/>
  <c r="BJ137" i="12"/>
  <c r="BB137" i="12"/>
  <c r="AL137" i="12"/>
  <c r="V137" i="12"/>
  <c r="F137" i="12"/>
  <c r="AD137" i="12"/>
  <c r="AX137" i="12"/>
  <c r="AH137" i="12"/>
  <c r="R137" i="12"/>
  <c r="AT137" i="12"/>
  <c r="N137" i="12"/>
  <c r="E24" i="13" l="1"/>
  <c r="BH69" i="11"/>
  <c r="AE22" i="13"/>
  <c r="AP69" i="11"/>
  <c r="BJ69" i="11"/>
  <c r="S22" i="13"/>
  <c r="N69" i="11"/>
  <c r="BL22" i="13"/>
  <c r="T22" i="13"/>
  <c r="AM22" i="13"/>
  <c r="AY22" i="13"/>
  <c r="AN22" i="13"/>
  <c r="AS22" i="13"/>
  <c r="Z22" i="13"/>
  <c r="AJ69" i="11"/>
  <c r="U22" i="13"/>
  <c r="K22" i="13"/>
  <c r="H22" i="13"/>
  <c r="K69" i="11"/>
  <c r="AJ22" i="13"/>
  <c r="AD22" i="13"/>
  <c r="X69" i="11"/>
  <c r="AQ22" i="13"/>
  <c r="Q69" i="11"/>
  <c r="BE22" i="13"/>
  <c r="D109" i="10"/>
  <c r="E533" i="4"/>
  <c r="F531" i="4"/>
  <c r="AN531" i="4"/>
  <c r="BI531" i="4"/>
  <c r="V531" i="4"/>
  <c r="AJ531" i="4"/>
  <c r="X531" i="4"/>
  <c r="AT531" i="4"/>
  <c r="BH531" i="4"/>
  <c r="G531" i="4"/>
  <c r="N531" i="4"/>
  <c r="AB531" i="4"/>
  <c r="AU531" i="4"/>
  <c r="T531" i="4"/>
  <c r="AW531" i="4"/>
  <c r="AS531" i="4"/>
  <c r="BJ531" i="4"/>
  <c r="AY531" i="4"/>
  <c r="AP531" i="4"/>
  <c r="BG531" i="4"/>
  <c r="AR531" i="4"/>
  <c r="AG531" i="4"/>
  <c r="AC531" i="4"/>
  <c r="I531" i="4"/>
  <c r="AL531" i="4"/>
  <c r="AZ531" i="4"/>
  <c r="BK531" i="4"/>
  <c r="Z531" i="4"/>
  <c r="H531" i="4"/>
  <c r="AI531" i="4"/>
  <c r="AM531" i="4"/>
  <c r="AD531" i="4"/>
  <c r="P531" i="4"/>
  <c r="AO531" i="4"/>
  <c r="E531" i="4"/>
  <c r="J531" i="4"/>
  <c r="BD531" i="4"/>
  <c r="R531" i="4"/>
  <c r="L531" i="4"/>
  <c r="K531" i="4"/>
  <c r="O531" i="4"/>
  <c r="AH531" i="4"/>
  <c r="S531" i="4"/>
  <c r="W531" i="4"/>
  <c r="AK531" i="4"/>
  <c r="BF531" i="4"/>
  <c r="BE531" i="4"/>
  <c r="AV531" i="4"/>
  <c r="AE531" i="4"/>
  <c r="AF531" i="4"/>
  <c r="U531" i="4"/>
  <c r="BC531" i="4"/>
  <c r="BB531" i="4"/>
  <c r="Q531" i="4"/>
  <c r="M531" i="4"/>
  <c r="AQ531" i="4"/>
  <c r="Y531" i="4"/>
  <c r="AA531" i="4"/>
  <c r="BA531" i="4"/>
  <c r="AX531" i="4"/>
  <c r="D281" i="4"/>
  <c r="D219" i="4"/>
  <c r="S219" i="4"/>
  <c r="S157" i="4"/>
  <c r="W219" i="4"/>
  <c r="W157" i="4"/>
  <c r="F219" i="4"/>
  <c r="F157" i="4"/>
  <c r="T219" i="4"/>
  <c r="T157" i="4"/>
  <c r="AK219" i="4"/>
  <c r="AK157" i="4"/>
  <c r="AW219" i="4"/>
  <c r="AW157" i="4"/>
  <c r="BF219" i="4"/>
  <c r="BF157" i="4"/>
  <c r="AN219" i="4"/>
  <c r="AN157" i="4"/>
  <c r="AS219" i="4"/>
  <c r="AS157" i="4"/>
  <c r="BE219" i="4"/>
  <c r="BE157" i="4"/>
  <c r="BJ219" i="4"/>
  <c r="BJ157" i="4"/>
  <c r="AV219" i="4"/>
  <c r="AV157" i="4"/>
  <c r="AY219" i="4"/>
  <c r="AY157" i="4"/>
  <c r="D157" i="4"/>
  <c r="AE219" i="4"/>
  <c r="AE157" i="4"/>
  <c r="AP219" i="4"/>
  <c r="AP157" i="4"/>
  <c r="AF219" i="4"/>
  <c r="AF157" i="4"/>
  <c r="BG219" i="4"/>
  <c r="BG157" i="4"/>
  <c r="AR219" i="4"/>
  <c r="AR157" i="4"/>
  <c r="U219" i="4"/>
  <c r="U157" i="4"/>
  <c r="AG219" i="4"/>
  <c r="AG157" i="4"/>
  <c r="BI219" i="4"/>
  <c r="BI157" i="4"/>
  <c r="V157" i="4"/>
  <c r="V219" i="4"/>
  <c r="AJ219" i="4"/>
  <c r="AJ157" i="4"/>
  <c r="X219" i="4"/>
  <c r="X157" i="4"/>
  <c r="AT219" i="4"/>
  <c r="AT157" i="4"/>
  <c r="BH219" i="4"/>
  <c r="BH157" i="4"/>
  <c r="G219" i="4"/>
  <c r="G157" i="4"/>
  <c r="N219" i="4"/>
  <c r="N157" i="4"/>
  <c r="AB219" i="4"/>
  <c r="AB157" i="4"/>
  <c r="AU219" i="4"/>
  <c r="AU157" i="4"/>
  <c r="AC219" i="4"/>
  <c r="AC157" i="4"/>
  <c r="I219" i="4"/>
  <c r="I157" i="4"/>
  <c r="AL219" i="4"/>
  <c r="AL157" i="4"/>
  <c r="AZ219" i="4"/>
  <c r="AZ157" i="4"/>
  <c r="BK219" i="4"/>
  <c r="BK157" i="4"/>
  <c r="Z219" i="4"/>
  <c r="Z157" i="4"/>
  <c r="H219" i="4"/>
  <c r="H157" i="4"/>
  <c r="AI219" i="4"/>
  <c r="AI157" i="4"/>
  <c r="AM219" i="4"/>
  <c r="AM157" i="4"/>
  <c r="AD219" i="4"/>
  <c r="AD157" i="4"/>
  <c r="P219" i="4"/>
  <c r="P157" i="4"/>
  <c r="AO219" i="4"/>
  <c r="AO157" i="4"/>
  <c r="E219" i="4"/>
  <c r="E157" i="4"/>
  <c r="J219" i="4"/>
  <c r="J157" i="4"/>
  <c r="BD219" i="4"/>
  <c r="BD157" i="4"/>
  <c r="R219" i="4"/>
  <c r="R157" i="4"/>
  <c r="L219" i="4"/>
  <c r="L157" i="4"/>
  <c r="K219" i="4"/>
  <c r="K157" i="4"/>
  <c r="O219" i="4"/>
  <c r="O157" i="4"/>
  <c r="AH219" i="4"/>
  <c r="AH157" i="4"/>
  <c r="BC219" i="4"/>
  <c r="BC157" i="4"/>
  <c r="BB219" i="4"/>
  <c r="BB157" i="4"/>
  <c r="Q219" i="4"/>
  <c r="Q157" i="4"/>
  <c r="M219" i="4"/>
  <c r="M157" i="4"/>
  <c r="AQ219" i="4"/>
  <c r="AQ157" i="4"/>
  <c r="Y219" i="4"/>
  <c r="Y157" i="4"/>
  <c r="AA219" i="4"/>
  <c r="AA157" i="4"/>
  <c r="BA219" i="4"/>
  <c r="BA157" i="4"/>
  <c r="AX219" i="4"/>
  <c r="AX157" i="4"/>
  <c r="S95" i="4"/>
  <c r="S53" i="4" s="1"/>
  <c r="F95" i="4"/>
  <c r="F53" i="4" s="1"/>
  <c r="AK95" i="4"/>
  <c r="AK53" i="4" s="1"/>
  <c r="BF95" i="4"/>
  <c r="BF53" i="4" s="1"/>
  <c r="AS95" i="4"/>
  <c r="AS53" i="4" s="1"/>
  <c r="BE95" i="4"/>
  <c r="BE53" i="4" s="1"/>
  <c r="AV95" i="4"/>
  <c r="AV53" i="4" s="1"/>
  <c r="D95" i="4"/>
  <c r="D53" i="4" s="1"/>
  <c r="BG95" i="4"/>
  <c r="BG53" i="4" s="1"/>
  <c r="BI95" i="4"/>
  <c r="BI53" i="4" s="1"/>
  <c r="V95" i="4"/>
  <c r="V53" i="4" s="1"/>
  <c r="AJ95" i="4"/>
  <c r="AJ53" i="4" s="1"/>
  <c r="X95" i="4"/>
  <c r="X53" i="4" s="1"/>
  <c r="AT95" i="4"/>
  <c r="AT53" i="4" s="1"/>
  <c r="BH95" i="4"/>
  <c r="BH53" i="4" s="1"/>
  <c r="G95" i="4"/>
  <c r="G53" i="4" s="1"/>
  <c r="N95" i="4"/>
  <c r="N53" i="4" s="1"/>
  <c r="AB95" i="4"/>
  <c r="AB53" i="4" s="1"/>
  <c r="AU95" i="4"/>
  <c r="AU53" i="4" s="1"/>
  <c r="W95" i="4"/>
  <c r="W53" i="4" s="1"/>
  <c r="T95" i="4"/>
  <c r="T53" i="4" s="1"/>
  <c r="AW95" i="4"/>
  <c r="AW53" i="4" s="1"/>
  <c r="AN95" i="4"/>
  <c r="AN53" i="4" s="1"/>
  <c r="BJ95" i="4"/>
  <c r="BJ53" i="4" s="1"/>
  <c r="AY95" i="4"/>
  <c r="AY53" i="4" s="1"/>
  <c r="AE95" i="4"/>
  <c r="AE53" i="4" s="1"/>
  <c r="AP95" i="4"/>
  <c r="AP53" i="4" s="1"/>
  <c r="AF95" i="4"/>
  <c r="AF53" i="4" s="1"/>
  <c r="AR95" i="4"/>
  <c r="AR53" i="4" s="1"/>
  <c r="U95" i="4"/>
  <c r="U53" i="4" s="1"/>
  <c r="AG95" i="4"/>
  <c r="AG53" i="4" s="1"/>
  <c r="AC95" i="4"/>
  <c r="AC53" i="4" s="1"/>
  <c r="I95" i="4"/>
  <c r="I53" i="4" s="1"/>
  <c r="AL95" i="4"/>
  <c r="AL53" i="4" s="1"/>
  <c r="AZ95" i="4"/>
  <c r="AZ53" i="4" s="1"/>
  <c r="BK95" i="4"/>
  <c r="BK53" i="4" s="1"/>
  <c r="Z95" i="4"/>
  <c r="Z53" i="4" s="1"/>
  <c r="H95" i="4"/>
  <c r="H53" i="4" s="1"/>
  <c r="AI95" i="4"/>
  <c r="AI53" i="4" s="1"/>
  <c r="AM95" i="4"/>
  <c r="AM53" i="4" s="1"/>
  <c r="AD95" i="4"/>
  <c r="AD53" i="4" s="1"/>
  <c r="P95" i="4"/>
  <c r="P53" i="4" s="1"/>
  <c r="AO95" i="4"/>
  <c r="AO53" i="4" s="1"/>
  <c r="E95" i="4"/>
  <c r="E53" i="4" s="1"/>
  <c r="J95" i="4"/>
  <c r="J53" i="4" s="1"/>
  <c r="BD95" i="4"/>
  <c r="BD53" i="4" s="1"/>
  <c r="R95" i="4"/>
  <c r="R53" i="4" s="1"/>
  <c r="L95" i="4"/>
  <c r="L53" i="4" s="1"/>
  <c r="K95" i="4"/>
  <c r="K53" i="4" s="1"/>
  <c r="O95" i="4"/>
  <c r="O53" i="4" s="1"/>
  <c r="AH95" i="4"/>
  <c r="AH53" i="4" s="1"/>
  <c r="BC95" i="4"/>
  <c r="BC53" i="4" s="1"/>
  <c r="BB95" i="4"/>
  <c r="BB53" i="4" s="1"/>
  <c r="Q95" i="4"/>
  <c r="Q53" i="4" s="1"/>
  <c r="M95" i="4"/>
  <c r="M53" i="4" s="1"/>
  <c r="AQ95" i="4"/>
  <c r="AQ53" i="4" s="1"/>
  <c r="Y95" i="4"/>
  <c r="Y53" i="4" s="1"/>
  <c r="AA95" i="4"/>
  <c r="AA53" i="4" s="1"/>
  <c r="BA95" i="4"/>
  <c r="BA53" i="4" s="1"/>
  <c r="AX95" i="4"/>
  <c r="AX53" i="4" s="1"/>
  <c r="P205" i="10"/>
  <c r="AJ205" i="10"/>
  <c r="AO193" i="10"/>
  <c r="N193" i="10"/>
  <c r="V193" i="10"/>
  <c r="O205" i="10"/>
  <c r="AR205" i="10"/>
  <c r="X193" i="10"/>
  <c r="F72" i="11"/>
  <c r="F74" i="11" s="1"/>
  <c r="D115" i="10" s="1"/>
  <c r="U205" i="10"/>
  <c r="BB205" i="10"/>
  <c r="BI205" i="10"/>
  <c r="I10" i="13"/>
  <c r="AZ205" i="10"/>
  <c r="R205" i="10"/>
  <c r="N205" i="10"/>
  <c r="BK193" i="10"/>
  <c r="AI205" i="10"/>
  <c r="BJ193" i="10"/>
  <c r="K193" i="10"/>
  <c r="AF205" i="10"/>
  <c r="I193" i="10"/>
  <c r="AP205" i="10"/>
  <c r="AC205" i="10"/>
  <c r="S205" i="10"/>
  <c r="W205" i="10"/>
  <c r="BD205" i="10"/>
  <c r="AT205" i="10"/>
  <c r="AU205" i="10"/>
  <c r="M193" i="10"/>
  <c r="J113" i="5"/>
  <c r="AX205" i="10"/>
  <c r="AQ193" i="10"/>
  <c r="AS205" i="10"/>
  <c r="AV205" i="10"/>
  <c r="BC193" i="10"/>
  <c r="AE193" i="10"/>
  <c r="AA205" i="10"/>
  <c r="J115" i="5"/>
  <c r="AL22" i="13"/>
  <c r="BA22" i="13"/>
  <c r="BK22" i="13"/>
  <c r="Q22" i="13"/>
  <c r="G193" i="10"/>
  <c r="H193" i="10"/>
  <c r="AB205" i="10"/>
  <c r="Z193" i="10"/>
  <c r="AG22" i="13"/>
  <c r="AF22" i="13"/>
  <c r="L22" i="13"/>
  <c r="F205" i="10"/>
  <c r="AW193" i="10"/>
  <c r="BA205" i="10"/>
  <c r="E205" i="10"/>
  <c r="AY205" i="10"/>
  <c r="BF205" i="10"/>
  <c r="T205" i="10"/>
  <c r="K61" i="5"/>
  <c r="AM193" i="10"/>
  <c r="BE205" i="10"/>
  <c r="L205" i="10"/>
  <c r="AN205" i="10"/>
  <c r="AG205" i="10"/>
  <c r="AH193" i="10"/>
  <c r="BG193" i="10"/>
  <c r="BH193" i="10"/>
  <c r="J61" i="5"/>
  <c r="AK205" i="10"/>
  <c r="AD205" i="10"/>
  <c r="AL193" i="10"/>
  <c r="J193" i="10"/>
  <c r="G88" i="10"/>
  <c r="G90" i="10" s="1"/>
  <c r="E42" i="13"/>
  <c r="F39" i="13" s="1"/>
  <c r="F42" i="13" s="1"/>
  <c r="G39" i="13" s="1"/>
  <c r="G42" i="13" s="1"/>
  <c r="H39" i="13" s="1"/>
  <c r="H42" i="13" s="1"/>
  <c r="I39" i="13" s="1"/>
  <c r="I42" i="13" s="1"/>
  <c r="J39" i="13" s="1"/>
  <c r="J42" i="13" s="1"/>
  <c r="K39" i="13" s="1"/>
  <c r="K42" i="13" s="1"/>
  <c r="L39" i="13" s="1"/>
  <c r="L42" i="13" s="1"/>
  <c r="M39" i="13" s="1"/>
  <c r="M42" i="13" s="1"/>
  <c r="N39" i="13" s="1"/>
  <c r="N42" i="13" s="1"/>
  <c r="O39" i="13" s="1"/>
  <c r="O42" i="13" s="1"/>
  <c r="P39" i="13" s="1"/>
  <c r="P42" i="13" s="1"/>
  <c r="Q39" i="13" s="1"/>
  <c r="Q42" i="13" s="1"/>
  <c r="R39" i="13" s="1"/>
  <c r="R42" i="13" s="1"/>
  <c r="S39" i="13" s="1"/>
  <c r="S42" i="13" s="1"/>
  <c r="T39" i="13" s="1"/>
  <c r="T42" i="13" s="1"/>
  <c r="U39" i="13" s="1"/>
  <c r="U42" i="13" s="1"/>
  <c r="V39" i="13" s="1"/>
  <c r="V42" i="13" s="1"/>
  <c r="W39" i="13" s="1"/>
  <c r="W42" i="13" s="1"/>
  <c r="X39" i="13" s="1"/>
  <c r="X42" i="13" s="1"/>
  <c r="Y39" i="13" s="1"/>
  <c r="Y42" i="13" s="1"/>
  <c r="Z39" i="13" s="1"/>
  <c r="Z42" i="13" s="1"/>
  <c r="AA39" i="13" s="1"/>
  <c r="AA42" i="13" s="1"/>
  <c r="AB39" i="13" s="1"/>
  <c r="AB42" i="13" s="1"/>
  <c r="AC39" i="13" s="1"/>
  <c r="AC42" i="13" s="1"/>
  <c r="AD39" i="13" s="1"/>
  <c r="AD42" i="13" s="1"/>
  <c r="AE39" i="13" s="1"/>
  <c r="AE42" i="13" s="1"/>
  <c r="AF39" i="13" s="1"/>
  <c r="AF42" i="13" s="1"/>
  <c r="AG39" i="13" s="1"/>
  <c r="AG42" i="13" s="1"/>
  <c r="AH39" i="13" s="1"/>
  <c r="AH42" i="13" s="1"/>
  <c r="AI39" i="13" s="1"/>
  <c r="AI42" i="13" s="1"/>
  <c r="AJ39" i="13" s="1"/>
  <c r="AJ42" i="13" s="1"/>
  <c r="AK39" i="13" s="1"/>
  <c r="AK42" i="13" s="1"/>
  <c r="AL39" i="13" s="1"/>
  <c r="AL42" i="13" s="1"/>
  <c r="AM39" i="13" s="1"/>
  <c r="AM42" i="13" s="1"/>
  <c r="AN39" i="13" s="1"/>
  <c r="AN42" i="13" s="1"/>
  <c r="AO39" i="13" s="1"/>
  <c r="AO42" i="13" s="1"/>
  <c r="AP39" i="13" s="1"/>
  <c r="AP42" i="13" s="1"/>
  <c r="AQ39" i="13" s="1"/>
  <c r="AQ42" i="13" s="1"/>
  <c r="AR39" i="13" s="1"/>
  <c r="AR42" i="13" s="1"/>
  <c r="AS39" i="13" s="1"/>
  <c r="AS42" i="13" s="1"/>
  <c r="AT39" i="13" s="1"/>
  <c r="AT42" i="13" s="1"/>
  <c r="AU39" i="13" s="1"/>
  <c r="AU42" i="13" s="1"/>
  <c r="AV39" i="13" s="1"/>
  <c r="AV42" i="13" s="1"/>
  <c r="AW39" i="13" s="1"/>
  <c r="AW42" i="13" s="1"/>
  <c r="AX39" i="13" s="1"/>
  <c r="AX42" i="13" s="1"/>
  <c r="AY39" i="13" s="1"/>
  <c r="AY42" i="13" s="1"/>
  <c r="AZ39" i="13" s="1"/>
  <c r="AZ42" i="13" s="1"/>
  <c r="BA39" i="13" s="1"/>
  <c r="BA42" i="13" s="1"/>
  <c r="BB39" i="13" s="1"/>
  <c r="BB42" i="13" s="1"/>
  <c r="BC39" i="13" s="1"/>
  <c r="BC42" i="13" s="1"/>
  <c r="BD39" i="13" s="1"/>
  <c r="BD42" i="13" s="1"/>
  <c r="BE39" i="13" s="1"/>
  <c r="BE42" i="13" s="1"/>
  <c r="BF39" i="13" s="1"/>
  <c r="BF42" i="13" s="1"/>
  <c r="BG39" i="13" s="1"/>
  <c r="BG42" i="13" s="1"/>
  <c r="BH39" i="13" s="1"/>
  <c r="BH42" i="13" s="1"/>
  <c r="BI39" i="13" s="1"/>
  <c r="BI42" i="13" s="1"/>
  <c r="BJ39" i="13" s="1"/>
  <c r="BJ42" i="13" s="1"/>
  <c r="BK39" i="13" s="1"/>
  <c r="BK42" i="13" s="1"/>
  <c r="BL39" i="13" s="1"/>
  <c r="BL42" i="13" s="1"/>
  <c r="BA199" i="12"/>
  <c r="S199" i="12"/>
  <c r="L88" i="10"/>
  <c r="L90" i="10" s="1"/>
  <c r="AB88" i="10"/>
  <c r="AB90" i="10" s="1"/>
  <c r="AR88" i="10"/>
  <c r="AR90" i="10" s="1"/>
  <c r="BH88" i="10"/>
  <c r="BH90" i="10" s="1"/>
  <c r="Q88" i="10"/>
  <c r="Q90" i="10" s="1"/>
  <c r="AG88" i="10"/>
  <c r="AG90" i="10" s="1"/>
  <c r="AW88" i="10"/>
  <c r="AW90" i="10" s="1"/>
  <c r="V88" i="10"/>
  <c r="V90" i="10" s="1"/>
  <c r="AL88" i="10"/>
  <c r="AL90" i="10" s="1"/>
  <c r="BB88" i="10"/>
  <c r="BB90" i="10" s="1"/>
  <c r="K88" i="10"/>
  <c r="K90" i="10" s="1"/>
  <c r="AA88" i="10"/>
  <c r="AA90" i="10" s="1"/>
  <c r="AQ88" i="10"/>
  <c r="AQ90" i="10" s="1"/>
  <c r="BG88" i="10"/>
  <c r="BG90" i="10" s="1"/>
  <c r="F88" i="10"/>
  <c r="F90" i="10" s="1"/>
  <c r="E51" i="13"/>
  <c r="F48" i="13" s="1"/>
  <c r="F51" i="13" s="1"/>
  <c r="G48" i="13" s="1"/>
  <c r="G51" i="13" s="1"/>
  <c r="H48" i="13" s="1"/>
  <c r="H51" i="13" s="1"/>
  <c r="I48" i="13" s="1"/>
  <c r="I51" i="13" s="1"/>
  <c r="J48" i="13" s="1"/>
  <c r="J51" i="13" s="1"/>
  <c r="K48" i="13" s="1"/>
  <c r="K51" i="13" s="1"/>
  <c r="L48" i="13" s="1"/>
  <c r="L51" i="13" s="1"/>
  <c r="M48" i="13" s="1"/>
  <c r="M51" i="13" s="1"/>
  <c r="N48" i="13" s="1"/>
  <c r="N51" i="13" s="1"/>
  <c r="O48" i="13" s="1"/>
  <c r="O51" i="13" s="1"/>
  <c r="P48" i="13" s="1"/>
  <c r="P51" i="13" s="1"/>
  <c r="Q48" i="13" s="1"/>
  <c r="Q51" i="13" s="1"/>
  <c r="R48" i="13" s="1"/>
  <c r="R51" i="13" s="1"/>
  <c r="S48" i="13" s="1"/>
  <c r="S51" i="13" s="1"/>
  <c r="T48" i="13" s="1"/>
  <c r="T51" i="13" s="1"/>
  <c r="U48" i="13" s="1"/>
  <c r="U51" i="13" s="1"/>
  <c r="V48" i="13" s="1"/>
  <c r="V51" i="13" s="1"/>
  <c r="W48" i="13" s="1"/>
  <c r="W51" i="13" s="1"/>
  <c r="X48" i="13" s="1"/>
  <c r="X51" i="13" s="1"/>
  <c r="Y48" i="13" s="1"/>
  <c r="Y51" i="13" s="1"/>
  <c r="Z48" i="13" s="1"/>
  <c r="Z51" i="13" s="1"/>
  <c r="AA48" i="13" s="1"/>
  <c r="AA51" i="13" s="1"/>
  <c r="AB48" i="13" s="1"/>
  <c r="AB51" i="13" s="1"/>
  <c r="AC48" i="13" s="1"/>
  <c r="AC51" i="13" s="1"/>
  <c r="AD48" i="13" s="1"/>
  <c r="AD51" i="13" s="1"/>
  <c r="AE48" i="13" s="1"/>
  <c r="AE51" i="13" s="1"/>
  <c r="AF48" i="13" s="1"/>
  <c r="AF51" i="13" s="1"/>
  <c r="AG48" i="13" s="1"/>
  <c r="AG51" i="13" s="1"/>
  <c r="AH48" i="13" s="1"/>
  <c r="AH51" i="13" s="1"/>
  <c r="AI48" i="13" s="1"/>
  <c r="AI51" i="13" s="1"/>
  <c r="AJ48" i="13" s="1"/>
  <c r="AJ51" i="13" s="1"/>
  <c r="AK48" i="13" s="1"/>
  <c r="AK51" i="13" s="1"/>
  <c r="AL48" i="13" s="1"/>
  <c r="AL51" i="13" s="1"/>
  <c r="AM48" i="13" s="1"/>
  <c r="AM51" i="13" s="1"/>
  <c r="AN48" i="13" s="1"/>
  <c r="AN51" i="13" s="1"/>
  <c r="AO48" i="13" s="1"/>
  <c r="AO51" i="13" s="1"/>
  <c r="AP48" i="13" s="1"/>
  <c r="AP51" i="13" s="1"/>
  <c r="AQ48" i="13" s="1"/>
  <c r="AQ51" i="13" s="1"/>
  <c r="AR48" i="13" s="1"/>
  <c r="AR51" i="13" s="1"/>
  <c r="AS48" i="13" s="1"/>
  <c r="AS51" i="13" s="1"/>
  <c r="AT48" i="13" s="1"/>
  <c r="AT51" i="13" s="1"/>
  <c r="AU48" i="13" s="1"/>
  <c r="AU51" i="13" s="1"/>
  <c r="AV48" i="13" s="1"/>
  <c r="AV51" i="13" s="1"/>
  <c r="AW48" i="13" s="1"/>
  <c r="AW51" i="13" s="1"/>
  <c r="AX48" i="13" s="1"/>
  <c r="AX51" i="13" s="1"/>
  <c r="AY48" i="13" s="1"/>
  <c r="AY51" i="13" s="1"/>
  <c r="AZ48" i="13" s="1"/>
  <c r="AZ51" i="13" s="1"/>
  <c r="BA48" i="13" s="1"/>
  <c r="BA51" i="13" s="1"/>
  <c r="BB48" i="13" s="1"/>
  <c r="BB51" i="13" s="1"/>
  <c r="BC48" i="13" s="1"/>
  <c r="BC51" i="13" s="1"/>
  <c r="BD48" i="13" s="1"/>
  <c r="BD51" i="13" s="1"/>
  <c r="BE48" i="13" s="1"/>
  <c r="BE51" i="13" s="1"/>
  <c r="BF48" i="13" s="1"/>
  <c r="BF51" i="13" s="1"/>
  <c r="BG48" i="13" s="1"/>
  <c r="BG51" i="13" s="1"/>
  <c r="BH48" i="13" s="1"/>
  <c r="BH51" i="13" s="1"/>
  <c r="BI48" i="13" s="1"/>
  <c r="BI51" i="13" s="1"/>
  <c r="BJ48" i="13" s="1"/>
  <c r="BJ51" i="13" s="1"/>
  <c r="BK48" i="13" s="1"/>
  <c r="BK51" i="13" s="1"/>
  <c r="BL48" i="13" s="1"/>
  <c r="BL51" i="13" s="1"/>
  <c r="L73" i="5"/>
  <c r="K108" i="5"/>
  <c r="K113" i="5" s="1"/>
  <c r="K94" i="5"/>
  <c r="F60" i="13"/>
  <c r="G57" i="13" s="1"/>
  <c r="G60" i="13" s="1"/>
  <c r="H57" i="13" s="1"/>
  <c r="H60" i="13" s="1"/>
  <c r="I57" i="13" s="1"/>
  <c r="I60" i="13" s="1"/>
  <c r="J57" i="13" s="1"/>
  <c r="J60" i="13" s="1"/>
  <c r="K57" i="13" s="1"/>
  <c r="K60" i="13" s="1"/>
  <c r="L57" i="13" s="1"/>
  <c r="L60" i="13" s="1"/>
  <c r="M57" i="13" s="1"/>
  <c r="M60" i="13" s="1"/>
  <c r="N57" i="13" s="1"/>
  <c r="N60" i="13" s="1"/>
  <c r="O57" i="13" s="1"/>
  <c r="O60" i="13" s="1"/>
  <c r="P57" i="13" s="1"/>
  <c r="P60" i="13" s="1"/>
  <c r="Q57" i="13" s="1"/>
  <c r="Q60" i="13" s="1"/>
  <c r="R57" i="13" s="1"/>
  <c r="R60" i="13" s="1"/>
  <c r="S57" i="13" s="1"/>
  <c r="S60" i="13" s="1"/>
  <c r="T57" i="13" s="1"/>
  <c r="T60" i="13" s="1"/>
  <c r="U57" i="13" s="1"/>
  <c r="U60" i="13" s="1"/>
  <c r="V57" i="13" s="1"/>
  <c r="V60" i="13" s="1"/>
  <c r="W57" i="13" s="1"/>
  <c r="W60" i="13" s="1"/>
  <c r="X57" i="13" s="1"/>
  <c r="X60" i="13" s="1"/>
  <c r="Y57" i="13" s="1"/>
  <c r="Y60" i="13" s="1"/>
  <c r="Z57" i="13" s="1"/>
  <c r="Z60" i="13" s="1"/>
  <c r="AA57" i="13" s="1"/>
  <c r="AA60" i="13" s="1"/>
  <c r="AB57" i="13" s="1"/>
  <c r="AB60" i="13" s="1"/>
  <c r="AC57" i="13" s="1"/>
  <c r="AC60" i="13" s="1"/>
  <c r="AD57" i="13" s="1"/>
  <c r="AD60" i="13" s="1"/>
  <c r="AE57" i="13" s="1"/>
  <c r="AE60" i="13" s="1"/>
  <c r="AF57" i="13" s="1"/>
  <c r="AF60" i="13" s="1"/>
  <c r="AG57" i="13" s="1"/>
  <c r="AG60" i="13" s="1"/>
  <c r="AH57" i="13" s="1"/>
  <c r="AH60" i="13" s="1"/>
  <c r="AI57" i="13" s="1"/>
  <c r="AI60" i="13" s="1"/>
  <c r="AJ57" i="13" s="1"/>
  <c r="AJ60" i="13" s="1"/>
  <c r="AK57" i="13" s="1"/>
  <c r="AK60" i="13" s="1"/>
  <c r="AL57" i="13" s="1"/>
  <c r="AL60" i="13" s="1"/>
  <c r="AM57" i="13" s="1"/>
  <c r="AM60" i="13" s="1"/>
  <c r="AN57" i="13" s="1"/>
  <c r="AN60" i="13" s="1"/>
  <c r="AO57" i="13" s="1"/>
  <c r="AO60" i="13" s="1"/>
  <c r="AP57" i="13" s="1"/>
  <c r="AP60" i="13" s="1"/>
  <c r="AQ57" i="13" s="1"/>
  <c r="AQ60" i="13" s="1"/>
  <c r="AR57" i="13" s="1"/>
  <c r="AR60" i="13" s="1"/>
  <c r="AS57" i="13" s="1"/>
  <c r="AS60" i="13" s="1"/>
  <c r="AT57" i="13" s="1"/>
  <c r="AT60" i="13" s="1"/>
  <c r="AU57" i="13" s="1"/>
  <c r="AU60" i="13" s="1"/>
  <c r="AV57" i="13" s="1"/>
  <c r="AV60" i="13" s="1"/>
  <c r="AW57" i="13" s="1"/>
  <c r="AW60" i="13" s="1"/>
  <c r="AX57" i="13" s="1"/>
  <c r="AX60" i="13" s="1"/>
  <c r="AY57" i="13" s="1"/>
  <c r="AY60" i="13" s="1"/>
  <c r="AZ57" i="13" s="1"/>
  <c r="AZ60" i="13" s="1"/>
  <c r="BA57" i="13" s="1"/>
  <c r="BA60" i="13" s="1"/>
  <c r="BB57" i="13" s="1"/>
  <c r="BB60" i="13" s="1"/>
  <c r="BC57" i="13" s="1"/>
  <c r="BC60" i="13" s="1"/>
  <c r="BD57" i="13" s="1"/>
  <c r="BD60" i="13" s="1"/>
  <c r="BE57" i="13" s="1"/>
  <c r="BE60" i="13" s="1"/>
  <c r="BF57" i="13" s="1"/>
  <c r="BF60" i="13" s="1"/>
  <c r="BG57" i="13" s="1"/>
  <c r="BG60" i="13" s="1"/>
  <c r="BH57" i="13" s="1"/>
  <c r="BH60" i="13" s="1"/>
  <c r="BI57" i="13" s="1"/>
  <c r="BI60" i="13" s="1"/>
  <c r="BJ57" i="13" s="1"/>
  <c r="BJ60" i="13" s="1"/>
  <c r="BK57" i="13" s="1"/>
  <c r="BK60" i="13" s="1"/>
  <c r="BL57" i="13" s="1"/>
  <c r="BL60" i="13" s="1"/>
  <c r="P88" i="10"/>
  <c r="P90" i="10" s="1"/>
  <c r="AF88" i="10"/>
  <c r="AF90" i="10" s="1"/>
  <c r="AV88" i="10"/>
  <c r="AV90" i="10" s="1"/>
  <c r="U88" i="10"/>
  <c r="U90" i="10" s="1"/>
  <c r="AK88" i="10"/>
  <c r="AK90" i="10" s="1"/>
  <c r="BA88" i="10"/>
  <c r="BA90" i="10" s="1"/>
  <c r="J88" i="10"/>
  <c r="J90" i="10" s="1"/>
  <c r="Z88" i="10"/>
  <c r="Z90" i="10" s="1"/>
  <c r="AP88" i="10"/>
  <c r="AP90" i="10" s="1"/>
  <c r="BF88" i="10"/>
  <c r="BF90" i="10" s="1"/>
  <c r="O88" i="10"/>
  <c r="O90" i="10" s="1"/>
  <c r="AE88" i="10"/>
  <c r="AE90" i="10" s="1"/>
  <c r="AU88" i="10"/>
  <c r="AU90" i="10" s="1"/>
  <c r="BK88" i="10"/>
  <c r="BK90" i="10" s="1"/>
  <c r="E88" i="10"/>
  <c r="E90" i="10" s="1"/>
  <c r="L56" i="5"/>
  <c r="L20" i="5"/>
  <c r="M43" i="5"/>
  <c r="T88" i="10"/>
  <c r="T90" i="10" s="1"/>
  <c r="AJ88" i="10"/>
  <c r="AJ90" i="10" s="1"/>
  <c r="AZ88" i="10"/>
  <c r="AZ90" i="10" s="1"/>
  <c r="I88" i="10"/>
  <c r="I90" i="10" s="1"/>
  <c r="Y88" i="10"/>
  <c r="Y90" i="10" s="1"/>
  <c r="AO88" i="10"/>
  <c r="AO90" i="10" s="1"/>
  <c r="BE88" i="10"/>
  <c r="BE90" i="10" s="1"/>
  <c r="N88" i="10"/>
  <c r="N90" i="10" s="1"/>
  <c r="AD88" i="10"/>
  <c r="AD90" i="10" s="1"/>
  <c r="AT88" i="10"/>
  <c r="AT90" i="10" s="1"/>
  <c r="BJ88" i="10"/>
  <c r="BJ90" i="10" s="1"/>
  <c r="S88" i="10"/>
  <c r="S90" i="10" s="1"/>
  <c r="AI88" i="10"/>
  <c r="AI90" i="10" s="1"/>
  <c r="AY88" i="10"/>
  <c r="AY90" i="10" s="1"/>
  <c r="E33" i="13"/>
  <c r="F30" i="13" s="1"/>
  <c r="F33" i="13" s="1"/>
  <c r="G30" i="13" s="1"/>
  <c r="G33" i="13" s="1"/>
  <c r="H30" i="13" s="1"/>
  <c r="H33" i="13" s="1"/>
  <c r="I30" i="13" s="1"/>
  <c r="I33" i="13" s="1"/>
  <c r="J30" i="13" s="1"/>
  <c r="J33" i="13" s="1"/>
  <c r="K30" i="13" s="1"/>
  <c r="K33" i="13" s="1"/>
  <c r="L30" i="13" s="1"/>
  <c r="L33" i="13" s="1"/>
  <c r="M30" i="13" s="1"/>
  <c r="M33" i="13" s="1"/>
  <c r="N30" i="13" s="1"/>
  <c r="N33" i="13" s="1"/>
  <c r="O30" i="13" s="1"/>
  <c r="O33" i="13" s="1"/>
  <c r="P30" i="13" s="1"/>
  <c r="P33" i="13" s="1"/>
  <c r="Q30" i="13" s="1"/>
  <c r="Q33" i="13" s="1"/>
  <c r="R30" i="13" s="1"/>
  <c r="R33" i="13" s="1"/>
  <c r="S30" i="13" s="1"/>
  <c r="S33" i="13" s="1"/>
  <c r="T30" i="13" s="1"/>
  <c r="T33" i="13" s="1"/>
  <c r="U30" i="13" s="1"/>
  <c r="U33" i="13" s="1"/>
  <c r="V30" i="13" s="1"/>
  <c r="V33" i="13" s="1"/>
  <c r="W30" i="13" s="1"/>
  <c r="W33" i="13" s="1"/>
  <c r="X30" i="13" s="1"/>
  <c r="X33" i="13" s="1"/>
  <c r="Y30" i="13" s="1"/>
  <c r="Y33" i="13" s="1"/>
  <c r="Z30" i="13" s="1"/>
  <c r="Z33" i="13" s="1"/>
  <c r="AA30" i="13" s="1"/>
  <c r="AA33" i="13" s="1"/>
  <c r="AB30" i="13" s="1"/>
  <c r="AB33" i="13" s="1"/>
  <c r="AC30" i="13" s="1"/>
  <c r="AC33" i="13" s="1"/>
  <c r="AD30" i="13" s="1"/>
  <c r="AD33" i="13" s="1"/>
  <c r="AE30" i="13" s="1"/>
  <c r="AE33" i="13" s="1"/>
  <c r="AF30" i="13" s="1"/>
  <c r="AF33" i="13" s="1"/>
  <c r="AG30" i="13" s="1"/>
  <c r="AG33" i="13" s="1"/>
  <c r="AH30" i="13" s="1"/>
  <c r="AH33" i="13" s="1"/>
  <c r="AI30" i="13" s="1"/>
  <c r="AI33" i="13" s="1"/>
  <c r="AJ30" i="13" s="1"/>
  <c r="AJ33" i="13" s="1"/>
  <c r="AK30" i="13" s="1"/>
  <c r="AK33" i="13" s="1"/>
  <c r="AL30" i="13" s="1"/>
  <c r="AL33" i="13" s="1"/>
  <c r="AM30" i="13" s="1"/>
  <c r="AM33" i="13" s="1"/>
  <c r="AN30" i="13" s="1"/>
  <c r="AN33" i="13" s="1"/>
  <c r="AO30" i="13" s="1"/>
  <c r="AO33" i="13" s="1"/>
  <c r="AP30" i="13" s="1"/>
  <c r="AP33" i="13" s="1"/>
  <c r="AQ30" i="13" s="1"/>
  <c r="AQ33" i="13" s="1"/>
  <c r="AR30" i="13" s="1"/>
  <c r="AR33" i="13" s="1"/>
  <c r="AS30" i="13" s="1"/>
  <c r="AS33" i="13" s="1"/>
  <c r="AT30" i="13" s="1"/>
  <c r="AT33" i="13" s="1"/>
  <c r="AU30" i="13" s="1"/>
  <c r="AU33" i="13" s="1"/>
  <c r="AV30" i="13" s="1"/>
  <c r="AV33" i="13" s="1"/>
  <c r="AW30" i="13" s="1"/>
  <c r="AW33" i="13" s="1"/>
  <c r="AX30" i="13" s="1"/>
  <c r="AX33" i="13" s="1"/>
  <c r="AY30" i="13" s="1"/>
  <c r="AY33" i="13" s="1"/>
  <c r="AZ30" i="13" s="1"/>
  <c r="AZ33" i="13" s="1"/>
  <c r="BA30" i="13" s="1"/>
  <c r="BA33" i="13" s="1"/>
  <c r="BB30" i="13" s="1"/>
  <c r="BB33" i="13" s="1"/>
  <c r="BC30" i="13" s="1"/>
  <c r="BC33" i="13" s="1"/>
  <c r="BD30" i="13" s="1"/>
  <c r="BD33" i="13" s="1"/>
  <c r="BE30" i="13" s="1"/>
  <c r="BE33" i="13" s="1"/>
  <c r="BF30" i="13" s="1"/>
  <c r="BF33" i="13" s="1"/>
  <c r="BG30" i="13" s="1"/>
  <c r="BG33" i="13" s="1"/>
  <c r="BH30" i="13" s="1"/>
  <c r="BH33" i="13" s="1"/>
  <c r="BI30" i="13" s="1"/>
  <c r="BI33" i="13" s="1"/>
  <c r="BJ30" i="13" s="1"/>
  <c r="BJ33" i="13" s="1"/>
  <c r="BK30" i="13" s="1"/>
  <c r="BK33" i="13" s="1"/>
  <c r="BL30" i="13" s="1"/>
  <c r="BL33" i="13" s="1"/>
  <c r="E183" i="10"/>
  <c r="E208" i="10" s="1"/>
  <c r="L92" i="15"/>
  <c r="L88" i="15"/>
  <c r="L96" i="15" s="1"/>
  <c r="L83" i="15"/>
  <c r="G34" i="11"/>
  <c r="G33" i="11"/>
  <c r="G37" i="11"/>
  <c r="G36" i="11"/>
  <c r="G35" i="11"/>
  <c r="G26" i="11"/>
  <c r="G25" i="11"/>
  <c r="G24" i="11"/>
  <c r="G27" i="11"/>
  <c r="G32" i="11"/>
  <c r="G31" i="11"/>
  <c r="G30" i="11"/>
  <c r="G29" i="11"/>
  <c r="G28" i="11"/>
  <c r="G23" i="11"/>
  <c r="E22" i="3"/>
  <c r="E20" i="3"/>
  <c r="E18" i="3"/>
  <c r="E16" i="3"/>
  <c r="E14" i="3"/>
  <c r="E12" i="3"/>
  <c r="E10" i="3"/>
  <c r="E8" i="3"/>
  <c r="E6" i="3"/>
  <c r="E5" i="3"/>
  <c r="E23" i="3"/>
  <c r="E21" i="3"/>
  <c r="E19" i="3"/>
  <c r="E17" i="3"/>
  <c r="E15" i="3"/>
  <c r="E13" i="3"/>
  <c r="E11" i="3"/>
  <c r="E9" i="3"/>
  <c r="E7" i="3"/>
  <c r="H88" i="10"/>
  <c r="H90" i="10" s="1"/>
  <c r="X88" i="10"/>
  <c r="X90" i="10" s="1"/>
  <c r="AN88" i="10"/>
  <c r="AN90" i="10" s="1"/>
  <c r="BD88" i="10"/>
  <c r="BD90" i="10" s="1"/>
  <c r="M88" i="10"/>
  <c r="M90" i="10" s="1"/>
  <c r="AC88" i="10"/>
  <c r="AC90" i="10" s="1"/>
  <c r="AS88" i="10"/>
  <c r="AS90" i="10" s="1"/>
  <c r="BI88" i="10"/>
  <c r="BI90" i="10" s="1"/>
  <c r="R88" i="10"/>
  <c r="R90" i="10" s="1"/>
  <c r="AH88" i="10"/>
  <c r="AH90" i="10" s="1"/>
  <c r="AX88" i="10"/>
  <c r="AX90" i="10" s="1"/>
  <c r="W88" i="10"/>
  <c r="W90" i="10" s="1"/>
  <c r="AM88" i="10"/>
  <c r="AM90" i="10" s="1"/>
  <c r="BC88" i="10"/>
  <c r="BC90" i="10" s="1"/>
  <c r="D88" i="10"/>
  <c r="D90" i="10" s="1"/>
  <c r="R159" i="10"/>
  <c r="AO26" i="10"/>
  <c r="BI25" i="10"/>
  <c r="AD26" i="10"/>
  <c r="BJ25" i="10"/>
  <c r="AV26" i="10"/>
  <c r="F25" i="10"/>
  <c r="AH25" i="10"/>
  <c r="T26" i="10"/>
  <c r="AZ25" i="10"/>
  <c r="AE26" i="10"/>
  <c r="BK25" i="10"/>
  <c r="I25" i="10"/>
  <c r="AP26" i="10"/>
  <c r="S25" i="10"/>
  <c r="BH26" i="10"/>
  <c r="AG26" i="10"/>
  <c r="AK25" i="10"/>
  <c r="AS26" i="10"/>
  <c r="N26" i="10"/>
  <c r="AT25" i="10"/>
  <c r="AF26" i="10"/>
  <c r="AX26" i="10"/>
  <c r="AA25" i="10"/>
  <c r="AL26" i="10"/>
  <c r="O25" i="10"/>
  <c r="BD26" i="10"/>
  <c r="Z25" i="10"/>
  <c r="L26" i="10"/>
  <c r="AR25" i="10"/>
  <c r="H26" i="10"/>
  <c r="G26" i="10"/>
  <c r="BA25" i="10"/>
  <c r="AO25" i="10"/>
  <c r="BJ26" i="10"/>
  <c r="AM25" i="10"/>
  <c r="F26" i="10"/>
  <c r="D25" i="10"/>
  <c r="AH26" i="10"/>
  <c r="K25" i="10"/>
  <c r="AZ26" i="10"/>
  <c r="V25" i="10"/>
  <c r="BK26" i="10"/>
  <c r="AN25" i="10"/>
  <c r="I26" i="10"/>
  <c r="S26" i="10"/>
  <c r="AY25" i="10"/>
  <c r="AG25" i="10"/>
  <c r="Y26" i="10"/>
  <c r="AS25" i="10"/>
  <c r="AT26" i="10"/>
  <c r="W25" i="10"/>
  <c r="AA26" i="10"/>
  <c r="BG25" i="10"/>
  <c r="O26" i="10"/>
  <c r="AU25" i="10"/>
  <c r="Z26" i="10"/>
  <c r="BF25" i="10"/>
  <c r="AR26" i="10"/>
  <c r="Q26" i="10"/>
  <c r="AC26" i="10"/>
  <c r="AM26" i="10"/>
  <c r="P25" i="10"/>
  <c r="D26" i="10"/>
  <c r="K26" i="10"/>
  <c r="AQ25" i="10"/>
  <c r="V26" i="10"/>
  <c r="BB25" i="10"/>
  <c r="AN26" i="10"/>
  <c r="J25" i="10"/>
  <c r="AY26" i="10"/>
  <c r="AB25" i="10"/>
  <c r="E25" i="10"/>
  <c r="M159" i="10"/>
  <c r="Y25" i="10"/>
  <c r="BE26" i="10"/>
  <c r="W26" i="10"/>
  <c r="BC25" i="10"/>
  <c r="R25" i="10"/>
  <c r="BG26" i="10"/>
  <c r="AJ25" i="10"/>
  <c r="AU26" i="10"/>
  <c r="X25" i="10"/>
  <c r="BF26" i="10"/>
  <c r="AI25" i="10"/>
  <c r="Q25" i="10"/>
  <c r="AW26" i="10"/>
  <c r="U26" i="10"/>
  <c r="AC25" i="10"/>
  <c r="BI26" i="10"/>
  <c r="AD25" i="10"/>
  <c r="P26" i="10"/>
  <c r="AV25" i="10"/>
  <c r="AQ26" i="10"/>
  <c r="T25" i="10"/>
  <c r="BB26" i="10"/>
  <c r="AE25" i="10"/>
  <c r="J26" i="10"/>
  <c r="AP25" i="10"/>
  <c r="AB26" i="10"/>
  <c r="BH25" i="10"/>
  <c r="E26" i="10"/>
  <c r="M19" i="10"/>
  <c r="AK26" i="10"/>
  <c r="BE25" i="10"/>
  <c r="N25" i="10"/>
  <c r="BC26" i="10"/>
  <c r="AF25" i="10"/>
  <c r="R19" i="10"/>
  <c r="R26" i="10"/>
  <c r="AX25" i="10"/>
  <c r="AJ26" i="10"/>
  <c r="AL25" i="10"/>
  <c r="X26" i="10"/>
  <c r="BD25" i="10"/>
  <c r="AI26" i="10"/>
  <c r="L25" i="10"/>
  <c r="H25" i="10"/>
  <c r="AW25" i="10"/>
  <c r="G25" i="10"/>
  <c r="U25" i="10"/>
  <c r="BA26" i="10"/>
  <c r="Y205" i="10"/>
  <c r="Y193" i="10"/>
  <c r="O4" i="7"/>
  <c r="O5" i="7" s="1"/>
  <c r="N5" i="7"/>
  <c r="T4" i="7"/>
  <c r="K63" i="5"/>
  <c r="Q205" i="10"/>
  <c r="F21" i="13"/>
  <c r="F24" i="13" s="1"/>
  <c r="D193" i="10"/>
  <c r="J63" i="5"/>
  <c r="D205" i="10"/>
  <c r="X199" i="12"/>
  <c r="Y199" i="12"/>
  <c r="R199" i="12"/>
  <c r="BK11" i="12"/>
  <c r="BG11" i="12"/>
  <c r="BC11" i="12"/>
  <c r="AY11" i="12"/>
  <c r="AU11" i="12"/>
  <c r="AQ11" i="12"/>
  <c r="AM11" i="12"/>
  <c r="AI11" i="12"/>
  <c r="AE11" i="12"/>
  <c r="AA11" i="12"/>
  <c r="W11" i="12"/>
  <c r="S11" i="12"/>
  <c r="O11" i="12"/>
  <c r="K11" i="12"/>
  <c r="G11" i="12"/>
  <c r="BJ11" i="12"/>
  <c r="BF11" i="12"/>
  <c r="BB11" i="12"/>
  <c r="AX11" i="12"/>
  <c r="AT11" i="12"/>
  <c r="AP11" i="12"/>
  <c r="AL11" i="12"/>
  <c r="AH11" i="12"/>
  <c r="AD11" i="12"/>
  <c r="Z11" i="12"/>
  <c r="V11" i="12"/>
  <c r="R11" i="12"/>
  <c r="N11" i="12"/>
  <c r="F11" i="12"/>
  <c r="BL11" i="12"/>
  <c r="BH11" i="12"/>
  <c r="BD11" i="12"/>
  <c r="AZ11" i="12"/>
  <c r="AV11" i="12"/>
  <c r="AR11" i="12"/>
  <c r="AN11" i="12"/>
  <c r="AJ11" i="12"/>
  <c r="AF11" i="12"/>
  <c r="AB11" i="12"/>
  <c r="X11" i="12"/>
  <c r="T11" i="12"/>
  <c r="P11" i="12"/>
  <c r="L11" i="12"/>
  <c r="H11" i="12"/>
  <c r="C12" i="12"/>
  <c r="AW11" i="12"/>
  <c r="AG11" i="12"/>
  <c r="Q11" i="12"/>
  <c r="BI11" i="12"/>
  <c r="AS11" i="12"/>
  <c r="AC11" i="12"/>
  <c r="M11" i="12"/>
  <c r="BE11" i="12"/>
  <c r="AO11" i="12"/>
  <c r="Y11" i="12"/>
  <c r="I11" i="12"/>
  <c r="BA11" i="12"/>
  <c r="AK11" i="12"/>
  <c r="U11" i="12"/>
  <c r="E11" i="12"/>
  <c r="C74" i="12"/>
  <c r="BI73" i="12"/>
  <c r="BE73" i="12"/>
  <c r="BA73" i="12"/>
  <c r="AW73" i="12"/>
  <c r="AS73" i="12"/>
  <c r="AO73" i="12"/>
  <c r="AK73" i="12"/>
  <c r="AG73" i="12"/>
  <c r="AC73" i="12"/>
  <c r="Y73" i="12"/>
  <c r="U73" i="12"/>
  <c r="Q73" i="12"/>
  <c r="M73" i="12"/>
  <c r="I73" i="12"/>
  <c r="E73" i="12"/>
  <c r="BL73" i="12"/>
  <c r="BH73" i="12"/>
  <c r="BD73" i="12"/>
  <c r="AZ73" i="12"/>
  <c r="AV73" i="12"/>
  <c r="AR73" i="12"/>
  <c r="AN73" i="12"/>
  <c r="AJ73" i="12"/>
  <c r="AF73" i="12"/>
  <c r="AB73" i="12"/>
  <c r="X73" i="12"/>
  <c r="T73" i="12"/>
  <c r="P73" i="12"/>
  <c r="L73" i="12"/>
  <c r="H73" i="12"/>
  <c r="BK73" i="12"/>
  <c r="BG73" i="12"/>
  <c r="BC73" i="12"/>
  <c r="AY73" i="12"/>
  <c r="AU73" i="12"/>
  <c r="AQ73" i="12"/>
  <c r="AM73" i="12"/>
  <c r="AI73" i="12"/>
  <c r="AE73" i="12"/>
  <c r="AA73" i="12"/>
  <c r="W73" i="12"/>
  <c r="S73" i="12"/>
  <c r="O73" i="12"/>
  <c r="G73" i="12"/>
  <c r="BJ73" i="12"/>
  <c r="BF73" i="12"/>
  <c r="BB73" i="12"/>
  <c r="AX73" i="12"/>
  <c r="AT73" i="12"/>
  <c r="AP73" i="12"/>
  <c r="AL73" i="12"/>
  <c r="AH73" i="12"/>
  <c r="AD73" i="12"/>
  <c r="Z73" i="12"/>
  <c r="V73" i="12"/>
  <c r="R73" i="12"/>
  <c r="N73" i="12"/>
  <c r="J73" i="12"/>
  <c r="F73" i="12"/>
  <c r="BE199" i="12"/>
  <c r="AD199" i="12"/>
  <c r="AY199" i="12"/>
  <c r="BD199" i="12"/>
  <c r="BF199" i="12"/>
  <c r="H199" i="12"/>
  <c r="I199" i="12"/>
  <c r="F199" i="12"/>
  <c r="AI199" i="12"/>
  <c r="AN199" i="12"/>
  <c r="AO199" i="12"/>
  <c r="C328" i="12"/>
  <c r="BI327" i="12"/>
  <c r="BE327" i="12"/>
  <c r="BA327" i="12"/>
  <c r="AW327" i="12"/>
  <c r="AS327" i="12"/>
  <c r="AO327" i="12"/>
  <c r="AK327" i="12"/>
  <c r="AG327" i="12"/>
  <c r="AC327" i="12"/>
  <c r="Y327" i="12"/>
  <c r="U327" i="12"/>
  <c r="Q327" i="12"/>
  <c r="M327" i="12"/>
  <c r="I327" i="12"/>
  <c r="E327" i="12"/>
  <c r="BB327" i="12"/>
  <c r="AP327" i="12"/>
  <c r="AH327" i="12"/>
  <c r="V327" i="12"/>
  <c r="J327" i="12"/>
  <c r="F327" i="12"/>
  <c r="BL327" i="12"/>
  <c r="BH327" i="12"/>
  <c r="BD327" i="12"/>
  <c r="AZ327" i="12"/>
  <c r="AV327" i="12"/>
  <c r="AR327" i="12"/>
  <c r="AN327" i="12"/>
  <c r="AJ327" i="12"/>
  <c r="AF327" i="12"/>
  <c r="AB327" i="12"/>
  <c r="X327" i="12"/>
  <c r="T327" i="12"/>
  <c r="P327" i="12"/>
  <c r="L327" i="12"/>
  <c r="H327" i="12"/>
  <c r="BJ327" i="12"/>
  <c r="AX327" i="12"/>
  <c r="AL327" i="12"/>
  <c r="Z327" i="12"/>
  <c r="N327" i="12"/>
  <c r="BK327" i="12"/>
  <c r="BG327" i="12"/>
  <c r="BC327" i="12"/>
  <c r="AY327" i="12"/>
  <c r="AU327" i="12"/>
  <c r="AQ327" i="12"/>
  <c r="AM327" i="12"/>
  <c r="AI327" i="12"/>
  <c r="AE327" i="12"/>
  <c r="AA327" i="12"/>
  <c r="W327" i="12"/>
  <c r="S327" i="12"/>
  <c r="O327" i="12"/>
  <c r="K327" i="12"/>
  <c r="G327" i="12"/>
  <c r="BF327" i="12"/>
  <c r="AT327" i="12"/>
  <c r="AD327" i="12"/>
  <c r="R327" i="12"/>
  <c r="BL266" i="12"/>
  <c r="BH266" i="12"/>
  <c r="BD266" i="12"/>
  <c r="AZ266" i="12"/>
  <c r="AV266" i="12"/>
  <c r="AR266" i="12"/>
  <c r="AN266" i="12"/>
  <c r="AJ266" i="12"/>
  <c r="AF266" i="12"/>
  <c r="AB266" i="12"/>
  <c r="X266" i="12"/>
  <c r="T266" i="12"/>
  <c r="P266" i="12"/>
  <c r="L266" i="12"/>
  <c r="H266" i="12"/>
  <c r="BA266" i="12"/>
  <c r="AO266" i="12"/>
  <c r="AC266" i="12"/>
  <c r="U266" i="12"/>
  <c r="I266" i="12"/>
  <c r="BK266" i="12"/>
  <c r="BG266" i="12"/>
  <c r="BC266" i="12"/>
  <c r="AY266" i="12"/>
  <c r="AU266" i="12"/>
  <c r="AQ266" i="12"/>
  <c r="AM266" i="12"/>
  <c r="AI266" i="12"/>
  <c r="AE266" i="12"/>
  <c r="AA266" i="12"/>
  <c r="W266" i="12"/>
  <c r="S266" i="12"/>
  <c r="O266" i="12"/>
  <c r="K266" i="12"/>
  <c r="G266" i="12"/>
  <c r="C267" i="12"/>
  <c r="BI266" i="12"/>
  <c r="AS266" i="12"/>
  <c r="AG266" i="12"/>
  <c r="Q266" i="12"/>
  <c r="E266" i="12"/>
  <c r="BJ266" i="12"/>
  <c r="BF266" i="12"/>
  <c r="BB266" i="12"/>
  <c r="AX266" i="12"/>
  <c r="AT266" i="12"/>
  <c r="AP266" i="12"/>
  <c r="AL266" i="12"/>
  <c r="AH266" i="12"/>
  <c r="AD266" i="12"/>
  <c r="Z266" i="12"/>
  <c r="V266" i="12"/>
  <c r="R266" i="12"/>
  <c r="N266" i="12"/>
  <c r="J266" i="12"/>
  <c r="F266" i="12"/>
  <c r="BE266" i="12"/>
  <c r="AW266" i="12"/>
  <c r="AK266" i="12"/>
  <c r="Y266" i="12"/>
  <c r="M266" i="12"/>
  <c r="AH199" i="12"/>
  <c r="V199" i="12"/>
  <c r="J199" i="12"/>
  <c r="G199" i="12"/>
  <c r="W199" i="12"/>
  <c r="AM199" i="12"/>
  <c r="BC199" i="12"/>
  <c r="L199" i="12"/>
  <c r="AB199" i="12"/>
  <c r="AR199" i="12"/>
  <c r="BH199" i="12"/>
  <c r="M199" i="12"/>
  <c r="AC199" i="12"/>
  <c r="AS199" i="12"/>
  <c r="BI199" i="12"/>
  <c r="N199" i="12"/>
  <c r="AX199" i="12"/>
  <c r="AL199" i="12"/>
  <c r="Z199" i="12"/>
  <c r="K199" i="12"/>
  <c r="AA199" i="12"/>
  <c r="AQ199" i="12"/>
  <c r="BG199" i="12"/>
  <c r="P199" i="12"/>
  <c r="AF199" i="12"/>
  <c r="AV199" i="12"/>
  <c r="BL199" i="12"/>
  <c r="Q199" i="12"/>
  <c r="AG199" i="12"/>
  <c r="AW199" i="12"/>
  <c r="C200" i="12"/>
  <c r="BL200" i="12" s="1"/>
  <c r="BJ199" i="12"/>
  <c r="AT199" i="12"/>
  <c r="BB199" i="12"/>
  <c r="AP199" i="12"/>
  <c r="O199" i="12"/>
  <c r="AE199" i="12"/>
  <c r="AU199" i="12"/>
  <c r="BK199" i="12"/>
  <c r="T199" i="12"/>
  <c r="AJ199" i="12"/>
  <c r="AZ199" i="12"/>
  <c r="E199" i="12"/>
  <c r="U199" i="12"/>
  <c r="AK199" i="12"/>
  <c r="X200" i="12"/>
  <c r="BL138" i="12"/>
  <c r="BH138" i="12"/>
  <c r="BD138" i="12"/>
  <c r="AZ138" i="12"/>
  <c r="AV138" i="12"/>
  <c r="AR138" i="12"/>
  <c r="AN138" i="12"/>
  <c r="AJ138" i="12"/>
  <c r="AF138" i="12"/>
  <c r="AB138" i="12"/>
  <c r="X138" i="12"/>
  <c r="T138" i="12"/>
  <c r="P138" i="12"/>
  <c r="L138" i="12"/>
  <c r="H138" i="12"/>
  <c r="BK138" i="12"/>
  <c r="BG138" i="12"/>
  <c r="BC138" i="12"/>
  <c r="AY138" i="12"/>
  <c r="AU138" i="12"/>
  <c r="AQ138" i="12"/>
  <c r="AM138" i="12"/>
  <c r="AI138" i="12"/>
  <c r="AE138" i="12"/>
  <c r="AA138" i="12"/>
  <c r="W138" i="12"/>
  <c r="S138" i="12"/>
  <c r="O138" i="12"/>
  <c r="K138" i="12"/>
  <c r="G138" i="12"/>
  <c r="BJ138" i="12"/>
  <c r="BF138" i="12"/>
  <c r="BB138" i="12"/>
  <c r="AX138" i="12"/>
  <c r="AT138" i="12"/>
  <c r="AP138" i="12"/>
  <c r="AL138" i="12"/>
  <c r="AH138" i="12"/>
  <c r="AD138" i="12"/>
  <c r="Z138" i="12"/>
  <c r="V138" i="12"/>
  <c r="R138" i="12"/>
  <c r="N138" i="12"/>
  <c r="J138" i="12"/>
  <c r="F138" i="12"/>
  <c r="BI138" i="12"/>
  <c r="AS138" i="12"/>
  <c r="AC138" i="12"/>
  <c r="M138" i="12"/>
  <c r="C139" i="12"/>
  <c r="BE138" i="12"/>
  <c r="AO138" i="12"/>
  <c r="Y138" i="12"/>
  <c r="I138" i="12"/>
  <c r="AW138" i="12"/>
  <c r="Q138" i="12"/>
  <c r="BA138" i="12"/>
  <c r="AK138" i="12"/>
  <c r="U138" i="12"/>
  <c r="E138" i="12"/>
  <c r="AG138" i="12"/>
  <c r="K86" i="5" l="1"/>
  <c r="K10" i="7"/>
  <c r="K115" i="5"/>
  <c r="K114" i="5" s="1"/>
  <c r="E537" i="4"/>
  <c r="E57" i="4" s="1"/>
  <c r="E55" i="4"/>
  <c r="D343" i="4"/>
  <c r="G71" i="11"/>
  <c r="G72" i="11" s="1"/>
  <c r="G74" i="11" s="1"/>
  <c r="E115" i="10" s="1"/>
  <c r="F75" i="11"/>
  <c r="D123" i="10" s="1"/>
  <c r="J114" i="5"/>
  <c r="N10" i="7"/>
  <c r="L10" i="7"/>
  <c r="BD200" i="12"/>
  <c r="N200" i="12"/>
  <c r="AT200" i="12"/>
  <c r="D114" i="10"/>
  <c r="D116" i="10" s="1"/>
  <c r="D229" i="10" s="1"/>
  <c r="D230" i="10" s="1"/>
  <c r="K62" i="5"/>
  <c r="J62" i="5"/>
  <c r="M10" i="7"/>
  <c r="O10" i="7"/>
  <c r="U200" i="12"/>
  <c r="S200" i="12"/>
  <c r="Q200" i="12"/>
  <c r="AY200" i="12"/>
  <c r="M9" i="7"/>
  <c r="AK200" i="12"/>
  <c r="BC200" i="12"/>
  <c r="R200" i="12"/>
  <c r="W200" i="12"/>
  <c r="AB200" i="12"/>
  <c r="I200" i="12"/>
  <c r="AS200" i="12"/>
  <c r="AD200" i="12"/>
  <c r="BJ200" i="12"/>
  <c r="AI200" i="12"/>
  <c r="H200" i="12"/>
  <c r="AN200" i="12"/>
  <c r="AW200" i="12"/>
  <c r="AX200" i="12"/>
  <c r="BH200" i="12"/>
  <c r="Y200" i="12"/>
  <c r="BI200" i="12"/>
  <c r="AH200" i="12"/>
  <c r="G200" i="12"/>
  <c r="AM200" i="12"/>
  <c r="L200" i="12"/>
  <c r="AR200" i="12"/>
  <c r="E200" i="12"/>
  <c r="C201" i="12"/>
  <c r="AY201" i="12" s="1"/>
  <c r="BE200" i="12"/>
  <c r="AC200" i="12"/>
  <c r="J200" i="12"/>
  <c r="Z200" i="12"/>
  <c r="AP200" i="12"/>
  <c r="BF200" i="12"/>
  <c r="O200" i="12"/>
  <c r="AE200" i="12"/>
  <c r="AU200" i="12"/>
  <c r="BK200" i="12"/>
  <c r="T200" i="12"/>
  <c r="AJ200" i="12"/>
  <c r="AZ200" i="12"/>
  <c r="K9" i="7"/>
  <c r="J33" i="5"/>
  <c r="G32" i="3"/>
  <c r="H32" i="3" s="1"/>
  <c r="G40" i="3"/>
  <c r="H40" i="3" s="1"/>
  <c r="I40" i="3" s="1"/>
  <c r="J40" i="3" s="1"/>
  <c r="G28" i="3"/>
  <c r="H28" i="3" s="1"/>
  <c r="I28" i="3" s="1"/>
  <c r="G35" i="3"/>
  <c r="H35" i="3" s="1"/>
  <c r="G43" i="3"/>
  <c r="H43" i="3" s="1"/>
  <c r="I43" i="3" s="1"/>
  <c r="J43" i="3" s="1"/>
  <c r="L61" i="5"/>
  <c r="L63" i="5"/>
  <c r="L94" i="5"/>
  <c r="M73" i="5"/>
  <c r="M74" i="5" s="1"/>
  <c r="L108" i="5"/>
  <c r="L86" i="5"/>
  <c r="G34" i="3"/>
  <c r="H34" i="3" s="1"/>
  <c r="I34" i="3" s="1"/>
  <c r="G42" i="3"/>
  <c r="H42" i="3" s="1"/>
  <c r="I42" i="3" s="1"/>
  <c r="J42" i="3" s="1"/>
  <c r="G29" i="3"/>
  <c r="H29" i="3" s="1"/>
  <c r="I29" i="3" s="1"/>
  <c r="G37" i="3"/>
  <c r="H37" i="3" s="1"/>
  <c r="I37" i="3" s="1"/>
  <c r="J37" i="3" s="1"/>
  <c r="G45" i="3"/>
  <c r="H45" i="3" s="1"/>
  <c r="I45" i="3" s="1"/>
  <c r="J45" i="3" s="1"/>
  <c r="L91" i="15"/>
  <c r="K83" i="15"/>
  <c r="J86" i="5"/>
  <c r="K33" i="5"/>
  <c r="L9" i="7"/>
  <c r="G36" i="3"/>
  <c r="H36" i="3" s="1"/>
  <c r="I36" i="3" s="1"/>
  <c r="G44" i="3"/>
  <c r="H44" i="3" s="1"/>
  <c r="I44" i="3" s="1"/>
  <c r="J44" i="3" s="1"/>
  <c r="G31" i="3"/>
  <c r="H31" i="3" s="1"/>
  <c r="G39" i="3"/>
  <c r="H39" i="3" s="1"/>
  <c r="I39" i="3" s="1"/>
  <c r="J39" i="3" s="1"/>
  <c r="M20" i="5"/>
  <c r="M33" i="5" s="1"/>
  <c r="N43" i="5"/>
  <c r="M56" i="5"/>
  <c r="AG200" i="12"/>
  <c r="BA200" i="12"/>
  <c r="AO200" i="12"/>
  <c r="M200" i="12"/>
  <c r="F200" i="12"/>
  <c r="V200" i="12"/>
  <c r="AL200" i="12"/>
  <c r="BB200" i="12"/>
  <c r="K200" i="12"/>
  <c r="AA200" i="12"/>
  <c r="AQ200" i="12"/>
  <c r="BG200" i="12"/>
  <c r="P200" i="12"/>
  <c r="AF200" i="12"/>
  <c r="AV200" i="12"/>
  <c r="G30" i="3"/>
  <c r="G38" i="3"/>
  <c r="H38" i="3" s="1"/>
  <c r="I38" i="3" s="1"/>
  <c r="J38" i="3" s="1"/>
  <c r="G46" i="3"/>
  <c r="H46" i="3" s="1"/>
  <c r="I46" i="3" s="1"/>
  <c r="J46" i="3" s="1"/>
  <c r="G33" i="3"/>
  <c r="G41" i="3"/>
  <c r="H41" i="3" s="1"/>
  <c r="I41" i="3" s="1"/>
  <c r="J41" i="3" s="1"/>
  <c r="E391" i="12"/>
  <c r="D181" i="10" s="1"/>
  <c r="E131" i="12"/>
  <c r="E4" i="12"/>
  <c r="L74" i="12" s="1"/>
  <c r="E258" i="12"/>
  <c r="L33" i="5"/>
  <c r="R24" i="10"/>
  <c r="AU19" i="10"/>
  <c r="W159" i="10"/>
  <c r="R23" i="10"/>
  <c r="AG159" i="10"/>
  <c r="AY159" i="10"/>
  <c r="AN19" i="10"/>
  <c r="AM159" i="10"/>
  <c r="AR19" i="10"/>
  <c r="O159" i="10"/>
  <c r="AA159" i="10"/>
  <c r="AK19" i="10"/>
  <c r="M170" i="10"/>
  <c r="M195" i="10"/>
  <c r="S159" i="10"/>
  <c r="V19" i="10"/>
  <c r="AZ159" i="10"/>
  <c r="BI159" i="10"/>
  <c r="G19" i="10"/>
  <c r="AW19" i="10"/>
  <c r="Z159" i="10"/>
  <c r="BD159" i="10"/>
  <c r="AF159" i="10"/>
  <c r="BH159" i="10"/>
  <c r="T159" i="10"/>
  <c r="AV19" i="10"/>
  <c r="AI19" i="10"/>
  <c r="X159" i="10"/>
  <c r="AJ159" i="10"/>
  <c r="N159" i="10"/>
  <c r="Y159" i="10"/>
  <c r="AB159" i="10"/>
  <c r="P19" i="10"/>
  <c r="BG159" i="10"/>
  <c r="W19" i="10"/>
  <c r="AS159" i="10"/>
  <c r="AY19" i="10"/>
  <c r="I159" i="10"/>
  <c r="BB159" i="10"/>
  <c r="K159" i="10"/>
  <c r="BA19" i="10"/>
  <c r="BF159" i="10"/>
  <c r="O19" i="10"/>
  <c r="AA19" i="10"/>
  <c r="AK159" i="10"/>
  <c r="M23" i="10"/>
  <c r="T18" i="11"/>
  <c r="S19" i="10"/>
  <c r="BK159" i="10"/>
  <c r="AZ19" i="10"/>
  <c r="U19" i="10"/>
  <c r="Z19" i="10"/>
  <c r="BD19" i="10"/>
  <c r="AT19" i="10"/>
  <c r="BH19" i="10"/>
  <c r="AE19" i="10"/>
  <c r="AH159" i="10"/>
  <c r="F159" i="10"/>
  <c r="BJ159" i="10"/>
  <c r="Q19" i="10"/>
  <c r="AI159" i="10"/>
  <c r="AL159" i="10"/>
  <c r="AX19" i="10"/>
  <c r="N19" i="10"/>
  <c r="AP159" i="10"/>
  <c r="AQ159" i="10"/>
  <c r="P159" i="10"/>
  <c r="BG19" i="10"/>
  <c r="AS19" i="10"/>
  <c r="R195" i="10"/>
  <c r="R170" i="10"/>
  <c r="J159" i="10"/>
  <c r="I19" i="10"/>
  <c r="BB19" i="10"/>
  <c r="K19" i="10"/>
  <c r="D19" i="10"/>
  <c r="AO159" i="10"/>
  <c r="BA159" i="10"/>
  <c r="BF19" i="10"/>
  <c r="M24" i="10"/>
  <c r="BK19" i="10"/>
  <c r="U159" i="10"/>
  <c r="H159" i="10"/>
  <c r="L159" i="10"/>
  <c r="AT159" i="10"/>
  <c r="BE19" i="10"/>
  <c r="E159" i="10"/>
  <c r="AE159" i="10"/>
  <c r="AH19" i="10"/>
  <c r="F19" i="10"/>
  <c r="BJ19" i="10"/>
  <c r="AC19" i="10"/>
  <c r="Q159" i="10"/>
  <c r="AL19" i="10"/>
  <c r="AX159" i="10"/>
  <c r="BC159" i="10"/>
  <c r="AP19" i="10"/>
  <c r="AQ19" i="10"/>
  <c r="AD159" i="10"/>
  <c r="AU159" i="10"/>
  <c r="AG19" i="10"/>
  <c r="J19" i="10"/>
  <c r="AN159" i="10"/>
  <c r="AM19" i="10"/>
  <c r="AO19" i="10"/>
  <c r="AR159" i="10"/>
  <c r="V159" i="10"/>
  <c r="BI19" i="10"/>
  <c r="G159" i="10"/>
  <c r="AW159" i="10"/>
  <c r="H19" i="10"/>
  <c r="L19" i="10"/>
  <c r="AF19" i="10"/>
  <c r="BE159" i="10"/>
  <c r="T19" i="10"/>
  <c r="AV159" i="10"/>
  <c r="AC159" i="10"/>
  <c r="X19" i="10"/>
  <c r="AJ19" i="10"/>
  <c r="BC19" i="10"/>
  <c r="Y19" i="10"/>
  <c r="AB19" i="10"/>
  <c r="AD19" i="10"/>
  <c r="N9" i="7"/>
  <c r="U4" i="7"/>
  <c r="O9" i="7"/>
  <c r="V4" i="7"/>
  <c r="E114" i="10"/>
  <c r="G21" i="13"/>
  <c r="G24" i="13" s="1"/>
  <c r="BJ12" i="12"/>
  <c r="BF12" i="12"/>
  <c r="BB12" i="12"/>
  <c r="AX12" i="12"/>
  <c r="AT12" i="12"/>
  <c r="AP12" i="12"/>
  <c r="AL12" i="12"/>
  <c r="AH12" i="12"/>
  <c r="AD12" i="12"/>
  <c r="Z12" i="12"/>
  <c r="V12" i="12"/>
  <c r="R12" i="12"/>
  <c r="N12" i="12"/>
  <c r="J12" i="12"/>
  <c r="F12" i="12"/>
  <c r="C13" i="12"/>
  <c r="BI12" i="12"/>
  <c r="BE12" i="12"/>
  <c r="BA12" i="12"/>
  <c r="AW12" i="12"/>
  <c r="AS12" i="12"/>
  <c r="AO12" i="12"/>
  <c r="AK12" i="12"/>
  <c r="AG12" i="12"/>
  <c r="AC12" i="12"/>
  <c r="Y12" i="12"/>
  <c r="U12" i="12"/>
  <c r="Q12" i="12"/>
  <c r="M12" i="12"/>
  <c r="I12" i="12"/>
  <c r="E12" i="12"/>
  <c r="BK12" i="12"/>
  <c r="BG12" i="12"/>
  <c r="BC12" i="12"/>
  <c r="AY12" i="12"/>
  <c r="AU12" i="12"/>
  <c r="AQ12" i="12"/>
  <c r="AM12" i="12"/>
  <c r="AI12" i="12"/>
  <c r="AE12" i="12"/>
  <c r="AA12" i="12"/>
  <c r="W12" i="12"/>
  <c r="S12" i="12"/>
  <c r="O12" i="12"/>
  <c r="K12" i="12"/>
  <c r="G12" i="12"/>
  <c r="AZ12" i="12"/>
  <c r="AJ12" i="12"/>
  <c r="T12" i="12"/>
  <c r="BL12" i="12"/>
  <c r="AV12" i="12"/>
  <c r="AF12" i="12"/>
  <c r="P12" i="12"/>
  <c r="BH12" i="12"/>
  <c r="AR12" i="12"/>
  <c r="AB12" i="12"/>
  <c r="L12" i="12"/>
  <c r="BD12" i="12"/>
  <c r="AN12" i="12"/>
  <c r="X12" i="12"/>
  <c r="H12" i="12"/>
  <c r="BL74" i="12"/>
  <c r="BH74" i="12"/>
  <c r="BD74" i="12"/>
  <c r="AZ74" i="12"/>
  <c r="AV74" i="12"/>
  <c r="AR74" i="12"/>
  <c r="AN74" i="12"/>
  <c r="AJ74" i="12"/>
  <c r="AF74" i="12"/>
  <c r="AB74" i="12"/>
  <c r="X74" i="12"/>
  <c r="T74" i="12"/>
  <c r="P74" i="12"/>
  <c r="H74" i="12"/>
  <c r="BK74" i="12"/>
  <c r="BG74" i="12"/>
  <c r="BC74" i="12"/>
  <c r="AY74" i="12"/>
  <c r="AU74" i="12"/>
  <c r="AQ74" i="12"/>
  <c r="AM74" i="12"/>
  <c r="AI74" i="12"/>
  <c r="AE74" i="12"/>
  <c r="AA74" i="12"/>
  <c r="W74" i="12"/>
  <c r="S74" i="12"/>
  <c r="O74" i="12"/>
  <c r="K74" i="12"/>
  <c r="G74" i="12"/>
  <c r="BJ74" i="12"/>
  <c r="BF74" i="12"/>
  <c r="BB74" i="12"/>
  <c r="AX74" i="12"/>
  <c r="AT74" i="12"/>
  <c r="AP74" i="12"/>
  <c r="AL74" i="12"/>
  <c r="AH74" i="12"/>
  <c r="AD74" i="12"/>
  <c r="Z74" i="12"/>
  <c r="V74" i="12"/>
  <c r="R74" i="12"/>
  <c r="N74" i="12"/>
  <c r="J74" i="12"/>
  <c r="F74" i="12"/>
  <c r="C75" i="12"/>
  <c r="BI74" i="12"/>
  <c r="BE74" i="12"/>
  <c r="BA74" i="12"/>
  <c r="AW74" i="12"/>
  <c r="AS74" i="12"/>
  <c r="AO74" i="12"/>
  <c r="AK74" i="12"/>
  <c r="AG74" i="12"/>
  <c r="AC74" i="12"/>
  <c r="Y74" i="12"/>
  <c r="U74" i="12"/>
  <c r="Q74" i="12"/>
  <c r="M74" i="12"/>
  <c r="I74" i="12"/>
  <c r="E74" i="12"/>
  <c r="BL328" i="12"/>
  <c r="BH328" i="12"/>
  <c r="BD328" i="12"/>
  <c r="AZ328" i="12"/>
  <c r="AV328" i="12"/>
  <c r="AR328" i="12"/>
  <c r="AN328" i="12"/>
  <c r="AJ328" i="12"/>
  <c r="AF328" i="12"/>
  <c r="AB328" i="12"/>
  <c r="X328" i="12"/>
  <c r="T328" i="12"/>
  <c r="P328" i="12"/>
  <c r="L328" i="12"/>
  <c r="H328" i="12"/>
  <c r="BE328" i="12"/>
  <c r="AW328" i="12"/>
  <c r="AK328" i="12"/>
  <c r="Y328" i="12"/>
  <c r="Q328" i="12"/>
  <c r="E328" i="12"/>
  <c r="BK328" i="12"/>
  <c r="BG328" i="12"/>
  <c r="BC328" i="12"/>
  <c r="AY328" i="12"/>
  <c r="AU328" i="12"/>
  <c r="AQ328" i="12"/>
  <c r="AM328" i="12"/>
  <c r="AI328" i="12"/>
  <c r="AE328" i="12"/>
  <c r="AA328" i="12"/>
  <c r="W328" i="12"/>
  <c r="S328" i="12"/>
  <c r="O328" i="12"/>
  <c r="K328" i="12"/>
  <c r="G328" i="12"/>
  <c r="BI328" i="12"/>
  <c r="AS328" i="12"/>
  <c r="AG328" i="12"/>
  <c r="U328" i="12"/>
  <c r="I328" i="12"/>
  <c r="BJ328" i="12"/>
  <c r="BF328" i="12"/>
  <c r="BB328" i="12"/>
  <c r="AX328" i="12"/>
  <c r="AT328" i="12"/>
  <c r="AP328" i="12"/>
  <c r="AL328" i="12"/>
  <c r="AH328" i="12"/>
  <c r="AD328" i="12"/>
  <c r="Z328" i="12"/>
  <c r="V328" i="12"/>
  <c r="R328" i="12"/>
  <c r="N328" i="12"/>
  <c r="J328" i="12"/>
  <c r="F328" i="12"/>
  <c r="C329" i="12"/>
  <c r="BA328" i="12"/>
  <c r="AO328" i="12"/>
  <c r="AC328" i="12"/>
  <c r="M328" i="12"/>
  <c r="BK267" i="12"/>
  <c r="BG267" i="12"/>
  <c r="BC267" i="12"/>
  <c r="AY267" i="12"/>
  <c r="AU267" i="12"/>
  <c r="AQ267" i="12"/>
  <c r="AM267" i="12"/>
  <c r="AI267" i="12"/>
  <c r="AE267" i="12"/>
  <c r="AA267" i="12"/>
  <c r="W267" i="12"/>
  <c r="S267" i="12"/>
  <c r="O267" i="12"/>
  <c r="K267" i="12"/>
  <c r="G267" i="12"/>
  <c r="BH267" i="12"/>
  <c r="AZ267" i="12"/>
  <c r="AJ267" i="12"/>
  <c r="X267" i="12"/>
  <c r="L267" i="12"/>
  <c r="BJ267" i="12"/>
  <c r="BF267" i="12"/>
  <c r="BB267" i="12"/>
  <c r="AX267" i="12"/>
  <c r="AT267" i="12"/>
  <c r="AP267" i="12"/>
  <c r="AL267" i="12"/>
  <c r="AH267" i="12"/>
  <c r="AD267" i="12"/>
  <c r="Z267" i="12"/>
  <c r="V267" i="12"/>
  <c r="R267" i="12"/>
  <c r="N267" i="12"/>
  <c r="J267" i="12"/>
  <c r="F267" i="12"/>
  <c r="BD267" i="12"/>
  <c r="AR267" i="12"/>
  <c r="AB267" i="12"/>
  <c r="T267" i="12"/>
  <c r="C268" i="12"/>
  <c r="BI267" i="12"/>
  <c r="BE267" i="12"/>
  <c r="BA267" i="12"/>
  <c r="AW267" i="12"/>
  <c r="AS267" i="12"/>
  <c r="AO267" i="12"/>
  <c r="AK267" i="12"/>
  <c r="AG267" i="12"/>
  <c r="AC267" i="12"/>
  <c r="Y267" i="12"/>
  <c r="U267" i="12"/>
  <c r="Q267" i="12"/>
  <c r="M267" i="12"/>
  <c r="I267" i="12"/>
  <c r="E267" i="12"/>
  <c r="BL267" i="12"/>
  <c r="AV267" i="12"/>
  <c r="AN267" i="12"/>
  <c r="AF267" i="12"/>
  <c r="P267" i="12"/>
  <c r="H267" i="12"/>
  <c r="BK201" i="12"/>
  <c r="BC201" i="12"/>
  <c r="AQ201" i="12"/>
  <c r="AM201" i="12"/>
  <c r="AI201" i="12"/>
  <c r="AE201" i="12"/>
  <c r="W201" i="12"/>
  <c r="K201" i="12"/>
  <c r="G201" i="12"/>
  <c r="BJ201" i="12"/>
  <c r="BF201" i="12"/>
  <c r="AX201" i="12"/>
  <c r="AL201" i="12"/>
  <c r="AH201" i="12"/>
  <c r="AD201" i="12"/>
  <c r="Z201" i="12"/>
  <c r="R201" i="12"/>
  <c r="F201" i="12"/>
  <c r="C202" i="12"/>
  <c r="BI201" i="12"/>
  <c r="BE201" i="12"/>
  <c r="AW201" i="12"/>
  <c r="AK201" i="12"/>
  <c r="AG201" i="12"/>
  <c r="AC201" i="12"/>
  <c r="Y201" i="12"/>
  <c r="Q201" i="12"/>
  <c r="E201" i="12"/>
  <c r="BL201" i="12"/>
  <c r="AV201" i="12"/>
  <c r="AF201" i="12"/>
  <c r="P201" i="12"/>
  <c r="T201" i="12"/>
  <c r="AB201" i="12"/>
  <c r="L201" i="12"/>
  <c r="AZ201" i="12"/>
  <c r="BD201" i="12"/>
  <c r="AN201" i="12"/>
  <c r="X201" i="12"/>
  <c r="BK139" i="12"/>
  <c r="BG139" i="12"/>
  <c r="BC139" i="12"/>
  <c r="AY139" i="12"/>
  <c r="AU139" i="12"/>
  <c r="AQ139" i="12"/>
  <c r="AM139" i="12"/>
  <c r="AI139" i="12"/>
  <c r="AE139" i="12"/>
  <c r="AA139" i="12"/>
  <c r="W139" i="12"/>
  <c r="S139" i="12"/>
  <c r="O139" i="12"/>
  <c r="K139" i="12"/>
  <c r="G139" i="12"/>
  <c r="BJ139" i="12"/>
  <c r="BF139" i="12"/>
  <c r="BB139" i="12"/>
  <c r="AX139" i="12"/>
  <c r="AT139" i="12"/>
  <c r="AP139" i="12"/>
  <c r="AL139" i="12"/>
  <c r="AH139" i="12"/>
  <c r="AD139" i="12"/>
  <c r="Z139" i="12"/>
  <c r="V139" i="12"/>
  <c r="R139" i="12"/>
  <c r="N139" i="12"/>
  <c r="J139" i="12"/>
  <c r="F139" i="12"/>
  <c r="C140" i="12"/>
  <c r="BI139" i="12"/>
  <c r="BE139" i="12"/>
  <c r="BA139" i="12"/>
  <c r="AW139" i="12"/>
  <c r="AS139" i="12"/>
  <c r="AO139" i="12"/>
  <c r="AK139" i="12"/>
  <c r="AG139" i="12"/>
  <c r="AC139" i="12"/>
  <c r="Y139" i="12"/>
  <c r="U139" i="12"/>
  <c r="Q139" i="12"/>
  <c r="M139" i="12"/>
  <c r="I139" i="12"/>
  <c r="E139" i="12"/>
  <c r="BL139" i="12"/>
  <c r="AV139" i="12"/>
  <c r="AF139" i="12"/>
  <c r="P139" i="12"/>
  <c r="AJ139" i="12"/>
  <c r="BH139" i="12"/>
  <c r="AR139" i="12"/>
  <c r="AB139" i="12"/>
  <c r="L139" i="12"/>
  <c r="AZ139" i="12"/>
  <c r="BD139" i="12"/>
  <c r="AN139" i="12"/>
  <c r="X139" i="12"/>
  <c r="H139" i="12"/>
  <c r="T139" i="12"/>
  <c r="U201" i="12" l="1"/>
  <c r="BA201" i="12"/>
  <c r="V201" i="12"/>
  <c r="BB201" i="12"/>
  <c r="AA201" i="12"/>
  <c r="BG201" i="12"/>
  <c r="L109" i="5"/>
  <c r="AJ201" i="12"/>
  <c r="AR201" i="12"/>
  <c r="I201" i="12"/>
  <c r="AO201" i="12"/>
  <c r="J201" i="12"/>
  <c r="AP201" i="12"/>
  <c r="O201" i="12"/>
  <c r="AU201" i="12"/>
  <c r="H201" i="12"/>
  <c r="BH201" i="12"/>
  <c r="M201" i="12"/>
  <c r="AS201" i="12"/>
  <c r="N201" i="12"/>
  <c r="AT201" i="12"/>
  <c r="S201" i="12"/>
  <c r="E109" i="10"/>
  <c r="F533" i="4"/>
  <c r="F537" i="4" s="1"/>
  <c r="F57" i="4" s="1"/>
  <c r="D406" i="4"/>
  <c r="H71" i="11"/>
  <c r="H72" i="11" s="1"/>
  <c r="H75" i="11" s="1"/>
  <c r="F123" i="10" s="1"/>
  <c r="Y18" i="11"/>
  <c r="G75" i="11"/>
  <c r="E123" i="10" s="1"/>
  <c r="E116" i="10"/>
  <c r="E118" i="10" s="1"/>
  <c r="D118" i="10"/>
  <c r="L62" i="5"/>
  <c r="J34" i="3"/>
  <c r="J36" i="3"/>
  <c r="I31" i="3"/>
  <c r="I35" i="3"/>
  <c r="E392" i="12"/>
  <c r="H33" i="3"/>
  <c r="N56" i="5"/>
  <c r="N57" i="5" s="1"/>
  <c r="N20" i="5"/>
  <c r="N33" i="5" s="1"/>
  <c r="G47" i="3"/>
  <c r="I32" i="3"/>
  <c r="E322" i="12"/>
  <c r="E261" i="12"/>
  <c r="J29" i="3"/>
  <c r="F68" i="12"/>
  <c r="F7" i="12"/>
  <c r="G8" i="12"/>
  <c r="E385" i="12"/>
  <c r="D182" i="10" s="1"/>
  <c r="D183" i="10" s="1"/>
  <c r="D208" i="10" s="1"/>
  <c r="G69" i="12"/>
  <c r="H70" i="12"/>
  <c r="I71" i="12"/>
  <c r="H9" i="12"/>
  <c r="I10" i="12"/>
  <c r="J72" i="12"/>
  <c r="J11" i="12"/>
  <c r="K73" i="12"/>
  <c r="H30" i="3"/>
  <c r="L115" i="5"/>
  <c r="L113" i="5"/>
  <c r="F195" i="12"/>
  <c r="F134" i="12"/>
  <c r="M61" i="5"/>
  <c r="M63" i="5"/>
  <c r="M108" i="5"/>
  <c r="M109" i="5" s="1"/>
  <c r="N73" i="5"/>
  <c r="N74" i="5" s="1"/>
  <c r="N75" i="5" s="1"/>
  <c r="M94" i="5"/>
  <c r="M86" i="5"/>
  <c r="J28" i="3"/>
  <c r="R35" i="10"/>
  <c r="R37" i="10" s="1"/>
  <c r="AC24" i="10"/>
  <c r="AV195" i="10"/>
  <c r="AV170" i="10"/>
  <c r="AW195" i="10"/>
  <c r="AW170" i="10"/>
  <c r="G195" i="10"/>
  <c r="G170" i="10"/>
  <c r="AC18" i="11"/>
  <c r="V24" i="10"/>
  <c r="AR170" i="10"/>
  <c r="AR195" i="10"/>
  <c r="M4" i="5"/>
  <c r="M21" i="5"/>
  <c r="AN24" i="10"/>
  <c r="BB18" i="11"/>
  <c r="AU23" i="10"/>
  <c r="AK18" i="11"/>
  <c r="AD23" i="10"/>
  <c r="AX23" i="10"/>
  <c r="BE18" i="11"/>
  <c r="AE195" i="10"/>
  <c r="AE170" i="10"/>
  <c r="E170" i="10"/>
  <c r="E195" i="10"/>
  <c r="AT23" i="10"/>
  <c r="BA18" i="11"/>
  <c r="U24" i="10"/>
  <c r="BA24" i="10"/>
  <c r="AO24" i="10"/>
  <c r="P23" i="10"/>
  <c r="W18" i="11"/>
  <c r="AP24" i="10"/>
  <c r="AL24" i="10"/>
  <c r="AI195" i="10"/>
  <c r="AI170" i="10"/>
  <c r="AH23" i="10"/>
  <c r="AO18" i="11"/>
  <c r="BK195" i="10"/>
  <c r="BK170" i="10"/>
  <c r="AK23" i="10"/>
  <c r="AR18" i="11"/>
  <c r="BF195" i="10"/>
  <c r="BF170" i="10"/>
  <c r="K23" i="10"/>
  <c r="R18" i="11"/>
  <c r="BB24" i="10"/>
  <c r="I24" i="10"/>
  <c r="BG23" i="10"/>
  <c r="BN18" i="11"/>
  <c r="K74" i="5"/>
  <c r="N24" i="10"/>
  <c r="AJ23" i="10"/>
  <c r="AQ18" i="11"/>
  <c r="X23" i="10"/>
  <c r="AE18" i="11"/>
  <c r="T23" i="10"/>
  <c r="AA18" i="11"/>
  <c r="Z24" i="10"/>
  <c r="BI170" i="10"/>
  <c r="BI195" i="10"/>
  <c r="BG18" i="11"/>
  <c r="AZ23" i="10"/>
  <c r="AA170" i="10"/>
  <c r="AA195" i="10"/>
  <c r="O195" i="10"/>
  <c r="O170" i="10"/>
  <c r="AM24" i="10"/>
  <c r="AY24" i="10"/>
  <c r="AG24" i="10"/>
  <c r="AC170" i="10"/>
  <c r="AC195" i="10"/>
  <c r="AV23" i="10"/>
  <c r="BC18" i="11"/>
  <c r="BE23" i="10"/>
  <c r="BL18" i="11"/>
  <c r="V23" i="10"/>
  <c r="AR23" i="10"/>
  <c r="AY18" i="11"/>
  <c r="AD24" i="10"/>
  <c r="BC24" i="10"/>
  <c r="AX24" i="10"/>
  <c r="K109" i="5"/>
  <c r="Q195" i="10"/>
  <c r="Q170" i="10"/>
  <c r="AL18" i="11"/>
  <c r="AE23" i="10"/>
  <c r="E23" i="10"/>
  <c r="L18" i="11"/>
  <c r="L23" i="10"/>
  <c r="S18" i="11"/>
  <c r="H23" i="10"/>
  <c r="O18" i="11"/>
  <c r="U170" i="10"/>
  <c r="U195" i="10"/>
  <c r="BA170" i="10"/>
  <c r="BA195" i="10"/>
  <c r="J21" i="5"/>
  <c r="J24" i="10"/>
  <c r="AQ24" i="10"/>
  <c r="AP195" i="10"/>
  <c r="AP170" i="10"/>
  <c r="AL195" i="10"/>
  <c r="AL170" i="10"/>
  <c r="AP18" i="11"/>
  <c r="AI23" i="10"/>
  <c r="BJ24" i="10"/>
  <c r="F23" i="10"/>
  <c r="M18" i="11"/>
  <c r="AH24" i="10"/>
  <c r="BK23" i="10"/>
  <c r="BR18" i="11"/>
  <c r="AK24" i="10"/>
  <c r="J74" i="5"/>
  <c r="K4" i="5"/>
  <c r="K21" i="5"/>
  <c r="BF23" i="10"/>
  <c r="BM18" i="11"/>
  <c r="K18" i="11"/>
  <c r="K24" i="10"/>
  <c r="BB195" i="10"/>
  <c r="BB170" i="10"/>
  <c r="N21" i="5"/>
  <c r="N4" i="5"/>
  <c r="AS24" i="10"/>
  <c r="BG24" i="10"/>
  <c r="AB23" i="10"/>
  <c r="AI18" i="11"/>
  <c r="Y23" i="10"/>
  <c r="AF18" i="11"/>
  <c r="N23" i="10"/>
  <c r="U18" i="11"/>
  <c r="AJ24" i="10"/>
  <c r="X24" i="10"/>
  <c r="BO18" i="11"/>
  <c r="BH23" i="10"/>
  <c r="AF23" i="10"/>
  <c r="AM18" i="11"/>
  <c r="BD23" i="10"/>
  <c r="BK18" i="11"/>
  <c r="Z23" i="10"/>
  <c r="AG18" i="11"/>
  <c r="BP18" i="11"/>
  <c r="BI23" i="10"/>
  <c r="AZ24" i="10"/>
  <c r="S24" i="10"/>
  <c r="AA23" i="10"/>
  <c r="AH18" i="11"/>
  <c r="AM170" i="10"/>
  <c r="AM195" i="10"/>
  <c r="AY195" i="10"/>
  <c r="AY170" i="10"/>
  <c r="AG170" i="10"/>
  <c r="AG195" i="10"/>
  <c r="W195" i="10"/>
  <c r="W170" i="10"/>
  <c r="AJ18" i="11"/>
  <c r="AC23" i="10"/>
  <c r="BE24" i="10"/>
  <c r="AW23" i="10"/>
  <c r="BD18" i="11"/>
  <c r="G23" i="10"/>
  <c r="N18" i="11"/>
  <c r="V170" i="10"/>
  <c r="V195" i="10"/>
  <c r="AR24" i="10"/>
  <c r="AN23" i="10"/>
  <c r="AU18" i="11"/>
  <c r="AU24" i="10"/>
  <c r="AD195" i="10"/>
  <c r="AD170" i="10"/>
  <c r="BC195" i="10"/>
  <c r="BC170" i="10"/>
  <c r="AX195" i="10"/>
  <c r="AX170" i="10"/>
  <c r="Q23" i="10"/>
  <c r="AE24" i="10"/>
  <c r="E24" i="10"/>
  <c r="AT24" i="10"/>
  <c r="L24" i="10"/>
  <c r="H24" i="10"/>
  <c r="U23" i="10"/>
  <c r="AB18" i="11"/>
  <c r="AO170" i="10"/>
  <c r="AO195" i="10"/>
  <c r="J23" i="10"/>
  <c r="Q18" i="11"/>
  <c r="P24" i="10"/>
  <c r="AQ195" i="10"/>
  <c r="AQ170" i="10"/>
  <c r="AW18" i="11"/>
  <c r="AP23" i="10"/>
  <c r="AL23" i="10"/>
  <c r="AS18" i="11"/>
  <c r="L74" i="5"/>
  <c r="BJ195" i="10"/>
  <c r="BJ170" i="10"/>
  <c r="F24" i="10"/>
  <c r="AH195" i="10"/>
  <c r="AH170" i="10"/>
  <c r="BK24" i="10"/>
  <c r="AK195" i="10"/>
  <c r="AK170" i="10"/>
  <c r="D24" i="10"/>
  <c r="K195" i="10"/>
  <c r="K170" i="10"/>
  <c r="I195" i="10"/>
  <c r="I170" i="10"/>
  <c r="AS170" i="10"/>
  <c r="AS195" i="10"/>
  <c r="AB24" i="10"/>
  <c r="Y24" i="10"/>
  <c r="N170" i="10"/>
  <c r="N195" i="10"/>
  <c r="T195" i="10"/>
  <c r="T170" i="10"/>
  <c r="BH24" i="10"/>
  <c r="AF24" i="10"/>
  <c r="BD24" i="10"/>
  <c r="Z195" i="10"/>
  <c r="Z170" i="10"/>
  <c r="BI24" i="10"/>
  <c r="K57" i="5"/>
  <c r="S170" i="10"/>
  <c r="S195" i="10"/>
  <c r="O23" i="10"/>
  <c r="V18" i="11"/>
  <c r="AY23" i="10"/>
  <c r="BF18" i="11"/>
  <c r="W23" i="10"/>
  <c r="AD18" i="11"/>
  <c r="AV24" i="10"/>
  <c r="BE170" i="10"/>
  <c r="BE195" i="10"/>
  <c r="AW24" i="10"/>
  <c r="G24" i="10"/>
  <c r="AN195" i="10"/>
  <c r="AN170" i="10"/>
  <c r="M57" i="5"/>
  <c r="AU195" i="10"/>
  <c r="AU170" i="10"/>
  <c r="BJ18" i="11"/>
  <c r="BC23" i="10"/>
  <c r="X18" i="11"/>
  <c r="Q24" i="10"/>
  <c r="AT170" i="10"/>
  <c r="AT195" i="10"/>
  <c r="L195" i="10"/>
  <c r="L170" i="10"/>
  <c r="H195" i="10"/>
  <c r="H170" i="10"/>
  <c r="BA23" i="10"/>
  <c r="BH18" i="11"/>
  <c r="AV18" i="11"/>
  <c r="AO23" i="10"/>
  <c r="J195" i="10"/>
  <c r="J170" i="10"/>
  <c r="P195" i="10"/>
  <c r="P170" i="10"/>
  <c r="J109" i="5"/>
  <c r="AX18" i="11"/>
  <c r="AQ23" i="10"/>
  <c r="AI24" i="10"/>
  <c r="BQ18" i="11"/>
  <c r="BJ23" i="10"/>
  <c r="F170" i="10"/>
  <c r="F195" i="10"/>
  <c r="M35" i="10"/>
  <c r="L4" i="5"/>
  <c r="L21" i="5"/>
  <c r="BF24" i="10"/>
  <c r="J57" i="5"/>
  <c r="BB23" i="10"/>
  <c r="BI18" i="11"/>
  <c r="I23" i="10"/>
  <c r="P18" i="11"/>
  <c r="AS23" i="10"/>
  <c r="AZ18" i="11"/>
  <c r="BG195" i="10"/>
  <c r="BG170" i="10"/>
  <c r="AB170" i="10"/>
  <c r="AB195" i="10"/>
  <c r="L57" i="5"/>
  <c r="Y170" i="10"/>
  <c r="Y195" i="10"/>
  <c r="AJ195" i="10"/>
  <c r="AJ170" i="10"/>
  <c r="X195" i="10"/>
  <c r="X170" i="10"/>
  <c r="T24" i="10"/>
  <c r="BH170" i="10"/>
  <c r="BH195" i="10"/>
  <c r="AF195" i="10"/>
  <c r="AF170" i="10"/>
  <c r="BD170" i="10"/>
  <c r="BD195" i="10"/>
  <c r="AZ170" i="10"/>
  <c r="AZ195" i="10"/>
  <c r="S23" i="10"/>
  <c r="Z18" i="11"/>
  <c r="AA24" i="10"/>
  <c r="O24" i="10"/>
  <c r="AT18" i="11"/>
  <c r="AM23" i="10"/>
  <c r="AN18" i="11"/>
  <c r="AG23" i="10"/>
  <c r="W24" i="10"/>
  <c r="F114" i="10"/>
  <c r="H21" i="13"/>
  <c r="H24" i="13" s="1"/>
  <c r="C14" i="12"/>
  <c r="BI13" i="12"/>
  <c r="BE13" i="12"/>
  <c r="BA13" i="12"/>
  <c r="AW13" i="12"/>
  <c r="AS13" i="12"/>
  <c r="AO13" i="12"/>
  <c r="AK13" i="12"/>
  <c r="AG13" i="12"/>
  <c r="AC13" i="12"/>
  <c r="Y13" i="12"/>
  <c r="U13" i="12"/>
  <c r="Q13" i="12"/>
  <c r="M13" i="12"/>
  <c r="I13" i="12"/>
  <c r="E13" i="12"/>
  <c r="BL13" i="12"/>
  <c r="BH13" i="12"/>
  <c r="BD13" i="12"/>
  <c r="AZ13" i="12"/>
  <c r="AV13" i="12"/>
  <c r="AR13" i="12"/>
  <c r="AN13" i="12"/>
  <c r="AJ13" i="12"/>
  <c r="AF13" i="12"/>
  <c r="AB13" i="12"/>
  <c r="X13" i="12"/>
  <c r="T13" i="12"/>
  <c r="P13" i="12"/>
  <c r="L13" i="12"/>
  <c r="H13" i="12"/>
  <c r="BJ13" i="12"/>
  <c r="BF13" i="12"/>
  <c r="BB13" i="12"/>
  <c r="AX13" i="12"/>
  <c r="AT13" i="12"/>
  <c r="AP13" i="12"/>
  <c r="AL13" i="12"/>
  <c r="AH13" i="12"/>
  <c r="AD13" i="12"/>
  <c r="Z13" i="12"/>
  <c r="V13" i="12"/>
  <c r="R13" i="12"/>
  <c r="N13" i="12"/>
  <c r="J13" i="12"/>
  <c r="F13" i="12"/>
  <c r="BC13" i="12"/>
  <c r="AM13" i="12"/>
  <c r="W13" i="12"/>
  <c r="G13" i="12"/>
  <c r="AY13" i="12"/>
  <c r="AI13" i="12"/>
  <c r="S13" i="12"/>
  <c r="BK13" i="12"/>
  <c r="AU13" i="12"/>
  <c r="AE13" i="12"/>
  <c r="O13" i="12"/>
  <c r="BG13" i="12"/>
  <c r="AQ13" i="12"/>
  <c r="AA13" i="12"/>
  <c r="K13" i="12"/>
  <c r="BJ75" i="12"/>
  <c r="BF75" i="12"/>
  <c r="BB75" i="12"/>
  <c r="AX75" i="12"/>
  <c r="AT75" i="12"/>
  <c r="AP75" i="12"/>
  <c r="AL75" i="12"/>
  <c r="AH75" i="12"/>
  <c r="AD75" i="12"/>
  <c r="Z75" i="12"/>
  <c r="V75" i="12"/>
  <c r="C76" i="12"/>
  <c r="BI75" i="12"/>
  <c r="BE75" i="12"/>
  <c r="BA75" i="12"/>
  <c r="AW75" i="12"/>
  <c r="AS75" i="12"/>
  <c r="AO75" i="12"/>
  <c r="AK75" i="12"/>
  <c r="AG75" i="12"/>
  <c r="AC75" i="12"/>
  <c r="Y75" i="12"/>
  <c r="U75" i="12"/>
  <c r="BG75" i="12"/>
  <c r="AY75" i="12"/>
  <c r="AQ75" i="12"/>
  <c r="AI75" i="12"/>
  <c r="AA75" i="12"/>
  <c r="S75" i="12"/>
  <c r="O75" i="12"/>
  <c r="K75" i="12"/>
  <c r="G75" i="12"/>
  <c r="BL75" i="12"/>
  <c r="BD75" i="12"/>
  <c r="AV75" i="12"/>
  <c r="AN75" i="12"/>
  <c r="AF75" i="12"/>
  <c r="X75" i="12"/>
  <c r="R75" i="12"/>
  <c r="N75" i="12"/>
  <c r="J75" i="12"/>
  <c r="F75" i="12"/>
  <c r="BK75" i="12"/>
  <c r="BC75" i="12"/>
  <c r="AU75" i="12"/>
  <c r="AM75" i="12"/>
  <c r="AE75" i="12"/>
  <c r="W75" i="12"/>
  <c r="Q75" i="12"/>
  <c r="M75" i="12"/>
  <c r="I75" i="12"/>
  <c r="E75" i="12"/>
  <c r="BH75" i="12"/>
  <c r="AZ75" i="12"/>
  <c r="AR75" i="12"/>
  <c r="AJ75" i="12"/>
  <c r="AB75" i="12"/>
  <c r="T75" i="12"/>
  <c r="P75" i="12"/>
  <c r="L75" i="12"/>
  <c r="H75" i="12"/>
  <c r="BJ329" i="12"/>
  <c r="BF329" i="12"/>
  <c r="BB329" i="12"/>
  <c r="AX329" i="12"/>
  <c r="AT329" i="12"/>
  <c r="AP329" i="12"/>
  <c r="AL329" i="12"/>
  <c r="AH329" i="12"/>
  <c r="AD329" i="12"/>
  <c r="Z329" i="12"/>
  <c r="C330" i="12"/>
  <c r="BI329" i="12"/>
  <c r="BE329" i="12"/>
  <c r="BA329" i="12"/>
  <c r="AW329" i="12"/>
  <c r="AS329" i="12"/>
  <c r="AO329" i="12"/>
  <c r="BL329" i="12"/>
  <c r="BH329" i="12"/>
  <c r="BD329" i="12"/>
  <c r="AZ329" i="12"/>
  <c r="AV329" i="12"/>
  <c r="AR329" i="12"/>
  <c r="AN329" i="12"/>
  <c r="AJ329" i="12"/>
  <c r="AF329" i="12"/>
  <c r="AB329" i="12"/>
  <c r="X329" i="12"/>
  <c r="BC329" i="12"/>
  <c r="AM329" i="12"/>
  <c r="AE329" i="12"/>
  <c r="W329" i="12"/>
  <c r="S329" i="12"/>
  <c r="O329" i="12"/>
  <c r="K329" i="12"/>
  <c r="G329" i="12"/>
  <c r="AG329" i="12"/>
  <c r="T329" i="12"/>
  <c r="H329" i="12"/>
  <c r="AY329" i="12"/>
  <c r="AK329" i="12"/>
  <c r="AC329" i="12"/>
  <c r="V329" i="12"/>
  <c r="R329" i="12"/>
  <c r="N329" i="12"/>
  <c r="J329" i="12"/>
  <c r="F329" i="12"/>
  <c r="BG329" i="12"/>
  <c r="Y329" i="12"/>
  <c r="L329" i="12"/>
  <c r="BK329" i="12"/>
  <c r="AU329" i="12"/>
  <c r="AI329" i="12"/>
  <c r="AA329" i="12"/>
  <c r="U329" i="12"/>
  <c r="Q329" i="12"/>
  <c r="M329" i="12"/>
  <c r="I329" i="12"/>
  <c r="E329" i="12"/>
  <c r="AQ329" i="12"/>
  <c r="P329" i="12"/>
  <c r="BL268" i="12"/>
  <c r="BH268" i="12"/>
  <c r="BD268" i="12"/>
  <c r="AZ268" i="12"/>
  <c r="AV268" i="12"/>
  <c r="AR268" i="12"/>
  <c r="AN268" i="12"/>
  <c r="AJ268" i="12"/>
  <c r="AF268" i="12"/>
  <c r="AB268" i="12"/>
  <c r="BK268" i="12"/>
  <c r="BF268" i="12"/>
  <c r="BA268" i="12"/>
  <c r="AU268" i="12"/>
  <c r="AP268" i="12"/>
  <c r="AK268" i="12"/>
  <c r="AE268" i="12"/>
  <c r="Z268" i="12"/>
  <c r="V268" i="12"/>
  <c r="R268" i="12"/>
  <c r="N268" i="12"/>
  <c r="J268" i="12"/>
  <c r="F268" i="12"/>
  <c r="BG268" i="12"/>
  <c r="AL268" i="12"/>
  <c r="W268" i="12"/>
  <c r="K268" i="12"/>
  <c r="BJ268" i="12"/>
  <c r="BE268" i="12"/>
  <c r="AY268" i="12"/>
  <c r="AT268" i="12"/>
  <c r="AO268" i="12"/>
  <c r="AI268" i="12"/>
  <c r="AD268" i="12"/>
  <c r="Y268" i="12"/>
  <c r="U268" i="12"/>
  <c r="Q268" i="12"/>
  <c r="M268" i="12"/>
  <c r="I268" i="12"/>
  <c r="E268" i="12"/>
  <c r="BB268" i="12"/>
  <c r="AQ268" i="12"/>
  <c r="AG268" i="12"/>
  <c r="S268" i="12"/>
  <c r="G268" i="12"/>
  <c r="BI268" i="12"/>
  <c r="BC268" i="12"/>
  <c r="AX268" i="12"/>
  <c r="AS268" i="12"/>
  <c r="AM268" i="12"/>
  <c r="AH268" i="12"/>
  <c r="AC268" i="12"/>
  <c r="X268" i="12"/>
  <c r="T268" i="12"/>
  <c r="P268" i="12"/>
  <c r="L268" i="12"/>
  <c r="H268" i="12"/>
  <c r="C269" i="12"/>
  <c r="AW268" i="12"/>
  <c r="AA268" i="12"/>
  <c r="O268" i="12"/>
  <c r="BJ202" i="12"/>
  <c r="BF202" i="12"/>
  <c r="BB202" i="12"/>
  <c r="AX202" i="12"/>
  <c r="AT202" i="12"/>
  <c r="AP202" i="12"/>
  <c r="AL202" i="12"/>
  <c r="AH202" i="12"/>
  <c r="AD202" i="12"/>
  <c r="Z202" i="12"/>
  <c r="V202" i="12"/>
  <c r="R202" i="12"/>
  <c r="N202" i="12"/>
  <c r="J202" i="12"/>
  <c r="F202" i="12"/>
  <c r="C203" i="12"/>
  <c r="BI202" i="12"/>
  <c r="BE202" i="12"/>
  <c r="BA202" i="12"/>
  <c r="AW202" i="12"/>
  <c r="AS202" i="12"/>
  <c r="AO202" i="12"/>
  <c r="AK202" i="12"/>
  <c r="AG202" i="12"/>
  <c r="AC202" i="12"/>
  <c r="Y202" i="12"/>
  <c r="U202" i="12"/>
  <c r="Q202" i="12"/>
  <c r="M202" i="12"/>
  <c r="I202" i="12"/>
  <c r="E202" i="12"/>
  <c r="BL202" i="12"/>
  <c r="BH202" i="12"/>
  <c r="BD202" i="12"/>
  <c r="AZ202" i="12"/>
  <c r="AV202" i="12"/>
  <c r="AR202" i="12"/>
  <c r="AN202" i="12"/>
  <c r="AJ202" i="12"/>
  <c r="AF202" i="12"/>
  <c r="AB202" i="12"/>
  <c r="X202" i="12"/>
  <c r="T202" i="12"/>
  <c r="P202" i="12"/>
  <c r="L202" i="12"/>
  <c r="H202" i="12"/>
  <c r="AY202" i="12"/>
  <c r="AI202" i="12"/>
  <c r="S202" i="12"/>
  <c r="BC202" i="12"/>
  <c r="G202" i="12"/>
  <c r="BK202" i="12"/>
  <c r="AU202" i="12"/>
  <c r="AE202" i="12"/>
  <c r="O202" i="12"/>
  <c r="AM202" i="12"/>
  <c r="BG202" i="12"/>
  <c r="AQ202" i="12"/>
  <c r="AA202" i="12"/>
  <c r="K202" i="12"/>
  <c r="W202" i="12"/>
  <c r="BJ140" i="12"/>
  <c r="BF140" i="12"/>
  <c r="BB140" i="12"/>
  <c r="AX140" i="12"/>
  <c r="AT140" i="12"/>
  <c r="AP140" i="12"/>
  <c r="AL140" i="12"/>
  <c r="AH140" i="12"/>
  <c r="AD140" i="12"/>
  <c r="Z140" i="12"/>
  <c r="V140" i="12"/>
  <c r="R140" i="12"/>
  <c r="N140" i="12"/>
  <c r="J140" i="12"/>
  <c r="F140" i="12"/>
  <c r="C141" i="12"/>
  <c r="BI140" i="12"/>
  <c r="BE140" i="12"/>
  <c r="BA140" i="12"/>
  <c r="AW140" i="12"/>
  <c r="AS140" i="12"/>
  <c r="AO140" i="12"/>
  <c r="AK140" i="12"/>
  <c r="AG140" i="12"/>
  <c r="AC140" i="12"/>
  <c r="Y140" i="12"/>
  <c r="U140" i="12"/>
  <c r="Q140" i="12"/>
  <c r="M140" i="12"/>
  <c r="I140" i="12"/>
  <c r="E140" i="12"/>
  <c r="BL140" i="12"/>
  <c r="BH140" i="12"/>
  <c r="BD140" i="12"/>
  <c r="AZ140" i="12"/>
  <c r="AV140" i="12"/>
  <c r="AR140" i="12"/>
  <c r="AN140" i="12"/>
  <c r="AJ140" i="12"/>
  <c r="AF140" i="12"/>
  <c r="AB140" i="12"/>
  <c r="X140" i="12"/>
  <c r="T140" i="12"/>
  <c r="P140" i="12"/>
  <c r="L140" i="12"/>
  <c r="H140" i="12"/>
  <c r="AY140" i="12"/>
  <c r="AI140" i="12"/>
  <c r="S140" i="12"/>
  <c r="BC140" i="12"/>
  <c r="W140" i="12"/>
  <c r="BK140" i="12"/>
  <c r="AU140" i="12"/>
  <c r="AE140" i="12"/>
  <c r="O140" i="12"/>
  <c r="AM140" i="12"/>
  <c r="BG140" i="12"/>
  <c r="AQ140" i="12"/>
  <c r="AA140" i="12"/>
  <c r="K140" i="12"/>
  <c r="G140" i="12"/>
  <c r="F55" i="4" l="1"/>
  <c r="G533" i="4"/>
  <c r="G537" i="4" s="1"/>
  <c r="G57" i="4" s="1"/>
  <c r="F109" i="10"/>
  <c r="AT35" i="10"/>
  <c r="AT37" i="10" s="1"/>
  <c r="D469" i="4"/>
  <c r="H74" i="11"/>
  <c r="F115" i="10" s="1"/>
  <c r="F116" i="10" s="1"/>
  <c r="F229" i="10" s="1"/>
  <c r="F230" i="10" s="1"/>
  <c r="I71" i="11"/>
  <c r="I72" i="11" s="1"/>
  <c r="I75" i="11" s="1"/>
  <c r="G123" i="10" s="1"/>
  <c r="E229" i="10"/>
  <c r="E230" i="10" s="1"/>
  <c r="AG35" i="10"/>
  <c r="AG37" i="10" s="1"/>
  <c r="M62" i="5"/>
  <c r="L114" i="5"/>
  <c r="J35" i="3"/>
  <c r="N94" i="5"/>
  <c r="O73" i="5"/>
  <c r="N108" i="5"/>
  <c r="N86" i="5"/>
  <c r="J31" i="3"/>
  <c r="I30" i="3"/>
  <c r="H47" i="3"/>
  <c r="N61" i="5"/>
  <c r="N63" i="5"/>
  <c r="M115" i="5"/>
  <c r="M113" i="5"/>
  <c r="J32" i="3"/>
  <c r="I33" i="3"/>
  <c r="D132" i="10"/>
  <c r="F392" i="12"/>
  <c r="AY35" i="10"/>
  <c r="M76" i="5"/>
  <c r="M78" i="5" s="1"/>
  <c r="M79" i="5" s="1"/>
  <c r="AL35" i="10"/>
  <c r="AL37" i="10" s="1"/>
  <c r="AP35" i="10"/>
  <c r="AP37" i="10" s="1"/>
  <c r="AQ35" i="10"/>
  <c r="AQ161" i="10" s="1"/>
  <c r="R161" i="10"/>
  <c r="S35" i="10"/>
  <c r="S37" i="10" s="1"/>
  <c r="BJ35" i="10"/>
  <c r="BJ37" i="10" s="1"/>
  <c r="AC35" i="10"/>
  <c r="Z35" i="10"/>
  <c r="Z37" i="10" s="1"/>
  <c r="N35" i="10"/>
  <c r="N37" i="10" s="1"/>
  <c r="J35" i="10"/>
  <c r="J37" i="10" s="1"/>
  <c r="AM35" i="10"/>
  <c r="AM161" i="10" s="1"/>
  <c r="BB35" i="10"/>
  <c r="BB37" i="10" s="1"/>
  <c r="AO35" i="10"/>
  <c r="AO161" i="10" s="1"/>
  <c r="BC35" i="10"/>
  <c r="BC37" i="10" s="1"/>
  <c r="Y35" i="10"/>
  <c r="I35" i="10"/>
  <c r="I37" i="10" s="1"/>
  <c r="AN35" i="10"/>
  <c r="AS35" i="10"/>
  <c r="AS161" i="10" s="1"/>
  <c r="M161" i="10"/>
  <c r="M37" i="10"/>
  <c r="Q35" i="10"/>
  <c r="G35" i="10"/>
  <c r="AA35" i="10"/>
  <c r="BD35" i="10"/>
  <c r="AB35" i="10"/>
  <c r="D35" i="10"/>
  <c r="BF35" i="10"/>
  <c r="K75" i="5"/>
  <c r="AE35" i="10"/>
  <c r="T35" i="10"/>
  <c r="M22" i="5"/>
  <c r="BH35" i="10"/>
  <c r="L22" i="5"/>
  <c r="K22" i="5"/>
  <c r="L35" i="10"/>
  <c r="BE35" i="10"/>
  <c r="L75" i="5"/>
  <c r="BG35" i="10"/>
  <c r="U35" i="10"/>
  <c r="AX35" i="10"/>
  <c r="AD35" i="10"/>
  <c r="W35" i="10"/>
  <c r="M75" i="5"/>
  <c r="BK35" i="10"/>
  <c r="F35" i="10"/>
  <c r="AI35" i="10"/>
  <c r="H35" i="10"/>
  <c r="E35" i="10"/>
  <c r="AR35" i="10"/>
  <c r="AV35" i="10"/>
  <c r="X35" i="10"/>
  <c r="AJ35" i="10"/>
  <c r="K35" i="10"/>
  <c r="P35" i="10"/>
  <c r="BA35" i="10"/>
  <c r="V35" i="10"/>
  <c r="O35" i="10"/>
  <c r="AW35" i="10"/>
  <c r="BI35" i="10"/>
  <c r="AF35" i="10"/>
  <c r="AZ35" i="10"/>
  <c r="AK35" i="10"/>
  <c r="AH35" i="10"/>
  <c r="AU35" i="10"/>
  <c r="N22" i="5"/>
  <c r="G114" i="10"/>
  <c r="I21" i="13"/>
  <c r="I24" i="13" s="1"/>
  <c r="BL14" i="12"/>
  <c r="BH14" i="12"/>
  <c r="BD14" i="12"/>
  <c r="AZ14" i="12"/>
  <c r="AV14" i="12"/>
  <c r="AR14" i="12"/>
  <c r="AN14" i="12"/>
  <c r="AJ14" i="12"/>
  <c r="AF14" i="12"/>
  <c r="AB14" i="12"/>
  <c r="X14" i="12"/>
  <c r="T14" i="12"/>
  <c r="P14" i="12"/>
  <c r="L14" i="12"/>
  <c r="H14" i="12"/>
  <c r="BK14" i="12"/>
  <c r="BG14" i="12"/>
  <c r="BC14" i="12"/>
  <c r="AY14" i="12"/>
  <c r="AU14" i="12"/>
  <c r="AQ14" i="12"/>
  <c r="AM14" i="12"/>
  <c r="AI14" i="12"/>
  <c r="AE14" i="12"/>
  <c r="AA14" i="12"/>
  <c r="W14" i="12"/>
  <c r="S14" i="12"/>
  <c r="O14" i="12"/>
  <c r="K14" i="12"/>
  <c r="G14" i="12"/>
  <c r="BJ14" i="12"/>
  <c r="BF14" i="12"/>
  <c r="BB14" i="12"/>
  <c r="AX14" i="12"/>
  <c r="C15" i="12"/>
  <c r="BI14" i="12"/>
  <c r="BE14" i="12"/>
  <c r="BA14" i="12"/>
  <c r="AW14" i="12"/>
  <c r="AS14" i="12"/>
  <c r="AO14" i="12"/>
  <c r="AK14" i="12"/>
  <c r="AG14" i="12"/>
  <c r="AC14" i="12"/>
  <c r="Y14" i="12"/>
  <c r="U14" i="12"/>
  <c r="Q14" i="12"/>
  <c r="M14" i="12"/>
  <c r="I14" i="12"/>
  <c r="E14" i="12"/>
  <c r="AP14" i="12"/>
  <c r="Z14" i="12"/>
  <c r="J14" i="12"/>
  <c r="AL14" i="12"/>
  <c r="V14" i="12"/>
  <c r="F14" i="12"/>
  <c r="AH14" i="12"/>
  <c r="R14" i="12"/>
  <c r="AT14" i="12"/>
  <c r="AD14" i="12"/>
  <c r="N14" i="12"/>
  <c r="C77" i="12"/>
  <c r="BI76" i="12"/>
  <c r="BE76" i="12"/>
  <c r="BA76" i="12"/>
  <c r="AW76" i="12"/>
  <c r="AS76" i="12"/>
  <c r="AO76" i="12"/>
  <c r="AK76" i="12"/>
  <c r="AG76" i="12"/>
  <c r="AC76" i="12"/>
  <c r="Y76" i="12"/>
  <c r="U76" i="12"/>
  <c r="Q76" i="12"/>
  <c r="M76" i="12"/>
  <c r="I76" i="12"/>
  <c r="E76" i="12"/>
  <c r="BL76" i="12"/>
  <c r="BH76" i="12"/>
  <c r="BD76" i="12"/>
  <c r="AZ76" i="12"/>
  <c r="AV76" i="12"/>
  <c r="AR76" i="12"/>
  <c r="AN76" i="12"/>
  <c r="AJ76" i="12"/>
  <c r="AF76" i="12"/>
  <c r="AB76" i="12"/>
  <c r="X76" i="12"/>
  <c r="T76" i="12"/>
  <c r="P76" i="12"/>
  <c r="L76" i="12"/>
  <c r="H76" i="12"/>
  <c r="BJ76" i="12"/>
  <c r="BB76" i="12"/>
  <c r="AT76" i="12"/>
  <c r="AL76" i="12"/>
  <c r="AD76" i="12"/>
  <c r="V76" i="12"/>
  <c r="N76" i="12"/>
  <c r="F76" i="12"/>
  <c r="BG76" i="12"/>
  <c r="AY76" i="12"/>
  <c r="AQ76" i="12"/>
  <c r="AI76" i="12"/>
  <c r="AA76" i="12"/>
  <c r="S76" i="12"/>
  <c r="K76" i="12"/>
  <c r="BF76" i="12"/>
  <c r="AX76" i="12"/>
  <c r="AP76" i="12"/>
  <c r="AH76" i="12"/>
  <c r="Z76" i="12"/>
  <c r="R76" i="12"/>
  <c r="J76" i="12"/>
  <c r="BK76" i="12"/>
  <c r="BC76" i="12"/>
  <c r="AU76" i="12"/>
  <c r="AM76" i="12"/>
  <c r="AE76" i="12"/>
  <c r="W76" i="12"/>
  <c r="O76" i="12"/>
  <c r="G76" i="12"/>
  <c r="C331" i="12"/>
  <c r="BI330" i="12"/>
  <c r="BE330" i="12"/>
  <c r="BA330" i="12"/>
  <c r="AW330" i="12"/>
  <c r="AS330" i="12"/>
  <c r="AO330" i="12"/>
  <c r="AK330" i="12"/>
  <c r="AG330" i="12"/>
  <c r="AC330" i="12"/>
  <c r="Y330" i="12"/>
  <c r="U330" i="12"/>
  <c r="Q330" i="12"/>
  <c r="M330" i="12"/>
  <c r="I330" i="12"/>
  <c r="E330" i="12"/>
  <c r="BL330" i="12"/>
  <c r="BH330" i="12"/>
  <c r="BD330" i="12"/>
  <c r="AZ330" i="12"/>
  <c r="AV330" i="12"/>
  <c r="AR330" i="12"/>
  <c r="AN330" i="12"/>
  <c r="AJ330" i="12"/>
  <c r="AF330" i="12"/>
  <c r="AB330" i="12"/>
  <c r="X330" i="12"/>
  <c r="T330" i="12"/>
  <c r="P330" i="12"/>
  <c r="L330" i="12"/>
  <c r="H330" i="12"/>
  <c r="BK330" i="12"/>
  <c r="BG330" i="12"/>
  <c r="BC330" i="12"/>
  <c r="AY330" i="12"/>
  <c r="AU330" i="12"/>
  <c r="AQ330" i="12"/>
  <c r="AM330" i="12"/>
  <c r="AI330" i="12"/>
  <c r="AE330" i="12"/>
  <c r="AA330" i="12"/>
  <c r="W330" i="12"/>
  <c r="S330" i="12"/>
  <c r="O330" i="12"/>
  <c r="K330" i="12"/>
  <c r="G330" i="12"/>
  <c r="BF330" i="12"/>
  <c r="AP330" i="12"/>
  <c r="Z330" i="12"/>
  <c r="J330" i="12"/>
  <c r="BJ330" i="12"/>
  <c r="N330" i="12"/>
  <c r="BB330" i="12"/>
  <c r="AL330" i="12"/>
  <c r="V330" i="12"/>
  <c r="F330" i="12"/>
  <c r="AD330" i="12"/>
  <c r="AX330" i="12"/>
  <c r="AH330" i="12"/>
  <c r="R330" i="12"/>
  <c r="AT330" i="12"/>
  <c r="BK269" i="12"/>
  <c r="BG269" i="12"/>
  <c r="BC269" i="12"/>
  <c r="AY269" i="12"/>
  <c r="AU269" i="12"/>
  <c r="AQ269" i="12"/>
  <c r="AM269" i="12"/>
  <c r="AI269" i="12"/>
  <c r="AE269" i="12"/>
  <c r="AA269" i="12"/>
  <c r="W269" i="12"/>
  <c r="S269" i="12"/>
  <c r="O269" i="12"/>
  <c r="K269" i="12"/>
  <c r="G269" i="12"/>
  <c r="BI269" i="12"/>
  <c r="BD269" i="12"/>
  <c r="AX269" i="12"/>
  <c r="AS269" i="12"/>
  <c r="AN269" i="12"/>
  <c r="AH269" i="12"/>
  <c r="AC269" i="12"/>
  <c r="X269" i="12"/>
  <c r="R269" i="12"/>
  <c r="M269" i="12"/>
  <c r="H269" i="12"/>
  <c r="AZ269" i="12"/>
  <c r="AJ269" i="12"/>
  <c r="N269" i="12"/>
  <c r="C270" i="12"/>
  <c r="BH269" i="12"/>
  <c r="BB269" i="12"/>
  <c r="AW269" i="12"/>
  <c r="AR269" i="12"/>
  <c r="AL269" i="12"/>
  <c r="AG269" i="12"/>
  <c r="AB269" i="12"/>
  <c r="V269" i="12"/>
  <c r="Q269" i="12"/>
  <c r="L269" i="12"/>
  <c r="F269" i="12"/>
  <c r="BJ269" i="12"/>
  <c r="AO269" i="12"/>
  <c r="Y269" i="12"/>
  <c r="I269" i="12"/>
  <c r="BL269" i="12"/>
  <c r="BF269" i="12"/>
  <c r="BA269" i="12"/>
  <c r="AV269" i="12"/>
  <c r="AP269" i="12"/>
  <c r="AK269" i="12"/>
  <c r="AF269" i="12"/>
  <c r="Z269" i="12"/>
  <c r="U269" i="12"/>
  <c r="P269" i="12"/>
  <c r="J269" i="12"/>
  <c r="E269" i="12"/>
  <c r="BE269" i="12"/>
  <c r="AT269" i="12"/>
  <c r="AD269" i="12"/>
  <c r="T269" i="12"/>
  <c r="C204" i="12"/>
  <c r="BI203" i="12"/>
  <c r="BE203" i="12"/>
  <c r="BA203" i="12"/>
  <c r="AW203" i="12"/>
  <c r="AS203" i="12"/>
  <c r="AO203" i="12"/>
  <c r="AK203" i="12"/>
  <c r="AG203" i="12"/>
  <c r="AC203" i="12"/>
  <c r="Y203" i="12"/>
  <c r="U203" i="12"/>
  <c r="Q203" i="12"/>
  <c r="M203" i="12"/>
  <c r="I203" i="12"/>
  <c r="E203" i="12"/>
  <c r="BL203" i="12"/>
  <c r="BH203" i="12"/>
  <c r="BD203" i="12"/>
  <c r="AZ203" i="12"/>
  <c r="AV203" i="12"/>
  <c r="AR203" i="12"/>
  <c r="AN203" i="12"/>
  <c r="AJ203" i="12"/>
  <c r="AF203" i="12"/>
  <c r="AB203" i="12"/>
  <c r="X203" i="12"/>
  <c r="T203" i="12"/>
  <c r="P203" i="12"/>
  <c r="L203" i="12"/>
  <c r="H203" i="12"/>
  <c r="BK203" i="12"/>
  <c r="BG203" i="12"/>
  <c r="BC203" i="12"/>
  <c r="AY203" i="12"/>
  <c r="AU203" i="12"/>
  <c r="AQ203" i="12"/>
  <c r="AM203" i="12"/>
  <c r="AI203" i="12"/>
  <c r="AE203" i="12"/>
  <c r="AA203" i="12"/>
  <c r="W203" i="12"/>
  <c r="S203" i="12"/>
  <c r="O203" i="12"/>
  <c r="K203" i="12"/>
  <c r="G203" i="12"/>
  <c r="BB203" i="12"/>
  <c r="AL203" i="12"/>
  <c r="V203" i="12"/>
  <c r="F203" i="12"/>
  <c r="AP203" i="12"/>
  <c r="AX203" i="12"/>
  <c r="AH203" i="12"/>
  <c r="R203" i="12"/>
  <c r="Z203" i="12"/>
  <c r="BJ203" i="12"/>
  <c r="AT203" i="12"/>
  <c r="AD203" i="12"/>
  <c r="N203" i="12"/>
  <c r="BF203" i="12"/>
  <c r="J203" i="12"/>
  <c r="C142" i="12"/>
  <c r="BI141" i="12"/>
  <c r="BE141" i="12"/>
  <c r="BA141" i="12"/>
  <c r="AW141" i="12"/>
  <c r="AS141" i="12"/>
  <c r="AO141" i="12"/>
  <c r="AK141" i="12"/>
  <c r="AG141" i="12"/>
  <c r="AC141" i="12"/>
  <c r="Y141" i="12"/>
  <c r="U141" i="12"/>
  <c r="Q141" i="12"/>
  <c r="M141" i="12"/>
  <c r="I141" i="12"/>
  <c r="E141" i="12"/>
  <c r="BL141" i="12"/>
  <c r="BH141" i="12"/>
  <c r="BD141" i="12"/>
  <c r="AZ141" i="12"/>
  <c r="AV141" i="12"/>
  <c r="AR141" i="12"/>
  <c r="AN141" i="12"/>
  <c r="AJ141" i="12"/>
  <c r="AF141" i="12"/>
  <c r="AB141" i="12"/>
  <c r="X141" i="12"/>
  <c r="T141" i="12"/>
  <c r="P141" i="12"/>
  <c r="L141" i="12"/>
  <c r="H141" i="12"/>
  <c r="BK141" i="12"/>
  <c r="BG141" i="12"/>
  <c r="BC141" i="12"/>
  <c r="AY141" i="12"/>
  <c r="AU141" i="12"/>
  <c r="AQ141" i="12"/>
  <c r="AM141" i="12"/>
  <c r="AI141" i="12"/>
  <c r="AE141" i="12"/>
  <c r="AA141" i="12"/>
  <c r="W141" i="12"/>
  <c r="S141" i="12"/>
  <c r="O141" i="12"/>
  <c r="K141" i="12"/>
  <c r="G141" i="12"/>
  <c r="BB141" i="12"/>
  <c r="AL141" i="12"/>
  <c r="V141" i="12"/>
  <c r="F141" i="12"/>
  <c r="AP141" i="12"/>
  <c r="AX141" i="12"/>
  <c r="AH141" i="12"/>
  <c r="R141" i="12"/>
  <c r="Z141" i="12"/>
  <c r="BJ141" i="12"/>
  <c r="AT141" i="12"/>
  <c r="AD141" i="12"/>
  <c r="N141" i="12"/>
  <c r="BF141" i="12"/>
  <c r="J141" i="12"/>
  <c r="G55" i="4" l="1"/>
  <c r="G109" i="10"/>
  <c r="H533" i="4"/>
  <c r="H55" i="4" s="1"/>
  <c r="AT161" i="10"/>
  <c r="D531" i="4"/>
  <c r="J71" i="11"/>
  <c r="J72" i="11" s="1"/>
  <c r="J74" i="11" s="1"/>
  <c r="H115" i="10" s="1"/>
  <c r="I74" i="11"/>
  <c r="G115" i="10" s="1"/>
  <c r="G116" i="10" s="1"/>
  <c r="G229" i="10" s="1"/>
  <c r="G230" i="10" s="1"/>
  <c r="AP161" i="10"/>
  <c r="BJ161" i="10"/>
  <c r="AG161" i="10"/>
  <c r="AY161" i="10"/>
  <c r="AY37" i="10"/>
  <c r="AC37" i="10"/>
  <c r="BC161" i="10"/>
  <c r="N62" i="5"/>
  <c r="AQ37" i="10"/>
  <c r="M77" i="5"/>
  <c r="J33" i="3"/>
  <c r="M114" i="5"/>
  <c r="AC161" i="10"/>
  <c r="N113" i="5"/>
  <c r="N115" i="5"/>
  <c r="N109" i="5"/>
  <c r="Z161" i="10"/>
  <c r="E132" i="10"/>
  <c r="G392" i="12"/>
  <c r="J30" i="3"/>
  <c r="I47" i="3"/>
  <c r="P73" i="5"/>
  <c r="P76" i="5" s="1"/>
  <c r="O108" i="5"/>
  <c r="O94" i="5"/>
  <c r="O86" i="5"/>
  <c r="O74" i="5"/>
  <c r="BB161" i="10"/>
  <c r="AS37" i="10"/>
  <c r="AL161" i="10"/>
  <c r="N76" i="5"/>
  <c r="N77" i="5" s="1"/>
  <c r="AM37" i="10"/>
  <c r="S161" i="10"/>
  <c r="AO37" i="10"/>
  <c r="N161" i="10"/>
  <c r="J161" i="10"/>
  <c r="Y161" i="10"/>
  <c r="Y37" i="10"/>
  <c r="AN161" i="10"/>
  <c r="AN37" i="10"/>
  <c r="I161" i="10"/>
  <c r="N23" i="5"/>
  <c r="N24" i="5" s="1"/>
  <c r="AK161" i="10"/>
  <c r="AK37" i="10"/>
  <c r="J76" i="5"/>
  <c r="O161" i="10"/>
  <c r="K5" i="5"/>
  <c r="K6" i="5" s="1"/>
  <c r="K23" i="5"/>
  <c r="O37" i="10"/>
  <c r="P37" i="10"/>
  <c r="P161" i="10"/>
  <c r="K76" i="5"/>
  <c r="AJ161" i="10"/>
  <c r="AJ37" i="10"/>
  <c r="AV161" i="10"/>
  <c r="AV37" i="10"/>
  <c r="AI161" i="10"/>
  <c r="AI37" i="10"/>
  <c r="BH37" i="10"/>
  <c r="BH161" i="10"/>
  <c r="AB161" i="10"/>
  <c r="AB37" i="10"/>
  <c r="AU37" i="10"/>
  <c r="AU161" i="10"/>
  <c r="AZ37" i="10"/>
  <c r="AZ161" i="10"/>
  <c r="BI161" i="10"/>
  <c r="BI37" i="10"/>
  <c r="K161" i="10"/>
  <c r="K37" i="10"/>
  <c r="X37" i="10"/>
  <c r="X161" i="10"/>
  <c r="E161" i="10"/>
  <c r="E37" i="10"/>
  <c r="H161" i="10"/>
  <c r="H37" i="10"/>
  <c r="F37" i="10"/>
  <c r="F161" i="10"/>
  <c r="W161" i="10"/>
  <c r="W37" i="10"/>
  <c r="AD37" i="10"/>
  <c r="AD161" i="10"/>
  <c r="AE161" i="10"/>
  <c r="AE37" i="10"/>
  <c r="BF37" i="10"/>
  <c r="BF161" i="10"/>
  <c r="AA37" i="10"/>
  <c r="L5" i="5"/>
  <c r="L6" i="5" s="1"/>
  <c r="AA161" i="10"/>
  <c r="L23" i="5"/>
  <c r="AH161" i="10"/>
  <c r="AH37" i="10"/>
  <c r="AF37" i="10"/>
  <c r="AF161" i="10"/>
  <c r="AR161" i="10"/>
  <c r="AR37" i="10"/>
  <c r="BK37" i="10"/>
  <c r="BK161" i="10"/>
  <c r="AX37" i="10"/>
  <c r="AX161" i="10"/>
  <c r="BG37" i="10"/>
  <c r="BG161" i="10"/>
  <c r="L161" i="10"/>
  <c r="L37" i="10"/>
  <c r="M23" i="5"/>
  <c r="D37" i="10"/>
  <c r="D161" i="10"/>
  <c r="J23" i="5"/>
  <c r="AW161" i="10"/>
  <c r="AW37" i="10"/>
  <c r="V161" i="10"/>
  <c r="V37" i="10"/>
  <c r="BA161" i="10"/>
  <c r="BA37" i="10"/>
  <c r="N5" i="5"/>
  <c r="N6" i="5" s="1"/>
  <c r="U161" i="10"/>
  <c r="U37" i="10"/>
  <c r="BE161" i="10"/>
  <c r="BE37" i="10"/>
  <c r="M5" i="5"/>
  <c r="M6" i="5" s="1"/>
  <c r="T161" i="10"/>
  <c r="O76" i="5"/>
  <c r="T37" i="10"/>
  <c r="BD161" i="10"/>
  <c r="BD37" i="10"/>
  <c r="G161" i="10"/>
  <c r="G37" i="10"/>
  <c r="Q161" i="10"/>
  <c r="L76" i="5"/>
  <c r="Q37" i="10"/>
  <c r="F118" i="10"/>
  <c r="J21" i="13"/>
  <c r="J24" i="13" s="1"/>
  <c r="H114" i="10"/>
  <c r="BK15" i="12"/>
  <c r="BG15" i="12"/>
  <c r="BC15" i="12"/>
  <c r="AY15" i="12"/>
  <c r="AU15" i="12"/>
  <c r="AQ15" i="12"/>
  <c r="AM15" i="12"/>
  <c r="AI15" i="12"/>
  <c r="AE15" i="12"/>
  <c r="AA15" i="12"/>
  <c r="W15" i="12"/>
  <c r="S15" i="12"/>
  <c r="O15" i="12"/>
  <c r="K15" i="12"/>
  <c r="G15" i="12"/>
  <c r="BJ15" i="12"/>
  <c r="BF15" i="12"/>
  <c r="BB15" i="12"/>
  <c r="AX15" i="12"/>
  <c r="AT15" i="12"/>
  <c r="AP15" i="12"/>
  <c r="AL15" i="12"/>
  <c r="AH15" i="12"/>
  <c r="AD15" i="12"/>
  <c r="Z15" i="12"/>
  <c r="V15" i="12"/>
  <c r="R15" i="12"/>
  <c r="N15" i="12"/>
  <c r="J15" i="12"/>
  <c r="F15" i="12"/>
  <c r="C16" i="12"/>
  <c r="BI15" i="12"/>
  <c r="BE15" i="12"/>
  <c r="BA15" i="12"/>
  <c r="AW15" i="12"/>
  <c r="AS15" i="12"/>
  <c r="AO15" i="12"/>
  <c r="AK15" i="12"/>
  <c r="AG15" i="12"/>
  <c r="AC15" i="12"/>
  <c r="Y15" i="12"/>
  <c r="U15" i="12"/>
  <c r="Q15" i="12"/>
  <c r="M15" i="12"/>
  <c r="I15" i="12"/>
  <c r="E15" i="12"/>
  <c r="BL15" i="12"/>
  <c r="BH15" i="12"/>
  <c r="BD15" i="12"/>
  <c r="AZ15" i="12"/>
  <c r="AV15" i="12"/>
  <c r="AR15" i="12"/>
  <c r="AN15" i="12"/>
  <c r="AJ15" i="12"/>
  <c r="AF15" i="12"/>
  <c r="AB15" i="12"/>
  <c r="X15" i="12"/>
  <c r="T15" i="12"/>
  <c r="P15" i="12"/>
  <c r="L15" i="12"/>
  <c r="H15" i="12"/>
  <c r="BL77" i="12"/>
  <c r="BH77" i="12"/>
  <c r="BD77" i="12"/>
  <c r="AZ77" i="12"/>
  <c r="AV77" i="12"/>
  <c r="AR77" i="12"/>
  <c r="AN77" i="12"/>
  <c r="AJ77" i="12"/>
  <c r="AF77" i="12"/>
  <c r="AB77" i="12"/>
  <c r="X77" i="12"/>
  <c r="T77" i="12"/>
  <c r="P77" i="12"/>
  <c r="L77" i="12"/>
  <c r="H77" i="12"/>
  <c r="BK77" i="12"/>
  <c r="BG77" i="12"/>
  <c r="BC77" i="12"/>
  <c r="AY77" i="12"/>
  <c r="AU77" i="12"/>
  <c r="AQ77" i="12"/>
  <c r="AM77" i="12"/>
  <c r="AI77" i="12"/>
  <c r="AE77" i="12"/>
  <c r="AA77" i="12"/>
  <c r="W77" i="12"/>
  <c r="S77" i="12"/>
  <c r="O77" i="12"/>
  <c r="K77" i="12"/>
  <c r="G77" i="12"/>
  <c r="C78" i="12"/>
  <c r="BE77" i="12"/>
  <c r="AW77" i="12"/>
  <c r="AO77" i="12"/>
  <c r="AG77" i="12"/>
  <c r="Y77" i="12"/>
  <c r="Q77" i="12"/>
  <c r="I77" i="12"/>
  <c r="BJ77" i="12"/>
  <c r="BB77" i="12"/>
  <c r="AT77" i="12"/>
  <c r="AL77" i="12"/>
  <c r="AD77" i="12"/>
  <c r="V77" i="12"/>
  <c r="N77" i="12"/>
  <c r="F77" i="12"/>
  <c r="BI77" i="12"/>
  <c r="BA77" i="12"/>
  <c r="AS77" i="12"/>
  <c r="AK77" i="12"/>
  <c r="AC77" i="12"/>
  <c r="U77" i="12"/>
  <c r="M77" i="12"/>
  <c r="E77" i="12"/>
  <c r="BF77" i="12"/>
  <c r="AX77" i="12"/>
  <c r="AP77" i="12"/>
  <c r="AH77" i="12"/>
  <c r="Z77" i="12"/>
  <c r="R77" i="12"/>
  <c r="J77" i="12"/>
  <c r="BL331" i="12"/>
  <c r="BH331" i="12"/>
  <c r="BD331" i="12"/>
  <c r="AZ331" i="12"/>
  <c r="AV331" i="12"/>
  <c r="AR331" i="12"/>
  <c r="AN331" i="12"/>
  <c r="AJ331" i="12"/>
  <c r="AF331" i="12"/>
  <c r="AB331" i="12"/>
  <c r="X331" i="12"/>
  <c r="T331" i="12"/>
  <c r="P331" i="12"/>
  <c r="L331" i="12"/>
  <c r="H331" i="12"/>
  <c r="BK331" i="12"/>
  <c r="BG331" i="12"/>
  <c r="BC331" i="12"/>
  <c r="AY331" i="12"/>
  <c r="AU331" i="12"/>
  <c r="AQ331" i="12"/>
  <c r="AM331" i="12"/>
  <c r="AI331" i="12"/>
  <c r="AE331" i="12"/>
  <c r="AA331" i="12"/>
  <c r="W331" i="12"/>
  <c r="S331" i="12"/>
  <c r="O331" i="12"/>
  <c r="K331" i="12"/>
  <c r="G331" i="12"/>
  <c r="BJ331" i="12"/>
  <c r="BF331" i="12"/>
  <c r="BB331" i="12"/>
  <c r="AX331" i="12"/>
  <c r="AT331" i="12"/>
  <c r="AP331" i="12"/>
  <c r="AL331" i="12"/>
  <c r="AH331" i="12"/>
  <c r="AD331" i="12"/>
  <c r="Z331" i="12"/>
  <c r="V331" i="12"/>
  <c r="R331" i="12"/>
  <c r="N331" i="12"/>
  <c r="J331" i="12"/>
  <c r="F331" i="12"/>
  <c r="BI331" i="12"/>
  <c r="AS331" i="12"/>
  <c r="AC331" i="12"/>
  <c r="M331" i="12"/>
  <c r="C332" i="12"/>
  <c r="BE331" i="12"/>
  <c r="AO331" i="12"/>
  <c r="Y331" i="12"/>
  <c r="I331" i="12"/>
  <c r="AW331" i="12"/>
  <c r="Q331" i="12"/>
  <c r="BA331" i="12"/>
  <c r="AK331" i="12"/>
  <c r="U331" i="12"/>
  <c r="E331" i="12"/>
  <c r="AG331" i="12"/>
  <c r="BJ270" i="12"/>
  <c r="BF270" i="12"/>
  <c r="BB270" i="12"/>
  <c r="AX270" i="12"/>
  <c r="AT270" i="12"/>
  <c r="AP270" i="12"/>
  <c r="AL270" i="12"/>
  <c r="AH270" i="12"/>
  <c r="AD270" i="12"/>
  <c r="Z270" i="12"/>
  <c r="V270" i="12"/>
  <c r="R270" i="12"/>
  <c r="N270" i="12"/>
  <c r="J270" i="12"/>
  <c r="F270" i="12"/>
  <c r="BL270" i="12"/>
  <c r="BG270" i="12"/>
  <c r="BA270" i="12"/>
  <c r="AV270" i="12"/>
  <c r="AQ270" i="12"/>
  <c r="AK270" i="12"/>
  <c r="AF270" i="12"/>
  <c r="AA270" i="12"/>
  <c r="U270" i="12"/>
  <c r="P270" i="12"/>
  <c r="K270" i="12"/>
  <c r="E270" i="12"/>
  <c r="BH270" i="12"/>
  <c r="AM270" i="12"/>
  <c r="AG270" i="12"/>
  <c r="Q270" i="12"/>
  <c r="G270" i="12"/>
  <c r="BK270" i="12"/>
  <c r="BE270" i="12"/>
  <c r="AZ270" i="12"/>
  <c r="AU270" i="12"/>
  <c r="AO270" i="12"/>
  <c r="AJ270" i="12"/>
  <c r="AE270" i="12"/>
  <c r="Y270" i="12"/>
  <c r="T270" i="12"/>
  <c r="O270" i="12"/>
  <c r="I270" i="12"/>
  <c r="C271" i="12"/>
  <c r="AW270" i="12"/>
  <c r="W270" i="12"/>
  <c r="BI270" i="12"/>
  <c r="BD270" i="12"/>
  <c r="AY270" i="12"/>
  <c r="AS270" i="12"/>
  <c r="AN270" i="12"/>
  <c r="AI270" i="12"/>
  <c r="AC270" i="12"/>
  <c r="X270" i="12"/>
  <c r="S270" i="12"/>
  <c r="M270" i="12"/>
  <c r="H270" i="12"/>
  <c r="BC270" i="12"/>
  <c r="AR270" i="12"/>
  <c r="AB270" i="12"/>
  <c r="L270" i="12"/>
  <c r="BL204" i="12"/>
  <c r="BH204" i="12"/>
  <c r="BD204" i="12"/>
  <c r="AZ204" i="12"/>
  <c r="AV204" i="12"/>
  <c r="AR204" i="12"/>
  <c r="AN204" i="12"/>
  <c r="AJ204" i="12"/>
  <c r="AF204" i="12"/>
  <c r="AB204" i="12"/>
  <c r="X204" i="12"/>
  <c r="T204" i="12"/>
  <c r="P204" i="12"/>
  <c r="L204" i="12"/>
  <c r="H204" i="12"/>
  <c r="BK204" i="12"/>
  <c r="BG204" i="12"/>
  <c r="BC204" i="12"/>
  <c r="AY204" i="12"/>
  <c r="AU204" i="12"/>
  <c r="AQ204" i="12"/>
  <c r="AM204" i="12"/>
  <c r="AI204" i="12"/>
  <c r="AE204" i="12"/>
  <c r="AA204" i="12"/>
  <c r="W204" i="12"/>
  <c r="S204" i="12"/>
  <c r="O204" i="12"/>
  <c r="K204" i="12"/>
  <c r="G204" i="12"/>
  <c r="BJ204" i="12"/>
  <c r="BF204" i="12"/>
  <c r="BB204" i="12"/>
  <c r="AX204" i="12"/>
  <c r="AT204" i="12"/>
  <c r="AP204" i="12"/>
  <c r="AL204" i="12"/>
  <c r="AH204" i="12"/>
  <c r="AD204" i="12"/>
  <c r="Z204" i="12"/>
  <c r="V204" i="12"/>
  <c r="R204" i="12"/>
  <c r="N204" i="12"/>
  <c r="J204" i="12"/>
  <c r="F204" i="12"/>
  <c r="BE204" i="12"/>
  <c r="AO204" i="12"/>
  <c r="Y204" i="12"/>
  <c r="I204" i="12"/>
  <c r="BI204" i="12"/>
  <c r="AC204" i="12"/>
  <c r="BA204" i="12"/>
  <c r="AK204" i="12"/>
  <c r="U204" i="12"/>
  <c r="E204" i="12"/>
  <c r="M204" i="12"/>
  <c r="C205" i="12"/>
  <c r="AW204" i="12"/>
  <c r="AG204" i="12"/>
  <c r="Q204" i="12"/>
  <c r="AS204" i="12"/>
  <c r="BL142" i="12"/>
  <c r="BH142" i="12"/>
  <c r="BD142" i="12"/>
  <c r="AZ142" i="12"/>
  <c r="AV142" i="12"/>
  <c r="AR142" i="12"/>
  <c r="AN142" i="12"/>
  <c r="AJ142" i="12"/>
  <c r="AF142" i="12"/>
  <c r="AB142" i="12"/>
  <c r="X142" i="12"/>
  <c r="T142" i="12"/>
  <c r="P142" i="12"/>
  <c r="L142" i="12"/>
  <c r="H142" i="12"/>
  <c r="BK142" i="12"/>
  <c r="BG142" i="12"/>
  <c r="BC142" i="12"/>
  <c r="AY142" i="12"/>
  <c r="AU142" i="12"/>
  <c r="AQ142" i="12"/>
  <c r="AM142" i="12"/>
  <c r="AI142" i="12"/>
  <c r="AE142" i="12"/>
  <c r="AA142" i="12"/>
  <c r="W142" i="12"/>
  <c r="S142" i="12"/>
  <c r="O142" i="12"/>
  <c r="K142" i="12"/>
  <c r="G142" i="12"/>
  <c r="BJ142" i="12"/>
  <c r="BF142" i="12"/>
  <c r="BB142" i="12"/>
  <c r="AX142" i="12"/>
  <c r="AT142" i="12"/>
  <c r="AP142" i="12"/>
  <c r="AL142" i="12"/>
  <c r="AH142" i="12"/>
  <c r="AD142" i="12"/>
  <c r="Z142" i="12"/>
  <c r="V142" i="12"/>
  <c r="R142" i="12"/>
  <c r="N142" i="12"/>
  <c r="J142" i="12"/>
  <c r="F142" i="12"/>
  <c r="BE142" i="12"/>
  <c r="AO142" i="12"/>
  <c r="Y142" i="12"/>
  <c r="I142" i="12"/>
  <c r="AC142" i="12"/>
  <c r="BA142" i="12"/>
  <c r="AK142" i="12"/>
  <c r="U142" i="12"/>
  <c r="E142" i="12"/>
  <c r="BI142" i="12"/>
  <c r="M142" i="12"/>
  <c r="C143" i="12"/>
  <c r="AW142" i="12"/>
  <c r="AG142" i="12"/>
  <c r="Q142" i="12"/>
  <c r="AS142" i="12"/>
  <c r="H537" i="4" l="1"/>
  <c r="H57" i="4" s="1"/>
  <c r="K71" i="11"/>
  <c r="K72" i="11" s="1"/>
  <c r="K75" i="11" s="1"/>
  <c r="I123" i="10" s="1"/>
  <c r="J75" i="11"/>
  <c r="H123" i="10" s="1"/>
  <c r="P94" i="5"/>
  <c r="P108" i="5"/>
  <c r="Q73" i="5"/>
  <c r="P86" i="5"/>
  <c r="P74" i="5"/>
  <c r="P75" i="5" s="1"/>
  <c r="J47" i="3"/>
  <c r="F132" i="10"/>
  <c r="H392" i="12"/>
  <c r="N114" i="5"/>
  <c r="O75" i="5"/>
  <c r="O113" i="5"/>
  <c r="O115" i="5"/>
  <c r="O109" i="5"/>
  <c r="N78" i="5"/>
  <c r="N79" i="5" s="1"/>
  <c r="N25" i="5"/>
  <c r="N26" i="5" s="1"/>
  <c r="N7" i="5" s="1"/>
  <c r="L78" i="5"/>
  <c r="L79" i="5" s="1"/>
  <c r="L77" i="5"/>
  <c r="J25" i="5"/>
  <c r="J26" i="5" s="1"/>
  <c r="J7" i="5" s="1"/>
  <c r="J24" i="5"/>
  <c r="L25" i="5"/>
  <c r="L26" i="5" s="1"/>
  <c r="L7" i="5" s="1"/>
  <c r="L24" i="5"/>
  <c r="M24" i="5"/>
  <c r="M25" i="5"/>
  <c r="M26" i="5" s="1"/>
  <c r="M7" i="5" s="1"/>
  <c r="J78" i="5"/>
  <c r="J79" i="5" s="1"/>
  <c r="J77" i="5"/>
  <c r="O78" i="5"/>
  <c r="O79" i="5" s="1"/>
  <c r="O77" i="5"/>
  <c r="K24" i="5"/>
  <c r="K25" i="5"/>
  <c r="K26" i="5" s="1"/>
  <c r="K7" i="5" s="1"/>
  <c r="K77" i="5"/>
  <c r="K78" i="5"/>
  <c r="K79" i="5" s="1"/>
  <c r="G118" i="10"/>
  <c r="H116" i="10"/>
  <c r="H118" i="10" s="1"/>
  <c r="K21" i="13"/>
  <c r="K24" i="13" s="1"/>
  <c r="I114" i="10"/>
  <c r="BJ16" i="12"/>
  <c r="BF16" i="12"/>
  <c r="BB16" i="12"/>
  <c r="AX16" i="12"/>
  <c r="AT16" i="12"/>
  <c r="AP16" i="12"/>
  <c r="AL16" i="12"/>
  <c r="AH16" i="12"/>
  <c r="AD16" i="12"/>
  <c r="Z16" i="12"/>
  <c r="V16" i="12"/>
  <c r="R16" i="12"/>
  <c r="N16" i="12"/>
  <c r="J16" i="12"/>
  <c r="F16" i="12"/>
  <c r="C17" i="12"/>
  <c r="BI16" i="12"/>
  <c r="BE16" i="12"/>
  <c r="BA16" i="12"/>
  <c r="AW16" i="12"/>
  <c r="AS16" i="12"/>
  <c r="AO16" i="12"/>
  <c r="AK16" i="12"/>
  <c r="AG16" i="12"/>
  <c r="AC16" i="12"/>
  <c r="Y16" i="12"/>
  <c r="U16" i="12"/>
  <c r="Q16" i="12"/>
  <c r="M16" i="12"/>
  <c r="I16" i="12"/>
  <c r="E16" i="12"/>
  <c r="BL16" i="12"/>
  <c r="BH16" i="12"/>
  <c r="BD16" i="12"/>
  <c r="AZ16" i="12"/>
  <c r="AV16" i="12"/>
  <c r="AR16" i="12"/>
  <c r="AN16" i="12"/>
  <c r="AJ16" i="12"/>
  <c r="AF16" i="12"/>
  <c r="AB16" i="12"/>
  <c r="X16" i="12"/>
  <c r="T16" i="12"/>
  <c r="P16" i="12"/>
  <c r="L16" i="12"/>
  <c r="H16" i="12"/>
  <c r="BK16" i="12"/>
  <c r="BG16" i="12"/>
  <c r="BC16" i="12"/>
  <c r="AY16" i="12"/>
  <c r="AU16" i="12"/>
  <c r="AQ16" i="12"/>
  <c r="AM16" i="12"/>
  <c r="AI16" i="12"/>
  <c r="AE16" i="12"/>
  <c r="AA16" i="12"/>
  <c r="W16" i="12"/>
  <c r="S16" i="12"/>
  <c r="O16" i="12"/>
  <c r="K16" i="12"/>
  <c r="G16" i="12"/>
  <c r="BK78" i="12"/>
  <c r="BG78" i="12"/>
  <c r="BC78" i="12"/>
  <c r="AY78" i="12"/>
  <c r="AU78" i="12"/>
  <c r="AQ78" i="12"/>
  <c r="AM78" i="12"/>
  <c r="AI78" i="12"/>
  <c r="AE78" i="12"/>
  <c r="AA78" i="12"/>
  <c r="W78" i="12"/>
  <c r="S78" i="12"/>
  <c r="O78" i="12"/>
  <c r="K78" i="12"/>
  <c r="G78" i="12"/>
  <c r="BJ78" i="12"/>
  <c r="BF78" i="12"/>
  <c r="BB78" i="12"/>
  <c r="AX78" i="12"/>
  <c r="AT78" i="12"/>
  <c r="AP78" i="12"/>
  <c r="AL78" i="12"/>
  <c r="AH78" i="12"/>
  <c r="AD78" i="12"/>
  <c r="Z78" i="12"/>
  <c r="V78" i="12"/>
  <c r="R78" i="12"/>
  <c r="N78" i="12"/>
  <c r="J78" i="12"/>
  <c r="F78" i="12"/>
  <c r="BH78" i="12"/>
  <c r="AZ78" i="12"/>
  <c r="AR78" i="12"/>
  <c r="AJ78" i="12"/>
  <c r="AB78" i="12"/>
  <c r="T78" i="12"/>
  <c r="L78" i="12"/>
  <c r="C79" i="12"/>
  <c r="BE78" i="12"/>
  <c r="AW78" i="12"/>
  <c r="AO78" i="12"/>
  <c r="AG78" i="12"/>
  <c r="Y78" i="12"/>
  <c r="Q78" i="12"/>
  <c r="I78" i="12"/>
  <c r="BL78" i="12"/>
  <c r="BD78" i="12"/>
  <c r="AV78" i="12"/>
  <c r="AN78" i="12"/>
  <c r="AF78" i="12"/>
  <c r="X78" i="12"/>
  <c r="P78" i="12"/>
  <c r="H78" i="12"/>
  <c r="BI78" i="12"/>
  <c r="BA78" i="12"/>
  <c r="AS78" i="12"/>
  <c r="AK78" i="12"/>
  <c r="AC78" i="12"/>
  <c r="U78" i="12"/>
  <c r="M78" i="12"/>
  <c r="E78" i="12"/>
  <c r="BK332" i="12"/>
  <c r="BG332" i="12"/>
  <c r="BC332" i="12"/>
  <c r="AY332" i="12"/>
  <c r="AU332" i="12"/>
  <c r="AQ332" i="12"/>
  <c r="AM332" i="12"/>
  <c r="AI332" i="12"/>
  <c r="AE332" i="12"/>
  <c r="AA332" i="12"/>
  <c r="W332" i="12"/>
  <c r="S332" i="12"/>
  <c r="O332" i="12"/>
  <c r="K332" i="12"/>
  <c r="G332" i="12"/>
  <c r="BJ332" i="12"/>
  <c r="BF332" i="12"/>
  <c r="BB332" i="12"/>
  <c r="AX332" i="12"/>
  <c r="AT332" i="12"/>
  <c r="AP332" i="12"/>
  <c r="AL332" i="12"/>
  <c r="AH332" i="12"/>
  <c r="AD332" i="12"/>
  <c r="Z332" i="12"/>
  <c r="V332" i="12"/>
  <c r="R332" i="12"/>
  <c r="N332" i="12"/>
  <c r="J332" i="12"/>
  <c r="F332" i="12"/>
  <c r="C333" i="12"/>
  <c r="BI332" i="12"/>
  <c r="BE332" i="12"/>
  <c r="BA332" i="12"/>
  <c r="AW332" i="12"/>
  <c r="AS332" i="12"/>
  <c r="AO332" i="12"/>
  <c r="AK332" i="12"/>
  <c r="AG332" i="12"/>
  <c r="AC332" i="12"/>
  <c r="Y332" i="12"/>
  <c r="U332" i="12"/>
  <c r="Q332" i="12"/>
  <c r="M332" i="12"/>
  <c r="I332" i="12"/>
  <c r="E332" i="12"/>
  <c r="BL332" i="12"/>
  <c r="AV332" i="12"/>
  <c r="AF332" i="12"/>
  <c r="P332" i="12"/>
  <c r="AJ332" i="12"/>
  <c r="BH332" i="12"/>
  <c r="AR332" i="12"/>
  <c r="AB332" i="12"/>
  <c r="L332" i="12"/>
  <c r="AZ332" i="12"/>
  <c r="BD332" i="12"/>
  <c r="AN332" i="12"/>
  <c r="X332" i="12"/>
  <c r="H332" i="12"/>
  <c r="T332" i="12"/>
  <c r="C272" i="12"/>
  <c r="BI271" i="12"/>
  <c r="BE271" i="12"/>
  <c r="BA271" i="12"/>
  <c r="AW271" i="12"/>
  <c r="AS271" i="12"/>
  <c r="AO271" i="12"/>
  <c r="AK271" i="12"/>
  <c r="AG271" i="12"/>
  <c r="AC271" i="12"/>
  <c r="Y271" i="12"/>
  <c r="U271" i="12"/>
  <c r="Q271" i="12"/>
  <c r="M271" i="12"/>
  <c r="I271" i="12"/>
  <c r="E271" i="12"/>
  <c r="BJ271" i="12"/>
  <c r="BD271" i="12"/>
  <c r="AY271" i="12"/>
  <c r="AT271" i="12"/>
  <c r="AN271" i="12"/>
  <c r="AI271" i="12"/>
  <c r="AD271" i="12"/>
  <c r="X271" i="12"/>
  <c r="S271" i="12"/>
  <c r="N271" i="12"/>
  <c r="H271" i="12"/>
  <c r="AZ271" i="12"/>
  <c r="AJ271" i="12"/>
  <c r="Z271" i="12"/>
  <c r="J271" i="12"/>
  <c r="BH271" i="12"/>
  <c r="BC271" i="12"/>
  <c r="AX271" i="12"/>
  <c r="AR271" i="12"/>
  <c r="AM271" i="12"/>
  <c r="AH271" i="12"/>
  <c r="AB271" i="12"/>
  <c r="W271" i="12"/>
  <c r="R271" i="12"/>
  <c r="L271" i="12"/>
  <c r="G271" i="12"/>
  <c r="BF271" i="12"/>
  <c r="AU271" i="12"/>
  <c r="T271" i="12"/>
  <c r="BL271" i="12"/>
  <c r="BG271" i="12"/>
  <c r="BB271" i="12"/>
  <c r="AV271" i="12"/>
  <c r="AQ271" i="12"/>
  <c r="AL271" i="12"/>
  <c r="AF271" i="12"/>
  <c r="AA271" i="12"/>
  <c r="V271" i="12"/>
  <c r="P271" i="12"/>
  <c r="K271" i="12"/>
  <c r="F271" i="12"/>
  <c r="BK271" i="12"/>
  <c r="AP271" i="12"/>
  <c r="AE271" i="12"/>
  <c r="O271" i="12"/>
  <c r="BK205" i="12"/>
  <c r="BG205" i="12"/>
  <c r="BC205" i="12"/>
  <c r="AY205" i="12"/>
  <c r="AU205" i="12"/>
  <c r="AQ205" i="12"/>
  <c r="AM205" i="12"/>
  <c r="AI205" i="12"/>
  <c r="AE205" i="12"/>
  <c r="AA205" i="12"/>
  <c r="W205" i="12"/>
  <c r="S205" i="12"/>
  <c r="O205" i="12"/>
  <c r="K205" i="12"/>
  <c r="G205" i="12"/>
  <c r="BJ205" i="12"/>
  <c r="BF205" i="12"/>
  <c r="BB205" i="12"/>
  <c r="AX205" i="12"/>
  <c r="AT205" i="12"/>
  <c r="AP205" i="12"/>
  <c r="AL205" i="12"/>
  <c r="AH205" i="12"/>
  <c r="AD205" i="12"/>
  <c r="Z205" i="12"/>
  <c r="V205" i="12"/>
  <c r="R205" i="12"/>
  <c r="N205" i="12"/>
  <c r="J205" i="12"/>
  <c r="F205" i="12"/>
  <c r="C206" i="12"/>
  <c r="BI205" i="12"/>
  <c r="BE205" i="12"/>
  <c r="BA205" i="12"/>
  <c r="AW205" i="12"/>
  <c r="AS205" i="12"/>
  <c r="AO205" i="12"/>
  <c r="AK205" i="12"/>
  <c r="AG205" i="12"/>
  <c r="AC205" i="12"/>
  <c r="Y205" i="12"/>
  <c r="U205" i="12"/>
  <c r="Q205" i="12"/>
  <c r="M205" i="12"/>
  <c r="I205" i="12"/>
  <c r="E205" i="12"/>
  <c r="BH205" i="12"/>
  <c r="AR205" i="12"/>
  <c r="AB205" i="12"/>
  <c r="L205" i="12"/>
  <c r="BL205" i="12"/>
  <c r="BD205" i="12"/>
  <c r="AN205" i="12"/>
  <c r="X205" i="12"/>
  <c r="H205" i="12"/>
  <c r="AF205" i="12"/>
  <c r="P205" i="12"/>
  <c r="AZ205" i="12"/>
  <c r="AJ205" i="12"/>
  <c r="T205" i="12"/>
  <c r="AV205" i="12"/>
  <c r="BK143" i="12"/>
  <c r="BG143" i="12"/>
  <c r="BC143" i="12"/>
  <c r="AY143" i="12"/>
  <c r="AU143" i="12"/>
  <c r="AQ143" i="12"/>
  <c r="AM143" i="12"/>
  <c r="AI143" i="12"/>
  <c r="AE143" i="12"/>
  <c r="AA143" i="12"/>
  <c r="W143" i="12"/>
  <c r="S143" i="12"/>
  <c r="O143" i="12"/>
  <c r="K143" i="12"/>
  <c r="G143" i="12"/>
  <c r="BJ143" i="12"/>
  <c r="BF143" i="12"/>
  <c r="BB143" i="12"/>
  <c r="AX143" i="12"/>
  <c r="AT143" i="12"/>
  <c r="AP143" i="12"/>
  <c r="AL143" i="12"/>
  <c r="AH143" i="12"/>
  <c r="AD143" i="12"/>
  <c r="Z143" i="12"/>
  <c r="V143" i="12"/>
  <c r="R143" i="12"/>
  <c r="N143" i="12"/>
  <c r="J143" i="12"/>
  <c r="F143" i="12"/>
  <c r="C144" i="12"/>
  <c r="BI143" i="12"/>
  <c r="BE143" i="12"/>
  <c r="BA143" i="12"/>
  <c r="AW143" i="12"/>
  <c r="AS143" i="12"/>
  <c r="AO143" i="12"/>
  <c r="AK143" i="12"/>
  <c r="AG143" i="12"/>
  <c r="AC143" i="12"/>
  <c r="Y143" i="12"/>
  <c r="U143" i="12"/>
  <c r="Q143" i="12"/>
  <c r="M143" i="12"/>
  <c r="I143" i="12"/>
  <c r="E143" i="12"/>
  <c r="BH143" i="12"/>
  <c r="AR143" i="12"/>
  <c r="AB143" i="12"/>
  <c r="L143" i="12"/>
  <c r="BL143" i="12"/>
  <c r="P143" i="12"/>
  <c r="BD143" i="12"/>
  <c r="AN143" i="12"/>
  <c r="X143" i="12"/>
  <c r="H143" i="12"/>
  <c r="AF143" i="12"/>
  <c r="AZ143" i="12"/>
  <c r="AJ143" i="12"/>
  <c r="T143" i="12"/>
  <c r="AV143" i="12"/>
  <c r="H109" i="10" l="1"/>
  <c r="I533" i="4"/>
  <c r="I55" i="4" s="1"/>
  <c r="K74" i="11"/>
  <c r="I115" i="10" s="1"/>
  <c r="I116" i="10" s="1"/>
  <c r="I118" i="10" s="1"/>
  <c r="L71" i="11"/>
  <c r="L72" i="11" s="1"/>
  <c r="L74" i="11" s="1"/>
  <c r="J115" i="10" s="1"/>
  <c r="P77" i="5"/>
  <c r="P78" i="5"/>
  <c r="P79" i="5" s="1"/>
  <c r="Q108" i="5"/>
  <c r="R73" i="5"/>
  <c r="Q94" i="5"/>
  <c r="Q86" i="5"/>
  <c r="Q74" i="5"/>
  <c r="Q75" i="5" s="1"/>
  <c r="Q76" i="5"/>
  <c r="P115" i="5"/>
  <c r="P113" i="5"/>
  <c r="P109" i="5"/>
  <c r="G132" i="10"/>
  <c r="I392" i="12"/>
  <c r="O114" i="5"/>
  <c r="H229" i="10"/>
  <c r="H230" i="10" s="1"/>
  <c r="J114" i="10"/>
  <c r="L21" i="13"/>
  <c r="L24" i="13" s="1"/>
  <c r="C18" i="12"/>
  <c r="BI17" i="12"/>
  <c r="BE17" i="12"/>
  <c r="BA17" i="12"/>
  <c r="AW17" i="12"/>
  <c r="AS17" i="12"/>
  <c r="AO17" i="12"/>
  <c r="AK17" i="12"/>
  <c r="AG17" i="12"/>
  <c r="AC17" i="12"/>
  <c r="Y17" i="12"/>
  <c r="U17" i="12"/>
  <c r="Q17" i="12"/>
  <c r="M17" i="12"/>
  <c r="I17" i="12"/>
  <c r="E17" i="12"/>
  <c r="BL17" i="12"/>
  <c r="BH17" i="12"/>
  <c r="BD17" i="12"/>
  <c r="AZ17" i="12"/>
  <c r="AV17" i="12"/>
  <c r="AR17" i="12"/>
  <c r="AN17" i="12"/>
  <c r="AJ17" i="12"/>
  <c r="AF17" i="12"/>
  <c r="AB17" i="12"/>
  <c r="X17" i="12"/>
  <c r="T17" i="12"/>
  <c r="P17" i="12"/>
  <c r="L17" i="12"/>
  <c r="H17" i="12"/>
  <c r="BK17" i="12"/>
  <c r="BG17" i="12"/>
  <c r="BC17" i="12"/>
  <c r="AY17" i="12"/>
  <c r="AU17" i="12"/>
  <c r="AQ17" i="12"/>
  <c r="AM17" i="12"/>
  <c r="AI17" i="12"/>
  <c r="AE17" i="12"/>
  <c r="AA17" i="12"/>
  <c r="W17" i="12"/>
  <c r="S17" i="12"/>
  <c r="O17" i="12"/>
  <c r="K17" i="12"/>
  <c r="G17" i="12"/>
  <c r="BJ17" i="12"/>
  <c r="BF17" i="12"/>
  <c r="BB17" i="12"/>
  <c r="AX17" i="12"/>
  <c r="AT17" i="12"/>
  <c r="AP17" i="12"/>
  <c r="AL17" i="12"/>
  <c r="AH17" i="12"/>
  <c r="AD17" i="12"/>
  <c r="Z17" i="12"/>
  <c r="V17" i="12"/>
  <c r="R17" i="12"/>
  <c r="N17" i="12"/>
  <c r="J17" i="12"/>
  <c r="F17" i="12"/>
  <c r="BJ79" i="12"/>
  <c r="BF79" i="12"/>
  <c r="BB79" i="12"/>
  <c r="AX79" i="12"/>
  <c r="AT79" i="12"/>
  <c r="AP79" i="12"/>
  <c r="AL79" i="12"/>
  <c r="AH79" i="12"/>
  <c r="AD79" i="12"/>
  <c r="Z79" i="12"/>
  <c r="V79" i="12"/>
  <c r="R79" i="12"/>
  <c r="N79" i="12"/>
  <c r="J79" i="12"/>
  <c r="F79" i="12"/>
  <c r="C80" i="12"/>
  <c r="BI79" i="12"/>
  <c r="BE79" i="12"/>
  <c r="BA79" i="12"/>
  <c r="AW79" i="12"/>
  <c r="AS79" i="12"/>
  <c r="AO79" i="12"/>
  <c r="AK79" i="12"/>
  <c r="AG79" i="12"/>
  <c r="AC79" i="12"/>
  <c r="Y79" i="12"/>
  <c r="U79" i="12"/>
  <c r="Q79" i="12"/>
  <c r="M79" i="12"/>
  <c r="I79" i="12"/>
  <c r="E79" i="12"/>
  <c r="BK79" i="12"/>
  <c r="BC79" i="12"/>
  <c r="AU79" i="12"/>
  <c r="AM79" i="12"/>
  <c r="AE79" i="12"/>
  <c r="W79" i="12"/>
  <c r="O79" i="12"/>
  <c r="G79" i="12"/>
  <c r="BH79" i="12"/>
  <c r="AZ79" i="12"/>
  <c r="AR79" i="12"/>
  <c r="AJ79" i="12"/>
  <c r="AB79" i="12"/>
  <c r="T79" i="12"/>
  <c r="L79" i="12"/>
  <c r="BG79" i="12"/>
  <c r="AY79" i="12"/>
  <c r="AQ79" i="12"/>
  <c r="AI79" i="12"/>
  <c r="AA79" i="12"/>
  <c r="S79" i="12"/>
  <c r="K79" i="12"/>
  <c r="BL79" i="12"/>
  <c r="BD79" i="12"/>
  <c r="AV79" i="12"/>
  <c r="AN79" i="12"/>
  <c r="AF79" i="12"/>
  <c r="X79" i="12"/>
  <c r="P79" i="12"/>
  <c r="H79" i="12"/>
  <c r="BJ333" i="12"/>
  <c r="BF333" i="12"/>
  <c r="BB333" i="12"/>
  <c r="AX333" i="12"/>
  <c r="AT333" i="12"/>
  <c r="AP333" i="12"/>
  <c r="AL333" i="12"/>
  <c r="AH333" i="12"/>
  <c r="AD333" i="12"/>
  <c r="Z333" i="12"/>
  <c r="V333" i="12"/>
  <c r="R333" i="12"/>
  <c r="N333" i="12"/>
  <c r="J333" i="12"/>
  <c r="F333" i="12"/>
  <c r="C334" i="12"/>
  <c r="BI333" i="12"/>
  <c r="BE333" i="12"/>
  <c r="BA333" i="12"/>
  <c r="AW333" i="12"/>
  <c r="AS333" i="12"/>
  <c r="AO333" i="12"/>
  <c r="AK333" i="12"/>
  <c r="AG333" i="12"/>
  <c r="AC333" i="12"/>
  <c r="Y333" i="12"/>
  <c r="U333" i="12"/>
  <c r="Q333" i="12"/>
  <c r="M333" i="12"/>
  <c r="I333" i="12"/>
  <c r="E333" i="12"/>
  <c r="BL333" i="12"/>
  <c r="BH333" i="12"/>
  <c r="BD333" i="12"/>
  <c r="AZ333" i="12"/>
  <c r="AV333" i="12"/>
  <c r="AR333" i="12"/>
  <c r="AN333" i="12"/>
  <c r="AJ333" i="12"/>
  <c r="AF333" i="12"/>
  <c r="AB333" i="12"/>
  <c r="X333" i="12"/>
  <c r="T333" i="12"/>
  <c r="P333" i="12"/>
  <c r="L333" i="12"/>
  <c r="H333" i="12"/>
  <c r="AY333" i="12"/>
  <c r="AI333" i="12"/>
  <c r="S333" i="12"/>
  <c r="AM333" i="12"/>
  <c r="G333" i="12"/>
  <c r="BK333" i="12"/>
  <c r="AU333" i="12"/>
  <c r="AE333" i="12"/>
  <c r="O333" i="12"/>
  <c r="BC333" i="12"/>
  <c r="BG333" i="12"/>
  <c r="AQ333" i="12"/>
  <c r="AA333" i="12"/>
  <c r="K333" i="12"/>
  <c r="W333" i="12"/>
  <c r="BL272" i="12"/>
  <c r="BH272" i="12"/>
  <c r="BD272" i="12"/>
  <c r="AZ272" i="12"/>
  <c r="AV272" i="12"/>
  <c r="AR272" i="12"/>
  <c r="AN272" i="12"/>
  <c r="AJ272" i="12"/>
  <c r="AF272" i="12"/>
  <c r="AB272" i="12"/>
  <c r="X272" i="12"/>
  <c r="T272" i="12"/>
  <c r="P272" i="12"/>
  <c r="L272" i="12"/>
  <c r="H272" i="12"/>
  <c r="C273" i="12"/>
  <c r="BG272" i="12"/>
  <c r="BB272" i="12"/>
  <c r="AW272" i="12"/>
  <c r="AQ272" i="12"/>
  <c r="AL272" i="12"/>
  <c r="AG272" i="12"/>
  <c r="AA272" i="12"/>
  <c r="V272" i="12"/>
  <c r="Q272" i="12"/>
  <c r="K272" i="12"/>
  <c r="F272" i="12"/>
  <c r="BC272" i="12"/>
  <c r="AM272" i="12"/>
  <c r="W272" i="12"/>
  <c r="G272" i="12"/>
  <c r="BK272" i="12"/>
  <c r="BF272" i="12"/>
  <c r="BA272" i="12"/>
  <c r="AU272" i="12"/>
  <c r="AP272" i="12"/>
  <c r="AK272" i="12"/>
  <c r="AE272" i="12"/>
  <c r="Z272" i="12"/>
  <c r="U272" i="12"/>
  <c r="O272" i="12"/>
  <c r="J272" i="12"/>
  <c r="E272" i="12"/>
  <c r="AS272" i="12"/>
  <c r="AC272" i="12"/>
  <c r="M272" i="12"/>
  <c r="BJ272" i="12"/>
  <c r="BE272" i="12"/>
  <c r="AY272" i="12"/>
  <c r="AT272" i="12"/>
  <c r="AO272" i="12"/>
  <c r="AI272" i="12"/>
  <c r="AD272" i="12"/>
  <c r="Y272" i="12"/>
  <c r="S272" i="12"/>
  <c r="N272" i="12"/>
  <c r="I272" i="12"/>
  <c r="BI272" i="12"/>
  <c r="AX272" i="12"/>
  <c r="AH272" i="12"/>
  <c r="R272" i="12"/>
  <c r="BJ206" i="12"/>
  <c r="BF206" i="12"/>
  <c r="BB206" i="12"/>
  <c r="AX206" i="12"/>
  <c r="AT206" i="12"/>
  <c r="AP206" i="12"/>
  <c r="AL206" i="12"/>
  <c r="AH206" i="12"/>
  <c r="AD206" i="12"/>
  <c r="Z206" i="12"/>
  <c r="V206" i="12"/>
  <c r="R206" i="12"/>
  <c r="N206" i="12"/>
  <c r="J206" i="12"/>
  <c r="F206" i="12"/>
  <c r="C207" i="12"/>
  <c r="BI206" i="12"/>
  <c r="BE206" i="12"/>
  <c r="BA206" i="12"/>
  <c r="AW206" i="12"/>
  <c r="AS206" i="12"/>
  <c r="AO206" i="12"/>
  <c r="AK206" i="12"/>
  <c r="AG206" i="12"/>
  <c r="AC206" i="12"/>
  <c r="Y206" i="12"/>
  <c r="U206" i="12"/>
  <c r="Q206" i="12"/>
  <c r="M206" i="12"/>
  <c r="I206" i="12"/>
  <c r="E206" i="12"/>
  <c r="BL206" i="12"/>
  <c r="BH206" i="12"/>
  <c r="BD206" i="12"/>
  <c r="AZ206" i="12"/>
  <c r="AV206" i="12"/>
  <c r="AR206" i="12"/>
  <c r="AN206" i="12"/>
  <c r="AJ206" i="12"/>
  <c r="AF206" i="12"/>
  <c r="AB206" i="12"/>
  <c r="X206" i="12"/>
  <c r="T206" i="12"/>
  <c r="P206" i="12"/>
  <c r="L206" i="12"/>
  <c r="H206" i="12"/>
  <c r="BK206" i="12"/>
  <c r="AU206" i="12"/>
  <c r="AE206" i="12"/>
  <c r="O206" i="12"/>
  <c r="BG206" i="12"/>
  <c r="AQ206" i="12"/>
  <c r="AA206" i="12"/>
  <c r="K206" i="12"/>
  <c r="AY206" i="12"/>
  <c r="S206" i="12"/>
  <c r="BC206" i="12"/>
  <c r="AM206" i="12"/>
  <c r="W206" i="12"/>
  <c r="G206" i="12"/>
  <c r="AI206" i="12"/>
  <c r="BJ144" i="12"/>
  <c r="BF144" i="12"/>
  <c r="BB144" i="12"/>
  <c r="AX144" i="12"/>
  <c r="AT144" i="12"/>
  <c r="AP144" i="12"/>
  <c r="AL144" i="12"/>
  <c r="AH144" i="12"/>
  <c r="AD144" i="12"/>
  <c r="Z144" i="12"/>
  <c r="V144" i="12"/>
  <c r="R144" i="12"/>
  <c r="N144" i="12"/>
  <c r="J144" i="12"/>
  <c r="F144" i="12"/>
  <c r="C145" i="12"/>
  <c r="BI144" i="12"/>
  <c r="BE144" i="12"/>
  <c r="BA144" i="12"/>
  <c r="AW144" i="12"/>
  <c r="AS144" i="12"/>
  <c r="AO144" i="12"/>
  <c r="AK144" i="12"/>
  <c r="AG144" i="12"/>
  <c r="AC144" i="12"/>
  <c r="Y144" i="12"/>
  <c r="U144" i="12"/>
  <c r="Q144" i="12"/>
  <c r="M144" i="12"/>
  <c r="I144" i="12"/>
  <c r="E144" i="12"/>
  <c r="BL144" i="12"/>
  <c r="BH144" i="12"/>
  <c r="BD144" i="12"/>
  <c r="AZ144" i="12"/>
  <c r="AV144" i="12"/>
  <c r="AR144" i="12"/>
  <c r="AN144" i="12"/>
  <c r="AJ144" i="12"/>
  <c r="AF144" i="12"/>
  <c r="AB144" i="12"/>
  <c r="X144" i="12"/>
  <c r="T144" i="12"/>
  <c r="P144" i="12"/>
  <c r="L144" i="12"/>
  <c r="H144" i="12"/>
  <c r="BK144" i="12"/>
  <c r="AU144" i="12"/>
  <c r="AE144" i="12"/>
  <c r="O144" i="12"/>
  <c r="AY144" i="12"/>
  <c r="BG144" i="12"/>
  <c r="AQ144" i="12"/>
  <c r="AA144" i="12"/>
  <c r="K144" i="12"/>
  <c r="S144" i="12"/>
  <c r="BC144" i="12"/>
  <c r="AM144" i="12"/>
  <c r="W144" i="12"/>
  <c r="G144" i="12"/>
  <c r="AI144" i="12"/>
  <c r="I537" i="4" l="1"/>
  <c r="I57" i="4" s="1"/>
  <c r="M71" i="11"/>
  <c r="M72" i="11" s="1"/>
  <c r="M74" i="11" s="1"/>
  <c r="K115" i="10" s="1"/>
  <c r="L75" i="11"/>
  <c r="J123" i="10" s="1"/>
  <c r="Q78" i="5"/>
  <c r="Q79" i="5" s="1"/>
  <c r="P114" i="5"/>
  <c r="Q77" i="5"/>
  <c r="Q115" i="5"/>
  <c r="Q113" i="5"/>
  <c r="Q109" i="5"/>
  <c r="J392" i="12"/>
  <c r="H132" i="10"/>
  <c r="R94" i="5"/>
  <c r="S73" i="5"/>
  <c r="R108" i="5"/>
  <c r="R86" i="5"/>
  <c r="R74" i="5"/>
  <c r="R76" i="5"/>
  <c r="I229" i="10"/>
  <c r="I230" i="10" s="1"/>
  <c r="J116" i="10"/>
  <c r="J118" i="10" s="1"/>
  <c r="K114" i="10"/>
  <c r="M21" i="13"/>
  <c r="M24" i="13" s="1"/>
  <c r="BL18" i="12"/>
  <c r="BH18" i="12"/>
  <c r="BD18" i="12"/>
  <c r="AZ18" i="12"/>
  <c r="AV18" i="12"/>
  <c r="AR18" i="12"/>
  <c r="AN18" i="12"/>
  <c r="AJ18" i="12"/>
  <c r="AF18" i="12"/>
  <c r="AB18" i="12"/>
  <c r="X18" i="12"/>
  <c r="T18" i="12"/>
  <c r="P18" i="12"/>
  <c r="L18" i="12"/>
  <c r="H18" i="12"/>
  <c r="BK18" i="12"/>
  <c r="BG18" i="12"/>
  <c r="BC18" i="12"/>
  <c r="AY18" i="12"/>
  <c r="AU18" i="12"/>
  <c r="AQ18" i="12"/>
  <c r="AM18" i="12"/>
  <c r="AI18" i="12"/>
  <c r="AE18" i="12"/>
  <c r="AA18" i="12"/>
  <c r="W18" i="12"/>
  <c r="S18" i="12"/>
  <c r="O18" i="12"/>
  <c r="K18" i="12"/>
  <c r="G18" i="12"/>
  <c r="BJ18" i="12"/>
  <c r="BF18" i="12"/>
  <c r="BB18" i="12"/>
  <c r="AX18" i="12"/>
  <c r="AT18" i="12"/>
  <c r="AP18" i="12"/>
  <c r="AL18" i="12"/>
  <c r="AH18" i="12"/>
  <c r="AD18" i="12"/>
  <c r="Z18" i="12"/>
  <c r="V18" i="12"/>
  <c r="R18" i="12"/>
  <c r="N18" i="12"/>
  <c r="J18" i="12"/>
  <c r="F18" i="12"/>
  <c r="C19" i="12"/>
  <c r="BI18" i="12"/>
  <c r="BE18" i="12"/>
  <c r="BA18" i="12"/>
  <c r="AW18" i="12"/>
  <c r="AS18" i="12"/>
  <c r="AO18" i="12"/>
  <c r="AK18" i="12"/>
  <c r="AG18" i="12"/>
  <c r="AC18" i="12"/>
  <c r="Y18" i="12"/>
  <c r="U18" i="12"/>
  <c r="Q18" i="12"/>
  <c r="M18" i="12"/>
  <c r="I18" i="12"/>
  <c r="E18" i="12"/>
  <c r="C81" i="12"/>
  <c r="BI80" i="12"/>
  <c r="BE80" i="12"/>
  <c r="BA80" i="12"/>
  <c r="AW80" i="12"/>
  <c r="AS80" i="12"/>
  <c r="AO80" i="12"/>
  <c r="AK80" i="12"/>
  <c r="AG80" i="12"/>
  <c r="AC80" i="12"/>
  <c r="Y80" i="12"/>
  <c r="U80" i="12"/>
  <c r="Q80" i="12"/>
  <c r="M80" i="12"/>
  <c r="I80" i="12"/>
  <c r="E80" i="12"/>
  <c r="BL80" i="12"/>
  <c r="BH80" i="12"/>
  <c r="BD80" i="12"/>
  <c r="AZ80" i="12"/>
  <c r="AV80" i="12"/>
  <c r="AR80" i="12"/>
  <c r="AN80" i="12"/>
  <c r="AJ80" i="12"/>
  <c r="AF80" i="12"/>
  <c r="AB80" i="12"/>
  <c r="X80" i="12"/>
  <c r="T80" i="12"/>
  <c r="P80" i="12"/>
  <c r="L80" i="12"/>
  <c r="H80" i="12"/>
  <c r="BF80" i="12"/>
  <c r="AX80" i="12"/>
  <c r="AP80" i="12"/>
  <c r="AH80" i="12"/>
  <c r="Z80" i="12"/>
  <c r="R80" i="12"/>
  <c r="J80" i="12"/>
  <c r="BK80" i="12"/>
  <c r="BC80" i="12"/>
  <c r="AU80" i="12"/>
  <c r="AM80" i="12"/>
  <c r="AE80" i="12"/>
  <c r="W80" i="12"/>
  <c r="O80" i="12"/>
  <c r="G80" i="12"/>
  <c r="BJ80" i="12"/>
  <c r="BB80" i="12"/>
  <c r="AT80" i="12"/>
  <c r="AL80" i="12"/>
  <c r="AD80" i="12"/>
  <c r="V80" i="12"/>
  <c r="N80" i="12"/>
  <c r="F80" i="12"/>
  <c r="BG80" i="12"/>
  <c r="AY80" i="12"/>
  <c r="AQ80" i="12"/>
  <c r="AI80" i="12"/>
  <c r="AA80" i="12"/>
  <c r="S80" i="12"/>
  <c r="K80" i="12"/>
  <c r="C335" i="12"/>
  <c r="BI334" i="12"/>
  <c r="BE334" i="12"/>
  <c r="BA334" i="12"/>
  <c r="AW334" i="12"/>
  <c r="AS334" i="12"/>
  <c r="AO334" i="12"/>
  <c r="AK334" i="12"/>
  <c r="AG334" i="12"/>
  <c r="AC334" i="12"/>
  <c r="Y334" i="12"/>
  <c r="U334" i="12"/>
  <c r="Q334" i="12"/>
  <c r="M334" i="12"/>
  <c r="I334" i="12"/>
  <c r="E334" i="12"/>
  <c r="BL334" i="12"/>
  <c r="BH334" i="12"/>
  <c r="BD334" i="12"/>
  <c r="AZ334" i="12"/>
  <c r="AV334" i="12"/>
  <c r="AR334" i="12"/>
  <c r="AN334" i="12"/>
  <c r="AJ334" i="12"/>
  <c r="AF334" i="12"/>
  <c r="AB334" i="12"/>
  <c r="X334" i="12"/>
  <c r="T334" i="12"/>
  <c r="P334" i="12"/>
  <c r="L334" i="12"/>
  <c r="H334" i="12"/>
  <c r="BK334" i="12"/>
  <c r="BG334" i="12"/>
  <c r="BC334" i="12"/>
  <c r="AY334" i="12"/>
  <c r="AU334" i="12"/>
  <c r="AQ334" i="12"/>
  <c r="AM334" i="12"/>
  <c r="AI334" i="12"/>
  <c r="AE334" i="12"/>
  <c r="AA334" i="12"/>
  <c r="W334" i="12"/>
  <c r="S334" i="12"/>
  <c r="O334" i="12"/>
  <c r="K334" i="12"/>
  <c r="G334" i="12"/>
  <c r="BB334" i="12"/>
  <c r="AL334" i="12"/>
  <c r="V334" i="12"/>
  <c r="F334" i="12"/>
  <c r="Z334" i="12"/>
  <c r="AX334" i="12"/>
  <c r="AH334" i="12"/>
  <c r="R334" i="12"/>
  <c r="AP334" i="12"/>
  <c r="BJ334" i="12"/>
  <c r="AT334" i="12"/>
  <c r="AD334" i="12"/>
  <c r="N334" i="12"/>
  <c r="BF334" i="12"/>
  <c r="J334" i="12"/>
  <c r="C274" i="12"/>
  <c r="BI273" i="12"/>
  <c r="BE273" i="12"/>
  <c r="BA273" i="12"/>
  <c r="AW273" i="12"/>
  <c r="AS273" i="12"/>
  <c r="AO273" i="12"/>
  <c r="AK273" i="12"/>
  <c r="AG273" i="12"/>
  <c r="AC273" i="12"/>
  <c r="Y273" i="12"/>
  <c r="U273" i="12"/>
  <c r="Q273" i="12"/>
  <c r="M273" i="12"/>
  <c r="BL273" i="12"/>
  <c r="BH273" i="12"/>
  <c r="BD273" i="12"/>
  <c r="AZ273" i="12"/>
  <c r="AV273" i="12"/>
  <c r="AR273" i="12"/>
  <c r="AN273" i="12"/>
  <c r="AJ273" i="12"/>
  <c r="AF273" i="12"/>
  <c r="AB273" i="12"/>
  <c r="X273" i="12"/>
  <c r="T273" i="12"/>
  <c r="P273" i="12"/>
  <c r="L273" i="12"/>
  <c r="H273" i="12"/>
  <c r="BK273" i="12"/>
  <c r="BG273" i="12"/>
  <c r="BC273" i="12"/>
  <c r="AY273" i="12"/>
  <c r="AU273" i="12"/>
  <c r="AQ273" i="12"/>
  <c r="AM273" i="12"/>
  <c r="AI273" i="12"/>
  <c r="AE273" i="12"/>
  <c r="AA273" i="12"/>
  <c r="W273" i="12"/>
  <c r="S273" i="12"/>
  <c r="O273" i="12"/>
  <c r="K273" i="12"/>
  <c r="G273" i="12"/>
  <c r="BF273" i="12"/>
  <c r="AP273" i="12"/>
  <c r="Z273" i="12"/>
  <c r="J273" i="12"/>
  <c r="BJ273" i="12"/>
  <c r="N273" i="12"/>
  <c r="BB273" i="12"/>
  <c r="AL273" i="12"/>
  <c r="V273" i="12"/>
  <c r="I273" i="12"/>
  <c r="AT273" i="12"/>
  <c r="E273" i="12"/>
  <c r="AX273" i="12"/>
  <c r="AH273" i="12"/>
  <c r="R273" i="12"/>
  <c r="F273" i="12"/>
  <c r="AD273" i="12"/>
  <c r="C208" i="12"/>
  <c r="BI207" i="12"/>
  <c r="BE207" i="12"/>
  <c r="BA207" i="12"/>
  <c r="AW207" i="12"/>
  <c r="AS207" i="12"/>
  <c r="AO207" i="12"/>
  <c r="AK207" i="12"/>
  <c r="AG207" i="12"/>
  <c r="AC207" i="12"/>
  <c r="Y207" i="12"/>
  <c r="U207" i="12"/>
  <c r="Q207" i="12"/>
  <c r="M207" i="12"/>
  <c r="I207" i="12"/>
  <c r="E207" i="12"/>
  <c r="BL207" i="12"/>
  <c r="BH207" i="12"/>
  <c r="BD207" i="12"/>
  <c r="AZ207" i="12"/>
  <c r="AV207" i="12"/>
  <c r="AR207" i="12"/>
  <c r="AN207" i="12"/>
  <c r="AJ207" i="12"/>
  <c r="AF207" i="12"/>
  <c r="AB207" i="12"/>
  <c r="X207" i="12"/>
  <c r="T207" i="12"/>
  <c r="P207" i="12"/>
  <c r="L207" i="12"/>
  <c r="H207" i="12"/>
  <c r="BK207" i="12"/>
  <c r="BG207" i="12"/>
  <c r="BC207" i="12"/>
  <c r="AY207" i="12"/>
  <c r="AU207" i="12"/>
  <c r="AQ207" i="12"/>
  <c r="AM207" i="12"/>
  <c r="AI207" i="12"/>
  <c r="AE207" i="12"/>
  <c r="AA207" i="12"/>
  <c r="W207" i="12"/>
  <c r="S207" i="12"/>
  <c r="O207" i="12"/>
  <c r="K207" i="12"/>
  <c r="G207" i="12"/>
  <c r="AX207" i="12"/>
  <c r="AH207" i="12"/>
  <c r="R207" i="12"/>
  <c r="BB207" i="12"/>
  <c r="F207" i="12"/>
  <c r="BJ207" i="12"/>
  <c r="AT207" i="12"/>
  <c r="AD207" i="12"/>
  <c r="N207" i="12"/>
  <c r="AL207" i="12"/>
  <c r="BF207" i="12"/>
  <c r="AP207" i="12"/>
  <c r="Z207" i="12"/>
  <c r="J207" i="12"/>
  <c r="V207" i="12"/>
  <c r="C146" i="12"/>
  <c r="BI145" i="12"/>
  <c r="BE145" i="12"/>
  <c r="BA145" i="12"/>
  <c r="AW145" i="12"/>
  <c r="AS145" i="12"/>
  <c r="AO145" i="12"/>
  <c r="AK145" i="12"/>
  <c r="AG145" i="12"/>
  <c r="AC145" i="12"/>
  <c r="Y145" i="12"/>
  <c r="U145" i="12"/>
  <c r="Q145" i="12"/>
  <c r="M145" i="12"/>
  <c r="I145" i="12"/>
  <c r="E145" i="12"/>
  <c r="BL145" i="12"/>
  <c r="BH145" i="12"/>
  <c r="BD145" i="12"/>
  <c r="AZ145" i="12"/>
  <c r="AV145" i="12"/>
  <c r="AR145" i="12"/>
  <c r="AN145" i="12"/>
  <c r="AJ145" i="12"/>
  <c r="AF145" i="12"/>
  <c r="AB145" i="12"/>
  <c r="X145" i="12"/>
  <c r="T145" i="12"/>
  <c r="P145" i="12"/>
  <c r="L145" i="12"/>
  <c r="H145" i="12"/>
  <c r="BK145" i="12"/>
  <c r="BG145" i="12"/>
  <c r="BC145" i="12"/>
  <c r="AY145" i="12"/>
  <c r="AU145" i="12"/>
  <c r="AQ145" i="12"/>
  <c r="AM145" i="12"/>
  <c r="AI145" i="12"/>
  <c r="AE145" i="12"/>
  <c r="AA145" i="12"/>
  <c r="W145" i="12"/>
  <c r="S145" i="12"/>
  <c r="O145" i="12"/>
  <c r="K145" i="12"/>
  <c r="G145" i="12"/>
  <c r="AX145" i="12"/>
  <c r="AH145" i="12"/>
  <c r="R145" i="12"/>
  <c r="BB145" i="12"/>
  <c r="BJ145" i="12"/>
  <c r="AT145" i="12"/>
  <c r="AD145" i="12"/>
  <c r="N145" i="12"/>
  <c r="AL145" i="12"/>
  <c r="F145" i="12"/>
  <c r="BF145" i="12"/>
  <c r="AP145" i="12"/>
  <c r="Z145" i="12"/>
  <c r="J145" i="12"/>
  <c r="V145" i="12"/>
  <c r="I109" i="10" l="1"/>
  <c r="J533" i="4"/>
  <c r="J537" i="4" s="1"/>
  <c r="M75" i="11"/>
  <c r="K123" i="10" s="1"/>
  <c r="N71" i="11"/>
  <c r="N72" i="11" s="1"/>
  <c r="O71" i="11" s="1"/>
  <c r="O72" i="11" s="1"/>
  <c r="R78" i="5"/>
  <c r="R79" i="5" s="1"/>
  <c r="R113" i="5"/>
  <c r="R115" i="5"/>
  <c r="R109" i="5"/>
  <c r="T73" i="5"/>
  <c r="S108" i="5"/>
  <c r="S94" i="5"/>
  <c r="S86" i="5"/>
  <c r="S74" i="5"/>
  <c r="S75" i="5" s="1"/>
  <c r="S76" i="5"/>
  <c r="Q114" i="5"/>
  <c r="R77" i="5"/>
  <c r="I132" i="10"/>
  <c r="K392" i="12"/>
  <c r="R75" i="5"/>
  <c r="K116" i="10"/>
  <c r="K229" i="10" s="1"/>
  <c r="K230" i="10" s="1"/>
  <c r="J229" i="10"/>
  <c r="J230" i="10" s="1"/>
  <c r="L114" i="10"/>
  <c r="N21" i="13"/>
  <c r="N24" i="13" s="1"/>
  <c r="BK19" i="12"/>
  <c r="BG19" i="12"/>
  <c r="BC19" i="12"/>
  <c r="AY19" i="12"/>
  <c r="AU19" i="12"/>
  <c r="AQ19" i="12"/>
  <c r="AM19" i="12"/>
  <c r="AI19" i="12"/>
  <c r="AE19" i="12"/>
  <c r="AA19" i="12"/>
  <c r="W19" i="12"/>
  <c r="S19" i="12"/>
  <c r="O19" i="12"/>
  <c r="K19" i="12"/>
  <c r="G19" i="12"/>
  <c r="BJ19" i="12"/>
  <c r="BF19" i="12"/>
  <c r="BB19" i="12"/>
  <c r="AX19" i="12"/>
  <c r="AT19" i="12"/>
  <c r="AP19" i="12"/>
  <c r="AL19" i="12"/>
  <c r="AH19" i="12"/>
  <c r="AD19" i="12"/>
  <c r="Z19" i="12"/>
  <c r="V19" i="12"/>
  <c r="R19" i="12"/>
  <c r="N19" i="12"/>
  <c r="J19" i="12"/>
  <c r="F19" i="12"/>
  <c r="C20" i="12"/>
  <c r="BI19" i="12"/>
  <c r="BE19" i="12"/>
  <c r="BA19" i="12"/>
  <c r="AW19" i="12"/>
  <c r="AS19" i="12"/>
  <c r="AO19" i="12"/>
  <c r="AK19" i="12"/>
  <c r="AG19" i="12"/>
  <c r="AC19" i="12"/>
  <c r="Y19" i="12"/>
  <c r="U19" i="12"/>
  <c r="Q19" i="12"/>
  <c r="M19" i="12"/>
  <c r="I19" i="12"/>
  <c r="E19" i="12"/>
  <c r="BL19" i="12"/>
  <c r="BH19" i="12"/>
  <c r="BD19" i="12"/>
  <c r="AZ19" i="12"/>
  <c r="AV19" i="12"/>
  <c r="AR19" i="12"/>
  <c r="AN19" i="12"/>
  <c r="AJ19" i="12"/>
  <c r="AF19" i="12"/>
  <c r="AB19" i="12"/>
  <c r="X19" i="12"/>
  <c r="T19" i="12"/>
  <c r="P19" i="12"/>
  <c r="L19" i="12"/>
  <c r="H19" i="12"/>
  <c r="C82" i="12"/>
  <c r="BL81" i="12"/>
  <c r="BH81" i="12"/>
  <c r="BD81" i="12"/>
  <c r="AZ81" i="12"/>
  <c r="AV81" i="12"/>
  <c r="AR81" i="12"/>
  <c r="AN81" i="12"/>
  <c r="AJ81" i="12"/>
  <c r="AF81" i="12"/>
  <c r="AB81" i="12"/>
  <c r="X81" i="12"/>
  <c r="T81" i="12"/>
  <c r="P81" i="12"/>
  <c r="L81" i="12"/>
  <c r="H81" i="12"/>
  <c r="BK81" i="12"/>
  <c r="BG81" i="12"/>
  <c r="BC81" i="12"/>
  <c r="AY81" i="12"/>
  <c r="AU81" i="12"/>
  <c r="AQ81" i="12"/>
  <c r="AM81" i="12"/>
  <c r="AI81" i="12"/>
  <c r="AE81" i="12"/>
  <c r="AA81" i="12"/>
  <c r="W81" i="12"/>
  <c r="S81" i="12"/>
  <c r="O81" i="12"/>
  <c r="K81" i="12"/>
  <c r="G81" i="12"/>
  <c r="BI81" i="12"/>
  <c r="BA81" i="12"/>
  <c r="AS81" i="12"/>
  <c r="AK81" i="12"/>
  <c r="AC81" i="12"/>
  <c r="U81" i="12"/>
  <c r="M81" i="12"/>
  <c r="E81" i="12"/>
  <c r="BF81" i="12"/>
  <c r="AX81" i="12"/>
  <c r="AP81" i="12"/>
  <c r="AH81" i="12"/>
  <c r="Z81" i="12"/>
  <c r="R81" i="12"/>
  <c r="J81" i="12"/>
  <c r="BE81" i="12"/>
  <c r="AW81" i="12"/>
  <c r="AO81" i="12"/>
  <c r="AG81" i="12"/>
  <c r="Y81" i="12"/>
  <c r="Q81" i="12"/>
  <c r="I81" i="12"/>
  <c r="BJ81" i="12"/>
  <c r="BB81" i="12"/>
  <c r="AT81" i="12"/>
  <c r="AL81" i="12"/>
  <c r="AD81" i="12"/>
  <c r="V81" i="12"/>
  <c r="N81" i="12"/>
  <c r="F81" i="12"/>
  <c r="BL335" i="12"/>
  <c r="BH335" i="12"/>
  <c r="BD335" i="12"/>
  <c r="AZ335" i="12"/>
  <c r="AV335" i="12"/>
  <c r="AR335" i="12"/>
  <c r="AN335" i="12"/>
  <c r="AJ335" i="12"/>
  <c r="AF335" i="12"/>
  <c r="AB335" i="12"/>
  <c r="X335" i="12"/>
  <c r="T335" i="12"/>
  <c r="P335" i="12"/>
  <c r="L335" i="12"/>
  <c r="H335" i="12"/>
  <c r="BK335" i="12"/>
  <c r="BG335" i="12"/>
  <c r="BC335" i="12"/>
  <c r="AY335" i="12"/>
  <c r="AU335" i="12"/>
  <c r="AQ335" i="12"/>
  <c r="AM335" i="12"/>
  <c r="AI335" i="12"/>
  <c r="AE335" i="12"/>
  <c r="AA335" i="12"/>
  <c r="W335" i="12"/>
  <c r="S335" i="12"/>
  <c r="O335" i="12"/>
  <c r="K335" i="12"/>
  <c r="G335" i="12"/>
  <c r="BJ335" i="12"/>
  <c r="BF335" i="12"/>
  <c r="BB335" i="12"/>
  <c r="AX335" i="12"/>
  <c r="AT335" i="12"/>
  <c r="AP335" i="12"/>
  <c r="AL335" i="12"/>
  <c r="AH335" i="12"/>
  <c r="AD335" i="12"/>
  <c r="Z335" i="12"/>
  <c r="V335" i="12"/>
  <c r="R335" i="12"/>
  <c r="N335" i="12"/>
  <c r="J335" i="12"/>
  <c r="F335" i="12"/>
  <c r="BE335" i="12"/>
  <c r="AO335" i="12"/>
  <c r="Y335" i="12"/>
  <c r="I335" i="12"/>
  <c r="AS335" i="12"/>
  <c r="M335" i="12"/>
  <c r="BA335" i="12"/>
  <c r="AK335" i="12"/>
  <c r="U335" i="12"/>
  <c r="E335" i="12"/>
  <c r="BI335" i="12"/>
  <c r="AC335" i="12"/>
  <c r="C336" i="12"/>
  <c r="AW335" i="12"/>
  <c r="AG335" i="12"/>
  <c r="Q335" i="12"/>
  <c r="BL274" i="12"/>
  <c r="BH274" i="12"/>
  <c r="BD274" i="12"/>
  <c r="AZ274" i="12"/>
  <c r="AV274" i="12"/>
  <c r="AR274" i="12"/>
  <c r="AN274" i="12"/>
  <c r="AJ274" i="12"/>
  <c r="AF274" i="12"/>
  <c r="AB274" i="12"/>
  <c r="X274" i="12"/>
  <c r="T274" i="12"/>
  <c r="P274" i="12"/>
  <c r="L274" i="12"/>
  <c r="H274" i="12"/>
  <c r="BK274" i="12"/>
  <c r="BG274" i="12"/>
  <c r="BC274" i="12"/>
  <c r="AY274" i="12"/>
  <c r="AU274" i="12"/>
  <c r="AQ274" i="12"/>
  <c r="AM274" i="12"/>
  <c r="AI274" i="12"/>
  <c r="AE274" i="12"/>
  <c r="AA274" i="12"/>
  <c r="W274" i="12"/>
  <c r="S274" i="12"/>
  <c r="O274" i="12"/>
  <c r="K274" i="12"/>
  <c r="G274" i="12"/>
  <c r="BJ274" i="12"/>
  <c r="BF274" i="12"/>
  <c r="BB274" i="12"/>
  <c r="AX274" i="12"/>
  <c r="AT274" i="12"/>
  <c r="AP274" i="12"/>
  <c r="AL274" i="12"/>
  <c r="AH274" i="12"/>
  <c r="AD274" i="12"/>
  <c r="Z274" i="12"/>
  <c r="V274" i="12"/>
  <c r="R274" i="12"/>
  <c r="N274" i="12"/>
  <c r="J274" i="12"/>
  <c r="F274" i="12"/>
  <c r="BI274" i="12"/>
  <c r="AS274" i="12"/>
  <c r="AC274" i="12"/>
  <c r="M274" i="12"/>
  <c r="C275" i="12"/>
  <c r="BE274" i="12"/>
  <c r="AO274" i="12"/>
  <c r="Y274" i="12"/>
  <c r="I274" i="12"/>
  <c r="AG274" i="12"/>
  <c r="BA274" i="12"/>
  <c r="AK274" i="12"/>
  <c r="U274" i="12"/>
  <c r="E274" i="12"/>
  <c r="AW274" i="12"/>
  <c r="Q274" i="12"/>
  <c r="BL208" i="12"/>
  <c r="BH208" i="12"/>
  <c r="BD208" i="12"/>
  <c r="AZ208" i="12"/>
  <c r="AV208" i="12"/>
  <c r="AR208" i="12"/>
  <c r="AN208" i="12"/>
  <c r="AJ208" i="12"/>
  <c r="AF208" i="12"/>
  <c r="AB208" i="12"/>
  <c r="X208" i="12"/>
  <c r="T208" i="12"/>
  <c r="P208" i="12"/>
  <c r="L208" i="12"/>
  <c r="H208" i="12"/>
  <c r="BK208" i="12"/>
  <c r="BG208" i="12"/>
  <c r="BC208" i="12"/>
  <c r="AY208" i="12"/>
  <c r="AU208" i="12"/>
  <c r="AQ208" i="12"/>
  <c r="AM208" i="12"/>
  <c r="AI208" i="12"/>
  <c r="AE208" i="12"/>
  <c r="AA208" i="12"/>
  <c r="W208" i="12"/>
  <c r="S208" i="12"/>
  <c r="O208" i="12"/>
  <c r="K208" i="12"/>
  <c r="G208" i="12"/>
  <c r="BJ208" i="12"/>
  <c r="BF208" i="12"/>
  <c r="BB208" i="12"/>
  <c r="AX208" i="12"/>
  <c r="AT208" i="12"/>
  <c r="AP208" i="12"/>
  <c r="AL208" i="12"/>
  <c r="AH208" i="12"/>
  <c r="AD208" i="12"/>
  <c r="Z208" i="12"/>
  <c r="V208" i="12"/>
  <c r="R208" i="12"/>
  <c r="N208" i="12"/>
  <c r="J208" i="12"/>
  <c r="F208" i="12"/>
  <c r="BA208" i="12"/>
  <c r="AK208" i="12"/>
  <c r="U208" i="12"/>
  <c r="E208" i="12"/>
  <c r="AO208" i="12"/>
  <c r="C209" i="12"/>
  <c r="AW208" i="12"/>
  <c r="AG208" i="12"/>
  <c r="Q208" i="12"/>
  <c r="BE208" i="12"/>
  <c r="I208" i="12"/>
  <c r="BI208" i="12"/>
  <c r="AS208" i="12"/>
  <c r="AC208" i="12"/>
  <c r="M208" i="12"/>
  <c r="Y208" i="12"/>
  <c r="BL146" i="12"/>
  <c r="BH146" i="12"/>
  <c r="BD146" i="12"/>
  <c r="AZ146" i="12"/>
  <c r="AV146" i="12"/>
  <c r="AR146" i="12"/>
  <c r="AN146" i="12"/>
  <c r="AJ146" i="12"/>
  <c r="AF146" i="12"/>
  <c r="AB146" i="12"/>
  <c r="X146" i="12"/>
  <c r="T146" i="12"/>
  <c r="P146" i="12"/>
  <c r="L146" i="12"/>
  <c r="H146" i="12"/>
  <c r="BK146" i="12"/>
  <c r="BG146" i="12"/>
  <c r="BC146" i="12"/>
  <c r="AY146" i="12"/>
  <c r="AU146" i="12"/>
  <c r="AQ146" i="12"/>
  <c r="AM146" i="12"/>
  <c r="AI146" i="12"/>
  <c r="AE146" i="12"/>
  <c r="AA146" i="12"/>
  <c r="W146" i="12"/>
  <c r="S146" i="12"/>
  <c r="O146" i="12"/>
  <c r="K146" i="12"/>
  <c r="G146" i="12"/>
  <c r="BJ146" i="12"/>
  <c r="BF146" i="12"/>
  <c r="BB146" i="12"/>
  <c r="AX146" i="12"/>
  <c r="AT146" i="12"/>
  <c r="AP146" i="12"/>
  <c r="AL146" i="12"/>
  <c r="AH146" i="12"/>
  <c r="AD146" i="12"/>
  <c r="Z146" i="12"/>
  <c r="V146" i="12"/>
  <c r="R146" i="12"/>
  <c r="N146" i="12"/>
  <c r="J146" i="12"/>
  <c r="F146" i="12"/>
  <c r="BA146" i="12"/>
  <c r="AK146" i="12"/>
  <c r="U146" i="12"/>
  <c r="E146" i="12"/>
  <c r="AO146" i="12"/>
  <c r="C147" i="12"/>
  <c r="AW146" i="12"/>
  <c r="AG146" i="12"/>
  <c r="Q146" i="12"/>
  <c r="Y146" i="12"/>
  <c r="BI146" i="12"/>
  <c r="AS146" i="12"/>
  <c r="AC146" i="12"/>
  <c r="M146" i="12"/>
  <c r="BE146" i="12"/>
  <c r="I146" i="12"/>
  <c r="J55" i="4" l="1"/>
  <c r="J57" i="4"/>
  <c r="K533" i="4"/>
  <c r="J109" i="10"/>
  <c r="N74" i="11"/>
  <c r="L115" i="10" s="1"/>
  <c r="L116" i="10" s="1"/>
  <c r="L229" i="10" s="1"/>
  <c r="L230" i="10" s="1"/>
  <c r="N75" i="11"/>
  <c r="L123" i="10" s="1"/>
  <c r="S78" i="5"/>
  <c r="S79" i="5" s="1"/>
  <c r="R114" i="5"/>
  <c r="J132" i="10"/>
  <c r="L392" i="12"/>
  <c r="S77" i="5"/>
  <c r="T94" i="5"/>
  <c r="U73" i="5"/>
  <c r="T108" i="5"/>
  <c r="T86" i="5"/>
  <c r="T74" i="5"/>
  <c r="T76" i="5"/>
  <c r="S113" i="5"/>
  <c r="S115" i="5"/>
  <c r="S109" i="5"/>
  <c r="K118" i="10"/>
  <c r="O75" i="11"/>
  <c r="M123" i="10" s="1"/>
  <c r="P71" i="11"/>
  <c r="P72" i="11" s="1"/>
  <c r="O74" i="11"/>
  <c r="M115" i="10" s="1"/>
  <c r="M114" i="10"/>
  <c r="O21" i="13"/>
  <c r="O24" i="13" s="1"/>
  <c r="C21" i="12"/>
  <c r="BI20" i="12"/>
  <c r="BE20" i="12"/>
  <c r="BA20" i="12"/>
  <c r="AW20" i="12"/>
  <c r="AS20" i="12"/>
  <c r="AO20" i="12"/>
  <c r="AK20" i="12"/>
  <c r="AG20" i="12"/>
  <c r="AC20" i="12"/>
  <c r="Y20" i="12"/>
  <c r="BK20" i="12"/>
  <c r="BG20" i="12"/>
  <c r="BC20" i="12"/>
  <c r="AY20" i="12"/>
  <c r="AU20" i="12"/>
  <c r="AQ20" i="12"/>
  <c r="AM20" i="12"/>
  <c r="AI20" i="12"/>
  <c r="AE20" i="12"/>
  <c r="AA20" i="12"/>
  <c r="BH20" i="12"/>
  <c r="AZ20" i="12"/>
  <c r="AR20" i="12"/>
  <c r="AJ20" i="12"/>
  <c r="AB20" i="12"/>
  <c r="V20" i="12"/>
  <c r="R20" i="12"/>
  <c r="N20" i="12"/>
  <c r="J20" i="12"/>
  <c r="F20" i="12"/>
  <c r="BF20" i="12"/>
  <c r="AX20" i="12"/>
  <c r="AP20" i="12"/>
  <c r="AH20" i="12"/>
  <c r="Z20" i="12"/>
  <c r="U20" i="12"/>
  <c r="Q20" i="12"/>
  <c r="M20" i="12"/>
  <c r="I20" i="12"/>
  <c r="E20" i="12"/>
  <c r="BL20" i="12"/>
  <c r="BD20" i="12"/>
  <c r="AV20" i="12"/>
  <c r="AN20" i="12"/>
  <c r="AF20" i="12"/>
  <c r="X20" i="12"/>
  <c r="T20" i="12"/>
  <c r="P20" i="12"/>
  <c r="L20" i="12"/>
  <c r="H20" i="12"/>
  <c r="BJ20" i="12"/>
  <c r="BB20" i="12"/>
  <c r="AT20" i="12"/>
  <c r="AL20" i="12"/>
  <c r="AD20" i="12"/>
  <c r="W20" i="12"/>
  <c r="S20" i="12"/>
  <c r="O20" i="12"/>
  <c r="K20" i="12"/>
  <c r="G20" i="12"/>
  <c r="BL82" i="12"/>
  <c r="BH82" i="12"/>
  <c r="BD82" i="12"/>
  <c r="AZ82" i="12"/>
  <c r="AV82" i="12"/>
  <c r="AR82" i="12"/>
  <c r="AN82" i="12"/>
  <c r="AJ82" i="12"/>
  <c r="AF82" i="12"/>
  <c r="AB82" i="12"/>
  <c r="X82" i="12"/>
  <c r="T82" i="12"/>
  <c r="P82" i="12"/>
  <c r="L82" i="12"/>
  <c r="H82" i="12"/>
  <c r="BK82" i="12"/>
  <c r="BG82" i="12"/>
  <c r="BC82" i="12"/>
  <c r="AY82" i="12"/>
  <c r="AU82" i="12"/>
  <c r="AQ82" i="12"/>
  <c r="AM82" i="12"/>
  <c r="AI82" i="12"/>
  <c r="AE82" i="12"/>
  <c r="AA82" i="12"/>
  <c r="W82" i="12"/>
  <c r="S82" i="12"/>
  <c r="O82" i="12"/>
  <c r="K82" i="12"/>
  <c r="G82" i="12"/>
  <c r="BJ82" i="12"/>
  <c r="BF82" i="12"/>
  <c r="BB82" i="12"/>
  <c r="AX82" i="12"/>
  <c r="AT82" i="12"/>
  <c r="AP82" i="12"/>
  <c r="AL82" i="12"/>
  <c r="AH82" i="12"/>
  <c r="AD82" i="12"/>
  <c r="Z82" i="12"/>
  <c r="V82" i="12"/>
  <c r="R82" i="12"/>
  <c r="N82" i="12"/>
  <c r="J82" i="12"/>
  <c r="F82" i="12"/>
  <c r="BI82" i="12"/>
  <c r="AS82" i="12"/>
  <c r="AC82" i="12"/>
  <c r="M82" i="12"/>
  <c r="BE82" i="12"/>
  <c r="AO82" i="12"/>
  <c r="Y82" i="12"/>
  <c r="I82" i="12"/>
  <c r="BA82" i="12"/>
  <c r="AK82" i="12"/>
  <c r="U82" i="12"/>
  <c r="E82" i="12"/>
  <c r="C83" i="12"/>
  <c r="AW82" i="12"/>
  <c r="AG82" i="12"/>
  <c r="Q82" i="12"/>
  <c r="BK336" i="12"/>
  <c r="BG336" i="12"/>
  <c r="BC336" i="12"/>
  <c r="AY336" i="12"/>
  <c r="AU336" i="12"/>
  <c r="AQ336" i="12"/>
  <c r="AM336" i="12"/>
  <c r="AI336" i="12"/>
  <c r="AE336" i="12"/>
  <c r="AA336" i="12"/>
  <c r="W336" i="12"/>
  <c r="S336" i="12"/>
  <c r="O336" i="12"/>
  <c r="K336" i="12"/>
  <c r="G336" i="12"/>
  <c r="BJ336" i="12"/>
  <c r="BF336" i="12"/>
  <c r="BB336" i="12"/>
  <c r="AX336" i="12"/>
  <c r="AT336" i="12"/>
  <c r="AP336" i="12"/>
  <c r="AL336" i="12"/>
  <c r="AH336" i="12"/>
  <c r="AD336" i="12"/>
  <c r="Z336" i="12"/>
  <c r="V336" i="12"/>
  <c r="R336" i="12"/>
  <c r="N336" i="12"/>
  <c r="J336" i="12"/>
  <c r="F336" i="12"/>
  <c r="C337" i="12"/>
  <c r="BI336" i="12"/>
  <c r="BE336" i="12"/>
  <c r="BA336" i="12"/>
  <c r="AW336" i="12"/>
  <c r="AS336" i="12"/>
  <c r="AO336" i="12"/>
  <c r="AK336" i="12"/>
  <c r="AG336" i="12"/>
  <c r="AC336" i="12"/>
  <c r="Y336" i="12"/>
  <c r="U336" i="12"/>
  <c r="Q336" i="12"/>
  <c r="M336" i="12"/>
  <c r="I336" i="12"/>
  <c r="E336" i="12"/>
  <c r="BH336" i="12"/>
  <c r="AR336" i="12"/>
  <c r="AB336" i="12"/>
  <c r="L336" i="12"/>
  <c r="AF336" i="12"/>
  <c r="BD336" i="12"/>
  <c r="AN336" i="12"/>
  <c r="X336" i="12"/>
  <c r="H336" i="12"/>
  <c r="AV336" i="12"/>
  <c r="AZ336" i="12"/>
  <c r="AJ336" i="12"/>
  <c r="T336" i="12"/>
  <c r="BL336" i="12"/>
  <c r="P336" i="12"/>
  <c r="BK275" i="12"/>
  <c r="BG275" i="12"/>
  <c r="BC275" i="12"/>
  <c r="AY275" i="12"/>
  <c r="AU275" i="12"/>
  <c r="AQ275" i="12"/>
  <c r="AM275" i="12"/>
  <c r="AI275" i="12"/>
  <c r="AE275" i="12"/>
  <c r="AA275" i="12"/>
  <c r="W275" i="12"/>
  <c r="S275" i="12"/>
  <c r="O275" i="12"/>
  <c r="K275" i="12"/>
  <c r="G275" i="12"/>
  <c r="BJ275" i="12"/>
  <c r="BF275" i="12"/>
  <c r="BB275" i="12"/>
  <c r="AX275" i="12"/>
  <c r="AT275" i="12"/>
  <c r="AP275" i="12"/>
  <c r="AL275" i="12"/>
  <c r="AH275" i="12"/>
  <c r="AD275" i="12"/>
  <c r="Z275" i="12"/>
  <c r="V275" i="12"/>
  <c r="R275" i="12"/>
  <c r="N275" i="12"/>
  <c r="J275" i="12"/>
  <c r="F275" i="12"/>
  <c r="C276" i="12"/>
  <c r="BI275" i="12"/>
  <c r="BE275" i="12"/>
  <c r="BA275" i="12"/>
  <c r="AW275" i="12"/>
  <c r="AS275" i="12"/>
  <c r="AO275" i="12"/>
  <c r="AK275" i="12"/>
  <c r="AG275" i="12"/>
  <c r="AC275" i="12"/>
  <c r="Y275" i="12"/>
  <c r="U275" i="12"/>
  <c r="Q275" i="12"/>
  <c r="M275" i="12"/>
  <c r="I275" i="12"/>
  <c r="E275" i="12"/>
  <c r="BL275" i="12"/>
  <c r="AV275" i="12"/>
  <c r="AF275" i="12"/>
  <c r="P275" i="12"/>
  <c r="AZ275" i="12"/>
  <c r="BH275" i="12"/>
  <c r="AR275" i="12"/>
  <c r="AB275" i="12"/>
  <c r="L275" i="12"/>
  <c r="T275" i="12"/>
  <c r="BD275" i="12"/>
  <c r="AN275" i="12"/>
  <c r="X275" i="12"/>
  <c r="H275" i="12"/>
  <c r="AJ275" i="12"/>
  <c r="BK209" i="12"/>
  <c r="BG209" i="12"/>
  <c r="BC209" i="12"/>
  <c r="AY209" i="12"/>
  <c r="AU209" i="12"/>
  <c r="AQ209" i="12"/>
  <c r="AM209" i="12"/>
  <c r="AI209" i="12"/>
  <c r="AE209" i="12"/>
  <c r="AA209" i="12"/>
  <c r="W209" i="12"/>
  <c r="S209" i="12"/>
  <c r="O209" i="12"/>
  <c r="K209" i="12"/>
  <c r="G209" i="12"/>
  <c r="BJ209" i="12"/>
  <c r="BF209" i="12"/>
  <c r="BB209" i="12"/>
  <c r="AX209" i="12"/>
  <c r="AT209" i="12"/>
  <c r="AP209" i="12"/>
  <c r="AL209" i="12"/>
  <c r="AH209" i="12"/>
  <c r="AD209" i="12"/>
  <c r="Z209" i="12"/>
  <c r="V209" i="12"/>
  <c r="R209" i="12"/>
  <c r="N209" i="12"/>
  <c r="J209" i="12"/>
  <c r="F209" i="12"/>
  <c r="C210" i="12"/>
  <c r="BI209" i="12"/>
  <c r="BE209" i="12"/>
  <c r="BA209" i="12"/>
  <c r="AW209" i="12"/>
  <c r="AS209" i="12"/>
  <c r="AO209" i="12"/>
  <c r="AK209" i="12"/>
  <c r="AG209" i="12"/>
  <c r="AC209" i="12"/>
  <c r="Y209" i="12"/>
  <c r="U209" i="12"/>
  <c r="Q209" i="12"/>
  <c r="M209" i="12"/>
  <c r="I209" i="12"/>
  <c r="E209" i="12"/>
  <c r="BD209" i="12"/>
  <c r="AN209" i="12"/>
  <c r="X209" i="12"/>
  <c r="H209" i="12"/>
  <c r="AR209" i="12"/>
  <c r="AB209" i="12"/>
  <c r="AZ209" i="12"/>
  <c r="AJ209" i="12"/>
  <c r="T209" i="12"/>
  <c r="BL209" i="12"/>
  <c r="AV209" i="12"/>
  <c r="AF209" i="12"/>
  <c r="P209" i="12"/>
  <c r="BH209" i="12"/>
  <c r="L209" i="12"/>
  <c r="C148" i="12"/>
  <c r="BI147" i="12"/>
  <c r="BE147" i="12"/>
  <c r="BA147" i="12"/>
  <c r="AW147" i="12"/>
  <c r="AS147" i="12"/>
  <c r="AO147" i="12"/>
  <c r="AK147" i="12"/>
  <c r="AG147" i="12"/>
  <c r="AC147" i="12"/>
  <c r="Y147" i="12"/>
  <c r="BL147" i="12"/>
  <c r="BH147" i="12"/>
  <c r="BD147" i="12"/>
  <c r="AZ147" i="12"/>
  <c r="AV147" i="12"/>
  <c r="AR147" i="12"/>
  <c r="AN147" i="12"/>
  <c r="AJ147" i="12"/>
  <c r="AF147" i="12"/>
  <c r="AB147" i="12"/>
  <c r="X147" i="12"/>
  <c r="BK147" i="12"/>
  <c r="BG147" i="12"/>
  <c r="BC147" i="12"/>
  <c r="AY147" i="12"/>
  <c r="AU147" i="12"/>
  <c r="AQ147" i="12"/>
  <c r="AM147" i="12"/>
  <c r="AI147" i="12"/>
  <c r="AE147" i="12"/>
  <c r="AA147" i="12"/>
  <c r="BB147" i="12"/>
  <c r="AL147" i="12"/>
  <c r="W147" i="12"/>
  <c r="S147" i="12"/>
  <c r="O147" i="12"/>
  <c r="K147" i="12"/>
  <c r="G147" i="12"/>
  <c r="AX147" i="12"/>
  <c r="AH147" i="12"/>
  <c r="V147" i="12"/>
  <c r="R147" i="12"/>
  <c r="N147" i="12"/>
  <c r="J147" i="12"/>
  <c r="F147" i="12"/>
  <c r="BJ147" i="12"/>
  <c r="AT147" i="12"/>
  <c r="AD147" i="12"/>
  <c r="U147" i="12"/>
  <c r="Q147" i="12"/>
  <c r="M147" i="12"/>
  <c r="I147" i="12"/>
  <c r="E147" i="12"/>
  <c r="Z147" i="12"/>
  <c r="H147" i="12"/>
  <c r="L147" i="12"/>
  <c r="T147" i="12"/>
  <c r="AP147" i="12"/>
  <c r="BF147" i="12"/>
  <c r="P147" i="12"/>
  <c r="K537" i="4" l="1"/>
  <c r="K55" i="4"/>
  <c r="T78" i="5"/>
  <c r="T79" i="5" s="1"/>
  <c r="S114" i="5"/>
  <c r="T113" i="5"/>
  <c r="T115" i="5"/>
  <c r="T109" i="5"/>
  <c r="T77" i="5"/>
  <c r="U108" i="5"/>
  <c r="U94" i="5"/>
  <c r="U86" i="5"/>
  <c r="U74" i="5"/>
  <c r="U75" i="5" s="1"/>
  <c r="U76" i="5"/>
  <c r="T75" i="5"/>
  <c r="M392" i="12"/>
  <c r="K132" i="10"/>
  <c r="L118" i="10"/>
  <c r="M116" i="10"/>
  <c r="M229" i="10" s="1"/>
  <c r="M230" i="10" s="1"/>
  <c r="P75" i="11"/>
  <c r="N123" i="10" s="1"/>
  <c r="P74" i="11"/>
  <c r="N115" i="10" s="1"/>
  <c r="Q71" i="11"/>
  <c r="Q72" i="11" s="1"/>
  <c r="N114" i="10"/>
  <c r="P21" i="13"/>
  <c r="P24" i="13" s="1"/>
  <c r="BL21" i="12"/>
  <c r="BH21" i="12"/>
  <c r="BD21" i="12"/>
  <c r="AZ21" i="12"/>
  <c r="AV21" i="12"/>
  <c r="AR21" i="12"/>
  <c r="AN21" i="12"/>
  <c r="AJ21" i="12"/>
  <c r="AF21" i="12"/>
  <c r="AB21" i="12"/>
  <c r="X21" i="12"/>
  <c r="T21" i="12"/>
  <c r="P21" i="12"/>
  <c r="L21" i="12"/>
  <c r="H21" i="12"/>
  <c r="BJ21" i="12"/>
  <c r="BF21" i="12"/>
  <c r="BB21" i="12"/>
  <c r="AX21" i="12"/>
  <c r="AT21" i="12"/>
  <c r="AP21" i="12"/>
  <c r="AL21" i="12"/>
  <c r="AH21" i="12"/>
  <c r="AD21" i="12"/>
  <c r="Z21" i="12"/>
  <c r="V21" i="12"/>
  <c r="R21" i="12"/>
  <c r="N21" i="12"/>
  <c r="J21" i="12"/>
  <c r="F21" i="12"/>
  <c r="BK21" i="12"/>
  <c r="BC21" i="12"/>
  <c r="AU21" i="12"/>
  <c r="AM21" i="12"/>
  <c r="AE21" i="12"/>
  <c r="W21" i="12"/>
  <c r="O21" i="12"/>
  <c r="G21" i="12"/>
  <c r="BI21" i="12"/>
  <c r="BA21" i="12"/>
  <c r="AS21" i="12"/>
  <c r="AK21" i="12"/>
  <c r="AC21" i="12"/>
  <c r="U21" i="12"/>
  <c r="M21" i="12"/>
  <c r="E21" i="12"/>
  <c r="BG21" i="12"/>
  <c r="AY21" i="12"/>
  <c r="AQ21" i="12"/>
  <c r="AI21" i="12"/>
  <c r="AA21" i="12"/>
  <c r="S21" i="12"/>
  <c r="K21" i="12"/>
  <c r="C22" i="12"/>
  <c r="BE21" i="12"/>
  <c r="AW21" i="12"/>
  <c r="AO21" i="12"/>
  <c r="AG21" i="12"/>
  <c r="Y21" i="12"/>
  <c r="Q21" i="12"/>
  <c r="I21" i="12"/>
  <c r="BJ83" i="12"/>
  <c r="BF83" i="12"/>
  <c r="BB83" i="12"/>
  <c r="AX83" i="12"/>
  <c r="AT83" i="12"/>
  <c r="AP83" i="12"/>
  <c r="BL83" i="12"/>
  <c r="BH83" i="12"/>
  <c r="BD83" i="12"/>
  <c r="AZ83" i="12"/>
  <c r="AV83" i="12"/>
  <c r="AR83" i="12"/>
  <c r="BK83" i="12"/>
  <c r="BG83" i="12"/>
  <c r="BC83" i="12"/>
  <c r="AY83" i="12"/>
  <c r="AU83" i="12"/>
  <c r="BI83" i="12"/>
  <c r="AS83" i="12"/>
  <c r="AM83" i="12"/>
  <c r="AI83" i="12"/>
  <c r="AE83" i="12"/>
  <c r="AA83" i="12"/>
  <c r="W83" i="12"/>
  <c r="S83" i="12"/>
  <c r="O83" i="12"/>
  <c r="K83" i="12"/>
  <c r="G83" i="12"/>
  <c r="BE83" i="12"/>
  <c r="AQ83" i="12"/>
  <c r="AL83" i="12"/>
  <c r="AH83" i="12"/>
  <c r="AD83" i="12"/>
  <c r="Z83" i="12"/>
  <c r="V83" i="12"/>
  <c r="R83" i="12"/>
  <c r="N83" i="12"/>
  <c r="J83" i="12"/>
  <c r="F83" i="12"/>
  <c r="BA83" i="12"/>
  <c r="AO83" i="12"/>
  <c r="AK83" i="12"/>
  <c r="AG83" i="12"/>
  <c r="AC83" i="12"/>
  <c r="Y83" i="12"/>
  <c r="U83" i="12"/>
  <c r="Q83" i="12"/>
  <c r="M83" i="12"/>
  <c r="I83" i="12"/>
  <c r="E83" i="12"/>
  <c r="C84" i="12"/>
  <c r="AF83" i="12"/>
  <c r="P83" i="12"/>
  <c r="AW83" i="12"/>
  <c r="AB83" i="12"/>
  <c r="L83" i="12"/>
  <c r="AN83" i="12"/>
  <c r="X83" i="12"/>
  <c r="H83" i="12"/>
  <c r="AJ83" i="12"/>
  <c r="T83" i="12"/>
  <c r="BJ337" i="12"/>
  <c r="BF337" i="12"/>
  <c r="BB337" i="12"/>
  <c r="AX337" i="12"/>
  <c r="AT337" i="12"/>
  <c r="AP337" i="12"/>
  <c r="AL337" i="12"/>
  <c r="AH337" i="12"/>
  <c r="AD337" i="12"/>
  <c r="Z337" i="12"/>
  <c r="V337" i="12"/>
  <c r="R337" i="12"/>
  <c r="N337" i="12"/>
  <c r="J337" i="12"/>
  <c r="F337" i="12"/>
  <c r="C338" i="12"/>
  <c r="BI337" i="12"/>
  <c r="BE337" i="12"/>
  <c r="BA337" i="12"/>
  <c r="AW337" i="12"/>
  <c r="AS337" i="12"/>
  <c r="AO337" i="12"/>
  <c r="AK337" i="12"/>
  <c r="AG337" i="12"/>
  <c r="AC337" i="12"/>
  <c r="Y337" i="12"/>
  <c r="U337" i="12"/>
  <c r="Q337" i="12"/>
  <c r="M337" i="12"/>
  <c r="I337" i="12"/>
  <c r="E337" i="12"/>
  <c r="BL337" i="12"/>
  <c r="BH337" i="12"/>
  <c r="BD337" i="12"/>
  <c r="AZ337" i="12"/>
  <c r="AV337" i="12"/>
  <c r="AR337" i="12"/>
  <c r="AN337" i="12"/>
  <c r="AJ337" i="12"/>
  <c r="AF337" i="12"/>
  <c r="AB337" i="12"/>
  <c r="X337" i="12"/>
  <c r="T337" i="12"/>
  <c r="P337" i="12"/>
  <c r="L337" i="12"/>
  <c r="H337" i="12"/>
  <c r="BK337" i="12"/>
  <c r="AU337" i="12"/>
  <c r="AE337" i="12"/>
  <c r="O337" i="12"/>
  <c r="S337" i="12"/>
  <c r="BG337" i="12"/>
  <c r="AQ337" i="12"/>
  <c r="AA337" i="12"/>
  <c r="K337" i="12"/>
  <c r="AI337" i="12"/>
  <c r="BC337" i="12"/>
  <c r="AM337" i="12"/>
  <c r="W337" i="12"/>
  <c r="G337" i="12"/>
  <c r="AY337" i="12"/>
  <c r="BJ276" i="12"/>
  <c r="BF276" i="12"/>
  <c r="BB276" i="12"/>
  <c r="AX276" i="12"/>
  <c r="AT276" i="12"/>
  <c r="AP276" i="12"/>
  <c r="AL276" i="12"/>
  <c r="AH276" i="12"/>
  <c r="AD276" i="12"/>
  <c r="Z276" i="12"/>
  <c r="V276" i="12"/>
  <c r="R276" i="12"/>
  <c r="N276" i="12"/>
  <c r="J276" i="12"/>
  <c r="F276" i="12"/>
  <c r="C277" i="12"/>
  <c r="BI276" i="12"/>
  <c r="BE276" i="12"/>
  <c r="BA276" i="12"/>
  <c r="AW276" i="12"/>
  <c r="AS276" i="12"/>
  <c r="AO276" i="12"/>
  <c r="AK276" i="12"/>
  <c r="AG276" i="12"/>
  <c r="AC276" i="12"/>
  <c r="Y276" i="12"/>
  <c r="U276" i="12"/>
  <c r="Q276" i="12"/>
  <c r="M276" i="12"/>
  <c r="I276" i="12"/>
  <c r="E276" i="12"/>
  <c r="BL276" i="12"/>
  <c r="BH276" i="12"/>
  <c r="BD276" i="12"/>
  <c r="AZ276" i="12"/>
  <c r="AV276" i="12"/>
  <c r="AR276" i="12"/>
  <c r="AN276" i="12"/>
  <c r="AJ276" i="12"/>
  <c r="AF276" i="12"/>
  <c r="AB276" i="12"/>
  <c r="X276" i="12"/>
  <c r="T276" i="12"/>
  <c r="P276" i="12"/>
  <c r="L276" i="12"/>
  <c r="H276" i="12"/>
  <c r="AY276" i="12"/>
  <c r="AI276" i="12"/>
  <c r="S276" i="12"/>
  <c r="AM276" i="12"/>
  <c r="BK276" i="12"/>
  <c r="AU276" i="12"/>
  <c r="AE276" i="12"/>
  <c r="O276" i="12"/>
  <c r="W276" i="12"/>
  <c r="BG276" i="12"/>
  <c r="AQ276" i="12"/>
  <c r="AA276" i="12"/>
  <c r="K276" i="12"/>
  <c r="BC276" i="12"/>
  <c r="G276" i="12"/>
  <c r="BJ210" i="12"/>
  <c r="BF210" i="12"/>
  <c r="BB210" i="12"/>
  <c r="AX210" i="12"/>
  <c r="AT210" i="12"/>
  <c r="AP210" i="12"/>
  <c r="AL210" i="12"/>
  <c r="AH210" i="12"/>
  <c r="AD210" i="12"/>
  <c r="Z210" i="12"/>
  <c r="V210" i="12"/>
  <c r="R210" i="12"/>
  <c r="N210" i="12"/>
  <c r="J210" i="12"/>
  <c r="F210" i="12"/>
  <c r="BG210" i="12"/>
  <c r="AY210" i="12"/>
  <c r="AQ210" i="12"/>
  <c r="AI210" i="12"/>
  <c r="AA210" i="12"/>
  <c r="C211" i="12"/>
  <c r="BI210" i="12"/>
  <c r="BE210" i="12"/>
  <c r="BA210" i="12"/>
  <c r="AW210" i="12"/>
  <c r="AS210" i="12"/>
  <c r="AO210" i="12"/>
  <c r="AK210" i="12"/>
  <c r="AG210" i="12"/>
  <c r="AC210" i="12"/>
  <c r="Y210" i="12"/>
  <c r="U210" i="12"/>
  <c r="Q210" i="12"/>
  <c r="M210" i="12"/>
  <c r="I210" i="12"/>
  <c r="E210" i="12"/>
  <c r="BK210" i="12"/>
  <c r="BC210" i="12"/>
  <c r="AU210" i="12"/>
  <c r="AM210" i="12"/>
  <c r="AE210" i="12"/>
  <c r="W210" i="12"/>
  <c r="BL210" i="12"/>
  <c r="BH210" i="12"/>
  <c r="BD210" i="12"/>
  <c r="AZ210" i="12"/>
  <c r="AV210" i="12"/>
  <c r="AR210" i="12"/>
  <c r="AN210" i="12"/>
  <c r="AJ210" i="12"/>
  <c r="AF210" i="12"/>
  <c r="AB210" i="12"/>
  <c r="X210" i="12"/>
  <c r="T210" i="12"/>
  <c r="P210" i="12"/>
  <c r="L210" i="12"/>
  <c r="H210" i="12"/>
  <c r="K210" i="12"/>
  <c r="G210" i="12"/>
  <c r="O210" i="12"/>
  <c r="S210" i="12"/>
  <c r="BL148" i="12"/>
  <c r="BH148" i="12"/>
  <c r="BD148" i="12"/>
  <c r="AZ148" i="12"/>
  <c r="AV148" i="12"/>
  <c r="AR148" i="12"/>
  <c r="AN148" i="12"/>
  <c r="AJ148" i="12"/>
  <c r="AF148" i="12"/>
  <c r="AB148" i="12"/>
  <c r="X148" i="12"/>
  <c r="T148" i="12"/>
  <c r="P148" i="12"/>
  <c r="L148" i="12"/>
  <c r="H148" i="12"/>
  <c r="BK148" i="12"/>
  <c r="BG148" i="12"/>
  <c r="BC148" i="12"/>
  <c r="AY148" i="12"/>
  <c r="AU148" i="12"/>
  <c r="AQ148" i="12"/>
  <c r="AM148" i="12"/>
  <c r="AI148" i="12"/>
  <c r="AE148" i="12"/>
  <c r="AA148" i="12"/>
  <c r="W148" i="12"/>
  <c r="S148" i="12"/>
  <c r="O148" i="12"/>
  <c r="K148" i="12"/>
  <c r="G148" i="12"/>
  <c r="BJ148" i="12"/>
  <c r="BF148" i="12"/>
  <c r="BB148" i="12"/>
  <c r="AX148" i="12"/>
  <c r="AT148" i="12"/>
  <c r="AP148" i="12"/>
  <c r="AL148" i="12"/>
  <c r="AH148" i="12"/>
  <c r="AD148" i="12"/>
  <c r="Z148" i="12"/>
  <c r="V148" i="12"/>
  <c r="R148" i="12"/>
  <c r="N148" i="12"/>
  <c r="J148" i="12"/>
  <c r="F148" i="12"/>
  <c r="BE148" i="12"/>
  <c r="AO148" i="12"/>
  <c r="Y148" i="12"/>
  <c r="I148" i="12"/>
  <c r="BA148" i="12"/>
  <c r="AK148" i="12"/>
  <c r="U148" i="12"/>
  <c r="E148" i="12"/>
  <c r="C149" i="12"/>
  <c r="AW148" i="12"/>
  <c r="AG148" i="12"/>
  <c r="Q148" i="12"/>
  <c r="AC148" i="12"/>
  <c r="M148" i="12"/>
  <c r="BI148" i="12"/>
  <c r="AS148" i="12"/>
  <c r="K109" i="10" l="1"/>
  <c r="K57" i="4"/>
  <c r="L533" i="4"/>
  <c r="L132" i="10"/>
  <c r="N392" i="12"/>
  <c r="T114" i="5"/>
  <c r="U77" i="5"/>
  <c r="U115" i="5"/>
  <c r="U113" i="5"/>
  <c r="U109" i="5"/>
  <c r="U78" i="5"/>
  <c r="U79" i="5" s="1"/>
  <c r="M118" i="10"/>
  <c r="N116" i="10"/>
  <c r="N229" i="10" s="1"/>
  <c r="N230" i="10" s="1"/>
  <c r="Q74" i="11"/>
  <c r="O115" i="10" s="1"/>
  <c r="R71" i="11"/>
  <c r="R72" i="11" s="1"/>
  <c r="Q75" i="11"/>
  <c r="O123" i="10" s="1"/>
  <c r="O114" i="10"/>
  <c r="Q21" i="13"/>
  <c r="Q24" i="13" s="1"/>
  <c r="BK22" i="12"/>
  <c r="BG22" i="12"/>
  <c r="BC22" i="12"/>
  <c r="AY22" i="12"/>
  <c r="AU22" i="12"/>
  <c r="AQ22" i="12"/>
  <c r="AM22" i="12"/>
  <c r="AI22" i="12"/>
  <c r="AE22" i="12"/>
  <c r="AA22" i="12"/>
  <c r="W22" i="12"/>
  <c r="S22" i="12"/>
  <c r="O22" i="12"/>
  <c r="K22" i="12"/>
  <c r="G22" i="12"/>
  <c r="C23" i="12"/>
  <c r="BI22" i="12"/>
  <c r="BE22" i="12"/>
  <c r="BA22" i="12"/>
  <c r="AW22" i="12"/>
  <c r="AS22" i="12"/>
  <c r="AO22" i="12"/>
  <c r="AK22" i="12"/>
  <c r="AG22" i="12"/>
  <c r="AC22" i="12"/>
  <c r="Y22" i="12"/>
  <c r="U22" i="12"/>
  <c r="Q22" i="12"/>
  <c r="M22" i="12"/>
  <c r="I22" i="12"/>
  <c r="E22" i="12"/>
  <c r="BF22" i="12"/>
  <c r="AX22" i="12"/>
  <c r="AP22" i="12"/>
  <c r="AH22" i="12"/>
  <c r="Z22" i="12"/>
  <c r="R22" i="12"/>
  <c r="J22" i="12"/>
  <c r="BL22" i="12"/>
  <c r="BD22" i="12"/>
  <c r="AV22" i="12"/>
  <c r="AN22" i="12"/>
  <c r="AF22" i="12"/>
  <c r="X22" i="12"/>
  <c r="P22" i="12"/>
  <c r="H22" i="12"/>
  <c r="BJ22" i="12"/>
  <c r="BB22" i="12"/>
  <c r="AT22" i="12"/>
  <c r="AL22" i="12"/>
  <c r="AD22" i="12"/>
  <c r="V22" i="12"/>
  <c r="N22" i="12"/>
  <c r="F22" i="12"/>
  <c r="BH22" i="12"/>
  <c r="AZ22" i="12"/>
  <c r="AR22" i="12"/>
  <c r="AJ22" i="12"/>
  <c r="AB22" i="12"/>
  <c r="T22" i="12"/>
  <c r="L22" i="12"/>
  <c r="C85" i="12"/>
  <c r="BI84" i="12"/>
  <c r="BE84" i="12"/>
  <c r="BA84" i="12"/>
  <c r="AW84" i="12"/>
  <c r="AS84" i="12"/>
  <c r="AO84" i="12"/>
  <c r="AK84" i="12"/>
  <c r="AG84" i="12"/>
  <c r="AC84" i="12"/>
  <c r="Y84" i="12"/>
  <c r="U84" i="12"/>
  <c r="Q84" i="12"/>
  <c r="M84" i="12"/>
  <c r="I84" i="12"/>
  <c r="E84" i="12"/>
  <c r="BK84" i="12"/>
  <c r="BG84" i="12"/>
  <c r="BC84" i="12"/>
  <c r="AY84" i="12"/>
  <c r="AU84" i="12"/>
  <c r="AQ84" i="12"/>
  <c r="AM84" i="12"/>
  <c r="AI84" i="12"/>
  <c r="AE84" i="12"/>
  <c r="AA84" i="12"/>
  <c r="W84" i="12"/>
  <c r="S84" i="12"/>
  <c r="O84" i="12"/>
  <c r="K84" i="12"/>
  <c r="G84" i="12"/>
  <c r="BJ84" i="12"/>
  <c r="BF84" i="12"/>
  <c r="BB84" i="12"/>
  <c r="AX84" i="12"/>
  <c r="AT84" i="12"/>
  <c r="AP84" i="12"/>
  <c r="AL84" i="12"/>
  <c r="AH84" i="12"/>
  <c r="AD84" i="12"/>
  <c r="Z84" i="12"/>
  <c r="V84" i="12"/>
  <c r="R84" i="12"/>
  <c r="N84" i="12"/>
  <c r="J84" i="12"/>
  <c r="F84" i="12"/>
  <c r="BL84" i="12"/>
  <c r="AV84" i="12"/>
  <c r="AF84" i="12"/>
  <c r="P84" i="12"/>
  <c r="BH84" i="12"/>
  <c r="AR84" i="12"/>
  <c r="AB84" i="12"/>
  <c r="L84" i="12"/>
  <c r="BD84" i="12"/>
  <c r="AN84" i="12"/>
  <c r="X84" i="12"/>
  <c r="H84" i="12"/>
  <c r="AZ84" i="12"/>
  <c r="AJ84" i="12"/>
  <c r="T84" i="12"/>
  <c r="C339" i="12"/>
  <c r="BI338" i="12"/>
  <c r="BE338" i="12"/>
  <c r="BA338" i="12"/>
  <c r="AW338" i="12"/>
  <c r="AS338" i="12"/>
  <c r="AO338" i="12"/>
  <c r="AK338" i="12"/>
  <c r="AG338" i="12"/>
  <c r="AC338" i="12"/>
  <c r="Y338" i="12"/>
  <c r="U338" i="12"/>
  <c r="Q338" i="12"/>
  <c r="M338" i="12"/>
  <c r="I338" i="12"/>
  <c r="E338" i="12"/>
  <c r="BL338" i="12"/>
  <c r="BH338" i="12"/>
  <c r="BD338" i="12"/>
  <c r="AZ338" i="12"/>
  <c r="AV338" i="12"/>
  <c r="AR338" i="12"/>
  <c r="AN338" i="12"/>
  <c r="AJ338" i="12"/>
  <c r="AF338" i="12"/>
  <c r="AB338" i="12"/>
  <c r="X338" i="12"/>
  <c r="T338" i="12"/>
  <c r="P338" i="12"/>
  <c r="L338" i="12"/>
  <c r="H338" i="12"/>
  <c r="BK338" i="12"/>
  <c r="BG338" i="12"/>
  <c r="BC338" i="12"/>
  <c r="AY338" i="12"/>
  <c r="AU338" i="12"/>
  <c r="AQ338" i="12"/>
  <c r="AM338" i="12"/>
  <c r="AI338" i="12"/>
  <c r="AE338" i="12"/>
  <c r="AA338" i="12"/>
  <c r="W338" i="12"/>
  <c r="S338" i="12"/>
  <c r="O338" i="12"/>
  <c r="K338" i="12"/>
  <c r="G338" i="12"/>
  <c r="AX338" i="12"/>
  <c r="AH338" i="12"/>
  <c r="R338" i="12"/>
  <c r="F338" i="12"/>
  <c r="BJ338" i="12"/>
  <c r="AT338" i="12"/>
  <c r="AD338" i="12"/>
  <c r="N338" i="12"/>
  <c r="AL338" i="12"/>
  <c r="BF338" i="12"/>
  <c r="AP338" i="12"/>
  <c r="Z338" i="12"/>
  <c r="J338" i="12"/>
  <c r="BB338" i="12"/>
  <c r="V338" i="12"/>
  <c r="C278" i="12"/>
  <c r="BI277" i="12"/>
  <c r="BE277" i="12"/>
  <c r="BA277" i="12"/>
  <c r="AW277" i="12"/>
  <c r="AS277" i="12"/>
  <c r="AO277" i="12"/>
  <c r="AK277" i="12"/>
  <c r="AG277" i="12"/>
  <c r="AC277" i="12"/>
  <c r="Y277" i="12"/>
  <c r="U277" i="12"/>
  <c r="Q277" i="12"/>
  <c r="M277" i="12"/>
  <c r="I277" i="12"/>
  <c r="E277" i="12"/>
  <c r="BL277" i="12"/>
  <c r="BH277" i="12"/>
  <c r="BD277" i="12"/>
  <c r="AZ277" i="12"/>
  <c r="AV277" i="12"/>
  <c r="AR277" i="12"/>
  <c r="AN277" i="12"/>
  <c r="AJ277" i="12"/>
  <c r="AF277" i="12"/>
  <c r="AB277" i="12"/>
  <c r="X277" i="12"/>
  <c r="T277" i="12"/>
  <c r="P277" i="12"/>
  <c r="L277" i="12"/>
  <c r="H277" i="12"/>
  <c r="BK277" i="12"/>
  <c r="BG277" i="12"/>
  <c r="BC277" i="12"/>
  <c r="AY277" i="12"/>
  <c r="AU277" i="12"/>
  <c r="AQ277" i="12"/>
  <c r="AM277" i="12"/>
  <c r="AI277" i="12"/>
  <c r="AE277" i="12"/>
  <c r="AA277" i="12"/>
  <c r="W277" i="12"/>
  <c r="S277" i="12"/>
  <c r="O277" i="12"/>
  <c r="K277" i="12"/>
  <c r="G277" i="12"/>
  <c r="BB277" i="12"/>
  <c r="AL277" i="12"/>
  <c r="V277" i="12"/>
  <c r="F277" i="12"/>
  <c r="Z277" i="12"/>
  <c r="AX277" i="12"/>
  <c r="AH277" i="12"/>
  <c r="R277" i="12"/>
  <c r="AP277" i="12"/>
  <c r="J277" i="12"/>
  <c r="BJ277" i="12"/>
  <c r="AT277" i="12"/>
  <c r="AD277" i="12"/>
  <c r="N277" i="12"/>
  <c r="BF277" i="12"/>
  <c r="C212" i="12"/>
  <c r="BI211" i="12"/>
  <c r="BE211" i="12"/>
  <c r="BA211" i="12"/>
  <c r="AW211" i="12"/>
  <c r="AS211" i="12"/>
  <c r="AO211" i="12"/>
  <c r="AK211" i="12"/>
  <c r="AG211" i="12"/>
  <c r="AC211" i="12"/>
  <c r="Y211" i="12"/>
  <c r="U211" i="12"/>
  <c r="Q211" i="12"/>
  <c r="M211" i="12"/>
  <c r="I211" i="12"/>
  <c r="E211" i="12"/>
  <c r="BF211" i="12"/>
  <c r="AX211" i="12"/>
  <c r="AP211" i="12"/>
  <c r="AH211" i="12"/>
  <c r="Z211" i="12"/>
  <c r="R211" i="12"/>
  <c r="J211" i="12"/>
  <c r="BL211" i="12"/>
  <c r="BH211" i="12"/>
  <c r="BD211" i="12"/>
  <c r="AZ211" i="12"/>
  <c r="AV211" i="12"/>
  <c r="AR211" i="12"/>
  <c r="AN211" i="12"/>
  <c r="AJ211" i="12"/>
  <c r="AF211" i="12"/>
  <c r="AB211" i="12"/>
  <c r="X211" i="12"/>
  <c r="T211" i="12"/>
  <c r="P211" i="12"/>
  <c r="L211" i="12"/>
  <c r="H211" i="12"/>
  <c r="BJ211" i="12"/>
  <c r="BB211" i="12"/>
  <c r="AT211" i="12"/>
  <c r="AL211" i="12"/>
  <c r="AD211" i="12"/>
  <c r="V211" i="12"/>
  <c r="N211" i="12"/>
  <c r="F211" i="12"/>
  <c r="BK211" i="12"/>
  <c r="BG211" i="12"/>
  <c r="BC211" i="12"/>
  <c r="AY211" i="12"/>
  <c r="AU211" i="12"/>
  <c r="AQ211" i="12"/>
  <c r="AM211" i="12"/>
  <c r="AI211" i="12"/>
  <c r="AE211" i="12"/>
  <c r="AA211" i="12"/>
  <c r="W211" i="12"/>
  <c r="S211" i="12"/>
  <c r="O211" i="12"/>
  <c r="K211" i="12"/>
  <c r="G211" i="12"/>
  <c r="BK149" i="12"/>
  <c r="BG149" i="12"/>
  <c r="BC149" i="12"/>
  <c r="AY149" i="12"/>
  <c r="AU149" i="12"/>
  <c r="AQ149" i="12"/>
  <c r="AM149" i="12"/>
  <c r="AI149" i="12"/>
  <c r="AE149" i="12"/>
  <c r="AA149" i="12"/>
  <c r="W149" i="12"/>
  <c r="S149" i="12"/>
  <c r="O149" i="12"/>
  <c r="K149" i="12"/>
  <c r="G149" i="12"/>
  <c r="BJ149" i="12"/>
  <c r="BF149" i="12"/>
  <c r="BB149" i="12"/>
  <c r="AX149" i="12"/>
  <c r="AT149" i="12"/>
  <c r="AP149" i="12"/>
  <c r="AL149" i="12"/>
  <c r="AH149" i="12"/>
  <c r="AD149" i="12"/>
  <c r="Z149" i="12"/>
  <c r="V149" i="12"/>
  <c r="R149" i="12"/>
  <c r="N149" i="12"/>
  <c r="J149" i="12"/>
  <c r="F149" i="12"/>
  <c r="C150" i="12"/>
  <c r="BI149" i="12"/>
  <c r="BE149" i="12"/>
  <c r="BA149" i="12"/>
  <c r="AW149" i="12"/>
  <c r="AS149" i="12"/>
  <c r="AO149" i="12"/>
  <c r="AK149" i="12"/>
  <c r="AG149" i="12"/>
  <c r="AC149" i="12"/>
  <c r="Y149" i="12"/>
  <c r="U149" i="12"/>
  <c r="Q149" i="12"/>
  <c r="M149" i="12"/>
  <c r="I149" i="12"/>
  <c r="E149" i="12"/>
  <c r="BH149" i="12"/>
  <c r="AR149" i="12"/>
  <c r="AB149" i="12"/>
  <c r="L149" i="12"/>
  <c r="BD149" i="12"/>
  <c r="AN149" i="12"/>
  <c r="X149" i="12"/>
  <c r="H149" i="12"/>
  <c r="AZ149" i="12"/>
  <c r="AJ149" i="12"/>
  <c r="T149" i="12"/>
  <c r="AF149" i="12"/>
  <c r="AV149" i="12"/>
  <c r="P149" i="12"/>
  <c r="BL149" i="12"/>
  <c r="L55" i="4" l="1"/>
  <c r="L537" i="4"/>
  <c r="U114" i="5"/>
  <c r="M132" i="10"/>
  <c r="O392" i="12"/>
  <c r="N118" i="10"/>
  <c r="O116" i="10"/>
  <c r="O118" i="10" s="1"/>
  <c r="J45" i="5" s="1"/>
  <c r="R75" i="11"/>
  <c r="P123" i="10" s="1"/>
  <c r="S71" i="11"/>
  <c r="S72" i="11" s="1"/>
  <c r="R74" i="11"/>
  <c r="P115" i="10" s="1"/>
  <c r="P114" i="10"/>
  <c r="R21" i="13"/>
  <c r="R24" i="13" s="1"/>
  <c r="BJ23" i="12"/>
  <c r="BF23" i="12"/>
  <c r="BB23" i="12"/>
  <c r="AX23" i="12"/>
  <c r="AT23" i="12"/>
  <c r="AP23" i="12"/>
  <c r="AL23" i="12"/>
  <c r="AH23" i="12"/>
  <c r="AD23" i="12"/>
  <c r="Z23" i="12"/>
  <c r="V23" i="12"/>
  <c r="R23" i="12"/>
  <c r="N23" i="12"/>
  <c r="J23" i="12"/>
  <c r="F23" i="12"/>
  <c r="BL23" i="12"/>
  <c r="BH23" i="12"/>
  <c r="BD23" i="12"/>
  <c r="AZ23" i="12"/>
  <c r="AV23" i="12"/>
  <c r="AR23" i="12"/>
  <c r="AN23" i="12"/>
  <c r="AJ23" i="12"/>
  <c r="AF23" i="12"/>
  <c r="AB23" i="12"/>
  <c r="X23" i="12"/>
  <c r="T23" i="12"/>
  <c r="P23" i="12"/>
  <c r="L23" i="12"/>
  <c r="H23" i="12"/>
  <c r="BI23" i="12"/>
  <c r="BA23" i="12"/>
  <c r="AS23" i="12"/>
  <c r="AK23" i="12"/>
  <c r="AC23" i="12"/>
  <c r="U23" i="12"/>
  <c r="M23" i="12"/>
  <c r="E23" i="12"/>
  <c r="BG23" i="12"/>
  <c r="AY23" i="12"/>
  <c r="AQ23" i="12"/>
  <c r="AI23" i="12"/>
  <c r="AA23" i="12"/>
  <c r="S23" i="12"/>
  <c r="K23" i="12"/>
  <c r="C24" i="12"/>
  <c r="BE23" i="12"/>
  <c r="AW23" i="12"/>
  <c r="AO23" i="12"/>
  <c r="AG23" i="12"/>
  <c r="Y23" i="12"/>
  <c r="Q23" i="12"/>
  <c r="I23" i="12"/>
  <c r="BK23" i="12"/>
  <c r="BC23" i="12"/>
  <c r="AU23" i="12"/>
  <c r="AM23" i="12"/>
  <c r="AE23" i="12"/>
  <c r="W23" i="12"/>
  <c r="O23" i="12"/>
  <c r="G23" i="12"/>
  <c r="BL85" i="12"/>
  <c r="BH85" i="12"/>
  <c r="BD85" i="12"/>
  <c r="AZ85" i="12"/>
  <c r="AV85" i="12"/>
  <c r="AR85" i="12"/>
  <c r="AN85" i="12"/>
  <c r="AJ85" i="12"/>
  <c r="AF85" i="12"/>
  <c r="AB85" i="12"/>
  <c r="X85" i="12"/>
  <c r="T85" i="12"/>
  <c r="P85" i="12"/>
  <c r="L85" i="12"/>
  <c r="H85" i="12"/>
  <c r="BJ85" i="12"/>
  <c r="BF85" i="12"/>
  <c r="BB85" i="12"/>
  <c r="AX85" i="12"/>
  <c r="AT85" i="12"/>
  <c r="AP85" i="12"/>
  <c r="AL85" i="12"/>
  <c r="AH85" i="12"/>
  <c r="AD85" i="12"/>
  <c r="Z85" i="12"/>
  <c r="V85" i="12"/>
  <c r="R85" i="12"/>
  <c r="N85" i="12"/>
  <c r="J85" i="12"/>
  <c r="F85" i="12"/>
  <c r="C86" i="12"/>
  <c r="BI85" i="12"/>
  <c r="BE85" i="12"/>
  <c r="BA85" i="12"/>
  <c r="AW85" i="12"/>
  <c r="AS85" i="12"/>
  <c r="AO85" i="12"/>
  <c r="AK85" i="12"/>
  <c r="AG85" i="12"/>
  <c r="AC85" i="12"/>
  <c r="Y85" i="12"/>
  <c r="U85" i="12"/>
  <c r="Q85" i="12"/>
  <c r="M85" i="12"/>
  <c r="I85" i="12"/>
  <c r="E85" i="12"/>
  <c r="AY85" i="12"/>
  <c r="AI85" i="12"/>
  <c r="S85" i="12"/>
  <c r="BK85" i="12"/>
  <c r="AU85" i="12"/>
  <c r="AE85" i="12"/>
  <c r="O85" i="12"/>
  <c r="BG85" i="12"/>
  <c r="AQ85" i="12"/>
  <c r="AA85" i="12"/>
  <c r="K85" i="12"/>
  <c r="G85" i="12"/>
  <c r="BC85" i="12"/>
  <c r="AM85" i="12"/>
  <c r="W85" i="12"/>
  <c r="BL339" i="12"/>
  <c r="BH339" i="12"/>
  <c r="BD339" i="12"/>
  <c r="AZ339" i="12"/>
  <c r="AV339" i="12"/>
  <c r="AR339" i="12"/>
  <c r="AN339" i="12"/>
  <c r="AJ339" i="12"/>
  <c r="AF339" i="12"/>
  <c r="AB339" i="12"/>
  <c r="X339" i="12"/>
  <c r="T339" i="12"/>
  <c r="P339" i="12"/>
  <c r="L339" i="12"/>
  <c r="H339" i="12"/>
  <c r="BK339" i="12"/>
  <c r="BG339" i="12"/>
  <c r="BC339" i="12"/>
  <c r="AY339" i="12"/>
  <c r="AU339" i="12"/>
  <c r="AQ339" i="12"/>
  <c r="AM339" i="12"/>
  <c r="AI339" i="12"/>
  <c r="AE339" i="12"/>
  <c r="AA339" i="12"/>
  <c r="W339" i="12"/>
  <c r="S339" i="12"/>
  <c r="O339" i="12"/>
  <c r="K339" i="12"/>
  <c r="G339" i="12"/>
  <c r="BJ339" i="12"/>
  <c r="BF339" i="12"/>
  <c r="BB339" i="12"/>
  <c r="AX339" i="12"/>
  <c r="AT339" i="12"/>
  <c r="AP339" i="12"/>
  <c r="AL339" i="12"/>
  <c r="AH339" i="12"/>
  <c r="AD339" i="12"/>
  <c r="Z339" i="12"/>
  <c r="V339" i="12"/>
  <c r="R339" i="12"/>
  <c r="N339" i="12"/>
  <c r="J339" i="12"/>
  <c r="F339" i="12"/>
  <c r="BA339" i="12"/>
  <c r="AK339" i="12"/>
  <c r="U339" i="12"/>
  <c r="E339" i="12"/>
  <c r="BE339" i="12"/>
  <c r="I339" i="12"/>
  <c r="C340" i="12"/>
  <c r="AW339" i="12"/>
  <c r="AG339" i="12"/>
  <c r="Q339" i="12"/>
  <c r="Y339" i="12"/>
  <c r="BI339" i="12"/>
  <c r="AS339" i="12"/>
  <c r="AC339" i="12"/>
  <c r="M339" i="12"/>
  <c r="AO339" i="12"/>
  <c r="BL278" i="12"/>
  <c r="BH278" i="12"/>
  <c r="BD278" i="12"/>
  <c r="AZ278" i="12"/>
  <c r="AV278" i="12"/>
  <c r="AR278" i="12"/>
  <c r="AN278" i="12"/>
  <c r="AJ278" i="12"/>
  <c r="AF278" i="12"/>
  <c r="AB278" i="12"/>
  <c r="X278" i="12"/>
  <c r="T278" i="12"/>
  <c r="P278" i="12"/>
  <c r="L278" i="12"/>
  <c r="H278" i="12"/>
  <c r="BK278" i="12"/>
  <c r="BG278" i="12"/>
  <c r="BC278" i="12"/>
  <c r="AY278" i="12"/>
  <c r="AU278" i="12"/>
  <c r="AQ278" i="12"/>
  <c r="AM278" i="12"/>
  <c r="AI278" i="12"/>
  <c r="AE278" i="12"/>
  <c r="AA278" i="12"/>
  <c r="W278" i="12"/>
  <c r="S278" i="12"/>
  <c r="O278" i="12"/>
  <c r="K278" i="12"/>
  <c r="G278" i="12"/>
  <c r="BJ278" i="12"/>
  <c r="BF278" i="12"/>
  <c r="BB278" i="12"/>
  <c r="AX278" i="12"/>
  <c r="AT278" i="12"/>
  <c r="AP278" i="12"/>
  <c r="AL278" i="12"/>
  <c r="AH278" i="12"/>
  <c r="AD278" i="12"/>
  <c r="Z278" i="12"/>
  <c r="V278" i="12"/>
  <c r="R278" i="12"/>
  <c r="N278" i="12"/>
  <c r="J278" i="12"/>
  <c r="F278" i="12"/>
  <c r="BE278" i="12"/>
  <c r="AO278" i="12"/>
  <c r="Y278" i="12"/>
  <c r="I278" i="12"/>
  <c r="BI278" i="12"/>
  <c r="M278" i="12"/>
  <c r="BA278" i="12"/>
  <c r="AK278" i="12"/>
  <c r="U278" i="12"/>
  <c r="E278" i="12"/>
  <c r="AC278" i="12"/>
  <c r="C279" i="12"/>
  <c r="AW278" i="12"/>
  <c r="AG278" i="12"/>
  <c r="Q278" i="12"/>
  <c r="AS278" i="12"/>
  <c r="BK212" i="12"/>
  <c r="BG212" i="12"/>
  <c r="BC212" i="12"/>
  <c r="AY212" i="12"/>
  <c r="AU212" i="12"/>
  <c r="AQ212" i="12"/>
  <c r="AM212" i="12"/>
  <c r="BJ212" i="12"/>
  <c r="BE212" i="12"/>
  <c r="AZ212" i="12"/>
  <c r="AT212" i="12"/>
  <c r="AO212" i="12"/>
  <c r="AJ212" i="12"/>
  <c r="AF212" i="12"/>
  <c r="AB212" i="12"/>
  <c r="X212" i="12"/>
  <c r="BL212" i="12"/>
  <c r="BD212" i="12"/>
  <c r="AW212" i="12"/>
  <c r="AP212" i="12"/>
  <c r="AI212" i="12"/>
  <c r="AD212" i="12"/>
  <c r="Y212" i="12"/>
  <c r="T212" i="12"/>
  <c r="P212" i="12"/>
  <c r="L212" i="12"/>
  <c r="H212" i="12"/>
  <c r="C213" i="12"/>
  <c r="AE212" i="12"/>
  <c r="U212" i="12"/>
  <c r="M212" i="12"/>
  <c r="E212" i="12"/>
  <c r="BI212" i="12"/>
  <c r="BB212" i="12"/>
  <c r="AV212" i="12"/>
  <c r="AN212" i="12"/>
  <c r="AH212" i="12"/>
  <c r="AC212" i="12"/>
  <c r="W212" i="12"/>
  <c r="S212" i="12"/>
  <c r="O212" i="12"/>
  <c r="K212" i="12"/>
  <c r="G212" i="12"/>
  <c r="AX212" i="12"/>
  <c r="AR212" i="12"/>
  <c r="AK212" i="12"/>
  <c r="Z212" i="12"/>
  <c r="Q212" i="12"/>
  <c r="I212" i="12"/>
  <c r="BH212" i="12"/>
  <c r="BA212" i="12"/>
  <c r="AS212" i="12"/>
  <c r="AL212" i="12"/>
  <c r="AG212" i="12"/>
  <c r="AA212" i="12"/>
  <c r="V212" i="12"/>
  <c r="R212" i="12"/>
  <c r="N212" i="12"/>
  <c r="J212" i="12"/>
  <c r="F212" i="12"/>
  <c r="BF212" i="12"/>
  <c r="BJ150" i="12"/>
  <c r="BF150" i="12"/>
  <c r="BB150" i="12"/>
  <c r="AX150" i="12"/>
  <c r="AT150" i="12"/>
  <c r="AP150" i="12"/>
  <c r="AL150" i="12"/>
  <c r="AH150" i="12"/>
  <c r="AD150" i="12"/>
  <c r="Z150" i="12"/>
  <c r="V150" i="12"/>
  <c r="R150" i="12"/>
  <c r="N150" i="12"/>
  <c r="J150" i="12"/>
  <c r="F150" i="12"/>
  <c r="C151" i="12"/>
  <c r="BI150" i="12"/>
  <c r="BE150" i="12"/>
  <c r="BA150" i="12"/>
  <c r="AW150" i="12"/>
  <c r="AS150" i="12"/>
  <c r="AO150" i="12"/>
  <c r="AK150" i="12"/>
  <c r="AG150" i="12"/>
  <c r="AC150" i="12"/>
  <c r="Y150" i="12"/>
  <c r="U150" i="12"/>
  <c r="Q150" i="12"/>
  <c r="M150" i="12"/>
  <c r="I150" i="12"/>
  <c r="E150" i="12"/>
  <c r="BL150" i="12"/>
  <c r="BH150" i="12"/>
  <c r="BD150" i="12"/>
  <c r="AZ150" i="12"/>
  <c r="AV150" i="12"/>
  <c r="AR150" i="12"/>
  <c r="AN150" i="12"/>
  <c r="AJ150" i="12"/>
  <c r="AF150" i="12"/>
  <c r="AB150" i="12"/>
  <c r="X150" i="12"/>
  <c r="T150" i="12"/>
  <c r="P150" i="12"/>
  <c r="L150" i="12"/>
  <c r="H150" i="12"/>
  <c r="BK150" i="12"/>
  <c r="AU150" i="12"/>
  <c r="AE150" i="12"/>
  <c r="O150" i="12"/>
  <c r="BG150" i="12"/>
  <c r="AQ150" i="12"/>
  <c r="AA150" i="12"/>
  <c r="K150" i="12"/>
  <c r="BC150" i="12"/>
  <c r="AM150" i="12"/>
  <c r="W150" i="12"/>
  <c r="G150" i="12"/>
  <c r="AI150" i="12"/>
  <c r="S150" i="12"/>
  <c r="AY150" i="12"/>
  <c r="L57" i="4" l="1"/>
  <c r="L109" i="10"/>
  <c r="M533" i="4"/>
  <c r="P392" i="12"/>
  <c r="N132" i="10"/>
  <c r="O229" i="10"/>
  <c r="O230" i="10" s="1"/>
  <c r="P116" i="10"/>
  <c r="P229" i="10" s="1"/>
  <c r="P230" i="10" s="1"/>
  <c r="S74" i="11"/>
  <c r="Q115" i="10" s="1"/>
  <c r="S75" i="11"/>
  <c r="Q123" i="10" s="1"/>
  <c r="T71" i="11"/>
  <c r="T72" i="11" s="1"/>
  <c r="Q114" i="10"/>
  <c r="S21" i="13"/>
  <c r="S24" i="13" s="1"/>
  <c r="C25" i="12"/>
  <c r="BI24" i="12"/>
  <c r="BE24" i="12"/>
  <c r="BA24" i="12"/>
  <c r="AW24" i="12"/>
  <c r="AS24" i="12"/>
  <c r="AO24" i="12"/>
  <c r="AK24" i="12"/>
  <c r="AG24" i="12"/>
  <c r="AC24" i="12"/>
  <c r="Y24" i="12"/>
  <c r="U24" i="12"/>
  <c r="Q24" i="12"/>
  <c r="M24" i="12"/>
  <c r="I24" i="12"/>
  <c r="E24" i="12"/>
  <c r="BK24" i="12"/>
  <c r="BG24" i="12"/>
  <c r="BC24" i="12"/>
  <c r="AY24" i="12"/>
  <c r="AU24" i="12"/>
  <c r="AQ24" i="12"/>
  <c r="AM24" i="12"/>
  <c r="AI24" i="12"/>
  <c r="AE24" i="12"/>
  <c r="AA24" i="12"/>
  <c r="W24" i="12"/>
  <c r="S24" i="12"/>
  <c r="O24" i="12"/>
  <c r="K24" i="12"/>
  <c r="G24" i="12"/>
  <c r="BL24" i="12"/>
  <c r="BD24" i="12"/>
  <c r="AV24" i="12"/>
  <c r="AN24" i="12"/>
  <c r="AF24" i="12"/>
  <c r="X24" i="12"/>
  <c r="P24" i="12"/>
  <c r="H24" i="12"/>
  <c r="BJ24" i="12"/>
  <c r="BB24" i="12"/>
  <c r="AT24" i="12"/>
  <c r="AL24" i="12"/>
  <c r="AD24" i="12"/>
  <c r="V24" i="12"/>
  <c r="N24" i="12"/>
  <c r="F24" i="12"/>
  <c r="BH24" i="12"/>
  <c r="AZ24" i="12"/>
  <c r="AR24" i="12"/>
  <c r="AJ24" i="12"/>
  <c r="AB24" i="12"/>
  <c r="T24" i="12"/>
  <c r="L24" i="12"/>
  <c r="BF24" i="12"/>
  <c r="AX24" i="12"/>
  <c r="AP24" i="12"/>
  <c r="AH24" i="12"/>
  <c r="Z24" i="12"/>
  <c r="R24" i="12"/>
  <c r="J24" i="12"/>
  <c r="BK86" i="12"/>
  <c r="BG86" i="12"/>
  <c r="BC86" i="12"/>
  <c r="AY86" i="12"/>
  <c r="AU86" i="12"/>
  <c r="AQ86" i="12"/>
  <c r="AM86" i="12"/>
  <c r="AI86" i="12"/>
  <c r="AE86" i="12"/>
  <c r="AA86" i="12"/>
  <c r="W86" i="12"/>
  <c r="S86" i="12"/>
  <c r="O86" i="12"/>
  <c r="K86" i="12"/>
  <c r="G86" i="12"/>
  <c r="C87" i="12"/>
  <c r="BI86" i="12"/>
  <c r="BE86" i="12"/>
  <c r="BA86" i="12"/>
  <c r="AW86" i="12"/>
  <c r="AS86" i="12"/>
  <c r="AO86" i="12"/>
  <c r="AK86" i="12"/>
  <c r="AG86" i="12"/>
  <c r="AC86" i="12"/>
  <c r="Y86" i="12"/>
  <c r="U86" i="12"/>
  <c r="Q86" i="12"/>
  <c r="M86" i="12"/>
  <c r="I86" i="12"/>
  <c r="E86" i="12"/>
  <c r="BL86" i="12"/>
  <c r="BH86" i="12"/>
  <c r="BD86" i="12"/>
  <c r="AZ86" i="12"/>
  <c r="AV86" i="12"/>
  <c r="AR86" i="12"/>
  <c r="AN86" i="12"/>
  <c r="AJ86" i="12"/>
  <c r="AF86" i="12"/>
  <c r="AB86" i="12"/>
  <c r="X86" i="12"/>
  <c r="T86" i="12"/>
  <c r="P86" i="12"/>
  <c r="L86" i="12"/>
  <c r="H86" i="12"/>
  <c r="BB86" i="12"/>
  <c r="AL86" i="12"/>
  <c r="V86" i="12"/>
  <c r="F86" i="12"/>
  <c r="AX86" i="12"/>
  <c r="AH86" i="12"/>
  <c r="R86" i="12"/>
  <c r="BJ86" i="12"/>
  <c r="AT86" i="12"/>
  <c r="AD86" i="12"/>
  <c r="N86" i="12"/>
  <c r="J86" i="12"/>
  <c r="BF86" i="12"/>
  <c r="AP86" i="12"/>
  <c r="Z86" i="12"/>
  <c r="BK340" i="12"/>
  <c r="BG340" i="12"/>
  <c r="BC340" i="12"/>
  <c r="AY340" i="12"/>
  <c r="AU340" i="12"/>
  <c r="AQ340" i="12"/>
  <c r="AM340" i="12"/>
  <c r="AI340" i="12"/>
  <c r="AE340" i="12"/>
  <c r="AA340" i="12"/>
  <c r="W340" i="12"/>
  <c r="S340" i="12"/>
  <c r="O340" i="12"/>
  <c r="K340" i="12"/>
  <c r="G340" i="12"/>
  <c r="BJ340" i="12"/>
  <c r="BF340" i="12"/>
  <c r="BB340" i="12"/>
  <c r="AX340" i="12"/>
  <c r="AT340" i="12"/>
  <c r="AP340" i="12"/>
  <c r="AL340" i="12"/>
  <c r="AH340" i="12"/>
  <c r="AD340" i="12"/>
  <c r="Z340" i="12"/>
  <c r="V340" i="12"/>
  <c r="R340" i="12"/>
  <c r="N340" i="12"/>
  <c r="J340" i="12"/>
  <c r="F340" i="12"/>
  <c r="C341" i="12"/>
  <c r="BI340" i="12"/>
  <c r="BE340" i="12"/>
  <c r="BA340" i="12"/>
  <c r="AW340" i="12"/>
  <c r="AS340" i="12"/>
  <c r="AO340" i="12"/>
  <c r="AK340" i="12"/>
  <c r="AG340" i="12"/>
  <c r="AC340" i="12"/>
  <c r="Y340" i="12"/>
  <c r="U340" i="12"/>
  <c r="Q340" i="12"/>
  <c r="M340" i="12"/>
  <c r="I340" i="12"/>
  <c r="E340" i="12"/>
  <c r="BD340" i="12"/>
  <c r="AN340" i="12"/>
  <c r="X340" i="12"/>
  <c r="H340" i="12"/>
  <c r="AR340" i="12"/>
  <c r="AZ340" i="12"/>
  <c r="AJ340" i="12"/>
  <c r="T340" i="12"/>
  <c r="BH340" i="12"/>
  <c r="L340" i="12"/>
  <c r="BL340" i="12"/>
  <c r="AV340" i="12"/>
  <c r="AF340" i="12"/>
  <c r="P340" i="12"/>
  <c r="AB340" i="12"/>
  <c r="BK279" i="12"/>
  <c r="BG279" i="12"/>
  <c r="BC279" i="12"/>
  <c r="AY279" i="12"/>
  <c r="AU279" i="12"/>
  <c r="AQ279" i="12"/>
  <c r="AM279" i="12"/>
  <c r="AI279" i="12"/>
  <c r="AE279" i="12"/>
  <c r="AA279" i="12"/>
  <c r="W279" i="12"/>
  <c r="S279" i="12"/>
  <c r="O279" i="12"/>
  <c r="K279" i="12"/>
  <c r="G279" i="12"/>
  <c r="BJ279" i="12"/>
  <c r="BF279" i="12"/>
  <c r="BB279" i="12"/>
  <c r="AX279" i="12"/>
  <c r="AT279" i="12"/>
  <c r="AP279" i="12"/>
  <c r="AL279" i="12"/>
  <c r="AH279" i="12"/>
  <c r="AD279" i="12"/>
  <c r="Z279" i="12"/>
  <c r="V279" i="12"/>
  <c r="R279" i="12"/>
  <c r="N279" i="12"/>
  <c r="J279" i="12"/>
  <c r="F279" i="12"/>
  <c r="C280" i="12"/>
  <c r="BI279" i="12"/>
  <c r="BE279" i="12"/>
  <c r="BA279" i="12"/>
  <c r="AW279" i="12"/>
  <c r="AS279" i="12"/>
  <c r="AO279" i="12"/>
  <c r="AK279" i="12"/>
  <c r="AG279" i="12"/>
  <c r="AC279" i="12"/>
  <c r="Y279" i="12"/>
  <c r="U279" i="12"/>
  <c r="Q279" i="12"/>
  <c r="M279" i="12"/>
  <c r="I279" i="12"/>
  <c r="E279" i="12"/>
  <c r="BH279" i="12"/>
  <c r="AR279" i="12"/>
  <c r="AB279" i="12"/>
  <c r="L279" i="12"/>
  <c r="AV279" i="12"/>
  <c r="BD279" i="12"/>
  <c r="AN279" i="12"/>
  <c r="X279" i="12"/>
  <c r="H279" i="12"/>
  <c r="BL279" i="12"/>
  <c r="P279" i="12"/>
  <c r="AZ279" i="12"/>
  <c r="AJ279" i="12"/>
  <c r="T279" i="12"/>
  <c r="AF279" i="12"/>
  <c r="BJ213" i="12"/>
  <c r="BF213" i="12"/>
  <c r="BB213" i="12"/>
  <c r="AX213" i="12"/>
  <c r="AT213" i="12"/>
  <c r="AP213" i="12"/>
  <c r="AL213" i="12"/>
  <c r="AH213" i="12"/>
  <c r="AD213" i="12"/>
  <c r="Z213" i="12"/>
  <c r="V213" i="12"/>
  <c r="R213" i="12"/>
  <c r="N213" i="12"/>
  <c r="J213" i="12"/>
  <c r="F213" i="12"/>
  <c r="C214" i="12"/>
  <c r="BH213" i="12"/>
  <c r="BC213" i="12"/>
  <c r="AW213" i="12"/>
  <c r="AR213" i="12"/>
  <c r="AM213" i="12"/>
  <c r="AG213" i="12"/>
  <c r="AB213" i="12"/>
  <c r="W213" i="12"/>
  <c r="Q213" i="12"/>
  <c r="L213" i="12"/>
  <c r="G213" i="12"/>
  <c r="BL213" i="12"/>
  <c r="BG213" i="12"/>
  <c r="BA213" i="12"/>
  <c r="AV213" i="12"/>
  <c r="AQ213" i="12"/>
  <c r="BE213" i="12"/>
  <c r="AU213" i="12"/>
  <c r="AK213" i="12"/>
  <c r="AE213" i="12"/>
  <c r="X213" i="12"/>
  <c r="P213" i="12"/>
  <c r="I213" i="12"/>
  <c r="AY213" i="12"/>
  <c r="AF213" i="12"/>
  <c r="BD213" i="12"/>
  <c r="AS213" i="12"/>
  <c r="AJ213" i="12"/>
  <c r="AC213" i="12"/>
  <c r="U213" i="12"/>
  <c r="O213" i="12"/>
  <c r="H213" i="12"/>
  <c r="AN213" i="12"/>
  <c r="Y213" i="12"/>
  <c r="K213" i="12"/>
  <c r="BK213" i="12"/>
  <c r="AZ213" i="12"/>
  <c r="AO213" i="12"/>
  <c r="AI213" i="12"/>
  <c r="AA213" i="12"/>
  <c r="T213" i="12"/>
  <c r="M213" i="12"/>
  <c r="E213" i="12"/>
  <c r="BI213" i="12"/>
  <c r="S213" i="12"/>
  <c r="C152" i="12"/>
  <c r="BI151" i="12"/>
  <c r="BE151" i="12"/>
  <c r="BA151" i="12"/>
  <c r="AW151" i="12"/>
  <c r="AS151" i="12"/>
  <c r="AO151" i="12"/>
  <c r="AK151" i="12"/>
  <c r="AG151" i="12"/>
  <c r="AC151" i="12"/>
  <c r="Y151" i="12"/>
  <c r="U151" i="12"/>
  <c r="Q151" i="12"/>
  <c r="M151" i="12"/>
  <c r="I151" i="12"/>
  <c r="E151" i="12"/>
  <c r="BL151" i="12"/>
  <c r="BH151" i="12"/>
  <c r="BD151" i="12"/>
  <c r="AZ151" i="12"/>
  <c r="AV151" i="12"/>
  <c r="AR151" i="12"/>
  <c r="AN151" i="12"/>
  <c r="AJ151" i="12"/>
  <c r="AF151" i="12"/>
  <c r="AB151" i="12"/>
  <c r="X151" i="12"/>
  <c r="T151" i="12"/>
  <c r="P151" i="12"/>
  <c r="L151" i="12"/>
  <c r="H151" i="12"/>
  <c r="BK151" i="12"/>
  <c r="BG151" i="12"/>
  <c r="BC151" i="12"/>
  <c r="AY151" i="12"/>
  <c r="AU151" i="12"/>
  <c r="AQ151" i="12"/>
  <c r="AM151" i="12"/>
  <c r="AI151" i="12"/>
  <c r="AE151" i="12"/>
  <c r="AA151" i="12"/>
  <c r="W151" i="12"/>
  <c r="S151" i="12"/>
  <c r="O151" i="12"/>
  <c r="K151" i="12"/>
  <c r="G151" i="12"/>
  <c r="AX151" i="12"/>
  <c r="AH151" i="12"/>
  <c r="R151" i="12"/>
  <c r="BJ151" i="12"/>
  <c r="AT151" i="12"/>
  <c r="AD151" i="12"/>
  <c r="N151" i="12"/>
  <c r="BF151" i="12"/>
  <c r="AP151" i="12"/>
  <c r="Z151" i="12"/>
  <c r="J151" i="12"/>
  <c r="AL151" i="12"/>
  <c r="V151" i="12"/>
  <c r="F151" i="12"/>
  <c r="BB151" i="12"/>
  <c r="M537" i="4" l="1"/>
  <c r="M55" i="4"/>
  <c r="Q392" i="12"/>
  <c r="O132" i="10"/>
  <c r="P118" i="10"/>
  <c r="Q116" i="10"/>
  <c r="Q229" i="10" s="1"/>
  <c r="Q230" i="10" s="1"/>
  <c r="T74" i="11"/>
  <c r="R115" i="10" s="1"/>
  <c r="U71" i="11"/>
  <c r="U72" i="11" s="1"/>
  <c r="T75" i="11"/>
  <c r="R123" i="10" s="1"/>
  <c r="R114" i="10"/>
  <c r="T21" i="13"/>
  <c r="T24" i="13" s="1"/>
  <c r="BL25" i="12"/>
  <c r="BH25" i="12"/>
  <c r="BD25" i="12"/>
  <c r="AZ25" i="12"/>
  <c r="AV25" i="12"/>
  <c r="AR25" i="12"/>
  <c r="AN25" i="12"/>
  <c r="AJ25" i="12"/>
  <c r="AF25" i="12"/>
  <c r="AB25" i="12"/>
  <c r="X25" i="12"/>
  <c r="T25" i="12"/>
  <c r="P25" i="12"/>
  <c r="L25" i="12"/>
  <c r="H25" i="12"/>
  <c r="BJ25" i="12"/>
  <c r="BF25" i="12"/>
  <c r="BB25" i="12"/>
  <c r="AX25" i="12"/>
  <c r="AT25" i="12"/>
  <c r="AP25" i="12"/>
  <c r="AL25" i="12"/>
  <c r="AH25" i="12"/>
  <c r="AD25" i="12"/>
  <c r="Z25" i="12"/>
  <c r="V25" i="12"/>
  <c r="R25" i="12"/>
  <c r="N25" i="12"/>
  <c r="J25" i="12"/>
  <c r="F25" i="12"/>
  <c r="BG25" i="12"/>
  <c r="AY25" i="12"/>
  <c r="AQ25" i="12"/>
  <c r="AI25" i="12"/>
  <c r="AA25" i="12"/>
  <c r="S25" i="12"/>
  <c r="K25" i="12"/>
  <c r="C26" i="12"/>
  <c r="BE25" i="12"/>
  <c r="AW25" i="12"/>
  <c r="AO25" i="12"/>
  <c r="AG25" i="12"/>
  <c r="Y25" i="12"/>
  <c r="Q25" i="12"/>
  <c r="I25" i="12"/>
  <c r="BK25" i="12"/>
  <c r="BC25" i="12"/>
  <c r="AU25" i="12"/>
  <c r="AM25" i="12"/>
  <c r="AE25" i="12"/>
  <c r="W25" i="12"/>
  <c r="O25" i="12"/>
  <c r="G25" i="12"/>
  <c r="BI25" i="12"/>
  <c r="BA25" i="12"/>
  <c r="AS25" i="12"/>
  <c r="AK25" i="12"/>
  <c r="AC25" i="12"/>
  <c r="U25" i="12"/>
  <c r="M25" i="12"/>
  <c r="E25" i="12"/>
  <c r="BJ87" i="12"/>
  <c r="BF87" i="12"/>
  <c r="BB87" i="12"/>
  <c r="AX87" i="12"/>
  <c r="AT87" i="12"/>
  <c r="AP87" i="12"/>
  <c r="AL87" i="12"/>
  <c r="AH87" i="12"/>
  <c r="AD87" i="12"/>
  <c r="Z87" i="12"/>
  <c r="V87" i="12"/>
  <c r="R87" i="12"/>
  <c r="N87" i="12"/>
  <c r="J87" i="12"/>
  <c r="F87" i="12"/>
  <c r="BL87" i="12"/>
  <c r="BH87" i="12"/>
  <c r="BD87" i="12"/>
  <c r="AZ87" i="12"/>
  <c r="AV87" i="12"/>
  <c r="AR87" i="12"/>
  <c r="AN87" i="12"/>
  <c r="AJ87" i="12"/>
  <c r="AF87" i="12"/>
  <c r="AB87" i="12"/>
  <c r="X87" i="12"/>
  <c r="T87" i="12"/>
  <c r="P87" i="12"/>
  <c r="L87" i="12"/>
  <c r="H87" i="12"/>
  <c r="BK87" i="12"/>
  <c r="BG87" i="12"/>
  <c r="BC87" i="12"/>
  <c r="AY87" i="12"/>
  <c r="AU87" i="12"/>
  <c r="AQ87" i="12"/>
  <c r="AM87" i="12"/>
  <c r="AI87" i="12"/>
  <c r="AE87" i="12"/>
  <c r="AA87" i="12"/>
  <c r="W87" i="12"/>
  <c r="S87" i="12"/>
  <c r="O87" i="12"/>
  <c r="K87" i="12"/>
  <c r="G87" i="12"/>
  <c r="BE87" i="12"/>
  <c r="AO87" i="12"/>
  <c r="Y87" i="12"/>
  <c r="I87" i="12"/>
  <c r="BA87" i="12"/>
  <c r="AK87" i="12"/>
  <c r="U87" i="12"/>
  <c r="E87" i="12"/>
  <c r="C88" i="12"/>
  <c r="AW87" i="12"/>
  <c r="AG87" i="12"/>
  <c r="Q87" i="12"/>
  <c r="M87" i="12"/>
  <c r="BI87" i="12"/>
  <c r="AS87" i="12"/>
  <c r="AC87" i="12"/>
  <c r="BL341" i="12"/>
  <c r="BJ341" i="12"/>
  <c r="BF341" i="12"/>
  <c r="BB341" i="12"/>
  <c r="AX341" i="12"/>
  <c r="AT341" i="12"/>
  <c r="AP341" i="12"/>
  <c r="AL341" i="12"/>
  <c r="AH341" i="12"/>
  <c r="AD341" i="12"/>
  <c r="Z341" i="12"/>
  <c r="V341" i="12"/>
  <c r="R341" i="12"/>
  <c r="N341" i="12"/>
  <c r="J341" i="12"/>
  <c r="F341" i="12"/>
  <c r="BI341" i="12"/>
  <c r="BE341" i="12"/>
  <c r="BA341" i="12"/>
  <c r="AW341" i="12"/>
  <c r="AS341" i="12"/>
  <c r="AO341" i="12"/>
  <c r="AK341" i="12"/>
  <c r="AG341" i="12"/>
  <c r="AC341" i="12"/>
  <c r="Y341" i="12"/>
  <c r="U341" i="12"/>
  <c r="Q341" i="12"/>
  <c r="M341" i="12"/>
  <c r="I341" i="12"/>
  <c r="E341" i="12"/>
  <c r="C342" i="12"/>
  <c r="BH341" i="12"/>
  <c r="BD341" i="12"/>
  <c r="AZ341" i="12"/>
  <c r="AV341" i="12"/>
  <c r="AR341" i="12"/>
  <c r="AN341" i="12"/>
  <c r="AJ341" i="12"/>
  <c r="AF341" i="12"/>
  <c r="AB341" i="12"/>
  <c r="X341" i="12"/>
  <c r="T341" i="12"/>
  <c r="P341" i="12"/>
  <c r="L341" i="12"/>
  <c r="H341" i="12"/>
  <c r="BG341" i="12"/>
  <c r="AQ341" i="12"/>
  <c r="AA341" i="12"/>
  <c r="K341" i="12"/>
  <c r="AE341" i="12"/>
  <c r="BC341" i="12"/>
  <c r="AM341" i="12"/>
  <c r="W341" i="12"/>
  <c r="G341" i="12"/>
  <c r="AU341" i="12"/>
  <c r="AY341" i="12"/>
  <c r="AI341" i="12"/>
  <c r="S341" i="12"/>
  <c r="BK341" i="12"/>
  <c r="O341" i="12"/>
  <c r="BJ280" i="12"/>
  <c r="BF280" i="12"/>
  <c r="BB280" i="12"/>
  <c r="AX280" i="12"/>
  <c r="AT280" i="12"/>
  <c r="AP280" i="12"/>
  <c r="AL280" i="12"/>
  <c r="AH280" i="12"/>
  <c r="AD280" i="12"/>
  <c r="Z280" i="12"/>
  <c r="V280" i="12"/>
  <c r="R280" i="12"/>
  <c r="N280" i="12"/>
  <c r="J280" i="12"/>
  <c r="F280" i="12"/>
  <c r="C281" i="12"/>
  <c r="BI280" i="12"/>
  <c r="BE280" i="12"/>
  <c r="BA280" i="12"/>
  <c r="AW280" i="12"/>
  <c r="AS280" i="12"/>
  <c r="AO280" i="12"/>
  <c r="AK280" i="12"/>
  <c r="AG280" i="12"/>
  <c r="AC280" i="12"/>
  <c r="Y280" i="12"/>
  <c r="U280" i="12"/>
  <c r="Q280" i="12"/>
  <c r="M280" i="12"/>
  <c r="I280" i="12"/>
  <c r="E280" i="12"/>
  <c r="BL280" i="12"/>
  <c r="BH280" i="12"/>
  <c r="BD280" i="12"/>
  <c r="AZ280" i="12"/>
  <c r="AV280" i="12"/>
  <c r="AR280" i="12"/>
  <c r="AN280" i="12"/>
  <c r="AJ280" i="12"/>
  <c r="AF280" i="12"/>
  <c r="AB280" i="12"/>
  <c r="X280" i="12"/>
  <c r="T280" i="12"/>
  <c r="P280" i="12"/>
  <c r="L280" i="12"/>
  <c r="H280" i="12"/>
  <c r="BK280" i="12"/>
  <c r="AU280" i="12"/>
  <c r="AE280" i="12"/>
  <c r="O280" i="12"/>
  <c r="S280" i="12"/>
  <c r="BG280" i="12"/>
  <c r="AQ280" i="12"/>
  <c r="AA280" i="12"/>
  <c r="K280" i="12"/>
  <c r="AY280" i="12"/>
  <c r="BC280" i="12"/>
  <c r="AM280" i="12"/>
  <c r="W280" i="12"/>
  <c r="G280" i="12"/>
  <c r="AI280" i="12"/>
  <c r="C215" i="12"/>
  <c r="BI214" i="12"/>
  <c r="BE214" i="12"/>
  <c r="BA214" i="12"/>
  <c r="AW214" i="12"/>
  <c r="AS214" i="12"/>
  <c r="AO214" i="12"/>
  <c r="AK214" i="12"/>
  <c r="AG214" i="12"/>
  <c r="AC214" i="12"/>
  <c r="Y214" i="12"/>
  <c r="U214" i="12"/>
  <c r="Q214" i="12"/>
  <c r="M214" i="12"/>
  <c r="I214" i="12"/>
  <c r="E214" i="12"/>
  <c r="BK214" i="12"/>
  <c r="BF214" i="12"/>
  <c r="AZ214" i="12"/>
  <c r="AU214" i="12"/>
  <c r="AP214" i="12"/>
  <c r="AJ214" i="12"/>
  <c r="AE214" i="12"/>
  <c r="Z214" i="12"/>
  <c r="T214" i="12"/>
  <c r="O214" i="12"/>
  <c r="J214" i="12"/>
  <c r="BJ214" i="12"/>
  <c r="BD214" i="12"/>
  <c r="AY214" i="12"/>
  <c r="AT214" i="12"/>
  <c r="AN214" i="12"/>
  <c r="AI214" i="12"/>
  <c r="AD214" i="12"/>
  <c r="X214" i="12"/>
  <c r="S214" i="12"/>
  <c r="N214" i="12"/>
  <c r="H214" i="12"/>
  <c r="BH214" i="12"/>
  <c r="BC214" i="12"/>
  <c r="AX214" i="12"/>
  <c r="AR214" i="12"/>
  <c r="AM214" i="12"/>
  <c r="AH214" i="12"/>
  <c r="AB214" i="12"/>
  <c r="W214" i="12"/>
  <c r="R214" i="12"/>
  <c r="BL214" i="12"/>
  <c r="AQ214" i="12"/>
  <c r="V214" i="12"/>
  <c r="G214" i="12"/>
  <c r="AA214" i="12"/>
  <c r="BG214" i="12"/>
  <c r="AL214" i="12"/>
  <c r="P214" i="12"/>
  <c r="F214" i="12"/>
  <c r="K214" i="12"/>
  <c r="BB214" i="12"/>
  <c r="AF214" i="12"/>
  <c r="L214" i="12"/>
  <c r="AV214" i="12"/>
  <c r="BL152" i="12"/>
  <c r="BH152" i="12"/>
  <c r="BD152" i="12"/>
  <c r="AZ152" i="12"/>
  <c r="AV152" i="12"/>
  <c r="AR152" i="12"/>
  <c r="AN152" i="12"/>
  <c r="AJ152" i="12"/>
  <c r="AF152" i="12"/>
  <c r="AB152" i="12"/>
  <c r="X152" i="12"/>
  <c r="T152" i="12"/>
  <c r="P152" i="12"/>
  <c r="L152" i="12"/>
  <c r="H152" i="12"/>
  <c r="BK152" i="12"/>
  <c r="BG152" i="12"/>
  <c r="BC152" i="12"/>
  <c r="AY152" i="12"/>
  <c r="AU152" i="12"/>
  <c r="AQ152" i="12"/>
  <c r="AM152" i="12"/>
  <c r="AI152" i="12"/>
  <c r="AE152" i="12"/>
  <c r="AA152" i="12"/>
  <c r="W152" i="12"/>
  <c r="S152" i="12"/>
  <c r="O152" i="12"/>
  <c r="K152" i="12"/>
  <c r="G152" i="12"/>
  <c r="BJ152" i="12"/>
  <c r="BF152" i="12"/>
  <c r="BB152" i="12"/>
  <c r="AX152" i="12"/>
  <c r="AT152" i="12"/>
  <c r="AP152" i="12"/>
  <c r="AL152" i="12"/>
  <c r="AH152" i="12"/>
  <c r="AD152" i="12"/>
  <c r="Z152" i="12"/>
  <c r="V152" i="12"/>
  <c r="R152" i="12"/>
  <c r="N152" i="12"/>
  <c r="J152" i="12"/>
  <c r="F152" i="12"/>
  <c r="BA152" i="12"/>
  <c r="AK152" i="12"/>
  <c r="U152" i="12"/>
  <c r="E152" i="12"/>
  <c r="C153" i="12"/>
  <c r="AW152" i="12"/>
  <c r="AG152" i="12"/>
  <c r="Q152" i="12"/>
  <c r="BI152" i="12"/>
  <c r="AS152" i="12"/>
  <c r="AC152" i="12"/>
  <c r="M152" i="12"/>
  <c r="AO152" i="12"/>
  <c r="BE152" i="12"/>
  <c r="Y152" i="12"/>
  <c r="I152" i="12"/>
  <c r="M57" i="4" l="1"/>
  <c r="N533" i="4"/>
  <c r="M109" i="10"/>
  <c r="R392" i="12"/>
  <c r="P132" i="10"/>
  <c r="Q118" i="10"/>
  <c r="R116" i="10"/>
  <c r="R229" i="10" s="1"/>
  <c r="R230" i="10" s="1"/>
  <c r="U74" i="11"/>
  <c r="S115" i="10" s="1"/>
  <c r="V71" i="11"/>
  <c r="V72" i="11" s="1"/>
  <c r="U75" i="11"/>
  <c r="S123" i="10" s="1"/>
  <c r="S114" i="10"/>
  <c r="U21" i="13"/>
  <c r="U24" i="13" s="1"/>
  <c r="BK26" i="12"/>
  <c r="BG26" i="12"/>
  <c r="BC26" i="12"/>
  <c r="AY26" i="12"/>
  <c r="AU26" i="12"/>
  <c r="AQ26" i="12"/>
  <c r="AM26" i="12"/>
  <c r="AI26" i="12"/>
  <c r="AE26" i="12"/>
  <c r="AA26" i="12"/>
  <c r="W26" i="12"/>
  <c r="S26" i="12"/>
  <c r="O26" i="12"/>
  <c r="K26" i="12"/>
  <c r="G26" i="12"/>
  <c r="C27" i="12"/>
  <c r="BI26" i="12"/>
  <c r="BE26" i="12"/>
  <c r="BA26" i="12"/>
  <c r="AW26" i="12"/>
  <c r="AS26" i="12"/>
  <c r="AO26" i="12"/>
  <c r="AK26" i="12"/>
  <c r="AG26" i="12"/>
  <c r="AC26" i="12"/>
  <c r="Y26" i="12"/>
  <c r="U26" i="12"/>
  <c r="Q26" i="12"/>
  <c r="M26" i="12"/>
  <c r="I26" i="12"/>
  <c r="E26" i="12"/>
  <c r="BJ26" i="12"/>
  <c r="BB26" i="12"/>
  <c r="AT26" i="12"/>
  <c r="AL26" i="12"/>
  <c r="AD26" i="12"/>
  <c r="V26" i="12"/>
  <c r="N26" i="12"/>
  <c r="F26" i="12"/>
  <c r="BH26" i="12"/>
  <c r="AZ26" i="12"/>
  <c r="AR26" i="12"/>
  <c r="AJ26" i="12"/>
  <c r="AB26" i="12"/>
  <c r="T26" i="12"/>
  <c r="L26" i="12"/>
  <c r="BF26" i="12"/>
  <c r="AX26" i="12"/>
  <c r="AP26" i="12"/>
  <c r="AH26" i="12"/>
  <c r="Z26" i="12"/>
  <c r="R26" i="12"/>
  <c r="J26" i="12"/>
  <c r="BL26" i="12"/>
  <c r="BD26" i="12"/>
  <c r="AV26" i="12"/>
  <c r="AN26" i="12"/>
  <c r="AF26" i="12"/>
  <c r="X26" i="12"/>
  <c r="P26" i="12"/>
  <c r="H26" i="12"/>
  <c r="C89" i="12"/>
  <c r="BI88" i="12"/>
  <c r="BE88" i="12"/>
  <c r="BA88" i="12"/>
  <c r="AW88" i="12"/>
  <c r="AS88" i="12"/>
  <c r="AO88" i="12"/>
  <c r="AK88" i="12"/>
  <c r="AG88" i="12"/>
  <c r="AC88" i="12"/>
  <c r="Y88" i="12"/>
  <c r="U88" i="12"/>
  <c r="Q88" i="12"/>
  <c r="M88" i="12"/>
  <c r="I88" i="12"/>
  <c r="E88" i="12"/>
  <c r="BK88" i="12"/>
  <c r="BG88" i="12"/>
  <c r="BC88" i="12"/>
  <c r="AY88" i="12"/>
  <c r="AU88" i="12"/>
  <c r="AQ88" i="12"/>
  <c r="AM88" i="12"/>
  <c r="AI88" i="12"/>
  <c r="AE88" i="12"/>
  <c r="AA88" i="12"/>
  <c r="W88" i="12"/>
  <c r="S88" i="12"/>
  <c r="O88" i="12"/>
  <c r="K88" i="12"/>
  <c r="G88" i="12"/>
  <c r="BJ88" i="12"/>
  <c r="BF88" i="12"/>
  <c r="BB88" i="12"/>
  <c r="AX88" i="12"/>
  <c r="AT88" i="12"/>
  <c r="AP88" i="12"/>
  <c r="AL88" i="12"/>
  <c r="AH88" i="12"/>
  <c r="AD88" i="12"/>
  <c r="Z88" i="12"/>
  <c r="V88" i="12"/>
  <c r="R88" i="12"/>
  <c r="N88" i="12"/>
  <c r="J88" i="12"/>
  <c r="F88" i="12"/>
  <c r="BH88" i="12"/>
  <c r="AR88" i="12"/>
  <c r="AB88" i="12"/>
  <c r="L88" i="12"/>
  <c r="BD88" i="12"/>
  <c r="AN88" i="12"/>
  <c r="X88" i="12"/>
  <c r="H88" i="12"/>
  <c r="AZ88" i="12"/>
  <c r="AJ88" i="12"/>
  <c r="T88" i="12"/>
  <c r="P88" i="12"/>
  <c r="BL88" i="12"/>
  <c r="AV88" i="12"/>
  <c r="AF88" i="12"/>
  <c r="BK342" i="12"/>
  <c r="BG342" i="12"/>
  <c r="BC342" i="12"/>
  <c r="AY342" i="12"/>
  <c r="AU342" i="12"/>
  <c r="AQ342" i="12"/>
  <c r="AM342" i="12"/>
  <c r="AI342" i="12"/>
  <c r="AE342" i="12"/>
  <c r="AA342" i="12"/>
  <c r="W342" i="12"/>
  <c r="S342" i="12"/>
  <c r="O342" i="12"/>
  <c r="K342" i="12"/>
  <c r="G342" i="12"/>
  <c r="C343" i="12"/>
  <c r="BH342" i="12"/>
  <c r="BB342" i="12"/>
  <c r="AW342" i="12"/>
  <c r="AR342" i="12"/>
  <c r="AL342" i="12"/>
  <c r="AG342" i="12"/>
  <c r="AB342" i="12"/>
  <c r="V342" i="12"/>
  <c r="Q342" i="12"/>
  <c r="L342" i="12"/>
  <c r="F342" i="12"/>
  <c r="BL342" i="12"/>
  <c r="BF342" i="12"/>
  <c r="BA342" i="12"/>
  <c r="AV342" i="12"/>
  <c r="AP342" i="12"/>
  <c r="AK342" i="12"/>
  <c r="AF342" i="12"/>
  <c r="Z342" i="12"/>
  <c r="U342" i="12"/>
  <c r="P342" i="12"/>
  <c r="J342" i="12"/>
  <c r="E342" i="12"/>
  <c r="BJ342" i="12"/>
  <c r="BE342" i="12"/>
  <c r="AZ342" i="12"/>
  <c r="AT342" i="12"/>
  <c r="AO342" i="12"/>
  <c r="AJ342" i="12"/>
  <c r="AD342" i="12"/>
  <c r="Y342" i="12"/>
  <c r="T342" i="12"/>
  <c r="N342" i="12"/>
  <c r="I342" i="12"/>
  <c r="BI342" i="12"/>
  <c r="AN342" i="12"/>
  <c r="R342" i="12"/>
  <c r="X342" i="12"/>
  <c r="BD342" i="12"/>
  <c r="AH342" i="12"/>
  <c r="M342" i="12"/>
  <c r="AS342" i="12"/>
  <c r="AX342" i="12"/>
  <c r="AC342" i="12"/>
  <c r="H342" i="12"/>
  <c r="C282" i="12"/>
  <c r="BI281" i="12"/>
  <c r="BE281" i="12"/>
  <c r="BA281" i="12"/>
  <c r="AW281" i="12"/>
  <c r="AS281" i="12"/>
  <c r="AO281" i="12"/>
  <c r="AK281" i="12"/>
  <c r="AG281" i="12"/>
  <c r="AC281" i="12"/>
  <c r="Y281" i="12"/>
  <c r="U281" i="12"/>
  <c r="Q281" i="12"/>
  <c r="M281" i="12"/>
  <c r="I281" i="12"/>
  <c r="E281" i="12"/>
  <c r="BL281" i="12"/>
  <c r="BH281" i="12"/>
  <c r="BD281" i="12"/>
  <c r="AZ281" i="12"/>
  <c r="AV281" i="12"/>
  <c r="AR281" i="12"/>
  <c r="AN281" i="12"/>
  <c r="AJ281" i="12"/>
  <c r="AF281" i="12"/>
  <c r="AB281" i="12"/>
  <c r="X281" i="12"/>
  <c r="T281" i="12"/>
  <c r="P281" i="12"/>
  <c r="L281" i="12"/>
  <c r="H281" i="12"/>
  <c r="BK281" i="12"/>
  <c r="BG281" i="12"/>
  <c r="BC281" i="12"/>
  <c r="AY281" i="12"/>
  <c r="AU281" i="12"/>
  <c r="AQ281" i="12"/>
  <c r="AM281" i="12"/>
  <c r="AI281" i="12"/>
  <c r="AE281" i="12"/>
  <c r="AA281" i="12"/>
  <c r="W281" i="12"/>
  <c r="S281" i="12"/>
  <c r="O281" i="12"/>
  <c r="K281" i="12"/>
  <c r="G281" i="12"/>
  <c r="AX281" i="12"/>
  <c r="AH281" i="12"/>
  <c r="R281" i="12"/>
  <c r="BB281" i="12"/>
  <c r="F281" i="12"/>
  <c r="BJ281" i="12"/>
  <c r="AT281" i="12"/>
  <c r="AD281" i="12"/>
  <c r="N281" i="12"/>
  <c r="AL281" i="12"/>
  <c r="BF281" i="12"/>
  <c r="AP281" i="12"/>
  <c r="Z281" i="12"/>
  <c r="J281" i="12"/>
  <c r="V281" i="12"/>
  <c r="BL215" i="12"/>
  <c r="BH215" i="12"/>
  <c r="BD215" i="12"/>
  <c r="AZ215" i="12"/>
  <c r="AV215" i="12"/>
  <c r="AR215" i="12"/>
  <c r="AN215" i="12"/>
  <c r="AJ215" i="12"/>
  <c r="AF215" i="12"/>
  <c r="AB215" i="12"/>
  <c r="X215" i="12"/>
  <c r="T215" i="12"/>
  <c r="P215" i="12"/>
  <c r="L215" i="12"/>
  <c r="H215" i="12"/>
  <c r="BI215" i="12"/>
  <c r="BC215" i="12"/>
  <c r="AX215" i="12"/>
  <c r="AS215" i="12"/>
  <c r="AM215" i="12"/>
  <c r="AH215" i="12"/>
  <c r="AC215" i="12"/>
  <c r="W215" i="12"/>
  <c r="R215" i="12"/>
  <c r="M215" i="12"/>
  <c r="G215" i="12"/>
  <c r="C216" i="12"/>
  <c r="BG215" i="12"/>
  <c r="BB215" i="12"/>
  <c r="AW215" i="12"/>
  <c r="AQ215" i="12"/>
  <c r="AL215" i="12"/>
  <c r="AG215" i="12"/>
  <c r="AA215" i="12"/>
  <c r="V215" i="12"/>
  <c r="Q215" i="12"/>
  <c r="K215" i="12"/>
  <c r="F215" i="12"/>
  <c r="BK215" i="12"/>
  <c r="BF215" i="12"/>
  <c r="BA215" i="12"/>
  <c r="AU215" i="12"/>
  <c r="AP215" i="12"/>
  <c r="AK215" i="12"/>
  <c r="AE215" i="12"/>
  <c r="Z215" i="12"/>
  <c r="U215" i="12"/>
  <c r="O215" i="12"/>
  <c r="J215" i="12"/>
  <c r="E215" i="12"/>
  <c r="AT215" i="12"/>
  <c r="Y215" i="12"/>
  <c r="AY215" i="12"/>
  <c r="BJ215" i="12"/>
  <c r="AO215" i="12"/>
  <c r="S215" i="12"/>
  <c r="I215" i="12"/>
  <c r="BE215" i="12"/>
  <c r="AI215" i="12"/>
  <c r="N215" i="12"/>
  <c r="AD215" i="12"/>
  <c r="BK153" i="12"/>
  <c r="BG153" i="12"/>
  <c r="BC153" i="12"/>
  <c r="AY153" i="12"/>
  <c r="AU153" i="12"/>
  <c r="AQ153" i="12"/>
  <c r="AM153" i="12"/>
  <c r="AI153" i="12"/>
  <c r="AE153" i="12"/>
  <c r="AA153" i="12"/>
  <c r="W153" i="12"/>
  <c r="S153" i="12"/>
  <c r="O153" i="12"/>
  <c r="K153" i="12"/>
  <c r="G153" i="12"/>
  <c r="BJ153" i="12"/>
  <c r="BF153" i="12"/>
  <c r="BB153" i="12"/>
  <c r="AX153" i="12"/>
  <c r="AT153" i="12"/>
  <c r="AP153" i="12"/>
  <c r="AL153" i="12"/>
  <c r="AH153" i="12"/>
  <c r="AD153" i="12"/>
  <c r="Z153" i="12"/>
  <c r="V153" i="12"/>
  <c r="R153" i="12"/>
  <c r="N153" i="12"/>
  <c r="J153" i="12"/>
  <c r="F153" i="12"/>
  <c r="C154" i="12"/>
  <c r="BI153" i="12"/>
  <c r="BE153" i="12"/>
  <c r="BA153" i="12"/>
  <c r="AW153" i="12"/>
  <c r="AS153" i="12"/>
  <c r="AO153" i="12"/>
  <c r="AK153" i="12"/>
  <c r="AG153" i="12"/>
  <c r="AC153" i="12"/>
  <c r="Y153" i="12"/>
  <c r="U153" i="12"/>
  <c r="Q153" i="12"/>
  <c r="M153" i="12"/>
  <c r="I153" i="12"/>
  <c r="E153" i="12"/>
  <c r="BD153" i="12"/>
  <c r="AN153" i="12"/>
  <c r="X153" i="12"/>
  <c r="H153" i="12"/>
  <c r="AZ153" i="12"/>
  <c r="AJ153" i="12"/>
  <c r="T153" i="12"/>
  <c r="BL153" i="12"/>
  <c r="AV153" i="12"/>
  <c r="AF153" i="12"/>
  <c r="P153" i="12"/>
  <c r="AR153" i="12"/>
  <c r="AB153" i="12"/>
  <c r="BH153" i="12"/>
  <c r="L153" i="12"/>
  <c r="N537" i="4" l="1"/>
  <c r="N55" i="4"/>
  <c r="Q132" i="10"/>
  <c r="S392" i="12"/>
  <c r="R118" i="10"/>
  <c r="S116" i="10"/>
  <c r="S229" i="10" s="1"/>
  <c r="S230" i="10" s="1"/>
  <c r="W71" i="11"/>
  <c r="W72" i="11" s="1"/>
  <c r="V74" i="11"/>
  <c r="T115" i="10" s="1"/>
  <c r="V75" i="11"/>
  <c r="T123" i="10" s="1"/>
  <c r="T114" i="10"/>
  <c r="V21" i="13"/>
  <c r="V24" i="13" s="1"/>
  <c r="BJ27" i="12"/>
  <c r="BF27" i="12"/>
  <c r="BB27" i="12"/>
  <c r="AX27" i="12"/>
  <c r="AT27" i="12"/>
  <c r="AP27" i="12"/>
  <c r="AL27" i="12"/>
  <c r="AH27" i="12"/>
  <c r="AD27" i="12"/>
  <c r="Z27" i="12"/>
  <c r="V27" i="12"/>
  <c r="R27" i="12"/>
  <c r="N27" i="12"/>
  <c r="J27" i="12"/>
  <c r="F27" i="12"/>
  <c r="BL27" i="12"/>
  <c r="BH27" i="12"/>
  <c r="BD27" i="12"/>
  <c r="AZ27" i="12"/>
  <c r="AV27" i="12"/>
  <c r="AR27" i="12"/>
  <c r="AN27" i="12"/>
  <c r="AJ27" i="12"/>
  <c r="AF27" i="12"/>
  <c r="AB27" i="12"/>
  <c r="X27" i="12"/>
  <c r="T27" i="12"/>
  <c r="P27" i="12"/>
  <c r="L27" i="12"/>
  <c r="H27" i="12"/>
  <c r="C28" i="12"/>
  <c r="BE27" i="12"/>
  <c r="AW27" i="12"/>
  <c r="AO27" i="12"/>
  <c r="AG27" i="12"/>
  <c r="Y27" i="12"/>
  <c r="Q27" i="12"/>
  <c r="I27" i="12"/>
  <c r="BK27" i="12"/>
  <c r="BC27" i="12"/>
  <c r="AU27" i="12"/>
  <c r="AM27" i="12"/>
  <c r="AE27" i="12"/>
  <c r="W27" i="12"/>
  <c r="O27" i="12"/>
  <c r="G27" i="12"/>
  <c r="BI27" i="12"/>
  <c r="BA27" i="12"/>
  <c r="AS27" i="12"/>
  <c r="AK27" i="12"/>
  <c r="AC27" i="12"/>
  <c r="U27" i="12"/>
  <c r="M27" i="12"/>
  <c r="E27" i="12"/>
  <c r="BG27" i="12"/>
  <c r="AY27" i="12"/>
  <c r="AQ27" i="12"/>
  <c r="AI27" i="12"/>
  <c r="AA27" i="12"/>
  <c r="S27" i="12"/>
  <c r="K27" i="12"/>
  <c r="BL89" i="12"/>
  <c r="BH89" i="12"/>
  <c r="BD89" i="12"/>
  <c r="AZ89" i="12"/>
  <c r="AV89" i="12"/>
  <c r="AR89" i="12"/>
  <c r="AN89" i="12"/>
  <c r="AJ89" i="12"/>
  <c r="AF89" i="12"/>
  <c r="AB89" i="12"/>
  <c r="X89" i="12"/>
  <c r="T89" i="12"/>
  <c r="P89" i="12"/>
  <c r="L89" i="12"/>
  <c r="H89" i="12"/>
  <c r="BJ89" i="12"/>
  <c r="BF89" i="12"/>
  <c r="BB89" i="12"/>
  <c r="AX89" i="12"/>
  <c r="AT89" i="12"/>
  <c r="AP89" i="12"/>
  <c r="AL89" i="12"/>
  <c r="AH89" i="12"/>
  <c r="AD89" i="12"/>
  <c r="Z89" i="12"/>
  <c r="V89" i="12"/>
  <c r="R89" i="12"/>
  <c r="N89" i="12"/>
  <c r="J89" i="12"/>
  <c r="F89" i="12"/>
  <c r="C90" i="12"/>
  <c r="BI89" i="12"/>
  <c r="BE89" i="12"/>
  <c r="BA89" i="12"/>
  <c r="AW89" i="12"/>
  <c r="AS89" i="12"/>
  <c r="AO89" i="12"/>
  <c r="AK89" i="12"/>
  <c r="AG89" i="12"/>
  <c r="AC89" i="12"/>
  <c r="Y89" i="12"/>
  <c r="U89" i="12"/>
  <c r="Q89" i="12"/>
  <c r="M89" i="12"/>
  <c r="I89" i="12"/>
  <c r="E89" i="12"/>
  <c r="BK89" i="12"/>
  <c r="AU89" i="12"/>
  <c r="AE89" i="12"/>
  <c r="O89" i="12"/>
  <c r="BG89" i="12"/>
  <c r="AQ89" i="12"/>
  <c r="AA89" i="12"/>
  <c r="K89" i="12"/>
  <c r="BC89" i="12"/>
  <c r="AM89" i="12"/>
  <c r="W89" i="12"/>
  <c r="G89" i="12"/>
  <c r="S89" i="12"/>
  <c r="AY89" i="12"/>
  <c r="AI89" i="12"/>
  <c r="BJ343" i="12"/>
  <c r="BF343" i="12"/>
  <c r="BB343" i="12"/>
  <c r="AX343" i="12"/>
  <c r="AT343" i="12"/>
  <c r="AP343" i="12"/>
  <c r="AL343" i="12"/>
  <c r="AH343" i="12"/>
  <c r="AD343" i="12"/>
  <c r="Z343" i="12"/>
  <c r="V343" i="12"/>
  <c r="R343" i="12"/>
  <c r="N343" i="12"/>
  <c r="J343" i="12"/>
  <c r="F343" i="12"/>
  <c r="BK343" i="12"/>
  <c r="BE343" i="12"/>
  <c r="AZ343" i="12"/>
  <c r="AU343" i="12"/>
  <c r="AO343" i="12"/>
  <c r="AJ343" i="12"/>
  <c r="AE343" i="12"/>
  <c r="Y343" i="12"/>
  <c r="T343" i="12"/>
  <c r="O343" i="12"/>
  <c r="I343" i="12"/>
  <c r="BI343" i="12"/>
  <c r="BD343" i="12"/>
  <c r="AY343" i="12"/>
  <c r="AS343" i="12"/>
  <c r="AN343" i="12"/>
  <c r="AI343" i="12"/>
  <c r="AC343" i="12"/>
  <c r="X343" i="12"/>
  <c r="S343" i="12"/>
  <c r="M343" i="12"/>
  <c r="H343" i="12"/>
  <c r="C344" i="12"/>
  <c r="BH343" i="12"/>
  <c r="BC343" i="12"/>
  <c r="AW343" i="12"/>
  <c r="AR343" i="12"/>
  <c r="AM343" i="12"/>
  <c r="AG343" i="12"/>
  <c r="AB343" i="12"/>
  <c r="W343" i="12"/>
  <c r="Q343" i="12"/>
  <c r="L343" i="12"/>
  <c r="G343" i="12"/>
  <c r="BL343" i="12"/>
  <c r="AQ343" i="12"/>
  <c r="U343" i="12"/>
  <c r="AA343" i="12"/>
  <c r="BG343" i="12"/>
  <c r="AK343" i="12"/>
  <c r="P343" i="12"/>
  <c r="AV343" i="12"/>
  <c r="BA343" i="12"/>
  <c r="AF343" i="12"/>
  <c r="K343" i="12"/>
  <c r="E343" i="12"/>
  <c r="BL282" i="12"/>
  <c r="BH282" i="12"/>
  <c r="BD282" i="12"/>
  <c r="AZ282" i="12"/>
  <c r="AV282" i="12"/>
  <c r="AR282" i="12"/>
  <c r="AN282" i="12"/>
  <c r="AJ282" i="12"/>
  <c r="AF282" i="12"/>
  <c r="AB282" i="12"/>
  <c r="X282" i="12"/>
  <c r="T282" i="12"/>
  <c r="P282" i="12"/>
  <c r="L282" i="12"/>
  <c r="H282" i="12"/>
  <c r="BK282" i="12"/>
  <c r="BG282" i="12"/>
  <c r="BC282" i="12"/>
  <c r="AY282" i="12"/>
  <c r="AU282" i="12"/>
  <c r="AQ282" i="12"/>
  <c r="AM282" i="12"/>
  <c r="AI282" i="12"/>
  <c r="AE282" i="12"/>
  <c r="AA282" i="12"/>
  <c r="W282" i="12"/>
  <c r="S282" i="12"/>
  <c r="O282" i="12"/>
  <c r="K282" i="12"/>
  <c r="G282" i="12"/>
  <c r="BJ282" i="12"/>
  <c r="BF282" i="12"/>
  <c r="BB282" i="12"/>
  <c r="AX282" i="12"/>
  <c r="AT282" i="12"/>
  <c r="AP282" i="12"/>
  <c r="AL282" i="12"/>
  <c r="AH282" i="12"/>
  <c r="AD282" i="12"/>
  <c r="Z282" i="12"/>
  <c r="V282" i="12"/>
  <c r="R282" i="12"/>
  <c r="N282" i="12"/>
  <c r="J282" i="12"/>
  <c r="F282" i="12"/>
  <c r="BA282" i="12"/>
  <c r="AK282" i="12"/>
  <c r="U282" i="12"/>
  <c r="E282" i="12"/>
  <c r="Y282" i="12"/>
  <c r="C283" i="12"/>
  <c r="AW282" i="12"/>
  <c r="AG282" i="12"/>
  <c r="Q282" i="12"/>
  <c r="AO282" i="12"/>
  <c r="BI282" i="12"/>
  <c r="AS282" i="12"/>
  <c r="AC282" i="12"/>
  <c r="M282" i="12"/>
  <c r="BE282" i="12"/>
  <c r="I282" i="12"/>
  <c r="BK216" i="12"/>
  <c r="BG216" i="12"/>
  <c r="BC216" i="12"/>
  <c r="AY216" i="12"/>
  <c r="AU216" i="12"/>
  <c r="AQ216" i="12"/>
  <c r="AM216" i="12"/>
  <c r="AI216" i="12"/>
  <c r="AE216" i="12"/>
  <c r="AA216" i="12"/>
  <c r="W216" i="12"/>
  <c r="S216" i="12"/>
  <c r="O216" i="12"/>
  <c r="K216" i="12"/>
  <c r="G216" i="12"/>
  <c r="BL216" i="12"/>
  <c r="BF216" i="12"/>
  <c r="BA216" i="12"/>
  <c r="AV216" i="12"/>
  <c r="AP216" i="12"/>
  <c r="AK216" i="12"/>
  <c r="AF216" i="12"/>
  <c r="Z216" i="12"/>
  <c r="U216" i="12"/>
  <c r="P216" i="12"/>
  <c r="J216" i="12"/>
  <c r="E216" i="12"/>
  <c r="BJ216" i="12"/>
  <c r="BE216" i="12"/>
  <c r="AZ216" i="12"/>
  <c r="AT216" i="12"/>
  <c r="AO216" i="12"/>
  <c r="AJ216" i="12"/>
  <c r="AD216" i="12"/>
  <c r="Y216" i="12"/>
  <c r="T216" i="12"/>
  <c r="N216" i="12"/>
  <c r="I216" i="12"/>
  <c r="BI216" i="12"/>
  <c r="BD216" i="12"/>
  <c r="AX216" i="12"/>
  <c r="AS216" i="12"/>
  <c r="AN216" i="12"/>
  <c r="AH216" i="12"/>
  <c r="AC216" i="12"/>
  <c r="X216" i="12"/>
  <c r="R216" i="12"/>
  <c r="M216" i="12"/>
  <c r="H216" i="12"/>
  <c r="AW216" i="12"/>
  <c r="AB216" i="12"/>
  <c r="F216" i="12"/>
  <c r="AG216" i="12"/>
  <c r="C217" i="12"/>
  <c r="AR216" i="12"/>
  <c r="V216" i="12"/>
  <c r="L216" i="12"/>
  <c r="BH216" i="12"/>
  <c r="AL216" i="12"/>
  <c r="Q216" i="12"/>
  <c r="BB216" i="12"/>
  <c r="BJ154" i="12"/>
  <c r="BF154" i="12"/>
  <c r="BB154" i="12"/>
  <c r="AX154" i="12"/>
  <c r="AT154" i="12"/>
  <c r="AP154" i="12"/>
  <c r="AL154" i="12"/>
  <c r="AH154" i="12"/>
  <c r="AD154" i="12"/>
  <c r="Z154" i="12"/>
  <c r="V154" i="12"/>
  <c r="R154" i="12"/>
  <c r="N154" i="12"/>
  <c r="J154" i="12"/>
  <c r="F154" i="12"/>
  <c r="C155" i="12"/>
  <c r="BI154" i="12"/>
  <c r="BE154" i="12"/>
  <c r="BA154" i="12"/>
  <c r="AW154" i="12"/>
  <c r="AS154" i="12"/>
  <c r="AO154" i="12"/>
  <c r="AK154" i="12"/>
  <c r="AG154" i="12"/>
  <c r="AC154" i="12"/>
  <c r="Y154" i="12"/>
  <c r="U154" i="12"/>
  <c r="Q154" i="12"/>
  <c r="M154" i="12"/>
  <c r="I154" i="12"/>
  <c r="E154" i="12"/>
  <c r="BL154" i="12"/>
  <c r="BH154" i="12"/>
  <c r="BD154" i="12"/>
  <c r="AZ154" i="12"/>
  <c r="AV154" i="12"/>
  <c r="AR154" i="12"/>
  <c r="AN154" i="12"/>
  <c r="AJ154" i="12"/>
  <c r="AF154" i="12"/>
  <c r="AB154" i="12"/>
  <c r="X154" i="12"/>
  <c r="T154" i="12"/>
  <c r="P154" i="12"/>
  <c r="L154" i="12"/>
  <c r="H154" i="12"/>
  <c r="BG154" i="12"/>
  <c r="AQ154" i="12"/>
  <c r="AA154" i="12"/>
  <c r="K154" i="12"/>
  <c r="BC154" i="12"/>
  <c r="AM154" i="12"/>
  <c r="W154" i="12"/>
  <c r="G154" i="12"/>
  <c r="AY154" i="12"/>
  <c r="AI154" i="12"/>
  <c r="S154" i="12"/>
  <c r="AU154" i="12"/>
  <c r="AE154" i="12"/>
  <c r="O154" i="12"/>
  <c r="BK154" i="12"/>
  <c r="N109" i="10" l="1"/>
  <c r="N57" i="4"/>
  <c r="O533" i="4"/>
  <c r="R132" i="10"/>
  <c r="T392" i="12"/>
  <c r="S118" i="10"/>
  <c r="T116" i="10"/>
  <c r="T118" i="10" s="1"/>
  <c r="W75" i="11"/>
  <c r="U123" i="10" s="1"/>
  <c r="X71" i="11"/>
  <c r="X72" i="11" s="1"/>
  <c r="W74" i="11"/>
  <c r="U115" i="10" s="1"/>
  <c r="U114" i="10"/>
  <c r="W21" i="13"/>
  <c r="W24" i="13" s="1"/>
  <c r="C29" i="12"/>
  <c r="BI28" i="12"/>
  <c r="BE28" i="12"/>
  <c r="BA28" i="12"/>
  <c r="AW28" i="12"/>
  <c r="AS28" i="12"/>
  <c r="AO28" i="12"/>
  <c r="AK28" i="12"/>
  <c r="AG28" i="12"/>
  <c r="AC28" i="12"/>
  <c r="Y28" i="12"/>
  <c r="U28" i="12"/>
  <c r="Q28" i="12"/>
  <c r="M28" i="12"/>
  <c r="I28" i="12"/>
  <c r="E28" i="12"/>
  <c r="BK28" i="12"/>
  <c r="BG28" i="12"/>
  <c r="BC28" i="12"/>
  <c r="AY28" i="12"/>
  <c r="AU28" i="12"/>
  <c r="AQ28" i="12"/>
  <c r="AM28" i="12"/>
  <c r="AI28" i="12"/>
  <c r="AE28" i="12"/>
  <c r="AA28" i="12"/>
  <c r="W28" i="12"/>
  <c r="S28" i="12"/>
  <c r="O28" i="12"/>
  <c r="K28" i="12"/>
  <c r="G28" i="12"/>
  <c r="BH28" i="12"/>
  <c r="AZ28" i="12"/>
  <c r="AR28" i="12"/>
  <c r="AJ28" i="12"/>
  <c r="AB28" i="12"/>
  <c r="T28" i="12"/>
  <c r="L28" i="12"/>
  <c r="BF28" i="12"/>
  <c r="AX28" i="12"/>
  <c r="AP28" i="12"/>
  <c r="AH28" i="12"/>
  <c r="Z28" i="12"/>
  <c r="R28" i="12"/>
  <c r="J28" i="12"/>
  <c r="BL28" i="12"/>
  <c r="BD28" i="12"/>
  <c r="AV28" i="12"/>
  <c r="AN28" i="12"/>
  <c r="AF28" i="12"/>
  <c r="X28" i="12"/>
  <c r="P28" i="12"/>
  <c r="H28" i="12"/>
  <c r="BJ28" i="12"/>
  <c r="BB28" i="12"/>
  <c r="AT28" i="12"/>
  <c r="AL28" i="12"/>
  <c r="AD28" i="12"/>
  <c r="V28" i="12"/>
  <c r="N28" i="12"/>
  <c r="F28" i="12"/>
  <c r="BK90" i="12"/>
  <c r="BG90" i="12"/>
  <c r="BC90" i="12"/>
  <c r="AY90" i="12"/>
  <c r="AU90" i="12"/>
  <c r="AQ90" i="12"/>
  <c r="AM90" i="12"/>
  <c r="AI90" i="12"/>
  <c r="AE90" i="12"/>
  <c r="AA90" i="12"/>
  <c r="W90" i="12"/>
  <c r="S90" i="12"/>
  <c r="O90" i="12"/>
  <c r="K90" i="12"/>
  <c r="G90" i="12"/>
  <c r="C91" i="12"/>
  <c r="BI90" i="12"/>
  <c r="BE90" i="12"/>
  <c r="BA90" i="12"/>
  <c r="AW90" i="12"/>
  <c r="AS90" i="12"/>
  <c r="AO90" i="12"/>
  <c r="AK90" i="12"/>
  <c r="AG90" i="12"/>
  <c r="AC90" i="12"/>
  <c r="Y90" i="12"/>
  <c r="U90" i="12"/>
  <c r="Q90" i="12"/>
  <c r="M90" i="12"/>
  <c r="I90" i="12"/>
  <c r="E90" i="12"/>
  <c r="BL90" i="12"/>
  <c r="BH90" i="12"/>
  <c r="BD90" i="12"/>
  <c r="AZ90" i="12"/>
  <c r="AV90" i="12"/>
  <c r="AR90" i="12"/>
  <c r="AN90" i="12"/>
  <c r="AJ90" i="12"/>
  <c r="AF90" i="12"/>
  <c r="AB90" i="12"/>
  <c r="X90" i="12"/>
  <c r="T90" i="12"/>
  <c r="P90" i="12"/>
  <c r="L90" i="12"/>
  <c r="H90" i="12"/>
  <c r="AX90" i="12"/>
  <c r="AH90" i="12"/>
  <c r="R90" i="12"/>
  <c r="BJ90" i="12"/>
  <c r="AT90" i="12"/>
  <c r="AD90" i="12"/>
  <c r="N90" i="12"/>
  <c r="BF90" i="12"/>
  <c r="AP90" i="12"/>
  <c r="Z90" i="12"/>
  <c r="J90" i="12"/>
  <c r="V90" i="12"/>
  <c r="F90" i="12"/>
  <c r="BB90" i="12"/>
  <c r="AL90" i="12"/>
  <c r="C345" i="12"/>
  <c r="BI344" i="12"/>
  <c r="BE344" i="12"/>
  <c r="BA344" i="12"/>
  <c r="AW344" i="12"/>
  <c r="AS344" i="12"/>
  <c r="AO344" i="12"/>
  <c r="AK344" i="12"/>
  <c r="AG344" i="12"/>
  <c r="AC344" i="12"/>
  <c r="Y344" i="12"/>
  <c r="U344" i="12"/>
  <c r="Q344" i="12"/>
  <c r="M344" i="12"/>
  <c r="I344" i="12"/>
  <c r="E344" i="12"/>
  <c r="BH344" i="12"/>
  <c r="BC344" i="12"/>
  <c r="AX344" i="12"/>
  <c r="AR344" i="12"/>
  <c r="AM344" i="12"/>
  <c r="AH344" i="12"/>
  <c r="AB344" i="12"/>
  <c r="W344" i="12"/>
  <c r="R344" i="12"/>
  <c r="L344" i="12"/>
  <c r="G344" i="12"/>
  <c r="BL344" i="12"/>
  <c r="BG344" i="12"/>
  <c r="BB344" i="12"/>
  <c r="AV344" i="12"/>
  <c r="AQ344" i="12"/>
  <c r="AL344" i="12"/>
  <c r="AF344" i="12"/>
  <c r="AA344" i="12"/>
  <c r="V344" i="12"/>
  <c r="P344" i="12"/>
  <c r="K344" i="12"/>
  <c r="F344" i="12"/>
  <c r="BK344" i="12"/>
  <c r="BF344" i="12"/>
  <c r="AZ344" i="12"/>
  <c r="AU344" i="12"/>
  <c r="AP344" i="12"/>
  <c r="AJ344" i="12"/>
  <c r="AE344" i="12"/>
  <c r="Z344" i="12"/>
  <c r="T344" i="12"/>
  <c r="O344" i="12"/>
  <c r="J344" i="12"/>
  <c r="AT344" i="12"/>
  <c r="X344" i="12"/>
  <c r="AY344" i="12"/>
  <c r="BJ344" i="12"/>
  <c r="AN344" i="12"/>
  <c r="S344" i="12"/>
  <c r="AD344" i="12"/>
  <c r="BD344" i="12"/>
  <c r="AI344" i="12"/>
  <c r="N344" i="12"/>
  <c r="H344" i="12"/>
  <c r="BK283" i="12"/>
  <c r="BG283" i="12"/>
  <c r="BC283" i="12"/>
  <c r="AY283" i="12"/>
  <c r="AU283" i="12"/>
  <c r="AQ283" i="12"/>
  <c r="AM283" i="12"/>
  <c r="AI283" i="12"/>
  <c r="AE283" i="12"/>
  <c r="AA283" i="12"/>
  <c r="W283" i="12"/>
  <c r="S283" i="12"/>
  <c r="O283" i="12"/>
  <c r="K283" i="12"/>
  <c r="G283" i="12"/>
  <c r="BJ283" i="12"/>
  <c r="BF283" i="12"/>
  <c r="BB283" i="12"/>
  <c r="AX283" i="12"/>
  <c r="AT283" i="12"/>
  <c r="AP283" i="12"/>
  <c r="AL283" i="12"/>
  <c r="AH283" i="12"/>
  <c r="AD283" i="12"/>
  <c r="Z283" i="12"/>
  <c r="V283" i="12"/>
  <c r="R283" i="12"/>
  <c r="N283" i="12"/>
  <c r="J283" i="12"/>
  <c r="F283" i="12"/>
  <c r="C284" i="12"/>
  <c r="BI283" i="12"/>
  <c r="BE283" i="12"/>
  <c r="BA283" i="12"/>
  <c r="AW283" i="12"/>
  <c r="AS283" i="12"/>
  <c r="AO283" i="12"/>
  <c r="AK283" i="12"/>
  <c r="AG283" i="12"/>
  <c r="AC283" i="12"/>
  <c r="Y283" i="12"/>
  <c r="U283" i="12"/>
  <c r="Q283" i="12"/>
  <c r="M283" i="12"/>
  <c r="I283" i="12"/>
  <c r="E283" i="12"/>
  <c r="BD283" i="12"/>
  <c r="AN283" i="12"/>
  <c r="X283" i="12"/>
  <c r="H283" i="12"/>
  <c r="BH283" i="12"/>
  <c r="L283" i="12"/>
  <c r="AZ283" i="12"/>
  <c r="AJ283" i="12"/>
  <c r="T283" i="12"/>
  <c r="AR283" i="12"/>
  <c r="BL283" i="12"/>
  <c r="AV283" i="12"/>
  <c r="AF283" i="12"/>
  <c r="P283" i="12"/>
  <c r="AB283" i="12"/>
  <c r="BJ217" i="12"/>
  <c r="BF217" i="12"/>
  <c r="BB217" i="12"/>
  <c r="AX217" i="12"/>
  <c r="AT217" i="12"/>
  <c r="AP217" i="12"/>
  <c r="AL217" i="12"/>
  <c r="AH217" i="12"/>
  <c r="AD217" i="12"/>
  <c r="Z217" i="12"/>
  <c r="V217" i="12"/>
  <c r="R217" i="12"/>
  <c r="N217" i="12"/>
  <c r="J217" i="12"/>
  <c r="F217" i="12"/>
  <c r="BI217" i="12"/>
  <c r="BD217" i="12"/>
  <c r="AY217" i="12"/>
  <c r="AS217" i="12"/>
  <c r="AN217" i="12"/>
  <c r="AI217" i="12"/>
  <c r="AC217" i="12"/>
  <c r="X217" i="12"/>
  <c r="S217" i="12"/>
  <c r="M217" i="12"/>
  <c r="H217" i="12"/>
  <c r="C218" i="12"/>
  <c r="BH217" i="12"/>
  <c r="BC217" i="12"/>
  <c r="AW217" i="12"/>
  <c r="AR217" i="12"/>
  <c r="AM217" i="12"/>
  <c r="AG217" i="12"/>
  <c r="AB217" i="12"/>
  <c r="W217" i="12"/>
  <c r="Q217" i="12"/>
  <c r="L217" i="12"/>
  <c r="G217" i="12"/>
  <c r="BL217" i="12"/>
  <c r="BG217" i="12"/>
  <c r="BA217" i="12"/>
  <c r="AV217" i="12"/>
  <c r="AQ217" i="12"/>
  <c r="AK217" i="12"/>
  <c r="AF217" i="12"/>
  <c r="AA217" i="12"/>
  <c r="U217" i="12"/>
  <c r="P217" i="12"/>
  <c r="K217" i="12"/>
  <c r="E217" i="12"/>
  <c r="AZ217" i="12"/>
  <c r="AE217" i="12"/>
  <c r="I217" i="12"/>
  <c r="BE217" i="12"/>
  <c r="AU217" i="12"/>
  <c r="Y217" i="12"/>
  <c r="AJ217" i="12"/>
  <c r="BK217" i="12"/>
  <c r="AO217" i="12"/>
  <c r="T217" i="12"/>
  <c r="O217" i="12"/>
  <c r="C156" i="12"/>
  <c r="BI155" i="12"/>
  <c r="BE155" i="12"/>
  <c r="BA155" i="12"/>
  <c r="AW155" i="12"/>
  <c r="AS155" i="12"/>
  <c r="AO155" i="12"/>
  <c r="AK155" i="12"/>
  <c r="AG155" i="12"/>
  <c r="AC155" i="12"/>
  <c r="Y155" i="12"/>
  <c r="U155" i="12"/>
  <c r="Q155" i="12"/>
  <c r="M155" i="12"/>
  <c r="I155" i="12"/>
  <c r="E155" i="12"/>
  <c r="BL155" i="12"/>
  <c r="BH155" i="12"/>
  <c r="BD155" i="12"/>
  <c r="AZ155" i="12"/>
  <c r="AV155" i="12"/>
  <c r="AR155" i="12"/>
  <c r="AN155" i="12"/>
  <c r="AJ155" i="12"/>
  <c r="AF155" i="12"/>
  <c r="AB155" i="12"/>
  <c r="X155" i="12"/>
  <c r="T155" i="12"/>
  <c r="P155" i="12"/>
  <c r="L155" i="12"/>
  <c r="H155" i="12"/>
  <c r="BK155" i="12"/>
  <c r="BG155" i="12"/>
  <c r="BC155" i="12"/>
  <c r="AY155" i="12"/>
  <c r="AU155" i="12"/>
  <c r="AQ155" i="12"/>
  <c r="AM155" i="12"/>
  <c r="AI155" i="12"/>
  <c r="AE155" i="12"/>
  <c r="AA155" i="12"/>
  <c r="W155" i="12"/>
  <c r="S155" i="12"/>
  <c r="O155" i="12"/>
  <c r="K155" i="12"/>
  <c r="G155" i="12"/>
  <c r="BJ155" i="12"/>
  <c r="AT155" i="12"/>
  <c r="AD155" i="12"/>
  <c r="N155" i="12"/>
  <c r="BF155" i="12"/>
  <c r="AP155" i="12"/>
  <c r="Z155" i="12"/>
  <c r="J155" i="12"/>
  <c r="BB155" i="12"/>
  <c r="AL155" i="12"/>
  <c r="V155" i="12"/>
  <c r="F155" i="12"/>
  <c r="AX155" i="12"/>
  <c r="AH155" i="12"/>
  <c r="R155" i="12"/>
  <c r="O55" i="4" l="1"/>
  <c r="O537" i="4"/>
  <c r="S132" i="10"/>
  <c r="U392" i="12"/>
  <c r="T229" i="10"/>
  <c r="T230" i="10" s="1"/>
  <c r="U116" i="10"/>
  <c r="U118" i="10" s="1"/>
  <c r="X75" i="11"/>
  <c r="V123" i="10" s="1"/>
  <c r="X74" i="11"/>
  <c r="V115" i="10" s="1"/>
  <c r="Y71" i="11"/>
  <c r="Y72" i="11" s="1"/>
  <c r="V114" i="10"/>
  <c r="X21" i="13"/>
  <c r="X24" i="13" s="1"/>
  <c r="BL29" i="12"/>
  <c r="BH29" i="12"/>
  <c r="BD29" i="12"/>
  <c r="AZ29" i="12"/>
  <c r="AV29" i="12"/>
  <c r="AR29" i="12"/>
  <c r="AN29" i="12"/>
  <c r="AJ29" i="12"/>
  <c r="AF29" i="12"/>
  <c r="AB29" i="12"/>
  <c r="X29" i="12"/>
  <c r="T29" i="12"/>
  <c r="P29" i="12"/>
  <c r="L29" i="12"/>
  <c r="H29" i="12"/>
  <c r="BJ29" i="12"/>
  <c r="BF29" i="12"/>
  <c r="BB29" i="12"/>
  <c r="AX29" i="12"/>
  <c r="AT29" i="12"/>
  <c r="AP29" i="12"/>
  <c r="AL29" i="12"/>
  <c r="AH29" i="12"/>
  <c r="AD29" i="12"/>
  <c r="Z29" i="12"/>
  <c r="V29" i="12"/>
  <c r="R29" i="12"/>
  <c r="N29" i="12"/>
  <c r="J29" i="12"/>
  <c r="F29" i="12"/>
  <c r="BK29" i="12"/>
  <c r="BC29" i="12"/>
  <c r="AU29" i="12"/>
  <c r="AM29" i="12"/>
  <c r="AE29" i="12"/>
  <c r="W29" i="12"/>
  <c r="O29" i="12"/>
  <c r="G29" i="12"/>
  <c r="BI29" i="12"/>
  <c r="BA29" i="12"/>
  <c r="AS29" i="12"/>
  <c r="AK29" i="12"/>
  <c r="AC29" i="12"/>
  <c r="U29" i="12"/>
  <c r="M29" i="12"/>
  <c r="E29" i="12"/>
  <c r="BG29" i="12"/>
  <c r="AY29" i="12"/>
  <c r="AQ29" i="12"/>
  <c r="AI29" i="12"/>
  <c r="AA29" i="12"/>
  <c r="S29" i="12"/>
  <c r="K29" i="12"/>
  <c r="C30" i="12"/>
  <c r="BE29" i="12"/>
  <c r="AW29" i="12"/>
  <c r="AO29" i="12"/>
  <c r="AG29" i="12"/>
  <c r="Y29" i="12"/>
  <c r="Q29" i="12"/>
  <c r="I29" i="12"/>
  <c r="BJ91" i="12"/>
  <c r="BF91" i="12"/>
  <c r="BB91" i="12"/>
  <c r="AX91" i="12"/>
  <c r="AT91" i="12"/>
  <c r="AP91" i="12"/>
  <c r="AL91" i="12"/>
  <c r="AH91" i="12"/>
  <c r="AD91" i="12"/>
  <c r="Z91" i="12"/>
  <c r="V91" i="12"/>
  <c r="R91" i="12"/>
  <c r="N91" i="12"/>
  <c r="J91" i="12"/>
  <c r="F91" i="12"/>
  <c r="BL91" i="12"/>
  <c r="BH91" i="12"/>
  <c r="BD91" i="12"/>
  <c r="AZ91" i="12"/>
  <c r="AV91" i="12"/>
  <c r="AR91" i="12"/>
  <c r="AN91" i="12"/>
  <c r="AJ91" i="12"/>
  <c r="AF91" i="12"/>
  <c r="AB91" i="12"/>
  <c r="X91" i="12"/>
  <c r="T91" i="12"/>
  <c r="P91" i="12"/>
  <c r="L91" i="12"/>
  <c r="H91" i="12"/>
  <c r="BK91" i="12"/>
  <c r="BG91" i="12"/>
  <c r="BC91" i="12"/>
  <c r="AY91" i="12"/>
  <c r="AU91" i="12"/>
  <c r="AQ91" i="12"/>
  <c r="AM91" i="12"/>
  <c r="AI91" i="12"/>
  <c r="AE91" i="12"/>
  <c r="AA91" i="12"/>
  <c r="W91" i="12"/>
  <c r="S91" i="12"/>
  <c r="O91" i="12"/>
  <c r="K91" i="12"/>
  <c r="G91" i="12"/>
  <c r="BA91" i="12"/>
  <c r="AK91" i="12"/>
  <c r="U91" i="12"/>
  <c r="E91" i="12"/>
  <c r="C92" i="12"/>
  <c r="AW91" i="12"/>
  <c r="AG91" i="12"/>
  <c r="Q91" i="12"/>
  <c r="BI91" i="12"/>
  <c r="AS91" i="12"/>
  <c r="AC91" i="12"/>
  <c r="M91" i="12"/>
  <c r="Y91" i="12"/>
  <c r="I91" i="12"/>
  <c r="BE91" i="12"/>
  <c r="AO91" i="12"/>
  <c r="BL345" i="12"/>
  <c r="BH345" i="12"/>
  <c r="BD345" i="12"/>
  <c r="AZ345" i="12"/>
  <c r="AV345" i="12"/>
  <c r="AR345" i="12"/>
  <c r="AN345" i="12"/>
  <c r="AJ345" i="12"/>
  <c r="AF345" i="12"/>
  <c r="AB345" i="12"/>
  <c r="X345" i="12"/>
  <c r="T345" i="12"/>
  <c r="P345" i="12"/>
  <c r="L345" i="12"/>
  <c r="H345" i="12"/>
  <c r="BK345" i="12"/>
  <c r="BF345" i="12"/>
  <c r="BA345" i="12"/>
  <c r="AU345" i="12"/>
  <c r="AP345" i="12"/>
  <c r="AK345" i="12"/>
  <c r="AE345" i="12"/>
  <c r="Z345" i="12"/>
  <c r="U345" i="12"/>
  <c r="O345" i="12"/>
  <c r="J345" i="12"/>
  <c r="E345" i="12"/>
  <c r="BJ345" i="12"/>
  <c r="BE345" i="12"/>
  <c r="AY345" i="12"/>
  <c r="AT345" i="12"/>
  <c r="AO345" i="12"/>
  <c r="AI345" i="12"/>
  <c r="AD345" i="12"/>
  <c r="Y345" i="12"/>
  <c r="S345" i="12"/>
  <c r="N345" i="12"/>
  <c r="I345" i="12"/>
  <c r="BI345" i="12"/>
  <c r="BC345" i="12"/>
  <c r="AX345" i="12"/>
  <c r="AS345" i="12"/>
  <c r="AM345" i="12"/>
  <c r="AH345" i="12"/>
  <c r="AC345" i="12"/>
  <c r="W345" i="12"/>
  <c r="R345" i="12"/>
  <c r="M345" i="12"/>
  <c r="G345" i="12"/>
  <c r="AW345" i="12"/>
  <c r="AA345" i="12"/>
  <c r="F345" i="12"/>
  <c r="BB345" i="12"/>
  <c r="C346" i="12"/>
  <c r="AQ345" i="12"/>
  <c r="V345" i="12"/>
  <c r="AG345" i="12"/>
  <c r="BG345" i="12"/>
  <c r="AL345" i="12"/>
  <c r="Q345" i="12"/>
  <c r="K345" i="12"/>
  <c r="BJ284" i="12"/>
  <c r="BF284" i="12"/>
  <c r="BB284" i="12"/>
  <c r="AX284" i="12"/>
  <c r="AT284" i="12"/>
  <c r="AP284" i="12"/>
  <c r="AL284" i="12"/>
  <c r="AH284" i="12"/>
  <c r="AD284" i="12"/>
  <c r="Z284" i="12"/>
  <c r="V284" i="12"/>
  <c r="R284" i="12"/>
  <c r="N284" i="12"/>
  <c r="J284" i="12"/>
  <c r="F284" i="12"/>
  <c r="C285" i="12"/>
  <c r="BI284" i="12"/>
  <c r="BE284" i="12"/>
  <c r="BA284" i="12"/>
  <c r="AW284" i="12"/>
  <c r="AS284" i="12"/>
  <c r="AO284" i="12"/>
  <c r="AK284" i="12"/>
  <c r="AG284" i="12"/>
  <c r="AC284" i="12"/>
  <c r="Y284" i="12"/>
  <c r="U284" i="12"/>
  <c r="Q284" i="12"/>
  <c r="M284" i="12"/>
  <c r="I284" i="12"/>
  <c r="E284" i="12"/>
  <c r="BL284" i="12"/>
  <c r="BH284" i="12"/>
  <c r="BD284" i="12"/>
  <c r="AZ284" i="12"/>
  <c r="AV284" i="12"/>
  <c r="AR284" i="12"/>
  <c r="AN284" i="12"/>
  <c r="AJ284" i="12"/>
  <c r="AF284" i="12"/>
  <c r="AB284" i="12"/>
  <c r="X284" i="12"/>
  <c r="T284" i="12"/>
  <c r="P284" i="12"/>
  <c r="L284" i="12"/>
  <c r="H284" i="12"/>
  <c r="BG284" i="12"/>
  <c r="AQ284" i="12"/>
  <c r="AA284" i="12"/>
  <c r="K284" i="12"/>
  <c r="AE284" i="12"/>
  <c r="BC284" i="12"/>
  <c r="AM284" i="12"/>
  <c r="W284" i="12"/>
  <c r="G284" i="12"/>
  <c r="AU284" i="12"/>
  <c r="AY284" i="12"/>
  <c r="AI284" i="12"/>
  <c r="S284" i="12"/>
  <c r="BK284" i="12"/>
  <c r="O284" i="12"/>
  <c r="C219" i="12"/>
  <c r="BI218" i="12"/>
  <c r="BE218" i="12"/>
  <c r="BA218" i="12"/>
  <c r="AW218" i="12"/>
  <c r="AS218" i="12"/>
  <c r="AO218" i="12"/>
  <c r="AK218" i="12"/>
  <c r="AG218" i="12"/>
  <c r="AC218" i="12"/>
  <c r="Y218" i="12"/>
  <c r="U218" i="12"/>
  <c r="Q218" i="12"/>
  <c r="M218" i="12"/>
  <c r="I218" i="12"/>
  <c r="E218" i="12"/>
  <c r="BL218" i="12"/>
  <c r="BG218" i="12"/>
  <c r="BB218" i="12"/>
  <c r="AV218" i="12"/>
  <c r="AQ218" i="12"/>
  <c r="AL218" i="12"/>
  <c r="AF218" i="12"/>
  <c r="AA218" i="12"/>
  <c r="V218" i="12"/>
  <c r="P218" i="12"/>
  <c r="K218" i="12"/>
  <c r="F218" i="12"/>
  <c r="BK218" i="12"/>
  <c r="BF218" i="12"/>
  <c r="AZ218" i="12"/>
  <c r="AU218" i="12"/>
  <c r="AP218" i="12"/>
  <c r="AJ218" i="12"/>
  <c r="AE218" i="12"/>
  <c r="Z218" i="12"/>
  <c r="T218" i="12"/>
  <c r="O218" i="12"/>
  <c r="J218" i="12"/>
  <c r="BJ218" i="12"/>
  <c r="BD218" i="12"/>
  <c r="AY218" i="12"/>
  <c r="AT218" i="12"/>
  <c r="AN218" i="12"/>
  <c r="AI218" i="12"/>
  <c r="AD218" i="12"/>
  <c r="X218" i="12"/>
  <c r="S218" i="12"/>
  <c r="N218" i="12"/>
  <c r="H218" i="12"/>
  <c r="BC218" i="12"/>
  <c r="AH218" i="12"/>
  <c r="L218" i="12"/>
  <c r="AM218" i="12"/>
  <c r="AX218" i="12"/>
  <c r="AB218" i="12"/>
  <c r="G218" i="12"/>
  <c r="BH218" i="12"/>
  <c r="AR218" i="12"/>
  <c r="W218" i="12"/>
  <c r="R218" i="12"/>
  <c r="BL156" i="12"/>
  <c r="BH156" i="12"/>
  <c r="BD156" i="12"/>
  <c r="AZ156" i="12"/>
  <c r="AV156" i="12"/>
  <c r="AR156" i="12"/>
  <c r="AN156" i="12"/>
  <c r="AJ156" i="12"/>
  <c r="AF156" i="12"/>
  <c r="AB156" i="12"/>
  <c r="X156" i="12"/>
  <c r="T156" i="12"/>
  <c r="P156" i="12"/>
  <c r="L156" i="12"/>
  <c r="H156" i="12"/>
  <c r="BK156" i="12"/>
  <c r="BG156" i="12"/>
  <c r="BC156" i="12"/>
  <c r="AY156" i="12"/>
  <c r="AU156" i="12"/>
  <c r="AQ156" i="12"/>
  <c r="AM156" i="12"/>
  <c r="AI156" i="12"/>
  <c r="AE156" i="12"/>
  <c r="AA156" i="12"/>
  <c r="W156" i="12"/>
  <c r="S156" i="12"/>
  <c r="O156" i="12"/>
  <c r="K156" i="12"/>
  <c r="G156" i="12"/>
  <c r="BJ156" i="12"/>
  <c r="BF156" i="12"/>
  <c r="BB156" i="12"/>
  <c r="AX156" i="12"/>
  <c r="AT156" i="12"/>
  <c r="AP156" i="12"/>
  <c r="AL156" i="12"/>
  <c r="AH156" i="12"/>
  <c r="AD156" i="12"/>
  <c r="Z156" i="12"/>
  <c r="V156" i="12"/>
  <c r="R156" i="12"/>
  <c r="N156" i="12"/>
  <c r="J156" i="12"/>
  <c r="F156" i="12"/>
  <c r="C157" i="12"/>
  <c r="AW156" i="12"/>
  <c r="AG156" i="12"/>
  <c r="Q156" i="12"/>
  <c r="BI156" i="12"/>
  <c r="AS156" i="12"/>
  <c r="AC156" i="12"/>
  <c r="M156" i="12"/>
  <c r="BE156" i="12"/>
  <c r="AO156" i="12"/>
  <c r="Y156" i="12"/>
  <c r="I156" i="12"/>
  <c r="BA156" i="12"/>
  <c r="E156" i="12"/>
  <c r="AK156" i="12"/>
  <c r="U156" i="12"/>
  <c r="P533" i="4" l="1"/>
  <c r="O57" i="4"/>
  <c r="K11" i="7" s="1"/>
  <c r="O109" i="10"/>
  <c r="T132" i="10"/>
  <c r="V392" i="12"/>
  <c r="U229" i="10"/>
  <c r="U230" i="10" s="1"/>
  <c r="V116" i="10"/>
  <c r="V229" i="10" s="1"/>
  <c r="V230" i="10" s="1"/>
  <c r="Y74" i="11"/>
  <c r="W115" i="10" s="1"/>
  <c r="Y75" i="11"/>
  <c r="W123" i="10" s="1"/>
  <c r="Z71" i="11"/>
  <c r="Z72" i="11" s="1"/>
  <c r="W114" i="10"/>
  <c r="Y21" i="13"/>
  <c r="Y24" i="13" s="1"/>
  <c r="BK30" i="12"/>
  <c r="BG30" i="12"/>
  <c r="BC30" i="12"/>
  <c r="AY30" i="12"/>
  <c r="AU30" i="12"/>
  <c r="AQ30" i="12"/>
  <c r="AM30" i="12"/>
  <c r="AI30" i="12"/>
  <c r="AE30" i="12"/>
  <c r="AA30" i="12"/>
  <c r="W30" i="12"/>
  <c r="S30" i="12"/>
  <c r="O30" i="12"/>
  <c r="K30" i="12"/>
  <c r="G30" i="12"/>
  <c r="C31" i="12"/>
  <c r="BI30" i="12"/>
  <c r="BE30" i="12"/>
  <c r="BA30" i="12"/>
  <c r="AW30" i="12"/>
  <c r="AS30" i="12"/>
  <c r="AO30" i="12"/>
  <c r="AK30" i="12"/>
  <c r="AG30" i="12"/>
  <c r="AC30" i="12"/>
  <c r="Y30" i="12"/>
  <c r="U30" i="12"/>
  <c r="Q30" i="12"/>
  <c r="M30" i="12"/>
  <c r="I30" i="12"/>
  <c r="E30" i="12"/>
  <c r="BF30" i="12"/>
  <c r="AX30" i="12"/>
  <c r="AP30" i="12"/>
  <c r="AH30" i="12"/>
  <c r="Z30" i="12"/>
  <c r="R30" i="12"/>
  <c r="J30" i="12"/>
  <c r="BL30" i="12"/>
  <c r="BD30" i="12"/>
  <c r="AV30" i="12"/>
  <c r="AN30" i="12"/>
  <c r="AF30" i="12"/>
  <c r="X30" i="12"/>
  <c r="P30" i="12"/>
  <c r="H30" i="12"/>
  <c r="BJ30" i="12"/>
  <c r="BB30" i="12"/>
  <c r="AT30" i="12"/>
  <c r="AL30" i="12"/>
  <c r="AD30" i="12"/>
  <c r="V30" i="12"/>
  <c r="N30" i="12"/>
  <c r="F30" i="12"/>
  <c r="BH30" i="12"/>
  <c r="AZ30" i="12"/>
  <c r="AR30" i="12"/>
  <c r="AJ30" i="12"/>
  <c r="AB30" i="12"/>
  <c r="T30" i="12"/>
  <c r="L30" i="12"/>
  <c r="C93" i="12"/>
  <c r="BI92" i="12"/>
  <c r="BE92" i="12"/>
  <c r="BA92" i="12"/>
  <c r="AW92" i="12"/>
  <c r="AS92" i="12"/>
  <c r="AO92" i="12"/>
  <c r="AK92" i="12"/>
  <c r="AG92" i="12"/>
  <c r="AC92" i="12"/>
  <c r="Y92" i="12"/>
  <c r="U92" i="12"/>
  <c r="Q92" i="12"/>
  <c r="M92" i="12"/>
  <c r="I92" i="12"/>
  <c r="E92" i="12"/>
  <c r="BK92" i="12"/>
  <c r="BG92" i="12"/>
  <c r="BC92" i="12"/>
  <c r="AY92" i="12"/>
  <c r="AU92" i="12"/>
  <c r="AQ92" i="12"/>
  <c r="AM92" i="12"/>
  <c r="AI92" i="12"/>
  <c r="AE92" i="12"/>
  <c r="AA92" i="12"/>
  <c r="W92" i="12"/>
  <c r="S92" i="12"/>
  <c r="O92" i="12"/>
  <c r="K92" i="12"/>
  <c r="G92" i="12"/>
  <c r="BJ92" i="12"/>
  <c r="BF92" i="12"/>
  <c r="BB92" i="12"/>
  <c r="AX92" i="12"/>
  <c r="AT92" i="12"/>
  <c r="AP92" i="12"/>
  <c r="AL92" i="12"/>
  <c r="AH92" i="12"/>
  <c r="AD92" i="12"/>
  <c r="Z92" i="12"/>
  <c r="V92" i="12"/>
  <c r="R92" i="12"/>
  <c r="N92" i="12"/>
  <c r="J92" i="12"/>
  <c r="F92" i="12"/>
  <c r="BD92" i="12"/>
  <c r="AN92" i="12"/>
  <c r="X92" i="12"/>
  <c r="H92" i="12"/>
  <c r="AZ92" i="12"/>
  <c r="AJ92" i="12"/>
  <c r="T92" i="12"/>
  <c r="BL92" i="12"/>
  <c r="AV92" i="12"/>
  <c r="AF92" i="12"/>
  <c r="P92" i="12"/>
  <c r="AB92" i="12"/>
  <c r="L92" i="12"/>
  <c r="BH92" i="12"/>
  <c r="AR92" i="12"/>
  <c r="BK346" i="12"/>
  <c r="BG346" i="12"/>
  <c r="BC346" i="12"/>
  <c r="AY346" i="12"/>
  <c r="AU346" i="12"/>
  <c r="AQ346" i="12"/>
  <c r="AM346" i="12"/>
  <c r="AI346" i="12"/>
  <c r="AE346" i="12"/>
  <c r="AA346" i="12"/>
  <c r="W346" i="12"/>
  <c r="S346" i="12"/>
  <c r="O346" i="12"/>
  <c r="K346" i="12"/>
  <c r="G346" i="12"/>
  <c r="BI346" i="12"/>
  <c r="BD346" i="12"/>
  <c r="AX346" i="12"/>
  <c r="AS346" i="12"/>
  <c r="AN346" i="12"/>
  <c r="AH346" i="12"/>
  <c r="AC346" i="12"/>
  <c r="X346" i="12"/>
  <c r="R346" i="12"/>
  <c r="M346" i="12"/>
  <c r="H346" i="12"/>
  <c r="C347" i="12"/>
  <c r="BH346" i="12"/>
  <c r="BB346" i="12"/>
  <c r="AW346" i="12"/>
  <c r="AR346" i="12"/>
  <c r="AL346" i="12"/>
  <c r="AG346" i="12"/>
  <c r="AB346" i="12"/>
  <c r="V346" i="12"/>
  <c r="Q346" i="12"/>
  <c r="L346" i="12"/>
  <c r="F346" i="12"/>
  <c r="BL346" i="12"/>
  <c r="BF346" i="12"/>
  <c r="BA346" i="12"/>
  <c r="AV346" i="12"/>
  <c r="AP346" i="12"/>
  <c r="AK346" i="12"/>
  <c r="AF346" i="12"/>
  <c r="Z346" i="12"/>
  <c r="U346" i="12"/>
  <c r="P346" i="12"/>
  <c r="J346" i="12"/>
  <c r="E346" i="12"/>
  <c r="AZ346" i="12"/>
  <c r="AD346" i="12"/>
  <c r="I346" i="12"/>
  <c r="AJ346" i="12"/>
  <c r="AT346" i="12"/>
  <c r="Y346" i="12"/>
  <c r="BE346" i="12"/>
  <c r="BJ346" i="12"/>
  <c r="AO346" i="12"/>
  <c r="T346" i="12"/>
  <c r="N346" i="12"/>
  <c r="C286" i="12"/>
  <c r="BI285" i="12"/>
  <c r="BE285" i="12"/>
  <c r="BA285" i="12"/>
  <c r="AW285" i="12"/>
  <c r="AS285" i="12"/>
  <c r="AO285" i="12"/>
  <c r="AK285" i="12"/>
  <c r="AG285" i="12"/>
  <c r="AC285" i="12"/>
  <c r="Y285" i="12"/>
  <c r="U285" i="12"/>
  <c r="Q285" i="12"/>
  <c r="M285" i="12"/>
  <c r="I285" i="12"/>
  <c r="E285" i="12"/>
  <c r="BL285" i="12"/>
  <c r="BH285" i="12"/>
  <c r="BD285" i="12"/>
  <c r="AZ285" i="12"/>
  <c r="AV285" i="12"/>
  <c r="AR285" i="12"/>
  <c r="AN285" i="12"/>
  <c r="AJ285" i="12"/>
  <c r="AF285" i="12"/>
  <c r="AB285" i="12"/>
  <c r="X285" i="12"/>
  <c r="T285" i="12"/>
  <c r="P285" i="12"/>
  <c r="L285" i="12"/>
  <c r="H285" i="12"/>
  <c r="BK285" i="12"/>
  <c r="BG285" i="12"/>
  <c r="BC285" i="12"/>
  <c r="AY285" i="12"/>
  <c r="AU285" i="12"/>
  <c r="AQ285" i="12"/>
  <c r="AM285" i="12"/>
  <c r="AI285" i="12"/>
  <c r="AE285" i="12"/>
  <c r="AA285" i="12"/>
  <c r="W285" i="12"/>
  <c r="S285" i="12"/>
  <c r="O285" i="12"/>
  <c r="K285" i="12"/>
  <c r="G285" i="12"/>
  <c r="BJ285" i="12"/>
  <c r="AT285" i="12"/>
  <c r="AD285" i="12"/>
  <c r="N285" i="12"/>
  <c r="R285" i="12"/>
  <c r="BF285" i="12"/>
  <c r="AP285" i="12"/>
  <c r="Z285" i="12"/>
  <c r="J285" i="12"/>
  <c r="AH285" i="12"/>
  <c r="BB285" i="12"/>
  <c r="AL285" i="12"/>
  <c r="V285" i="12"/>
  <c r="F285" i="12"/>
  <c r="AX285" i="12"/>
  <c r="BL219" i="12"/>
  <c r="BH219" i="12"/>
  <c r="BD219" i="12"/>
  <c r="AZ219" i="12"/>
  <c r="AV219" i="12"/>
  <c r="AR219" i="12"/>
  <c r="AN219" i="12"/>
  <c r="AJ219" i="12"/>
  <c r="AF219" i="12"/>
  <c r="AB219" i="12"/>
  <c r="X219" i="12"/>
  <c r="T219" i="12"/>
  <c r="P219" i="12"/>
  <c r="L219" i="12"/>
  <c r="H219" i="12"/>
  <c r="BJ219" i="12"/>
  <c r="BE219" i="12"/>
  <c r="AY219" i="12"/>
  <c r="AT219" i="12"/>
  <c r="AO219" i="12"/>
  <c r="AI219" i="12"/>
  <c r="AD219" i="12"/>
  <c r="Y219" i="12"/>
  <c r="S219" i="12"/>
  <c r="N219" i="12"/>
  <c r="I219" i="12"/>
  <c r="BI219" i="12"/>
  <c r="BC219" i="12"/>
  <c r="AX219" i="12"/>
  <c r="AS219" i="12"/>
  <c r="AM219" i="12"/>
  <c r="AH219" i="12"/>
  <c r="AC219" i="12"/>
  <c r="W219" i="12"/>
  <c r="R219" i="12"/>
  <c r="M219" i="12"/>
  <c r="G219" i="12"/>
  <c r="C220" i="12"/>
  <c r="BG219" i="12"/>
  <c r="BB219" i="12"/>
  <c r="AW219" i="12"/>
  <c r="AQ219" i="12"/>
  <c r="AL219" i="12"/>
  <c r="AG219" i="12"/>
  <c r="AA219" i="12"/>
  <c r="V219" i="12"/>
  <c r="Q219" i="12"/>
  <c r="K219" i="12"/>
  <c r="F219" i="12"/>
  <c r="BF219" i="12"/>
  <c r="AK219" i="12"/>
  <c r="O219" i="12"/>
  <c r="U219" i="12"/>
  <c r="BA219" i="12"/>
  <c r="AE219" i="12"/>
  <c r="J219" i="12"/>
  <c r="BK219" i="12"/>
  <c r="AU219" i="12"/>
  <c r="Z219" i="12"/>
  <c r="E219" i="12"/>
  <c r="AP219" i="12"/>
  <c r="BK157" i="12"/>
  <c r="BG157" i="12"/>
  <c r="BC157" i="12"/>
  <c r="AY157" i="12"/>
  <c r="AU157" i="12"/>
  <c r="AQ157" i="12"/>
  <c r="AM157" i="12"/>
  <c r="AI157" i="12"/>
  <c r="AE157" i="12"/>
  <c r="AA157" i="12"/>
  <c r="W157" i="12"/>
  <c r="S157" i="12"/>
  <c r="O157" i="12"/>
  <c r="K157" i="12"/>
  <c r="G157" i="12"/>
  <c r="BJ157" i="12"/>
  <c r="BF157" i="12"/>
  <c r="BB157" i="12"/>
  <c r="AX157" i="12"/>
  <c r="AT157" i="12"/>
  <c r="AP157" i="12"/>
  <c r="AL157" i="12"/>
  <c r="AH157" i="12"/>
  <c r="AD157" i="12"/>
  <c r="Z157" i="12"/>
  <c r="V157" i="12"/>
  <c r="R157" i="12"/>
  <c r="N157" i="12"/>
  <c r="J157" i="12"/>
  <c r="F157" i="12"/>
  <c r="C158" i="12"/>
  <c r="BI157" i="12"/>
  <c r="BE157" i="12"/>
  <c r="BA157" i="12"/>
  <c r="AW157" i="12"/>
  <c r="AS157" i="12"/>
  <c r="AO157" i="12"/>
  <c r="AK157" i="12"/>
  <c r="AG157" i="12"/>
  <c r="AC157" i="12"/>
  <c r="Y157" i="12"/>
  <c r="U157" i="12"/>
  <c r="Q157" i="12"/>
  <c r="M157" i="12"/>
  <c r="I157" i="12"/>
  <c r="E157" i="12"/>
  <c r="AZ157" i="12"/>
  <c r="AJ157" i="12"/>
  <c r="T157" i="12"/>
  <c r="BL157" i="12"/>
  <c r="AV157" i="12"/>
  <c r="AF157" i="12"/>
  <c r="P157" i="12"/>
  <c r="BH157" i="12"/>
  <c r="AR157" i="12"/>
  <c r="AB157" i="12"/>
  <c r="L157" i="12"/>
  <c r="BD157" i="12"/>
  <c r="AN157" i="12"/>
  <c r="H157" i="12"/>
  <c r="X157" i="12"/>
  <c r="P55" i="4" l="1"/>
  <c r="P537" i="4"/>
  <c r="U132" i="10"/>
  <c r="W392" i="12"/>
  <c r="V118" i="10"/>
  <c r="W116" i="10"/>
  <c r="W118" i="10" s="1"/>
  <c r="Z75" i="11"/>
  <c r="X123" i="10" s="1"/>
  <c r="AA71" i="11"/>
  <c r="AA72" i="11" s="1"/>
  <c r="Z74" i="11"/>
  <c r="X115" i="10" s="1"/>
  <c r="X114" i="10"/>
  <c r="Z21" i="13"/>
  <c r="Z24" i="13" s="1"/>
  <c r="C32" i="12"/>
  <c r="BI31" i="12"/>
  <c r="BE31" i="12"/>
  <c r="BA31" i="12"/>
  <c r="AW31" i="12"/>
  <c r="AS31" i="12"/>
  <c r="AO31" i="12"/>
  <c r="AK31" i="12"/>
  <c r="AG31" i="12"/>
  <c r="BL31" i="12"/>
  <c r="BH31" i="12"/>
  <c r="BD31" i="12"/>
  <c r="AZ31" i="12"/>
  <c r="AV31" i="12"/>
  <c r="AR31" i="12"/>
  <c r="AN31" i="12"/>
  <c r="AJ31" i="12"/>
  <c r="AF31" i="12"/>
  <c r="BK31" i="12"/>
  <c r="BG31" i="12"/>
  <c r="BC31" i="12"/>
  <c r="AY31" i="12"/>
  <c r="AU31" i="12"/>
  <c r="AQ31" i="12"/>
  <c r="AM31" i="12"/>
  <c r="BJ31" i="12"/>
  <c r="BF31" i="12"/>
  <c r="BB31" i="12"/>
  <c r="AX31" i="12"/>
  <c r="AT31" i="12"/>
  <c r="AP31" i="12"/>
  <c r="AL31" i="12"/>
  <c r="AH31" i="12"/>
  <c r="AD31" i="12"/>
  <c r="Z31" i="12"/>
  <c r="V31" i="12"/>
  <c r="R31" i="12"/>
  <c r="N31" i="12"/>
  <c r="J31" i="12"/>
  <c r="F31" i="12"/>
  <c r="AI31" i="12"/>
  <c r="AB31" i="12"/>
  <c r="X31" i="12"/>
  <c r="T31" i="12"/>
  <c r="P31" i="12"/>
  <c r="L31" i="12"/>
  <c r="H31" i="12"/>
  <c r="AC31" i="12"/>
  <c r="U31" i="12"/>
  <c r="M31" i="12"/>
  <c r="E31" i="12"/>
  <c r="AA31" i="12"/>
  <c r="S31" i="12"/>
  <c r="K31" i="12"/>
  <c r="Y31" i="12"/>
  <c r="Q31" i="12"/>
  <c r="I31" i="12"/>
  <c r="AE31" i="12"/>
  <c r="W31" i="12"/>
  <c r="O31" i="12"/>
  <c r="G31" i="12"/>
  <c r="BL93" i="12"/>
  <c r="BH93" i="12"/>
  <c r="BD93" i="12"/>
  <c r="AZ93" i="12"/>
  <c r="AV93" i="12"/>
  <c r="AR93" i="12"/>
  <c r="AN93" i="12"/>
  <c r="AJ93" i="12"/>
  <c r="AF93" i="12"/>
  <c r="AB93" i="12"/>
  <c r="X93" i="12"/>
  <c r="T93" i="12"/>
  <c r="P93" i="12"/>
  <c r="L93" i="12"/>
  <c r="H93" i="12"/>
  <c r="BJ93" i="12"/>
  <c r="BF93" i="12"/>
  <c r="BB93" i="12"/>
  <c r="AX93" i="12"/>
  <c r="AT93" i="12"/>
  <c r="AP93" i="12"/>
  <c r="AL93" i="12"/>
  <c r="AH93" i="12"/>
  <c r="AD93" i="12"/>
  <c r="Z93" i="12"/>
  <c r="V93" i="12"/>
  <c r="R93" i="12"/>
  <c r="N93" i="12"/>
  <c r="J93" i="12"/>
  <c r="F93" i="12"/>
  <c r="C94" i="12"/>
  <c r="BI93" i="12"/>
  <c r="BE93" i="12"/>
  <c r="BA93" i="12"/>
  <c r="AW93" i="12"/>
  <c r="AS93" i="12"/>
  <c r="AO93" i="12"/>
  <c r="AK93" i="12"/>
  <c r="AG93" i="12"/>
  <c r="AC93" i="12"/>
  <c r="Y93" i="12"/>
  <c r="U93" i="12"/>
  <c r="Q93" i="12"/>
  <c r="M93" i="12"/>
  <c r="I93" i="12"/>
  <c r="E93" i="12"/>
  <c r="BG93" i="12"/>
  <c r="AQ93" i="12"/>
  <c r="AA93" i="12"/>
  <c r="K93" i="12"/>
  <c r="BC93" i="12"/>
  <c r="AM93" i="12"/>
  <c r="W93" i="12"/>
  <c r="G93" i="12"/>
  <c r="AY93" i="12"/>
  <c r="AI93" i="12"/>
  <c r="S93" i="12"/>
  <c r="AE93" i="12"/>
  <c r="O93" i="12"/>
  <c r="BK93" i="12"/>
  <c r="AU93" i="12"/>
  <c r="BJ347" i="12"/>
  <c r="BF347" i="12"/>
  <c r="BB347" i="12"/>
  <c r="AX347" i="12"/>
  <c r="AT347" i="12"/>
  <c r="AP347" i="12"/>
  <c r="AL347" i="12"/>
  <c r="AH347" i="12"/>
  <c r="AD347" i="12"/>
  <c r="Z347" i="12"/>
  <c r="V347" i="12"/>
  <c r="R347" i="12"/>
  <c r="N347" i="12"/>
  <c r="J347" i="12"/>
  <c r="F347" i="12"/>
  <c r="BL347" i="12"/>
  <c r="BG347" i="12"/>
  <c r="BA347" i="12"/>
  <c r="AV347" i="12"/>
  <c r="AQ347" i="12"/>
  <c r="AK347" i="12"/>
  <c r="AF347" i="12"/>
  <c r="AA347" i="12"/>
  <c r="U347" i="12"/>
  <c r="P347" i="12"/>
  <c r="K347" i="12"/>
  <c r="E347" i="12"/>
  <c r="BK347" i="12"/>
  <c r="BE347" i="12"/>
  <c r="AZ347" i="12"/>
  <c r="AU347" i="12"/>
  <c r="AO347" i="12"/>
  <c r="AJ347" i="12"/>
  <c r="AE347" i="12"/>
  <c r="Y347" i="12"/>
  <c r="T347" i="12"/>
  <c r="O347" i="12"/>
  <c r="I347" i="12"/>
  <c r="BI347" i="12"/>
  <c r="BD347" i="12"/>
  <c r="AY347" i="12"/>
  <c r="AS347" i="12"/>
  <c r="AN347" i="12"/>
  <c r="AI347" i="12"/>
  <c r="AC347" i="12"/>
  <c r="X347" i="12"/>
  <c r="S347" i="12"/>
  <c r="M347" i="12"/>
  <c r="H347" i="12"/>
  <c r="BC347" i="12"/>
  <c r="AG347" i="12"/>
  <c r="L347" i="12"/>
  <c r="AM347" i="12"/>
  <c r="AW347" i="12"/>
  <c r="AB347" i="12"/>
  <c r="G347" i="12"/>
  <c r="BH347" i="12"/>
  <c r="C348" i="12"/>
  <c r="AR347" i="12"/>
  <c r="W347" i="12"/>
  <c r="Q347" i="12"/>
  <c r="BL286" i="12"/>
  <c r="BH286" i="12"/>
  <c r="BD286" i="12"/>
  <c r="AZ286" i="12"/>
  <c r="AV286" i="12"/>
  <c r="AR286" i="12"/>
  <c r="AN286" i="12"/>
  <c r="AJ286" i="12"/>
  <c r="AF286" i="12"/>
  <c r="AB286" i="12"/>
  <c r="X286" i="12"/>
  <c r="T286" i="12"/>
  <c r="P286" i="12"/>
  <c r="L286" i="12"/>
  <c r="H286" i="12"/>
  <c r="BK286" i="12"/>
  <c r="BG286" i="12"/>
  <c r="BC286" i="12"/>
  <c r="AY286" i="12"/>
  <c r="AU286" i="12"/>
  <c r="AQ286" i="12"/>
  <c r="AM286" i="12"/>
  <c r="AI286" i="12"/>
  <c r="AE286" i="12"/>
  <c r="AA286" i="12"/>
  <c r="W286" i="12"/>
  <c r="S286" i="12"/>
  <c r="O286" i="12"/>
  <c r="K286" i="12"/>
  <c r="G286" i="12"/>
  <c r="BJ286" i="12"/>
  <c r="BF286" i="12"/>
  <c r="BB286" i="12"/>
  <c r="AX286" i="12"/>
  <c r="AT286" i="12"/>
  <c r="AP286" i="12"/>
  <c r="AL286" i="12"/>
  <c r="AH286" i="12"/>
  <c r="AD286" i="12"/>
  <c r="Z286" i="12"/>
  <c r="V286" i="12"/>
  <c r="R286" i="12"/>
  <c r="N286" i="12"/>
  <c r="J286" i="12"/>
  <c r="F286" i="12"/>
  <c r="C287" i="12"/>
  <c r="AW286" i="12"/>
  <c r="AG286" i="12"/>
  <c r="Q286" i="12"/>
  <c r="BA286" i="12"/>
  <c r="E286" i="12"/>
  <c r="BI286" i="12"/>
  <c r="AS286" i="12"/>
  <c r="AC286" i="12"/>
  <c r="M286" i="12"/>
  <c r="AK286" i="12"/>
  <c r="BE286" i="12"/>
  <c r="AO286" i="12"/>
  <c r="Y286" i="12"/>
  <c r="I286" i="12"/>
  <c r="U286" i="12"/>
  <c r="BK220" i="12"/>
  <c r="BG220" i="12"/>
  <c r="BC220" i="12"/>
  <c r="AY220" i="12"/>
  <c r="AU220" i="12"/>
  <c r="AQ220" i="12"/>
  <c r="AM220" i="12"/>
  <c r="AI220" i="12"/>
  <c r="AE220" i="12"/>
  <c r="AA220" i="12"/>
  <c r="W220" i="12"/>
  <c r="S220" i="12"/>
  <c r="O220" i="12"/>
  <c r="K220" i="12"/>
  <c r="G220" i="12"/>
  <c r="C221" i="12"/>
  <c r="BH220" i="12"/>
  <c r="BB220" i="12"/>
  <c r="AW220" i="12"/>
  <c r="AR220" i="12"/>
  <c r="AL220" i="12"/>
  <c r="AG220" i="12"/>
  <c r="AB220" i="12"/>
  <c r="V220" i="12"/>
  <c r="Q220" i="12"/>
  <c r="L220" i="12"/>
  <c r="F220" i="12"/>
  <c r="BL220" i="12"/>
  <c r="BF220" i="12"/>
  <c r="BA220" i="12"/>
  <c r="AV220" i="12"/>
  <c r="AP220" i="12"/>
  <c r="AK220" i="12"/>
  <c r="AF220" i="12"/>
  <c r="Z220" i="12"/>
  <c r="U220" i="12"/>
  <c r="P220" i="12"/>
  <c r="J220" i="12"/>
  <c r="E220" i="12"/>
  <c r="BJ220" i="12"/>
  <c r="BE220" i="12"/>
  <c r="AZ220" i="12"/>
  <c r="AT220" i="12"/>
  <c r="AO220" i="12"/>
  <c r="AJ220" i="12"/>
  <c r="AD220" i="12"/>
  <c r="Y220" i="12"/>
  <c r="T220" i="12"/>
  <c r="N220" i="12"/>
  <c r="I220" i="12"/>
  <c r="BI220" i="12"/>
  <c r="AN220" i="12"/>
  <c r="R220" i="12"/>
  <c r="AS220" i="12"/>
  <c r="BD220" i="12"/>
  <c r="AH220" i="12"/>
  <c r="M220" i="12"/>
  <c r="AX220" i="12"/>
  <c r="AC220" i="12"/>
  <c r="H220" i="12"/>
  <c r="X220" i="12"/>
  <c r="BJ158" i="12"/>
  <c r="BF158" i="12"/>
  <c r="BB158" i="12"/>
  <c r="AX158" i="12"/>
  <c r="AT158" i="12"/>
  <c r="AP158" i="12"/>
  <c r="AL158" i="12"/>
  <c r="AH158" i="12"/>
  <c r="AD158" i="12"/>
  <c r="Z158" i="12"/>
  <c r="V158" i="12"/>
  <c r="R158" i="12"/>
  <c r="N158" i="12"/>
  <c r="J158" i="12"/>
  <c r="F158" i="12"/>
  <c r="C159" i="12"/>
  <c r="BI158" i="12"/>
  <c r="BE158" i="12"/>
  <c r="BA158" i="12"/>
  <c r="AW158" i="12"/>
  <c r="AS158" i="12"/>
  <c r="AO158" i="12"/>
  <c r="AK158" i="12"/>
  <c r="AG158" i="12"/>
  <c r="AC158" i="12"/>
  <c r="Y158" i="12"/>
  <c r="U158" i="12"/>
  <c r="Q158" i="12"/>
  <c r="M158" i="12"/>
  <c r="I158" i="12"/>
  <c r="E158" i="12"/>
  <c r="BL158" i="12"/>
  <c r="BH158" i="12"/>
  <c r="BD158" i="12"/>
  <c r="AZ158" i="12"/>
  <c r="AV158" i="12"/>
  <c r="AR158" i="12"/>
  <c r="AN158" i="12"/>
  <c r="AJ158" i="12"/>
  <c r="AF158" i="12"/>
  <c r="AB158" i="12"/>
  <c r="X158" i="12"/>
  <c r="T158" i="12"/>
  <c r="P158" i="12"/>
  <c r="L158" i="12"/>
  <c r="H158" i="12"/>
  <c r="BC158" i="12"/>
  <c r="AM158" i="12"/>
  <c r="W158" i="12"/>
  <c r="G158" i="12"/>
  <c r="AY158" i="12"/>
  <c r="AI158" i="12"/>
  <c r="S158" i="12"/>
  <c r="BK158" i="12"/>
  <c r="AU158" i="12"/>
  <c r="AE158" i="12"/>
  <c r="O158" i="12"/>
  <c r="BG158" i="12"/>
  <c r="AQ158" i="12"/>
  <c r="AA158" i="12"/>
  <c r="K158" i="12"/>
  <c r="P109" i="10" l="1"/>
  <c r="Q533" i="4"/>
  <c r="P57" i="4"/>
  <c r="V132" i="10"/>
  <c r="X392" i="12"/>
  <c r="W229" i="10"/>
  <c r="W230" i="10" s="1"/>
  <c r="X116" i="10"/>
  <c r="X229" i="10" s="1"/>
  <c r="X230" i="10" s="1"/>
  <c r="AA74" i="11"/>
  <c r="Y115" i="10" s="1"/>
  <c r="AB71" i="11"/>
  <c r="AB72" i="11" s="1"/>
  <c r="AA75" i="11"/>
  <c r="Y123" i="10" s="1"/>
  <c r="Y114" i="10"/>
  <c r="AA21" i="13"/>
  <c r="AA24" i="13" s="1"/>
  <c r="BL32" i="12"/>
  <c r="BH32" i="12"/>
  <c r="BD32" i="12"/>
  <c r="AZ32" i="12"/>
  <c r="AV32" i="12"/>
  <c r="AR32" i="12"/>
  <c r="AN32" i="12"/>
  <c r="AJ32" i="12"/>
  <c r="AF32" i="12"/>
  <c r="AB32" i="12"/>
  <c r="X32" i="12"/>
  <c r="T32" i="12"/>
  <c r="P32" i="12"/>
  <c r="L32" i="12"/>
  <c r="H32" i="12"/>
  <c r="BK32" i="12"/>
  <c r="BG32" i="12"/>
  <c r="BC32" i="12"/>
  <c r="AY32" i="12"/>
  <c r="AU32" i="12"/>
  <c r="AQ32" i="12"/>
  <c r="AM32" i="12"/>
  <c r="AI32" i="12"/>
  <c r="AE32" i="12"/>
  <c r="AA32" i="12"/>
  <c r="W32" i="12"/>
  <c r="S32" i="12"/>
  <c r="O32" i="12"/>
  <c r="K32" i="12"/>
  <c r="G32" i="12"/>
  <c r="BJ32" i="12"/>
  <c r="BF32" i="12"/>
  <c r="BB32" i="12"/>
  <c r="AX32" i="12"/>
  <c r="AT32" i="12"/>
  <c r="AP32" i="12"/>
  <c r="AL32" i="12"/>
  <c r="AH32" i="12"/>
  <c r="AD32" i="12"/>
  <c r="Z32" i="12"/>
  <c r="V32" i="12"/>
  <c r="R32" i="12"/>
  <c r="N32" i="12"/>
  <c r="J32" i="12"/>
  <c r="F32" i="12"/>
  <c r="C33" i="12"/>
  <c r="BI32" i="12"/>
  <c r="BE32" i="12"/>
  <c r="BA32" i="12"/>
  <c r="AW32" i="12"/>
  <c r="AS32" i="12"/>
  <c r="AO32" i="12"/>
  <c r="AK32" i="12"/>
  <c r="AG32" i="12"/>
  <c r="AC32" i="12"/>
  <c r="Y32" i="12"/>
  <c r="U32" i="12"/>
  <c r="Q32" i="12"/>
  <c r="M32" i="12"/>
  <c r="I32" i="12"/>
  <c r="E32" i="12"/>
  <c r="BJ94" i="12"/>
  <c r="BF94" i="12"/>
  <c r="BB94" i="12"/>
  <c r="AX94" i="12"/>
  <c r="C95" i="12"/>
  <c r="BI94" i="12"/>
  <c r="BE94" i="12"/>
  <c r="BA94" i="12"/>
  <c r="BL94" i="12"/>
  <c r="BH94" i="12"/>
  <c r="BD94" i="12"/>
  <c r="BK94" i="12"/>
  <c r="BG94" i="12"/>
  <c r="AZ94" i="12"/>
  <c r="AU94" i="12"/>
  <c r="AQ94" i="12"/>
  <c r="AM94" i="12"/>
  <c r="AI94" i="12"/>
  <c r="AE94" i="12"/>
  <c r="AA94" i="12"/>
  <c r="W94" i="12"/>
  <c r="S94" i="12"/>
  <c r="O94" i="12"/>
  <c r="K94" i="12"/>
  <c r="G94" i="12"/>
  <c r="AW94" i="12"/>
  <c r="AS94" i="12"/>
  <c r="AO94" i="12"/>
  <c r="AK94" i="12"/>
  <c r="AG94" i="12"/>
  <c r="AC94" i="12"/>
  <c r="Y94" i="12"/>
  <c r="U94" i="12"/>
  <c r="Q94" i="12"/>
  <c r="M94" i="12"/>
  <c r="I94" i="12"/>
  <c r="E94" i="12"/>
  <c r="BC94" i="12"/>
  <c r="AV94" i="12"/>
  <c r="AR94" i="12"/>
  <c r="AN94" i="12"/>
  <c r="AJ94" i="12"/>
  <c r="AF94" i="12"/>
  <c r="AB94" i="12"/>
  <c r="X94" i="12"/>
  <c r="T94" i="12"/>
  <c r="P94" i="12"/>
  <c r="L94" i="12"/>
  <c r="H94" i="12"/>
  <c r="AT94" i="12"/>
  <c r="AD94" i="12"/>
  <c r="N94" i="12"/>
  <c r="AP94" i="12"/>
  <c r="Z94" i="12"/>
  <c r="J94" i="12"/>
  <c r="AL94" i="12"/>
  <c r="V94" i="12"/>
  <c r="F94" i="12"/>
  <c r="AH94" i="12"/>
  <c r="R94" i="12"/>
  <c r="AY94" i="12"/>
  <c r="C349" i="12"/>
  <c r="BI348" i="12"/>
  <c r="BE348" i="12"/>
  <c r="BA348" i="12"/>
  <c r="AW348" i="12"/>
  <c r="AS348" i="12"/>
  <c r="AO348" i="12"/>
  <c r="AK348" i="12"/>
  <c r="AG348" i="12"/>
  <c r="AC348" i="12"/>
  <c r="Y348" i="12"/>
  <c r="U348" i="12"/>
  <c r="Q348" i="12"/>
  <c r="M348" i="12"/>
  <c r="I348" i="12"/>
  <c r="E348" i="12"/>
  <c r="BJ348" i="12"/>
  <c r="BD348" i="12"/>
  <c r="AY348" i="12"/>
  <c r="AT348" i="12"/>
  <c r="AN348" i="12"/>
  <c r="AI348" i="12"/>
  <c r="AD348" i="12"/>
  <c r="X348" i="12"/>
  <c r="S348" i="12"/>
  <c r="N348" i="12"/>
  <c r="H348" i="12"/>
  <c r="BH348" i="12"/>
  <c r="BC348" i="12"/>
  <c r="AX348" i="12"/>
  <c r="AR348" i="12"/>
  <c r="AM348" i="12"/>
  <c r="AH348" i="12"/>
  <c r="AB348" i="12"/>
  <c r="W348" i="12"/>
  <c r="R348" i="12"/>
  <c r="L348" i="12"/>
  <c r="G348" i="12"/>
  <c r="BL348" i="12"/>
  <c r="BG348" i="12"/>
  <c r="BB348" i="12"/>
  <c r="AV348" i="12"/>
  <c r="AQ348" i="12"/>
  <c r="AL348" i="12"/>
  <c r="AF348" i="12"/>
  <c r="AA348" i="12"/>
  <c r="V348" i="12"/>
  <c r="P348" i="12"/>
  <c r="K348" i="12"/>
  <c r="F348" i="12"/>
  <c r="BF348" i="12"/>
  <c r="AJ348" i="12"/>
  <c r="O348" i="12"/>
  <c r="T348" i="12"/>
  <c r="AZ348" i="12"/>
  <c r="AE348" i="12"/>
  <c r="J348" i="12"/>
  <c r="AP348" i="12"/>
  <c r="AU348" i="12"/>
  <c r="Z348" i="12"/>
  <c r="BK348" i="12"/>
  <c r="BJ287" i="12"/>
  <c r="BF287" i="12"/>
  <c r="BL287" i="12"/>
  <c r="BH287" i="12"/>
  <c r="BD287" i="12"/>
  <c r="AZ287" i="12"/>
  <c r="C288" i="12"/>
  <c r="BE287" i="12"/>
  <c r="AY287" i="12"/>
  <c r="AU287" i="12"/>
  <c r="AQ287" i="12"/>
  <c r="AM287" i="12"/>
  <c r="AI287" i="12"/>
  <c r="AE287" i="12"/>
  <c r="AA287" i="12"/>
  <c r="W287" i="12"/>
  <c r="S287" i="12"/>
  <c r="O287" i="12"/>
  <c r="K287" i="12"/>
  <c r="G287" i="12"/>
  <c r="BK287" i="12"/>
  <c r="BC287" i="12"/>
  <c r="AX287" i="12"/>
  <c r="AT287" i="12"/>
  <c r="AP287" i="12"/>
  <c r="AL287" i="12"/>
  <c r="AH287" i="12"/>
  <c r="AD287" i="12"/>
  <c r="Z287" i="12"/>
  <c r="V287" i="12"/>
  <c r="R287" i="12"/>
  <c r="N287" i="12"/>
  <c r="J287" i="12"/>
  <c r="F287" i="12"/>
  <c r="BI287" i="12"/>
  <c r="BB287" i="12"/>
  <c r="AW287" i="12"/>
  <c r="AS287" i="12"/>
  <c r="AO287" i="12"/>
  <c r="AK287" i="12"/>
  <c r="AG287" i="12"/>
  <c r="AC287" i="12"/>
  <c r="Y287" i="12"/>
  <c r="U287" i="12"/>
  <c r="Q287" i="12"/>
  <c r="M287" i="12"/>
  <c r="I287" i="12"/>
  <c r="E287" i="12"/>
  <c r="BA287" i="12"/>
  <c r="AJ287" i="12"/>
  <c r="T287" i="12"/>
  <c r="AN287" i="12"/>
  <c r="AV287" i="12"/>
  <c r="AF287" i="12"/>
  <c r="P287" i="12"/>
  <c r="X287" i="12"/>
  <c r="AR287" i="12"/>
  <c r="AB287" i="12"/>
  <c r="L287" i="12"/>
  <c r="BG287" i="12"/>
  <c r="H287" i="12"/>
  <c r="BJ221" i="12"/>
  <c r="BF221" i="12"/>
  <c r="BB221" i="12"/>
  <c r="AX221" i="12"/>
  <c r="AT221" i="12"/>
  <c r="AP221" i="12"/>
  <c r="AL221" i="12"/>
  <c r="AH221" i="12"/>
  <c r="AD221" i="12"/>
  <c r="Z221" i="12"/>
  <c r="V221" i="12"/>
  <c r="R221" i="12"/>
  <c r="N221" i="12"/>
  <c r="J221" i="12"/>
  <c r="F221" i="12"/>
  <c r="BK221" i="12"/>
  <c r="BE221" i="12"/>
  <c r="AZ221" i="12"/>
  <c r="AU221" i="12"/>
  <c r="AO221" i="12"/>
  <c r="AJ221" i="12"/>
  <c r="AE221" i="12"/>
  <c r="Y221" i="12"/>
  <c r="T221" i="12"/>
  <c r="O221" i="12"/>
  <c r="I221" i="12"/>
  <c r="BI221" i="12"/>
  <c r="BD221" i="12"/>
  <c r="AY221" i="12"/>
  <c r="AS221" i="12"/>
  <c r="AN221" i="12"/>
  <c r="AI221" i="12"/>
  <c r="AC221" i="12"/>
  <c r="X221" i="12"/>
  <c r="S221" i="12"/>
  <c r="M221" i="12"/>
  <c r="H221" i="12"/>
  <c r="C222" i="12"/>
  <c r="BH221" i="12"/>
  <c r="BC221" i="12"/>
  <c r="AW221" i="12"/>
  <c r="AR221" i="12"/>
  <c r="AM221" i="12"/>
  <c r="AG221" i="12"/>
  <c r="AB221" i="12"/>
  <c r="W221" i="12"/>
  <c r="Q221" i="12"/>
  <c r="L221" i="12"/>
  <c r="G221" i="12"/>
  <c r="BL221" i="12"/>
  <c r="AQ221" i="12"/>
  <c r="U221" i="12"/>
  <c r="AV221" i="12"/>
  <c r="BG221" i="12"/>
  <c r="AK221" i="12"/>
  <c r="P221" i="12"/>
  <c r="AA221" i="12"/>
  <c r="BA221" i="12"/>
  <c r="AF221" i="12"/>
  <c r="K221" i="12"/>
  <c r="E221" i="12"/>
  <c r="C160" i="12"/>
  <c r="BI159" i="12"/>
  <c r="BE159" i="12"/>
  <c r="BA159" i="12"/>
  <c r="AW159" i="12"/>
  <c r="AS159" i="12"/>
  <c r="AO159" i="12"/>
  <c r="AK159" i="12"/>
  <c r="AG159" i="12"/>
  <c r="AC159" i="12"/>
  <c r="Y159" i="12"/>
  <c r="U159" i="12"/>
  <c r="Q159" i="12"/>
  <c r="M159" i="12"/>
  <c r="I159" i="12"/>
  <c r="E159" i="12"/>
  <c r="BL159" i="12"/>
  <c r="BH159" i="12"/>
  <c r="BD159" i="12"/>
  <c r="AZ159" i="12"/>
  <c r="AV159" i="12"/>
  <c r="AR159" i="12"/>
  <c r="AN159" i="12"/>
  <c r="AJ159" i="12"/>
  <c r="AF159" i="12"/>
  <c r="AB159" i="12"/>
  <c r="X159" i="12"/>
  <c r="T159" i="12"/>
  <c r="P159" i="12"/>
  <c r="L159" i="12"/>
  <c r="H159" i="12"/>
  <c r="BK159" i="12"/>
  <c r="BG159" i="12"/>
  <c r="BC159" i="12"/>
  <c r="AY159" i="12"/>
  <c r="AU159" i="12"/>
  <c r="AQ159" i="12"/>
  <c r="AM159" i="12"/>
  <c r="AI159" i="12"/>
  <c r="AE159" i="12"/>
  <c r="AA159" i="12"/>
  <c r="W159" i="12"/>
  <c r="S159" i="12"/>
  <c r="O159" i="12"/>
  <c r="K159" i="12"/>
  <c r="G159" i="12"/>
  <c r="BF159" i="12"/>
  <c r="AP159" i="12"/>
  <c r="Z159" i="12"/>
  <c r="J159" i="12"/>
  <c r="BB159" i="12"/>
  <c r="AL159" i="12"/>
  <c r="V159" i="12"/>
  <c r="F159" i="12"/>
  <c r="AX159" i="12"/>
  <c r="AH159" i="12"/>
  <c r="R159" i="12"/>
  <c r="BJ159" i="12"/>
  <c r="AT159" i="12"/>
  <c r="N159" i="12"/>
  <c r="AD159" i="12"/>
  <c r="Q55" i="4" l="1"/>
  <c r="Q537" i="4"/>
  <c r="W132" i="10"/>
  <c r="Y392" i="12"/>
  <c r="X118" i="10"/>
  <c r="Y116" i="10"/>
  <c r="Y229" i="10" s="1"/>
  <c r="Y230" i="10" s="1"/>
  <c r="AB74" i="11"/>
  <c r="Z115" i="10" s="1"/>
  <c r="AB75" i="11"/>
  <c r="Z123" i="10" s="1"/>
  <c r="AC71" i="11"/>
  <c r="AC72" i="11" s="1"/>
  <c r="Z114" i="10"/>
  <c r="AB21" i="13"/>
  <c r="AB24" i="13" s="1"/>
  <c r="BK33" i="12"/>
  <c r="BG33" i="12"/>
  <c r="BC33" i="12"/>
  <c r="AY33" i="12"/>
  <c r="AU33" i="12"/>
  <c r="AQ33" i="12"/>
  <c r="AM33" i="12"/>
  <c r="AI33" i="12"/>
  <c r="AE33" i="12"/>
  <c r="AA33" i="12"/>
  <c r="W33" i="12"/>
  <c r="S33" i="12"/>
  <c r="O33" i="12"/>
  <c r="K33" i="12"/>
  <c r="G33" i="12"/>
  <c r="BJ33" i="12"/>
  <c r="BF33" i="12"/>
  <c r="BB33" i="12"/>
  <c r="AX33" i="12"/>
  <c r="AT33" i="12"/>
  <c r="AP33" i="12"/>
  <c r="AL33" i="12"/>
  <c r="AH33" i="12"/>
  <c r="AD33" i="12"/>
  <c r="Z33" i="12"/>
  <c r="V33" i="12"/>
  <c r="R33" i="12"/>
  <c r="N33" i="12"/>
  <c r="J33" i="12"/>
  <c r="F33" i="12"/>
  <c r="C34" i="12"/>
  <c r="BI33" i="12"/>
  <c r="BE33" i="12"/>
  <c r="BA33" i="12"/>
  <c r="AW33" i="12"/>
  <c r="AS33" i="12"/>
  <c r="AO33" i="12"/>
  <c r="AK33" i="12"/>
  <c r="AG33" i="12"/>
  <c r="AC33" i="12"/>
  <c r="Y33" i="12"/>
  <c r="U33" i="12"/>
  <c r="Q33" i="12"/>
  <c r="M33" i="12"/>
  <c r="I33" i="12"/>
  <c r="E33" i="12"/>
  <c r="BL33" i="12"/>
  <c r="BH33" i="12"/>
  <c r="BD33" i="12"/>
  <c r="AZ33" i="12"/>
  <c r="AV33" i="12"/>
  <c r="AR33" i="12"/>
  <c r="AN33" i="12"/>
  <c r="AJ33" i="12"/>
  <c r="AF33" i="12"/>
  <c r="AB33" i="12"/>
  <c r="X33" i="12"/>
  <c r="T33" i="12"/>
  <c r="P33" i="12"/>
  <c r="L33" i="12"/>
  <c r="H33" i="12"/>
  <c r="C96" i="12"/>
  <c r="BI95" i="12"/>
  <c r="BE95" i="12"/>
  <c r="BA95" i="12"/>
  <c r="AW95" i="12"/>
  <c r="AS95" i="12"/>
  <c r="AO95" i="12"/>
  <c r="AK95" i="12"/>
  <c r="AG95" i="12"/>
  <c r="AC95" i="12"/>
  <c r="Y95" i="12"/>
  <c r="U95" i="12"/>
  <c r="Q95" i="12"/>
  <c r="M95" i="12"/>
  <c r="I95" i="12"/>
  <c r="E95" i="12"/>
  <c r="BL95" i="12"/>
  <c r="BH95" i="12"/>
  <c r="BD95" i="12"/>
  <c r="AZ95" i="12"/>
  <c r="AV95" i="12"/>
  <c r="AR95" i="12"/>
  <c r="AN95" i="12"/>
  <c r="AJ95" i="12"/>
  <c r="AF95" i="12"/>
  <c r="AB95" i="12"/>
  <c r="X95" i="12"/>
  <c r="T95" i="12"/>
  <c r="P95" i="12"/>
  <c r="L95" i="12"/>
  <c r="H95" i="12"/>
  <c r="BK95" i="12"/>
  <c r="BG95" i="12"/>
  <c r="BC95" i="12"/>
  <c r="AY95" i="12"/>
  <c r="AU95" i="12"/>
  <c r="AQ95" i="12"/>
  <c r="AM95" i="12"/>
  <c r="AI95" i="12"/>
  <c r="AE95" i="12"/>
  <c r="AA95" i="12"/>
  <c r="W95" i="12"/>
  <c r="S95" i="12"/>
  <c r="O95" i="12"/>
  <c r="K95" i="12"/>
  <c r="G95" i="12"/>
  <c r="BJ95" i="12"/>
  <c r="BF95" i="12"/>
  <c r="BB95" i="12"/>
  <c r="AX95" i="12"/>
  <c r="AT95" i="12"/>
  <c r="AP95" i="12"/>
  <c r="AL95" i="12"/>
  <c r="AH95" i="12"/>
  <c r="AD95" i="12"/>
  <c r="Z95" i="12"/>
  <c r="V95" i="12"/>
  <c r="R95" i="12"/>
  <c r="N95" i="12"/>
  <c r="J95" i="12"/>
  <c r="F95" i="12"/>
  <c r="BL349" i="12"/>
  <c r="BH349" i="12"/>
  <c r="BD349" i="12"/>
  <c r="AZ349" i="12"/>
  <c r="AV349" i="12"/>
  <c r="AR349" i="12"/>
  <c r="AN349" i="12"/>
  <c r="AJ349" i="12"/>
  <c r="AF349" i="12"/>
  <c r="AB349" i="12"/>
  <c r="X349" i="12"/>
  <c r="T349" i="12"/>
  <c r="P349" i="12"/>
  <c r="L349" i="12"/>
  <c r="H349" i="12"/>
  <c r="C350" i="12"/>
  <c r="BG349" i="12"/>
  <c r="BB349" i="12"/>
  <c r="AW349" i="12"/>
  <c r="AQ349" i="12"/>
  <c r="AL349" i="12"/>
  <c r="AG349" i="12"/>
  <c r="AA349" i="12"/>
  <c r="V349" i="12"/>
  <c r="Q349" i="12"/>
  <c r="K349" i="12"/>
  <c r="F349" i="12"/>
  <c r="BK349" i="12"/>
  <c r="BF349" i="12"/>
  <c r="BA349" i="12"/>
  <c r="AU349" i="12"/>
  <c r="AP349" i="12"/>
  <c r="AK349" i="12"/>
  <c r="AE349" i="12"/>
  <c r="Z349" i="12"/>
  <c r="U349" i="12"/>
  <c r="O349" i="12"/>
  <c r="J349" i="12"/>
  <c r="E349" i="12"/>
  <c r="BJ349" i="12"/>
  <c r="BE349" i="12"/>
  <c r="AY349" i="12"/>
  <c r="AT349" i="12"/>
  <c r="AO349" i="12"/>
  <c r="AI349" i="12"/>
  <c r="AD349" i="12"/>
  <c r="Y349" i="12"/>
  <c r="S349" i="12"/>
  <c r="N349" i="12"/>
  <c r="I349" i="12"/>
  <c r="BI349" i="12"/>
  <c r="AM349" i="12"/>
  <c r="R349" i="12"/>
  <c r="W349" i="12"/>
  <c r="BC349" i="12"/>
  <c r="AH349" i="12"/>
  <c r="M349" i="12"/>
  <c r="AS349" i="12"/>
  <c r="AX349" i="12"/>
  <c r="AC349" i="12"/>
  <c r="G349" i="12"/>
  <c r="C289" i="12"/>
  <c r="BI288" i="12"/>
  <c r="BE288" i="12"/>
  <c r="BA288" i="12"/>
  <c r="AW288" i="12"/>
  <c r="AS288" i="12"/>
  <c r="AO288" i="12"/>
  <c r="AK288" i="12"/>
  <c r="AG288" i="12"/>
  <c r="AC288" i="12"/>
  <c r="Y288" i="12"/>
  <c r="U288" i="12"/>
  <c r="Q288" i="12"/>
  <c r="M288" i="12"/>
  <c r="I288" i="12"/>
  <c r="E288" i="12"/>
  <c r="BL288" i="12"/>
  <c r="BH288" i="12"/>
  <c r="BD288" i="12"/>
  <c r="AZ288" i="12"/>
  <c r="AV288" i="12"/>
  <c r="AR288" i="12"/>
  <c r="AN288" i="12"/>
  <c r="AJ288" i="12"/>
  <c r="AF288" i="12"/>
  <c r="AB288" i="12"/>
  <c r="BK288" i="12"/>
  <c r="BG288" i="12"/>
  <c r="BC288" i="12"/>
  <c r="AY288" i="12"/>
  <c r="AU288" i="12"/>
  <c r="AQ288" i="12"/>
  <c r="AM288" i="12"/>
  <c r="AI288" i="12"/>
  <c r="AE288" i="12"/>
  <c r="AA288" i="12"/>
  <c r="W288" i="12"/>
  <c r="S288" i="12"/>
  <c r="O288" i="12"/>
  <c r="K288" i="12"/>
  <c r="G288" i="12"/>
  <c r="BJ288" i="12"/>
  <c r="AT288" i="12"/>
  <c r="AD288" i="12"/>
  <c r="T288" i="12"/>
  <c r="L288" i="12"/>
  <c r="BF288" i="12"/>
  <c r="AP288" i="12"/>
  <c r="Z288" i="12"/>
  <c r="R288" i="12"/>
  <c r="J288" i="12"/>
  <c r="BB288" i="12"/>
  <c r="AL288" i="12"/>
  <c r="X288" i="12"/>
  <c r="P288" i="12"/>
  <c r="H288" i="12"/>
  <c r="V288" i="12"/>
  <c r="N288" i="12"/>
  <c r="AH288" i="12"/>
  <c r="AX288" i="12"/>
  <c r="F288" i="12"/>
  <c r="C223" i="12"/>
  <c r="BI222" i="12"/>
  <c r="BE222" i="12"/>
  <c r="BA222" i="12"/>
  <c r="AW222" i="12"/>
  <c r="AS222" i="12"/>
  <c r="AO222" i="12"/>
  <c r="AK222" i="12"/>
  <c r="AG222" i="12"/>
  <c r="AC222" i="12"/>
  <c r="Y222" i="12"/>
  <c r="U222" i="12"/>
  <c r="Q222" i="12"/>
  <c r="M222" i="12"/>
  <c r="I222" i="12"/>
  <c r="E222" i="12"/>
  <c r="BH222" i="12"/>
  <c r="BC222" i="12"/>
  <c r="AX222" i="12"/>
  <c r="AR222" i="12"/>
  <c r="AM222" i="12"/>
  <c r="AH222" i="12"/>
  <c r="AB222" i="12"/>
  <c r="W222" i="12"/>
  <c r="R222" i="12"/>
  <c r="L222" i="12"/>
  <c r="G222" i="12"/>
  <c r="BL222" i="12"/>
  <c r="BG222" i="12"/>
  <c r="BB222" i="12"/>
  <c r="AV222" i="12"/>
  <c r="AQ222" i="12"/>
  <c r="AL222" i="12"/>
  <c r="AF222" i="12"/>
  <c r="AA222" i="12"/>
  <c r="V222" i="12"/>
  <c r="P222" i="12"/>
  <c r="K222" i="12"/>
  <c r="F222" i="12"/>
  <c r="BK222" i="12"/>
  <c r="BF222" i="12"/>
  <c r="AZ222" i="12"/>
  <c r="AU222" i="12"/>
  <c r="AP222" i="12"/>
  <c r="AJ222" i="12"/>
  <c r="AE222" i="12"/>
  <c r="Z222" i="12"/>
  <c r="T222" i="12"/>
  <c r="O222" i="12"/>
  <c r="J222" i="12"/>
  <c r="AT222" i="12"/>
  <c r="X222" i="12"/>
  <c r="AY222" i="12"/>
  <c r="BJ222" i="12"/>
  <c r="AN222" i="12"/>
  <c r="S222" i="12"/>
  <c r="AD222" i="12"/>
  <c r="BD222" i="12"/>
  <c r="AI222" i="12"/>
  <c r="N222" i="12"/>
  <c r="H222" i="12"/>
  <c r="BL160" i="12"/>
  <c r="BH160" i="12"/>
  <c r="BD160" i="12"/>
  <c r="AZ160" i="12"/>
  <c r="AV160" i="12"/>
  <c r="AR160" i="12"/>
  <c r="AN160" i="12"/>
  <c r="AJ160" i="12"/>
  <c r="AF160" i="12"/>
  <c r="AB160" i="12"/>
  <c r="X160" i="12"/>
  <c r="T160" i="12"/>
  <c r="P160" i="12"/>
  <c r="L160" i="12"/>
  <c r="H160" i="12"/>
  <c r="BK160" i="12"/>
  <c r="BG160" i="12"/>
  <c r="BC160" i="12"/>
  <c r="AY160" i="12"/>
  <c r="AU160" i="12"/>
  <c r="AQ160" i="12"/>
  <c r="AM160" i="12"/>
  <c r="AI160" i="12"/>
  <c r="AE160" i="12"/>
  <c r="AA160" i="12"/>
  <c r="W160" i="12"/>
  <c r="S160" i="12"/>
  <c r="O160" i="12"/>
  <c r="K160" i="12"/>
  <c r="G160" i="12"/>
  <c r="BJ160" i="12"/>
  <c r="BF160" i="12"/>
  <c r="BB160" i="12"/>
  <c r="AX160" i="12"/>
  <c r="AT160" i="12"/>
  <c r="AP160" i="12"/>
  <c r="AL160" i="12"/>
  <c r="AH160" i="12"/>
  <c r="AD160" i="12"/>
  <c r="Z160" i="12"/>
  <c r="V160" i="12"/>
  <c r="R160" i="12"/>
  <c r="N160" i="12"/>
  <c r="J160" i="12"/>
  <c r="F160" i="12"/>
  <c r="BI160" i="12"/>
  <c r="AS160" i="12"/>
  <c r="AC160" i="12"/>
  <c r="M160" i="12"/>
  <c r="BE160" i="12"/>
  <c r="AO160" i="12"/>
  <c r="Y160" i="12"/>
  <c r="I160" i="12"/>
  <c r="BA160" i="12"/>
  <c r="AK160" i="12"/>
  <c r="U160" i="12"/>
  <c r="E160" i="12"/>
  <c r="C161" i="12"/>
  <c r="Q160" i="12"/>
  <c r="AW160" i="12"/>
  <c r="AG160" i="12"/>
  <c r="R533" i="4" l="1"/>
  <c r="Q109" i="10"/>
  <c r="Q57" i="4"/>
  <c r="X132" i="10"/>
  <c r="Z392" i="12"/>
  <c r="Y118" i="10"/>
  <c r="Z116" i="10"/>
  <c r="Z118" i="10" s="1"/>
  <c r="AC74" i="11"/>
  <c r="AA115" i="10" s="1"/>
  <c r="AC75" i="11"/>
  <c r="AA123" i="10" s="1"/>
  <c r="AD71" i="11"/>
  <c r="AD72" i="11" s="1"/>
  <c r="AA114" i="10"/>
  <c r="AC21" i="13"/>
  <c r="AC24" i="13" s="1"/>
  <c r="BJ34" i="12"/>
  <c r="BF34" i="12"/>
  <c r="BB34" i="12"/>
  <c r="AX34" i="12"/>
  <c r="AT34" i="12"/>
  <c r="AP34" i="12"/>
  <c r="AL34" i="12"/>
  <c r="AH34" i="12"/>
  <c r="AD34" i="12"/>
  <c r="Z34" i="12"/>
  <c r="V34" i="12"/>
  <c r="R34" i="12"/>
  <c r="N34" i="12"/>
  <c r="J34" i="12"/>
  <c r="F34" i="12"/>
  <c r="C35" i="12"/>
  <c r="BI34" i="12"/>
  <c r="BE34" i="12"/>
  <c r="BA34" i="12"/>
  <c r="AW34" i="12"/>
  <c r="AS34" i="12"/>
  <c r="AO34" i="12"/>
  <c r="AK34" i="12"/>
  <c r="AG34" i="12"/>
  <c r="AC34" i="12"/>
  <c r="Y34" i="12"/>
  <c r="U34" i="12"/>
  <c r="Q34" i="12"/>
  <c r="M34" i="12"/>
  <c r="I34" i="12"/>
  <c r="E34" i="12"/>
  <c r="BL34" i="12"/>
  <c r="BH34" i="12"/>
  <c r="BD34" i="12"/>
  <c r="AZ34" i="12"/>
  <c r="AV34" i="12"/>
  <c r="AR34" i="12"/>
  <c r="AN34" i="12"/>
  <c r="AJ34" i="12"/>
  <c r="AF34" i="12"/>
  <c r="AB34" i="12"/>
  <c r="X34" i="12"/>
  <c r="T34" i="12"/>
  <c r="P34" i="12"/>
  <c r="L34" i="12"/>
  <c r="H34" i="12"/>
  <c r="BK34" i="12"/>
  <c r="BG34" i="12"/>
  <c r="BC34" i="12"/>
  <c r="AY34" i="12"/>
  <c r="AU34" i="12"/>
  <c r="AQ34" i="12"/>
  <c r="AM34" i="12"/>
  <c r="AI34" i="12"/>
  <c r="AE34" i="12"/>
  <c r="AA34" i="12"/>
  <c r="W34" i="12"/>
  <c r="S34" i="12"/>
  <c r="O34" i="12"/>
  <c r="K34" i="12"/>
  <c r="G34" i="12"/>
  <c r="BL96" i="12"/>
  <c r="BH96" i="12"/>
  <c r="BD96" i="12"/>
  <c r="AZ96" i="12"/>
  <c r="AV96" i="12"/>
  <c r="AR96" i="12"/>
  <c r="AN96" i="12"/>
  <c r="AJ96" i="12"/>
  <c r="AF96" i="12"/>
  <c r="AB96" i="12"/>
  <c r="X96" i="12"/>
  <c r="T96" i="12"/>
  <c r="P96" i="12"/>
  <c r="L96" i="12"/>
  <c r="H96" i="12"/>
  <c r="BK96" i="12"/>
  <c r="BG96" i="12"/>
  <c r="BC96" i="12"/>
  <c r="AY96" i="12"/>
  <c r="AU96" i="12"/>
  <c r="AQ96" i="12"/>
  <c r="AM96" i="12"/>
  <c r="AI96" i="12"/>
  <c r="AE96" i="12"/>
  <c r="AA96" i="12"/>
  <c r="W96" i="12"/>
  <c r="S96" i="12"/>
  <c r="O96" i="12"/>
  <c r="K96" i="12"/>
  <c r="G96" i="12"/>
  <c r="BJ96" i="12"/>
  <c r="BF96" i="12"/>
  <c r="BB96" i="12"/>
  <c r="AX96" i="12"/>
  <c r="AT96" i="12"/>
  <c r="AP96" i="12"/>
  <c r="AL96" i="12"/>
  <c r="AH96" i="12"/>
  <c r="AD96" i="12"/>
  <c r="Z96" i="12"/>
  <c r="V96" i="12"/>
  <c r="R96" i="12"/>
  <c r="N96" i="12"/>
  <c r="J96" i="12"/>
  <c r="F96" i="12"/>
  <c r="C97" i="12"/>
  <c r="BI96" i="12"/>
  <c r="BE96" i="12"/>
  <c r="BA96" i="12"/>
  <c r="AW96" i="12"/>
  <c r="AS96" i="12"/>
  <c r="AO96" i="12"/>
  <c r="AK96" i="12"/>
  <c r="AG96" i="12"/>
  <c r="AC96" i="12"/>
  <c r="Y96" i="12"/>
  <c r="U96" i="12"/>
  <c r="Q96" i="12"/>
  <c r="M96" i="12"/>
  <c r="I96" i="12"/>
  <c r="E96" i="12"/>
  <c r="BK350" i="12"/>
  <c r="BG350" i="12"/>
  <c r="BC350" i="12"/>
  <c r="AY350" i="12"/>
  <c r="AU350" i="12"/>
  <c r="AQ350" i="12"/>
  <c r="AM350" i="12"/>
  <c r="AI350" i="12"/>
  <c r="AE350" i="12"/>
  <c r="AA350" i="12"/>
  <c r="W350" i="12"/>
  <c r="S350" i="12"/>
  <c r="O350" i="12"/>
  <c r="K350" i="12"/>
  <c r="G350" i="12"/>
  <c r="BJ350" i="12"/>
  <c r="BE350" i="12"/>
  <c r="AZ350" i="12"/>
  <c r="AT350" i="12"/>
  <c r="AO350" i="12"/>
  <c r="AJ350" i="12"/>
  <c r="AD350" i="12"/>
  <c r="Y350" i="12"/>
  <c r="T350" i="12"/>
  <c r="N350" i="12"/>
  <c r="I350" i="12"/>
  <c r="BI350" i="12"/>
  <c r="BD350" i="12"/>
  <c r="AX350" i="12"/>
  <c r="AS350" i="12"/>
  <c r="AN350" i="12"/>
  <c r="AH350" i="12"/>
  <c r="AC350" i="12"/>
  <c r="X350" i="12"/>
  <c r="R350" i="12"/>
  <c r="M350" i="12"/>
  <c r="H350" i="12"/>
  <c r="C351" i="12"/>
  <c r="BH350" i="12"/>
  <c r="BB350" i="12"/>
  <c r="AW350" i="12"/>
  <c r="AR350" i="12"/>
  <c r="AL350" i="12"/>
  <c r="AG350" i="12"/>
  <c r="AB350" i="12"/>
  <c r="V350" i="12"/>
  <c r="Q350" i="12"/>
  <c r="L350" i="12"/>
  <c r="F350" i="12"/>
  <c r="BL350" i="12"/>
  <c r="AP350" i="12"/>
  <c r="U350" i="12"/>
  <c r="AV350" i="12"/>
  <c r="BF350" i="12"/>
  <c r="AK350" i="12"/>
  <c r="P350" i="12"/>
  <c r="Z350" i="12"/>
  <c r="BA350" i="12"/>
  <c r="AF350" i="12"/>
  <c r="J350" i="12"/>
  <c r="E350" i="12"/>
  <c r="BL289" i="12"/>
  <c r="BH289" i="12"/>
  <c r="BD289" i="12"/>
  <c r="AZ289" i="12"/>
  <c r="AV289" i="12"/>
  <c r="AR289" i="12"/>
  <c r="AN289" i="12"/>
  <c r="AJ289" i="12"/>
  <c r="AF289" i="12"/>
  <c r="AB289" i="12"/>
  <c r="X289" i="12"/>
  <c r="T289" i="12"/>
  <c r="P289" i="12"/>
  <c r="L289" i="12"/>
  <c r="H289" i="12"/>
  <c r="BK289" i="12"/>
  <c r="BG289" i="12"/>
  <c r="BC289" i="12"/>
  <c r="AY289" i="12"/>
  <c r="AU289" i="12"/>
  <c r="AQ289" i="12"/>
  <c r="AM289" i="12"/>
  <c r="AI289" i="12"/>
  <c r="AE289" i="12"/>
  <c r="AA289" i="12"/>
  <c r="W289" i="12"/>
  <c r="S289" i="12"/>
  <c r="O289" i="12"/>
  <c r="K289" i="12"/>
  <c r="G289" i="12"/>
  <c r="BJ289" i="12"/>
  <c r="BF289" i="12"/>
  <c r="BB289" i="12"/>
  <c r="AX289" i="12"/>
  <c r="AT289" i="12"/>
  <c r="AP289" i="12"/>
  <c r="AL289" i="12"/>
  <c r="AH289" i="12"/>
  <c r="AD289" i="12"/>
  <c r="Z289" i="12"/>
  <c r="V289" i="12"/>
  <c r="R289" i="12"/>
  <c r="N289" i="12"/>
  <c r="J289" i="12"/>
  <c r="F289" i="12"/>
  <c r="C290" i="12"/>
  <c r="AW289" i="12"/>
  <c r="AG289" i="12"/>
  <c r="Q289" i="12"/>
  <c r="BI289" i="12"/>
  <c r="AS289" i="12"/>
  <c r="AC289" i="12"/>
  <c r="M289" i="12"/>
  <c r="BE289" i="12"/>
  <c r="AO289" i="12"/>
  <c r="Y289" i="12"/>
  <c r="I289" i="12"/>
  <c r="U289" i="12"/>
  <c r="E289" i="12"/>
  <c r="BA289" i="12"/>
  <c r="AK289" i="12"/>
  <c r="BL223" i="12"/>
  <c r="BH223" i="12"/>
  <c r="BD223" i="12"/>
  <c r="AZ223" i="12"/>
  <c r="AV223" i="12"/>
  <c r="AR223" i="12"/>
  <c r="AN223" i="12"/>
  <c r="AJ223" i="12"/>
  <c r="AF223" i="12"/>
  <c r="AB223" i="12"/>
  <c r="X223" i="12"/>
  <c r="T223" i="12"/>
  <c r="P223" i="12"/>
  <c r="L223" i="12"/>
  <c r="H223" i="12"/>
  <c r="BK223" i="12"/>
  <c r="BF223" i="12"/>
  <c r="BA223" i="12"/>
  <c r="AU223" i="12"/>
  <c r="AP223" i="12"/>
  <c r="AK223" i="12"/>
  <c r="AE223" i="12"/>
  <c r="Z223" i="12"/>
  <c r="U223" i="12"/>
  <c r="O223" i="12"/>
  <c r="J223" i="12"/>
  <c r="E223" i="12"/>
  <c r="BJ223" i="12"/>
  <c r="BE223" i="12"/>
  <c r="AY223" i="12"/>
  <c r="AT223" i="12"/>
  <c r="AO223" i="12"/>
  <c r="AI223" i="12"/>
  <c r="AD223" i="12"/>
  <c r="Y223" i="12"/>
  <c r="S223" i="12"/>
  <c r="N223" i="12"/>
  <c r="I223" i="12"/>
  <c r="BI223" i="12"/>
  <c r="BC223" i="12"/>
  <c r="AX223" i="12"/>
  <c r="AS223" i="12"/>
  <c r="AM223" i="12"/>
  <c r="AH223" i="12"/>
  <c r="AC223" i="12"/>
  <c r="W223" i="12"/>
  <c r="R223" i="12"/>
  <c r="M223" i="12"/>
  <c r="G223" i="12"/>
  <c r="AW223" i="12"/>
  <c r="AA223" i="12"/>
  <c r="F223" i="12"/>
  <c r="BB223" i="12"/>
  <c r="C224" i="12"/>
  <c r="AQ223" i="12"/>
  <c r="V223" i="12"/>
  <c r="BG223" i="12"/>
  <c r="AL223" i="12"/>
  <c r="Q223" i="12"/>
  <c r="AG223" i="12"/>
  <c r="K223" i="12"/>
  <c r="BK161" i="12"/>
  <c r="BG161" i="12"/>
  <c r="BC161" i="12"/>
  <c r="AY161" i="12"/>
  <c r="AU161" i="12"/>
  <c r="AQ161" i="12"/>
  <c r="AM161" i="12"/>
  <c r="AI161" i="12"/>
  <c r="AE161" i="12"/>
  <c r="AA161" i="12"/>
  <c r="W161" i="12"/>
  <c r="S161" i="12"/>
  <c r="O161" i="12"/>
  <c r="K161" i="12"/>
  <c r="G161" i="12"/>
  <c r="BJ161" i="12"/>
  <c r="BF161" i="12"/>
  <c r="BB161" i="12"/>
  <c r="AX161" i="12"/>
  <c r="AT161" i="12"/>
  <c r="AP161" i="12"/>
  <c r="AL161" i="12"/>
  <c r="AH161" i="12"/>
  <c r="AD161" i="12"/>
  <c r="Z161" i="12"/>
  <c r="V161" i="12"/>
  <c r="R161" i="12"/>
  <c r="N161" i="12"/>
  <c r="J161" i="12"/>
  <c r="F161" i="12"/>
  <c r="C162" i="12"/>
  <c r="BI161" i="12"/>
  <c r="BE161" i="12"/>
  <c r="BA161" i="12"/>
  <c r="AW161" i="12"/>
  <c r="AS161" i="12"/>
  <c r="AO161" i="12"/>
  <c r="AK161" i="12"/>
  <c r="AG161" i="12"/>
  <c r="AC161" i="12"/>
  <c r="Y161" i="12"/>
  <c r="U161" i="12"/>
  <c r="Q161" i="12"/>
  <c r="M161" i="12"/>
  <c r="I161" i="12"/>
  <c r="E161" i="12"/>
  <c r="BL161" i="12"/>
  <c r="AV161" i="12"/>
  <c r="AF161" i="12"/>
  <c r="P161" i="12"/>
  <c r="BH161" i="12"/>
  <c r="AR161" i="12"/>
  <c r="AB161" i="12"/>
  <c r="L161" i="12"/>
  <c r="BD161" i="12"/>
  <c r="AN161" i="12"/>
  <c r="X161" i="12"/>
  <c r="H161" i="12"/>
  <c r="AZ161" i="12"/>
  <c r="AJ161" i="12"/>
  <c r="T161" i="12"/>
  <c r="R55" i="4" l="1"/>
  <c r="R537" i="4"/>
  <c r="Y132" i="10"/>
  <c r="AA392" i="12"/>
  <c r="Z229" i="10"/>
  <c r="Z230" i="10" s="1"/>
  <c r="AA116" i="10"/>
  <c r="AA118" i="10" s="1"/>
  <c r="AD75" i="11"/>
  <c r="AB123" i="10" s="1"/>
  <c r="AD74" i="11"/>
  <c r="AB115" i="10" s="1"/>
  <c r="AE71" i="11"/>
  <c r="AE72" i="11" s="1"/>
  <c r="AB114" i="10"/>
  <c r="AD21" i="13"/>
  <c r="AD24" i="13" s="1"/>
  <c r="C36" i="12"/>
  <c r="BI35" i="12"/>
  <c r="BE35" i="12"/>
  <c r="BA35" i="12"/>
  <c r="AW35" i="12"/>
  <c r="AS35" i="12"/>
  <c r="AO35" i="12"/>
  <c r="AK35" i="12"/>
  <c r="AG35" i="12"/>
  <c r="AC35" i="12"/>
  <c r="Y35" i="12"/>
  <c r="U35" i="12"/>
  <c r="Q35" i="12"/>
  <c r="M35" i="12"/>
  <c r="I35" i="12"/>
  <c r="E35" i="12"/>
  <c r="BL35" i="12"/>
  <c r="BH35" i="12"/>
  <c r="BD35" i="12"/>
  <c r="AZ35" i="12"/>
  <c r="AV35" i="12"/>
  <c r="AR35" i="12"/>
  <c r="AN35" i="12"/>
  <c r="AJ35" i="12"/>
  <c r="AF35" i="12"/>
  <c r="AB35" i="12"/>
  <c r="X35" i="12"/>
  <c r="T35" i="12"/>
  <c r="P35" i="12"/>
  <c r="L35" i="12"/>
  <c r="H35" i="12"/>
  <c r="BK35" i="12"/>
  <c r="BG35" i="12"/>
  <c r="BC35" i="12"/>
  <c r="AY35" i="12"/>
  <c r="AU35" i="12"/>
  <c r="AQ35" i="12"/>
  <c r="AM35" i="12"/>
  <c r="AI35" i="12"/>
  <c r="AE35" i="12"/>
  <c r="AA35" i="12"/>
  <c r="W35" i="12"/>
  <c r="S35" i="12"/>
  <c r="O35" i="12"/>
  <c r="K35" i="12"/>
  <c r="G35" i="12"/>
  <c r="BJ35" i="12"/>
  <c r="BF35" i="12"/>
  <c r="BB35" i="12"/>
  <c r="AX35" i="12"/>
  <c r="AT35" i="12"/>
  <c r="AP35" i="12"/>
  <c r="AL35" i="12"/>
  <c r="AH35" i="12"/>
  <c r="AD35" i="12"/>
  <c r="Z35" i="12"/>
  <c r="V35" i="12"/>
  <c r="R35" i="12"/>
  <c r="N35" i="12"/>
  <c r="J35" i="12"/>
  <c r="F35" i="12"/>
  <c r="BK97" i="12"/>
  <c r="BG97" i="12"/>
  <c r="BC97" i="12"/>
  <c r="AY97" i="12"/>
  <c r="AU97" i="12"/>
  <c r="AQ97" i="12"/>
  <c r="AM97" i="12"/>
  <c r="AI97" i="12"/>
  <c r="AE97" i="12"/>
  <c r="AA97" i="12"/>
  <c r="W97" i="12"/>
  <c r="S97" i="12"/>
  <c r="O97" i="12"/>
  <c r="K97" i="12"/>
  <c r="G97" i="12"/>
  <c r="BJ97" i="12"/>
  <c r="BF97" i="12"/>
  <c r="BB97" i="12"/>
  <c r="AX97" i="12"/>
  <c r="AT97" i="12"/>
  <c r="AP97" i="12"/>
  <c r="AL97" i="12"/>
  <c r="AH97" i="12"/>
  <c r="AD97" i="12"/>
  <c r="Z97" i="12"/>
  <c r="V97" i="12"/>
  <c r="R97" i="12"/>
  <c r="N97" i="12"/>
  <c r="J97" i="12"/>
  <c r="F97" i="12"/>
  <c r="C98" i="12"/>
  <c r="BI97" i="12"/>
  <c r="BE97" i="12"/>
  <c r="BA97" i="12"/>
  <c r="AW97" i="12"/>
  <c r="AS97" i="12"/>
  <c r="AO97" i="12"/>
  <c r="AK97" i="12"/>
  <c r="AG97" i="12"/>
  <c r="AC97" i="12"/>
  <c r="Y97" i="12"/>
  <c r="U97" i="12"/>
  <c r="Q97" i="12"/>
  <c r="M97" i="12"/>
  <c r="I97" i="12"/>
  <c r="E97" i="12"/>
  <c r="BL97" i="12"/>
  <c r="BH97" i="12"/>
  <c r="BD97" i="12"/>
  <c r="AZ97" i="12"/>
  <c r="AV97" i="12"/>
  <c r="AR97" i="12"/>
  <c r="AN97" i="12"/>
  <c r="AJ97" i="12"/>
  <c r="AF97" i="12"/>
  <c r="AB97" i="12"/>
  <c r="X97" i="12"/>
  <c r="T97" i="12"/>
  <c r="P97" i="12"/>
  <c r="L97" i="12"/>
  <c r="H97" i="12"/>
  <c r="BL351" i="12"/>
  <c r="BH351" i="12"/>
  <c r="BD351" i="12"/>
  <c r="AZ351" i="12"/>
  <c r="AV351" i="12"/>
  <c r="AR351" i="12"/>
  <c r="AN351" i="12"/>
  <c r="AJ351" i="12"/>
  <c r="AF351" i="12"/>
  <c r="AB351" i="12"/>
  <c r="X351" i="12"/>
  <c r="BK351" i="12"/>
  <c r="BG351" i="12"/>
  <c r="BC351" i="12"/>
  <c r="AY351" i="12"/>
  <c r="AU351" i="12"/>
  <c r="AQ351" i="12"/>
  <c r="AM351" i="12"/>
  <c r="AI351" i="12"/>
  <c r="AE351" i="12"/>
  <c r="AA351" i="12"/>
  <c r="W351" i="12"/>
  <c r="S351" i="12"/>
  <c r="O351" i="12"/>
  <c r="BJ351" i="12"/>
  <c r="BF351" i="12"/>
  <c r="BB351" i="12"/>
  <c r="AX351" i="12"/>
  <c r="AT351" i="12"/>
  <c r="AP351" i="12"/>
  <c r="AL351" i="12"/>
  <c r="AH351" i="12"/>
  <c r="AD351" i="12"/>
  <c r="Z351" i="12"/>
  <c r="V351" i="12"/>
  <c r="R351" i="12"/>
  <c r="N351" i="12"/>
  <c r="J351" i="12"/>
  <c r="F351" i="12"/>
  <c r="C352" i="12"/>
  <c r="AW351" i="12"/>
  <c r="AG351" i="12"/>
  <c r="T351" i="12"/>
  <c r="L351" i="12"/>
  <c r="G351" i="12"/>
  <c r="BI351" i="12"/>
  <c r="AS351" i="12"/>
  <c r="AC351" i="12"/>
  <c r="Q351" i="12"/>
  <c r="K351" i="12"/>
  <c r="E351" i="12"/>
  <c r="BE351" i="12"/>
  <c r="AO351" i="12"/>
  <c r="Y351" i="12"/>
  <c r="P351" i="12"/>
  <c r="I351" i="12"/>
  <c r="AK351" i="12"/>
  <c r="U351" i="12"/>
  <c r="H351" i="12"/>
  <c r="M351" i="12"/>
  <c r="BA351" i="12"/>
  <c r="BK290" i="12"/>
  <c r="BG290" i="12"/>
  <c r="BC290" i="12"/>
  <c r="BI290" i="12"/>
  <c r="BD290" i="12"/>
  <c r="AY290" i="12"/>
  <c r="AU290" i="12"/>
  <c r="AQ290" i="12"/>
  <c r="AM290" i="12"/>
  <c r="AI290" i="12"/>
  <c r="AE290" i="12"/>
  <c r="AA290" i="12"/>
  <c r="W290" i="12"/>
  <c r="S290" i="12"/>
  <c r="O290" i="12"/>
  <c r="K290" i="12"/>
  <c r="G290" i="12"/>
  <c r="C291" i="12"/>
  <c r="BH290" i="12"/>
  <c r="BB290" i="12"/>
  <c r="AX290" i="12"/>
  <c r="AT290" i="12"/>
  <c r="AP290" i="12"/>
  <c r="AL290" i="12"/>
  <c r="AH290" i="12"/>
  <c r="AD290" i="12"/>
  <c r="Z290" i="12"/>
  <c r="V290" i="12"/>
  <c r="R290" i="12"/>
  <c r="N290" i="12"/>
  <c r="J290" i="12"/>
  <c r="F290" i="12"/>
  <c r="BL290" i="12"/>
  <c r="BF290" i="12"/>
  <c r="BA290" i="12"/>
  <c r="AW290" i="12"/>
  <c r="AS290" i="12"/>
  <c r="AO290" i="12"/>
  <c r="AK290" i="12"/>
  <c r="AG290" i="12"/>
  <c r="AC290" i="12"/>
  <c r="Y290" i="12"/>
  <c r="U290" i="12"/>
  <c r="Q290" i="12"/>
  <c r="M290" i="12"/>
  <c r="I290" i="12"/>
  <c r="E290" i="12"/>
  <c r="AZ290" i="12"/>
  <c r="AJ290" i="12"/>
  <c r="T290" i="12"/>
  <c r="AV290" i="12"/>
  <c r="AF290" i="12"/>
  <c r="P290" i="12"/>
  <c r="BJ290" i="12"/>
  <c r="AR290" i="12"/>
  <c r="AB290" i="12"/>
  <c r="L290" i="12"/>
  <c r="X290" i="12"/>
  <c r="AN290" i="12"/>
  <c r="H290" i="12"/>
  <c r="BE290" i="12"/>
  <c r="BK224" i="12"/>
  <c r="BG224" i="12"/>
  <c r="BC224" i="12"/>
  <c r="AY224" i="12"/>
  <c r="AU224" i="12"/>
  <c r="AQ224" i="12"/>
  <c r="AM224" i="12"/>
  <c r="AI224" i="12"/>
  <c r="AE224" i="12"/>
  <c r="AA224" i="12"/>
  <c r="W224" i="12"/>
  <c r="S224" i="12"/>
  <c r="O224" i="12"/>
  <c r="K224" i="12"/>
  <c r="G224" i="12"/>
  <c r="BI224" i="12"/>
  <c r="BD224" i="12"/>
  <c r="AX224" i="12"/>
  <c r="AS224" i="12"/>
  <c r="AN224" i="12"/>
  <c r="AH224" i="12"/>
  <c r="AC224" i="12"/>
  <c r="X224" i="12"/>
  <c r="R224" i="12"/>
  <c r="M224" i="12"/>
  <c r="H224" i="12"/>
  <c r="C225" i="12"/>
  <c r="BH224" i="12"/>
  <c r="BB224" i="12"/>
  <c r="AW224" i="12"/>
  <c r="AR224" i="12"/>
  <c r="AL224" i="12"/>
  <c r="AG224" i="12"/>
  <c r="AB224" i="12"/>
  <c r="V224" i="12"/>
  <c r="Q224" i="12"/>
  <c r="L224" i="12"/>
  <c r="F224" i="12"/>
  <c r="BL224" i="12"/>
  <c r="BF224" i="12"/>
  <c r="BA224" i="12"/>
  <c r="AV224" i="12"/>
  <c r="AP224" i="12"/>
  <c r="AK224" i="12"/>
  <c r="AF224" i="12"/>
  <c r="Z224" i="12"/>
  <c r="U224" i="12"/>
  <c r="P224" i="12"/>
  <c r="J224" i="12"/>
  <c r="E224" i="12"/>
  <c r="AZ224" i="12"/>
  <c r="AD224" i="12"/>
  <c r="I224" i="12"/>
  <c r="BE224" i="12"/>
  <c r="AT224" i="12"/>
  <c r="Y224" i="12"/>
  <c r="N224" i="12"/>
  <c r="BJ224" i="12"/>
  <c r="AO224" i="12"/>
  <c r="T224" i="12"/>
  <c r="AJ224" i="12"/>
  <c r="BJ162" i="12"/>
  <c r="BF162" i="12"/>
  <c r="BB162" i="12"/>
  <c r="AX162" i="12"/>
  <c r="AT162" i="12"/>
  <c r="AP162" i="12"/>
  <c r="AL162" i="12"/>
  <c r="AH162" i="12"/>
  <c r="AD162" i="12"/>
  <c r="Z162" i="12"/>
  <c r="V162" i="12"/>
  <c r="R162" i="12"/>
  <c r="N162" i="12"/>
  <c r="J162" i="12"/>
  <c r="F162" i="12"/>
  <c r="C163" i="12"/>
  <c r="BI162" i="12"/>
  <c r="BE162" i="12"/>
  <c r="BA162" i="12"/>
  <c r="AW162" i="12"/>
  <c r="AS162" i="12"/>
  <c r="AO162" i="12"/>
  <c r="AK162" i="12"/>
  <c r="AG162" i="12"/>
  <c r="AC162" i="12"/>
  <c r="Y162" i="12"/>
  <c r="U162" i="12"/>
  <c r="Q162" i="12"/>
  <c r="M162" i="12"/>
  <c r="I162" i="12"/>
  <c r="E162" i="12"/>
  <c r="BL162" i="12"/>
  <c r="BH162" i="12"/>
  <c r="BD162" i="12"/>
  <c r="AZ162" i="12"/>
  <c r="AV162" i="12"/>
  <c r="AR162" i="12"/>
  <c r="AN162" i="12"/>
  <c r="AJ162" i="12"/>
  <c r="AF162" i="12"/>
  <c r="AB162" i="12"/>
  <c r="X162" i="12"/>
  <c r="T162" i="12"/>
  <c r="P162" i="12"/>
  <c r="L162" i="12"/>
  <c r="H162" i="12"/>
  <c r="AY162" i="12"/>
  <c r="AI162" i="12"/>
  <c r="S162" i="12"/>
  <c r="BK162" i="12"/>
  <c r="AU162" i="12"/>
  <c r="AE162" i="12"/>
  <c r="O162" i="12"/>
  <c r="BG162" i="12"/>
  <c r="AQ162" i="12"/>
  <c r="AA162" i="12"/>
  <c r="K162" i="12"/>
  <c r="G162" i="12"/>
  <c r="BC162" i="12"/>
  <c r="W162" i="12"/>
  <c r="AM162" i="12"/>
  <c r="R109" i="10" l="1"/>
  <c r="S533" i="4"/>
  <c r="R57" i="4"/>
  <c r="Z132" i="10"/>
  <c r="AB392" i="12"/>
  <c r="AA229" i="10"/>
  <c r="AA230" i="10" s="1"/>
  <c r="AB116" i="10"/>
  <c r="AB118" i="10" s="1"/>
  <c r="J97" i="5" s="1"/>
  <c r="AE75" i="11"/>
  <c r="AC123" i="10" s="1"/>
  <c r="AE74" i="11"/>
  <c r="AC115" i="10" s="1"/>
  <c r="AF71" i="11"/>
  <c r="AF72" i="11" s="1"/>
  <c r="AC114" i="10"/>
  <c r="AE21" i="13"/>
  <c r="AE24" i="13" s="1"/>
  <c r="K45" i="5"/>
  <c r="BL36" i="12"/>
  <c r="BH36" i="12"/>
  <c r="BD36" i="12"/>
  <c r="AZ36" i="12"/>
  <c r="AV36" i="12"/>
  <c r="AR36" i="12"/>
  <c r="AN36" i="12"/>
  <c r="AJ36" i="12"/>
  <c r="AF36" i="12"/>
  <c r="AB36" i="12"/>
  <c r="X36" i="12"/>
  <c r="T36" i="12"/>
  <c r="P36" i="12"/>
  <c r="L36" i="12"/>
  <c r="H36" i="12"/>
  <c r="BK36" i="12"/>
  <c r="BG36" i="12"/>
  <c r="BC36" i="12"/>
  <c r="AY36" i="12"/>
  <c r="AU36" i="12"/>
  <c r="AQ36" i="12"/>
  <c r="AM36" i="12"/>
  <c r="AI36" i="12"/>
  <c r="AE36" i="12"/>
  <c r="AA36" i="12"/>
  <c r="W36" i="12"/>
  <c r="S36" i="12"/>
  <c r="O36" i="12"/>
  <c r="K36" i="12"/>
  <c r="G36" i="12"/>
  <c r="BJ36" i="12"/>
  <c r="BF36" i="12"/>
  <c r="BB36" i="12"/>
  <c r="AX36" i="12"/>
  <c r="AT36" i="12"/>
  <c r="AP36" i="12"/>
  <c r="AL36" i="12"/>
  <c r="AH36" i="12"/>
  <c r="AD36" i="12"/>
  <c r="Z36" i="12"/>
  <c r="V36" i="12"/>
  <c r="R36" i="12"/>
  <c r="N36" i="12"/>
  <c r="J36" i="12"/>
  <c r="F36" i="12"/>
  <c r="C37" i="12"/>
  <c r="BI36" i="12"/>
  <c r="BE36" i="12"/>
  <c r="BA36" i="12"/>
  <c r="AW36" i="12"/>
  <c r="AS36" i="12"/>
  <c r="AO36" i="12"/>
  <c r="AK36" i="12"/>
  <c r="AG36" i="12"/>
  <c r="AC36" i="12"/>
  <c r="Y36" i="12"/>
  <c r="U36" i="12"/>
  <c r="Q36" i="12"/>
  <c r="M36" i="12"/>
  <c r="I36" i="12"/>
  <c r="E36" i="12"/>
  <c r="BJ98" i="12"/>
  <c r="BF98" i="12"/>
  <c r="BB98" i="12"/>
  <c r="AX98" i="12"/>
  <c r="AT98" i="12"/>
  <c r="AP98" i="12"/>
  <c r="AL98" i="12"/>
  <c r="AH98" i="12"/>
  <c r="AD98" i="12"/>
  <c r="Z98" i="12"/>
  <c r="V98" i="12"/>
  <c r="R98" i="12"/>
  <c r="N98" i="12"/>
  <c r="J98" i="12"/>
  <c r="F98" i="12"/>
  <c r="C99" i="12"/>
  <c r="BI98" i="12"/>
  <c r="BE98" i="12"/>
  <c r="BA98" i="12"/>
  <c r="AW98" i="12"/>
  <c r="AS98" i="12"/>
  <c r="AO98" i="12"/>
  <c r="AK98" i="12"/>
  <c r="AG98" i="12"/>
  <c r="AC98" i="12"/>
  <c r="Y98" i="12"/>
  <c r="U98" i="12"/>
  <c r="Q98" i="12"/>
  <c r="M98" i="12"/>
  <c r="I98" i="12"/>
  <c r="E98" i="12"/>
  <c r="BL98" i="12"/>
  <c r="BH98" i="12"/>
  <c r="BD98" i="12"/>
  <c r="AZ98" i="12"/>
  <c r="AV98" i="12"/>
  <c r="AR98" i="12"/>
  <c r="AN98" i="12"/>
  <c r="AJ98" i="12"/>
  <c r="AF98" i="12"/>
  <c r="AB98" i="12"/>
  <c r="X98" i="12"/>
  <c r="T98" i="12"/>
  <c r="P98" i="12"/>
  <c r="L98" i="12"/>
  <c r="H98" i="12"/>
  <c r="BK98" i="12"/>
  <c r="BG98" i="12"/>
  <c r="BC98" i="12"/>
  <c r="AY98" i="12"/>
  <c r="AU98" i="12"/>
  <c r="AQ98" i="12"/>
  <c r="AM98" i="12"/>
  <c r="AI98" i="12"/>
  <c r="AE98" i="12"/>
  <c r="AA98" i="12"/>
  <c r="W98" i="12"/>
  <c r="S98" i="12"/>
  <c r="O98" i="12"/>
  <c r="K98" i="12"/>
  <c r="G98" i="12"/>
  <c r="BK352" i="12"/>
  <c r="BG352" i="12"/>
  <c r="BC352" i="12"/>
  <c r="AY352" i="12"/>
  <c r="AU352" i="12"/>
  <c r="AQ352" i="12"/>
  <c r="AM352" i="12"/>
  <c r="AI352" i="12"/>
  <c r="AE352" i="12"/>
  <c r="AA352" i="12"/>
  <c r="W352" i="12"/>
  <c r="S352" i="12"/>
  <c r="O352" i="12"/>
  <c r="K352" i="12"/>
  <c r="G352" i="12"/>
  <c r="BJ352" i="12"/>
  <c r="BF352" i="12"/>
  <c r="BB352" i="12"/>
  <c r="AX352" i="12"/>
  <c r="AT352" i="12"/>
  <c r="AP352" i="12"/>
  <c r="AL352" i="12"/>
  <c r="AH352" i="12"/>
  <c r="AD352" i="12"/>
  <c r="Z352" i="12"/>
  <c r="V352" i="12"/>
  <c r="R352" i="12"/>
  <c r="N352" i="12"/>
  <c r="J352" i="12"/>
  <c r="F352" i="12"/>
  <c r="C353" i="12"/>
  <c r="BI352" i="12"/>
  <c r="BE352" i="12"/>
  <c r="BA352" i="12"/>
  <c r="AW352" i="12"/>
  <c r="AS352" i="12"/>
  <c r="AO352" i="12"/>
  <c r="AK352" i="12"/>
  <c r="AG352" i="12"/>
  <c r="AC352" i="12"/>
  <c r="Y352" i="12"/>
  <c r="U352" i="12"/>
  <c r="Q352" i="12"/>
  <c r="M352" i="12"/>
  <c r="I352" i="12"/>
  <c r="E352" i="12"/>
  <c r="AZ352" i="12"/>
  <c r="AJ352" i="12"/>
  <c r="T352" i="12"/>
  <c r="BL352" i="12"/>
  <c r="AV352" i="12"/>
  <c r="AF352" i="12"/>
  <c r="P352" i="12"/>
  <c r="BH352" i="12"/>
  <c r="AR352" i="12"/>
  <c r="AB352" i="12"/>
  <c r="L352" i="12"/>
  <c r="AN352" i="12"/>
  <c r="BD352" i="12"/>
  <c r="X352" i="12"/>
  <c r="H352" i="12"/>
  <c r="BJ291" i="12"/>
  <c r="BF291" i="12"/>
  <c r="BB291" i="12"/>
  <c r="AX291" i="12"/>
  <c r="AT291" i="12"/>
  <c r="AP291" i="12"/>
  <c r="AL291" i="12"/>
  <c r="AH291" i="12"/>
  <c r="AD291" i="12"/>
  <c r="Z291" i="12"/>
  <c r="V291" i="12"/>
  <c r="R291" i="12"/>
  <c r="N291" i="12"/>
  <c r="J291" i="12"/>
  <c r="F291" i="12"/>
  <c r="BL291" i="12"/>
  <c r="BG291" i="12"/>
  <c r="BA291" i="12"/>
  <c r="AV291" i="12"/>
  <c r="AQ291" i="12"/>
  <c r="AK291" i="12"/>
  <c r="AF291" i="12"/>
  <c r="AA291" i="12"/>
  <c r="U291" i="12"/>
  <c r="P291" i="12"/>
  <c r="K291" i="12"/>
  <c r="E291" i="12"/>
  <c r="BK291" i="12"/>
  <c r="BE291" i="12"/>
  <c r="AZ291" i="12"/>
  <c r="AU291" i="12"/>
  <c r="AO291" i="12"/>
  <c r="AJ291" i="12"/>
  <c r="AE291" i="12"/>
  <c r="Y291" i="12"/>
  <c r="T291" i="12"/>
  <c r="O291" i="12"/>
  <c r="I291" i="12"/>
  <c r="BI291" i="12"/>
  <c r="BD291" i="12"/>
  <c r="AY291" i="12"/>
  <c r="AS291" i="12"/>
  <c r="AN291" i="12"/>
  <c r="AI291" i="12"/>
  <c r="AC291" i="12"/>
  <c r="X291" i="12"/>
  <c r="S291" i="12"/>
  <c r="M291" i="12"/>
  <c r="H291" i="12"/>
  <c r="BC291" i="12"/>
  <c r="AG291" i="12"/>
  <c r="L291" i="12"/>
  <c r="AW291" i="12"/>
  <c r="AB291" i="12"/>
  <c r="G291" i="12"/>
  <c r="C292" i="12"/>
  <c r="AR291" i="12"/>
  <c r="W291" i="12"/>
  <c r="AM291" i="12"/>
  <c r="Q291" i="12"/>
  <c r="BH291" i="12"/>
  <c r="BL225" i="12"/>
  <c r="BH225" i="12"/>
  <c r="BD225" i="12"/>
  <c r="AZ225" i="12"/>
  <c r="AV225" i="12"/>
  <c r="AR225" i="12"/>
  <c r="AN225" i="12"/>
  <c r="AJ225" i="12"/>
  <c r="AF225" i="12"/>
  <c r="AB225" i="12"/>
  <c r="X225" i="12"/>
  <c r="BK225" i="12"/>
  <c r="BG225" i="12"/>
  <c r="BC225" i="12"/>
  <c r="AY225" i="12"/>
  <c r="AU225" i="12"/>
  <c r="AQ225" i="12"/>
  <c r="AM225" i="12"/>
  <c r="AI225" i="12"/>
  <c r="AE225" i="12"/>
  <c r="AA225" i="12"/>
  <c r="W225" i="12"/>
  <c r="BJ225" i="12"/>
  <c r="BF225" i="12"/>
  <c r="BB225" i="12"/>
  <c r="AX225" i="12"/>
  <c r="AT225" i="12"/>
  <c r="AP225" i="12"/>
  <c r="AL225" i="12"/>
  <c r="AH225" i="12"/>
  <c r="AD225" i="12"/>
  <c r="Z225" i="12"/>
  <c r="V225" i="12"/>
  <c r="R225" i="12"/>
  <c r="N225" i="12"/>
  <c r="J225" i="12"/>
  <c r="F225" i="12"/>
  <c r="BA225" i="12"/>
  <c r="AK225" i="12"/>
  <c r="U225" i="12"/>
  <c r="P225" i="12"/>
  <c r="K225" i="12"/>
  <c r="E225" i="12"/>
  <c r="C226" i="12"/>
  <c r="AW225" i="12"/>
  <c r="AG225" i="12"/>
  <c r="T225" i="12"/>
  <c r="O225" i="12"/>
  <c r="I225" i="12"/>
  <c r="BI225" i="12"/>
  <c r="AS225" i="12"/>
  <c r="AC225" i="12"/>
  <c r="S225" i="12"/>
  <c r="M225" i="12"/>
  <c r="H225" i="12"/>
  <c r="BE225" i="12"/>
  <c r="L225" i="12"/>
  <c r="AO225" i="12"/>
  <c r="G225" i="12"/>
  <c r="Q225" i="12"/>
  <c r="Y225" i="12"/>
  <c r="C164" i="12"/>
  <c r="BI163" i="12"/>
  <c r="BE163" i="12"/>
  <c r="BA163" i="12"/>
  <c r="AW163" i="12"/>
  <c r="AS163" i="12"/>
  <c r="AO163" i="12"/>
  <c r="AK163" i="12"/>
  <c r="AG163" i="12"/>
  <c r="AC163" i="12"/>
  <c r="Y163" i="12"/>
  <c r="U163" i="12"/>
  <c r="Q163" i="12"/>
  <c r="M163" i="12"/>
  <c r="I163" i="12"/>
  <c r="E163" i="12"/>
  <c r="BL163" i="12"/>
  <c r="BH163" i="12"/>
  <c r="BD163" i="12"/>
  <c r="AZ163" i="12"/>
  <c r="AV163" i="12"/>
  <c r="AR163" i="12"/>
  <c r="AN163" i="12"/>
  <c r="AJ163" i="12"/>
  <c r="AF163" i="12"/>
  <c r="AB163" i="12"/>
  <c r="X163" i="12"/>
  <c r="T163" i="12"/>
  <c r="P163" i="12"/>
  <c r="L163" i="12"/>
  <c r="H163" i="12"/>
  <c r="BK163" i="12"/>
  <c r="BG163" i="12"/>
  <c r="BC163" i="12"/>
  <c r="AY163" i="12"/>
  <c r="AU163" i="12"/>
  <c r="AQ163" i="12"/>
  <c r="AM163" i="12"/>
  <c r="AI163" i="12"/>
  <c r="AE163" i="12"/>
  <c r="AA163" i="12"/>
  <c r="W163" i="12"/>
  <c r="S163" i="12"/>
  <c r="O163" i="12"/>
  <c r="K163" i="12"/>
  <c r="G163" i="12"/>
  <c r="BB163" i="12"/>
  <c r="AL163" i="12"/>
  <c r="V163" i="12"/>
  <c r="F163" i="12"/>
  <c r="AX163" i="12"/>
  <c r="AH163" i="12"/>
  <c r="R163" i="12"/>
  <c r="BJ163" i="12"/>
  <c r="AT163" i="12"/>
  <c r="AD163" i="12"/>
  <c r="N163" i="12"/>
  <c r="J163" i="12"/>
  <c r="BF163" i="12"/>
  <c r="AP163" i="12"/>
  <c r="Z163" i="12"/>
  <c r="S55" i="4" l="1"/>
  <c r="S537" i="4"/>
  <c r="AB229" i="10"/>
  <c r="AB230" i="10" s="1"/>
  <c r="AA132" i="10"/>
  <c r="AC392" i="12"/>
  <c r="AC116" i="10"/>
  <c r="AC229" i="10" s="1"/>
  <c r="AC230" i="10" s="1"/>
  <c r="AF75" i="11"/>
  <c r="AD123" i="10" s="1"/>
  <c r="AF74" i="11"/>
  <c r="AD115" i="10" s="1"/>
  <c r="AG71" i="11"/>
  <c r="AG72" i="11" s="1"/>
  <c r="AD114" i="10"/>
  <c r="AF21" i="13"/>
  <c r="AF24" i="13" s="1"/>
  <c r="BK37" i="12"/>
  <c r="BG37" i="12"/>
  <c r="BC37" i="12"/>
  <c r="AY37" i="12"/>
  <c r="AU37" i="12"/>
  <c r="AQ37" i="12"/>
  <c r="AM37" i="12"/>
  <c r="AI37" i="12"/>
  <c r="AE37" i="12"/>
  <c r="AA37" i="12"/>
  <c r="W37" i="12"/>
  <c r="S37" i="12"/>
  <c r="O37" i="12"/>
  <c r="K37" i="12"/>
  <c r="G37" i="12"/>
  <c r="BJ37" i="12"/>
  <c r="BF37" i="12"/>
  <c r="BB37" i="12"/>
  <c r="AX37" i="12"/>
  <c r="AT37" i="12"/>
  <c r="AP37" i="12"/>
  <c r="AL37" i="12"/>
  <c r="AH37" i="12"/>
  <c r="AD37" i="12"/>
  <c r="Z37" i="12"/>
  <c r="V37" i="12"/>
  <c r="R37" i="12"/>
  <c r="N37" i="12"/>
  <c r="J37" i="12"/>
  <c r="F37" i="12"/>
  <c r="C38" i="12"/>
  <c r="BI37" i="12"/>
  <c r="BE37" i="12"/>
  <c r="BA37" i="12"/>
  <c r="AW37" i="12"/>
  <c r="AS37" i="12"/>
  <c r="AO37" i="12"/>
  <c r="AK37" i="12"/>
  <c r="AG37" i="12"/>
  <c r="AC37" i="12"/>
  <c r="Y37" i="12"/>
  <c r="U37" i="12"/>
  <c r="Q37" i="12"/>
  <c r="M37" i="12"/>
  <c r="I37" i="12"/>
  <c r="E37" i="12"/>
  <c r="BL37" i="12"/>
  <c r="BH37" i="12"/>
  <c r="BD37" i="12"/>
  <c r="AZ37" i="12"/>
  <c r="AV37" i="12"/>
  <c r="AR37" i="12"/>
  <c r="AN37" i="12"/>
  <c r="AJ37" i="12"/>
  <c r="AF37" i="12"/>
  <c r="AB37" i="12"/>
  <c r="X37" i="12"/>
  <c r="T37" i="12"/>
  <c r="P37" i="12"/>
  <c r="L37" i="12"/>
  <c r="H37" i="12"/>
  <c r="C100" i="12"/>
  <c r="BI99" i="12"/>
  <c r="BE99" i="12"/>
  <c r="BA99" i="12"/>
  <c r="AW99" i="12"/>
  <c r="AS99" i="12"/>
  <c r="AO99" i="12"/>
  <c r="AK99" i="12"/>
  <c r="AG99" i="12"/>
  <c r="AC99" i="12"/>
  <c r="Y99" i="12"/>
  <c r="U99" i="12"/>
  <c r="Q99" i="12"/>
  <c r="M99" i="12"/>
  <c r="I99" i="12"/>
  <c r="E99" i="12"/>
  <c r="BL99" i="12"/>
  <c r="BH99" i="12"/>
  <c r="BD99" i="12"/>
  <c r="AZ99" i="12"/>
  <c r="AV99" i="12"/>
  <c r="AR99" i="12"/>
  <c r="AN99" i="12"/>
  <c r="AJ99" i="12"/>
  <c r="AF99" i="12"/>
  <c r="AB99" i="12"/>
  <c r="X99" i="12"/>
  <c r="T99" i="12"/>
  <c r="P99" i="12"/>
  <c r="L99" i="12"/>
  <c r="H99" i="12"/>
  <c r="BK99" i="12"/>
  <c r="BG99" i="12"/>
  <c r="BC99" i="12"/>
  <c r="AY99" i="12"/>
  <c r="AU99" i="12"/>
  <c r="AQ99" i="12"/>
  <c r="AM99" i="12"/>
  <c r="AI99" i="12"/>
  <c r="AE99" i="12"/>
  <c r="AA99" i="12"/>
  <c r="W99" i="12"/>
  <c r="S99" i="12"/>
  <c r="O99" i="12"/>
  <c r="K99" i="12"/>
  <c r="G99" i="12"/>
  <c r="BJ99" i="12"/>
  <c r="BF99" i="12"/>
  <c r="BB99" i="12"/>
  <c r="AX99" i="12"/>
  <c r="AT99" i="12"/>
  <c r="AP99" i="12"/>
  <c r="AL99" i="12"/>
  <c r="AH99" i="12"/>
  <c r="AD99" i="12"/>
  <c r="Z99" i="12"/>
  <c r="V99" i="12"/>
  <c r="R99" i="12"/>
  <c r="N99" i="12"/>
  <c r="J99" i="12"/>
  <c r="F99" i="12"/>
  <c r="BJ353" i="12"/>
  <c r="BF353" i="12"/>
  <c r="BB353" i="12"/>
  <c r="AX353" i="12"/>
  <c r="AT353" i="12"/>
  <c r="AP353" i="12"/>
  <c r="AL353" i="12"/>
  <c r="AH353" i="12"/>
  <c r="AD353" i="12"/>
  <c r="Z353" i="12"/>
  <c r="V353" i="12"/>
  <c r="R353" i="12"/>
  <c r="N353" i="12"/>
  <c r="J353" i="12"/>
  <c r="F353" i="12"/>
  <c r="C354" i="12"/>
  <c r="BI353" i="12"/>
  <c r="BE353" i="12"/>
  <c r="BA353" i="12"/>
  <c r="AW353" i="12"/>
  <c r="AS353" i="12"/>
  <c r="AO353" i="12"/>
  <c r="AK353" i="12"/>
  <c r="AG353" i="12"/>
  <c r="AC353" i="12"/>
  <c r="Y353" i="12"/>
  <c r="U353" i="12"/>
  <c r="Q353" i="12"/>
  <c r="M353" i="12"/>
  <c r="I353" i="12"/>
  <c r="E353" i="12"/>
  <c r="BL353" i="12"/>
  <c r="BH353" i="12"/>
  <c r="BD353" i="12"/>
  <c r="AZ353" i="12"/>
  <c r="AV353" i="12"/>
  <c r="AR353" i="12"/>
  <c r="AN353" i="12"/>
  <c r="AJ353" i="12"/>
  <c r="AF353" i="12"/>
  <c r="AB353" i="12"/>
  <c r="X353" i="12"/>
  <c r="T353" i="12"/>
  <c r="P353" i="12"/>
  <c r="L353" i="12"/>
  <c r="H353" i="12"/>
  <c r="BC353" i="12"/>
  <c r="AM353" i="12"/>
  <c r="W353" i="12"/>
  <c r="G353" i="12"/>
  <c r="AY353" i="12"/>
  <c r="AI353" i="12"/>
  <c r="S353" i="12"/>
  <c r="BK353" i="12"/>
  <c r="AU353" i="12"/>
  <c r="AE353" i="12"/>
  <c r="O353" i="12"/>
  <c r="AQ353" i="12"/>
  <c r="AA353" i="12"/>
  <c r="BG353" i="12"/>
  <c r="K353" i="12"/>
  <c r="C293" i="12"/>
  <c r="BI292" i="12"/>
  <c r="BE292" i="12"/>
  <c r="BA292" i="12"/>
  <c r="AW292" i="12"/>
  <c r="AS292" i="12"/>
  <c r="AO292" i="12"/>
  <c r="AK292" i="12"/>
  <c r="AG292" i="12"/>
  <c r="AC292" i="12"/>
  <c r="Y292" i="12"/>
  <c r="U292" i="12"/>
  <c r="Q292" i="12"/>
  <c r="M292" i="12"/>
  <c r="I292" i="12"/>
  <c r="E292" i="12"/>
  <c r="BJ292" i="12"/>
  <c r="BD292" i="12"/>
  <c r="AY292" i="12"/>
  <c r="AT292" i="12"/>
  <c r="AN292" i="12"/>
  <c r="AI292" i="12"/>
  <c r="AD292" i="12"/>
  <c r="X292" i="12"/>
  <c r="S292" i="12"/>
  <c r="N292" i="12"/>
  <c r="H292" i="12"/>
  <c r="BH292" i="12"/>
  <c r="BC292" i="12"/>
  <c r="AX292" i="12"/>
  <c r="AR292" i="12"/>
  <c r="AM292" i="12"/>
  <c r="AH292" i="12"/>
  <c r="AB292" i="12"/>
  <c r="W292" i="12"/>
  <c r="R292" i="12"/>
  <c r="L292" i="12"/>
  <c r="G292" i="12"/>
  <c r="BL292" i="12"/>
  <c r="BG292" i="12"/>
  <c r="BB292" i="12"/>
  <c r="AV292" i="12"/>
  <c r="AQ292" i="12"/>
  <c r="AL292" i="12"/>
  <c r="AF292" i="12"/>
  <c r="AA292" i="12"/>
  <c r="V292" i="12"/>
  <c r="P292" i="12"/>
  <c r="K292" i="12"/>
  <c r="F292" i="12"/>
  <c r="BF292" i="12"/>
  <c r="AJ292" i="12"/>
  <c r="O292" i="12"/>
  <c r="AZ292" i="12"/>
  <c r="AE292" i="12"/>
  <c r="J292" i="12"/>
  <c r="AU292" i="12"/>
  <c r="Z292" i="12"/>
  <c r="BK292" i="12"/>
  <c r="AP292" i="12"/>
  <c r="T292" i="12"/>
  <c r="BK226" i="12"/>
  <c r="BG226" i="12"/>
  <c r="BC226" i="12"/>
  <c r="AY226" i="12"/>
  <c r="AU226" i="12"/>
  <c r="AQ226" i="12"/>
  <c r="AM226" i="12"/>
  <c r="AI226" i="12"/>
  <c r="AE226" i="12"/>
  <c r="AA226" i="12"/>
  <c r="W226" i="12"/>
  <c r="S226" i="12"/>
  <c r="O226" i="12"/>
  <c r="K226" i="12"/>
  <c r="G226" i="12"/>
  <c r="BJ226" i="12"/>
  <c r="BF226" i="12"/>
  <c r="BB226" i="12"/>
  <c r="AX226" i="12"/>
  <c r="AT226" i="12"/>
  <c r="AP226" i="12"/>
  <c r="AL226" i="12"/>
  <c r="AH226" i="12"/>
  <c r="AD226" i="12"/>
  <c r="Z226" i="12"/>
  <c r="V226" i="12"/>
  <c r="R226" i="12"/>
  <c r="N226" i="12"/>
  <c r="J226" i="12"/>
  <c r="F226" i="12"/>
  <c r="C227" i="12"/>
  <c r="BI226" i="12"/>
  <c r="BE226" i="12"/>
  <c r="BA226" i="12"/>
  <c r="AW226" i="12"/>
  <c r="AS226" i="12"/>
  <c r="AO226" i="12"/>
  <c r="AK226" i="12"/>
  <c r="AG226" i="12"/>
  <c r="AC226" i="12"/>
  <c r="Y226" i="12"/>
  <c r="U226" i="12"/>
  <c r="Q226" i="12"/>
  <c r="M226" i="12"/>
  <c r="I226" i="12"/>
  <c r="E226" i="12"/>
  <c r="BD226" i="12"/>
  <c r="AN226" i="12"/>
  <c r="X226" i="12"/>
  <c r="H226" i="12"/>
  <c r="AZ226" i="12"/>
  <c r="AJ226" i="12"/>
  <c r="T226" i="12"/>
  <c r="BL226" i="12"/>
  <c r="AV226" i="12"/>
  <c r="AF226" i="12"/>
  <c r="P226" i="12"/>
  <c r="BH226" i="12"/>
  <c r="AR226" i="12"/>
  <c r="AB226" i="12"/>
  <c r="L226" i="12"/>
  <c r="BL164" i="12"/>
  <c r="BH164" i="12"/>
  <c r="BD164" i="12"/>
  <c r="AZ164" i="12"/>
  <c r="AV164" i="12"/>
  <c r="AR164" i="12"/>
  <c r="AN164" i="12"/>
  <c r="AJ164" i="12"/>
  <c r="AF164" i="12"/>
  <c r="AB164" i="12"/>
  <c r="X164" i="12"/>
  <c r="T164" i="12"/>
  <c r="P164" i="12"/>
  <c r="L164" i="12"/>
  <c r="H164" i="12"/>
  <c r="BK164" i="12"/>
  <c r="BG164" i="12"/>
  <c r="BC164" i="12"/>
  <c r="AY164" i="12"/>
  <c r="AU164" i="12"/>
  <c r="AQ164" i="12"/>
  <c r="AM164" i="12"/>
  <c r="AI164" i="12"/>
  <c r="AE164" i="12"/>
  <c r="AA164" i="12"/>
  <c r="W164" i="12"/>
  <c r="S164" i="12"/>
  <c r="O164" i="12"/>
  <c r="K164" i="12"/>
  <c r="G164" i="12"/>
  <c r="BJ164" i="12"/>
  <c r="BF164" i="12"/>
  <c r="BB164" i="12"/>
  <c r="AX164" i="12"/>
  <c r="AT164" i="12"/>
  <c r="AP164" i="12"/>
  <c r="AL164" i="12"/>
  <c r="AH164" i="12"/>
  <c r="AD164" i="12"/>
  <c r="Z164" i="12"/>
  <c r="V164" i="12"/>
  <c r="R164" i="12"/>
  <c r="N164" i="12"/>
  <c r="J164" i="12"/>
  <c r="F164" i="12"/>
  <c r="BE164" i="12"/>
  <c r="AO164" i="12"/>
  <c r="Y164" i="12"/>
  <c r="I164" i="12"/>
  <c r="BA164" i="12"/>
  <c r="AK164" i="12"/>
  <c r="U164" i="12"/>
  <c r="E164" i="12"/>
  <c r="C165" i="12"/>
  <c r="AW164" i="12"/>
  <c r="AG164" i="12"/>
  <c r="Q164" i="12"/>
  <c r="M164" i="12"/>
  <c r="BI164" i="12"/>
  <c r="AC164" i="12"/>
  <c r="AS164" i="12"/>
  <c r="S57" i="4" l="1"/>
  <c r="T533" i="4"/>
  <c r="S109" i="10"/>
  <c r="AB132" i="10"/>
  <c r="AD392" i="12"/>
  <c r="AC118" i="10"/>
  <c r="K97" i="5" s="1"/>
  <c r="AD116" i="10"/>
  <c r="AD118" i="10" s="1"/>
  <c r="L97" i="5" s="1"/>
  <c r="AG75" i="11"/>
  <c r="AE123" i="10" s="1"/>
  <c r="AH71" i="11"/>
  <c r="AH72" i="11" s="1"/>
  <c r="AG74" i="11"/>
  <c r="AE115" i="10" s="1"/>
  <c r="AE114" i="10"/>
  <c r="AG21" i="13"/>
  <c r="AG24" i="13" s="1"/>
  <c r="BJ38" i="12"/>
  <c r="BF38" i="12"/>
  <c r="BB38" i="12"/>
  <c r="AX38" i="12"/>
  <c r="AT38" i="12"/>
  <c r="AP38" i="12"/>
  <c r="AL38" i="12"/>
  <c r="AH38" i="12"/>
  <c r="AD38" i="12"/>
  <c r="Z38" i="12"/>
  <c r="V38" i="12"/>
  <c r="R38" i="12"/>
  <c r="N38" i="12"/>
  <c r="J38" i="12"/>
  <c r="F38" i="12"/>
  <c r="C39" i="12"/>
  <c r="BI38" i="12"/>
  <c r="BE38" i="12"/>
  <c r="BA38" i="12"/>
  <c r="AW38" i="12"/>
  <c r="AS38" i="12"/>
  <c r="AO38" i="12"/>
  <c r="AK38" i="12"/>
  <c r="AG38" i="12"/>
  <c r="AC38" i="12"/>
  <c r="Y38" i="12"/>
  <c r="U38" i="12"/>
  <c r="Q38" i="12"/>
  <c r="M38" i="12"/>
  <c r="I38" i="12"/>
  <c r="E38" i="12"/>
  <c r="BL38" i="12"/>
  <c r="BH38" i="12"/>
  <c r="BD38" i="12"/>
  <c r="AZ38" i="12"/>
  <c r="AV38" i="12"/>
  <c r="AR38" i="12"/>
  <c r="AN38" i="12"/>
  <c r="AJ38" i="12"/>
  <c r="AF38" i="12"/>
  <c r="AB38" i="12"/>
  <c r="X38" i="12"/>
  <c r="T38" i="12"/>
  <c r="P38" i="12"/>
  <c r="L38" i="12"/>
  <c r="H38" i="12"/>
  <c r="BK38" i="12"/>
  <c r="BG38" i="12"/>
  <c r="BC38" i="12"/>
  <c r="AY38" i="12"/>
  <c r="AU38" i="12"/>
  <c r="AQ38" i="12"/>
  <c r="AM38" i="12"/>
  <c r="AI38" i="12"/>
  <c r="AE38" i="12"/>
  <c r="AA38" i="12"/>
  <c r="W38" i="12"/>
  <c r="S38" i="12"/>
  <c r="O38" i="12"/>
  <c r="K38" i="12"/>
  <c r="G38" i="12"/>
  <c r="BL100" i="12"/>
  <c r="BH100" i="12"/>
  <c r="BD100" i="12"/>
  <c r="AZ100" i="12"/>
  <c r="AV100" i="12"/>
  <c r="AR100" i="12"/>
  <c r="AN100" i="12"/>
  <c r="AJ100" i="12"/>
  <c r="AF100" i="12"/>
  <c r="AB100" i="12"/>
  <c r="X100" i="12"/>
  <c r="T100" i="12"/>
  <c r="P100" i="12"/>
  <c r="L100" i="12"/>
  <c r="H100" i="12"/>
  <c r="BK100" i="12"/>
  <c r="BG100" i="12"/>
  <c r="BC100" i="12"/>
  <c r="AY100" i="12"/>
  <c r="AU100" i="12"/>
  <c r="AQ100" i="12"/>
  <c r="AM100" i="12"/>
  <c r="AI100" i="12"/>
  <c r="AE100" i="12"/>
  <c r="AA100" i="12"/>
  <c r="W100" i="12"/>
  <c r="S100" i="12"/>
  <c r="O100" i="12"/>
  <c r="K100" i="12"/>
  <c r="G100" i="12"/>
  <c r="BJ100" i="12"/>
  <c r="BF100" i="12"/>
  <c r="BB100" i="12"/>
  <c r="AX100" i="12"/>
  <c r="AT100" i="12"/>
  <c r="AP100" i="12"/>
  <c r="AL100" i="12"/>
  <c r="AH100" i="12"/>
  <c r="AD100" i="12"/>
  <c r="Z100" i="12"/>
  <c r="V100" i="12"/>
  <c r="R100" i="12"/>
  <c r="N100" i="12"/>
  <c r="J100" i="12"/>
  <c r="F100" i="12"/>
  <c r="C101" i="12"/>
  <c r="BI100" i="12"/>
  <c r="BE100" i="12"/>
  <c r="BA100" i="12"/>
  <c r="AW100" i="12"/>
  <c r="AS100" i="12"/>
  <c r="AO100" i="12"/>
  <c r="AK100" i="12"/>
  <c r="AG100" i="12"/>
  <c r="AC100" i="12"/>
  <c r="Y100" i="12"/>
  <c r="U100" i="12"/>
  <c r="Q100" i="12"/>
  <c r="M100" i="12"/>
  <c r="I100" i="12"/>
  <c r="E100" i="12"/>
  <c r="C355" i="12"/>
  <c r="BI354" i="12"/>
  <c r="BE354" i="12"/>
  <c r="BA354" i="12"/>
  <c r="AW354" i="12"/>
  <c r="AS354" i="12"/>
  <c r="AO354" i="12"/>
  <c r="AK354" i="12"/>
  <c r="AG354" i="12"/>
  <c r="AC354" i="12"/>
  <c r="Y354" i="12"/>
  <c r="U354" i="12"/>
  <c r="Q354" i="12"/>
  <c r="M354" i="12"/>
  <c r="I354" i="12"/>
  <c r="E354" i="12"/>
  <c r="BL354" i="12"/>
  <c r="BH354" i="12"/>
  <c r="BD354" i="12"/>
  <c r="AZ354" i="12"/>
  <c r="AV354" i="12"/>
  <c r="AR354" i="12"/>
  <c r="AN354" i="12"/>
  <c r="AJ354" i="12"/>
  <c r="AF354" i="12"/>
  <c r="AB354" i="12"/>
  <c r="X354" i="12"/>
  <c r="T354" i="12"/>
  <c r="P354" i="12"/>
  <c r="L354" i="12"/>
  <c r="H354" i="12"/>
  <c r="BK354" i="12"/>
  <c r="BG354" i="12"/>
  <c r="BC354" i="12"/>
  <c r="AY354" i="12"/>
  <c r="AU354" i="12"/>
  <c r="AQ354" i="12"/>
  <c r="AM354" i="12"/>
  <c r="AI354" i="12"/>
  <c r="AE354" i="12"/>
  <c r="AA354" i="12"/>
  <c r="W354" i="12"/>
  <c r="S354" i="12"/>
  <c r="O354" i="12"/>
  <c r="K354" i="12"/>
  <c r="G354" i="12"/>
  <c r="BF354" i="12"/>
  <c r="AP354" i="12"/>
  <c r="Z354" i="12"/>
  <c r="J354" i="12"/>
  <c r="BB354" i="12"/>
  <c r="AL354" i="12"/>
  <c r="V354" i="12"/>
  <c r="F354" i="12"/>
  <c r="AX354" i="12"/>
  <c r="AH354" i="12"/>
  <c r="R354" i="12"/>
  <c r="AT354" i="12"/>
  <c r="BJ354" i="12"/>
  <c r="AD354" i="12"/>
  <c r="N354" i="12"/>
  <c r="BL293" i="12"/>
  <c r="BH293" i="12"/>
  <c r="BD293" i="12"/>
  <c r="AZ293" i="12"/>
  <c r="AV293" i="12"/>
  <c r="AR293" i="12"/>
  <c r="AN293" i="12"/>
  <c r="AJ293" i="12"/>
  <c r="AF293" i="12"/>
  <c r="AB293" i="12"/>
  <c r="X293" i="12"/>
  <c r="T293" i="12"/>
  <c r="P293" i="12"/>
  <c r="L293" i="12"/>
  <c r="H293" i="12"/>
  <c r="C294" i="12"/>
  <c r="BG293" i="12"/>
  <c r="BB293" i="12"/>
  <c r="AW293" i="12"/>
  <c r="AQ293" i="12"/>
  <c r="AL293" i="12"/>
  <c r="AG293" i="12"/>
  <c r="AA293" i="12"/>
  <c r="V293" i="12"/>
  <c r="Q293" i="12"/>
  <c r="K293" i="12"/>
  <c r="F293" i="12"/>
  <c r="BK293" i="12"/>
  <c r="BF293" i="12"/>
  <c r="BA293" i="12"/>
  <c r="AU293" i="12"/>
  <c r="AP293" i="12"/>
  <c r="AK293" i="12"/>
  <c r="AE293" i="12"/>
  <c r="Z293" i="12"/>
  <c r="U293" i="12"/>
  <c r="O293" i="12"/>
  <c r="J293" i="12"/>
  <c r="E293" i="12"/>
  <c r="BJ293" i="12"/>
  <c r="BE293" i="12"/>
  <c r="AY293" i="12"/>
  <c r="AT293" i="12"/>
  <c r="AO293" i="12"/>
  <c r="AI293" i="12"/>
  <c r="AD293" i="12"/>
  <c r="Y293" i="12"/>
  <c r="S293" i="12"/>
  <c r="N293" i="12"/>
  <c r="I293" i="12"/>
  <c r="BI293" i="12"/>
  <c r="AM293" i="12"/>
  <c r="R293" i="12"/>
  <c r="BC293" i="12"/>
  <c r="AH293" i="12"/>
  <c r="M293" i="12"/>
  <c r="AX293" i="12"/>
  <c r="AC293" i="12"/>
  <c r="G293" i="12"/>
  <c r="AS293" i="12"/>
  <c r="W293" i="12"/>
  <c r="BJ227" i="12"/>
  <c r="BF227" i="12"/>
  <c r="BB227" i="12"/>
  <c r="AX227" i="12"/>
  <c r="AT227" i="12"/>
  <c r="AP227" i="12"/>
  <c r="AL227" i="12"/>
  <c r="AH227" i="12"/>
  <c r="AD227" i="12"/>
  <c r="Z227" i="12"/>
  <c r="V227" i="12"/>
  <c r="R227" i="12"/>
  <c r="N227" i="12"/>
  <c r="J227" i="12"/>
  <c r="F227" i="12"/>
  <c r="C228" i="12"/>
  <c r="BI227" i="12"/>
  <c r="BE227" i="12"/>
  <c r="BA227" i="12"/>
  <c r="AW227" i="12"/>
  <c r="AS227" i="12"/>
  <c r="AO227" i="12"/>
  <c r="AK227" i="12"/>
  <c r="AG227" i="12"/>
  <c r="AC227" i="12"/>
  <c r="Y227" i="12"/>
  <c r="U227" i="12"/>
  <c r="Q227" i="12"/>
  <c r="M227" i="12"/>
  <c r="I227" i="12"/>
  <c r="E227" i="12"/>
  <c r="BL227" i="12"/>
  <c r="BH227" i="12"/>
  <c r="BD227" i="12"/>
  <c r="AZ227" i="12"/>
  <c r="AV227" i="12"/>
  <c r="AR227" i="12"/>
  <c r="AN227" i="12"/>
  <c r="AJ227" i="12"/>
  <c r="AF227" i="12"/>
  <c r="AB227" i="12"/>
  <c r="X227" i="12"/>
  <c r="T227" i="12"/>
  <c r="P227" i="12"/>
  <c r="L227" i="12"/>
  <c r="H227" i="12"/>
  <c r="BG227" i="12"/>
  <c r="AQ227" i="12"/>
  <c r="AA227" i="12"/>
  <c r="K227" i="12"/>
  <c r="BC227" i="12"/>
  <c r="AM227" i="12"/>
  <c r="W227" i="12"/>
  <c r="G227" i="12"/>
  <c r="AY227" i="12"/>
  <c r="AI227" i="12"/>
  <c r="S227" i="12"/>
  <c r="BK227" i="12"/>
  <c r="O227" i="12"/>
  <c r="AU227" i="12"/>
  <c r="AE227" i="12"/>
  <c r="BK165" i="12"/>
  <c r="BG165" i="12"/>
  <c r="BC165" i="12"/>
  <c r="AY165" i="12"/>
  <c r="AU165" i="12"/>
  <c r="AQ165" i="12"/>
  <c r="AM165" i="12"/>
  <c r="AI165" i="12"/>
  <c r="AE165" i="12"/>
  <c r="AA165" i="12"/>
  <c r="W165" i="12"/>
  <c r="S165" i="12"/>
  <c r="O165" i="12"/>
  <c r="K165" i="12"/>
  <c r="G165" i="12"/>
  <c r="BJ165" i="12"/>
  <c r="BF165" i="12"/>
  <c r="BB165" i="12"/>
  <c r="AX165" i="12"/>
  <c r="AT165" i="12"/>
  <c r="AP165" i="12"/>
  <c r="AL165" i="12"/>
  <c r="AH165" i="12"/>
  <c r="AD165" i="12"/>
  <c r="Z165" i="12"/>
  <c r="V165" i="12"/>
  <c r="R165" i="12"/>
  <c r="N165" i="12"/>
  <c r="J165" i="12"/>
  <c r="F165" i="12"/>
  <c r="C166" i="12"/>
  <c r="BI165" i="12"/>
  <c r="BE165" i="12"/>
  <c r="BA165" i="12"/>
  <c r="AW165" i="12"/>
  <c r="AS165" i="12"/>
  <c r="AO165" i="12"/>
  <c r="AK165" i="12"/>
  <c r="AG165" i="12"/>
  <c r="AC165" i="12"/>
  <c r="Y165" i="12"/>
  <c r="U165" i="12"/>
  <c r="Q165" i="12"/>
  <c r="M165" i="12"/>
  <c r="I165" i="12"/>
  <c r="E165" i="12"/>
  <c r="BH165" i="12"/>
  <c r="AR165" i="12"/>
  <c r="AB165" i="12"/>
  <c r="L165" i="12"/>
  <c r="BD165" i="12"/>
  <c r="AN165" i="12"/>
  <c r="X165" i="12"/>
  <c r="H165" i="12"/>
  <c r="AZ165" i="12"/>
  <c r="AJ165" i="12"/>
  <c r="T165" i="12"/>
  <c r="P165" i="12"/>
  <c r="BL165" i="12"/>
  <c r="AV165" i="12"/>
  <c r="AF165" i="12"/>
  <c r="T537" i="4" l="1"/>
  <c r="T55" i="4"/>
  <c r="AC132" i="10"/>
  <c r="AE392" i="12"/>
  <c r="AD229" i="10"/>
  <c r="AD230" i="10" s="1"/>
  <c r="AE116" i="10"/>
  <c r="AE229" i="10" s="1"/>
  <c r="AE230" i="10" s="1"/>
  <c r="AI71" i="11"/>
  <c r="AI72" i="11" s="1"/>
  <c r="AH74" i="11"/>
  <c r="AF115" i="10" s="1"/>
  <c r="AH75" i="11"/>
  <c r="AF123" i="10" s="1"/>
  <c r="AH21" i="13"/>
  <c r="AH24" i="13" s="1"/>
  <c r="AF114" i="10"/>
  <c r="C40" i="12"/>
  <c r="BI39" i="12"/>
  <c r="BE39" i="12"/>
  <c r="BA39" i="12"/>
  <c r="AW39" i="12"/>
  <c r="AS39" i="12"/>
  <c r="AO39" i="12"/>
  <c r="AK39" i="12"/>
  <c r="AG39" i="12"/>
  <c r="AC39" i="12"/>
  <c r="Y39" i="12"/>
  <c r="U39" i="12"/>
  <c r="Q39" i="12"/>
  <c r="M39" i="12"/>
  <c r="I39" i="12"/>
  <c r="E39" i="12"/>
  <c r="BL39" i="12"/>
  <c r="BH39" i="12"/>
  <c r="BD39" i="12"/>
  <c r="AZ39" i="12"/>
  <c r="AV39" i="12"/>
  <c r="AR39" i="12"/>
  <c r="AN39" i="12"/>
  <c r="AJ39" i="12"/>
  <c r="AF39" i="12"/>
  <c r="AB39" i="12"/>
  <c r="X39" i="12"/>
  <c r="T39" i="12"/>
  <c r="P39" i="12"/>
  <c r="L39" i="12"/>
  <c r="H39" i="12"/>
  <c r="BK39" i="12"/>
  <c r="BG39" i="12"/>
  <c r="BC39" i="12"/>
  <c r="AY39" i="12"/>
  <c r="AU39" i="12"/>
  <c r="AQ39" i="12"/>
  <c r="AM39" i="12"/>
  <c r="AI39" i="12"/>
  <c r="AE39" i="12"/>
  <c r="AA39" i="12"/>
  <c r="W39" i="12"/>
  <c r="S39" i="12"/>
  <c r="O39" i="12"/>
  <c r="K39" i="12"/>
  <c r="G39" i="12"/>
  <c r="BJ39" i="12"/>
  <c r="BF39" i="12"/>
  <c r="BB39" i="12"/>
  <c r="AX39" i="12"/>
  <c r="AT39" i="12"/>
  <c r="AP39" i="12"/>
  <c r="AL39" i="12"/>
  <c r="AH39" i="12"/>
  <c r="AD39" i="12"/>
  <c r="Z39" i="12"/>
  <c r="V39" i="12"/>
  <c r="R39" i="12"/>
  <c r="N39" i="12"/>
  <c r="J39" i="12"/>
  <c r="F39" i="12"/>
  <c r="BK101" i="12"/>
  <c r="BG101" i="12"/>
  <c r="BC101" i="12"/>
  <c r="AY101" i="12"/>
  <c r="AU101" i="12"/>
  <c r="AQ101" i="12"/>
  <c r="AM101" i="12"/>
  <c r="AI101" i="12"/>
  <c r="AE101" i="12"/>
  <c r="AA101" i="12"/>
  <c r="W101" i="12"/>
  <c r="S101" i="12"/>
  <c r="O101" i="12"/>
  <c r="K101" i="12"/>
  <c r="G101" i="12"/>
  <c r="BJ101" i="12"/>
  <c r="BF101" i="12"/>
  <c r="BB101" i="12"/>
  <c r="AX101" i="12"/>
  <c r="AT101" i="12"/>
  <c r="AP101" i="12"/>
  <c r="AL101" i="12"/>
  <c r="AH101" i="12"/>
  <c r="AD101" i="12"/>
  <c r="Z101" i="12"/>
  <c r="V101" i="12"/>
  <c r="R101" i="12"/>
  <c r="N101" i="12"/>
  <c r="J101" i="12"/>
  <c r="F101" i="12"/>
  <c r="C102" i="12"/>
  <c r="BI101" i="12"/>
  <c r="BE101" i="12"/>
  <c r="BA101" i="12"/>
  <c r="AW101" i="12"/>
  <c r="AS101" i="12"/>
  <c r="AO101" i="12"/>
  <c r="AK101" i="12"/>
  <c r="AG101" i="12"/>
  <c r="AC101" i="12"/>
  <c r="Y101" i="12"/>
  <c r="U101" i="12"/>
  <c r="Q101" i="12"/>
  <c r="M101" i="12"/>
  <c r="I101" i="12"/>
  <c r="E101" i="12"/>
  <c r="BL101" i="12"/>
  <c r="BH101" i="12"/>
  <c r="BD101" i="12"/>
  <c r="AZ101" i="12"/>
  <c r="AV101" i="12"/>
  <c r="AR101" i="12"/>
  <c r="AN101" i="12"/>
  <c r="AJ101" i="12"/>
  <c r="AF101" i="12"/>
  <c r="AB101" i="12"/>
  <c r="X101" i="12"/>
  <c r="T101" i="12"/>
  <c r="P101" i="12"/>
  <c r="L101" i="12"/>
  <c r="H101" i="12"/>
  <c r="BL355" i="12"/>
  <c r="BH355" i="12"/>
  <c r="BD355" i="12"/>
  <c r="AZ355" i="12"/>
  <c r="AV355" i="12"/>
  <c r="AR355" i="12"/>
  <c r="AN355" i="12"/>
  <c r="AJ355" i="12"/>
  <c r="AF355" i="12"/>
  <c r="AB355" i="12"/>
  <c r="X355" i="12"/>
  <c r="T355" i="12"/>
  <c r="P355" i="12"/>
  <c r="L355" i="12"/>
  <c r="H355" i="12"/>
  <c r="BK355" i="12"/>
  <c r="BG355" i="12"/>
  <c r="BC355" i="12"/>
  <c r="AY355" i="12"/>
  <c r="AU355" i="12"/>
  <c r="AQ355" i="12"/>
  <c r="AM355" i="12"/>
  <c r="AI355" i="12"/>
  <c r="AE355" i="12"/>
  <c r="AA355" i="12"/>
  <c r="W355" i="12"/>
  <c r="S355" i="12"/>
  <c r="O355" i="12"/>
  <c r="K355" i="12"/>
  <c r="G355" i="12"/>
  <c r="BJ355" i="12"/>
  <c r="BF355" i="12"/>
  <c r="BB355" i="12"/>
  <c r="AX355" i="12"/>
  <c r="AT355" i="12"/>
  <c r="AP355" i="12"/>
  <c r="AL355" i="12"/>
  <c r="AH355" i="12"/>
  <c r="AD355" i="12"/>
  <c r="Z355" i="12"/>
  <c r="V355" i="12"/>
  <c r="R355" i="12"/>
  <c r="N355" i="12"/>
  <c r="J355" i="12"/>
  <c r="F355" i="12"/>
  <c r="BI355" i="12"/>
  <c r="AS355" i="12"/>
  <c r="AC355" i="12"/>
  <c r="M355" i="12"/>
  <c r="BE355" i="12"/>
  <c r="AO355" i="12"/>
  <c r="Y355" i="12"/>
  <c r="I355" i="12"/>
  <c r="BA355" i="12"/>
  <c r="AK355" i="12"/>
  <c r="U355" i="12"/>
  <c r="E355" i="12"/>
  <c r="AW355" i="12"/>
  <c r="AG355" i="12"/>
  <c r="Q355" i="12"/>
  <c r="C356" i="12"/>
  <c r="BK294" i="12"/>
  <c r="BG294" i="12"/>
  <c r="BC294" i="12"/>
  <c r="AY294" i="12"/>
  <c r="AU294" i="12"/>
  <c r="AQ294" i="12"/>
  <c r="AM294" i="12"/>
  <c r="AI294" i="12"/>
  <c r="AE294" i="12"/>
  <c r="AA294" i="12"/>
  <c r="W294" i="12"/>
  <c r="S294" i="12"/>
  <c r="O294" i="12"/>
  <c r="K294" i="12"/>
  <c r="G294" i="12"/>
  <c r="BJ294" i="12"/>
  <c r="BE294" i="12"/>
  <c r="AZ294" i="12"/>
  <c r="AT294" i="12"/>
  <c r="AO294" i="12"/>
  <c r="AJ294" i="12"/>
  <c r="AD294" i="12"/>
  <c r="Y294" i="12"/>
  <c r="T294" i="12"/>
  <c r="N294" i="12"/>
  <c r="I294" i="12"/>
  <c r="BI294" i="12"/>
  <c r="BD294" i="12"/>
  <c r="AX294" i="12"/>
  <c r="AS294" i="12"/>
  <c r="AN294" i="12"/>
  <c r="AH294" i="12"/>
  <c r="AC294" i="12"/>
  <c r="X294" i="12"/>
  <c r="R294" i="12"/>
  <c r="M294" i="12"/>
  <c r="H294" i="12"/>
  <c r="C295" i="12"/>
  <c r="BH294" i="12"/>
  <c r="BB294" i="12"/>
  <c r="AW294" i="12"/>
  <c r="AR294" i="12"/>
  <c r="AL294" i="12"/>
  <c r="AG294" i="12"/>
  <c r="AB294" i="12"/>
  <c r="V294" i="12"/>
  <c r="Q294" i="12"/>
  <c r="L294" i="12"/>
  <c r="F294" i="12"/>
  <c r="BL294" i="12"/>
  <c r="AP294" i="12"/>
  <c r="U294" i="12"/>
  <c r="BF294" i="12"/>
  <c r="AK294" i="12"/>
  <c r="P294" i="12"/>
  <c r="BA294" i="12"/>
  <c r="AF294" i="12"/>
  <c r="J294" i="12"/>
  <c r="Z294" i="12"/>
  <c r="AV294" i="12"/>
  <c r="E294" i="12"/>
  <c r="C229" i="12"/>
  <c r="BI228" i="12"/>
  <c r="BE228" i="12"/>
  <c r="BA228" i="12"/>
  <c r="AW228" i="12"/>
  <c r="AS228" i="12"/>
  <c r="AO228" i="12"/>
  <c r="AK228" i="12"/>
  <c r="AG228" i="12"/>
  <c r="AC228" i="12"/>
  <c r="Y228" i="12"/>
  <c r="U228" i="12"/>
  <c r="Q228" i="12"/>
  <c r="M228" i="12"/>
  <c r="I228" i="12"/>
  <c r="E228" i="12"/>
  <c r="BL228" i="12"/>
  <c r="BH228" i="12"/>
  <c r="BD228" i="12"/>
  <c r="AZ228" i="12"/>
  <c r="AV228" i="12"/>
  <c r="AR228" i="12"/>
  <c r="AN228" i="12"/>
  <c r="AJ228" i="12"/>
  <c r="AF228" i="12"/>
  <c r="AB228" i="12"/>
  <c r="X228" i="12"/>
  <c r="T228" i="12"/>
  <c r="P228" i="12"/>
  <c r="L228" i="12"/>
  <c r="H228" i="12"/>
  <c r="BK228" i="12"/>
  <c r="BG228" i="12"/>
  <c r="BC228" i="12"/>
  <c r="AY228" i="12"/>
  <c r="AU228" i="12"/>
  <c r="AQ228" i="12"/>
  <c r="AM228" i="12"/>
  <c r="AI228" i="12"/>
  <c r="AE228" i="12"/>
  <c r="AA228" i="12"/>
  <c r="W228" i="12"/>
  <c r="S228" i="12"/>
  <c r="O228" i="12"/>
  <c r="K228" i="12"/>
  <c r="G228" i="12"/>
  <c r="BJ228" i="12"/>
  <c r="AT228" i="12"/>
  <c r="AD228" i="12"/>
  <c r="N228" i="12"/>
  <c r="BF228" i="12"/>
  <c r="AP228" i="12"/>
  <c r="Z228" i="12"/>
  <c r="J228" i="12"/>
  <c r="BB228" i="12"/>
  <c r="AL228" i="12"/>
  <c r="V228" i="12"/>
  <c r="F228" i="12"/>
  <c r="R228" i="12"/>
  <c r="AX228" i="12"/>
  <c r="AH228" i="12"/>
  <c r="C167" i="12"/>
  <c r="BI166" i="12"/>
  <c r="BE166" i="12"/>
  <c r="BA166" i="12"/>
  <c r="BL166" i="12"/>
  <c r="BK166" i="12"/>
  <c r="BG166" i="12"/>
  <c r="BC166" i="12"/>
  <c r="BD166" i="12"/>
  <c r="AX166" i="12"/>
  <c r="AT166" i="12"/>
  <c r="AP166" i="12"/>
  <c r="AL166" i="12"/>
  <c r="AH166" i="12"/>
  <c r="AD166" i="12"/>
  <c r="Z166" i="12"/>
  <c r="V166" i="12"/>
  <c r="R166" i="12"/>
  <c r="N166" i="12"/>
  <c r="J166" i="12"/>
  <c r="F166" i="12"/>
  <c r="BJ166" i="12"/>
  <c r="BB166" i="12"/>
  <c r="AW166" i="12"/>
  <c r="AS166" i="12"/>
  <c r="AO166" i="12"/>
  <c r="AK166" i="12"/>
  <c r="AG166" i="12"/>
  <c r="AC166" i="12"/>
  <c r="Y166" i="12"/>
  <c r="U166" i="12"/>
  <c r="Q166" i="12"/>
  <c r="M166" i="12"/>
  <c r="I166" i="12"/>
  <c r="E166" i="12"/>
  <c r="BH166" i="12"/>
  <c r="AZ166" i="12"/>
  <c r="AV166" i="12"/>
  <c r="AR166" i="12"/>
  <c r="AN166" i="12"/>
  <c r="AJ166" i="12"/>
  <c r="AF166" i="12"/>
  <c r="AB166" i="12"/>
  <c r="X166" i="12"/>
  <c r="T166" i="12"/>
  <c r="P166" i="12"/>
  <c r="L166" i="12"/>
  <c r="H166" i="12"/>
  <c r="AU166" i="12"/>
  <c r="AE166" i="12"/>
  <c r="O166" i="12"/>
  <c r="AQ166" i="12"/>
  <c r="AA166" i="12"/>
  <c r="K166" i="12"/>
  <c r="BF166" i="12"/>
  <c r="AM166" i="12"/>
  <c r="W166" i="12"/>
  <c r="G166" i="12"/>
  <c r="S166" i="12"/>
  <c r="AI166" i="12"/>
  <c r="AY166" i="12"/>
  <c r="T109" i="10" l="1"/>
  <c r="U533" i="4"/>
  <c r="T57" i="4"/>
  <c r="AF392" i="12"/>
  <c r="AD132" i="10"/>
  <c r="AE118" i="10"/>
  <c r="M97" i="5" s="1"/>
  <c r="AF116" i="10"/>
  <c r="AF118" i="10" s="1"/>
  <c r="N97" i="5" s="1"/>
  <c r="AI75" i="11"/>
  <c r="AG123" i="10" s="1"/>
  <c r="AI74" i="11"/>
  <c r="AG115" i="10" s="1"/>
  <c r="AJ71" i="11"/>
  <c r="AJ72" i="11" s="1"/>
  <c r="AG114" i="10"/>
  <c r="AI21" i="13"/>
  <c r="AI24" i="13" s="1"/>
  <c r="BL40" i="12"/>
  <c r="BH40" i="12"/>
  <c r="BD40" i="12"/>
  <c r="AZ40" i="12"/>
  <c r="AV40" i="12"/>
  <c r="AR40" i="12"/>
  <c r="AN40" i="12"/>
  <c r="AJ40" i="12"/>
  <c r="AF40" i="12"/>
  <c r="AB40" i="12"/>
  <c r="X40" i="12"/>
  <c r="T40" i="12"/>
  <c r="P40" i="12"/>
  <c r="L40" i="12"/>
  <c r="H40" i="12"/>
  <c r="BK40" i="12"/>
  <c r="BG40" i="12"/>
  <c r="BC40" i="12"/>
  <c r="AY40" i="12"/>
  <c r="AU40" i="12"/>
  <c r="AQ40" i="12"/>
  <c r="AM40" i="12"/>
  <c r="AI40" i="12"/>
  <c r="AE40" i="12"/>
  <c r="AA40" i="12"/>
  <c r="W40" i="12"/>
  <c r="S40" i="12"/>
  <c r="O40" i="12"/>
  <c r="K40" i="12"/>
  <c r="G40" i="12"/>
  <c r="BJ40" i="12"/>
  <c r="BF40" i="12"/>
  <c r="BB40" i="12"/>
  <c r="AX40" i="12"/>
  <c r="AT40" i="12"/>
  <c r="AP40" i="12"/>
  <c r="AL40" i="12"/>
  <c r="AH40" i="12"/>
  <c r="AD40" i="12"/>
  <c r="Z40" i="12"/>
  <c r="V40" i="12"/>
  <c r="R40" i="12"/>
  <c r="N40" i="12"/>
  <c r="J40" i="12"/>
  <c r="F40" i="12"/>
  <c r="C41" i="12"/>
  <c r="BI40" i="12"/>
  <c r="BE40" i="12"/>
  <c r="BA40" i="12"/>
  <c r="AW40" i="12"/>
  <c r="AS40" i="12"/>
  <c r="AO40" i="12"/>
  <c r="AK40" i="12"/>
  <c r="AG40" i="12"/>
  <c r="AC40" i="12"/>
  <c r="Y40" i="12"/>
  <c r="U40" i="12"/>
  <c r="Q40" i="12"/>
  <c r="M40" i="12"/>
  <c r="I40" i="12"/>
  <c r="E40" i="12"/>
  <c r="BJ102" i="12"/>
  <c r="BF102" i="12"/>
  <c r="BB102" i="12"/>
  <c r="AX102" i="12"/>
  <c r="AT102" i="12"/>
  <c r="AP102" i="12"/>
  <c r="AL102" i="12"/>
  <c r="AH102" i="12"/>
  <c r="AD102" i="12"/>
  <c r="Z102" i="12"/>
  <c r="V102" i="12"/>
  <c r="R102" i="12"/>
  <c r="N102" i="12"/>
  <c r="J102" i="12"/>
  <c r="F102" i="12"/>
  <c r="C103" i="12"/>
  <c r="BI102" i="12"/>
  <c r="BE102" i="12"/>
  <c r="BA102" i="12"/>
  <c r="AW102" i="12"/>
  <c r="AS102" i="12"/>
  <c r="AO102" i="12"/>
  <c r="AK102" i="12"/>
  <c r="AG102" i="12"/>
  <c r="AC102" i="12"/>
  <c r="Y102" i="12"/>
  <c r="U102" i="12"/>
  <c r="Q102" i="12"/>
  <c r="M102" i="12"/>
  <c r="I102" i="12"/>
  <c r="E102" i="12"/>
  <c r="BL102" i="12"/>
  <c r="BH102" i="12"/>
  <c r="BD102" i="12"/>
  <c r="AZ102" i="12"/>
  <c r="AV102" i="12"/>
  <c r="AR102" i="12"/>
  <c r="AN102" i="12"/>
  <c r="AJ102" i="12"/>
  <c r="AF102" i="12"/>
  <c r="AB102" i="12"/>
  <c r="X102" i="12"/>
  <c r="T102" i="12"/>
  <c r="P102" i="12"/>
  <c r="L102" i="12"/>
  <c r="H102" i="12"/>
  <c r="BK102" i="12"/>
  <c r="BG102" i="12"/>
  <c r="BC102" i="12"/>
  <c r="AY102" i="12"/>
  <c r="AU102" i="12"/>
  <c r="AQ102" i="12"/>
  <c r="AM102" i="12"/>
  <c r="AI102" i="12"/>
  <c r="AE102" i="12"/>
  <c r="AA102" i="12"/>
  <c r="W102" i="12"/>
  <c r="S102" i="12"/>
  <c r="O102" i="12"/>
  <c r="K102" i="12"/>
  <c r="G102" i="12"/>
  <c r="BK356" i="12"/>
  <c r="BG356" i="12"/>
  <c r="BC356" i="12"/>
  <c r="AY356" i="12"/>
  <c r="AU356" i="12"/>
  <c r="AQ356" i="12"/>
  <c r="AM356" i="12"/>
  <c r="AI356" i="12"/>
  <c r="AE356" i="12"/>
  <c r="AA356" i="12"/>
  <c r="W356" i="12"/>
  <c r="S356" i="12"/>
  <c r="O356" i="12"/>
  <c r="K356" i="12"/>
  <c r="G356" i="12"/>
  <c r="BJ356" i="12"/>
  <c r="BF356" i="12"/>
  <c r="BB356" i="12"/>
  <c r="AX356" i="12"/>
  <c r="AT356" i="12"/>
  <c r="AP356" i="12"/>
  <c r="AL356" i="12"/>
  <c r="AH356" i="12"/>
  <c r="AD356" i="12"/>
  <c r="Z356" i="12"/>
  <c r="V356" i="12"/>
  <c r="R356" i="12"/>
  <c r="N356" i="12"/>
  <c r="J356" i="12"/>
  <c r="F356" i="12"/>
  <c r="C357" i="12"/>
  <c r="BI356" i="12"/>
  <c r="BE356" i="12"/>
  <c r="BA356" i="12"/>
  <c r="AW356" i="12"/>
  <c r="AS356" i="12"/>
  <c r="AO356" i="12"/>
  <c r="AK356" i="12"/>
  <c r="AG356" i="12"/>
  <c r="AC356" i="12"/>
  <c r="Y356" i="12"/>
  <c r="U356" i="12"/>
  <c r="Q356" i="12"/>
  <c r="M356" i="12"/>
  <c r="I356" i="12"/>
  <c r="E356" i="12"/>
  <c r="BL356" i="12"/>
  <c r="AV356" i="12"/>
  <c r="AF356" i="12"/>
  <c r="P356" i="12"/>
  <c r="BH356" i="12"/>
  <c r="AR356" i="12"/>
  <c r="AB356" i="12"/>
  <c r="L356" i="12"/>
  <c r="BD356" i="12"/>
  <c r="AN356" i="12"/>
  <c r="X356" i="12"/>
  <c r="H356" i="12"/>
  <c r="AZ356" i="12"/>
  <c r="AJ356" i="12"/>
  <c r="T356" i="12"/>
  <c r="BJ295" i="12"/>
  <c r="BF295" i="12"/>
  <c r="BB295" i="12"/>
  <c r="AX295" i="12"/>
  <c r="AT295" i="12"/>
  <c r="AP295" i="12"/>
  <c r="AL295" i="12"/>
  <c r="AH295" i="12"/>
  <c r="AD295" i="12"/>
  <c r="Z295" i="12"/>
  <c r="V295" i="12"/>
  <c r="R295" i="12"/>
  <c r="N295" i="12"/>
  <c r="J295" i="12"/>
  <c r="F295" i="12"/>
  <c r="C296" i="12"/>
  <c r="BH295" i="12"/>
  <c r="BC295" i="12"/>
  <c r="AW295" i="12"/>
  <c r="AR295" i="12"/>
  <c r="AM295" i="12"/>
  <c r="AG295" i="12"/>
  <c r="AB295" i="12"/>
  <c r="W295" i="12"/>
  <c r="Q295" i="12"/>
  <c r="L295" i="12"/>
  <c r="G295" i="12"/>
  <c r="BL295" i="12"/>
  <c r="BG295" i="12"/>
  <c r="BA295" i="12"/>
  <c r="AV295" i="12"/>
  <c r="AQ295" i="12"/>
  <c r="AK295" i="12"/>
  <c r="AF295" i="12"/>
  <c r="AA295" i="12"/>
  <c r="U295" i="12"/>
  <c r="P295" i="12"/>
  <c r="K295" i="12"/>
  <c r="E295" i="12"/>
  <c r="BK295" i="12"/>
  <c r="BE295" i="12"/>
  <c r="AZ295" i="12"/>
  <c r="AU295" i="12"/>
  <c r="AO295" i="12"/>
  <c r="AJ295" i="12"/>
  <c r="AE295" i="12"/>
  <c r="Y295" i="12"/>
  <c r="T295" i="12"/>
  <c r="O295" i="12"/>
  <c r="I295" i="12"/>
  <c r="AS295" i="12"/>
  <c r="X295" i="12"/>
  <c r="BI295" i="12"/>
  <c r="AN295" i="12"/>
  <c r="S295" i="12"/>
  <c r="BD295" i="12"/>
  <c r="AI295" i="12"/>
  <c r="M295" i="12"/>
  <c r="AY295" i="12"/>
  <c r="AC295" i="12"/>
  <c r="H295" i="12"/>
  <c r="BL229" i="12"/>
  <c r="BH229" i="12"/>
  <c r="BD229" i="12"/>
  <c r="AZ229" i="12"/>
  <c r="AV229" i="12"/>
  <c r="AR229" i="12"/>
  <c r="AN229" i="12"/>
  <c r="AJ229" i="12"/>
  <c r="AF229" i="12"/>
  <c r="AB229" i="12"/>
  <c r="X229" i="12"/>
  <c r="T229" i="12"/>
  <c r="P229" i="12"/>
  <c r="L229" i="12"/>
  <c r="H229" i="12"/>
  <c r="BK229" i="12"/>
  <c r="BG229" i="12"/>
  <c r="BC229" i="12"/>
  <c r="AY229" i="12"/>
  <c r="AU229" i="12"/>
  <c r="AQ229" i="12"/>
  <c r="AM229" i="12"/>
  <c r="AI229" i="12"/>
  <c r="AE229" i="12"/>
  <c r="AA229" i="12"/>
  <c r="W229" i="12"/>
  <c r="S229" i="12"/>
  <c r="O229" i="12"/>
  <c r="K229" i="12"/>
  <c r="G229" i="12"/>
  <c r="BJ229" i="12"/>
  <c r="BF229" i="12"/>
  <c r="BB229" i="12"/>
  <c r="AX229" i="12"/>
  <c r="AT229" i="12"/>
  <c r="AP229" i="12"/>
  <c r="AL229" i="12"/>
  <c r="AH229" i="12"/>
  <c r="AD229" i="12"/>
  <c r="Z229" i="12"/>
  <c r="V229" i="12"/>
  <c r="R229" i="12"/>
  <c r="N229" i="12"/>
  <c r="J229" i="12"/>
  <c r="F229" i="12"/>
  <c r="C230" i="12"/>
  <c r="AW229" i="12"/>
  <c r="AG229" i="12"/>
  <c r="Q229" i="12"/>
  <c r="BI229" i="12"/>
  <c r="AS229" i="12"/>
  <c r="AC229" i="12"/>
  <c r="M229" i="12"/>
  <c r="BE229" i="12"/>
  <c r="AO229" i="12"/>
  <c r="Y229" i="12"/>
  <c r="I229" i="12"/>
  <c r="E229" i="12"/>
  <c r="BA229" i="12"/>
  <c r="AK229" i="12"/>
  <c r="U229" i="12"/>
  <c r="BL167" i="12"/>
  <c r="BH167" i="12"/>
  <c r="BD167" i="12"/>
  <c r="AZ167" i="12"/>
  <c r="AV167" i="12"/>
  <c r="AR167" i="12"/>
  <c r="AN167" i="12"/>
  <c r="AJ167" i="12"/>
  <c r="AF167" i="12"/>
  <c r="AB167" i="12"/>
  <c r="X167" i="12"/>
  <c r="T167" i="12"/>
  <c r="P167" i="12"/>
  <c r="L167" i="12"/>
  <c r="H167" i="12"/>
  <c r="BK167" i="12"/>
  <c r="BG167" i="12"/>
  <c r="BC167" i="12"/>
  <c r="AY167" i="12"/>
  <c r="AU167" i="12"/>
  <c r="AQ167" i="12"/>
  <c r="AM167" i="12"/>
  <c r="AI167" i="12"/>
  <c r="AE167" i="12"/>
  <c r="AA167" i="12"/>
  <c r="W167" i="12"/>
  <c r="S167" i="12"/>
  <c r="O167" i="12"/>
  <c r="K167" i="12"/>
  <c r="G167" i="12"/>
  <c r="BJ167" i="12"/>
  <c r="BF167" i="12"/>
  <c r="BB167" i="12"/>
  <c r="AX167" i="12"/>
  <c r="AT167" i="12"/>
  <c r="AP167" i="12"/>
  <c r="AL167" i="12"/>
  <c r="AH167" i="12"/>
  <c r="AD167" i="12"/>
  <c r="Z167" i="12"/>
  <c r="V167" i="12"/>
  <c r="R167" i="12"/>
  <c r="N167" i="12"/>
  <c r="J167" i="12"/>
  <c r="F167" i="12"/>
  <c r="BA167" i="12"/>
  <c r="AK167" i="12"/>
  <c r="U167" i="12"/>
  <c r="E167" i="12"/>
  <c r="C168" i="12"/>
  <c r="AW167" i="12"/>
  <c r="AG167" i="12"/>
  <c r="Q167" i="12"/>
  <c r="BI167" i="12"/>
  <c r="AS167" i="12"/>
  <c r="AC167" i="12"/>
  <c r="M167" i="12"/>
  <c r="Y167" i="12"/>
  <c r="I167" i="12"/>
  <c r="BE167" i="12"/>
  <c r="AO167" i="12"/>
  <c r="U537" i="4" l="1"/>
  <c r="U55" i="4"/>
  <c r="AE132" i="10"/>
  <c r="AG392" i="12"/>
  <c r="AF229" i="10"/>
  <c r="AF230" i="10" s="1"/>
  <c r="AG116" i="10"/>
  <c r="AG118" i="10" s="1"/>
  <c r="O97" i="5" s="1"/>
  <c r="AJ75" i="11"/>
  <c r="AH123" i="10" s="1"/>
  <c r="AJ74" i="11"/>
  <c r="AH115" i="10" s="1"/>
  <c r="AK71" i="11"/>
  <c r="AK72" i="11" s="1"/>
  <c r="AH114" i="10"/>
  <c r="AJ21" i="13"/>
  <c r="AJ24" i="13" s="1"/>
  <c r="BK41" i="12"/>
  <c r="BG41" i="12"/>
  <c r="BC41" i="12"/>
  <c r="AY41" i="12"/>
  <c r="AU41" i="12"/>
  <c r="AQ41" i="12"/>
  <c r="AM41" i="12"/>
  <c r="AI41" i="12"/>
  <c r="AE41" i="12"/>
  <c r="AA41" i="12"/>
  <c r="W41" i="12"/>
  <c r="S41" i="12"/>
  <c r="O41" i="12"/>
  <c r="K41" i="12"/>
  <c r="G41" i="12"/>
  <c r="BJ41" i="12"/>
  <c r="BF41" i="12"/>
  <c r="BB41" i="12"/>
  <c r="AX41" i="12"/>
  <c r="AT41" i="12"/>
  <c r="AP41" i="12"/>
  <c r="AL41" i="12"/>
  <c r="AH41" i="12"/>
  <c r="AD41" i="12"/>
  <c r="Z41" i="12"/>
  <c r="V41" i="12"/>
  <c r="R41" i="12"/>
  <c r="N41" i="12"/>
  <c r="J41" i="12"/>
  <c r="F41" i="12"/>
  <c r="C42" i="12"/>
  <c r="BI41" i="12"/>
  <c r="BE41" i="12"/>
  <c r="BA41" i="12"/>
  <c r="AW41" i="12"/>
  <c r="AS41" i="12"/>
  <c r="AO41" i="12"/>
  <c r="AK41" i="12"/>
  <c r="AG41" i="12"/>
  <c r="AC41" i="12"/>
  <c r="Y41" i="12"/>
  <c r="U41" i="12"/>
  <c r="Q41" i="12"/>
  <c r="M41" i="12"/>
  <c r="I41" i="12"/>
  <c r="E41" i="12"/>
  <c r="BL41" i="12"/>
  <c r="BH41" i="12"/>
  <c r="BD41" i="12"/>
  <c r="AZ41" i="12"/>
  <c r="AV41" i="12"/>
  <c r="AR41" i="12"/>
  <c r="AN41" i="12"/>
  <c r="AJ41" i="12"/>
  <c r="AF41" i="12"/>
  <c r="AB41" i="12"/>
  <c r="X41" i="12"/>
  <c r="T41" i="12"/>
  <c r="P41" i="12"/>
  <c r="L41" i="12"/>
  <c r="H41" i="12"/>
  <c r="C104" i="12"/>
  <c r="BI103" i="12"/>
  <c r="BE103" i="12"/>
  <c r="BA103" i="12"/>
  <c r="AW103" i="12"/>
  <c r="AS103" i="12"/>
  <c r="AO103" i="12"/>
  <c r="AK103" i="12"/>
  <c r="AG103" i="12"/>
  <c r="AC103" i="12"/>
  <c r="Y103" i="12"/>
  <c r="U103" i="12"/>
  <c r="Q103" i="12"/>
  <c r="M103" i="12"/>
  <c r="I103" i="12"/>
  <c r="E103" i="12"/>
  <c r="BL103" i="12"/>
  <c r="BH103" i="12"/>
  <c r="BD103" i="12"/>
  <c r="AZ103" i="12"/>
  <c r="AV103" i="12"/>
  <c r="AR103" i="12"/>
  <c r="AN103" i="12"/>
  <c r="AJ103" i="12"/>
  <c r="AF103" i="12"/>
  <c r="AB103" i="12"/>
  <c r="X103" i="12"/>
  <c r="T103" i="12"/>
  <c r="P103" i="12"/>
  <c r="L103" i="12"/>
  <c r="H103" i="12"/>
  <c r="BK103" i="12"/>
  <c r="BG103" i="12"/>
  <c r="BC103" i="12"/>
  <c r="AY103" i="12"/>
  <c r="AU103" i="12"/>
  <c r="AQ103" i="12"/>
  <c r="AM103" i="12"/>
  <c r="AI103" i="12"/>
  <c r="AE103" i="12"/>
  <c r="AA103" i="12"/>
  <c r="W103" i="12"/>
  <c r="S103" i="12"/>
  <c r="O103" i="12"/>
  <c r="K103" i="12"/>
  <c r="G103" i="12"/>
  <c r="BJ103" i="12"/>
  <c r="BF103" i="12"/>
  <c r="BB103" i="12"/>
  <c r="AX103" i="12"/>
  <c r="AT103" i="12"/>
  <c r="AP103" i="12"/>
  <c r="AL103" i="12"/>
  <c r="AH103" i="12"/>
  <c r="AD103" i="12"/>
  <c r="Z103" i="12"/>
  <c r="V103" i="12"/>
  <c r="R103" i="12"/>
  <c r="N103" i="12"/>
  <c r="J103" i="12"/>
  <c r="F103" i="12"/>
  <c r="BJ357" i="12"/>
  <c r="BF357" i="12"/>
  <c r="BB357" i="12"/>
  <c r="AX357" i="12"/>
  <c r="AT357" i="12"/>
  <c r="AP357" i="12"/>
  <c r="AL357" i="12"/>
  <c r="AH357" i="12"/>
  <c r="AD357" i="12"/>
  <c r="Z357" i="12"/>
  <c r="V357" i="12"/>
  <c r="R357" i="12"/>
  <c r="N357" i="12"/>
  <c r="J357" i="12"/>
  <c r="F357" i="12"/>
  <c r="C358" i="12"/>
  <c r="BI357" i="12"/>
  <c r="BE357" i="12"/>
  <c r="BA357" i="12"/>
  <c r="AW357" i="12"/>
  <c r="AS357" i="12"/>
  <c r="AO357" i="12"/>
  <c r="AK357" i="12"/>
  <c r="AG357" i="12"/>
  <c r="AC357" i="12"/>
  <c r="Y357" i="12"/>
  <c r="U357" i="12"/>
  <c r="Q357" i="12"/>
  <c r="M357" i="12"/>
  <c r="I357" i="12"/>
  <c r="E357" i="12"/>
  <c r="BL357" i="12"/>
  <c r="BH357" i="12"/>
  <c r="BD357" i="12"/>
  <c r="AZ357" i="12"/>
  <c r="AV357" i="12"/>
  <c r="AR357" i="12"/>
  <c r="AN357" i="12"/>
  <c r="AJ357" i="12"/>
  <c r="AF357" i="12"/>
  <c r="AB357" i="12"/>
  <c r="X357" i="12"/>
  <c r="T357" i="12"/>
  <c r="P357" i="12"/>
  <c r="L357" i="12"/>
  <c r="H357" i="12"/>
  <c r="AY357" i="12"/>
  <c r="AI357" i="12"/>
  <c r="S357" i="12"/>
  <c r="BK357" i="12"/>
  <c r="AU357" i="12"/>
  <c r="AE357" i="12"/>
  <c r="O357" i="12"/>
  <c r="BG357" i="12"/>
  <c r="AQ357" i="12"/>
  <c r="AA357" i="12"/>
  <c r="K357" i="12"/>
  <c r="BC357" i="12"/>
  <c r="AM357" i="12"/>
  <c r="G357" i="12"/>
  <c r="W357" i="12"/>
  <c r="C297" i="12"/>
  <c r="BI296" i="12"/>
  <c r="BE296" i="12"/>
  <c r="BA296" i="12"/>
  <c r="AW296" i="12"/>
  <c r="AS296" i="12"/>
  <c r="AO296" i="12"/>
  <c r="AK296" i="12"/>
  <c r="AG296" i="12"/>
  <c r="AC296" i="12"/>
  <c r="Y296" i="12"/>
  <c r="U296" i="12"/>
  <c r="Q296" i="12"/>
  <c r="M296" i="12"/>
  <c r="I296" i="12"/>
  <c r="E296" i="12"/>
  <c r="BK296" i="12"/>
  <c r="BF296" i="12"/>
  <c r="AZ296" i="12"/>
  <c r="AU296" i="12"/>
  <c r="AP296" i="12"/>
  <c r="AJ296" i="12"/>
  <c r="AE296" i="12"/>
  <c r="Z296" i="12"/>
  <c r="T296" i="12"/>
  <c r="O296" i="12"/>
  <c r="J296" i="12"/>
  <c r="BJ296" i="12"/>
  <c r="BD296" i="12"/>
  <c r="AY296" i="12"/>
  <c r="AT296" i="12"/>
  <c r="AN296" i="12"/>
  <c r="AI296" i="12"/>
  <c r="AD296" i="12"/>
  <c r="X296" i="12"/>
  <c r="S296" i="12"/>
  <c r="N296" i="12"/>
  <c r="H296" i="12"/>
  <c r="BH296" i="12"/>
  <c r="BC296" i="12"/>
  <c r="AX296" i="12"/>
  <c r="AR296" i="12"/>
  <c r="AM296" i="12"/>
  <c r="AH296" i="12"/>
  <c r="AB296" i="12"/>
  <c r="W296" i="12"/>
  <c r="R296" i="12"/>
  <c r="L296" i="12"/>
  <c r="G296" i="12"/>
  <c r="AV296" i="12"/>
  <c r="AA296" i="12"/>
  <c r="F296" i="12"/>
  <c r="BL296" i="12"/>
  <c r="AQ296" i="12"/>
  <c r="V296" i="12"/>
  <c r="BG296" i="12"/>
  <c r="AL296" i="12"/>
  <c r="P296" i="12"/>
  <c r="BB296" i="12"/>
  <c r="K296" i="12"/>
  <c r="AF296" i="12"/>
  <c r="BK230" i="12"/>
  <c r="BG230" i="12"/>
  <c r="BC230" i="12"/>
  <c r="AY230" i="12"/>
  <c r="AU230" i="12"/>
  <c r="AQ230" i="12"/>
  <c r="AM230" i="12"/>
  <c r="AI230" i="12"/>
  <c r="AE230" i="12"/>
  <c r="AA230" i="12"/>
  <c r="W230" i="12"/>
  <c r="S230" i="12"/>
  <c r="O230" i="12"/>
  <c r="K230" i="12"/>
  <c r="G230" i="12"/>
  <c r="BJ230" i="12"/>
  <c r="BF230" i="12"/>
  <c r="BB230" i="12"/>
  <c r="AX230" i="12"/>
  <c r="AT230" i="12"/>
  <c r="AP230" i="12"/>
  <c r="AL230" i="12"/>
  <c r="AH230" i="12"/>
  <c r="AD230" i="12"/>
  <c r="Z230" i="12"/>
  <c r="V230" i="12"/>
  <c r="R230" i="12"/>
  <c r="N230" i="12"/>
  <c r="J230" i="12"/>
  <c r="F230" i="12"/>
  <c r="C231" i="12"/>
  <c r="BI230" i="12"/>
  <c r="BE230" i="12"/>
  <c r="BA230" i="12"/>
  <c r="AW230" i="12"/>
  <c r="AS230" i="12"/>
  <c r="AO230" i="12"/>
  <c r="AK230" i="12"/>
  <c r="AG230" i="12"/>
  <c r="AC230" i="12"/>
  <c r="Y230" i="12"/>
  <c r="U230" i="12"/>
  <c r="Q230" i="12"/>
  <c r="M230" i="12"/>
  <c r="I230" i="12"/>
  <c r="E230" i="12"/>
  <c r="AZ230" i="12"/>
  <c r="AJ230" i="12"/>
  <c r="T230" i="12"/>
  <c r="BL230" i="12"/>
  <c r="AV230" i="12"/>
  <c r="AF230" i="12"/>
  <c r="P230" i="12"/>
  <c r="BH230" i="12"/>
  <c r="AR230" i="12"/>
  <c r="AB230" i="12"/>
  <c r="L230" i="12"/>
  <c r="H230" i="12"/>
  <c r="BD230" i="12"/>
  <c r="X230" i="12"/>
  <c r="AN230" i="12"/>
  <c r="BK168" i="12"/>
  <c r="BG168" i="12"/>
  <c r="BC168" i="12"/>
  <c r="AY168" i="12"/>
  <c r="AU168" i="12"/>
  <c r="AQ168" i="12"/>
  <c r="AM168" i="12"/>
  <c r="AI168" i="12"/>
  <c r="AE168" i="12"/>
  <c r="AA168" i="12"/>
  <c r="W168" i="12"/>
  <c r="S168" i="12"/>
  <c r="O168" i="12"/>
  <c r="K168" i="12"/>
  <c r="G168" i="12"/>
  <c r="BJ168" i="12"/>
  <c r="BF168" i="12"/>
  <c r="BB168" i="12"/>
  <c r="AX168" i="12"/>
  <c r="AT168" i="12"/>
  <c r="AP168" i="12"/>
  <c r="AL168" i="12"/>
  <c r="AH168" i="12"/>
  <c r="AD168" i="12"/>
  <c r="Z168" i="12"/>
  <c r="V168" i="12"/>
  <c r="R168" i="12"/>
  <c r="N168" i="12"/>
  <c r="J168" i="12"/>
  <c r="F168" i="12"/>
  <c r="C169" i="12"/>
  <c r="BI168" i="12"/>
  <c r="BE168" i="12"/>
  <c r="BA168" i="12"/>
  <c r="AW168" i="12"/>
  <c r="AS168" i="12"/>
  <c r="AO168" i="12"/>
  <c r="AK168" i="12"/>
  <c r="AG168" i="12"/>
  <c r="AC168" i="12"/>
  <c r="Y168" i="12"/>
  <c r="U168" i="12"/>
  <c r="Q168" i="12"/>
  <c r="M168" i="12"/>
  <c r="I168" i="12"/>
  <c r="E168" i="12"/>
  <c r="BD168" i="12"/>
  <c r="AN168" i="12"/>
  <c r="X168" i="12"/>
  <c r="H168" i="12"/>
  <c r="AZ168" i="12"/>
  <c r="AJ168" i="12"/>
  <c r="T168" i="12"/>
  <c r="BL168" i="12"/>
  <c r="AV168" i="12"/>
  <c r="AF168" i="12"/>
  <c r="P168" i="12"/>
  <c r="AB168" i="12"/>
  <c r="L168" i="12"/>
  <c r="BH168" i="12"/>
  <c r="AR168" i="12"/>
  <c r="U109" i="10" l="1"/>
  <c r="V533" i="4"/>
  <c r="U57" i="4"/>
  <c r="AG229" i="10"/>
  <c r="AG230" i="10" s="1"/>
  <c r="AF132" i="10"/>
  <c r="AH392" i="12"/>
  <c r="AH116" i="10"/>
  <c r="AH118" i="10" s="1"/>
  <c r="P97" i="5" s="1"/>
  <c r="AK75" i="11"/>
  <c r="AI123" i="10" s="1"/>
  <c r="AK74" i="11"/>
  <c r="AI115" i="10" s="1"/>
  <c r="AL71" i="11"/>
  <c r="AL72" i="11" s="1"/>
  <c r="AI114" i="10"/>
  <c r="AK21" i="13"/>
  <c r="AK24" i="13" s="1"/>
  <c r="BJ42" i="12"/>
  <c r="BF42" i="12"/>
  <c r="BB42" i="12"/>
  <c r="AX42" i="12"/>
  <c r="AT42" i="12"/>
  <c r="AP42" i="12"/>
  <c r="C43" i="12"/>
  <c r="BI42" i="12"/>
  <c r="BE42" i="12"/>
  <c r="BA42" i="12"/>
  <c r="AW42" i="12"/>
  <c r="AS42" i="12"/>
  <c r="AO42" i="12"/>
  <c r="BL42" i="12"/>
  <c r="BH42" i="12"/>
  <c r="BD42" i="12"/>
  <c r="AZ42" i="12"/>
  <c r="AV42" i="12"/>
  <c r="AR42" i="12"/>
  <c r="AN42" i="12"/>
  <c r="BK42" i="12"/>
  <c r="BG42" i="12"/>
  <c r="BC42" i="12"/>
  <c r="AY42" i="12"/>
  <c r="AU42" i="12"/>
  <c r="AQ42" i="12"/>
  <c r="AL42" i="12"/>
  <c r="AH42" i="12"/>
  <c r="AD42" i="12"/>
  <c r="Z42" i="12"/>
  <c r="V42" i="12"/>
  <c r="R42" i="12"/>
  <c r="N42" i="12"/>
  <c r="J42" i="12"/>
  <c r="F42" i="12"/>
  <c r="AK42" i="12"/>
  <c r="AG42" i="12"/>
  <c r="AC42" i="12"/>
  <c r="Y42" i="12"/>
  <c r="U42" i="12"/>
  <c r="Q42" i="12"/>
  <c r="M42" i="12"/>
  <c r="I42" i="12"/>
  <c r="E42" i="12"/>
  <c r="AJ42" i="12"/>
  <c r="AF42" i="12"/>
  <c r="AB42" i="12"/>
  <c r="X42" i="12"/>
  <c r="T42" i="12"/>
  <c r="P42" i="12"/>
  <c r="L42" i="12"/>
  <c r="H42" i="12"/>
  <c r="AM42" i="12"/>
  <c r="AI42" i="12"/>
  <c r="AE42" i="12"/>
  <c r="AA42" i="12"/>
  <c r="W42" i="12"/>
  <c r="S42" i="12"/>
  <c r="O42" i="12"/>
  <c r="K42" i="12"/>
  <c r="G42" i="12"/>
  <c r="BL104" i="12"/>
  <c r="BH104" i="12"/>
  <c r="BD104" i="12"/>
  <c r="AZ104" i="12"/>
  <c r="AV104" i="12"/>
  <c r="AR104" i="12"/>
  <c r="AN104" i="12"/>
  <c r="AJ104" i="12"/>
  <c r="AF104" i="12"/>
  <c r="AB104" i="12"/>
  <c r="X104" i="12"/>
  <c r="T104" i="12"/>
  <c r="P104" i="12"/>
  <c r="L104" i="12"/>
  <c r="H104" i="12"/>
  <c r="BK104" i="12"/>
  <c r="BG104" i="12"/>
  <c r="BC104" i="12"/>
  <c r="AY104" i="12"/>
  <c r="AU104" i="12"/>
  <c r="AQ104" i="12"/>
  <c r="AM104" i="12"/>
  <c r="AI104" i="12"/>
  <c r="AE104" i="12"/>
  <c r="AA104" i="12"/>
  <c r="W104" i="12"/>
  <c r="S104" i="12"/>
  <c r="O104" i="12"/>
  <c r="K104" i="12"/>
  <c r="G104" i="12"/>
  <c r="BJ104" i="12"/>
  <c r="BF104" i="12"/>
  <c r="BB104" i="12"/>
  <c r="AX104" i="12"/>
  <c r="AT104" i="12"/>
  <c r="AP104" i="12"/>
  <c r="AL104" i="12"/>
  <c r="AH104" i="12"/>
  <c r="AD104" i="12"/>
  <c r="Z104" i="12"/>
  <c r="V104" i="12"/>
  <c r="R104" i="12"/>
  <c r="N104" i="12"/>
  <c r="J104" i="12"/>
  <c r="F104" i="12"/>
  <c r="C105" i="12"/>
  <c r="BI104" i="12"/>
  <c r="BE104" i="12"/>
  <c r="BA104" i="12"/>
  <c r="AW104" i="12"/>
  <c r="AS104" i="12"/>
  <c r="AO104" i="12"/>
  <c r="AK104" i="12"/>
  <c r="AG104" i="12"/>
  <c r="AC104" i="12"/>
  <c r="Y104" i="12"/>
  <c r="U104" i="12"/>
  <c r="Q104" i="12"/>
  <c r="M104" i="12"/>
  <c r="I104" i="12"/>
  <c r="E104" i="12"/>
  <c r="C359" i="12"/>
  <c r="BI358" i="12"/>
  <c r="BE358" i="12"/>
  <c r="BA358" i="12"/>
  <c r="AW358" i="12"/>
  <c r="AS358" i="12"/>
  <c r="AO358" i="12"/>
  <c r="AK358" i="12"/>
  <c r="AG358" i="12"/>
  <c r="AC358" i="12"/>
  <c r="Y358" i="12"/>
  <c r="U358" i="12"/>
  <c r="Q358" i="12"/>
  <c r="M358" i="12"/>
  <c r="I358" i="12"/>
  <c r="E358" i="12"/>
  <c r="BL358" i="12"/>
  <c r="BH358" i="12"/>
  <c r="BD358" i="12"/>
  <c r="AZ358" i="12"/>
  <c r="AV358" i="12"/>
  <c r="AR358" i="12"/>
  <c r="AN358" i="12"/>
  <c r="AJ358" i="12"/>
  <c r="AF358" i="12"/>
  <c r="AB358" i="12"/>
  <c r="X358" i="12"/>
  <c r="T358" i="12"/>
  <c r="P358" i="12"/>
  <c r="L358" i="12"/>
  <c r="H358" i="12"/>
  <c r="BK358" i="12"/>
  <c r="BG358" i="12"/>
  <c r="BC358" i="12"/>
  <c r="AY358" i="12"/>
  <c r="AU358" i="12"/>
  <c r="AQ358" i="12"/>
  <c r="AM358" i="12"/>
  <c r="AI358" i="12"/>
  <c r="AE358" i="12"/>
  <c r="AA358" i="12"/>
  <c r="W358" i="12"/>
  <c r="S358" i="12"/>
  <c r="O358" i="12"/>
  <c r="K358" i="12"/>
  <c r="G358" i="12"/>
  <c r="BB358" i="12"/>
  <c r="AL358" i="12"/>
  <c r="V358" i="12"/>
  <c r="F358" i="12"/>
  <c r="AX358" i="12"/>
  <c r="AH358" i="12"/>
  <c r="R358" i="12"/>
  <c r="BJ358" i="12"/>
  <c r="AT358" i="12"/>
  <c r="AD358" i="12"/>
  <c r="N358" i="12"/>
  <c r="BF358" i="12"/>
  <c r="J358" i="12"/>
  <c r="AP358" i="12"/>
  <c r="Z358" i="12"/>
  <c r="C298" i="12"/>
  <c r="BL297" i="12"/>
  <c r="BH297" i="12"/>
  <c r="BD297" i="12"/>
  <c r="AZ297" i="12"/>
  <c r="AV297" i="12"/>
  <c r="AR297" i="12"/>
  <c r="AN297" i="12"/>
  <c r="AJ297" i="12"/>
  <c r="AF297" i="12"/>
  <c r="AB297" i="12"/>
  <c r="X297" i="12"/>
  <c r="T297" i="12"/>
  <c r="P297" i="12"/>
  <c r="L297" i="12"/>
  <c r="H297" i="12"/>
  <c r="BI297" i="12"/>
  <c r="BC297" i="12"/>
  <c r="AX297" i="12"/>
  <c r="AS297" i="12"/>
  <c r="AM297" i="12"/>
  <c r="AH297" i="12"/>
  <c r="AC297" i="12"/>
  <c r="W297" i="12"/>
  <c r="R297" i="12"/>
  <c r="M297" i="12"/>
  <c r="G297" i="12"/>
  <c r="BG297" i="12"/>
  <c r="BB297" i="12"/>
  <c r="AW297" i="12"/>
  <c r="AQ297" i="12"/>
  <c r="AL297" i="12"/>
  <c r="AG297" i="12"/>
  <c r="AA297" i="12"/>
  <c r="V297" i="12"/>
  <c r="Q297" i="12"/>
  <c r="K297" i="12"/>
  <c r="F297" i="12"/>
  <c r="BK297" i="12"/>
  <c r="BF297" i="12"/>
  <c r="BA297" i="12"/>
  <c r="AU297" i="12"/>
  <c r="AP297" i="12"/>
  <c r="AK297" i="12"/>
  <c r="AE297" i="12"/>
  <c r="Z297" i="12"/>
  <c r="U297" i="12"/>
  <c r="O297" i="12"/>
  <c r="J297" i="12"/>
  <c r="E297" i="12"/>
  <c r="AY297" i="12"/>
  <c r="AD297" i="12"/>
  <c r="I297" i="12"/>
  <c r="AT297" i="12"/>
  <c r="Y297" i="12"/>
  <c r="BJ297" i="12"/>
  <c r="AO297" i="12"/>
  <c r="S297" i="12"/>
  <c r="N297" i="12"/>
  <c r="BE297" i="12"/>
  <c r="AI297" i="12"/>
  <c r="BK231" i="12"/>
  <c r="BJ231" i="12"/>
  <c r="BF231" i="12"/>
  <c r="BB231" i="12"/>
  <c r="AX231" i="12"/>
  <c r="AT231" i="12"/>
  <c r="AP231" i="12"/>
  <c r="AL231" i="12"/>
  <c r="AH231" i="12"/>
  <c r="AD231" i="12"/>
  <c r="Z231" i="12"/>
  <c r="V231" i="12"/>
  <c r="R231" i="12"/>
  <c r="N231" i="12"/>
  <c r="J231" i="12"/>
  <c r="F231" i="12"/>
  <c r="BI231" i="12"/>
  <c r="BE231" i="12"/>
  <c r="BA231" i="12"/>
  <c r="AW231" i="12"/>
  <c r="AS231" i="12"/>
  <c r="AO231" i="12"/>
  <c r="AK231" i="12"/>
  <c r="AG231" i="12"/>
  <c r="AC231" i="12"/>
  <c r="Y231" i="12"/>
  <c r="U231" i="12"/>
  <c r="Q231" i="12"/>
  <c r="M231" i="12"/>
  <c r="I231" i="12"/>
  <c r="E231" i="12"/>
  <c r="C232" i="12"/>
  <c r="BH231" i="12"/>
  <c r="BD231" i="12"/>
  <c r="AZ231" i="12"/>
  <c r="AV231" i="12"/>
  <c r="AR231" i="12"/>
  <c r="AN231" i="12"/>
  <c r="AJ231" i="12"/>
  <c r="AF231" i="12"/>
  <c r="AB231" i="12"/>
  <c r="X231" i="12"/>
  <c r="T231" i="12"/>
  <c r="P231" i="12"/>
  <c r="L231" i="12"/>
  <c r="H231" i="12"/>
  <c r="BC231" i="12"/>
  <c r="AM231" i="12"/>
  <c r="W231" i="12"/>
  <c r="G231" i="12"/>
  <c r="AY231" i="12"/>
  <c r="AI231" i="12"/>
  <c r="S231" i="12"/>
  <c r="BL231" i="12"/>
  <c r="AU231" i="12"/>
  <c r="AE231" i="12"/>
  <c r="O231" i="12"/>
  <c r="K231" i="12"/>
  <c r="AA231" i="12"/>
  <c r="BG231" i="12"/>
  <c r="AQ231" i="12"/>
  <c r="BJ169" i="12"/>
  <c r="BF169" i="12"/>
  <c r="BB169" i="12"/>
  <c r="AX169" i="12"/>
  <c r="AT169" i="12"/>
  <c r="AP169" i="12"/>
  <c r="AL169" i="12"/>
  <c r="AH169" i="12"/>
  <c r="AD169" i="12"/>
  <c r="Z169" i="12"/>
  <c r="V169" i="12"/>
  <c r="R169" i="12"/>
  <c r="N169" i="12"/>
  <c r="J169" i="12"/>
  <c r="F169" i="12"/>
  <c r="C170" i="12"/>
  <c r="BI169" i="12"/>
  <c r="BE169" i="12"/>
  <c r="BA169" i="12"/>
  <c r="AW169" i="12"/>
  <c r="AS169" i="12"/>
  <c r="AO169" i="12"/>
  <c r="AK169" i="12"/>
  <c r="AG169" i="12"/>
  <c r="AC169" i="12"/>
  <c r="Y169" i="12"/>
  <c r="U169" i="12"/>
  <c r="Q169" i="12"/>
  <c r="M169" i="12"/>
  <c r="I169" i="12"/>
  <c r="E169" i="12"/>
  <c r="BL169" i="12"/>
  <c r="BH169" i="12"/>
  <c r="BD169" i="12"/>
  <c r="AZ169" i="12"/>
  <c r="AV169" i="12"/>
  <c r="AR169" i="12"/>
  <c r="AN169" i="12"/>
  <c r="AJ169" i="12"/>
  <c r="AF169" i="12"/>
  <c r="AB169" i="12"/>
  <c r="X169" i="12"/>
  <c r="T169" i="12"/>
  <c r="P169" i="12"/>
  <c r="L169" i="12"/>
  <c r="H169" i="12"/>
  <c r="BG169" i="12"/>
  <c r="AQ169" i="12"/>
  <c r="AA169" i="12"/>
  <c r="K169" i="12"/>
  <c r="BC169" i="12"/>
  <c r="AM169" i="12"/>
  <c r="W169" i="12"/>
  <c r="G169" i="12"/>
  <c r="AY169" i="12"/>
  <c r="AI169" i="12"/>
  <c r="S169" i="12"/>
  <c r="AE169" i="12"/>
  <c r="O169" i="12"/>
  <c r="BK169" i="12"/>
  <c r="AU169" i="12"/>
  <c r="V55" i="4" l="1"/>
  <c r="V537" i="4"/>
  <c r="AG132" i="10"/>
  <c r="AI392" i="12"/>
  <c r="AH229" i="10"/>
  <c r="AH230" i="10" s="1"/>
  <c r="AI116" i="10"/>
  <c r="AI118" i="10" s="1"/>
  <c r="Q97" i="5" s="1"/>
  <c r="AM71" i="11"/>
  <c r="AM72" i="11" s="1"/>
  <c r="AL75" i="11"/>
  <c r="AJ123" i="10" s="1"/>
  <c r="AL74" i="11"/>
  <c r="AJ115" i="10" s="1"/>
  <c r="AJ114" i="10"/>
  <c r="AL21" i="13"/>
  <c r="AL24" i="13" s="1"/>
  <c r="C44" i="12"/>
  <c r="BI43" i="12"/>
  <c r="BE43" i="12"/>
  <c r="BA43" i="12"/>
  <c r="AW43" i="12"/>
  <c r="AS43" i="12"/>
  <c r="AO43" i="12"/>
  <c r="AK43" i="12"/>
  <c r="AG43" i="12"/>
  <c r="AC43" i="12"/>
  <c r="Y43" i="12"/>
  <c r="U43" i="12"/>
  <c r="Q43" i="12"/>
  <c r="M43" i="12"/>
  <c r="I43" i="12"/>
  <c r="E43" i="12"/>
  <c r="BL43" i="12"/>
  <c r="BH43" i="12"/>
  <c r="BD43" i="12"/>
  <c r="AZ43" i="12"/>
  <c r="AV43" i="12"/>
  <c r="AR43" i="12"/>
  <c r="AN43" i="12"/>
  <c r="AJ43" i="12"/>
  <c r="AF43" i="12"/>
  <c r="AB43" i="12"/>
  <c r="X43" i="12"/>
  <c r="T43" i="12"/>
  <c r="P43" i="12"/>
  <c r="L43" i="12"/>
  <c r="H43" i="12"/>
  <c r="BK43" i="12"/>
  <c r="BG43" i="12"/>
  <c r="BC43" i="12"/>
  <c r="AY43" i="12"/>
  <c r="AU43" i="12"/>
  <c r="AQ43" i="12"/>
  <c r="AM43" i="12"/>
  <c r="AI43" i="12"/>
  <c r="AE43" i="12"/>
  <c r="AA43" i="12"/>
  <c r="W43" i="12"/>
  <c r="S43" i="12"/>
  <c r="O43" i="12"/>
  <c r="K43" i="12"/>
  <c r="G43" i="12"/>
  <c r="BJ43" i="12"/>
  <c r="BF43" i="12"/>
  <c r="BB43" i="12"/>
  <c r="AX43" i="12"/>
  <c r="AT43" i="12"/>
  <c r="AP43" i="12"/>
  <c r="AL43" i="12"/>
  <c r="AH43" i="12"/>
  <c r="AD43" i="12"/>
  <c r="Z43" i="12"/>
  <c r="V43" i="12"/>
  <c r="R43" i="12"/>
  <c r="N43" i="12"/>
  <c r="J43" i="12"/>
  <c r="F43" i="12"/>
  <c r="BK105" i="12"/>
  <c r="BG105" i="12"/>
  <c r="BC105" i="12"/>
  <c r="AY105" i="12"/>
  <c r="C106" i="12"/>
  <c r="BL105" i="12"/>
  <c r="BH105" i="12"/>
  <c r="BD105" i="12"/>
  <c r="AZ105" i="12"/>
  <c r="BI105" i="12"/>
  <c r="BA105" i="12"/>
  <c r="AU105" i="12"/>
  <c r="AQ105" i="12"/>
  <c r="AM105" i="12"/>
  <c r="AI105" i="12"/>
  <c r="AE105" i="12"/>
  <c r="AA105" i="12"/>
  <c r="W105" i="12"/>
  <c r="S105" i="12"/>
  <c r="O105" i="12"/>
  <c r="K105" i="12"/>
  <c r="G105" i="12"/>
  <c r="BF105" i="12"/>
  <c r="AX105" i="12"/>
  <c r="AT105" i="12"/>
  <c r="AP105" i="12"/>
  <c r="AL105" i="12"/>
  <c r="AH105" i="12"/>
  <c r="AD105" i="12"/>
  <c r="Z105" i="12"/>
  <c r="V105" i="12"/>
  <c r="R105" i="12"/>
  <c r="N105" i="12"/>
  <c r="J105" i="12"/>
  <c r="F105" i="12"/>
  <c r="BE105" i="12"/>
  <c r="AW105" i="12"/>
  <c r="AS105" i="12"/>
  <c r="AO105" i="12"/>
  <c r="AK105" i="12"/>
  <c r="AG105" i="12"/>
  <c r="AC105" i="12"/>
  <c r="Y105" i="12"/>
  <c r="U105" i="12"/>
  <c r="Q105" i="12"/>
  <c r="M105" i="12"/>
  <c r="I105" i="12"/>
  <c r="E105" i="12"/>
  <c r="BJ105" i="12"/>
  <c r="BB105" i="12"/>
  <c r="AV105" i="12"/>
  <c r="AR105" i="12"/>
  <c r="AN105" i="12"/>
  <c r="AJ105" i="12"/>
  <c r="AF105" i="12"/>
  <c r="AB105" i="12"/>
  <c r="X105" i="12"/>
  <c r="T105" i="12"/>
  <c r="P105" i="12"/>
  <c r="L105" i="12"/>
  <c r="H105" i="12"/>
  <c r="BL359" i="12"/>
  <c r="BH359" i="12"/>
  <c r="BD359" i="12"/>
  <c r="AZ359" i="12"/>
  <c r="AV359" i="12"/>
  <c r="AR359" i="12"/>
  <c r="AN359" i="12"/>
  <c r="AJ359" i="12"/>
  <c r="AF359" i="12"/>
  <c r="AB359" i="12"/>
  <c r="BJ359" i="12"/>
  <c r="BF359" i="12"/>
  <c r="BB359" i="12"/>
  <c r="AX359" i="12"/>
  <c r="AT359" i="12"/>
  <c r="AP359" i="12"/>
  <c r="AL359" i="12"/>
  <c r="AH359" i="12"/>
  <c r="AD359" i="12"/>
  <c r="Z359" i="12"/>
  <c r="V359" i="12"/>
  <c r="C360" i="12"/>
  <c r="BE359" i="12"/>
  <c r="AW359" i="12"/>
  <c r="AO359" i="12"/>
  <c r="AG359" i="12"/>
  <c r="Y359" i="12"/>
  <c r="T359" i="12"/>
  <c r="P359" i="12"/>
  <c r="L359" i="12"/>
  <c r="H359" i="12"/>
  <c r="BK359" i="12"/>
  <c r="BC359" i="12"/>
  <c r="AU359" i="12"/>
  <c r="AM359" i="12"/>
  <c r="AE359" i="12"/>
  <c r="X359" i="12"/>
  <c r="S359" i="12"/>
  <c r="O359" i="12"/>
  <c r="K359" i="12"/>
  <c r="G359" i="12"/>
  <c r="BI359" i="12"/>
  <c r="BA359" i="12"/>
  <c r="AS359" i="12"/>
  <c r="AK359" i="12"/>
  <c r="AC359" i="12"/>
  <c r="W359" i="12"/>
  <c r="R359" i="12"/>
  <c r="N359" i="12"/>
  <c r="J359" i="12"/>
  <c r="F359" i="12"/>
  <c r="BG359" i="12"/>
  <c r="AA359" i="12"/>
  <c r="I359" i="12"/>
  <c r="AY359" i="12"/>
  <c r="U359" i="12"/>
  <c r="E359" i="12"/>
  <c r="AQ359" i="12"/>
  <c r="Q359" i="12"/>
  <c r="M359" i="12"/>
  <c r="AI359" i="12"/>
  <c r="C299" i="12"/>
  <c r="BI298" i="12"/>
  <c r="BE298" i="12"/>
  <c r="BA298" i="12"/>
  <c r="AW298" i="12"/>
  <c r="AS298" i="12"/>
  <c r="AO298" i="12"/>
  <c r="AK298" i="12"/>
  <c r="AG298" i="12"/>
  <c r="AC298" i="12"/>
  <c r="Y298" i="12"/>
  <c r="U298" i="12"/>
  <c r="Q298" i="12"/>
  <c r="M298" i="12"/>
  <c r="I298" i="12"/>
  <c r="BL298" i="12"/>
  <c r="BH298" i="12"/>
  <c r="BD298" i="12"/>
  <c r="AZ298" i="12"/>
  <c r="AV298" i="12"/>
  <c r="AR298" i="12"/>
  <c r="AN298" i="12"/>
  <c r="AJ298" i="12"/>
  <c r="AF298" i="12"/>
  <c r="AB298" i="12"/>
  <c r="X298" i="12"/>
  <c r="T298" i="12"/>
  <c r="P298" i="12"/>
  <c r="L298" i="12"/>
  <c r="H298" i="12"/>
  <c r="BK298" i="12"/>
  <c r="BG298" i="12"/>
  <c r="BC298" i="12"/>
  <c r="AY298" i="12"/>
  <c r="AU298" i="12"/>
  <c r="AQ298" i="12"/>
  <c r="AM298" i="12"/>
  <c r="AI298" i="12"/>
  <c r="AE298" i="12"/>
  <c r="AA298" i="12"/>
  <c r="W298" i="12"/>
  <c r="S298" i="12"/>
  <c r="O298" i="12"/>
  <c r="K298" i="12"/>
  <c r="G298" i="12"/>
  <c r="BB298" i="12"/>
  <c r="AL298" i="12"/>
  <c r="V298" i="12"/>
  <c r="F298" i="12"/>
  <c r="AX298" i="12"/>
  <c r="AH298" i="12"/>
  <c r="R298" i="12"/>
  <c r="E298" i="12"/>
  <c r="BJ298" i="12"/>
  <c r="AT298" i="12"/>
  <c r="AD298" i="12"/>
  <c r="N298" i="12"/>
  <c r="Z298" i="12"/>
  <c r="J298" i="12"/>
  <c r="BF298" i="12"/>
  <c r="AP298" i="12"/>
  <c r="BL232" i="12"/>
  <c r="BH232" i="12"/>
  <c r="BD232" i="12"/>
  <c r="AZ232" i="12"/>
  <c r="AV232" i="12"/>
  <c r="AR232" i="12"/>
  <c r="AN232" i="12"/>
  <c r="AJ232" i="12"/>
  <c r="AF232" i="12"/>
  <c r="AB232" i="12"/>
  <c r="X232" i="12"/>
  <c r="T232" i="12"/>
  <c r="P232" i="12"/>
  <c r="L232" i="12"/>
  <c r="H232" i="12"/>
  <c r="BK232" i="12"/>
  <c r="BG232" i="12"/>
  <c r="BC232" i="12"/>
  <c r="AY232" i="12"/>
  <c r="AU232" i="12"/>
  <c r="AQ232" i="12"/>
  <c r="AM232" i="12"/>
  <c r="AI232" i="12"/>
  <c r="AE232" i="12"/>
  <c r="AA232" i="12"/>
  <c r="BJ232" i="12"/>
  <c r="BF232" i="12"/>
  <c r="BB232" i="12"/>
  <c r="AX232" i="12"/>
  <c r="AT232" i="12"/>
  <c r="AP232" i="12"/>
  <c r="AL232" i="12"/>
  <c r="AH232" i="12"/>
  <c r="AD232" i="12"/>
  <c r="Z232" i="12"/>
  <c r="V232" i="12"/>
  <c r="R232" i="12"/>
  <c r="N232" i="12"/>
  <c r="J232" i="12"/>
  <c r="F232" i="12"/>
  <c r="BA232" i="12"/>
  <c r="AK232" i="12"/>
  <c r="W232" i="12"/>
  <c r="O232" i="12"/>
  <c r="G232" i="12"/>
  <c r="C233" i="12"/>
  <c r="AW232" i="12"/>
  <c r="AG232" i="12"/>
  <c r="U232" i="12"/>
  <c r="M232" i="12"/>
  <c r="E232" i="12"/>
  <c r="BI232" i="12"/>
  <c r="AS232" i="12"/>
  <c r="AC232" i="12"/>
  <c r="S232" i="12"/>
  <c r="K232" i="12"/>
  <c r="Q232" i="12"/>
  <c r="BE232" i="12"/>
  <c r="I232" i="12"/>
  <c r="AO232" i="12"/>
  <c r="Y232" i="12"/>
  <c r="C171" i="12"/>
  <c r="BI170" i="12"/>
  <c r="BE170" i="12"/>
  <c r="BA170" i="12"/>
  <c r="AW170" i="12"/>
  <c r="AS170" i="12"/>
  <c r="AO170" i="12"/>
  <c r="AK170" i="12"/>
  <c r="AG170" i="12"/>
  <c r="AC170" i="12"/>
  <c r="Y170" i="12"/>
  <c r="U170" i="12"/>
  <c r="Q170" i="12"/>
  <c r="M170" i="12"/>
  <c r="I170" i="12"/>
  <c r="E170" i="12"/>
  <c r="BL170" i="12"/>
  <c r="BH170" i="12"/>
  <c r="BD170" i="12"/>
  <c r="AZ170" i="12"/>
  <c r="AV170" i="12"/>
  <c r="AR170" i="12"/>
  <c r="AN170" i="12"/>
  <c r="AJ170" i="12"/>
  <c r="AF170" i="12"/>
  <c r="AB170" i="12"/>
  <c r="X170" i="12"/>
  <c r="T170" i="12"/>
  <c r="P170" i="12"/>
  <c r="L170" i="12"/>
  <c r="H170" i="12"/>
  <c r="BK170" i="12"/>
  <c r="BG170" i="12"/>
  <c r="BC170" i="12"/>
  <c r="AY170" i="12"/>
  <c r="AU170" i="12"/>
  <c r="AQ170" i="12"/>
  <c r="AM170" i="12"/>
  <c r="AI170" i="12"/>
  <c r="AE170" i="12"/>
  <c r="AA170" i="12"/>
  <c r="W170" i="12"/>
  <c r="S170" i="12"/>
  <c r="O170" i="12"/>
  <c r="K170" i="12"/>
  <c r="G170" i="12"/>
  <c r="BJ170" i="12"/>
  <c r="AT170" i="12"/>
  <c r="AD170" i="12"/>
  <c r="N170" i="12"/>
  <c r="BF170" i="12"/>
  <c r="AP170" i="12"/>
  <c r="Z170" i="12"/>
  <c r="J170" i="12"/>
  <c r="BB170" i="12"/>
  <c r="AL170" i="12"/>
  <c r="V170" i="12"/>
  <c r="F170" i="12"/>
  <c r="AH170" i="12"/>
  <c r="R170" i="12"/>
  <c r="AX170" i="12"/>
  <c r="V109" i="10" l="1"/>
  <c r="W533" i="4"/>
  <c r="V57" i="4"/>
  <c r="AH132" i="10"/>
  <c r="AJ392" i="12"/>
  <c r="AI229" i="10"/>
  <c r="AI230" i="10" s="1"/>
  <c r="AJ116" i="10"/>
  <c r="AJ229" i="10" s="1"/>
  <c r="AJ230" i="10" s="1"/>
  <c r="AN71" i="11"/>
  <c r="AN72" i="11" s="1"/>
  <c r="AM75" i="11"/>
  <c r="AK123" i="10" s="1"/>
  <c r="AM74" i="11"/>
  <c r="AK115" i="10" s="1"/>
  <c r="AK114" i="10"/>
  <c r="AM21" i="13"/>
  <c r="AM24" i="13" s="1"/>
  <c r="BL44" i="12"/>
  <c r="BH44" i="12"/>
  <c r="BD44" i="12"/>
  <c r="AZ44" i="12"/>
  <c r="AV44" i="12"/>
  <c r="AR44" i="12"/>
  <c r="AN44" i="12"/>
  <c r="AJ44" i="12"/>
  <c r="AF44" i="12"/>
  <c r="AB44" i="12"/>
  <c r="X44" i="12"/>
  <c r="T44" i="12"/>
  <c r="P44" i="12"/>
  <c r="L44" i="12"/>
  <c r="H44" i="12"/>
  <c r="BK44" i="12"/>
  <c r="BG44" i="12"/>
  <c r="BC44" i="12"/>
  <c r="AY44" i="12"/>
  <c r="AU44" i="12"/>
  <c r="AQ44" i="12"/>
  <c r="AM44" i="12"/>
  <c r="AI44" i="12"/>
  <c r="AE44" i="12"/>
  <c r="AA44" i="12"/>
  <c r="W44" i="12"/>
  <c r="S44" i="12"/>
  <c r="O44" i="12"/>
  <c r="K44" i="12"/>
  <c r="G44" i="12"/>
  <c r="BJ44" i="12"/>
  <c r="BF44" i="12"/>
  <c r="BB44" i="12"/>
  <c r="AX44" i="12"/>
  <c r="AT44" i="12"/>
  <c r="AP44" i="12"/>
  <c r="AL44" i="12"/>
  <c r="AH44" i="12"/>
  <c r="AD44" i="12"/>
  <c r="Z44" i="12"/>
  <c r="V44" i="12"/>
  <c r="R44" i="12"/>
  <c r="N44" i="12"/>
  <c r="J44" i="12"/>
  <c r="F44" i="12"/>
  <c r="C45" i="12"/>
  <c r="BI44" i="12"/>
  <c r="BE44" i="12"/>
  <c r="BA44" i="12"/>
  <c r="AW44" i="12"/>
  <c r="AS44" i="12"/>
  <c r="AO44" i="12"/>
  <c r="AK44" i="12"/>
  <c r="AG44" i="12"/>
  <c r="AC44" i="12"/>
  <c r="Y44" i="12"/>
  <c r="U44" i="12"/>
  <c r="Q44" i="12"/>
  <c r="M44" i="12"/>
  <c r="I44" i="12"/>
  <c r="E44" i="12"/>
  <c r="BJ106" i="12"/>
  <c r="BF106" i="12"/>
  <c r="BB106" i="12"/>
  <c r="AX106" i="12"/>
  <c r="AT106" i="12"/>
  <c r="AP106" i="12"/>
  <c r="AL106" i="12"/>
  <c r="AH106" i="12"/>
  <c r="AD106" i="12"/>
  <c r="Z106" i="12"/>
  <c r="V106" i="12"/>
  <c r="R106" i="12"/>
  <c r="N106" i="12"/>
  <c r="J106" i="12"/>
  <c r="F106" i="12"/>
  <c r="C107" i="12"/>
  <c r="BI106" i="12"/>
  <c r="BE106" i="12"/>
  <c r="BA106" i="12"/>
  <c r="AW106" i="12"/>
  <c r="AS106" i="12"/>
  <c r="AO106" i="12"/>
  <c r="AK106" i="12"/>
  <c r="AG106" i="12"/>
  <c r="AC106" i="12"/>
  <c r="Y106" i="12"/>
  <c r="U106" i="12"/>
  <c r="Q106" i="12"/>
  <c r="M106" i="12"/>
  <c r="I106" i="12"/>
  <c r="E106" i="12"/>
  <c r="BL106" i="12"/>
  <c r="BH106" i="12"/>
  <c r="BD106" i="12"/>
  <c r="AZ106" i="12"/>
  <c r="AV106" i="12"/>
  <c r="AR106" i="12"/>
  <c r="AN106" i="12"/>
  <c r="AJ106" i="12"/>
  <c r="AF106" i="12"/>
  <c r="AB106" i="12"/>
  <c r="X106" i="12"/>
  <c r="T106" i="12"/>
  <c r="P106" i="12"/>
  <c r="L106" i="12"/>
  <c r="H106" i="12"/>
  <c r="BK106" i="12"/>
  <c r="BG106" i="12"/>
  <c r="BC106" i="12"/>
  <c r="AY106" i="12"/>
  <c r="AU106" i="12"/>
  <c r="AQ106" i="12"/>
  <c r="AM106" i="12"/>
  <c r="AI106" i="12"/>
  <c r="AE106" i="12"/>
  <c r="AA106" i="12"/>
  <c r="W106" i="12"/>
  <c r="S106" i="12"/>
  <c r="O106" i="12"/>
  <c r="K106" i="12"/>
  <c r="G106" i="12"/>
  <c r="BK360" i="12"/>
  <c r="BG360" i="12"/>
  <c r="BC360" i="12"/>
  <c r="AY360" i="12"/>
  <c r="AU360" i="12"/>
  <c r="AQ360" i="12"/>
  <c r="AM360" i="12"/>
  <c r="AI360" i="12"/>
  <c r="AE360" i="12"/>
  <c r="AA360" i="12"/>
  <c r="W360" i="12"/>
  <c r="S360" i="12"/>
  <c r="O360" i="12"/>
  <c r="K360" i="12"/>
  <c r="G360" i="12"/>
  <c r="BJ360" i="12"/>
  <c r="BF360" i="12"/>
  <c r="BB360" i="12"/>
  <c r="AX360" i="12"/>
  <c r="AT360" i="12"/>
  <c r="AP360" i="12"/>
  <c r="AL360" i="12"/>
  <c r="AH360" i="12"/>
  <c r="AD360" i="12"/>
  <c r="Z360" i="12"/>
  <c r="V360" i="12"/>
  <c r="R360" i="12"/>
  <c r="N360" i="12"/>
  <c r="J360" i="12"/>
  <c r="C361" i="12"/>
  <c r="BI360" i="12"/>
  <c r="BE360" i="12"/>
  <c r="BA360" i="12"/>
  <c r="AW360" i="12"/>
  <c r="AS360" i="12"/>
  <c r="AO360" i="12"/>
  <c r="AK360" i="12"/>
  <c r="AG360" i="12"/>
  <c r="AC360" i="12"/>
  <c r="Y360" i="12"/>
  <c r="U360" i="12"/>
  <c r="Q360" i="12"/>
  <c r="M360" i="12"/>
  <c r="I360" i="12"/>
  <c r="E360" i="12"/>
  <c r="BL360" i="12"/>
  <c r="AV360" i="12"/>
  <c r="AF360" i="12"/>
  <c r="P360" i="12"/>
  <c r="BH360" i="12"/>
  <c r="AR360" i="12"/>
  <c r="AB360" i="12"/>
  <c r="L360" i="12"/>
  <c r="BD360" i="12"/>
  <c r="AN360" i="12"/>
  <c r="X360" i="12"/>
  <c r="H360" i="12"/>
  <c r="AZ360" i="12"/>
  <c r="AJ360" i="12"/>
  <c r="T360" i="12"/>
  <c r="F360" i="12"/>
  <c r="BL299" i="12"/>
  <c r="BH299" i="12"/>
  <c r="BD299" i="12"/>
  <c r="AZ299" i="12"/>
  <c r="AV299" i="12"/>
  <c r="AR299" i="12"/>
  <c r="AN299" i="12"/>
  <c r="AJ299" i="12"/>
  <c r="AF299" i="12"/>
  <c r="AB299" i="12"/>
  <c r="X299" i="12"/>
  <c r="T299" i="12"/>
  <c r="P299" i="12"/>
  <c r="L299" i="12"/>
  <c r="H299" i="12"/>
  <c r="BK299" i="12"/>
  <c r="BG299" i="12"/>
  <c r="BC299" i="12"/>
  <c r="AY299" i="12"/>
  <c r="AU299" i="12"/>
  <c r="AQ299" i="12"/>
  <c r="AM299" i="12"/>
  <c r="AI299" i="12"/>
  <c r="AE299" i="12"/>
  <c r="AA299" i="12"/>
  <c r="W299" i="12"/>
  <c r="S299" i="12"/>
  <c r="O299" i="12"/>
  <c r="K299" i="12"/>
  <c r="G299" i="12"/>
  <c r="BJ299" i="12"/>
  <c r="BF299" i="12"/>
  <c r="BB299" i="12"/>
  <c r="AX299" i="12"/>
  <c r="AT299" i="12"/>
  <c r="AP299" i="12"/>
  <c r="AL299" i="12"/>
  <c r="AH299" i="12"/>
  <c r="AD299" i="12"/>
  <c r="Z299" i="12"/>
  <c r="V299" i="12"/>
  <c r="R299" i="12"/>
  <c r="N299" i="12"/>
  <c r="J299" i="12"/>
  <c r="F299" i="12"/>
  <c r="BE299" i="12"/>
  <c r="AO299" i="12"/>
  <c r="Y299" i="12"/>
  <c r="I299" i="12"/>
  <c r="BA299" i="12"/>
  <c r="AK299" i="12"/>
  <c r="U299" i="12"/>
  <c r="E299" i="12"/>
  <c r="C300" i="12"/>
  <c r="AW299" i="12"/>
  <c r="AG299" i="12"/>
  <c r="Q299" i="12"/>
  <c r="AC299" i="12"/>
  <c r="M299" i="12"/>
  <c r="BI299" i="12"/>
  <c r="AS299" i="12"/>
  <c r="BK233" i="12"/>
  <c r="BG233" i="12"/>
  <c r="BC233" i="12"/>
  <c r="AY233" i="12"/>
  <c r="AU233" i="12"/>
  <c r="AQ233" i="12"/>
  <c r="AM233" i="12"/>
  <c r="AI233" i="12"/>
  <c r="AE233" i="12"/>
  <c r="AA233" i="12"/>
  <c r="W233" i="12"/>
  <c r="S233" i="12"/>
  <c r="O233" i="12"/>
  <c r="K233" i="12"/>
  <c r="G233" i="12"/>
  <c r="BJ233" i="12"/>
  <c r="BF233" i="12"/>
  <c r="BB233" i="12"/>
  <c r="AX233" i="12"/>
  <c r="AT233" i="12"/>
  <c r="AP233" i="12"/>
  <c r="AL233" i="12"/>
  <c r="AH233" i="12"/>
  <c r="AD233" i="12"/>
  <c r="Z233" i="12"/>
  <c r="V233" i="12"/>
  <c r="R233" i="12"/>
  <c r="N233" i="12"/>
  <c r="J233" i="12"/>
  <c r="F233" i="12"/>
  <c r="C234" i="12"/>
  <c r="BI233" i="12"/>
  <c r="BE233" i="12"/>
  <c r="BA233" i="12"/>
  <c r="AW233" i="12"/>
  <c r="AS233" i="12"/>
  <c r="AO233" i="12"/>
  <c r="AK233" i="12"/>
  <c r="AG233" i="12"/>
  <c r="AC233" i="12"/>
  <c r="Y233" i="12"/>
  <c r="U233" i="12"/>
  <c r="Q233" i="12"/>
  <c r="M233" i="12"/>
  <c r="I233" i="12"/>
  <c r="E233" i="12"/>
  <c r="BD233" i="12"/>
  <c r="AN233" i="12"/>
  <c r="X233" i="12"/>
  <c r="H233" i="12"/>
  <c r="AZ233" i="12"/>
  <c r="AJ233" i="12"/>
  <c r="T233" i="12"/>
  <c r="BL233" i="12"/>
  <c r="AV233" i="12"/>
  <c r="AF233" i="12"/>
  <c r="P233" i="12"/>
  <c r="L233" i="12"/>
  <c r="BH233" i="12"/>
  <c r="AR233" i="12"/>
  <c r="AB233" i="12"/>
  <c r="BL171" i="12"/>
  <c r="BH171" i="12"/>
  <c r="BD171" i="12"/>
  <c r="AZ171" i="12"/>
  <c r="AV171" i="12"/>
  <c r="AR171" i="12"/>
  <c r="AN171" i="12"/>
  <c r="AJ171" i="12"/>
  <c r="AF171" i="12"/>
  <c r="AB171" i="12"/>
  <c r="X171" i="12"/>
  <c r="T171" i="12"/>
  <c r="P171" i="12"/>
  <c r="L171" i="12"/>
  <c r="H171" i="12"/>
  <c r="BK171" i="12"/>
  <c r="BG171" i="12"/>
  <c r="BC171" i="12"/>
  <c r="AY171" i="12"/>
  <c r="AU171" i="12"/>
  <c r="AQ171" i="12"/>
  <c r="AM171" i="12"/>
  <c r="AI171" i="12"/>
  <c r="AE171" i="12"/>
  <c r="AA171" i="12"/>
  <c r="W171" i="12"/>
  <c r="S171" i="12"/>
  <c r="O171" i="12"/>
  <c r="K171" i="12"/>
  <c r="G171" i="12"/>
  <c r="BJ171" i="12"/>
  <c r="BF171" i="12"/>
  <c r="BB171" i="12"/>
  <c r="AX171" i="12"/>
  <c r="AT171" i="12"/>
  <c r="AP171" i="12"/>
  <c r="AL171" i="12"/>
  <c r="AH171" i="12"/>
  <c r="AD171" i="12"/>
  <c r="Z171" i="12"/>
  <c r="V171" i="12"/>
  <c r="R171" i="12"/>
  <c r="N171" i="12"/>
  <c r="J171" i="12"/>
  <c r="F171" i="12"/>
  <c r="C172" i="12"/>
  <c r="AW171" i="12"/>
  <c r="AG171" i="12"/>
  <c r="Q171" i="12"/>
  <c r="BI171" i="12"/>
  <c r="AS171" i="12"/>
  <c r="AC171" i="12"/>
  <c r="M171" i="12"/>
  <c r="BE171" i="12"/>
  <c r="AO171" i="12"/>
  <c r="Y171" i="12"/>
  <c r="I171" i="12"/>
  <c r="AK171" i="12"/>
  <c r="U171" i="12"/>
  <c r="E171" i="12"/>
  <c r="BA171" i="12"/>
  <c r="W55" i="4" l="1"/>
  <c r="W537" i="4"/>
  <c r="AI132" i="10"/>
  <c r="AK392" i="12"/>
  <c r="AJ118" i="10"/>
  <c r="R97" i="5" s="1"/>
  <c r="AK116" i="10"/>
  <c r="AK118" i="10" s="1"/>
  <c r="S97" i="5" s="1"/>
  <c r="AN75" i="11"/>
  <c r="AL123" i="10" s="1"/>
  <c r="AO71" i="11"/>
  <c r="AO72" i="11" s="1"/>
  <c r="AN74" i="11"/>
  <c r="AL115" i="10" s="1"/>
  <c r="AL114" i="10"/>
  <c r="AN21" i="13"/>
  <c r="AN24" i="13" s="1"/>
  <c r="BK45" i="12"/>
  <c r="BG45" i="12"/>
  <c r="BC45" i="12"/>
  <c r="AY45" i="12"/>
  <c r="AU45" i="12"/>
  <c r="AQ45" i="12"/>
  <c r="AM45" i="12"/>
  <c r="AI45" i="12"/>
  <c r="AE45" i="12"/>
  <c r="AA45" i="12"/>
  <c r="W45" i="12"/>
  <c r="S45" i="12"/>
  <c r="O45" i="12"/>
  <c r="K45" i="12"/>
  <c r="G45" i="12"/>
  <c r="BJ45" i="12"/>
  <c r="BF45" i="12"/>
  <c r="BB45" i="12"/>
  <c r="AX45" i="12"/>
  <c r="AT45" i="12"/>
  <c r="AP45" i="12"/>
  <c r="AL45" i="12"/>
  <c r="AH45" i="12"/>
  <c r="AD45" i="12"/>
  <c r="Z45" i="12"/>
  <c r="V45" i="12"/>
  <c r="R45" i="12"/>
  <c r="N45" i="12"/>
  <c r="J45" i="12"/>
  <c r="F45" i="12"/>
  <c r="C46" i="12"/>
  <c r="BI45" i="12"/>
  <c r="BE45" i="12"/>
  <c r="BA45" i="12"/>
  <c r="AW45" i="12"/>
  <c r="AS45" i="12"/>
  <c r="AO45" i="12"/>
  <c r="AK45" i="12"/>
  <c r="AG45" i="12"/>
  <c r="AC45" i="12"/>
  <c r="Y45" i="12"/>
  <c r="U45" i="12"/>
  <c r="Q45" i="12"/>
  <c r="M45" i="12"/>
  <c r="I45" i="12"/>
  <c r="E45" i="12"/>
  <c r="BL45" i="12"/>
  <c r="BH45" i="12"/>
  <c r="BD45" i="12"/>
  <c r="AZ45" i="12"/>
  <c r="AV45" i="12"/>
  <c r="AR45" i="12"/>
  <c r="AN45" i="12"/>
  <c r="AJ45" i="12"/>
  <c r="AF45" i="12"/>
  <c r="AB45" i="12"/>
  <c r="X45" i="12"/>
  <c r="T45" i="12"/>
  <c r="P45" i="12"/>
  <c r="L45" i="12"/>
  <c r="H45" i="12"/>
  <c r="C108" i="12"/>
  <c r="BI107" i="12"/>
  <c r="BE107" i="12"/>
  <c r="BA107" i="12"/>
  <c r="AW107" i="12"/>
  <c r="AS107" i="12"/>
  <c r="AO107" i="12"/>
  <c r="AK107" i="12"/>
  <c r="AG107" i="12"/>
  <c r="AC107" i="12"/>
  <c r="Y107" i="12"/>
  <c r="U107" i="12"/>
  <c r="Q107" i="12"/>
  <c r="M107" i="12"/>
  <c r="I107" i="12"/>
  <c r="E107" i="12"/>
  <c r="BL107" i="12"/>
  <c r="BH107" i="12"/>
  <c r="BD107" i="12"/>
  <c r="AZ107" i="12"/>
  <c r="AV107" i="12"/>
  <c r="AR107" i="12"/>
  <c r="AN107" i="12"/>
  <c r="AJ107" i="12"/>
  <c r="AF107" i="12"/>
  <c r="AB107" i="12"/>
  <c r="X107" i="12"/>
  <c r="T107" i="12"/>
  <c r="P107" i="12"/>
  <c r="L107" i="12"/>
  <c r="H107" i="12"/>
  <c r="BK107" i="12"/>
  <c r="BG107" i="12"/>
  <c r="BC107" i="12"/>
  <c r="AY107" i="12"/>
  <c r="AU107" i="12"/>
  <c r="AQ107" i="12"/>
  <c r="AM107" i="12"/>
  <c r="AI107" i="12"/>
  <c r="AE107" i="12"/>
  <c r="AA107" i="12"/>
  <c r="W107" i="12"/>
  <c r="S107" i="12"/>
  <c r="O107" i="12"/>
  <c r="K107" i="12"/>
  <c r="G107" i="12"/>
  <c r="BJ107" i="12"/>
  <c r="BF107" i="12"/>
  <c r="BB107" i="12"/>
  <c r="AX107" i="12"/>
  <c r="AT107" i="12"/>
  <c r="AP107" i="12"/>
  <c r="AL107" i="12"/>
  <c r="AH107" i="12"/>
  <c r="AD107" i="12"/>
  <c r="Z107" i="12"/>
  <c r="V107" i="12"/>
  <c r="R107" i="12"/>
  <c r="N107" i="12"/>
  <c r="J107" i="12"/>
  <c r="F107" i="12"/>
  <c r="BJ361" i="12"/>
  <c r="BF361" i="12"/>
  <c r="BB361" i="12"/>
  <c r="AX361" i="12"/>
  <c r="AT361" i="12"/>
  <c r="AP361" i="12"/>
  <c r="AL361" i="12"/>
  <c r="AH361" i="12"/>
  <c r="AD361" i="12"/>
  <c r="Z361" i="12"/>
  <c r="V361" i="12"/>
  <c r="R361" i="12"/>
  <c r="N361" i="12"/>
  <c r="J361" i="12"/>
  <c r="F361" i="12"/>
  <c r="C362" i="12"/>
  <c r="BI361" i="12"/>
  <c r="BE361" i="12"/>
  <c r="BA361" i="12"/>
  <c r="AW361" i="12"/>
  <c r="AS361" i="12"/>
  <c r="AO361" i="12"/>
  <c r="AK361" i="12"/>
  <c r="AG361" i="12"/>
  <c r="AC361" i="12"/>
  <c r="Y361" i="12"/>
  <c r="U361" i="12"/>
  <c r="Q361" i="12"/>
  <c r="M361" i="12"/>
  <c r="I361" i="12"/>
  <c r="E361" i="12"/>
  <c r="BL361" i="12"/>
  <c r="BH361" i="12"/>
  <c r="BD361" i="12"/>
  <c r="AZ361" i="12"/>
  <c r="AV361" i="12"/>
  <c r="AR361" i="12"/>
  <c r="AN361" i="12"/>
  <c r="AJ361" i="12"/>
  <c r="AF361" i="12"/>
  <c r="AB361" i="12"/>
  <c r="X361" i="12"/>
  <c r="T361" i="12"/>
  <c r="P361" i="12"/>
  <c r="L361" i="12"/>
  <c r="H361" i="12"/>
  <c r="AY361" i="12"/>
  <c r="AI361" i="12"/>
  <c r="S361" i="12"/>
  <c r="BK361" i="12"/>
  <c r="AU361" i="12"/>
  <c r="AE361" i="12"/>
  <c r="O361" i="12"/>
  <c r="BG361" i="12"/>
  <c r="AQ361" i="12"/>
  <c r="AA361" i="12"/>
  <c r="K361" i="12"/>
  <c r="BC361" i="12"/>
  <c r="AM361" i="12"/>
  <c r="W361" i="12"/>
  <c r="G361" i="12"/>
  <c r="BK300" i="12"/>
  <c r="BG300" i="12"/>
  <c r="BC300" i="12"/>
  <c r="AY300" i="12"/>
  <c r="AU300" i="12"/>
  <c r="AQ300" i="12"/>
  <c r="AM300" i="12"/>
  <c r="AI300" i="12"/>
  <c r="AE300" i="12"/>
  <c r="AA300" i="12"/>
  <c r="W300" i="12"/>
  <c r="S300" i="12"/>
  <c r="O300" i="12"/>
  <c r="K300" i="12"/>
  <c r="G300" i="12"/>
  <c r="BJ300" i="12"/>
  <c r="BF300" i="12"/>
  <c r="BB300" i="12"/>
  <c r="AX300" i="12"/>
  <c r="AT300" i="12"/>
  <c r="AP300" i="12"/>
  <c r="AL300" i="12"/>
  <c r="AH300" i="12"/>
  <c r="AD300" i="12"/>
  <c r="Z300" i="12"/>
  <c r="V300" i="12"/>
  <c r="R300" i="12"/>
  <c r="N300" i="12"/>
  <c r="J300" i="12"/>
  <c r="F300" i="12"/>
  <c r="C301" i="12"/>
  <c r="BI300" i="12"/>
  <c r="BE300" i="12"/>
  <c r="BA300" i="12"/>
  <c r="AW300" i="12"/>
  <c r="AS300" i="12"/>
  <c r="AO300" i="12"/>
  <c r="AK300" i="12"/>
  <c r="AG300" i="12"/>
  <c r="AC300" i="12"/>
  <c r="Y300" i="12"/>
  <c r="U300" i="12"/>
  <c r="Q300" i="12"/>
  <c r="M300" i="12"/>
  <c r="I300" i="12"/>
  <c r="E300" i="12"/>
  <c r="BH300" i="12"/>
  <c r="AR300" i="12"/>
  <c r="AB300" i="12"/>
  <c r="L300" i="12"/>
  <c r="BD300" i="12"/>
  <c r="AN300" i="12"/>
  <c r="X300" i="12"/>
  <c r="H300" i="12"/>
  <c r="AZ300" i="12"/>
  <c r="AJ300" i="12"/>
  <c r="T300" i="12"/>
  <c r="AF300" i="12"/>
  <c r="P300" i="12"/>
  <c r="BL300" i="12"/>
  <c r="AV300" i="12"/>
  <c r="BJ234" i="12"/>
  <c r="BF234" i="12"/>
  <c r="BL234" i="12"/>
  <c r="BG234" i="12"/>
  <c r="BB234" i="12"/>
  <c r="AX234" i="12"/>
  <c r="AT234" i="12"/>
  <c r="AP234" i="12"/>
  <c r="AL234" i="12"/>
  <c r="AH234" i="12"/>
  <c r="AD234" i="12"/>
  <c r="Z234" i="12"/>
  <c r="V234" i="12"/>
  <c r="R234" i="12"/>
  <c r="N234" i="12"/>
  <c r="J234" i="12"/>
  <c r="F234" i="12"/>
  <c r="BK234" i="12"/>
  <c r="BE234" i="12"/>
  <c r="BA234" i="12"/>
  <c r="AW234" i="12"/>
  <c r="AS234" i="12"/>
  <c r="AO234" i="12"/>
  <c r="AK234" i="12"/>
  <c r="AG234" i="12"/>
  <c r="AC234" i="12"/>
  <c r="Y234" i="12"/>
  <c r="U234" i="12"/>
  <c r="Q234" i="12"/>
  <c r="M234" i="12"/>
  <c r="I234" i="12"/>
  <c r="E234" i="12"/>
  <c r="BI234" i="12"/>
  <c r="BD234" i="12"/>
  <c r="AZ234" i="12"/>
  <c r="AV234" i="12"/>
  <c r="AR234" i="12"/>
  <c r="AN234" i="12"/>
  <c r="AJ234" i="12"/>
  <c r="AF234" i="12"/>
  <c r="AB234" i="12"/>
  <c r="X234" i="12"/>
  <c r="T234" i="12"/>
  <c r="P234" i="12"/>
  <c r="L234" i="12"/>
  <c r="H234" i="12"/>
  <c r="BH234" i="12"/>
  <c r="AQ234" i="12"/>
  <c r="AA234" i="12"/>
  <c r="K234" i="12"/>
  <c r="BC234" i="12"/>
  <c r="AM234" i="12"/>
  <c r="W234" i="12"/>
  <c r="G234" i="12"/>
  <c r="AY234" i="12"/>
  <c r="AI234" i="12"/>
  <c r="S234" i="12"/>
  <c r="O234" i="12"/>
  <c r="C235" i="12"/>
  <c r="AU234" i="12"/>
  <c r="AE234" i="12"/>
  <c r="BK172" i="12"/>
  <c r="BG172" i="12"/>
  <c r="BC172" i="12"/>
  <c r="AY172" i="12"/>
  <c r="AU172" i="12"/>
  <c r="AQ172" i="12"/>
  <c r="AM172" i="12"/>
  <c r="AI172" i="12"/>
  <c r="AE172" i="12"/>
  <c r="AA172" i="12"/>
  <c r="W172" i="12"/>
  <c r="S172" i="12"/>
  <c r="O172" i="12"/>
  <c r="K172" i="12"/>
  <c r="G172" i="12"/>
  <c r="BJ172" i="12"/>
  <c r="BF172" i="12"/>
  <c r="BB172" i="12"/>
  <c r="AX172" i="12"/>
  <c r="AT172" i="12"/>
  <c r="AP172" i="12"/>
  <c r="AL172" i="12"/>
  <c r="AH172" i="12"/>
  <c r="AD172" i="12"/>
  <c r="Z172" i="12"/>
  <c r="V172" i="12"/>
  <c r="R172" i="12"/>
  <c r="N172" i="12"/>
  <c r="J172" i="12"/>
  <c r="F172" i="12"/>
  <c r="C173" i="12"/>
  <c r="BI172" i="12"/>
  <c r="BE172" i="12"/>
  <c r="BA172" i="12"/>
  <c r="AW172" i="12"/>
  <c r="AS172" i="12"/>
  <c r="AO172" i="12"/>
  <c r="AK172" i="12"/>
  <c r="AG172" i="12"/>
  <c r="AC172" i="12"/>
  <c r="Y172" i="12"/>
  <c r="U172" i="12"/>
  <c r="Q172" i="12"/>
  <c r="M172" i="12"/>
  <c r="I172" i="12"/>
  <c r="E172" i="12"/>
  <c r="AZ172" i="12"/>
  <c r="AJ172" i="12"/>
  <c r="T172" i="12"/>
  <c r="BL172" i="12"/>
  <c r="AV172" i="12"/>
  <c r="AF172" i="12"/>
  <c r="P172" i="12"/>
  <c r="BH172" i="12"/>
  <c r="AR172" i="12"/>
  <c r="AB172" i="12"/>
  <c r="L172" i="12"/>
  <c r="AN172" i="12"/>
  <c r="X172" i="12"/>
  <c r="H172" i="12"/>
  <c r="BD172" i="12"/>
  <c r="X533" i="4" l="1"/>
  <c r="W57" i="4"/>
  <c r="W109" i="10"/>
  <c r="AJ132" i="10"/>
  <c r="AL392" i="12"/>
  <c r="AL116" i="10"/>
  <c r="AL229" i="10" s="1"/>
  <c r="AL230" i="10" s="1"/>
  <c r="AK229" i="10"/>
  <c r="AK230" i="10" s="1"/>
  <c r="AO74" i="11"/>
  <c r="AM115" i="10" s="1"/>
  <c r="AP71" i="11"/>
  <c r="AP72" i="11" s="1"/>
  <c r="AO75" i="11"/>
  <c r="AM123" i="10" s="1"/>
  <c r="AO21" i="13"/>
  <c r="AO24" i="13" s="1"/>
  <c r="AM114" i="10"/>
  <c r="BJ46" i="12"/>
  <c r="BF46" i="12"/>
  <c r="BB46" i="12"/>
  <c r="AX46" i="12"/>
  <c r="AT46" i="12"/>
  <c r="AP46" i="12"/>
  <c r="AL46" i="12"/>
  <c r="AH46" i="12"/>
  <c r="AD46" i="12"/>
  <c r="Z46" i="12"/>
  <c r="V46" i="12"/>
  <c r="R46" i="12"/>
  <c r="N46" i="12"/>
  <c r="J46" i="12"/>
  <c r="F46" i="12"/>
  <c r="C47" i="12"/>
  <c r="BI46" i="12"/>
  <c r="BE46" i="12"/>
  <c r="BA46" i="12"/>
  <c r="AW46" i="12"/>
  <c r="AS46" i="12"/>
  <c r="AO46" i="12"/>
  <c r="AK46" i="12"/>
  <c r="AG46" i="12"/>
  <c r="AC46" i="12"/>
  <c r="Y46" i="12"/>
  <c r="U46" i="12"/>
  <c r="Q46" i="12"/>
  <c r="M46" i="12"/>
  <c r="I46" i="12"/>
  <c r="E46" i="12"/>
  <c r="BL46" i="12"/>
  <c r="BH46" i="12"/>
  <c r="BD46" i="12"/>
  <c r="AZ46" i="12"/>
  <c r="AV46" i="12"/>
  <c r="AR46" i="12"/>
  <c r="AN46" i="12"/>
  <c r="AJ46" i="12"/>
  <c r="AF46" i="12"/>
  <c r="AB46" i="12"/>
  <c r="X46" i="12"/>
  <c r="T46" i="12"/>
  <c r="P46" i="12"/>
  <c r="L46" i="12"/>
  <c r="H46" i="12"/>
  <c r="BK46" i="12"/>
  <c r="BG46" i="12"/>
  <c r="BC46" i="12"/>
  <c r="AY46" i="12"/>
  <c r="AU46" i="12"/>
  <c r="AQ46" i="12"/>
  <c r="AM46" i="12"/>
  <c r="AI46" i="12"/>
  <c r="AE46" i="12"/>
  <c r="AA46" i="12"/>
  <c r="W46" i="12"/>
  <c r="S46" i="12"/>
  <c r="O46" i="12"/>
  <c r="K46" i="12"/>
  <c r="G46" i="12"/>
  <c r="BL108" i="12"/>
  <c r="BH108" i="12"/>
  <c r="BD108" i="12"/>
  <c r="AZ108" i="12"/>
  <c r="AV108" i="12"/>
  <c r="AR108" i="12"/>
  <c r="AN108" i="12"/>
  <c r="AJ108" i="12"/>
  <c r="AF108" i="12"/>
  <c r="AB108" i="12"/>
  <c r="X108" i="12"/>
  <c r="T108" i="12"/>
  <c r="P108" i="12"/>
  <c r="L108" i="12"/>
  <c r="H108" i="12"/>
  <c r="BK108" i="12"/>
  <c r="BG108" i="12"/>
  <c r="BC108" i="12"/>
  <c r="AY108" i="12"/>
  <c r="AU108" i="12"/>
  <c r="AQ108" i="12"/>
  <c r="AM108" i="12"/>
  <c r="AI108" i="12"/>
  <c r="AE108" i="12"/>
  <c r="AA108" i="12"/>
  <c r="W108" i="12"/>
  <c r="S108" i="12"/>
  <c r="O108" i="12"/>
  <c r="K108" i="12"/>
  <c r="G108" i="12"/>
  <c r="BJ108" i="12"/>
  <c r="BF108" i="12"/>
  <c r="BB108" i="12"/>
  <c r="AX108" i="12"/>
  <c r="AT108" i="12"/>
  <c r="AP108" i="12"/>
  <c r="AL108" i="12"/>
  <c r="AH108" i="12"/>
  <c r="AD108" i="12"/>
  <c r="Z108" i="12"/>
  <c r="V108" i="12"/>
  <c r="R108" i="12"/>
  <c r="N108" i="12"/>
  <c r="J108" i="12"/>
  <c r="F108" i="12"/>
  <c r="C109" i="12"/>
  <c r="BI108" i="12"/>
  <c r="BE108" i="12"/>
  <c r="BA108" i="12"/>
  <c r="AW108" i="12"/>
  <c r="AS108" i="12"/>
  <c r="AO108" i="12"/>
  <c r="AK108" i="12"/>
  <c r="AG108" i="12"/>
  <c r="AC108" i="12"/>
  <c r="Y108" i="12"/>
  <c r="U108" i="12"/>
  <c r="Q108" i="12"/>
  <c r="M108" i="12"/>
  <c r="I108" i="12"/>
  <c r="E108" i="12"/>
  <c r="C363" i="12"/>
  <c r="BI362" i="12"/>
  <c r="BE362" i="12"/>
  <c r="BA362" i="12"/>
  <c r="AW362" i="12"/>
  <c r="AS362" i="12"/>
  <c r="AO362" i="12"/>
  <c r="AK362" i="12"/>
  <c r="AG362" i="12"/>
  <c r="AC362" i="12"/>
  <c r="Y362" i="12"/>
  <c r="U362" i="12"/>
  <c r="Q362" i="12"/>
  <c r="M362" i="12"/>
  <c r="I362" i="12"/>
  <c r="E362" i="12"/>
  <c r="BL362" i="12"/>
  <c r="BH362" i="12"/>
  <c r="BD362" i="12"/>
  <c r="AZ362" i="12"/>
  <c r="AV362" i="12"/>
  <c r="AR362" i="12"/>
  <c r="AN362" i="12"/>
  <c r="AJ362" i="12"/>
  <c r="AF362" i="12"/>
  <c r="AB362" i="12"/>
  <c r="X362" i="12"/>
  <c r="T362" i="12"/>
  <c r="P362" i="12"/>
  <c r="L362" i="12"/>
  <c r="H362" i="12"/>
  <c r="BK362" i="12"/>
  <c r="BG362" i="12"/>
  <c r="BC362" i="12"/>
  <c r="AY362" i="12"/>
  <c r="AU362" i="12"/>
  <c r="AQ362" i="12"/>
  <c r="AM362" i="12"/>
  <c r="AI362" i="12"/>
  <c r="AE362" i="12"/>
  <c r="AA362" i="12"/>
  <c r="W362" i="12"/>
  <c r="S362" i="12"/>
  <c r="O362" i="12"/>
  <c r="K362" i="12"/>
  <c r="G362" i="12"/>
  <c r="BB362" i="12"/>
  <c r="AL362" i="12"/>
  <c r="V362" i="12"/>
  <c r="F362" i="12"/>
  <c r="AX362" i="12"/>
  <c r="AH362" i="12"/>
  <c r="R362" i="12"/>
  <c r="BJ362" i="12"/>
  <c r="AT362" i="12"/>
  <c r="AD362" i="12"/>
  <c r="N362" i="12"/>
  <c r="BF362" i="12"/>
  <c r="AP362" i="12"/>
  <c r="Z362" i="12"/>
  <c r="J362" i="12"/>
  <c r="BJ301" i="12"/>
  <c r="BF301" i="12"/>
  <c r="BB301" i="12"/>
  <c r="AX301" i="12"/>
  <c r="AT301" i="12"/>
  <c r="AP301" i="12"/>
  <c r="AL301" i="12"/>
  <c r="AH301" i="12"/>
  <c r="AD301" i="12"/>
  <c r="Z301" i="12"/>
  <c r="V301" i="12"/>
  <c r="R301" i="12"/>
  <c r="N301" i="12"/>
  <c r="J301" i="12"/>
  <c r="F301" i="12"/>
  <c r="C302" i="12"/>
  <c r="BI301" i="12"/>
  <c r="BE301" i="12"/>
  <c r="BA301" i="12"/>
  <c r="AW301" i="12"/>
  <c r="AS301" i="12"/>
  <c r="AO301" i="12"/>
  <c r="AK301" i="12"/>
  <c r="AG301" i="12"/>
  <c r="AC301" i="12"/>
  <c r="Y301" i="12"/>
  <c r="U301" i="12"/>
  <c r="Q301" i="12"/>
  <c r="M301" i="12"/>
  <c r="I301" i="12"/>
  <c r="E301" i="12"/>
  <c r="BL301" i="12"/>
  <c r="BH301" i="12"/>
  <c r="BD301" i="12"/>
  <c r="AZ301" i="12"/>
  <c r="AV301" i="12"/>
  <c r="AR301" i="12"/>
  <c r="AN301" i="12"/>
  <c r="AJ301" i="12"/>
  <c r="AF301" i="12"/>
  <c r="AB301" i="12"/>
  <c r="X301" i="12"/>
  <c r="T301" i="12"/>
  <c r="P301" i="12"/>
  <c r="L301" i="12"/>
  <c r="H301" i="12"/>
  <c r="BK301" i="12"/>
  <c r="AU301" i="12"/>
  <c r="AE301" i="12"/>
  <c r="O301" i="12"/>
  <c r="BG301" i="12"/>
  <c r="AQ301" i="12"/>
  <c r="AA301" i="12"/>
  <c r="K301" i="12"/>
  <c r="BC301" i="12"/>
  <c r="AM301" i="12"/>
  <c r="W301" i="12"/>
  <c r="G301" i="12"/>
  <c r="AI301" i="12"/>
  <c r="S301" i="12"/>
  <c r="AY301" i="12"/>
  <c r="C236" i="12"/>
  <c r="BI235" i="12"/>
  <c r="BE235" i="12"/>
  <c r="BA235" i="12"/>
  <c r="AW235" i="12"/>
  <c r="AS235" i="12"/>
  <c r="AO235" i="12"/>
  <c r="AK235" i="12"/>
  <c r="AG235" i="12"/>
  <c r="AC235" i="12"/>
  <c r="Y235" i="12"/>
  <c r="U235" i="12"/>
  <c r="Q235" i="12"/>
  <c r="M235" i="12"/>
  <c r="I235" i="12"/>
  <c r="E235" i="12"/>
  <c r="BJ235" i="12"/>
  <c r="BD235" i="12"/>
  <c r="AY235" i="12"/>
  <c r="AT235" i="12"/>
  <c r="AN235" i="12"/>
  <c r="AI235" i="12"/>
  <c r="AD235" i="12"/>
  <c r="X235" i="12"/>
  <c r="S235" i="12"/>
  <c r="N235" i="12"/>
  <c r="H235" i="12"/>
  <c r="BH235" i="12"/>
  <c r="BC235" i="12"/>
  <c r="AX235" i="12"/>
  <c r="AR235" i="12"/>
  <c r="AM235" i="12"/>
  <c r="AH235" i="12"/>
  <c r="AB235" i="12"/>
  <c r="W235" i="12"/>
  <c r="R235" i="12"/>
  <c r="L235" i="12"/>
  <c r="G235" i="12"/>
  <c r="BL235" i="12"/>
  <c r="BG235" i="12"/>
  <c r="BB235" i="12"/>
  <c r="AV235" i="12"/>
  <c r="AQ235" i="12"/>
  <c r="AL235" i="12"/>
  <c r="AF235" i="12"/>
  <c r="AA235" i="12"/>
  <c r="V235" i="12"/>
  <c r="P235" i="12"/>
  <c r="K235" i="12"/>
  <c r="F235" i="12"/>
  <c r="BK235" i="12"/>
  <c r="AP235" i="12"/>
  <c r="T235" i="12"/>
  <c r="BF235" i="12"/>
  <c r="AJ235" i="12"/>
  <c r="O235" i="12"/>
  <c r="AZ235" i="12"/>
  <c r="AE235" i="12"/>
  <c r="J235" i="12"/>
  <c r="Z235" i="12"/>
  <c r="AU235" i="12"/>
  <c r="BL173" i="12"/>
  <c r="BH173" i="12"/>
  <c r="BD173" i="12"/>
  <c r="AZ173" i="12"/>
  <c r="BI173" i="12"/>
  <c r="BC173" i="12"/>
  <c r="AX173" i="12"/>
  <c r="AT173" i="12"/>
  <c r="AP173" i="12"/>
  <c r="AL173" i="12"/>
  <c r="AH173" i="12"/>
  <c r="AD173" i="12"/>
  <c r="Z173" i="12"/>
  <c r="V173" i="12"/>
  <c r="R173" i="12"/>
  <c r="N173" i="12"/>
  <c r="J173" i="12"/>
  <c r="F173" i="12"/>
  <c r="C174" i="12"/>
  <c r="BG173" i="12"/>
  <c r="BB173" i="12"/>
  <c r="AW173" i="12"/>
  <c r="AS173" i="12"/>
  <c r="AO173" i="12"/>
  <c r="AK173" i="12"/>
  <c r="AG173" i="12"/>
  <c r="AC173" i="12"/>
  <c r="Y173" i="12"/>
  <c r="U173" i="12"/>
  <c r="Q173" i="12"/>
  <c r="M173" i="12"/>
  <c r="I173" i="12"/>
  <c r="E173" i="12"/>
  <c r="BK173" i="12"/>
  <c r="BF173" i="12"/>
  <c r="BA173" i="12"/>
  <c r="AV173" i="12"/>
  <c r="AR173" i="12"/>
  <c r="AN173" i="12"/>
  <c r="AJ173" i="12"/>
  <c r="AF173" i="12"/>
  <c r="AB173" i="12"/>
  <c r="X173" i="12"/>
  <c r="T173" i="12"/>
  <c r="P173" i="12"/>
  <c r="L173" i="12"/>
  <c r="H173" i="12"/>
  <c r="BE173" i="12"/>
  <c r="AM173" i="12"/>
  <c r="W173" i="12"/>
  <c r="G173" i="12"/>
  <c r="AY173" i="12"/>
  <c r="AI173" i="12"/>
  <c r="S173" i="12"/>
  <c r="AU173" i="12"/>
  <c r="AE173" i="12"/>
  <c r="O173" i="12"/>
  <c r="AQ173" i="12"/>
  <c r="AA173" i="12"/>
  <c r="K173" i="12"/>
  <c r="BJ173" i="12"/>
  <c r="X55" i="4" l="1"/>
  <c r="X537" i="4"/>
  <c r="AK132" i="10"/>
  <c r="AM392" i="12"/>
  <c r="AM116" i="10"/>
  <c r="AM229" i="10" s="1"/>
  <c r="AM230" i="10" s="1"/>
  <c r="AL118" i="10"/>
  <c r="T97" i="5" s="1"/>
  <c r="AQ71" i="11"/>
  <c r="AQ72" i="11" s="1"/>
  <c r="AP74" i="11"/>
  <c r="AN115" i="10" s="1"/>
  <c r="AP75" i="11"/>
  <c r="AN123" i="10" s="1"/>
  <c r="AN114" i="10"/>
  <c r="AP21" i="13"/>
  <c r="AP24" i="13" s="1"/>
  <c r="C48" i="12"/>
  <c r="BI47" i="12"/>
  <c r="BE47" i="12"/>
  <c r="BA47" i="12"/>
  <c r="AW47" i="12"/>
  <c r="AS47" i="12"/>
  <c r="AO47" i="12"/>
  <c r="AK47" i="12"/>
  <c r="AG47" i="12"/>
  <c r="AC47" i="12"/>
  <c r="Y47" i="12"/>
  <c r="U47" i="12"/>
  <c r="Q47" i="12"/>
  <c r="M47" i="12"/>
  <c r="I47" i="12"/>
  <c r="E47" i="12"/>
  <c r="BL47" i="12"/>
  <c r="BH47" i="12"/>
  <c r="BD47" i="12"/>
  <c r="AZ47" i="12"/>
  <c r="AV47" i="12"/>
  <c r="AR47" i="12"/>
  <c r="AN47" i="12"/>
  <c r="AJ47" i="12"/>
  <c r="AF47" i="12"/>
  <c r="AB47" i="12"/>
  <c r="X47" i="12"/>
  <c r="T47" i="12"/>
  <c r="P47" i="12"/>
  <c r="L47" i="12"/>
  <c r="H47" i="12"/>
  <c r="BK47" i="12"/>
  <c r="BG47" i="12"/>
  <c r="BC47" i="12"/>
  <c r="AY47" i="12"/>
  <c r="AU47" i="12"/>
  <c r="AQ47" i="12"/>
  <c r="AM47" i="12"/>
  <c r="AI47" i="12"/>
  <c r="AE47" i="12"/>
  <c r="AA47" i="12"/>
  <c r="W47" i="12"/>
  <c r="S47" i="12"/>
  <c r="O47" i="12"/>
  <c r="K47" i="12"/>
  <c r="G47" i="12"/>
  <c r="BJ47" i="12"/>
  <c r="BF47" i="12"/>
  <c r="BB47" i="12"/>
  <c r="AX47" i="12"/>
  <c r="AT47" i="12"/>
  <c r="AP47" i="12"/>
  <c r="AL47" i="12"/>
  <c r="AH47" i="12"/>
  <c r="AD47" i="12"/>
  <c r="Z47" i="12"/>
  <c r="V47" i="12"/>
  <c r="R47" i="12"/>
  <c r="N47" i="12"/>
  <c r="J47" i="12"/>
  <c r="F47" i="12"/>
  <c r="BK109" i="12"/>
  <c r="BG109" i="12"/>
  <c r="BC109" i="12"/>
  <c r="AY109" i="12"/>
  <c r="AU109" i="12"/>
  <c r="AQ109" i="12"/>
  <c r="AM109" i="12"/>
  <c r="AI109" i="12"/>
  <c r="AE109" i="12"/>
  <c r="AA109" i="12"/>
  <c r="W109" i="12"/>
  <c r="S109" i="12"/>
  <c r="O109" i="12"/>
  <c r="K109" i="12"/>
  <c r="G109" i="12"/>
  <c r="BJ109" i="12"/>
  <c r="BF109" i="12"/>
  <c r="BB109" i="12"/>
  <c r="AX109" i="12"/>
  <c r="AT109" i="12"/>
  <c r="AP109" i="12"/>
  <c r="AL109" i="12"/>
  <c r="AH109" i="12"/>
  <c r="AD109" i="12"/>
  <c r="Z109" i="12"/>
  <c r="V109" i="12"/>
  <c r="R109" i="12"/>
  <c r="N109" i="12"/>
  <c r="J109" i="12"/>
  <c r="F109" i="12"/>
  <c r="C110" i="12"/>
  <c r="BI109" i="12"/>
  <c r="BE109" i="12"/>
  <c r="BA109" i="12"/>
  <c r="AW109" i="12"/>
  <c r="AS109" i="12"/>
  <c r="AO109" i="12"/>
  <c r="AK109" i="12"/>
  <c r="AG109" i="12"/>
  <c r="AC109" i="12"/>
  <c r="Y109" i="12"/>
  <c r="U109" i="12"/>
  <c r="Q109" i="12"/>
  <c r="M109" i="12"/>
  <c r="I109" i="12"/>
  <c r="E109" i="12"/>
  <c r="BL109" i="12"/>
  <c r="BH109" i="12"/>
  <c r="BD109" i="12"/>
  <c r="AZ109" i="12"/>
  <c r="AV109" i="12"/>
  <c r="AR109" i="12"/>
  <c r="AN109" i="12"/>
  <c r="AJ109" i="12"/>
  <c r="AF109" i="12"/>
  <c r="AB109" i="12"/>
  <c r="X109" i="12"/>
  <c r="T109" i="12"/>
  <c r="P109" i="12"/>
  <c r="L109" i="12"/>
  <c r="H109" i="12"/>
  <c r="BL363" i="12"/>
  <c r="BH363" i="12"/>
  <c r="BD363" i="12"/>
  <c r="AZ363" i="12"/>
  <c r="AV363" i="12"/>
  <c r="AR363" i="12"/>
  <c r="AN363" i="12"/>
  <c r="AJ363" i="12"/>
  <c r="AF363" i="12"/>
  <c r="AB363" i="12"/>
  <c r="X363" i="12"/>
  <c r="T363" i="12"/>
  <c r="P363" i="12"/>
  <c r="L363" i="12"/>
  <c r="H363" i="12"/>
  <c r="BK363" i="12"/>
  <c r="BG363" i="12"/>
  <c r="BC363" i="12"/>
  <c r="AY363" i="12"/>
  <c r="AU363" i="12"/>
  <c r="AQ363" i="12"/>
  <c r="AM363" i="12"/>
  <c r="AI363" i="12"/>
  <c r="AE363" i="12"/>
  <c r="AA363" i="12"/>
  <c r="W363" i="12"/>
  <c r="S363" i="12"/>
  <c r="O363" i="12"/>
  <c r="K363" i="12"/>
  <c r="G363" i="12"/>
  <c r="BJ363" i="12"/>
  <c r="BF363" i="12"/>
  <c r="BB363" i="12"/>
  <c r="AX363" i="12"/>
  <c r="AT363" i="12"/>
  <c r="AP363" i="12"/>
  <c r="AL363" i="12"/>
  <c r="AH363" i="12"/>
  <c r="AD363" i="12"/>
  <c r="Z363" i="12"/>
  <c r="V363" i="12"/>
  <c r="R363" i="12"/>
  <c r="N363" i="12"/>
  <c r="J363" i="12"/>
  <c r="F363" i="12"/>
  <c r="BE363" i="12"/>
  <c r="AO363" i="12"/>
  <c r="Y363" i="12"/>
  <c r="I363" i="12"/>
  <c r="BA363" i="12"/>
  <c r="AK363" i="12"/>
  <c r="U363" i="12"/>
  <c r="E363" i="12"/>
  <c r="C364" i="12"/>
  <c r="AW363" i="12"/>
  <c r="AG363" i="12"/>
  <c r="Q363" i="12"/>
  <c r="BI363" i="12"/>
  <c r="AS363" i="12"/>
  <c r="AC363" i="12"/>
  <c r="M363" i="12"/>
  <c r="C303" i="12"/>
  <c r="BI302" i="12"/>
  <c r="BE302" i="12"/>
  <c r="BA302" i="12"/>
  <c r="AW302" i="12"/>
  <c r="AS302" i="12"/>
  <c r="AO302" i="12"/>
  <c r="AK302" i="12"/>
  <c r="AG302" i="12"/>
  <c r="AC302" i="12"/>
  <c r="Y302" i="12"/>
  <c r="U302" i="12"/>
  <c r="Q302" i="12"/>
  <c r="M302" i="12"/>
  <c r="I302" i="12"/>
  <c r="E302" i="12"/>
  <c r="BL302" i="12"/>
  <c r="BH302" i="12"/>
  <c r="BD302" i="12"/>
  <c r="AZ302" i="12"/>
  <c r="AV302" i="12"/>
  <c r="AR302" i="12"/>
  <c r="AN302" i="12"/>
  <c r="AJ302" i="12"/>
  <c r="AF302" i="12"/>
  <c r="AB302" i="12"/>
  <c r="X302" i="12"/>
  <c r="T302" i="12"/>
  <c r="P302" i="12"/>
  <c r="L302" i="12"/>
  <c r="H302" i="12"/>
  <c r="BK302" i="12"/>
  <c r="BG302" i="12"/>
  <c r="BC302" i="12"/>
  <c r="AY302" i="12"/>
  <c r="AU302" i="12"/>
  <c r="AQ302" i="12"/>
  <c r="AM302" i="12"/>
  <c r="AI302" i="12"/>
  <c r="AE302" i="12"/>
  <c r="AA302" i="12"/>
  <c r="W302" i="12"/>
  <c r="S302" i="12"/>
  <c r="O302" i="12"/>
  <c r="K302" i="12"/>
  <c r="G302" i="12"/>
  <c r="AX302" i="12"/>
  <c r="AH302" i="12"/>
  <c r="R302" i="12"/>
  <c r="BJ302" i="12"/>
  <c r="AT302" i="12"/>
  <c r="AD302" i="12"/>
  <c r="N302" i="12"/>
  <c r="BF302" i="12"/>
  <c r="AP302" i="12"/>
  <c r="Z302" i="12"/>
  <c r="J302" i="12"/>
  <c r="AL302" i="12"/>
  <c r="V302" i="12"/>
  <c r="F302" i="12"/>
  <c r="BB302" i="12"/>
  <c r="BL236" i="12"/>
  <c r="BH236" i="12"/>
  <c r="BD236" i="12"/>
  <c r="AZ236" i="12"/>
  <c r="AV236" i="12"/>
  <c r="AR236" i="12"/>
  <c r="AN236" i="12"/>
  <c r="AJ236" i="12"/>
  <c r="AF236" i="12"/>
  <c r="AB236" i="12"/>
  <c r="X236" i="12"/>
  <c r="T236" i="12"/>
  <c r="P236" i="12"/>
  <c r="L236" i="12"/>
  <c r="H236" i="12"/>
  <c r="C237" i="12"/>
  <c r="BG236" i="12"/>
  <c r="BB236" i="12"/>
  <c r="AW236" i="12"/>
  <c r="AQ236" i="12"/>
  <c r="AL236" i="12"/>
  <c r="AG236" i="12"/>
  <c r="AA236" i="12"/>
  <c r="V236" i="12"/>
  <c r="Q236" i="12"/>
  <c r="K236" i="12"/>
  <c r="F236" i="12"/>
  <c r="BK236" i="12"/>
  <c r="BF236" i="12"/>
  <c r="BA236" i="12"/>
  <c r="AU236" i="12"/>
  <c r="AP236" i="12"/>
  <c r="AK236" i="12"/>
  <c r="AE236" i="12"/>
  <c r="Z236" i="12"/>
  <c r="U236" i="12"/>
  <c r="O236" i="12"/>
  <c r="J236" i="12"/>
  <c r="E236" i="12"/>
  <c r="BJ236" i="12"/>
  <c r="BE236" i="12"/>
  <c r="AY236" i="12"/>
  <c r="AT236" i="12"/>
  <c r="AO236" i="12"/>
  <c r="AI236" i="12"/>
  <c r="AD236" i="12"/>
  <c r="Y236" i="12"/>
  <c r="S236" i="12"/>
  <c r="N236" i="12"/>
  <c r="I236" i="12"/>
  <c r="AS236" i="12"/>
  <c r="W236" i="12"/>
  <c r="BI236" i="12"/>
  <c r="AM236" i="12"/>
  <c r="R236" i="12"/>
  <c r="BC236" i="12"/>
  <c r="AH236" i="12"/>
  <c r="M236" i="12"/>
  <c r="AX236" i="12"/>
  <c r="AC236" i="12"/>
  <c r="G236" i="12"/>
  <c r="BL174" i="12"/>
  <c r="BH174" i="12"/>
  <c r="BD174" i="12"/>
  <c r="AZ174" i="12"/>
  <c r="AV174" i="12"/>
  <c r="AR174" i="12"/>
  <c r="AN174" i="12"/>
  <c r="BK174" i="12"/>
  <c r="BG174" i="12"/>
  <c r="BC174" i="12"/>
  <c r="AY174" i="12"/>
  <c r="AU174" i="12"/>
  <c r="AQ174" i="12"/>
  <c r="AM174" i="12"/>
  <c r="AI174" i="12"/>
  <c r="AE174" i="12"/>
  <c r="AA174" i="12"/>
  <c r="W174" i="12"/>
  <c r="S174" i="12"/>
  <c r="O174" i="12"/>
  <c r="K174" i="12"/>
  <c r="G174" i="12"/>
  <c r="BI174" i="12"/>
  <c r="BA174" i="12"/>
  <c r="AS174" i="12"/>
  <c r="AK174" i="12"/>
  <c r="AF174" i="12"/>
  <c r="Z174" i="12"/>
  <c r="U174" i="12"/>
  <c r="P174" i="12"/>
  <c r="J174" i="12"/>
  <c r="E174" i="12"/>
  <c r="BF174" i="12"/>
  <c r="AX174" i="12"/>
  <c r="AP174" i="12"/>
  <c r="AJ174" i="12"/>
  <c r="AD174" i="12"/>
  <c r="Y174" i="12"/>
  <c r="T174" i="12"/>
  <c r="N174" i="12"/>
  <c r="I174" i="12"/>
  <c r="C175" i="12"/>
  <c r="BE174" i="12"/>
  <c r="AW174" i="12"/>
  <c r="AO174" i="12"/>
  <c r="AH174" i="12"/>
  <c r="AC174" i="12"/>
  <c r="X174" i="12"/>
  <c r="R174" i="12"/>
  <c r="M174" i="12"/>
  <c r="H174" i="12"/>
  <c r="AL174" i="12"/>
  <c r="Q174" i="12"/>
  <c r="BJ174" i="12"/>
  <c r="AG174" i="12"/>
  <c r="L174" i="12"/>
  <c r="BB174" i="12"/>
  <c r="AB174" i="12"/>
  <c r="F174" i="12"/>
  <c r="AT174" i="12"/>
  <c r="V174" i="12"/>
  <c r="X109" i="10" l="1"/>
  <c r="X57" i="4"/>
  <c r="Y533" i="4"/>
  <c r="AL132" i="10"/>
  <c r="AN392" i="12"/>
  <c r="AM118" i="10"/>
  <c r="AN116" i="10"/>
  <c r="AN118" i="10" s="1"/>
  <c r="AR71" i="11"/>
  <c r="AR72" i="11" s="1"/>
  <c r="AQ75" i="11"/>
  <c r="AO123" i="10" s="1"/>
  <c r="AQ74" i="11"/>
  <c r="AO115" i="10" s="1"/>
  <c r="AQ21" i="13"/>
  <c r="AQ24" i="13" s="1"/>
  <c r="AO114" i="10"/>
  <c r="BL48" i="12"/>
  <c r="BH48" i="12"/>
  <c r="BD48" i="12"/>
  <c r="AZ48" i="12"/>
  <c r="AV48" i="12"/>
  <c r="AR48" i="12"/>
  <c r="AN48" i="12"/>
  <c r="AJ48" i="12"/>
  <c r="AF48" i="12"/>
  <c r="AB48" i="12"/>
  <c r="X48" i="12"/>
  <c r="T48" i="12"/>
  <c r="P48" i="12"/>
  <c r="L48" i="12"/>
  <c r="H48" i="12"/>
  <c r="BK48" i="12"/>
  <c r="BG48" i="12"/>
  <c r="BC48" i="12"/>
  <c r="AY48" i="12"/>
  <c r="AU48" i="12"/>
  <c r="AQ48" i="12"/>
  <c r="AM48" i="12"/>
  <c r="AI48" i="12"/>
  <c r="AE48" i="12"/>
  <c r="AA48" i="12"/>
  <c r="W48" i="12"/>
  <c r="S48" i="12"/>
  <c r="O48" i="12"/>
  <c r="K48" i="12"/>
  <c r="G48" i="12"/>
  <c r="BJ48" i="12"/>
  <c r="BF48" i="12"/>
  <c r="BB48" i="12"/>
  <c r="AX48" i="12"/>
  <c r="AT48" i="12"/>
  <c r="AP48" i="12"/>
  <c r="AL48" i="12"/>
  <c r="AH48" i="12"/>
  <c r="AD48" i="12"/>
  <c r="Z48" i="12"/>
  <c r="V48" i="12"/>
  <c r="R48" i="12"/>
  <c r="N48" i="12"/>
  <c r="J48" i="12"/>
  <c r="F48" i="12"/>
  <c r="C49" i="12"/>
  <c r="BI48" i="12"/>
  <c r="BE48" i="12"/>
  <c r="BA48" i="12"/>
  <c r="AW48" i="12"/>
  <c r="AS48" i="12"/>
  <c r="AO48" i="12"/>
  <c r="AK48" i="12"/>
  <c r="AG48" i="12"/>
  <c r="AC48" i="12"/>
  <c r="Y48" i="12"/>
  <c r="U48" i="12"/>
  <c r="Q48" i="12"/>
  <c r="M48" i="12"/>
  <c r="I48" i="12"/>
  <c r="E48" i="12"/>
  <c r="BJ110" i="12"/>
  <c r="BF110" i="12"/>
  <c r="BB110" i="12"/>
  <c r="AX110" i="12"/>
  <c r="AT110" i="12"/>
  <c r="AP110" i="12"/>
  <c r="AL110" i="12"/>
  <c r="AH110" i="12"/>
  <c r="AD110" i="12"/>
  <c r="Z110" i="12"/>
  <c r="V110" i="12"/>
  <c r="R110" i="12"/>
  <c r="N110" i="12"/>
  <c r="J110" i="12"/>
  <c r="F110" i="12"/>
  <c r="C111" i="12"/>
  <c r="BI110" i="12"/>
  <c r="BE110" i="12"/>
  <c r="BA110" i="12"/>
  <c r="AW110" i="12"/>
  <c r="AS110" i="12"/>
  <c r="AO110" i="12"/>
  <c r="AK110" i="12"/>
  <c r="AG110" i="12"/>
  <c r="AC110" i="12"/>
  <c r="Y110" i="12"/>
  <c r="U110" i="12"/>
  <c r="Q110" i="12"/>
  <c r="M110" i="12"/>
  <c r="I110" i="12"/>
  <c r="E110" i="12"/>
  <c r="BL110" i="12"/>
  <c r="BH110" i="12"/>
  <c r="BD110" i="12"/>
  <c r="AZ110" i="12"/>
  <c r="AV110" i="12"/>
  <c r="AR110" i="12"/>
  <c r="AN110" i="12"/>
  <c r="AJ110" i="12"/>
  <c r="AF110" i="12"/>
  <c r="AB110" i="12"/>
  <c r="X110" i="12"/>
  <c r="T110" i="12"/>
  <c r="P110" i="12"/>
  <c r="L110" i="12"/>
  <c r="H110" i="12"/>
  <c r="BK110" i="12"/>
  <c r="BG110" i="12"/>
  <c r="BC110" i="12"/>
  <c r="AY110" i="12"/>
  <c r="AU110" i="12"/>
  <c r="AQ110" i="12"/>
  <c r="AM110" i="12"/>
  <c r="AI110" i="12"/>
  <c r="AE110" i="12"/>
  <c r="AA110" i="12"/>
  <c r="W110" i="12"/>
  <c r="S110" i="12"/>
  <c r="O110" i="12"/>
  <c r="K110" i="12"/>
  <c r="G110" i="12"/>
  <c r="BK364" i="12"/>
  <c r="BG364" i="12"/>
  <c r="BC364" i="12"/>
  <c r="AY364" i="12"/>
  <c r="AU364" i="12"/>
  <c r="AQ364" i="12"/>
  <c r="AM364" i="12"/>
  <c r="AI364" i="12"/>
  <c r="AE364" i="12"/>
  <c r="AA364" i="12"/>
  <c r="W364" i="12"/>
  <c r="S364" i="12"/>
  <c r="O364" i="12"/>
  <c r="K364" i="12"/>
  <c r="G364" i="12"/>
  <c r="BJ364" i="12"/>
  <c r="BF364" i="12"/>
  <c r="BB364" i="12"/>
  <c r="AX364" i="12"/>
  <c r="AT364" i="12"/>
  <c r="AP364" i="12"/>
  <c r="AL364" i="12"/>
  <c r="AH364" i="12"/>
  <c r="AD364" i="12"/>
  <c r="Z364" i="12"/>
  <c r="V364" i="12"/>
  <c r="R364" i="12"/>
  <c r="N364" i="12"/>
  <c r="J364" i="12"/>
  <c r="F364" i="12"/>
  <c r="C365" i="12"/>
  <c r="BI364" i="12"/>
  <c r="BE364" i="12"/>
  <c r="BA364" i="12"/>
  <c r="AW364" i="12"/>
  <c r="AS364" i="12"/>
  <c r="AO364" i="12"/>
  <c r="AK364" i="12"/>
  <c r="AG364" i="12"/>
  <c r="AC364" i="12"/>
  <c r="Y364" i="12"/>
  <c r="U364" i="12"/>
  <c r="Q364" i="12"/>
  <c r="M364" i="12"/>
  <c r="I364" i="12"/>
  <c r="E364" i="12"/>
  <c r="BH364" i="12"/>
  <c r="AR364" i="12"/>
  <c r="AB364" i="12"/>
  <c r="L364" i="12"/>
  <c r="BD364" i="12"/>
  <c r="AN364" i="12"/>
  <c r="X364" i="12"/>
  <c r="H364" i="12"/>
  <c r="AZ364" i="12"/>
  <c r="AJ364" i="12"/>
  <c r="T364" i="12"/>
  <c r="BL364" i="12"/>
  <c r="AV364" i="12"/>
  <c r="AF364" i="12"/>
  <c r="P364" i="12"/>
  <c r="BL303" i="12"/>
  <c r="BH303" i="12"/>
  <c r="BD303" i="12"/>
  <c r="AZ303" i="12"/>
  <c r="AV303" i="12"/>
  <c r="AR303" i="12"/>
  <c r="AN303" i="12"/>
  <c r="AJ303" i="12"/>
  <c r="AF303" i="12"/>
  <c r="AB303" i="12"/>
  <c r="X303" i="12"/>
  <c r="T303" i="12"/>
  <c r="P303" i="12"/>
  <c r="L303" i="12"/>
  <c r="H303" i="12"/>
  <c r="BK303" i="12"/>
  <c r="BG303" i="12"/>
  <c r="BC303" i="12"/>
  <c r="AY303" i="12"/>
  <c r="AU303" i="12"/>
  <c r="AQ303" i="12"/>
  <c r="AM303" i="12"/>
  <c r="AI303" i="12"/>
  <c r="AE303" i="12"/>
  <c r="AA303" i="12"/>
  <c r="W303" i="12"/>
  <c r="S303" i="12"/>
  <c r="O303" i="12"/>
  <c r="K303" i="12"/>
  <c r="G303" i="12"/>
  <c r="BJ303" i="12"/>
  <c r="BF303" i="12"/>
  <c r="BB303" i="12"/>
  <c r="AX303" i="12"/>
  <c r="AT303" i="12"/>
  <c r="AP303" i="12"/>
  <c r="AL303" i="12"/>
  <c r="AH303" i="12"/>
  <c r="AD303" i="12"/>
  <c r="Z303" i="12"/>
  <c r="V303" i="12"/>
  <c r="R303" i="12"/>
  <c r="N303" i="12"/>
  <c r="J303" i="12"/>
  <c r="F303" i="12"/>
  <c r="BA303" i="12"/>
  <c r="AK303" i="12"/>
  <c r="U303" i="12"/>
  <c r="E303" i="12"/>
  <c r="C304" i="12"/>
  <c r="AW303" i="12"/>
  <c r="AG303" i="12"/>
  <c r="Q303" i="12"/>
  <c r="BI303" i="12"/>
  <c r="AS303" i="12"/>
  <c r="AC303" i="12"/>
  <c r="M303" i="12"/>
  <c r="AO303" i="12"/>
  <c r="Y303" i="12"/>
  <c r="I303" i="12"/>
  <c r="BE303" i="12"/>
  <c r="BK237" i="12"/>
  <c r="BG237" i="12"/>
  <c r="BC237" i="12"/>
  <c r="AY237" i="12"/>
  <c r="AU237" i="12"/>
  <c r="AQ237" i="12"/>
  <c r="AM237" i="12"/>
  <c r="AI237" i="12"/>
  <c r="AE237" i="12"/>
  <c r="AA237" i="12"/>
  <c r="W237" i="12"/>
  <c r="S237" i="12"/>
  <c r="O237" i="12"/>
  <c r="K237" i="12"/>
  <c r="G237" i="12"/>
  <c r="BJ237" i="12"/>
  <c r="BE237" i="12"/>
  <c r="AZ237" i="12"/>
  <c r="AT237" i="12"/>
  <c r="AO237" i="12"/>
  <c r="AJ237" i="12"/>
  <c r="AD237" i="12"/>
  <c r="Y237" i="12"/>
  <c r="T237" i="12"/>
  <c r="N237" i="12"/>
  <c r="I237" i="12"/>
  <c r="BI237" i="12"/>
  <c r="BD237" i="12"/>
  <c r="AX237" i="12"/>
  <c r="AS237" i="12"/>
  <c r="AN237" i="12"/>
  <c r="AH237" i="12"/>
  <c r="AC237" i="12"/>
  <c r="X237" i="12"/>
  <c r="R237" i="12"/>
  <c r="M237" i="12"/>
  <c r="H237" i="12"/>
  <c r="C238" i="12"/>
  <c r="BH237" i="12"/>
  <c r="BB237" i="12"/>
  <c r="AW237" i="12"/>
  <c r="AR237" i="12"/>
  <c r="AL237" i="12"/>
  <c r="AG237" i="12"/>
  <c r="AB237" i="12"/>
  <c r="V237" i="12"/>
  <c r="Q237" i="12"/>
  <c r="L237" i="12"/>
  <c r="F237" i="12"/>
  <c r="AV237" i="12"/>
  <c r="Z237" i="12"/>
  <c r="E237" i="12"/>
  <c r="BL237" i="12"/>
  <c r="AP237" i="12"/>
  <c r="U237" i="12"/>
  <c r="BF237" i="12"/>
  <c r="AK237" i="12"/>
  <c r="P237" i="12"/>
  <c r="BA237" i="12"/>
  <c r="AF237" i="12"/>
  <c r="J237" i="12"/>
  <c r="BK175" i="12"/>
  <c r="BG175" i="12"/>
  <c r="BC175" i="12"/>
  <c r="AY175" i="12"/>
  <c r="AU175" i="12"/>
  <c r="AQ175" i="12"/>
  <c r="AM175" i="12"/>
  <c r="AI175" i="12"/>
  <c r="AE175" i="12"/>
  <c r="AA175" i="12"/>
  <c r="W175" i="12"/>
  <c r="S175" i="12"/>
  <c r="O175" i="12"/>
  <c r="K175" i="12"/>
  <c r="G175" i="12"/>
  <c r="BJ175" i="12"/>
  <c r="BF175" i="12"/>
  <c r="BB175" i="12"/>
  <c r="AX175" i="12"/>
  <c r="AT175" i="12"/>
  <c r="AP175" i="12"/>
  <c r="AL175" i="12"/>
  <c r="AH175" i="12"/>
  <c r="AD175" i="12"/>
  <c r="Z175" i="12"/>
  <c r="V175" i="12"/>
  <c r="R175" i="12"/>
  <c r="N175" i="12"/>
  <c r="J175" i="12"/>
  <c r="F175" i="12"/>
  <c r="BL175" i="12"/>
  <c r="BD175" i="12"/>
  <c r="AV175" i="12"/>
  <c r="AN175" i="12"/>
  <c r="AF175" i="12"/>
  <c r="X175" i="12"/>
  <c r="P175" i="12"/>
  <c r="H175" i="12"/>
  <c r="BI175" i="12"/>
  <c r="BA175" i="12"/>
  <c r="AS175" i="12"/>
  <c r="AK175" i="12"/>
  <c r="AC175" i="12"/>
  <c r="U175" i="12"/>
  <c r="M175" i="12"/>
  <c r="E175" i="12"/>
  <c r="BH175" i="12"/>
  <c r="AZ175" i="12"/>
  <c r="AR175" i="12"/>
  <c r="AJ175" i="12"/>
  <c r="AB175" i="12"/>
  <c r="T175" i="12"/>
  <c r="L175" i="12"/>
  <c r="AO175" i="12"/>
  <c r="I175" i="12"/>
  <c r="C176" i="12"/>
  <c r="AG175" i="12"/>
  <c r="BE175" i="12"/>
  <c r="Y175" i="12"/>
  <c r="Q175" i="12"/>
  <c r="AW175" i="12"/>
  <c r="L45" i="5" l="1"/>
  <c r="U97" i="5"/>
  <c r="Y537" i="4"/>
  <c r="Y55" i="4"/>
  <c r="AM132" i="10"/>
  <c r="AO392" i="12"/>
  <c r="AN229" i="10"/>
  <c r="AN230" i="10" s="1"/>
  <c r="AO116" i="10"/>
  <c r="AO229" i="10" s="1"/>
  <c r="AO230" i="10" s="1"/>
  <c r="AR74" i="11"/>
  <c r="AP115" i="10" s="1"/>
  <c r="AS71" i="11"/>
  <c r="AS72" i="11" s="1"/>
  <c r="AR75" i="11"/>
  <c r="AP123" i="10" s="1"/>
  <c r="AP114" i="10"/>
  <c r="AR21" i="13"/>
  <c r="AR24" i="13" s="1"/>
  <c r="BK49" i="12"/>
  <c r="BG49" i="12"/>
  <c r="BC49" i="12"/>
  <c r="AY49" i="12"/>
  <c r="AU49" i="12"/>
  <c r="AQ49" i="12"/>
  <c r="AM49" i="12"/>
  <c r="AI49" i="12"/>
  <c r="AE49" i="12"/>
  <c r="AA49" i="12"/>
  <c r="W49" i="12"/>
  <c r="S49" i="12"/>
  <c r="O49" i="12"/>
  <c r="K49" i="12"/>
  <c r="G49" i="12"/>
  <c r="BJ49" i="12"/>
  <c r="BF49" i="12"/>
  <c r="BB49" i="12"/>
  <c r="AX49" i="12"/>
  <c r="AT49" i="12"/>
  <c r="AP49" i="12"/>
  <c r="AL49" i="12"/>
  <c r="AH49" i="12"/>
  <c r="AD49" i="12"/>
  <c r="Z49" i="12"/>
  <c r="V49" i="12"/>
  <c r="R49" i="12"/>
  <c r="N49" i="12"/>
  <c r="J49" i="12"/>
  <c r="F49" i="12"/>
  <c r="C50" i="12"/>
  <c r="BI49" i="12"/>
  <c r="BE49" i="12"/>
  <c r="BA49" i="12"/>
  <c r="AW49" i="12"/>
  <c r="AS49" i="12"/>
  <c r="AO49" i="12"/>
  <c r="AK49" i="12"/>
  <c r="AG49" i="12"/>
  <c r="AC49" i="12"/>
  <c r="Y49" i="12"/>
  <c r="U49" i="12"/>
  <c r="Q49" i="12"/>
  <c r="M49" i="12"/>
  <c r="I49" i="12"/>
  <c r="E49" i="12"/>
  <c r="BL49" i="12"/>
  <c r="BH49" i="12"/>
  <c r="BD49" i="12"/>
  <c r="AZ49" i="12"/>
  <c r="AV49" i="12"/>
  <c r="AR49" i="12"/>
  <c r="AN49" i="12"/>
  <c r="AJ49" i="12"/>
  <c r="AF49" i="12"/>
  <c r="AB49" i="12"/>
  <c r="X49" i="12"/>
  <c r="T49" i="12"/>
  <c r="P49" i="12"/>
  <c r="L49" i="12"/>
  <c r="H49" i="12"/>
  <c r="BJ111" i="12"/>
  <c r="BF111" i="12"/>
  <c r="BB111" i="12"/>
  <c r="AX111" i="12"/>
  <c r="AT111" i="12"/>
  <c r="AP111" i="12"/>
  <c r="AL111" i="12"/>
  <c r="AH111" i="12"/>
  <c r="AD111" i="12"/>
  <c r="Z111" i="12"/>
  <c r="C112" i="12"/>
  <c r="BI111" i="12"/>
  <c r="BE111" i="12"/>
  <c r="BL111" i="12"/>
  <c r="BH111" i="12"/>
  <c r="BD111" i="12"/>
  <c r="AZ111" i="12"/>
  <c r="BK111" i="12"/>
  <c r="BG111" i="12"/>
  <c r="BC111" i="12"/>
  <c r="AY111" i="12"/>
  <c r="AU111" i="12"/>
  <c r="AQ111" i="12"/>
  <c r="AM111" i="12"/>
  <c r="AI111" i="12"/>
  <c r="AE111" i="12"/>
  <c r="AA111" i="12"/>
  <c r="AW111" i="12"/>
  <c r="AO111" i="12"/>
  <c r="AG111" i="12"/>
  <c r="Y111" i="12"/>
  <c r="U111" i="12"/>
  <c r="Q111" i="12"/>
  <c r="M111" i="12"/>
  <c r="I111" i="12"/>
  <c r="E111" i="12"/>
  <c r="AV111" i="12"/>
  <c r="AN111" i="12"/>
  <c r="AF111" i="12"/>
  <c r="X111" i="12"/>
  <c r="T111" i="12"/>
  <c r="P111" i="12"/>
  <c r="L111" i="12"/>
  <c r="H111" i="12"/>
  <c r="AS111" i="12"/>
  <c r="AK111" i="12"/>
  <c r="AC111" i="12"/>
  <c r="W111" i="12"/>
  <c r="S111" i="12"/>
  <c r="O111" i="12"/>
  <c r="K111" i="12"/>
  <c r="G111" i="12"/>
  <c r="BA111" i="12"/>
  <c r="AR111" i="12"/>
  <c r="AJ111" i="12"/>
  <c r="AB111" i="12"/>
  <c r="V111" i="12"/>
  <c r="R111" i="12"/>
  <c r="N111" i="12"/>
  <c r="J111" i="12"/>
  <c r="F111" i="12"/>
  <c r="BJ365" i="12"/>
  <c r="BF365" i="12"/>
  <c r="BB365" i="12"/>
  <c r="AX365" i="12"/>
  <c r="AT365" i="12"/>
  <c r="AP365" i="12"/>
  <c r="AL365" i="12"/>
  <c r="AH365" i="12"/>
  <c r="AD365" i="12"/>
  <c r="Z365" i="12"/>
  <c r="V365" i="12"/>
  <c r="R365" i="12"/>
  <c r="N365" i="12"/>
  <c r="J365" i="12"/>
  <c r="F365" i="12"/>
  <c r="C366" i="12"/>
  <c r="BI365" i="12"/>
  <c r="BE365" i="12"/>
  <c r="BA365" i="12"/>
  <c r="AW365" i="12"/>
  <c r="AS365" i="12"/>
  <c r="AO365" i="12"/>
  <c r="AK365" i="12"/>
  <c r="AG365" i="12"/>
  <c r="AC365" i="12"/>
  <c r="Y365" i="12"/>
  <c r="U365" i="12"/>
  <c r="Q365" i="12"/>
  <c r="M365" i="12"/>
  <c r="I365" i="12"/>
  <c r="E365" i="12"/>
  <c r="BL365" i="12"/>
  <c r="BH365" i="12"/>
  <c r="BD365" i="12"/>
  <c r="AZ365" i="12"/>
  <c r="AV365" i="12"/>
  <c r="AR365" i="12"/>
  <c r="AN365" i="12"/>
  <c r="AJ365" i="12"/>
  <c r="AF365" i="12"/>
  <c r="AB365" i="12"/>
  <c r="X365" i="12"/>
  <c r="T365" i="12"/>
  <c r="P365" i="12"/>
  <c r="L365" i="12"/>
  <c r="H365" i="12"/>
  <c r="BK365" i="12"/>
  <c r="AU365" i="12"/>
  <c r="AE365" i="12"/>
  <c r="O365" i="12"/>
  <c r="BG365" i="12"/>
  <c r="AQ365" i="12"/>
  <c r="AA365" i="12"/>
  <c r="K365" i="12"/>
  <c r="BC365" i="12"/>
  <c r="AM365" i="12"/>
  <c r="W365" i="12"/>
  <c r="G365" i="12"/>
  <c r="AY365" i="12"/>
  <c r="AI365" i="12"/>
  <c r="S365" i="12"/>
  <c r="BK304" i="12"/>
  <c r="BG304" i="12"/>
  <c r="BC304" i="12"/>
  <c r="AY304" i="12"/>
  <c r="AU304" i="12"/>
  <c r="AQ304" i="12"/>
  <c r="AM304" i="12"/>
  <c r="AI304" i="12"/>
  <c r="AE304" i="12"/>
  <c r="AA304" i="12"/>
  <c r="W304" i="12"/>
  <c r="S304" i="12"/>
  <c r="O304" i="12"/>
  <c r="K304" i="12"/>
  <c r="G304" i="12"/>
  <c r="BJ304" i="12"/>
  <c r="BF304" i="12"/>
  <c r="BB304" i="12"/>
  <c r="AX304" i="12"/>
  <c r="AT304" i="12"/>
  <c r="AP304" i="12"/>
  <c r="AL304" i="12"/>
  <c r="AH304" i="12"/>
  <c r="AD304" i="12"/>
  <c r="Z304" i="12"/>
  <c r="V304" i="12"/>
  <c r="R304" i="12"/>
  <c r="N304" i="12"/>
  <c r="J304" i="12"/>
  <c r="F304" i="12"/>
  <c r="C305" i="12"/>
  <c r="BI304" i="12"/>
  <c r="BE304" i="12"/>
  <c r="BA304" i="12"/>
  <c r="AW304" i="12"/>
  <c r="AS304" i="12"/>
  <c r="AO304" i="12"/>
  <c r="AK304" i="12"/>
  <c r="AG304" i="12"/>
  <c r="AC304" i="12"/>
  <c r="Y304" i="12"/>
  <c r="U304" i="12"/>
  <c r="Q304" i="12"/>
  <c r="M304" i="12"/>
  <c r="I304" i="12"/>
  <c r="E304" i="12"/>
  <c r="BD304" i="12"/>
  <c r="AN304" i="12"/>
  <c r="X304" i="12"/>
  <c r="H304" i="12"/>
  <c r="AZ304" i="12"/>
  <c r="AJ304" i="12"/>
  <c r="T304" i="12"/>
  <c r="BL304" i="12"/>
  <c r="AV304" i="12"/>
  <c r="AF304" i="12"/>
  <c r="P304" i="12"/>
  <c r="AR304" i="12"/>
  <c r="AB304" i="12"/>
  <c r="L304" i="12"/>
  <c r="BH304" i="12"/>
  <c r="BJ238" i="12"/>
  <c r="BF238" i="12"/>
  <c r="BB238" i="12"/>
  <c r="AX238" i="12"/>
  <c r="AT238" i="12"/>
  <c r="AP238" i="12"/>
  <c r="AL238" i="12"/>
  <c r="AH238" i="12"/>
  <c r="AD238" i="12"/>
  <c r="Z238" i="12"/>
  <c r="V238" i="12"/>
  <c r="R238" i="12"/>
  <c r="N238" i="12"/>
  <c r="J238" i="12"/>
  <c r="F238" i="12"/>
  <c r="C239" i="12"/>
  <c r="BH238" i="12"/>
  <c r="BC238" i="12"/>
  <c r="AW238" i="12"/>
  <c r="AR238" i="12"/>
  <c r="AM238" i="12"/>
  <c r="AG238" i="12"/>
  <c r="AB238" i="12"/>
  <c r="W238" i="12"/>
  <c r="Q238" i="12"/>
  <c r="L238" i="12"/>
  <c r="G238" i="12"/>
  <c r="BL238" i="12"/>
  <c r="BG238" i="12"/>
  <c r="BA238" i="12"/>
  <c r="AV238" i="12"/>
  <c r="AQ238" i="12"/>
  <c r="AK238" i="12"/>
  <c r="AF238" i="12"/>
  <c r="AA238" i="12"/>
  <c r="U238" i="12"/>
  <c r="P238" i="12"/>
  <c r="K238" i="12"/>
  <c r="E238" i="12"/>
  <c r="BK238" i="12"/>
  <c r="BE238" i="12"/>
  <c r="AZ238" i="12"/>
  <c r="AU238" i="12"/>
  <c r="AO238" i="12"/>
  <c r="AJ238" i="12"/>
  <c r="AE238" i="12"/>
  <c r="Y238" i="12"/>
  <c r="T238" i="12"/>
  <c r="O238" i="12"/>
  <c r="I238" i="12"/>
  <c r="AY238" i="12"/>
  <c r="AC238" i="12"/>
  <c r="H238" i="12"/>
  <c r="AS238" i="12"/>
  <c r="X238" i="12"/>
  <c r="BI238" i="12"/>
  <c r="AN238" i="12"/>
  <c r="S238" i="12"/>
  <c r="M238" i="12"/>
  <c r="BD238" i="12"/>
  <c r="AI238" i="12"/>
  <c r="BL176" i="12"/>
  <c r="BH176" i="12"/>
  <c r="BD176" i="12"/>
  <c r="C177" i="12"/>
  <c r="BG176" i="12"/>
  <c r="BB176" i="12"/>
  <c r="AX176" i="12"/>
  <c r="AT176" i="12"/>
  <c r="AP176" i="12"/>
  <c r="AL176" i="12"/>
  <c r="AH176" i="12"/>
  <c r="AD176" i="12"/>
  <c r="Z176" i="12"/>
  <c r="V176" i="12"/>
  <c r="R176" i="12"/>
  <c r="N176" i="12"/>
  <c r="J176" i="12"/>
  <c r="F176" i="12"/>
  <c r="BK176" i="12"/>
  <c r="BF176" i="12"/>
  <c r="BA176" i="12"/>
  <c r="AW176" i="12"/>
  <c r="AS176" i="12"/>
  <c r="AO176" i="12"/>
  <c r="AK176" i="12"/>
  <c r="AG176" i="12"/>
  <c r="AC176" i="12"/>
  <c r="Y176" i="12"/>
  <c r="U176" i="12"/>
  <c r="Q176" i="12"/>
  <c r="M176" i="12"/>
  <c r="I176" i="12"/>
  <c r="E176" i="12"/>
  <c r="BI176" i="12"/>
  <c r="AY176" i="12"/>
  <c r="AQ176" i="12"/>
  <c r="AI176" i="12"/>
  <c r="AA176" i="12"/>
  <c r="S176" i="12"/>
  <c r="K176" i="12"/>
  <c r="BE176" i="12"/>
  <c r="AV176" i="12"/>
  <c r="AN176" i="12"/>
  <c r="AF176" i="12"/>
  <c r="X176" i="12"/>
  <c r="P176" i="12"/>
  <c r="H176" i="12"/>
  <c r="BC176" i="12"/>
  <c r="AU176" i="12"/>
  <c r="AM176" i="12"/>
  <c r="AE176" i="12"/>
  <c r="W176" i="12"/>
  <c r="O176" i="12"/>
  <c r="G176" i="12"/>
  <c r="AR176" i="12"/>
  <c r="L176" i="12"/>
  <c r="AJ176" i="12"/>
  <c r="BJ176" i="12"/>
  <c r="AB176" i="12"/>
  <c r="AZ176" i="12"/>
  <c r="T176" i="12"/>
  <c r="Z533" i="4" l="1"/>
  <c r="Y57" i="4"/>
  <c r="Y109" i="10"/>
  <c r="AN132" i="10"/>
  <c r="AP392" i="12"/>
  <c r="AO118" i="10"/>
  <c r="AP116" i="10"/>
  <c r="AP118" i="10" s="1"/>
  <c r="AS74" i="11"/>
  <c r="AQ115" i="10" s="1"/>
  <c r="AS75" i="11"/>
  <c r="AQ123" i="10" s="1"/>
  <c r="AT71" i="11"/>
  <c r="AT72" i="11" s="1"/>
  <c r="AQ114" i="10"/>
  <c r="AS21" i="13"/>
  <c r="AS24" i="13" s="1"/>
  <c r="BJ50" i="12"/>
  <c r="BF50" i="12"/>
  <c r="BB50" i="12"/>
  <c r="AX50" i="12"/>
  <c r="AT50" i="12"/>
  <c r="AP50" i="12"/>
  <c r="AL50" i="12"/>
  <c r="AH50" i="12"/>
  <c r="AD50" i="12"/>
  <c r="Z50" i="12"/>
  <c r="V50" i="12"/>
  <c r="R50" i="12"/>
  <c r="N50" i="12"/>
  <c r="J50" i="12"/>
  <c r="F50" i="12"/>
  <c r="C51" i="12"/>
  <c r="BI50" i="12"/>
  <c r="BE50" i="12"/>
  <c r="BA50" i="12"/>
  <c r="AW50" i="12"/>
  <c r="AS50" i="12"/>
  <c r="AO50" i="12"/>
  <c r="AK50" i="12"/>
  <c r="AG50" i="12"/>
  <c r="AC50" i="12"/>
  <c r="Y50" i="12"/>
  <c r="U50" i="12"/>
  <c r="Q50" i="12"/>
  <c r="M50" i="12"/>
  <c r="I50" i="12"/>
  <c r="E50" i="12"/>
  <c r="BL50" i="12"/>
  <c r="BH50" i="12"/>
  <c r="BD50" i="12"/>
  <c r="AZ50" i="12"/>
  <c r="AV50" i="12"/>
  <c r="AR50" i="12"/>
  <c r="AN50" i="12"/>
  <c r="AJ50" i="12"/>
  <c r="AF50" i="12"/>
  <c r="AB50" i="12"/>
  <c r="X50" i="12"/>
  <c r="T50" i="12"/>
  <c r="P50" i="12"/>
  <c r="L50" i="12"/>
  <c r="H50" i="12"/>
  <c r="BK50" i="12"/>
  <c r="BG50" i="12"/>
  <c r="BC50" i="12"/>
  <c r="AY50" i="12"/>
  <c r="AU50" i="12"/>
  <c r="AQ50" i="12"/>
  <c r="AM50" i="12"/>
  <c r="AI50" i="12"/>
  <c r="AE50" i="12"/>
  <c r="AA50" i="12"/>
  <c r="W50" i="12"/>
  <c r="S50" i="12"/>
  <c r="O50" i="12"/>
  <c r="K50" i="12"/>
  <c r="G50" i="12"/>
  <c r="C113" i="12"/>
  <c r="BI112" i="12"/>
  <c r="BE112" i="12"/>
  <c r="BA112" i="12"/>
  <c r="AW112" i="12"/>
  <c r="AS112" i="12"/>
  <c r="AO112" i="12"/>
  <c r="AK112" i="12"/>
  <c r="AG112" i="12"/>
  <c r="AC112" i="12"/>
  <c r="Y112" i="12"/>
  <c r="U112" i="12"/>
  <c r="Q112" i="12"/>
  <c r="M112" i="12"/>
  <c r="I112" i="12"/>
  <c r="E112" i="12"/>
  <c r="BL112" i="12"/>
  <c r="BH112" i="12"/>
  <c r="BD112" i="12"/>
  <c r="AZ112" i="12"/>
  <c r="AV112" i="12"/>
  <c r="AR112" i="12"/>
  <c r="AN112" i="12"/>
  <c r="AJ112" i="12"/>
  <c r="AF112" i="12"/>
  <c r="AB112" i="12"/>
  <c r="X112" i="12"/>
  <c r="T112" i="12"/>
  <c r="P112" i="12"/>
  <c r="L112" i="12"/>
  <c r="H112" i="12"/>
  <c r="BK112" i="12"/>
  <c r="BG112" i="12"/>
  <c r="BC112" i="12"/>
  <c r="AY112" i="12"/>
  <c r="AU112" i="12"/>
  <c r="AQ112" i="12"/>
  <c r="AM112" i="12"/>
  <c r="AI112" i="12"/>
  <c r="AE112" i="12"/>
  <c r="AA112" i="12"/>
  <c r="W112" i="12"/>
  <c r="S112" i="12"/>
  <c r="O112" i="12"/>
  <c r="K112" i="12"/>
  <c r="G112" i="12"/>
  <c r="BJ112" i="12"/>
  <c r="BF112" i="12"/>
  <c r="BB112" i="12"/>
  <c r="AX112" i="12"/>
  <c r="AT112" i="12"/>
  <c r="AP112" i="12"/>
  <c r="AL112" i="12"/>
  <c r="AH112" i="12"/>
  <c r="AD112" i="12"/>
  <c r="Z112" i="12"/>
  <c r="V112" i="12"/>
  <c r="R112" i="12"/>
  <c r="N112" i="12"/>
  <c r="J112" i="12"/>
  <c r="F112" i="12"/>
  <c r="BJ366" i="12"/>
  <c r="BF366" i="12"/>
  <c r="BB366" i="12"/>
  <c r="AX366" i="12"/>
  <c r="AT366" i="12"/>
  <c r="BI366" i="12"/>
  <c r="BD366" i="12"/>
  <c r="AY366" i="12"/>
  <c r="AS366" i="12"/>
  <c r="AO366" i="12"/>
  <c r="AK366" i="12"/>
  <c r="AG366" i="12"/>
  <c r="AC366" i="12"/>
  <c r="Y366" i="12"/>
  <c r="U366" i="12"/>
  <c r="Q366" i="12"/>
  <c r="M366" i="12"/>
  <c r="I366" i="12"/>
  <c r="E366" i="12"/>
  <c r="C367" i="12"/>
  <c r="BH366" i="12"/>
  <c r="BC366" i="12"/>
  <c r="AW366" i="12"/>
  <c r="AR366" i="12"/>
  <c r="AN366" i="12"/>
  <c r="AJ366" i="12"/>
  <c r="AF366" i="12"/>
  <c r="AB366" i="12"/>
  <c r="X366" i="12"/>
  <c r="T366" i="12"/>
  <c r="P366" i="12"/>
  <c r="L366" i="12"/>
  <c r="H366" i="12"/>
  <c r="BL366" i="12"/>
  <c r="BG366" i="12"/>
  <c r="BA366" i="12"/>
  <c r="AV366" i="12"/>
  <c r="AQ366" i="12"/>
  <c r="AM366" i="12"/>
  <c r="AI366" i="12"/>
  <c r="AE366" i="12"/>
  <c r="AA366" i="12"/>
  <c r="W366" i="12"/>
  <c r="S366" i="12"/>
  <c r="O366" i="12"/>
  <c r="K366" i="12"/>
  <c r="G366" i="12"/>
  <c r="AZ366" i="12"/>
  <c r="AH366" i="12"/>
  <c r="R366" i="12"/>
  <c r="AU366" i="12"/>
  <c r="AD366" i="12"/>
  <c r="N366" i="12"/>
  <c r="BK366" i="12"/>
  <c r="AP366" i="12"/>
  <c r="Z366" i="12"/>
  <c r="J366" i="12"/>
  <c r="F366" i="12"/>
  <c r="BE366" i="12"/>
  <c r="AL366" i="12"/>
  <c r="V366" i="12"/>
  <c r="BJ305" i="12"/>
  <c r="BF305" i="12"/>
  <c r="BB305" i="12"/>
  <c r="AX305" i="12"/>
  <c r="AT305" i="12"/>
  <c r="BK305" i="12"/>
  <c r="BE305" i="12"/>
  <c r="AZ305" i="12"/>
  <c r="AU305" i="12"/>
  <c r="AP305" i="12"/>
  <c r="AL305" i="12"/>
  <c r="AH305" i="12"/>
  <c r="AD305" i="12"/>
  <c r="Z305" i="12"/>
  <c r="V305" i="12"/>
  <c r="R305" i="12"/>
  <c r="N305" i="12"/>
  <c r="J305" i="12"/>
  <c r="F305" i="12"/>
  <c r="BI305" i="12"/>
  <c r="BD305" i="12"/>
  <c r="AY305" i="12"/>
  <c r="AS305" i="12"/>
  <c r="AO305" i="12"/>
  <c r="AK305" i="12"/>
  <c r="AG305" i="12"/>
  <c r="AC305" i="12"/>
  <c r="Y305" i="12"/>
  <c r="U305" i="12"/>
  <c r="Q305" i="12"/>
  <c r="M305" i="12"/>
  <c r="I305" i="12"/>
  <c r="E305" i="12"/>
  <c r="C306" i="12"/>
  <c r="BH305" i="12"/>
  <c r="BC305" i="12"/>
  <c r="AW305" i="12"/>
  <c r="AR305" i="12"/>
  <c r="AN305" i="12"/>
  <c r="AJ305" i="12"/>
  <c r="AF305" i="12"/>
  <c r="AB305" i="12"/>
  <c r="X305" i="12"/>
  <c r="T305" i="12"/>
  <c r="P305" i="12"/>
  <c r="L305" i="12"/>
  <c r="H305" i="12"/>
  <c r="BL305" i="12"/>
  <c r="AQ305" i="12"/>
  <c r="AA305" i="12"/>
  <c r="K305" i="12"/>
  <c r="BG305" i="12"/>
  <c r="AM305" i="12"/>
  <c r="W305" i="12"/>
  <c r="G305" i="12"/>
  <c r="BA305" i="12"/>
  <c r="AI305" i="12"/>
  <c r="S305" i="12"/>
  <c r="AV305" i="12"/>
  <c r="AE305" i="12"/>
  <c r="O305" i="12"/>
  <c r="C240" i="12"/>
  <c r="BI239" i="12"/>
  <c r="BE239" i="12"/>
  <c r="BA239" i="12"/>
  <c r="AW239" i="12"/>
  <c r="AS239" i="12"/>
  <c r="AO239" i="12"/>
  <c r="AK239" i="12"/>
  <c r="AG239" i="12"/>
  <c r="AC239" i="12"/>
  <c r="Y239" i="12"/>
  <c r="U239" i="12"/>
  <c r="Q239" i="12"/>
  <c r="M239" i="12"/>
  <c r="I239" i="12"/>
  <c r="E239" i="12"/>
  <c r="BK239" i="12"/>
  <c r="BF239" i="12"/>
  <c r="AZ239" i="12"/>
  <c r="AU239" i="12"/>
  <c r="AP239" i="12"/>
  <c r="AJ239" i="12"/>
  <c r="AE239" i="12"/>
  <c r="Z239" i="12"/>
  <c r="T239" i="12"/>
  <c r="O239" i="12"/>
  <c r="J239" i="12"/>
  <c r="BJ239" i="12"/>
  <c r="BD239" i="12"/>
  <c r="AY239" i="12"/>
  <c r="AT239" i="12"/>
  <c r="AN239" i="12"/>
  <c r="AI239" i="12"/>
  <c r="AD239" i="12"/>
  <c r="X239" i="12"/>
  <c r="S239" i="12"/>
  <c r="N239" i="12"/>
  <c r="H239" i="12"/>
  <c r="BH239" i="12"/>
  <c r="BC239" i="12"/>
  <c r="AX239" i="12"/>
  <c r="AR239" i="12"/>
  <c r="AM239" i="12"/>
  <c r="AH239" i="12"/>
  <c r="AB239" i="12"/>
  <c r="W239" i="12"/>
  <c r="R239" i="12"/>
  <c r="L239" i="12"/>
  <c r="G239" i="12"/>
  <c r="BB239" i="12"/>
  <c r="AF239" i="12"/>
  <c r="K239" i="12"/>
  <c r="AV239" i="12"/>
  <c r="AA239" i="12"/>
  <c r="F239" i="12"/>
  <c r="BL239" i="12"/>
  <c r="AQ239" i="12"/>
  <c r="V239" i="12"/>
  <c r="AL239" i="12"/>
  <c r="P239" i="12"/>
  <c r="BG239" i="12"/>
  <c r="BK177" i="12"/>
  <c r="BG177" i="12"/>
  <c r="BC177" i="12"/>
  <c r="AY177" i="12"/>
  <c r="AU177" i="12"/>
  <c r="AQ177" i="12"/>
  <c r="AM177" i="12"/>
  <c r="AI177" i="12"/>
  <c r="AE177" i="12"/>
  <c r="AA177" i="12"/>
  <c r="W177" i="12"/>
  <c r="S177" i="12"/>
  <c r="O177" i="12"/>
  <c r="K177" i="12"/>
  <c r="G177" i="12"/>
  <c r="BJ177" i="12"/>
  <c r="BE177" i="12"/>
  <c r="AZ177" i="12"/>
  <c r="AT177" i="12"/>
  <c r="AO177" i="12"/>
  <c r="AJ177" i="12"/>
  <c r="AD177" i="12"/>
  <c r="Y177" i="12"/>
  <c r="T177" i="12"/>
  <c r="N177" i="12"/>
  <c r="I177" i="12"/>
  <c r="BI177" i="12"/>
  <c r="BD177" i="12"/>
  <c r="AX177" i="12"/>
  <c r="AS177" i="12"/>
  <c r="AN177" i="12"/>
  <c r="AH177" i="12"/>
  <c r="AC177" i="12"/>
  <c r="X177" i="12"/>
  <c r="R177" i="12"/>
  <c r="M177" i="12"/>
  <c r="H177" i="12"/>
  <c r="BL177" i="12"/>
  <c r="BA177" i="12"/>
  <c r="AP177" i="12"/>
  <c r="AF177" i="12"/>
  <c r="U177" i="12"/>
  <c r="J177" i="12"/>
  <c r="BH177" i="12"/>
  <c r="AW177" i="12"/>
  <c r="AL177" i="12"/>
  <c r="AB177" i="12"/>
  <c r="Q177" i="12"/>
  <c r="F177" i="12"/>
  <c r="BF177" i="12"/>
  <c r="AV177" i="12"/>
  <c r="AK177" i="12"/>
  <c r="Z177" i="12"/>
  <c r="P177" i="12"/>
  <c r="E177" i="12"/>
  <c r="C178" i="12"/>
  <c r="V177" i="12"/>
  <c r="BB177" i="12"/>
  <c r="L177" i="12"/>
  <c r="AR177" i="12"/>
  <c r="AG177" i="12"/>
  <c r="Z55" i="4" l="1"/>
  <c r="Z537" i="4"/>
  <c r="AO132" i="10"/>
  <c r="AQ392" i="12"/>
  <c r="AP229" i="10"/>
  <c r="AP230" i="10" s="1"/>
  <c r="AQ116" i="10"/>
  <c r="AQ118" i="10" s="1"/>
  <c r="AT75" i="11"/>
  <c r="AR123" i="10" s="1"/>
  <c r="AT74" i="11"/>
  <c r="AR115" i="10" s="1"/>
  <c r="AU71" i="11"/>
  <c r="AU72" i="11" s="1"/>
  <c r="AR114" i="10"/>
  <c r="AT21" i="13"/>
  <c r="AT24" i="13" s="1"/>
  <c r="BJ51" i="12"/>
  <c r="BF51" i="12"/>
  <c r="BB51" i="12"/>
  <c r="AX51" i="12"/>
  <c r="AT51" i="12"/>
  <c r="AP51" i="12"/>
  <c r="C52" i="12"/>
  <c r="BI51" i="12"/>
  <c r="BE51" i="12"/>
  <c r="BA51" i="12"/>
  <c r="AW51" i="12"/>
  <c r="BK51" i="12"/>
  <c r="BC51" i="12"/>
  <c r="AU51" i="12"/>
  <c r="AO51" i="12"/>
  <c r="AK51" i="12"/>
  <c r="AG51" i="12"/>
  <c r="AC51" i="12"/>
  <c r="Y51" i="12"/>
  <c r="U51" i="12"/>
  <c r="Q51" i="12"/>
  <c r="M51" i="12"/>
  <c r="I51" i="12"/>
  <c r="E51" i="12"/>
  <c r="BH51" i="12"/>
  <c r="AZ51" i="12"/>
  <c r="AS51" i="12"/>
  <c r="AN51" i="12"/>
  <c r="AJ51" i="12"/>
  <c r="AF51" i="12"/>
  <c r="AB51" i="12"/>
  <c r="X51" i="12"/>
  <c r="T51" i="12"/>
  <c r="P51" i="12"/>
  <c r="L51" i="12"/>
  <c r="H51" i="12"/>
  <c r="BG51" i="12"/>
  <c r="AY51" i="12"/>
  <c r="AR51" i="12"/>
  <c r="AM51" i="12"/>
  <c r="AI51" i="12"/>
  <c r="AE51" i="12"/>
  <c r="AA51" i="12"/>
  <c r="W51" i="12"/>
  <c r="S51" i="12"/>
  <c r="O51" i="12"/>
  <c r="K51" i="12"/>
  <c r="G51" i="12"/>
  <c r="BL51" i="12"/>
  <c r="BD51" i="12"/>
  <c r="AV51" i="12"/>
  <c r="AQ51" i="12"/>
  <c r="AL51" i="12"/>
  <c r="AH51" i="12"/>
  <c r="AD51" i="12"/>
  <c r="Z51" i="12"/>
  <c r="V51" i="12"/>
  <c r="R51" i="12"/>
  <c r="N51" i="12"/>
  <c r="J51" i="12"/>
  <c r="F51" i="12"/>
  <c r="BL113" i="12"/>
  <c r="BH113" i="12"/>
  <c r="BD113" i="12"/>
  <c r="AZ113" i="12"/>
  <c r="AV113" i="12"/>
  <c r="AR113" i="12"/>
  <c r="AN113" i="12"/>
  <c r="AJ113" i="12"/>
  <c r="AF113" i="12"/>
  <c r="AB113" i="12"/>
  <c r="X113" i="12"/>
  <c r="T113" i="12"/>
  <c r="P113" i="12"/>
  <c r="L113" i="12"/>
  <c r="H113" i="12"/>
  <c r="BK113" i="12"/>
  <c r="BG113" i="12"/>
  <c r="BC113" i="12"/>
  <c r="AY113" i="12"/>
  <c r="AU113" i="12"/>
  <c r="AQ113" i="12"/>
  <c r="AM113" i="12"/>
  <c r="AI113" i="12"/>
  <c r="AE113" i="12"/>
  <c r="AA113" i="12"/>
  <c r="W113" i="12"/>
  <c r="S113" i="12"/>
  <c r="O113" i="12"/>
  <c r="K113" i="12"/>
  <c r="G113" i="12"/>
  <c r="BJ113" i="12"/>
  <c r="BF113" i="12"/>
  <c r="BB113" i="12"/>
  <c r="AX113" i="12"/>
  <c r="AT113" i="12"/>
  <c r="AP113" i="12"/>
  <c r="AL113" i="12"/>
  <c r="AH113" i="12"/>
  <c r="AD113" i="12"/>
  <c r="Z113" i="12"/>
  <c r="V113" i="12"/>
  <c r="R113" i="12"/>
  <c r="N113" i="12"/>
  <c r="J113" i="12"/>
  <c r="F113" i="12"/>
  <c r="C114" i="12"/>
  <c r="BI113" i="12"/>
  <c r="BE113" i="12"/>
  <c r="BA113" i="12"/>
  <c r="AW113" i="12"/>
  <c r="AS113" i="12"/>
  <c r="AO113" i="12"/>
  <c r="AK113" i="12"/>
  <c r="AG113" i="12"/>
  <c r="AC113" i="12"/>
  <c r="Y113" i="12"/>
  <c r="U113" i="12"/>
  <c r="Q113" i="12"/>
  <c r="M113" i="12"/>
  <c r="I113" i="12"/>
  <c r="E113" i="12"/>
  <c r="C368" i="12"/>
  <c r="BI367" i="12"/>
  <c r="BE367" i="12"/>
  <c r="BA367" i="12"/>
  <c r="AW367" i="12"/>
  <c r="AS367" i="12"/>
  <c r="AO367" i="12"/>
  <c r="AK367" i="12"/>
  <c r="AG367" i="12"/>
  <c r="AC367" i="12"/>
  <c r="Y367" i="12"/>
  <c r="U367" i="12"/>
  <c r="Q367" i="12"/>
  <c r="M367" i="12"/>
  <c r="I367" i="12"/>
  <c r="E367" i="12"/>
  <c r="BL367" i="12"/>
  <c r="BG367" i="12"/>
  <c r="BB367" i="12"/>
  <c r="AV367" i="12"/>
  <c r="AQ367" i="12"/>
  <c r="AL367" i="12"/>
  <c r="AF367" i="12"/>
  <c r="AA367" i="12"/>
  <c r="V367" i="12"/>
  <c r="P367" i="12"/>
  <c r="K367" i="12"/>
  <c r="F367" i="12"/>
  <c r="BK367" i="12"/>
  <c r="BF367" i="12"/>
  <c r="AZ367" i="12"/>
  <c r="AU367" i="12"/>
  <c r="AP367" i="12"/>
  <c r="AJ367" i="12"/>
  <c r="AE367" i="12"/>
  <c r="Z367" i="12"/>
  <c r="T367" i="12"/>
  <c r="O367" i="12"/>
  <c r="J367" i="12"/>
  <c r="BJ367" i="12"/>
  <c r="BD367" i="12"/>
  <c r="AY367" i="12"/>
  <c r="AT367" i="12"/>
  <c r="AN367" i="12"/>
  <c r="AI367" i="12"/>
  <c r="AD367" i="12"/>
  <c r="X367" i="12"/>
  <c r="S367" i="12"/>
  <c r="N367" i="12"/>
  <c r="H367" i="12"/>
  <c r="BC367" i="12"/>
  <c r="AH367" i="12"/>
  <c r="L367" i="12"/>
  <c r="AX367" i="12"/>
  <c r="AB367" i="12"/>
  <c r="G367" i="12"/>
  <c r="AR367" i="12"/>
  <c r="W367" i="12"/>
  <c r="R367" i="12"/>
  <c r="BH367" i="12"/>
  <c r="AM367" i="12"/>
  <c r="C307" i="12"/>
  <c r="BI306" i="12"/>
  <c r="BE306" i="12"/>
  <c r="BA306" i="12"/>
  <c r="AW306" i="12"/>
  <c r="AS306" i="12"/>
  <c r="AO306" i="12"/>
  <c r="AK306" i="12"/>
  <c r="AG306" i="12"/>
  <c r="AC306" i="12"/>
  <c r="Y306" i="12"/>
  <c r="U306" i="12"/>
  <c r="Q306" i="12"/>
  <c r="M306" i="12"/>
  <c r="I306" i="12"/>
  <c r="E306" i="12"/>
  <c r="BH306" i="12"/>
  <c r="BC306" i="12"/>
  <c r="AX306" i="12"/>
  <c r="AR306" i="12"/>
  <c r="AM306" i="12"/>
  <c r="AH306" i="12"/>
  <c r="AB306" i="12"/>
  <c r="W306" i="12"/>
  <c r="R306" i="12"/>
  <c r="L306" i="12"/>
  <c r="G306" i="12"/>
  <c r="BL306" i="12"/>
  <c r="BG306" i="12"/>
  <c r="BB306" i="12"/>
  <c r="AV306" i="12"/>
  <c r="AQ306" i="12"/>
  <c r="AL306" i="12"/>
  <c r="AF306" i="12"/>
  <c r="AA306" i="12"/>
  <c r="V306" i="12"/>
  <c r="P306" i="12"/>
  <c r="K306" i="12"/>
  <c r="F306" i="12"/>
  <c r="BK306" i="12"/>
  <c r="BF306" i="12"/>
  <c r="AZ306" i="12"/>
  <c r="AU306" i="12"/>
  <c r="AP306" i="12"/>
  <c r="AJ306" i="12"/>
  <c r="AE306" i="12"/>
  <c r="Z306" i="12"/>
  <c r="T306" i="12"/>
  <c r="O306" i="12"/>
  <c r="J306" i="12"/>
  <c r="AT306" i="12"/>
  <c r="X306" i="12"/>
  <c r="BJ306" i="12"/>
  <c r="AN306" i="12"/>
  <c r="S306" i="12"/>
  <c r="BD306" i="12"/>
  <c r="AI306" i="12"/>
  <c r="N306" i="12"/>
  <c r="AY306" i="12"/>
  <c r="AD306" i="12"/>
  <c r="H306" i="12"/>
  <c r="BL240" i="12"/>
  <c r="BH240" i="12"/>
  <c r="BD240" i="12"/>
  <c r="AZ240" i="12"/>
  <c r="AV240" i="12"/>
  <c r="AR240" i="12"/>
  <c r="AN240" i="12"/>
  <c r="AJ240" i="12"/>
  <c r="AF240" i="12"/>
  <c r="AB240" i="12"/>
  <c r="X240" i="12"/>
  <c r="T240" i="12"/>
  <c r="P240" i="12"/>
  <c r="L240" i="12"/>
  <c r="H240" i="12"/>
  <c r="BI240" i="12"/>
  <c r="BC240" i="12"/>
  <c r="AX240" i="12"/>
  <c r="AS240" i="12"/>
  <c r="AM240" i="12"/>
  <c r="AH240" i="12"/>
  <c r="AC240" i="12"/>
  <c r="W240" i="12"/>
  <c r="R240" i="12"/>
  <c r="M240" i="12"/>
  <c r="G240" i="12"/>
  <c r="C241" i="12"/>
  <c r="BG240" i="12"/>
  <c r="BB240" i="12"/>
  <c r="AW240" i="12"/>
  <c r="AQ240" i="12"/>
  <c r="AL240" i="12"/>
  <c r="AG240" i="12"/>
  <c r="AA240" i="12"/>
  <c r="V240" i="12"/>
  <c r="Q240" i="12"/>
  <c r="K240" i="12"/>
  <c r="F240" i="12"/>
  <c r="BK240" i="12"/>
  <c r="BF240" i="12"/>
  <c r="BA240" i="12"/>
  <c r="AU240" i="12"/>
  <c r="AP240" i="12"/>
  <c r="AK240" i="12"/>
  <c r="AE240" i="12"/>
  <c r="Z240" i="12"/>
  <c r="U240" i="12"/>
  <c r="O240" i="12"/>
  <c r="J240" i="12"/>
  <c r="E240" i="12"/>
  <c r="BE240" i="12"/>
  <c r="AI240" i="12"/>
  <c r="N240" i="12"/>
  <c r="AY240" i="12"/>
  <c r="AD240" i="12"/>
  <c r="I240" i="12"/>
  <c r="AT240" i="12"/>
  <c r="Y240" i="12"/>
  <c r="BJ240" i="12"/>
  <c r="AO240" i="12"/>
  <c r="S240" i="12"/>
  <c r="BJ178" i="12"/>
  <c r="BF178" i="12"/>
  <c r="BB178" i="12"/>
  <c r="AX178" i="12"/>
  <c r="AT178" i="12"/>
  <c r="AP178" i="12"/>
  <c r="AL178" i="12"/>
  <c r="AH178" i="12"/>
  <c r="AD178" i="12"/>
  <c r="Z178" i="12"/>
  <c r="V178" i="12"/>
  <c r="R178" i="12"/>
  <c r="N178" i="12"/>
  <c r="J178" i="12"/>
  <c r="F178" i="12"/>
  <c r="C179" i="12"/>
  <c r="BH178" i="12"/>
  <c r="BC178" i="12"/>
  <c r="AW178" i="12"/>
  <c r="AR178" i="12"/>
  <c r="AM178" i="12"/>
  <c r="AG178" i="12"/>
  <c r="AB178" i="12"/>
  <c r="W178" i="12"/>
  <c r="Q178" i="12"/>
  <c r="L178" i="12"/>
  <c r="G178" i="12"/>
  <c r="BL178" i="12"/>
  <c r="BG178" i="12"/>
  <c r="BA178" i="12"/>
  <c r="AV178" i="12"/>
  <c r="AQ178" i="12"/>
  <c r="AK178" i="12"/>
  <c r="AF178" i="12"/>
  <c r="AA178" i="12"/>
  <c r="U178" i="12"/>
  <c r="P178" i="12"/>
  <c r="K178" i="12"/>
  <c r="E178" i="12"/>
  <c r="BD178" i="12"/>
  <c r="AS178" i="12"/>
  <c r="AI178" i="12"/>
  <c r="X178" i="12"/>
  <c r="M178" i="12"/>
  <c r="BK178" i="12"/>
  <c r="AZ178" i="12"/>
  <c r="AO178" i="12"/>
  <c r="AE178" i="12"/>
  <c r="T178" i="12"/>
  <c r="I178" i="12"/>
  <c r="BI178" i="12"/>
  <c r="AY178" i="12"/>
  <c r="AN178" i="12"/>
  <c r="AC178" i="12"/>
  <c r="S178" i="12"/>
  <c r="H178" i="12"/>
  <c r="AU178" i="12"/>
  <c r="AJ178" i="12"/>
  <c r="Y178" i="12"/>
  <c r="BE178" i="12"/>
  <c r="O178" i="12"/>
  <c r="AA533" i="4" l="1"/>
  <c r="Z109" i="10"/>
  <c r="Z57" i="4"/>
  <c r="AP132" i="10"/>
  <c r="AR392" i="12"/>
  <c r="AQ229" i="10"/>
  <c r="AQ230" i="10" s="1"/>
  <c r="AR116" i="10"/>
  <c r="AR118" i="10" s="1"/>
  <c r="AV71" i="11"/>
  <c r="AV72" i="11" s="1"/>
  <c r="AU75" i="11"/>
  <c r="AS123" i="10" s="1"/>
  <c r="AU74" i="11"/>
  <c r="AS115" i="10" s="1"/>
  <c r="AS114" i="10"/>
  <c r="AU21" i="13"/>
  <c r="AU24" i="13" s="1"/>
  <c r="C53" i="12"/>
  <c r="BI52" i="12"/>
  <c r="BE52" i="12"/>
  <c r="BA52" i="12"/>
  <c r="AW52" i="12"/>
  <c r="AS52" i="12"/>
  <c r="AO52" i="12"/>
  <c r="AK52" i="12"/>
  <c r="AG52" i="12"/>
  <c r="AC52" i="12"/>
  <c r="Y52" i="12"/>
  <c r="U52" i="12"/>
  <c r="Q52" i="12"/>
  <c r="M52" i="12"/>
  <c r="I52" i="12"/>
  <c r="E52" i="12"/>
  <c r="BL52" i="12"/>
  <c r="BH52" i="12"/>
  <c r="BD52" i="12"/>
  <c r="AZ52" i="12"/>
  <c r="AV52" i="12"/>
  <c r="AR52" i="12"/>
  <c r="AN52" i="12"/>
  <c r="AJ52" i="12"/>
  <c r="AF52" i="12"/>
  <c r="AB52" i="12"/>
  <c r="X52" i="12"/>
  <c r="T52" i="12"/>
  <c r="P52" i="12"/>
  <c r="L52" i="12"/>
  <c r="H52" i="12"/>
  <c r="BF52" i="12"/>
  <c r="AX52" i="12"/>
  <c r="AP52" i="12"/>
  <c r="AH52" i="12"/>
  <c r="Z52" i="12"/>
  <c r="R52" i="12"/>
  <c r="J52" i="12"/>
  <c r="BK52" i="12"/>
  <c r="BC52" i="12"/>
  <c r="AU52" i="12"/>
  <c r="AM52" i="12"/>
  <c r="AE52" i="12"/>
  <c r="W52" i="12"/>
  <c r="O52" i="12"/>
  <c r="G52" i="12"/>
  <c r="BJ52" i="12"/>
  <c r="BB52" i="12"/>
  <c r="AT52" i="12"/>
  <c r="AL52" i="12"/>
  <c r="AD52" i="12"/>
  <c r="V52" i="12"/>
  <c r="N52" i="12"/>
  <c r="F52" i="12"/>
  <c r="BG52" i="12"/>
  <c r="AY52" i="12"/>
  <c r="AQ52" i="12"/>
  <c r="AI52" i="12"/>
  <c r="AA52" i="12"/>
  <c r="S52" i="12"/>
  <c r="K52" i="12"/>
  <c r="BK114" i="12"/>
  <c r="BG114" i="12"/>
  <c r="BC114" i="12"/>
  <c r="AY114" i="12"/>
  <c r="AU114" i="12"/>
  <c r="AQ114" i="12"/>
  <c r="AM114" i="12"/>
  <c r="AI114" i="12"/>
  <c r="AE114" i="12"/>
  <c r="AA114" i="12"/>
  <c r="W114" i="12"/>
  <c r="S114" i="12"/>
  <c r="O114" i="12"/>
  <c r="K114" i="12"/>
  <c r="G114" i="12"/>
  <c r="BJ114" i="12"/>
  <c r="BF114" i="12"/>
  <c r="BB114" i="12"/>
  <c r="AX114" i="12"/>
  <c r="AT114" i="12"/>
  <c r="AP114" i="12"/>
  <c r="AL114" i="12"/>
  <c r="AH114" i="12"/>
  <c r="AD114" i="12"/>
  <c r="Z114" i="12"/>
  <c r="V114" i="12"/>
  <c r="R114" i="12"/>
  <c r="N114" i="12"/>
  <c r="J114" i="12"/>
  <c r="F114" i="12"/>
  <c r="C115" i="12"/>
  <c r="BI114" i="12"/>
  <c r="BE114" i="12"/>
  <c r="BA114" i="12"/>
  <c r="AW114" i="12"/>
  <c r="AS114" i="12"/>
  <c r="AO114" i="12"/>
  <c r="AK114" i="12"/>
  <c r="AG114" i="12"/>
  <c r="AC114" i="12"/>
  <c r="Y114" i="12"/>
  <c r="U114" i="12"/>
  <c r="Q114" i="12"/>
  <c r="M114" i="12"/>
  <c r="I114" i="12"/>
  <c r="E114" i="12"/>
  <c r="BL114" i="12"/>
  <c r="BH114" i="12"/>
  <c r="BD114" i="12"/>
  <c r="AZ114" i="12"/>
  <c r="AV114" i="12"/>
  <c r="AR114" i="12"/>
  <c r="AN114" i="12"/>
  <c r="AJ114" i="12"/>
  <c r="AF114" i="12"/>
  <c r="AB114" i="12"/>
  <c r="X114" i="12"/>
  <c r="T114" i="12"/>
  <c r="P114" i="12"/>
  <c r="L114" i="12"/>
  <c r="H114" i="12"/>
  <c r="BL368" i="12"/>
  <c r="BH368" i="12"/>
  <c r="BD368" i="12"/>
  <c r="AZ368" i="12"/>
  <c r="AV368" i="12"/>
  <c r="AR368" i="12"/>
  <c r="AN368" i="12"/>
  <c r="AJ368" i="12"/>
  <c r="AF368" i="12"/>
  <c r="AB368" i="12"/>
  <c r="X368" i="12"/>
  <c r="T368" i="12"/>
  <c r="P368" i="12"/>
  <c r="L368" i="12"/>
  <c r="H368" i="12"/>
  <c r="BJ368" i="12"/>
  <c r="BE368" i="12"/>
  <c r="AY368" i="12"/>
  <c r="AT368" i="12"/>
  <c r="AO368" i="12"/>
  <c r="AI368" i="12"/>
  <c r="AD368" i="12"/>
  <c r="Y368" i="12"/>
  <c r="S368" i="12"/>
  <c r="N368" i="12"/>
  <c r="I368" i="12"/>
  <c r="BI368" i="12"/>
  <c r="BC368" i="12"/>
  <c r="AX368" i="12"/>
  <c r="AS368" i="12"/>
  <c r="AM368" i="12"/>
  <c r="AH368" i="12"/>
  <c r="AC368" i="12"/>
  <c r="W368" i="12"/>
  <c r="R368" i="12"/>
  <c r="M368" i="12"/>
  <c r="G368" i="12"/>
  <c r="C369" i="12"/>
  <c r="BG368" i="12"/>
  <c r="BB368" i="12"/>
  <c r="AW368" i="12"/>
  <c r="AQ368" i="12"/>
  <c r="AL368" i="12"/>
  <c r="AG368" i="12"/>
  <c r="AA368" i="12"/>
  <c r="V368" i="12"/>
  <c r="Q368" i="12"/>
  <c r="K368" i="12"/>
  <c r="F368" i="12"/>
  <c r="BF368" i="12"/>
  <c r="AK368" i="12"/>
  <c r="O368" i="12"/>
  <c r="BA368" i="12"/>
  <c r="AE368" i="12"/>
  <c r="J368" i="12"/>
  <c r="AU368" i="12"/>
  <c r="Z368" i="12"/>
  <c r="E368" i="12"/>
  <c r="AP368" i="12"/>
  <c r="U368" i="12"/>
  <c r="BK368" i="12"/>
  <c r="BL307" i="12"/>
  <c r="BH307" i="12"/>
  <c r="BD307" i="12"/>
  <c r="AZ307" i="12"/>
  <c r="AV307" i="12"/>
  <c r="AR307" i="12"/>
  <c r="AN307" i="12"/>
  <c r="AJ307" i="12"/>
  <c r="AF307" i="12"/>
  <c r="AB307" i="12"/>
  <c r="X307" i="12"/>
  <c r="T307" i="12"/>
  <c r="P307" i="12"/>
  <c r="L307" i="12"/>
  <c r="H307" i="12"/>
  <c r="BK307" i="12"/>
  <c r="BF307" i="12"/>
  <c r="BA307" i="12"/>
  <c r="AU307" i="12"/>
  <c r="AP307" i="12"/>
  <c r="AK307" i="12"/>
  <c r="AE307" i="12"/>
  <c r="Z307" i="12"/>
  <c r="U307" i="12"/>
  <c r="O307" i="12"/>
  <c r="J307" i="12"/>
  <c r="E307" i="12"/>
  <c r="BJ307" i="12"/>
  <c r="BE307" i="12"/>
  <c r="AY307" i="12"/>
  <c r="AT307" i="12"/>
  <c r="AO307" i="12"/>
  <c r="AI307" i="12"/>
  <c r="AD307" i="12"/>
  <c r="Y307" i="12"/>
  <c r="S307" i="12"/>
  <c r="N307" i="12"/>
  <c r="I307" i="12"/>
  <c r="BI307" i="12"/>
  <c r="BC307" i="12"/>
  <c r="AX307" i="12"/>
  <c r="AS307" i="12"/>
  <c r="AM307" i="12"/>
  <c r="AH307" i="12"/>
  <c r="AC307" i="12"/>
  <c r="W307" i="12"/>
  <c r="R307" i="12"/>
  <c r="M307" i="12"/>
  <c r="G307" i="12"/>
  <c r="AW307" i="12"/>
  <c r="AA307" i="12"/>
  <c r="F307" i="12"/>
  <c r="C308" i="12"/>
  <c r="AQ307" i="12"/>
  <c r="V307" i="12"/>
  <c r="BG307" i="12"/>
  <c r="AL307" i="12"/>
  <c r="Q307" i="12"/>
  <c r="K307" i="12"/>
  <c r="BB307" i="12"/>
  <c r="AG307" i="12"/>
  <c r="BK241" i="12"/>
  <c r="BG241" i="12"/>
  <c r="BC241" i="12"/>
  <c r="AY241" i="12"/>
  <c r="AU241" i="12"/>
  <c r="AQ241" i="12"/>
  <c r="AM241" i="12"/>
  <c r="AI241" i="12"/>
  <c r="AE241" i="12"/>
  <c r="AA241" i="12"/>
  <c r="W241" i="12"/>
  <c r="S241" i="12"/>
  <c r="O241" i="12"/>
  <c r="K241" i="12"/>
  <c r="G241" i="12"/>
  <c r="BL241" i="12"/>
  <c r="BF241" i="12"/>
  <c r="BA241" i="12"/>
  <c r="AV241" i="12"/>
  <c r="AP241" i="12"/>
  <c r="AK241" i="12"/>
  <c r="AF241" i="12"/>
  <c r="Z241" i="12"/>
  <c r="U241" i="12"/>
  <c r="P241" i="12"/>
  <c r="J241" i="12"/>
  <c r="E241" i="12"/>
  <c r="BJ241" i="12"/>
  <c r="BE241" i="12"/>
  <c r="AZ241" i="12"/>
  <c r="AT241" i="12"/>
  <c r="AO241" i="12"/>
  <c r="AJ241" i="12"/>
  <c r="AD241" i="12"/>
  <c r="Y241" i="12"/>
  <c r="T241" i="12"/>
  <c r="N241" i="12"/>
  <c r="I241" i="12"/>
  <c r="BI241" i="12"/>
  <c r="BD241" i="12"/>
  <c r="AX241" i="12"/>
  <c r="AS241" i="12"/>
  <c r="AN241" i="12"/>
  <c r="AH241" i="12"/>
  <c r="AC241" i="12"/>
  <c r="X241" i="12"/>
  <c r="R241" i="12"/>
  <c r="M241" i="12"/>
  <c r="H241" i="12"/>
  <c r="BH241" i="12"/>
  <c r="AL241" i="12"/>
  <c r="Q241" i="12"/>
  <c r="BB241" i="12"/>
  <c r="AG241" i="12"/>
  <c r="L241" i="12"/>
  <c r="AW241" i="12"/>
  <c r="AB241" i="12"/>
  <c r="F241" i="12"/>
  <c r="C242" i="12"/>
  <c r="AR241" i="12"/>
  <c r="V241" i="12"/>
  <c r="C180" i="12"/>
  <c r="BI179" i="12"/>
  <c r="BE179" i="12"/>
  <c r="BA179" i="12"/>
  <c r="AW179" i="12"/>
  <c r="AS179" i="12"/>
  <c r="AO179" i="12"/>
  <c r="AK179" i="12"/>
  <c r="AG179" i="12"/>
  <c r="AC179" i="12"/>
  <c r="Y179" i="12"/>
  <c r="U179" i="12"/>
  <c r="Q179" i="12"/>
  <c r="M179" i="12"/>
  <c r="I179" i="12"/>
  <c r="E179" i="12"/>
  <c r="BL179" i="12"/>
  <c r="BK179" i="12"/>
  <c r="BF179" i="12"/>
  <c r="AZ179" i="12"/>
  <c r="AU179" i="12"/>
  <c r="AP179" i="12"/>
  <c r="AJ179" i="12"/>
  <c r="AE179" i="12"/>
  <c r="Z179" i="12"/>
  <c r="T179" i="12"/>
  <c r="O179" i="12"/>
  <c r="J179" i="12"/>
  <c r="BJ179" i="12"/>
  <c r="BD179" i="12"/>
  <c r="AY179" i="12"/>
  <c r="AT179" i="12"/>
  <c r="AN179" i="12"/>
  <c r="AI179" i="12"/>
  <c r="AD179" i="12"/>
  <c r="X179" i="12"/>
  <c r="S179" i="12"/>
  <c r="N179" i="12"/>
  <c r="H179" i="12"/>
  <c r="BG179" i="12"/>
  <c r="AV179" i="12"/>
  <c r="AL179" i="12"/>
  <c r="AA179" i="12"/>
  <c r="P179" i="12"/>
  <c r="F179" i="12"/>
  <c r="BC179" i="12"/>
  <c r="AR179" i="12"/>
  <c r="AH179" i="12"/>
  <c r="W179" i="12"/>
  <c r="L179" i="12"/>
  <c r="BB179" i="12"/>
  <c r="AQ179" i="12"/>
  <c r="AF179" i="12"/>
  <c r="V179" i="12"/>
  <c r="K179" i="12"/>
  <c r="AB179" i="12"/>
  <c r="BH179" i="12"/>
  <c r="R179" i="12"/>
  <c r="AX179" i="12"/>
  <c r="G179" i="12"/>
  <c r="AM179" i="12"/>
  <c r="AA55" i="4" l="1"/>
  <c r="AA537" i="4"/>
  <c r="AQ132" i="10"/>
  <c r="AS392" i="12"/>
  <c r="AR229" i="10"/>
  <c r="AR230" i="10" s="1"/>
  <c r="AS116" i="10"/>
  <c r="AS118" i="10" s="1"/>
  <c r="AV75" i="11"/>
  <c r="AT123" i="10" s="1"/>
  <c r="AV74" i="11"/>
  <c r="AT115" i="10" s="1"/>
  <c r="AW71" i="11"/>
  <c r="AW72" i="11" s="1"/>
  <c r="AT114" i="10"/>
  <c r="AV21" i="13"/>
  <c r="AV24" i="13" s="1"/>
  <c r="BL53" i="12"/>
  <c r="BH53" i="12"/>
  <c r="BD53" i="12"/>
  <c r="AZ53" i="12"/>
  <c r="AV53" i="12"/>
  <c r="AR53" i="12"/>
  <c r="AN53" i="12"/>
  <c r="AJ53" i="12"/>
  <c r="AF53" i="12"/>
  <c r="AB53" i="12"/>
  <c r="X53" i="12"/>
  <c r="T53" i="12"/>
  <c r="P53" i="12"/>
  <c r="L53" i="12"/>
  <c r="H53" i="12"/>
  <c r="BK53" i="12"/>
  <c r="BG53" i="12"/>
  <c r="BC53" i="12"/>
  <c r="AY53" i="12"/>
  <c r="AU53" i="12"/>
  <c r="AQ53" i="12"/>
  <c r="AM53" i="12"/>
  <c r="AI53" i="12"/>
  <c r="AE53" i="12"/>
  <c r="AA53" i="12"/>
  <c r="W53" i="12"/>
  <c r="S53" i="12"/>
  <c r="O53" i="12"/>
  <c r="K53" i="12"/>
  <c r="G53" i="12"/>
  <c r="BI53" i="12"/>
  <c r="BA53" i="12"/>
  <c r="AS53" i="12"/>
  <c r="AK53" i="12"/>
  <c r="AC53" i="12"/>
  <c r="U53" i="12"/>
  <c r="M53" i="12"/>
  <c r="E53" i="12"/>
  <c r="BF53" i="12"/>
  <c r="AX53" i="12"/>
  <c r="AP53" i="12"/>
  <c r="AH53" i="12"/>
  <c r="Z53" i="12"/>
  <c r="R53" i="12"/>
  <c r="J53" i="12"/>
  <c r="C54" i="12"/>
  <c r="BE53" i="12"/>
  <c r="AW53" i="12"/>
  <c r="AO53" i="12"/>
  <c r="AG53" i="12"/>
  <c r="Y53" i="12"/>
  <c r="Q53" i="12"/>
  <c r="I53" i="12"/>
  <c r="BJ53" i="12"/>
  <c r="BB53" i="12"/>
  <c r="AT53" i="12"/>
  <c r="AL53" i="12"/>
  <c r="AD53" i="12"/>
  <c r="V53" i="12"/>
  <c r="N53" i="12"/>
  <c r="F53" i="12"/>
  <c r="BJ115" i="12"/>
  <c r="BF115" i="12"/>
  <c r="BB115" i="12"/>
  <c r="AX115" i="12"/>
  <c r="AT115" i="12"/>
  <c r="AP115" i="12"/>
  <c r="AL115" i="12"/>
  <c r="AH115" i="12"/>
  <c r="AD115" i="12"/>
  <c r="Z115" i="12"/>
  <c r="V115" i="12"/>
  <c r="R115" i="12"/>
  <c r="N115" i="12"/>
  <c r="J115" i="12"/>
  <c r="F115" i="12"/>
  <c r="C116" i="12"/>
  <c r="BI115" i="12"/>
  <c r="BE115" i="12"/>
  <c r="BA115" i="12"/>
  <c r="AW115" i="12"/>
  <c r="AS115" i="12"/>
  <c r="AO115" i="12"/>
  <c r="AK115" i="12"/>
  <c r="AG115" i="12"/>
  <c r="AC115" i="12"/>
  <c r="Y115" i="12"/>
  <c r="U115" i="12"/>
  <c r="Q115" i="12"/>
  <c r="M115" i="12"/>
  <c r="I115" i="12"/>
  <c r="E115" i="12"/>
  <c r="BL115" i="12"/>
  <c r="BH115" i="12"/>
  <c r="BD115" i="12"/>
  <c r="AZ115" i="12"/>
  <c r="AV115" i="12"/>
  <c r="AR115" i="12"/>
  <c r="AN115" i="12"/>
  <c r="AJ115" i="12"/>
  <c r="AF115" i="12"/>
  <c r="AB115" i="12"/>
  <c r="X115" i="12"/>
  <c r="T115" i="12"/>
  <c r="P115" i="12"/>
  <c r="L115" i="12"/>
  <c r="H115" i="12"/>
  <c r="BK115" i="12"/>
  <c r="BG115" i="12"/>
  <c r="BC115" i="12"/>
  <c r="AY115" i="12"/>
  <c r="AU115" i="12"/>
  <c r="AQ115" i="12"/>
  <c r="AM115" i="12"/>
  <c r="AI115" i="12"/>
  <c r="AE115" i="12"/>
  <c r="AA115" i="12"/>
  <c r="W115" i="12"/>
  <c r="S115" i="12"/>
  <c r="O115" i="12"/>
  <c r="K115" i="12"/>
  <c r="G115" i="12"/>
  <c r="BK369" i="12"/>
  <c r="BG369" i="12"/>
  <c r="BC369" i="12"/>
  <c r="AY369" i="12"/>
  <c r="AU369" i="12"/>
  <c r="AQ369" i="12"/>
  <c r="AM369" i="12"/>
  <c r="AI369" i="12"/>
  <c r="AE369" i="12"/>
  <c r="AA369" i="12"/>
  <c r="W369" i="12"/>
  <c r="S369" i="12"/>
  <c r="O369" i="12"/>
  <c r="K369" i="12"/>
  <c r="G369" i="12"/>
  <c r="BI369" i="12"/>
  <c r="BD369" i="12"/>
  <c r="AX369" i="12"/>
  <c r="AS369" i="12"/>
  <c r="AN369" i="12"/>
  <c r="BL369" i="12"/>
  <c r="BF369" i="12"/>
  <c r="BA369" i="12"/>
  <c r="AV369" i="12"/>
  <c r="AP369" i="12"/>
  <c r="AK369" i="12"/>
  <c r="AF369" i="12"/>
  <c r="Z369" i="12"/>
  <c r="BE369" i="12"/>
  <c r="AT369" i="12"/>
  <c r="AJ369" i="12"/>
  <c r="AC369" i="12"/>
  <c r="V369" i="12"/>
  <c r="Q369" i="12"/>
  <c r="L369" i="12"/>
  <c r="F369" i="12"/>
  <c r="C370" i="12"/>
  <c r="BB369" i="12"/>
  <c r="AR369" i="12"/>
  <c r="AH369" i="12"/>
  <c r="AB369" i="12"/>
  <c r="U369" i="12"/>
  <c r="P369" i="12"/>
  <c r="J369" i="12"/>
  <c r="E369" i="12"/>
  <c r="BJ369" i="12"/>
  <c r="AZ369" i="12"/>
  <c r="AO369" i="12"/>
  <c r="AG369" i="12"/>
  <c r="Y369" i="12"/>
  <c r="T369" i="12"/>
  <c r="N369" i="12"/>
  <c r="I369" i="12"/>
  <c r="AW369" i="12"/>
  <c r="R369" i="12"/>
  <c r="AL369" i="12"/>
  <c r="M369" i="12"/>
  <c r="AD369" i="12"/>
  <c r="H369" i="12"/>
  <c r="BH369" i="12"/>
  <c r="X369" i="12"/>
  <c r="BK308" i="12"/>
  <c r="BG308" i="12"/>
  <c r="BC308" i="12"/>
  <c r="AY308" i="12"/>
  <c r="AU308" i="12"/>
  <c r="AQ308" i="12"/>
  <c r="AM308" i="12"/>
  <c r="AI308" i="12"/>
  <c r="AE308" i="12"/>
  <c r="AA308" i="12"/>
  <c r="W308" i="12"/>
  <c r="S308" i="12"/>
  <c r="O308" i="12"/>
  <c r="K308" i="12"/>
  <c r="G308" i="12"/>
  <c r="BJ308" i="12"/>
  <c r="BE308" i="12"/>
  <c r="AZ308" i="12"/>
  <c r="AT308" i="12"/>
  <c r="AO308" i="12"/>
  <c r="AJ308" i="12"/>
  <c r="AD308" i="12"/>
  <c r="Y308" i="12"/>
  <c r="BI308" i="12"/>
  <c r="BD308" i="12"/>
  <c r="C309" i="12"/>
  <c r="BH308" i="12"/>
  <c r="BB308" i="12"/>
  <c r="AW308" i="12"/>
  <c r="AR308" i="12"/>
  <c r="AL308" i="12"/>
  <c r="AG308" i="12"/>
  <c r="AB308" i="12"/>
  <c r="V308" i="12"/>
  <c r="BL308" i="12"/>
  <c r="AV308" i="12"/>
  <c r="AK308" i="12"/>
  <c r="Z308" i="12"/>
  <c r="R308" i="12"/>
  <c r="M308" i="12"/>
  <c r="H308" i="12"/>
  <c r="BF308" i="12"/>
  <c r="AS308" i="12"/>
  <c r="AH308" i="12"/>
  <c r="X308" i="12"/>
  <c r="Q308" i="12"/>
  <c r="L308" i="12"/>
  <c r="F308" i="12"/>
  <c r="BA308" i="12"/>
  <c r="AP308" i="12"/>
  <c r="AF308" i="12"/>
  <c r="U308" i="12"/>
  <c r="P308" i="12"/>
  <c r="J308" i="12"/>
  <c r="E308" i="12"/>
  <c r="AN308" i="12"/>
  <c r="I308" i="12"/>
  <c r="AC308" i="12"/>
  <c r="T308" i="12"/>
  <c r="AX308" i="12"/>
  <c r="N308" i="12"/>
  <c r="BJ242" i="12"/>
  <c r="BF242" i="12"/>
  <c r="BB242" i="12"/>
  <c r="AX242" i="12"/>
  <c r="AT242" i="12"/>
  <c r="AP242" i="12"/>
  <c r="AL242" i="12"/>
  <c r="AH242" i="12"/>
  <c r="AD242" i="12"/>
  <c r="Z242" i="12"/>
  <c r="V242" i="12"/>
  <c r="R242" i="12"/>
  <c r="N242" i="12"/>
  <c r="J242" i="12"/>
  <c r="F242" i="12"/>
  <c r="BI242" i="12"/>
  <c r="BD242" i="12"/>
  <c r="AY242" i="12"/>
  <c r="AS242" i="12"/>
  <c r="AN242" i="12"/>
  <c r="AI242" i="12"/>
  <c r="AC242" i="12"/>
  <c r="X242" i="12"/>
  <c r="S242" i="12"/>
  <c r="M242" i="12"/>
  <c r="H242" i="12"/>
  <c r="C243" i="12"/>
  <c r="BH242" i="12"/>
  <c r="BC242" i="12"/>
  <c r="AW242" i="12"/>
  <c r="AR242" i="12"/>
  <c r="AM242" i="12"/>
  <c r="AG242" i="12"/>
  <c r="AB242" i="12"/>
  <c r="W242" i="12"/>
  <c r="Q242" i="12"/>
  <c r="L242" i="12"/>
  <c r="G242" i="12"/>
  <c r="BL242" i="12"/>
  <c r="BG242" i="12"/>
  <c r="BA242" i="12"/>
  <c r="AV242" i="12"/>
  <c r="AQ242" i="12"/>
  <c r="AK242" i="12"/>
  <c r="AF242" i="12"/>
  <c r="AA242" i="12"/>
  <c r="U242" i="12"/>
  <c r="P242" i="12"/>
  <c r="K242" i="12"/>
  <c r="E242" i="12"/>
  <c r="BK242" i="12"/>
  <c r="AO242" i="12"/>
  <c r="T242" i="12"/>
  <c r="BE242" i="12"/>
  <c r="AJ242" i="12"/>
  <c r="O242" i="12"/>
  <c r="AZ242" i="12"/>
  <c r="AE242" i="12"/>
  <c r="I242" i="12"/>
  <c r="Y242" i="12"/>
  <c r="AU242" i="12"/>
  <c r="BL180" i="12"/>
  <c r="BH180" i="12"/>
  <c r="BD180" i="12"/>
  <c r="AZ180" i="12"/>
  <c r="AV180" i="12"/>
  <c r="AR180" i="12"/>
  <c r="AN180" i="12"/>
  <c r="AJ180" i="12"/>
  <c r="AF180" i="12"/>
  <c r="AB180" i="12"/>
  <c r="X180" i="12"/>
  <c r="T180" i="12"/>
  <c r="P180" i="12"/>
  <c r="L180" i="12"/>
  <c r="H180" i="12"/>
  <c r="BJ180" i="12"/>
  <c r="BE180" i="12"/>
  <c r="AY180" i="12"/>
  <c r="AT180" i="12"/>
  <c r="AO180" i="12"/>
  <c r="AI180" i="12"/>
  <c r="AD180" i="12"/>
  <c r="Y180" i="12"/>
  <c r="S180" i="12"/>
  <c r="N180" i="12"/>
  <c r="I180" i="12"/>
  <c r="BI180" i="12"/>
  <c r="BC180" i="12"/>
  <c r="AX180" i="12"/>
  <c r="AS180" i="12"/>
  <c r="AM180" i="12"/>
  <c r="AH180" i="12"/>
  <c r="AC180" i="12"/>
  <c r="W180" i="12"/>
  <c r="R180" i="12"/>
  <c r="M180" i="12"/>
  <c r="G180" i="12"/>
  <c r="C181" i="12"/>
  <c r="BG180" i="12"/>
  <c r="BB180" i="12"/>
  <c r="AW180" i="12"/>
  <c r="AQ180" i="12"/>
  <c r="AL180" i="12"/>
  <c r="AG180" i="12"/>
  <c r="AA180" i="12"/>
  <c r="V180" i="12"/>
  <c r="Q180" i="12"/>
  <c r="K180" i="12"/>
  <c r="F180" i="12"/>
  <c r="BF180" i="12"/>
  <c r="AK180" i="12"/>
  <c r="O180" i="12"/>
  <c r="BA180" i="12"/>
  <c r="AE180" i="12"/>
  <c r="J180" i="12"/>
  <c r="AU180" i="12"/>
  <c r="Z180" i="12"/>
  <c r="E180" i="12"/>
  <c r="U180" i="12"/>
  <c r="BK180" i="12"/>
  <c r="AP180" i="12"/>
  <c r="AB533" i="4" l="1"/>
  <c r="AA109" i="10"/>
  <c r="AA57" i="4"/>
  <c r="L11" i="7" s="1"/>
  <c r="AR132" i="10"/>
  <c r="AT392" i="12"/>
  <c r="AS229" i="10"/>
  <c r="AS230" i="10" s="1"/>
  <c r="AT116" i="10"/>
  <c r="AT229" i="10" s="1"/>
  <c r="AT230" i="10" s="1"/>
  <c r="AW74" i="11"/>
  <c r="AU115" i="10" s="1"/>
  <c r="AW75" i="11"/>
  <c r="AU123" i="10" s="1"/>
  <c r="AX71" i="11"/>
  <c r="AX72" i="11" s="1"/>
  <c r="AU114" i="10"/>
  <c r="AW21" i="13"/>
  <c r="AW24" i="13" s="1"/>
  <c r="BL54" i="12"/>
  <c r="BH54" i="12"/>
  <c r="BD54" i="12"/>
  <c r="AZ54" i="12"/>
  <c r="AV54" i="12"/>
  <c r="AR54" i="12"/>
  <c r="AN54" i="12"/>
  <c r="AJ54" i="12"/>
  <c r="AF54" i="12"/>
  <c r="BK54" i="12"/>
  <c r="BG54" i="12"/>
  <c r="BC54" i="12"/>
  <c r="AY54" i="12"/>
  <c r="AU54" i="12"/>
  <c r="AQ54" i="12"/>
  <c r="AM54" i="12"/>
  <c r="AI54" i="12"/>
  <c r="AE54" i="12"/>
  <c r="AA54" i="12"/>
  <c r="W54" i="12"/>
  <c r="S54" i="12"/>
  <c r="O54" i="12"/>
  <c r="K54" i="12"/>
  <c r="G54" i="12"/>
  <c r="BJ54" i="12"/>
  <c r="BF54" i="12"/>
  <c r="BB54" i="12"/>
  <c r="AX54" i="12"/>
  <c r="AT54" i="12"/>
  <c r="AP54" i="12"/>
  <c r="AL54" i="12"/>
  <c r="AH54" i="12"/>
  <c r="AD54" i="12"/>
  <c r="Z54" i="12"/>
  <c r="V54" i="12"/>
  <c r="R54" i="12"/>
  <c r="N54" i="12"/>
  <c r="J54" i="12"/>
  <c r="F54" i="12"/>
  <c r="C55" i="12"/>
  <c r="AW54" i="12"/>
  <c r="AG54" i="12"/>
  <c r="X54" i="12"/>
  <c r="P54" i="12"/>
  <c r="H54" i="12"/>
  <c r="BI54" i="12"/>
  <c r="AS54" i="12"/>
  <c r="AC54" i="12"/>
  <c r="U54" i="12"/>
  <c r="M54" i="12"/>
  <c r="E54" i="12"/>
  <c r="BE54" i="12"/>
  <c r="AO54" i="12"/>
  <c r="AB54" i="12"/>
  <c r="T54" i="12"/>
  <c r="L54" i="12"/>
  <c r="BA54" i="12"/>
  <c r="AK54" i="12"/>
  <c r="Y54" i="12"/>
  <c r="Q54" i="12"/>
  <c r="I54" i="12"/>
  <c r="BK116" i="12"/>
  <c r="BG116" i="12"/>
  <c r="BJ116" i="12"/>
  <c r="BF116" i="12"/>
  <c r="C117" i="12"/>
  <c r="BL116" i="12"/>
  <c r="BH116" i="12"/>
  <c r="BE116" i="12"/>
  <c r="BA116" i="12"/>
  <c r="AW116" i="12"/>
  <c r="AS116" i="12"/>
  <c r="AO116" i="12"/>
  <c r="AK116" i="12"/>
  <c r="AG116" i="12"/>
  <c r="AC116" i="12"/>
  <c r="Y116" i="12"/>
  <c r="U116" i="12"/>
  <c r="Q116" i="12"/>
  <c r="M116" i="12"/>
  <c r="I116" i="12"/>
  <c r="E116" i="12"/>
  <c r="BD116" i="12"/>
  <c r="AZ116" i="12"/>
  <c r="AV116" i="12"/>
  <c r="AR116" i="12"/>
  <c r="AN116" i="12"/>
  <c r="AJ116" i="12"/>
  <c r="AF116" i="12"/>
  <c r="AB116" i="12"/>
  <c r="X116" i="12"/>
  <c r="T116" i="12"/>
  <c r="P116" i="12"/>
  <c r="L116" i="12"/>
  <c r="H116" i="12"/>
  <c r="BC116" i="12"/>
  <c r="AY116" i="12"/>
  <c r="AU116" i="12"/>
  <c r="AQ116" i="12"/>
  <c r="AM116" i="12"/>
  <c r="AI116" i="12"/>
  <c r="AE116" i="12"/>
  <c r="AA116" i="12"/>
  <c r="W116" i="12"/>
  <c r="S116" i="12"/>
  <c r="O116" i="12"/>
  <c r="K116" i="12"/>
  <c r="G116" i="12"/>
  <c r="BI116" i="12"/>
  <c r="BB116" i="12"/>
  <c r="AX116" i="12"/>
  <c r="AT116" i="12"/>
  <c r="AP116" i="12"/>
  <c r="AL116" i="12"/>
  <c r="AH116" i="12"/>
  <c r="AD116" i="12"/>
  <c r="Z116" i="12"/>
  <c r="V116" i="12"/>
  <c r="R116" i="12"/>
  <c r="N116" i="12"/>
  <c r="J116" i="12"/>
  <c r="F116" i="12"/>
  <c r="BJ370" i="12"/>
  <c r="BF370" i="12"/>
  <c r="BB370" i="12"/>
  <c r="AX370" i="12"/>
  <c r="AT370" i="12"/>
  <c r="AP370" i="12"/>
  <c r="AL370" i="12"/>
  <c r="AH370" i="12"/>
  <c r="AD370" i="12"/>
  <c r="Z370" i="12"/>
  <c r="V370" i="12"/>
  <c r="R370" i="12"/>
  <c r="N370" i="12"/>
  <c r="J370" i="12"/>
  <c r="F370" i="12"/>
  <c r="BL370" i="12"/>
  <c r="BG370" i="12"/>
  <c r="BA370" i="12"/>
  <c r="AV370" i="12"/>
  <c r="AQ370" i="12"/>
  <c r="AK370" i="12"/>
  <c r="AF370" i="12"/>
  <c r="AA370" i="12"/>
  <c r="U370" i="12"/>
  <c r="P370" i="12"/>
  <c r="K370" i="12"/>
  <c r="E370" i="12"/>
  <c r="BK370" i="12"/>
  <c r="BE370" i="12"/>
  <c r="AZ370" i="12"/>
  <c r="AU370" i="12"/>
  <c r="AO370" i="12"/>
  <c r="AJ370" i="12"/>
  <c r="AE370" i="12"/>
  <c r="BI370" i="12"/>
  <c r="BD370" i="12"/>
  <c r="AY370" i="12"/>
  <c r="AS370" i="12"/>
  <c r="AN370" i="12"/>
  <c r="AI370" i="12"/>
  <c r="AC370" i="12"/>
  <c r="X370" i="12"/>
  <c r="S370" i="12"/>
  <c r="M370" i="12"/>
  <c r="H370" i="12"/>
  <c r="AW370" i="12"/>
  <c r="AB370" i="12"/>
  <c r="Q370" i="12"/>
  <c r="G370" i="12"/>
  <c r="C371" i="12"/>
  <c r="AR370" i="12"/>
  <c r="Y370" i="12"/>
  <c r="O370" i="12"/>
  <c r="BH370" i="12"/>
  <c r="AM370" i="12"/>
  <c r="W370" i="12"/>
  <c r="L370" i="12"/>
  <c r="AG370" i="12"/>
  <c r="T370" i="12"/>
  <c r="I370" i="12"/>
  <c r="BC370" i="12"/>
  <c r="BJ309" i="12"/>
  <c r="BF309" i="12"/>
  <c r="BB309" i="12"/>
  <c r="AX309" i="12"/>
  <c r="AT309" i="12"/>
  <c r="AP309" i="12"/>
  <c r="AL309" i="12"/>
  <c r="AH309" i="12"/>
  <c r="AD309" i="12"/>
  <c r="Z309" i="12"/>
  <c r="V309" i="12"/>
  <c r="R309" i="12"/>
  <c r="N309" i="12"/>
  <c r="J309" i="12"/>
  <c r="F309" i="12"/>
  <c r="C310" i="12"/>
  <c r="BH309" i="12"/>
  <c r="BC309" i="12"/>
  <c r="AW309" i="12"/>
  <c r="AR309" i="12"/>
  <c r="AM309" i="12"/>
  <c r="AG309" i="12"/>
  <c r="AB309" i="12"/>
  <c r="W309" i="12"/>
  <c r="Q309" i="12"/>
  <c r="L309" i="12"/>
  <c r="G309" i="12"/>
  <c r="BL309" i="12"/>
  <c r="BG309" i="12"/>
  <c r="BA309" i="12"/>
  <c r="AV309" i="12"/>
  <c r="AQ309" i="12"/>
  <c r="AK309" i="12"/>
  <c r="AF309" i="12"/>
  <c r="AA309" i="12"/>
  <c r="U309" i="12"/>
  <c r="P309" i="12"/>
  <c r="K309" i="12"/>
  <c r="E309" i="12"/>
  <c r="BK309" i="12"/>
  <c r="BE309" i="12"/>
  <c r="AZ309" i="12"/>
  <c r="AU309" i="12"/>
  <c r="AO309" i="12"/>
  <c r="AJ309" i="12"/>
  <c r="AE309" i="12"/>
  <c r="Y309" i="12"/>
  <c r="T309" i="12"/>
  <c r="O309" i="12"/>
  <c r="I309" i="12"/>
  <c r="AS309" i="12"/>
  <c r="X309" i="12"/>
  <c r="BI309" i="12"/>
  <c r="AN309" i="12"/>
  <c r="S309" i="12"/>
  <c r="BD309" i="12"/>
  <c r="AI309" i="12"/>
  <c r="M309" i="12"/>
  <c r="AY309" i="12"/>
  <c r="AC309" i="12"/>
  <c r="H309" i="12"/>
  <c r="C244" i="12"/>
  <c r="BI243" i="12"/>
  <c r="BE243" i="12"/>
  <c r="BA243" i="12"/>
  <c r="AW243" i="12"/>
  <c r="AS243" i="12"/>
  <c r="AO243" i="12"/>
  <c r="AK243" i="12"/>
  <c r="AG243" i="12"/>
  <c r="AC243" i="12"/>
  <c r="Y243" i="12"/>
  <c r="U243" i="12"/>
  <c r="Q243" i="12"/>
  <c r="M243" i="12"/>
  <c r="I243" i="12"/>
  <c r="E243" i="12"/>
  <c r="BL243" i="12"/>
  <c r="BG243" i="12"/>
  <c r="BB243" i="12"/>
  <c r="AV243" i="12"/>
  <c r="AQ243" i="12"/>
  <c r="AL243" i="12"/>
  <c r="AF243" i="12"/>
  <c r="AA243" i="12"/>
  <c r="V243" i="12"/>
  <c r="P243" i="12"/>
  <c r="K243" i="12"/>
  <c r="F243" i="12"/>
  <c r="BK243" i="12"/>
  <c r="BF243" i="12"/>
  <c r="AZ243" i="12"/>
  <c r="AU243" i="12"/>
  <c r="AP243" i="12"/>
  <c r="AJ243" i="12"/>
  <c r="AE243" i="12"/>
  <c r="Z243" i="12"/>
  <c r="T243" i="12"/>
  <c r="O243" i="12"/>
  <c r="J243" i="12"/>
  <c r="BJ243" i="12"/>
  <c r="BD243" i="12"/>
  <c r="AY243" i="12"/>
  <c r="AT243" i="12"/>
  <c r="AN243" i="12"/>
  <c r="AI243" i="12"/>
  <c r="AD243" i="12"/>
  <c r="X243" i="12"/>
  <c r="S243" i="12"/>
  <c r="N243" i="12"/>
  <c r="H243" i="12"/>
  <c r="AR243" i="12"/>
  <c r="W243" i="12"/>
  <c r="BH243" i="12"/>
  <c r="AM243" i="12"/>
  <c r="R243" i="12"/>
  <c r="BC243" i="12"/>
  <c r="AH243" i="12"/>
  <c r="L243" i="12"/>
  <c r="AX243" i="12"/>
  <c r="AB243" i="12"/>
  <c r="G243" i="12"/>
  <c r="BJ181" i="12"/>
  <c r="BF181" i="12"/>
  <c r="BB181" i="12"/>
  <c r="AX181" i="12"/>
  <c r="AT181" i="12"/>
  <c r="AP181" i="12"/>
  <c r="AL181" i="12"/>
  <c r="AH181" i="12"/>
  <c r="AD181" i="12"/>
  <c r="Z181" i="12"/>
  <c r="V181" i="12"/>
  <c r="R181" i="12"/>
  <c r="BK181" i="12"/>
  <c r="BE181" i="12"/>
  <c r="AZ181" i="12"/>
  <c r="AU181" i="12"/>
  <c r="AO181" i="12"/>
  <c r="AJ181" i="12"/>
  <c r="AE181" i="12"/>
  <c r="Y181" i="12"/>
  <c r="T181" i="12"/>
  <c r="O181" i="12"/>
  <c r="K181" i="12"/>
  <c r="G181" i="12"/>
  <c r="BH181" i="12"/>
  <c r="BA181" i="12"/>
  <c r="AS181" i="12"/>
  <c r="AM181" i="12"/>
  <c r="AF181" i="12"/>
  <c r="X181" i="12"/>
  <c r="Q181" i="12"/>
  <c r="L181" i="12"/>
  <c r="F181" i="12"/>
  <c r="C182" i="12"/>
  <c r="BG181" i="12"/>
  <c r="AY181" i="12"/>
  <c r="AR181" i="12"/>
  <c r="AK181" i="12"/>
  <c r="AC181" i="12"/>
  <c r="W181" i="12"/>
  <c r="P181" i="12"/>
  <c r="J181" i="12"/>
  <c r="E181" i="12"/>
  <c r="BL181" i="12"/>
  <c r="BD181" i="12"/>
  <c r="AW181" i="12"/>
  <c r="AQ181" i="12"/>
  <c r="AI181" i="12"/>
  <c r="AB181" i="12"/>
  <c r="U181" i="12"/>
  <c r="N181" i="12"/>
  <c r="I181" i="12"/>
  <c r="AV181" i="12"/>
  <c r="S181" i="12"/>
  <c r="AN181" i="12"/>
  <c r="M181" i="12"/>
  <c r="BI181" i="12"/>
  <c r="AG181" i="12"/>
  <c r="H181" i="12"/>
  <c r="BC181" i="12"/>
  <c r="AA181" i="12"/>
  <c r="AB55" i="4" l="1"/>
  <c r="AB537" i="4"/>
  <c r="AS132" i="10"/>
  <c r="AU392" i="12"/>
  <c r="AT118" i="10"/>
  <c r="AU116" i="10"/>
  <c r="AU118" i="10" s="1"/>
  <c r="AY71" i="11"/>
  <c r="AY72" i="11" s="1"/>
  <c r="AX75" i="11"/>
  <c r="AV123" i="10" s="1"/>
  <c r="AX74" i="11"/>
  <c r="AV115" i="10" s="1"/>
  <c r="AV114" i="10"/>
  <c r="AX21" i="13"/>
  <c r="AX24" i="13" s="1"/>
  <c r="C56" i="12"/>
  <c r="BI55" i="12"/>
  <c r="BE55" i="12"/>
  <c r="BL55" i="12"/>
  <c r="BH55" i="12"/>
  <c r="BD55" i="12"/>
  <c r="BK55" i="12"/>
  <c r="BG55" i="12"/>
  <c r="BC55" i="12"/>
  <c r="AY55" i="12"/>
  <c r="AU55" i="12"/>
  <c r="AQ55" i="12"/>
  <c r="BB55" i="12"/>
  <c r="AW55" i="12"/>
  <c r="AR55" i="12"/>
  <c r="AM55" i="12"/>
  <c r="AI55" i="12"/>
  <c r="AE55" i="12"/>
  <c r="AA55" i="12"/>
  <c r="W55" i="12"/>
  <c r="S55" i="12"/>
  <c r="O55" i="12"/>
  <c r="K55" i="12"/>
  <c r="G55" i="12"/>
  <c r="BA55" i="12"/>
  <c r="AV55" i="12"/>
  <c r="AP55" i="12"/>
  <c r="AL55" i="12"/>
  <c r="AH55" i="12"/>
  <c r="AD55" i="12"/>
  <c r="Z55" i="12"/>
  <c r="V55" i="12"/>
  <c r="R55" i="12"/>
  <c r="N55" i="12"/>
  <c r="J55" i="12"/>
  <c r="F55" i="12"/>
  <c r="BJ55" i="12"/>
  <c r="AZ55" i="12"/>
  <c r="AT55" i="12"/>
  <c r="AO55" i="12"/>
  <c r="AK55" i="12"/>
  <c r="AG55" i="12"/>
  <c r="AC55" i="12"/>
  <c r="Y55" i="12"/>
  <c r="U55" i="12"/>
  <c r="Q55" i="12"/>
  <c r="M55" i="12"/>
  <c r="I55" i="12"/>
  <c r="E55" i="12"/>
  <c r="BF55" i="12"/>
  <c r="AJ55" i="12"/>
  <c r="T55" i="12"/>
  <c r="AX55" i="12"/>
  <c r="AF55" i="12"/>
  <c r="P55" i="12"/>
  <c r="AS55" i="12"/>
  <c r="AB55" i="12"/>
  <c r="L55" i="12"/>
  <c r="AN55" i="12"/>
  <c r="X55" i="12"/>
  <c r="H55" i="12"/>
  <c r="BJ117" i="12"/>
  <c r="BF117" i="12"/>
  <c r="BB117" i="12"/>
  <c r="AX117" i="12"/>
  <c r="AT117" i="12"/>
  <c r="AP117" i="12"/>
  <c r="AL117" i="12"/>
  <c r="AH117" i="12"/>
  <c r="AD117" i="12"/>
  <c r="Z117" i="12"/>
  <c r="V117" i="12"/>
  <c r="R117" i="12"/>
  <c r="N117" i="12"/>
  <c r="J117" i="12"/>
  <c r="F117" i="12"/>
  <c r="C118" i="12"/>
  <c r="BI117" i="12"/>
  <c r="BE117" i="12"/>
  <c r="BA117" i="12"/>
  <c r="AW117" i="12"/>
  <c r="AS117" i="12"/>
  <c r="AO117" i="12"/>
  <c r="AK117" i="12"/>
  <c r="AG117" i="12"/>
  <c r="AC117" i="12"/>
  <c r="Y117" i="12"/>
  <c r="U117" i="12"/>
  <c r="Q117" i="12"/>
  <c r="M117" i="12"/>
  <c r="I117" i="12"/>
  <c r="E117" i="12"/>
  <c r="BL117" i="12"/>
  <c r="BH117" i="12"/>
  <c r="BD117" i="12"/>
  <c r="AZ117" i="12"/>
  <c r="AV117" i="12"/>
  <c r="AR117" i="12"/>
  <c r="AN117" i="12"/>
  <c r="AJ117" i="12"/>
  <c r="AF117" i="12"/>
  <c r="AB117" i="12"/>
  <c r="X117" i="12"/>
  <c r="T117" i="12"/>
  <c r="P117" i="12"/>
  <c r="L117" i="12"/>
  <c r="H117" i="12"/>
  <c r="BK117" i="12"/>
  <c r="BG117" i="12"/>
  <c r="BC117" i="12"/>
  <c r="AY117" i="12"/>
  <c r="AU117" i="12"/>
  <c r="AQ117" i="12"/>
  <c r="AM117" i="12"/>
  <c r="AI117" i="12"/>
  <c r="AE117" i="12"/>
  <c r="AA117" i="12"/>
  <c r="W117" i="12"/>
  <c r="S117" i="12"/>
  <c r="O117" i="12"/>
  <c r="K117" i="12"/>
  <c r="G117" i="12"/>
  <c r="C372" i="12"/>
  <c r="BI371" i="12"/>
  <c r="BE371" i="12"/>
  <c r="BA371" i="12"/>
  <c r="AW371" i="12"/>
  <c r="AS371" i="12"/>
  <c r="AO371" i="12"/>
  <c r="AK371" i="12"/>
  <c r="AG371" i="12"/>
  <c r="AC371" i="12"/>
  <c r="Y371" i="12"/>
  <c r="U371" i="12"/>
  <c r="Q371" i="12"/>
  <c r="M371" i="12"/>
  <c r="I371" i="12"/>
  <c r="E371" i="12"/>
  <c r="BJ371" i="12"/>
  <c r="BD371" i="12"/>
  <c r="AY371" i="12"/>
  <c r="AT371" i="12"/>
  <c r="AN371" i="12"/>
  <c r="AI371" i="12"/>
  <c r="AD371" i="12"/>
  <c r="X371" i="12"/>
  <c r="S371" i="12"/>
  <c r="N371" i="12"/>
  <c r="H371" i="12"/>
  <c r="BH371" i="12"/>
  <c r="BC371" i="12"/>
  <c r="AX371" i="12"/>
  <c r="AR371" i="12"/>
  <c r="AM371" i="12"/>
  <c r="AH371" i="12"/>
  <c r="AB371" i="12"/>
  <c r="W371" i="12"/>
  <c r="R371" i="12"/>
  <c r="L371" i="12"/>
  <c r="G371" i="12"/>
  <c r="BL371" i="12"/>
  <c r="BG371" i="12"/>
  <c r="BB371" i="12"/>
  <c r="AV371" i="12"/>
  <c r="AQ371" i="12"/>
  <c r="AL371" i="12"/>
  <c r="AF371" i="12"/>
  <c r="AA371" i="12"/>
  <c r="V371" i="12"/>
  <c r="P371" i="12"/>
  <c r="K371" i="12"/>
  <c r="F371" i="12"/>
  <c r="AZ371" i="12"/>
  <c r="AE371" i="12"/>
  <c r="J371" i="12"/>
  <c r="AU371" i="12"/>
  <c r="Z371" i="12"/>
  <c r="BK371" i="12"/>
  <c r="AP371" i="12"/>
  <c r="T371" i="12"/>
  <c r="BF371" i="12"/>
  <c r="AJ371" i="12"/>
  <c r="O371" i="12"/>
  <c r="C311" i="12"/>
  <c r="BI310" i="12"/>
  <c r="BE310" i="12"/>
  <c r="BA310" i="12"/>
  <c r="AW310" i="12"/>
  <c r="AS310" i="12"/>
  <c r="AO310" i="12"/>
  <c r="AK310" i="12"/>
  <c r="AG310" i="12"/>
  <c r="AC310" i="12"/>
  <c r="Y310" i="12"/>
  <c r="U310" i="12"/>
  <c r="Q310" i="12"/>
  <c r="M310" i="12"/>
  <c r="I310" i="12"/>
  <c r="E310" i="12"/>
  <c r="BK310" i="12"/>
  <c r="BF310" i="12"/>
  <c r="AZ310" i="12"/>
  <c r="AU310" i="12"/>
  <c r="AP310" i="12"/>
  <c r="AJ310" i="12"/>
  <c r="AE310" i="12"/>
  <c r="Z310" i="12"/>
  <c r="T310" i="12"/>
  <c r="O310" i="12"/>
  <c r="J310" i="12"/>
  <c r="BJ310" i="12"/>
  <c r="BD310" i="12"/>
  <c r="AY310" i="12"/>
  <c r="AT310" i="12"/>
  <c r="AN310" i="12"/>
  <c r="AI310" i="12"/>
  <c r="AD310" i="12"/>
  <c r="X310" i="12"/>
  <c r="S310" i="12"/>
  <c r="N310" i="12"/>
  <c r="H310" i="12"/>
  <c r="BH310" i="12"/>
  <c r="BC310" i="12"/>
  <c r="AX310" i="12"/>
  <c r="AR310" i="12"/>
  <c r="AM310" i="12"/>
  <c r="AH310" i="12"/>
  <c r="AB310" i="12"/>
  <c r="W310" i="12"/>
  <c r="R310" i="12"/>
  <c r="L310" i="12"/>
  <c r="G310" i="12"/>
  <c r="AV310" i="12"/>
  <c r="AA310" i="12"/>
  <c r="F310" i="12"/>
  <c r="BL310" i="12"/>
  <c r="AQ310" i="12"/>
  <c r="V310" i="12"/>
  <c r="BG310" i="12"/>
  <c r="AL310" i="12"/>
  <c r="P310" i="12"/>
  <c r="BB310" i="12"/>
  <c r="AF310" i="12"/>
  <c r="K310" i="12"/>
  <c r="BK244" i="12"/>
  <c r="BG244" i="12"/>
  <c r="BC244" i="12"/>
  <c r="AY244" i="12"/>
  <c r="AU244" i="12"/>
  <c r="AQ244" i="12"/>
  <c r="AM244" i="12"/>
  <c r="AI244" i="12"/>
  <c r="AE244" i="12"/>
  <c r="BJ244" i="12"/>
  <c r="BF244" i="12"/>
  <c r="BB244" i="12"/>
  <c r="AX244" i="12"/>
  <c r="C245" i="12"/>
  <c r="BI244" i="12"/>
  <c r="BE244" i="12"/>
  <c r="BA244" i="12"/>
  <c r="AW244" i="12"/>
  <c r="AS244" i="12"/>
  <c r="AO244" i="12"/>
  <c r="AK244" i="12"/>
  <c r="AG244" i="12"/>
  <c r="AZ244" i="12"/>
  <c r="AP244" i="12"/>
  <c r="AH244" i="12"/>
  <c r="AB244" i="12"/>
  <c r="X244" i="12"/>
  <c r="T244" i="12"/>
  <c r="P244" i="12"/>
  <c r="L244" i="12"/>
  <c r="H244" i="12"/>
  <c r="BD244" i="12"/>
  <c r="AN244" i="12"/>
  <c r="AD244" i="12"/>
  <c r="Y244" i="12"/>
  <c r="S244" i="12"/>
  <c r="N244" i="12"/>
  <c r="I244" i="12"/>
  <c r="AV244" i="12"/>
  <c r="AL244" i="12"/>
  <c r="AC244" i="12"/>
  <c r="W244" i="12"/>
  <c r="R244" i="12"/>
  <c r="M244" i="12"/>
  <c r="G244" i="12"/>
  <c r="BL244" i="12"/>
  <c r="AT244" i="12"/>
  <c r="AJ244" i="12"/>
  <c r="AA244" i="12"/>
  <c r="V244" i="12"/>
  <c r="Q244" i="12"/>
  <c r="K244" i="12"/>
  <c r="F244" i="12"/>
  <c r="Z244" i="12"/>
  <c r="E244" i="12"/>
  <c r="BH244" i="12"/>
  <c r="U244" i="12"/>
  <c r="AR244" i="12"/>
  <c r="O244" i="12"/>
  <c r="AF244" i="12"/>
  <c r="J244" i="12"/>
  <c r="C183" i="12"/>
  <c r="BI182" i="12"/>
  <c r="BE182" i="12"/>
  <c r="BA182" i="12"/>
  <c r="AW182" i="12"/>
  <c r="AS182" i="12"/>
  <c r="AO182" i="12"/>
  <c r="AK182" i="12"/>
  <c r="AG182" i="12"/>
  <c r="AC182" i="12"/>
  <c r="Y182" i="12"/>
  <c r="U182" i="12"/>
  <c r="Q182" i="12"/>
  <c r="M182" i="12"/>
  <c r="I182" i="12"/>
  <c r="E182" i="12"/>
  <c r="BH182" i="12"/>
  <c r="BC182" i="12"/>
  <c r="AX182" i="12"/>
  <c r="AR182" i="12"/>
  <c r="AM182" i="12"/>
  <c r="AH182" i="12"/>
  <c r="AB182" i="12"/>
  <c r="W182" i="12"/>
  <c r="R182" i="12"/>
  <c r="L182" i="12"/>
  <c r="G182" i="12"/>
  <c r="BK182" i="12"/>
  <c r="BD182" i="12"/>
  <c r="AV182" i="12"/>
  <c r="AP182" i="12"/>
  <c r="AI182" i="12"/>
  <c r="AA182" i="12"/>
  <c r="T182" i="12"/>
  <c r="N182" i="12"/>
  <c r="F182" i="12"/>
  <c r="BJ182" i="12"/>
  <c r="BB182" i="12"/>
  <c r="AU182" i="12"/>
  <c r="AN182" i="12"/>
  <c r="AF182" i="12"/>
  <c r="Z182" i="12"/>
  <c r="S182" i="12"/>
  <c r="K182" i="12"/>
  <c r="BG182" i="12"/>
  <c r="AZ182" i="12"/>
  <c r="AT182" i="12"/>
  <c r="AL182" i="12"/>
  <c r="AE182" i="12"/>
  <c r="X182" i="12"/>
  <c r="P182" i="12"/>
  <c r="J182" i="12"/>
  <c r="AQ182" i="12"/>
  <c r="O182" i="12"/>
  <c r="BL182" i="12"/>
  <c r="AJ182" i="12"/>
  <c r="H182" i="12"/>
  <c r="BF182" i="12"/>
  <c r="AD182" i="12"/>
  <c r="AY182" i="12"/>
  <c r="V182" i="12"/>
  <c r="AC533" i="4" l="1"/>
  <c r="AB109" i="10"/>
  <c r="AB57" i="4"/>
  <c r="AV392" i="12"/>
  <c r="AT132" i="10"/>
  <c r="AU229" i="10"/>
  <c r="AU230" i="10" s="1"/>
  <c r="AV116" i="10"/>
  <c r="AV229" i="10" s="1"/>
  <c r="AV230" i="10" s="1"/>
  <c r="AY75" i="11"/>
  <c r="AW123" i="10" s="1"/>
  <c r="AY74" i="11"/>
  <c r="AW115" i="10" s="1"/>
  <c r="AZ71" i="11"/>
  <c r="AZ72" i="11" s="1"/>
  <c r="AW114" i="10"/>
  <c r="AY21" i="13"/>
  <c r="AY24" i="13" s="1"/>
  <c r="BL56" i="12"/>
  <c r="BH56" i="12"/>
  <c r="BD56" i="12"/>
  <c r="AZ56" i="12"/>
  <c r="AV56" i="12"/>
  <c r="AR56" i="12"/>
  <c r="AN56" i="12"/>
  <c r="AJ56" i="12"/>
  <c r="AF56" i="12"/>
  <c r="AB56" i="12"/>
  <c r="X56" i="12"/>
  <c r="T56" i="12"/>
  <c r="P56" i="12"/>
  <c r="L56" i="12"/>
  <c r="H56" i="12"/>
  <c r="BK56" i="12"/>
  <c r="BG56" i="12"/>
  <c r="BC56" i="12"/>
  <c r="AY56" i="12"/>
  <c r="AU56" i="12"/>
  <c r="AQ56" i="12"/>
  <c r="AM56" i="12"/>
  <c r="AI56" i="12"/>
  <c r="AE56" i="12"/>
  <c r="AA56" i="12"/>
  <c r="W56" i="12"/>
  <c r="S56" i="12"/>
  <c r="O56" i="12"/>
  <c r="K56" i="12"/>
  <c r="G56" i="12"/>
  <c r="BJ56" i="12"/>
  <c r="BF56" i="12"/>
  <c r="BB56" i="12"/>
  <c r="AX56" i="12"/>
  <c r="AT56" i="12"/>
  <c r="AP56" i="12"/>
  <c r="AL56" i="12"/>
  <c r="AH56" i="12"/>
  <c r="AD56" i="12"/>
  <c r="Z56" i="12"/>
  <c r="V56" i="12"/>
  <c r="R56" i="12"/>
  <c r="N56" i="12"/>
  <c r="J56" i="12"/>
  <c r="F56" i="12"/>
  <c r="BE56" i="12"/>
  <c r="AO56" i="12"/>
  <c r="Y56" i="12"/>
  <c r="I56" i="12"/>
  <c r="BA56" i="12"/>
  <c r="AK56" i="12"/>
  <c r="U56" i="12"/>
  <c r="E56" i="12"/>
  <c r="C57" i="12"/>
  <c r="AW56" i="12"/>
  <c r="AG56" i="12"/>
  <c r="Q56" i="12"/>
  <c r="BI56" i="12"/>
  <c r="AS56" i="12"/>
  <c r="AC56" i="12"/>
  <c r="M56" i="12"/>
  <c r="C119" i="12"/>
  <c r="BI118" i="12"/>
  <c r="BE118" i="12"/>
  <c r="BA118" i="12"/>
  <c r="AW118" i="12"/>
  <c r="AS118" i="12"/>
  <c r="AO118" i="12"/>
  <c r="AK118" i="12"/>
  <c r="AG118" i="12"/>
  <c r="AC118" i="12"/>
  <c r="Y118" i="12"/>
  <c r="U118" i="12"/>
  <c r="Q118" i="12"/>
  <c r="M118" i="12"/>
  <c r="I118" i="12"/>
  <c r="E118" i="12"/>
  <c r="BL118" i="12"/>
  <c r="BH118" i="12"/>
  <c r="BD118" i="12"/>
  <c r="AZ118" i="12"/>
  <c r="AV118" i="12"/>
  <c r="AR118" i="12"/>
  <c r="AN118" i="12"/>
  <c r="AJ118" i="12"/>
  <c r="AF118" i="12"/>
  <c r="AB118" i="12"/>
  <c r="X118" i="12"/>
  <c r="T118" i="12"/>
  <c r="P118" i="12"/>
  <c r="L118" i="12"/>
  <c r="H118" i="12"/>
  <c r="BK118" i="12"/>
  <c r="BG118" i="12"/>
  <c r="BC118" i="12"/>
  <c r="AY118" i="12"/>
  <c r="AU118" i="12"/>
  <c r="AQ118" i="12"/>
  <c r="AM118" i="12"/>
  <c r="AI118" i="12"/>
  <c r="AE118" i="12"/>
  <c r="AA118" i="12"/>
  <c r="W118" i="12"/>
  <c r="S118" i="12"/>
  <c r="O118" i="12"/>
  <c r="K118" i="12"/>
  <c r="G118" i="12"/>
  <c r="BJ118" i="12"/>
  <c r="BF118" i="12"/>
  <c r="BB118" i="12"/>
  <c r="AX118" i="12"/>
  <c r="AT118" i="12"/>
  <c r="AP118" i="12"/>
  <c r="AL118" i="12"/>
  <c r="AH118" i="12"/>
  <c r="AD118" i="12"/>
  <c r="Z118" i="12"/>
  <c r="V118" i="12"/>
  <c r="R118" i="12"/>
  <c r="N118" i="12"/>
  <c r="J118" i="12"/>
  <c r="F118" i="12"/>
  <c r="BL372" i="12"/>
  <c r="BH372" i="12"/>
  <c r="BD372" i="12"/>
  <c r="AZ372" i="12"/>
  <c r="AV372" i="12"/>
  <c r="AR372" i="12"/>
  <c r="AN372" i="12"/>
  <c r="AJ372" i="12"/>
  <c r="AF372" i="12"/>
  <c r="AB372" i="12"/>
  <c r="X372" i="12"/>
  <c r="T372" i="12"/>
  <c r="P372" i="12"/>
  <c r="L372" i="12"/>
  <c r="H372" i="12"/>
  <c r="C373" i="12"/>
  <c r="BG372" i="12"/>
  <c r="BB372" i="12"/>
  <c r="AW372" i="12"/>
  <c r="AQ372" i="12"/>
  <c r="AL372" i="12"/>
  <c r="AG372" i="12"/>
  <c r="AA372" i="12"/>
  <c r="V372" i="12"/>
  <c r="Q372" i="12"/>
  <c r="K372" i="12"/>
  <c r="F372" i="12"/>
  <c r="BK372" i="12"/>
  <c r="BF372" i="12"/>
  <c r="BA372" i="12"/>
  <c r="AU372" i="12"/>
  <c r="AP372" i="12"/>
  <c r="AK372" i="12"/>
  <c r="AE372" i="12"/>
  <c r="Z372" i="12"/>
  <c r="U372" i="12"/>
  <c r="O372" i="12"/>
  <c r="J372" i="12"/>
  <c r="E372" i="12"/>
  <c r="BJ372" i="12"/>
  <c r="BE372" i="12"/>
  <c r="AY372" i="12"/>
  <c r="AT372" i="12"/>
  <c r="AO372" i="12"/>
  <c r="AI372" i="12"/>
  <c r="AD372" i="12"/>
  <c r="Y372" i="12"/>
  <c r="S372" i="12"/>
  <c r="N372" i="12"/>
  <c r="I372" i="12"/>
  <c r="BC372" i="12"/>
  <c r="AH372" i="12"/>
  <c r="M372" i="12"/>
  <c r="AX372" i="12"/>
  <c r="AC372" i="12"/>
  <c r="G372" i="12"/>
  <c r="AS372" i="12"/>
  <c r="W372" i="12"/>
  <c r="BI372" i="12"/>
  <c r="AM372" i="12"/>
  <c r="R372" i="12"/>
  <c r="BL311" i="12"/>
  <c r="BH311" i="12"/>
  <c r="BD311" i="12"/>
  <c r="AZ311" i="12"/>
  <c r="AV311" i="12"/>
  <c r="AR311" i="12"/>
  <c r="AN311" i="12"/>
  <c r="AJ311" i="12"/>
  <c r="AF311" i="12"/>
  <c r="AB311" i="12"/>
  <c r="X311" i="12"/>
  <c r="T311" i="12"/>
  <c r="P311" i="12"/>
  <c r="L311" i="12"/>
  <c r="H311" i="12"/>
  <c r="BI311" i="12"/>
  <c r="BC311" i="12"/>
  <c r="AX311" i="12"/>
  <c r="AS311" i="12"/>
  <c r="AM311" i="12"/>
  <c r="AH311" i="12"/>
  <c r="AC311" i="12"/>
  <c r="W311" i="12"/>
  <c r="R311" i="12"/>
  <c r="M311" i="12"/>
  <c r="G311" i="12"/>
  <c r="C312" i="12"/>
  <c r="BG311" i="12"/>
  <c r="BB311" i="12"/>
  <c r="AW311" i="12"/>
  <c r="AQ311" i="12"/>
  <c r="AL311" i="12"/>
  <c r="AG311" i="12"/>
  <c r="AA311" i="12"/>
  <c r="V311" i="12"/>
  <c r="Q311" i="12"/>
  <c r="K311" i="12"/>
  <c r="F311" i="12"/>
  <c r="BK311" i="12"/>
  <c r="BF311" i="12"/>
  <c r="BA311" i="12"/>
  <c r="AU311" i="12"/>
  <c r="AP311" i="12"/>
  <c r="AK311" i="12"/>
  <c r="AE311" i="12"/>
  <c r="Z311" i="12"/>
  <c r="U311" i="12"/>
  <c r="O311" i="12"/>
  <c r="J311" i="12"/>
  <c r="E311" i="12"/>
  <c r="AY311" i="12"/>
  <c r="AD311" i="12"/>
  <c r="I311" i="12"/>
  <c r="AT311" i="12"/>
  <c r="Y311" i="12"/>
  <c r="BJ311" i="12"/>
  <c r="AO311" i="12"/>
  <c r="S311" i="12"/>
  <c r="N311" i="12"/>
  <c r="BE311" i="12"/>
  <c r="AI311" i="12"/>
  <c r="BJ245" i="12"/>
  <c r="BF245" i="12"/>
  <c r="BB245" i="12"/>
  <c r="AX245" i="12"/>
  <c r="AT245" i="12"/>
  <c r="AP245" i="12"/>
  <c r="AL245" i="12"/>
  <c r="AH245" i="12"/>
  <c r="AD245" i="12"/>
  <c r="Z245" i="12"/>
  <c r="V245" i="12"/>
  <c r="R245" i="12"/>
  <c r="N245" i="12"/>
  <c r="J245" i="12"/>
  <c r="F245" i="12"/>
  <c r="C246" i="12"/>
  <c r="BI245" i="12"/>
  <c r="BE245" i="12"/>
  <c r="BA245" i="12"/>
  <c r="AW245" i="12"/>
  <c r="AS245" i="12"/>
  <c r="AO245" i="12"/>
  <c r="AK245" i="12"/>
  <c r="AG245" i="12"/>
  <c r="AC245" i="12"/>
  <c r="Y245" i="12"/>
  <c r="U245" i="12"/>
  <c r="Q245" i="12"/>
  <c r="M245" i="12"/>
  <c r="I245" i="12"/>
  <c r="E245" i="12"/>
  <c r="BL245" i="12"/>
  <c r="BH245" i="12"/>
  <c r="BD245" i="12"/>
  <c r="AZ245" i="12"/>
  <c r="AV245" i="12"/>
  <c r="AR245" i="12"/>
  <c r="AN245" i="12"/>
  <c r="AJ245" i="12"/>
  <c r="AF245" i="12"/>
  <c r="AB245" i="12"/>
  <c r="X245" i="12"/>
  <c r="T245" i="12"/>
  <c r="P245" i="12"/>
  <c r="L245" i="12"/>
  <c r="H245" i="12"/>
  <c r="BC245" i="12"/>
  <c r="AM245" i="12"/>
  <c r="W245" i="12"/>
  <c r="G245" i="12"/>
  <c r="BG245" i="12"/>
  <c r="AI245" i="12"/>
  <c r="O245" i="12"/>
  <c r="AY245" i="12"/>
  <c r="AE245" i="12"/>
  <c r="K245" i="12"/>
  <c r="AU245" i="12"/>
  <c r="AA245" i="12"/>
  <c r="S245" i="12"/>
  <c r="BK245" i="12"/>
  <c r="AQ245" i="12"/>
  <c r="BL183" i="12"/>
  <c r="BH183" i="12"/>
  <c r="BD183" i="12"/>
  <c r="AZ183" i="12"/>
  <c r="AV183" i="12"/>
  <c r="AR183" i="12"/>
  <c r="AN183" i="12"/>
  <c r="AJ183" i="12"/>
  <c r="AF183" i="12"/>
  <c r="AB183" i="12"/>
  <c r="X183" i="12"/>
  <c r="T183" i="12"/>
  <c r="P183" i="12"/>
  <c r="L183" i="12"/>
  <c r="H183" i="12"/>
  <c r="BK183" i="12"/>
  <c r="BF183" i="12"/>
  <c r="BA183" i="12"/>
  <c r="AU183" i="12"/>
  <c r="AP183" i="12"/>
  <c r="AK183" i="12"/>
  <c r="AE183" i="12"/>
  <c r="Z183" i="12"/>
  <c r="U183" i="12"/>
  <c r="O183" i="12"/>
  <c r="J183" i="12"/>
  <c r="E183" i="12"/>
  <c r="BG183" i="12"/>
  <c r="AY183" i="12"/>
  <c r="AS183" i="12"/>
  <c r="AL183" i="12"/>
  <c r="AD183" i="12"/>
  <c r="W183" i="12"/>
  <c r="Q183" i="12"/>
  <c r="I183" i="12"/>
  <c r="C184" i="12"/>
  <c r="BE183" i="12"/>
  <c r="AX183" i="12"/>
  <c r="AQ183" i="12"/>
  <c r="AI183" i="12"/>
  <c r="AC183" i="12"/>
  <c r="V183" i="12"/>
  <c r="N183" i="12"/>
  <c r="G183" i="12"/>
  <c r="BJ183" i="12"/>
  <c r="BC183" i="12"/>
  <c r="AW183" i="12"/>
  <c r="AO183" i="12"/>
  <c r="AH183" i="12"/>
  <c r="AA183" i="12"/>
  <c r="S183" i="12"/>
  <c r="M183" i="12"/>
  <c r="F183" i="12"/>
  <c r="AM183" i="12"/>
  <c r="K183" i="12"/>
  <c r="BI183" i="12"/>
  <c r="AG183" i="12"/>
  <c r="BB183" i="12"/>
  <c r="Y183" i="12"/>
  <c r="AT183" i="12"/>
  <c r="R183" i="12"/>
  <c r="AC55" i="4" l="1"/>
  <c r="AC537" i="4"/>
  <c r="AU132" i="10"/>
  <c r="AW392" i="12"/>
  <c r="AW116" i="10"/>
  <c r="AW229" i="10" s="1"/>
  <c r="AW230" i="10" s="1"/>
  <c r="AV118" i="10"/>
  <c r="AZ75" i="11"/>
  <c r="AX123" i="10" s="1"/>
  <c r="AZ74" i="11"/>
  <c r="AX115" i="10" s="1"/>
  <c r="BA71" i="11"/>
  <c r="BA72" i="11" s="1"/>
  <c r="AX114" i="10"/>
  <c r="AZ21" i="13"/>
  <c r="AZ24" i="13" s="1"/>
  <c r="BK57" i="12"/>
  <c r="BG57" i="12"/>
  <c r="BC57" i="12"/>
  <c r="AY57" i="12"/>
  <c r="AU57" i="12"/>
  <c r="AQ57" i="12"/>
  <c r="AM57" i="12"/>
  <c r="AI57" i="12"/>
  <c r="AE57" i="12"/>
  <c r="AA57" i="12"/>
  <c r="W57" i="12"/>
  <c r="S57" i="12"/>
  <c r="O57" i="12"/>
  <c r="K57" i="12"/>
  <c r="G57" i="12"/>
  <c r="BJ57" i="12"/>
  <c r="BF57" i="12"/>
  <c r="BB57" i="12"/>
  <c r="AX57" i="12"/>
  <c r="AT57" i="12"/>
  <c r="AP57" i="12"/>
  <c r="AL57" i="12"/>
  <c r="AH57" i="12"/>
  <c r="AD57" i="12"/>
  <c r="Z57" i="12"/>
  <c r="V57" i="12"/>
  <c r="R57" i="12"/>
  <c r="N57" i="12"/>
  <c r="J57" i="12"/>
  <c r="F57" i="12"/>
  <c r="C58" i="12"/>
  <c r="BI57" i="12"/>
  <c r="BE57" i="12"/>
  <c r="BA57" i="12"/>
  <c r="AW57" i="12"/>
  <c r="AS57" i="12"/>
  <c r="AO57" i="12"/>
  <c r="AK57" i="12"/>
  <c r="AG57" i="12"/>
  <c r="AC57" i="12"/>
  <c r="Y57" i="12"/>
  <c r="U57" i="12"/>
  <c r="Q57" i="12"/>
  <c r="M57" i="12"/>
  <c r="I57" i="12"/>
  <c r="E57" i="12"/>
  <c r="BH57" i="12"/>
  <c r="AR57" i="12"/>
  <c r="AB57" i="12"/>
  <c r="L57" i="12"/>
  <c r="BD57" i="12"/>
  <c r="AN57" i="12"/>
  <c r="X57" i="12"/>
  <c r="H57" i="12"/>
  <c r="AZ57" i="12"/>
  <c r="AJ57" i="12"/>
  <c r="T57" i="12"/>
  <c r="BL57" i="12"/>
  <c r="AV57" i="12"/>
  <c r="AF57" i="12"/>
  <c r="P57" i="12"/>
  <c r="BL119" i="12"/>
  <c r="BH119" i="12"/>
  <c r="BD119" i="12"/>
  <c r="AZ119" i="12"/>
  <c r="AV119" i="12"/>
  <c r="AR119" i="12"/>
  <c r="AN119" i="12"/>
  <c r="AJ119" i="12"/>
  <c r="AF119" i="12"/>
  <c r="AB119" i="12"/>
  <c r="X119" i="12"/>
  <c r="T119" i="12"/>
  <c r="P119" i="12"/>
  <c r="L119" i="12"/>
  <c r="H119" i="12"/>
  <c r="BK119" i="12"/>
  <c r="BG119" i="12"/>
  <c r="BC119" i="12"/>
  <c r="AY119" i="12"/>
  <c r="AU119" i="12"/>
  <c r="AQ119" i="12"/>
  <c r="AM119" i="12"/>
  <c r="AI119" i="12"/>
  <c r="AE119" i="12"/>
  <c r="AA119" i="12"/>
  <c r="W119" i="12"/>
  <c r="S119" i="12"/>
  <c r="O119" i="12"/>
  <c r="K119" i="12"/>
  <c r="G119" i="12"/>
  <c r="BJ119" i="12"/>
  <c r="BF119" i="12"/>
  <c r="BB119" i="12"/>
  <c r="AX119" i="12"/>
  <c r="AT119" i="12"/>
  <c r="AP119" i="12"/>
  <c r="AL119" i="12"/>
  <c r="AH119" i="12"/>
  <c r="AD119" i="12"/>
  <c r="Z119" i="12"/>
  <c r="V119" i="12"/>
  <c r="R119" i="12"/>
  <c r="N119" i="12"/>
  <c r="J119" i="12"/>
  <c r="F119" i="12"/>
  <c r="C120" i="12"/>
  <c r="BI119" i="12"/>
  <c r="BE119" i="12"/>
  <c r="BA119" i="12"/>
  <c r="AW119" i="12"/>
  <c r="AS119" i="12"/>
  <c r="AO119" i="12"/>
  <c r="AK119" i="12"/>
  <c r="AG119" i="12"/>
  <c r="AC119" i="12"/>
  <c r="Y119" i="12"/>
  <c r="U119" i="12"/>
  <c r="Q119" i="12"/>
  <c r="M119" i="12"/>
  <c r="I119" i="12"/>
  <c r="E119" i="12"/>
  <c r="BK373" i="12"/>
  <c r="BG373" i="12"/>
  <c r="BC373" i="12"/>
  <c r="AY373" i="12"/>
  <c r="AU373" i="12"/>
  <c r="AQ373" i="12"/>
  <c r="AM373" i="12"/>
  <c r="AI373" i="12"/>
  <c r="AE373" i="12"/>
  <c r="AA373" i="12"/>
  <c r="W373" i="12"/>
  <c r="S373" i="12"/>
  <c r="O373" i="12"/>
  <c r="K373" i="12"/>
  <c r="G373" i="12"/>
  <c r="BJ373" i="12"/>
  <c r="BE373" i="12"/>
  <c r="AZ373" i="12"/>
  <c r="AT373" i="12"/>
  <c r="AO373" i="12"/>
  <c r="AJ373" i="12"/>
  <c r="AD373" i="12"/>
  <c r="Y373" i="12"/>
  <c r="T373" i="12"/>
  <c r="N373" i="12"/>
  <c r="I373" i="12"/>
  <c r="BI373" i="12"/>
  <c r="BD373" i="12"/>
  <c r="AX373" i="12"/>
  <c r="AS373" i="12"/>
  <c r="AN373" i="12"/>
  <c r="AH373" i="12"/>
  <c r="AC373" i="12"/>
  <c r="X373" i="12"/>
  <c r="R373" i="12"/>
  <c r="M373" i="12"/>
  <c r="H373" i="12"/>
  <c r="C374" i="12"/>
  <c r="BH373" i="12"/>
  <c r="BB373" i="12"/>
  <c r="AW373" i="12"/>
  <c r="AR373" i="12"/>
  <c r="AL373" i="12"/>
  <c r="AG373" i="12"/>
  <c r="AB373" i="12"/>
  <c r="V373" i="12"/>
  <c r="Q373" i="12"/>
  <c r="L373" i="12"/>
  <c r="F373" i="12"/>
  <c r="BF373" i="12"/>
  <c r="AK373" i="12"/>
  <c r="P373" i="12"/>
  <c r="BA373" i="12"/>
  <c r="AF373" i="12"/>
  <c r="J373" i="12"/>
  <c r="AV373" i="12"/>
  <c r="Z373" i="12"/>
  <c r="E373" i="12"/>
  <c r="U373" i="12"/>
  <c r="BL373" i="12"/>
  <c r="AP373" i="12"/>
  <c r="BK312" i="12"/>
  <c r="BG312" i="12"/>
  <c r="BC312" i="12"/>
  <c r="AY312" i="12"/>
  <c r="AU312" i="12"/>
  <c r="AQ312" i="12"/>
  <c r="AM312" i="12"/>
  <c r="AI312" i="12"/>
  <c r="AE312" i="12"/>
  <c r="AA312" i="12"/>
  <c r="W312" i="12"/>
  <c r="S312" i="12"/>
  <c r="O312" i="12"/>
  <c r="K312" i="12"/>
  <c r="G312" i="12"/>
  <c r="BL312" i="12"/>
  <c r="BF312" i="12"/>
  <c r="BA312" i="12"/>
  <c r="AV312" i="12"/>
  <c r="AP312" i="12"/>
  <c r="AK312" i="12"/>
  <c r="AF312" i="12"/>
  <c r="Z312" i="12"/>
  <c r="U312" i="12"/>
  <c r="P312" i="12"/>
  <c r="J312" i="12"/>
  <c r="E312" i="12"/>
  <c r="BJ312" i="12"/>
  <c r="BE312" i="12"/>
  <c r="AZ312" i="12"/>
  <c r="AT312" i="12"/>
  <c r="AO312" i="12"/>
  <c r="AJ312" i="12"/>
  <c r="AD312" i="12"/>
  <c r="Y312" i="12"/>
  <c r="T312" i="12"/>
  <c r="N312" i="12"/>
  <c r="I312" i="12"/>
  <c r="BI312" i="12"/>
  <c r="BD312" i="12"/>
  <c r="AX312" i="12"/>
  <c r="AS312" i="12"/>
  <c r="AN312" i="12"/>
  <c r="AH312" i="12"/>
  <c r="AC312" i="12"/>
  <c r="X312" i="12"/>
  <c r="R312" i="12"/>
  <c r="M312" i="12"/>
  <c r="H312" i="12"/>
  <c r="BB312" i="12"/>
  <c r="AG312" i="12"/>
  <c r="L312" i="12"/>
  <c r="AW312" i="12"/>
  <c r="AB312" i="12"/>
  <c r="F312" i="12"/>
  <c r="C313" i="12"/>
  <c r="AR312" i="12"/>
  <c r="V312" i="12"/>
  <c r="AL312" i="12"/>
  <c r="Q312" i="12"/>
  <c r="BH312" i="12"/>
  <c r="BL246" i="12"/>
  <c r="BH246" i="12"/>
  <c r="BD246" i="12"/>
  <c r="AZ246" i="12"/>
  <c r="AV246" i="12"/>
  <c r="AR246" i="12"/>
  <c r="AN246" i="12"/>
  <c r="AJ246" i="12"/>
  <c r="AF246" i="12"/>
  <c r="AB246" i="12"/>
  <c r="X246" i="12"/>
  <c r="T246" i="12"/>
  <c r="P246" i="12"/>
  <c r="BI246" i="12"/>
  <c r="BC246" i="12"/>
  <c r="AX246" i="12"/>
  <c r="AS246" i="12"/>
  <c r="AM246" i="12"/>
  <c r="AH246" i="12"/>
  <c r="AC246" i="12"/>
  <c r="W246" i="12"/>
  <c r="R246" i="12"/>
  <c r="M246" i="12"/>
  <c r="I246" i="12"/>
  <c r="E246" i="12"/>
  <c r="C247" i="12"/>
  <c r="BG246" i="12"/>
  <c r="BB246" i="12"/>
  <c r="AW246" i="12"/>
  <c r="AQ246" i="12"/>
  <c r="AL246" i="12"/>
  <c r="AG246" i="12"/>
  <c r="AA246" i="12"/>
  <c r="V246" i="12"/>
  <c r="Q246" i="12"/>
  <c r="L246" i="12"/>
  <c r="H246" i="12"/>
  <c r="BK246" i="12"/>
  <c r="BF246" i="12"/>
  <c r="BA246" i="12"/>
  <c r="AU246" i="12"/>
  <c r="AP246" i="12"/>
  <c r="AK246" i="12"/>
  <c r="AE246" i="12"/>
  <c r="Z246" i="12"/>
  <c r="U246" i="12"/>
  <c r="O246" i="12"/>
  <c r="K246" i="12"/>
  <c r="G246" i="12"/>
  <c r="AY246" i="12"/>
  <c r="AD246" i="12"/>
  <c r="J246" i="12"/>
  <c r="AT246" i="12"/>
  <c r="S246" i="12"/>
  <c r="AO246" i="12"/>
  <c r="N246" i="12"/>
  <c r="BJ246" i="12"/>
  <c r="AI246" i="12"/>
  <c r="F246" i="12"/>
  <c r="BE246" i="12"/>
  <c r="Y246" i="12"/>
  <c r="BK184" i="12"/>
  <c r="BG184" i="12"/>
  <c r="BC184" i="12"/>
  <c r="AY184" i="12"/>
  <c r="AU184" i="12"/>
  <c r="AQ184" i="12"/>
  <c r="AM184" i="12"/>
  <c r="AI184" i="12"/>
  <c r="AE184" i="12"/>
  <c r="AA184" i="12"/>
  <c r="W184" i="12"/>
  <c r="S184" i="12"/>
  <c r="O184" i="12"/>
  <c r="K184" i="12"/>
  <c r="G184" i="12"/>
  <c r="BI184" i="12"/>
  <c r="BD184" i="12"/>
  <c r="AX184" i="12"/>
  <c r="AS184" i="12"/>
  <c r="AN184" i="12"/>
  <c r="AH184" i="12"/>
  <c r="AC184" i="12"/>
  <c r="X184" i="12"/>
  <c r="R184" i="12"/>
  <c r="M184" i="12"/>
  <c r="H184" i="12"/>
  <c r="BJ184" i="12"/>
  <c r="BB184" i="12"/>
  <c r="AV184" i="12"/>
  <c r="AO184" i="12"/>
  <c r="AG184" i="12"/>
  <c r="Z184" i="12"/>
  <c r="T184" i="12"/>
  <c r="L184" i="12"/>
  <c r="E184" i="12"/>
  <c r="BH184" i="12"/>
  <c r="BA184" i="12"/>
  <c r="AT184" i="12"/>
  <c r="AL184" i="12"/>
  <c r="AF184" i="12"/>
  <c r="Y184" i="12"/>
  <c r="Q184" i="12"/>
  <c r="J184" i="12"/>
  <c r="C185" i="12"/>
  <c r="BF184" i="12"/>
  <c r="AZ184" i="12"/>
  <c r="AR184" i="12"/>
  <c r="AK184" i="12"/>
  <c r="AD184" i="12"/>
  <c r="V184" i="12"/>
  <c r="P184" i="12"/>
  <c r="I184" i="12"/>
  <c r="BL184" i="12"/>
  <c r="AJ184" i="12"/>
  <c r="F184" i="12"/>
  <c r="BE184" i="12"/>
  <c r="AB184" i="12"/>
  <c r="AW184" i="12"/>
  <c r="U184" i="12"/>
  <c r="AP184" i="12"/>
  <c r="N184" i="12"/>
  <c r="AC109" i="10" l="1"/>
  <c r="AC57" i="4"/>
  <c r="AD533" i="4"/>
  <c r="AV132" i="10"/>
  <c r="AX392" i="12"/>
  <c r="AW118" i="10"/>
  <c r="AX116" i="10"/>
  <c r="AX229" i="10" s="1"/>
  <c r="AX230" i="10" s="1"/>
  <c r="BA74" i="11"/>
  <c r="AY115" i="10" s="1"/>
  <c r="BB71" i="11"/>
  <c r="BB72" i="11" s="1"/>
  <c r="BA75" i="11"/>
  <c r="AY123" i="10" s="1"/>
  <c r="AY114" i="10"/>
  <c r="BA21" i="13"/>
  <c r="BA24" i="13" s="1"/>
  <c r="BJ58" i="12"/>
  <c r="BF58" i="12"/>
  <c r="BB58" i="12"/>
  <c r="AX58" i="12"/>
  <c r="AT58" i="12"/>
  <c r="AP58" i="12"/>
  <c r="AL58" i="12"/>
  <c r="AH58" i="12"/>
  <c r="AD58" i="12"/>
  <c r="Z58" i="12"/>
  <c r="V58" i="12"/>
  <c r="R58" i="12"/>
  <c r="N58" i="12"/>
  <c r="J58" i="12"/>
  <c r="F58" i="12"/>
  <c r="C59" i="12"/>
  <c r="BI58" i="12"/>
  <c r="BE58" i="12"/>
  <c r="BA58" i="12"/>
  <c r="AW58" i="12"/>
  <c r="AS58" i="12"/>
  <c r="AO58" i="12"/>
  <c r="AK58" i="12"/>
  <c r="AG58" i="12"/>
  <c r="AC58" i="12"/>
  <c r="Y58" i="12"/>
  <c r="U58" i="12"/>
  <c r="Q58" i="12"/>
  <c r="M58" i="12"/>
  <c r="I58" i="12"/>
  <c r="E58" i="12"/>
  <c r="BL58" i="12"/>
  <c r="BH58" i="12"/>
  <c r="BD58" i="12"/>
  <c r="AZ58" i="12"/>
  <c r="AV58" i="12"/>
  <c r="AR58" i="12"/>
  <c r="AN58" i="12"/>
  <c r="AJ58" i="12"/>
  <c r="AF58" i="12"/>
  <c r="AB58" i="12"/>
  <c r="X58" i="12"/>
  <c r="T58" i="12"/>
  <c r="P58" i="12"/>
  <c r="L58" i="12"/>
  <c r="H58" i="12"/>
  <c r="BK58" i="12"/>
  <c r="AU58" i="12"/>
  <c r="AE58" i="12"/>
  <c r="O58" i="12"/>
  <c r="BG58" i="12"/>
  <c r="AQ58" i="12"/>
  <c r="AA58" i="12"/>
  <c r="K58" i="12"/>
  <c r="BC58" i="12"/>
  <c r="AM58" i="12"/>
  <c r="W58" i="12"/>
  <c r="G58" i="12"/>
  <c r="AY58" i="12"/>
  <c r="AI58" i="12"/>
  <c r="S58" i="12"/>
  <c r="BK120" i="12"/>
  <c r="BG120" i="12"/>
  <c r="BC120" i="12"/>
  <c r="AY120" i="12"/>
  <c r="AU120" i="12"/>
  <c r="AQ120" i="12"/>
  <c r="AM120" i="12"/>
  <c r="AI120" i="12"/>
  <c r="AE120" i="12"/>
  <c r="AA120" i="12"/>
  <c r="W120" i="12"/>
  <c r="S120" i="12"/>
  <c r="O120" i="12"/>
  <c r="K120" i="12"/>
  <c r="G120" i="12"/>
  <c r="BJ120" i="12"/>
  <c r="BF120" i="12"/>
  <c r="BB120" i="12"/>
  <c r="AX120" i="12"/>
  <c r="AT120" i="12"/>
  <c r="AP120" i="12"/>
  <c r="AL120" i="12"/>
  <c r="AH120" i="12"/>
  <c r="AD120" i="12"/>
  <c r="Z120" i="12"/>
  <c r="V120" i="12"/>
  <c r="R120" i="12"/>
  <c r="N120" i="12"/>
  <c r="J120" i="12"/>
  <c r="F120" i="12"/>
  <c r="C121" i="12"/>
  <c r="BI120" i="12"/>
  <c r="BE120" i="12"/>
  <c r="BA120" i="12"/>
  <c r="AW120" i="12"/>
  <c r="AS120" i="12"/>
  <c r="AO120" i="12"/>
  <c r="AK120" i="12"/>
  <c r="AG120" i="12"/>
  <c r="AC120" i="12"/>
  <c r="Y120" i="12"/>
  <c r="U120" i="12"/>
  <c r="Q120" i="12"/>
  <c r="M120" i="12"/>
  <c r="I120" i="12"/>
  <c r="E120" i="12"/>
  <c r="BL120" i="12"/>
  <c r="BH120" i="12"/>
  <c r="BD120" i="12"/>
  <c r="AZ120" i="12"/>
  <c r="AV120" i="12"/>
  <c r="AR120" i="12"/>
  <c r="AN120" i="12"/>
  <c r="AJ120" i="12"/>
  <c r="AF120" i="12"/>
  <c r="AB120" i="12"/>
  <c r="X120" i="12"/>
  <c r="T120" i="12"/>
  <c r="P120" i="12"/>
  <c r="L120" i="12"/>
  <c r="H120" i="12"/>
  <c r="BJ374" i="12"/>
  <c r="BF374" i="12"/>
  <c r="BB374" i="12"/>
  <c r="AX374" i="12"/>
  <c r="AT374" i="12"/>
  <c r="AP374" i="12"/>
  <c r="AL374" i="12"/>
  <c r="AH374" i="12"/>
  <c r="AD374" i="12"/>
  <c r="Z374" i="12"/>
  <c r="V374" i="12"/>
  <c r="R374" i="12"/>
  <c r="N374" i="12"/>
  <c r="J374" i="12"/>
  <c r="F374" i="12"/>
  <c r="C375" i="12"/>
  <c r="BH374" i="12"/>
  <c r="BC374" i="12"/>
  <c r="AW374" i="12"/>
  <c r="AR374" i="12"/>
  <c r="AM374" i="12"/>
  <c r="AG374" i="12"/>
  <c r="AB374" i="12"/>
  <c r="W374" i="12"/>
  <c r="Q374" i="12"/>
  <c r="L374" i="12"/>
  <c r="G374" i="12"/>
  <c r="BL374" i="12"/>
  <c r="BG374" i="12"/>
  <c r="BA374" i="12"/>
  <c r="AV374" i="12"/>
  <c r="AQ374" i="12"/>
  <c r="AK374" i="12"/>
  <c r="AF374" i="12"/>
  <c r="AA374" i="12"/>
  <c r="U374" i="12"/>
  <c r="P374" i="12"/>
  <c r="K374" i="12"/>
  <c r="E374" i="12"/>
  <c r="BK374" i="12"/>
  <c r="BE374" i="12"/>
  <c r="AZ374" i="12"/>
  <c r="AU374" i="12"/>
  <c r="AO374" i="12"/>
  <c r="AJ374" i="12"/>
  <c r="AE374" i="12"/>
  <c r="Y374" i="12"/>
  <c r="T374" i="12"/>
  <c r="O374" i="12"/>
  <c r="I374" i="12"/>
  <c r="BI374" i="12"/>
  <c r="AN374" i="12"/>
  <c r="S374" i="12"/>
  <c r="BD374" i="12"/>
  <c r="AI374" i="12"/>
  <c r="M374" i="12"/>
  <c r="AY374" i="12"/>
  <c r="AC374" i="12"/>
  <c r="H374" i="12"/>
  <c r="AS374" i="12"/>
  <c r="X374" i="12"/>
  <c r="BJ313" i="12"/>
  <c r="BF313" i="12"/>
  <c r="BB313" i="12"/>
  <c r="AX313" i="12"/>
  <c r="AT313" i="12"/>
  <c r="AP313" i="12"/>
  <c r="AL313" i="12"/>
  <c r="AH313" i="12"/>
  <c r="AD313" i="12"/>
  <c r="Z313" i="12"/>
  <c r="V313" i="12"/>
  <c r="R313" i="12"/>
  <c r="N313" i="12"/>
  <c r="J313" i="12"/>
  <c r="F313" i="12"/>
  <c r="BI313" i="12"/>
  <c r="BD313" i="12"/>
  <c r="AY313" i="12"/>
  <c r="AS313" i="12"/>
  <c r="AN313" i="12"/>
  <c r="AI313" i="12"/>
  <c r="AC313" i="12"/>
  <c r="X313" i="12"/>
  <c r="S313" i="12"/>
  <c r="M313" i="12"/>
  <c r="H313" i="12"/>
  <c r="C314" i="12"/>
  <c r="BH313" i="12"/>
  <c r="BC313" i="12"/>
  <c r="AW313" i="12"/>
  <c r="AR313" i="12"/>
  <c r="AM313" i="12"/>
  <c r="AG313" i="12"/>
  <c r="AB313" i="12"/>
  <c r="W313" i="12"/>
  <c r="Q313" i="12"/>
  <c r="L313" i="12"/>
  <c r="G313" i="12"/>
  <c r="BL313" i="12"/>
  <c r="BG313" i="12"/>
  <c r="BA313" i="12"/>
  <c r="AV313" i="12"/>
  <c r="AQ313" i="12"/>
  <c r="AK313" i="12"/>
  <c r="AF313" i="12"/>
  <c r="AA313" i="12"/>
  <c r="U313" i="12"/>
  <c r="P313" i="12"/>
  <c r="K313" i="12"/>
  <c r="E313" i="12"/>
  <c r="BE313" i="12"/>
  <c r="AJ313" i="12"/>
  <c r="O313" i="12"/>
  <c r="AZ313" i="12"/>
  <c r="AE313" i="12"/>
  <c r="I313" i="12"/>
  <c r="AU313" i="12"/>
  <c r="Y313" i="12"/>
  <c r="BK313" i="12"/>
  <c r="AO313" i="12"/>
  <c r="T313" i="12"/>
  <c r="BK247" i="12"/>
  <c r="BG247" i="12"/>
  <c r="BC247" i="12"/>
  <c r="AY247" i="12"/>
  <c r="AU247" i="12"/>
  <c r="AQ247" i="12"/>
  <c r="AM247" i="12"/>
  <c r="AI247" i="12"/>
  <c r="AE247" i="12"/>
  <c r="AA247" i="12"/>
  <c r="W247" i="12"/>
  <c r="S247" i="12"/>
  <c r="O247" i="12"/>
  <c r="K247" i="12"/>
  <c r="G247" i="12"/>
  <c r="BL247" i="12"/>
  <c r="BF247" i="12"/>
  <c r="BA247" i="12"/>
  <c r="AV247" i="12"/>
  <c r="AP247" i="12"/>
  <c r="AK247" i="12"/>
  <c r="AF247" i="12"/>
  <c r="Z247" i="12"/>
  <c r="U247" i="12"/>
  <c r="P247" i="12"/>
  <c r="J247" i="12"/>
  <c r="E247" i="12"/>
  <c r="BJ247" i="12"/>
  <c r="BE247" i="12"/>
  <c r="AZ247" i="12"/>
  <c r="AT247" i="12"/>
  <c r="AO247" i="12"/>
  <c r="AJ247" i="12"/>
  <c r="AD247" i="12"/>
  <c r="Y247" i="12"/>
  <c r="T247" i="12"/>
  <c r="N247" i="12"/>
  <c r="I247" i="12"/>
  <c r="BI247" i="12"/>
  <c r="BD247" i="12"/>
  <c r="AX247" i="12"/>
  <c r="AS247" i="12"/>
  <c r="AN247" i="12"/>
  <c r="AH247" i="12"/>
  <c r="AC247" i="12"/>
  <c r="X247" i="12"/>
  <c r="R247" i="12"/>
  <c r="M247" i="12"/>
  <c r="H247" i="12"/>
  <c r="BB247" i="12"/>
  <c r="AG247" i="12"/>
  <c r="L247" i="12"/>
  <c r="AR247" i="12"/>
  <c r="Q247" i="12"/>
  <c r="C248" i="12"/>
  <c r="AL247" i="12"/>
  <c r="F247" i="12"/>
  <c r="BH247" i="12"/>
  <c r="AB247" i="12"/>
  <c r="AW247" i="12"/>
  <c r="V247" i="12"/>
  <c r="BJ185" i="12"/>
  <c r="BF185" i="12"/>
  <c r="BB185" i="12"/>
  <c r="AX185" i="12"/>
  <c r="AT185" i="12"/>
  <c r="AP185" i="12"/>
  <c r="AL185" i="12"/>
  <c r="AH185" i="12"/>
  <c r="AD185" i="12"/>
  <c r="Z185" i="12"/>
  <c r="V185" i="12"/>
  <c r="R185" i="12"/>
  <c r="N185" i="12"/>
  <c r="J185" i="12"/>
  <c r="F185" i="12"/>
  <c r="BL185" i="12"/>
  <c r="BG185" i="12"/>
  <c r="BA185" i="12"/>
  <c r="AV185" i="12"/>
  <c r="AQ185" i="12"/>
  <c r="AK185" i="12"/>
  <c r="AF185" i="12"/>
  <c r="AA185" i="12"/>
  <c r="U185" i="12"/>
  <c r="P185" i="12"/>
  <c r="K185" i="12"/>
  <c r="E185" i="12"/>
  <c r="BI185" i="12"/>
  <c r="BD185" i="12"/>
  <c r="AY185" i="12"/>
  <c r="AS185" i="12"/>
  <c r="AN185" i="12"/>
  <c r="AI185" i="12"/>
  <c r="AC185" i="12"/>
  <c r="X185" i="12"/>
  <c r="S185" i="12"/>
  <c r="M185" i="12"/>
  <c r="BH185" i="12"/>
  <c r="AW185" i="12"/>
  <c r="AM185" i="12"/>
  <c r="AB185" i="12"/>
  <c r="Q185" i="12"/>
  <c r="H185" i="12"/>
  <c r="BE185" i="12"/>
  <c r="AU185" i="12"/>
  <c r="AJ185" i="12"/>
  <c r="Y185" i="12"/>
  <c r="O185" i="12"/>
  <c r="G185" i="12"/>
  <c r="C186" i="12"/>
  <c r="BC185" i="12"/>
  <c r="AR185" i="12"/>
  <c r="AG185" i="12"/>
  <c r="W185" i="12"/>
  <c r="L185" i="12"/>
  <c r="AO185" i="12"/>
  <c r="AE185" i="12"/>
  <c r="BK185" i="12"/>
  <c r="T185" i="12"/>
  <c r="AZ185" i="12"/>
  <c r="I185" i="12"/>
  <c r="AD55" i="4" l="1"/>
  <c r="AD537" i="4"/>
  <c r="AW132" i="10"/>
  <c r="AY392" i="12"/>
  <c r="AX118" i="10"/>
  <c r="AY116" i="10"/>
  <c r="AY118" i="10" s="1"/>
  <c r="M45" i="5" s="1"/>
  <c r="BB74" i="11"/>
  <c r="AZ115" i="10" s="1"/>
  <c r="BB75" i="11"/>
  <c r="AZ123" i="10" s="1"/>
  <c r="BC71" i="11"/>
  <c r="BC72" i="11" s="1"/>
  <c r="AZ114" i="10"/>
  <c r="BB21" i="13"/>
  <c r="BB24" i="13" s="1"/>
  <c r="C60" i="12"/>
  <c r="BI59" i="12"/>
  <c r="BE59" i="12"/>
  <c r="BA59" i="12"/>
  <c r="AW59" i="12"/>
  <c r="AS59" i="12"/>
  <c r="AO59" i="12"/>
  <c r="AK59" i="12"/>
  <c r="AG59" i="12"/>
  <c r="AC59" i="12"/>
  <c r="Y59" i="12"/>
  <c r="U59" i="12"/>
  <c r="Q59" i="12"/>
  <c r="M59" i="12"/>
  <c r="I59" i="12"/>
  <c r="E59" i="12"/>
  <c r="BL59" i="12"/>
  <c r="BH59" i="12"/>
  <c r="BD59" i="12"/>
  <c r="AZ59" i="12"/>
  <c r="AV59" i="12"/>
  <c r="AR59" i="12"/>
  <c r="AN59" i="12"/>
  <c r="AJ59" i="12"/>
  <c r="AF59" i="12"/>
  <c r="AB59" i="12"/>
  <c r="X59" i="12"/>
  <c r="T59" i="12"/>
  <c r="P59" i="12"/>
  <c r="L59" i="12"/>
  <c r="H59" i="12"/>
  <c r="BK59" i="12"/>
  <c r="BG59" i="12"/>
  <c r="BC59" i="12"/>
  <c r="AY59" i="12"/>
  <c r="AU59" i="12"/>
  <c r="AQ59" i="12"/>
  <c r="AM59" i="12"/>
  <c r="AI59" i="12"/>
  <c r="AE59" i="12"/>
  <c r="AA59" i="12"/>
  <c r="W59" i="12"/>
  <c r="S59" i="12"/>
  <c r="O59" i="12"/>
  <c r="K59" i="12"/>
  <c r="G59" i="12"/>
  <c r="AX59" i="12"/>
  <c r="AH59" i="12"/>
  <c r="R59" i="12"/>
  <c r="BJ59" i="12"/>
  <c r="AT59" i="12"/>
  <c r="AD59" i="12"/>
  <c r="N59" i="12"/>
  <c r="BF59" i="12"/>
  <c r="AP59" i="12"/>
  <c r="Z59" i="12"/>
  <c r="J59" i="12"/>
  <c r="F59" i="12"/>
  <c r="BB59" i="12"/>
  <c r="AL59" i="12"/>
  <c r="V59" i="12"/>
  <c r="BJ121" i="12"/>
  <c r="BF121" i="12"/>
  <c r="BB121" i="12"/>
  <c r="AX121" i="12"/>
  <c r="AT121" i="12"/>
  <c r="AP121" i="12"/>
  <c r="AL121" i="12"/>
  <c r="AH121" i="12"/>
  <c r="AD121" i="12"/>
  <c r="Z121" i="12"/>
  <c r="V121" i="12"/>
  <c r="R121" i="12"/>
  <c r="N121" i="12"/>
  <c r="J121" i="12"/>
  <c r="F121" i="12"/>
  <c r="C122" i="12"/>
  <c r="BI121" i="12"/>
  <c r="BE121" i="12"/>
  <c r="BA121" i="12"/>
  <c r="AW121" i="12"/>
  <c r="AS121" i="12"/>
  <c r="AO121" i="12"/>
  <c r="AK121" i="12"/>
  <c r="AG121" i="12"/>
  <c r="AC121" i="12"/>
  <c r="Y121" i="12"/>
  <c r="U121" i="12"/>
  <c r="Q121" i="12"/>
  <c r="M121" i="12"/>
  <c r="I121" i="12"/>
  <c r="E121" i="12"/>
  <c r="BL121" i="12"/>
  <c r="BH121" i="12"/>
  <c r="BD121" i="12"/>
  <c r="AZ121" i="12"/>
  <c r="AV121" i="12"/>
  <c r="AR121" i="12"/>
  <c r="AN121" i="12"/>
  <c r="AJ121" i="12"/>
  <c r="AF121" i="12"/>
  <c r="AB121" i="12"/>
  <c r="X121" i="12"/>
  <c r="T121" i="12"/>
  <c r="P121" i="12"/>
  <c r="L121" i="12"/>
  <c r="H121" i="12"/>
  <c r="BK121" i="12"/>
  <c r="BG121" i="12"/>
  <c r="BC121" i="12"/>
  <c r="AY121" i="12"/>
  <c r="AU121" i="12"/>
  <c r="AQ121" i="12"/>
  <c r="AM121" i="12"/>
  <c r="AI121" i="12"/>
  <c r="AE121" i="12"/>
  <c r="AA121" i="12"/>
  <c r="W121" i="12"/>
  <c r="S121" i="12"/>
  <c r="O121" i="12"/>
  <c r="K121" i="12"/>
  <c r="G121" i="12"/>
  <c r="C376" i="12"/>
  <c r="BI375" i="12"/>
  <c r="BE375" i="12"/>
  <c r="BA375" i="12"/>
  <c r="AW375" i="12"/>
  <c r="AS375" i="12"/>
  <c r="AO375" i="12"/>
  <c r="AK375" i="12"/>
  <c r="AG375" i="12"/>
  <c r="AC375" i="12"/>
  <c r="Y375" i="12"/>
  <c r="U375" i="12"/>
  <c r="Q375" i="12"/>
  <c r="M375" i="12"/>
  <c r="I375" i="12"/>
  <c r="E375" i="12"/>
  <c r="BK375" i="12"/>
  <c r="BF375" i="12"/>
  <c r="AZ375" i="12"/>
  <c r="AU375" i="12"/>
  <c r="AP375" i="12"/>
  <c r="AJ375" i="12"/>
  <c r="AE375" i="12"/>
  <c r="Z375" i="12"/>
  <c r="T375" i="12"/>
  <c r="O375" i="12"/>
  <c r="J375" i="12"/>
  <c r="BJ375" i="12"/>
  <c r="BD375" i="12"/>
  <c r="AY375" i="12"/>
  <c r="AT375" i="12"/>
  <c r="AN375" i="12"/>
  <c r="AI375" i="12"/>
  <c r="AD375" i="12"/>
  <c r="X375" i="12"/>
  <c r="S375" i="12"/>
  <c r="N375" i="12"/>
  <c r="H375" i="12"/>
  <c r="BH375" i="12"/>
  <c r="BC375" i="12"/>
  <c r="AX375" i="12"/>
  <c r="AR375" i="12"/>
  <c r="AM375" i="12"/>
  <c r="AH375" i="12"/>
  <c r="AB375" i="12"/>
  <c r="W375" i="12"/>
  <c r="R375" i="12"/>
  <c r="L375" i="12"/>
  <c r="G375" i="12"/>
  <c r="BL375" i="12"/>
  <c r="AQ375" i="12"/>
  <c r="V375" i="12"/>
  <c r="BG375" i="12"/>
  <c r="AL375" i="12"/>
  <c r="P375" i="12"/>
  <c r="BB375" i="12"/>
  <c r="AF375" i="12"/>
  <c r="K375" i="12"/>
  <c r="AV375" i="12"/>
  <c r="AA375" i="12"/>
  <c r="F375" i="12"/>
  <c r="C315" i="12"/>
  <c r="BI314" i="12"/>
  <c r="BE314" i="12"/>
  <c r="BA314" i="12"/>
  <c r="AW314" i="12"/>
  <c r="AS314" i="12"/>
  <c r="AO314" i="12"/>
  <c r="AK314" i="12"/>
  <c r="AG314" i="12"/>
  <c r="AC314" i="12"/>
  <c r="Y314" i="12"/>
  <c r="U314" i="12"/>
  <c r="Q314" i="12"/>
  <c r="M314" i="12"/>
  <c r="I314" i="12"/>
  <c r="E314" i="12"/>
  <c r="BL314" i="12"/>
  <c r="BG314" i="12"/>
  <c r="BB314" i="12"/>
  <c r="AV314" i="12"/>
  <c r="AQ314" i="12"/>
  <c r="AL314" i="12"/>
  <c r="AF314" i="12"/>
  <c r="AA314" i="12"/>
  <c r="V314" i="12"/>
  <c r="P314" i="12"/>
  <c r="K314" i="12"/>
  <c r="F314" i="12"/>
  <c r="BK314" i="12"/>
  <c r="BF314" i="12"/>
  <c r="AZ314" i="12"/>
  <c r="AU314" i="12"/>
  <c r="AP314" i="12"/>
  <c r="AJ314" i="12"/>
  <c r="AE314" i="12"/>
  <c r="Z314" i="12"/>
  <c r="T314" i="12"/>
  <c r="O314" i="12"/>
  <c r="J314" i="12"/>
  <c r="BJ314" i="12"/>
  <c r="BD314" i="12"/>
  <c r="AY314" i="12"/>
  <c r="AT314" i="12"/>
  <c r="AN314" i="12"/>
  <c r="AI314" i="12"/>
  <c r="AD314" i="12"/>
  <c r="X314" i="12"/>
  <c r="S314" i="12"/>
  <c r="N314" i="12"/>
  <c r="H314" i="12"/>
  <c r="BH314" i="12"/>
  <c r="AM314" i="12"/>
  <c r="R314" i="12"/>
  <c r="BC314" i="12"/>
  <c r="AH314" i="12"/>
  <c r="L314" i="12"/>
  <c r="AX314" i="12"/>
  <c r="AB314" i="12"/>
  <c r="G314" i="12"/>
  <c r="AR314" i="12"/>
  <c r="W314" i="12"/>
  <c r="BJ248" i="12"/>
  <c r="BF248" i="12"/>
  <c r="BB248" i="12"/>
  <c r="AX248" i="12"/>
  <c r="AT248" i="12"/>
  <c r="AP248" i="12"/>
  <c r="AL248" i="12"/>
  <c r="AH248" i="12"/>
  <c r="AD248" i="12"/>
  <c r="Z248" i="12"/>
  <c r="V248" i="12"/>
  <c r="R248" i="12"/>
  <c r="N248" i="12"/>
  <c r="J248" i="12"/>
  <c r="F248" i="12"/>
  <c r="BI248" i="12"/>
  <c r="BD248" i="12"/>
  <c r="AY248" i="12"/>
  <c r="AS248" i="12"/>
  <c r="AN248" i="12"/>
  <c r="AI248" i="12"/>
  <c r="AC248" i="12"/>
  <c r="X248" i="12"/>
  <c r="S248" i="12"/>
  <c r="M248" i="12"/>
  <c r="H248" i="12"/>
  <c r="C249" i="12"/>
  <c r="BH248" i="12"/>
  <c r="BC248" i="12"/>
  <c r="AW248" i="12"/>
  <c r="AR248" i="12"/>
  <c r="AM248" i="12"/>
  <c r="AG248" i="12"/>
  <c r="AB248" i="12"/>
  <c r="W248" i="12"/>
  <c r="Q248" i="12"/>
  <c r="L248" i="12"/>
  <c r="G248" i="12"/>
  <c r="BL248" i="12"/>
  <c r="BG248" i="12"/>
  <c r="BA248" i="12"/>
  <c r="AV248" i="12"/>
  <c r="AQ248" i="12"/>
  <c r="AK248" i="12"/>
  <c r="AF248" i="12"/>
  <c r="AA248" i="12"/>
  <c r="U248" i="12"/>
  <c r="P248" i="12"/>
  <c r="K248" i="12"/>
  <c r="E248" i="12"/>
  <c r="BE248" i="12"/>
  <c r="AJ248" i="12"/>
  <c r="O248" i="12"/>
  <c r="AO248" i="12"/>
  <c r="I248" i="12"/>
  <c r="BK248" i="12"/>
  <c r="AE248" i="12"/>
  <c r="AZ248" i="12"/>
  <c r="Y248" i="12"/>
  <c r="AU248" i="12"/>
  <c r="T248" i="12"/>
  <c r="C187" i="12"/>
  <c r="BI186" i="12"/>
  <c r="BE186" i="12"/>
  <c r="BA186" i="12"/>
  <c r="AW186" i="12"/>
  <c r="AS186" i="12"/>
  <c r="AO186" i="12"/>
  <c r="AK186" i="12"/>
  <c r="AG186" i="12"/>
  <c r="AC186" i="12"/>
  <c r="Y186" i="12"/>
  <c r="U186" i="12"/>
  <c r="Q186" i="12"/>
  <c r="M186" i="12"/>
  <c r="I186" i="12"/>
  <c r="E186" i="12"/>
  <c r="BJ186" i="12"/>
  <c r="BD186" i="12"/>
  <c r="AY186" i="12"/>
  <c r="AT186" i="12"/>
  <c r="AN186" i="12"/>
  <c r="AI186" i="12"/>
  <c r="AD186" i="12"/>
  <c r="X186" i="12"/>
  <c r="S186" i="12"/>
  <c r="N186" i="12"/>
  <c r="H186" i="12"/>
  <c r="BL186" i="12"/>
  <c r="BG186" i="12"/>
  <c r="BB186" i="12"/>
  <c r="AV186" i="12"/>
  <c r="AQ186" i="12"/>
  <c r="AL186" i="12"/>
  <c r="AF186" i="12"/>
  <c r="AA186" i="12"/>
  <c r="V186" i="12"/>
  <c r="P186" i="12"/>
  <c r="K186" i="12"/>
  <c r="F186" i="12"/>
  <c r="BK186" i="12"/>
  <c r="AZ186" i="12"/>
  <c r="AP186" i="12"/>
  <c r="AE186" i="12"/>
  <c r="T186" i="12"/>
  <c r="J186" i="12"/>
  <c r="BH186" i="12"/>
  <c r="AX186" i="12"/>
  <c r="AM186" i="12"/>
  <c r="AB186" i="12"/>
  <c r="R186" i="12"/>
  <c r="G186" i="12"/>
  <c r="BF186" i="12"/>
  <c r="AU186" i="12"/>
  <c r="AJ186" i="12"/>
  <c r="Z186" i="12"/>
  <c r="O186" i="12"/>
  <c r="W186" i="12"/>
  <c r="BC186" i="12"/>
  <c r="L186" i="12"/>
  <c r="AR186" i="12"/>
  <c r="AH186" i="12"/>
  <c r="AD109" i="10" l="1"/>
  <c r="AE533" i="4"/>
  <c r="AD57" i="4"/>
  <c r="AX132" i="10"/>
  <c r="AZ392" i="12"/>
  <c r="AY229" i="10"/>
  <c r="AY230" i="10" s="1"/>
  <c r="AZ116" i="10"/>
  <c r="AZ118" i="10" s="1"/>
  <c r="BC75" i="11"/>
  <c r="BA123" i="10" s="1"/>
  <c r="BD71" i="11"/>
  <c r="BD72" i="11" s="1"/>
  <c r="BC74" i="11"/>
  <c r="BA115" i="10" s="1"/>
  <c r="BA114" i="10"/>
  <c r="BC21" i="13"/>
  <c r="BC24" i="13" s="1"/>
  <c r="BL60" i="12"/>
  <c r="BH60" i="12"/>
  <c r="BD60" i="12"/>
  <c r="AZ60" i="12"/>
  <c r="AV60" i="12"/>
  <c r="AR60" i="12"/>
  <c r="AN60" i="12"/>
  <c r="AJ60" i="12"/>
  <c r="AF60" i="12"/>
  <c r="AB60" i="12"/>
  <c r="X60" i="12"/>
  <c r="T60" i="12"/>
  <c r="P60" i="12"/>
  <c r="L60" i="12"/>
  <c r="H60" i="12"/>
  <c r="BK60" i="12"/>
  <c r="BG60" i="12"/>
  <c r="BC60" i="12"/>
  <c r="AY60" i="12"/>
  <c r="AU60" i="12"/>
  <c r="AQ60" i="12"/>
  <c r="AM60" i="12"/>
  <c r="AI60" i="12"/>
  <c r="AE60" i="12"/>
  <c r="AA60" i="12"/>
  <c r="W60" i="12"/>
  <c r="S60" i="12"/>
  <c r="O60" i="12"/>
  <c r="K60" i="12"/>
  <c r="G60" i="12"/>
  <c r="BJ60" i="12"/>
  <c r="BF60" i="12"/>
  <c r="BB60" i="12"/>
  <c r="AX60" i="12"/>
  <c r="AT60" i="12"/>
  <c r="AP60" i="12"/>
  <c r="AL60" i="12"/>
  <c r="AH60" i="12"/>
  <c r="AD60" i="12"/>
  <c r="Z60" i="12"/>
  <c r="V60" i="12"/>
  <c r="R60" i="12"/>
  <c r="N60" i="12"/>
  <c r="J60" i="12"/>
  <c r="F60" i="12"/>
  <c r="BA60" i="12"/>
  <c r="AK60" i="12"/>
  <c r="U60" i="12"/>
  <c r="E60" i="12"/>
  <c r="C61" i="12"/>
  <c r="AW60" i="12"/>
  <c r="AG60" i="12"/>
  <c r="Q60" i="12"/>
  <c r="BI60" i="12"/>
  <c r="AS60" i="12"/>
  <c r="AC60" i="12"/>
  <c r="M60" i="12"/>
  <c r="I60" i="12"/>
  <c r="BE60" i="12"/>
  <c r="AO60" i="12"/>
  <c r="Y60" i="12"/>
  <c r="BL122" i="12"/>
  <c r="BH122" i="12"/>
  <c r="BD122" i="12"/>
  <c r="AZ122" i="12"/>
  <c r="AV122" i="12"/>
  <c r="AR122" i="12"/>
  <c r="AN122" i="12"/>
  <c r="AJ122" i="12"/>
  <c r="AF122" i="12"/>
  <c r="BK122" i="12"/>
  <c r="BG122" i="12"/>
  <c r="BC122" i="12"/>
  <c r="AY122" i="12"/>
  <c r="AU122" i="12"/>
  <c r="AQ122" i="12"/>
  <c r="AM122" i="12"/>
  <c r="AI122" i="12"/>
  <c r="AE122" i="12"/>
  <c r="BJ122" i="12"/>
  <c r="BF122" i="12"/>
  <c r="BB122" i="12"/>
  <c r="AX122" i="12"/>
  <c r="AT122" i="12"/>
  <c r="AP122" i="12"/>
  <c r="AL122" i="12"/>
  <c r="AH122" i="12"/>
  <c r="C123" i="12"/>
  <c r="BI122" i="12"/>
  <c r="BE122" i="12"/>
  <c r="BA122" i="12"/>
  <c r="AW122" i="12"/>
  <c r="AS122" i="12"/>
  <c r="AO122" i="12"/>
  <c r="AK122" i="12"/>
  <c r="AG122" i="12"/>
  <c r="AC122" i="12"/>
  <c r="Y122" i="12"/>
  <c r="U122" i="12"/>
  <c r="Q122" i="12"/>
  <c r="M122" i="12"/>
  <c r="I122" i="12"/>
  <c r="E122" i="12"/>
  <c r="AB122" i="12"/>
  <c r="X122" i="12"/>
  <c r="T122" i="12"/>
  <c r="P122" i="12"/>
  <c r="L122" i="12"/>
  <c r="H122" i="12"/>
  <c r="AA122" i="12"/>
  <c r="W122" i="12"/>
  <c r="S122" i="12"/>
  <c r="O122" i="12"/>
  <c r="K122" i="12"/>
  <c r="G122" i="12"/>
  <c r="AD122" i="12"/>
  <c r="Z122" i="12"/>
  <c r="V122" i="12"/>
  <c r="R122" i="12"/>
  <c r="N122" i="12"/>
  <c r="J122" i="12"/>
  <c r="F122" i="12"/>
  <c r="C377" i="12"/>
  <c r="BI376" i="12"/>
  <c r="BE376" i="12"/>
  <c r="BA376" i="12"/>
  <c r="AW376" i="12"/>
  <c r="AS376" i="12"/>
  <c r="AO376" i="12"/>
  <c r="AK376" i="12"/>
  <c r="AG376" i="12"/>
  <c r="BL376" i="12"/>
  <c r="BH376" i="12"/>
  <c r="BD376" i="12"/>
  <c r="AZ376" i="12"/>
  <c r="AV376" i="12"/>
  <c r="AR376" i="12"/>
  <c r="AN376" i="12"/>
  <c r="AJ376" i="12"/>
  <c r="AF376" i="12"/>
  <c r="BK376" i="12"/>
  <c r="BG376" i="12"/>
  <c r="BC376" i="12"/>
  <c r="AY376" i="12"/>
  <c r="AU376" i="12"/>
  <c r="AQ376" i="12"/>
  <c r="AM376" i="12"/>
  <c r="AI376" i="12"/>
  <c r="AE376" i="12"/>
  <c r="BB376" i="12"/>
  <c r="AL376" i="12"/>
  <c r="AB376" i="12"/>
  <c r="X376" i="12"/>
  <c r="T376" i="12"/>
  <c r="P376" i="12"/>
  <c r="L376" i="12"/>
  <c r="H376" i="12"/>
  <c r="AT376" i="12"/>
  <c r="AC376" i="12"/>
  <c r="W376" i="12"/>
  <c r="R376" i="12"/>
  <c r="M376" i="12"/>
  <c r="G376" i="12"/>
  <c r="BJ376" i="12"/>
  <c r="AP376" i="12"/>
  <c r="AA376" i="12"/>
  <c r="V376" i="12"/>
  <c r="Q376" i="12"/>
  <c r="K376" i="12"/>
  <c r="F376" i="12"/>
  <c r="BF376" i="12"/>
  <c r="AH376" i="12"/>
  <c r="Z376" i="12"/>
  <c r="U376" i="12"/>
  <c r="O376" i="12"/>
  <c r="J376" i="12"/>
  <c r="E376" i="12"/>
  <c r="Y376" i="12"/>
  <c r="S376" i="12"/>
  <c r="AX376" i="12"/>
  <c r="N376" i="12"/>
  <c r="I376" i="12"/>
  <c r="AD376" i="12"/>
  <c r="C316" i="12"/>
  <c r="BI315" i="12"/>
  <c r="BE315" i="12"/>
  <c r="BA315" i="12"/>
  <c r="AW315" i="12"/>
  <c r="AS315" i="12"/>
  <c r="AO315" i="12"/>
  <c r="AK315" i="12"/>
  <c r="AG315" i="12"/>
  <c r="BL315" i="12"/>
  <c r="BH315" i="12"/>
  <c r="BD315" i="12"/>
  <c r="AZ315" i="12"/>
  <c r="AV315" i="12"/>
  <c r="AR315" i="12"/>
  <c r="AN315" i="12"/>
  <c r="AJ315" i="12"/>
  <c r="AF315" i="12"/>
  <c r="BK315" i="12"/>
  <c r="BG315" i="12"/>
  <c r="BC315" i="12"/>
  <c r="AY315" i="12"/>
  <c r="AU315" i="12"/>
  <c r="AQ315" i="12"/>
  <c r="AM315" i="12"/>
  <c r="AI315" i="12"/>
  <c r="AE315" i="12"/>
  <c r="BJ315" i="12"/>
  <c r="AT315" i="12"/>
  <c r="AD315" i="12"/>
  <c r="Z315" i="12"/>
  <c r="V315" i="12"/>
  <c r="R315" i="12"/>
  <c r="N315" i="12"/>
  <c r="BF315" i="12"/>
  <c r="AP315" i="12"/>
  <c r="AC315" i="12"/>
  <c r="Y315" i="12"/>
  <c r="U315" i="12"/>
  <c r="Q315" i="12"/>
  <c r="BB315" i="12"/>
  <c r="AL315" i="12"/>
  <c r="AB315" i="12"/>
  <c r="X315" i="12"/>
  <c r="T315" i="12"/>
  <c r="P315" i="12"/>
  <c r="L315" i="12"/>
  <c r="H315" i="12"/>
  <c r="AH315" i="12"/>
  <c r="O315" i="12"/>
  <c r="I315" i="12"/>
  <c r="AA315" i="12"/>
  <c r="M315" i="12"/>
  <c r="G315" i="12"/>
  <c r="W315" i="12"/>
  <c r="K315" i="12"/>
  <c r="F315" i="12"/>
  <c r="AX315" i="12"/>
  <c r="S315" i="12"/>
  <c r="J315" i="12"/>
  <c r="E315" i="12"/>
  <c r="C250" i="12"/>
  <c r="BI249" i="12"/>
  <c r="BE249" i="12"/>
  <c r="BA249" i="12"/>
  <c r="AW249" i="12"/>
  <c r="AS249" i="12"/>
  <c r="AO249" i="12"/>
  <c r="AK249" i="12"/>
  <c r="AG249" i="12"/>
  <c r="AC249" i="12"/>
  <c r="Y249" i="12"/>
  <c r="U249" i="12"/>
  <c r="Q249" i="12"/>
  <c r="M249" i="12"/>
  <c r="I249" i="12"/>
  <c r="E249" i="12"/>
  <c r="BL249" i="12"/>
  <c r="BG249" i="12"/>
  <c r="BB249" i="12"/>
  <c r="AV249" i="12"/>
  <c r="AQ249" i="12"/>
  <c r="AL249" i="12"/>
  <c r="AF249" i="12"/>
  <c r="AA249" i="12"/>
  <c r="V249" i="12"/>
  <c r="P249" i="12"/>
  <c r="K249" i="12"/>
  <c r="F249" i="12"/>
  <c r="BK249" i="12"/>
  <c r="BF249" i="12"/>
  <c r="AZ249" i="12"/>
  <c r="AU249" i="12"/>
  <c r="AP249" i="12"/>
  <c r="AJ249" i="12"/>
  <c r="AE249" i="12"/>
  <c r="Z249" i="12"/>
  <c r="T249" i="12"/>
  <c r="O249" i="12"/>
  <c r="J249" i="12"/>
  <c r="BJ249" i="12"/>
  <c r="BD249" i="12"/>
  <c r="AY249" i="12"/>
  <c r="AT249" i="12"/>
  <c r="AN249" i="12"/>
  <c r="AI249" i="12"/>
  <c r="AD249" i="12"/>
  <c r="X249" i="12"/>
  <c r="S249" i="12"/>
  <c r="N249" i="12"/>
  <c r="H249" i="12"/>
  <c r="BH249" i="12"/>
  <c r="AM249" i="12"/>
  <c r="R249" i="12"/>
  <c r="AH249" i="12"/>
  <c r="G249" i="12"/>
  <c r="BC249" i="12"/>
  <c r="AB249" i="12"/>
  <c r="AX249" i="12"/>
  <c r="W249" i="12"/>
  <c r="AR249" i="12"/>
  <c r="L249" i="12"/>
  <c r="BL187" i="12"/>
  <c r="BH187" i="12"/>
  <c r="BD187" i="12"/>
  <c r="AZ187" i="12"/>
  <c r="AV187" i="12"/>
  <c r="AR187" i="12"/>
  <c r="AN187" i="12"/>
  <c r="AJ187" i="12"/>
  <c r="AF187" i="12"/>
  <c r="AB187" i="12"/>
  <c r="X187" i="12"/>
  <c r="T187" i="12"/>
  <c r="P187" i="12"/>
  <c r="L187" i="12"/>
  <c r="H187" i="12"/>
  <c r="C188" i="12"/>
  <c r="BG187" i="12"/>
  <c r="BB187" i="12"/>
  <c r="AW187" i="12"/>
  <c r="AQ187" i="12"/>
  <c r="AL187" i="12"/>
  <c r="AG187" i="12"/>
  <c r="AA187" i="12"/>
  <c r="V187" i="12"/>
  <c r="Q187" i="12"/>
  <c r="K187" i="12"/>
  <c r="F187" i="12"/>
  <c r="BJ187" i="12"/>
  <c r="BE187" i="12"/>
  <c r="AY187" i="12"/>
  <c r="AT187" i="12"/>
  <c r="AO187" i="12"/>
  <c r="AI187" i="12"/>
  <c r="AD187" i="12"/>
  <c r="Y187" i="12"/>
  <c r="S187" i="12"/>
  <c r="N187" i="12"/>
  <c r="I187" i="12"/>
  <c r="BC187" i="12"/>
  <c r="AS187" i="12"/>
  <c r="AH187" i="12"/>
  <c r="W187" i="12"/>
  <c r="M187" i="12"/>
  <c r="BK187" i="12"/>
  <c r="BA187" i="12"/>
  <c r="AP187" i="12"/>
  <c r="AE187" i="12"/>
  <c r="U187" i="12"/>
  <c r="J187" i="12"/>
  <c r="BI187" i="12"/>
  <c r="AX187" i="12"/>
  <c r="AM187" i="12"/>
  <c r="AC187" i="12"/>
  <c r="R187" i="12"/>
  <c r="G187" i="12"/>
  <c r="AU187" i="12"/>
  <c r="E187" i="12"/>
  <c r="AK187" i="12"/>
  <c r="Z187" i="12"/>
  <c r="BF187" i="12"/>
  <c r="O187" i="12"/>
  <c r="AE55" i="4" l="1"/>
  <c r="AE537" i="4"/>
  <c r="AY132" i="10"/>
  <c r="BA392" i="12"/>
  <c r="BA116" i="10"/>
  <c r="BA229" i="10" s="1"/>
  <c r="BA230" i="10" s="1"/>
  <c r="AZ229" i="10"/>
  <c r="AZ230" i="10" s="1"/>
  <c r="BD74" i="11"/>
  <c r="BB115" i="10" s="1"/>
  <c r="BD75" i="11"/>
  <c r="BB123" i="10" s="1"/>
  <c r="BE71" i="11"/>
  <c r="BE72" i="11" s="1"/>
  <c r="BB114" i="10"/>
  <c r="BD21" i="13"/>
  <c r="BD24" i="13" s="1"/>
  <c r="BL61" i="12"/>
  <c r="BH61" i="12"/>
  <c r="BD61" i="12"/>
  <c r="AZ61" i="12"/>
  <c r="AV61" i="12"/>
  <c r="AR61" i="12"/>
  <c r="AN61" i="12"/>
  <c r="AJ61" i="12"/>
  <c r="AF61" i="12"/>
  <c r="BK61" i="12"/>
  <c r="BG61" i="12"/>
  <c r="BC61" i="12"/>
  <c r="AY61" i="12"/>
  <c r="AU61" i="12"/>
  <c r="AQ61" i="12"/>
  <c r="AM61" i="12"/>
  <c r="AI61" i="12"/>
  <c r="AE61" i="12"/>
  <c r="BJ61" i="12"/>
  <c r="BF61" i="12"/>
  <c r="BB61" i="12"/>
  <c r="AX61" i="12"/>
  <c r="AT61" i="12"/>
  <c r="AP61" i="12"/>
  <c r="AL61" i="12"/>
  <c r="AH61" i="12"/>
  <c r="AD61" i="12"/>
  <c r="C62" i="12"/>
  <c r="BI61" i="12"/>
  <c r="BE61" i="12"/>
  <c r="BA61" i="12"/>
  <c r="AW61" i="12"/>
  <c r="AS61" i="12"/>
  <c r="AO61" i="12"/>
  <c r="AK61" i="12"/>
  <c r="AG61" i="12"/>
  <c r="AA61" i="12"/>
  <c r="W61" i="12"/>
  <c r="S61" i="12"/>
  <c r="O61" i="12"/>
  <c r="K61" i="12"/>
  <c r="G61" i="12"/>
  <c r="Z61" i="12"/>
  <c r="V61" i="12"/>
  <c r="R61" i="12"/>
  <c r="N61" i="12"/>
  <c r="J61" i="12"/>
  <c r="F61" i="12"/>
  <c r="AC61" i="12"/>
  <c r="Y61" i="12"/>
  <c r="U61" i="12"/>
  <c r="Q61" i="12"/>
  <c r="M61" i="12"/>
  <c r="I61" i="12"/>
  <c r="E61" i="12"/>
  <c r="X61" i="12"/>
  <c r="H61" i="12"/>
  <c r="T61" i="12"/>
  <c r="P61" i="12"/>
  <c r="L61" i="12"/>
  <c r="AB61" i="12"/>
  <c r="BK123" i="12"/>
  <c r="BG123" i="12"/>
  <c r="BC123" i="12"/>
  <c r="AY123" i="12"/>
  <c r="AU123" i="12"/>
  <c r="AQ123" i="12"/>
  <c r="AM123" i="12"/>
  <c r="AI123" i="12"/>
  <c r="AE123" i="12"/>
  <c r="AA123" i="12"/>
  <c r="W123" i="12"/>
  <c r="S123" i="12"/>
  <c r="O123" i="12"/>
  <c r="K123" i="12"/>
  <c r="G123" i="12"/>
  <c r="BJ123" i="12"/>
  <c r="BF123" i="12"/>
  <c r="BB123" i="12"/>
  <c r="AX123" i="12"/>
  <c r="AT123" i="12"/>
  <c r="AP123" i="12"/>
  <c r="AL123" i="12"/>
  <c r="AH123" i="12"/>
  <c r="AD123" i="12"/>
  <c r="Z123" i="12"/>
  <c r="V123" i="12"/>
  <c r="R123" i="12"/>
  <c r="N123" i="12"/>
  <c r="J123" i="12"/>
  <c r="F123" i="12"/>
  <c r="C124" i="12"/>
  <c r="BI123" i="12"/>
  <c r="BE123" i="12"/>
  <c r="BA123" i="12"/>
  <c r="AW123" i="12"/>
  <c r="AS123" i="12"/>
  <c r="AO123" i="12"/>
  <c r="AK123" i="12"/>
  <c r="AG123" i="12"/>
  <c r="AC123" i="12"/>
  <c r="Y123" i="12"/>
  <c r="U123" i="12"/>
  <c r="Q123" i="12"/>
  <c r="M123" i="12"/>
  <c r="I123" i="12"/>
  <c r="E123" i="12"/>
  <c r="BL123" i="12"/>
  <c r="BH123" i="12"/>
  <c r="BD123" i="12"/>
  <c r="AZ123" i="12"/>
  <c r="AV123" i="12"/>
  <c r="AR123" i="12"/>
  <c r="AN123" i="12"/>
  <c r="AJ123" i="12"/>
  <c r="AF123" i="12"/>
  <c r="AB123" i="12"/>
  <c r="X123" i="12"/>
  <c r="T123" i="12"/>
  <c r="P123" i="12"/>
  <c r="L123" i="12"/>
  <c r="H123" i="12"/>
  <c r="BL377" i="12"/>
  <c r="BH377" i="12"/>
  <c r="BD377" i="12"/>
  <c r="AZ377" i="12"/>
  <c r="AV377" i="12"/>
  <c r="AR377" i="12"/>
  <c r="AN377" i="12"/>
  <c r="AJ377" i="12"/>
  <c r="AF377" i="12"/>
  <c r="AB377" i="12"/>
  <c r="X377" i="12"/>
  <c r="T377" i="12"/>
  <c r="P377" i="12"/>
  <c r="L377" i="12"/>
  <c r="H377" i="12"/>
  <c r="BK377" i="12"/>
  <c r="BG377" i="12"/>
  <c r="BC377" i="12"/>
  <c r="AY377" i="12"/>
  <c r="AU377" i="12"/>
  <c r="AQ377" i="12"/>
  <c r="AM377" i="12"/>
  <c r="AI377" i="12"/>
  <c r="AE377" i="12"/>
  <c r="AA377" i="12"/>
  <c r="W377" i="12"/>
  <c r="S377" i="12"/>
  <c r="O377" i="12"/>
  <c r="K377" i="12"/>
  <c r="G377" i="12"/>
  <c r="BJ377" i="12"/>
  <c r="BF377" i="12"/>
  <c r="BB377" i="12"/>
  <c r="AX377" i="12"/>
  <c r="AT377" i="12"/>
  <c r="AP377" i="12"/>
  <c r="AL377" i="12"/>
  <c r="AH377" i="12"/>
  <c r="AD377" i="12"/>
  <c r="Z377" i="12"/>
  <c r="V377" i="12"/>
  <c r="R377" i="12"/>
  <c r="N377" i="12"/>
  <c r="J377" i="12"/>
  <c r="F377" i="12"/>
  <c r="BE377" i="12"/>
  <c r="AO377" i="12"/>
  <c r="Y377" i="12"/>
  <c r="I377" i="12"/>
  <c r="AW377" i="12"/>
  <c r="AC377" i="12"/>
  <c r="E377" i="12"/>
  <c r="C378" i="12"/>
  <c r="AS377" i="12"/>
  <c r="U377" i="12"/>
  <c r="BI377" i="12"/>
  <c r="AK377" i="12"/>
  <c r="Q377" i="12"/>
  <c r="AG377" i="12"/>
  <c r="M377" i="12"/>
  <c r="BA377" i="12"/>
  <c r="BL316" i="12"/>
  <c r="BH316" i="12"/>
  <c r="BD316" i="12"/>
  <c r="AZ316" i="12"/>
  <c r="AV316" i="12"/>
  <c r="AR316" i="12"/>
  <c r="AN316" i="12"/>
  <c r="AJ316" i="12"/>
  <c r="AF316" i="12"/>
  <c r="AB316" i="12"/>
  <c r="X316" i="12"/>
  <c r="T316" i="12"/>
  <c r="P316" i="12"/>
  <c r="L316" i="12"/>
  <c r="H316" i="12"/>
  <c r="BK316" i="12"/>
  <c r="BG316" i="12"/>
  <c r="BC316" i="12"/>
  <c r="AY316" i="12"/>
  <c r="AU316" i="12"/>
  <c r="AQ316" i="12"/>
  <c r="AM316" i="12"/>
  <c r="AI316" i="12"/>
  <c r="AE316" i="12"/>
  <c r="AA316" i="12"/>
  <c r="W316" i="12"/>
  <c r="S316" i="12"/>
  <c r="O316" i="12"/>
  <c r="K316" i="12"/>
  <c r="G316" i="12"/>
  <c r="BJ316" i="12"/>
  <c r="BF316" i="12"/>
  <c r="BB316" i="12"/>
  <c r="AX316" i="12"/>
  <c r="AT316" i="12"/>
  <c r="AP316" i="12"/>
  <c r="AL316" i="12"/>
  <c r="AH316" i="12"/>
  <c r="AD316" i="12"/>
  <c r="Z316" i="12"/>
  <c r="V316" i="12"/>
  <c r="R316" i="12"/>
  <c r="N316" i="12"/>
  <c r="J316" i="12"/>
  <c r="F316" i="12"/>
  <c r="C317" i="12"/>
  <c r="AW316" i="12"/>
  <c r="AG316" i="12"/>
  <c r="Q316" i="12"/>
  <c r="BI316" i="12"/>
  <c r="AS316" i="12"/>
  <c r="AC316" i="12"/>
  <c r="M316" i="12"/>
  <c r="BE316" i="12"/>
  <c r="AO316" i="12"/>
  <c r="Y316" i="12"/>
  <c r="I316" i="12"/>
  <c r="AK316" i="12"/>
  <c r="U316" i="12"/>
  <c r="E316" i="12"/>
  <c r="BA316" i="12"/>
  <c r="BK250" i="12"/>
  <c r="BG250" i="12"/>
  <c r="BC250" i="12"/>
  <c r="AY250" i="12"/>
  <c r="AU250" i="12"/>
  <c r="AQ250" i="12"/>
  <c r="AM250" i="12"/>
  <c r="AI250" i="12"/>
  <c r="AE250" i="12"/>
  <c r="AA250" i="12"/>
  <c r="W250" i="12"/>
  <c r="S250" i="12"/>
  <c r="O250" i="12"/>
  <c r="BJ250" i="12"/>
  <c r="BF250" i="12"/>
  <c r="BB250" i="12"/>
  <c r="AX250" i="12"/>
  <c r="AT250" i="12"/>
  <c r="AP250" i="12"/>
  <c r="AL250" i="12"/>
  <c r="AH250" i="12"/>
  <c r="AD250" i="12"/>
  <c r="Z250" i="12"/>
  <c r="V250" i="12"/>
  <c r="R250" i="12"/>
  <c r="N250" i="12"/>
  <c r="BH250" i="12"/>
  <c r="AZ250" i="12"/>
  <c r="AR250" i="12"/>
  <c r="AJ250" i="12"/>
  <c r="AB250" i="12"/>
  <c r="T250" i="12"/>
  <c r="L250" i="12"/>
  <c r="H250" i="12"/>
  <c r="BE250" i="12"/>
  <c r="AV250" i="12"/>
  <c r="AK250" i="12"/>
  <c r="Y250" i="12"/>
  <c r="P250" i="12"/>
  <c r="I250" i="12"/>
  <c r="C251" i="12"/>
  <c r="BD250" i="12"/>
  <c r="AS250" i="12"/>
  <c r="AG250" i="12"/>
  <c r="X250" i="12"/>
  <c r="M250" i="12"/>
  <c r="G250" i="12"/>
  <c r="BL250" i="12"/>
  <c r="BA250" i="12"/>
  <c r="AO250" i="12"/>
  <c r="AF250" i="12"/>
  <c r="U250" i="12"/>
  <c r="K250" i="12"/>
  <c r="F250" i="12"/>
  <c r="AC250" i="12"/>
  <c r="AW250" i="12"/>
  <c r="E250" i="12"/>
  <c r="AN250" i="12"/>
  <c r="Q250" i="12"/>
  <c r="BI250" i="12"/>
  <c r="J250" i="12"/>
  <c r="BK188" i="12"/>
  <c r="BG188" i="12"/>
  <c r="BC188" i="12"/>
  <c r="AY188" i="12"/>
  <c r="AU188" i="12"/>
  <c r="AQ188" i="12"/>
  <c r="AM188" i="12"/>
  <c r="AI188" i="12"/>
  <c r="AE188" i="12"/>
  <c r="AA188" i="12"/>
  <c r="W188" i="12"/>
  <c r="S188" i="12"/>
  <c r="O188" i="12"/>
  <c r="K188" i="12"/>
  <c r="G188" i="12"/>
  <c r="BJ188" i="12"/>
  <c r="BE188" i="12"/>
  <c r="AZ188" i="12"/>
  <c r="AT188" i="12"/>
  <c r="AO188" i="12"/>
  <c r="AJ188" i="12"/>
  <c r="AD188" i="12"/>
  <c r="Y188" i="12"/>
  <c r="T188" i="12"/>
  <c r="N188" i="12"/>
  <c r="I188" i="12"/>
  <c r="C189" i="12"/>
  <c r="BH188" i="12"/>
  <c r="BB188" i="12"/>
  <c r="AW188" i="12"/>
  <c r="AR188" i="12"/>
  <c r="AL188" i="12"/>
  <c r="AG188" i="12"/>
  <c r="AB188" i="12"/>
  <c r="V188" i="12"/>
  <c r="Q188" i="12"/>
  <c r="L188" i="12"/>
  <c r="F188" i="12"/>
  <c r="BF188" i="12"/>
  <c r="AV188" i="12"/>
  <c r="AK188" i="12"/>
  <c r="Z188" i="12"/>
  <c r="P188" i="12"/>
  <c r="E188" i="12"/>
  <c r="BD188" i="12"/>
  <c r="AS188" i="12"/>
  <c r="AH188" i="12"/>
  <c r="X188" i="12"/>
  <c r="M188" i="12"/>
  <c r="BL188" i="12"/>
  <c r="BA188" i="12"/>
  <c r="AP188" i="12"/>
  <c r="AF188" i="12"/>
  <c r="U188" i="12"/>
  <c r="J188" i="12"/>
  <c r="AC188" i="12"/>
  <c r="BI188" i="12"/>
  <c r="R188" i="12"/>
  <c r="AX188" i="12"/>
  <c r="H188" i="12"/>
  <c r="AN188" i="12"/>
  <c r="AF533" i="4" l="1"/>
  <c r="AE57" i="4"/>
  <c r="AE109" i="10"/>
  <c r="AZ132" i="10"/>
  <c r="BB392" i="12"/>
  <c r="BA118" i="10"/>
  <c r="BB116" i="10"/>
  <c r="BB229" i="10" s="1"/>
  <c r="BB230" i="10" s="1"/>
  <c r="BE74" i="11"/>
  <c r="BC115" i="10" s="1"/>
  <c r="BF71" i="11"/>
  <c r="BF72" i="11" s="1"/>
  <c r="BE75" i="11"/>
  <c r="BC123" i="10" s="1"/>
  <c r="BC114" i="10"/>
  <c r="BE21" i="13"/>
  <c r="BE24" i="13" s="1"/>
  <c r="BK62" i="12"/>
  <c r="BG62" i="12"/>
  <c r="BC62" i="12"/>
  <c r="AY62" i="12"/>
  <c r="AU62" i="12"/>
  <c r="AQ62" i="12"/>
  <c r="AM62" i="12"/>
  <c r="AI62" i="12"/>
  <c r="AE62" i="12"/>
  <c r="AA62" i="12"/>
  <c r="W62" i="12"/>
  <c r="S62" i="12"/>
  <c r="O62" i="12"/>
  <c r="K62" i="12"/>
  <c r="G62" i="12"/>
  <c r="BJ62" i="12"/>
  <c r="BF62" i="12"/>
  <c r="BB62" i="12"/>
  <c r="AX62" i="12"/>
  <c r="AT62" i="12"/>
  <c r="AP62" i="12"/>
  <c r="AL62" i="12"/>
  <c r="AH62" i="12"/>
  <c r="AD62" i="12"/>
  <c r="Z62" i="12"/>
  <c r="V62" i="12"/>
  <c r="R62" i="12"/>
  <c r="N62" i="12"/>
  <c r="J62" i="12"/>
  <c r="F62" i="12"/>
  <c r="C63" i="12"/>
  <c r="BI62" i="12"/>
  <c r="BE62" i="12"/>
  <c r="BA62" i="12"/>
  <c r="AW62" i="12"/>
  <c r="AS62" i="12"/>
  <c r="AO62" i="12"/>
  <c r="AK62" i="12"/>
  <c r="AG62" i="12"/>
  <c r="AC62" i="12"/>
  <c r="Y62" i="12"/>
  <c r="U62" i="12"/>
  <c r="Q62" i="12"/>
  <c r="M62" i="12"/>
  <c r="I62" i="12"/>
  <c r="E62" i="12"/>
  <c r="BL62" i="12"/>
  <c r="BH62" i="12"/>
  <c r="BD62" i="12"/>
  <c r="AZ62" i="12"/>
  <c r="AV62" i="12"/>
  <c r="AR62" i="12"/>
  <c r="AN62" i="12"/>
  <c r="AJ62" i="12"/>
  <c r="AF62" i="12"/>
  <c r="AB62" i="12"/>
  <c r="X62" i="12"/>
  <c r="T62" i="12"/>
  <c r="P62" i="12"/>
  <c r="L62" i="12"/>
  <c r="H62" i="12"/>
  <c r="BJ124" i="12"/>
  <c r="BF124" i="12"/>
  <c r="BB124" i="12"/>
  <c r="AX124" i="12"/>
  <c r="AT124" i="12"/>
  <c r="AP124" i="12"/>
  <c r="AL124" i="12"/>
  <c r="AH124" i="12"/>
  <c r="AD124" i="12"/>
  <c r="Z124" i="12"/>
  <c r="V124" i="12"/>
  <c r="R124" i="12"/>
  <c r="N124" i="12"/>
  <c r="J124" i="12"/>
  <c r="F124" i="12"/>
  <c r="C125" i="12"/>
  <c r="BI124" i="12"/>
  <c r="BE124" i="12"/>
  <c r="BA124" i="12"/>
  <c r="AW124" i="12"/>
  <c r="AS124" i="12"/>
  <c r="AO124" i="12"/>
  <c r="AK124" i="12"/>
  <c r="AG124" i="12"/>
  <c r="AC124" i="12"/>
  <c r="Y124" i="12"/>
  <c r="U124" i="12"/>
  <c r="Q124" i="12"/>
  <c r="M124" i="12"/>
  <c r="I124" i="12"/>
  <c r="E124" i="12"/>
  <c r="BL124" i="12"/>
  <c r="BH124" i="12"/>
  <c r="BD124" i="12"/>
  <c r="AZ124" i="12"/>
  <c r="AV124" i="12"/>
  <c r="AR124" i="12"/>
  <c r="AN124" i="12"/>
  <c r="AJ124" i="12"/>
  <c r="AF124" i="12"/>
  <c r="AB124" i="12"/>
  <c r="X124" i="12"/>
  <c r="T124" i="12"/>
  <c r="P124" i="12"/>
  <c r="L124" i="12"/>
  <c r="H124" i="12"/>
  <c r="BK124" i="12"/>
  <c r="BG124" i="12"/>
  <c r="BC124" i="12"/>
  <c r="AY124" i="12"/>
  <c r="AU124" i="12"/>
  <c r="AQ124" i="12"/>
  <c r="AM124" i="12"/>
  <c r="AI124" i="12"/>
  <c r="AE124" i="12"/>
  <c r="AA124" i="12"/>
  <c r="W124" i="12"/>
  <c r="S124" i="12"/>
  <c r="O124" i="12"/>
  <c r="K124" i="12"/>
  <c r="G124" i="12"/>
  <c r="BK378" i="12"/>
  <c r="BG378" i="12"/>
  <c r="BC378" i="12"/>
  <c r="AY378" i="12"/>
  <c r="AU378" i="12"/>
  <c r="AQ378" i="12"/>
  <c r="AM378" i="12"/>
  <c r="AI378" i="12"/>
  <c r="AE378" i="12"/>
  <c r="AA378" i="12"/>
  <c r="W378" i="12"/>
  <c r="S378" i="12"/>
  <c r="O378" i="12"/>
  <c r="K378" i="12"/>
  <c r="G378" i="12"/>
  <c r="BJ378" i="12"/>
  <c r="BF378" i="12"/>
  <c r="BB378" i="12"/>
  <c r="AX378" i="12"/>
  <c r="AT378" i="12"/>
  <c r="AP378" i="12"/>
  <c r="AL378" i="12"/>
  <c r="AH378" i="12"/>
  <c r="AD378" i="12"/>
  <c r="Z378" i="12"/>
  <c r="V378" i="12"/>
  <c r="R378" i="12"/>
  <c r="N378" i="12"/>
  <c r="J378" i="12"/>
  <c r="F378" i="12"/>
  <c r="C379" i="12"/>
  <c r="BI378" i="12"/>
  <c r="BE378" i="12"/>
  <c r="BA378" i="12"/>
  <c r="AW378" i="12"/>
  <c r="AS378" i="12"/>
  <c r="AO378" i="12"/>
  <c r="AK378" i="12"/>
  <c r="AG378" i="12"/>
  <c r="AC378" i="12"/>
  <c r="Y378" i="12"/>
  <c r="U378" i="12"/>
  <c r="Q378" i="12"/>
  <c r="M378" i="12"/>
  <c r="I378" i="12"/>
  <c r="E378" i="12"/>
  <c r="BH378" i="12"/>
  <c r="AR378" i="12"/>
  <c r="AB378" i="12"/>
  <c r="L378" i="12"/>
  <c r="AZ378" i="12"/>
  <c r="AF378" i="12"/>
  <c r="H378" i="12"/>
  <c r="AV378" i="12"/>
  <c r="X378" i="12"/>
  <c r="BL378" i="12"/>
  <c r="AN378" i="12"/>
  <c r="T378" i="12"/>
  <c r="BD378" i="12"/>
  <c r="AJ378" i="12"/>
  <c r="P378" i="12"/>
  <c r="BK317" i="12"/>
  <c r="BG317" i="12"/>
  <c r="BC317" i="12"/>
  <c r="AY317" i="12"/>
  <c r="AU317" i="12"/>
  <c r="AQ317" i="12"/>
  <c r="AM317" i="12"/>
  <c r="AI317" i="12"/>
  <c r="AE317" i="12"/>
  <c r="AA317" i="12"/>
  <c r="W317" i="12"/>
  <c r="S317" i="12"/>
  <c r="O317" i="12"/>
  <c r="K317" i="12"/>
  <c r="G317" i="12"/>
  <c r="BJ317" i="12"/>
  <c r="BF317" i="12"/>
  <c r="BB317" i="12"/>
  <c r="AX317" i="12"/>
  <c r="AT317" i="12"/>
  <c r="AP317" i="12"/>
  <c r="AL317" i="12"/>
  <c r="AH317" i="12"/>
  <c r="AD317" i="12"/>
  <c r="Z317" i="12"/>
  <c r="V317" i="12"/>
  <c r="R317" i="12"/>
  <c r="N317" i="12"/>
  <c r="J317" i="12"/>
  <c r="F317" i="12"/>
  <c r="C318" i="12"/>
  <c r="BI317" i="12"/>
  <c r="BE317" i="12"/>
  <c r="BA317" i="12"/>
  <c r="AW317" i="12"/>
  <c r="AS317" i="12"/>
  <c r="AO317" i="12"/>
  <c r="AK317" i="12"/>
  <c r="AG317" i="12"/>
  <c r="AC317" i="12"/>
  <c r="Y317" i="12"/>
  <c r="U317" i="12"/>
  <c r="Q317" i="12"/>
  <c r="M317" i="12"/>
  <c r="I317" i="12"/>
  <c r="E317" i="12"/>
  <c r="AZ317" i="12"/>
  <c r="AJ317" i="12"/>
  <c r="T317" i="12"/>
  <c r="BL317" i="12"/>
  <c r="AV317" i="12"/>
  <c r="AF317" i="12"/>
  <c r="P317" i="12"/>
  <c r="BH317" i="12"/>
  <c r="AR317" i="12"/>
  <c r="AB317" i="12"/>
  <c r="L317" i="12"/>
  <c r="AN317" i="12"/>
  <c r="X317" i="12"/>
  <c r="H317" i="12"/>
  <c r="BD317" i="12"/>
  <c r="BK251" i="12"/>
  <c r="BG251" i="12"/>
  <c r="BC251" i="12"/>
  <c r="AY251" i="12"/>
  <c r="AU251" i="12"/>
  <c r="AQ251" i="12"/>
  <c r="BJ251" i="12"/>
  <c r="BF251" i="12"/>
  <c r="BB251" i="12"/>
  <c r="AX251" i="12"/>
  <c r="AT251" i="12"/>
  <c r="AP251" i="12"/>
  <c r="AL251" i="12"/>
  <c r="AH251" i="12"/>
  <c r="AD251" i="12"/>
  <c r="Z251" i="12"/>
  <c r="V251" i="12"/>
  <c r="R251" i="12"/>
  <c r="N251" i="12"/>
  <c r="J251" i="12"/>
  <c r="F251" i="12"/>
  <c r="C252" i="12"/>
  <c r="BI251" i="12"/>
  <c r="BE251" i="12"/>
  <c r="BA251" i="12"/>
  <c r="AW251" i="12"/>
  <c r="AS251" i="12"/>
  <c r="AO251" i="12"/>
  <c r="AK251" i="12"/>
  <c r="AG251" i="12"/>
  <c r="AC251" i="12"/>
  <c r="Y251" i="12"/>
  <c r="U251" i="12"/>
  <c r="Q251" i="12"/>
  <c r="M251" i="12"/>
  <c r="I251" i="12"/>
  <c r="E251" i="12"/>
  <c r="AZ251" i="12"/>
  <c r="AM251" i="12"/>
  <c r="AE251" i="12"/>
  <c r="W251" i="12"/>
  <c r="O251" i="12"/>
  <c r="G251" i="12"/>
  <c r="BH251" i="12"/>
  <c r="AN251" i="12"/>
  <c r="AB251" i="12"/>
  <c r="S251" i="12"/>
  <c r="H251" i="12"/>
  <c r="BD251" i="12"/>
  <c r="AJ251" i="12"/>
  <c r="AA251" i="12"/>
  <c r="P251" i="12"/>
  <c r="AV251" i="12"/>
  <c r="AI251" i="12"/>
  <c r="X251" i="12"/>
  <c r="L251" i="12"/>
  <c r="BL251" i="12"/>
  <c r="K251" i="12"/>
  <c r="AR251" i="12"/>
  <c r="AF251" i="12"/>
  <c r="T251" i="12"/>
  <c r="BJ189" i="12"/>
  <c r="BF189" i="12"/>
  <c r="BB189" i="12"/>
  <c r="AX189" i="12"/>
  <c r="AT189" i="12"/>
  <c r="AP189" i="12"/>
  <c r="AL189" i="12"/>
  <c r="AH189" i="12"/>
  <c r="AD189" i="12"/>
  <c r="Z189" i="12"/>
  <c r="V189" i="12"/>
  <c r="R189" i="12"/>
  <c r="N189" i="12"/>
  <c r="J189" i="12"/>
  <c r="F189" i="12"/>
  <c r="C190" i="12"/>
  <c r="BH189" i="12"/>
  <c r="BC189" i="12"/>
  <c r="AW189" i="12"/>
  <c r="AR189" i="12"/>
  <c r="AM189" i="12"/>
  <c r="AG189" i="12"/>
  <c r="AB189" i="12"/>
  <c r="W189" i="12"/>
  <c r="Q189" i="12"/>
  <c r="L189" i="12"/>
  <c r="G189" i="12"/>
  <c r="BK189" i="12"/>
  <c r="BE189" i="12"/>
  <c r="AZ189" i="12"/>
  <c r="AU189" i="12"/>
  <c r="AO189" i="12"/>
  <c r="AJ189" i="12"/>
  <c r="AE189" i="12"/>
  <c r="Y189" i="12"/>
  <c r="T189" i="12"/>
  <c r="O189" i="12"/>
  <c r="I189" i="12"/>
  <c r="BI189" i="12"/>
  <c r="AY189" i="12"/>
  <c r="AN189" i="12"/>
  <c r="AC189" i="12"/>
  <c r="S189" i="12"/>
  <c r="H189" i="12"/>
  <c r="BG189" i="12"/>
  <c r="AV189" i="12"/>
  <c r="AK189" i="12"/>
  <c r="AA189" i="12"/>
  <c r="P189" i="12"/>
  <c r="E189" i="12"/>
  <c r="BD189" i="12"/>
  <c r="AS189" i="12"/>
  <c r="AI189" i="12"/>
  <c r="X189" i="12"/>
  <c r="M189" i="12"/>
  <c r="BA189" i="12"/>
  <c r="K189" i="12"/>
  <c r="AQ189" i="12"/>
  <c r="AF189" i="12"/>
  <c r="BL189" i="12"/>
  <c r="U189" i="12"/>
  <c r="AF55" i="4" l="1"/>
  <c r="AF537" i="4"/>
  <c r="BA132" i="10"/>
  <c r="BC392" i="12"/>
  <c r="BB118" i="10"/>
  <c r="BC116" i="10"/>
  <c r="BC229" i="10" s="1"/>
  <c r="BC230" i="10" s="1"/>
  <c r="BF74" i="11"/>
  <c r="BD115" i="10" s="1"/>
  <c r="BG71" i="11"/>
  <c r="BG72" i="11" s="1"/>
  <c r="BF75" i="11"/>
  <c r="BD123" i="10" s="1"/>
  <c r="BD114" i="10"/>
  <c r="BF21" i="13"/>
  <c r="BF24" i="13" s="1"/>
  <c r="BJ63" i="12"/>
  <c r="BF63" i="12"/>
  <c r="BB63" i="12"/>
  <c r="AX63" i="12"/>
  <c r="AT63" i="12"/>
  <c r="AP63" i="12"/>
  <c r="AL63" i="12"/>
  <c r="AH63" i="12"/>
  <c r="AD63" i="12"/>
  <c r="Z63" i="12"/>
  <c r="V63" i="12"/>
  <c r="R63" i="12"/>
  <c r="N63" i="12"/>
  <c r="J63" i="12"/>
  <c r="F63" i="12"/>
  <c r="C64" i="12"/>
  <c r="BI63" i="12"/>
  <c r="BE63" i="12"/>
  <c r="BA63" i="12"/>
  <c r="AW63" i="12"/>
  <c r="AS63" i="12"/>
  <c r="AO63" i="12"/>
  <c r="AK63" i="12"/>
  <c r="AG63" i="12"/>
  <c r="AC63" i="12"/>
  <c r="Y63" i="12"/>
  <c r="U63" i="12"/>
  <c r="Q63" i="12"/>
  <c r="M63" i="12"/>
  <c r="I63" i="12"/>
  <c r="E63" i="12"/>
  <c r="BL63" i="12"/>
  <c r="BH63" i="12"/>
  <c r="BD63" i="12"/>
  <c r="AZ63" i="12"/>
  <c r="AV63" i="12"/>
  <c r="AR63" i="12"/>
  <c r="AN63" i="12"/>
  <c r="AJ63" i="12"/>
  <c r="AF63" i="12"/>
  <c r="AB63" i="12"/>
  <c r="X63" i="12"/>
  <c r="T63" i="12"/>
  <c r="P63" i="12"/>
  <c r="L63" i="12"/>
  <c r="H63" i="12"/>
  <c r="BK63" i="12"/>
  <c r="BG63" i="12"/>
  <c r="BC63" i="12"/>
  <c r="AY63" i="12"/>
  <c r="AU63" i="12"/>
  <c r="AQ63" i="12"/>
  <c r="AM63" i="12"/>
  <c r="AI63" i="12"/>
  <c r="AE63" i="12"/>
  <c r="AA63" i="12"/>
  <c r="W63" i="12"/>
  <c r="S63" i="12"/>
  <c r="O63" i="12"/>
  <c r="K63" i="12"/>
  <c r="G63" i="12"/>
  <c r="C126" i="12"/>
  <c r="BI125" i="12"/>
  <c r="BE125" i="12"/>
  <c r="BA125" i="12"/>
  <c r="AW125" i="12"/>
  <c r="AS125" i="12"/>
  <c r="AO125" i="12"/>
  <c r="AK125" i="12"/>
  <c r="AG125" i="12"/>
  <c r="AC125" i="12"/>
  <c r="Y125" i="12"/>
  <c r="U125" i="12"/>
  <c r="Q125" i="12"/>
  <c r="M125" i="12"/>
  <c r="I125" i="12"/>
  <c r="E125" i="12"/>
  <c r="BL125" i="12"/>
  <c r="BH125" i="12"/>
  <c r="BD125" i="12"/>
  <c r="AZ125" i="12"/>
  <c r="AV125" i="12"/>
  <c r="AR125" i="12"/>
  <c r="AN125" i="12"/>
  <c r="AJ125" i="12"/>
  <c r="AF125" i="12"/>
  <c r="AB125" i="12"/>
  <c r="X125" i="12"/>
  <c r="T125" i="12"/>
  <c r="P125" i="12"/>
  <c r="L125" i="12"/>
  <c r="H125" i="12"/>
  <c r="BK125" i="12"/>
  <c r="BG125" i="12"/>
  <c r="BC125" i="12"/>
  <c r="AY125" i="12"/>
  <c r="AU125" i="12"/>
  <c r="AQ125" i="12"/>
  <c r="AM125" i="12"/>
  <c r="AI125" i="12"/>
  <c r="AE125" i="12"/>
  <c r="AA125" i="12"/>
  <c r="W125" i="12"/>
  <c r="S125" i="12"/>
  <c r="O125" i="12"/>
  <c r="K125" i="12"/>
  <c r="G125" i="12"/>
  <c r="BJ125" i="12"/>
  <c r="BF125" i="12"/>
  <c r="BB125" i="12"/>
  <c r="AX125" i="12"/>
  <c r="AT125" i="12"/>
  <c r="AP125" i="12"/>
  <c r="AL125" i="12"/>
  <c r="AH125" i="12"/>
  <c r="AD125" i="12"/>
  <c r="Z125" i="12"/>
  <c r="V125" i="12"/>
  <c r="R125" i="12"/>
  <c r="N125" i="12"/>
  <c r="J125" i="12"/>
  <c r="F125" i="12"/>
  <c r="BJ379" i="12"/>
  <c r="BF379" i="12"/>
  <c r="BB379" i="12"/>
  <c r="AX379" i="12"/>
  <c r="AT379" i="12"/>
  <c r="AP379" i="12"/>
  <c r="AL379" i="12"/>
  <c r="AH379" i="12"/>
  <c r="AD379" i="12"/>
  <c r="Z379" i="12"/>
  <c r="V379" i="12"/>
  <c r="R379" i="12"/>
  <c r="N379" i="12"/>
  <c r="J379" i="12"/>
  <c r="F379" i="12"/>
  <c r="C380" i="12"/>
  <c r="BI379" i="12"/>
  <c r="BE379" i="12"/>
  <c r="BA379" i="12"/>
  <c r="AW379" i="12"/>
  <c r="AS379" i="12"/>
  <c r="AO379" i="12"/>
  <c r="AK379" i="12"/>
  <c r="AG379" i="12"/>
  <c r="AC379" i="12"/>
  <c r="Y379" i="12"/>
  <c r="U379" i="12"/>
  <c r="Q379" i="12"/>
  <c r="M379" i="12"/>
  <c r="I379" i="12"/>
  <c r="E379" i="12"/>
  <c r="BL379" i="12"/>
  <c r="BH379" i="12"/>
  <c r="BD379" i="12"/>
  <c r="AZ379" i="12"/>
  <c r="AV379" i="12"/>
  <c r="AR379" i="12"/>
  <c r="AN379" i="12"/>
  <c r="AJ379" i="12"/>
  <c r="AF379" i="12"/>
  <c r="AB379" i="12"/>
  <c r="X379" i="12"/>
  <c r="T379" i="12"/>
  <c r="P379" i="12"/>
  <c r="L379" i="12"/>
  <c r="H379" i="12"/>
  <c r="BK379" i="12"/>
  <c r="AU379" i="12"/>
  <c r="AE379" i="12"/>
  <c r="O379" i="12"/>
  <c r="BC379" i="12"/>
  <c r="AI379" i="12"/>
  <c r="K379" i="12"/>
  <c r="AY379" i="12"/>
  <c r="AA379" i="12"/>
  <c r="G379" i="12"/>
  <c r="AQ379" i="12"/>
  <c r="W379" i="12"/>
  <c r="BG379" i="12"/>
  <c r="AM379" i="12"/>
  <c r="S379" i="12"/>
  <c r="BJ318" i="12"/>
  <c r="BF318" i="12"/>
  <c r="BB318" i="12"/>
  <c r="AX318" i="12"/>
  <c r="AT318" i="12"/>
  <c r="AP318" i="12"/>
  <c r="AL318" i="12"/>
  <c r="AH318" i="12"/>
  <c r="AD318" i="12"/>
  <c r="Z318" i="12"/>
  <c r="V318" i="12"/>
  <c r="R318" i="12"/>
  <c r="N318" i="12"/>
  <c r="J318" i="12"/>
  <c r="F318" i="12"/>
  <c r="C319" i="12"/>
  <c r="BI318" i="12"/>
  <c r="BE318" i="12"/>
  <c r="BA318" i="12"/>
  <c r="AW318" i="12"/>
  <c r="AS318" i="12"/>
  <c r="AO318" i="12"/>
  <c r="AK318" i="12"/>
  <c r="AG318" i="12"/>
  <c r="AC318" i="12"/>
  <c r="Y318" i="12"/>
  <c r="U318" i="12"/>
  <c r="Q318" i="12"/>
  <c r="M318" i="12"/>
  <c r="I318" i="12"/>
  <c r="E318" i="12"/>
  <c r="BL318" i="12"/>
  <c r="BH318" i="12"/>
  <c r="BD318" i="12"/>
  <c r="AZ318" i="12"/>
  <c r="AV318" i="12"/>
  <c r="AR318" i="12"/>
  <c r="AN318" i="12"/>
  <c r="AJ318" i="12"/>
  <c r="AF318" i="12"/>
  <c r="AB318" i="12"/>
  <c r="X318" i="12"/>
  <c r="T318" i="12"/>
  <c r="P318" i="12"/>
  <c r="L318" i="12"/>
  <c r="H318" i="12"/>
  <c r="BC318" i="12"/>
  <c r="AM318" i="12"/>
  <c r="W318" i="12"/>
  <c r="G318" i="12"/>
  <c r="AY318" i="12"/>
  <c r="AI318" i="12"/>
  <c r="S318" i="12"/>
  <c r="BK318" i="12"/>
  <c r="AU318" i="12"/>
  <c r="AE318" i="12"/>
  <c r="O318" i="12"/>
  <c r="AQ318" i="12"/>
  <c r="AA318" i="12"/>
  <c r="K318" i="12"/>
  <c r="BG318" i="12"/>
  <c r="BJ252" i="12"/>
  <c r="BF252" i="12"/>
  <c r="BB252" i="12"/>
  <c r="AX252" i="12"/>
  <c r="AT252" i="12"/>
  <c r="AP252" i="12"/>
  <c r="AL252" i="12"/>
  <c r="AH252" i="12"/>
  <c r="AD252" i="12"/>
  <c r="Z252" i="12"/>
  <c r="V252" i="12"/>
  <c r="R252" i="12"/>
  <c r="N252" i="12"/>
  <c r="J252" i="12"/>
  <c r="F252" i="12"/>
  <c r="C253" i="12"/>
  <c r="BI252" i="12"/>
  <c r="BE252" i="12"/>
  <c r="BA252" i="12"/>
  <c r="AW252" i="12"/>
  <c r="AS252" i="12"/>
  <c r="AO252" i="12"/>
  <c r="AK252" i="12"/>
  <c r="AG252" i="12"/>
  <c r="AC252" i="12"/>
  <c r="Y252" i="12"/>
  <c r="U252" i="12"/>
  <c r="Q252" i="12"/>
  <c r="M252" i="12"/>
  <c r="I252" i="12"/>
  <c r="E252" i="12"/>
  <c r="BL252" i="12"/>
  <c r="BH252" i="12"/>
  <c r="BD252" i="12"/>
  <c r="AZ252" i="12"/>
  <c r="AV252" i="12"/>
  <c r="AR252" i="12"/>
  <c r="AN252" i="12"/>
  <c r="AJ252" i="12"/>
  <c r="AF252" i="12"/>
  <c r="AB252" i="12"/>
  <c r="X252" i="12"/>
  <c r="T252" i="12"/>
  <c r="P252" i="12"/>
  <c r="L252" i="12"/>
  <c r="H252" i="12"/>
  <c r="BC252" i="12"/>
  <c r="AM252" i="12"/>
  <c r="W252" i="12"/>
  <c r="G252" i="12"/>
  <c r="BK252" i="12"/>
  <c r="AQ252" i="12"/>
  <c r="S252" i="12"/>
  <c r="BG252" i="12"/>
  <c r="AI252" i="12"/>
  <c r="O252" i="12"/>
  <c r="AY252" i="12"/>
  <c r="AE252" i="12"/>
  <c r="K252" i="12"/>
  <c r="AU252" i="12"/>
  <c r="AA252" i="12"/>
  <c r="BJ190" i="12"/>
  <c r="BF190" i="12"/>
  <c r="BB190" i="12"/>
  <c r="AX190" i="12"/>
  <c r="AT190" i="12"/>
  <c r="AP190" i="12"/>
  <c r="AL190" i="12"/>
  <c r="AH190" i="12"/>
  <c r="AD190" i="12"/>
  <c r="Z190" i="12"/>
  <c r="V190" i="12"/>
  <c r="R190" i="12"/>
  <c r="N190" i="12"/>
  <c r="C191" i="12"/>
  <c r="BI190" i="12"/>
  <c r="BE190" i="12"/>
  <c r="BA190" i="12"/>
  <c r="AW190" i="12"/>
  <c r="AS190" i="12"/>
  <c r="AO190" i="12"/>
  <c r="AK190" i="12"/>
  <c r="AG190" i="12"/>
  <c r="AC190" i="12"/>
  <c r="Y190" i="12"/>
  <c r="U190" i="12"/>
  <c r="Q190" i="12"/>
  <c r="M190" i="12"/>
  <c r="I190" i="12"/>
  <c r="BL190" i="12"/>
  <c r="BD190" i="12"/>
  <c r="AV190" i="12"/>
  <c r="AN190" i="12"/>
  <c r="AF190" i="12"/>
  <c r="X190" i="12"/>
  <c r="P190" i="12"/>
  <c r="J190" i="12"/>
  <c r="E190" i="12"/>
  <c r="BK190" i="12"/>
  <c r="AZ190" i="12"/>
  <c r="AQ190" i="12"/>
  <c r="AE190" i="12"/>
  <c r="T190" i="12"/>
  <c r="K190" i="12"/>
  <c r="BG190" i="12"/>
  <c r="AU190" i="12"/>
  <c r="AJ190" i="12"/>
  <c r="AA190" i="12"/>
  <c r="O190" i="12"/>
  <c r="G190" i="12"/>
  <c r="BC190" i="12"/>
  <c r="AI190" i="12"/>
  <c r="L190" i="12"/>
  <c r="AY190" i="12"/>
  <c r="AB190" i="12"/>
  <c r="H190" i="12"/>
  <c r="AR190" i="12"/>
  <c r="W190" i="12"/>
  <c r="F190" i="12"/>
  <c r="BH190" i="12"/>
  <c r="AM190" i="12"/>
  <c r="S190" i="12"/>
  <c r="AG533" i="4" l="1"/>
  <c r="AF109" i="10"/>
  <c r="AF57" i="4"/>
  <c r="BB132" i="10"/>
  <c r="BD392" i="12"/>
  <c r="BD116" i="10"/>
  <c r="BD118" i="10" s="1"/>
  <c r="BC118" i="10"/>
  <c r="BH71" i="11"/>
  <c r="BH72" i="11" s="1"/>
  <c r="BG75" i="11"/>
  <c r="BE123" i="10" s="1"/>
  <c r="BG74" i="11"/>
  <c r="BE115" i="10" s="1"/>
  <c r="BE114" i="10"/>
  <c r="BG21" i="13"/>
  <c r="BG24" i="13" s="1"/>
  <c r="C65" i="12"/>
  <c r="BI64" i="12"/>
  <c r="BE64" i="12"/>
  <c r="BA64" i="12"/>
  <c r="AW64" i="12"/>
  <c r="AS64" i="12"/>
  <c r="AO64" i="12"/>
  <c r="AK64" i="12"/>
  <c r="AG64" i="12"/>
  <c r="AC64" i="12"/>
  <c r="Y64" i="12"/>
  <c r="U64" i="12"/>
  <c r="Q64" i="12"/>
  <c r="M64" i="12"/>
  <c r="I64" i="12"/>
  <c r="E64" i="12"/>
  <c r="BL64" i="12"/>
  <c r="BH64" i="12"/>
  <c r="BD64" i="12"/>
  <c r="AZ64" i="12"/>
  <c r="AV64" i="12"/>
  <c r="AR64" i="12"/>
  <c r="AN64" i="12"/>
  <c r="AJ64" i="12"/>
  <c r="AF64" i="12"/>
  <c r="AB64" i="12"/>
  <c r="X64" i="12"/>
  <c r="T64" i="12"/>
  <c r="P64" i="12"/>
  <c r="L64" i="12"/>
  <c r="H64" i="12"/>
  <c r="BK64" i="12"/>
  <c r="BG64" i="12"/>
  <c r="BC64" i="12"/>
  <c r="AY64" i="12"/>
  <c r="AU64" i="12"/>
  <c r="AQ64" i="12"/>
  <c r="AM64" i="12"/>
  <c r="AI64" i="12"/>
  <c r="AE64" i="12"/>
  <c r="AA64" i="12"/>
  <c r="W64" i="12"/>
  <c r="S64" i="12"/>
  <c r="O64" i="12"/>
  <c r="K64" i="12"/>
  <c r="G64" i="12"/>
  <c r="BJ64" i="12"/>
  <c r="BF64" i="12"/>
  <c r="BB64" i="12"/>
  <c r="AX64" i="12"/>
  <c r="AT64" i="12"/>
  <c r="AP64" i="12"/>
  <c r="AL64" i="12"/>
  <c r="AH64" i="12"/>
  <c r="AD64" i="12"/>
  <c r="Z64" i="12"/>
  <c r="V64" i="12"/>
  <c r="R64" i="12"/>
  <c r="N64" i="12"/>
  <c r="J64" i="12"/>
  <c r="F64" i="12"/>
  <c r="BL126" i="12"/>
  <c r="BH126" i="12"/>
  <c r="BD126" i="12"/>
  <c r="AZ126" i="12"/>
  <c r="AV126" i="12"/>
  <c r="AR126" i="12"/>
  <c r="AN126" i="12"/>
  <c r="AJ126" i="12"/>
  <c r="AF126" i="12"/>
  <c r="AB126" i="12"/>
  <c r="X126" i="12"/>
  <c r="T126" i="12"/>
  <c r="P126" i="12"/>
  <c r="L126" i="12"/>
  <c r="H126" i="12"/>
  <c r="BK126" i="12"/>
  <c r="BG126" i="12"/>
  <c r="BC126" i="12"/>
  <c r="AY126" i="12"/>
  <c r="AU126" i="12"/>
  <c r="AQ126" i="12"/>
  <c r="AM126" i="12"/>
  <c r="AI126" i="12"/>
  <c r="AE126" i="12"/>
  <c r="AA126" i="12"/>
  <c r="W126" i="12"/>
  <c r="S126" i="12"/>
  <c r="O126" i="12"/>
  <c r="K126" i="12"/>
  <c r="G126" i="12"/>
  <c r="BJ126" i="12"/>
  <c r="BF126" i="12"/>
  <c r="BB126" i="12"/>
  <c r="AX126" i="12"/>
  <c r="AT126" i="12"/>
  <c r="AP126" i="12"/>
  <c r="AL126" i="12"/>
  <c r="AH126" i="12"/>
  <c r="AD126" i="12"/>
  <c r="Z126" i="12"/>
  <c r="V126" i="12"/>
  <c r="R126" i="12"/>
  <c r="N126" i="12"/>
  <c r="J126" i="12"/>
  <c r="F126" i="12"/>
  <c r="C127" i="12"/>
  <c r="BI126" i="12"/>
  <c r="BE126" i="12"/>
  <c r="BA126" i="12"/>
  <c r="AW126" i="12"/>
  <c r="AS126" i="12"/>
  <c r="AO126" i="12"/>
  <c r="AK126" i="12"/>
  <c r="AG126" i="12"/>
  <c r="AC126" i="12"/>
  <c r="Y126" i="12"/>
  <c r="U126" i="12"/>
  <c r="Q126" i="12"/>
  <c r="M126" i="12"/>
  <c r="I126" i="12"/>
  <c r="E126" i="12"/>
  <c r="C381" i="12"/>
  <c r="BI380" i="12"/>
  <c r="BE380" i="12"/>
  <c r="BA380" i="12"/>
  <c r="AW380" i="12"/>
  <c r="AS380" i="12"/>
  <c r="AO380" i="12"/>
  <c r="AK380" i="12"/>
  <c r="AG380" i="12"/>
  <c r="AC380" i="12"/>
  <c r="Y380" i="12"/>
  <c r="U380" i="12"/>
  <c r="Q380" i="12"/>
  <c r="M380" i="12"/>
  <c r="I380" i="12"/>
  <c r="E380" i="12"/>
  <c r="BL380" i="12"/>
  <c r="BH380" i="12"/>
  <c r="BD380" i="12"/>
  <c r="AZ380" i="12"/>
  <c r="AV380" i="12"/>
  <c r="AR380" i="12"/>
  <c r="AN380" i="12"/>
  <c r="AJ380" i="12"/>
  <c r="AF380" i="12"/>
  <c r="AB380" i="12"/>
  <c r="X380" i="12"/>
  <c r="T380" i="12"/>
  <c r="P380" i="12"/>
  <c r="L380" i="12"/>
  <c r="H380" i="12"/>
  <c r="BK380" i="12"/>
  <c r="BG380" i="12"/>
  <c r="BC380" i="12"/>
  <c r="AY380" i="12"/>
  <c r="AU380" i="12"/>
  <c r="AQ380" i="12"/>
  <c r="AM380" i="12"/>
  <c r="AI380" i="12"/>
  <c r="AE380" i="12"/>
  <c r="AA380" i="12"/>
  <c r="W380" i="12"/>
  <c r="S380" i="12"/>
  <c r="O380" i="12"/>
  <c r="K380" i="12"/>
  <c r="G380" i="12"/>
  <c r="AX380" i="12"/>
  <c r="AH380" i="12"/>
  <c r="R380" i="12"/>
  <c r="BF380" i="12"/>
  <c r="AL380" i="12"/>
  <c r="N380" i="12"/>
  <c r="BB380" i="12"/>
  <c r="AD380" i="12"/>
  <c r="J380" i="12"/>
  <c r="AT380" i="12"/>
  <c r="Z380" i="12"/>
  <c r="F380" i="12"/>
  <c r="V380" i="12"/>
  <c r="BJ380" i="12"/>
  <c r="AP380" i="12"/>
  <c r="C320" i="12"/>
  <c r="BI319" i="12"/>
  <c r="BE319" i="12"/>
  <c r="BA319" i="12"/>
  <c r="AW319" i="12"/>
  <c r="AS319" i="12"/>
  <c r="AO319" i="12"/>
  <c r="AK319" i="12"/>
  <c r="AG319" i="12"/>
  <c r="AC319" i="12"/>
  <c r="Y319" i="12"/>
  <c r="U319" i="12"/>
  <c r="Q319" i="12"/>
  <c r="M319" i="12"/>
  <c r="I319" i="12"/>
  <c r="E319" i="12"/>
  <c r="BL319" i="12"/>
  <c r="BH319" i="12"/>
  <c r="BD319" i="12"/>
  <c r="AZ319" i="12"/>
  <c r="AV319" i="12"/>
  <c r="AR319" i="12"/>
  <c r="AN319" i="12"/>
  <c r="AJ319" i="12"/>
  <c r="AF319" i="12"/>
  <c r="AB319" i="12"/>
  <c r="X319" i="12"/>
  <c r="T319" i="12"/>
  <c r="P319" i="12"/>
  <c r="L319" i="12"/>
  <c r="H319" i="12"/>
  <c r="BK319" i="12"/>
  <c r="BG319" i="12"/>
  <c r="BC319" i="12"/>
  <c r="AY319" i="12"/>
  <c r="AU319" i="12"/>
  <c r="AQ319" i="12"/>
  <c r="AM319" i="12"/>
  <c r="AI319" i="12"/>
  <c r="AE319" i="12"/>
  <c r="AA319" i="12"/>
  <c r="W319" i="12"/>
  <c r="S319" i="12"/>
  <c r="O319" i="12"/>
  <c r="K319" i="12"/>
  <c r="G319" i="12"/>
  <c r="BF319" i="12"/>
  <c r="AP319" i="12"/>
  <c r="Z319" i="12"/>
  <c r="J319" i="12"/>
  <c r="BB319" i="12"/>
  <c r="AL319" i="12"/>
  <c r="V319" i="12"/>
  <c r="F319" i="12"/>
  <c r="AX319" i="12"/>
  <c r="AH319" i="12"/>
  <c r="R319" i="12"/>
  <c r="AT319" i="12"/>
  <c r="AD319" i="12"/>
  <c r="N319" i="12"/>
  <c r="BJ319" i="12"/>
  <c r="C254" i="12"/>
  <c r="BI253" i="12"/>
  <c r="BE253" i="12"/>
  <c r="BA253" i="12"/>
  <c r="AW253" i="12"/>
  <c r="AS253" i="12"/>
  <c r="AO253" i="12"/>
  <c r="AK253" i="12"/>
  <c r="AG253" i="12"/>
  <c r="AC253" i="12"/>
  <c r="Y253" i="12"/>
  <c r="U253" i="12"/>
  <c r="Q253" i="12"/>
  <c r="M253" i="12"/>
  <c r="I253" i="12"/>
  <c r="E253" i="12"/>
  <c r="BL253" i="12"/>
  <c r="BH253" i="12"/>
  <c r="BD253" i="12"/>
  <c r="AZ253" i="12"/>
  <c r="AV253" i="12"/>
  <c r="AR253" i="12"/>
  <c r="AN253" i="12"/>
  <c r="AJ253" i="12"/>
  <c r="AF253" i="12"/>
  <c r="AB253" i="12"/>
  <c r="X253" i="12"/>
  <c r="T253" i="12"/>
  <c r="P253" i="12"/>
  <c r="L253" i="12"/>
  <c r="H253" i="12"/>
  <c r="BK253" i="12"/>
  <c r="BG253" i="12"/>
  <c r="BC253" i="12"/>
  <c r="AY253" i="12"/>
  <c r="AU253" i="12"/>
  <c r="AQ253" i="12"/>
  <c r="AM253" i="12"/>
  <c r="AI253" i="12"/>
  <c r="AE253" i="12"/>
  <c r="AA253" i="12"/>
  <c r="W253" i="12"/>
  <c r="S253" i="12"/>
  <c r="O253" i="12"/>
  <c r="K253" i="12"/>
  <c r="G253" i="12"/>
  <c r="BF253" i="12"/>
  <c r="AP253" i="12"/>
  <c r="Z253" i="12"/>
  <c r="J253" i="12"/>
  <c r="AT253" i="12"/>
  <c r="V253" i="12"/>
  <c r="BJ253" i="12"/>
  <c r="AL253" i="12"/>
  <c r="R253" i="12"/>
  <c r="BB253" i="12"/>
  <c r="AH253" i="12"/>
  <c r="N253" i="12"/>
  <c r="AD253" i="12"/>
  <c r="AX253" i="12"/>
  <c r="F253" i="12"/>
  <c r="C192" i="12"/>
  <c r="BI191" i="12"/>
  <c r="BE191" i="12"/>
  <c r="BA191" i="12"/>
  <c r="AW191" i="12"/>
  <c r="AS191" i="12"/>
  <c r="AO191" i="12"/>
  <c r="AK191" i="12"/>
  <c r="AG191" i="12"/>
  <c r="AC191" i="12"/>
  <c r="Y191" i="12"/>
  <c r="U191" i="12"/>
  <c r="Q191" i="12"/>
  <c r="M191" i="12"/>
  <c r="I191" i="12"/>
  <c r="E191" i="12"/>
  <c r="BL191" i="12"/>
  <c r="BH191" i="12"/>
  <c r="BD191" i="12"/>
  <c r="AZ191" i="12"/>
  <c r="AV191" i="12"/>
  <c r="AR191" i="12"/>
  <c r="AN191" i="12"/>
  <c r="AJ191" i="12"/>
  <c r="AF191" i="12"/>
  <c r="AB191" i="12"/>
  <c r="X191" i="12"/>
  <c r="T191" i="12"/>
  <c r="P191" i="12"/>
  <c r="L191" i="12"/>
  <c r="H191" i="12"/>
  <c r="BG191" i="12"/>
  <c r="AY191" i="12"/>
  <c r="AQ191" i="12"/>
  <c r="AI191" i="12"/>
  <c r="AA191" i="12"/>
  <c r="S191" i="12"/>
  <c r="K191" i="12"/>
  <c r="BC191" i="12"/>
  <c r="AT191" i="12"/>
  <c r="AH191" i="12"/>
  <c r="W191" i="12"/>
  <c r="N191" i="12"/>
  <c r="BJ191" i="12"/>
  <c r="AX191" i="12"/>
  <c r="AM191" i="12"/>
  <c r="AD191" i="12"/>
  <c r="R191" i="12"/>
  <c r="G191" i="12"/>
  <c r="BF191" i="12"/>
  <c r="AL191" i="12"/>
  <c r="O191" i="12"/>
  <c r="BB191" i="12"/>
  <c r="AE191" i="12"/>
  <c r="J191" i="12"/>
  <c r="AU191" i="12"/>
  <c r="Z191" i="12"/>
  <c r="F191" i="12"/>
  <c r="BK191" i="12"/>
  <c r="AP191" i="12"/>
  <c r="V191" i="12"/>
  <c r="AG55" i="4" l="1"/>
  <c r="AG537" i="4"/>
  <c r="BC132" i="10"/>
  <c r="BE392" i="12"/>
  <c r="BD229" i="10"/>
  <c r="BD230" i="10" s="1"/>
  <c r="BE116" i="10"/>
  <c r="BE229" i="10" s="1"/>
  <c r="BE230" i="10" s="1"/>
  <c r="BH74" i="11"/>
  <c r="BF115" i="10" s="1"/>
  <c r="BH75" i="11"/>
  <c r="BF123" i="10" s="1"/>
  <c r="BI71" i="11"/>
  <c r="BI72" i="11" s="1"/>
  <c r="BF114" i="10"/>
  <c r="BH21" i="13"/>
  <c r="BH24" i="13" s="1"/>
  <c r="BL65" i="12"/>
  <c r="BH65" i="12"/>
  <c r="BD65" i="12"/>
  <c r="AZ65" i="12"/>
  <c r="AV65" i="12"/>
  <c r="AR65" i="12"/>
  <c r="AN65" i="12"/>
  <c r="AJ65" i="12"/>
  <c r="AF65" i="12"/>
  <c r="AB65" i="12"/>
  <c r="X65" i="12"/>
  <c r="T65" i="12"/>
  <c r="P65" i="12"/>
  <c r="L65" i="12"/>
  <c r="H65" i="12"/>
  <c r="BK65" i="12"/>
  <c r="BG65" i="12"/>
  <c r="BC65" i="12"/>
  <c r="AY65" i="12"/>
  <c r="AU65" i="12"/>
  <c r="AQ65" i="12"/>
  <c r="AM65" i="12"/>
  <c r="AI65" i="12"/>
  <c r="AE65" i="12"/>
  <c r="AA65" i="12"/>
  <c r="W65" i="12"/>
  <c r="S65" i="12"/>
  <c r="O65" i="12"/>
  <c r="K65" i="12"/>
  <c r="G65" i="12"/>
  <c r="BJ65" i="12"/>
  <c r="BF65" i="12"/>
  <c r="BB65" i="12"/>
  <c r="AX65" i="12"/>
  <c r="AT65" i="12"/>
  <c r="AP65" i="12"/>
  <c r="AL65" i="12"/>
  <c r="AH65" i="12"/>
  <c r="AD65" i="12"/>
  <c r="Z65" i="12"/>
  <c r="V65" i="12"/>
  <c r="R65" i="12"/>
  <c r="N65" i="12"/>
  <c r="J65" i="12"/>
  <c r="F65" i="12"/>
  <c r="C66" i="12"/>
  <c r="BI65" i="12"/>
  <c r="BE65" i="12"/>
  <c r="BA65" i="12"/>
  <c r="AW65" i="12"/>
  <c r="AS65" i="12"/>
  <c r="AO65" i="12"/>
  <c r="AK65" i="12"/>
  <c r="AG65" i="12"/>
  <c r="AC65" i="12"/>
  <c r="Y65" i="12"/>
  <c r="U65" i="12"/>
  <c r="Q65" i="12"/>
  <c r="M65" i="12"/>
  <c r="I65" i="12"/>
  <c r="E65" i="12"/>
  <c r="BK127" i="12"/>
  <c r="BK67" i="12" s="1"/>
  <c r="BG127" i="12"/>
  <c r="BG67" i="12" s="1"/>
  <c r="BC127" i="12"/>
  <c r="BC67" i="12" s="1"/>
  <c r="AY127" i="12"/>
  <c r="AY67" i="12" s="1"/>
  <c r="AU127" i="12"/>
  <c r="AU67" i="12" s="1"/>
  <c r="AQ127" i="12"/>
  <c r="AQ67" i="12" s="1"/>
  <c r="AM127" i="12"/>
  <c r="AM67" i="12" s="1"/>
  <c r="AI127" i="12"/>
  <c r="AI67" i="12" s="1"/>
  <c r="AE127" i="12"/>
  <c r="AE67" i="12" s="1"/>
  <c r="AA127" i="12"/>
  <c r="AA67" i="12" s="1"/>
  <c r="W127" i="12"/>
  <c r="W67" i="12" s="1"/>
  <c r="S127" i="12"/>
  <c r="S67" i="12" s="1"/>
  <c r="O127" i="12"/>
  <c r="O67" i="12" s="1"/>
  <c r="K127" i="12"/>
  <c r="K67" i="12" s="1"/>
  <c r="G127" i="12"/>
  <c r="G67" i="12" s="1"/>
  <c r="BJ127" i="12"/>
  <c r="BJ67" i="12" s="1"/>
  <c r="BF127" i="12"/>
  <c r="BF67" i="12" s="1"/>
  <c r="BB127" i="12"/>
  <c r="BB67" i="12" s="1"/>
  <c r="AX127" i="12"/>
  <c r="AX67" i="12" s="1"/>
  <c r="AT127" i="12"/>
  <c r="AT67" i="12" s="1"/>
  <c r="AP127" i="12"/>
  <c r="AP67" i="12" s="1"/>
  <c r="AL127" i="12"/>
  <c r="AL67" i="12" s="1"/>
  <c r="AH127" i="12"/>
  <c r="AH67" i="12" s="1"/>
  <c r="AD127" i="12"/>
  <c r="AD67" i="12" s="1"/>
  <c r="Z127" i="12"/>
  <c r="Z67" i="12" s="1"/>
  <c r="V127" i="12"/>
  <c r="V67" i="12" s="1"/>
  <c r="R127" i="12"/>
  <c r="R67" i="12" s="1"/>
  <c r="N127" i="12"/>
  <c r="N67" i="12" s="1"/>
  <c r="J127" i="12"/>
  <c r="J67" i="12" s="1"/>
  <c r="F127" i="12"/>
  <c r="F67" i="12" s="1"/>
  <c r="BI127" i="12"/>
  <c r="BI67" i="12" s="1"/>
  <c r="BE127" i="12"/>
  <c r="BE67" i="12" s="1"/>
  <c r="BA127" i="12"/>
  <c r="BA67" i="12" s="1"/>
  <c r="AW127" i="12"/>
  <c r="AW67" i="12" s="1"/>
  <c r="AS127" i="12"/>
  <c r="AS67" i="12" s="1"/>
  <c r="AO127" i="12"/>
  <c r="AO67" i="12" s="1"/>
  <c r="AK127" i="12"/>
  <c r="AK67" i="12" s="1"/>
  <c r="AG127" i="12"/>
  <c r="AG67" i="12" s="1"/>
  <c r="AC127" i="12"/>
  <c r="AC67" i="12" s="1"/>
  <c r="Y127" i="12"/>
  <c r="Y67" i="12" s="1"/>
  <c r="U127" i="12"/>
  <c r="U67" i="12" s="1"/>
  <c r="Q127" i="12"/>
  <c r="Q67" i="12" s="1"/>
  <c r="M127" i="12"/>
  <c r="M67" i="12" s="1"/>
  <c r="I127" i="12"/>
  <c r="I67" i="12" s="1"/>
  <c r="E127" i="12"/>
  <c r="E67" i="12" s="1"/>
  <c r="BL127" i="12"/>
  <c r="BL67" i="12" s="1"/>
  <c r="BH127" i="12"/>
  <c r="BH67" i="12" s="1"/>
  <c r="BD127" i="12"/>
  <c r="BD67" i="12" s="1"/>
  <c r="AZ127" i="12"/>
  <c r="AZ67" i="12" s="1"/>
  <c r="AV127" i="12"/>
  <c r="AV67" i="12" s="1"/>
  <c r="AR127" i="12"/>
  <c r="AR67" i="12" s="1"/>
  <c r="AN127" i="12"/>
  <c r="AN67" i="12" s="1"/>
  <c r="AJ127" i="12"/>
  <c r="AJ67" i="12" s="1"/>
  <c r="AF127" i="12"/>
  <c r="AF67" i="12" s="1"/>
  <c r="AB127" i="12"/>
  <c r="AB67" i="12" s="1"/>
  <c r="X127" i="12"/>
  <c r="X67" i="12" s="1"/>
  <c r="T127" i="12"/>
  <c r="T67" i="12" s="1"/>
  <c r="P127" i="12"/>
  <c r="P67" i="12" s="1"/>
  <c r="L127" i="12"/>
  <c r="L67" i="12" s="1"/>
  <c r="H127" i="12"/>
  <c r="H67" i="12" s="1"/>
  <c r="BL381" i="12"/>
  <c r="BL321" i="12" s="1"/>
  <c r="BH381" i="12"/>
  <c r="BH321" i="12" s="1"/>
  <c r="BD381" i="12"/>
  <c r="BD321" i="12" s="1"/>
  <c r="AZ381" i="12"/>
  <c r="AZ321" i="12" s="1"/>
  <c r="AV381" i="12"/>
  <c r="AV321" i="12" s="1"/>
  <c r="AR381" i="12"/>
  <c r="AR321" i="12" s="1"/>
  <c r="AN381" i="12"/>
  <c r="AN321" i="12" s="1"/>
  <c r="AJ381" i="12"/>
  <c r="AJ321" i="12" s="1"/>
  <c r="AF381" i="12"/>
  <c r="AF321" i="12" s="1"/>
  <c r="AB381" i="12"/>
  <c r="AB321" i="12" s="1"/>
  <c r="X381" i="12"/>
  <c r="X321" i="12" s="1"/>
  <c r="T381" i="12"/>
  <c r="T321" i="12" s="1"/>
  <c r="P381" i="12"/>
  <c r="P321" i="12" s="1"/>
  <c r="L381" i="12"/>
  <c r="L321" i="12" s="1"/>
  <c r="H381" i="12"/>
  <c r="H321" i="12" s="1"/>
  <c r="BK381" i="12"/>
  <c r="BK321" i="12" s="1"/>
  <c r="BG381" i="12"/>
  <c r="BG321" i="12" s="1"/>
  <c r="BC381" i="12"/>
  <c r="BC321" i="12" s="1"/>
  <c r="AY381" i="12"/>
  <c r="AY321" i="12" s="1"/>
  <c r="AU381" i="12"/>
  <c r="AU321" i="12" s="1"/>
  <c r="AQ381" i="12"/>
  <c r="AQ321" i="12" s="1"/>
  <c r="AM381" i="12"/>
  <c r="AM321" i="12" s="1"/>
  <c r="AI381" i="12"/>
  <c r="AI321" i="12" s="1"/>
  <c r="AE381" i="12"/>
  <c r="AE321" i="12" s="1"/>
  <c r="AA381" i="12"/>
  <c r="AA321" i="12" s="1"/>
  <c r="W381" i="12"/>
  <c r="W321" i="12" s="1"/>
  <c r="S381" i="12"/>
  <c r="S321" i="12" s="1"/>
  <c r="O381" i="12"/>
  <c r="O321" i="12" s="1"/>
  <c r="K381" i="12"/>
  <c r="K321" i="12" s="1"/>
  <c r="G381" i="12"/>
  <c r="G321" i="12" s="1"/>
  <c r="BJ381" i="12"/>
  <c r="BJ321" i="12" s="1"/>
  <c r="BF381" i="12"/>
  <c r="BF321" i="12" s="1"/>
  <c r="BB381" i="12"/>
  <c r="BB321" i="12" s="1"/>
  <c r="AX381" i="12"/>
  <c r="AX321" i="12" s="1"/>
  <c r="AT381" i="12"/>
  <c r="AT321" i="12" s="1"/>
  <c r="AP381" i="12"/>
  <c r="AP321" i="12" s="1"/>
  <c r="AL381" i="12"/>
  <c r="AL321" i="12" s="1"/>
  <c r="AH381" i="12"/>
  <c r="AH321" i="12" s="1"/>
  <c r="AD381" i="12"/>
  <c r="AD321" i="12" s="1"/>
  <c r="Z381" i="12"/>
  <c r="Z321" i="12" s="1"/>
  <c r="V381" i="12"/>
  <c r="V321" i="12" s="1"/>
  <c r="R381" i="12"/>
  <c r="R321" i="12" s="1"/>
  <c r="N381" i="12"/>
  <c r="N321" i="12" s="1"/>
  <c r="J381" i="12"/>
  <c r="J321" i="12" s="1"/>
  <c r="F381" i="12"/>
  <c r="F321" i="12" s="1"/>
  <c r="BA381" i="12"/>
  <c r="BA321" i="12" s="1"/>
  <c r="AK381" i="12"/>
  <c r="AK321" i="12" s="1"/>
  <c r="U381" i="12"/>
  <c r="U321" i="12" s="1"/>
  <c r="E381" i="12"/>
  <c r="E321" i="12" s="1"/>
  <c r="BI381" i="12"/>
  <c r="BI321" i="12" s="1"/>
  <c r="AO381" i="12"/>
  <c r="AO321" i="12" s="1"/>
  <c r="Q381" i="12"/>
  <c r="Q321" i="12" s="1"/>
  <c r="BE381" i="12"/>
  <c r="BE321" i="12" s="1"/>
  <c r="AG381" i="12"/>
  <c r="AG321" i="12" s="1"/>
  <c r="M381" i="12"/>
  <c r="M321" i="12" s="1"/>
  <c r="AW381" i="12"/>
  <c r="AW321" i="12" s="1"/>
  <c r="AC381" i="12"/>
  <c r="AC321" i="12" s="1"/>
  <c r="I381" i="12"/>
  <c r="I321" i="12" s="1"/>
  <c r="AS381" i="12"/>
  <c r="AS321" i="12" s="1"/>
  <c r="Y381" i="12"/>
  <c r="Y321" i="12" s="1"/>
  <c r="BL320" i="12"/>
  <c r="BH320" i="12"/>
  <c r="BD320" i="12"/>
  <c r="AZ320" i="12"/>
  <c r="AV320" i="12"/>
  <c r="AR320" i="12"/>
  <c r="AN320" i="12"/>
  <c r="AJ320" i="12"/>
  <c r="AF320" i="12"/>
  <c r="AB320" i="12"/>
  <c r="X320" i="12"/>
  <c r="T320" i="12"/>
  <c r="P320" i="12"/>
  <c r="L320" i="12"/>
  <c r="H320" i="12"/>
  <c r="BK320" i="12"/>
  <c r="BG320" i="12"/>
  <c r="BC320" i="12"/>
  <c r="AY320" i="12"/>
  <c r="AU320" i="12"/>
  <c r="AQ320" i="12"/>
  <c r="AM320" i="12"/>
  <c r="AI320" i="12"/>
  <c r="AE320" i="12"/>
  <c r="AA320" i="12"/>
  <c r="W320" i="12"/>
  <c r="S320" i="12"/>
  <c r="O320" i="12"/>
  <c r="K320" i="12"/>
  <c r="G320" i="12"/>
  <c r="BJ320" i="12"/>
  <c r="BF320" i="12"/>
  <c r="BB320" i="12"/>
  <c r="AX320" i="12"/>
  <c r="AT320" i="12"/>
  <c r="AP320" i="12"/>
  <c r="AL320" i="12"/>
  <c r="AH320" i="12"/>
  <c r="AD320" i="12"/>
  <c r="Z320" i="12"/>
  <c r="V320" i="12"/>
  <c r="R320" i="12"/>
  <c r="N320" i="12"/>
  <c r="J320" i="12"/>
  <c r="F320" i="12"/>
  <c r="BI320" i="12"/>
  <c r="AS320" i="12"/>
  <c r="AC320" i="12"/>
  <c r="M320" i="12"/>
  <c r="BE320" i="12"/>
  <c r="AO320" i="12"/>
  <c r="Y320" i="12"/>
  <c r="I320" i="12"/>
  <c r="BA320" i="12"/>
  <c r="AK320" i="12"/>
  <c r="U320" i="12"/>
  <c r="E320" i="12"/>
  <c r="E259" i="12" s="1"/>
  <c r="AW320" i="12"/>
  <c r="AG320" i="12"/>
  <c r="Q320" i="12"/>
  <c r="BL254" i="12"/>
  <c r="BL194" i="12" s="1"/>
  <c r="BH254" i="12"/>
  <c r="BH194" i="12" s="1"/>
  <c r="BD254" i="12"/>
  <c r="BD194" i="12" s="1"/>
  <c r="AZ254" i="12"/>
  <c r="AZ194" i="12" s="1"/>
  <c r="AV254" i="12"/>
  <c r="AV194" i="12" s="1"/>
  <c r="AR254" i="12"/>
  <c r="AR194" i="12" s="1"/>
  <c r="AN254" i="12"/>
  <c r="AN194" i="12" s="1"/>
  <c r="AJ254" i="12"/>
  <c r="AJ194" i="12" s="1"/>
  <c r="AF254" i="12"/>
  <c r="AF194" i="12" s="1"/>
  <c r="AB254" i="12"/>
  <c r="AB194" i="12" s="1"/>
  <c r="X254" i="12"/>
  <c r="X194" i="12" s="1"/>
  <c r="T254" i="12"/>
  <c r="T194" i="12" s="1"/>
  <c r="P254" i="12"/>
  <c r="P194" i="12" s="1"/>
  <c r="L254" i="12"/>
  <c r="L194" i="12" s="1"/>
  <c r="H254" i="12"/>
  <c r="H194" i="12" s="1"/>
  <c r="BK254" i="12"/>
  <c r="BK194" i="12" s="1"/>
  <c r="BG254" i="12"/>
  <c r="BG194" i="12" s="1"/>
  <c r="BC254" i="12"/>
  <c r="BC194" i="12" s="1"/>
  <c r="AY254" i="12"/>
  <c r="AY194" i="12" s="1"/>
  <c r="AU254" i="12"/>
  <c r="AU194" i="12" s="1"/>
  <c r="AQ254" i="12"/>
  <c r="AQ194" i="12" s="1"/>
  <c r="AM254" i="12"/>
  <c r="AM194" i="12" s="1"/>
  <c r="AI254" i="12"/>
  <c r="AI194" i="12" s="1"/>
  <c r="AE254" i="12"/>
  <c r="AE194" i="12" s="1"/>
  <c r="AA254" i="12"/>
  <c r="AA194" i="12" s="1"/>
  <c r="W254" i="12"/>
  <c r="W194" i="12" s="1"/>
  <c r="S254" i="12"/>
  <c r="S194" i="12" s="1"/>
  <c r="O254" i="12"/>
  <c r="O194" i="12" s="1"/>
  <c r="K254" i="12"/>
  <c r="K194" i="12" s="1"/>
  <c r="G254" i="12"/>
  <c r="G194" i="12" s="1"/>
  <c r="BJ254" i="12"/>
  <c r="BJ194" i="12" s="1"/>
  <c r="BF254" i="12"/>
  <c r="BF194" i="12" s="1"/>
  <c r="BB254" i="12"/>
  <c r="BB194" i="12" s="1"/>
  <c r="AX254" i="12"/>
  <c r="AX194" i="12" s="1"/>
  <c r="AT254" i="12"/>
  <c r="AT194" i="12" s="1"/>
  <c r="AP254" i="12"/>
  <c r="AP194" i="12" s="1"/>
  <c r="AL254" i="12"/>
  <c r="AL194" i="12" s="1"/>
  <c r="AH254" i="12"/>
  <c r="AH194" i="12" s="1"/>
  <c r="AD254" i="12"/>
  <c r="AD194" i="12" s="1"/>
  <c r="Z254" i="12"/>
  <c r="Z194" i="12" s="1"/>
  <c r="V254" i="12"/>
  <c r="V194" i="12" s="1"/>
  <c r="R254" i="12"/>
  <c r="R194" i="12" s="1"/>
  <c r="N254" i="12"/>
  <c r="N194" i="12" s="1"/>
  <c r="J254" i="12"/>
  <c r="J194" i="12" s="1"/>
  <c r="F254" i="12"/>
  <c r="F194" i="12" s="1"/>
  <c r="BI254" i="12"/>
  <c r="BI194" i="12" s="1"/>
  <c r="AS254" i="12"/>
  <c r="AS194" i="12" s="1"/>
  <c r="AC254" i="12"/>
  <c r="AC194" i="12" s="1"/>
  <c r="M254" i="12"/>
  <c r="M194" i="12" s="1"/>
  <c r="AW254" i="12"/>
  <c r="AW194" i="12" s="1"/>
  <c r="Y254" i="12"/>
  <c r="Y194" i="12" s="1"/>
  <c r="E254" i="12"/>
  <c r="E194" i="12" s="1"/>
  <c r="AO254" i="12"/>
  <c r="AO194" i="12" s="1"/>
  <c r="U254" i="12"/>
  <c r="U194" i="12" s="1"/>
  <c r="BE254" i="12"/>
  <c r="BE194" i="12" s="1"/>
  <c r="AK254" i="12"/>
  <c r="AK194" i="12" s="1"/>
  <c r="Q254" i="12"/>
  <c r="Q194" i="12" s="1"/>
  <c r="BA254" i="12"/>
  <c r="BA194" i="12" s="1"/>
  <c r="AG254" i="12"/>
  <c r="AG194" i="12" s="1"/>
  <c r="I254" i="12"/>
  <c r="I194" i="12" s="1"/>
  <c r="BL192" i="12"/>
  <c r="BH192" i="12"/>
  <c r="BD192" i="12"/>
  <c r="AZ192" i="12"/>
  <c r="AV192" i="12"/>
  <c r="AR192" i="12"/>
  <c r="AN192" i="12"/>
  <c r="AJ192" i="12"/>
  <c r="AF192" i="12"/>
  <c r="AB192" i="12"/>
  <c r="X192" i="12"/>
  <c r="T192" i="12"/>
  <c r="P192" i="12"/>
  <c r="L192" i="12"/>
  <c r="H192" i="12"/>
  <c r="BK192" i="12"/>
  <c r="BG192" i="12"/>
  <c r="BC192" i="12"/>
  <c r="AY192" i="12"/>
  <c r="AU192" i="12"/>
  <c r="AQ192" i="12"/>
  <c r="AM192" i="12"/>
  <c r="AI192" i="12"/>
  <c r="AE192" i="12"/>
  <c r="AA192" i="12"/>
  <c r="W192" i="12"/>
  <c r="S192" i="12"/>
  <c r="O192" i="12"/>
  <c r="K192" i="12"/>
  <c r="G192" i="12"/>
  <c r="BJ192" i="12"/>
  <c r="BB192" i="12"/>
  <c r="AT192" i="12"/>
  <c r="AL192" i="12"/>
  <c r="AD192" i="12"/>
  <c r="V192" i="12"/>
  <c r="N192" i="12"/>
  <c r="F192" i="12"/>
  <c r="BF192" i="12"/>
  <c r="AW192" i="12"/>
  <c r="AK192" i="12"/>
  <c r="Z192" i="12"/>
  <c r="Q192" i="12"/>
  <c r="E192" i="12"/>
  <c r="C193" i="12"/>
  <c r="BA192" i="12"/>
  <c r="AP192" i="12"/>
  <c r="AG192" i="12"/>
  <c r="U192" i="12"/>
  <c r="J192" i="12"/>
  <c r="BI192" i="12"/>
  <c r="AO192" i="12"/>
  <c r="R192" i="12"/>
  <c r="BE192" i="12"/>
  <c r="AH192" i="12"/>
  <c r="M192" i="12"/>
  <c r="AX192" i="12"/>
  <c r="AC192" i="12"/>
  <c r="I192" i="12"/>
  <c r="Y192" i="12"/>
  <c r="AS192" i="12"/>
  <c r="AG109" i="10" l="1"/>
  <c r="AG57" i="4"/>
  <c r="AH533" i="4"/>
  <c r="AS388" i="12"/>
  <c r="AR92" i="10" s="1"/>
  <c r="BD132" i="10"/>
  <c r="BF392" i="12"/>
  <c r="AT388" i="12"/>
  <c r="AS92" i="10" s="1"/>
  <c r="BJ388" i="12"/>
  <c r="BI168" i="10" s="1"/>
  <c r="S388" i="12"/>
  <c r="R168" i="10" s="1"/>
  <c r="AY388" i="12"/>
  <c r="AX168" i="10" s="1"/>
  <c r="BI388" i="12"/>
  <c r="BH92" i="10" s="1"/>
  <c r="AH388" i="12"/>
  <c r="AG168" i="10" s="1"/>
  <c r="AX388" i="12"/>
  <c r="AW168" i="10" s="1"/>
  <c r="G388" i="12"/>
  <c r="F92" i="10" s="1"/>
  <c r="W388" i="12"/>
  <c r="V168" i="10" s="1"/>
  <c r="AM388" i="12"/>
  <c r="AL168" i="10" s="1"/>
  <c r="BC388" i="12"/>
  <c r="BB168" i="10" s="1"/>
  <c r="L388" i="12"/>
  <c r="K92" i="10" s="1"/>
  <c r="AB388" i="12"/>
  <c r="AA92" i="10" s="1"/>
  <c r="AO388" i="12"/>
  <c r="AN92" i="10" s="1"/>
  <c r="M388" i="12"/>
  <c r="L92" i="10" s="1"/>
  <c r="BE118" i="10"/>
  <c r="BF116" i="10"/>
  <c r="BF118" i="10" s="1"/>
  <c r="BI74" i="11"/>
  <c r="BG115" i="10" s="1"/>
  <c r="BJ71" i="11"/>
  <c r="BJ72" i="11" s="1"/>
  <c r="BI75" i="11"/>
  <c r="BG123" i="10" s="1"/>
  <c r="V388" i="12"/>
  <c r="U92" i="10" s="1"/>
  <c r="BB388" i="12"/>
  <c r="BA168" i="10" s="1"/>
  <c r="AA388" i="12"/>
  <c r="Z168" i="10" s="1"/>
  <c r="BG388" i="12"/>
  <c r="BF92" i="10" s="1"/>
  <c r="F388" i="12"/>
  <c r="E168" i="10" s="1"/>
  <c r="AL388" i="12"/>
  <c r="AK168" i="10" s="1"/>
  <c r="K388" i="12"/>
  <c r="J168" i="10" s="1"/>
  <c r="AQ388" i="12"/>
  <c r="AP92" i="10" s="1"/>
  <c r="AR388" i="12"/>
  <c r="AQ168" i="10" s="1"/>
  <c r="BH388" i="12"/>
  <c r="BG168" i="10" s="1"/>
  <c r="BG114" i="10"/>
  <c r="BI21" i="13"/>
  <c r="BI24" i="13" s="1"/>
  <c r="N388" i="12"/>
  <c r="M92" i="10" s="1"/>
  <c r="AD388" i="12"/>
  <c r="AC92" i="10" s="1"/>
  <c r="R388" i="12"/>
  <c r="Q92" i="10" s="1"/>
  <c r="AI388" i="12"/>
  <c r="AH92" i="10" s="1"/>
  <c r="I259" i="12"/>
  <c r="M259" i="12"/>
  <c r="F259" i="12"/>
  <c r="V259" i="12"/>
  <c r="AL259" i="12"/>
  <c r="BB259" i="12"/>
  <c r="K259" i="12"/>
  <c r="AA259" i="12"/>
  <c r="AQ259" i="12"/>
  <c r="BG259" i="12"/>
  <c r="P259" i="12"/>
  <c r="AF259" i="12"/>
  <c r="AV259" i="12"/>
  <c r="BL259" i="12"/>
  <c r="Q259" i="12"/>
  <c r="U259" i="12"/>
  <c r="Y259" i="12"/>
  <c r="AC259" i="12"/>
  <c r="J259" i="12"/>
  <c r="Z259" i="12"/>
  <c r="AP259" i="12"/>
  <c r="BF259" i="12"/>
  <c r="O259" i="12"/>
  <c r="AE259" i="12"/>
  <c r="AU259" i="12"/>
  <c r="BK259" i="12"/>
  <c r="T259" i="12"/>
  <c r="AJ259" i="12"/>
  <c r="AZ259" i="12"/>
  <c r="AG259" i="12"/>
  <c r="AK259" i="12"/>
  <c r="AO259" i="12"/>
  <c r="AS259" i="12"/>
  <c r="N259" i="12"/>
  <c r="AD259" i="12"/>
  <c r="AT259" i="12"/>
  <c r="BJ259" i="12"/>
  <c r="S259" i="12"/>
  <c r="AI259" i="12"/>
  <c r="AY259" i="12"/>
  <c r="H259" i="12"/>
  <c r="X259" i="12"/>
  <c r="AN259" i="12"/>
  <c r="BD259" i="12"/>
  <c r="AW259" i="12"/>
  <c r="BA259" i="12"/>
  <c r="BE259" i="12"/>
  <c r="BI259" i="12"/>
  <c r="R259" i="12"/>
  <c r="AH259" i="12"/>
  <c r="AX259" i="12"/>
  <c r="G259" i="12"/>
  <c r="W259" i="12"/>
  <c r="AM259" i="12"/>
  <c r="BC259" i="12"/>
  <c r="L259" i="12"/>
  <c r="AB259" i="12"/>
  <c r="AR259" i="12"/>
  <c r="BH259" i="12"/>
  <c r="E260" i="12"/>
  <c r="F257" i="12" s="1"/>
  <c r="I388" i="12"/>
  <c r="H168" i="10" s="1"/>
  <c r="P388" i="12"/>
  <c r="O92" i="10" s="1"/>
  <c r="AF388" i="12"/>
  <c r="AE92" i="10" s="1"/>
  <c r="AV388" i="12"/>
  <c r="AU92" i="10" s="1"/>
  <c r="BL388" i="12"/>
  <c r="BK92" i="10" s="1"/>
  <c r="AG388" i="12"/>
  <c r="AF92" i="10" s="1"/>
  <c r="H388" i="12"/>
  <c r="G92" i="10" s="1"/>
  <c r="X388" i="12"/>
  <c r="W92" i="10" s="1"/>
  <c r="AN388" i="12"/>
  <c r="AM168" i="10" s="1"/>
  <c r="BD388" i="12"/>
  <c r="BC92" i="10" s="1"/>
  <c r="BK388" i="12"/>
  <c r="BJ92" i="10" s="1"/>
  <c r="T388" i="12"/>
  <c r="S168" i="10" s="1"/>
  <c r="AJ388" i="12"/>
  <c r="AI92" i="10" s="1"/>
  <c r="AZ388" i="12"/>
  <c r="AY168" i="10" s="1"/>
  <c r="AK388" i="12"/>
  <c r="AJ168" i="10" s="1"/>
  <c r="AC388" i="12"/>
  <c r="AB92" i="10" s="1"/>
  <c r="AP388" i="12"/>
  <c r="AO168" i="10" s="1"/>
  <c r="O388" i="12"/>
  <c r="N92" i="10" s="1"/>
  <c r="AU388" i="12"/>
  <c r="AT168" i="10" s="1"/>
  <c r="BE388" i="12"/>
  <c r="BD168" i="10" s="1"/>
  <c r="E388" i="12"/>
  <c r="D92" i="10" s="1"/>
  <c r="J388" i="12"/>
  <c r="I92" i="10" s="1"/>
  <c r="Z388" i="12"/>
  <c r="Y92" i="10" s="1"/>
  <c r="BF388" i="12"/>
  <c r="BE92" i="10" s="1"/>
  <c r="AE388" i="12"/>
  <c r="AD168" i="10" s="1"/>
  <c r="BA388" i="12"/>
  <c r="AZ92" i="10" s="1"/>
  <c r="BK66" i="12"/>
  <c r="BG66" i="12"/>
  <c r="BC66" i="12"/>
  <c r="AY66" i="12"/>
  <c r="AU66" i="12"/>
  <c r="AQ66" i="12"/>
  <c r="AM66" i="12"/>
  <c r="AI66" i="12"/>
  <c r="AE66" i="12"/>
  <c r="AA66" i="12"/>
  <c r="W66" i="12"/>
  <c r="S66" i="12"/>
  <c r="O66" i="12"/>
  <c r="K66" i="12"/>
  <c r="G66" i="12"/>
  <c r="BJ66" i="12"/>
  <c r="BF66" i="12"/>
  <c r="BB66" i="12"/>
  <c r="AX66" i="12"/>
  <c r="AT66" i="12"/>
  <c r="AP66" i="12"/>
  <c r="AL66" i="12"/>
  <c r="AH66" i="12"/>
  <c r="AD66" i="12"/>
  <c r="Z66" i="12"/>
  <c r="V66" i="12"/>
  <c r="R66" i="12"/>
  <c r="N66" i="12"/>
  <c r="J66" i="12"/>
  <c r="F66" i="12"/>
  <c r="BI66" i="12"/>
  <c r="BE66" i="12"/>
  <c r="BA66" i="12"/>
  <c r="AW66" i="12"/>
  <c r="AS66" i="12"/>
  <c r="AO66" i="12"/>
  <c r="AK66" i="12"/>
  <c r="AG66" i="12"/>
  <c r="AC66" i="12"/>
  <c r="Y66" i="12"/>
  <c r="U66" i="12"/>
  <c r="Q66" i="12"/>
  <c r="M66" i="12"/>
  <c r="I66" i="12"/>
  <c r="E66" i="12"/>
  <c r="E5" i="12" s="1"/>
  <c r="E6" i="12" s="1"/>
  <c r="BL66" i="12"/>
  <c r="BH66" i="12"/>
  <c r="BD66" i="12"/>
  <c r="AZ66" i="12"/>
  <c r="AV66" i="12"/>
  <c r="AR66" i="12"/>
  <c r="AN66" i="12"/>
  <c r="AJ66" i="12"/>
  <c r="AF66" i="12"/>
  <c r="AB66" i="12"/>
  <c r="X66" i="12"/>
  <c r="T66" i="12"/>
  <c r="P66" i="12"/>
  <c r="L66" i="12"/>
  <c r="H66" i="12"/>
  <c r="Y388" i="12"/>
  <c r="X168" i="10" s="1"/>
  <c r="U388" i="12"/>
  <c r="T168" i="10" s="1"/>
  <c r="AW388" i="12"/>
  <c r="AV92" i="10" s="1"/>
  <c r="Q388" i="12"/>
  <c r="P168" i="10" s="1"/>
  <c r="BK193" i="12"/>
  <c r="BG193" i="12"/>
  <c r="BC193" i="12"/>
  <c r="AY193" i="12"/>
  <c r="AU193" i="12"/>
  <c r="AQ193" i="12"/>
  <c r="AM193" i="12"/>
  <c r="AI193" i="12"/>
  <c r="AE193" i="12"/>
  <c r="AA193" i="12"/>
  <c r="W193" i="12"/>
  <c r="S193" i="12"/>
  <c r="O193" i="12"/>
  <c r="K193" i="12"/>
  <c r="G193" i="12"/>
  <c r="BJ193" i="12"/>
  <c r="BF193" i="12"/>
  <c r="BB193" i="12"/>
  <c r="AX193" i="12"/>
  <c r="AT193" i="12"/>
  <c r="AP193" i="12"/>
  <c r="AL193" i="12"/>
  <c r="AH193" i="12"/>
  <c r="AD193" i="12"/>
  <c r="Z193" i="12"/>
  <c r="V193" i="12"/>
  <c r="R193" i="12"/>
  <c r="N193" i="12"/>
  <c r="J193" i="12"/>
  <c r="F193" i="12"/>
  <c r="BE193" i="12"/>
  <c r="AW193" i="12"/>
  <c r="AO193" i="12"/>
  <c r="AG193" i="12"/>
  <c r="Y193" i="12"/>
  <c r="Q193" i="12"/>
  <c r="I193" i="12"/>
  <c r="BI193" i="12"/>
  <c r="AZ193" i="12"/>
  <c r="AN193" i="12"/>
  <c r="AC193" i="12"/>
  <c r="T193" i="12"/>
  <c r="H193" i="12"/>
  <c r="BD193" i="12"/>
  <c r="AS193" i="12"/>
  <c r="AJ193" i="12"/>
  <c r="X193" i="12"/>
  <c r="M193" i="12"/>
  <c r="BL193" i="12"/>
  <c r="AR193" i="12"/>
  <c r="U193" i="12"/>
  <c r="BH193" i="12"/>
  <c r="AK193" i="12"/>
  <c r="P193" i="12"/>
  <c r="BA193" i="12"/>
  <c r="AF193" i="12"/>
  <c r="L193" i="12"/>
  <c r="AV193" i="12"/>
  <c r="AB193" i="12"/>
  <c r="E193" i="12"/>
  <c r="E132" i="12" s="1"/>
  <c r="AH55" i="4" l="1"/>
  <c r="AH537" i="4"/>
  <c r="BF229" i="10"/>
  <c r="BF230" i="10" s="1"/>
  <c r="AR168" i="10"/>
  <c r="AR198" i="10" s="1"/>
  <c r="BI92" i="10"/>
  <c r="AN168" i="10"/>
  <c r="AN198" i="10" s="1"/>
  <c r="AA168" i="10"/>
  <c r="AA198" i="10" s="1"/>
  <c r="AL92" i="10"/>
  <c r="BE132" i="10"/>
  <c r="BG392" i="12"/>
  <c r="BA92" i="10"/>
  <c r="AG92" i="10"/>
  <c r="P88" i="5" s="1"/>
  <c r="AS168" i="10"/>
  <c r="AS198" i="10" s="1"/>
  <c r="BH168" i="10"/>
  <c r="BH198" i="10" s="1"/>
  <c r="AK92" i="10"/>
  <c r="T88" i="5" s="1"/>
  <c r="BG92" i="10"/>
  <c r="V92" i="10"/>
  <c r="R92" i="10"/>
  <c r="AX92" i="10"/>
  <c r="F168" i="10"/>
  <c r="F198" i="10" s="1"/>
  <c r="E92" i="10"/>
  <c r="AQ92" i="10"/>
  <c r="L168" i="10"/>
  <c r="BG116" i="10"/>
  <c r="BG118" i="10" s="1"/>
  <c r="K168" i="10"/>
  <c r="BB92" i="10"/>
  <c r="AW92" i="10"/>
  <c r="M168" i="10"/>
  <c r="Q168" i="10"/>
  <c r="U168" i="10"/>
  <c r="U198" i="10" s="1"/>
  <c r="BJ74" i="11"/>
  <c r="BH115" i="10" s="1"/>
  <c r="BJ75" i="11"/>
  <c r="BH123" i="10" s="1"/>
  <c r="BK71" i="11"/>
  <c r="BK72" i="11" s="1"/>
  <c r="J92" i="10"/>
  <c r="BF168" i="10"/>
  <c r="AC168" i="10"/>
  <c r="AC198" i="10" s="1"/>
  <c r="AP168" i="10"/>
  <c r="AP198" i="10" s="1"/>
  <c r="Z92" i="10"/>
  <c r="AH168" i="10"/>
  <c r="BH114" i="10"/>
  <c r="BJ21" i="13"/>
  <c r="BJ24" i="13" s="1"/>
  <c r="F260" i="12"/>
  <c r="G257" i="12" s="1"/>
  <c r="G260" i="12" s="1"/>
  <c r="H257" i="12" s="1"/>
  <c r="H260" i="12" s="1"/>
  <c r="I257" i="12" s="1"/>
  <c r="I260" i="12" s="1"/>
  <c r="J257" i="12" s="1"/>
  <c r="J260" i="12" s="1"/>
  <c r="K257" i="12" s="1"/>
  <c r="K260" i="12" s="1"/>
  <c r="L257" i="12" s="1"/>
  <c r="L260" i="12" s="1"/>
  <c r="M257" i="12" s="1"/>
  <c r="M260" i="12" s="1"/>
  <c r="N257" i="12" s="1"/>
  <c r="N260" i="12" s="1"/>
  <c r="O257" i="12" s="1"/>
  <c r="O260" i="12" s="1"/>
  <c r="P257" i="12" s="1"/>
  <c r="P260" i="12" s="1"/>
  <c r="Q257" i="12" s="1"/>
  <c r="Q260" i="12" s="1"/>
  <c r="R257" i="12" s="1"/>
  <c r="R260" i="12" s="1"/>
  <c r="S257" i="12" s="1"/>
  <c r="S260" i="12" s="1"/>
  <c r="T257" i="12" s="1"/>
  <c r="T260" i="12" s="1"/>
  <c r="U257" i="12" s="1"/>
  <c r="U260" i="12" s="1"/>
  <c r="V257" i="12" s="1"/>
  <c r="V260" i="12" s="1"/>
  <c r="W257" i="12" s="1"/>
  <c r="W260" i="12" s="1"/>
  <c r="X257" i="12" s="1"/>
  <c r="X260" i="12" s="1"/>
  <c r="Y257" i="12" s="1"/>
  <c r="Y260" i="12" s="1"/>
  <c r="Z257" i="12" s="1"/>
  <c r="Z260" i="12" s="1"/>
  <c r="AA257" i="12" s="1"/>
  <c r="AA260" i="12" s="1"/>
  <c r="AB257" i="12" s="1"/>
  <c r="AB260" i="12" s="1"/>
  <c r="AC257" i="12" s="1"/>
  <c r="AC260" i="12" s="1"/>
  <c r="AD257" i="12" s="1"/>
  <c r="AD260" i="12" s="1"/>
  <c r="AE257" i="12" s="1"/>
  <c r="AE260" i="12" s="1"/>
  <c r="AF257" i="12" s="1"/>
  <c r="AF260" i="12" s="1"/>
  <c r="AG257" i="12" s="1"/>
  <c r="AG260" i="12" s="1"/>
  <c r="AH257" i="12" s="1"/>
  <c r="AH260" i="12" s="1"/>
  <c r="AI257" i="12" s="1"/>
  <c r="AI260" i="12" s="1"/>
  <c r="AJ257" i="12" s="1"/>
  <c r="AJ260" i="12" s="1"/>
  <c r="AK257" i="12" s="1"/>
  <c r="AK260" i="12" s="1"/>
  <c r="AL257" i="12" s="1"/>
  <c r="AL260" i="12" s="1"/>
  <c r="AM257" i="12" s="1"/>
  <c r="AM260" i="12" s="1"/>
  <c r="AN257" i="12" s="1"/>
  <c r="AN260" i="12" s="1"/>
  <c r="AO257" i="12" s="1"/>
  <c r="AO260" i="12" s="1"/>
  <c r="AP257" i="12" s="1"/>
  <c r="AP260" i="12" s="1"/>
  <c r="AQ257" i="12" s="1"/>
  <c r="AQ260" i="12" s="1"/>
  <c r="AR257" i="12" s="1"/>
  <c r="AR260" i="12" s="1"/>
  <c r="AS257" i="12" s="1"/>
  <c r="AS260" i="12" s="1"/>
  <c r="AT257" i="12" s="1"/>
  <c r="AT260" i="12" s="1"/>
  <c r="AU257" i="12" s="1"/>
  <c r="AU260" i="12" s="1"/>
  <c r="AV257" i="12" s="1"/>
  <c r="AV260" i="12" s="1"/>
  <c r="AW257" i="12" s="1"/>
  <c r="AW260" i="12" s="1"/>
  <c r="AX257" i="12" s="1"/>
  <c r="AX260" i="12" s="1"/>
  <c r="AY257" i="12" s="1"/>
  <c r="AY260" i="12" s="1"/>
  <c r="AZ257" i="12" s="1"/>
  <c r="AZ260" i="12" s="1"/>
  <c r="BA257" i="12" s="1"/>
  <c r="BA260" i="12" s="1"/>
  <c r="BB257" i="12" s="1"/>
  <c r="BB260" i="12" s="1"/>
  <c r="BC257" i="12" s="1"/>
  <c r="BC260" i="12" s="1"/>
  <c r="BD257" i="12" s="1"/>
  <c r="BD260" i="12" s="1"/>
  <c r="BE257" i="12" s="1"/>
  <c r="BE260" i="12" s="1"/>
  <c r="BF257" i="12" s="1"/>
  <c r="BF260" i="12" s="1"/>
  <c r="BG257" i="12" s="1"/>
  <c r="BG260" i="12" s="1"/>
  <c r="BH257" i="12" s="1"/>
  <c r="BH260" i="12" s="1"/>
  <c r="BI257" i="12" s="1"/>
  <c r="BI260" i="12" s="1"/>
  <c r="BJ257" i="12" s="1"/>
  <c r="BJ260" i="12" s="1"/>
  <c r="BK257" i="12" s="1"/>
  <c r="BK260" i="12" s="1"/>
  <c r="BL257" i="12" s="1"/>
  <c r="BL260" i="12" s="1"/>
  <c r="BC168" i="10"/>
  <c r="AF168" i="10"/>
  <c r="AF198" i="10" s="1"/>
  <c r="AD92" i="10"/>
  <c r="D168" i="10"/>
  <c r="D198" i="10" s="1"/>
  <c r="H92" i="10"/>
  <c r="AI168" i="10"/>
  <c r="AI198" i="10" s="1"/>
  <c r="AU168" i="10"/>
  <c r="AU198" i="10" s="1"/>
  <c r="W168" i="10"/>
  <c r="W198" i="10" s="1"/>
  <c r="AF132" i="12"/>
  <c r="M132" i="12"/>
  <c r="BD132" i="12"/>
  <c r="AN132" i="12"/>
  <c r="Q132" i="12"/>
  <c r="AW132" i="12"/>
  <c r="N132" i="12"/>
  <c r="AD132" i="12"/>
  <c r="AT132" i="12"/>
  <c r="BJ132" i="12"/>
  <c r="S132" i="12"/>
  <c r="AI132" i="12"/>
  <c r="AY132" i="12"/>
  <c r="AK132" i="12"/>
  <c r="I132" i="12"/>
  <c r="BA132" i="12"/>
  <c r="U132" i="12"/>
  <c r="X132" i="12"/>
  <c r="H132" i="12"/>
  <c r="AZ132" i="12"/>
  <c r="Y132" i="12"/>
  <c r="BE132" i="12"/>
  <c r="R132" i="12"/>
  <c r="AH132" i="12"/>
  <c r="AX132" i="12"/>
  <c r="G132" i="12"/>
  <c r="W132" i="12"/>
  <c r="AM132" i="12"/>
  <c r="BC132" i="12"/>
  <c r="L132" i="12"/>
  <c r="AC132" i="12"/>
  <c r="BH132" i="12"/>
  <c r="AB132" i="12"/>
  <c r="AV132" i="12"/>
  <c r="P132" i="12"/>
  <c r="AR132" i="12"/>
  <c r="AJ132" i="12"/>
  <c r="T132" i="12"/>
  <c r="BI132" i="12"/>
  <c r="AG132" i="12"/>
  <c r="F132" i="12"/>
  <c r="V132" i="12"/>
  <c r="AL132" i="12"/>
  <c r="BB132" i="12"/>
  <c r="K132" i="12"/>
  <c r="AA132" i="12"/>
  <c r="AQ132" i="12"/>
  <c r="BG132" i="12"/>
  <c r="BL132" i="12"/>
  <c r="AS132" i="12"/>
  <c r="AO132" i="12"/>
  <c r="J132" i="12"/>
  <c r="Z132" i="12"/>
  <c r="AP132" i="12"/>
  <c r="BF132" i="12"/>
  <c r="O132" i="12"/>
  <c r="AE132" i="12"/>
  <c r="AU132" i="12"/>
  <c r="BK132" i="12"/>
  <c r="AJ5" i="12"/>
  <c r="U5" i="12"/>
  <c r="J5" i="12"/>
  <c r="BF5" i="12"/>
  <c r="BK5" i="12"/>
  <c r="G168" i="10"/>
  <c r="BJ168" i="10"/>
  <c r="BJ198" i="10" s="1"/>
  <c r="H5" i="12"/>
  <c r="X5" i="12"/>
  <c r="AN5" i="12"/>
  <c r="BD5" i="12"/>
  <c r="I5" i="12"/>
  <c r="Y5" i="12"/>
  <c r="AO5" i="12"/>
  <c r="BE5" i="12"/>
  <c r="N5" i="12"/>
  <c r="AD5" i="12"/>
  <c r="AT5" i="12"/>
  <c r="BJ5" i="12"/>
  <c r="S5" i="12"/>
  <c r="AI5" i="12"/>
  <c r="AY5" i="12"/>
  <c r="T5" i="12"/>
  <c r="AZ5" i="12"/>
  <c r="AK5" i="12"/>
  <c r="Z5" i="12"/>
  <c r="O5" i="12"/>
  <c r="AU5" i="12"/>
  <c r="AE168" i="10"/>
  <c r="L5" i="12"/>
  <c r="AB5" i="12"/>
  <c r="AR5" i="12"/>
  <c r="BH5" i="12"/>
  <c r="M5" i="12"/>
  <c r="AC5" i="12"/>
  <c r="AS5" i="12"/>
  <c r="BI5" i="12"/>
  <c r="R5" i="12"/>
  <c r="AH5" i="12"/>
  <c r="AX5" i="12"/>
  <c r="G5" i="12"/>
  <c r="W5" i="12"/>
  <c r="AM5" i="12"/>
  <c r="BC5" i="12"/>
  <c r="BA5" i="12"/>
  <c r="AP5" i="12"/>
  <c r="AE5" i="12"/>
  <c r="Y168" i="10"/>
  <c r="P5" i="12"/>
  <c r="AF5" i="12"/>
  <c r="AV5" i="12"/>
  <c r="BL5" i="12"/>
  <c r="Q5" i="12"/>
  <c r="AG5" i="12"/>
  <c r="AW5" i="12"/>
  <c r="V5" i="12"/>
  <c r="AL5" i="12"/>
  <c r="BB5" i="12"/>
  <c r="K5" i="12"/>
  <c r="AA5" i="12"/>
  <c r="AQ5" i="12"/>
  <c r="BG5" i="12"/>
  <c r="F5" i="12"/>
  <c r="F3" i="12"/>
  <c r="AT92" i="10"/>
  <c r="AJ92" i="10"/>
  <c r="AV168" i="10"/>
  <c r="AO92" i="10"/>
  <c r="O168" i="10"/>
  <c r="O198" i="10" s="1"/>
  <c r="AM92" i="10"/>
  <c r="BK168" i="10"/>
  <c r="BK198" i="10" s="1"/>
  <c r="BD92" i="10"/>
  <c r="AY92" i="10"/>
  <c r="X92" i="10"/>
  <c r="S88" i="5" s="1"/>
  <c r="S92" i="10"/>
  <c r="BE168" i="10"/>
  <c r="BE198" i="10" s="1"/>
  <c r="AB168" i="10"/>
  <c r="AZ168" i="10"/>
  <c r="I168" i="10"/>
  <c r="I198" i="10" s="1"/>
  <c r="N168" i="10"/>
  <c r="N198" i="10" s="1"/>
  <c r="P92" i="10"/>
  <c r="K88" i="5" s="1"/>
  <c r="T92" i="10"/>
  <c r="BA198" i="10"/>
  <c r="R198" i="10"/>
  <c r="AL198" i="10"/>
  <c r="AG198" i="10"/>
  <c r="AM198" i="10"/>
  <c r="J88" i="5"/>
  <c r="AK198" i="10"/>
  <c r="AX198" i="10"/>
  <c r="X198" i="10"/>
  <c r="BG198" i="10"/>
  <c r="V198" i="10"/>
  <c r="BI198" i="10"/>
  <c r="AD198" i="10"/>
  <c r="Z198" i="10"/>
  <c r="P198" i="10"/>
  <c r="BD198" i="10"/>
  <c r="AQ198" i="10"/>
  <c r="T198" i="10"/>
  <c r="R88" i="5"/>
  <c r="S198" i="10"/>
  <c r="AJ198" i="10"/>
  <c r="AO198" i="10"/>
  <c r="J198" i="10"/>
  <c r="E198" i="10"/>
  <c r="AY198" i="10"/>
  <c r="AT198" i="10"/>
  <c r="BB198" i="10"/>
  <c r="AW198" i="10"/>
  <c r="L88" i="5"/>
  <c r="H198" i="10"/>
  <c r="E133" i="12"/>
  <c r="E386" i="12"/>
  <c r="D184" i="10" s="1"/>
  <c r="D185" i="10" s="1"/>
  <c r="U386" i="12" l="1"/>
  <c r="T184" i="10" s="1"/>
  <c r="T185" i="10" s="1"/>
  <c r="T209" i="10" s="1"/>
  <c r="Z386" i="12"/>
  <c r="Y184" i="10" s="1"/>
  <c r="Y185" i="10" s="1"/>
  <c r="Y209" i="10" s="1"/>
  <c r="AI533" i="4"/>
  <c r="AH109" i="10"/>
  <c r="AH57" i="4"/>
  <c r="I386" i="12"/>
  <c r="H184" i="10" s="1"/>
  <c r="H185" i="10" s="1"/>
  <c r="H209" i="10" s="1"/>
  <c r="BJ386" i="12"/>
  <c r="BI184" i="10" s="1"/>
  <c r="BI185" i="10" s="1"/>
  <c r="BI187" i="10" s="1"/>
  <c r="BI194" i="10" s="1"/>
  <c r="H386" i="12"/>
  <c r="G184" i="10" s="1"/>
  <c r="G185" i="10" s="1"/>
  <c r="G187" i="10" s="1"/>
  <c r="G194" i="10" s="1"/>
  <c r="AI386" i="12"/>
  <c r="AH184" i="10" s="1"/>
  <c r="AH185" i="10" s="1"/>
  <c r="AH209" i="10" s="1"/>
  <c r="N386" i="12"/>
  <c r="M184" i="10" s="1"/>
  <c r="M185" i="10" s="1"/>
  <c r="M209" i="10" s="1"/>
  <c r="BH386" i="12"/>
  <c r="BG184" i="10" s="1"/>
  <c r="BG185" i="10" s="1"/>
  <c r="BG209" i="10" s="1"/>
  <c r="BA386" i="12"/>
  <c r="AZ184" i="10" s="1"/>
  <c r="AZ185" i="10" s="1"/>
  <c r="AZ209" i="10" s="1"/>
  <c r="AD386" i="12"/>
  <c r="AC184" i="10" s="1"/>
  <c r="AC185" i="10" s="1"/>
  <c r="AC187" i="10" s="1"/>
  <c r="AC194" i="10" s="1"/>
  <c r="S386" i="12"/>
  <c r="R184" i="10" s="1"/>
  <c r="R185" i="10" s="1"/>
  <c r="R209" i="10" s="1"/>
  <c r="BF132" i="10"/>
  <c r="BH392" i="12"/>
  <c r="M88" i="5"/>
  <c r="AT386" i="12"/>
  <c r="AS184" i="10" s="1"/>
  <c r="AS185" i="10" s="1"/>
  <c r="AS187" i="10" s="1"/>
  <c r="AS194" i="10" s="1"/>
  <c r="T386" i="12"/>
  <c r="S184" i="10" s="1"/>
  <c r="S185" i="10" s="1"/>
  <c r="S209" i="10" s="1"/>
  <c r="AY386" i="12"/>
  <c r="AX184" i="10" s="1"/>
  <c r="AX185" i="10" s="1"/>
  <c r="AX187" i="10" s="1"/>
  <c r="AX194" i="10" s="1"/>
  <c r="M198" i="10"/>
  <c r="U88" i="5"/>
  <c r="Q88" i="5"/>
  <c r="K198" i="10"/>
  <c r="Q198" i="10"/>
  <c r="BG229" i="10"/>
  <c r="BG230" i="10" s="1"/>
  <c r="L198" i="10"/>
  <c r="BF198" i="10"/>
  <c r="BE386" i="12"/>
  <c r="BD184" i="10" s="1"/>
  <c r="BD185" i="10" s="1"/>
  <c r="BD187" i="10" s="1"/>
  <c r="BD194" i="10" s="1"/>
  <c r="AH198" i="10"/>
  <c r="BH116" i="10"/>
  <c r="BH118" i="10" s="1"/>
  <c r="AZ386" i="12"/>
  <c r="AY184" i="10" s="1"/>
  <c r="AY185" i="10" s="1"/>
  <c r="AY209" i="10" s="1"/>
  <c r="BK74" i="11"/>
  <c r="BI115" i="10" s="1"/>
  <c r="BL71" i="11"/>
  <c r="BL72" i="11" s="1"/>
  <c r="BK75" i="11"/>
  <c r="BI123" i="10" s="1"/>
  <c r="J35" i="5"/>
  <c r="BC198" i="10"/>
  <c r="BF386" i="12"/>
  <c r="BE184" i="10" s="1"/>
  <c r="BE185" i="10" s="1"/>
  <c r="BE209" i="10" s="1"/>
  <c r="AN386" i="12"/>
  <c r="AM184" i="10" s="1"/>
  <c r="AM185" i="10" s="1"/>
  <c r="AM187" i="10" s="1"/>
  <c r="AM194" i="10" s="1"/>
  <c r="AR386" i="12"/>
  <c r="AQ184" i="10" s="1"/>
  <c r="AQ185" i="10" s="1"/>
  <c r="AQ187" i="10" s="1"/>
  <c r="X386" i="12"/>
  <c r="W184" i="10" s="1"/>
  <c r="W185" i="10" s="1"/>
  <c r="W187" i="10" s="1"/>
  <c r="W194" i="10" s="1"/>
  <c r="G386" i="12"/>
  <c r="F184" i="10" s="1"/>
  <c r="F185" i="10" s="1"/>
  <c r="F209" i="10" s="1"/>
  <c r="BI114" i="10"/>
  <c r="BK21" i="13"/>
  <c r="BK24" i="13" s="1"/>
  <c r="AE198" i="10"/>
  <c r="BD386" i="12"/>
  <c r="BC184" i="10" s="1"/>
  <c r="BC185" i="10" s="1"/>
  <c r="BC187" i="10" s="1"/>
  <c r="BC194" i="10" s="1"/>
  <c r="Y198" i="10"/>
  <c r="L35" i="5"/>
  <c r="P386" i="12"/>
  <c r="O184" i="10" s="1"/>
  <c r="O185" i="10" s="1"/>
  <c r="O209" i="10" s="1"/>
  <c r="Q386" i="12"/>
  <c r="P184" i="10" s="1"/>
  <c r="P185" i="10" s="1"/>
  <c r="P187" i="10" s="1"/>
  <c r="P194" i="10" s="1"/>
  <c r="AS386" i="12"/>
  <c r="AR184" i="10" s="1"/>
  <c r="AR185" i="10" s="1"/>
  <c r="AR209" i="10" s="1"/>
  <c r="AP386" i="12"/>
  <c r="AO184" i="10" s="1"/>
  <c r="AO185" i="10" s="1"/>
  <c r="AO209" i="10" s="1"/>
  <c r="M386" i="12"/>
  <c r="L184" i="10" s="1"/>
  <c r="L185" i="10" s="1"/>
  <c r="L187" i="10" s="1"/>
  <c r="L386" i="12"/>
  <c r="K184" i="10" s="1"/>
  <c r="K185" i="10" s="1"/>
  <c r="K209" i="10" s="1"/>
  <c r="AA386" i="12"/>
  <c r="Z184" i="10" s="1"/>
  <c r="Z185" i="10" s="1"/>
  <c r="Z187" i="10" s="1"/>
  <c r="V386" i="12"/>
  <c r="U184" i="10" s="1"/>
  <c r="U185" i="10" s="1"/>
  <c r="AK386" i="12"/>
  <c r="AJ184" i="10" s="1"/>
  <c r="AJ185" i="10" s="1"/>
  <c r="AJ209" i="10" s="1"/>
  <c r="AW386" i="12"/>
  <c r="AV184" i="10" s="1"/>
  <c r="AV185" i="10" s="1"/>
  <c r="AV187" i="10" s="1"/>
  <c r="AV194" i="10" s="1"/>
  <c r="AV386" i="12"/>
  <c r="AU184" i="10" s="1"/>
  <c r="AU185" i="10" s="1"/>
  <c r="AU209" i="10" s="1"/>
  <c r="AU386" i="12"/>
  <c r="AT184" i="10" s="1"/>
  <c r="AT185" i="10" s="1"/>
  <c r="AT187" i="10" s="1"/>
  <c r="AT194" i="10" s="1"/>
  <c r="Y386" i="12"/>
  <c r="X184" i="10" s="1"/>
  <c r="X185" i="10" s="1"/>
  <c r="X209" i="10" s="1"/>
  <c r="J386" i="12"/>
  <c r="I184" i="10" s="1"/>
  <c r="I185" i="10" s="1"/>
  <c r="I209" i="10" s="1"/>
  <c r="G198" i="10"/>
  <c r="AX386" i="12"/>
  <c r="AW184" i="10" s="1"/>
  <c r="AW185" i="10" s="1"/>
  <c r="AW187" i="10" s="1"/>
  <c r="AW194" i="10" s="1"/>
  <c r="AF386" i="12"/>
  <c r="AE184" i="10" s="1"/>
  <c r="AE185" i="10" s="1"/>
  <c r="AE209" i="10" s="1"/>
  <c r="AE386" i="12"/>
  <c r="AD184" i="10" s="1"/>
  <c r="AD185" i="10" s="1"/>
  <c r="AD187" i="10" s="1"/>
  <c r="AB386" i="12"/>
  <c r="AA184" i="10" s="1"/>
  <c r="AA185" i="10" s="1"/>
  <c r="AA209" i="10" s="1"/>
  <c r="BG386" i="12"/>
  <c r="BF184" i="10" s="1"/>
  <c r="BF185" i="10" s="1"/>
  <c r="BF187" i="10" s="1"/>
  <c r="BF194" i="10" s="1"/>
  <c r="BB386" i="12"/>
  <c r="BA184" i="10" s="1"/>
  <c r="BA185" i="10" s="1"/>
  <c r="BA209" i="10" s="1"/>
  <c r="AG386" i="12"/>
  <c r="AF184" i="10" s="1"/>
  <c r="AF185" i="10" s="1"/>
  <c r="AF187" i="10" s="1"/>
  <c r="AM386" i="12"/>
  <c r="AL184" i="10" s="1"/>
  <c r="AL185" i="10" s="1"/>
  <c r="AL209" i="10" s="1"/>
  <c r="AH386" i="12"/>
  <c r="AG184" i="10" s="1"/>
  <c r="AG185" i="10" s="1"/>
  <c r="AG209" i="10" s="1"/>
  <c r="AC386" i="12"/>
  <c r="AB184" i="10" s="1"/>
  <c r="AB185" i="10" s="1"/>
  <c r="AB209" i="10" s="1"/>
  <c r="O386" i="12"/>
  <c r="N184" i="10" s="1"/>
  <c r="N185" i="10" s="1"/>
  <c r="N187" i="10" s="1"/>
  <c r="N194" i="10" s="1"/>
  <c r="R386" i="12"/>
  <c r="Q184" i="10" s="1"/>
  <c r="Q185" i="10" s="1"/>
  <c r="Q209" i="10" s="1"/>
  <c r="AO386" i="12"/>
  <c r="AN184" i="10" s="1"/>
  <c r="AN185" i="10" s="1"/>
  <c r="AN187" i="10" s="1"/>
  <c r="AL386" i="12"/>
  <c r="AK184" i="10" s="1"/>
  <c r="AK185" i="10" s="1"/>
  <c r="AK187" i="10" s="1"/>
  <c r="AK194" i="10" s="1"/>
  <c r="BI386" i="12"/>
  <c r="BH184" i="10" s="1"/>
  <c r="BH185" i="10" s="1"/>
  <c r="BH209" i="10" s="1"/>
  <c r="AJ386" i="12"/>
  <c r="AI184" i="10" s="1"/>
  <c r="AI185" i="10" s="1"/>
  <c r="AI187" i="10" s="1"/>
  <c r="BC386" i="12"/>
  <c r="BB184" i="10" s="1"/>
  <c r="BB185" i="10" s="1"/>
  <c r="BB209" i="10" s="1"/>
  <c r="BL386" i="12"/>
  <c r="BK184" i="10" s="1"/>
  <c r="BK185" i="10" s="1"/>
  <c r="BK187" i="10" s="1"/>
  <c r="BK194" i="10" s="1"/>
  <c r="F386" i="12"/>
  <c r="E184" i="10" s="1"/>
  <c r="E185" i="10" s="1"/>
  <c r="E187" i="10" s="1"/>
  <c r="E194" i="10" s="1"/>
  <c r="K386" i="12"/>
  <c r="J184" i="10" s="1"/>
  <c r="J185" i="10" s="1"/>
  <c r="J209" i="10" s="1"/>
  <c r="BK386" i="12"/>
  <c r="BJ184" i="10" s="1"/>
  <c r="BJ185" i="10" s="1"/>
  <c r="BJ209" i="10" s="1"/>
  <c r="AQ386" i="12"/>
  <c r="AP184" i="10" s="1"/>
  <c r="AP185" i="10" s="1"/>
  <c r="AP209" i="10" s="1"/>
  <c r="W386" i="12"/>
  <c r="V184" i="10" s="1"/>
  <c r="V185" i="10" s="1"/>
  <c r="AB198" i="10"/>
  <c r="F6" i="12"/>
  <c r="G3" i="12" s="1"/>
  <c r="G6" i="12" s="1"/>
  <c r="H3" i="12" s="1"/>
  <c r="H6" i="12" s="1"/>
  <c r="I3" i="12" s="1"/>
  <c r="I6" i="12" s="1"/>
  <c r="J3" i="12" s="1"/>
  <c r="J6" i="12" s="1"/>
  <c r="K3" i="12" s="1"/>
  <c r="K6" i="12" s="1"/>
  <c r="L3" i="12" s="1"/>
  <c r="L6" i="12" s="1"/>
  <c r="M3" i="12" s="1"/>
  <c r="M6" i="12" s="1"/>
  <c r="N3" i="12" s="1"/>
  <c r="N6" i="12" s="1"/>
  <c r="O3" i="12" s="1"/>
  <c r="O6" i="12" s="1"/>
  <c r="P3" i="12" s="1"/>
  <c r="P6" i="12" s="1"/>
  <c r="Q3" i="12" s="1"/>
  <c r="Q6" i="12" s="1"/>
  <c r="R3" i="12" s="1"/>
  <c r="R6" i="12" s="1"/>
  <c r="S3" i="12" s="1"/>
  <c r="S6" i="12" s="1"/>
  <c r="T3" i="12" s="1"/>
  <c r="T6" i="12" s="1"/>
  <c r="U3" i="12" s="1"/>
  <c r="U6" i="12" s="1"/>
  <c r="V3" i="12" s="1"/>
  <c r="V6" i="12" s="1"/>
  <c r="W3" i="12" s="1"/>
  <c r="W6" i="12" s="1"/>
  <c r="X3" i="12" s="1"/>
  <c r="X6" i="12" s="1"/>
  <c r="Y3" i="12" s="1"/>
  <c r="Y6" i="12" s="1"/>
  <c r="Z3" i="12" s="1"/>
  <c r="Z6" i="12" s="1"/>
  <c r="AA3" i="12" s="1"/>
  <c r="AA6" i="12" s="1"/>
  <c r="AB3" i="12" s="1"/>
  <c r="AB6" i="12" s="1"/>
  <c r="AC3" i="12" s="1"/>
  <c r="AC6" i="12" s="1"/>
  <c r="AD3" i="12" s="1"/>
  <c r="AD6" i="12" s="1"/>
  <c r="AE3" i="12" s="1"/>
  <c r="AE6" i="12" s="1"/>
  <c r="AF3" i="12" s="1"/>
  <c r="AF6" i="12" s="1"/>
  <c r="AG3" i="12" s="1"/>
  <c r="AG6" i="12" s="1"/>
  <c r="AH3" i="12" s="1"/>
  <c r="AH6" i="12" s="1"/>
  <c r="AI3" i="12" s="1"/>
  <c r="AI6" i="12" s="1"/>
  <c r="N35" i="5"/>
  <c r="AV198" i="10"/>
  <c r="M35" i="5"/>
  <c r="AZ198" i="10"/>
  <c r="N88" i="5"/>
  <c r="K35" i="5"/>
  <c r="O88" i="5"/>
  <c r="D187" i="10"/>
  <c r="D209" i="10"/>
  <c r="F130" i="12"/>
  <c r="F384" i="12" s="1"/>
  <c r="E387" i="12"/>
  <c r="D131" i="10" s="1"/>
  <c r="D133" i="10" s="1"/>
  <c r="T187" i="10" l="1"/>
  <c r="T194" i="10" s="1"/>
  <c r="Y187" i="10"/>
  <c r="Y194" i="10" s="1"/>
  <c r="P116" i="5"/>
  <c r="S116" i="5"/>
  <c r="N116" i="5"/>
  <c r="O116" i="5"/>
  <c r="AI55" i="4"/>
  <c r="AI537" i="4"/>
  <c r="BI209" i="10"/>
  <c r="H187" i="10"/>
  <c r="H194" i="10" s="1"/>
  <c r="G209" i="10"/>
  <c r="AH187" i="10"/>
  <c r="AH194" i="10" s="1"/>
  <c r="M187" i="10"/>
  <c r="M194" i="10" s="1"/>
  <c r="BG187" i="10"/>
  <c r="BG194" i="10" s="1"/>
  <c r="AZ187" i="10"/>
  <c r="AZ194" i="10" s="1"/>
  <c r="AC209" i="10"/>
  <c r="L116" i="5"/>
  <c r="R187" i="10"/>
  <c r="BH229" i="10"/>
  <c r="BH230" i="10" s="1"/>
  <c r="M116" i="5"/>
  <c r="BG132" i="10"/>
  <c r="BI392" i="12"/>
  <c r="AS209" i="10"/>
  <c r="AX209" i="10"/>
  <c r="S187" i="10"/>
  <c r="BD209" i="10"/>
  <c r="AQ209" i="10"/>
  <c r="AY187" i="10"/>
  <c r="AY194" i="10" s="1"/>
  <c r="W209" i="10"/>
  <c r="BI116" i="10"/>
  <c r="BI118" i="10" s="1"/>
  <c r="BM71" i="11"/>
  <c r="BM72" i="11" s="1"/>
  <c r="BL75" i="11"/>
  <c r="BJ123" i="10" s="1"/>
  <c r="BL74" i="11"/>
  <c r="BJ115" i="10" s="1"/>
  <c r="AN194" i="10"/>
  <c r="AM209" i="10"/>
  <c r="P209" i="10"/>
  <c r="F187" i="10"/>
  <c r="BE187" i="10"/>
  <c r="BE194" i="10" s="1"/>
  <c r="J116" i="5"/>
  <c r="AQ194" i="10"/>
  <c r="Q116" i="5"/>
  <c r="BJ114" i="10"/>
  <c r="BL21" i="13"/>
  <c r="BL24" i="13" s="1"/>
  <c r="BK114" i="10" s="1"/>
  <c r="BC209" i="10"/>
  <c r="K187" i="10"/>
  <c r="K194" i="10" s="1"/>
  <c r="O187" i="10"/>
  <c r="O194" i="10" s="1"/>
  <c r="L209" i="10"/>
  <c r="AU187" i="10"/>
  <c r="AU194" i="10" s="1"/>
  <c r="I187" i="10"/>
  <c r="I194" i="10" s="1"/>
  <c r="N64" i="5"/>
  <c r="L194" i="10"/>
  <c r="AJ187" i="10"/>
  <c r="AJ194" i="10" s="1"/>
  <c r="K116" i="5"/>
  <c r="BJ187" i="10"/>
  <c r="BJ194" i="10" s="1"/>
  <c r="Z194" i="10"/>
  <c r="Z209" i="10"/>
  <c r="T116" i="5"/>
  <c r="AV209" i="10"/>
  <c r="BF209" i="10"/>
  <c r="AG187" i="10"/>
  <c r="N209" i="10"/>
  <c r="U209" i="10"/>
  <c r="U187" i="10"/>
  <c r="AR187" i="10"/>
  <c r="AT209" i="10"/>
  <c r="AO187" i="10"/>
  <c r="E209" i="10"/>
  <c r="BK209" i="10"/>
  <c r="AF209" i="10"/>
  <c r="AW209" i="10"/>
  <c r="X187" i="10"/>
  <c r="R116" i="5"/>
  <c r="AD209" i="10"/>
  <c r="BB187" i="10"/>
  <c r="AN209" i="10"/>
  <c r="M64" i="5"/>
  <c r="BA187" i="10"/>
  <c r="AD194" i="10"/>
  <c r="BH187" i="10"/>
  <c r="AE187" i="10"/>
  <c r="AF194" i="10"/>
  <c r="U116" i="5"/>
  <c r="AP187" i="10"/>
  <c r="AK209" i="10"/>
  <c r="AB187" i="10"/>
  <c r="J118" i="5" s="1"/>
  <c r="J187" i="10"/>
  <c r="AL187" i="10"/>
  <c r="T118" i="5" s="1"/>
  <c r="L64" i="5"/>
  <c r="Q187" i="10"/>
  <c r="AA187" i="10"/>
  <c r="AI209" i="10"/>
  <c r="AI194" i="10"/>
  <c r="V187" i="10"/>
  <c r="K64" i="5"/>
  <c r="V209" i="10"/>
  <c r="J64" i="5"/>
  <c r="D233" i="10"/>
  <c r="D234" i="10" s="1"/>
  <c r="D137" i="10"/>
  <c r="D194" i="10"/>
  <c r="F133" i="12"/>
  <c r="AJ3" i="12"/>
  <c r="L118" i="5" l="1"/>
  <c r="L117" i="5" s="1"/>
  <c r="Q118" i="5"/>
  <c r="Q117" i="5" s="1"/>
  <c r="N118" i="5"/>
  <c r="N117" i="5" s="1"/>
  <c r="S118" i="5"/>
  <c r="S117" i="5" s="1"/>
  <c r="AJ533" i="4"/>
  <c r="AI57" i="4"/>
  <c r="AI109" i="10"/>
  <c r="R194" i="10"/>
  <c r="BH132" i="10"/>
  <c r="BJ392" i="12"/>
  <c r="S194" i="10"/>
  <c r="F194" i="10"/>
  <c r="M118" i="5"/>
  <c r="M117" i="5" s="1"/>
  <c r="J117" i="5"/>
  <c r="BJ116" i="10"/>
  <c r="BJ118" i="10" s="1"/>
  <c r="BI229" i="10"/>
  <c r="BI230" i="10" s="1"/>
  <c r="BM75" i="11"/>
  <c r="BK123" i="10" s="1"/>
  <c r="BM74" i="11"/>
  <c r="BK115" i="10" s="1"/>
  <c r="BK116" i="10" s="1"/>
  <c r="T117" i="5"/>
  <c r="J66" i="5"/>
  <c r="J65" i="5" s="1"/>
  <c r="O118" i="5"/>
  <c r="U194" i="10"/>
  <c r="AG194" i="10"/>
  <c r="AR194" i="10"/>
  <c r="AO194" i="10"/>
  <c r="N66" i="5"/>
  <c r="N65" i="5" s="1"/>
  <c r="X194" i="10"/>
  <c r="R118" i="5"/>
  <c r="L66" i="5"/>
  <c r="L65" i="5" s="1"/>
  <c r="BB194" i="10"/>
  <c r="BA194" i="10"/>
  <c r="BH194" i="10"/>
  <c r="AE194" i="10"/>
  <c r="M66" i="5"/>
  <c r="M65" i="5" s="1"/>
  <c r="AP194" i="10"/>
  <c r="AB194" i="10"/>
  <c r="Q194" i="10"/>
  <c r="K118" i="5"/>
  <c r="AL194" i="10"/>
  <c r="AA194" i="10"/>
  <c r="U118" i="5"/>
  <c r="U117" i="5" s="1"/>
  <c r="J194" i="10"/>
  <c r="V194" i="10"/>
  <c r="K66" i="5"/>
  <c r="K65" i="5" s="1"/>
  <c r="P118" i="5"/>
  <c r="G130" i="12"/>
  <c r="F387" i="12"/>
  <c r="E131" i="10" s="1"/>
  <c r="E133" i="10" s="1"/>
  <c r="AJ6" i="12"/>
  <c r="AJ55" i="4" l="1"/>
  <c r="AJ537" i="4"/>
  <c r="BI132" i="10"/>
  <c r="BK392" i="12"/>
  <c r="BJ229" i="10"/>
  <c r="BJ230" i="10" s="1"/>
  <c r="BK118" i="10"/>
  <c r="N45" i="5" s="1"/>
  <c r="BK229" i="10"/>
  <c r="BK230" i="10" s="1"/>
  <c r="O117" i="5"/>
  <c r="R117" i="5"/>
  <c r="K117" i="5"/>
  <c r="P117" i="5"/>
  <c r="E137" i="10"/>
  <c r="E233" i="10"/>
  <c r="E234" i="10" s="1"/>
  <c r="G133" i="12"/>
  <c r="G384" i="12"/>
  <c r="AK3" i="12"/>
  <c r="AJ109" i="10" l="1"/>
  <c r="AK533" i="4"/>
  <c r="AJ57" i="4"/>
  <c r="BL392" i="12"/>
  <c r="BK132" i="10" s="1"/>
  <c r="BJ132" i="10"/>
  <c r="H130" i="12"/>
  <c r="G387" i="12"/>
  <c r="F131" i="10" s="1"/>
  <c r="F133" i="10" s="1"/>
  <c r="AK6" i="12"/>
  <c r="AK537" i="4" l="1"/>
  <c r="AK55" i="4"/>
  <c r="F137" i="10"/>
  <c r="F233" i="10"/>
  <c r="F234" i="10" s="1"/>
  <c r="H133" i="12"/>
  <c r="H384" i="12"/>
  <c r="AL3" i="12"/>
  <c r="AL533" i="4" l="1"/>
  <c r="AK109" i="10"/>
  <c r="AK57" i="4"/>
  <c r="I130" i="12"/>
  <c r="H387" i="12"/>
  <c r="G131" i="10" s="1"/>
  <c r="G133" i="10" s="1"/>
  <c r="AL6" i="12"/>
  <c r="AL537" i="4" l="1"/>
  <c r="AL55" i="4"/>
  <c r="G137" i="10"/>
  <c r="G233" i="10"/>
  <c r="G234" i="10" s="1"/>
  <c r="I133" i="12"/>
  <c r="I384" i="12"/>
  <c r="AM3" i="12"/>
  <c r="AL109" i="10" l="1"/>
  <c r="AL57" i="4"/>
  <c r="AM533" i="4"/>
  <c r="J130" i="12"/>
  <c r="I387" i="12"/>
  <c r="H131" i="10" s="1"/>
  <c r="H133" i="10" s="1"/>
  <c r="AM6" i="12"/>
  <c r="AM55" i="4" l="1"/>
  <c r="AM537" i="4"/>
  <c r="J133" i="12"/>
  <c r="J384" i="12"/>
  <c r="H137" i="10"/>
  <c r="H233" i="10"/>
  <c r="H234" i="10" s="1"/>
  <c r="AN3" i="12"/>
  <c r="AN533" i="4" l="1"/>
  <c r="AM109" i="10"/>
  <c r="AM57" i="4"/>
  <c r="M11" i="7" s="1"/>
  <c r="K130" i="12"/>
  <c r="J387" i="12"/>
  <c r="I131" i="10" s="1"/>
  <c r="I133" i="10" s="1"/>
  <c r="AN6" i="12"/>
  <c r="AN537" i="4" l="1"/>
  <c r="AN55" i="4"/>
  <c r="I137" i="10"/>
  <c r="I233" i="10"/>
  <c r="I234" i="10" s="1"/>
  <c r="K133" i="12"/>
  <c r="K384" i="12"/>
  <c r="AO3" i="12"/>
  <c r="AN57" i="4" l="1"/>
  <c r="AO533" i="4"/>
  <c r="AN109" i="10"/>
  <c r="L130" i="12"/>
  <c r="K387" i="12"/>
  <c r="J131" i="10" s="1"/>
  <c r="J133" i="10" s="1"/>
  <c r="AO6" i="12"/>
  <c r="AO55" i="4" l="1"/>
  <c r="AO537" i="4"/>
  <c r="J233" i="10"/>
  <c r="J234" i="10" s="1"/>
  <c r="J137" i="10"/>
  <c r="L133" i="12"/>
  <c r="L384" i="12"/>
  <c r="AP3" i="12"/>
  <c r="AP533" i="4" l="1"/>
  <c r="AO57" i="4"/>
  <c r="AO109" i="10"/>
  <c r="M130" i="12"/>
  <c r="L387" i="12"/>
  <c r="K131" i="10" s="1"/>
  <c r="K133" i="10" s="1"/>
  <c r="AP6" i="12"/>
  <c r="AP537" i="4" l="1"/>
  <c r="AP55" i="4"/>
  <c r="K137" i="10"/>
  <c r="K233" i="10"/>
  <c r="K234" i="10" s="1"/>
  <c r="M133" i="12"/>
  <c r="M384" i="12"/>
  <c r="AQ3" i="12"/>
  <c r="AP109" i="10" l="1"/>
  <c r="AP57" i="4"/>
  <c r="AQ533" i="4"/>
  <c r="N130" i="12"/>
  <c r="M387" i="12"/>
  <c r="L131" i="10" s="1"/>
  <c r="L133" i="10" s="1"/>
  <c r="AQ6" i="12"/>
  <c r="AQ537" i="4" l="1"/>
  <c r="AQ55" i="4"/>
  <c r="L137" i="10"/>
  <c r="L233" i="10"/>
  <c r="L234" i="10" s="1"/>
  <c r="N133" i="12"/>
  <c r="N384" i="12"/>
  <c r="AR3" i="12"/>
  <c r="AQ57" i="4" l="1"/>
  <c r="AR533" i="4"/>
  <c r="AQ109" i="10"/>
  <c r="O130" i="12"/>
  <c r="N387" i="12"/>
  <c r="M131" i="10" s="1"/>
  <c r="M133" i="10" s="1"/>
  <c r="AR6" i="12"/>
  <c r="AR55" i="4" l="1"/>
  <c r="AR537" i="4"/>
  <c r="M233" i="10"/>
  <c r="M234" i="10" s="1"/>
  <c r="M137" i="10"/>
  <c r="O133" i="12"/>
  <c r="O384" i="12"/>
  <c r="AS3" i="12"/>
  <c r="AS533" i="4" l="1"/>
  <c r="AR109" i="10"/>
  <c r="AR57" i="4"/>
  <c r="P130" i="12"/>
  <c r="O387" i="12"/>
  <c r="N131" i="10" s="1"/>
  <c r="N133" i="10" s="1"/>
  <c r="AS6" i="12"/>
  <c r="AS537" i="4" l="1"/>
  <c r="AS55" i="4"/>
  <c r="N233" i="10"/>
  <c r="N234" i="10" s="1"/>
  <c r="N137" i="10"/>
  <c r="P133" i="12"/>
  <c r="P384" i="12"/>
  <c r="AT3" i="12"/>
  <c r="AS57" i="4" l="1"/>
  <c r="AT533" i="4"/>
  <c r="AS109" i="10"/>
  <c r="Q130" i="12"/>
  <c r="P387" i="12"/>
  <c r="O131" i="10" s="1"/>
  <c r="O133" i="10" s="1"/>
  <c r="AT6" i="12"/>
  <c r="AT55" i="4" l="1"/>
  <c r="AT537" i="4"/>
  <c r="Q133" i="12"/>
  <c r="Q384" i="12"/>
  <c r="O233" i="10"/>
  <c r="O234" i="10" s="1"/>
  <c r="O137" i="10"/>
  <c r="AU3" i="12"/>
  <c r="AU533" i="4" l="1"/>
  <c r="AT109" i="10"/>
  <c r="AT57" i="4"/>
  <c r="R130" i="12"/>
  <c r="Q387" i="12"/>
  <c r="P131" i="10" s="1"/>
  <c r="P133" i="10" s="1"/>
  <c r="J48" i="5"/>
  <c r="AU6" i="12"/>
  <c r="AU55" i="4" l="1"/>
  <c r="AU537" i="4"/>
  <c r="P137" i="10"/>
  <c r="P233" i="10"/>
  <c r="P234" i="10" s="1"/>
  <c r="R133" i="12"/>
  <c r="R384" i="12"/>
  <c r="AV3" i="12"/>
  <c r="AU109" i="10" l="1"/>
  <c r="AV533" i="4"/>
  <c r="AU57" i="4"/>
  <c r="S130" i="12"/>
  <c r="R387" i="12"/>
  <c r="Q131" i="10" s="1"/>
  <c r="Q133" i="10" s="1"/>
  <c r="AV6" i="12"/>
  <c r="AV537" i="4" l="1"/>
  <c r="AV55" i="4"/>
  <c r="Q137" i="10"/>
  <c r="Q233" i="10"/>
  <c r="Q234" i="10" s="1"/>
  <c r="S133" i="12"/>
  <c r="S384" i="12"/>
  <c r="AW3" i="12"/>
  <c r="AW533" i="4" l="1"/>
  <c r="AV109" i="10"/>
  <c r="AV57" i="4"/>
  <c r="T130" i="12"/>
  <c r="S387" i="12"/>
  <c r="R131" i="10" s="1"/>
  <c r="R133" i="10" s="1"/>
  <c r="AW6" i="12"/>
  <c r="AW537" i="4" l="1"/>
  <c r="AW55" i="4"/>
  <c r="R233" i="10"/>
  <c r="R234" i="10" s="1"/>
  <c r="R137" i="10"/>
  <c r="T133" i="12"/>
  <c r="T384" i="12"/>
  <c r="AX3" i="12"/>
  <c r="AW109" i="10" l="1"/>
  <c r="AX533" i="4"/>
  <c r="AW57" i="4"/>
  <c r="U130" i="12"/>
  <c r="T387" i="12"/>
  <c r="S131" i="10" s="1"/>
  <c r="S133" i="10" s="1"/>
  <c r="AX6" i="12"/>
  <c r="AX537" i="4" l="1"/>
  <c r="AX55" i="4"/>
  <c r="S233" i="10"/>
  <c r="S234" i="10" s="1"/>
  <c r="S137" i="10"/>
  <c r="U133" i="12"/>
  <c r="U384" i="12"/>
  <c r="AY3" i="12"/>
  <c r="AY533" i="4" l="1"/>
  <c r="AX109" i="10"/>
  <c r="AX57" i="4"/>
  <c r="V130" i="12"/>
  <c r="U387" i="12"/>
  <c r="T131" i="10" s="1"/>
  <c r="T133" i="10" s="1"/>
  <c r="AY6" i="12"/>
  <c r="AY537" i="4" l="1"/>
  <c r="AY55" i="4"/>
  <c r="V133" i="12"/>
  <c r="V384" i="12"/>
  <c r="T137" i="10"/>
  <c r="T233" i="10"/>
  <c r="T234" i="10" s="1"/>
  <c r="AZ3" i="12"/>
  <c r="AY109" i="10" l="1"/>
  <c r="AZ533" i="4"/>
  <c r="AY57" i="4"/>
  <c r="N11" i="7" s="1"/>
  <c r="W130" i="12"/>
  <c r="V387" i="12"/>
  <c r="U131" i="10" s="1"/>
  <c r="U133" i="10" s="1"/>
  <c r="AZ6" i="12"/>
  <c r="AZ537" i="4" l="1"/>
  <c r="AZ55" i="4"/>
  <c r="U233" i="10"/>
  <c r="U234" i="10" s="1"/>
  <c r="U137" i="10"/>
  <c r="W133" i="12"/>
  <c r="W384" i="12"/>
  <c r="BA3" i="12"/>
  <c r="BA533" i="4" l="1"/>
  <c r="AZ109" i="10"/>
  <c r="AZ57" i="4"/>
  <c r="X130" i="12"/>
  <c r="W387" i="12"/>
  <c r="V131" i="10" s="1"/>
  <c r="V133" i="10" s="1"/>
  <c r="BA6" i="12"/>
  <c r="BA537" i="4" l="1"/>
  <c r="BA55" i="4"/>
  <c r="V137" i="10"/>
  <c r="V233" i="10"/>
  <c r="V234" i="10" s="1"/>
  <c r="X133" i="12"/>
  <c r="X384" i="12"/>
  <c r="BB3" i="12"/>
  <c r="BA57" i="4" l="1"/>
  <c r="BA109" i="10"/>
  <c r="BB533" i="4"/>
  <c r="Y130" i="12"/>
  <c r="X387" i="12"/>
  <c r="W131" i="10" s="1"/>
  <c r="W133" i="10" s="1"/>
  <c r="BB6" i="12"/>
  <c r="BB55" i="4" l="1"/>
  <c r="BB537" i="4"/>
  <c r="Y133" i="12"/>
  <c r="Y384" i="12"/>
  <c r="W233" i="10"/>
  <c r="W234" i="10" s="1"/>
  <c r="W137" i="10"/>
  <c r="BC3" i="12"/>
  <c r="BC533" i="4" l="1"/>
  <c r="BB109" i="10"/>
  <c r="BB57" i="4"/>
  <c r="Z130" i="12"/>
  <c r="Y387" i="12"/>
  <c r="X131" i="10" s="1"/>
  <c r="X133" i="10" s="1"/>
  <c r="BC6" i="12"/>
  <c r="BC537" i="4" l="1"/>
  <c r="BC55" i="4"/>
  <c r="Z133" i="12"/>
  <c r="Z384" i="12"/>
  <c r="X233" i="10"/>
  <c r="X234" i="10" s="1"/>
  <c r="X137" i="10"/>
  <c r="BD3" i="12"/>
  <c r="BC109" i="10" l="1"/>
  <c r="BD533" i="4"/>
  <c r="BC57" i="4"/>
  <c r="AA130" i="12"/>
  <c r="Z387" i="12"/>
  <c r="Y131" i="10" s="1"/>
  <c r="Y133" i="10" s="1"/>
  <c r="BD6" i="12"/>
  <c r="BD537" i="4" l="1"/>
  <c r="BD55" i="4"/>
  <c r="Y233" i="10"/>
  <c r="Y234" i="10" s="1"/>
  <c r="Y137" i="10"/>
  <c r="AA133" i="12"/>
  <c r="AA384" i="12"/>
  <c r="BE3" i="12"/>
  <c r="BD109" i="10" l="1"/>
  <c r="BE533" i="4"/>
  <c r="BD57" i="4"/>
  <c r="AB130" i="12"/>
  <c r="AA387" i="12"/>
  <c r="Z131" i="10" s="1"/>
  <c r="Z133" i="10" s="1"/>
  <c r="BE6" i="12"/>
  <c r="BE537" i="4" l="1"/>
  <c r="BE55" i="4"/>
  <c r="Z233" i="10"/>
  <c r="Z234" i="10" s="1"/>
  <c r="Z137" i="10"/>
  <c r="AB133" i="12"/>
  <c r="AB384" i="12"/>
  <c r="BF3" i="12"/>
  <c r="BE109" i="10" l="1"/>
  <c r="BF533" i="4"/>
  <c r="BE57" i="4"/>
  <c r="AC130" i="12"/>
  <c r="AB387" i="12"/>
  <c r="AA131" i="10" s="1"/>
  <c r="AA133" i="10" s="1"/>
  <c r="BF6" i="12"/>
  <c r="BF537" i="4" l="1"/>
  <c r="BF55" i="4"/>
  <c r="AC133" i="12"/>
  <c r="AC384" i="12"/>
  <c r="AA137" i="10"/>
  <c r="AA233" i="10"/>
  <c r="AA234" i="10" s="1"/>
  <c r="BG3" i="12"/>
  <c r="BG533" i="4" l="1"/>
  <c r="BF109" i="10"/>
  <c r="BF57" i="4"/>
  <c r="K48" i="5"/>
  <c r="AD130" i="12"/>
  <c r="AC387" i="12"/>
  <c r="AB131" i="10" s="1"/>
  <c r="AB133" i="10" s="1"/>
  <c r="BG6" i="12"/>
  <c r="BG537" i="4" l="1"/>
  <c r="BG55" i="4"/>
  <c r="AB137" i="10"/>
  <c r="J100" i="5" s="1"/>
  <c r="AB233" i="10"/>
  <c r="AB234" i="10" s="1"/>
  <c r="AD133" i="12"/>
  <c r="AD384" i="12"/>
  <c r="BH3" i="12"/>
  <c r="BG109" i="10" l="1"/>
  <c r="BH533" i="4"/>
  <c r="BG57" i="4"/>
  <c r="AE130" i="12"/>
  <c r="AD387" i="12"/>
  <c r="AC131" i="10" s="1"/>
  <c r="AC133" i="10" s="1"/>
  <c r="BH6" i="12"/>
  <c r="BH537" i="4" l="1"/>
  <c r="BH55" i="4"/>
  <c r="AC233" i="10"/>
  <c r="AC234" i="10" s="1"/>
  <c r="AC137" i="10"/>
  <c r="K100" i="5" s="1"/>
  <c r="AE133" i="12"/>
  <c r="AE384" i="12"/>
  <c r="BI3" i="12"/>
  <c r="BI533" i="4" l="1"/>
  <c r="BH109" i="10"/>
  <c r="BH57" i="4"/>
  <c r="AF130" i="12"/>
  <c r="AE387" i="12"/>
  <c r="AD131" i="10" s="1"/>
  <c r="AD133" i="10" s="1"/>
  <c r="BI6" i="12"/>
  <c r="BI55" i="4" l="1"/>
  <c r="BI537" i="4"/>
  <c r="AF133" i="12"/>
  <c r="AF384" i="12"/>
  <c r="AD233" i="10"/>
  <c r="AD234" i="10" s="1"/>
  <c r="AD137" i="10"/>
  <c r="L100" i="5" s="1"/>
  <c r="BJ3" i="12"/>
  <c r="BJ533" i="4" l="1"/>
  <c r="BI57" i="4"/>
  <c r="BI109" i="10"/>
  <c r="AG130" i="12"/>
  <c r="AF387" i="12"/>
  <c r="AE131" i="10" s="1"/>
  <c r="AE133" i="10" s="1"/>
  <c r="BJ6" i="12"/>
  <c r="BJ55" i="4" l="1"/>
  <c r="BJ537" i="4"/>
  <c r="AE137" i="10"/>
  <c r="M100" i="5" s="1"/>
  <c r="AE233" i="10"/>
  <c r="AE234" i="10" s="1"/>
  <c r="AG133" i="12"/>
  <c r="AG384" i="12"/>
  <c r="BK3" i="12"/>
  <c r="BK533" i="4" l="1"/>
  <c r="BJ109" i="10"/>
  <c r="BJ57" i="4"/>
  <c r="AH130" i="12"/>
  <c r="AG387" i="12"/>
  <c r="AF131" i="10" s="1"/>
  <c r="AF133" i="10" s="1"/>
  <c r="BK6" i="12"/>
  <c r="BK537" i="4" l="1"/>
  <c r="BK55" i="4"/>
  <c r="AF137" i="10"/>
  <c r="N100" i="5" s="1"/>
  <c r="AF233" i="10"/>
  <c r="AF234" i="10" s="1"/>
  <c r="AH133" i="12"/>
  <c r="AH384" i="12"/>
  <c r="BL3" i="12"/>
  <c r="BL537" i="4" l="1"/>
  <c r="BK109" i="10"/>
  <c r="BK57" i="4"/>
  <c r="O11" i="7" s="1"/>
  <c r="AI130" i="12"/>
  <c r="AH387" i="12"/>
  <c r="AG131" i="10" s="1"/>
  <c r="AG133" i="10" s="1"/>
  <c r="BL6" i="12"/>
  <c r="AG233" i="10" l="1"/>
  <c r="AG234" i="10" s="1"/>
  <c r="AG137" i="10"/>
  <c r="O100" i="5" s="1"/>
  <c r="AI133" i="12"/>
  <c r="AI384" i="12"/>
  <c r="AJ130" i="12" l="1"/>
  <c r="AI387" i="12"/>
  <c r="AH131" i="10" s="1"/>
  <c r="AH133" i="10" s="1"/>
  <c r="AH233" i="10" l="1"/>
  <c r="AH234" i="10" s="1"/>
  <c r="AH137" i="10"/>
  <c r="P100" i="5" s="1"/>
  <c r="AJ133" i="12"/>
  <c r="AJ384" i="12"/>
  <c r="AK130" i="12" l="1"/>
  <c r="AJ387" i="12"/>
  <c r="AI131" i="10" s="1"/>
  <c r="AI133" i="10" s="1"/>
  <c r="AI233" i="10" l="1"/>
  <c r="AI234" i="10" s="1"/>
  <c r="AI137" i="10"/>
  <c r="Q100" i="5" s="1"/>
  <c r="AK133" i="12"/>
  <c r="AK384" i="12"/>
  <c r="AL130" i="12" l="1"/>
  <c r="AK387" i="12"/>
  <c r="AJ131" i="10" s="1"/>
  <c r="AJ133" i="10" s="1"/>
  <c r="AJ137" i="10" l="1"/>
  <c r="R100" i="5" s="1"/>
  <c r="AJ233" i="10"/>
  <c r="AJ234" i="10" s="1"/>
  <c r="AL133" i="12"/>
  <c r="AL384" i="12"/>
  <c r="AM130" i="12" l="1"/>
  <c r="AL387" i="12"/>
  <c r="AK131" i="10" s="1"/>
  <c r="AK133" i="10" s="1"/>
  <c r="AK137" i="10" l="1"/>
  <c r="S100" i="5" s="1"/>
  <c r="AK233" i="10"/>
  <c r="AK234" i="10" s="1"/>
  <c r="AM133" i="12"/>
  <c r="AM384" i="12"/>
  <c r="AN130" i="12" l="1"/>
  <c r="AM387" i="12"/>
  <c r="AL131" i="10" s="1"/>
  <c r="AL133" i="10" s="1"/>
  <c r="AL233" i="10" l="1"/>
  <c r="AL234" i="10" s="1"/>
  <c r="AL137" i="10"/>
  <c r="T100" i="5" s="1"/>
  <c r="AN133" i="12"/>
  <c r="AN384" i="12"/>
  <c r="AO130" i="12" l="1"/>
  <c r="AN387" i="12"/>
  <c r="AM131" i="10" s="1"/>
  <c r="AM133" i="10" s="1"/>
  <c r="AM137" i="10" l="1"/>
  <c r="U100" i="5" s="1"/>
  <c r="AM233" i="10"/>
  <c r="AM234" i="10" s="1"/>
  <c r="AO133" i="12"/>
  <c r="AO384" i="12"/>
  <c r="L48" i="5" l="1"/>
  <c r="AP130" i="12"/>
  <c r="AO387" i="12"/>
  <c r="AN131" i="10" s="1"/>
  <c r="AN133" i="10" s="1"/>
  <c r="AN233" i="10" l="1"/>
  <c r="AN234" i="10" s="1"/>
  <c r="AN137" i="10"/>
  <c r="AP133" i="12"/>
  <c r="AP384" i="12"/>
  <c r="AQ130" i="12" l="1"/>
  <c r="AP387" i="12"/>
  <c r="AO131" i="10" s="1"/>
  <c r="AO133" i="10" s="1"/>
  <c r="AO233" i="10" l="1"/>
  <c r="AO234" i="10" s="1"/>
  <c r="AO137" i="10"/>
  <c r="AQ133" i="12"/>
  <c r="AQ384" i="12"/>
  <c r="AR130" i="12" l="1"/>
  <c r="AQ387" i="12"/>
  <c r="AP131" i="10" s="1"/>
  <c r="AP133" i="10" s="1"/>
  <c r="AP233" i="10" l="1"/>
  <c r="AP234" i="10" s="1"/>
  <c r="AP137" i="10"/>
  <c r="AR133" i="12"/>
  <c r="AR384" i="12"/>
  <c r="AS130" i="12" l="1"/>
  <c r="AR387" i="12"/>
  <c r="AQ131" i="10" s="1"/>
  <c r="AQ133" i="10" s="1"/>
  <c r="AQ233" i="10" l="1"/>
  <c r="AQ234" i="10" s="1"/>
  <c r="AQ137" i="10"/>
  <c r="AS133" i="12"/>
  <c r="AS384" i="12"/>
  <c r="AT130" i="12" l="1"/>
  <c r="AS387" i="12"/>
  <c r="AR131" i="10" s="1"/>
  <c r="AR133" i="10" s="1"/>
  <c r="AR233" i="10" l="1"/>
  <c r="AR234" i="10" s="1"/>
  <c r="AR137" i="10"/>
  <c r="AT133" i="12"/>
  <c r="AT384" i="12"/>
  <c r="AU130" i="12" l="1"/>
  <c r="AT387" i="12"/>
  <c r="AS131" i="10" s="1"/>
  <c r="AS133" i="10" s="1"/>
  <c r="AS137" i="10" l="1"/>
  <c r="AS233" i="10"/>
  <c r="AS234" i="10" s="1"/>
  <c r="AU133" i="12"/>
  <c r="AU384" i="12"/>
  <c r="AV130" i="12" l="1"/>
  <c r="AU387" i="12"/>
  <c r="AT131" i="10" s="1"/>
  <c r="AT133" i="10" s="1"/>
  <c r="AT233" i="10" l="1"/>
  <c r="AT234" i="10" s="1"/>
  <c r="AT137" i="10"/>
  <c r="AV133" i="12"/>
  <c r="AV384" i="12"/>
  <c r="AW130" i="12" l="1"/>
  <c r="AV387" i="12"/>
  <c r="AU131" i="10" s="1"/>
  <c r="AU133" i="10" s="1"/>
  <c r="AU233" i="10" l="1"/>
  <c r="AU234" i="10" s="1"/>
  <c r="AU137" i="10"/>
  <c r="AW133" i="12"/>
  <c r="AW384" i="12"/>
  <c r="AX130" i="12" l="1"/>
  <c r="AW387" i="12"/>
  <c r="AV131" i="10" s="1"/>
  <c r="AV133" i="10" s="1"/>
  <c r="AV233" i="10" l="1"/>
  <c r="AV234" i="10" s="1"/>
  <c r="AV137" i="10"/>
  <c r="AX133" i="12"/>
  <c r="AX384" i="12"/>
  <c r="AY130" i="12" l="1"/>
  <c r="AX387" i="12"/>
  <c r="AW131" i="10" s="1"/>
  <c r="AW133" i="10" s="1"/>
  <c r="AW233" i="10" l="1"/>
  <c r="AW234" i="10" s="1"/>
  <c r="AW137" i="10"/>
  <c r="AY133" i="12"/>
  <c r="AY384" i="12"/>
  <c r="AZ130" i="12" l="1"/>
  <c r="AY387" i="12"/>
  <c r="AX131" i="10" s="1"/>
  <c r="AX133" i="10" s="1"/>
  <c r="AX233" i="10" l="1"/>
  <c r="AX234" i="10" s="1"/>
  <c r="AX137" i="10"/>
  <c r="AZ133" i="12"/>
  <c r="AZ384" i="12"/>
  <c r="BA130" i="12" l="1"/>
  <c r="AZ387" i="12"/>
  <c r="AY131" i="10" s="1"/>
  <c r="AY133" i="10" s="1"/>
  <c r="AY233" i="10" l="1"/>
  <c r="AY234" i="10" s="1"/>
  <c r="AY137" i="10"/>
  <c r="BA133" i="12"/>
  <c r="BA384" i="12"/>
  <c r="M48" i="5" l="1"/>
  <c r="BB130" i="12"/>
  <c r="BA387" i="12"/>
  <c r="AZ131" i="10" s="1"/>
  <c r="AZ133" i="10" s="1"/>
  <c r="AZ137" i="10" l="1"/>
  <c r="AZ233" i="10"/>
  <c r="AZ234" i="10" s="1"/>
  <c r="BB133" i="12"/>
  <c r="BB384" i="12"/>
  <c r="BC130" i="12" l="1"/>
  <c r="BB387" i="12"/>
  <c r="BA131" i="10" s="1"/>
  <c r="BA133" i="10" s="1"/>
  <c r="BA137" i="10" l="1"/>
  <c r="BA233" i="10"/>
  <c r="BA234" i="10" s="1"/>
  <c r="BC133" i="12"/>
  <c r="BC384" i="12"/>
  <c r="BD130" i="12" l="1"/>
  <c r="BC387" i="12"/>
  <c r="BB131" i="10" s="1"/>
  <c r="BB133" i="10" s="1"/>
  <c r="BB233" i="10" l="1"/>
  <c r="BB234" i="10" s="1"/>
  <c r="BB137" i="10"/>
  <c r="BD133" i="12"/>
  <c r="BD384" i="12"/>
  <c r="BE130" i="12" l="1"/>
  <c r="BD387" i="12"/>
  <c r="BC131" i="10" s="1"/>
  <c r="BC133" i="10" s="1"/>
  <c r="BC137" i="10" l="1"/>
  <c r="BC233" i="10"/>
  <c r="BC234" i="10" s="1"/>
  <c r="BE133" i="12"/>
  <c r="BE384" i="12"/>
  <c r="BF130" i="12" l="1"/>
  <c r="BE387" i="12"/>
  <c r="BD131" i="10" s="1"/>
  <c r="BD133" i="10" s="1"/>
  <c r="BD137" i="10" l="1"/>
  <c r="BD233" i="10"/>
  <c r="BD234" i="10" s="1"/>
  <c r="BF133" i="12"/>
  <c r="BF384" i="12"/>
  <c r="BG130" i="12" l="1"/>
  <c r="BF387" i="12"/>
  <c r="BE131" i="10" s="1"/>
  <c r="BE133" i="10" s="1"/>
  <c r="BE137" i="10" l="1"/>
  <c r="BE233" i="10"/>
  <c r="BE234" i="10" s="1"/>
  <c r="BG133" i="12"/>
  <c r="BG384" i="12"/>
  <c r="BH130" i="12" l="1"/>
  <c r="BG387" i="12"/>
  <c r="BF131" i="10" s="1"/>
  <c r="BF133" i="10" s="1"/>
  <c r="BF233" i="10" l="1"/>
  <c r="BF234" i="10" s="1"/>
  <c r="BF137" i="10"/>
  <c r="BH133" i="12"/>
  <c r="BH384" i="12"/>
  <c r="BI130" i="12" l="1"/>
  <c r="BH387" i="12"/>
  <c r="BG131" i="10" s="1"/>
  <c r="BG133" i="10" s="1"/>
  <c r="BG137" i="10" l="1"/>
  <c r="BG233" i="10"/>
  <c r="BG234" i="10" s="1"/>
  <c r="BI133" i="12"/>
  <c r="BI384" i="12"/>
  <c r="BJ130" i="12" l="1"/>
  <c r="BI387" i="12"/>
  <c r="BH131" i="10" s="1"/>
  <c r="BH133" i="10" s="1"/>
  <c r="BH137" i="10" l="1"/>
  <c r="BH233" i="10"/>
  <c r="BH234" i="10" s="1"/>
  <c r="BJ133" i="12"/>
  <c r="BJ384" i="12"/>
  <c r="BK130" i="12" l="1"/>
  <c r="BJ387" i="12"/>
  <c r="BI131" i="10" s="1"/>
  <c r="BI133" i="10" s="1"/>
  <c r="BI233" i="10" l="1"/>
  <c r="BI234" i="10" s="1"/>
  <c r="BI137" i="10"/>
  <c r="BK133" i="12"/>
  <c r="BK384" i="12"/>
  <c r="BL130" i="12" l="1"/>
  <c r="BK387" i="12"/>
  <c r="BJ131" i="10" s="1"/>
  <c r="BJ133" i="10" s="1"/>
  <c r="BJ233" i="10" l="1"/>
  <c r="BJ234" i="10" s="1"/>
  <c r="BJ137" i="10"/>
  <c r="BL133" i="12"/>
  <c r="BL387" i="12" s="1"/>
  <c r="BK131" i="10" s="1"/>
  <c r="BK133" i="10" s="1"/>
  <c r="BL384" i="12"/>
  <c r="BK137" i="10" l="1"/>
  <c r="BK233" i="10"/>
  <c r="BK234" i="10" s="1"/>
  <c r="N48" i="5" l="1"/>
  <c r="L4" i="3"/>
  <c r="F27" i="3" s="1"/>
  <c r="E3" i="4"/>
  <c r="J3" i="5" s="1"/>
  <c r="J5" i="5" s="1"/>
  <c r="K22" i="11"/>
  <c r="L22" i="11" s="1"/>
  <c r="M22" i="11" s="1"/>
  <c r="N22" i="11" s="1"/>
  <c r="O22" i="11" s="1"/>
  <c r="P22" i="11" l="1"/>
  <c r="E26" i="4"/>
  <c r="BE32" i="3"/>
  <c r="BE40" i="3"/>
  <c r="AQ35" i="3"/>
  <c r="BL32" i="3"/>
  <c r="AV42" i="3"/>
  <c r="AM45" i="3"/>
  <c r="W31" i="3"/>
  <c r="AE37" i="3"/>
  <c r="AE32" i="3"/>
  <c r="BD32" i="3"/>
  <c r="BN35" i="3"/>
  <c r="BJ32" i="3"/>
  <c r="AQ32" i="3"/>
  <c r="BF42" i="3"/>
  <c r="X43" i="3"/>
  <c r="AA35" i="3"/>
  <c r="BQ32" i="3"/>
  <c r="BK29" i="3"/>
  <c r="AB30" i="3"/>
  <c r="BM42" i="3"/>
  <c r="AC37" i="3"/>
  <c r="BH40" i="3"/>
  <c r="BJ40" i="3"/>
  <c r="X32" i="3"/>
  <c r="AW40" i="3"/>
  <c r="AP37" i="3"/>
  <c r="AE35" i="3"/>
  <c r="BJ42" i="3"/>
  <c r="BK40" i="3"/>
  <c r="BH45" i="3"/>
  <c r="AR37" i="3"/>
  <c r="Z40" i="3"/>
  <c r="BB45" i="3"/>
  <c r="AZ29" i="3"/>
  <c r="AU32" i="3"/>
  <c r="AT35" i="3"/>
  <c r="BK32" i="3"/>
  <c r="AC40" i="3"/>
  <c r="AJ35" i="3"/>
  <c r="BL37" i="3"/>
  <c r="BI43" i="3"/>
  <c r="BG37" i="3"/>
  <c r="BE42" i="3"/>
  <c r="BC42" i="3"/>
  <c r="AC35" i="3"/>
  <c r="BF36" i="3"/>
  <c r="AG40" i="3"/>
  <c r="AO32" i="3"/>
  <c r="AT45" i="3"/>
  <c r="AC32" i="3"/>
  <c r="BG43" i="3"/>
  <c r="BM40" i="3"/>
  <c r="BG32" i="3"/>
  <c r="BE37" i="3"/>
  <c r="AS40" i="3"/>
  <c r="AJ36" i="3"/>
  <c r="BB36" i="3"/>
  <c r="BC36" i="3"/>
  <c r="BB34" i="3"/>
  <c r="BG40" i="3"/>
  <c r="AH40" i="3"/>
  <c r="BN44" i="3"/>
  <c r="AO37" i="3"/>
  <c r="AK36" i="3"/>
  <c r="AN37" i="3"/>
  <c r="Y35" i="3"/>
  <c r="AT29" i="3"/>
  <c r="AP43" i="3"/>
  <c r="AD37" i="3"/>
  <c r="AU40" i="3"/>
  <c r="AE43" i="3"/>
  <c r="AM34" i="3"/>
  <c r="AF36" i="3"/>
  <c r="Y32" i="3"/>
  <c r="AK32" i="3"/>
  <c r="Y40" i="3"/>
  <c r="AL32" i="3"/>
  <c r="BO35" i="3"/>
  <c r="AC34" i="3"/>
  <c r="BK43" i="3"/>
  <c r="AH35" i="3"/>
  <c r="AX32" i="3"/>
  <c r="AR35" i="3"/>
  <c r="AJ37" i="3"/>
  <c r="AY32" i="3"/>
  <c r="AW32" i="3"/>
  <c r="BM31" i="3"/>
  <c r="AF42" i="3"/>
  <c r="AG45" i="3"/>
  <c r="BO34" i="3"/>
  <c r="AD36" i="3"/>
  <c r="AI40" i="3"/>
  <c r="AL40" i="3"/>
  <c r="AG37" i="3"/>
  <c r="BP32" i="3"/>
  <c r="BH32" i="3"/>
  <c r="BA32" i="3"/>
  <c r="AB35" i="3"/>
  <c r="AF34" i="3"/>
  <c r="AB32" i="3"/>
  <c r="AF35" i="3"/>
  <c r="AY42" i="3"/>
  <c r="AA40" i="3"/>
  <c r="BM44" i="3"/>
  <c r="AT32" i="3"/>
  <c r="AB44" i="3"/>
  <c r="AT43" i="3"/>
  <c r="X34" i="3"/>
  <c r="BR42" i="3"/>
  <c r="AN40" i="3"/>
  <c r="AB40" i="3"/>
  <c r="AV32" i="3"/>
  <c r="AQ40" i="3"/>
  <c r="AK35" i="3"/>
  <c r="BP29" i="3"/>
  <c r="AX45" i="3"/>
  <c r="BA44" i="3"/>
  <c r="AA42" i="3"/>
  <c r="AZ45" i="3"/>
  <c r="AW42" i="3"/>
  <c r="AW34" i="3"/>
  <c r="AR43" i="3"/>
  <c r="AH44" i="3"/>
  <c r="BM43" i="3"/>
  <c r="BM32" i="3"/>
  <c r="BD46" i="3"/>
  <c r="AI43" i="3"/>
  <c r="AY40" i="3"/>
  <c r="AL43" i="3"/>
  <c r="AC42" i="3"/>
  <c r="AZ36" i="3"/>
  <c r="Z36" i="3"/>
  <c r="BD42" i="3"/>
  <c r="AV35" i="3"/>
  <c r="AL34" i="3"/>
  <c r="AD45" i="3"/>
  <c r="AY35" i="3"/>
  <c r="AP32" i="3"/>
  <c r="AM32" i="3"/>
  <c r="AA39" i="3"/>
  <c r="BA40" i="3"/>
  <c r="BG35" i="3"/>
  <c r="W29" i="3"/>
  <c r="AI34" i="3"/>
  <c r="AX44" i="3"/>
  <c r="AV43" i="3"/>
  <c r="BA29" i="3"/>
  <c r="AG43" i="3"/>
  <c r="AW35" i="3"/>
  <c r="BH38" i="3"/>
  <c r="AS34" i="3"/>
  <c r="AZ35" i="3"/>
  <c r="BC34" i="3"/>
  <c r="AC36" i="3"/>
  <c r="BC29" i="3"/>
  <c r="BJ34" i="3"/>
  <c r="BJ45" i="3"/>
  <c r="X42" i="3"/>
  <c r="AO35" i="3"/>
  <c r="BL35" i="3"/>
  <c r="AR32" i="3"/>
  <c r="AI32" i="3"/>
  <c r="AG32" i="3"/>
  <c r="Z35" i="3"/>
  <c r="BA36" i="3"/>
  <c r="AX35" i="3"/>
  <c r="AS43" i="3"/>
  <c r="AF43" i="3"/>
  <c r="AJ32" i="3"/>
  <c r="AO42" i="3"/>
  <c r="AJ44" i="3"/>
  <c r="X36" i="3"/>
  <c r="AV40" i="3"/>
  <c r="AI37" i="3"/>
  <c r="BP43" i="3"/>
  <c r="W43" i="3"/>
  <c r="BQ37" i="3"/>
  <c r="AH43" i="3"/>
  <c r="BG42" i="3"/>
  <c r="BN40" i="3"/>
  <c r="AD32" i="3"/>
  <c r="AY43" i="3"/>
  <c r="AN35" i="3"/>
  <c r="AR36" i="3"/>
  <c r="AV34" i="3"/>
  <c r="BD40" i="3"/>
  <c r="BF32" i="3"/>
  <c r="BB40" i="3"/>
  <c r="AD35" i="3"/>
  <c r="AW43" i="3"/>
  <c r="BN34" i="3"/>
  <c r="AX37" i="3"/>
  <c r="BH43" i="3"/>
  <c r="BC32" i="3"/>
  <c r="BP42" i="3"/>
  <c r="AG34" i="3"/>
  <c r="Y29" i="3"/>
  <c r="AK37" i="3"/>
  <c r="BG34" i="3"/>
  <c r="AY31" i="3"/>
  <c r="AS32" i="3"/>
  <c r="AG35" i="3"/>
  <c r="Y34" i="3"/>
  <c r="BL43" i="3"/>
  <c r="BJ35" i="3"/>
  <c r="AL35" i="3"/>
  <c r="BR40" i="3"/>
  <c r="AA36" i="3"/>
  <c r="BE35" i="3"/>
  <c r="BI44" i="3"/>
  <c r="BB35" i="3"/>
  <c r="AT40" i="3"/>
  <c r="AG42" i="3"/>
  <c r="AI44" i="3"/>
  <c r="AA31" i="3"/>
  <c r="AC44" i="3"/>
  <c r="BB43" i="3"/>
  <c r="AH32" i="3"/>
  <c r="AS35" i="3"/>
  <c r="AF45" i="3"/>
  <c r="BF31" i="3"/>
  <c r="BM33" i="3"/>
  <c r="Y45" i="3"/>
  <c r="AY29" i="3"/>
  <c r="BA43" i="3"/>
  <c r="BB41" i="3"/>
  <c r="AI29" i="3"/>
  <c r="AX46" i="3"/>
  <c r="W30" i="3"/>
  <c r="BF43" i="3"/>
  <c r="AZ33" i="3"/>
  <c r="BB39" i="3"/>
  <c r="BQ38" i="3"/>
  <c r="AD46" i="3"/>
  <c r="BG39" i="3"/>
  <c r="BC33" i="3"/>
  <c r="AI30" i="3"/>
  <c r="BO44" i="3"/>
  <c r="AM46" i="3"/>
  <c r="Z34" i="3"/>
  <c r="BI29" i="3"/>
  <c r="AA43" i="3"/>
  <c r="BP40" i="3"/>
  <c r="BR43" i="3"/>
  <c r="BN32" i="3"/>
  <c r="BC35" i="3"/>
  <c r="BK34" i="3"/>
  <c r="AY45" i="3"/>
  <c r="AO43" i="3"/>
  <c r="BC40" i="3"/>
  <c r="AU43" i="3"/>
  <c r="AC45" i="3"/>
  <c r="BI35" i="3"/>
  <c r="AM44" i="3"/>
  <c r="BP35" i="3"/>
  <c r="Z43" i="3"/>
  <c r="AQ33" i="3"/>
  <c r="AP29" i="3"/>
  <c r="BD29" i="3"/>
  <c r="AS36" i="3"/>
  <c r="BG36" i="3"/>
  <c r="AZ42" i="3"/>
  <c r="BD37" i="3"/>
  <c r="Y31" i="3"/>
  <c r="AS30" i="3"/>
  <c r="Y41" i="3"/>
  <c r="AP42" i="3"/>
  <c r="AU36" i="3"/>
  <c r="AC43" i="3"/>
  <c r="W34" i="3"/>
  <c r="AH42" i="3"/>
  <c r="AA34" i="3"/>
  <c r="BA35" i="3"/>
  <c r="AD40" i="3"/>
  <c r="BH42" i="3"/>
  <c r="AS31" i="3"/>
  <c r="BK35" i="3"/>
  <c r="BF34" i="3"/>
  <c r="AX43" i="3"/>
  <c r="BO29" i="3"/>
  <c r="BQ40" i="3"/>
  <c r="AY36" i="3"/>
  <c r="Z29" i="3"/>
  <c r="Z42" i="3"/>
  <c r="AW45" i="3"/>
  <c r="BJ36" i="3"/>
  <c r="AT37" i="3"/>
  <c r="AJ42" i="3"/>
  <c r="AB36" i="3"/>
  <c r="BE30" i="3"/>
  <c r="AB33" i="3"/>
  <c r="AS46" i="3"/>
  <c r="AW37" i="3"/>
  <c r="AN41" i="3"/>
  <c r="BR33" i="3"/>
  <c r="AU31" i="3"/>
  <c r="AH45" i="3"/>
  <c r="AV31" i="3"/>
  <c r="BP37" i="3"/>
  <c r="Z37" i="3"/>
  <c r="AH39" i="3"/>
  <c r="AS29" i="3"/>
  <c r="AL42" i="3"/>
  <c r="AD43" i="3"/>
  <c r="BJ43" i="3"/>
  <c r="AB42" i="3"/>
  <c r="AE40" i="3"/>
  <c r="BB31" i="3"/>
  <c r="BQ35" i="3"/>
  <c r="AK42" i="3"/>
  <c r="AF32" i="3"/>
  <c r="AM35" i="3"/>
  <c r="BF29" i="3"/>
  <c r="AZ32" i="3"/>
  <c r="AN29" i="3"/>
  <c r="AZ43" i="3"/>
  <c r="AT36" i="3"/>
  <c r="AU34" i="3"/>
  <c r="AQ42" i="3"/>
  <c r="AN31" i="3"/>
  <c r="BE39" i="3"/>
  <c r="AR34" i="3"/>
  <c r="X31" i="3"/>
  <c r="W45" i="3"/>
  <c r="AI46" i="3"/>
  <c r="AX41" i="3"/>
  <c r="AK46" i="3"/>
  <c r="AP46" i="3"/>
  <c r="BN43" i="3"/>
  <c r="AR44" i="3"/>
  <c r="BD44" i="3"/>
  <c r="BO36" i="3"/>
  <c r="Y39" i="3"/>
  <c r="BI45" i="3"/>
  <c r="AS45" i="3"/>
  <c r="AA45" i="3"/>
  <c r="BR34" i="3"/>
  <c r="Z44" i="3"/>
  <c r="BD43" i="3"/>
  <c r="AK40" i="3"/>
  <c r="W35" i="3"/>
  <c r="BF35" i="3"/>
  <c r="AJ40" i="3"/>
  <c r="BA42" i="3"/>
  <c r="AV39" i="3"/>
  <c r="AP45" i="3"/>
  <c r="AE34" i="3"/>
  <c r="AS44" i="3"/>
  <c r="BB38" i="3"/>
  <c r="BR29" i="3"/>
  <c r="AH36" i="3"/>
  <c r="AZ37" i="3"/>
  <c r="BQ36" i="3"/>
  <c r="AD34" i="3"/>
  <c r="BK46" i="3"/>
  <c r="AU39" i="3"/>
  <c r="W42" i="3"/>
  <c r="AB29" i="3"/>
  <c r="BA31" i="3"/>
  <c r="AQ46" i="3"/>
  <c r="AZ41" i="3"/>
  <c r="AU30" i="3"/>
  <c r="AC39" i="3"/>
  <c r="AD33" i="3"/>
  <c r="BC39" i="3"/>
  <c r="BO30" i="3"/>
  <c r="W39" i="3"/>
  <c r="AQ31" i="3"/>
  <c r="W41" i="3"/>
  <c r="Y37" i="3"/>
  <c r="Y36" i="3"/>
  <c r="AK29" i="3"/>
  <c r="BI40" i="3"/>
  <c r="BK42" i="3"/>
  <c r="AP35" i="3"/>
  <c r="AN42" i="3"/>
  <c r="BB29" i="3"/>
  <c r="W32" i="3"/>
  <c r="BI36" i="3"/>
  <c r="BC30" i="3"/>
  <c r="BM46" i="3"/>
  <c r="AW44" i="3"/>
  <c r="BO40" i="3"/>
  <c r="AD44" i="3"/>
  <c r="AN43" i="3"/>
  <c r="AM40" i="3"/>
  <c r="BP44" i="3"/>
  <c r="BE43" i="3"/>
  <c r="BA37" i="3"/>
  <c r="AJ39" i="3"/>
  <c r="AC31" i="3"/>
  <c r="BG30" i="3"/>
  <c r="BK30" i="3"/>
  <c r="BL45" i="3"/>
  <c r="AF31" i="3"/>
  <c r="BC43" i="3"/>
  <c r="AF29" i="3"/>
  <c r="BR32" i="3"/>
  <c r="BD36" i="3"/>
  <c r="Z32" i="3"/>
  <c r="BR35" i="3"/>
  <c r="AZ34" i="3"/>
  <c r="BK44" i="3"/>
  <c r="BN36" i="3"/>
  <c r="AE44" i="3"/>
  <c r="AE39" i="3"/>
  <c r="BI37" i="3"/>
  <c r="BN30" i="3"/>
  <c r="BC37" i="3"/>
  <c r="AH34" i="3"/>
  <c r="BR36" i="3"/>
  <c r="BF45" i="3"/>
  <c r="BH33" i="3"/>
  <c r="AQ38" i="3"/>
  <c r="AL29" i="3"/>
  <c r="AR40" i="3"/>
  <c r="BG38" i="3"/>
  <c r="AY33" i="3"/>
  <c r="AK30" i="3"/>
  <c r="AN45" i="3"/>
  <c r="AW41" i="3"/>
  <c r="AQ45" i="3"/>
  <c r="BR31" i="3"/>
  <c r="Y46" i="3"/>
  <c r="AF37" i="3"/>
  <c r="BM36" i="3"/>
  <c r="BB46" i="3"/>
  <c r="AI45" i="3"/>
  <c r="AC29" i="3"/>
  <c r="AF40" i="3"/>
  <c r="BM35" i="3"/>
  <c r="X35" i="3"/>
  <c r="BI32" i="3"/>
  <c r="BI31" i="3"/>
  <c r="AR42" i="3"/>
  <c r="AW31" i="3"/>
  <c r="BD31" i="3"/>
  <c r="BG44" i="3"/>
  <c r="AF39" i="3"/>
  <c r="BK41" i="3"/>
  <c r="BC45" i="3"/>
  <c r="BC31" i="3"/>
  <c r="BK45" i="3"/>
  <c r="AY46" i="3"/>
  <c r="X45" i="3"/>
  <c r="BQ43" i="3"/>
  <c r="AH29" i="3"/>
  <c r="BM37" i="3"/>
  <c r="AC30" i="3"/>
  <c r="BO37" i="3"/>
  <c r="BO41" i="3"/>
  <c r="BH41" i="3"/>
  <c r="BI42" i="3"/>
  <c r="BF40" i="3"/>
  <c r="Z45" i="3"/>
  <c r="AJ34" i="3"/>
  <c r="BP38" i="3"/>
  <c r="AX36" i="3"/>
  <c r="W40" i="3"/>
  <c r="AN32" i="3"/>
  <c r="BB32" i="3"/>
  <c r="BK36" i="3"/>
  <c r="BB42" i="3"/>
  <c r="AU29" i="3"/>
  <c r="BH46" i="3"/>
  <c r="BB37" i="3"/>
  <c r="BN37" i="3"/>
  <c r="AD31" i="3"/>
  <c r="BK33" i="3"/>
  <c r="AK31" i="3"/>
  <c r="AM36" i="3"/>
  <c r="Y43" i="3"/>
  <c r="AV46" i="3"/>
  <c r="BN39" i="3"/>
  <c r="BO31" i="3"/>
  <c r="BN42" i="3"/>
  <c r="BG31" i="3"/>
  <c r="AX39" i="3"/>
  <c r="BJ37" i="3"/>
  <c r="AH37" i="3"/>
  <c r="AJ43" i="3"/>
  <c r="BC44" i="3"/>
  <c r="AZ39" i="3"/>
  <c r="AS37" i="3"/>
  <c r="AA32" i="3"/>
  <c r="AZ40" i="3"/>
  <c r="AK43" i="3"/>
  <c r="BE29" i="3"/>
  <c r="AT42" i="3"/>
  <c r="AU45" i="3"/>
  <c r="AF44" i="3"/>
  <c r="BQ39" i="3"/>
  <c r="AM43" i="3"/>
  <c r="BF46" i="3"/>
  <c r="BH29" i="3"/>
  <c r="AP34" i="3"/>
  <c r="AL31" i="3"/>
  <c r="BQ41" i="3"/>
  <c r="BK31" i="3"/>
  <c r="AL39" i="3"/>
  <c r="AO40" i="3"/>
  <c r="BO33" i="3"/>
  <c r="AO44" i="3"/>
  <c r="BJ29" i="3"/>
  <c r="BR30" i="3"/>
  <c r="AD29" i="3"/>
  <c r="AO34" i="3"/>
  <c r="AF38" i="3"/>
  <c r="BQ34" i="3"/>
  <c r="BK38" i="3"/>
  <c r="BM34" i="3"/>
  <c r="AG44" i="3"/>
  <c r="AR38" i="3"/>
  <c r="Z33" i="3"/>
  <c r="BE36" i="3"/>
  <c r="BJ39" i="3"/>
  <c r="AT34" i="3"/>
  <c r="AO39" i="3"/>
  <c r="AX31" i="3"/>
  <c r="BI41" i="3"/>
  <c r="AW39" i="3"/>
  <c r="AV33" i="3"/>
  <c r="W36" i="3"/>
  <c r="BK37" i="3"/>
  <c r="BL31" i="3"/>
  <c r="AX30" i="3"/>
  <c r="AJ31" i="3"/>
  <c r="AU37" i="3"/>
  <c r="AQ39" i="3"/>
  <c r="BO46" i="3"/>
  <c r="BI38" i="3"/>
  <c r="X38" i="3"/>
  <c r="AI35" i="3"/>
  <c r="BR45" i="3"/>
  <c r="BD35" i="3"/>
  <c r="BA45" i="3"/>
  <c r="AQ43" i="3"/>
  <c r="BB30" i="3"/>
  <c r="BE46" i="3"/>
  <c r="AT46" i="3"/>
  <c r="BL39" i="3"/>
  <c r="AJ29" i="3"/>
  <c r="AM37" i="3"/>
  <c r="BP46" i="3"/>
  <c r="BM45" i="3"/>
  <c r="X33" i="3"/>
  <c r="BQ44" i="3"/>
  <c r="BI46" i="3"/>
  <c r="BD34" i="3"/>
  <c r="BH44" i="3"/>
  <c r="BC38" i="3"/>
  <c r="BN45" i="3"/>
  <c r="AX34" i="3"/>
  <c r="BA46" i="3"/>
  <c r="AL37" i="3"/>
  <c r="AI39" i="3"/>
  <c r="BH36" i="3"/>
  <c r="AN44" i="3"/>
  <c r="BO32" i="3"/>
  <c r="AP40" i="3"/>
  <c r="BO45" i="3"/>
  <c r="BA34" i="3"/>
  <c r="BQ29" i="3"/>
  <c r="AQ29" i="3"/>
  <c r="BF39" i="3"/>
  <c r="AR45" i="3"/>
  <c r="Y30" i="3"/>
  <c r="BH37" i="3"/>
  <c r="BG41" i="3"/>
  <c r="X40" i="3"/>
  <c r="AY37" i="3"/>
  <c r="AR33" i="3"/>
  <c r="AM38" i="3"/>
  <c r="AT44" i="3"/>
  <c r="AW29" i="3"/>
  <c r="BD45" i="3"/>
  <c r="BA41" i="3"/>
  <c r="AC38" i="3"/>
  <c r="BQ33" i="3"/>
  <c r="AP36" i="3"/>
  <c r="BQ45" i="3"/>
  <c r="AE42" i="3"/>
  <c r="AB37" i="3"/>
  <c r="AR31" i="3"/>
  <c r="AM39" i="3"/>
  <c r="AH31" i="3"/>
  <c r="AT33" i="3"/>
  <c r="BA30" i="3"/>
  <c r="AB43" i="3"/>
  <c r="BO43" i="3"/>
  <c r="AG39" i="3"/>
  <c r="AQ41" i="3"/>
  <c r="AM30" i="3"/>
  <c r="V36" i="3"/>
  <c r="AY34" i="3"/>
  <c r="AR46" i="3"/>
  <c r="T29" i="3"/>
  <c r="R29" i="3"/>
  <c r="P41" i="3"/>
  <c r="R46" i="3"/>
  <c r="L40" i="3"/>
  <c r="AI36" i="3"/>
  <c r="AY30" i="3"/>
  <c r="AR41" i="3"/>
  <c r="AY41" i="3"/>
  <c r="BG46" i="3"/>
  <c r="AP41" i="3"/>
  <c r="P32" i="3"/>
  <c r="T41" i="3"/>
  <c r="S37" i="3"/>
  <c r="P29" i="3"/>
  <c r="AU35" i="3"/>
  <c r="BD30" i="3"/>
  <c r="BP39" i="3"/>
  <c r="AA44" i="3"/>
  <c r="AP30" i="3"/>
  <c r="AY38" i="3"/>
  <c r="AL45" i="3"/>
  <c r="AK33" i="3"/>
  <c r="AG46" i="3"/>
  <c r="AM42" i="3"/>
  <c r="AE33" i="3"/>
  <c r="AO29" i="3"/>
  <c r="AL33" i="3"/>
  <c r="BP31" i="3"/>
  <c r="AH30" i="3"/>
  <c r="AO30" i="3"/>
  <c r="AK38" i="3"/>
  <c r="BG45" i="3"/>
  <c r="AZ46" i="3"/>
  <c r="S29" i="3"/>
  <c r="BA39" i="3"/>
  <c r="L44" i="3"/>
  <c r="V30" i="3"/>
  <c r="S38" i="3"/>
  <c r="K45" i="3"/>
  <c r="AD38" i="3"/>
  <c r="BM39" i="3"/>
  <c r="AV38" i="3"/>
  <c r="O35" i="3"/>
  <c r="AU33" i="3"/>
  <c r="BP33" i="3"/>
  <c r="W46" i="3"/>
  <c r="K29" i="3"/>
  <c r="N38" i="3"/>
  <c r="BC41" i="3"/>
  <c r="O44" i="3"/>
  <c r="AZ31" i="3"/>
  <c r="AP38" i="3"/>
  <c r="AG30" i="3"/>
  <c r="AA41" i="3"/>
  <c r="AN38" i="3"/>
  <c r="BC46" i="3"/>
  <c r="AD41" i="3"/>
  <c r="R44" i="3"/>
  <c r="Y33" i="3"/>
  <c r="AC46" i="3"/>
  <c r="Y44" i="3"/>
  <c r="K44" i="3"/>
  <c r="O45" i="3"/>
  <c r="O33" i="3"/>
  <c r="AQ37" i="3"/>
  <c r="K36" i="3"/>
  <c r="M30" i="3"/>
  <c r="V42" i="3"/>
  <c r="Q41" i="3"/>
  <c r="Q29" i="3"/>
  <c r="AB46" i="3"/>
  <c r="W33" i="3"/>
  <c r="BG29" i="3"/>
  <c r="AL30" i="3"/>
  <c r="AP39" i="3"/>
  <c r="BL36" i="3"/>
  <c r="AU46" i="3"/>
  <c r="Y38" i="3"/>
  <c r="W37" i="3"/>
  <c r="L31" i="3"/>
  <c r="BE45" i="3"/>
  <c r="Q44" i="3"/>
  <c r="T37" i="3"/>
  <c r="N33" i="3"/>
  <c r="K41" i="3"/>
  <c r="P45" i="3"/>
  <c r="AN34" i="3"/>
  <c r="AW30" i="3"/>
  <c r="O36" i="3"/>
  <c r="AD39" i="3"/>
  <c r="U39" i="3"/>
  <c r="N36" i="3"/>
  <c r="K33" i="3"/>
  <c r="U33" i="3"/>
  <c r="T36" i="3"/>
  <c r="T40" i="3"/>
  <c r="BN38" i="3"/>
  <c r="AS42" i="3"/>
  <c r="BP34" i="3"/>
  <c r="AZ38" i="3"/>
  <c r="BQ42" i="3"/>
  <c r="BM30" i="3"/>
  <c r="BL44" i="3"/>
  <c r="AX38" i="3"/>
  <c r="Z31" i="3"/>
  <c r="BI34" i="3"/>
  <c r="BR44" i="3"/>
  <c r="BO39" i="3"/>
  <c r="BD41" i="3"/>
  <c r="BQ31" i="3"/>
  <c r="AS39" i="3"/>
  <c r="AA33" i="3"/>
  <c r="AE30" i="3"/>
  <c r="AV30" i="3"/>
  <c r="AP44" i="3"/>
  <c r="Z39" i="3"/>
  <c r="AO45" i="3"/>
  <c r="P40" i="3"/>
  <c r="AE46" i="3"/>
  <c r="L43" i="3"/>
  <c r="S40" i="3"/>
  <c r="P44" i="3"/>
  <c r="BE44" i="3"/>
  <c r="AE38" i="3"/>
  <c r="BI30" i="3"/>
  <c r="AJ30" i="3"/>
  <c r="U45" i="3"/>
  <c r="O41" i="3"/>
  <c r="O31" i="3"/>
  <c r="S32" i="3"/>
  <c r="S43" i="3"/>
  <c r="T31" i="3"/>
  <c r="W38" i="3"/>
  <c r="AU42" i="3"/>
  <c r="AT38" i="3"/>
  <c r="AR39" i="3"/>
  <c r="BF30" i="3"/>
  <c r="BQ30" i="3"/>
  <c r="T33" i="3"/>
  <c r="AH38" i="3"/>
  <c r="AW33" i="3"/>
  <c r="BR37" i="3"/>
  <c r="AU38" i="3"/>
  <c r="P34" i="3"/>
  <c r="Q42" i="3"/>
  <c r="X41" i="3"/>
  <c r="Q33" i="3"/>
  <c r="N46" i="3"/>
  <c r="AX33" i="3"/>
  <c r="AL46" i="3"/>
  <c r="BD39" i="3"/>
  <c r="BF37" i="3"/>
  <c r="AO41" i="3"/>
  <c r="AT31" i="3"/>
  <c r="O39" i="3"/>
  <c r="M40" i="3"/>
  <c r="U29" i="3"/>
  <c r="AX40" i="3"/>
  <c r="BE38" i="3"/>
  <c r="AR30" i="3"/>
  <c r="AM29" i="3"/>
  <c r="BH35" i="3"/>
  <c r="AK34" i="3"/>
  <c r="AA29" i="3"/>
  <c r="BJ33" i="3"/>
  <c r="AJ45" i="3"/>
  <c r="BE34" i="3"/>
  <c r="AN39" i="3"/>
  <c r="AN30" i="3"/>
  <c r="AQ44" i="3"/>
  <c r="AM31" i="3"/>
  <c r="AG31" i="3"/>
  <c r="AP33" i="3"/>
  <c r="U42" i="3"/>
  <c r="BJ46" i="3"/>
  <c r="L33" i="3"/>
  <c r="BB33" i="3"/>
  <c r="U35" i="3"/>
  <c r="Z38" i="3"/>
  <c r="Z46" i="3"/>
  <c r="V33" i="3"/>
  <c r="N40" i="3"/>
  <c r="N31" i="3"/>
  <c r="M42" i="3"/>
  <c r="AV37" i="3"/>
  <c r="AS38" i="3"/>
  <c r="AL44" i="3"/>
  <c r="BN33" i="3"/>
  <c r="N35" i="3"/>
  <c r="BR39" i="3"/>
  <c r="R37" i="3"/>
  <c r="P46" i="3"/>
  <c r="BM38" i="3"/>
  <c r="O40" i="3"/>
  <c r="X29" i="3"/>
  <c r="BJ38" i="3"/>
  <c r="AW46" i="3"/>
  <c r="AF46" i="3"/>
  <c r="BJ41" i="3"/>
  <c r="AJ38" i="3"/>
  <c r="BJ30" i="3"/>
  <c r="BD38" i="3"/>
  <c r="L46" i="3"/>
  <c r="M46" i="3"/>
  <c r="P33" i="3"/>
  <c r="AB38" i="3"/>
  <c r="N29" i="3"/>
  <c r="T46" i="3"/>
  <c r="M29" i="3"/>
  <c r="AT41" i="3"/>
  <c r="M44" i="3"/>
  <c r="S36" i="3"/>
  <c r="Q34" i="3"/>
  <c r="L42" i="3"/>
  <c r="AP31" i="3"/>
  <c r="BO38" i="3"/>
  <c r="BJ31" i="3"/>
  <c r="AR29" i="3"/>
  <c r="BJ44" i="3"/>
  <c r="AT30" i="3"/>
  <c r="AF30" i="3"/>
  <c r="AD42" i="3"/>
  <c r="AH46" i="3"/>
  <c r="AL38" i="3"/>
  <c r="L39" i="3"/>
  <c r="AV29" i="3"/>
  <c r="K34" i="3"/>
  <c r="R40" i="3"/>
  <c r="Q31" i="3"/>
  <c r="AZ44" i="3"/>
  <c r="AG36" i="3"/>
  <c r="AH33" i="3"/>
  <c r="AY39" i="3"/>
  <c r="BE33" i="3"/>
  <c r="R41" i="3"/>
  <c r="BL30" i="3"/>
  <c r="U43" i="3"/>
  <c r="S44" i="3"/>
  <c r="P43" i="3"/>
  <c r="BL42" i="3"/>
  <c r="BL40" i="3"/>
  <c r="BL38" i="3"/>
  <c r="BL46" i="3"/>
  <c r="AV36" i="3"/>
  <c r="AB41" i="3"/>
  <c r="AE29" i="3"/>
  <c r="AJ41" i="3"/>
  <c r="AO31" i="3"/>
  <c r="BP45" i="3"/>
  <c r="BE31" i="3"/>
  <c r="BL29" i="3"/>
  <c r="AK44" i="3"/>
  <c r="AG29" i="3"/>
  <c r="BH31" i="3"/>
  <c r="BM29" i="3"/>
  <c r="AB45" i="3"/>
  <c r="AV44" i="3"/>
  <c r="AQ36" i="3"/>
  <c r="AG41" i="3"/>
  <c r="L32" i="3"/>
  <c r="AQ30" i="3"/>
  <c r="AX29" i="3"/>
  <c r="V34" i="3"/>
  <c r="Q30" i="3"/>
  <c r="BF44" i="3"/>
  <c r="X39" i="3"/>
  <c r="BF33" i="3"/>
  <c r="AK41" i="3"/>
  <c r="Q46" i="3"/>
  <c r="Z41" i="3"/>
  <c r="S45" i="3"/>
  <c r="BN46" i="3"/>
  <c r="BL34" i="3"/>
  <c r="AS41" i="3"/>
  <c r="P39" i="3"/>
  <c r="AW36" i="3"/>
  <c r="R35" i="3"/>
  <c r="AU44" i="3"/>
  <c r="Y42" i="3"/>
  <c r="U41" i="3"/>
  <c r="AN33" i="3"/>
  <c r="BP36" i="3"/>
  <c r="AB31" i="3"/>
  <c r="Q35" i="3"/>
  <c r="O34" i="3"/>
  <c r="L45" i="3"/>
  <c r="O42" i="3"/>
  <c r="V45" i="3"/>
  <c r="V37" i="3"/>
  <c r="L38" i="3"/>
  <c r="S46" i="3"/>
  <c r="AI42" i="3"/>
  <c r="BH34" i="3"/>
  <c r="AQ34" i="3"/>
  <c r="BN31" i="3"/>
  <c r="AV45" i="3"/>
  <c r="AK39" i="3"/>
  <c r="BP30" i="3"/>
  <c r="X46" i="3"/>
  <c r="U31" i="3"/>
  <c r="AF33" i="3"/>
  <c r="S30" i="3"/>
  <c r="Q38" i="3"/>
  <c r="S35" i="3"/>
  <c r="M32" i="3"/>
  <c r="BG33" i="3"/>
  <c r="AI33" i="3"/>
  <c r="AB39" i="3"/>
  <c r="BA38" i="3"/>
  <c r="R30" i="3"/>
  <c r="M38" i="3"/>
  <c r="R42" i="3"/>
  <c r="P31" i="3"/>
  <c r="R36" i="3"/>
  <c r="Q40" i="3"/>
  <c r="V35" i="3"/>
  <c r="L35" i="3"/>
  <c r="V46" i="3"/>
  <c r="P38" i="3"/>
  <c r="R32" i="3"/>
  <c r="V29" i="3"/>
  <c r="AJ46" i="3"/>
  <c r="AB34" i="3"/>
  <c r="V39" i="3"/>
  <c r="BN41" i="3"/>
  <c r="M33" i="3"/>
  <c r="S33" i="3"/>
  <c r="K39" i="3"/>
  <c r="P42" i="3"/>
  <c r="S42" i="3"/>
  <c r="P37" i="3"/>
  <c r="R38" i="3"/>
  <c r="K43" i="3"/>
  <c r="AI31" i="3"/>
  <c r="AA37" i="3"/>
  <c r="BA33" i="3"/>
  <c r="BD33" i="3"/>
  <c r="AA38" i="3"/>
  <c r="X37" i="3"/>
  <c r="BR46" i="3"/>
  <c r="BI39" i="3"/>
  <c r="BE41" i="3"/>
  <c r="L37" i="3"/>
  <c r="BI33" i="3"/>
  <c r="AE36" i="3"/>
  <c r="U40" i="3"/>
  <c r="K31" i="3"/>
  <c r="AO38" i="3"/>
  <c r="X44" i="3"/>
  <c r="AY44" i="3"/>
  <c r="AO46" i="3"/>
  <c r="BK39" i="3"/>
  <c r="BP41" i="3"/>
  <c r="BH39" i="3"/>
  <c r="W44" i="3"/>
  <c r="N32" i="3"/>
  <c r="T38" i="3"/>
  <c r="M39" i="3"/>
  <c r="R43" i="3"/>
  <c r="K37" i="3"/>
  <c r="BL41" i="3"/>
  <c r="AM41" i="3"/>
  <c r="O43" i="3"/>
  <c r="R33" i="3"/>
  <c r="BH30" i="3"/>
  <c r="AW38" i="3"/>
  <c r="AH41" i="3"/>
  <c r="AM33" i="3"/>
  <c r="V40" i="3"/>
  <c r="K38" i="3"/>
  <c r="O38" i="3"/>
  <c r="Q32" i="3"/>
  <c r="N41" i="3"/>
  <c r="N39" i="3"/>
  <c r="S39" i="3"/>
  <c r="T30" i="3"/>
  <c r="V38" i="3"/>
  <c r="AK45" i="3"/>
  <c r="AX42" i="3"/>
  <c r="M35" i="3"/>
  <c r="AU41" i="3"/>
  <c r="AI41" i="3"/>
  <c r="AJ33" i="3"/>
  <c r="AS33" i="3"/>
  <c r="U46" i="3"/>
  <c r="AL41" i="3"/>
  <c r="U44" i="3"/>
  <c r="Q36" i="3"/>
  <c r="AC33" i="3"/>
  <c r="R45" i="3"/>
  <c r="AL36" i="3"/>
  <c r="X30" i="3"/>
  <c r="AO33" i="3"/>
  <c r="AN36" i="3"/>
  <c r="AF41" i="3"/>
  <c r="U36" i="3"/>
  <c r="M34" i="3"/>
  <c r="V32" i="3"/>
  <c r="O46" i="3"/>
  <c r="T45" i="3"/>
  <c r="U30" i="3"/>
  <c r="K40" i="3"/>
  <c r="U38" i="3"/>
  <c r="L41" i="3"/>
  <c r="M31" i="3"/>
  <c r="AT39" i="3"/>
  <c r="AV41" i="3"/>
  <c r="BR41" i="3"/>
  <c r="AI38" i="3"/>
  <c r="BQ46" i="3"/>
  <c r="BB44" i="3"/>
  <c r="N43" i="3"/>
  <c r="K30" i="3"/>
  <c r="P30" i="3"/>
  <c r="N45" i="3"/>
  <c r="O29" i="3"/>
  <c r="V31" i="3"/>
  <c r="T39" i="3"/>
  <c r="P35" i="3"/>
  <c r="AG38" i="3"/>
  <c r="BL33" i="3"/>
  <c r="U37" i="3"/>
  <c r="AE45" i="3"/>
  <c r="AA30" i="3"/>
  <c r="BF38" i="3"/>
  <c r="AZ30" i="3"/>
  <c r="L30" i="3"/>
  <c r="AC41" i="3"/>
  <c r="K46" i="3"/>
  <c r="R34" i="3"/>
  <c r="Q43" i="3"/>
  <c r="M41" i="3"/>
  <c r="BN29" i="3"/>
  <c r="AE31" i="3"/>
  <c r="AE41" i="3"/>
  <c r="AO36" i="3"/>
  <c r="AA46" i="3"/>
  <c r="BR38" i="3"/>
  <c r="AD30" i="3"/>
  <c r="BM41" i="3"/>
  <c r="S34" i="3"/>
  <c r="N42" i="3"/>
  <c r="T43" i="3"/>
  <c r="T34" i="3"/>
  <c r="R39" i="3"/>
  <c r="BF41" i="3"/>
  <c r="Q39" i="3"/>
  <c r="V41" i="3"/>
  <c r="U34" i="3"/>
  <c r="T44" i="3"/>
  <c r="T35" i="3"/>
  <c r="BN28" i="3"/>
  <c r="DV28" i="3" s="1"/>
  <c r="S28" i="3"/>
  <c r="CA28" i="3" s="1"/>
  <c r="BO42" i="3"/>
  <c r="AP28" i="3"/>
  <c r="CX28" i="3" s="1"/>
  <c r="AD28" i="3"/>
  <c r="CL28" i="3" s="1"/>
  <c r="BF28" i="3"/>
  <c r="Q28" i="3"/>
  <c r="BY28" i="3" s="1"/>
  <c r="AI28" i="3"/>
  <c r="AW28" i="3"/>
  <c r="DE28" i="3" s="1"/>
  <c r="N37" i="3"/>
  <c r="L36" i="3"/>
  <c r="L29" i="3"/>
  <c r="N30" i="3"/>
  <c r="P28" i="3"/>
  <c r="BX28" i="3" s="1"/>
  <c r="AU28" i="3"/>
  <c r="DC28" i="3" s="1"/>
  <c r="AN28" i="3"/>
  <c r="AV28" i="3"/>
  <c r="DD28" i="3" s="1"/>
  <c r="BK28" i="3"/>
  <c r="DS28" i="3" s="1"/>
  <c r="K42" i="3"/>
  <c r="T42" i="3"/>
  <c r="AQ28" i="3"/>
  <c r="CY28" i="3" s="1"/>
  <c r="U28" i="3"/>
  <c r="CC28" i="3" s="1"/>
  <c r="V28" i="3"/>
  <c r="CD28" i="3" s="1"/>
  <c r="AH28" i="3"/>
  <c r="BJ28" i="3"/>
  <c r="DR28" i="3" s="1"/>
  <c r="L34" i="3"/>
  <c r="O32" i="3"/>
  <c r="S31" i="3"/>
  <c r="N44" i="3"/>
  <c r="AG33" i="3"/>
  <c r="AR28" i="3"/>
  <c r="AF28" i="3"/>
  <c r="CN28" i="3" s="1"/>
  <c r="BM28" i="3"/>
  <c r="AJ28" i="3"/>
  <c r="CR28" i="3" s="1"/>
  <c r="AZ28" i="3"/>
  <c r="M43" i="3"/>
  <c r="R31" i="3"/>
  <c r="O37" i="3"/>
  <c r="BB28" i="3"/>
  <c r="BO28" i="3"/>
  <c r="O28" i="3"/>
  <c r="BW28" i="3" s="1"/>
  <c r="BG28" i="3"/>
  <c r="DO28" i="3" s="1"/>
  <c r="BD28" i="3"/>
  <c r="BC28" i="3"/>
  <c r="V44" i="3"/>
  <c r="M45" i="3"/>
  <c r="R28" i="3"/>
  <c r="AY28" i="3"/>
  <c r="AB28" i="3"/>
  <c r="CJ28" i="3" s="1"/>
  <c r="N34" i="3"/>
  <c r="V43" i="3"/>
  <c r="AO28" i="3"/>
  <c r="Z28" i="3"/>
  <c r="CH28" i="3" s="1"/>
  <c r="AS28" i="3"/>
  <c r="DA28" i="3" s="1"/>
  <c r="Z30" i="3"/>
  <c r="M36" i="3"/>
  <c r="Q37" i="3"/>
  <c r="BR28" i="3"/>
  <c r="DZ28" i="3" s="1"/>
  <c r="AE28" i="3"/>
  <c r="AC28" i="3"/>
  <c r="BQ28" i="3"/>
  <c r="BL28" i="3"/>
  <c r="DT28" i="3" s="1"/>
  <c r="BI28" i="3"/>
  <c r="DQ28" i="3" s="1"/>
  <c r="T32" i="3"/>
  <c r="O30" i="3"/>
  <c r="U32" i="3"/>
  <c r="P36" i="3"/>
  <c r="M28" i="3"/>
  <c r="W28" i="3"/>
  <c r="CE28" i="3" s="1"/>
  <c r="AK28" i="3"/>
  <c r="K32" i="3"/>
  <c r="Q45" i="3"/>
  <c r="K35" i="3"/>
  <c r="K28" i="3"/>
  <c r="BH28" i="3"/>
  <c r="Y28" i="3"/>
  <c r="CG28" i="3" s="1"/>
  <c r="BP28" i="3"/>
  <c r="AG28" i="3"/>
  <c r="CO28" i="3" s="1"/>
  <c r="N28" i="3"/>
  <c r="BE28" i="3"/>
  <c r="AA28" i="3"/>
  <c r="CI28" i="3" s="1"/>
  <c r="AX28" i="3"/>
  <c r="DF28" i="3" s="1"/>
  <c r="AT28" i="3"/>
  <c r="T28" i="3"/>
  <c r="BA28" i="3"/>
  <c r="DI28" i="3" s="1"/>
  <c r="M37" i="3"/>
  <c r="L28" i="3"/>
  <c r="BT28" i="3" s="1"/>
  <c r="AL28" i="3"/>
  <c r="AN46" i="3"/>
  <c r="S41" i="3"/>
  <c r="AM28" i="3"/>
  <c r="X28" i="3"/>
  <c r="J4" i="5"/>
  <c r="J6" i="5" s="1"/>
  <c r="X24" i="11" l="1"/>
  <c r="AB24" i="11"/>
  <c r="AF24" i="11"/>
  <c r="Y24" i="11"/>
  <c r="AD24" i="11"/>
  <c r="V25" i="11"/>
  <c r="Z25" i="11"/>
  <c r="AD25" i="11"/>
  <c r="V26" i="11"/>
  <c r="Z26" i="11"/>
  <c r="AD26" i="11"/>
  <c r="U24" i="11"/>
  <c r="Z24" i="11"/>
  <c r="AE24" i="11"/>
  <c r="W25" i="11"/>
  <c r="AA25" i="11"/>
  <c r="AE25" i="11"/>
  <c r="W26" i="11"/>
  <c r="AA26" i="11"/>
  <c r="AE26" i="11"/>
  <c r="V24" i="11"/>
  <c r="AA24" i="11"/>
  <c r="X25" i="11"/>
  <c r="AB25" i="11"/>
  <c r="AF25" i="11"/>
  <c r="X26" i="11"/>
  <c r="AB26" i="11"/>
  <c r="AF26" i="11"/>
  <c r="U26" i="11"/>
  <c r="V27" i="11"/>
  <c r="Z27" i="11"/>
  <c r="AD27" i="11"/>
  <c r="V28" i="11"/>
  <c r="Z28" i="11"/>
  <c r="AD28" i="11"/>
  <c r="V29" i="11"/>
  <c r="Z29" i="11"/>
  <c r="AD29" i="11"/>
  <c r="V30" i="11"/>
  <c r="Z30" i="11"/>
  <c r="AD30" i="11"/>
  <c r="V31" i="11"/>
  <c r="W24" i="11"/>
  <c r="U25" i="11"/>
  <c r="Y26" i="11"/>
  <c r="W27" i="11"/>
  <c r="AA27" i="11"/>
  <c r="AE27" i="11"/>
  <c r="W28" i="11"/>
  <c r="AA28" i="11"/>
  <c r="AE28" i="11"/>
  <c r="W29" i="11"/>
  <c r="AA29" i="11"/>
  <c r="AE29" i="11"/>
  <c r="W30" i="11"/>
  <c r="AA30" i="11"/>
  <c r="AE30" i="11"/>
  <c r="AC24" i="11"/>
  <c r="Y25" i="11"/>
  <c r="AC26" i="11"/>
  <c r="X27" i="11"/>
  <c r="AB27" i="11"/>
  <c r="AF27" i="11"/>
  <c r="X28" i="11"/>
  <c r="AB28" i="11"/>
  <c r="AF28" i="11"/>
  <c r="X29" i="11"/>
  <c r="AB29" i="11"/>
  <c r="AF29" i="11"/>
  <c r="X30" i="11"/>
  <c r="AB30" i="11"/>
  <c r="AF30" i="11"/>
  <c r="X31" i="11"/>
  <c r="AB31" i="11"/>
  <c r="AF31" i="11"/>
  <c r="X32" i="11"/>
  <c r="AB32" i="11"/>
  <c r="AF32" i="11"/>
  <c r="X33" i="11"/>
  <c r="AB33" i="11"/>
  <c r="AF33" i="11"/>
  <c r="X34" i="11"/>
  <c r="AB34" i="11"/>
  <c r="AF34" i="11"/>
  <c r="X35" i="11"/>
  <c r="AB35" i="11"/>
  <c r="AF35" i="11"/>
  <c r="X36" i="11"/>
  <c r="AB36" i="11"/>
  <c r="AF36" i="11"/>
  <c r="Y27" i="11"/>
  <c r="AC28" i="11"/>
  <c r="U30" i="11"/>
  <c r="U31" i="11"/>
  <c r="AA31" i="11"/>
  <c r="U32" i="11"/>
  <c r="Z32" i="11"/>
  <c r="AE32" i="11"/>
  <c r="Y33" i="11"/>
  <c r="AD33" i="11"/>
  <c r="W34" i="11"/>
  <c r="AC34" i="11"/>
  <c r="V35" i="11"/>
  <c r="AA35" i="11"/>
  <c r="U36" i="11"/>
  <c r="Z36" i="11"/>
  <c r="AE36" i="11"/>
  <c r="V37" i="11"/>
  <c r="Z37" i="11"/>
  <c r="AD37" i="11"/>
  <c r="AC25" i="11"/>
  <c r="AC27" i="11"/>
  <c r="U29" i="11"/>
  <c r="Y30" i="11"/>
  <c r="W31" i="11"/>
  <c r="AC31" i="11"/>
  <c r="V32" i="11"/>
  <c r="AA32" i="11"/>
  <c r="U33" i="11"/>
  <c r="Z33" i="11"/>
  <c r="AE33" i="11"/>
  <c r="Y34" i="11"/>
  <c r="AD34" i="11"/>
  <c r="W35" i="11"/>
  <c r="AC35" i="11"/>
  <c r="V36" i="11"/>
  <c r="AA36" i="11"/>
  <c r="U28" i="11"/>
  <c r="Y29" i="11"/>
  <c r="AC30" i="11"/>
  <c r="Y31" i="11"/>
  <c r="AD31" i="11"/>
  <c r="W32" i="11"/>
  <c r="AC32" i="11"/>
  <c r="V33" i="11"/>
  <c r="AA33" i="11"/>
  <c r="U34" i="11"/>
  <c r="Z34" i="11"/>
  <c r="AE34" i="11"/>
  <c r="Y35" i="11"/>
  <c r="AD35" i="11"/>
  <c r="W36" i="11"/>
  <c r="AC36" i="11"/>
  <c r="X37" i="11"/>
  <c r="Y32" i="11"/>
  <c r="AC33" i="11"/>
  <c r="Y37" i="11"/>
  <c r="AE37" i="11"/>
  <c r="W23" i="11"/>
  <c r="AE23" i="11"/>
  <c r="U27" i="11"/>
  <c r="Y28" i="11"/>
  <c r="AC29" i="11"/>
  <c r="Z31" i="11"/>
  <c r="AD32" i="11"/>
  <c r="U35" i="11"/>
  <c r="Y36" i="11"/>
  <c r="AA37" i="11"/>
  <c r="AF37" i="11"/>
  <c r="X23" i="11"/>
  <c r="AB23" i="11"/>
  <c r="AF23" i="11"/>
  <c r="AE31" i="11"/>
  <c r="V34" i="11"/>
  <c r="Z35" i="11"/>
  <c r="AD36" i="11"/>
  <c r="U37" i="11"/>
  <c r="AB37" i="11"/>
  <c r="Y23" i="11"/>
  <c r="AC23" i="11"/>
  <c r="V23" i="11"/>
  <c r="W33" i="11"/>
  <c r="AA34" i="11"/>
  <c r="AE35" i="11"/>
  <c r="W37" i="11"/>
  <c r="AC37" i="11"/>
  <c r="Z23" i="11"/>
  <c r="AD23" i="11"/>
  <c r="U23" i="11"/>
  <c r="AA23" i="11"/>
  <c r="FW28" i="3"/>
  <c r="ER28" i="3"/>
  <c r="GZ28" i="3" s="1"/>
  <c r="FZ28" i="3"/>
  <c r="IH28" i="3" s="1"/>
  <c r="FL28" i="3"/>
  <c r="HT28" i="3" s="1"/>
  <c r="FM28" i="3"/>
  <c r="HU28" i="3" s="1"/>
  <c r="GD28" i="3"/>
  <c r="IL28" i="3" s="1"/>
  <c r="BG40" i="10" s="1"/>
  <c r="GH28" i="3"/>
  <c r="IP28" i="3" s="1"/>
  <c r="FQ28" i="3"/>
  <c r="HY28" i="3" s="1"/>
  <c r="FG28" i="3"/>
  <c r="HO28" i="3" s="1"/>
  <c r="FN28" i="3"/>
  <c r="FI28" i="3"/>
  <c r="EM28" i="3"/>
  <c r="GU28" i="3" s="1"/>
  <c r="EE28" i="3"/>
  <c r="FK28" i="3"/>
  <c r="HS28" i="3" s="1"/>
  <c r="EG28" i="3"/>
  <c r="GO28" i="3" s="1"/>
  <c r="J40" i="10" s="1"/>
  <c r="GB28" i="3"/>
  <c r="IJ28" i="3" s="1"/>
  <c r="EK28" i="3"/>
  <c r="GS28" i="3" s="1"/>
  <c r="GA28" i="3"/>
  <c r="II28" i="3" s="1"/>
  <c r="EF28" i="3"/>
  <c r="GN28" i="3" s="1"/>
  <c r="EI28" i="3"/>
  <c r="GQ28" i="3" s="1"/>
  <c r="FF28" i="3"/>
  <c r="EZ28" i="3"/>
  <c r="FY28" i="3"/>
  <c r="IG28" i="3" s="1"/>
  <c r="BB40" i="10" s="1"/>
  <c r="EO28" i="3"/>
  <c r="EL28" i="3"/>
  <c r="GT28" i="3" s="1"/>
  <c r="X47" i="3"/>
  <c r="AL47" i="3"/>
  <c r="T47" i="3"/>
  <c r="BE47" i="3"/>
  <c r="Y47" i="3"/>
  <c r="M47" i="3"/>
  <c r="AC47" i="3"/>
  <c r="AO47" i="3"/>
  <c r="AY47" i="3"/>
  <c r="BC47" i="3"/>
  <c r="BO47" i="3"/>
  <c r="AF47" i="3"/>
  <c r="AH47" i="3"/>
  <c r="AN47" i="3"/>
  <c r="AI47" i="3"/>
  <c r="AP47" i="3"/>
  <c r="DU36" i="3"/>
  <c r="CW37" i="3"/>
  <c r="CY34" i="3"/>
  <c r="DZ42" i="3"/>
  <c r="DX45" i="3"/>
  <c r="CM35" i="3"/>
  <c r="DI43" i="3"/>
  <c r="CI29" i="3"/>
  <c r="DV38" i="3"/>
  <c r="BS35" i="3"/>
  <c r="DI34" i="3"/>
  <c r="CF43" i="3"/>
  <c r="CK38" i="3"/>
  <c r="DI40" i="3"/>
  <c r="CO37" i="3"/>
  <c r="CF34" i="3"/>
  <c r="CN29" i="3"/>
  <c r="DX44" i="3"/>
  <c r="BU45" i="3"/>
  <c r="CX36" i="3"/>
  <c r="DR30" i="3"/>
  <c r="DL43" i="3"/>
  <c r="CQ41" i="3"/>
  <c r="CK34" i="3"/>
  <c r="DG37" i="3"/>
  <c r="BT40" i="3"/>
  <c r="CI46" i="3"/>
  <c r="DW37" i="3"/>
  <c r="DX38" i="3"/>
  <c r="DN32" i="3"/>
  <c r="CI35" i="3"/>
  <c r="DN41" i="3"/>
  <c r="BX37" i="3"/>
  <c r="CA29" i="3"/>
  <c r="CO32" i="3"/>
  <c r="CT36" i="3"/>
  <c r="CY41" i="3"/>
  <c r="CV41" i="3"/>
  <c r="CQ43" i="3"/>
  <c r="DG34" i="3"/>
  <c r="CX46" i="3"/>
  <c r="DS40" i="3"/>
  <c r="CK46" i="3"/>
  <c r="CM31" i="3"/>
  <c r="CL42" i="3"/>
  <c r="DF29" i="3"/>
  <c r="DV45" i="3"/>
  <c r="BV41" i="3"/>
  <c r="DI33" i="3"/>
  <c r="CB31" i="3"/>
  <c r="CG39" i="3"/>
  <c r="BX39" i="3"/>
  <c r="DF43" i="3"/>
  <c r="CI40" i="3"/>
  <c r="CY30" i="3"/>
  <c r="DV40" i="3"/>
  <c r="DY38" i="3"/>
  <c r="DY33" i="3"/>
  <c r="BS32" i="3"/>
  <c r="DQ46" i="3"/>
  <c r="CZ38" i="3"/>
  <c r="BW29" i="3"/>
  <c r="DM42" i="3"/>
  <c r="DT41" i="3"/>
  <c r="CV35" i="3"/>
  <c r="CB34" i="3"/>
  <c r="BT45" i="3"/>
  <c r="CK42" i="3"/>
  <c r="CA36" i="3"/>
  <c r="DH32" i="3"/>
  <c r="DS41" i="3"/>
  <c r="DR42" i="3"/>
  <c r="CI38" i="3"/>
  <c r="CG32" i="3"/>
  <c r="CR43" i="3"/>
  <c r="DC46" i="3"/>
  <c r="CT44" i="3"/>
  <c r="CA40" i="3"/>
  <c r="DP40" i="3"/>
  <c r="CV45" i="3"/>
  <c r="CH32" i="3"/>
  <c r="DM37" i="3"/>
  <c r="CX37" i="3"/>
  <c r="CS33" i="3"/>
  <c r="CR46" i="3"/>
  <c r="DB44" i="3"/>
  <c r="CB30" i="3"/>
  <c r="DJ39" i="3"/>
  <c r="CP41" i="3"/>
  <c r="CL37" i="3"/>
  <c r="DR35" i="3"/>
  <c r="CW38" i="3"/>
  <c r="CB32" i="3"/>
  <c r="CQ34" i="3"/>
  <c r="DN45" i="3"/>
  <c r="BT35" i="3"/>
  <c r="CF35" i="3"/>
  <c r="DW35" i="3"/>
  <c r="CI45" i="3"/>
  <c r="DA35" i="3"/>
  <c r="CP29" i="3"/>
  <c r="DF42" i="3"/>
  <c r="DQ33" i="3"/>
  <c r="DE45" i="3"/>
  <c r="CO41" i="3"/>
  <c r="CS35" i="3"/>
  <c r="CM46" i="3"/>
  <c r="DE35" i="3"/>
  <c r="CQ44" i="3"/>
  <c r="DG39" i="3"/>
  <c r="DP31" i="3"/>
  <c r="DU43" i="3"/>
  <c r="CP37" i="3"/>
  <c r="CY44" i="3"/>
  <c r="DE37" i="3"/>
  <c r="CR41" i="3"/>
  <c r="DB35" i="3"/>
  <c r="DI41" i="3"/>
  <c r="CH36" i="3"/>
  <c r="CT42" i="3"/>
  <c r="DE31" i="3"/>
  <c r="DB45" i="3"/>
  <c r="BT36" i="3"/>
  <c r="CL35" i="3"/>
  <c r="DR46" i="3"/>
  <c r="CB44" i="3"/>
  <c r="BY45" i="3"/>
  <c r="CF33" i="3"/>
  <c r="BZ39" i="3"/>
  <c r="DS34" i="3"/>
  <c r="DF35" i="3"/>
  <c r="CV29" i="3"/>
  <c r="CT39" i="3"/>
  <c r="CN35" i="3"/>
  <c r="CS38" i="3"/>
  <c r="CJ34" i="3"/>
  <c r="BU41" i="3"/>
  <c r="CU41" i="3"/>
  <c r="CX34" i="3"/>
  <c r="DL33" i="3"/>
  <c r="DC35" i="3"/>
  <c r="CU46" i="3"/>
  <c r="DH39" i="3"/>
  <c r="DT37" i="3"/>
  <c r="BS30" i="3"/>
  <c r="DT29" i="3"/>
  <c r="DY31" i="3"/>
  <c r="CM34" i="3"/>
  <c r="DR32" i="3"/>
  <c r="CO36" i="3"/>
  <c r="BV44" i="3"/>
  <c r="CB35" i="3"/>
  <c r="CE33" i="3"/>
  <c r="DY37" i="3"/>
  <c r="DY45" i="3"/>
  <c r="DM40" i="3"/>
  <c r="DM31" i="3"/>
  <c r="BU30" i="3"/>
  <c r="CS42" i="3"/>
  <c r="CO45" i="3"/>
  <c r="DC32" i="3"/>
  <c r="DE33" i="3"/>
  <c r="BT37" i="3"/>
  <c r="BU42" i="3"/>
  <c r="DD36" i="3"/>
  <c r="BW34" i="3"/>
  <c r="CK37" i="3"/>
  <c r="CY35" i="3"/>
  <c r="DW33" i="3"/>
  <c r="DS44" i="3"/>
  <c r="DS31" i="3"/>
  <c r="DH36" i="3"/>
  <c r="BZ46" i="3"/>
  <c r="CV43" i="3"/>
  <c r="DZ32" i="3"/>
  <c r="DL46" i="3"/>
  <c r="DU37" i="3"/>
  <c r="DC29" i="3"/>
  <c r="BY33" i="3"/>
  <c r="BZ41" i="3"/>
  <c r="DC31" i="3"/>
  <c r="CX40" i="3"/>
  <c r="BX44" i="3"/>
  <c r="CQ35" i="3"/>
  <c r="CJ36" i="3"/>
  <c r="BV37" i="3"/>
  <c r="DV41" i="3"/>
  <c r="DK30" i="3"/>
  <c r="CU45" i="3"/>
  <c r="DO44" i="3"/>
  <c r="DL34" i="3"/>
  <c r="CN42" i="3"/>
  <c r="DY39" i="3"/>
  <c r="CM45" i="3"/>
  <c r="DG45" i="3"/>
  <c r="CR45" i="3"/>
  <c r="BS42" i="3"/>
  <c r="BW30" i="3"/>
  <c r="BS31" i="3"/>
  <c r="DC42" i="3"/>
  <c r="DV43" i="3"/>
  <c r="DZ38" i="3"/>
  <c r="DJ31" i="3"/>
  <c r="DB30" i="3"/>
  <c r="DS39" i="3"/>
  <c r="DT30" i="3"/>
  <c r="BZ42" i="3"/>
  <c r="DK36" i="3"/>
  <c r="CK36" i="3"/>
  <c r="CI34" i="3"/>
  <c r="CE32" i="3"/>
  <c r="CU33" i="3"/>
  <c r="CQ33" i="3"/>
  <c r="DY32" i="3"/>
  <c r="DZ36" i="3"/>
  <c r="DP29" i="3"/>
  <c r="DR37" i="3"/>
  <c r="DX36" i="3"/>
  <c r="DU33" i="3"/>
  <c r="CM37" i="3"/>
  <c r="DK39" i="3"/>
  <c r="DE46" i="3"/>
  <c r="CJ31" i="3"/>
  <c r="DE44" i="3"/>
  <c r="CR30" i="3"/>
  <c r="DE32" i="3"/>
  <c r="CH45" i="3"/>
  <c r="DV32" i="3"/>
  <c r="DU40" i="3"/>
  <c r="DD44" i="3"/>
  <c r="DW42" i="3"/>
  <c r="CF29" i="3"/>
  <c r="DK35" i="3"/>
  <c r="DE36" i="3"/>
  <c r="CI37" i="3"/>
  <c r="CZ32" i="3"/>
  <c r="CN36" i="3"/>
  <c r="BT30" i="3"/>
  <c r="DM45" i="3"/>
  <c r="CF42" i="3"/>
  <c r="CG43" i="3"/>
  <c r="CA31" i="3"/>
  <c r="CE38" i="3"/>
  <c r="CE44" i="3"/>
  <c r="DB43" i="3"/>
  <c r="CZ42" i="3"/>
  <c r="CH35" i="3"/>
  <c r="CV40" i="3"/>
  <c r="CX38" i="3"/>
  <c r="DM36" i="3"/>
  <c r="CQ42" i="3"/>
  <c r="CL29" i="3"/>
  <c r="CD45" i="3"/>
  <c r="CH29" i="3"/>
  <c r="CA34" i="3"/>
  <c r="CU43" i="3"/>
  <c r="BZ32" i="3"/>
  <c r="CB43" i="3"/>
  <c r="CH44" i="3"/>
  <c r="CP40" i="3"/>
  <c r="BZ33" i="3"/>
  <c r="CY45" i="3"/>
  <c r="BT32" i="3"/>
  <c r="DE40" i="3"/>
  <c r="CN43" i="3"/>
  <c r="BV42" i="3"/>
  <c r="CW39" i="3"/>
  <c r="BS34" i="3"/>
  <c r="BW32" i="3"/>
  <c r="BT44" i="3"/>
  <c r="DE29" i="3"/>
  <c r="CJ45" i="3"/>
  <c r="EQ28" i="3"/>
  <c r="GY28" i="3" s="1"/>
  <c r="AM47" i="3"/>
  <c r="N47" i="3"/>
  <c r="BI47" i="3"/>
  <c r="AE47" i="3"/>
  <c r="R47" i="3"/>
  <c r="BD47" i="3"/>
  <c r="BB47" i="3"/>
  <c r="AZ47" i="3"/>
  <c r="AR47" i="3"/>
  <c r="V47" i="3"/>
  <c r="AU47" i="3"/>
  <c r="Q47" i="3"/>
  <c r="DM28" i="3"/>
  <c r="CU28" i="3"/>
  <c r="CM28" i="3"/>
  <c r="DH28" i="3"/>
  <c r="CR34" i="3"/>
  <c r="CC34" i="3"/>
  <c r="DP44" i="3"/>
  <c r="DW28" i="3"/>
  <c r="DR40" i="3"/>
  <c r="CV30" i="3"/>
  <c r="CF38" i="3"/>
  <c r="DK28" i="3"/>
  <c r="DV31" i="3"/>
  <c r="DL35" i="3"/>
  <c r="BU36" i="3"/>
  <c r="CK28" i="3"/>
  <c r="DD31" i="3"/>
  <c r="DP38" i="3"/>
  <c r="CN31" i="3"/>
  <c r="CJ46" i="3"/>
  <c r="CV39" i="3"/>
  <c r="DU42" i="3"/>
  <c r="CK40" i="3"/>
  <c r="CG34" i="3"/>
  <c r="CC30" i="3"/>
  <c r="CV31" i="3"/>
  <c r="DI39" i="3"/>
  <c r="CU37" i="3"/>
  <c r="CK33" i="3"/>
  <c r="CC38" i="3"/>
  <c r="BS37" i="3"/>
  <c r="DT39" i="3"/>
  <c r="DT43" i="3"/>
  <c r="DW43" i="3"/>
  <c r="DC41" i="3"/>
  <c r="DC40" i="3"/>
  <c r="CW42" i="3"/>
  <c r="BU44" i="3"/>
  <c r="BV32" i="3"/>
  <c r="DP39" i="3"/>
  <c r="DE30" i="3"/>
  <c r="CN41" i="3"/>
  <c r="CB42" i="3"/>
  <c r="CK35" i="3"/>
  <c r="CY42" i="3"/>
  <c r="DD34" i="3"/>
  <c r="BU46" i="3"/>
  <c r="DW32" i="3"/>
  <c r="DS33" i="3"/>
  <c r="CQ31" i="3"/>
  <c r="DN43" i="3"/>
  <c r="CV46" i="3"/>
  <c r="CR44" i="3"/>
  <c r="DM30" i="3"/>
  <c r="BW42" i="3"/>
  <c r="CE31" i="3"/>
  <c r="CJ41" i="3"/>
  <c r="DB39" i="3"/>
  <c r="BW44" i="3"/>
  <c r="DD45" i="3"/>
  <c r="DI31" i="3"/>
  <c r="BT31" i="3"/>
  <c r="DI37" i="3"/>
  <c r="CO35" i="3"/>
  <c r="DQ41" i="3"/>
  <c r="DK40" i="3"/>
  <c r="CN37" i="3"/>
  <c r="DQ35" i="3"/>
  <c r="CS46" i="3"/>
  <c r="BX33" i="3"/>
  <c r="CB36" i="3"/>
  <c r="CS40" i="3"/>
  <c r="CS32" i="3"/>
  <c r="CH38" i="3"/>
  <c r="DD46" i="3"/>
  <c r="DY42" i="3"/>
  <c r="BX41" i="3"/>
  <c r="CC45" i="3"/>
  <c r="CF36" i="3"/>
  <c r="DX43" i="3"/>
  <c r="BY35" i="3"/>
  <c r="DJ29" i="3"/>
  <c r="CZ37" i="3"/>
  <c r="CE34" i="3"/>
  <c r="CQ37" i="3"/>
  <c r="BT42" i="3"/>
  <c r="CM30" i="3"/>
  <c r="DC38" i="3"/>
  <c r="CT32" i="3"/>
  <c r="CE45" i="3"/>
  <c r="CD30" i="3"/>
  <c r="DI35" i="3"/>
  <c r="DA43" i="3"/>
  <c r="CG46" i="3"/>
  <c r="DH33" i="3"/>
  <c r="CD41" i="3"/>
  <c r="BX34" i="3"/>
  <c r="DJ46" i="3"/>
  <c r="BU39" i="3"/>
  <c r="DR33" i="3"/>
  <c r="BY31" i="3"/>
  <c r="CF40" i="3"/>
  <c r="DF31" i="3"/>
  <c r="DJ33" i="3"/>
  <c r="DB32" i="3"/>
  <c r="BU34" i="3"/>
  <c r="BY40" i="3"/>
  <c r="DD35" i="3"/>
  <c r="DE38" i="3"/>
  <c r="DI36" i="3"/>
  <c r="DE34" i="3"/>
  <c r="CZ46" i="3"/>
  <c r="DF45" i="3"/>
  <c r="CC32" i="3"/>
  <c r="BX36" i="3"/>
  <c r="CY29" i="3"/>
  <c r="BV39" i="3"/>
  <c r="DW36" i="3"/>
  <c r="BV43" i="3"/>
  <c r="DW34" i="3"/>
  <c r="DZ31" i="3"/>
  <c r="BU32" i="3"/>
  <c r="BY41" i="3"/>
  <c r="CH31" i="3"/>
  <c r="DH42" i="3"/>
  <c r="CM39" i="3"/>
  <c r="DH43" i="3"/>
  <c r="CA45" i="3"/>
  <c r="DS32" i="3"/>
  <c r="DD33" i="3"/>
  <c r="DF41" i="3"/>
  <c r="BV30" i="3"/>
  <c r="CC41" i="3"/>
  <c r="CG35" i="3"/>
  <c r="DI32" i="3"/>
  <c r="DS42" i="3"/>
  <c r="DZ39" i="3"/>
  <c r="CE29" i="3"/>
  <c r="CJ40" i="3"/>
  <c r="DX41" i="3"/>
  <c r="CM44" i="3"/>
  <c r="CE39" i="3"/>
  <c r="CL46" i="3"/>
  <c r="DV29" i="3"/>
  <c r="CL30" i="3"/>
  <c r="CO38" i="3"/>
  <c r="DH31" i="3"/>
  <c r="CI30" i="3"/>
  <c r="DU34" i="3"/>
  <c r="CF45" i="3"/>
  <c r="DP30" i="3"/>
  <c r="DO45" i="3"/>
  <c r="DH44" i="3"/>
  <c r="CZ45" i="3"/>
  <c r="CJ32" i="3"/>
  <c r="CQ45" i="3"/>
  <c r="CY39" i="3"/>
  <c r="CF31" i="3"/>
  <c r="DS36" i="3"/>
  <c r="DQ45" i="3"/>
  <c r="DG35" i="3"/>
  <c r="CT43" i="3"/>
  <c r="CW29" i="3"/>
  <c r="CI41" i="3"/>
  <c r="DK33" i="3"/>
  <c r="DT33" i="3"/>
  <c r="DP36" i="3"/>
  <c r="BS44" i="3"/>
  <c r="DJ45" i="3"/>
  <c r="DD41" i="3"/>
  <c r="DF39" i="3"/>
  <c r="BW36" i="3"/>
  <c r="DF40" i="3"/>
  <c r="DK32" i="3"/>
  <c r="DT45" i="3"/>
  <c r="DO34" i="3"/>
  <c r="CP33" i="3"/>
  <c r="DD42" i="3"/>
  <c r="CO39" i="3"/>
  <c r="DX39" i="3"/>
  <c r="DL44" i="3"/>
  <c r="DV39" i="3"/>
  <c r="DL38" i="3"/>
  <c r="CR42" i="3"/>
  <c r="CT35" i="3"/>
  <c r="CK31" i="3"/>
  <c r="DJ38" i="3"/>
  <c r="BU38" i="3"/>
  <c r="DN36" i="3"/>
  <c r="CT31" i="3"/>
  <c r="CZ34" i="3"/>
  <c r="DV36" i="3"/>
  <c r="DO39" i="3"/>
  <c r="DG33" i="3"/>
  <c r="CX30" i="3"/>
  <c r="CY37" i="3"/>
  <c r="CG41" i="3"/>
  <c r="DV46" i="3"/>
  <c r="CO40" i="3"/>
  <c r="CM29" i="3"/>
  <c r="CD40" i="3"/>
  <c r="CE43" i="3"/>
  <c r="DC34" i="3"/>
  <c r="DH45" i="3"/>
  <c r="CR31" i="3"/>
  <c r="DO46" i="3"/>
  <c r="DY35" i="3"/>
  <c r="DR45" i="3"/>
  <c r="DH37" i="3"/>
  <c r="DU38" i="3"/>
  <c r="DS43" i="3"/>
  <c r="DI46" i="3"/>
  <c r="CV37" i="3"/>
  <c r="CU31" i="3"/>
  <c r="BZ35" i="3"/>
  <c r="DN37" i="3"/>
  <c r="CR29" i="3"/>
  <c r="CB40" i="3"/>
  <c r="DO29" i="3"/>
  <c r="DL30" i="3"/>
  <c r="CJ33" i="3"/>
  <c r="DQ37" i="3"/>
  <c r="DI30" i="3"/>
  <c r="DQ39" i="3"/>
  <c r="DV44" i="3"/>
  <c r="CD34" i="3"/>
  <c r="BY32" i="3"/>
  <c r="CE41" i="3"/>
  <c r="CM40" i="3"/>
  <c r="DP43" i="3"/>
  <c r="DR44" i="3"/>
  <c r="CZ35" i="3"/>
  <c r="CD43" i="3"/>
  <c r="DS38" i="3"/>
  <c r="DL36" i="3"/>
  <c r="DO33" i="3"/>
  <c r="DV35" i="3"/>
  <c r="BV33" i="3"/>
  <c r="CN39" i="3"/>
  <c r="CA30" i="3"/>
  <c r="CK44" i="3"/>
  <c r="DT46" i="3"/>
  <c r="DG29" i="3"/>
  <c r="CN32" i="3"/>
  <c r="CB38" i="3"/>
  <c r="CE40" i="3"/>
  <c r="CZ36" i="3"/>
  <c r="CW40" i="3"/>
  <c r="CE46" i="3"/>
  <c r="CX42" i="3"/>
  <c r="BU33" i="3"/>
  <c r="CK30" i="3"/>
  <c r="CP32" i="3"/>
  <c r="CC36" i="3"/>
  <c r="CV32" i="3"/>
  <c r="DN46" i="3"/>
  <c r="BX38" i="3"/>
  <c r="DG38" i="3"/>
  <c r="DL29" i="3"/>
  <c r="CN40" i="3"/>
  <c r="CA41" i="3"/>
  <c r="CV38" i="3"/>
  <c r="CH33" i="3"/>
  <c r="BX32" i="3"/>
  <c r="DL37" i="3"/>
  <c r="CD33" i="3"/>
  <c r="DI29" i="3"/>
  <c r="BZ43" i="3"/>
  <c r="CS37" i="3"/>
  <c r="CF32" i="3"/>
  <c r="DK46" i="3"/>
  <c r="BZ44" i="3"/>
  <c r="CA42" i="3"/>
  <c r="CL39" i="3"/>
  <c r="CK41" i="3"/>
  <c r="DI38" i="3"/>
  <c r="EB28" i="3"/>
  <c r="AT47" i="3"/>
  <c r="EW28" i="3"/>
  <c r="HE28" i="3" s="1"/>
  <c r="AG47" i="3"/>
  <c r="K47" i="3"/>
  <c r="AK47" i="3"/>
  <c r="BL47" i="3"/>
  <c r="BR47" i="3"/>
  <c r="AS47" i="3"/>
  <c r="BG47" i="3"/>
  <c r="AJ47" i="3"/>
  <c r="U47" i="3"/>
  <c r="BK47" i="3"/>
  <c r="P47" i="3"/>
  <c r="BF47" i="3"/>
  <c r="S47" i="3"/>
  <c r="BZ28" i="3"/>
  <c r="CZ28" i="3"/>
  <c r="DL28" i="3"/>
  <c r="CX29" i="3"/>
  <c r="CG36" i="3"/>
  <c r="DO38" i="3"/>
  <c r="CQ28" i="3"/>
  <c r="BW45" i="3"/>
  <c r="CP39" i="3"/>
  <c r="CT33" i="3"/>
  <c r="DJ28" i="3"/>
  <c r="DC36" i="3"/>
  <c r="CV42" i="3"/>
  <c r="CT30" i="3"/>
  <c r="CF28" i="3"/>
  <c r="CB28" i="3"/>
  <c r="BZ36" i="3"/>
  <c r="CU34" i="3"/>
  <c r="DQ30" i="3"/>
  <c r="CV36" i="3"/>
  <c r="DE39" i="3"/>
  <c r="DW31" i="3"/>
  <c r="BY37" i="3"/>
  <c r="CT38" i="3"/>
  <c r="CW35" i="3"/>
  <c r="CR32" i="3"/>
  <c r="CZ40" i="3"/>
  <c r="BV38" i="3"/>
  <c r="CX39" i="3"/>
  <c r="CL44" i="3"/>
  <c r="CZ44" i="3"/>
  <c r="BU35" i="3"/>
  <c r="DZ41" i="3"/>
  <c r="DV33" i="3"/>
  <c r="CS45" i="3"/>
  <c r="CJ37" i="3"/>
  <c r="DK31" i="3"/>
  <c r="CF37" i="3"/>
  <c r="CW32" i="3"/>
  <c r="CN34" i="3"/>
  <c r="DE41" i="3"/>
  <c r="CG29" i="3"/>
  <c r="CH30" i="3"/>
  <c r="DG46" i="3"/>
  <c r="CD39" i="3"/>
  <c r="DD38" i="3"/>
  <c r="DT34" i="3"/>
  <c r="DN31" i="3"/>
  <c r="DW44" i="3"/>
  <c r="DB38" i="3"/>
  <c r="DG32" i="3"/>
  <c r="DF36" i="3"/>
  <c r="DN34" i="3"/>
  <c r="DW40" i="3"/>
  <c r="DK45" i="3"/>
  <c r="DB31" i="3"/>
  <c r="CF44" i="3"/>
  <c r="BW39" i="3"/>
  <c r="BT41" i="3"/>
  <c r="CB37" i="3"/>
  <c r="DN38" i="3"/>
  <c r="DP42" i="3"/>
  <c r="CS36" i="3"/>
  <c r="CA43" i="3"/>
  <c r="CT46" i="3"/>
  <c r="DG36" i="3"/>
  <c r="CZ29" i="3"/>
  <c r="DQ38" i="3"/>
  <c r="CD37" i="3"/>
  <c r="CC37" i="3"/>
  <c r="CN30" i="3"/>
  <c r="CP30" i="3"/>
  <c r="CN44" i="3"/>
  <c r="CB41" i="3"/>
  <c r="DU39" i="3"/>
  <c r="DW29" i="3"/>
  <c r="DX29" i="3"/>
  <c r="CY38" i="3"/>
  <c r="CV33" i="3"/>
  <c r="BS29" i="3"/>
  <c r="CD36" i="3"/>
  <c r="CW44" i="3"/>
  <c r="CG38" i="3"/>
  <c r="DF44" i="3"/>
  <c r="DI42" i="3"/>
  <c r="DK41" i="3"/>
  <c r="CU38" i="3"/>
  <c r="DQ42" i="3"/>
  <c r="BS43" i="3"/>
  <c r="CW43" i="3"/>
  <c r="DU45" i="3"/>
  <c r="DT35" i="3"/>
  <c r="DG43" i="3"/>
  <c r="BV35" i="3"/>
  <c r="CL45" i="3"/>
  <c r="CP34" i="3"/>
  <c r="DI44" i="3"/>
  <c r="CL34" i="3"/>
  <c r="CO34" i="3"/>
  <c r="DJ35" i="3"/>
  <c r="BV40" i="3"/>
  <c r="DJ34" i="3"/>
  <c r="CR38" i="3"/>
  <c r="CA35" i="3"/>
  <c r="DW46" i="3"/>
  <c r="CH37" i="3"/>
  <c r="CY33" i="3"/>
  <c r="BZ31" i="3"/>
  <c r="CV34" i="3"/>
  <c r="DA37" i="3"/>
  <c r="CZ39" i="3"/>
  <c r="CP44" i="3"/>
  <c r="DM44" i="3"/>
  <c r="CO30" i="3"/>
  <c r="DZ45" i="3"/>
  <c r="CX43" i="3"/>
  <c r="BY36" i="3"/>
  <c r="DJ41" i="3"/>
  <c r="DN29" i="3"/>
  <c r="CQ39" i="3"/>
  <c r="CI43" i="3"/>
  <c r="CT29" i="3"/>
  <c r="BY46" i="3"/>
  <c r="BX30" i="3"/>
  <c r="BY30" i="3"/>
  <c r="DL41" i="3"/>
  <c r="BS41" i="3"/>
  <c r="DJ32" i="3"/>
  <c r="DO40" i="3"/>
  <c r="DC30" i="3"/>
  <c r="CU32" i="3"/>
  <c r="CS31" i="3"/>
  <c r="CJ29" i="3"/>
  <c r="DN30" i="3"/>
  <c r="DZ35" i="3"/>
  <c r="DP33" i="3"/>
  <c r="DM46" i="3"/>
  <c r="DP34" i="3"/>
  <c r="CM33" i="3"/>
  <c r="CW33" i="3"/>
  <c r="CT34" i="3"/>
  <c r="DO36" i="3"/>
  <c r="DQ44" i="3"/>
  <c r="DZ46" i="3"/>
  <c r="DS30" i="3"/>
  <c r="BU29" i="3"/>
  <c r="BT33" i="3"/>
  <c r="CO43" i="3"/>
  <c r="DF30" i="3"/>
  <c r="DX37" i="3"/>
  <c r="DG41" i="3"/>
  <c r="DV37" i="3"/>
  <c r="CR39" i="3"/>
  <c r="CD29" i="3"/>
  <c r="DP41" i="3"/>
  <c r="CM43" i="3"/>
  <c r="CJ38" i="3"/>
  <c r="BZ29" i="3"/>
  <c r="DX34" i="3"/>
  <c r="CC44" i="3"/>
  <c r="DM32" i="3"/>
  <c r="BT34" i="3"/>
  <c r="DM43" i="3"/>
  <c r="DQ34" i="3"/>
  <c r="DX33" i="3"/>
  <c r="DA33" i="3"/>
  <c r="DR29" i="3"/>
  <c r="CL36" i="3"/>
  <c r="BU43" i="3"/>
  <c r="DR38" i="3"/>
  <c r="CD42" i="3"/>
  <c r="CB33" i="3"/>
  <c r="DT31" i="3"/>
  <c r="DO43" i="3"/>
  <c r="DL31" i="3"/>
  <c r="BX45" i="3"/>
  <c r="CP42" i="3"/>
  <c r="CK45" i="3"/>
  <c r="DX30" i="3"/>
  <c r="CP38" i="3"/>
  <c r="DY41" i="3"/>
  <c r="DS46" i="3"/>
  <c r="DK43" i="3"/>
  <c r="CL43" i="3"/>
  <c r="CB46" i="3"/>
  <c r="CC42" i="3"/>
  <c r="CH40" i="3"/>
  <c r="CH39" i="3"/>
  <c r="BX35" i="3"/>
  <c r="DZ29" i="3"/>
  <c r="CR35" i="3"/>
  <c r="DH30" i="3"/>
  <c r="DP45" i="3"/>
  <c r="CZ30" i="3"/>
  <c r="DU30" i="3"/>
  <c r="BZ40" i="3"/>
  <c r="DL32" i="3"/>
  <c r="DD29" i="3"/>
  <c r="CJ43" i="3"/>
  <c r="CE35" i="3"/>
  <c r="CW31" i="3"/>
  <c r="CM38" i="3"/>
  <c r="DA38" i="3"/>
  <c r="DO31" i="3"/>
  <c r="DQ36" i="3"/>
  <c r="DW30" i="3"/>
  <c r="DB46" i="3"/>
  <c r="CG44" i="3"/>
  <c r="CL40" i="3"/>
  <c r="DH35" i="3"/>
  <c r="DU44" i="3"/>
  <c r="CX33" i="3"/>
  <c r="CP35" i="3"/>
  <c r="CJ35" i="3"/>
  <c r="BW40" i="3"/>
  <c r="DF34" i="3"/>
  <c r="DV30" i="3"/>
  <c r="DY36" i="3"/>
  <c r="DR39" i="3"/>
  <c r="DT36" i="3"/>
  <c r="DH29" i="3"/>
  <c r="DS35" i="3"/>
  <c r="DW41" i="3"/>
  <c r="DY46" i="3"/>
  <c r="DY29" i="3"/>
  <c r="BV46" i="3"/>
  <c r="CO31" i="3"/>
  <c r="DC43" i="3"/>
  <c r="CC33" i="3"/>
  <c r="DS45" i="3"/>
  <c r="DQ29" i="3"/>
  <c r="DB34" i="3"/>
  <c r="DU32" i="3"/>
  <c r="DO41" i="3"/>
  <c r="DG44" i="3"/>
  <c r="DN35" i="3"/>
  <c r="CX32" i="3"/>
  <c r="CI32" i="3"/>
  <c r="DA31" i="3"/>
  <c r="CX35" i="3"/>
  <c r="BV34" i="3"/>
  <c r="DA29" i="3"/>
  <c r="CL41" i="3"/>
  <c r="BS36" i="3"/>
  <c r="CS29" i="3"/>
  <c r="CZ31" i="3"/>
  <c r="BW43" i="3"/>
  <c r="CC46" i="3"/>
  <c r="CI31" i="3"/>
  <c r="DH40" i="3"/>
  <c r="DJ44" i="3"/>
  <c r="CL31" i="3"/>
  <c r="BU31" i="3"/>
  <c r="BU37" i="3"/>
  <c r="BV36" i="3"/>
  <c r="CC43" i="3"/>
  <c r="CB45" i="3"/>
  <c r="BV45" i="3"/>
  <c r="CY46" i="3"/>
  <c r="BW35" i="3"/>
  <c r="CL38" i="3"/>
  <c r="CI42" i="3"/>
  <c r="BY44" i="3"/>
  <c r="DW38" i="3"/>
  <c r="CX31" i="3"/>
  <c r="BZ30" i="3"/>
  <c r="CI33" i="3"/>
  <c r="CH34" i="3"/>
  <c r="CX41" i="3"/>
  <c r="DA41" i="3"/>
  <c r="DQ31" i="3"/>
  <c r="DJ42" i="3"/>
  <c r="BZ45" i="3"/>
  <c r="CQ32" i="3"/>
  <c r="CY31" i="3"/>
  <c r="BY34" i="3"/>
  <c r="EV28" i="3"/>
  <c r="L47" i="3"/>
  <c r="BH47" i="3"/>
  <c r="DP28" i="3"/>
  <c r="EP28" i="3"/>
  <c r="GX28" i="3" s="1"/>
  <c r="AX47" i="3"/>
  <c r="ET28" i="3"/>
  <c r="HB28" i="3" s="1"/>
  <c r="BV28" i="3"/>
  <c r="DB28" i="3"/>
  <c r="BU28" i="3"/>
  <c r="BA47" i="3"/>
  <c r="AA47" i="3"/>
  <c r="BP47" i="3"/>
  <c r="W47" i="3"/>
  <c r="BQ47" i="3"/>
  <c r="Z47" i="3"/>
  <c r="AB47" i="3"/>
  <c r="O47" i="3"/>
  <c r="BM47" i="3"/>
  <c r="BJ47" i="3"/>
  <c r="AQ47" i="3"/>
  <c r="AV47" i="3"/>
  <c r="AW47" i="3"/>
  <c r="AD47" i="3"/>
  <c r="BN47" i="3"/>
  <c r="BS28" i="3"/>
  <c r="DX28" i="3"/>
  <c r="CV28" i="3"/>
  <c r="CP28" i="3"/>
  <c r="DG28" i="3"/>
  <c r="DL42" i="3"/>
  <c r="CP46" i="3"/>
  <c r="CG40" i="3"/>
  <c r="CZ43" i="3"/>
  <c r="DN28" i="3"/>
  <c r="DU28" i="3"/>
  <c r="CI44" i="3"/>
  <c r="BT46" i="3"/>
  <c r="CM36" i="3"/>
  <c r="CS28" i="3"/>
  <c r="DH38" i="3"/>
  <c r="DA45" i="3"/>
  <c r="CE42" i="3"/>
  <c r="DY28" i="3"/>
  <c r="CT28" i="3"/>
  <c r="CW28" i="3"/>
  <c r="DC45" i="3"/>
  <c r="CH41" i="3"/>
  <c r="DS29" i="3"/>
  <c r="CU39" i="3"/>
  <c r="CS44" i="3"/>
  <c r="DU41" i="3"/>
  <c r="CB29" i="3"/>
  <c r="CG37" i="3"/>
  <c r="DR43" i="3"/>
  <c r="CF46" i="3"/>
  <c r="CC35" i="3"/>
  <c r="CF39" i="3"/>
  <c r="CT37" i="3"/>
  <c r="CM32" i="3"/>
  <c r="DA44" i="3"/>
  <c r="DA30" i="3"/>
  <c r="DU29" i="3"/>
  <c r="DT42" i="3"/>
  <c r="BW38" i="3"/>
  <c r="BZ34" i="3"/>
  <c r="DZ43" i="3"/>
  <c r="DN40" i="3"/>
  <c r="DA32" i="3"/>
  <c r="DO42" i="3"/>
  <c r="CC40" i="3"/>
  <c r="DD43" i="3"/>
  <c r="BY43" i="3"/>
  <c r="CF41" i="3"/>
  <c r="DJ43" i="3"/>
  <c r="DO30" i="3"/>
  <c r="CO44" i="3"/>
  <c r="DU31" i="3"/>
  <c r="CE36" i="3"/>
  <c r="BS40" i="3"/>
  <c r="DZ33" i="3"/>
  <c r="DB40" i="3"/>
  <c r="CS41" i="3"/>
  <c r="DF32" i="3"/>
  <c r="BX46" i="3"/>
  <c r="DA42" i="3"/>
  <c r="CA37" i="3"/>
  <c r="BV31" i="3"/>
  <c r="CN38" i="3"/>
  <c r="DB33" i="3"/>
  <c r="DQ32" i="3"/>
  <c r="CG33" i="3"/>
  <c r="DM29" i="3"/>
  <c r="DK44" i="3"/>
  <c r="DO32" i="3"/>
  <c r="DH41" i="3"/>
  <c r="CX44" i="3"/>
  <c r="DZ34" i="3"/>
  <c r="DT32" i="3"/>
  <c r="CA39" i="3"/>
  <c r="CP31" i="3"/>
  <c r="CJ39" i="3"/>
  <c r="CN45" i="3"/>
  <c r="DA36" i="3"/>
  <c r="DJ30" i="3"/>
  <c r="DX40" i="3"/>
  <c r="DP32" i="3"/>
  <c r="CQ38" i="3"/>
  <c r="DM33" i="3"/>
  <c r="CI36" i="3"/>
  <c r="DH34" i="3"/>
  <c r="CA33" i="3"/>
  <c r="CG42" i="3"/>
  <c r="DZ37" i="3"/>
  <c r="CD35" i="3"/>
  <c r="DB37" i="3"/>
  <c r="DN44" i="3"/>
  <c r="DO37" i="3"/>
  <c r="CO46" i="3"/>
  <c r="BX31" i="3"/>
  <c r="CO29" i="3"/>
  <c r="CR36" i="3"/>
  <c r="DC33" i="3"/>
  <c r="DL40" i="3"/>
  <c r="CR37" i="3"/>
  <c r="CD46" i="3"/>
  <c r="CU29" i="3"/>
  <c r="CU40" i="3"/>
  <c r="CU35" i="3"/>
  <c r="DF37" i="3"/>
  <c r="BY29" i="3"/>
  <c r="BW46" i="3"/>
  <c r="DM38" i="3"/>
  <c r="CD31" i="3"/>
  <c r="CS34" i="3"/>
  <c r="CL33" i="3"/>
  <c r="CO42" i="3"/>
  <c r="CW36" i="3"/>
  <c r="CC31" i="3"/>
  <c r="DD39" i="3"/>
  <c r="CQ36" i="3"/>
  <c r="DR36" i="3"/>
  <c r="CF30" i="3"/>
  <c r="CK39" i="3"/>
  <c r="DO35" i="3"/>
  <c r="CK43" i="3"/>
  <c r="CW45" i="3"/>
  <c r="CQ29" i="3"/>
  <c r="CY36" i="3"/>
  <c r="CR33" i="3"/>
  <c r="DK34" i="3"/>
  <c r="DK38" i="3"/>
  <c r="DE42" i="3"/>
  <c r="CP43" i="3"/>
  <c r="BS46" i="3"/>
  <c r="CG30" i="3"/>
  <c r="CA46" i="3"/>
  <c r="DT44" i="3"/>
  <c r="CN46" i="3"/>
  <c r="DG31" i="3"/>
  <c r="BS33" i="3"/>
  <c r="BU40" i="3"/>
  <c r="CC39" i="3"/>
  <c r="DJ36" i="3"/>
  <c r="DR41" i="3"/>
  <c r="BS39" i="3"/>
  <c r="DA40" i="3"/>
  <c r="CU44" i="3"/>
  <c r="CY43" i="3"/>
  <c r="DF38" i="3"/>
  <c r="CR40" i="3"/>
  <c r="DF46" i="3"/>
  <c r="DV42" i="3"/>
  <c r="DV34" i="3"/>
  <c r="CK32" i="3"/>
  <c r="CE37" i="3"/>
  <c r="CO33" i="3"/>
  <c r="CY40" i="3"/>
  <c r="CU30" i="3"/>
  <c r="DU46" i="3"/>
  <c r="CT41" i="3"/>
  <c r="DD30" i="3"/>
  <c r="CQ46" i="3"/>
  <c r="DK42" i="3"/>
  <c r="CU42" i="3"/>
  <c r="DB29" i="3"/>
  <c r="DR34" i="3"/>
  <c r="DP46" i="3"/>
  <c r="DD32" i="3"/>
  <c r="DW39" i="3"/>
  <c r="DI45" i="3"/>
  <c r="DJ40" i="3"/>
  <c r="CW41" i="3"/>
  <c r="CL32" i="3"/>
  <c r="DQ43" i="3"/>
  <c r="DY43" i="3"/>
  <c r="CJ30" i="3"/>
  <c r="CD38" i="3"/>
  <c r="DB36" i="3"/>
  <c r="CT45" i="3"/>
  <c r="DY40" i="3"/>
  <c r="BW33" i="3"/>
  <c r="DX31" i="3"/>
  <c r="DX42" i="3"/>
  <c r="CZ33" i="3"/>
  <c r="DM34" i="3"/>
  <c r="DC39" i="3"/>
  <c r="CP45" i="3"/>
  <c r="DZ40" i="3"/>
  <c r="CW34" i="3"/>
  <c r="DR31" i="3"/>
  <c r="DM35" i="3"/>
  <c r="CA44" i="3"/>
  <c r="DD37" i="3"/>
  <c r="CH42" i="3"/>
  <c r="BX42" i="3"/>
  <c r="CD32" i="3"/>
  <c r="BS38" i="3"/>
  <c r="CB39" i="3"/>
  <c r="DK37" i="3"/>
  <c r="DN33" i="3"/>
  <c r="DY30" i="3"/>
  <c r="DU35" i="3"/>
  <c r="CS43" i="3"/>
  <c r="DG30" i="3"/>
  <c r="CA38" i="3"/>
  <c r="CS30" i="3"/>
  <c r="DY44" i="3"/>
  <c r="DL39" i="3"/>
  <c r="CV44" i="3"/>
  <c r="CM41" i="3"/>
  <c r="CT40" i="3"/>
  <c r="CQ40" i="3"/>
  <c r="DF33" i="3"/>
  <c r="DP35" i="3"/>
  <c r="CA32" i="3"/>
  <c r="CQ30" i="3"/>
  <c r="DB42" i="3"/>
  <c r="DY34" i="3"/>
  <c r="BZ38" i="3"/>
  <c r="DE43" i="3"/>
  <c r="DB41" i="3"/>
  <c r="BW37" i="3"/>
  <c r="BT43" i="3"/>
  <c r="DD40" i="3"/>
  <c r="CC29" i="3"/>
  <c r="DZ44" i="3"/>
  <c r="CH46" i="3"/>
  <c r="DZ30" i="3"/>
  <c r="DS37" i="3"/>
  <c r="BT29" i="3"/>
  <c r="DX35" i="3"/>
  <c r="DP37" i="3"/>
  <c r="DN39" i="3"/>
  <c r="CS39" i="3"/>
  <c r="CG31" i="3"/>
  <c r="CP36" i="3"/>
  <c r="DC44" i="3"/>
  <c r="CN33" i="3"/>
  <c r="BT38" i="3"/>
  <c r="DX32" i="3"/>
  <c r="DT38" i="3"/>
  <c r="DW45" i="3"/>
  <c r="DQ40" i="3"/>
  <c r="DT40" i="3"/>
  <c r="CW46" i="3"/>
  <c r="CU36" i="3"/>
  <c r="BV29" i="3"/>
  <c r="DA39" i="3"/>
  <c r="BY38" i="3"/>
  <c r="CI39" i="3"/>
  <c r="BZ37" i="3"/>
  <c r="CW30" i="3"/>
  <c r="CX45" i="3"/>
  <c r="CG45" i="3"/>
  <c r="DA34" i="3"/>
  <c r="CY32" i="3"/>
  <c r="DM41" i="3"/>
  <c r="DG40" i="3"/>
  <c r="BW41" i="3"/>
  <c r="CM42" i="3"/>
  <c r="BT39" i="3"/>
  <c r="BY42" i="3"/>
  <c r="BW31" i="3"/>
  <c r="BS45" i="3"/>
  <c r="DK29" i="3"/>
  <c r="BX40" i="3"/>
  <c r="CH43" i="3"/>
  <c r="CK29" i="3"/>
  <c r="DC37" i="3"/>
  <c r="DM39" i="3"/>
  <c r="CZ41" i="3"/>
  <c r="CJ44" i="3"/>
  <c r="DJ37" i="3"/>
  <c r="DX46" i="3"/>
  <c r="CJ42" i="3"/>
  <c r="BY39" i="3"/>
  <c r="BX29" i="3"/>
  <c r="DL45" i="3"/>
  <c r="DG42" i="3"/>
  <c r="DH46" i="3"/>
  <c r="DA46" i="3"/>
  <c r="CD44" i="3"/>
  <c r="DN42" i="3"/>
  <c r="CE30" i="3"/>
  <c r="BX43" i="3"/>
  <c r="Q22" i="11"/>
  <c r="AR32" i="11" s="1"/>
  <c r="AN37" i="11" l="1"/>
  <c r="W76" i="10" s="1"/>
  <c r="AO35" i="11"/>
  <c r="AO31" i="11"/>
  <c r="X70" i="10" s="1"/>
  <c r="AJ34" i="11"/>
  <c r="S73" i="10" s="1"/>
  <c r="AJ24" i="11"/>
  <c r="AH23" i="11"/>
  <c r="AQ34" i="11"/>
  <c r="Z73" i="10" s="1"/>
  <c r="AP33" i="11"/>
  <c r="Y72" i="10" s="1"/>
  <c r="AR36" i="11"/>
  <c r="AA75" i="10" s="1"/>
  <c r="AR28" i="11"/>
  <c r="AA67" i="10" s="1"/>
  <c r="AQ27" i="11"/>
  <c r="AJ25" i="11"/>
  <c r="S64" i="10" s="1"/>
  <c r="AJ23" i="11"/>
  <c r="AP35" i="11"/>
  <c r="AG34" i="11"/>
  <c r="P73" i="10" s="1"/>
  <c r="AG36" i="11"/>
  <c r="P75" i="10" s="1"/>
  <c r="AJ30" i="11"/>
  <c r="AI29" i="11"/>
  <c r="AO37" i="11"/>
  <c r="X76" i="10" s="1"/>
  <c r="AK34" i="11"/>
  <c r="T73" i="10" s="1"/>
  <c r="AG33" i="11"/>
  <c r="P72" i="10" s="1"/>
  <c r="AI23" i="11"/>
  <c r="AI37" i="11"/>
  <c r="R76" i="10" s="1"/>
  <c r="AK37" i="11"/>
  <c r="T76" i="10" s="1"/>
  <c r="AN23" i="11"/>
  <c r="AP31" i="11"/>
  <c r="AI35" i="11"/>
  <c r="R74" i="10" s="1"/>
  <c r="AL32" i="11"/>
  <c r="U71" i="10" s="1"/>
  <c r="AG31" i="11"/>
  <c r="AO27" i="11"/>
  <c r="X66" i="10" s="1"/>
  <c r="AL27" i="11"/>
  <c r="U66" i="10" s="1"/>
  <c r="AN24" i="11"/>
  <c r="W63" i="10" s="1"/>
  <c r="AI24" i="11"/>
  <c r="R63" i="10" s="1"/>
  <c r="AH26" i="11"/>
  <c r="AK24" i="11"/>
  <c r="T63" i="10" s="1"/>
  <c r="AI26" i="11"/>
  <c r="AN25" i="11"/>
  <c r="AR26" i="11"/>
  <c r="AA65" i="10" s="1"/>
  <c r="AP27" i="11"/>
  <c r="Y66" i="10" s="1"/>
  <c r="AH29" i="11"/>
  <c r="Q68" i="10" s="1"/>
  <c r="AL30" i="11"/>
  <c r="U69" i="10" s="1"/>
  <c r="AK25" i="11"/>
  <c r="T64" i="10" s="1"/>
  <c r="AO26" i="11"/>
  <c r="AI28" i="11"/>
  <c r="AM29" i="11"/>
  <c r="AQ30" i="11"/>
  <c r="Z69" i="10" s="1"/>
  <c r="AR27" i="11"/>
  <c r="AA66" i="10" s="1"/>
  <c r="AJ29" i="11"/>
  <c r="AN30" i="11"/>
  <c r="AR31" i="11"/>
  <c r="AA70" i="10" s="1"/>
  <c r="AJ33" i="11"/>
  <c r="S72" i="10" s="1"/>
  <c r="AN34" i="11"/>
  <c r="W73" i="10" s="1"/>
  <c r="AR35" i="11"/>
  <c r="AA74" i="10" s="1"/>
  <c r="AL31" i="11"/>
  <c r="AP32" i="11"/>
  <c r="AG35" i="11"/>
  <c r="P74" i="10" s="1"/>
  <c r="AK36" i="11"/>
  <c r="T75" i="10" s="1"/>
  <c r="AG26" i="11"/>
  <c r="P65" i="10" s="1"/>
  <c r="AM31" i="11"/>
  <c r="AQ32" i="11"/>
  <c r="Z71" i="10" s="1"/>
  <c r="AH35" i="11"/>
  <c r="AL36" i="11"/>
  <c r="AR24" i="11"/>
  <c r="AA63" i="10" s="1"/>
  <c r="AO24" i="11"/>
  <c r="X63" i="10" s="1"/>
  <c r="AH25" i="11"/>
  <c r="Q64" i="10" s="1"/>
  <c r="AL26" i="11"/>
  <c r="AP24" i="11"/>
  <c r="AI25" i="11"/>
  <c r="AM26" i="11"/>
  <c r="V65" i="10" s="1"/>
  <c r="AG24" i="11"/>
  <c r="AR25" i="11"/>
  <c r="AA64" i="10" s="1"/>
  <c r="AG25" i="11"/>
  <c r="P64" i="10" s="1"/>
  <c r="AK26" i="11"/>
  <c r="T65" i="10" s="1"/>
  <c r="AH28" i="11"/>
  <c r="AL29" i="11"/>
  <c r="U68" i="10" s="1"/>
  <c r="AP30" i="11"/>
  <c r="AI27" i="11"/>
  <c r="R66" i="10" s="1"/>
  <c r="AM28" i="11"/>
  <c r="V67" i="10" s="1"/>
  <c r="AQ29" i="11"/>
  <c r="AO25" i="11"/>
  <c r="X64" i="10" s="1"/>
  <c r="AJ28" i="11"/>
  <c r="S67" i="10" s="1"/>
  <c r="AN29" i="11"/>
  <c r="W68" i="10" s="1"/>
  <c r="AR30" i="11"/>
  <c r="AJ32" i="11"/>
  <c r="S71" i="10" s="1"/>
  <c r="AN33" i="11"/>
  <c r="AR34" i="11"/>
  <c r="AA73" i="10" s="1"/>
  <c r="AJ36" i="11"/>
  <c r="AQ31" i="11"/>
  <c r="Z70" i="10" s="1"/>
  <c r="AH34" i="11"/>
  <c r="Q73" i="10" s="1"/>
  <c r="AL35" i="11"/>
  <c r="AP36" i="11"/>
  <c r="AH37" i="11"/>
  <c r="Q76" i="10" s="1"/>
  <c r="AI34" i="11"/>
  <c r="R73" i="10" s="1"/>
  <c r="AM35" i="11"/>
  <c r="AQ36" i="11"/>
  <c r="AH24" i="11"/>
  <c r="AG27" i="11"/>
  <c r="AK28" i="11"/>
  <c r="AO29" i="11"/>
  <c r="AH32" i="11"/>
  <c r="AL33" i="11"/>
  <c r="U72" i="10" s="1"/>
  <c r="AP34" i="11"/>
  <c r="AO36" i="11"/>
  <c r="AH33" i="11"/>
  <c r="Q72" i="10" s="1"/>
  <c r="AP37" i="11"/>
  <c r="Y76" i="10" s="1"/>
  <c r="AM33" i="11"/>
  <c r="V72" i="10" s="1"/>
  <c r="AQ37" i="11"/>
  <c r="Z76" i="10" s="1"/>
  <c r="AG23" i="11"/>
  <c r="AI36" i="11"/>
  <c r="AR37" i="11"/>
  <c r="AA76" i="10" s="1"/>
  <c r="AL25" i="11"/>
  <c r="AP26" i="11"/>
  <c r="Y65" i="10" s="1"/>
  <c r="AM25" i="11"/>
  <c r="AQ26" i="11"/>
  <c r="Z65" i="10" s="1"/>
  <c r="AL24" i="11"/>
  <c r="AJ26" i="11"/>
  <c r="AM24" i="11"/>
  <c r="AH27" i="11"/>
  <c r="Q66" i="10" s="1"/>
  <c r="AL28" i="11"/>
  <c r="AP29" i="11"/>
  <c r="AM27" i="11"/>
  <c r="V66" i="10" s="1"/>
  <c r="AQ28" i="11"/>
  <c r="Z67" i="10" s="1"/>
  <c r="AI30" i="11"/>
  <c r="AJ27" i="11"/>
  <c r="AN28" i="11"/>
  <c r="AR29" i="11"/>
  <c r="AA68" i="10" s="1"/>
  <c r="AJ31" i="11"/>
  <c r="S70" i="10" s="1"/>
  <c r="AN32" i="11"/>
  <c r="W71" i="10" s="1"/>
  <c r="AR33" i="11"/>
  <c r="AA72" i="10" s="1"/>
  <c r="AJ35" i="11"/>
  <c r="S74" i="10" s="1"/>
  <c r="AN36" i="11"/>
  <c r="W75" i="10" s="1"/>
  <c r="AG29" i="11"/>
  <c r="AK30" i="11"/>
  <c r="T69" i="10" s="1"/>
  <c r="AI33" i="11"/>
  <c r="R72" i="10" s="1"/>
  <c r="AM34" i="11"/>
  <c r="AQ35" i="11"/>
  <c r="Z74" i="10" s="1"/>
  <c r="AL37" i="11"/>
  <c r="U76" i="10" s="1"/>
  <c r="AG28" i="11"/>
  <c r="AK29" i="11"/>
  <c r="T68" i="10" s="1"/>
  <c r="AO30" i="11"/>
  <c r="AG32" i="11"/>
  <c r="AK33" i="11"/>
  <c r="AO34" i="11"/>
  <c r="AI31" i="11"/>
  <c r="R70" i="10" s="1"/>
  <c r="AM32" i="11"/>
  <c r="V71" i="10" s="1"/>
  <c r="AQ33" i="11"/>
  <c r="Z72" i="10" s="1"/>
  <c r="AH36" i="11"/>
  <c r="AK35" i="11"/>
  <c r="T74" i="10" s="1"/>
  <c r="AM23" i="11"/>
  <c r="AG30" i="11"/>
  <c r="P69" i="10" s="1"/>
  <c r="AR23" i="11"/>
  <c r="AA62" i="10" s="1"/>
  <c r="AI32" i="11"/>
  <c r="AK23" i="11"/>
  <c r="AO32" i="11"/>
  <c r="X71" i="10" s="1"/>
  <c r="AL23" i="11"/>
  <c r="AJ37" i="11"/>
  <c r="S76" i="10" s="1"/>
  <c r="AQ23" i="11"/>
  <c r="Z62" i="10" s="1"/>
  <c r="AK31" i="11"/>
  <c r="T70" i="10" s="1"/>
  <c r="AM37" i="11"/>
  <c r="AO28" i="11"/>
  <c r="X67" i="10" s="1"/>
  <c r="AL34" i="11"/>
  <c r="AM36" i="11"/>
  <c r="AH31" i="11"/>
  <c r="Q70" i="10" s="1"/>
  <c r="AO33" i="11"/>
  <c r="X72" i="10" s="1"/>
  <c r="AN35" i="11"/>
  <c r="W74" i="10" s="1"/>
  <c r="AN31" i="11"/>
  <c r="W70" i="10" s="1"/>
  <c r="AN27" i="11"/>
  <c r="AM30" i="11"/>
  <c r="AN26" i="11"/>
  <c r="W65" i="10" s="1"/>
  <c r="AQ24" i="11"/>
  <c r="Z63" i="10" s="1"/>
  <c r="AP23" i="11"/>
  <c r="AO23" i="11"/>
  <c r="AG37" i="11"/>
  <c r="P76" i="10" s="1"/>
  <c r="AK27" i="11"/>
  <c r="T66" i="10" s="1"/>
  <c r="AK32" i="11"/>
  <c r="T71" i="10" s="1"/>
  <c r="AH30" i="11"/>
  <c r="AP28" i="11"/>
  <c r="Y67" i="10" s="1"/>
  <c r="AQ25" i="11"/>
  <c r="Z64" i="10" s="1"/>
  <c r="AP25" i="11"/>
  <c r="S62" i="10"/>
  <c r="R22" i="11"/>
  <c r="AW24" i="11" s="1"/>
  <c r="S63" i="10"/>
  <c r="CL47" i="3"/>
  <c r="DA47" i="3"/>
  <c r="DD47" i="3"/>
  <c r="DZ47" i="3"/>
  <c r="CG47" i="3"/>
  <c r="BT47" i="3"/>
  <c r="CJ47" i="3"/>
  <c r="BX47" i="3"/>
  <c r="DT47" i="3"/>
  <c r="CA47" i="3"/>
  <c r="P40" i="10"/>
  <c r="U40" i="10"/>
  <c r="DI47" i="3"/>
  <c r="L40" i="10"/>
  <c r="AP40" i="10"/>
  <c r="BE40" i="10"/>
  <c r="S40" i="10"/>
  <c r="AN40" i="10"/>
  <c r="T40" i="10"/>
  <c r="AO40" i="10"/>
  <c r="AF38" i="11"/>
  <c r="O62" i="10"/>
  <c r="AA38" i="11"/>
  <c r="J62" i="10"/>
  <c r="W38" i="11"/>
  <c r="F62" i="10"/>
  <c r="AB38" i="11"/>
  <c r="K62" i="10"/>
  <c r="AC38" i="11"/>
  <c r="L62" i="10"/>
  <c r="D63" i="10"/>
  <c r="L66" i="10"/>
  <c r="N65" i="10"/>
  <c r="N68" i="10"/>
  <c r="I67" i="10"/>
  <c r="F75" i="10"/>
  <c r="J68" i="10"/>
  <c r="M72" i="10"/>
  <c r="H74" i="10"/>
  <c r="M66" i="10"/>
  <c r="K67" i="10"/>
  <c r="H68" i="10"/>
  <c r="J74" i="10"/>
  <c r="E67" i="10"/>
  <c r="D76" i="10"/>
  <c r="K74" i="10"/>
  <c r="F69" i="10"/>
  <c r="H69" i="10"/>
  <c r="O75" i="10"/>
  <c r="H66" i="10"/>
  <c r="H70" i="10"/>
  <c r="K63" i="10"/>
  <c r="F63" i="10"/>
  <c r="O73" i="10"/>
  <c r="I74" i="10"/>
  <c r="H65" i="10"/>
  <c r="G69" i="10"/>
  <c r="I71" i="10"/>
  <c r="K66" i="10"/>
  <c r="M63" i="10"/>
  <c r="G66" i="10"/>
  <c r="F72" i="10"/>
  <c r="I63" i="10"/>
  <c r="K70" i="10"/>
  <c r="M75" i="10"/>
  <c r="G70" i="10"/>
  <c r="N73" i="10"/>
  <c r="M70" i="10"/>
  <c r="L72" i="10"/>
  <c r="G63" i="10"/>
  <c r="I66" i="10"/>
  <c r="L69" i="10"/>
  <c r="EM30" i="3"/>
  <c r="FP46" i="3"/>
  <c r="HX46" i="3" s="1"/>
  <c r="EG39" i="3"/>
  <c r="GO39" i="3" s="1"/>
  <c r="ER44" i="3"/>
  <c r="GZ44" i="3" s="1"/>
  <c r="U56" i="10" s="1"/>
  <c r="ES29" i="3"/>
  <c r="HA29" i="3" s="1"/>
  <c r="V41" i="10" s="1"/>
  <c r="EA45" i="3"/>
  <c r="GI45" i="3" s="1"/>
  <c r="D57" i="10" s="1"/>
  <c r="EU42" i="3"/>
  <c r="HC42" i="3" s="1"/>
  <c r="X54" i="10" s="1"/>
  <c r="FG32" i="3"/>
  <c r="FE30" i="3"/>
  <c r="HM30" i="3" s="1"/>
  <c r="FI39" i="3"/>
  <c r="GB40" i="3"/>
  <c r="IJ40" i="3" s="1"/>
  <c r="BE52" i="10" s="1"/>
  <c r="GF32" i="3"/>
  <c r="IN32" i="3" s="1"/>
  <c r="BI44" i="10" s="1"/>
  <c r="EX36" i="3"/>
  <c r="HF36" i="3" s="1"/>
  <c r="AA48" i="10" s="1"/>
  <c r="FX37" i="3"/>
  <c r="IF37" i="3" s="1"/>
  <c r="GH30" i="3"/>
  <c r="IP30" i="3" s="1"/>
  <c r="BK42" i="10" s="1"/>
  <c r="FL40" i="3"/>
  <c r="HT40" i="3" s="1"/>
  <c r="FM43" i="3"/>
  <c r="HU43" i="3" s="1"/>
  <c r="EY30" i="3"/>
  <c r="HG30" i="3" s="1"/>
  <c r="AB42" i="10" s="1"/>
  <c r="EY40" i="3"/>
  <c r="HG40" i="3" s="1"/>
  <c r="AB52" i="10" s="1"/>
  <c r="FT39" i="3"/>
  <c r="IB39" i="3" s="1"/>
  <c r="AW51" i="10" s="1"/>
  <c r="FO30" i="3"/>
  <c r="FV33" i="3"/>
  <c r="ID33" i="3" s="1"/>
  <c r="EL32" i="3"/>
  <c r="EI44" i="3"/>
  <c r="GQ44" i="3" s="1"/>
  <c r="L56" i="10" s="1"/>
  <c r="GH40" i="3"/>
  <c r="IP40" i="3" s="1"/>
  <c r="BK52" i="10" s="1"/>
  <c r="FH33" i="3"/>
  <c r="HP33" i="3" s="1"/>
  <c r="GG40" i="3"/>
  <c r="IO40" i="3" s="1"/>
  <c r="ER30" i="3"/>
  <c r="GZ30" i="3" s="1"/>
  <c r="FE41" i="3"/>
  <c r="FL32" i="3"/>
  <c r="HT32" i="3" s="1"/>
  <c r="AO44" i="10" s="1"/>
  <c r="FC42" i="3"/>
  <c r="HK42" i="3" s="1"/>
  <c r="AF54" i="10" s="1"/>
  <c r="FB41" i="3"/>
  <c r="EW33" i="3"/>
  <c r="GD42" i="3"/>
  <c r="IL42" i="3" s="1"/>
  <c r="FG43" i="3"/>
  <c r="HO43" i="3" s="1"/>
  <c r="FZ41" i="3"/>
  <c r="EA33" i="3"/>
  <c r="EI46" i="3"/>
  <c r="GQ46" i="3" s="1"/>
  <c r="L58" i="10" s="1"/>
  <c r="FM42" i="3"/>
  <c r="HU42" i="3" s="1"/>
  <c r="AP54" i="10" s="1"/>
  <c r="FG36" i="3"/>
  <c r="HO36" i="3" s="1"/>
  <c r="AJ48" i="10" s="1"/>
  <c r="FW35" i="3"/>
  <c r="IE35" i="3" s="1"/>
  <c r="AZ47" i="10" s="1"/>
  <c r="EY36" i="3"/>
  <c r="EW42" i="3"/>
  <c r="FU38" i="3"/>
  <c r="FC35" i="3"/>
  <c r="HK35" i="3" s="1"/>
  <c r="EZ37" i="3"/>
  <c r="HH37" i="3" s="1"/>
  <c r="EW29" i="3"/>
  <c r="HE29" i="3" s="1"/>
  <c r="FV44" i="3"/>
  <c r="ID44" i="3" s="1"/>
  <c r="EO42" i="3"/>
  <c r="GW42" i="3" s="1"/>
  <c r="FU33" i="3"/>
  <c r="IC33" i="3" s="1"/>
  <c r="AX45" i="10" s="1"/>
  <c r="FR30" i="3"/>
  <c r="HZ30" i="3" s="1"/>
  <c r="AU42" i="10" s="1"/>
  <c r="EX31" i="3"/>
  <c r="HF31" i="3" s="1"/>
  <c r="FF44" i="3"/>
  <c r="FU29" i="3"/>
  <c r="EV38" i="3"/>
  <c r="EF46" i="3"/>
  <c r="GN46" i="3" s="1"/>
  <c r="GH33" i="3"/>
  <c r="IP33" i="3" s="1"/>
  <c r="EW44" i="3"/>
  <c r="HE44" i="3" s="1"/>
  <c r="Z56" i="10" s="1"/>
  <c r="EG43" i="3"/>
  <c r="GO43" i="3" s="1"/>
  <c r="J55" i="10" s="1"/>
  <c r="FI32" i="3"/>
  <c r="HQ32" i="3" s="1"/>
  <c r="AL44" i="10" s="1"/>
  <c r="EE38" i="3"/>
  <c r="FI44" i="3"/>
  <c r="HQ44" i="3" s="1"/>
  <c r="AL56" i="10" s="1"/>
  <c r="EK35" i="3"/>
  <c r="GS35" i="3" s="1"/>
  <c r="N47" i="10" s="1"/>
  <c r="EJ29" i="3"/>
  <c r="GR29" i="3" s="1"/>
  <c r="M41" i="10" s="1"/>
  <c r="GA29" i="3"/>
  <c r="II29" i="3" s="1"/>
  <c r="CT47" i="3"/>
  <c r="FB28" i="3"/>
  <c r="FP38" i="3"/>
  <c r="HX38" i="3" s="1"/>
  <c r="EQ44" i="3"/>
  <c r="EO40" i="3"/>
  <c r="GW40" i="3" s="1"/>
  <c r="CP47" i="3"/>
  <c r="EX28" i="3"/>
  <c r="HF28" i="3" s="1"/>
  <c r="DB47" i="3"/>
  <c r="FJ28" i="3"/>
  <c r="HR28" i="3" s="1"/>
  <c r="EG34" i="3"/>
  <c r="GO34" i="3" s="1"/>
  <c r="FR42" i="3"/>
  <c r="HZ42" i="3" s="1"/>
  <c r="EP34" i="3"/>
  <c r="GX34" i="3" s="1"/>
  <c r="S46" i="10" s="1"/>
  <c r="GE38" i="3"/>
  <c r="EE35" i="3"/>
  <c r="GM35" i="3" s="1"/>
  <c r="EK43" i="3"/>
  <c r="GS43" i="3" s="1"/>
  <c r="ET31" i="3"/>
  <c r="HB31" i="3" s="1"/>
  <c r="W43" i="10" s="1"/>
  <c r="EK46" i="3"/>
  <c r="GS46" i="3" s="1"/>
  <c r="N58" i="10" s="1"/>
  <c r="EA36" i="3"/>
  <c r="GI36" i="3" s="1"/>
  <c r="FF35" i="3"/>
  <c r="HN35" i="3" s="1"/>
  <c r="FV35" i="3"/>
  <c r="ID35" i="3" s="1"/>
  <c r="AY47" i="10" s="1"/>
  <c r="FJ34" i="3"/>
  <c r="HR34" i="3" s="1"/>
  <c r="AM46" i="10" s="1"/>
  <c r="FK43" i="3"/>
  <c r="HS43" i="3" s="1"/>
  <c r="AN55" i="10" s="1"/>
  <c r="GG46" i="3"/>
  <c r="IO46" i="3" s="1"/>
  <c r="BJ58" i="10" s="1"/>
  <c r="GB36" i="3"/>
  <c r="IJ36" i="3" s="1"/>
  <c r="BE48" i="10" s="1"/>
  <c r="FN34" i="3"/>
  <c r="FF33" i="3"/>
  <c r="HN33" i="3" s="1"/>
  <c r="EO44" i="3"/>
  <c r="GW44" i="3" s="1"/>
  <c r="FW31" i="3"/>
  <c r="IE31" i="3" s="1"/>
  <c r="EM35" i="3"/>
  <c r="EH40" i="3"/>
  <c r="FP30" i="3"/>
  <c r="HX30" i="3" s="1"/>
  <c r="EP39" i="3"/>
  <c r="GX39" i="3" s="1"/>
  <c r="ET43" i="3"/>
  <c r="HB43" i="3" s="1"/>
  <c r="W55" i="10" s="1"/>
  <c r="EX38" i="3"/>
  <c r="EF45" i="3"/>
  <c r="GN45" i="3" s="1"/>
  <c r="EJ33" i="3"/>
  <c r="GR33" i="3" s="1"/>
  <c r="ET36" i="3"/>
  <c r="FY34" i="3"/>
  <c r="EK44" i="3"/>
  <c r="EU43" i="3"/>
  <c r="HC43" i="3" s="1"/>
  <c r="X55" i="10" s="1"/>
  <c r="GD37" i="3"/>
  <c r="IL37" i="3" s="1"/>
  <c r="BG49" i="10" s="1"/>
  <c r="EW43" i="3"/>
  <c r="GH46" i="3"/>
  <c r="IP46" i="3" s="1"/>
  <c r="BK58" i="10" s="1"/>
  <c r="FE33" i="3"/>
  <c r="FX33" i="3"/>
  <c r="IF33" i="3" s="1"/>
  <c r="BA45" i="10" s="1"/>
  <c r="FA31" i="3"/>
  <c r="HI31" i="3" s="1"/>
  <c r="FR32" i="3"/>
  <c r="EF30" i="3"/>
  <c r="GN30" i="3" s="1"/>
  <c r="EY39" i="3"/>
  <c r="FF43" i="3"/>
  <c r="HN43" i="3" s="1"/>
  <c r="AI55" i="10" s="1"/>
  <c r="EX44" i="3"/>
  <c r="HF44" i="3" s="1"/>
  <c r="EH31" i="3"/>
  <c r="GP31" i="3" s="1"/>
  <c r="K43" i="10" s="1"/>
  <c r="EI35" i="3"/>
  <c r="FR35" i="3"/>
  <c r="HZ35" i="3" s="1"/>
  <c r="AU47" i="10" s="1"/>
  <c r="EX34" i="3"/>
  <c r="HF34" i="3" s="1"/>
  <c r="AA46" i="10" s="1"/>
  <c r="GB35" i="3"/>
  <c r="FY42" i="3"/>
  <c r="FN44" i="3"/>
  <c r="HV44" i="3" s="1"/>
  <c r="AQ56" i="10" s="1"/>
  <c r="EA29" i="3"/>
  <c r="GE29" i="3"/>
  <c r="IM29" i="3" s="1"/>
  <c r="BH41" i="10" s="1"/>
  <c r="EX30" i="3"/>
  <c r="HF30" i="3" s="1"/>
  <c r="AA42" i="10" s="1"/>
  <c r="FY38" i="3"/>
  <c r="EI43" i="3"/>
  <c r="GQ43" i="3" s="1"/>
  <c r="EJ37" i="3"/>
  <c r="FJ31" i="3"/>
  <c r="FN36" i="3"/>
  <c r="HV36" i="3" s="1"/>
  <c r="AQ48" i="10" s="1"/>
  <c r="FV31" i="3"/>
  <c r="FO46" i="3"/>
  <c r="HW46" i="3" s="1"/>
  <c r="AR58" i="10" s="1"/>
  <c r="EV34" i="3"/>
  <c r="HD34" i="3" s="1"/>
  <c r="Y46" i="10" s="1"/>
  <c r="ER37" i="3"/>
  <c r="GZ37" i="3" s="1"/>
  <c r="EC35" i="3"/>
  <c r="ED38" i="3"/>
  <c r="GL38" i="3" s="1"/>
  <c r="G50" i="10" s="1"/>
  <c r="FB38" i="3"/>
  <c r="FD36" i="3"/>
  <c r="HL36" i="3" s="1"/>
  <c r="AG48" i="10" s="1"/>
  <c r="EJ28" i="3"/>
  <c r="GR28" i="3" s="1"/>
  <c r="CB47" i="3"/>
  <c r="FK36" i="3"/>
  <c r="HS36" i="3" s="1"/>
  <c r="AN48" i="10" s="1"/>
  <c r="EE45" i="3"/>
  <c r="GM45" i="3" s="1"/>
  <c r="H57" i="10" s="1"/>
  <c r="FF29" i="3"/>
  <c r="ET39" i="3"/>
  <c r="HB39" i="3" s="1"/>
  <c r="W51" i="10" s="1"/>
  <c r="EN32" i="3"/>
  <c r="GV32" i="3" s="1"/>
  <c r="EL33" i="3"/>
  <c r="GT33" i="3" s="1"/>
  <c r="O45" i="10" s="1"/>
  <c r="FD38" i="3"/>
  <c r="HL38" i="3" s="1"/>
  <c r="FO38" i="3"/>
  <c r="EK36" i="3"/>
  <c r="GS36" i="3" s="1"/>
  <c r="FF42" i="3"/>
  <c r="HN42" i="3" s="1"/>
  <c r="EM40" i="3"/>
  <c r="GU40" i="3" s="1"/>
  <c r="GB46" i="3"/>
  <c r="IJ46" i="3" s="1"/>
  <c r="BE58" i="10" s="1"/>
  <c r="ED33" i="3"/>
  <c r="GA38" i="3"/>
  <c r="II38" i="3" s="1"/>
  <c r="BD50" i="10" s="1"/>
  <c r="FX43" i="3"/>
  <c r="IF43" i="3" s="1"/>
  <c r="BA55" i="10" s="1"/>
  <c r="EL34" i="3"/>
  <c r="GT34" i="3" s="1"/>
  <c r="FY37" i="3"/>
  <c r="EJ40" i="3"/>
  <c r="GR40" i="3" s="1"/>
  <c r="FC31" i="3"/>
  <c r="HK31" i="3" s="1"/>
  <c r="GC38" i="3"/>
  <c r="FW46" i="3"/>
  <c r="IE46" i="3" s="1"/>
  <c r="AZ58" i="10" s="1"/>
  <c r="EM43" i="3"/>
  <c r="GU43" i="3" s="1"/>
  <c r="GD46" i="3"/>
  <c r="FO33" i="3"/>
  <c r="FB31" i="3"/>
  <c r="HJ31" i="3" s="1"/>
  <c r="AE43" i="10" s="1"/>
  <c r="ES31" i="3"/>
  <c r="HA31" i="3" s="1"/>
  <c r="V43" i="10" s="1"/>
  <c r="GD39" i="3"/>
  <c r="IL39" i="3" s="1"/>
  <c r="BG51" i="10" s="1"/>
  <c r="FL42" i="3"/>
  <c r="HT42" i="3" s="1"/>
  <c r="FS32" i="3"/>
  <c r="IA32" i="3" s="1"/>
  <c r="AV44" i="10" s="1"/>
  <c r="FL41" i="3"/>
  <c r="HT41" i="3" s="1"/>
  <c r="AO53" i="10" s="1"/>
  <c r="GB33" i="3"/>
  <c r="FB43" i="3"/>
  <c r="EN31" i="3"/>
  <c r="GV31" i="3" s="1"/>
  <c r="Q43" i="10" s="1"/>
  <c r="FH45" i="3"/>
  <c r="EN45" i="3"/>
  <c r="GV45" i="3" s="1"/>
  <c r="EW38" i="3"/>
  <c r="HE38" i="3" s="1"/>
  <c r="EM39" i="3"/>
  <c r="GU39" i="3" s="1"/>
  <c r="EM29" i="3"/>
  <c r="EO35" i="3"/>
  <c r="GW35" i="3" s="1"/>
  <c r="R47" i="10" s="1"/>
  <c r="FL33" i="3"/>
  <c r="HT33" i="3" s="1"/>
  <c r="EU39" i="3"/>
  <c r="HC39" i="3" s="1"/>
  <c r="X51" i="10" s="1"/>
  <c r="EC32" i="3"/>
  <c r="GK32" i="3" s="1"/>
  <c r="GE36" i="3"/>
  <c r="IM36" i="3" s="1"/>
  <c r="EK32" i="3"/>
  <c r="GS32" i="3" s="1"/>
  <c r="N44" i="10" s="1"/>
  <c r="FQ36" i="3"/>
  <c r="HY36" i="3" s="1"/>
  <c r="EC34" i="3"/>
  <c r="GK34" i="3" s="1"/>
  <c r="F46" i="10" s="1"/>
  <c r="EN40" i="3"/>
  <c r="GV40" i="3" s="1"/>
  <c r="Q52" i="10" s="1"/>
  <c r="FR46" i="3"/>
  <c r="HZ46" i="3" s="1"/>
  <c r="AU58" i="10" s="1"/>
  <c r="EO46" i="3"/>
  <c r="GW46" i="3" s="1"/>
  <c r="EM45" i="3"/>
  <c r="GU45" i="3" s="1"/>
  <c r="P57" i="10" s="1"/>
  <c r="EB42" i="3"/>
  <c r="GJ42" i="3" s="1"/>
  <c r="E54" i="10" s="1"/>
  <c r="FR29" i="3"/>
  <c r="HZ29" i="3" s="1"/>
  <c r="AU41" i="10" s="1"/>
  <c r="EK45" i="3"/>
  <c r="GS45" i="3" s="1"/>
  <c r="EP38" i="3"/>
  <c r="GX38" i="3" s="1"/>
  <c r="S50" i="10" s="1"/>
  <c r="EF33" i="3"/>
  <c r="FS40" i="3"/>
  <c r="IA40" i="3" s="1"/>
  <c r="AV52" i="10" s="1"/>
  <c r="EB31" i="3"/>
  <c r="FJ39" i="3"/>
  <c r="HR39" i="3" s="1"/>
  <c r="AM51" i="10" s="1"/>
  <c r="FU30" i="3"/>
  <c r="IC30" i="3" s="1"/>
  <c r="EY31" i="3"/>
  <c r="HG31" i="3" s="1"/>
  <c r="AB43" i="10" s="1"/>
  <c r="FL34" i="3"/>
  <c r="HT34" i="3" s="1"/>
  <c r="EV41" i="3"/>
  <c r="HD41" i="3" s="1"/>
  <c r="EC44" i="3"/>
  <c r="GK44" i="3" s="1"/>
  <c r="GE43" i="3"/>
  <c r="EK38" i="3"/>
  <c r="GS38" i="3" s="1"/>
  <c r="FD31" i="3"/>
  <c r="HL31" i="3" s="1"/>
  <c r="AG43" i="10" s="1"/>
  <c r="GC42" i="3"/>
  <c r="IK42" i="3" s="1"/>
  <c r="FX38" i="3"/>
  <c r="FT35" i="3"/>
  <c r="IB35" i="3" s="1"/>
  <c r="AW47" i="10" s="1"/>
  <c r="FD30" i="3"/>
  <c r="HL30" i="3" s="1"/>
  <c r="EK34" i="3"/>
  <c r="GS34" i="3" s="1"/>
  <c r="CU47" i="3"/>
  <c r="FC28" i="3"/>
  <c r="FM29" i="3"/>
  <c r="HU29" i="3" s="1"/>
  <c r="FE39" i="3"/>
  <c r="HM39" i="3" s="1"/>
  <c r="EB32" i="3"/>
  <c r="GJ32" i="3" s="1"/>
  <c r="E44" i="10" s="1"/>
  <c r="EP44" i="3"/>
  <c r="GX44" i="3" s="1"/>
  <c r="EI34" i="3"/>
  <c r="GQ34" i="3" s="1"/>
  <c r="L46" i="10" s="1"/>
  <c r="EY42" i="3"/>
  <c r="HG42" i="3" s="1"/>
  <c r="AB54" i="10" s="1"/>
  <c r="EP35" i="3"/>
  <c r="GX35" i="3" s="1"/>
  <c r="S47" i="10" s="1"/>
  <c r="EM38" i="3"/>
  <c r="GU38" i="3" s="1"/>
  <c r="P50" i="10" s="1"/>
  <c r="FU45" i="3"/>
  <c r="EQ37" i="3"/>
  <c r="GE42" i="3"/>
  <c r="EP45" i="3"/>
  <c r="GX45" i="3" s="1"/>
  <c r="ER31" i="3"/>
  <c r="GZ31" i="3" s="1"/>
  <c r="GC33" i="3"/>
  <c r="IK33" i="3" s="1"/>
  <c r="GH36" i="3"/>
  <c r="IP36" i="3" s="1"/>
  <c r="BK48" i="10" s="1"/>
  <c r="EM32" i="3"/>
  <c r="GU32" i="3" s="1"/>
  <c r="EH42" i="3"/>
  <c r="FR31" i="3"/>
  <c r="HZ31" i="3" s="1"/>
  <c r="AU43" i="10" s="1"/>
  <c r="EA31" i="3"/>
  <c r="GI31" i="3" s="1"/>
  <c r="D43" i="10" s="1"/>
  <c r="FO45" i="3"/>
  <c r="HW45" i="3" s="1"/>
  <c r="AR57" i="10" s="1"/>
  <c r="FT34" i="3"/>
  <c r="IB34" i="3" s="1"/>
  <c r="AW46" i="10" s="1"/>
  <c r="GD41" i="3"/>
  <c r="IL41" i="3" s="1"/>
  <c r="EF44" i="3"/>
  <c r="GN44" i="3" s="1"/>
  <c r="EG33" i="3"/>
  <c r="GO33" i="3" s="1"/>
  <c r="GH32" i="3"/>
  <c r="IP32" i="3" s="1"/>
  <c r="BK44" i="10" s="1"/>
  <c r="GA31" i="3"/>
  <c r="II31" i="3" s="1"/>
  <c r="ES37" i="3"/>
  <c r="HA37" i="3" s="1"/>
  <c r="V49" i="10" s="1"/>
  <c r="EB37" i="3"/>
  <c r="GJ37" i="3" s="1"/>
  <c r="FA42" i="3"/>
  <c r="HI42" i="3" s="1"/>
  <c r="GG45" i="3"/>
  <c r="IO45" i="3" s="1"/>
  <c r="ED44" i="3"/>
  <c r="GL44" i="3" s="1"/>
  <c r="GG31" i="3"/>
  <c r="IO31" i="3" s="1"/>
  <c r="FP39" i="3"/>
  <c r="HX39" i="3" s="1"/>
  <c r="FF34" i="3"/>
  <c r="HN34" i="3" s="1"/>
  <c r="FA38" i="3"/>
  <c r="HI38" i="3" s="1"/>
  <c r="FN35" i="3"/>
  <c r="EG45" i="3"/>
  <c r="EB36" i="3"/>
  <c r="GJ36" i="3" s="1"/>
  <c r="EP36" i="3"/>
  <c r="GX36" i="3" s="1"/>
  <c r="S48" i="10" s="1"/>
  <c r="FM37" i="3"/>
  <c r="HU37" i="3" s="1"/>
  <c r="FX31" i="3"/>
  <c r="IF31" i="3" s="1"/>
  <c r="EU46" i="3"/>
  <c r="HC46" i="3" s="1"/>
  <c r="FY33" i="3"/>
  <c r="IG33" i="3" s="1"/>
  <c r="EQ45" i="3"/>
  <c r="GY45" i="3" s="1"/>
  <c r="FV45" i="3"/>
  <c r="ID45" i="3" s="1"/>
  <c r="AY57" i="10" s="1"/>
  <c r="FZ35" i="3"/>
  <c r="IH35" i="3" s="1"/>
  <c r="BC47" i="10" s="1"/>
  <c r="EJ30" i="3"/>
  <c r="GR30" i="3" s="1"/>
  <c r="FF37" i="3"/>
  <c r="HN37" i="3" s="1"/>
  <c r="FX40" i="3"/>
  <c r="EZ43" i="3"/>
  <c r="HH43" i="3" s="1"/>
  <c r="AC55" i="10" s="1"/>
  <c r="GA41" i="3"/>
  <c r="EB45" i="3"/>
  <c r="GJ45" i="3" s="1"/>
  <c r="E57" i="10" s="1"/>
  <c r="FU42" i="3"/>
  <c r="EA32" i="3"/>
  <c r="GI32" i="3" s="1"/>
  <c r="FG30" i="3"/>
  <c r="HO30" i="3" s="1"/>
  <c r="AJ42" i="10" s="1"/>
  <c r="EO39" i="3"/>
  <c r="GW39" i="3" s="1"/>
  <c r="R51" i="10" s="1"/>
  <c r="GD45" i="3"/>
  <c r="ES46" i="3"/>
  <c r="HA46" i="3" s="1"/>
  <c r="V58" i="10" s="1"/>
  <c r="EY43" i="3"/>
  <c r="HG43" i="3" s="1"/>
  <c r="EW32" i="3"/>
  <c r="HE32" i="3" s="1"/>
  <c r="EQ35" i="3"/>
  <c r="GY35" i="3" s="1"/>
  <c r="T47" i="10" s="1"/>
  <c r="EQ46" i="3"/>
  <c r="GY46" i="3" s="1"/>
  <c r="EY41" i="3"/>
  <c r="HG41" i="3" s="1"/>
  <c r="EC45" i="3"/>
  <c r="EW37" i="3"/>
  <c r="HE37" i="3" s="1"/>
  <c r="FQ34" i="3"/>
  <c r="HY34" i="3" s="1"/>
  <c r="FQ43" i="3"/>
  <c r="HY43" i="3" s="1"/>
  <c r="FG34" i="3"/>
  <c r="HO34" i="3" s="1"/>
  <c r="AJ46" i="10" s="1"/>
  <c r="N40" i="10"/>
  <c r="CE47" i="3"/>
  <c r="AD38" i="11"/>
  <c r="M62" i="10"/>
  <c r="X38" i="11"/>
  <c r="G62" i="10"/>
  <c r="Z38" i="11"/>
  <c r="I62" i="10"/>
  <c r="J65" i="10"/>
  <c r="X74" i="10"/>
  <c r="N76" i="10"/>
  <c r="J69" i="10"/>
  <c r="J76" i="10"/>
  <c r="O65" i="10"/>
  <c r="F65" i="10"/>
  <c r="J70" i="10"/>
  <c r="G72" i="10"/>
  <c r="N75" i="10"/>
  <c r="D66" i="10"/>
  <c r="K73" i="10"/>
  <c r="H64" i="10"/>
  <c r="O66" i="10"/>
  <c r="E68" i="10"/>
  <c r="D75" i="10"/>
  <c r="K76" i="10"/>
  <c r="L71" i="10"/>
  <c r="H63" i="10"/>
  <c r="I68" i="10"/>
  <c r="D65" i="10"/>
  <c r="I70" i="10"/>
  <c r="O69" i="10"/>
  <c r="H76" i="10"/>
  <c r="J66" i="10"/>
  <c r="I76" i="10"/>
  <c r="G64" i="10"/>
  <c r="I75" i="10"/>
  <c r="G67" i="10"/>
  <c r="G74" i="10"/>
  <c r="J72" i="10"/>
  <c r="N64" i="10"/>
  <c r="J63" i="10"/>
  <c r="E66" i="10"/>
  <c r="N74" i="10"/>
  <c r="N69" i="10"/>
  <c r="G68" i="10"/>
  <c r="D73" i="10"/>
  <c r="E71" i="10"/>
  <c r="I65" i="10"/>
  <c r="N63" i="10"/>
  <c r="O74" i="10"/>
  <c r="O67" i="10"/>
  <c r="E69" i="10"/>
  <c r="I72" i="10"/>
  <c r="FV42" i="3"/>
  <c r="ID42" i="3" s="1"/>
  <c r="AY54" i="10" s="1"/>
  <c r="FO42" i="3"/>
  <c r="ER42" i="3"/>
  <c r="GZ42" i="3" s="1"/>
  <c r="FH41" i="3"/>
  <c r="HP41" i="3" s="1"/>
  <c r="EP43" i="3"/>
  <c r="GX43" i="3" s="1"/>
  <c r="S55" i="10" s="1"/>
  <c r="EE31" i="3"/>
  <c r="EE41" i="3"/>
  <c r="GM41" i="3" s="1"/>
  <c r="H53" i="10" s="1"/>
  <c r="FI34" i="3"/>
  <c r="HQ34" i="3" s="1"/>
  <c r="AL46" i="10" s="1"/>
  <c r="EH37" i="3"/>
  <c r="GP37" i="3" s="1"/>
  <c r="ED29" i="3"/>
  <c r="GL29" i="3" s="1"/>
  <c r="FY40" i="3"/>
  <c r="IG40" i="3" s="1"/>
  <c r="BB52" i="10" s="1"/>
  <c r="EB38" i="3"/>
  <c r="EO31" i="3"/>
  <c r="GW31" i="3" s="1"/>
  <c r="R43" i="10" s="1"/>
  <c r="GF35" i="3"/>
  <c r="IN35" i="3" s="1"/>
  <c r="BI47" i="10" s="1"/>
  <c r="EP46" i="3"/>
  <c r="GX46" i="3" s="1"/>
  <c r="EB43" i="3"/>
  <c r="GJ43" i="3" s="1"/>
  <c r="EH38" i="3"/>
  <c r="EI32" i="3"/>
  <c r="GQ32" i="3" s="1"/>
  <c r="FB40" i="3"/>
  <c r="HJ40" i="3" s="1"/>
  <c r="GG44" i="3"/>
  <c r="IO44" i="3" s="1"/>
  <c r="FA43" i="3"/>
  <c r="HI43" i="3" s="1"/>
  <c r="FS37" i="3"/>
  <c r="IA37" i="3" s="1"/>
  <c r="EF42" i="3"/>
  <c r="GN42" i="3" s="1"/>
  <c r="FU35" i="3"/>
  <c r="EX45" i="3"/>
  <c r="HF45" i="3" s="1"/>
  <c r="AA57" i="10" s="1"/>
  <c r="GF42" i="3"/>
  <c r="IN42" i="3" s="1"/>
  <c r="FB45" i="3"/>
  <c r="GG43" i="3"/>
  <c r="IO43" i="3" s="1"/>
  <c r="BJ55" i="10" s="1"/>
  <c r="FR40" i="3"/>
  <c r="HZ40" i="3" s="1"/>
  <c r="AU52" i="10" s="1"/>
  <c r="FX46" i="3"/>
  <c r="FS42" i="3"/>
  <c r="IA42" i="3" s="1"/>
  <c r="AV54" i="10" s="1"/>
  <c r="GC46" i="3"/>
  <c r="IK46" i="3" s="1"/>
  <c r="EM37" i="3"/>
  <c r="GU37" i="3" s="1"/>
  <c r="P49" i="10" s="1"/>
  <c r="FN46" i="3"/>
  <c r="HV46" i="3" s="1"/>
  <c r="FC44" i="3"/>
  <c r="FR36" i="3"/>
  <c r="FO31" i="3"/>
  <c r="HW31" i="3" s="1"/>
  <c r="EO30" i="3"/>
  <c r="GW30" i="3" s="1"/>
  <c r="R42" i="10" s="1"/>
  <c r="FS38" i="3"/>
  <c r="IA38" i="3" s="1"/>
  <c r="AV50" i="10" s="1"/>
  <c r="EY29" i="3"/>
  <c r="HG29" i="3" s="1"/>
  <c r="AB41" i="10" s="1"/>
  <c r="ES39" i="3"/>
  <c r="HA39" i="3" s="1"/>
  <c r="FL39" i="3"/>
  <c r="HT39" i="3" s="1"/>
  <c r="ET33" i="3"/>
  <c r="HB33" i="3" s="1"/>
  <c r="W45" i="10" s="1"/>
  <c r="EE46" i="3"/>
  <c r="GM46" i="3" s="1"/>
  <c r="H58" i="10" s="1"/>
  <c r="FC40" i="3"/>
  <c r="FT40" i="3"/>
  <c r="EF31" i="3"/>
  <c r="GN31" i="3" s="1"/>
  <c r="I43" i="10" s="1"/>
  <c r="FJ37" i="3"/>
  <c r="HR37" i="3" s="1"/>
  <c r="EI33" i="3"/>
  <c r="GQ33" i="3" s="1"/>
  <c r="EY38" i="3"/>
  <c r="FI36" i="3"/>
  <c r="HQ36" i="3" s="1"/>
  <c r="EI39" i="3"/>
  <c r="GQ39" i="3" s="1"/>
  <c r="FP41" i="3"/>
  <c r="HX41" i="3" s="1"/>
  <c r="AS53" i="10" s="1"/>
  <c r="EO33" i="3"/>
  <c r="ED31" i="3"/>
  <c r="GL31" i="3" s="1"/>
  <c r="G43" i="10" s="1"/>
  <c r="FN32" i="3"/>
  <c r="HV32" i="3" s="1"/>
  <c r="AQ44" i="10" s="1"/>
  <c r="EA40" i="3"/>
  <c r="FW30" i="3"/>
  <c r="FL43" i="3"/>
  <c r="HT43" i="3" s="1"/>
  <c r="FV40" i="3"/>
  <c r="ID40" i="3" s="1"/>
  <c r="AY52" i="10" s="1"/>
  <c r="GB42" i="3"/>
  <c r="IJ42" i="3" s="1"/>
  <c r="EU32" i="3"/>
  <c r="EN46" i="3"/>
  <c r="GV46" i="3" s="1"/>
  <c r="GC41" i="3"/>
  <c r="IK41" i="3" s="1"/>
  <c r="BF53" i="10" s="1"/>
  <c r="EP41" i="3"/>
  <c r="GX41" i="3" s="1"/>
  <c r="S53" i="10" s="1"/>
  <c r="DY47" i="3"/>
  <c r="GG28" i="3"/>
  <c r="IO28" i="3" s="1"/>
  <c r="BJ40" i="10" s="1"/>
  <c r="CS47" i="3"/>
  <c r="FA28" i="3"/>
  <c r="DU47" i="3"/>
  <c r="GC28" i="3"/>
  <c r="EX46" i="3"/>
  <c r="CV47" i="3"/>
  <c r="FD28" i="3"/>
  <c r="HL28" i="3" s="1"/>
  <c r="BV47" i="3"/>
  <c r="ED28" i="3"/>
  <c r="GL28" i="3" s="1"/>
  <c r="CH47" i="3"/>
  <c r="FG31" i="3"/>
  <c r="HO31" i="3" s="1"/>
  <c r="AJ43" i="10" s="1"/>
  <c r="FY31" i="3"/>
  <c r="IG31" i="3" s="1"/>
  <c r="BB43" i="10" s="1"/>
  <c r="EQ33" i="3"/>
  <c r="GY33" i="3" s="1"/>
  <c r="T45" i="10" s="1"/>
  <c r="EG44" i="3"/>
  <c r="FG46" i="3"/>
  <c r="HO46" i="3" s="1"/>
  <c r="ED36" i="3"/>
  <c r="GL36" i="3" s="1"/>
  <c r="FR44" i="3"/>
  <c r="HZ44" i="3" s="1"/>
  <c r="EE43" i="3"/>
  <c r="ET41" i="3"/>
  <c r="HB41" i="3" s="1"/>
  <c r="W53" i="10" s="1"/>
  <c r="FI31" i="3"/>
  <c r="FO44" i="3"/>
  <c r="HW44" i="3" s="1"/>
  <c r="AR56" i="10" s="1"/>
  <c r="FY29" i="3"/>
  <c r="IG29" i="3" s="1"/>
  <c r="BB41" i="10" s="1"/>
  <c r="EW31" i="3"/>
  <c r="HE31" i="3" s="1"/>
  <c r="Z43" i="10" s="1"/>
  <c r="GE41" i="3"/>
  <c r="IM41" i="3" s="1"/>
  <c r="BH53" i="10" s="1"/>
  <c r="FZ39" i="3"/>
  <c r="IH39" i="3" s="1"/>
  <c r="EE40" i="3"/>
  <c r="GM40" i="3" s="1"/>
  <c r="H52" i="10" s="1"/>
  <c r="GC44" i="3"/>
  <c r="IK44" i="3" s="1"/>
  <c r="BF56" i="10" s="1"/>
  <c r="FJ46" i="3"/>
  <c r="HR46" i="3" s="1"/>
  <c r="FI38" i="3"/>
  <c r="HQ38" i="3" s="1"/>
  <c r="AL50" i="10" s="1"/>
  <c r="ER43" i="3"/>
  <c r="GZ43" i="3" s="1"/>
  <c r="GC30" i="3"/>
  <c r="IK30" i="3" s="1"/>
  <c r="EZ35" i="3"/>
  <c r="HH35" i="3" s="1"/>
  <c r="EP40" i="3"/>
  <c r="GX40" i="3" s="1"/>
  <c r="FS43" i="3"/>
  <c r="IA43" i="3" s="1"/>
  <c r="AV55" i="10" s="1"/>
  <c r="GF30" i="3"/>
  <c r="IN30" i="3" s="1"/>
  <c r="BI42" i="10" s="1"/>
  <c r="FT31" i="3"/>
  <c r="IB31" i="3" s="1"/>
  <c r="EL42" i="3"/>
  <c r="GT42" i="3" s="1"/>
  <c r="O54" i="10" s="1"/>
  <c r="FZ29" i="3"/>
  <c r="IH29" i="3" s="1"/>
  <c r="FU43" i="3"/>
  <c r="IC43" i="3" s="1"/>
  <c r="AX55" i="10" s="1"/>
  <c r="GF34" i="3"/>
  <c r="FX41" i="3"/>
  <c r="IF41" i="3" s="1"/>
  <c r="FO41" i="3"/>
  <c r="HW41" i="3" s="1"/>
  <c r="EB33" i="3"/>
  <c r="GJ33" i="3" s="1"/>
  <c r="FY44" i="3"/>
  <c r="IG44" i="3" s="1"/>
  <c r="BB56" i="10" s="1"/>
  <c r="EU33" i="3"/>
  <c r="HC33" i="3" s="1"/>
  <c r="GH35" i="3"/>
  <c r="FC32" i="3"/>
  <c r="EA41" i="3"/>
  <c r="GI41" i="3" s="1"/>
  <c r="D53" i="10" s="1"/>
  <c r="EG46" i="3"/>
  <c r="GO46" i="3" s="1"/>
  <c r="J58" i="10" s="1"/>
  <c r="FV29" i="3"/>
  <c r="ID29" i="3" s="1"/>
  <c r="AY41" i="10" s="1"/>
  <c r="GH45" i="3"/>
  <c r="IP45" i="3" s="1"/>
  <c r="BK57" i="10" s="1"/>
  <c r="FH39" i="3"/>
  <c r="FG33" i="3"/>
  <c r="HO33" i="3" s="1"/>
  <c r="AJ45" i="10" s="1"/>
  <c r="EZ38" i="3"/>
  <c r="EW34" i="3"/>
  <c r="HE34" i="3" s="1"/>
  <c r="Z46" i="10" s="1"/>
  <c r="ET45" i="3"/>
  <c r="HB45" i="3" s="1"/>
  <c r="W57" i="10" s="1"/>
  <c r="GC45" i="3"/>
  <c r="FC38" i="3"/>
  <c r="EO38" i="3"/>
  <c r="GW38" i="3" s="1"/>
  <c r="FD33" i="3"/>
  <c r="HL33" i="3" s="1"/>
  <c r="AG45" i="10" s="1"/>
  <c r="GC39" i="3"/>
  <c r="IK39" i="3" s="1"/>
  <c r="EV30" i="3"/>
  <c r="FH29" i="3"/>
  <c r="HP29" i="3" s="1"/>
  <c r="FA36" i="3"/>
  <c r="HI36" i="3" s="1"/>
  <c r="EB41" i="3"/>
  <c r="GJ41" i="3" s="1"/>
  <c r="E53" i="10" s="1"/>
  <c r="FS45" i="3"/>
  <c r="IA45" i="3" s="1"/>
  <c r="AV57" i="10" s="1"/>
  <c r="FO32" i="3"/>
  <c r="HW32" i="3" s="1"/>
  <c r="AR44" i="10" s="1"/>
  <c r="GB34" i="3"/>
  <c r="EP30" i="3"/>
  <c r="FE32" i="3"/>
  <c r="HM32" i="3" s="1"/>
  <c r="FA45" i="3"/>
  <c r="HI45" i="3" s="1"/>
  <c r="AD57" i="10" s="1"/>
  <c r="FH44" i="3"/>
  <c r="HP44" i="3" s="1"/>
  <c r="AK56" i="10" s="1"/>
  <c r="FH40" i="3"/>
  <c r="HP40" i="3" s="1"/>
  <c r="AK52" i="10" s="1"/>
  <c r="EG37" i="3"/>
  <c r="GO37" i="3" s="1"/>
  <c r="FY30" i="3"/>
  <c r="IG30" i="3" s="1"/>
  <c r="CF47" i="3"/>
  <c r="EN28" i="3"/>
  <c r="DJ47" i="3"/>
  <c r="FR28" i="3"/>
  <c r="HZ28" i="3" s="1"/>
  <c r="CQ47" i="3"/>
  <c r="EY28" i="3"/>
  <c r="DL47" i="3"/>
  <c r="FT28" i="3"/>
  <c r="IB28" i="3" s="1"/>
  <c r="EI42" i="3"/>
  <c r="GQ42" i="3" s="1"/>
  <c r="FA37" i="3"/>
  <c r="HI37" i="3" s="1"/>
  <c r="FT37" i="3"/>
  <c r="IB37" i="3" s="1"/>
  <c r="AW49" i="10" s="1"/>
  <c r="EI41" i="3"/>
  <c r="GQ41" i="3" s="1"/>
  <c r="EF38" i="3"/>
  <c r="EX32" i="3"/>
  <c r="EM46" i="3"/>
  <c r="EJ38" i="3"/>
  <c r="GR38" i="3" s="1"/>
  <c r="ES44" i="3"/>
  <c r="HA44" i="3" s="1"/>
  <c r="GD35" i="3"/>
  <c r="IL35" i="3" s="1"/>
  <c r="EL43" i="3"/>
  <c r="GT43" i="3" s="1"/>
  <c r="O55" i="10" s="1"/>
  <c r="EU40" i="3"/>
  <c r="HC40" i="3" s="1"/>
  <c r="X52" i="10" s="1"/>
  <c r="GD44" i="3"/>
  <c r="IL44" i="3" s="1"/>
  <c r="ER33" i="3"/>
  <c r="GZ33" i="3" s="1"/>
  <c r="EZ29" i="3"/>
  <c r="HH29" i="3" s="1"/>
  <c r="AC41" i="10" s="1"/>
  <c r="FD37" i="3"/>
  <c r="FP37" i="3"/>
  <c r="HX37" i="3" s="1"/>
  <c r="AS49" i="10" s="1"/>
  <c r="EZ31" i="3"/>
  <c r="HH31" i="3" s="1"/>
  <c r="EL40" i="3"/>
  <c r="GT40" i="3" s="1"/>
  <c r="O52" i="10" s="1"/>
  <c r="EO41" i="3"/>
  <c r="GW41" i="3" s="1"/>
  <c r="FW39" i="3"/>
  <c r="IE39" i="3" s="1"/>
  <c r="AZ51" i="10" s="1"/>
  <c r="FV36" i="3"/>
  <c r="FB35" i="3"/>
  <c r="HJ35" i="3" s="1"/>
  <c r="AE47" i="10" s="1"/>
  <c r="FT44" i="3"/>
  <c r="IB44" i="3" s="1"/>
  <c r="AW56" i="10" s="1"/>
  <c r="EX33" i="3"/>
  <c r="HF33" i="3" s="1"/>
  <c r="AA45" i="10" s="1"/>
  <c r="FN40" i="3"/>
  <c r="HV40" i="3" s="1"/>
  <c r="AQ52" i="10" s="1"/>
  <c r="FR45" i="3"/>
  <c r="FS33" i="3"/>
  <c r="IA33" i="3" s="1"/>
  <c r="AV45" i="10" s="1"/>
  <c r="FO35" i="3"/>
  <c r="HW35" i="3" s="1"/>
  <c r="AR47" i="10" s="1"/>
  <c r="FG39" i="3"/>
  <c r="FP44" i="3"/>
  <c r="HX44" i="3" s="1"/>
  <c r="AS56" i="10" s="1"/>
  <c r="GC34" i="3"/>
  <c r="IK34" i="3" s="1"/>
  <c r="ET30" i="3"/>
  <c r="HB30" i="3" s="1"/>
  <c r="EU44" i="3"/>
  <c r="HC44" i="3" s="1"/>
  <c r="GH39" i="3"/>
  <c r="IP39" i="3" s="1"/>
  <c r="EK41" i="3"/>
  <c r="GA32" i="3"/>
  <c r="FP42" i="3"/>
  <c r="HX42" i="3" s="1"/>
  <c r="AS54" i="10" s="1"/>
  <c r="GH31" i="3"/>
  <c r="IP31" i="3" s="1"/>
  <c r="BK43" i="10" s="1"/>
  <c r="ED39" i="3"/>
  <c r="GL39" i="3" s="1"/>
  <c r="G51" i="10" s="1"/>
  <c r="FN45" i="3"/>
  <c r="FM38" i="3"/>
  <c r="FJ32" i="3"/>
  <c r="HR32" i="3" s="1"/>
  <c r="AM44" i="10" s="1"/>
  <c r="EG31" i="3"/>
  <c r="GO31" i="3" s="1"/>
  <c r="J43" i="10" s="1"/>
  <c r="EF34" i="3"/>
  <c r="GN34" i="3" s="1"/>
  <c r="I46" i="10" s="1"/>
  <c r="FI43" i="3"/>
  <c r="HQ43" i="3" s="1"/>
  <c r="AL55" i="10" s="1"/>
  <c r="FB32" i="3"/>
  <c r="HJ32" i="3" s="1"/>
  <c r="AE44" i="10" s="1"/>
  <c r="EY37" i="3"/>
  <c r="HG37" i="3" s="1"/>
  <c r="AB49" i="10" s="1"/>
  <c r="EG35" i="3"/>
  <c r="GO35" i="3" s="1"/>
  <c r="J47" i="10" s="1"/>
  <c r="EF41" i="3"/>
  <c r="GN41" i="3" s="1"/>
  <c r="I53" i="10" s="1"/>
  <c r="FA32" i="3"/>
  <c r="HI32" i="3" s="1"/>
  <c r="AD44" i="10" s="1"/>
  <c r="FA46" i="3"/>
  <c r="FY41" i="3"/>
  <c r="IG41" i="3" s="1"/>
  <c r="FQ31" i="3"/>
  <c r="HY31" i="3" s="1"/>
  <c r="ER41" i="3"/>
  <c r="EZ44" i="3"/>
  <c r="HH44" i="3" s="1"/>
  <c r="AC56" i="10" s="1"/>
  <c r="GA33" i="3"/>
  <c r="II33" i="3" s="1"/>
  <c r="FG42" i="3"/>
  <c r="HO42" i="3" s="1"/>
  <c r="FM30" i="3"/>
  <c r="HU30" i="3" s="1"/>
  <c r="AP42" i="10" s="1"/>
  <c r="FE42" i="3"/>
  <c r="HM42" i="3" s="1"/>
  <c r="AH54" i="10" s="1"/>
  <c r="GB43" i="3"/>
  <c r="ES33" i="3"/>
  <c r="HA33" i="3" s="1"/>
  <c r="V45" i="10" s="1"/>
  <c r="EK30" i="3"/>
  <c r="GS30" i="3" s="1"/>
  <c r="FD39" i="3"/>
  <c r="HL39" i="3" s="1"/>
  <c r="AG51" i="10" s="1"/>
  <c r="FL31" i="3"/>
  <c r="HT31" i="3" s="1"/>
  <c r="GD31" i="3"/>
  <c r="IL31" i="3" s="1"/>
  <c r="BG43" i="10" s="1"/>
  <c r="FZ40" i="3"/>
  <c r="IH40" i="3" s="1"/>
  <c r="BC52" i="10" s="1"/>
  <c r="EZ34" i="3"/>
  <c r="DM47" i="3"/>
  <c r="FU28" i="3"/>
  <c r="IC28" i="3" s="1"/>
  <c r="EB44" i="3"/>
  <c r="GJ44" i="3" s="1"/>
  <c r="E56" i="10" s="1"/>
  <c r="ED42" i="3"/>
  <c r="GL42" i="3" s="1"/>
  <c r="FG45" i="3"/>
  <c r="HO45" i="3" s="1"/>
  <c r="AJ57" i="10" s="1"/>
  <c r="EJ43" i="3"/>
  <c r="GR43" i="3" s="1"/>
  <c r="EP29" i="3"/>
  <c r="GX29" i="3" s="1"/>
  <c r="FU36" i="3"/>
  <c r="IC36" i="3" s="1"/>
  <c r="FH42" i="3"/>
  <c r="HP42" i="3" s="1"/>
  <c r="EI31" i="3"/>
  <c r="GQ31" i="3" s="1"/>
  <c r="L43" i="10" s="1"/>
  <c r="EB30" i="3"/>
  <c r="GJ30" i="3" s="1"/>
  <c r="E42" i="10" s="1"/>
  <c r="FM36" i="3"/>
  <c r="HU36" i="3" s="1"/>
  <c r="AP48" i="10" s="1"/>
  <c r="FL44" i="3"/>
  <c r="HT44" i="3" s="1"/>
  <c r="FM32" i="3"/>
  <c r="HU32" i="3" s="1"/>
  <c r="AP44" i="10" s="1"/>
  <c r="FM46" i="3"/>
  <c r="HU46" i="3" s="1"/>
  <c r="AP58" i="10" s="1"/>
  <c r="GF36" i="3"/>
  <c r="GG32" i="3"/>
  <c r="IO32" i="3" s="1"/>
  <c r="BJ44" i="10" s="1"/>
  <c r="EQ34" i="3"/>
  <c r="GB30" i="3"/>
  <c r="GH38" i="3"/>
  <c r="IP38" i="3" s="1"/>
  <c r="BK50" i="10" s="1"/>
  <c r="EE30" i="3"/>
  <c r="GM30" i="3" s="1"/>
  <c r="H42" i="10" s="1"/>
  <c r="EU45" i="3"/>
  <c r="HC45" i="3" s="1"/>
  <c r="X57" i="10" s="1"/>
  <c r="FW44" i="3"/>
  <c r="IE44" i="3" s="1"/>
  <c r="ED37" i="3"/>
  <c r="GL37" i="3" s="1"/>
  <c r="G49" i="10" s="1"/>
  <c r="FF40" i="3"/>
  <c r="HN40" i="3" s="1"/>
  <c r="AI52" i="10" s="1"/>
  <c r="FK29" i="3"/>
  <c r="FD43" i="3"/>
  <c r="GA44" i="3"/>
  <c r="II44" i="3" s="1"/>
  <c r="EE34" i="3"/>
  <c r="GM34" i="3" s="1"/>
  <c r="H46" i="10" s="1"/>
  <c r="FM33" i="3"/>
  <c r="EC30" i="3"/>
  <c r="GK30" i="3" s="1"/>
  <c r="F42" i="10" s="1"/>
  <c r="GG37" i="3"/>
  <c r="IO37" i="3" s="1"/>
  <c r="EW36" i="3"/>
  <c r="HE36" i="3" s="1"/>
  <c r="GB29" i="3"/>
  <c r="IJ29" i="3" s="1"/>
  <c r="FC46" i="3"/>
  <c r="HK46" i="3" s="1"/>
  <c r="AF58" i="10" s="1"/>
  <c r="FC41" i="3"/>
  <c r="EV35" i="3"/>
  <c r="GA34" i="3"/>
  <c r="EJ44" i="3"/>
  <c r="GR44" i="3" s="1"/>
  <c r="FJ45" i="3"/>
  <c r="HR45" i="3" s="1"/>
  <c r="AM57" i="10" s="1"/>
  <c r="FQ41" i="3"/>
  <c r="FG44" i="3"/>
  <c r="HO44" i="3" s="1"/>
  <c r="FO39" i="3"/>
  <c r="HW39" i="3" s="1"/>
  <c r="FA35" i="3"/>
  <c r="HI35" i="3" s="1"/>
  <c r="AD47" i="10" s="1"/>
  <c r="FN42" i="3"/>
  <c r="GE35" i="3"/>
  <c r="EY34" i="3"/>
  <c r="ET37" i="3"/>
  <c r="FJ44" i="3"/>
  <c r="HR44" i="3" s="1"/>
  <c r="AM56" i="10" s="1"/>
  <c r="FU37" i="3"/>
  <c r="IC37" i="3" s="1"/>
  <c r="EI40" i="3"/>
  <c r="GQ40" i="3" s="1"/>
  <c r="L52" i="10" s="1"/>
  <c r="EO32" i="3"/>
  <c r="GW32" i="3" s="1"/>
  <c r="R44" i="10" s="1"/>
  <c r="FP32" i="3"/>
  <c r="HX32" i="3" s="1"/>
  <c r="EJ34" i="3"/>
  <c r="GR34" i="3" s="1"/>
  <c r="M46" i="10" s="1"/>
  <c r="EE29" i="3"/>
  <c r="GM29" i="3" s="1"/>
  <c r="H41" i="10" s="1"/>
  <c r="GG33" i="3"/>
  <c r="IO33" i="3" s="1"/>
  <c r="EQ40" i="3"/>
  <c r="GY40" i="3" s="1"/>
  <c r="EJ31" i="3"/>
  <c r="GR31" i="3" s="1"/>
  <c r="FN29" i="3"/>
  <c r="HV29" i="3" s="1"/>
  <c r="AQ41" i="10" s="1"/>
  <c r="GA40" i="3"/>
  <c r="II40" i="3" s="1"/>
  <c r="BD52" i="10" s="1"/>
  <c r="FD41" i="3"/>
  <c r="EI29" i="3"/>
  <c r="GQ29" i="3" s="1"/>
  <c r="FV32" i="3"/>
  <c r="ID32" i="3" s="1"/>
  <c r="AY44" i="10" s="1"/>
  <c r="EB40" i="3"/>
  <c r="FT43" i="3"/>
  <c r="GF44" i="3"/>
  <c r="IN44" i="3" s="1"/>
  <c r="FQ40" i="3"/>
  <c r="HY40" i="3" s="1"/>
  <c r="AT52" i="10" s="1"/>
  <c r="EA35" i="3"/>
  <c r="GI35" i="3" s="1"/>
  <c r="D47" i="10" s="1"/>
  <c r="EU35" i="3"/>
  <c r="HC35" i="3" s="1"/>
  <c r="X47" i="10" s="1"/>
  <c r="FE37" i="3"/>
  <c r="HM37" i="3" s="1"/>
  <c r="DQ47" i="3"/>
  <c r="DS47" i="3"/>
  <c r="DR47" i="3"/>
  <c r="Y38" i="11"/>
  <c r="H62" i="10"/>
  <c r="AE38" i="11"/>
  <c r="N62" i="10"/>
  <c r="Q62" i="10"/>
  <c r="U70" i="10"/>
  <c r="G73" i="10"/>
  <c r="D72" i="10"/>
  <c r="R68" i="10"/>
  <c r="Y74" i="10"/>
  <c r="M67" i="10"/>
  <c r="Q65" i="10"/>
  <c r="E76" i="10"/>
  <c r="H67" i="10"/>
  <c r="D67" i="10"/>
  <c r="H73" i="10"/>
  <c r="K72" i="10"/>
  <c r="L67" i="10"/>
  <c r="I73" i="10"/>
  <c r="L76" i="10"/>
  <c r="M76" i="10"/>
  <c r="L63" i="10"/>
  <c r="G75" i="10"/>
  <c r="O64" i="10"/>
  <c r="D70" i="10"/>
  <c r="E63" i="10"/>
  <c r="O63" i="10"/>
  <c r="L73" i="10"/>
  <c r="L75" i="10"/>
  <c r="F67" i="10"/>
  <c r="K71" i="10"/>
  <c r="D64" i="10"/>
  <c r="P63" i="10"/>
  <c r="M65" i="10"/>
  <c r="F73" i="10"/>
  <c r="K64" i="10"/>
  <c r="F74" i="10"/>
  <c r="D71" i="10"/>
  <c r="F76" i="10"/>
  <c r="U65" i="10"/>
  <c r="J71" i="10"/>
  <c r="G71" i="10"/>
  <c r="L74" i="10"/>
  <c r="D68" i="10"/>
  <c r="U74" i="10"/>
  <c r="I69" i="10"/>
  <c r="O71" i="10"/>
  <c r="N72" i="10"/>
  <c r="J64" i="10"/>
  <c r="G65" i="10"/>
  <c r="I64" i="10"/>
  <c r="EL44" i="3"/>
  <c r="GT44" i="3" s="1"/>
  <c r="FT45" i="3"/>
  <c r="IB45" i="3" s="1"/>
  <c r="GF46" i="3"/>
  <c r="IN46" i="3" s="1"/>
  <c r="FU39" i="3"/>
  <c r="IC39" i="3" s="1"/>
  <c r="EF40" i="3"/>
  <c r="EG42" i="3"/>
  <c r="GO42" i="3" s="1"/>
  <c r="FO40" i="3"/>
  <c r="HW40" i="3" s="1"/>
  <c r="AR52" i="10" s="1"/>
  <c r="EO45" i="3"/>
  <c r="GW45" i="3" s="1"/>
  <c r="EQ39" i="3"/>
  <c r="GY39" i="3" s="1"/>
  <c r="T51" i="10" s="1"/>
  <c r="FC36" i="3"/>
  <c r="HK36" i="3" s="1"/>
  <c r="GE45" i="3"/>
  <c r="IM45" i="3" s="1"/>
  <c r="EV33" i="3"/>
  <c r="FA39" i="3"/>
  <c r="EB29" i="3"/>
  <c r="GJ29" i="3" s="1"/>
  <c r="E41" i="10" s="1"/>
  <c r="GH44" i="3"/>
  <c r="EE37" i="3"/>
  <c r="GM37" i="3" s="1"/>
  <c r="H49" i="10" s="1"/>
  <c r="GG34" i="3"/>
  <c r="IO34" i="3" s="1"/>
  <c r="BJ46" i="10" s="1"/>
  <c r="FX35" i="3"/>
  <c r="IF35" i="3" s="1"/>
  <c r="EU41" i="3"/>
  <c r="HC41" i="3" s="1"/>
  <c r="X53" i="10" s="1"/>
  <c r="FA30" i="3"/>
  <c r="HI30" i="3" s="1"/>
  <c r="GC35" i="3"/>
  <c r="IK35" i="3" s="1"/>
  <c r="BF47" i="10" s="1"/>
  <c r="EJ39" i="3"/>
  <c r="EP42" i="3"/>
  <c r="GX42" i="3" s="1"/>
  <c r="FZ31" i="3"/>
  <c r="IH31" i="3" s="1"/>
  <c r="BC43" i="10" s="1"/>
  <c r="FK39" i="3"/>
  <c r="HS39" i="3" s="1"/>
  <c r="GF31" i="3"/>
  <c r="IN31" i="3" s="1"/>
  <c r="FJ36" i="3"/>
  <c r="HR36" i="3" s="1"/>
  <c r="AM48" i="10" s="1"/>
  <c r="FY43" i="3"/>
  <c r="IG43" i="3" s="1"/>
  <c r="FQ45" i="3"/>
  <c r="HY45" i="3" s="1"/>
  <c r="AT57" i="10" s="1"/>
  <c r="FZ34" i="3"/>
  <c r="IH34" i="3" s="1"/>
  <c r="BC46" i="10" s="1"/>
  <c r="EY46" i="3"/>
  <c r="HG46" i="3" s="1"/>
  <c r="FC30" i="3"/>
  <c r="HK30" i="3" s="1"/>
  <c r="AF42" i="10" s="1"/>
  <c r="ES32" i="3"/>
  <c r="EZ40" i="3"/>
  <c r="HH40" i="3" s="1"/>
  <c r="AC52" i="10" s="1"/>
  <c r="FI40" i="3"/>
  <c r="HQ40" i="3" s="1"/>
  <c r="EK39" i="3"/>
  <c r="EV46" i="3"/>
  <c r="HD46" i="3" s="1"/>
  <c r="Y58" i="10" s="1"/>
  <c r="EA46" i="3"/>
  <c r="GI46" i="3" s="1"/>
  <c r="D58" i="10" s="1"/>
  <c r="FS34" i="3"/>
  <c r="IA34" i="3" s="1"/>
  <c r="AV46" i="10" s="1"/>
  <c r="FE45" i="3"/>
  <c r="HM45" i="3" s="1"/>
  <c r="AH57" i="10" s="1"/>
  <c r="EN30" i="3"/>
  <c r="GV30" i="3" s="1"/>
  <c r="Q42" i="10" s="1"/>
  <c r="EK31" i="3"/>
  <c r="GS31" i="3" s="1"/>
  <c r="FA34" i="3"/>
  <c r="HI34" i="3" s="1"/>
  <c r="AD46" i="10" s="1"/>
  <c r="EG29" i="3"/>
  <c r="FC29" i="3"/>
  <c r="HK29" i="3" s="1"/>
  <c r="FK33" i="3"/>
  <c r="HS33" i="3" s="1"/>
  <c r="EW46" i="3"/>
  <c r="HE46" i="3" s="1"/>
  <c r="EL35" i="3"/>
  <c r="GT35" i="3" s="1"/>
  <c r="FP34" i="3"/>
  <c r="HX34" i="3" s="1"/>
  <c r="AS46" i="10" s="1"/>
  <c r="FX32" i="3"/>
  <c r="IF32" i="3" s="1"/>
  <c r="BA44" i="10" s="1"/>
  <c r="EV45" i="3"/>
  <c r="HD45" i="3" s="1"/>
  <c r="GB32" i="3"/>
  <c r="IJ32" i="3" s="1"/>
  <c r="FW32" i="3"/>
  <c r="IE32" i="3" s="1"/>
  <c r="AZ44" i="10" s="1"/>
  <c r="FY32" i="3"/>
  <c r="IG32" i="3" s="1"/>
  <c r="BB44" i="10" s="1"/>
  <c r="EI37" i="3"/>
  <c r="GQ37" i="3" s="1"/>
  <c r="FA41" i="3"/>
  <c r="HI41" i="3" s="1"/>
  <c r="AD53" i="10" s="1"/>
  <c r="EM36" i="3"/>
  <c r="GU36" i="3" s="1"/>
  <c r="P48" i="10" s="1"/>
  <c r="FR43" i="3"/>
  <c r="HZ43" i="3" s="1"/>
  <c r="AU55" i="10" s="1"/>
  <c r="EK40" i="3"/>
  <c r="GS40" i="3" s="1"/>
  <c r="N52" i="10" s="1"/>
  <c r="GH43" i="3"/>
  <c r="IP43" i="3" s="1"/>
  <c r="GC29" i="3"/>
  <c r="IK29" i="3" s="1"/>
  <c r="BF41" i="10" s="1"/>
  <c r="FB37" i="3"/>
  <c r="HJ37" i="3" s="1"/>
  <c r="AE49" i="10" s="1"/>
  <c r="FZ43" i="3"/>
  <c r="FA44" i="3"/>
  <c r="FK45" i="3"/>
  <c r="HS45" i="3" s="1"/>
  <c r="AN57" i="10" s="1"/>
  <c r="EM42" i="3"/>
  <c r="GU42" i="3" s="1"/>
  <c r="P54" i="10" s="1"/>
  <c r="EU36" i="3"/>
  <c r="HC36" i="3" s="1"/>
  <c r="DN47" i="3"/>
  <c r="FV28" i="3"/>
  <c r="ID28" i="3" s="1"/>
  <c r="FT42" i="3"/>
  <c r="IB42" i="3" s="1"/>
  <c r="AW54" i="10" s="1"/>
  <c r="DX47" i="3"/>
  <c r="GF28" i="3"/>
  <c r="IN28" i="3" s="1"/>
  <c r="BU47" i="3"/>
  <c r="EC28" i="3"/>
  <c r="GK28" i="3" s="1"/>
  <c r="DP47" i="3"/>
  <c r="FX28" i="3"/>
  <c r="HD28" i="3"/>
  <c r="Y40" i="10" s="1"/>
  <c r="EY32" i="3"/>
  <c r="HG32" i="3" s="1"/>
  <c r="AB44" i="10" s="1"/>
  <c r="FI41" i="3"/>
  <c r="HQ41" i="3" s="1"/>
  <c r="AL53" i="10" s="1"/>
  <c r="EH30" i="3"/>
  <c r="EQ42" i="3"/>
  <c r="GY42" i="3" s="1"/>
  <c r="T54" i="10" s="1"/>
  <c r="ED45" i="3"/>
  <c r="GL45" i="3" s="1"/>
  <c r="EC37" i="3"/>
  <c r="GK37" i="3" s="1"/>
  <c r="F49" i="10" s="1"/>
  <c r="FP40" i="3"/>
  <c r="HX40" i="3" s="1"/>
  <c r="AS52" i="10" s="1"/>
  <c r="FH31" i="3"/>
  <c r="FI29" i="3"/>
  <c r="HQ29" i="3" s="1"/>
  <c r="AL41" i="10" s="1"/>
  <c r="EQ32" i="3"/>
  <c r="GY32" i="3" s="1"/>
  <c r="T44" i="10" s="1"/>
  <c r="FW41" i="3"/>
  <c r="GA45" i="3"/>
  <c r="ED46" i="3"/>
  <c r="GL46" i="3" s="1"/>
  <c r="G58" i="10" s="1"/>
  <c r="GA35" i="3"/>
  <c r="II35" i="3" s="1"/>
  <c r="GG36" i="3"/>
  <c r="ER35" i="3"/>
  <c r="GZ35" i="3" s="1"/>
  <c r="U47" i="10" s="1"/>
  <c r="FP35" i="3"/>
  <c r="HX35" i="3" s="1"/>
  <c r="GE30" i="3"/>
  <c r="EU38" i="3"/>
  <c r="FL29" i="3"/>
  <c r="HT29" i="3" s="1"/>
  <c r="AO41" i="10" s="1"/>
  <c r="FH30" i="3"/>
  <c r="HP30" i="3" s="1"/>
  <c r="AK42" i="10" s="1"/>
  <c r="GH29" i="3"/>
  <c r="IP29" i="3" s="1"/>
  <c r="EK42" i="3"/>
  <c r="GA46" i="3"/>
  <c r="II46" i="3" s="1"/>
  <c r="BD58" i="10" s="1"/>
  <c r="ES45" i="3"/>
  <c r="HA45" i="3" s="1"/>
  <c r="V57" i="10" s="1"/>
  <c r="FW43" i="3"/>
  <c r="IE43" i="3" s="1"/>
  <c r="AZ55" i="10" s="1"/>
  <c r="FZ38" i="3"/>
  <c r="IH38" i="3" s="1"/>
  <c r="FI33" i="3"/>
  <c r="HQ33" i="3" s="1"/>
  <c r="AL45" i="10" s="1"/>
  <c r="EB34" i="3"/>
  <c r="EH29" i="3"/>
  <c r="GP29" i="3" s="1"/>
  <c r="K41" i="10" s="1"/>
  <c r="EL29" i="3"/>
  <c r="GT29" i="3" s="1"/>
  <c r="O41" i="10" s="1"/>
  <c r="GF37" i="3"/>
  <c r="IN37" i="3" s="1"/>
  <c r="EC29" i="3"/>
  <c r="GK29" i="3" s="1"/>
  <c r="F41" i="10" s="1"/>
  <c r="FW36" i="3"/>
  <c r="FX34" i="3"/>
  <c r="FV30" i="3"/>
  <c r="FK30" i="3"/>
  <c r="HS30" i="3" s="1"/>
  <c r="FT41" i="3"/>
  <c r="IB41" i="3" s="1"/>
  <c r="FB29" i="3"/>
  <c r="HJ29" i="3" s="1"/>
  <c r="AE41" i="10" s="1"/>
  <c r="FR41" i="3"/>
  <c r="EW30" i="3"/>
  <c r="FI37" i="3"/>
  <c r="HQ37" i="3" s="1"/>
  <c r="EP37" i="3"/>
  <c r="GX37" i="3" s="1"/>
  <c r="FR34" i="3"/>
  <c r="HZ34" i="3" s="1"/>
  <c r="AU46" i="10" s="1"/>
  <c r="ET34" i="3"/>
  <c r="HB34" i="3" s="1"/>
  <c r="ED35" i="3"/>
  <c r="GL35" i="3" s="1"/>
  <c r="G47" i="10" s="1"/>
  <c r="FE43" i="3"/>
  <c r="HM43" i="3" s="1"/>
  <c r="AH55" i="10" s="1"/>
  <c r="FS41" i="3"/>
  <c r="IA41" i="3" s="1"/>
  <c r="AV53" i="10" s="1"/>
  <c r="FE44" i="3"/>
  <c r="HM44" i="3" s="1"/>
  <c r="AH56" i="10" s="1"/>
  <c r="FG38" i="3"/>
  <c r="HO38" i="3" s="1"/>
  <c r="EJ41" i="3"/>
  <c r="EK37" i="3"/>
  <c r="GS37" i="3" s="1"/>
  <c r="FO36" i="3"/>
  <c r="HW36" i="3" s="1"/>
  <c r="FX42" i="3"/>
  <c r="EE39" i="3"/>
  <c r="GM39" i="3" s="1"/>
  <c r="H51" i="10" s="1"/>
  <c r="GE40" i="3"/>
  <c r="IM40" i="3" s="1"/>
  <c r="BH52" i="10" s="1"/>
  <c r="FJ38" i="3"/>
  <c r="FL38" i="3"/>
  <c r="HT38" i="3" s="1"/>
  <c r="AO50" i="10" s="1"/>
  <c r="EO29" i="3"/>
  <c r="GW29" i="3" s="1"/>
  <c r="R41" i="10" s="1"/>
  <c r="EN37" i="3"/>
  <c r="GV37" i="3" s="1"/>
  <c r="GD33" i="3"/>
  <c r="IL33" i="3" s="1"/>
  <c r="BG45" i="10" s="1"/>
  <c r="ET44" i="3"/>
  <c r="HB44" i="3" s="1"/>
  <c r="EZ32" i="3"/>
  <c r="HH32" i="3" s="1"/>
  <c r="GE31" i="3"/>
  <c r="IM31" i="3" s="1"/>
  <c r="BH43" i="10" s="1"/>
  <c r="FC34" i="3"/>
  <c r="HK34" i="3" s="1"/>
  <c r="FB30" i="3"/>
  <c r="FB33" i="3"/>
  <c r="HJ33" i="3" s="1"/>
  <c r="AE45" i="10" s="1"/>
  <c r="FW38" i="3"/>
  <c r="IE38" i="3" s="1"/>
  <c r="CZ47" i="3"/>
  <c r="FH28" i="3"/>
  <c r="HP28" i="3" s="1"/>
  <c r="AK40" i="10" s="1"/>
  <c r="Z40" i="10"/>
  <c r="CO47" i="3"/>
  <c r="FQ38" i="3"/>
  <c r="HY38" i="3" s="1"/>
  <c r="EH44" i="3"/>
  <c r="GP44" i="3" s="1"/>
  <c r="K56" i="10" s="1"/>
  <c r="EH43" i="3"/>
  <c r="GP43" i="3" s="1"/>
  <c r="EF32" i="3"/>
  <c r="GN32" i="3" s="1"/>
  <c r="EV40" i="3"/>
  <c r="HD40" i="3" s="1"/>
  <c r="FV46" i="3"/>
  <c r="ID46" i="3" s="1"/>
  <c r="ES30" i="3"/>
  <c r="HA30" i="3" s="1"/>
  <c r="FE40" i="3"/>
  <c r="HM40" i="3" s="1"/>
  <c r="EV32" i="3"/>
  <c r="HD32" i="3" s="1"/>
  <c r="Y44" i="10" s="1"/>
  <c r="EI30" i="3"/>
  <c r="GQ30" i="3" s="1"/>
  <c r="FW33" i="3"/>
  <c r="IE33" i="3" s="1"/>
  <c r="AZ45" i="10" s="1"/>
  <c r="FH35" i="3"/>
  <c r="EM41" i="3"/>
  <c r="GU41" i="3" s="1"/>
  <c r="FY39" i="3"/>
  <c r="IG39" i="3" s="1"/>
  <c r="BB51" i="10" s="1"/>
  <c r="FT30" i="3"/>
  <c r="IB30" i="3" s="1"/>
  <c r="AW42" i="10" s="1"/>
  <c r="FV37" i="3"/>
  <c r="ID37" i="3" s="1"/>
  <c r="FQ46" i="3"/>
  <c r="FZ45" i="3"/>
  <c r="IH45" i="3" s="1"/>
  <c r="BC57" i="10" s="1"/>
  <c r="FP45" i="3"/>
  <c r="EU29" i="3"/>
  <c r="HC29" i="3" s="1"/>
  <c r="FG37" i="3"/>
  <c r="HO37" i="3" s="1"/>
  <c r="GD36" i="3"/>
  <c r="EC38" i="3"/>
  <c r="EZ42" i="3"/>
  <c r="HH42" i="3" s="1"/>
  <c r="GF39" i="3"/>
  <c r="FW34" i="3"/>
  <c r="IE34" i="3" s="1"/>
  <c r="AZ46" i="10" s="1"/>
  <c r="EE36" i="3"/>
  <c r="EA44" i="3"/>
  <c r="GI44" i="3" s="1"/>
  <c r="D56" i="10" s="1"/>
  <c r="EQ41" i="3"/>
  <c r="GY41" i="3" s="1"/>
  <c r="T53" i="10" s="1"/>
  <c r="FY45" i="3"/>
  <c r="IG45" i="3" s="1"/>
  <c r="BB57" i="10" s="1"/>
  <c r="EY45" i="3"/>
  <c r="HG45" i="3" s="1"/>
  <c r="AB57" i="10" s="1"/>
  <c r="FW45" i="3"/>
  <c r="IE45" i="3" s="1"/>
  <c r="AZ57" i="10" s="1"/>
  <c r="EQ30" i="3"/>
  <c r="GY30" i="3" s="1"/>
  <c r="T42" i="10" s="1"/>
  <c r="GD29" i="3"/>
  <c r="IL29" i="3" s="1"/>
  <c r="GF41" i="3"/>
  <c r="GA42" i="3"/>
  <c r="II42" i="3" s="1"/>
  <c r="BD54" i="10" s="1"/>
  <c r="ED30" i="3"/>
  <c r="GL30" i="3" s="1"/>
  <c r="EI45" i="3"/>
  <c r="GQ45" i="3" s="1"/>
  <c r="EP31" i="3"/>
  <c r="GX31" i="3" s="1"/>
  <c r="S43" i="10" s="1"/>
  <c r="GE34" i="3"/>
  <c r="IM34" i="3" s="1"/>
  <c r="BH46" i="10" s="1"/>
  <c r="FG29" i="3"/>
  <c r="FH46" i="3"/>
  <c r="HP46" i="3" s="1"/>
  <c r="AK58" i="10" s="1"/>
  <c r="FL35" i="3"/>
  <c r="FR33" i="3"/>
  <c r="HZ33" i="3" s="1"/>
  <c r="FZ33" i="3"/>
  <c r="IH33" i="3" s="1"/>
  <c r="EL41" i="3"/>
  <c r="GT41" i="3" s="1"/>
  <c r="O53" i="10" s="1"/>
  <c r="FQ35" i="3"/>
  <c r="HY35" i="3" s="1"/>
  <c r="AT47" i="10" s="1"/>
  <c r="FK38" i="3"/>
  <c r="HS38" i="3" s="1"/>
  <c r="EM34" i="3"/>
  <c r="GU34" i="3" s="1"/>
  <c r="P46" i="10" s="1"/>
  <c r="GF43" i="3"/>
  <c r="IN43" i="3" s="1"/>
  <c r="GG42" i="3"/>
  <c r="IO42" i="3" s="1"/>
  <c r="BJ54" i="10" s="1"/>
  <c r="FA40" i="3"/>
  <c r="FY35" i="3"/>
  <c r="IG35" i="3" s="1"/>
  <c r="BB47" i="10" s="1"/>
  <c r="EW35" i="3"/>
  <c r="HE35" i="3" s="1"/>
  <c r="FL45" i="3"/>
  <c r="HT45" i="3" s="1"/>
  <c r="AO57" i="10" s="1"/>
  <c r="EM31" i="3"/>
  <c r="GU31" i="3" s="1"/>
  <c r="P43" i="10" s="1"/>
  <c r="FD46" i="3"/>
  <c r="HL46" i="3" s="1"/>
  <c r="AG58" i="10" s="1"/>
  <c r="GE32" i="3"/>
  <c r="IM32" i="3" s="1"/>
  <c r="BH44" i="10" s="1"/>
  <c r="ES35" i="3"/>
  <c r="FX39" i="3"/>
  <c r="IF39" i="3" s="1"/>
  <c r="BA51" i="10" s="1"/>
  <c r="FK40" i="3"/>
  <c r="HS40" i="3" s="1"/>
  <c r="GB39" i="3"/>
  <c r="IJ39" i="3" s="1"/>
  <c r="BE51" i="10" s="1"/>
  <c r="FC37" i="3"/>
  <c r="HK37" i="3" s="1"/>
  <c r="AF49" i="10" s="1"/>
  <c r="EO34" i="3"/>
  <c r="ER46" i="3"/>
  <c r="GZ46" i="3" s="1"/>
  <c r="U58" i="10" s="1"/>
  <c r="CK47" i="3"/>
  <c r="ES28" i="3"/>
  <c r="DK47" i="3"/>
  <c r="FS28" i="3"/>
  <c r="DW47" i="3"/>
  <c r="GE28" i="3"/>
  <c r="IM28" i="3" s="1"/>
  <c r="DH47" i="3"/>
  <c r="FP28" i="3"/>
  <c r="CI47" i="3"/>
  <c r="EE32" i="3"/>
  <c r="GM32" i="3" s="1"/>
  <c r="EV43" i="3"/>
  <c r="EH33" i="3"/>
  <c r="GP33" i="3" s="1"/>
  <c r="EH32" i="3"/>
  <c r="EL45" i="3"/>
  <c r="GT45" i="3" s="1"/>
  <c r="O57" i="10" s="1"/>
  <c r="FF38" i="3"/>
  <c r="HN38" i="3" s="1"/>
  <c r="AI50" i="10" s="1"/>
  <c r="FJ43" i="3"/>
  <c r="EO43" i="3"/>
  <c r="EV36" i="3"/>
  <c r="HD36" i="3" s="1"/>
  <c r="Y48" i="10" s="1"/>
  <c r="FS35" i="3"/>
  <c r="IA35" i="3" s="1"/>
  <c r="AV47" i="10" s="1"/>
  <c r="GC40" i="3"/>
  <c r="IK40" i="3" s="1"/>
  <c r="EZ30" i="3"/>
  <c r="HH30" i="3" s="1"/>
  <c r="AC42" i="10" s="1"/>
  <c r="FS39" i="3"/>
  <c r="IA39" i="3" s="1"/>
  <c r="AV51" i="10" s="1"/>
  <c r="FZ37" i="3"/>
  <c r="IH37" i="3" s="1"/>
  <c r="EY33" i="3"/>
  <c r="ES36" i="3"/>
  <c r="HA36" i="3" s="1"/>
  <c r="GA39" i="3"/>
  <c r="II39" i="3" s="1"/>
  <c r="GD43" i="3"/>
  <c r="IL43" i="3" s="1"/>
  <c r="BG55" i="10" s="1"/>
  <c r="EA42" i="3"/>
  <c r="GG39" i="3"/>
  <c r="IO39" i="3" s="1"/>
  <c r="BJ51" i="10" s="1"/>
  <c r="FC45" i="3"/>
  <c r="HK45" i="3" s="1"/>
  <c r="AF57" i="10" s="1"/>
  <c r="ER36" i="3"/>
  <c r="GZ36" i="3" s="1"/>
  <c r="U48" i="10" s="1"/>
  <c r="FK31" i="3"/>
  <c r="HS31" i="3" s="1"/>
  <c r="AN43" i="10" s="1"/>
  <c r="GC37" i="3"/>
  <c r="IK37" i="3" s="1"/>
  <c r="BF49" i="10" s="1"/>
  <c r="EH46" i="3"/>
  <c r="GP46" i="3" s="1"/>
  <c r="GE33" i="3"/>
  <c r="IM33" i="3" s="1"/>
  <c r="BH45" i="10" s="1"/>
  <c r="FL36" i="3"/>
  <c r="HT36" i="3" s="1"/>
  <c r="AO48" i="10" s="1"/>
  <c r="FK32" i="3"/>
  <c r="FU31" i="3"/>
  <c r="EM33" i="3"/>
  <c r="GU33" i="3" s="1"/>
  <c r="FZ32" i="3"/>
  <c r="IH32" i="3" s="1"/>
  <c r="EA30" i="3"/>
  <c r="GI30" i="3" s="1"/>
  <c r="FK35" i="3"/>
  <c r="HS35" i="3" s="1"/>
  <c r="AN47" i="10" s="1"/>
  <c r="EC41" i="3"/>
  <c r="GK41" i="3" s="1"/>
  <c r="FB39" i="3"/>
  <c r="HJ39" i="3" s="1"/>
  <c r="AE51" i="10" s="1"/>
  <c r="EH39" i="3"/>
  <c r="GP39" i="3" s="1"/>
  <c r="FZ46" i="3"/>
  <c r="IH46" i="3" s="1"/>
  <c r="BC58" i="10" s="1"/>
  <c r="FM31" i="3"/>
  <c r="HU31" i="3" s="1"/>
  <c r="FJ35" i="3"/>
  <c r="EX37" i="3"/>
  <c r="HF37" i="3" s="1"/>
  <c r="AA49" i="10" s="1"/>
  <c r="EY44" i="3"/>
  <c r="HG44" i="3" s="1"/>
  <c r="EW41" i="3"/>
  <c r="EX29" i="3"/>
  <c r="HF29" i="3" s="1"/>
  <c r="EN35" i="3"/>
  <c r="GV35" i="3" s="1"/>
  <c r="EJ32" i="3"/>
  <c r="GR32" i="3" s="1"/>
  <c r="M44" i="10" s="1"/>
  <c r="EX41" i="3"/>
  <c r="HF41" i="3" s="1"/>
  <c r="AA53" i="10" s="1"/>
  <c r="EZ46" i="3"/>
  <c r="HH46" i="3" s="1"/>
  <c r="AC58" i="10" s="1"/>
  <c r="EP32" i="3"/>
  <c r="FB44" i="3"/>
  <c r="HJ44" i="3" s="1"/>
  <c r="EQ38" i="3"/>
  <c r="GY38" i="3" s="1"/>
  <c r="EI36" i="3"/>
  <c r="GQ36" i="3" s="1"/>
  <c r="L48" i="10" s="1"/>
  <c r="FD35" i="3"/>
  <c r="FH38" i="3"/>
  <c r="HP38" i="3" s="1"/>
  <c r="GG38" i="3"/>
  <c r="IO38" i="3" s="1"/>
  <c r="BJ50" i="10" s="1"/>
  <c r="FN43" i="3"/>
  <c r="HV43" i="3" s="1"/>
  <c r="AQ55" i="10" s="1"/>
  <c r="FQ33" i="3"/>
  <c r="HY33" i="3" s="1"/>
  <c r="ET42" i="3"/>
  <c r="FF46" i="3"/>
  <c r="FG41" i="3"/>
  <c r="HO41" i="3" s="1"/>
  <c r="AJ53" i="10" s="1"/>
  <c r="EF37" i="3"/>
  <c r="GN37" i="3" s="1"/>
  <c r="GF38" i="3"/>
  <c r="IN38" i="3" s="1"/>
  <c r="FO37" i="3"/>
  <c r="HW37" i="3" s="1"/>
  <c r="FZ30" i="3"/>
  <c r="IH30" i="3" s="1"/>
  <c r="BC42" i="10" s="1"/>
  <c r="EV29" i="3"/>
  <c r="ES38" i="3"/>
  <c r="GD38" i="3"/>
  <c r="IL38" i="3" s="1"/>
  <c r="BG50" i="10" s="1"/>
  <c r="GF45" i="3"/>
  <c r="IN45" i="3" s="1"/>
  <c r="BI57" i="10" s="1"/>
  <c r="GC36" i="3"/>
  <c r="CR47" i="3"/>
  <c r="HN28" i="3"/>
  <c r="AI40" i="10" s="1"/>
  <c r="I40" i="10"/>
  <c r="BD40" i="10"/>
  <c r="BY47" i="3"/>
  <c r="DC47" i="3"/>
  <c r="BW47" i="3"/>
  <c r="HV28" i="3"/>
  <c r="AQ40" i="10" s="1"/>
  <c r="DF47" i="3"/>
  <c r="AJ40" i="10"/>
  <c r="DV47" i="3"/>
  <c r="IE28" i="3"/>
  <c r="U38" i="11"/>
  <c r="D62" i="10"/>
  <c r="V38" i="11"/>
  <c r="E62" i="10"/>
  <c r="W64" i="10"/>
  <c r="E64" i="10"/>
  <c r="M71" i="10"/>
  <c r="L70" i="10"/>
  <c r="O68" i="10"/>
  <c r="S69" i="10"/>
  <c r="T67" i="10"/>
  <c r="J67" i="10"/>
  <c r="AA71" i="10"/>
  <c r="J73" i="10"/>
  <c r="D74" i="10"/>
  <c r="F68" i="10"/>
  <c r="H75" i="10"/>
  <c r="E74" i="10"/>
  <c r="G76" i="10"/>
  <c r="M69" i="10"/>
  <c r="L68" i="10"/>
  <c r="F71" i="10"/>
  <c r="E72" i="10"/>
  <c r="M74" i="10"/>
  <c r="O76" i="10"/>
  <c r="E75" i="10"/>
  <c r="K68" i="10"/>
  <c r="M64" i="10"/>
  <c r="D69" i="10"/>
  <c r="F70" i="10"/>
  <c r="N70" i="10"/>
  <c r="L65" i="10"/>
  <c r="J75" i="10"/>
  <c r="O72" i="10"/>
  <c r="E65" i="10"/>
  <c r="H72" i="10"/>
  <c r="H71" i="10"/>
  <c r="L64" i="10"/>
  <c r="M68" i="10"/>
  <c r="N66" i="10"/>
  <c r="K75" i="10"/>
  <c r="E70" i="10"/>
  <c r="O70" i="10"/>
  <c r="K65" i="10"/>
  <c r="F66" i="10"/>
  <c r="M73" i="10"/>
  <c r="N71" i="10"/>
  <c r="E73" i="10"/>
  <c r="N67" i="10"/>
  <c r="F64" i="10"/>
  <c r="K69" i="10"/>
  <c r="EF43" i="3"/>
  <c r="GN43" i="3" s="1"/>
  <c r="FI46" i="3"/>
  <c r="HQ46" i="3" s="1"/>
  <c r="AL58" i="10" s="1"/>
  <c r="EF29" i="3"/>
  <c r="GN29" i="3" s="1"/>
  <c r="I41" i="10" s="1"/>
  <c r="FR37" i="3"/>
  <c r="HZ37" i="3" s="1"/>
  <c r="FK37" i="3"/>
  <c r="HS37" i="3" s="1"/>
  <c r="AN49" i="10" s="1"/>
  <c r="FS29" i="3"/>
  <c r="IA29" i="3" s="1"/>
  <c r="EB39" i="3"/>
  <c r="GJ39" i="3" s="1"/>
  <c r="E51" i="10" s="1"/>
  <c r="FU41" i="3"/>
  <c r="IC41" i="3" s="1"/>
  <c r="FF45" i="3"/>
  <c r="HN45" i="3" s="1"/>
  <c r="AI57" i="10" s="1"/>
  <c r="EG38" i="3"/>
  <c r="GO38" i="3" s="1"/>
  <c r="J50" i="10" s="1"/>
  <c r="FE46" i="3"/>
  <c r="HM46" i="3" s="1"/>
  <c r="AH58" i="10" s="1"/>
  <c r="GB38" i="3"/>
  <c r="IJ38" i="3" s="1"/>
  <c r="FK44" i="3"/>
  <c r="FV39" i="3"/>
  <c r="GA37" i="3"/>
  <c r="II37" i="3" s="1"/>
  <c r="BD49" i="10" s="1"/>
  <c r="EK29" i="3"/>
  <c r="GS29" i="3" s="1"/>
  <c r="N41" i="10" s="1"/>
  <c r="FJ41" i="3"/>
  <c r="FJ42" i="3"/>
  <c r="HR42" i="3" s="1"/>
  <c r="AM54" i="10" s="1"/>
  <c r="FN33" i="3"/>
  <c r="HV33" i="3" s="1"/>
  <c r="FD44" i="3"/>
  <c r="EI38" i="3"/>
  <c r="GG30" i="3"/>
  <c r="IO30" i="3" s="1"/>
  <c r="BJ42" i="10" s="1"/>
  <c r="EA38" i="3"/>
  <c r="GI38" i="3" s="1"/>
  <c r="FL37" i="3"/>
  <c r="FE34" i="3"/>
  <c r="FU34" i="3"/>
  <c r="IC34" i="3" s="1"/>
  <c r="AX46" i="10" s="1"/>
  <c r="EE33" i="3"/>
  <c r="GM33" i="3" s="1"/>
  <c r="EL38" i="3"/>
  <c r="GT38" i="3" s="1"/>
  <c r="O50" i="10" s="1"/>
  <c r="ET32" i="3"/>
  <c r="HB32" i="3" s="1"/>
  <c r="GE39" i="3"/>
  <c r="IM39" i="3" s="1"/>
  <c r="FJ29" i="3"/>
  <c r="FL30" i="3"/>
  <c r="HT30" i="3" s="1"/>
  <c r="AO42" i="10" s="1"/>
  <c r="FG40" i="3"/>
  <c r="GD34" i="3"/>
  <c r="IL34" i="3" s="1"/>
  <c r="FN38" i="3"/>
  <c r="HV38" i="3" s="1"/>
  <c r="EA39" i="3"/>
  <c r="GI39" i="3" s="1"/>
  <c r="D51" i="10" s="1"/>
  <c r="EC40" i="3"/>
  <c r="GK40" i="3" s="1"/>
  <c r="GB44" i="3"/>
  <c r="IJ44" i="3" s="1"/>
  <c r="EX43" i="3"/>
  <c r="HF43" i="3" s="1"/>
  <c r="AA55" i="10" s="1"/>
  <c r="EZ33" i="3"/>
  <c r="HH33" i="3" s="1"/>
  <c r="AC45" i="10" s="1"/>
  <c r="ES43" i="3"/>
  <c r="HA43" i="3" s="1"/>
  <c r="FZ36" i="3"/>
  <c r="IH36" i="3" s="1"/>
  <c r="FE36" i="3"/>
  <c r="HM36" i="3" s="1"/>
  <c r="EL31" i="3"/>
  <c r="GT31" i="3" s="1"/>
  <c r="FN37" i="3"/>
  <c r="HV37" i="3" s="1"/>
  <c r="EL46" i="3"/>
  <c r="EZ36" i="3"/>
  <c r="FW37" i="3"/>
  <c r="IE37" i="3" s="1"/>
  <c r="AZ49" i="10" s="1"/>
  <c r="GH37" i="3"/>
  <c r="IP37" i="3" s="1"/>
  <c r="EQ36" i="3"/>
  <c r="GY36" i="3" s="1"/>
  <c r="GF40" i="3"/>
  <c r="ER39" i="3"/>
  <c r="GZ39" i="3" s="1"/>
  <c r="U51" i="10" s="1"/>
  <c r="GH34" i="3"/>
  <c r="FS44" i="3"/>
  <c r="IA44" i="3" s="1"/>
  <c r="FJ33" i="3"/>
  <c r="HR33" i="3" s="1"/>
  <c r="FI42" i="3"/>
  <c r="HQ42" i="3" s="1"/>
  <c r="AL54" i="10" s="1"/>
  <c r="FJ40" i="3"/>
  <c r="HR40" i="3" s="1"/>
  <c r="GC31" i="3"/>
  <c r="EN41" i="3"/>
  <c r="GV41" i="3" s="1"/>
  <c r="FW42" i="3"/>
  <c r="IE42" i="3" s="1"/>
  <c r="AZ54" i="10" s="1"/>
  <c r="EH34" i="3"/>
  <c r="FI30" i="3"/>
  <c r="HQ30" i="3" s="1"/>
  <c r="EN39" i="3"/>
  <c r="GV39" i="3" s="1"/>
  <c r="EO37" i="3"/>
  <c r="GW37" i="3" s="1"/>
  <c r="R49" i="10" s="1"/>
  <c r="FC39" i="3"/>
  <c r="HK39" i="3" s="1"/>
  <c r="CW47" i="3"/>
  <c r="FE28" i="3"/>
  <c r="FI45" i="3"/>
  <c r="EB46" i="3"/>
  <c r="GJ46" i="3" s="1"/>
  <c r="FH43" i="3"/>
  <c r="HP43" i="3" s="1"/>
  <c r="AK55" i="10" s="1"/>
  <c r="DG47" i="3"/>
  <c r="FO28" i="3"/>
  <c r="HW28" i="3" s="1"/>
  <c r="BS47" i="3"/>
  <c r="EA28" i="3"/>
  <c r="W40" i="10"/>
  <c r="CN47" i="3"/>
  <c r="EH45" i="3"/>
  <c r="GP45" i="3" s="1"/>
  <c r="K57" i="10" s="1"/>
  <c r="FF41" i="3"/>
  <c r="FF31" i="3"/>
  <c r="HN31" i="3" s="1"/>
  <c r="ET38" i="3"/>
  <c r="HB38" i="3" s="1"/>
  <c r="W50" i="10" s="1"/>
  <c r="EJ45" i="3"/>
  <c r="GR45" i="3" s="1"/>
  <c r="EC31" i="3"/>
  <c r="EQ31" i="3"/>
  <c r="GY31" i="3" s="1"/>
  <c r="FA29" i="3"/>
  <c r="ED34" i="3"/>
  <c r="FF32" i="3"/>
  <c r="HN32" i="3" s="1"/>
  <c r="GC32" i="3"/>
  <c r="IK32" i="3" s="1"/>
  <c r="EK33" i="3"/>
  <c r="GS33" i="3" s="1"/>
  <c r="N45" i="10" s="1"/>
  <c r="GG29" i="3"/>
  <c r="FP29" i="3"/>
  <c r="HX29" i="3" s="1"/>
  <c r="AS41" i="10" s="1"/>
  <c r="GD30" i="3"/>
  <c r="IL30" i="3" s="1"/>
  <c r="BG42" i="10" s="1"/>
  <c r="EX35" i="3"/>
  <c r="HF35" i="3" s="1"/>
  <c r="ET40" i="3"/>
  <c r="FY36" i="3"/>
  <c r="IG36" i="3" s="1"/>
  <c r="BB48" i="10" s="1"/>
  <c r="FE31" i="3"/>
  <c r="FT32" i="3"/>
  <c r="FX45" i="3"/>
  <c r="IF45" i="3" s="1"/>
  <c r="EF35" i="3"/>
  <c r="GN35" i="3" s="1"/>
  <c r="I47" i="10" s="1"/>
  <c r="EJ46" i="3"/>
  <c r="GR46" i="3" s="1"/>
  <c r="GG41" i="3"/>
  <c r="EX42" i="3"/>
  <c r="HF42" i="3" s="1"/>
  <c r="AA54" i="10" s="1"/>
  <c r="GB31" i="3"/>
  <c r="IJ31" i="3" s="1"/>
  <c r="EC43" i="3"/>
  <c r="GF33" i="3"/>
  <c r="FU32" i="3"/>
  <c r="IC32" i="3" s="1"/>
  <c r="ER38" i="3"/>
  <c r="GZ38" i="3" s="1"/>
  <c r="EZ39" i="3"/>
  <c r="HH39" i="3" s="1"/>
  <c r="FN30" i="3"/>
  <c r="HV30" i="3" s="1"/>
  <c r="AQ42" i="10" s="1"/>
  <c r="GA30" i="3"/>
  <c r="II30" i="3" s="1"/>
  <c r="FB34" i="3"/>
  <c r="HJ34" i="3" s="1"/>
  <c r="AE46" i="10" s="1"/>
  <c r="FU46" i="3"/>
  <c r="IC46" i="3" s="1"/>
  <c r="AX58" i="10" s="1"/>
  <c r="ER29" i="3"/>
  <c r="FW40" i="3"/>
  <c r="IE40" i="3" s="1"/>
  <c r="AZ52" i="10" s="1"/>
  <c r="EG30" i="3"/>
  <c r="GO30" i="3" s="1"/>
  <c r="EQ43" i="3"/>
  <c r="GY43" i="3" s="1"/>
  <c r="T55" i="10" s="1"/>
  <c r="EG36" i="3"/>
  <c r="GO36" i="3" s="1"/>
  <c r="FU44" i="3"/>
  <c r="FD34" i="3"/>
  <c r="HL34" i="3" s="1"/>
  <c r="GE46" i="3"/>
  <c r="ED40" i="3"/>
  <c r="GL40" i="3" s="1"/>
  <c r="G52" i="10" s="1"/>
  <c r="FQ44" i="3"/>
  <c r="HY44" i="3" s="1"/>
  <c r="AT56" i="10" s="1"/>
  <c r="FO43" i="3"/>
  <c r="HW43" i="3" s="1"/>
  <c r="AR55" i="10" s="1"/>
  <c r="EA43" i="3"/>
  <c r="GI43" i="3" s="1"/>
  <c r="FQ42" i="3"/>
  <c r="HY42" i="3" s="1"/>
  <c r="AT54" i="10" s="1"/>
  <c r="EL36" i="3"/>
  <c r="GT36" i="3" s="1"/>
  <c r="O48" i="10" s="1"/>
  <c r="GF29" i="3"/>
  <c r="IN29" i="3" s="1"/>
  <c r="BI41" i="10" s="1"/>
  <c r="EV44" i="3"/>
  <c r="EL37" i="3"/>
  <c r="FB46" i="3"/>
  <c r="HJ46" i="3" s="1"/>
  <c r="AE58" i="10" s="1"/>
  <c r="FV38" i="3"/>
  <c r="ID38" i="3" s="1"/>
  <c r="EN44" i="3"/>
  <c r="GV44" i="3" s="1"/>
  <c r="Q56" i="10" s="1"/>
  <c r="FV34" i="3"/>
  <c r="GE44" i="3"/>
  <c r="IM44" i="3" s="1"/>
  <c r="BH56" i="10" s="1"/>
  <c r="EL39" i="3"/>
  <c r="GT39" i="3" s="1"/>
  <c r="FM41" i="3"/>
  <c r="HU41" i="3" s="1"/>
  <c r="FS31" i="3"/>
  <c r="GH41" i="3"/>
  <c r="IP41" i="3" s="1"/>
  <c r="BK53" i="10" s="1"/>
  <c r="FF39" i="3"/>
  <c r="FE35" i="3"/>
  <c r="HM35" i="3" s="1"/>
  <c r="FM39" i="3"/>
  <c r="EH36" i="3"/>
  <c r="FD42" i="3"/>
  <c r="HL42" i="3" s="1"/>
  <c r="AG54" i="10" s="1"/>
  <c r="EX39" i="3"/>
  <c r="HF39" i="3" s="1"/>
  <c r="AA51" i="10" s="1"/>
  <c r="EO36" i="3"/>
  <c r="BZ47" i="3"/>
  <c r="EH28" i="3"/>
  <c r="GP28" i="3" s="1"/>
  <c r="GJ28" i="3"/>
  <c r="ES41" i="3"/>
  <c r="HA41" i="3" s="1"/>
  <c r="FS46" i="3"/>
  <c r="FQ29" i="3"/>
  <c r="EP33" i="3"/>
  <c r="GX33" i="3" s="1"/>
  <c r="FT29" i="3"/>
  <c r="IB29" i="3" s="1"/>
  <c r="FD32" i="3"/>
  <c r="EC33" i="3"/>
  <c r="GK33" i="3" s="1"/>
  <c r="F45" i="10" s="1"/>
  <c r="FH36" i="3"/>
  <c r="HP36" i="3" s="1"/>
  <c r="FO29" i="3"/>
  <c r="HW29" i="3" s="1"/>
  <c r="AR41" i="10" s="1"/>
  <c r="EV39" i="3"/>
  <c r="HD39" i="3" s="1"/>
  <c r="Y51" i="10" s="1"/>
  <c r="FT36" i="3"/>
  <c r="IB36" i="3" s="1"/>
  <c r="AW48" i="10" s="1"/>
  <c r="FZ44" i="3"/>
  <c r="IH44" i="3" s="1"/>
  <c r="BC56" i="10" s="1"/>
  <c r="EG32" i="3"/>
  <c r="GO32" i="3" s="1"/>
  <c r="FQ30" i="3"/>
  <c r="HY30" i="3" s="1"/>
  <c r="FW29" i="3"/>
  <c r="EH35" i="3"/>
  <c r="GA43" i="3"/>
  <c r="II43" i="3" s="1"/>
  <c r="GG35" i="3"/>
  <c r="FK34" i="3"/>
  <c r="HS34" i="3" s="1"/>
  <c r="AN46" i="10" s="1"/>
  <c r="EW40" i="3"/>
  <c r="HE40" i="3" s="1"/>
  <c r="Z52" i="10" s="1"/>
  <c r="FF30" i="3"/>
  <c r="HN30" i="3" s="1"/>
  <c r="FH34" i="3"/>
  <c r="HP34" i="3" s="1"/>
  <c r="FR38" i="3"/>
  <c r="HZ38" i="3" s="1"/>
  <c r="AU50" i="10" s="1"/>
  <c r="FT38" i="3"/>
  <c r="IB38" i="3" s="1"/>
  <c r="EW39" i="3"/>
  <c r="HE39" i="3" s="1"/>
  <c r="Z51" i="10" s="1"/>
  <c r="GB45" i="3"/>
  <c r="IJ45" i="3" s="1"/>
  <c r="BE57" i="10" s="1"/>
  <c r="FN39" i="3"/>
  <c r="HV39" i="3" s="1"/>
  <c r="FX36" i="3"/>
  <c r="FE29" i="3"/>
  <c r="GA36" i="3"/>
  <c r="II36" i="3" s="1"/>
  <c r="BD48" i="10" s="1"/>
  <c r="ER32" i="3"/>
  <c r="GZ32" i="3" s="1"/>
  <c r="U44" i="10" s="1"/>
  <c r="FX30" i="3"/>
  <c r="FP31" i="3"/>
  <c r="HX31" i="3" s="1"/>
  <c r="ET46" i="3"/>
  <c r="ER40" i="3"/>
  <c r="FQ32" i="3"/>
  <c r="FN41" i="3"/>
  <c r="HV41" i="3" s="1"/>
  <c r="AQ53" i="10" s="1"/>
  <c r="FP43" i="3"/>
  <c r="HX43" i="3" s="1"/>
  <c r="AS55" i="10" s="1"/>
  <c r="EG41" i="3"/>
  <c r="GO41" i="3" s="1"/>
  <c r="J53" i="10" s="1"/>
  <c r="ED43" i="3"/>
  <c r="EF36" i="3"/>
  <c r="GN36" i="3" s="1"/>
  <c r="I48" i="10" s="1"/>
  <c r="FM34" i="3"/>
  <c r="HU34" i="3" s="1"/>
  <c r="AP46" i="10" s="1"/>
  <c r="EG40" i="3"/>
  <c r="GO40" i="3" s="1"/>
  <c r="J52" i="10" s="1"/>
  <c r="FN31" i="3"/>
  <c r="EC39" i="3"/>
  <c r="FP33" i="3"/>
  <c r="HX33" i="3" s="1"/>
  <c r="EL30" i="3"/>
  <c r="GT30" i="3" s="1"/>
  <c r="O42" i="10" s="1"/>
  <c r="EU30" i="3"/>
  <c r="HC30" i="3" s="1"/>
  <c r="X42" i="10" s="1"/>
  <c r="FH37" i="3"/>
  <c r="EN36" i="3"/>
  <c r="FL46" i="3"/>
  <c r="HT46" i="3" s="1"/>
  <c r="EJ36" i="3"/>
  <c r="EV37" i="3"/>
  <c r="FQ37" i="3"/>
  <c r="HY37" i="3" s="1"/>
  <c r="EE44" i="3"/>
  <c r="GM44" i="3" s="1"/>
  <c r="EE42" i="3"/>
  <c r="FV43" i="3"/>
  <c r="ID43" i="3" s="1"/>
  <c r="EC46" i="3"/>
  <c r="EJ42" i="3"/>
  <c r="ED32" i="3"/>
  <c r="GL32" i="3" s="1"/>
  <c r="G44" i="10" s="1"/>
  <c r="FK41" i="3"/>
  <c r="HS41" i="3" s="1"/>
  <c r="EA37" i="3"/>
  <c r="FQ39" i="3"/>
  <c r="ES40" i="3"/>
  <c r="HA40" i="3" s="1"/>
  <c r="V52" i="10" s="1"/>
  <c r="EV31" i="3"/>
  <c r="HD31" i="3" s="1"/>
  <c r="EC36" i="3"/>
  <c r="GK36" i="3" s="1"/>
  <c r="F48" i="10" s="1"/>
  <c r="EN38" i="3"/>
  <c r="GV38" i="3" s="1"/>
  <c r="FX44" i="3"/>
  <c r="CM47" i="3"/>
  <c r="EU28" i="3"/>
  <c r="HC28" i="3" s="1"/>
  <c r="X40" i="10" s="1"/>
  <c r="ER45" i="3"/>
  <c r="GZ45" i="3" s="1"/>
  <c r="U57" i="10" s="1"/>
  <c r="EA34" i="3"/>
  <c r="GI34" i="3" s="1"/>
  <c r="D46" i="10" s="1"/>
  <c r="FM40" i="3"/>
  <c r="EX40" i="3"/>
  <c r="HF40" i="3" s="1"/>
  <c r="AA52" i="10" s="1"/>
  <c r="FC43" i="3"/>
  <c r="ET29" i="3"/>
  <c r="FD40" i="3"/>
  <c r="EM44" i="3"/>
  <c r="EN42" i="3"/>
  <c r="GV42" i="3" s="1"/>
  <c r="Q54" i="10" s="1"/>
  <c r="FH32" i="3"/>
  <c r="EN29" i="3"/>
  <c r="GD32" i="3"/>
  <c r="IL32" i="3" s="1"/>
  <c r="BG44" i="10" s="1"/>
  <c r="FM44" i="3"/>
  <c r="HU44" i="3" s="1"/>
  <c r="EU37" i="3"/>
  <c r="FX29" i="3"/>
  <c r="IF29" i="3" s="1"/>
  <c r="BA41" i="10" s="1"/>
  <c r="FC33" i="3"/>
  <c r="FS36" i="3"/>
  <c r="IA36" i="3" s="1"/>
  <c r="AV48" i="10" s="1"/>
  <c r="FJ30" i="3"/>
  <c r="HR30" i="3" s="1"/>
  <c r="AM42" i="10" s="1"/>
  <c r="FK42" i="3"/>
  <c r="HS42" i="3" s="1"/>
  <c r="AN54" i="10" s="1"/>
  <c r="EZ45" i="3"/>
  <c r="HH45" i="3" s="1"/>
  <c r="AC57" i="10" s="1"/>
  <c r="EV42" i="3"/>
  <c r="HD42" i="3" s="1"/>
  <c r="Y54" i="10" s="1"/>
  <c r="FS30" i="3"/>
  <c r="IA30" i="3" s="1"/>
  <c r="AV42" i="10" s="1"/>
  <c r="EY35" i="3"/>
  <c r="HG35" i="3" s="1"/>
  <c r="AB47" i="10" s="1"/>
  <c r="EH41" i="3"/>
  <c r="GP41" i="3" s="1"/>
  <c r="K53" i="10" s="1"/>
  <c r="FT46" i="3"/>
  <c r="IB46" i="3" s="1"/>
  <c r="FP36" i="3"/>
  <c r="HX36" i="3" s="1"/>
  <c r="AS48" i="10" s="1"/>
  <c r="FG35" i="3"/>
  <c r="EC42" i="3"/>
  <c r="EW45" i="3"/>
  <c r="HE45" i="3" s="1"/>
  <c r="FU40" i="3"/>
  <c r="IC40" i="3" s="1"/>
  <c r="EJ35" i="3"/>
  <c r="EU34" i="3"/>
  <c r="HC34" i="3" s="1"/>
  <c r="GB37" i="3"/>
  <c r="IJ37" i="3" s="1"/>
  <c r="BE49" i="10" s="1"/>
  <c r="FT33" i="3"/>
  <c r="IB33" i="3" s="1"/>
  <c r="AW45" i="10" s="1"/>
  <c r="ER34" i="3"/>
  <c r="GZ34" i="3" s="1"/>
  <c r="FD29" i="3"/>
  <c r="HL29" i="3" s="1"/>
  <c r="EN33" i="3"/>
  <c r="GV33" i="3" s="1"/>
  <c r="Q45" i="10" s="1"/>
  <c r="ET35" i="3"/>
  <c r="HB35" i="3" s="1"/>
  <c r="FB42" i="3"/>
  <c r="EZ41" i="3"/>
  <c r="HH41" i="3" s="1"/>
  <c r="GC43" i="3"/>
  <c r="IK43" i="3" s="1"/>
  <c r="BF55" i="10" s="1"/>
  <c r="FM35" i="3"/>
  <c r="HU35" i="3" s="1"/>
  <c r="AP47" i="10" s="1"/>
  <c r="FM45" i="3"/>
  <c r="HU45" i="3" s="1"/>
  <c r="AP57" i="10" s="1"/>
  <c r="FI35" i="3"/>
  <c r="HQ35" i="3" s="1"/>
  <c r="EB35" i="3"/>
  <c r="GJ35" i="3" s="1"/>
  <c r="E47" i="10" s="1"/>
  <c r="FE38" i="3"/>
  <c r="FR39" i="3"/>
  <c r="HZ39" i="3" s="1"/>
  <c r="AU51" i="10" s="1"/>
  <c r="FA33" i="3"/>
  <c r="HI33" i="3" s="1"/>
  <c r="FD45" i="3"/>
  <c r="HL45" i="3" s="1"/>
  <c r="FK46" i="3"/>
  <c r="HS46" i="3" s="1"/>
  <c r="AN58" i="10" s="1"/>
  <c r="FZ42" i="3"/>
  <c r="IH42" i="3" s="1"/>
  <c r="BC54" i="10" s="1"/>
  <c r="ES42" i="3"/>
  <c r="HA42" i="3" s="1"/>
  <c r="V54" i="10" s="1"/>
  <c r="GB41" i="3"/>
  <c r="FY46" i="3"/>
  <c r="IG46" i="3" s="1"/>
  <c r="GD40" i="3"/>
  <c r="IL40" i="3" s="1"/>
  <c r="BG52" i="10" s="1"/>
  <c r="EF39" i="3"/>
  <c r="GN39" i="3" s="1"/>
  <c r="I51" i="10" s="1"/>
  <c r="ED41" i="3"/>
  <c r="GL41" i="3" s="1"/>
  <c r="EU31" i="3"/>
  <c r="HC31" i="3" s="1"/>
  <c r="X43" i="10" s="1"/>
  <c r="FO34" i="3"/>
  <c r="FB36" i="3"/>
  <c r="HJ36" i="3" s="1"/>
  <c r="AE48" i="10" s="1"/>
  <c r="FV41" i="3"/>
  <c r="ID41" i="3" s="1"/>
  <c r="AY53" i="10" s="1"/>
  <c r="GE37" i="3"/>
  <c r="IM37" i="3" s="1"/>
  <c r="BH49" i="10" s="1"/>
  <c r="ES34" i="3"/>
  <c r="FF36" i="3"/>
  <c r="HN36" i="3" s="1"/>
  <c r="AI48" i="10" s="1"/>
  <c r="EN34" i="3"/>
  <c r="GV34" i="3" s="1"/>
  <c r="EN43" i="3"/>
  <c r="GV43" i="3" s="1"/>
  <c r="EQ29" i="3"/>
  <c r="GH42" i="3"/>
  <c r="IP42" i="3" s="1"/>
  <c r="BK54" i="10" s="1"/>
  <c r="O40" i="10"/>
  <c r="CD47" i="3"/>
  <c r="GW28" i="3"/>
  <c r="HH28" i="3"/>
  <c r="CX47" i="3"/>
  <c r="CC47" i="3"/>
  <c r="GM28" i="3"/>
  <c r="HQ28" i="3"/>
  <c r="AL40" i="10" s="1"/>
  <c r="CY47" i="3"/>
  <c r="AT40" i="10"/>
  <c r="BK40" i="10"/>
  <c r="DE47" i="3"/>
  <c r="BC40" i="10"/>
  <c r="DO47" i="3"/>
  <c r="V68" i="10" l="1"/>
  <c r="P70" i="10"/>
  <c r="Q74" i="10"/>
  <c r="V62" i="10"/>
  <c r="V69" i="10"/>
  <c r="V64" i="10"/>
  <c r="S68" i="10"/>
  <c r="R65" i="10"/>
  <c r="W67" i="10"/>
  <c r="P71" i="10"/>
  <c r="Q69" i="10"/>
  <c r="S66" i="10"/>
  <c r="P62" i="10"/>
  <c r="Y69" i="10"/>
  <c r="Y63" i="10"/>
  <c r="Z66" i="10"/>
  <c r="Y75" i="10"/>
  <c r="R67" i="10"/>
  <c r="AA69" i="10"/>
  <c r="AA77" i="10" s="1"/>
  <c r="R71" i="10"/>
  <c r="X68" i="10"/>
  <c r="X73" i="10"/>
  <c r="Q75" i="10"/>
  <c r="V73" i="10"/>
  <c r="Y62" i="10"/>
  <c r="U62" i="10"/>
  <c r="Q63" i="10"/>
  <c r="P68" i="10"/>
  <c r="X65" i="10"/>
  <c r="V70" i="10"/>
  <c r="V76" i="10"/>
  <c r="W66" i="10"/>
  <c r="BB23" i="11"/>
  <c r="BB36" i="11"/>
  <c r="AW29" i="11"/>
  <c r="AW23" i="11"/>
  <c r="AS29" i="11"/>
  <c r="AV32" i="11"/>
  <c r="BC23" i="11"/>
  <c r="AV30" i="11"/>
  <c r="AW35" i="11"/>
  <c r="AS26" i="11"/>
  <c r="AB65" i="10" s="1"/>
  <c r="BC26" i="11"/>
  <c r="BB26" i="11"/>
  <c r="AX34" i="11"/>
  <c r="T72" i="10"/>
  <c r="Y73" i="10"/>
  <c r="X62" i="10"/>
  <c r="AV37" i="11"/>
  <c r="AU34" i="11"/>
  <c r="AD73" i="10" s="1"/>
  <c r="AS25" i="11"/>
  <c r="AZ31" i="11"/>
  <c r="AI70" i="10" s="1"/>
  <c r="BB28" i="11"/>
  <c r="AS24" i="11"/>
  <c r="AB63" i="10" s="1"/>
  <c r="AZ33" i="11"/>
  <c r="AT29" i="11"/>
  <c r="AS36" i="11"/>
  <c r="AZ25" i="11"/>
  <c r="AI64" i="10" s="1"/>
  <c r="BA29" i="11"/>
  <c r="AJ68" i="10" s="1"/>
  <c r="AS23" i="11"/>
  <c r="BC24" i="11"/>
  <c r="AL63" i="10" s="1"/>
  <c r="AV34" i="11"/>
  <c r="AZ27" i="11"/>
  <c r="BC27" i="11"/>
  <c r="AS33" i="11"/>
  <c r="AY31" i="11"/>
  <c r="AU32" i="11"/>
  <c r="BC28" i="11"/>
  <c r="AT27" i="11"/>
  <c r="AV36" i="11"/>
  <c r="AZ29" i="11"/>
  <c r="AU27" i="11"/>
  <c r="AD66" i="10" s="1"/>
  <c r="AX29" i="11"/>
  <c r="AT26" i="11"/>
  <c r="BD27" i="11"/>
  <c r="AW28" i="11"/>
  <c r="BA37" i="11"/>
  <c r="BD26" i="11"/>
  <c r="AM65" i="10" s="1"/>
  <c r="BD35" i="11"/>
  <c r="AW37" i="11"/>
  <c r="AX30" i="11"/>
  <c r="AU35" i="11"/>
  <c r="BD37" i="11"/>
  <c r="AM76" i="10" s="1"/>
  <c r="AY36" i="11"/>
  <c r="AT37" i="11"/>
  <c r="BA32" i="11"/>
  <c r="AZ35" i="11"/>
  <c r="BC25" i="11"/>
  <c r="AX28" i="11"/>
  <c r="AV28" i="11"/>
  <c r="AY28" i="11"/>
  <c r="AT28" i="11"/>
  <c r="U73" i="10"/>
  <c r="AQ38" i="11"/>
  <c r="P67" i="10"/>
  <c r="V74" i="10"/>
  <c r="V63" i="10"/>
  <c r="AM38" i="11"/>
  <c r="P66" i="10"/>
  <c r="T62" i="10"/>
  <c r="R69" i="10"/>
  <c r="U75" i="10"/>
  <c r="BA30" i="11"/>
  <c r="BB31" i="11"/>
  <c r="BC37" i="11"/>
  <c r="AU23" i="11"/>
  <c r="AY24" i="11"/>
  <c r="BA24" i="11"/>
  <c r="AZ23" i="11"/>
  <c r="BA27" i="11"/>
  <c r="BB27" i="11"/>
  <c r="AT34" i="11"/>
  <c r="AX35" i="11"/>
  <c r="AX37" i="11"/>
  <c r="BA31" i="11"/>
  <c r="AZ30" i="11"/>
  <c r="AS28" i="11"/>
  <c r="AW33" i="11"/>
  <c r="AY23" i="11"/>
  <c r="BB37" i="11"/>
  <c r="AV23" i="11"/>
  <c r="AV29" i="11"/>
  <c r="AV33" i="11"/>
  <c r="AS27" i="11"/>
  <c r="AS32" i="11"/>
  <c r="AT23" i="11"/>
  <c r="AT36" i="11"/>
  <c r="AW36" i="11"/>
  <c r="AX31" i="11"/>
  <c r="BD36" i="11"/>
  <c r="BD32" i="11"/>
  <c r="AM71" i="10" s="1"/>
  <c r="BD28" i="11"/>
  <c r="AX24" i="11"/>
  <c r="AZ26" i="11"/>
  <c r="AV25" i="11"/>
  <c r="AX36" i="11"/>
  <c r="BC32" i="11"/>
  <c r="AS30" i="11"/>
  <c r="BA33" i="11"/>
  <c r="AS31" i="11"/>
  <c r="BB29" i="11"/>
  <c r="AV26" i="11"/>
  <c r="AY34" i="11"/>
  <c r="BB35" i="11"/>
  <c r="BD34" i="11"/>
  <c r="BD30" i="11"/>
  <c r="BC29" i="11"/>
  <c r="BB30" i="11"/>
  <c r="BD25" i="11"/>
  <c r="AY26" i="11"/>
  <c r="AU25" i="11"/>
  <c r="AY32" i="11"/>
  <c r="BD23" i="11"/>
  <c r="W72" i="10"/>
  <c r="R64" i="10"/>
  <c r="Y71" i="10"/>
  <c r="V75" i="10"/>
  <c r="W62" i="10"/>
  <c r="BA34" i="11"/>
  <c r="AJ73" i="10" s="1"/>
  <c r="BB34" i="11"/>
  <c r="AU31" i="11"/>
  <c r="BA35" i="11"/>
  <c r="AU28" i="11"/>
  <c r="BB33" i="11"/>
  <c r="BC33" i="11"/>
  <c r="AY35" i="11"/>
  <c r="BA28" i="11"/>
  <c r="AJ67" i="10" s="1"/>
  <c r="BB32" i="11"/>
  <c r="AW31" i="11"/>
  <c r="BA26" i="11"/>
  <c r="AT24" i="11"/>
  <c r="AX33" i="11"/>
  <c r="AY33" i="11"/>
  <c r="AZ36" i="11"/>
  <c r="AV35" i="11"/>
  <c r="AZ32" i="11"/>
  <c r="AV31" i="11"/>
  <c r="AZ28" i="11"/>
  <c r="AV27" i="11"/>
  <c r="BB24" i="11"/>
  <c r="BC35" i="11"/>
  <c r="AT33" i="11"/>
  <c r="AX26" i="11"/>
  <c r="AT25" i="11"/>
  <c r="BD24" i="11"/>
  <c r="AU26" i="11"/>
  <c r="BD31" i="11"/>
  <c r="BC31" i="11"/>
  <c r="AW34" i="11"/>
  <c r="AX23" i="11"/>
  <c r="AZ24" i="11"/>
  <c r="AY29" i="11"/>
  <c r="AZ34" i="11"/>
  <c r="AT31" i="11"/>
  <c r="AZ37" i="11"/>
  <c r="AI76" i="10" s="1"/>
  <c r="AS34" i="11"/>
  <c r="AW26" i="11"/>
  <c r="AS37" i="11"/>
  <c r="BA23" i="11"/>
  <c r="AU37" i="11"/>
  <c r="AW30" i="11"/>
  <c r="AT32" i="11"/>
  <c r="AC71" i="10" s="1"/>
  <c r="BC36" i="11"/>
  <c r="AW27" i="11"/>
  <c r="AS35" i="11"/>
  <c r="AU36" i="11"/>
  <c r="AY30" i="11"/>
  <c r="AU29" i="11"/>
  <c r="AT30" i="11"/>
  <c r="AX27" i="11"/>
  <c r="AW25" i="11"/>
  <c r="AU24" i="11"/>
  <c r="BB25" i="11"/>
  <c r="AV24" i="11"/>
  <c r="AT35" i="11"/>
  <c r="AW32" i="11"/>
  <c r="AF71" i="10" s="1"/>
  <c r="BC34" i="11"/>
  <c r="BD33" i="11"/>
  <c r="BD29" i="11"/>
  <c r="AM68" i="10" s="1"/>
  <c r="AU30" i="11"/>
  <c r="AY27" i="11"/>
  <c r="BA25" i="11"/>
  <c r="AY25" i="11"/>
  <c r="AH64" i="10" s="1"/>
  <c r="AX25" i="11"/>
  <c r="AU33" i="11"/>
  <c r="BC30" i="11"/>
  <c r="BA36" i="11"/>
  <c r="AX32" i="11"/>
  <c r="AY37" i="11"/>
  <c r="AJ38" i="11"/>
  <c r="R62" i="10"/>
  <c r="AI38" i="11"/>
  <c r="AR38" i="11"/>
  <c r="X69" i="10"/>
  <c r="Y70" i="10"/>
  <c r="AN38" i="11"/>
  <c r="AG38" i="11"/>
  <c r="AP38" i="11"/>
  <c r="U63" i="10"/>
  <c r="Y68" i="10"/>
  <c r="S75" i="10"/>
  <c r="AL38" i="11"/>
  <c r="Z75" i="10"/>
  <c r="W69" i="10"/>
  <c r="AK38" i="11"/>
  <c r="S22" i="11"/>
  <c r="BJ29" i="11" s="1"/>
  <c r="EK47" i="3"/>
  <c r="EI47" i="3"/>
  <c r="X45" i="10"/>
  <c r="GB47" i="3"/>
  <c r="M43" i="10"/>
  <c r="AS50" i="10"/>
  <c r="EQ47" i="3"/>
  <c r="FW47" i="3"/>
  <c r="EO47" i="3"/>
  <c r="AU54" i="10"/>
  <c r="AF43" i="10"/>
  <c r="HC37" i="3"/>
  <c r="X49" i="10" s="1"/>
  <c r="HL40" i="3"/>
  <c r="AG52" i="10" s="1"/>
  <c r="F52" i="10"/>
  <c r="HW38" i="3"/>
  <c r="AR50" i="10" s="1"/>
  <c r="HF38" i="3"/>
  <c r="AA50" i="10" s="1"/>
  <c r="N55" i="10"/>
  <c r="R52" i="10"/>
  <c r="AF47" i="10"/>
  <c r="IC38" i="3"/>
  <c r="AX50" i="10" s="1"/>
  <c r="ID34" i="3"/>
  <c r="AY46" i="10" s="1"/>
  <c r="T48" i="10"/>
  <c r="J45" i="10"/>
  <c r="GM42" i="3"/>
  <c r="H54" i="10" s="1"/>
  <c r="BE43" i="10"/>
  <c r="T43" i="10"/>
  <c r="V55" i="10"/>
  <c r="T50" i="10"/>
  <c r="BI43" i="10"/>
  <c r="AO45" i="10"/>
  <c r="HR31" i="3"/>
  <c r="AM43" i="10" s="1"/>
  <c r="GS44" i="3"/>
  <c r="N56" i="10" s="1"/>
  <c r="AG57" i="10"/>
  <c r="BD42" i="10"/>
  <c r="GK31" i="3"/>
  <c r="F43" i="10" s="1"/>
  <c r="D42" i="10"/>
  <c r="K45" i="10"/>
  <c r="HD43" i="3"/>
  <c r="Y55" i="10" s="1"/>
  <c r="HX45" i="3"/>
  <c r="AS57" i="10" s="1"/>
  <c r="IM30" i="3"/>
  <c r="BH42" i="10" s="1"/>
  <c r="BI40" i="10"/>
  <c r="HV45" i="3"/>
  <c r="AQ57" i="10" s="1"/>
  <c r="M50" i="10"/>
  <c r="IF46" i="3"/>
  <c r="BA58" i="10" s="1"/>
  <c r="HJ45" i="3"/>
  <c r="AE57" i="10" s="1"/>
  <c r="R56" i="10"/>
  <c r="HE42" i="3"/>
  <c r="Z54" i="10" s="1"/>
  <c r="BA57" i="10"/>
  <c r="AL42" i="10"/>
  <c r="AT50" i="10"/>
  <c r="AJ50" i="10"/>
  <c r="L54" i="10"/>
  <c r="S58" i="10"/>
  <c r="AI46" i="10"/>
  <c r="O46" i="10"/>
  <c r="AP55" i="10"/>
  <c r="J51" i="10"/>
  <c r="GK39" i="3"/>
  <c r="F51" i="10" s="1"/>
  <c r="GP35" i="3"/>
  <c r="K47" i="10" s="1"/>
  <c r="J48" i="10"/>
  <c r="U50" i="10"/>
  <c r="BF44" i="10"/>
  <c r="AM52" i="10"/>
  <c r="AM45" i="10"/>
  <c r="O43" i="10"/>
  <c r="HM34" i="3"/>
  <c r="AH46" i="10" s="1"/>
  <c r="D50" i="10"/>
  <c r="GP32" i="3"/>
  <c r="K44" i="10" s="1"/>
  <c r="HA28" i="3"/>
  <c r="V40" i="10" s="1"/>
  <c r="GW34" i="3"/>
  <c r="R46" i="10" s="1"/>
  <c r="IL36" i="3"/>
  <c r="BG48" i="10" s="1"/>
  <c r="AD49" i="10"/>
  <c r="R50" i="10"/>
  <c r="E45" i="10"/>
  <c r="AP41" i="10"/>
  <c r="BH48" i="10"/>
  <c r="H47" i="10"/>
  <c r="AA43" i="10"/>
  <c r="AS58" i="10"/>
  <c r="AG41" i="10"/>
  <c r="AX52" i="10"/>
  <c r="IF36" i="3"/>
  <c r="BA48" i="10" s="1"/>
  <c r="HD44" i="3"/>
  <c r="Y56" i="10" s="1"/>
  <c r="HN41" i="3"/>
  <c r="AI53" i="10" s="1"/>
  <c r="HQ45" i="3"/>
  <c r="AL57" i="10" s="1"/>
  <c r="AS45" i="10"/>
  <c r="IN33" i="3"/>
  <c r="BI45" i="10" s="1"/>
  <c r="GL34" i="3"/>
  <c r="G46" i="10" s="1"/>
  <c r="AI43" i="10"/>
  <c r="BE56" i="10"/>
  <c r="HJ42" i="3"/>
  <c r="AE54" i="10" s="1"/>
  <c r="W47" i="10"/>
  <c r="U46" i="10"/>
  <c r="X46" i="10"/>
  <c r="AW58" i="10"/>
  <c r="GV29" i="3"/>
  <c r="Q41" i="10" s="1"/>
  <c r="HU40" i="3"/>
  <c r="AP52" i="10" s="1"/>
  <c r="Y43" i="10"/>
  <c r="AO58" i="10"/>
  <c r="GL43" i="3"/>
  <c r="G55" i="10" s="1"/>
  <c r="HY32" i="3"/>
  <c r="AT44" i="10" s="1"/>
  <c r="GZ40" i="3"/>
  <c r="U52" i="10" s="1"/>
  <c r="AW50" i="10"/>
  <c r="AK46" i="10"/>
  <c r="IE29" i="3"/>
  <c r="AZ41" i="10" s="1"/>
  <c r="GP36" i="3"/>
  <c r="K48" i="10" s="1"/>
  <c r="HU39" i="3"/>
  <c r="AP51" i="10" s="1"/>
  <c r="FK47" i="3"/>
  <c r="Q55" i="10"/>
  <c r="IJ41" i="3"/>
  <c r="BE53" i="10" s="1"/>
  <c r="AC53" i="10"/>
  <c r="AP56" i="10"/>
  <c r="HY39" i="3"/>
  <c r="AT51" i="10" s="1"/>
  <c r="HV31" i="3"/>
  <c r="AQ43" i="10" s="1"/>
  <c r="HM29" i="3"/>
  <c r="AH41" i="10" s="1"/>
  <c r="AQ51" i="10"/>
  <c r="FF47" i="3"/>
  <c r="V53" i="10"/>
  <c r="GW36" i="3"/>
  <c r="R48" i="10" s="1"/>
  <c r="GH47" i="3"/>
  <c r="IP34" i="3"/>
  <c r="BK46" i="10" s="1"/>
  <c r="ER47" i="3"/>
  <c r="AQ50" i="10"/>
  <c r="BH51" i="10"/>
  <c r="AQ45" i="10"/>
  <c r="AR49" i="10"/>
  <c r="BI50" i="10"/>
  <c r="AT45" i="10"/>
  <c r="HL35" i="3"/>
  <c r="AG47" i="10" s="1"/>
  <c r="P45" i="10"/>
  <c r="BI55" i="10"/>
  <c r="AJ49" i="10"/>
  <c r="P53" i="10"/>
  <c r="K55" i="10"/>
  <c r="W56" i="10"/>
  <c r="IF42" i="3"/>
  <c r="BA54" i="10" s="1"/>
  <c r="W46" i="10"/>
  <c r="FI47" i="3"/>
  <c r="L49" i="10"/>
  <c r="AN45" i="10"/>
  <c r="GS39" i="3"/>
  <c r="N51" i="10" s="1"/>
  <c r="BB55" i="10"/>
  <c r="AF48" i="10"/>
  <c r="BI58" i="10"/>
  <c r="AH49" i="10"/>
  <c r="IB43" i="3"/>
  <c r="AW55" i="10" s="1"/>
  <c r="HT37" i="3"/>
  <c r="AO49" i="10" s="1"/>
  <c r="FG47" i="3"/>
  <c r="EP47" i="3"/>
  <c r="G42" i="10"/>
  <c r="AF46" i="10"/>
  <c r="S49" i="10"/>
  <c r="IO36" i="3"/>
  <c r="BJ48" i="10" s="1"/>
  <c r="G57" i="10"/>
  <c r="GP30" i="3"/>
  <c r="K42" i="10" s="1"/>
  <c r="IH43" i="3"/>
  <c r="BC55" i="10" s="1"/>
  <c r="EG47" i="3"/>
  <c r="AN51" i="10"/>
  <c r="BH57" i="10"/>
  <c r="BJ45" i="10"/>
  <c r="H45" i="10"/>
  <c r="AV41" i="10"/>
  <c r="AA41" i="10"/>
  <c r="AN52" i="10"/>
  <c r="AC54" i="10"/>
  <c r="AC44" i="10"/>
  <c r="Q49" i="10"/>
  <c r="AR48" i="10"/>
  <c r="EW47" i="3"/>
  <c r="BI56" i="10"/>
  <c r="M58" i="10"/>
  <c r="AA47" i="10"/>
  <c r="AV56" i="10"/>
  <c r="BC48" i="10"/>
  <c r="EZ47" i="3"/>
  <c r="BG46" i="10"/>
  <c r="W44" i="10"/>
  <c r="AX53" i="10"/>
  <c r="EF47" i="3"/>
  <c r="EV47" i="3"/>
  <c r="HB42" i="3"/>
  <c r="W54" i="10" s="1"/>
  <c r="Q47" i="10"/>
  <c r="AB56" i="10"/>
  <c r="F53" i="10"/>
  <c r="BC44" i="10"/>
  <c r="BD51" i="10"/>
  <c r="AU45" i="10"/>
  <c r="HT35" i="3"/>
  <c r="AO47" i="10" s="1"/>
  <c r="HO29" i="3"/>
  <c r="AJ41" i="10" s="1"/>
  <c r="L57" i="10"/>
  <c r="HR38" i="3"/>
  <c r="AM50" i="10" s="1"/>
  <c r="AW53" i="10"/>
  <c r="ID30" i="3"/>
  <c r="AY42" i="10" s="1"/>
  <c r="IF34" i="3"/>
  <c r="BA46" i="10" s="1"/>
  <c r="EL47" i="3"/>
  <c r="HI44" i="3"/>
  <c r="AD56" i="10" s="1"/>
  <c r="BK55" i="10"/>
  <c r="AF41" i="10"/>
  <c r="BA47" i="10"/>
  <c r="EB47" i="3"/>
  <c r="R57" i="10"/>
  <c r="GN40" i="3"/>
  <c r="I52" i="10" s="1"/>
  <c r="GJ40" i="3"/>
  <c r="E52" i="10" s="1"/>
  <c r="AS44" i="10"/>
  <c r="II34" i="3"/>
  <c r="BD46" i="10" s="1"/>
  <c r="BJ49" i="10"/>
  <c r="AO43" i="10"/>
  <c r="X56" i="10"/>
  <c r="HF32" i="3"/>
  <c r="AA44" i="10" s="1"/>
  <c r="GN38" i="3"/>
  <c r="I50" i="10" s="1"/>
  <c r="AH44" i="10"/>
  <c r="GX30" i="3"/>
  <c r="S42" i="10" s="1"/>
  <c r="AD48" i="10"/>
  <c r="AW43" i="10"/>
  <c r="U55" i="10"/>
  <c r="G48" i="10"/>
  <c r="V51" i="10"/>
  <c r="HK44" i="3"/>
  <c r="AF56" i="10" s="1"/>
  <c r="AQ58" i="10"/>
  <c r="I54" i="10"/>
  <c r="BJ56" i="10"/>
  <c r="AI49" i="10"/>
  <c r="X58" i="10"/>
  <c r="G56" i="10"/>
  <c r="AD54" i="10"/>
  <c r="BD43" i="10"/>
  <c r="BF45" i="10"/>
  <c r="U43" i="10"/>
  <c r="GY37" i="3"/>
  <c r="T49" i="10" s="1"/>
  <c r="AX42" i="10"/>
  <c r="HW33" i="3"/>
  <c r="AR45" i="10" s="1"/>
  <c r="Q44" i="10"/>
  <c r="AR51" i="10"/>
  <c r="M56" i="10"/>
  <c r="AK54" i="10"/>
  <c r="AX40" i="10"/>
  <c r="II32" i="3"/>
  <c r="BD44" i="10" s="1"/>
  <c r="R53" i="10"/>
  <c r="HH38" i="3"/>
  <c r="AC50" i="10" s="1"/>
  <c r="IN34" i="3"/>
  <c r="BI46" i="10" s="1"/>
  <c r="BC41" i="10"/>
  <c r="AU56" i="10"/>
  <c r="AO55" i="10"/>
  <c r="AL48" i="10"/>
  <c r="AR43" i="10"/>
  <c r="BF58" i="10"/>
  <c r="L44" i="10"/>
  <c r="Z44" i="10"/>
  <c r="II41" i="3"/>
  <c r="BD53" i="10" s="1"/>
  <c r="GR37" i="3"/>
  <c r="M49" i="10" s="1"/>
  <c r="L55" i="10"/>
  <c r="IJ35" i="3"/>
  <c r="BE47" i="10" s="1"/>
  <c r="I42" i="10"/>
  <c r="I57" i="10"/>
  <c r="S51" i="10"/>
  <c r="AI45" i="10"/>
  <c r="HV34" i="3"/>
  <c r="AQ46" i="10" s="1"/>
  <c r="AI47" i="10"/>
  <c r="J46" i="10"/>
  <c r="GM38" i="3"/>
  <c r="H50" i="10" s="1"/>
  <c r="I58" i="10"/>
  <c r="BJ52" i="10"/>
  <c r="AK45" i="10"/>
  <c r="BD56" i="10"/>
  <c r="G54" i="10"/>
  <c r="J49" i="10"/>
  <c r="Q58" i="10"/>
  <c r="K49" i="10"/>
  <c r="AK53" i="10"/>
  <c r="U54" i="10"/>
  <c r="AT55" i="10"/>
  <c r="T58" i="10"/>
  <c r="IC42" i="3"/>
  <c r="AX54" i="10" s="1"/>
  <c r="BG53" i="10"/>
  <c r="N50" i="10"/>
  <c r="P51" i="10"/>
  <c r="AI54" i="10"/>
  <c r="N48" i="10"/>
  <c r="HB36" i="3"/>
  <c r="W48" i="10" s="1"/>
  <c r="BK45" i="10"/>
  <c r="R54" i="10"/>
  <c r="AY56" i="10"/>
  <c r="HG36" i="3"/>
  <c r="AB48" i="10" s="1"/>
  <c r="AJ55" i="10"/>
  <c r="HE33" i="3"/>
  <c r="Z45" i="10" s="1"/>
  <c r="HM41" i="3"/>
  <c r="AH53" i="10" s="1"/>
  <c r="BA49" i="10"/>
  <c r="T52" i="10"/>
  <c r="IM35" i="3"/>
  <c r="BH47" i="10" s="1"/>
  <c r="HD35" i="3"/>
  <c r="Y47" i="10" s="1"/>
  <c r="HU33" i="3"/>
  <c r="AP45" i="10" s="1"/>
  <c r="BB53" i="10"/>
  <c r="HI46" i="3"/>
  <c r="AD58" i="10" s="1"/>
  <c r="GS41" i="3"/>
  <c r="N53" i="10" s="1"/>
  <c r="AR53" i="10"/>
  <c r="AC47" i="10"/>
  <c r="AM58" i="10"/>
  <c r="AJ58" i="10"/>
  <c r="GI40" i="3"/>
  <c r="D52" i="10" s="1"/>
  <c r="L51" i="10"/>
  <c r="HG38" i="3"/>
  <c r="AB50" i="10" s="1"/>
  <c r="AV49" i="10"/>
  <c r="AE52" i="10"/>
  <c r="G41" i="10"/>
  <c r="HW42" i="3"/>
  <c r="AR54" i="10" s="1"/>
  <c r="T57" i="10"/>
  <c r="BA43" i="10"/>
  <c r="AP49" i="10"/>
  <c r="AD50" i="10"/>
  <c r="E49" i="10"/>
  <c r="P44" i="10"/>
  <c r="N46" i="10"/>
  <c r="BF54" i="10"/>
  <c r="AO46" i="10"/>
  <c r="GJ31" i="3"/>
  <c r="E43" i="10" s="1"/>
  <c r="F44" i="10"/>
  <c r="U49" i="10"/>
  <c r="HZ32" i="3"/>
  <c r="AU44" i="10" s="1"/>
  <c r="HE43" i="3"/>
  <c r="Z55" i="10" s="1"/>
  <c r="GU35" i="3"/>
  <c r="P47" i="10" s="1"/>
  <c r="AH42" i="10"/>
  <c r="BE41" i="10"/>
  <c r="BD41" i="10"/>
  <c r="BG41" i="10"/>
  <c r="BB42" i="10"/>
  <c r="Z41" i="10"/>
  <c r="L41" i="10"/>
  <c r="BK41" i="10"/>
  <c r="AC40" i="10"/>
  <c r="HA34" i="3"/>
  <c r="V46" i="10" s="1"/>
  <c r="G53" i="10"/>
  <c r="GR35" i="3"/>
  <c r="M47" i="10" s="1"/>
  <c r="IA31" i="3"/>
  <c r="AV43" i="10" s="1"/>
  <c r="GT37" i="3"/>
  <c r="O49" i="10" s="1"/>
  <c r="D55" i="10"/>
  <c r="IM46" i="3"/>
  <c r="BH58" i="10" s="1"/>
  <c r="IC44" i="3"/>
  <c r="AX56" i="10" s="1"/>
  <c r="J42" i="10"/>
  <c r="GK43" i="3"/>
  <c r="F55" i="10" s="1"/>
  <c r="IB32" i="3"/>
  <c r="HB40" i="3"/>
  <c r="W52" i="10" s="1"/>
  <c r="AI44" i="10"/>
  <c r="FE47" i="3"/>
  <c r="AF51" i="10"/>
  <c r="Q53" i="10"/>
  <c r="IN40" i="3"/>
  <c r="BI52" i="10" s="1"/>
  <c r="HH36" i="3"/>
  <c r="AC48" i="10" s="1"/>
  <c r="GT46" i="3"/>
  <c r="O58" i="10" s="1"/>
  <c r="HL44" i="3"/>
  <c r="AG56" i="10" s="1"/>
  <c r="HR41" i="3"/>
  <c r="AM53" i="10" s="1"/>
  <c r="ID39" i="3"/>
  <c r="AY51" i="10" s="1"/>
  <c r="HS44" i="3"/>
  <c r="AN56" i="10" s="1"/>
  <c r="AU49" i="10"/>
  <c r="FZ47" i="3"/>
  <c r="GX32" i="3"/>
  <c r="S44" i="10" s="1"/>
  <c r="HE41" i="3"/>
  <c r="Z53" i="10" s="1"/>
  <c r="K51" i="10"/>
  <c r="IC31" i="3"/>
  <c r="AX43" i="10" s="1"/>
  <c r="GI42" i="3"/>
  <c r="D54" i="10" s="1"/>
  <c r="HG33" i="3"/>
  <c r="AB45" i="10" s="1"/>
  <c r="BC49" i="10"/>
  <c r="HR43" i="3"/>
  <c r="AM55" i="10" s="1"/>
  <c r="FP47" i="3"/>
  <c r="HI40" i="3"/>
  <c r="AD52" i="10" s="1"/>
  <c r="AN50" i="10"/>
  <c r="IN41" i="3"/>
  <c r="BI53" i="10" s="1"/>
  <c r="HY46" i="3"/>
  <c r="AT58" i="10" s="1"/>
  <c r="Y52" i="10"/>
  <c r="AL49" i="10"/>
  <c r="IE41" i="3"/>
  <c r="AZ53" i="10" s="1"/>
  <c r="FX47" i="3"/>
  <c r="FV47" i="3"/>
  <c r="X48" i="10"/>
  <c r="O47" i="10"/>
  <c r="GO29" i="3"/>
  <c r="J41" i="10" s="1"/>
  <c r="AB58" i="10"/>
  <c r="S54" i="10"/>
  <c r="HI39" i="3"/>
  <c r="AD51" i="10" s="1"/>
  <c r="HD33" i="3"/>
  <c r="Y45" i="10" s="1"/>
  <c r="AW57" i="10"/>
  <c r="R75" i="10"/>
  <c r="H77" i="10"/>
  <c r="HL41" i="3"/>
  <c r="AG53" i="10" s="1"/>
  <c r="HV42" i="3"/>
  <c r="AQ54" i="10" s="1"/>
  <c r="AJ56" i="10"/>
  <c r="HK41" i="3"/>
  <c r="AF53" i="10" s="1"/>
  <c r="Z48" i="10"/>
  <c r="AZ56" i="10"/>
  <c r="IJ30" i="3"/>
  <c r="BE42" i="10" s="1"/>
  <c r="M55" i="10"/>
  <c r="HH34" i="3"/>
  <c r="BG56" i="10"/>
  <c r="V56" i="10"/>
  <c r="GU46" i="3"/>
  <c r="P58" i="10" s="1"/>
  <c r="AW40" i="10"/>
  <c r="EY47" i="3"/>
  <c r="EN47" i="3"/>
  <c r="IJ34" i="3"/>
  <c r="BE46" i="10" s="1"/>
  <c r="HD30" i="3"/>
  <c r="Y42" i="10" s="1"/>
  <c r="HK38" i="3"/>
  <c r="AF50" i="10" s="1"/>
  <c r="IK45" i="3"/>
  <c r="BF57" i="10" s="1"/>
  <c r="BA53" i="10"/>
  <c r="GM43" i="3"/>
  <c r="H55" i="10" s="1"/>
  <c r="GO44" i="3"/>
  <c r="J56" i="10" s="1"/>
  <c r="ED47" i="3"/>
  <c r="GC47" i="3"/>
  <c r="BE54" i="10"/>
  <c r="IE30" i="3"/>
  <c r="AZ42" i="10" s="1"/>
  <c r="GW33" i="3"/>
  <c r="R45" i="10" s="1"/>
  <c r="L45" i="10"/>
  <c r="AM49" i="10"/>
  <c r="HK40" i="3"/>
  <c r="AF52" i="10" s="1"/>
  <c r="AO51" i="10"/>
  <c r="IC35" i="3"/>
  <c r="AX47" i="10" s="1"/>
  <c r="AD55" i="10"/>
  <c r="GP38" i="3"/>
  <c r="K50" i="10" s="1"/>
  <c r="GM31" i="3"/>
  <c r="H43" i="10" s="1"/>
  <c r="M77" i="10"/>
  <c r="GD47" i="3"/>
  <c r="Z49" i="10"/>
  <c r="AB53" i="10"/>
  <c r="IL45" i="3"/>
  <c r="IF40" i="3"/>
  <c r="BA52" i="10" s="1"/>
  <c r="HV35" i="3"/>
  <c r="AQ47" i="10" s="1"/>
  <c r="AS51" i="10"/>
  <c r="I56" i="10"/>
  <c r="GP42" i="3"/>
  <c r="K54" i="10" s="1"/>
  <c r="S57" i="10"/>
  <c r="IC45" i="3"/>
  <c r="AX57" i="10" s="1"/>
  <c r="FC47" i="3"/>
  <c r="M52" i="10"/>
  <c r="IG37" i="3"/>
  <c r="BB49" i="10" s="1"/>
  <c r="AG50" i="10"/>
  <c r="GK35" i="3"/>
  <c r="F47" i="10" s="1"/>
  <c r="IG42" i="3"/>
  <c r="BB54" i="10" s="1"/>
  <c r="GQ35" i="3"/>
  <c r="L47" i="10" s="1"/>
  <c r="ET47" i="3"/>
  <c r="FB47" i="3"/>
  <c r="IC29" i="3"/>
  <c r="AX41" i="10" s="1"/>
  <c r="HN44" i="3"/>
  <c r="AI56" i="10" s="1"/>
  <c r="GI33" i="3"/>
  <c r="D45" i="10" s="1"/>
  <c r="IH41" i="3"/>
  <c r="BG54" i="10"/>
  <c r="HJ41" i="3"/>
  <c r="AE53" i="10" s="1"/>
  <c r="GT32" i="3"/>
  <c r="O44" i="10" s="1"/>
  <c r="HW30" i="3"/>
  <c r="AR42" i="10" s="1"/>
  <c r="AO52" i="10"/>
  <c r="HQ39" i="3"/>
  <c r="AL51" i="10" s="1"/>
  <c r="GU30" i="3"/>
  <c r="P42" i="10" s="1"/>
  <c r="Z68" i="10"/>
  <c r="J77" i="10"/>
  <c r="Q46" i="10"/>
  <c r="HW34" i="3"/>
  <c r="AR46" i="10" s="1"/>
  <c r="HM38" i="3"/>
  <c r="AH50" i="10" s="1"/>
  <c r="FL47" i="3"/>
  <c r="H40" i="10"/>
  <c r="FY47" i="3"/>
  <c r="GY29" i="3"/>
  <c r="BB58" i="10"/>
  <c r="AD45" i="10"/>
  <c r="AL47" i="10"/>
  <c r="Z57" i="10"/>
  <c r="HO35" i="3"/>
  <c r="AJ47" i="10" s="1"/>
  <c r="HP32" i="3"/>
  <c r="AK44" i="10" s="1"/>
  <c r="GU44" i="3"/>
  <c r="P56" i="10" s="1"/>
  <c r="HB29" i="3"/>
  <c r="W41" i="10" s="1"/>
  <c r="HK43" i="3"/>
  <c r="AF55" i="10" s="1"/>
  <c r="IF44" i="3"/>
  <c r="BA56" i="10" s="1"/>
  <c r="GI37" i="3"/>
  <c r="D49" i="10" s="1"/>
  <c r="AN53" i="10"/>
  <c r="GR42" i="3"/>
  <c r="M54" i="10" s="1"/>
  <c r="AY55" i="10"/>
  <c r="H56" i="10"/>
  <c r="AT49" i="10"/>
  <c r="HD37" i="3"/>
  <c r="Y49" i="10" s="1"/>
  <c r="GR36" i="3"/>
  <c r="M48" i="10" s="1"/>
  <c r="GV36" i="3"/>
  <c r="Q48" i="10" s="1"/>
  <c r="HP37" i="3"/>
  <c r="AK49" i="10" s="1"/>
  <c r="HB46" i="3"/>
  <c r="W58" i="10" s="1"/>
  <c r="AS43" i="10"/>
  <c r="IF30" i="3"/>
  <c r="BA42" i="10" s="1"/>
  <c r="AI42" i="10"/>
  <c r="IO35" i="3"/>
  <c r="BJ47" i="10" s="1"/>
  <c r="BD55" i="10"/>
  <c r="AK48" i="10"/>
  <c r="HL32" i="3"/>
  <c r="AG44" i="10" s="1"/>
  <c r="AW41" i="10"/>
  <c r="S45" i="10"/>
  <c r="HY29" i="3"/>
  <c r="AT41" i="10" s="1"/>
  <c r="IA46" i="3"/>
  <c r="AV58" i="10" s="1"/>
  <c r="K40" i="10"/>
  <c r="AH47" i="10"/>
  <c r="HN39" i="3"/>
  <c r="AI51" i="10" s="1"/>
  <c r="AP53" i="10"/>
  <c r="O51" i="10"/>
  <c r="AY50" i="10"/>
  <c r="AG46" i="10"/>
  <c r="GZ29" i="3"/>
  <c r="AC51" i="10"/>
  <c r="AX44" i="10"/>
  <c r="IO41" i="3"/>
  <c r="BJ53" i="10" s="1"/>
  <c r="HM31" i="3"/>
  <c r="AH43" i="10" s="1"/>
  <c r="IO29" i="3"/>
  <c r="HI29" i="3"/>
  <c r="AD41" i="10" s="1"/>
  <c r="M57" i="10"/>
  <c r="FO47" i="3"/>
  <c r="E58" i="10"/>
  <c r="Q51" i="10"/>
  <c r="GP34" i="3"/>
  <c r="IK31" i="3"/>
  <c r="BF43" i="10" s="1"/>
  <c r="BK49" i="10"/>
  <c r="HO40" i="3"/>
  <c r="AJ52" i="10" s="1"/>
  <c r="HR29" i="3"/>
  <c r="BE50" i="10"/>
  <c r="I55" i="10"/>
  <c r="Q67" i="10"/>
  <c r="U64" i="10"/>
  <c r="E77" i="10"/>
  <c r="FQ47" i="3"/>
  <c r="HD29" i="3"/>
  <c r="Y41" i="10" s="1"/>
  <c r="I49" i="10"/>
  <c r="HN46" i="3"/>
  <c r="AI58" i="10" s="1"/>
  <c r="AK50" i="10"/>
  <c r="AE56" i="10"/>
  <c r="HR35" i="3"/>
  <c r="AM47" i="10" s="1"/>
  <c r="AP43" i="10"/>
  <c r="HS32" i="3"/>
  <c r="AN44" i="10" s="1"/>
  <c r="K58" i="10"/>
  <c r="V48" i="10"/>
  <c r="GW43" i="3"/>
  <c r="R55" i="10" s="1"/>
  <c r="ES47" i="3"/>
  <c r="BC45" i="10"/>
  <c r="GM36" i="3"/>
  <c r="H48" i="10" s="1"/>
  <c r="IN39" i="3"/>
  <c r="BI51" i="10" s="1"/>
  <c r="GK38" i="3"/>
  <c r="F50" i="10" s="1"/>
  <c r="X41" i="10"/>
  <c r="AY49" i="10"/>
  <c r="L42" i="10"/>
  <c r="AH52" i="10"/>
  <c r="AY58" i="10"/>
  <c r="I44" i="10"/>
  <c r="HJ30" i="3"/>
  <c r="AE42" i="10" s="1"/>
  <c r="HE30" i="3"/>
  <c r="Z42" i="10" s="1"/>
  <c r="AN42" i="10"/>
  <c r="IE36" i="3"/>
  <c r="AZ48" i="10" s="1"/>
  <c r="BI49" i="10"/>
  <c r="GJ34" i="3"/>
  <c r="E46" i="10" s="1"/>
  <c r="GS42" i="3"/>
  <c r="N54" i="10" s="1"/>
  <c r="HC38" i="3"/>
  <c r="X50" i="10" s="1"/>
  <c r="BD47" i="10"/>
  <c r="II45" i="3"/>
  <c r="BD57" i="10" s="1"/>
  <c r="EC47" i="3"/>
  <c r="AY40" i="10"/>
  <c r="Y57" i="10"/>
  <c r="Z58" i="10"/>
  <c r="N43" i="10"/>
  <c r="HA32" i="3"/>
  <c r="V44" i="10" s="1"/>
  <c r="GR39" i="3"/>
  <c r="M51" i="10" s="1"/>
  <c r="AD42" i="10"/>
  <c r="IP44" i="3"/>
  <c r="BK56" i="10" s="1"/>
  <c r="J54" i="10"/>
  <c r="AX51" i="10"/>
  <c r="O56" i="10"/>
  <c r="HB37" i="3"/>
  <c r="W49" i="10" s="1"/>
  <c r="HG34" i="3"/>
  <c r="AB46" i="10" s="1"/>
  <c r="HY41" i="3"/>
  <c r="AT53" i="10" s="1"/>
  <c r="HL43" i="3"/>
  <c r="AG55" i="10" s="1"/>
  <c r="HS29" i="3"/>
  <c r="GY34" i="3"/>
  <c r="T46" i="10" s="1"/>
  <c r="IN36" i="3"/>
  <c r="BI48" i="10" s="1"/>
  <c r="AO56" i="10"/>
  <c r="AX48" i="10"/>
  <c r="FU47" i="3"/>
  <c r="N42" i="10"/>
  <c r="IJ43" i="3"/>
  <c r="BE55" i="10" s="1"/>
  <c r="AJ54" i="10"/>
  <c r="BD45" i="10"/>
  <c r="GZ41" i="3"/>
  <c r="U53" i="10" s="1"/>
  <c r="AT43" i="10"/>
  <c r="HU38" i="3"/>
  <c r="BK51" i="10"/>
  <c r="W42" i="10"/>
  <c r="HO39" i="3"/>
  <c r="AJ51" i="10" s="1"/>
  <c r="HZ45" i="3"/>
  <c r="AU57" i="10" s="1"/>
  <c r="ID36" i="3"/>
  <c r="AY48" i="10" s="1"/>
  <c r="AC43" i="10"/>
  <c r="HL37" i="3"/>
  <c r="AG49" i="10" s="1"/>
  <c r="U45" i="10"/>
  <c r="L53" i="10"/>
  <c r="AU40" i="10"/>
  <c r="AK41" i="10"/>
  <c r="BF51" i="10"/>
  <c r="HP39" i="3"/>
  <c r="AK51" i="10" s="1"/>
  <c r="IP35" i="3"/>
  <c r="S52" i="10"/>
  <c r="BF42" i="10"/>
  <c r="BC51" i="10"/>
  <c r="HQ31" i="3"/>
  <c r="AL43" i="10" s="1"/>
  <c r="G40" i="10"/>
  <c r="HF46" i="3"/>
  <c r="AA58" i="10" s="1"/>
  <c r="IK28" i="3"/>
  <c r="BF40" i="10" s="1"/>
  <c r="HC32" i="3"/>
  <c r="X44" i="10" s="1"/>
  <c r="IB40" i="3"/>
  <c r="AW52" i="10" s="1"/>
  <c r="HZ36" i="3"/>
  <c r="AU48" i="10" s="1"/>
  <c r="BI54" i="10"/>
  <c r="E55" i="10"/>
  <c r="GJ38" i="3"/>
  <c r="E50" i="10" s="1"/>
  <c r="I77" i="10"/>
  <c r="AT46" i="10"/>
  <c r="AB55" i="10"/>
  <c r="D44" i="10"/>
  <c r="M42" i="10"/>
  <c r="BB45" i="10"/>
  <c r="E48" i="10"/>
  <c r="BJ43" i="10"/>
  <c r="BJ57" i="10"/>
  <c r="IM42" i="3"/>
  <c r="BH54" i="10" s="1"/>
  <c r="AH51" i="10"/>
  <c r="AG42" i="10"/>
  <c r="IF38" i="3"/>
  <c r="BA50" i="10" s="1"/>
  <c r="IM43" i="3"/>
  <c r="BH55" i="10" s="1"/>
  <c r="F56" i="10"/>
  <c r="Y53" i="10"/>
  <c r="N57" i="10"/>
  <c r="AT48" i="10"/>
  <c r="GU29" i="3"/>
  <c r="Z50" i="10"/>
  <c r="Q57" i="10"/>
  <c r="IJ33" i="3"/>
  <c r="BE45" i="10" s="1"/>
  <c r="P55" i="10"/>
  <c r="IK38" i="3"/>
  <c r="BF50" i="10" s="1"/>
  <c r="GL33" i="3"/>
  <c r="G45" i="10" s="1"/>
  <c r="P52" i="10"/>
  <c r="HN29" i="3"/>
  <c r="AI41" i="10" s="1"/>
  <c r="M40" i="10"/>
  <c r="HJ38" i="3"/>
  <c r="AE50" i="10" s="1"/>
  <c r="IG38" i="3"/>
  <c r="BB50" i="10" s="1"/>
  <c r="GI29" i="3"/>
  <c r="D41" i="10" s="1"/>
  <c r="AA56" i="10"/>
  <c r="HG39" i="3"/>
  <c r="AB51" i="10" s="1"/>
  <c r="AD43" i="10"/>
  <c r="HM33" i="3"/>
  <c r="AH45" i="10" s="1"/>
  <c r="IG34" i="3"/>
  <c r="BB46" i="10" s="1"/>
  <c r="M45" i="10"/>
  <c r="AS42" i="10"/>
  <c r="GP40" i="3"/>
  <c r="K52" i="10" s="1"/>
  <c r="AZ43" i="10"/>
  <c r="IM38" i="3"/>
  <c r="BH50" i="10" s="1"/>
  <c r="AC49" i="10"/>
  <c r="U42" i="10"/>
  <c r="AY45" i="10"/>
  <c r="HO32" i="3"/>
  <c r="AJ44" i="10" s="1"/>
  <c r="K77" i="10"/>
  <c r="O77" i="10"/>
  <c r="HK33" i="3"/>
  <c r="AF45" i="10" s="1"/>
  <c r="AT42" i="10"/>
  <c r="J44" i="10"/>
  <c r="EA47" i="3"/>
  <c r="AQ49" i="10"/>
  <c r="AH48" i="10"/>
  <c r="GQ38" i="3"/>
  <c r="L50" i="10" s="1"/>
  <c r="AL71" i="10"/>
  <c r="D77" i="10"/>
  <c r="EM47" i="3"/>
  <c r="IK36" i="3"/>
  <c r="BF48" i="10" s="1"/>
  <c r="HA38" i="3"/>
  <c r="V50" i="10" s="1"/>
  <c r="BF52" i="10"/>
  <c r="H44" i="10"/>
  <c r="BH40" i="10"/>
  <c r="FS47" i="3"/>
  <c r="HA35" i="3"/>
  <c r="V47" i="10" s="1"/>
  <c r="Z47" i="10"/>
  <c r="HP35" i="3"/>
  <c r="AK47" i="10" s="1"/>
  <c r="V42" i="10"/>
  <c r="AZ50" i="10"/>
  <c r="N49" i="10"/>
  <c r="GR41" i="3"/>
  <c r="M53" i="10" s="1"/>
  <c r="HZ41" i="3"/>
  <c r="AU53" i="10" s="1"/>
  <c r="BC50" i="10"/>
  <c r="AS47" i="10"/>
  <c r="HP31" i="3"/>
  <c r="AK43" i="10" s="1"/>
  <c r="IF28" i="3"/>
  <c r="BE44" i="10"/>
  <c r="AL52" i="10"/>
  <c r="Y64" i="10"/>
  <c r="AH38" i="11"/>
  <c r="FN47" i="3"/>
  <c r="EE47" i="3"/>
  <c r="AX49" i="10"/>
  <c r="BF46" i="10"/>
  <c r="BG47" i="10"/>
  <c r="FT47" i="3"/>
  <c r="HG28" i="3"/>
  <c r="HK32" i="3"/>
  <c r="AF44" i="10" s="1"/>
  <c r="FD47" i="3"/>
  <c r="FA47" i="3"/>
  <c r="GK45" i="3"/>
  <c r="F57" i="10" s="1"/>
  <c r="GO45" i="3"/>
  <c r="J57" i="10" s="1"/>
  <c r="S56" i="10"/>
  <c r="GN33" i="3"/>
  <c r="I45" i="10" s="1"/>
  <c r="R58" i="10"/>
  <c r="HP45" i="3"/>
  <c r="AK57" i="10" s="1"/>
  <c r="HJ43" i="3"/>
  <c r="AE55" i="10" s="1"/>
  <c r="AO54" i="10"/>
  <c r="IL46" i="3"/>
  <c r="BG58" i="10" s="1"/>
  <c r="ID31" i="3"/>
  <c r="AY43" i="10" s="1"/>
  <c r="D48" i="10"/>
  <c r="FJ47" i="3"/>
  <c r="EX47" i="3"/>
  <c r="GY44" i="3"/>
  <c r="T56" i="10" s="1"/>
  <c r="HD38" i="3"/>
  <c r="Y50" i="10" s="1"/>
  <c r="U67" i="10"/>
  <c r="F77" i="10"/>
  <c r="AZ40" i="10"/>
  <c r="GK42" i="3"/>
  <c r="Q50" i="10"/>
  <c r="GK46" i="3"/>
  <c r="F58" i="10" s="1"/>
  <c r="FM47" i="3"/>
  <c r="GA47" i="3"/>
  <c r="EU47" i="3"/>
  <c r="EH47" i="3"/>
  <c r="GI28" i="3"/>
  <c r="AR40" i="10"/>
  <c r="HM28" i="3"/>
  <c r="X75" i="10"/>
  <c r="HX28" i="3"/>
  <c r="GE47" i="3"/>
  <c r="IA28" i="3"/>
  <c r="E40" i="10"/>
  <c r="FH47" i="3"/>
  <c r="F40" i="10"/>
  <c r="GF47" i="3"/>
  <c r="N77" i="10"/>
  <c r="S41" i="10"/>
  <c r="FR47" i="3"/>
  <c r="GV28" i="3"/>
  <c r="AG40" i="10"/>
  <c r="HI28" i="3"/>
  <c r="GG47" i="3"/>
  <c r="G77" i="10"/>
  <c r="HK28" i="3"/>
  <c r="EJ47" i="3"/>
  <c r="AM40" i="10"/>
  <c r="AA40" i="10"/>
  <c r="HJ28" i="3"/>
  <c r="S65" i="10"/>
  <c r="Q71" i="10"/>
  <c r="L77" i="10"/>
  <c r="AO38" i="11"/>
  <c r="R40" i="10"/>
  <c r="AB75" i="10" l="1"/>
  <c r="AL64" i="10"/>
  <c r="T77" i="10"/>
  <c r="AC66" i="10"/>
  <c r="AG73" i="10"/>
  <c r="AD75" i="10"/>
  <c r="X77" i="10"/>
  <c r="X162" i="10" s="1"/>
  <c r="S77" i="10"/>
  <c r="R77" i="10"/>
  <c r="V77" i="10"/>
  <c r="P77" i="10"/>
  <c r="W77" i="10"/>
  <c r="W162" i="10" s="1"/>
  <c r="Z77" i="10"/>
  <c r="BD38" i="11"/>
  <c r="IH47" i="3"/>
  <c r="AC65" i="10"/>
  <c r="AE75" i="10"/>
  <c r="AE73" i="10"/>
  <c r="AC76" i="10"/>
  <c r="AH67" i="10"/>
  <c r="BL33" i="11"/>
  <c r="AU72" i="10" s="1"/>
  <c r="BJ28" i="11"/>
  <c r="BL28" i="11"/>
  <c r="AU67" i="10" s="1"/>
  <c r="BI27" i="11"/>
  <c r="AC74" i="10"/>
  <c r="AE63" i="10"/>
  <c r="BG24" i="11"/>
  <c r="AP63" i="10" s="1"/>
  <c r="BL30" i="11"/>
  <c r="AU69" i="10" s="1"/>
  <c r="BG25" i="11"/>
  <c r="BK36" i="11"/>
  <c r="BF27" i="11"/>
  <c r="BH27" i="11"/>
  <c r="BH35" i="11"/>
  <c r="BM28" i="11"/>
  <c r="BO25" i="11"/>
  <c r="BF30" i="11"/>
  <c r="AO69" i="10" s="1"/>
  <c r="AE66" i="10"/>
  <c r="BO24" i="11"/>
  <c r="BJ30" i="11"/>
  <c r="AS69" i="10" s="1"/>
  <c r="BE31" i="11"/>
  <c r="BN33" i="11"/>
  <c r="BP30" i="11"/>
  <c r="AY69" i="10" s="1"/>
  <c r="BJ23" i="11"/>
  <c r="AS62" i="10" s="1"/>
  <c r="BF31" i="11"/>
  <c r="BL29" i="11"/>
  <c r="BJ25" i="11"/>
  <c r="BI28" i="11"/>
  <c r="BG29" i="11"/>
  <c r="BP32" i="11"/>
  <c r="BM34" i="11"/>
  <c r="AV73" i="10" s="1"/>
  <c r="AM67" i="10"/>
  <c r="BM33" i="11"/>
  <c r="AV72" i="10" s="1"/>
  <c r="BE36" i="11"/>
  <c r="AB71" i="10"/>
  <c r="AB67" i="10"/>
  <c r="BN32" i="11"/>
  <c r="AW71" i="10" s="1"/>
  <c r="BI23" i="11"/>
  <c r="AR62" i="10" s="1"/>
  <c r="BI37" i="11"/>
  <c r="AR76" i="10" s="1"/>
  <c r="BO36" i="11"/>
  <c r="BF24" i="11"/>
  <c r="BN29" i="11"/>
  <c r="BP29" i="11"/>
  <c r="AD72" i="10"/>
  <c r="BH25" i="11"/>
  <c r="BG37" i="11"/>
  <c r="BP31" i="11"/>
  <c r="BI32" i="11"/>
  <c r="BM37" i="11"/>
  <c r="BG23" i="11"/>
  <c r="AP62" i="10" s="1"/>
  <c r="AB73" i="10"/>
  <c r="BO31" i="11"/>
  <c r="BK28" i="11"/>
  <c r="AT67" i="10" s="1"/>
  <c r="BE27" i="11"/>
  <c r="AN66" i="10" s="1"/>
  <c r="BI31" i="11"/>
  <c r="AR70" i="10" s="1"/>
  <c r="BJ24" i="11"/>
  <c r="BE26" i="11"/>
  <c r="BE34" i="11"/>
  <c r="AN73" i="10" s="1"/>
  <c r="BO23" i="11"/>
  <c r="BI29" i="11"/>
  <c r="BO26" i="11"/>
  <c r="BH29" i="11"/>
  <c r="BP26" i="11"/>
  <c r="BH32" i="11"/>
  <c r="BN30" i="11"/>
  <c r="AW69" i="10" s="1"/>
  <c r="BN26" i="11"/>
  <c r="AW65" i="10" s="1"/>
  <c r="BG31" i="11"/>
  <c r="AK68" i="10"/>
  <c r="BL27" i="11"/>
  <c r="BL35" i="11"/>
  <c r="BL23" i="11"/>
  <c r="BG28" i="11"/>
  <c r="AP67" i="10" s="1"/>
  <c r="BI33" i="11"/>
  <c r="AR72" i="10" s="1"/>
  <c r="AB66" i="10"/>
  <c r="BE28" i="11"/>
  <c r="BP23" i="11"/>
  <c r="BK31" i="11"/>
  <c r="AK66" i="10"/>
  <c r="BJ26" i="11"/>
  <c r="AJ69" i="10"/>
  <c r="AH76" i="10"/>
  <c r="BK27" i="11"/>
  <c r="BL32" i="11"/>
  <c r="AU71" i="10" s="1"/>
  <c r="BK32" i="11"/>
  <c r="AT71" i="10" s="1"/>
  <c r="BG36" i="11"/>
  <c r="BJ27" i="11"/>
  <c r="AS66" i="10" s="1"/>
  <c r="BI35" i="11"/>
  <c r="AR74" i="10" s="1"/>
  <c r="BE37" i="11"/>
  <c r="AN76" i="10" s="1"/>
  <c r="BM23" i="11"/>
  <c r="AV62" i="10" s="1"/>
  <c r="BI26" i="11"/>
  <c r="AR65" i="10" s="1"/>
  <c r="BL34" i="11"/>
  <c r="AU73" i="10" s="1"/>
  <c r="BF33" i="11"/>
  <c r="AO72" i="10" s="1"/>
  <c r="BJ37" i="11"/>
  <c r="AS76" i="10" s="1"/>
  <c r="BL37" i="11"/>
  <c r="BO29" i="11"/>
  <c r="BE35" i="11"/>
  <c r="AH68" i="10"/>
  <c r="AF73" i="10"/>
  <c r="BH31" i="11"/>
  <c r="BN25" i="11"/>
  <c r="BO27" i="11"/>
  <c r="AX66" i="10" s="1"/>
  <c r="BJ36" i="11"/>
  <c r="AS75" i="10" s="1"/>
  <c r="BG33" i="11"/>
  <c r="AP72" i="10" s="1"/>
  <c r="BG34" i="11"/>
  <c r="BK29" i="11"/>
  <c r="AT68" i="10" s="1"/>
  <c r="BI34" i="11"/>
  <c r="AR73" i="10" s="1"/>
  <c r="BN35" i="11"/>
  <c r="AW74" i="10" s="1"/>
  <c r="BK37" i="11"/>
  <c r="BH23" i="11"/>
  <c r="AQ62" i="10" s="1"/>
  <c r="BO37" i="11"/>
  <c r="BG27" i="11"/>
  <c r="BE30" i="11"/>
  <c r="AN69" i="10" s="1"/>
  <c r="BM26" i="11"/>
  <c r="BO33" i="11"/>
  <c r="BP28" i="11"/>
  <c r="BN24" i="11"/>
  <c r="BE33" i="11"/>
  <c r="BE29" i="11"/>
  <c r="BK26" i="11"/>
  <c r="AT65" i="10" s="1"/>
  <c r="BN37" i="11"/>
  <c r="AW76" i="10" s="1"/>
  <c r="BF32" i="11"/>
  <c r="AO71" i="10" s="1"/>
  <c r="BM25" i="11"/>
  <c r="BH36" i="11"/>
  <c r="AC73" i="10"/>
  <c r="BF23" i="11"/>
  <c r="AO62" i="10" s="1"/>
  <c r="BM27" i="11"/>
  <c r="BK25" i="11"/>
  <c r="BM29" i="11"/>
  <c r="BL26" i="11"/>
  <c r="AU65" i="10" s="1"/>
  <c r="BJ33" i="11"/>
  <c r="BM32" i="11"/>
  <c r="BH24" i="11"/>
  <c r="AQ63" i="10" s="1"/>
  <c r="BH30" i="11"/>
  <c r="AQ69" i="10" s="1"/>
  <c r="BE23" i="11"/>
  <c r="BE24" i="11"/>
  <c r="AN63" i="10" s="1"/>
  <c r="BH34" i="11"/>
  <c r="AQ73" i="10" s="1"/>
  <c r="BG35" i="11"/>
  <c r="AP74" i="10" s="1"/>
  <c r="BM35" i="11"/>
  <c r="AV74" i="10" s="1"/>
  <c r="BK23" i="11"/>
  <c r="AT62" i="10" s="1"/>
  <c r="BO32" i="11"/>
  <c r="BK34" i="11"/>
  <c r="BE25" i="11"/>
  <c r="AN64" i="10" s="1"/>
  <c r="BJ34" i="11"/>
  <c r="BM30" i="11"/>
  <c r="AV69" i="10" s="1"/>
  <c r="BK35" i="11"/>
  <c r="BH28" i="11"/>
  <c r="AQ67" i="10" s="1"/>
  <c r="BP36" i="11"/>
  <c r="AY75" i="10" s="1"/>
  <c r="BF26" i="11"/>
  <c r="AO65" i="10" s="1"/>
  <c r="BJ35" i="11"/>
  <c r="BN31" i="11"/>
  <c r="BH37" i="11"/>
  <c r="AQ76" i="10" s="1"/>
  <c r="BL25" i="11"/>
  <c r="AU64" i="10" s="1"/>
  <c r="BM24" i="11"/>
  <c r="BI30" i="11"/>
  <c r="AR69" i="10" s="1"/>
  <c r="BI36" i="11"/>
  <c r="BJ31" i="11"/>
  <c r="BM36" i="11"/>
  <c r="BL36" i="11"/>
  <c r="AU75" i="10" s="1"/>
  <c r="BL24" i="11"/>
  <c r="BP24" i="11"/>
  <c r="BO28" i="11"/>
  <c r="AX67" i="10" s="1"/>
  <c r="BP33" i="11"/>
  <c r="AG64" i="10"/>
  <c r="BN28" i="11"/>
  <c r="AM72" i="10"/>
  <c r="BF37" i="11"/>
  <c r="AO76" i="10" s="1"/>
  <c r="BP27" i="11"/>
  <c r="BP35" i="11"/>
  <c r="BF34" i="11"/>
  <c r="AO73" i="10" s="1"/>
  <c r="BF28" i="11"/>
  <c r="BE32" i="11"/>
  <c r="AN71" i="10" s="1"/>
  <c r="BH26" i="11"/>
  <c r="BG30" i="11"/>
  <c r="BF36" i="11"/>
  <c r="BK24" i="11"/>
  <c r="AT63" i="10" s="1"/>
  <c r="BK30" i="11"/>
  <c r="BO35" i="11"/>
  <c r="AX74" i="10" s="1"/>
  <c r="BN27" i="11"/>
  <c r="BO30" i="11"/>
  <c r="AX69" i="10" s="1"/>
  <c r="BH33" i="11"/>
  <c r="BN36" i="11"/>
  <c r="AW75" i="10" s="1"/>
  <c r="BN23" i="11"/>
  <c r="AW62" i="10" s="1"/>
  <c r="BP34" i="11"/>
  <c r="AY73" i="10" s="1"/>
  <c r="BF25" i="11"/>
  <c r="AD70" i="10"/>
  <c r="BO34" i="11"/>
  <c r="BP37" i="11"/>
  <c r="BN34" i="11"/>
  <c r="AH65" i="10"/>
  <c r="BL31" i="11"/>
  <c r="BM31" i="11"/>
  <c r="AJ72" i="10"/>
  <c r="BG26" i="11"/>
  <c r="BF29" i="11"/>
  <c r="AG70" i="10"/>
  <c r="BI25" i="11"/>
  <c r="BF35" i="11"/>
  <c r="AE72" i="10"/>
  <c r="BP25" i="11"/>
  <c r="BK33" i="11"/>
  <c r="BJ32" i="11"/>
  <c r="BG32" i="11"/>
  <c r="AJ66" i="10"/>
  <c r="BI24" i="11"/>
  <c r="Y77" i="10"/>
  <c r="Y162" i="10" s="1"/>
  <c r="AF67" i="10"/>
  <c r="GL47" i="3"/>
  <c r="IF47" i="3"/>
  <c r="HU47" i="3"/>
  <c r="AZ38" i="11"/>
  <c r="BC38" i="11"/>
  <c r="BA38" i="11"/>
  <c r="AE64" i="10"/>
  <c r="AI69" i="10"/>
  <c r="AK73" i="10"/>
  <c r="AM74" i="10"/>
  <c r="AK70" i="10"/>
  <c r="AG69" i="10"/>
  <c r="AL68" i="10"/>
  <c r="AD71" i="10"/>
  <c r="HX47" i="3"/>
  <c r="HH47" i="3"/>
  <c r="U77" i="10"/>
  <c r="HT47" i="3"/>
  <c r="HC47" i="3"/>
  <c r="HQ47" i="3"/>
  <c r="HG47" i="3"/>
  <c r="AD62" i="10"/>
  <c r="AU38" i="11"/>
  <c r="AY71" i="10"/>
  <c r="AL75" i="10"/>
  <c r="AB64" i="10"/>
  <c r="AK63" i="10"/>
  <c r="AL69" i="10"/>
  <c r="AF74" i="10"/>
  <c r="AF62" i="10"/>
  <c r="AK75" i="10"/>
  <c r="AI65" i="10"/>
  <c r="AE74" i="10"/>
  <c r="AD65" i="10"/>
  <c r="AH63" i="10"/>
  <c r="AC63" i="10"/>
  <c r="AE65" i="10"/>
  <c r="AG75" i="10"/>
  <c r="AF66" i="10"/>
  <c r="AI71" i="10"/>
  <c r="AK76" i="10"/>
  <c r="AJ75" i="10"/>
  <c r="AE68" i="10"/>
  <c r="AJ70" i="10"/>
  <c r="AJ65" i="10"/>
  <c r="AH73" i="10"/>
  <c r="AL76" i="10"/>
  <c r="AL72" i="10"/>
  <c r="AC70" i="10"/>
  <c r="AD63" i="10"/>
  <c r="AE69" i="10"/>
  <c r="AK62" i="10"/>
  <c r="BB38" i="11"/>
  <c r="AI62" i="10"/>
  <c r="AC62" i="10"/>
  <c r="AT38" i="11"/>
  <c r="AH75" i="10"/>
  <c r="AI63" i="10"/>
  <c r="AG68" i="10"/>
  <c r="AV38" i="11"/>
  <c r="AE62" i="10"/>
  <c r="AL62" i="10"/>
  <c r="AG62" i="10"/>
  <c r="AX38" i="11"/>
  <c r="AI74" i="10"/>
  <c r="AI66" i="10"/>
  <c r="AC68" i="10"/>
  <c r="AG66" i="10"/>
  <c r="AM62" i="10"/>
  <c r="AB76" i="10"/>
  <c r="AE70" i="10"/>
  <c r="AI68" i="10"/>
  <c r="AI72" i="10"/>
  <c r="AJ71" i="10"/>
  <c r="AG67" i="10"/>
  <c r="AC69" i="10"/>
  <c r="AL65" i="10"/>
  <c r="AF63" i="10"/>
  <c r="AC64" i="10"/>
  <c r="AH70" i="10"/>
  <c r="AF76" i="10"/>
  <c r="AF75" i="10"/>
  <c r="AB68" i="10"/>
  <c r="AE71" i="10"/>
  <c r="AS68" i="10"/>
  <c r="AM64" i="10"/>
  <c r="AC72" i="10"/>
  <c r="AL66" i="10"/>
  <c r="AD69" i="10"/>
  <c r="AH69" i="10"/>
  <c r="AI73" i="10"/>
  <c r="AF72" i="10"/>
  <c r="AJ62" i="10"/>
  <c r="AH62" i="10"/>
  <c r="AY38" i="11"/>
  <c r="AM70" i="10"/>
  <c r="AG74" i="10"/>
  <c r="AF70" i="10"/>
  <c r="AJ64" i="10"/>
  <c r="AC67" i="10"/>
  <c r="AK69" i="10"/>
  <c r="AK72" i="10"/>
  <c r="AC75" i="10"/>
  <c r="AI67" i="10"/>
  <c r="AK71" i="10"/>
  <c r="AI75" i="10"/>
  <c r="AD67" i="10"/>
  <c r="AH74" i="10"/>
  <c r="AB74" i="10"/>
  <c r="AG71" i="10"/>
  <c r="AH71" i="10"/>
  <c r="AG72" i="10"/>
  <c r="AM66" i="10"/>
  <c r="AK65" i="10"/>
  <c r="AK74" i="10"/>
  <c r="AH66" i="10"/>
  <c r="AM69" i="10"/>
  <c r="AB69" i="10"/>
  <c r="AL70" i="10"/>
  <c r="T22" i="11"/>
  <c r="BV23" i="11" s="1"/>
  <c r="AB72" i="10"/>
  <c r="AE76" i="10"/>
  <c r="AD68" i="10"/>
  <c r="AS38" i="11"/>
  <c r="AB62" i="10"/>
  <c r="AF65" i="10"/>
  <c r="AL73" i="10"/>
  <c r="AJ76" i="10"/>
  <c r="AK64" i="10"/>
  <c r="AD76" i="10"/>
  <c r="AL67" i="10"/>
  <c r="AM75" i="10"/>
  <c r="AJ63" i="10"/>
  <c r="AG63" i="10"/>
  <c r="AD74" i="10"/>
  <c r="AG65" i="10"/>
  <c r="AM63" i="10"/>
  <c r="AF68" i="10"/>
  <c r="AH72" i="10"/>
  <c r="AF69" i="10"/>
  <c r="AB70" i="10"/>
  <c r="AD64" i="10"/>
  <c r="AE67" i="10"/>
  <c r="AL74" i="10"/>
  <c r="AG76" i="10"/>
  <c r="AF64" i="10"/>
  <c r="AM73" i="10"/>
  <c r="AJ74" i="10"/>
  <c r="AK67" i="10"/>
  <c r="AW38" i="11"/>
  <c r="GI47" i="3"/>
  <c r="HN47" i="3"/>
  <c r="IP47" i="3"/>
  <c r="GT47" i="3"/>
  <c r="IA47" i="3"/>
  <c r="HM47" i="3"/>
  <c r="GJ47" i="3"/>
  <c r="GW47" i="3"/>
  <c r="IN47" i="3"/>
  <c r="IE47" i="3"/>
  <c r="HW47" i="3"/>
  <c r="AJ59" i="10"/>
  <c r="AJ163" i="10" s="1"/>
  <c r="GU47" i="3"/>
  <c r="IO47" i="3"/>
  <c r="HD47" i="3"/>
  <c r="BA40" i="10"/>
  <c r="BA59" i="10" s="1"/>
  <c r="BA163" i="10" s="1"/>
  <c r="HA47" i="3"/>
  <c r="AO59" i="10"/>
  <c r="AO163" i="10" s="1"/>
  <c r="AI59" i="10"/>
  <c r="AI163" i="10" s="1"/>
  <c r="BD59" i="10"/>
  <c r="BD163" i="10" s="1"/>
  <c r="HR47" i="3"/>
  <c r="GP47" i="3"/>
  <c r="AX59" i="10"/>
  <c r="AX163" i="10" s="1"/>
  <c r="AQ59" i="10"/>
  <c r="AQ163" i="10" s="1"/>
  <c r="Q77" i="10"/>
  <c r="Q162" i="10" s="1"/>
  <c r="GK47" i="3"/>
  <c r="BB59" i="10"/>
  <c r="BB163" i="10" s="1"/>
  <c r="AL59" i="10"/>
  <c r="AL163" i="10" s="1"/>
  <c r="N59" i="10"/>
  <c r="N163" i="10" s="1"/>
  <c r="O59" i="10"/>
  <c r="O79" i="10" s="1"/>
  <c r="IL47" i="3"/>
  <c r="S59" i="10"/>
  <c r="S163" i="10" s="1"/>
  <c r="BI59" i="10"/>
  <c r="BI163" i="10" s="1"/>
  <c r="Z59" i="10"/>
  <c r="IB47" i="3"/>
  <c r="I59" i="10"/>
  <c r="I163" i="10" s="1"/>
  <c r="AT59" i="10"/>
  <c r="AT163" i="10" s="1"/>
  <c r="W59" i="10"/>
  <c r="BE59" i="10"/>
  <c r="BE163" i="10" s="1"/>
  <c r="V59" i="10"/>
  <c r="X59" i="10"/>
  <c r="AK59" i="10"/>
  <c r="AK163" i="10" s="1"/>
  <c r="Y59" i="10"/>
  <c r="G162" i="10"/>
  <c r="L162" i="10"/>
  <c r="N162" i="10"/>
  <c r="AS40" i="10"/>
  <c r="AS59" i="10" s="1"/>
  <c r="AS163" i="10" s="1"/>
  <c r="I162" i="10"/>
  <c r="HS47" i="3"/>
  <c r="J59" i="10"/>
  <c r="J163" i="10" s="1"/>
  <c r="J162" i="10"/>
  <c r="IC47" i="3"/>
  <c r="H162" i="10"/>
  <c r="HF47" i="3"/>
  <c r="HL47" i="3"/>
  <c r="AP50" i="10"/>
  <c r="AP59" i="10" s="1"/>
  <c r="GS47" i="3"/>
  <c r="K46" i="10"/>
  <c r="K59" i="10" s="1"/>
  <c r="GQ47" i="3"/>
  <c r="BJ41" i="10"/>
  <c r="BJ59" i="10" s="1"/>
  <c r="BJ163" i="10" s="1"/>
  <c r="AW44" i="10"/>
  <c r="AW59" i="10" s="1"/>
  <c r="AW163" i="10" s="1"/>
  <c r="BC53" i="10"/>
  <c r="BC59" i="10" s="1"/>
  <c r="IJ47" i="3"/>
  <c r="R59" i="10"/>
  <c r="HJ47" i="3"/>
  <c r="AE40" i="10"/>
  <c r="AE59" i="10" s="1"/>
  <c r="AE163" i="10" s="1"/>
  <c r="GV47" i="3"/>
  <c r="Q40" i="10"/>
  <c r="Q59" i="10" s="1"/>
  <c r="AZ59" i="10"/>
  <c r="AZ163" i="10" s="1"/>
  <c r="F162" i="10"/>
  <c r="ID47" i="3"/>
  <c r="J29" i="5"/>
  <c r="J30" i="5" s="1"/>
  <c r="D162" i="10"/>
  <c r="M59" i="10"/>
  <c r="M163" i="10" s="1"/>
  <c r="IK47" i="3"/>
  <c r="AU59" i="10"/>
  <c r="AU163" i="10" s="1"/>
  <c r="E162" i="10"/>
  <c r="H59" i="10"/>
  <c r="H163" i="10" s="1"/>
  <c r="GM47" i="3"/>
  <c r="HZ47" i="3"/>
  <c r="GO47" i="3"/>
  <c r="BG57" i="10"/>
  <c r="BG59" i="10" s="1"/>
  <c r="AN41" i="10"/>
  <c r="AN59" i="10" s="1"/>
  <c r="AN163" i="10" s="1"/>
  <c r="HO47" i="3"/>
  <c r="D40" i="10"/>
  <c r="D59" i="10" s="1"/>
  <c r="D79" i="10" s="1"/>
  <c r="L59" i="10"/>
  <c r="L163" i="10" s="1"/>
  <c r="GN47" i="3"/>
  <c r="IG47" i="3"/>
  <c r="AM41" i="10"/>
  <c r="AM59" i="10" s="1"/>
  <c r="F54" i="10"/>
  <c r="F59" i="10" s="1"/>
  <c r="P41" i="10"/>
  <c r="P59" i="10" s="1"/>
  <c r="BK47" i="10"/>
  <c r="BK59" i="10" s="1"/>
  <c r="BK163" i="10" s="1"/>
  <c r="AC46" i="10"/>
  <c r="AC59" i="10" s="1"/>
  <c r="HI47" i="3"/>
  <c r="AD40" i="10"/>
  <c r="AD59" i="10" s="1"/>
  <c r="AD163" i="10" s="1"/>
  <c r="AA59" i="10"/>
  <c r="AA79" i="10" s="1"/>
  <c r="HK47" i="3"/>
  <c r="AF40" i="10"/>
  <c r="AF59" i="10" s="1"/>
  <c r="AF163" i="10" s="1"/>
  <c r="AA162" i="10"/>
  <c r="AR59" i="10"/>
  <c r="AR163" i="10" s="1"/>
  <c r="AH40" i="10"/>
  <c r="AH59" i="10" s="1"/>
  <c r="AH163" i="10" s="1"/>
  <c r="J82" i="5"/>
  <c r="J83" i="5" s="1"/>
  <c r="O162" i="10"/>
  <c r="AB40" i="10"/>
  <c r="AB59" i="10" s="1"/>
  <c r="AB163" i="10" s="1"/>
  <c r="GZ47" i="3"/>
  <c r="U41" i="10"/>
  <c r="U59" i="10" s="1"/>
  <c r="GR47" i="3"/>
  <c r="HP47" i="3"/>
  <c r="IM47" i="3"/>
  <c r="HV47" i="3"/>
  <c r="II47" i="3"/>
  <c r="AG59" i="10"/>
  <c r="AG163" i="10" s="1"/>
  <c r="E59" i="10"/>
  <c r="E163" i="10" s="1"/>
  <c r="BF59" i="10"/>
  <c r="BF163" i="10" s="1"/>
  <c r="BH59" i="10"/>
  <c r="BH163" i="10" s="1"/>
  <c r="K162" i="10"/>
  <c r="G59" i="10"/>
  <c r="G163" i="10" s="1"/>
  <c r="AY59" i="10"/>
  <c r="HY47" i="3"/>
  <c r="HB47" i="3"/>
  <c r="GY47" i="3"/>
  <c r="T41" i="10"/>
  <c r="T59" i="10" s="1"/>
  <c r="M162" i="10"/>
  <c r="GX47" i="3"/>
  <c r="HE47" i="3"/>
  <c r="AV40" i="10"/>
  <c r="AV59" i="10" s="1"/>
  <c r="AV163" i="10" s="1"/>
  <c r="U80" i="5" l="1"/>
  <c r="U81" i="5" s="1"/>
  <c r="W79" i="10"/>
  <c r="S162" i="10"/>
  <c r="S165" i="10" s="1"/>
  <c r="S167" i="10" s="1"/>
  <c r="S173" i="10" s="1"/>
  <c r="AN67" i="10"/>
  <c r="AX72" i="10"/>
  <c r="Y79" i="10"/>
  <c r="AV75" i="10"/>
  <c r="AN68" i="10"/>
  <c r="AR66" i="10"/>
  <c r="AV67" i="10"/>
  <c r="AX76" i="10"/>
  <c r="AY63" i="10"/>
  <c r="AV64" i="10"/>
  <c r="AW67" i="10"/>
  <c r="AO67" i="10"/>
  <c r="AN74" i="10"/>
  <c r="Z162" i="10"/>
  <c r="R162" i="10"/>
  <c r="R79" i="10"/>
  <c r="R82" i="10" s="1"/>
  <c r="AX73" i="10"/>
  <c r="T162" i="10"/>
  <c r="AX68" i="10"/>
  <c r="AW66" i="10"/>
  <c r="AX70" i="10"/>
  <c r="AX71" i="10"/>
  <c r="AN70" i="10"/>
  <c r="AQ64" i="10"/>
  <c r="AQ74" i="10"/>
  <c r="AU62" i="10"/>
  <c r="U79" i="10"/>
  <c r="U162" i="10"/>
  <c r="X79" i="10"/>
  <c r="AY70" i="10"/>
  <c r="AX75" i="10"/>
  <c r="AY62" i="10"/>
  <c r="V162" i="10"/>
  <c r="V79" i="10"/>
  <c r="AU66" i="10"/>
  <c r="AQ65" i="10"/>
  <c r="AV66" i="10"/>
  <c r="AQ72" i="10"/>
  <c r="AP66" i="10"/>
  <c r="AN62" i="10"/>
  <c r="AW70" i="10"/>
  <c r="P162" i="10"/>
  <c r="AT66" i="10"/>
  <c r="AU74" i="10"/>
  <c r="AY64" i="10"/>
  <c r="AO64" i="10"/>
  <c r="BM38" i="11"/>
  <c r="AR75" i="10"/>
  <c r="AY76" i="10"/>
  <c r="Z163" i="10"/>
  <c r="BO38" i="11"/>
  <c r="AX62" i="10"/>
  <c r="AW64" i="10"/>
  <c r="AS67" i="10"/>
  <c r="AQ66" i="10"/>
  <c r="AT64" i="10"/>
  <c r="BT37" i="11"/>
  <c r="BC76" i="10" s="1"/>
  <c r="BZ31" i="11"/>
  <c r="BI70" i="10" s="1"/>
  <c r="BY35" i="11"/>
  <c r="BH74" i="10" s="1"/>
  <c r="BQ23" i="11"/>
  <c r="BR34" i="11"/>
  <c r="BS34" i="11"/>
  <c r="BB73" i="10" s="1"/>
  <c r="BZ29" i="11"/>
  <c r="BX28" i="11"/>
  <c r="BT32" i="11"/>
  <c r="BC71" i="10" s="1"/>
  <c r="CA30" i="11"/>
  <c r="BT28" i="11"/>
  <c r="BU24" i="11"/>
  <c r="BS29" i="11"/>
  <c r="BB68" i="10" s="1"/>
  <c r="BW29" i="11"/>
  <c r="CA34" i="11"/>
  <c r="BW36" i="11"/>
  <c r="BV30" i="11"/>
  <c r="BE69" i="10" s="1"/>
  <c r="BV27" i="11"/>
  <c r="BY30" i="11"/>
  <c r="BT36" i="11"/>
  <c r="BT29" i="11"/>
  <c r="BQ33" i="11"/>
  <c r="BS28" i="11"/>
  <c r="BS30" i="11"/>
  <c r="BU35" i="11"/>
  <c r="BD74" i="10" s="1"/>
  <c r="CA31" i="11"/>
  <c r="BJ70" i="10" s="1"/>
  <c r="BQ29" i="11"/>
  <c r="CA33" i="11"/>
  <c r="BT33" i="11"/>
  <c r="BY28" i="11"/>
  <c r="BQ30" i="11"/>
  <c r="AZ69" i="10" s="1"/>
  <c r="BW32" i="11"/>
  <c r="BV36" i="11"/>
  <c r="BW31" i="11"/>
  <c r="BF70" i="10" s="1"/>
  <c r="BY26" i="11"/>
  <c r="BY33" i="11"/>
  <c r="BV32" i="11"/>
  <c r="BV24" i="11"/>
  <c r="CB24" i="11"/>
  <c r="BX35" i="11"/>
  <c r="BW25" i="11"/>
  <c r="BR27" i="11"/>
  <c r="BS33" i="11"/>
  <c r="BB72" i="10" s="1"/>
  <c r="BY27" i="11"/>
  <c r="BR35" i="11"/>
  <c r="CA32" i="11"/>
  <c r="BW28" i="11"/>
  <c r="BX32" i="11"/>
  <c r="BS32" i="11"/>
  <c r="CB35" i="11"/>
  <c r="BZ25" i="11"/>
  <c r="CB31" i="11"/>
  <c r="BR29" i="11"/>
  <c r="BW35" i="11"/>
  <c r="BU27" i="11"/>
  <c r="BT30" i="11"/>
  <c r="BQ28" i="11"/>
  <c r="BT23" i="11"/>
  <c r="CA36" i="11"/>
  <c r="BT24" i="11"/>
  <c r="BC63" i="10" s="1"/>
  <c r="BU32" i="11"/>
  <c r="BD71" i="10" s="1"/>
  <c r="BU36" i="11"/>
  <c r="BR31" i="11"/>
  <c r="BX36" i="11"/>
  <c r="CB28" i="11"/>
  <c r="BY36" i="11"/>
  <c r="CB25" i="11"/>
  <c r="CB29" i="11"/>
  <c r="BU25" i="11"/>
  <c r="BY23" i="11"/>
  <c r="BW34" i="11"/>
  <c r="BV34" i="11"/>
  <c r="BU26" i="11"/>
  <c r="BY25" i="11"/>
  <c r="AD77" i="10"/>
  <c r="AD162" i="10" s="1"/>
  <c r="AD165" i="10" s="1"/>
  <c r="AD167" i="10" s="1"/>
  <c r="AV70" i="10"/>
  <c r="BT31" i="11"/>
  <c r="CB33" i="11"/>
  <c r="BW33" i="11"/>
  <c r="CB23" i="11"/>
  <c r="BX27" i="11"/>
  <c r="BR25" i="11"/>
  <c r="CB32" i="11"/>
  <c r="BQ35" i="11"/>
  <c r="AZ74" i="10" s="1"/>
  <c r="BS37" i="11"/>
  <c r="BB76" i="10" s="1"/>
  <c r="BS27" i="11"/>
  <c r="BB66" i="10" s="1"/>
  <c r="BU31" i="11"/>
  <c r="CA35" i="11"/>
  <c r="BY32" i="11"/>
  <c r="BS31" i="11"/>
  <c r="BU23" i="11"/>
  <c r="BQ31" i="11"/>
  <c r="BT34" i="11"/>
  <c r="BR26" i="11"/>
  <c r="BR33" i="11"/>
  <c r="BS26" i="11"/>
  <c r="BB65" i="10" s="1"/>
  <c r="BW27" i="11"/>
  <c r="CA37" i="11"/>
  <c r="CA29" i="11"/>
  <c r="BQ26" i="11"/>
  <c r="BX25" i="11"/>
  <c r="CA27" i="11"/>
  <c r="BU28" i="11"/>
  <c r="BQ34" i="11"/>
  <c r="BQ25" i="11"/>
  <c r="BQ32" i="11"/>
  <c r="CA25" i="11"/>
  <c r="CA28" i="11"/>
  <c r="BZ23" i="11"/>
  <c r="BQ24" i="11"/>
  <c r="BQ37" i="11"/>
  <c r="AZ76" i="10" s="1"/>
  <c r="BX29" i="11"/>
  <c r="BZ36" i="11"/>
  <c r="BX31" i="11"/>
  <c r="BG70" i="10" s="1"/>
  <c r="BU29" i="11"/>
  <c r="CB37" i="11"/>
  <c r="BZ28" i="11"/>
  <c r="BY37" i="11"/>
  <c r="BQ27" i="11"/>
  <c r="BZ34" i="11"/>
  <c r="BV26" i="11"/>
  <c r="BW26" i="11"/>
  <c r="CB34" i="11"/>
  <c r="BW37" i="11"/>
  <c r="CA23" i="11"/>
  <c r="BZ32" i="11"/>
  <c r="BR28" i="11"/>
  <c r="BA67" i="10" s="1"/>
  <c r="BV31" i="11"/>
  <c r="BX34" i="11"/>
  <c r="BG73" i="10" s="1"/>
  <c r="BZ35" i="11"/>
  <c r="BY31" i="11"/>
  <c r="BS36" i="11"/>
  <c r="BB75" i="10" s="1"/>
  <c r="BW23" i="11"/>
  <c r="BX33" i="11"/>
  <c r="CA26" i="11"/>
  <c r="CB36" i="11"/>
  <c r="BK75" i="10" s="1"/>
  <c r="BV37" i="11"/>
  <c r="BZ27" i="11"/>
  <c r="BR23" i="11"/>
  <c r="BS25" i="11"/>
  <c r="BV25" i="11"/>
  <c r="BE64" i="10" s="1"/>
  <c r="BX37" i="11"/>
  <c r="BG76" i="10" s="1"/>
  <c r="BV29" i="11"/>
  <c r="BX23" i="11"/>
  <c r="BZ33" i="11"/>
  <c r="BI72" i="10" s="1"/>
  <c r="BR24" i="11"/>
  <c r="BA63" i="10" s="1"/>
  <c r="BV33" i="11"/>
  <c r="BE72" i="10" s="1"/>
  <c r="BT26" i="11"/>
  <c r="BR37" i="11"/>
  <c r="CB27" i="11"/>
  <c r="BU34" i="11"/>
  <c r="BR30" i="11"/>
  <c r="BU30" i="11"/>
  <c r="BT25" i="11"/>
  <c r="BT35" i="11"/>
  <c r="BR36" i="11"/>
  <c r="BZ26" i="11"/>
  <c r="BI65" i="10" s="1"/>
  <c r="BW30" i="11"/>
  <c r="CB30" i="11"/>
  <c r="BW24" i="11"/>
  <c r="BV35" i="11"/>
  <c r="BE74" i="10" s="1"/>
  <c r="BX30" i="11"/>
  <c r="BV28" i="11"/>
  <c r="CA24" i="11"/>
  <c r="BJ63" i="10" s="1"/>
  <c r="BY24" i="11"/>
  <c r="BZ37" i="11"/>
  <c r="BX24" i="11"/>
  <c r="BY34" i="11"/>
  <c r="BY29" i="11"/>
  <c r="BT27" i="11"/>
  <c r="BQ36" i="11"/>
  <c r="BZ30" i="11"/>
  <c r="BU33" i="11"/>
  <c r="BZ24" i="11"/>
  <c r="BS24" i="11"/>
  <c r="BU37" i="11"/>
  <c r="CB26" i="11"/>
  <c r="BR32" i="11"/>
  <c r="BS35" i="11"/>
  <c r="BB74" i="10" s="1"/>
  <c r="BS23" i="11"/>
  <c r="BX26" i="11"/>
  <c r="Z79" i="10"/>
  <c r="J80" i="5"/>
  <c r="J81" i="5" s="1"/>
  <c r="N79" i="10"/>
  <c r="M79" i="10"/>
  <c r="K29" i="5"/>
  <c r="K30" i="5" s="1"/>
  <c r="AM77" i="10"/>
  <c r="AM162" i="10" s="1"/>
  <c r="BH38" i="11"/>
  <c r="AL77" i="10"/>
  <c r="AL162" i="10" s="1"/>
  <c r="AL165" i="10" s="1"/>
  <c r="AL167" i="10" s="1"/>
  <c r="AL171" i="10" s="1"/>
  <c r="AY74" i="10"/>
  <c r="BG38" i="11"/>
  <c r="AP68" i="10"/>
  <c r="AP70" i="10"/>
  <c r="AS70" i="10"/>
  <c r="AY72" i="10"/>
  <c r="AT73" i="10"/>
  <c r="AS74" i="10"/>
  <c r="AT72" i="10"/>
  <c r="AU76" i="10"/>
  <c r="AU63" i="10"/>
  <c r="AT69" i="10"/>
  <c r="AN75" i="10"/>
  <c r="AS65" i="10"/>
  <c r="AU68" i="10"/>
  <c r="AY67" i="10"/>
  <c r="AY65" i="10"/>
  <c r="AW68" i="10"/>
  <c r="AV76" i="10"/>
  <c r="AP71" i="10"/>
  <c r="AJ77" i="10"/>
  <c r="S82" i="5" s="1"/>
  <c r="S83" i="5" s="1"/>
  <c r="AC77" i="10"/>
  <c r="AC162" i="10" s="1"/>
  <c r="BP38" i="11"/>
  <c r="AB77" i="10"/>
  <c r="AB79" i="10" s="1"/>
  <c r="AN72" i="10"/>
  <c r="AO70" i="10"/>
  <c r="BJ38" i="11"/>
  <c r="AS64" i="10"/>
  <c r="AS73" i="10"/>
  <c r="AS63" i="10"/>
  <c r="AP65" i="10"/>
  <c r="AQ71" i="10"/>
  <c r="AX64" i="10"/>
  <c r="AS71" i="10"/>
  <c r="AP76" i="10"/>
  <c r="AU70" i="10"/>
  <c r="AR68" i="10"/>
  <c r="AV63" i="10"/>
  <c r="AW73" i="10"/>
  <c r="AP69" i="10"/>
  <c r="AV71" i="10"/>
  <c r="BK38" i="11"/>
  <c r="AK77" i="10"/>
  <c r="T82" i="5" s="1"/>
  <c r="T83" i="5" s="1"/>
  <c r="BF38" i="11"/>
  <c r="AO68" i="10"/>
  <c r="AX65" i="10"/>
  <c r="AP73" i="10"/>
  <c r="AW63" i="10"/>
  <c r="AS72" i="10"/>
  <c r="AT75" i="10"/>
  <c r="AT70" i="10"/>
  <c r="AT76" i="10"/>
  <c r="AP75" i="10"/>
  <c r="AV65" i="10"/>
  <c r="AR64" i="10"/>
  <c r="AN65" i="10"/>
  <c r="BE38" i="11"/>
  <c r="AO63" i="10"/>
  <c r="AR71" i="10"/>
  <c r="AO75" i="10"/>
  <c r="AI77" i="10"/>
  <c r="AI162" i="10" s="1"/>
  <c r="AI165" i="10" s="1"/>
  <c r="AI167" i="10" s="1"/>
  <c r="AI196" i="10" s="1"/>
  <c r="AI197" i="10" s="1"/>
  <c r="AI200" i="10" s="1"/>
  <c r="BN38" i="11"/>
  <c r="AW72" i="10"/>
  <c r="AP64" i="10"/>
  <c r="AO74" i="10"/>
  <c r="AY66" i="10"/>
  <c r="AX63" i="10"/>
  <c r="AV68" i="10"/>
  <c r="AR63" i="10"/>
  <c r="AT74" i="10"/>
  <c r="AR67" i="10"/>
  <c r="AQ75" i="10"/>
  <c r="AY68" i="10"/>
  <c r="AQ68" i="10"/>
  <c r="AQ70" i="10"/>
  <c r="AO66" i="10"/>
  <c r="AH77" i="10"/>
  <c r="AH162" i="10" s="1"/>
  <c r="AH165" i="10" s="1"/>
  <c r="AH167" i="10" s="1"/>
  <c r="BI38" i="11"/>
  <c r="AG77" i="10"/>
  <c r="AG162" i="10" s="1"/>
  <c r="AG165" i="10" s="1"/>
  <c r="AG167" i="10" s="1"/>
  <c r="AE77" i="10"/>
  <c r="AE162" i="10" s="1"/>
  <c r="AE165" i="10" s="1"/>
  <c r="AE167" i="10" s="1"/>
  <c r="AF77" i="10"/>
  <c r="AF162" i="10" s="1"/>
  <c r="AF165" i="10" s="1"/>
  <c r="AF167" i="10" s="1"/>
  <c r="BL38" i="11"/>
  <c r="Q79" i="10"/>
  <c r="Q82" i="10" s="1"/>
  <c r="N165" i="10"/>
  <c r="N167" i="10" s="1"/>
  <c r="N171" i="10" s="1"/>
  <c r="I79" i="10"/>
  <c r="S79" i="10"/>
  <c r="N80" i="5"/>
  <c r="N81" i="5" s="1"/>
  <c r="K163" i="10"/>
  <c r="K165" i="10" s="1"/>
  <c r="K167" i="10" s="1"/>
  <c r="K79" i="10"/>
  <c r="K27" i="5"/>
  <c r="K28" i="5" s="1"/>
  <c r="K15" i="5" s="1"/>
  <c r="I165" i="10"/>
  <c r="I167" i="10" s="1"/>
  <c r="I196" i="10" s="1"/>
  <c r="I197" i="10" s="1"/>
  <c r="I200" i="10" s="1"/>
  <c r="O163" i="10"/>
  <c r="O165" i="10" s="1"/>
  <c r="O167" i="10" s="1"/>
  <c r="O196" i="10" s="1"/>
  <c r="O197" i="10" s="1"/>
  <c r="M165" i="10"/>
  <c r="M167" i="10" s="1"/>
  <c r="M173" i="10" s="1"/>
  <c r="P79" i="10"/>
  <c r="P82" i="10" s="1"/>
  <c r="H79" i="10"/>
  <c r="AC163" i="10"/>
  <c r="BC163" i="10"/>
  <c r="AP163" i="10"/>
  <c r="F163" i="10"/>
  <c r="F165" i="10" s="1"/>
  <c r="F167" i="10" s="1"/>
  <c r="F79" i="10"/>
  <c r="BG163" i="10"/>
  <c r="T163" i="10"/>
  <c r="O80" i="5"/>
  <c r="O81" i="5" s="1"/>
  <c r="AM163" i="10"/>
  <c r="M27" i="5"/>
  <c r="M28" i="5" s="1"/>
  <c r="M15" i="5" s="1"/>
  <c r="O82" i="10"/>
  <c r="L27" i="5"/>
  <c r="L28" i="5" s="1"/>
  <c r="L15" i="5" s="1"/>
  <c r="AA163" i="10"/>
  <c r="AA165" i="10" s="1"/>
  <c r="AA167" i="10" s="1"/>
  <c r="D163" i="10"/>
  <c r="D165" i="10" s="1"/>
  <c r="D167" i="10" s="1"/>
  <c r="D196" i="10" s="1"/>
  <c r="J27" i="5"/>
  <c r="J28" i="5" s="1"/>
  <c r="J15" i="5" s="1"/>
  <c r="W82" i="10"/>
  <c r="E79" i="10"/>
  <c r="J79" i="10"/>
  <c r="L79" i="10"/>
  <c r="G79" i="10"/>
  <c r="Q80" i="5"/>
  <c r="Q81" i="5" s="1"/>
  <c r="V163" i="10"/>
  <c r="AA82" i="10"/>
  <c r="P163" i="10"/>
  <c r="K80" i="5"/>
  <c r="K81" i="5" s="1"/>
  <c r="D82" i="10"/>
  <c r="H165" i="10"/>
  <c r="H167" i="10" s="1"/>
  <c r="J165" i="10"/>
  <c r="J167" i="10" s="1"/>
  <c r="L165" i="10"/>
  <c r="L167" i="10" s="1"/>
  <c r="G165" i="10"/>
  <c r="G167" i="10" s="1"/>
  <c r="T80" i="5"/>
  <c r="T81" i="5" s="1"/>
  <c r="Y163" i="10"/>
  <c r="Y165" i="10" s="1"/>
  <c r="Y167" i="10" s="1"/>
  <c r="X163" i="10"/>
  <c r="X165" i="10" s="1"/>
  <c r="X167" i="10" s="1"/>
  <c r="S80" i="5"/>
  <c r="S81" i="5" s="1"/>
  <c r="W163" i="10"/>
  <c r="W165" i="10" s="1"/>
  <c r="W167" i="10" s="1"/>
  <c r="R80" i="5"/>
  <c r="R81" i="5" s="1"/>
  <c r="R163" i="10"/>
  <c r="M80" i="5"/>
  <c r="M81" i="5" s="1"/>
  <c r="U163" i="10"/>
  <c r="P80" i="5"/>
  <c r="P81" i="5" s="1"/>
  <c r="AY163" i="10"/>
  <c r="N27" i="5"/>
  <c r="N28" i="5" s="1"/>
  <c r="N15" i="5" s="1"/>
  <c r="E165" i="10"/>
  <c r="E167" i="10" s="1"/>
  <c r="L80" i="5"/>
  <c r="L81" i="5" s="1"/>
  <c r="Q163" i="10"/>
  <c r="Q165" i="10" s="1"/>
  <c r="Q167" i="10" s="1"/>
  <c r="T79" i="10"/>
  <c r="L82" i="5" l="1"/>
  <c r="L83" i="5" s="1"/>
  <c r="M82" i="5"/>
  <c r="M83" i="5" s="1"/>
  <c r="Q82" i="5"/>
  <c r="Q83" i="5" s="1"/>
  <c r="R82" i="5"/>
  <c r="R83" i="5" s="1"/>
  <c r="U82" i="5"/>
  <c r="U83" i="5" s="1"/>
  <c r="O82" i="5"/>
  <c r="O83" i="5" s="1"/>
  <c r="K82" i="5"/>
  <c r="K83" i="5" s="1"/>
  <c r="P82" i="5"/>
  <c r="P83" i="5" s="1"/>
  <c r="N82" i="5"/>
  <c r="N83" i="5" s="1"/>
  <c r="Y82" i="10"/>
  <c r="Y91" i="10" s="1"/>
  <c r="T165" i="10"/>
  <c r="T167" i="10" s="1"/>
  <c r="T173" i="10" s="1"/>
  <c r="R165" i="10"/>
  <c r="R167" i="10" s="1"/>
  <c r="R173" i="10" s="1"/>
  <c r="P165" i="10"/>
  <c r="P167" i="10" s="1"/>
  <c r="P171" i="10" s="1"/>
  <c r="Z165" i="10"/>
  <c r="Z167" i="10" s="1"/>
  <c r="Z196" i="10" s="1"/>
  <c r="Z197" i="10" s="1"/>
  <c r="Z200" i="10" s="1"/>
  <c r="BF64" i="10"/>
  <c r="BK67" i="10"/>
  <c r="BD75" i="10"/>
  <c r="BF68" i="10"/>
  <c r="BB70" i="10"/>
  <c r="BK65" i="10"/>
  <c r="U82" i="10"/>
  <c r="V165" i="10"/>
  <c r="V167" i="10" s="1"/>
  <c r="P110" i="5" s="1"/>
  <c r="U165" i="10"/>
  <c r="U167" i="10" s="1"/>
  <c r="U173" i="10" s="1"/>
  <c r="X82" i="10"/>
  <c r="V82" i="10"/>
  <c r="BG68" i="10"/>
  <c r="AL79" i="10"/>
  <c r="S82" i="10"/>
  <c r="S91" i="10" s="1"/>
  <c r="AM79" i="10"/>
  <c r="BD63" i="10"/>
  <c r="BA69" i="10"/>
  <c r="AI173" i="10"/>
  <c r="AI189" i="10" s="1"/>
  <c r="AI107" i="10" s="1"/>
  <c r="BI73" i="10"/>
  <c r="BJ74" i="10"/>
  <c r="BD70" i="10"/>
  <c r="BJ72" i="10"/>
  <c r="AZ73" i="10"/>
  <c r="BG71" i="10"/>
  <c r="AI79" i="10"/>
  <c r="AF79" i="10"/>
  <c r="AF82" i="10" s="1"/>
  <c r="BE76" i="10"/>
  <c r="BC70" i="10"/>
  <c r="BI67" i="10"/>
  <c r="AI171" i="10"/>
  <c r="AL173" i="10"/>
  <c r="AL204" i="10" s="1"/>
  <c r="AL207" i="10" s="1"/>
  <c r="AL212" i="10" s="1"/>
  <c r="M196" i="10"/>
  <c r="M197" i="10" s="1"/>
  <c r="M200" i="10" s="1"/>
  <c r="BD67" i="10"/>
  <c r="AL196" i="10"/>
  <c r="AL197" i="10" s="1"/>
  <c r="AL200" i="10" s="1"/>
  <c r="Z82" i="10"/>
  <c r="M82" i="10"/>
  <c r="AC165" i="10"/>
  <c r="AC167" i="10" s="1"/>
  <c r="AC196" i="10" s="1"/>
  <c r="AC197" i="10" s="1"/>
  <c r="AC200" i="10" s="1"/>
  <c r="BE68" i="10"/>
  <c r="BB67" i="10"/>
  <c r="BJ65" i="10"/>
  <c r="BJ73" i="10"/>
  <c r="BK71" i="10"/>
  <c r="AD79" i="10"/>
  <c r="K82" i="10"/>
  <c r="AC79" i="10"/>
  <c r="I82" i="10"/>
  <c r="AY77" i="10"/>
  <c r="AY79" i="10" s="1"/>
  <c r="AY82" i="10" s="1"/>
  <c r="N196" i="10"/>
  <c r="N197" i="10" s="1"/>
  <c r="N200" i="10" s="1"/>
  <c r="N82" i="10"/>
  <c r="I173" i="10"/>
  <c r="I189" i="10" s="1"/>
  <c r="I107" i="10" s="1"/>
  <c r="AE196" i="10"/>
  <c r="AE197" i="10" s="1"/>
  <c r="AE200" i="10" s="1"/>
  <c r="AE171" i="10"/>
  <c r="AX77" i="10"/>
  <c r="AX79" i="10" s="1"/>
  <c r="AH173" i="10"/>
  <c r="AH204" i="10" s="1"/>
  <c r="AH207" i="10" s="1"/>
  <c r="AH212" i="10" s="1"/>
  <c r="AH171" i="10"/>
  <c r="AH196" i="10"/>
  <c r="AH197" i="10" s="1"/>
  <c r="AH200" i="10" s="1"/>
  <c r="AE173" i="10"/>
  <c r="AE189" i="10" s="1"/>
  <c r="AE107" i="10" s="1"/>
  <c r="I171" i="10"/>
  <c r="AH79" i="10"/>
  <c r="M171" i="10"/>
  <c r="AE79" i="10"/>
  <c r="AQ77" i="10"/>
  <c r="AQ162" i="10" s="1"/>
  <c r="AQ165" i="10" s="1"/>
  <c r="AQ167" i="10" s="1"/>
  <c r="AT77" i="10"/>
  <c r="AT79" i="10" s="1"/>
  <c r="AG79" i="10"/>
  <c r="AG82" i="10" s="1"/>
  <c r="AR77" i="10"/>
  <c r="AR79" i="10" s="1"/>
  <c r="AU77" i="10"/>
  <c r="AU162" i="10" s="1"/>
  <c r="AU165" i="10" s="1"/>
  <c r="AU167" i="10" s="1"/>
  <c r="AV77" i="10"/>
  <c r="AV79" i="10" s="1"/>
  <c r="AS77" i="10"/>
  <c r="AS79" i="10" s="1"/>
  <c r="AM165" i="10"/>
  <c r="AM167" i="10" s="1"/>
  <c r="AM196" i="10" s="1"/>
  <c r="AM197" i="10" s="1"/>
  <c r="BK72" i="10"/>
  <c r="BC73" i="10"/>
  <c r="BI69" i="10"/>
  <c r="BC74" i="10"/>
  <c r="AZ72" i="10"/>
  <c r="BA73" i="10"/>
  <c r="BK76" i="10"/>
  <c r="AZ75" i="10"/>
  <c r="BI76" i="10"/>
  <c r="BI75" i="10"/>
  <c r="BI74" i="10"/>
  <c r="BI68" i="10"/>
  <c r="BH65" i="10"/>
  <c r="AZ66" i="10"/>
  <c r="BE67" i="10"/>
  <c r="BA72" i="10"/>
  <c r="BB62" i="10"/>
  <c r="BS38" i="11"/>
  <c r="BI64" i="10"/>
  <c r="BK63" i="10"/>
  <c r="BI71" i="10"/>
  <c r="BD68" i="10"/>
  <c r="BE70" i="10"/>
  <c r="BA65" i="10"/>
  <c r="BB71" i="10"/>
  <c r="BH70" i="10"/>
  <c r="BE65" i="10"/>
  <c r="BD65" i="10"/>
  <c r="BJ76" i="10"/>
  <c r="BA64" i="10"/>
  <c r="AZ68" i="10"/>
  <c r="AO77" i="10"/>
  <c r="AK162" i="10"/>
  <c r="AK165" i="10" s="1"/>
  <c r="AK167" i="10" s="1"/>
  <c r="S110" i="5" s="1"/>
  <c r="AK79" i="10"/>
  <c r="AZ65" i="10"/>
  <c r="AN77" i="10"/>
  <c r="L29" i="5"/>
  <c r="L30" i="5" s="1"/>
  <c r="AB162" i="10"/>
  <c r="AB165" i="10" s="1"/>
  <c r="AB167" i="10" s="1"/>
  <c r="AB173" i="10" s="1"/>
  <c r="AJ162" i="10"/>
  <c r="AJ165" i="10" s="1"/>
  <c r="AJ167" i="10" s="1"/>
  <c r="AJ79" i="10"/>
  <c r="BH67" i="10"/>
  <c r="BF62" i="10"/>
  <c r="BW38" i="11"/>
  <c r="BF76" i="10"/>
  <c r="BK68" i="10"/>
  <c r="BH63" i="10"/>
  <c r="BE73" i="10"/>
  <c r="BB69" i="10"/>
  <c r="BJ71" i="10"/>
  <c r="BU38" i="11"/>
  <c r="BD62" i="10"/>
  <c r="BT38" i="11"/>
  <c r="BC62" i="10"/>
  <c r="BJ75" i="10"/>
  <c r="BF66" i="10"/>
  <c r="BK64" i="10"/>
  <c r="BG64" i="10"/>
  <c r="BF71" i="10"/>
  <c r="BJ67" i="10"/>
  <c r="BG65" i="10"/>
  <c r="BI62" i="10"/>
  <c r="BZ38" i="11"/>
  <c r="BH71" i="10"/>
  <c r="BG74" i="10"/>
  <c r="BE66" i="10"/>
  <c r="BH73" i="10"/>
  <c r="BG66" i="10"/>
  <c r="BE71" i="10"/>
  <c r="AZ71" i="10"/>
  <c r="BV38" i="11"/>
  <c r="BE62" i="10"/>
  <c r="BF63" i="10"/>
  <c r="BA71" i="10"/>
  <c r="BK73" i="10"/>
  <c r="BG75" i="10"/>
  <c r="BG63" i="10"/>
  <c r="AW77" i="10"/>
  <c r="AP77" i="10"/>
  <c r="BA62" i="10"/>
  <c r="BR38" i="11"/>
  <c r="CA38" i="11"/>
  <c r="BJ62" i="10"/>
  <c r="BC68" i="10"/>
  <c r="BA66" i="10"/>
  <c r="BD73" i="10"/>
  <c r="BJ68" i="10"/>
  <c r="BF73" i="10"/>
  <c r="BG72" i="10"/>
  <c r="AZ70" i="10"/>
  <c r="BF67" i="10"/>
  <c r="BA75" i="10"/>
  <c r="BF65" i="10"/>
  <c r="BA68" i="10"/>
  <c r="BJ66" i="10"/>
  <c r="BH68" i="10"/>
  <c r="BH76" i="10"/>
  <c r="BA74" i="10"/>
  <c r="AZ67" i="10"/>
  <c r="BB64" i="10"/>
  <c r="BC67" i="10"/>
  <c r="BH62" i="10"/>
  <c r="BY38" i="11"/>
  <c r="BC66" i="10"/>
  <c r="BG62" i="10"/>
  <c r="BX38" i="11"/>
  <c r="BC65" i="10"/>
  <c r="CB38" i="11"/>
  <c r="BK62" i="10"/>
  <c r="BC75" i="10"/>
  <c r="AZ64" i="10"/>
  <c r="BB63" i="10"/>
  <c r="BJ64" i="10"/>
  <c r="BF72" i="10"/>
  <c r="BF75" i="10"/>
  <c r="BD69" i="10"/>
  <c r="BC64" i="10"/>
  <c r="BD66" i="10"/>
  <c r="BK66" i="10"/>
  <c r="BH69" i="10"/>
  <c r="BI66" i="10"/>
  <c r="BA70" i="10"/>
  <c r="BK74" i="10"/>
  <c r="BH72" i="10"/>
  <c r="BD72" i="10"/>
  <c r="BA76" i="10"/>
  <c r="BH75" i="10"/>
  <c r="BE63" i="10"/>
  <c r="BE75" i="10"/>
  <c r="BC69" i="10"/>
  <c r="BD64" i="10"/>
  <c r="BH64" i="10"/>
  <c r="BF74" i="10"/>
  <c r="BH66" i="10"/>
  <c r="BK69" i="10"/>
  <c r="BJ69" i="10"/>
  <c r="BD76" i="10"/>
  <c r="BQ38" i="11"/>
  <c r="AZ62" i="10"/>
  <c r="BF69" i="10"/>
  <c r="BC72" i="10"/>
  <c r="BK70" i="10"/>
  <c r="AZ63" i="10"/>
  <c r="BG69" i="10"/>
  <c r="BI63" i="10"/>
  <c r="BG67" i="10"/>
  <c r="M110" i="5"/>
  <c r="N173" i="10"/>
  <c r="N189" i="10" s="1"/>
  <c r="N107" i="10" s="1"/>
  <c r="S171" i="10"/>
  <c r="H82" i="10"/>
  <c r="S196" i="10"/>
  <c r="S197" i="10" s="1"/>
  <c r="S200" i="10" s="1"/>
  <c r="R110" i="5"/>
  <c r="X171" i="10"/>
  <c r="X196" i="10"/>
  <c r="X197" i="10" s="1"/>
  <c r="X200" i="10" s="1"/>
  <c r="X173" i="10"/>
  <c r="U110" i="5"/>
  <c r="AA196" i="10"/>
  <c r="AA197" i="10" s="1"/>
  <c r="Q171" i="10"/>
  <c r="Q173" i="10"/>
  <c r="Q196" i="10"/>
  <c r="Q197" i="10" s="1"/>
  <c r="Q200" i="10" s="1"/>
  <c r="K110" i="5"/>
  <c r="S204" i="10"/>
  <c r="S207" i="10" s="1"/>
  <c r="S212" i="10" s="1"/>
  <c r="S189" i="10"/>
  <c r="S107" i="10" s="1"/>
  <c r="H196" i="10"/>
  <c r="H197" i="10" s="1"/>
  <c r="H200" i="10" s="1"/>
  <c r="H173" i="10"/>
  <c r="H171" i="10"/>
  <c r="AA91" i="10"/>
  <c r="M189" i="10"/>
  <c r="M107" i="10" s="1"/>
  <c r="M204" i="10"/>
  <c r="M207" i="10" s="1"/>
  <c r="M212" i="10" s="1"/>
  <c r="L82" i="10"/>
  <c r="J82" i="10"/>
  <c r="J58" i="5"/>
  <c r="D171" i="10"/>
  <c r="D197" i="10"/>
  <c r="D200" i="10" s="1"/>
  <c r="D173" i="10"/>
  <c r="D189" i="10" s="1"/>
  <c r="F82" i="10"/>
  <c r="R91" i="10"/>
  <c r="G173" i="10"/>
  <c r="G196" i="10"/>
  <c r="G197" i="10" s="1"/>
  <c r="G200" i="10" s="1"/>
  <c r="G171" i="10"/>
  <c r="E82" i="10"/>
  <c r="J84" i="5"/>
  <c r="O91" i="10"/>
  <c r="P91" i="10"/>
  <c r="E171" i="10"/>
  <c r="E173" i="10"/>
  <c r="E196" i="10"/>
  <c r="E197" i="10" s="1"/>
  <c r="E200" i="10" s="1"/>
  <c r="L196" i="10"/>
  <c r="L197" i="10" s="1"/>
  <c r="L200" i="10" s="1"/>
  <c r="L171" i="10"/>
  <c r="L173" i="10"/>
  <c r="F171" i="10"/>
  <c r="F196" i="10"/>
  <c r="F197" i="10" s="1"/>
  <c r="F200" i="10" s="1"/>
  <c r="F173" i="10"/>
  <c r="W91" i="10"/>
  <c r="Q91" i="10"/>
  <c r="T82" i="10"/>
  <c r="Q110" i="5"/>
  <c r="W173" i="10"/>
  <c r="W196" i="10"/>
  <c r="W197" i="10" s="1"/>
  <c r="W200" i="10" s="1"/>
  <c r="W171" i="10"/>
  <c r="AF173" i="10"/>
  <c r="AF171" i="10"/>
  <c r="AF196" i="10"/>
  <c r="AF197" i="10" s="1"/>
  <c r="AF200" i="10" s="1"/>
  <c r="AB82" i="10"/>
  <c r="K84" i="5" s="1"/>
  <c r="Y171" i="10"/>
  <c r="Y173" i="10"/>
  <c r="Y196" i="10"/>
  <c r="Y197" i="10" s="1"/>
  <c r="Y200" i="10" s="1"/>
  <c r="J196" i="10"/>
  <c r="J197" i="10" s="1"/>
  <c r="J200" i="10" s="1"/>
  <c r="J171" i="10"/>
  <c r="J173" i="10"/>
  <c r="D91" i="10"/>
  <c r="AG196" i="10"/>
  <c r="AG197" i="10" s="1"/>
  <c r="AG200" i="10" s="1"/>
  <c r="AG171" i="10"/>
  <c r="AG173" i="10"/>
  <c r="AD171" i="10"/>
  <c r="AD196" i="10"/>
  <c r="AD197" i="10" s="1"/>
  <c r="AD200" i="10" s="1"/>
  <c r="AD173" i="10"/>
  <c r="G82" i="10"/>
  <c r="K171" i="10"/>
  <c r="K173" i="10"/>
  <c r="K196" i="10"/>
  <c r="K197" i="10" s="1"/>
  <c r="K200" i="10" s="1"/>
  <c r="M112" i="5" l="1"/>
  <c r="M111" i="5" s="1"/>
  <c r="Z171" i="10"/>
  <c r="AT162" i="10"/>
  <c r="AT165" i="10" s="1"/>
  <c r="AT167" i="10" s="1"/>
  <c r="AT196" i="10" s="1"/>
  <c r="AT197" i="10" s="1"/>
  <c r="AT200" i="10" s="1"/>
  <c r="T196" i="10"/>
  <c r="T197" i="10" s="1"/>
  <c r="T200" i="10" s="1"/>
  <c r="J110" i="5"/>
  <c r="N110" i="5"/>
  <c r="T171" i="10"/>
  <c r="U196" i="10"/>
  <c r="U197" i="10" s="1"/>
  <c r="U200" i="10" s="1"/>
  <c r="U171" i="10"/>
  <c r="AC173" i="10"/>
  <c r="AC204" i="10" s="1"/>
  <c r="AC207" i="10" s="1"/>
  <c r="AC212" i="10" s="1"/>
  <c r="X91" i="10"/>
  <c r="P196" i="10"/>
  <c r="P197" i="10" s="1"/>
  <c r="P200" i="10" s="1"/>
  <c r="AY162" i="10"/>
  <c r="AY165" i="10" s="1"/>
  <c r="AY167" i="10" s="1"/>
  <c r="AY196" i="10" s="1"/>
  <c r="AY197" i="10" s="1"/>
  <c r="R171" i="10"/>
  <c r="R196" i="10"/>
  <c r="R197" i="10" s="1"/>
  <c r="R200" i="10" s="1"/>
  <c r="L110" i="5"/>
  <c r="AI82" i="10"/>
  <c r="V91" i="10"/>
  <c r="V93" i="10" s="1"/>
  <c r="O110" i="5"/>
  <c r="P173" i="10"/>
  <c r="P189" i="10" s="1"/>
  <c r="P107" i="10" s="1"/>
  <c r="AL82" i="10"/>
  <c r="U84" i="5" s="1"/>
  <c r="Z173" i="10"/>
  <c r="Z189" i="10" s="1"/>
  <c r="Z107" i="10" s="1"/>
  <c r="K58" i="5"/>
  <c r="U91" i="10"/>
  <c r="V171" i="10"/>
  <c r="T110" i="5"/>
  <c r="AM82" i="10"/>
  <c r="P84" i="5"/>
  <c r="P85" i="5" s="1"/>
  <c r="V173" i="10"/>
  <c r="V189" i="10" s="1"/>
  <c r="V107" i="10" s="1"/>
  <c r="V196" i="10"/>
  <c r="V197" i="10" s="1"/>
  <c r="V200" i="10" s="1"/>
  <c r="AI204" i="10"/>
  <c r="AI207" i="10" s="1"/>
  <c r="AI212" i="10" s="1"/>
  <c r="AV162" i="10"/>
  <c r="AV165" i="10" s="1"/>
  <c r="AV167" i="10" s="1"/>
  <c r="AV196" i="10" s="1"/>
  <c r="AV197" i="10" s="1"/>
  <c r="AV200" i="10" s="1"/>
  <c r="AL189" i="10"/>
  <c r="AL107" i="10" s="1"/>
  <c r="AC82" i="10"/>
  <c r="H91" i="10"/>
  <c r="N91" i="10"/>
  <c r="I91" i="10"/>
  <c r="I93" i="10" s="1"/>
  <c r="Z91" i="10"/>
  <c r="Z93" i="10" s="1"/>
  <c r="K91" i="10"/>
  <c r="M91" i="10"/>
  <c r="M93" i="10" s="1"/>
  <c r="AE82" i="10"/>
  <c r="N84" i="5" s="1"/>
  <c r="N87" i="5" s="1"/>
  <c r="N89" i="5" s="1"/>
  <c r="AX162" i="10"/>
  <c r="AX165" i="10" s="1"/>
  <c r="AX167" i="10" s="1"/>
  <c r="AX196" i="10" s="1"/>
  <c r="AX197" i="10" s="1"/>
  <c r="AX200" i="10" s="1"/>
  <c r="AD82" i="10"/>
  <c r="L58" i="5"/>
  <c r="AH82" i="10"/>
  <c r="Q84" i="5" s="1"/>
  <c r="AR162" i="10"/>
  <c r="AR165" i="10" s="1"/>
  <c r="AR167" i="10" s="1"/>
  <c r="AR196" i="10" s="1"/>
  <c r="AR197" i="10" s="1"/>
  <c r="AR200" i="10" s="1"/>
  <c r="AC171" i="10"/>
  <c r="AE204" i="10"/>
  <c r="AE207" i="10" s="1"/>
  <c r="AE212" i="10" s="1"/>
  <c r="AH189" i="10"/>
  <c r="AH107" i="10" s="1"/>
  <c r="AV82" i="10"/>
  <c r="I204" i="10"/>
  <c r="I207" i="10" s="1"/>
  <c r="I212" i="10" s="1"/>
  <c r="AQ79" i="10"/>
  <c r="AQ82" i="10" s="1"/>
  <c r="AU171" i="10"/>
  <c r="AU173" i="10"/>
  <c r="AU189" i="10" s="1"/>
  <c r="AU107" i="10" s="1"/>
  <c r="AU196" i="10"/>
  <c r="AU197" i="10" s="1"/>
  <c r="AU200" i="10" s="1"/>
  <c r="AB196" i="10"/>
  <c r="AB197" i="10" s="1"/>
  <c r="AB200" i="10" s="1"/>
  <c r="BK77" i="10"/>
  <c r="BK79" i="10" s="1"/>
  <c r="AU79" i="10"/>
  <c r="AB171" i="10"/>
  <c r="BF77" i="10"/>
  <c r="BF79" i="10" s="1"/>
  <c r="AS162" i="10"/>
  <c r="AS165" i="10" s="1"/>
  <c r="AS167" i="10" s="1"/>
  <c r="BC77" i="10"/>
  <c r="BC162" i="10" s="1"/>
  <c r="BC165" i="10" s="1"/>
  <c r="BC167" i="10" s="1"/>
  <c r="BB77" i="10"/>
  <c r="BB79" i="10" s="1"/>
  <c r="N204" i="10"/>
  <c r="N207" i="10" s="1"/>
  <c r="N212" i="10" s="1"/>
  <c r="BI77" i="10"/>
  <c r="AJ173" i="10"/>
  <c r="R112" i="5" s="1"/>
  <c r="AJ196" i="10"/>
  <c r="AJ197" i="10" s="1"/>
  <c r="AJ200" i="10" s="1"/>
  <c r="AJ171" i="10"/>
  <c r="AR82" i="10"/>
  <c r="AT82" i="10"/>
  <c r="BH77" i="10"/>
  <c r="AO162" i="10"/>
  <c r="AO165" i="10" s="1"/>
  <c r="AO167" i="10" s="1"/>
  <c r="AO79" i="10"/>
  <c r="BJ77" i="10"/>
  <c r="BA77" i="10"/>
  <c r="AP162" i="10"/>
  <c r="AP165" i="10" s="1"/>
  <c r="AP167" i="10" s="1"/>
  <c r="AP79" i="10"/>
  <c r="AW162" i="10"/>
  <c r="AW165" i="10" s="1"/>
  <c r="AW167" i="10" s="1"/>
  <c r="AW79" i="10"/>
  <c r="BE77" i="10"/>
  <c r="AK82" i="10"/>
  <c r="T84" i="5" s="1"/>
  <c r="T85" i="5" s="1"/>
  <c r="AS82" i="10"/>
  <c r="AZ77" i="10"/>
  <c r="BG77" i="10"/>
  <c r="BD77" i="10"/>
  <c r="AJ82" i="10"/>
  <c r="S84" i="5" s="1"/>
  <c r="S87" i="5" s="1"/>
  <c r="S89" i="5" s="1"/>
  <c r="AN162" i="10"/>
  <c r="AN165" i="10" s="1"/>
  <c r="AN167" i="10" s="1"/>
  <c r="AN79" i="10"/>
  <c r="M29" i="5"/>
  <c r="M30" i="5" s="1"/>
  <c r="AK171" i="10"/>
  <c r="AK173" i="10"/>
  <c r="S112" i="5" s="1"/>
  <c r="AK196" i="10"/>
  <c r="AK197" i="10" s="1"/>
  <c r="AK200" i="10" s="1"/>
  <c r="AX82" i="10"/>
  <c r="AQ173" i="10"/>
  <c r="AQ196" i="10"/>
  <c r="AQ197" i="10" s="1"/>
  <c r="AQ200" i="10" s="1"/>
  <c r="AQ171" i="10"/>
  <c r="K204" i="10"/>
  <c r="K207" i="10" s="1"/>
  <c r="K212" i="10" s="1"/>
  <c r="K189" i="10"/>
  <c r="K107" i="10" s="1"/>
  <c r="Y93" i="10"/>
  <c r="AG91" i="10"/>
  <c r="J189" i="10"/>
  <c r="J107" i="10" s="1"/>
  <c r="J204" i="10"/>
  <c r="J207" i="10" s="1"/>
  <c r="J212" i="10" s="1"/>
  <c r="Y189" i="10"/>
  <c r="Y107" i="10" s="1"/>
  <c r="Y204" i="10"/>
  <c r="Y207" i="10" s="1"/>
  <c r="Y212" i="10" s="1"/>
  <c r="W93" i="10"/>
  <c r="S93" i="10"/>
  <c r="J85" i="5"/>
  <c r="J87" i="5"/>
  <c r="J89" i="5" s="1"/>
  <c r="G204" i="10"/>
  <c r="G207" i="10" s="1"/>
  <c r="G212" i="10" s="1"/>
  <c r="G189" i="10"/>
  <c r="G107" i="10" s="1"/>
  <c r="J91" i="10"/>
  <c r="L91" i="10"/>
  <c r="AA93" i="10"/>
  <c r="R189" i="10"/>
  <c r="R107" i="10" s="1"/>
  <c r="L112" i="5"/>
  <c r="R204" i="10"/>
  <c r="R207" i="10" s="1"/>
  <c r="R212" i="10" s="1"/>
  <c r="U189" i="10"/>
  <c r="U107" i="10" s="1"/>
  <c r="U204" i="10"/>
  <c r="U207" i="10" s="1"/>
  <c r="U212" i="10" s="1"/>
  <c r="O112" i="5"/>
  <c r="X204" i="10"/>
  <c r="X207" i="10" s="1"/>
  <c r="X212" i="10" s="1"/>
  <c r="X189" i="10"/>
  <c r="X107" i="10" s="1"/>
  <c r="Q93" i="10"/>
  <c r="K87" i="5"/>
  <c r="K89" i="5" s="1"/>
  <c r="K85" i="5"/>
  <c r="F91" i="10"/>
  <c r="H189" i="10"/>
  <c r="H107" i="10" s="1"/>
  <c r="H204" i="10"/>
  <c r="H207" i="10" s="1"/>
  <c r="H212" i="10" s="1"/>
  <c r="Q189" i="10"/>
  <c r="Q107" i="10" s="1"/>
  <c r="Q204" i="10"/>
  <c r="Q207" i="10" s="1"/>
  <c r="Q212" i="10" s="1"/>
  <c r="AF91" i="10"/>
  <c r="O84" i="5"/>
  <c r="T91" i="10"/>
  <c r="L204" i="10"/>
  <c r="L207" i="10" s="1"/>
  <c r="L212" i="10" s="1"/>
  <c r="L189" i="10"/>
  <c r="L107" i="10" s="1"/>
  <c r="AG189" i="10"/>
  <c r="AG107" i="10" s="1"/>
  <c r="AG204" i="10"/>
  <c r="AG207" i="10" s="1"/>
  <c r="AG212" i="10" s="1"/>
  <c r="D93" i="10"/>
  <c r="AB91" i="10"/>
  <c r="E204" i="10"/>
  <c r="E207" i="10" s="1"/>
  <c r="E212" i="10" s="1"/>
  <c r="E189" i="10"/>
  <c r="E107" i="10" s="1"/>
  <c r="P93" i="10"/>
  <c r="O93" i="10"/>
  <c r="R93" i="10"/>
  <c r="D204" i="10"/>
  <c r="D207" i="10" s="1"/>
  <c r="D212" i="10" s="1"/>
  <c r="D107" i="10"/>
  <c r="D108" i="10" s="1"/>
  <c r="D110" i="10" s="1"/>
  <c r="G91" i="10"/>
  <c r="AD189" i="10"/>
  <c r="AD107" i="10" s="1"/>
  <c r="AD204" i="10"/>
  <c r="AD207" i="10" s="1"/>
  <c r="AD212" i="10" s="1"/>
  <c r="J31" i="5"/>
  <c r="AF189" i="10"/>
  <c r="AF107" i="10" s="1"/>
  <c r="AF204" i="10"/>
  <c r="AF207" i="10" s="1"/>
  <c r="AF212" i="10" s="1"/>
  <c r="Q112" i="5"/>
  <c r="W204" i="10"/>
  <c r="W207" i="10" s="1"/>
  <c r="W212" i="10" s="1"/>
  <c r="W189" i="10"/>
  <c r="W107" i="10" s="1"/>
  <c r="AB204" i="10"/>
  <c r="AB207" i="10" s="1"/>
  <c r="AB212" i="10" s="1"/>
  <c r="AB189" i="10"/>
  <c r="AB107" i="10" s="1"/>
  <c r="F204" i="10"/>
  <c r="F207" i="10" s="1"/>
  <c r="F212" i="10" s="1"/>
  <c r="F189" i="10"/>
  <c r="F107" i="10" s="1"/>
  <c r="K31" i="5"/>
  <c r="E91" i="10"/>
  <c r="N112" i="5"/>
  <c r="T204" i="10"/>
  <c r="T207" i="10" s="1"/>
  <c r="T212" i="10" s="1"/>
  <c r="T189" i="10"/>
  <c r="T107" i="10" s="1"/>
  <c r="AY91" i="10"/>
  <c r="Q85" i="5" l="1"/>
  <c r="Q87" i="5"/>
  <c r="Q89" i="5" s="1"/>
  <c r="U85" i="5"/>
  <c r="U87" i="5"/>
  <c r="U89" i="5" s="1"/>
  <c r="AD91" i="10"/>
  <c r="AD93" i="10" s="1"/>
  <c r="M84" i="5"/>
  <c r="AI91" i="10"/>
  <c r="AI93" i="10" s="1"/>
  <c r="R84" i="5"/>
  <c r="AC91" i="10"/>
  <c r="L84" i="5"/>
  <c r="K112" i="5"/>
  <c r="K111" i="5" s="1"/>
  <c r="M119" i="5"/>
  <c r="AT173" i="10"/>
  <c r="AT204" i="10" s="1"/>
  <c r="AT207" i="10" s="1"/>
  <c r="AT212" i="10" s="1"/>
  <c r="AT171" i="10"/>
  <c r="BB162" i="10"/>
  <c r="BB165" i="10" s="1"/>
  <c r="BB167" i="10" s="1"/>
  <c r="BB171" i="10" s="1"/>
  <c r="T87" i="5"/>
  <c r="T89" i="5" s="1"/>
  <c r="AC189" i="10"/>
  <c r="AC107" i="10" s="1"/>
  <c r="X93" i="10"/>
  <c r="U93" i="10"/>
  <c r="AM91" i="10"/>
  <c r="AM93" i="10" s="1"/>
  <c r="P87" i="5"/>
  <c r="P89" i="5" s="1"/>
  <c r="S85" i="5"/>
  <c r="AL91" i="10"/>
  <c r="AL93" i="10" s="1"/>
  <c r="E106" i="10"/>
  <c r="E108" i="10" s="1"/>
  <c r="E110" i="10" s="1"/>
  <c r="D120" i="10"/>
  <c r="T112" i="5"/>
  <c r="T111" i="5" s="1"/>
  <c r="J112" i="5"/>
  <c r="J119" i="5" s="1"/>
  <c r="P204" i="10"/>
  <c r="P207" i="10" s="1"/>
  <c r="P212" i="10" s="1"/>
  <c r="Z204" i="10"/>
  <c r="Z207" i="10" s="1"/>
  <c r="Z212" i="10" s="1"/>
  <c r="V204" i="10"/>
  <c r="V207" i="10" s="1"/>
  <c r="V212" i="10" s="1"/>
  <c r="P112" i="5"/>
  <c r="P111" i="5" s="1"/>
  <c r="N85" i="5"/>
  <c r="BK162" i="10"/>
  <c r="BK165" i="10" s="1"/>
  <c r="BK167" i="10" s="1"/>
  <c r="BK196" i="10" s="1"/>
  <c r="BK197" i="10" s="1"/>
  <c r="AV171" i="10"/>
  <c r="AV173" i="10"/>
  <c r="AV204" i="10" s="1"/>
  <c r="AV207" i="10" s="1"/>
  <c r="AV212" i="10" s="1"/>
  <c r="H93" i="10"/>
  <c r="N93" i="10"/>
  <c r="L6" i="7"/>
  <c r="AX171" i="10"/>
  <c r="AV91" i="10"/>
  <c r="AV93" i="10" s="1"/>
  <c r="K93" i="10"/>
  <c r="AR171" i="10"/>
  <c r="AR173" i="10"/>
  <c r="AR204" i="10" s="1"/>
  <c r="AR207" i="10" s="1"/>
  <c r="AR212" i="10" s="1"/>
  <c r="AX173" i="10"/>
  <c r="AX189" i="10" s="1"/>
  <c r="AX107" i="10" s="1"/>
  <c r="AE91" i="10"/>
  <c r="AE93" i="10" s="1"/>
  <c r="BF162" i="10"/>
  <c r="BF165" i="10" s="1"/>
  <c r="BF167" i="10" s="1"/>
  <c r="BF171" i="10" s="1"/>
  <c r="AH91" i="10"/>
  <c r="AH93" i="10" s="1"/>
  <c r="L31" i="5"/>
  <c r="L32" i="5" s="1"/>
  <c r="AU204" i="10"/>
  <c r="AU207" i="10" s="1"/>
  <c r="AU212" i="10" s="1"/>
  <c r="BC79" i="10"/>
  <c r="AU82" i="10"/>
  <c r="AS171" i="10"/>
  <c r="AS196" i="10"/>
  <c r="AS197" i="10" s="1"/>
  <c r="AS200" i="10" s="1"/>
  <c r="AS173" i="10"/>
  <c r="AK189" i="10"/>
  <c r="AK107" i="10" s="1"/>
  <c r="AK204" i="10"/>
  <c r="AK207" i="10" s="1"/>
  <c r="AK212" i="10" s="1"/>
  <c r="AN196" i="10"/>
  <c r="AN197" i="10" s="1"/>
  <c r="AN200" i="10" s="1"/>
  <c r="M58" i="5"/>
  <c r="AN173" i="10"/>
  <c r="AN171" i="10"/>
  <c r="AJ91" i="10"/>
  <c r="BG162" i="10"/>
  <c r="BG165" i="10" s="1"/>
  <c r="BG167" i="10" s="1"/>
  <c r="BG79" i="10"/>
  <c r="AP82" i="10"/>
  <c r="AT91" i="10"/>
  <c r="BF82" i="10"/>
  <c r="BB82" i="10"/>
  <c r="AQ189" i="10"/>
  <c r="AQ107" i="10" s="1"/>
  <c r="AQ204" i="10"/>
  <c r="AQ207" i="10" s="1"/>
  <c r="AQ212" i="10" s="1"/>
  <c r="AX91" i="10"/>
  <c r="BD162" i="10"/>
  <c r="BD165" i="10" s="1"/>
  <c r="BD167" i="10" s="1"/>
  <c r="BD79" i="10"/>
  <c r="AZ162" i="10"/>
  <c r="AZ165" i="10" s="1"/>
  <c r="AZ167" i="10" s="1"/>
  <c r="AZ79" i="10"/>
  <c r="N29" i="5"/>
  <c r="N30" i="5" s="1"/>
  <c r="AS91" i="10"/>
  <c r="BE162" i="10"/>
  <c r="BE165" i="10" s="1"/>
  <c r="BE167" i="10" s="1"/>
  <c r="BE79" i="10"/>
  <c r="AP171" i="10"/>
  <c r="AP173" i="10"/>
  <c r="AP196" i="10"/>
  <c r="AP197" i="10" s="1"/>
  <c r="AP200" i="10" s="1"/>
  <c r="AO82" i="10"/>
  <c r="BI162" i="10"/>
  <c r="BI165" i="10" s="1"/>
  <c r="BI167" i="10" s="1"/>
  <c r="BI79" i="10"/>
  <c r="AK91" i="10"/>
  <c r="AW82" i="10"/>
  <c r="BA162" i="10"/>
  <c r="BA165" i="10" s="1"/>
  <c r="BA167" i="10" s="1"/>
  <c r="BA79" i="10"/>
  <c r="AO171" i="10"/>
  <c r="AO173" i="10"/>
  <c r="AO196" i="10"/>
  <c r="AO197" i="10" s="1"/>
  <c r="AO200" i="10" s="1"/>
  <c r="AJ204" i="10"/>
  <c r="AJ207" i="10" s="1"/>
  <c r="AJ212" i="10" s="1"/>
  <c r="AJ189" i="10"/>
  <c r="AJ107" i="10" s="1"/>
  <c r="BK82" i="10"/>
  <c r="AN82" i="10"/>
  <c r="AQ91" i="10"/>
  <c r="AW173" i="10"/>
  <c r="AW196" i="10"/>
  <c r="AW197" i="10" s="1"/>
  <c r="AW200" i="10" s="1"/>
  <c r="AW171" i="10"/>
  <c r="BJ162" i="10"/>
  <c r="BJ165" i="10" s="1"/>
  <c r="BJ167" i="10" s="1"/>
  <c r="BJ79" i="10"/>
  <c r="BH162" i="10"/>
  <c r="BH165" i="10" s="1"/>
  <c r="BH167" i="10" s="1"/>
  <c r="BH79" i="10"/>
  <c r="AR91" i="10"/>
  <c r="BC171" i="10"/>
  <c r="BC196" i="10"/>
  <c r="BC197" i="10" s="1"/>
  <c r="BC200" i="10" s="1"/>
  <c r="BC173" i="10"/>
  <c r="K6" i="7"/>
  <c r="AY93" i="10"/>
  <c r="J8" i="5"/>
  <c r="J34" i="5"/>
  <c r="J36" i="5" s="1"/>
  <c r="J32" i="5"/>
  <c r="J14" i="5"/>
  <c r="AB93" i="10"/>
  <c r="O87" i="5"/>
  <c r="O89" i="5" s="1"/>
  <c r="O85" i="5"/>
  <c r="R119" i="5"/>
  <c r="R111" i="5"/>
  <c r="N111" i="5"/>
  <c r="N119" i="5"/>
  <c r="AC93" i="10"/>
  <c r="Q119" i="5"/>
  <c r="Q111" i="5"/>
  <c r="F93" i="10"/>
  <c r="J93" i="10"/>
  <c r="K32" i="5"/>
  <c r="K8" i="5"/>
  <c r="K14" i="5"/>
  <c r="K34" i="5"/>
  <c r="K36" i="5" s="1"/>
  <c r="AF93" i="10"/>
  <c r="O111" i="5"/>
  <c r="O119" i="5"/>
  <c r="L119" i="5"/>
  <c r="L111" i="5"/>
  <c r="S119" i="5"/>
  <c r="S111" i="5"/>
  <c r="AG93" i="10"/>
  <c r="E93" i="10"/>
  <c r="G93" i="10"/>
  <c r="T93" i="10"/>
  <c r="L93" i="10"/>
  <c r="AT189" i="10" l="1"/>
  <c r="AT107" i="10" s="1"/>
  <c r="L87" i="5"/>
  <c r="L89" i="5" s="1"/>
  <c r="L85" i="5"/>
  <c r="M85" i="5"/>
  <c r="M87" i="5"/>
  <c r="M89" i="5" s="1"/>
  <c r="R85" i="5"/>
  <c r="R87" i="5"/>
  <c r="R89" i="5" s="1"/>
  <c r="K119" i="5"/>
  <c r="BB173" i="10"/>
  <c r="BB189" i="10" s="1"/>
  <c r="BB107" i="10" s="1"/>
  <c r="BB196" i="10"/>
  <c r="BB197" i="10" s="1"/>
  <c r="BB200" i="10" s="1"/>
  <c r="J111" i="5"/>
  <c r="T119" i="5"/>
  <c r="P119" i="5"/>
  <c r="AV189" i="10"/>
  <c r="AV107" i="10" s="1"/>
  <c r="AR189" i="10"/>
  <c r="AR107" i="10" s="1"/>
  <c r="BF173" i="10"/>
  <c r="BF189" i="10" s="1"/>
  <c r="BF107" i="10" s="1"/>
  <c r="AX204" i="10"/>
  <c r="AX207" i="10" s="1"/>
  <c r="AX212" i="10" s="1"/>
  <c r="BC82" i="10"/>
  <c r="BC91" i="10" s="1"/>
  <c r="L8" i="5"/>
  <c r="L34" i="5"/>
  <c r="L36" i="5" s="1"/>
  <c r="L10" i="5" s="1"/>
  <c r="L9" i="5" s="1"/>
  <c r="L14" i="5"/>
  <c r="M6" i="7"/>
  <c r="BF196" i="10"/>
  <c r="BF197" i="10" s="1"/>
  <c r="BF200" i="10" s="1"/>
  <c r="AU91" i="10"/>
  <c r="AS204" i="10"/>
  <c r="AS207" i="10" s="1"/>
  <c r="AS212" i="10" s="1"/>
  <c r="AS189" i="10"/>
  <c r="AS107" i="10" s="1"/>
  <c r="BH82" i="10"/>
  <c r="AO204" i="10"/>
  <c r="AO207" i="10" s="1"/>
  <c r="AO212" i="10" s="1"/>
  <c r="AO189" i="10"/>
  <c r="AO107" i="10" s="1"/>
  <c r="AW91" i="10"/>
  <c r="AK93" i="10"/>
  <c r="BI82" i="10"/>
  <c r="AS93" i="10"/>
  <c r="BD82" i="10"/>
  <c r="BH171" i="10"/>
  <c r="BH173" i="10"/>
  <c r="BH196" i="10"/>
  <c r="BH197" i="10" s="1"/>
  <c r="BH200" i="10" s="1"/>
  <c r="BI173" i="10"/>
  <c r="BI171" i="10"/>
  <c r="BI196" i="10"/>
  <c r="BI197" i="10" s="1"/>
  <c r="BI200" i="10" s="1"/>
  <c r="BE82" i="10"/>
  <c r="BD171" i="10"/>
  <c r="BD196" i="10"/>
  <c r="BD197" i="10" s="1"/>
  <c r="BD200" i="10" s="1"/>
  <c r="BD173" i="10"/>
  <c r="BB91" i="10"/>
  <c r="AP91" i="10"/>
  <c r="AJ93" i="10"/>
  <c r="AR93" i="10"/>
  <c r="BJ82" i="10"/>
  <c r="AW189" i="10"/>
  <c r="AW107" i="10" s="1"/>
  <c r="AW204" i="10"/>
  <c r="AW207" i="10" s="1"/>
  <c r="AW212" i="10" s="1"/>
  <c r="M31" i="5"/>
  <c r="AN91" i="10"/>
  <c r="BA82" i="10"/>
  <c r="AO91" i="10"/>
  <c r="BE171" i="10"/>
  <c r="BE196" i="10"/>
  <c r="BE197" i="10" s="1"/>
  <c r="BE200" i="10" s="1"/>
  <c r="BE173" i="10"/>
  <c r="AZ82" i="10"/>
  <c r="AX93" i="10"/>
  <c r="BF91" i="10"/>
  <c r="AT93" i="10"/>
  <c r="BG82" i="10"/>
  <c r="BC189" i="10"/>
  <c r="BC107" i="10" s="1"/>
  <c r="BC204" i="10"/>
  <c r="BC207" i="10" s="1"/>
  <c r="BC212" i="10" s="1"/>
  <c r="BJ173" i="10"/>
  <c r="BJ171" i="10"/>
  <c r="BJ196" i="10"/>
  <c r="BJ197" i="10" s="1"/>
  <c r="BJ200" i="10" s="1"/>
  <c r="AQ93" i="10"/>
  <c r="BK91" i="10"/>
  <c r="BA171" i="10"/>
  <c r="BA173" i="10"/>
  <c r="BA196" i="10"/>
  <c r="BA197" i="10" s="1"/>
  <c r="BA200" i="10" s="1"/>
  <c r="AP189" i="10"/>
  <c r="AP107" i="10" s="1"/>
  <c r="AP204" i="10"/>
  <c r="AP207" i="10" s="1"/>
  <c r="AP212" i="10" s="1"/>
  <c r="AZ171" i="10"/>
  <c r="N58" i="5"/>
  <c r="AZ196" i="10"/>
  <c r="AZ197" i="10" s="1"/>
  <c r="AZ200" i="10" s="1"/>
  <c r="AZ173" i="10"/>
  <c r="BG171" i="10"/>
  <c r="BG173" i="10"/>
  <c r="BG196" i="10"/>
  <c r="BG197" i="10" s="1"/>
  <c r="BG200" i="10" s="1"/>
  <c r="AN189" i="10"/>
  <c r="AN107" i="10" s="1"/>
  <c r="AN204" i="10"/>
  <c r="AN207" i="10" s="1"/>
  <c r="AN212" i="10" s="1"/>
  <c r="J10" i="5"/>
  <c r="J9" i="5" s="1"/>
  <c r="E120" i="10"/>
  <c r="F106" i="10"/>
  <c r="F108" i="10" s="1"/>
  <c r="F110" i="10" s="1"/>
  <c r="K10" i="5"/>
  <c r="BB204" i="10" l="1"/>
  <c r="BB207" i="10" s="1"/>
  <c r="BB212" i="10" s="1"/>
  <c r="BF204" i="10"/>
  <c r="BF207" i="10" s="1"/>
  <c r="BF212" i="10" s="1"/>
  <c r="L11" i="5"/>
  <c r="AU93" i="10"/>
  <c r="M34" i="5"/>
  <c r="M36" i="5" s="1"/>
  <c r="M10" i="5" s="1"/>
  <c r="M9" i="5" s="1"/>
  <c r="M14" i="5"/>
  <c r="M8" i="5"/>
  <c r="M32" i="5"/>
  <c r="BE91" i="10"/>
  <c r="BI189" i="10"/>
  <c r="BI107" i="10" s="1"/>
  <c r="BI204" i="10"/>
  <c r="BI207" i="10" s="1"/>
  <c r="BI212" i="10" s="1"/>
  <c r="BH189" i="10"/>
  <c r="BH107" i="10" s="1"/>
  <c r="BH204" i="10"/>
  <c r="BH207" i="10" s="1"/>
  <c r="BH212" i="10" s="1"/>
  <c r="BD91" i="10"/>
  <c r="BG204" i="10"/>
  <c r="BG207" i="10" s="1"/>
  <c r="BG212" i="10" s="1"/>
  <c r="BG189" i="10"/>
  <c r="BG107" i="10" s="1"/>
  <c r="BK93" i="10"/>
  <c r="N31" i="5"/>
  <c r="AZ91" i="10"/>
  <c r="BA91" i="10"/>
  <c r="BC93" i="10"/>
  <c r="BB93" i="10"/>
  <c r="AW93" i="10"/>
  <c r="BA189" i="10"/>
  <c r="BA107" i="10" s="1"/>
  <c r="BA204" i="10"/>
  <c r="BA207" i="10" s="1"/>
  <c r="BA212" i="10" s="1"/>
  <c r="BJ189" i="10"/>
  <c r="BJ107" i="10" s="1"/>
  <c r="BJ204" i="10"/>
  <c r="BJ207" i="10" s="1"/>
  <c r="BJ212" i="10" s="1"/>
  <c r="BG91" i="10"/>
  <c r="AN93" i="10"/>
  <c r="N6" i="7"/>
  <c r="BJ91" i="10"/>
  <c r="BI91" i="10"/>
  <c r="AZ204" i="10"/>
  <c r="AZ207" i="10" s="1"/>
  <c r="AZ212" i="10" s="1"/>
  <c r="AZ189" i="10"/>
  <c r="AZ107" i="10" s="1"/>
  <c r="BF93" i="10"/>
  <c r="BE189" i="10"/>
  <c r="BE107" i="10" s="1"/>
  <c r="BE204" i="10"/>
  <c r="BE207" i="10" s="1"/>
  <c r="BE212" i="10" s="1"/>
  <c r="AO93" i="10"/>
  <c r="AP93" i="10"/>
  <c r="BD204" i="10"/>
  <c r="BD207" i="10" s="1"/>
  <c r="BD212" i="10" s="1"/>
  <c r="BD189" i="10"/>
  <c r="BD107" i="10" s="1"/>
  <c r="BH91" i="10"/>
  <c r="K11" i="5"/>
  <c r="K9" i="5"/>
  <c r="J11" i="5"/>
  <c r="F120" i="10"/>
  <c r="G106" i="10"/>
  <c r="G108" i="10" s="1"/>
  <c r="G110" i="10" s="1"/>
  <c r="M11" i="5" l="1"/>
  <c r="BI93" i="10"/>
  <c r="AZ93" i="10"/>
  <c r="O6" i="7"/>
  <c r="BD93" i="10"/>
  <c r="BH93" i="10"/>
  <c r="BJ93" i="10"/>
  <c r="N8" i="5"/>
  <c r="N14" i="5"/>
  <c r="V5" i="7"/>
  <c r="N34" i="5"/>
  <c r="N36" i="5" s="1"/>
  <c r="N10" i="5" s="1"/>
  <c r="N32" i="5"/>
  <c r="BE93" i="10"/>
  <c r="BG93" i="10"/>
  <c r="BA93" i="10"/>
  <c r="G120" i="10"/>
  <c r="H106" i="10"/>
  <c r="H108" i="10" s="1"/>
  <c r="H110" i="10" s="1"/>
  <c r="I94" i="10" l="1"/>
  <c r="I95" i="10" s="1"/>
  <c r="I143" i="10" s="1"/>
  <c r="K94" i="10"/>
  <c r="K95" i="10" s="1"/>
  <c r="X94" i="10"/>
  <c r="M94" i="10"/>
  <c r="M95" i="10" s="1"/>
  <c r="G94" i="10"/>
  <c r="G95" i="10" s="1"/>
  <c r="F94" i="10"/>
  <c r="F95" i="10" s="1"/>
  <c r="D94" i="10"/>
  <c r="H94" i="10"/>
  <c r="H95" i="10" s="1"/>
  <c r="E94" i="10"/>
  <c r="E95" i="10" s="1"/>
  <c r="J94" i="10"/>
  <c r="J95" i="10" s="1"/>
  <c r="T94" i="10"/>
  <c r="T95" i="10" s="1"/>
  <c r="O94" i="10"/>
  <c r="N94" i="10"/>
  <c r="N95" i="10" s="1"/>
  <c r="L94" i="10"/>
  <c r="L95" i="10" s="1"/>
  <c r="U94" i="10"/>
  <c r="V94" i="10"/>
  <c r="Y94" i="10"/>
  <c r="AA94" i="10"/>
  <c r="AA95" i="10" s="1"/>
  <c r="Z94" i="10"/>
  <c r="R94" i="10"/>
  <c r="S94" i="10"/>
  <c r="Q94" i="10"/>
  <c r="P94" i="10"/>
  <c r="W94" i="10"/>
  <c r="AW94" i="10"/>
  <c r="AW95" i="10" s="1"/>
  <c r="AP94" i="10"/>
  <c r="AP95" i="10" s="1"/>
  <c r="AM94" i="10"/>
  <c r="AM95" i="10" s="1"/>
  <c r="AV94" i="10"/>
  <c r="AV95" i="10" s="1"/>
  <c r="AF94" i="10"/>
  <c r="AF95" i="10" s="1"/>
  <c r="AR94" i="10"/>
  <c r="AR95" i="10" s="1"/>
  <c r="AO94" i="10"/>
  <c r="AO95" i="10" s="1"/>
  <c r="AN94" i="10"/>
  <c r="AN95" i="10" s="1"/>
  <c r="AJ94" i="10"/>
  <c r="AJ95" i="10" s="1"/>
  <c r="AI94" i="10"/>
  <c r="AI95" i="10" s="1"/>
  <c r="AL94" i="10"/>
  <c r="AL95" i="10" s="1"/>
  <c r="AB94" i="10"/>
  <c r="AU94" i="10"/>
  <c r="AU95" i="10" s="1"/>
  <c r="AY94" i="10"/>
  <c r="AY95" i="10" s="1"/>
  <c r="AX94" i="10"/>
  <c r="AX95" i="10" s="1"/>
  <c r="AD94" i="10"/>
  <c r="AD95" i="10" s="1"/>
  <c r="AK94" i="10"/>
  <c r="AK95" i="10" s="1"/>
  <c r="AH94" i="10"/>
  <c r="AH95" i="10" s="1"/>
  <c r="AS94" i="10"/>
  <c r="AS95" i="10" s="1"/>
  <c r="AQ94" i="10"/>
  <c r="AQ95" i="10" s="1"/>
  <c r="AT94" i="10"/>
  <c r="AT95" i="10" s="1"/>
  <c r="AC94" i="10"/>
  <c r="AC95" i="10" s="1"/>
  <c r="AE94" i="10"/>
  <c r="AE95" i="10" s="1"/>
  <c r="AG94" i="10"/>
  <c r="AG95" i="10" s="1"/>
  <c r="N9" i="5"/>
  <c r="N11" i="5"/>
  <c r="BE94" i="10"/>
  <c r="BE95" i="10" s="1"/>
  <c r="BH94" i="10"/>
  <c r="BH95" i="10" s="1"/>
  <c r="BF94" i="10"/>
  <c r="BF95" i="10" s="1"/>
  <c r="BI94" i="10"/>
  <c r="BI95" i="10" s="1"/>
  <c r="BA94" i="10"/>
  <c r="BA95" i="10" s="1"/>
  <c r="BB94" i="10"/>
  <c r="BB95" i="10" s="1"/>
  <c r="BK94" i="10"/>
  <c r="BK95" i="10" s="1"/>
  <c r="BG94" i="10"/>
  <c r="BG95" i="10" s="1"/>
  <c r="AZ94" i="10"/>
  <c r="AZ95" i="10" s="1"/>
  <c r="BJ94" i="10"/>
  <c r="BJ95" i="10" s="1"/>
  <c r="BC94" i="10"/>
  <c r="BC95" i="10" s="1"/>
  <c r="BD94" i="10"/>
  <c r="BD95" i="10" s="1"/>
  <c r="H120" i="10"/>
  <c r="I106" i="10"/>
  <c r="I108" i="10" s="1"/>
  <c r="I110" i="10" s="1"/>
  <c r="S90" i="5" l="1"/>
  <c r="S91" i="5" s="1"/>
  <c r="S92" i="5" s="1"/>
  <c r="O90" i="5"/>
  <c r="O91" i="5" s="1"/>
  <c r="O92" i="5" s="1"/>
  <c r="K143" i="10"/>
  <c r="X95" i="10"/>
  <c r="X143" i="10" s="1"/>
  <c r="L143" i="10"/>
  <c r="N143" i="10"/>
  <c r="E143" i="10"/>
  <c r="J37" i="5"/>
  <c r="J38" i="5" s="1"/>
  <c r="D95" i="10"/>
  <c r="D124" i="10"/>
  <c r="K7" i="7"/>
  <c r="K8" i="7" s="1"/>
  <c r="O169" i="10"/>
  <c r="M143" i="10"/>
  <c r="O95" i="10"/>
  <c r="J90" i="5"/>
  <c r="J91" i="5" s="1"/>
  <c r="J92" i="5" s="1"/>
  <c r="H143" i="10"/>
  <c r="F143" i="10"/>
  <c r="J143" i="10"/>
  <c r="G143" i="10"/>
  <c r="AR143" i="10"/>
  <c r="AU143" i="10"/>
  <c r="AW143" i="10"/>
  <c r="AX143" i="10"/>
  <c r="AO143" i="10"/>
  <c r="AP143" i="10"/>
  <c r="Q95" i="10"/>
  <c r="L90" i="5"/>
  <c r="L91" i="5" s="1"/>
  <c r="L92" i="5" s="1"/>
  <c r="AA143" i="10"/>
  <c r="T143" i="10"/>
  <c r="N90" i="5"/>
  <c r="N91" i="5" s="1"/>
  <c r="N92" i="5" s="1"/>
  <c r="S95" i="10"/>
  <c r="T90" i="5"/>
  <c r="T91" i="5" s="1"/>
  <c r="T92" i="5" s="1"/>
  <c r="Y95" i="10"/>
  <c r="R90" i="5"/>
  <c r="R91" i="5" s="1"/>
  <c r="R92" i="5" s="1"/>
  <c r="W95" i="10"/>
  <c r="R95" i="10"/>
  <c r="M90" i="5"/>
  <c r="M91" i="5" s="1"/>
  <c r="M92" i="5" s="1"/>
  <c r="Q90" i="5"/>
  <c r="Q91" i="5" s="1"/>
  <c r="Q92" i="5" s="1"/>
  <c r="V95" i="10"/>
  <c r="P95" i="10"/>
  <c r="AA169" i="10"/>
  <c r="K90" i="5"/>
  <c r="K91" i="5" s="1"/>
  <c r="K92" i="5" s="1"/>
  <c r="K37" i="5"/>
  <c r="K38" i="5" s="1"/>
  <c r="L7" i="7"/>
  <c r="L8" i="7" s="1"/>
  <c r="U90" i="5"/>
  <c r="U91" i="5" s="1"/>
  <c r="U92" i="5" s="1"/>
  <c r="Z95" i="10"/>
  <c r="U95" i="10"/>
  <c r="P90" i="5"/>
  <c r="P91" i="5" s="1"/>
  <c r="P92" i="5" s="1"/>
  <c r="AS143" i="10"/>
  <c r="AQ143" i="10"/>
  <c r="AV143" i="10"/>
  <c r="AM143" i="10"/>
  <c r="N7" i="7"/>
  <c r="N8" i="7" s="1"/>
  <c r="AT143" i="10"/>
  <c r="M37" i="5"/>
  <c r="M38" i="5" s="1"/>
  <c r="M12" i="5" s="1"/>
  <c r="M13" i="5" s="1"/>
  <c r="AF143" i="10"/>
  <c r="AY169" i="10"/>
  <c r="AY199" i="10" s="1"/>
  <c r="AY200" i="10" s="1"/>
  <c r="AG143" i="10"/>
  <c r="AD143" i="10"/>
  <c r="AB95" i="10"/>
  <c r="AM169" i="10"/>
  <c r="M7" i="7"/>
  <c r="M8" i="7" s="1"/>
  <c r="L37" i="5"/>
  <c r="L38" i="5" s="1"/>
  <c r="AC143" i="10"/>
  <c r="AK143" i="10"/>
  <c r="AJ143" i="10"/>
  <c r="AE143" i="10"/>
  <c r="AL143" i="10"/>
  <c r="AH143" i="10"/>
  <c r="AI143" i="10"/>
  <c r="AZ143" i="10"/>
  <c r="BA143" i="10"/>
  <c r="BE143" i="10"/>
  <c r="N37" i="5"/>
  <c r="N38" i="5" s="1"/>
  <c r="BD143" i="10"/>
  <c r="BG143" i="10"/>
  <c r="BI143" i="10"/>
  <c r="O7" i="7"/>
  <c r="O8" i="7" s="1"/>
  <c r="AN143" i="10"/>
  <c r="BC143" i="10"/>
  <c r="BK143" i="10"/>
  <c r="BF143" i="10"/>
  <c r="AY143" i="10"/>
  <c r="BJ143" i="10"/>
  <c r="BB143" i="10"/>
  <c r="BH143" i="10"/>
  <c r="BK169" i="10"/>
  <c r="I120" i="10"/>
  <c r="J106" i="10"/>
  <c r="J108" i="10" s="1"/>
  <c r="J110" i="10" s="1"/>
  <c r="D143" i="10" l="1"/>
  <c r="D144" i="10" s="1"/>
  <c r="O171" i="10"/>
  <c r="O173" i="10"/>
  <c r="O199" i="10"/>
  <c r="O200" i="10" s="1"/>
  <c r="J39" i="5"/>
  <c r="J12" i="5"/>
  <c r="J13" i="5" s="1"/>
  <c r="J17" i="5"/>
  <c r="O143" i="10"/>
  <c r="D128" i="10"/>
  <c r="E124" i="10"/>
  <c r="Z143" i="10"/>
  <c r="Y143" i="10"/>
  <c r="AA199" i="10"/>
  <c r="AA200" i="10" s="1"/>
  <c r="AA171" i="10"/>
  <c r="AA173" i="10"/>
  <c r="R143" i="10"/>
  <c r="P143" i="10"/>
  <c r="V143" i="10"/>
  <c r="W143" i="10"/>
  <c r="S143" i="10"/>
  <c r="U143" i="10"/>
  <c r="K39" i="5"/>
  <c r="K12" i="5"/>
  <c r="K13" i="5" s="1"/>
  <c r="K17" i="5"/>
  <c r="Q143" i="10"/>
  <c r="M39" i="5"/>
  <c r="AY173" i="10"/>
  <c r="AY189" i="10" s="1"/>
  <c r="AY107" i="10" s="1"/>
  <c r="AY171" i="10"/>
  <c r="M17" i="5"/>
  <c r="AM171" i="10"/>
  <c r="AM173" i="10"/>
  <c r="AM199" i="10"/>
  <c r="AM200" i="10" s="1"/>
  <c r="AB143" i="10"/>
  <c r="L17" i="5"/>
  <c r="L12" i="5"/>
  <c r="L13" i="5" s="1"/>
  <c r="L39" i="5"/>
  <c r="BK173" i="10"/>
  <c r="BK199" i="10"/>
  <c r="BK200" i="10" s="1"/>
  <c r="BK171" i="10"/>
  <c r="N39" i="5"/>
  <c r="N12" i="5"/>
  <c r="N13" i="5" s="1"/>
  <c r="N17" i="5"/>
  <c r="J120" i="10"/>
  <c r="K106" i="10"/>
  <c r="K108" i="10" s="1"/>
  <c r="K110" i="10" s="1"/>
  <c r="D225" i="10" l="1"/>
  <c r="D226" i="10" s="1"/>
  <c r="D238" i="10" s="1"/>
  <c r="D239" i="10" s="1"/>
  <c r="E237" i="10" s="1"/>
  <c r="D139" i="10"/>
  <c r="D141" i="10" s="1"/>
  <c r="D145" i="10"/>
  <c r="E142" i="10"/>
  <c r="E144" i="10" s="1"/>
  <c r="F124" i="10"/>
  <c r="E128" i="10"/>
  <c r="O204" i="10"/>
  <c r="O207" i="10" s="1"/>
  <c r="O212" i="10" s="1"/>
  <c r="O189" i="10"/>
  <c r="O107" i="10" s="1"/>
  <c r="J60" i="5"/>
  <c r="AA204" i="10"/>
  <c r="AA207" i="10" s="1"/>
  <c r="AA212" i="10" s="1"/>
  <c r="U112" i="5"/>
  <c r="K60" i="5"/>
  <c r="AA189" i="10"/>
  <c r="AA107" i="10" s="1"/>
  <c r="M60" i="5"/>
  <c r="M59" i="5" s="1"/>
  <c r="AY204" i="10"/>
  <c r="AY207" i="10" s="1"/>
  <c r="AY212" i="10" s="1"/>
  <c r="L60" i="5"/>
  <c r="AM204" i="10"/>
  <c r="AM207" i="10" s="1"/>
  <c r="AM212" i="10" s="1"/>
  <c r="AM189" i="10"/>
  <c r="AM107" i="10" s="1"/>
  <c r="N60" i="5"/>
  <c r="BK204" i="10"/>
  <c r="BK207" i="10" s="1"/>
  <c r="BK212" i="10" s="1"/>
  <c r="BK189" i="10"/>
  <c r="BK107" i="10" s="1"/>
  <c r="K120" i="10"/>
  <c r="L106" i="10"/>
  <c r="L108" i="10" s="1"/>
  <c r="L110" i="10" s="1"/>
  <c r="F142" i="10" l="1"/>
  <c r="F144" i="10" s="1"/>
  <c r="E145" i="10"/>
  <c r="E225" i="10"/>
  <c r="E226" i="10" s="1"/>
  <c r="E238" i="10" s="1"/>
  <c r="E239" i="10" s="1"/>
  <c r="F237" i="10" s="1"/>
  <c r="E139" i="10"/>
  <c r="E141" i="10" s="1"/>
  <c r="J59" i="5"/>
  <c r="J67" i="5"/>
  <c r="G124" i="10"/>
  <c r="F128" i="10"/>
  <c r="K67" i="5"/>
  <c r="K59" i="5"/>
  <c r="U119" i="5"/>
  <c r="U111" i="5"/>
  <c r="M67" i="5"/>
  <c r="L67" i="5"/>
  <c r="L59" i="5"/>
  <c r="N59" i="5"/>
  <c r="N67" i="5"/>
  <c r="L120" i="10"/>
  <c r="M106" i="10"/>
  <c r="M108" i="10" s="1"/>
  <c r="M110" i="10" s="1"/>
  <c r="F139" i="10" l="1"/>
  <c r="F141" i="10" s="1"/>
  <c r="F225" i="10"/>
  <c r="F226" i="10" s="1"/>
  <c r="F238" i="10" s="1"/>
  <c r="F239" i="10" s="1"/>
  <c r="G237" i="10" s="1"/>
  <c r="G128" i="10"/>
  <c r="H124" i="10"/>
  <c r="F145" i="10"/>
  <c r="G142" i="10"/>
  <c r="G144" i="10" s="1"/>
  <c r="M120" i="10"/>
  <c r="N106" i="10"/>
  <c r="N108" i="10" s="1"/>
  <c r="N110" i="10" s="1"/>
  <c r="G145" i="10" l="1"/>
  <c r="H142" i="10"/>
  <c r="H144" i="10" s="1"/>
  <c r="G139" i="10"/>
  <c r="G141" i="10" s="1"/>
  <c r="G225" i="10"/>
  <c r="G226" i="10" s="1"/>
  <c r="G238" i="10" s="1"/>
  <c r="G239" i="10" s="1"/>
  <c r="H237" i="10" s="1"/>
  <c r="H128" i="10"/>
  <c r="I124" i="10"/>
  <c r="N120" i="10"/>
  <c r="O106" i="10"/>
  <c r="O108" i="10" s="1"/>
  <c r="O110" i="10" s="1"/>
  <c r="J44" i="5" s="1"/>
  <c r="J124" i="10" l="1"/>
  <c r="I128" i="10"/>
  <c r="H145" i="10"/>
  <c r="I142" i="10"/>
  <c r="I144" i="10" s="1"/>
  <c r="H225" i="10"/>
  <c r="H226" i="10" s="1"/>
  <c r="H238" i="10" s="1"/>
  <c r="H239" i="10" s="1"/>
  <c r="I237" i="10" s="1"/>
  <c r="H139" i="10"/>
  <c r="H141" i="10" s="1"/>
  <c r="J68" i="5"/>
  <c r="P106" i="10"/>
  <c r="P108" i="10" s="1"/>
  <c r="P110" i="10" s="1"/>
  <c r="J142" i="10" l="1"/>
  <c r="J144" i="10" s="1"/>
  <c r="I145" i="10"/>
  <c r="I139" i="10"/>
  <c r="I141" i="10" s="1"/>
  <c r="I225" i="10"/>
  <c r="I226" i="10" s="1"/>
  <c r="I238" i="10" s="1"/>
  <c r="I239" i="10" s="1"/>
  <c r="J237" i="10" s="1"/>
  <c r="K124" i="10"/>
  <c r="J128" i="10"/>
  <c r="O120" i="10"/>
  <c r="Q106" i="10"/>
  <c r="Q108" i="10" s="1"/>
  <c r="Q110" i="10" s="1"/>
  <c r="J139" i="10" l="1"/>
  <c r="J141" i="10" s="1"/>
  <c r="J225" i="10"/>
  <c r="J226" i="10" s="1"/>
  <c r="J238" i="10" s="1"/>
  <c r="J239" i="10" s="1"/>
  <c r="K237" i="10" s="1"/>
  <c r="K128" i="10"/>
  <c r="L124" i="10"/>
  <c r="J145" i="10"/>
  <c r="K142" i="10"/>
  <c r="K144" i="10" s="1"/>
  <c r="J46" i="5"/>
  <c r="P120" i="10"/>
  <c r="R106" i="10"/>
  <c r="R108" i="10" s="1"/>
  <c r="R110" i="10" s="1"/>
  <c r="L128" i="10" l="1"/>
  <c r="M124" i="10"/>
  <c r="K225" i="10"/>
  <c r="K226" i="10" s="1"/>
  <c r="K238" i="10" s="1"/>
  <c r="K239" i="10" s="1"/>
  <c r="L237" i="10" s="1"/>
  <c r="K139" i="10"/>
  <c r="K141" i="10" s="1"/>
  <c r="L142" i="10"/>
  <c r="L144" i="10" s="1"/>
  <c r="K145" i="10"/>
  <c r="Q120" i="10"/>
  <c r="S106" i="10"/>
  <c r="S108" i="10" s="1"/>
  <c r="S110" i="10" s="1"/>
  <c r="M128" i="10" l="1"/>
  <c r="N124" i="10"/>
  <c r="L145" i="10"/>
  <c r="M142" i="10"/>
  <c r="M144" i="10" s="1"/>
  <c r="L225" i="10"/>
  <c r="L226" i="10" s="1"/>
  <c r="L238" i="10" s="1"/>
  <c r="L239" i="10" s="1"/>
  <c r="M237" i="10" s="1"/>
  <c r="L139" i="10"/>
  <c r="L141" i="10" s="1"/>
  <c r="R120" i="10"/>
  <c r="T106" i="10"/>
  <c r="T108" i="10" s="1"/>
  <c r="T110" i="10" s="1"/>
  <c r="M145" i="10" l="1"/>
  <c r="N142" i="10"/>
  <c r="N144" i="10" s="1"/>
  <c r="O124" i="10"/>
  <c r="N128" i="10"/>
  <c r="M225" i="10"/>
  <c r="M226" i="10" s="1"/>
  <c r="M238" i="10" s="1"/>
  <c r="M239" i="10" s="1"/>
  <c r="N237" i="10" s="1"/>
  <c r="M139" i="10"/>
  <c r="M141" i="10" s="1"/>
  <c r="U106" i="10"/>
  <c r="U108" i="10" s="1"/>
  <c r="U110" i="10" s="1"/>
  <c r="S120" i="10"/>
  <c r="O128" i="10" l="1"/>
  <c r="P124" i="10"/>
  <c r="N139" i="10"/>
  <c r="N141" i="10" s="1"/>
  <c r="N225" i="10"/>
  <c r="N226" i="10" s="1"/>
  <c r="N238" i="10" s="1"/>
  <c r="N239" i="10" s="1"/>
  <c r="O237" i="10" s="1"/>
  <c r="N145" i="10"/>
  <c r="O142" i="10"/>
  <c r="O144" i="10" s="1"/>
  <c r="V106" i="10"/>
  <c r="V108" i="10" s="1"/>
  <c r="V110" i="10" s="1"/>
  <c r="T120" i="10"/>
  <c r="P142" i="10" l="1"/>
  <c r="P144" i="10" s="1"/>
  <c r="O145" i="10"/>
  <c r="J53" i="5" s="1"/>
  <c r="J52" i="5"/>
  <c r="P128" i="10"/>
  <c r="Q124" i="10"/>
  <c r="O139" i="10"/>
  <c r="O141" i="10" s="1"/>
  <c r="K13" i="7"/>
  <c r="O225" i="10"/>
  <c r="O226" i="10" s="1"/>
  <c r="O238" i="10" s="1"/>
  <c r="O239" i="10" s="1"/>
  <c r="P237" i="10" s="1"/>
  <c r="J47" i="5"/>
  <c r="W106" i="10"/>
  <c r="W108" i="10" s="1"/>
  <c r="W110" i="10" s="1"/>
  <c r="U120" i="10"/>
  <c r="K14" i="7" l="1"/>
  <c r="K16" i="7" s="1"/>
  <c r="R6" i="7" s="1"/>
  <c r="P225" i="10"/>
  <c r="P226" i="10" s="1"/>
  <c r="P238" i="10" s="1"/>
  <c r="P239" i="10" s="1"/>
  <c r="Q237" i="10" s="1"/>
  <c r="P139" i="10"/>
  <c r="P141" i="10" s="1"/>
  <c r="J51" i="5"/>
  <c r="J49" i="5"/>
  <c r="J50" i="5" s="1"/>
  <c r="Q128" i="10"/>
  <c r="R124" i="10"/>
  <c r="Q142" i="10"/>
  <c r="Q144" i="10" s="1"/>
  <c r="P145" i="10"/>
  <c r="X106" i="10"/>
  <c r="X108" i="10" s="1"/>
  <c r="X110" i="10" s="1"/>
  <c r="V120" i="10"/>
  <c r="S124" i="10" l="1"/>
  <c r="R128" i="10"/>
  <c r="Q139" i="10"/>
  <c r="Q141" i="10" s="1"/>
  <c r="Q225" i="10"/>
  <c r="Q226" i="10" s="1"/>
  <c r="Q238" i="10" s="1"/>
  <c r="Q239" i="10" s="1"/>
  <c r="R237" i="10" s="1"/>
  <c r="Q145" i="10"/>
  <c r="R142" i="10"/>
  <c r="R144" i="10" s="1"/>
  <c r="Y106" i="10"/>
  <c r="Y108" i="10" s="1"/>
  <c r="Y110" i="10" s="1"/>
  <c r="W120" i="10"/>
  <c r="R145" i="10" l="1"/>
  <c r="S142" i="10"/>
  <c r="S144" i="10" s="1"/>
  <c r="R139" i="10"/>
  <c r="R141" i="10" s="1"/>
  <c r="R225" i="10"/>
  <c r="R226" i="10" s="1"/>
  <c r="R238" i="10" s="1"/>
  <c r="R239" i="10" s="1"/>
  <c r="S237" i="10" s="1"/>
  <c r="T124" i="10"/>
  <c r="S128" i="10"/>
  <c r="Z106" i="10"/>
  <c r="Z108" i="10" s="1"/>
  <c r="Z110" i="10" s="1"/>
  <c r="X120" i="10"/>
  <c r="S225" i="10" l="1"/>
  <c r="S226" i="10" s="1"/>
  <c r="S238" i="10" s="1"/>
  <c r="S239" i="10" s="1"/>
  <c r="T237" i="10" s="1"/>
  <c r="S139" i="10"/>
  <c r="S141" i="10" s="1"/>
  <c r="U124" i="10"/>
  <c r="T128" i="10"/>
  <c r="S145" i="10"/>
  <c r="T142" i="10"/>
  <c r="T144" i="10" s="1"/>
  <c r="AA106" i="10"/>
  <c r="AA108" i="10" s="1"/>
  <c r="AA110" i="10" s="1"/>
  <c r="Y120" i="10"/>
  <c r="T225" i="10" l="1"/>
  <c r="T226" i="10" s="1"/>
  <c r="T238" i="10" s="1"/>
  <c r="T239" i="10" s="1"/>
  <c r="U237" i="10" s="1"/>
  <c r="T139" i="10"/>
  <c r="T141" i="10" s="1"/>
  <c r="T145" i="10"/>
  <c r="U142" i="10"/>
  <c r="U144" i="10" s="1"/>
  <c r="U128" i="10"/>
  <c r="V124" i="10"/>
  <c r="Z120" i="10"/>
  <c r="K68" i="5"/>
  <c r="AB106" i="10"/>
  <c r="AB108" i="10" s="1"/>
  <c r="AB110" i="10" l="1"/>
  <c r="J96" i="5" s="1"/>
  <c r="J120" i="5"/>
  <c r="U145" i="10"/>
  <c r="V142" i="10"/>
  <c r="V144" i="10" s="1"/>
  <c r="V128" i="10"/>
  <c r="W124" i="10"/>
  <c r="U139" i="10"/>
  <c r="U141" i="10" s="1"/>
  <c r="U225" i="10"/>
  <c r="U226" i="10" s="1"/>
  <c r="U238" i="10" s="1"/>
  <c r="U239" i="10" s="1"/>
  <c r="V237" i="10" s="1"/>
  <c r="AA120" i="10"/>
  <c r="K44" i="5"/>
  <c r="AC106" i="10"/>
  <c r="AC108" i="10" s="1"/>
  <c r="AB120" i="10" l="1"/>
  <c r="AC110" i="10"/>
  <c r="K96" i="5" s="1"/>
  <c r="K120" i="5"/>
  <c r="J98" i="5"/>
  <c r="X124" i="10"/>
  <c r="W128" i="10"/>
  <c r="V139" i="10"/>
  <c r="V141" i="10" s="1"/>
  <c r="V225" i="10"/>
  <c r="V226" i="10" s="1"/>
  <c r="V238" i="10" s="1"/>
  <c r="V239" i="10" s="1"/>
  <c r="W237" i="10" s="1"/>
  <c r="W142" i="10"/>
  <c r="W144" i="10" s="1"/>
  <c r="V145" i="10"/>
  <c r="AD106" i="10"/>
  <c r="AD108" i="10" s="1"/>
  <c r="K46" i="5"/>
  <c r="AD110" i="10" l="1"/>
  <c r="L96" i="5" s="1"/>
  <c r="L120" i="5"/>
  <c r="K98" i="5"/>
  <c r="AC120" i="10"/>
  <c r="W145" i="10"/>
  <c r="X142" i="10"/>
  <c r="X144" i="10" s="1"/>
  <c r="W139" i="10"/>
  <c r="W141" i="10" s="1"/>
  <c r="W225" i="10"/>
  <c r="W226" i="10" s="1"/>
  <c r="W238" i="10" s="1"/>
  <c r="W239" i="10" s="1"/>
  <c r="X237" i="10" s="1"/>
  <c r="Y124" i="10"/>
  <c r="X128" i="10"/>
  <c r="AE106" i="10"/>
  <c r="AE108" i="10" s="1"/>
  <c r="AD120" i="10" l="1"/>
  <c r="AE110" i="10"/>
  <c r="M96" i="5" s="1"/>
  <c r="M120" i="5"/>
  <c r="L98" i="5"/>
  <c r="Y142" i="10"/>
  <c r="Y144" i="10" s="1"/>
  <c r="X145" i="10"/>
  <c r="X225" i="10"/>
  <c r="X226" i="10" s="1"/>
  <c r="X238" i="10" s="1"/>
  <c r="X239" i="10" s="1"/>
  <c r="Y237" i="10" s="1"/>
  <c r="X139" i="10"/>
  <c r="X141" i="10" s="1"/>
  <c r="Y128" i="10"/>
  <c r="Z124" i="10"/>
  <c r="AF106" i="10"/>
  <c r="AF108" i="10" s="1"/>
  <c r="AE120" i="10" l="1"/>
  <c r="AF110" i="10"/>
  <c r="N96" i="5" s="1"/>
  <c r="N120" i="5"/>
  <c r="M98" i="5"/>
  <c r="Z142" i="10"/>
  <c r="Z144" i="10" s="1"/>
  <c r="Y145" i="10"/>
  <c r="AA124" i="10"/>
  <c r="Z128" i="10"/>
  <c r="Y139" i="10"/>
  <c r="Y141" i="10" s="1"/>
  <c r="Y225" i="10"/>
  <c r="Y226" i="10" s="1"/>
  <c r="Y238" i="10" s="1"/>
  <c r="Y239" i="10" s="1"/>
  <c r="Z237" i="10" s="1"/>
  <c r="AG106" i="10"/>
  <c r="AG108" i="10" s="1"/>
  <c r="AF120" i="10" l="1"/>
  <c r="N98" i="5"/>
  <c r="AG110" i="10"/>
  <c r="O96" i="5" s="1"/>
  <c r="O120" i="5"/>
  <c r="Z139" i="10"/>
  <c r="Z141" i="10" s="1"/>
  <c r="Z225" i="10"/>
  <c r="Z226" i="10" s="1"/>
  <c r="Z238" i="10" s="1"/>
  <c r="Z239" i="10" s="1"/>
  <c r="AA237" i="10" s="1"/>
  <c r="AB124" i="10"/>
  <c r="AA128" i="10"/>
  <c r="L13" i="7" s="1"/>
  <c r="L14" i="7" s="1"/>
  <c r="Z145" i="10"/>
  <c r="AA142" i="10"/>
  <c r="AA144" i="10" s="1"/>
  <c r="AH106" i="10"/>
  <c r="AH108" i="10" s="1"/>
  <c r="AG120" i="10" l="1"/>
  <c r="AH110" i="10"/>
  <c r="P96" i="5" s="1"/>
  <c r="P120" i="5"/>
  <c r="O98" i="5"/>
  <c r="AA139" i="10"/>
  <c r="AA141" i="10" s="1"/>
  <c r="AA225" i="10"/>
  <c r="AA226" i="10" s="1"/>
  <c r="AA238" i="10" s="1"/>
  <c r="AA239" i="10" s="1"/>
  <c r="AB237" i="10" s="1"/>
  <c r="K47" i="5"/>
  <c r="L16" i="7"/>
  <c r="S6" i="7" s="1"/>
  <c r="AB128" i="10"/>
  <c r="J99" i="5" s="1"/>
  <c r="AC124" i="10"/>
  <c r="AA145" i="10"/>
  <c r="AB142" i="10"/>
  <c r="AB144" i="10" s="1"/>
  <c r="J104" i="5" s="1"/>
  <c r="K52" i="5"/>
  <c r="AI106" i="10"/>
  <c r="AI108" i="10" s="1"/>
  <c r="AH120" i="10" l="1"/>
  <c r="AI110" i="10"/>
  <c r="Q96" i="5" s="1"/>
  <c r="Q120" i="5"/>
  <c r="J101" i="5"/>
  <c r="J102" i="5" s="1"/>
  <c r="J103" i="5"/>
  <c r="P98" i="5"/>
  <c r="AB145" i="10"/>
  <c r="J105" i="5" s="1"/>
  <c r="AC142" i="10"/>
  <c r="AC144" i="10" s="1"/>
  <c r="K104" i="5" s="1"/>
  <c r="AB139" i="10"/>
  <c r="AB141" i="10" s="1"/>
  <c r="AB225" i="10"/>
  <c r="AB226" i="10" s="1"/>
  <c r="AB238" i="10" s="1"/>
  <c r="AB239" i="10" s="1"/>
  <c r="AC237" i="10" s="1"/>
  <c r="K53" i="5"/>
  <c r="AC128" i="10"/>
  <c r="K99" i="5" s="1"/>
  <c r="AD124" i="10"/>
  <c r="K51" i="5"/>
  <c r="K49" i="5"/>
  <c r="K50" i="5" s="1"/>
  <c r="AJ106" i="10"/>
  <c r="AJ108" i="10" s="1"/>
  <c r="AI120" i="10" l="1"/>
  <c r="K101" i="5"/>
  <c r="K102" i="5" s="1"/>
  <c r="K103" i="5"/>
  <c r="AJ110" i="10"/>
  <c r="R96" i="5" s="1"/>
  <c r="R120" i="5"/>
  <c r="Q98" i="5"/>
  <c r="AC225" i="10"/>
  <c r="AC226" i="10" s="1"/>
  <c r="AC238" i="10" s="1"/>
  <c r="AC239" i="10" s="1"/>
  <c r="AD237" i="10" s="1"/>
  <c r="AC139" i="10"/>
  <c r="AC141" i="10" s="1"/>
  <c r="AE124" i="10"/>
  <c r="AD128" i="10"/>
  <c r="L99" i="5" s="1"/>
  <c r="AC145" i="10"/>
  <c r="K105" i="5" s="1"/>
  <c r="AD142" i="10"/>
  <c r="AD144" i="10" s="1"/>
  <c r="L104" i="5" s="1"/>
  <c r="AK106" i="10"/>
  <c r="AK108" i="10" s="1"/>
  <c r="AJ120" i="10" l="1"/>
  <c r="R98" i="5"/>
  <c r="L101" i="5"/>
  <c r="L102" i="5" s="1"/>
  <c r="L103" i="5"/>
  <c r="AK110" i="10"/>
  <c r="S96" i="5" s="1"/>
  <c r="S120" i="5"/>
  <c r="AD225" i="10"/>
  <c r="AD226" i="10" s="1"/>
  <c r="AD238" i="10" s="1"/>
  <c r="AD239" i="10" s="1"/>
  <c r="AE237" i="10" s="1"/>
  <c r="AD139" i="10"/>
  <c r="AD141" i="10" s="1"/>
  <c r="AE128" i="10"/>
  <c r="M99" i="5" s="1"/>
  <c r="AF124" i="10"/>
  <c r="AD145" i="10"/>
  <c r="L105" i="5" s="1"/>
  <c r="AE142" i="10"/>
  <c r="AE144" i="10" s="1"/>
  <c r="M104" i="5" s="1"/>
  <c r="AL106" i="10"/>
  <c r="AL108" i="10" s="1"/>
  <c r="AK120" i="10" l="1"/>
  <c r="AL110" i="10"/>
  <c r="T96" i="5" s="1"/>
  <c r="T120" i="5"/>
  <c r="M101" i="5"/>
  <c r="M102" i="5" s="1"/>
  <c r="M103" i="5"/>
  <c r="S98" i="5"/>
  <c r="AE139" i="10"/>
  <c r="AE141" i="10" s="1"/>
  <c r="AE225" i="10"/>
  <c r="AE226" i="10" s="1"/>
  <c r="AE238" i="10" s="1"/>
  <c r="AE239" i="10" s="1"/>
  <c r="AF237" i="10" s="1"/>
  <c r="AE145" i="10"/>
  <c r="M105" i="5" s="1"/>
  <c r="AF142" i="10"/>
  <c r="AF144" i="10" s="1"/>
  <c r="N104" i="5" s="1"/>
  <c r="AF128" i="10"/>
  <c r="N99" i="5" s="1"/>
  <c r="AG124" i="10"/>
  <c r="AM106" i="10"/>
  <c r="AM108" i="10" s="1"/>
  <c r="AL120" i="10" l="1"/>
  <c r="N101" i="5"/>
  <c r="N102" i="5" s="1"/>
  <c r="N103" i="5"/>
  <c r="AM110" i="10"/>
  <c r="U96" i="5" s="1"/>
  <c r="U120" i="5"/>
  <c r="T98" i="5"/>
  <c r="AF145" i="10"/>
  <c r="N105" i="5" s="1"/>
  <c r="AG142" i="10"/>
  <c r="AG144" i="10" s="1"/>
  <c r="O104" i="5" s="1"/>
  <c r="AH124" i="10"/>
  <c r="AG128" i="10"/>
  <c r="O99" i="5" s="1"/>
  <c r="AF139" i="10"/>
  <c r="AF141" i="10" s="1"/>
  <c r="AF225" i="10"/>
  <c r="AF226" i="10" s="1"/>
  <c r="AF238" i="10" s="1"/>
  <c r="AF239" i="10" s="1"/>
  <c r="AG237" i="10" s="1"/>
  <c r="L68" i="5"/>
  <c r="AN106" i="10"/>
  <c r="AN108" i="10" s="1"/>
  <c r="AN110" i="10" s="1"/>
  <c r="U98" i="5" l="1"/>
  <c r="O101" i="5"/>
  <c r="O102" i="5" s="1"/>
  <c r="O103" i="5"/>
  <c r="AG225" i="10"/>
  <c r="AG226" i="10" s="1"/>
  <c r="AG238" i="10" s="1"/>
  <c r="AG239" i="10" s="1"/>
  <c r="AH237" i="10" s="1"/>
  <c r="AG139" i="10"/>
  <c r="AG141" i="10" s="1"/>
  <c r="AI124" i="10"/>
  <c r="AH128" i="10"/>
  <c r="P99" i="5" s="1"/>
  <c r="AH142" i="10"/>
  <c r="AH144" i="10" s="1"/>
  <c r="P104" i="5" s="1"/>
  <c r="AG145" i="10"/>
  <c r="O105" i="5" s="1"/>
  <c r="L44" i="5"/>
  <c r="AM120" i="10"/>
  <c r="AN120" i="10"/>
  <c r="AO106" i="10"/>
  <c r="AO108" i="10" s="1"/>
  <c r="AO110" i="10" s="1"/>
  <c r="P101" i="5" l="1"/>
  <c r="P102" i="5" s="1"/>
  <c r="P103" i="5"/>
  <c r="AH145" i="10"/>
  <c r="P105" i="5" s="1"/>
  <c r="AI142" i="10"/>
  <c r="AI144" i="10" s="1"/>
  <c r="Q104" i="5" s="1"/>
  <c r="AH139" i="10"/>
  <c r="AH141" i="10" s="1"/>
  <c r="AH225" i="10"/>
  <c r="AH226" i="10" s="1"/>
  <c r="AH238" i="10" s="1"/>
  <c r="AH239" i="10" s="1"/>
  <c r="AI237" i="10" s="1"/>
  <c r="AJ124" i="10"/>
  <c r="AI128" i="10"/>
  <c r="Q99" i="5" s="1"/>
  <c r="L46" i="5"/>
  <c r="AO120" i="10"/>
  <c r="AP106" i="10"/>
  <c r="AP108" i="10" s="1"/>
  <c r="AP110" i="10" s="1"/>
  <c r="Q101" i="5" l="1"/>
  <c r="Q102" i="5" s="1"/>
  <c r="Q103" i="5"/>
  <c r="AI225" i="10"/>
  <c r="AI226" i="10" s="1"/>
  <c r="AI238" i="10" s="1"/>
  <c r="AI239" i="10" s="1"/>
  <c r="AJ237" i="10" s="1"/>
  <c r="AI139" i="10"/>
  <c r="AI141" i="10" s="1"/>
  <c r="AI145" i="10"/>
  <c r="Q105" i="5" s="1"/>
  <c r="AJ142" i="10"/>
  <c r="AJ144" i="10" s="1"/>
  <c r="R104" i="5" s="1"/>
  <c r="AK124" i="10"/>
  <c r="AJ128" i="10"/>
  <c r="R99" i="5" s="1"/>
  <c r="AP120" i="10"/>
  <c r="AQ106" i="10"/>
  <c r="AQ108" i="10" s="1"/>
  <c r="AQ110" i="10" s="1"/>
  <c r="R101" i="5" l="1"/>
  <c r="R102" i="5" s="1"/>
  <c r="R103" i="5"/>
  <c r="AJ139" i="10"/>
  <c r="AJ141" i="10" s="1"/>
  <c r="AJ225" i="10"/>
  <c r="AJ226" i="10" s="1"/>
  <c r="AJ238" i="10" s="1"/>
  <c r="AJ239" i="10" s="1"/>
  <c r="AK237" i="10" s="1"/>
  <c r="AK142" i="10"/>
  <c r="AK144" i="10" s="1"/>
  <c r="S104" i="5" s="1"/>
  <c r="AJ145" i="10"/>
  <c r="R105" i="5" s="1"/>
  <c r="AK128" i="10"/>
  <c r="S99" i="5" s="1"/>
  <c r="AL124" i="10"/>
  <c r="AR106" i="10"/>
  <c r="AR108" i="10" s="1"/>
  <c r="AR110" i="10" s="1"/>
  <c r="AQ120" i="10"/>
  <c r="S101" i="5" l="1"/>
  <c r="S102" i="5" s="1"/>
  <c r="S103" i="5"/>
  <c r="AL142" i="10"/>
  <c r="AL144" i="10" s="1"/>
  <c r="T104" i="5" s="1"/>
  <c r="AK145" i="10"/>
  <c r="S105" i="5" s="1"/>
  <c r="AM124" i="10"/>
  <c r="AL128" i="10"/>
  <c r="T99" i="5" s="1"/>
  <c r="AK139" i="10"/>
  <c r="AK141" i="10" s="1"/>
  <c r="AK225" i="10"/>
  <c r="AK226" i="10" s="1"/>
  <c r="AK238" i="10" s="1"/>
  <c r="AK239" i="10" s="1"/>
  <c r="AL237" i="10" s="1"/>
  <c r="AR120" i="10"/>
  <c r="AS106" i="10"/>
  <c r="AS108" i="10" s="1"/>
  <c r="AS110" i="10" s="1"/>
  <c r="T101" i="5" l="1"/>
  <c r="T102" i="5" s="1"/>
  <c r="T103" i="5"/>
  <c r="AL225" i="10"/>
  <c r="AL226" i="10" s="1"/>
  <c r="AL238" i="10" s="1"/>
  <c r="AL239" i="10" s="1"/>
  <c r="AM237" i="10" s="1"/>
  <c r="AL139" i="10"/>
  <c r="AL141" i="10" s="1"/>
  <c r="AM128" i="10"/>
  <c r="U99" i="5" s="1"/>
  <c r="AN124" i="10"/>
  <c r="AM142" i="10"/>
  <c r="AM144" i="10" s="1"/>
  <c r="U104" i="5" s="1"/>
  <c r="AL145" i="10"/>
  <c r="T105" i="5" s="1"/>
  <c r="AS120" i="10"/>
  <c r="AT106" i="10"/>
  <c r="AT108" i="10" s="1"/>
  <c r="AT110" i="10" s="1"/>
  <c r="U101" i="5" l="1"/>
  <c r="U102" i="5" s="1"/>
  <c r="U103" i="5"/>
  <c r="L52" i="5"/>
  <c r="AM145" i="10"/>
  <c r="AN142" i="10"/>
  <c r="AN144" i="10" s="1"/>
  <c r="AN128" i="10"/>
  <c r="AO124" i="10"/>
  <c r="L47" i="5"/>
  <c r="AM225" i="10"/>
  <c r="AM226" i="10" s="1"/>
  <c r="AM238" i="10" s="1"/>
  <c r="AM239" i="10" s="1"/>
  <c r="AN237" i="10" s="1"/>
  <c r="AM139" i="10"/>
  <c r="AM141" i="10" s="1"/>
  <c r="M13" i="7"/>
  <c r="M14" i="7" s="1"/>
  <c r="M16" i="7" s="1"/>
  <c r="T6" i="7" s="1"/>
  <c r="AT120" i="10"/>
  <c r="AU106" i="10"/>
  <c r="AU108" i="10" s="1"/>
  <c r="AU110" i="10" s="1"/>
  <c r="L53" i="5" l="1"/>
  <c r="U105" i="5"/>
  <c r="AP124" i="10"/>
  <c r="AO128" i="10"/>
  <c r="AN139" i="10"/>
  <c r="AN141" i="10" s="1"/>
  <c r="AN225" i="10"/>
  <c r="AN226" i="10" s="1"/>
  <c r="AN238" i="10" s="1"/>
  <c r="AN239" i="10" s="1"/>
  <c r="AO237" i="10" s="1"/>
  <c r="L51" i="5"/>
  <c r="L49" i="5"/>
  <c r="L50" i="5" s="1"/>
  <c r="AN145" i="10"/>
  <c r="AO142" i="10"/>
  <c r="AO144" i="10" s="1"/>
  <c r="AU120" i="10"/>
  <c r="AV106" i="10"/>
  <c r="AV108" i="10" s="1"/>
  <c r="AV110" i="10" s="1"/>
  <c r="AO145" i="10" l="1"/>
  <c r="AP142" i="10"/>
  <c r="AP144" i="10" s="1"/>
  <c r="AO225" i="10"/>
  <c r="AO226" i="10" s="1"/>
  <c r="AO238" i="10" s="1"/>
  <c r="AO239" i="10" s="1"/>
  <c r="AP237" i="10" s="1"/>
  <c r="AO139" i="10"/>
  <c r="AO141" i="10" s="1"/>
  <c r="AP128" i="10"/>
  <c r="AQ124" i="10"/>
  <c r="AV120" i="10"/>
  <c r="AW106" i="10"/>
  <c r="AW108" i="10" s="1"/>
  <c r="AW110" i="10" s="1"/>
  <c r="AR124" i="10" l="1"/>
  <c r="AQ128" i="10"/>
  <c r="AP145" i="10"/>
  <c r="AQ142" i="10"/>
  <c r="AQ144" i="10" s="1"/>
  <c r="AP139" i="10"/>
  <c r="AP141" i="10" s="1"/>
  <c r="AP225" i="10"/>
  <c r="AP226" i="10" s="1"/>
  <c r="AP238" i="10" s="1"/>
  <c r="AP239" i="10" s="1"/>
  <c r="AQ237" i="10" s="1"/>
  <c r="AW120" i="10"/>
  <c r="AX106" i="10"/>
  <c r="AX108" i="10" s="1"/>
  <c r="AX110" i="10" s="1"/>
  <c r="AQ145" i="10" l="1"/>
  <c r="AR142" i="10"/>
  <c r="AR144" i="10" s="1"/>
  <c r="AQ225" i="10"/>
  <c r="AQ226" i="10" s="1"/>
  <c r="AQ238" i="10" s="1"/>
  <c r="AQ239" i="10" s="1"/>
  <c r="AR237" i="10" s="1"/>
  <c r="AQ139" i="10"/>
  <c r="AQ141" i="10" s="1"/>
  <c r="AS124" i="10"/>
  <c r="AR128" i="10"/>
  <c r="AX120" i="10"/>
  <c r="AY106" i="10"/>
  <c r="AY108" i="10" s="1"/>
  <c r="AY110" i="10" s="1"/>
  <c r="AR225" i="10" l="1"/>
  <c r="AR226" i="10" s="1"/>
  <c r="AR238" i="10" s="1"/>
  <c r="AR239" i="10" s="1"/>
  <c r="AS237" i="10" s="1"/>
  <c r="AR139" i="10"/>
  <c r="AR141" i="10" s="1"/>
  <c r="AR145" i="10"/>
  <c r="AS142" i="10"/>
  <c r="AS144" i="10" s="1"/>
  <c r="AS128" i="10"/>
  <c r="AT124" i="10"/>
  <c r="M68" i="5"/>
  <c r="AZ106" i="10"/>
  <c r="AZ108" i="10" s="1"/>
  <c r="AZ110" i="10" s="1"/>
  <c r="AS145" i="10" l="1"/>
  <c r="AT142" i="10"/>
  <c r="AT144" i="10" s="1"/>
  <c r="AT128" i="10"/>
  <c r="AU124" i="10"/>
  <c r="AS225" i="10"/>
  <c r="AS226" i="10" s="1"/>
  <c r="AS238" i="10" s="1"/>
  <c r="AS239" i="10" s="1"/>
  <c r="AT237" i="10" s="1"/>
  <c r="AS139" i="10"/>
  <c r="AS141" i="10" s="1"/>
  <c r="AY120" i="10"/>
  <c r="M44" i="5"/>
  <c r="M46" i="5" s="1"/>
  <c r="AZ120" i="10"/>
  <c r="BA106" i="10"/>
  <c r="BA108" i="10" s="1"/>
  <c r="BA110" i="10" s="1"/>
  <c r="AT225" i="10" l="1"/>
  <c r="AT226" i="10" s="1"/>
  <c r="AT238" i="10" s="1"/>
  <c r="AT239" i="10" s="1"/>
  <c r="AU237" i="10" s="1"/>
  <c r="AT139" i="10"/>
  <c r="AT141" i="10" s="1"/>
  <c r="AT145" i="10"/>
  <c r="AU142" i="10"/>
  <c r="AU144" i="10" s="1"/>
  <c r="AU128" i="10"/>
  <c r="AV124" i="10"/>
  <c r="BA120" i="10"/>
  <c r="BB106" i="10"/>
  <c r="BB108" i="10" s="1"/>
  <c r="BB110" i="10" s="1"/>
  <c r="AU145" i="10" l="1"/>
  <c r="AV142" i="10"/>
  <c r="AV144" i="10" s="1"/>
  <c r="AV128" i="10"/>
  <c r="AW124" i="10"/>
  <c r="AU139" i="10"/>
  <c r="AU141" i="10" s="1"/>
  <c r="AU225" i="10"/>
  <c r="AU226" i="10" s="1"/>
  <c r="AU238" i="10" s="1"/>
  <c r="AU239" i="10" s="1"/>
  <c r="AV237" i="10" s="1"/>
  <c r="BB120" i="10"/>
  <c r="BC106" i="10"/>
  <c r="BC108" i="10" s="1"/>
  <c r="BC110" i="10" s="1"/>
  <c r="AX124" i="10" l="1"/>
  <c r="AW128" i="10"/>
  <c r="AV139" i="10"/>
  <c r="AV141" i="10" s="1"/>
  <c r="AV225" i="10"/>
  <c r="AV226" i="10" s="1"/>
  <c r="AV238" i="10" s="1"/>
  <c r="AV239" i="10" s="1"/>
  <c r="AW237" i="10" s="1"/>
  <c r="AV145" i="10"/>
  <c r="AW142" i="10"/>
  <c r="AW144" i="10" s="1"/>
  <c r="BD106" i="10"/>
  <c r="BD108" i="10" s="1"/>
  <c r="BD110" i="10" s="1"/>
  <c r="BC120" i="10"/>
  <c r="AW145" i="10" l="1"/>
  <c r="AX142" i="10"/>
  <c r="AX144" i="10" s="1"/>
  <c r="AW225" i="10"/>
  <c r="AW226" i="10" s="1"/>
  <c r="AW238" i="10" s="1"/>
  <c r="AW239" i="10" s="1"/>
  <c r="AX237" i="10" s="1"/>
  <c r="AW139" i="10"/>
  <c r="AW141" i="10" s="1"/>
  <c r="AX128" i="10"/>
  <c r="AY124" i="10"/>
  <c r="BD120" i="10"/>
  <c r="BE106" i="10"/>
  <c r="BE108" i="10" s="1"/>
  <c r="BE110" i="10" s="1"/>
  <c r="AX145" i="10" l="1"/>
  <c r="AY142" i="10"/>
  <c r="AY144" i="10" s="1"/>
  <c r="AY128" i="10"/>
  <c r="AZ124" i="10"/>
  <c r="AX139" i="10"/>
  <c r="AX141" i="10" s="1"/>
  <c r="AX225" i="10"/>
  <c r="AX226" i="10" s="1"/>
  <c r="AX238" i="10" s="1"/>
  <c r="AX239" i="10" s="1"/>
  <c r="AY237" i="10" s="1"/>
  <c r="BE120" i="10"/>
  <c r="BF106" i="10"/>
  <c r="BF108" i="10" s="1"/>
  <c r="BF110" i="10" s="1"/>
  <c r="AY145" i="10" l="1"/>
  <c r="M53" i="5" s="1"/>
  <c r="AZ142" i="10"/>
  <c r="AZ144" i="10" s="1"/>
  <c r="M52" i="5"/>
  <c r="AZ128" i="10"/>
  <c r="BA124" i="10"/>
  <c r="AY139" i="10"/>
  <c r="AY141" i="10" s="1"/>
  <c r="AY225" i="10"/>
  <c r="AY226" i="10" s="1"/>
  <c r="AY238" i="10" s="1"/>
  <c r="AY239" i="10" s="1"/>
  <c r="AZ237" i="10" s="1"/>
  <c r="M47" i="5"/>
  <c r="N13" i="7"/>
  <c r="N14" i="7" s="1"/>
  <c r="N16" i="7" s="1"/>
  <c r="U6" i="7" s="1"/>
  <c r="BF120" i="10"/>
  <c r="BG106" i="10"/>
  <c r="BG108" i="10" s="1"/>
  <c r="BG110" i="10" s="1"/>
  <c r="M49" i="5" l="1"/>
  <c r="M50" i="5" s="1"/>
  <c r="M51" i="5"/>
  <c r="AZ225" i="10"/>
  <c r="AZ226" i="10" s="1"/>
  <c r="AZ238" i="10" s="1"/>
  <c r="AZ239" i="10" s="1"/>
  <c r="BA237" i="10" s="1"/>
  <c r="AZ139" i="10"/>
  <c r="AZ141" i="10" s="1"/>
  <c r="AZ145" i="10"/>
  <c r="BA142" i="10"/>
  <c r="BA144" i="10" s="1"/>
  <c r="BB124" i="10"/>
  <c r="BA128" i="10"/>
  <c r="BG120" i="10"/>
  <c r="BH106" i="10"/>
  <c r="BH108" i="10" s="1"/>
  <c r="BH110" i="10" s="1"/>
  <c r="BB128" i="10" l="1"/>
  <c r="BC124" i="10"/>
  <c r="BA139" i="10"/>
  <c r="BA141" i="10" s="1"/>
  <c r="BA225" i="10"/>
  <c r="BA226" i="10" s="1"/>
  <c r="BA238" i="10" s="1"/>
  <c r="BA239" i="10" s="1"/>
  <c r="BB237" i="10" s="1"/>
  <c r="BA145" i="10"/>
  <c r="BB142" i="10"/>
  <c r="BB144" i="10" s="1"/>
  <c r="BH120" i="10"/>
  <c r="BI106" i="10"/>
  <c r="BI108" i="10" s="1"/>
  <c r="BI110" i="10" s="1"/>
  <c r="BB145" i="10" l="1"/>
  <c r="BC142" i="10"/>
  <c r="BC144" i="10" s="1"/>
  <c r="BC128" i="10"/>
  <c r="BD124" i="10"/>
  <c r="BB225" i="10"/>
  <c r="BB226" i="10" s="1"/>
  <c r="BB238" i="10" s="1"/>
  <c r="BB239" i="10" s="1"/>
  <c r="BC237" i="10" s="1"/>
  <c r="BB139" i="10"/>
  <c r="BB141" i="10" s="1"/>
  <c r="BJ106" i="10"/>
  <c r="BJ108" i="10" s="1"/>
  <c r="BJ110" i="10" s="1"/>
  <c r="BI120" i="10"/>
  <c r="BE124" i="10" l="1"/>
  <c r="BD128" i="10"/>
  <c r="BC225" i="10"/>
  <c r="BC226" i="10" s="1"/>
  <c r="BC238" i="10" s="1"/>
  <c r="BC239" i="10" s="1"/>
  <c r="BD237" i="10" s="1"/>
  <c r="BC139" i="10"/>
  <c r="BC141" i="10" s="1"/>
  <c r="BD142" i="10"/>
  <c r="BD144" i="10" s="1"/>
  <c r="BC145" i="10"/>
  <c r="BJ120" i="10"/>
  <c r="BK106" i="10"/>
  <c r="BK108" i="10" s="1"/>
  <c r="BK110" i="10" s="1"/>
  <c r="BD225" i="10" l="1"/>
  <c r="BD226" i="10" s="1"/>
  <c r="BD238" i="10" s="1"/>
  <c r="BD239" i="10" s="1"/>
  <c r="BE237" i="10" s="1"/>
  <c r="BD139" i="10"/>
  <c r="BD141" i="10" s="1"/>
  <c r="BE142" i="10"/>
  <c r="BE144" i="10" s="1"/>
  <c r="BD145" i="10"/>
  <c r="BF124" i="10"/>
  <c r="BE128" i="10"/>
  <c r="N68" i="5"/>
  <c r="BF142" i="10" l="1"/>
  <c r="BF144" i="10" s="1"/>
  <c r="BE145" i="10"/>
  <c r="BE225" i="10"/>
  <c r="BE226" i="10" s="1"/>
  <c r="BE238" i="10" s="1"/>
  <c r="BE239" i="10" s="1"/>
  <c r="BF237" i="10" s="1"/>
  <c r="BE139" i="10"/>
  <c r="BE141" i="10" s="1"/>
  <c r="BF128" i="10"/>
  <c r="BG124" i="10"/>
  <c r="N44" i="5"/>
  <c r="BK120" i="10"/>
  <c r="BF139" i="10" l="1"/>
  <c r="BF141" i="10" s="1"/>
  <c r="BF225" i="10"/>
  <c r="BF226" i="10" s="1"/>
  <c r="BF238" i="10" s="1"/>
  <c r="BF239" i="10" s="1"/>
  <c r="BG237" i="10" s="1"/>
  <c r="BH124" i="10"/>
  <c r="BG128" i="10"/>
  <c r="BG142" i="10"/>
  <c r="BG144" i="10" s="1"/>
  <c r="BF145" i="10"/>
  <c r="N46" i="5"/>
  <c r="BG145" i="10" l="1"/>
  <c r="BH142" i="10"/>
  <c r="BH144" i="10" s="1"/>
  <c r="BG139" i="10"/>
  <c r="BG141" i="10" s="1"/>
  <c r="BG225" i="10"/>
  <c r="BG226" i="10" s="1"/>
  <c r="BG238" i="10" s="1"/>
  <c r="BG239" i="10" s="1"/>
  <c r="BH237" i="10" s="1"/>
  <c r="BI124" i="10"/>
  <c r="BH128" i="10"/>
  <c r="BH225" i="10" l="1"/>
  <c r="BH226" i="10" s="1"/>
  <c r="BH238" i="10" s="1"/>
  <c r="BH239" i="10" s="1"/>
  <c r="BI237" i="10" s="1"/>
  <c r="BH139" i="10"/>
  <c r="BH141" i="10" s="1"/>
  <c r="BI142" i="10"/>
  <c r="BI144" i="10" s="1"/>
  <c r="BH145" i="10"/>
  <c r="BJ124" i="10"/>
  <c r="BI128" i="10"/>
  <c r="BJ142" i="10" l="1"/>
  <c r="BJ144" i="10" s="1"/>
  <c r="BI145" i="10"/>
  <c r="BI139" i="10"/>
  <c r="BI141" i="10" s="1"/>
  <c r="BI225" i="10"/>
  <c r="BI226" i="10" s="1"/>
  <c r="BI238" i="10" s="1"/>
  <c r="BI239" i="10" s="1"/>
  <c r="BJ237" i="10" s="1"/>
  <c r="BK124" i="10"/>
  <c r="BK128" i="10" s="1"/>
  <c r="BJ128" i="10"/>
  <c r="BJ139" i="10" l="1"/>
  <c r="BJ141" i="10" s="1"/>
  <c r="BJ225" i="10"/>
  <c r="BJ226" i="10" s="1"/>
  <c r="BJ238" i="10" s="1"/>
  <c r="BJ239" i="10" s="1"/>
  <c r="BK237" i="10" s="1"/>
  <c r="BK139" i="10"/>
  <c r="BK141" i="10" s="1"/>
  <c r="O13" i="7"/>
  <c r="O14" i="7" s="1"/>
  <c r="O16" i="7" s="1"/>
  <c r="V6" i="7" s="1"/>
  <c r="V7" i="7" s="1"/>
  <c r="V8" i="7" s="1"/>
  <c r="BK225" i="10"/>
  <c r="BK226" i="10" s="1"/>
  <c r="BK238" i="10" s="1"/>
  <c r="N47" i="5"/>
  <c r="BJ145" i="10"/>
  <c r="BK142" i="10"/>
  <c r="BK144" i="10" s="1"/>
  <c r="BK239" i="10" l="1"/>
  <c r="BK145" i="10"/>
  <c r="N53" i="5" s="1"/>
  <c r="N52" i="5"/>
  <c r="N49" i="5"/>
  <c r="N50" i="5" s="1"/>
  <c r="N51" i="5"/>
</calcChain>
</file>

<file path=xl/sharedStrings.xml><?xml version="1.0" encoding="utf-8"?>
<sst xmlns="http://schemas.openxmlformats.org/spreadsheetml/2006/main" count="770" uniqueCount="399">
  <si>
    <t>Financial Year End</t>
  </si>
  <si>
    <t>December</t>
  </si>
  <si>
    <t>Model Start Year</t>
  </si>
  <si>
    <t>#</t>
  </si>
  <si>
    <t>1)</t>
  </si>
  <si>
    <t>Occupational Therapy</t>
  </si>
  <si>
    <t>Financing Assumptions</t>
  </si>
  <si>
    <t>Amount</t>
  </si>
  <si>
    <t>Launch</t>
  </si>
  <si>
    <t>Term, M</t>
  </si>
  <si>
    <t>Interest, %</t>
  </si>
  <si>
    <t>Select Type</t>
  </si>
  <si>
    <t>2)</t>
  </si>
  <si>
    <t>Physical Therapy</t>
  </si>
  <si>
    <t>Loan #1</t>
  </si>
  <si>
    <t>Usual</t>
  </si>
  <si>
    <t>3)</t>
  </si>
  <si>
    <t>Speech &amp; Language Pathology</t>
  </si>
  <si>
    <t>Loan #2</t>
  </si>
  <si>
    <t>4)</t>
  </si>
  <si>
    <t>Dental Services</t>
  </si>
  <si>
    <t>Loan #3</t>
  </si>
  <si>
    <t>5)</t>
  </si>
  <si>
    <t>Grants</t>
  </si>
  <si>
    <t>Corporate Tax Rate:</t>
  </si>
  <si>
    <t>Payroll Tax Rate, %:</t>
  </si>
  <si>
    <t>Director</t>
  </si>
  <si>
    <t>OT</t>
  </si>
  <si>
    <t>OT Assistant</t>
  </si>
  <si>
    <t>PT</t>
  </si>
  <si>
    <t>PT Assistant</t>
  </si>
  <si>
    <t>SL Therapist</t>
  </si>
  <si>
    <t>SLT Assistant</t>
  </si>
  <si>
    <t>Nurse</t>
  </si>
  <si>
    <t>Total Staff Numbers</t>
  </si>
  <si>
    <t>Month</t>
  </si>
  <si>
    <t>Period Start Date</t>
  </si>
  <si>
    <t>Period End Date</t>
  </si>
  <si>
    <t>Counter</t>
  </si>
  <si>
    <t>Financial Year</t>
  </si>
  <si>
    <t>Revenue Assumptions/Reimbursement Data</t>
  </si>
  <si>
    <t xml:space="preserve">Estimated Patient Per Treatment </t>
  </si>
  <si>
    <t># of Patients</t>
  </si>
  <si>
    <t>% Increase</t>
  </si>
  <si>
    <t>Total:</t>
  </si>
  <si>
    <t xml:space="preserve">Patient Insurance &amp; Reimbursement </t>
  </si>
  <si>
    <t>Medicaid Only (%)</t>
  </si>
  <si>
    <t>Reimbursement Rate (Max)</t>
  </si>
  <si>
    <t>Medicare Only (%)</t>
  </si>
  <si>
    <t>Private Insurance (%)</t>
  </si>
  <si>
    <t>Medicaid and Private (%)</t>
  </si>
  <si>
    <t>Medicare and Private (%)</t>
  </si>
  <si>
    <t>Medicaid and Medicare (%)</t>
  </si>
  <si>
    <t>No Insurance Coverage (%)</t>
  </si>
  <si>
    <t>Reimbursement Schedule</t>
  </si>
  <si>
    <t xml:space="preserve">Total </t>
  </si>
  <si>
    <t>Medicaid</t>
  </si>
  <si>
    <t>Medicare</t>
  </si>
  <si>
    <t>Private Insurance</t>
  </si>
  <si>
    <t>Medicaid and Private</t>
  </si>
  <si>
    <t>Medicare and Private</t>
  </si>
  <si>
    <t>Medicaid and Medicare</t>
  </si>
  <si>
    <t>No Insurance</t>
  </si>
  <si>
    <t>Financial Statements (Summary)</t>
  </si>
  <si>
    <t>KPI's</t>
  </si>
  <si>
    <t>Revenue</t>
  </si>
  <si>
    <t xml:space="preserve">Variable Expenses </t>
  </si>
  <si>
    <t xml:space="preserve">Gross Margin </t>
  </si>
  <si>
    <t>Wages as a % of Revenue:</t>
  </si>
  <si>
    <t xml:space="preserve">EBITDA </t>
  </si>
  <si>
    <t xml:space="preserve">Break Even level  </t>
  </si>
  <si>
    <t xml:space="preserve">Net Profit Before Tax % </t>
  </si>
  <si>
    <t xml:space="preserve">Net Profit After Tax % </t>
  </si>
  <si>
    <t>% of Revenue</t>
  </si>
  <si>
    <t>GROSS MARGIN</t>
  </si>
  <si>
    <t>Depreciation &amp; Amortization</t>
  </si>
  <si>
    <t>EBIT</t>
  </si>
  <si>
    <t>Net Interest Expense</t>
  </si>
  <si>
    <t>Net Profit Before Tax</t>
  </si>
  <si>
    <t>Tax Expense</t>
  </si>
  <si>
    <t>Net Profit After Tax</t>
  </si>
  <si>
    <t>Current Assets</t>
  </si>
  <si>
    <t>Non-Current Assets</t>
  </si>
  <si>
    <t>Total Assets</t>
  </si>
  <si>
    <t>Current Liabilities</t>
  </si>
  <si>
    <t>Non-Current Liabilities</t>
  </si>
  <si>
    <t>Total Liabilities</t>
  </si>
  <si>
    <t>Net Assets</t>
  </si>
  <si>
    <t>Net Current Assets</t>
  </si>
  <si>
    <t>Retained Profits</t>
  </si>
  <si>
    <t>Total Equity</t>
  </si>
  <si>
    <t>Cash Receipts</t>
  </si>
  <si>
    <t>Cash Payments</t>
  </si>
  <si>
    <t>Other Operating Cash Flows</t>
  </si>
  <si>
    <t>Operating Cash Flows</t>
  </si>
  <si>
    <t>Capital Expenditure</t>
  </si>
  <si>
    <t>Other Investing Cash Flows</t>
  </si>
  <si>
    <t>Investing Cash Flows</t>
  </si>
  <si>
    <t>Other Financing Cash Flows</t>
  </si>
  <si>
    <t>Financing Cash Flows</t>
  </si>
  <si>
    <t>Change in Cash Held</t>
  </si>
  <si>
    <t>Closing Cash</t>
  </si>
  <si>
    <t>Variable Expenses</t>
  </si>
  <si>
    <t>Fixed Expenses</t>
  </si>
  <si>
    <t>EBITDA</t>
  </si>
  <si>
    <t>Total Depreciation &amp; Amortization</t>
  </si>
  <si>
    <t>Interest Expense</t>
  </si>
  <si>
    <t>Interest Paid</t>
  </si>
  <si>
    <t>Debt Repayments</t>
  </si>
  <si>
    <t>New Patients</t>
  </si>
  <si>
    <t>Active Patients</t>
  </si>
  <si>
    <t>Number Of Visits</t>
  </si>
  <si>
    <t>Cost of Capital</t>
  </si>
  <si>
    <t>EBITDA X</t>
  </si>
  <si>
    <t>Equity</t>
  </si>
  <si>
    <t>Operating Income</t>
  </si>
  <si>
    <t>Plus: Depreciation Expense</t>
  </si>
  <si>
    <t>Capital Expenditures</t>
  </si>
  <si>
    <t>Inventory balance</t>
  </si>
  <si>
    <t>Accounts Receivable</t>
  </si>
  <si>
    <t>Changes in Working Capital</t>
  </si>
  <si>
    <t>Changes in Other Assets &amp; Liabilities</t>
  </si>
  <si>
    <t>Unlevered Free Cash Flow</t>
  </si>
  <si>
    <t>Financial Statements Extended</t>
  </si>
  <si>
    <t>Income Statement (Calc)</t>
  </si>
  <si>
    <t>Operations Income</t>
  </si>
  <si>
    <t>Operational Expenses</t>
  </si>
  <si>
    <t>Total Variable Expenses</t>
  </si>
  <si>
    <t>Gross Margin Calculation:</t>
  </si>
  <si>
    <t>Payroll Expenses</t>
  </si>
  <si>
    <t>Total Operating Expenditure</t>
  </si>
  <si>
    <t>Profit Calculation</t>
  </si>
  <si>
    <t xml:space="preserve">Depreciation &amp; Amortization </t>
  </si>
  <si>
    <t>Total Depreciation</t>
  </si>
  <si>
    <t>Net Profit (After Tax)</t>
  </si>
  <si>
    <t>Balance Sheet Calculation</t>
  </si>
  <si>
    <t>Total Current Assets</t>
  </si>
  <si>
    <t>Fixed Assets</t>
  </si>
  <si>
    <t>Corporate Tax Payable</t>
  </si>
  <si>
    <t>Interest Payable</t>
  </si>
  <si>
    <t>Other Current Liabilities</t>
  </si>
  <si>
    <t>Debt</t>
  </si>
  <si>
    <t>Grant</t>
  </si>
  <si>
    <t>Other Non-Current Liabilities</t>
  </si>
  <si>
    <t>Opening Balance</t>
  </si>
  <si>
    <t>Cash Flow from Operating Activities</t>
  </si>
  <si>
    <t>Inflow</t>
  </si>
  <si>
    <t>Operating Expenditure</t>
  </si>
  <si>
    <t>Corporate Tax Paid</t>
  </si>
  <si>
    <t>CASH INFLOW</t>
  </si>
  <si>
    <t>CASH OUTFLOW</t>
  </si>
  <si>
    <t>Cash Flow from Investing Activities</t>
  </si>
  <si>
    <t>Capital Expenditure Paid</t>
  </si>
  <si>
    <t>Cash Flow from Financing Activities</t>
  </si>
  <si>
    <t>Net Increase/(Decrease) in Cash Held</t>
  </si>
  <si>
    <t>Cash Flow Statement (indirect method)</t>
  </si>
  <si>
    <t>Operating Activities</t>
  </si>
  <si>
    <t>Net Income</t>
  </si>
  <si>
    <t>Investing Activities</t>
  </si>
  <si>
    <t>Financing Activities</t>
  </si>
  <si>
    <t>Bank Loans</t>
  </si>
  <si>
    <t xml:space="preserve">Cash and Cash Equivalents Beginning </t>
  </si>
  <si>
    <t>Fixed Expenses &amp; Growth rates - Assumptions</t>
  </si>
  <si>
    <t>End date</t>
  </si>
  <si>
    <t>Periodicity</t>
  </si>
  <si>
    <t>Advertising</t>
  </si>
  <si>
    <t>Monthly</t>
  </si>
  <si>
    <t>Utilities</t>
  </si>
  <si>
    <t>Rent</t>
  </si>
  <si>
    <t>Software</t>
  </si>
  <si>
    <t>Miscellaneous</t>
  </si>
  <si>
    <t>Funds Drawn</t>
  </si>
  <si>
    <t xml:space="preserve">Debt </t>
  </si>
  <si>
    <t xml:space="preserve">Payment on Debt </t>
  </si>
  <si>
    <t>Closing Debt Balance</t>
  </si>
  <si>
    <t>Closing Balance</t>
  </si>
  <si>
    <t>Opening Net Book Value</t>
  </si>
  <si>
    <t>Book Depreciation</t>
  </si>
  <si>
    <t>Closing Net Book Value</t>
  </si>
  <si>
    <t>Month Days</t>
  </si>
  <si>
    <t>Names</t>
  </si>
  <si>
    <t>Month Day</t>
  </si>
  <si>
    <t>LU_TS_Mth_Days</t>
  </si>
  <si>
    <t xml:space="preserve"> </t>
  </si>
  <si>
    <t>Month Names</t>
  </si>
  <si>
    <t>Month Name</t>
  </si>
  <si>
    <t>LU_TS_Mth_Names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</si>
  <si>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</si>
  <si>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</si>
  <si>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</si>
  <si>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</si>
  <si>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</si>
  <si>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</si>
  <si>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</si>
  <si>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</si>
  <si>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</si>
  <si>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</si>
  <si>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</si>
  <si>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Periods In Periods</t>
  </si>
  <si>
    <t>Periods In Period</t>
  </si>
  <si>
    <t>TS_Secs_In_Min</t>
  </si>
  <si>
    <t>TS_Mins_In_Hr</t>
  </si>
  <si>
    <t>TS_Hrs_In_Day</t>
  </si>
  <si>
    <t>TS_Days_In_Wk</t>
  </si>
  <si>
    <t>TS_Mths_In_Qtr</t>
  </si>
  <si>
    <t>TS_Mths_In_Half</t>
  </si>
  <si>
    <t>TS_Mths_In_Yr</t>
  </si>
  <si>
    <t>TS_Qtrs_In_Half</t>
  </si>
  <si>
    <t>TS_Qtrs_In_Yr</t>
  </si>
  <si>
    <t>TS_Halves_In_Yr</t>
  </si>
  <si>
    <t>Denominations</t>
  </si>
  <si>
    <t>LU_Exp_Type</t>
  </si>
  <si>
    <t>One time</t>
  </si>
  <si>
    <t>Daily</t>
  </si>
  <si>
    <t>Weekly</t>
  </si>
  <si>
    <t>Bi-Weekly</t>
  </si>
  <si>
    <t>Quarterly</t>
  </si>
  <si>
    <t>Semi-Annually</t>
  </si>
  <si>
    <t>Yearly</t>
  </si>
  <si>
    <t>LU_Launch_Dev_Exp</t>
  </si>
  <si>
    <t>First Displayed Periods</t>
  </si>
  <si>
    <t>First Displayed Period</t>
  </si>
  <si>
    <t>LU_FS_Sum_First_Disp_Per</t>
  </si>
  <si>
    <t>Top Revenue - Lookups</t>
  </si>
  <si>
    <t>LU_Top_Rev_First_Disp_Per</t>
  </si>
  <si>
    <t>Displayed Periods</t>
  </si>
  <si>
    <t>Displayed Period</t>
  </si>
  <si>
    <t>LU_Top_Rev_Dis_Pers</t>
  </si>
  <si>
    <t>Top Expenses - Lookups</t>
  </si>
  <si>
    <t>LU_Top_Exp_First_Disp_Per</t>
  </si>
  <si>
    <t>LU_Top_Exp_Dis_Pers</t>
  </si>
  <si>
    <t>Debt Type</t>
  </si>
  <si>
    <t>Type</t>
  </si>
  <si>
    <t>LU_Debt_type</t>
  </si>
  <si>
    <t>Annuity</t>
  </si>
  <si>
    <t>Current Year</t>
  </si>
  <si>
    <t xml:space="preserve">Change in Cash before Tax &amp; Interest </t>
  </si>
  <si>
    <t>Cash Flow  (Indirect Method)</t>
  </si>
  <si>
    <t>Net Cash Flow from OA</t>
  </si>
  <si>
    <t>Additional Financing Cash Flows</t>
  </si>
  <si>
    <t>Additional Non-Current Liabilities (ADD)</t>
  </si>
  <si>
    <t>Additional Current Liabilities (Add)</t>
  </si>
  <si>
    <t xml:space="preserve">CAPEX Payment </t>
  </si>
  <si>
    <t>Assets Net BV</t>
  </si>
  <si>
    <t>Capital Expenditure (Fixed Assets)</t>
  </si>
  <si>
    <t>Total Repayment of Debt</t>
  </si>
  <si>
    <t>Additional Financing Cash Flows (Add)</t>
  </si>
  <si>
    <t>Net Cash Flow from IA</t>
  </si>
  <si>
    <t>Cash Flow From OA &amp; IA</t>
  </si>
  <si>
    <t>Cash Flow from OA and IA</t>
  </si>
  <si>
    <t xml:space="preserve">Net Increase/(Decrease) in Cash </t>
  </si>
  <si>
    <t>Capital from Debt and Grants</t>
  </si>
  <si>
    <t>Total Cash and Cash Equivalents Net</t>
  </si>
  <si>
    <t>(Increase)/Decrease In Cash</t>
  </si>
  <si>
    <t xml:space="preserve">Cash and Cash Equivalent </t>
  </si>
  <si>
    <t>Total Cash From FA</t>
  </si>
  <si>
    <t>Total Cash From IA</t>
  </si>
  <si>
    <t>Total Cash from OA</t>
  </si>
  <si>
    <t>Interest on Cash Calculation</t>
  </si>
  <si>
    <t xml:space="preserve">Income Statement </t>
  </si>
  <si>
    <t>Outpatient clinic Start Up Costs:</t>
  </si>
  <si>
    <t>Start date</t>
  </si>
  <si>
    <t>Asset</t>
  </si>
  <si>
    <t>Useful Life in Years</t>
  </si>
  <si>
    <t>Cash Flow Statement</t>
  </si>
  <si>
    <t>Balance Sheet</t>
  </si>
  <si>
    <t>Display Monthly Data for Year:</t>
  </si>
  <si>
    <t>Growth from Previous Year (%)</t>
  </si>
  <si>
    <t>Payroll</t>
  </si>
  <si>
    <t>EBITDA as a %</t>
  </si>
  <si>
    <t>Net Profit After Tax as a %</t>
  </si>
  <si>
    <t>Debt &amp; Repayments</t>
  </si>
  <si>
    <t>Cost of Asset Purchased</t>
  </si>
  <si>
    <t>Total Capital Generated from FA</t>
  </si>
  <si>
    <t>Total Revenue from Operations</t>
  </si>
  <si>
    <t>As % of Total Revenue</t>
  </si>
  <si>
    <t>Capex Assumptions</t>
  </si>
  <si>
    <t>FCF and DCF Calculation</t>
  </si>
  <si>
    <t>Corporate Tax Rate</t>
  </si>
  <si>
    <t>WACC Calculation</t>
  </si>
  <si>
    <t>Share of Resources</t>
  </si>
  <si>
    <t>Free Cash Flow Calculation</t>
  </si>
  <si>
    <t>Annual Salary</t>
  </si>
  <si>
    <t>Position</t>
  </si>
  <si>
    <t>Date of Hire</t>
  </si>
  <si>
    <t>Salary Change</t>
  </si>
  <si>
    <t>Staffing Considerations</t>
  </si>
  <si>
    <t>Total Staff Required:</t>
  </si>
  <si>
    <t>Payroll Calculations</t>
  </si>
  <si>
    <t>Payroll Assumptions</t>
  </si>
  <si>
    <t>Monthly Base Salaries</t>
  </si>
  <si>
    <t>Monthly Bonus Calculation</t>
  </si>
  <si>
    <t>Monthly Payroll Tax Calculation</t>
  </si>
  <si>
    <t>Revenue Schedule</t>
  </si>
  <si>
    <t>Total New Patients:</t>
  </si>
  <si>
    <t>Total Active Patients:</t>
  </si>
  <si>
    <t>Total Number of Visits per Therapy:</t>
  </si>
  <si>
    <t>Total Monthly Revenue:</t>
  </si>
  <si>
    <t xml:space="preserve">Tax-Effected EBIT </t>
  </si>
  <si>
    <t>Weighted Average Cost of Capital Calculation</t>
  </si>
  <si>
    <t>TV</t>
  </si>
  <si>
    <t xml:space="preserve">Multiple </t>
  </si>
  <si>
    <t>Discounted Cash Flow Valuation</t>
  </si>
  <si>
    <t>Terminal Value:</t>
  </si>
  <si>
    <t>PV of Future Cash Flows:</t>
  </si>
  <si>
    <t>Net Present Value:</t>
  </si>
  <si>
    <t>Multiplicator Evaluation:</t>
  </si>
  <si>
    <t>Total Variable Expenses:</t>
  </si>
  <si>
    <t>Calculation</t>
  </si>
  <si>
    <t>Metric Being Utilized</t>
  </si>
  <si>
    <t>Growth Rate as a Decimal</t>
  </si>
  <si>
    <t>Start Date for Expense</t>
  </si>
  <si>
    <t>Fixed Expense</t>
  </si>
  <si>
    <t>Total Fixed Expenses:</t>
  </si>
  <si>
    <t>Expense date</t>
  </si>
  <si>
    <t>Payment Delayed</t>
  </si>
  <si>
    <t>Capex Payment Calculation</t>
  </si>
  <si>
    <t>Capex Incurred Expense Calculation</t>
  </si>
  <si>
    <t>Capex Payment Made:</t>
  </si>
  <si>
    <t>Capex Payment Outstanding:</t>
  </si>
  <si>
    <t>Balance from Previous Month:</t>
  </si>
  <si>
    <t>EOM Capex Outstanding:</t>
  </si>
  <si>
    <t>Accounts Payable:</t>
  </si>
  <si>
    <t>Debt Payment Schedule Calculation</t>
  </si>
  <si>
    <t>Debt Outstanding</t>
  </si>
  <si>
    <t>Payment on Debt</t>
  </si>
  <si>
    <t>X</t>
  </si>
  <si>
    <t>% Change in Price Per Visit</t>
  </si>
  <si>
    <t xml:space="preserve">Reimbursement Rate Per Visit </t>
  </si>
  <si>
    <t>Reimbursement Rate Per Visit</t>
  </si>
  <si>
    <t>Reimbursement Cap</t>
  </si>
  <si>
    <t>Visit Cap</t>
  </si>
  <si>
    <t>Type of Reimbursement</t>
  </si>
  <si>
    <t xml:space="preserve">   </t>
  </si>
  <si>
    <t>Annual Visits Per Patient</t>
  </si>
  <si>
    <t>Tax Assumptions</t>
  </si>
  <si>
    <t>Total</t>
  </si>
  <si>
    <t>Website Development</t>
  </si>
  <si>
    <t>Office Renovations</t>
  </si>
  <si>
    <t>Variable Expenses - Assumptions</t>
  </si>
  <si>
    <t>Expenses</t>
  </si>
  <si>
    <t>Additional Monthly Bonus (%)</t>
  </si>
  <si>
    <t>SLT</t>
  </si>
  <si>
    <t>Medicare Visits</t>
  </si>
  <si>
    <t>Private Visits</t>
  </si>
  <si>
    <t>Total Collected</t>
  </si>
  <si>
    <t>Private</t>
  </si>
  <si>
    <t>Medicaid and private</t>
  </si>
  <si>
    <t>Medicare and private</t>
  </si>
  <si>
    <t>no insurance</t>
  </si>
  <si>
    <t>x</t>
  </si>
  <si>
    <t>xx</t>
  </si>
  <si>
    <t>AR Outstanding  from previous month</t>
  </si>
  <si>
    <t>Outstanding AR</t>
  </si>
  <si>
    <t>Income from Services being provided</t>
  </si>
  <si>
    <t>DENTAL</t>
  </si>
  <si>
    <t>Total Visits Per Month Calculation</t>
  </si>
  <si>
    <t>Amount of Monthly Visits on Medicaid</t>
  </si>
  <si>
    <t>Revenue Calculation per Therapy</t>
  </si>
  <si>
    <t xml:space="preserve">Medicare </t>
  </si>
  <si>
    <t xml:space="preserve">Revenue </t>
  </si>
  <si>
    <t>Expense Annual Inflation Rate</t>
  </si>
  <si>
    <t>Marketing</t>
  </si>
  <si>
    <t xml:space="preserve">  </t>
  </si>
  <si>
    <t>Cash Flow (Direct Method)</t>
  </si>
  <si>
    <t>Income Statement Annual</t>
  </si>
  <si>
    <t>Balance Sheet Annual</t>
  </si>
  <si>
    <t>Cash Flow Statement Annual</t>
  </si>
  <si>
    <t>`</t>
  </si>
  <si>
    <t>Gross margin %</t>
  </si>
  <si>
    <t xml:space="preserve">Net Profit Before Tax </t>
  </si>
  <si>
    <t>Net Profit After Tax %</t>
  </si>
  <si>
    <t>Net Profit margin %</t>
  </si>
  <si>
    <t>Avg monthly revenue per patient</t>
  </si>
  <si>
    <t>Avg net profit per patient</t>
  </si>
  <si>
    <t>Book Value and Depreciation Calculator (Using Straight Line Depreciation Method)</t>
  </si>
  <si>
    <t>Accounts Receivable at EOY</t>
  </si>
  <si>
    <t>Accounts Receivable Outstanding</t>
  </si>
  <si>
    <t xml:space="preserve">Medicare and Medicaid </t>
  </si>
  <si>
    <t xml:space="preserve">Revenue Calculation </t>
  </si>
  <si>
    <t>Accounts Receivable:</t>
  </si>
  <si>
    <t>Opening Cash Equivalents</t>
  </si>
  <si>
    <t>Change in Cash Equivalents</t>
  </si>
  <si>
    <t>Net Cash Equivalents</t>
  </si>
  <si>
    <t>CAPEX Payable</t>
  </si>
  <si>
    <t>Total Accumulated Debt</t>
  </si>
  <si>
    <t>Total Fixed Expenses</t>
  </si>
  <si>
    <t>Total Non-Current Assets</t>
  </si>
  <si>
    <t>Total Current Liabilities</t>
  </si>
  <si>
    <t>Total Non Current Liabilities</t>
  </si>
  <si>
    <t>Net Cash Flow from Investing Activities</t>
  </si>
  <si>
    <t>Net Cash Flow from Financing Activities</t>
  </si>
  <si>
    <t>Corporate Taxes Paid</t>
  </si>
  <si>
    <t>Date of Fire:</t>
  </si>
  <si>
    <t>Treatments Offerings</t>
  </si>
  <si>
    <t>Counseling Services</t>
  </si>
  <si>
    <t>Clinic Startup Costs</t>
  </si>
  <si>
    <t>Counseling</t>
  </si>
  <si>
    <t>Clinic Initial Assumptions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</si>
</sst>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8"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###0_);\(###0\);_(&quot;-&quot;_);_)@_)"/>
    <numFmt numFmtId="165" formatCode="_(#,##0.0_);\(#,##0.0\);_(&quot;-&quot;_);_)@_)"/>
    <numFmt numFmtId="166" formatCode="_(#,##0_);\(#,##0\);_(&quot;-&quot;_);_)@_)"/>
    <numFmt numFmtId="167" formatCode="_)d\-mmm\-yy_);_)d\-mmm\-yy_);_)&quot;-&quot;_);_)@_)"/>
    <numFmt numFmtId="168" formatCode="_-* #,##0.00_-;\-* #,##0.00_-;_-* &quot;-&quot;??_-;_-@_-"/>
    <numFmt numFmtId="169" formatCode="_-* #,##0_-;\-* #,##0_-;_-* &quot;-&quot;??_-;_-@_-"/>
    <numFmt numFmtId="170" formatCode="[$-409]mmm\-yy;@"/>
    <numFmt numFmtId="171" formatCode="0.0%"/>
    <numFmt numFmtId="172" formatCode="_(#,##0.0%_);\(#,##0.0%\);_(&quot;-&quot;_);_)@_)"/>
    <numFmt numFmtId="173" formatCode="0.0"/>
    <numFmt numFmtId="174" formatCode="_(&quot;$&quot;* #,##0_);_(&quot;$&quot;* \(#,##0\);_(&quot;$&quot;* &quot;-&quot;??_);_(@_)"/>
    <numFmt numFmtId="175" formatCode="[$-409]d\-mmm\-yy;@"/>
    <numFmt numFmtId="176" formatCode="[$-409]mmm;@"/>
    <numFmt numFmtId="177" formatCode="_(#,##0%_);\(#,##0%\);_(&quot;-&quot;_);_)@_)"/>
    <numFmt numFmtId="178" formatCode="_(* #,##0.00_);_(* \(#,##0.00\);_(* &quot;-&quot;_);_(@_)"/>
    <numFmt numFmtId="179" formatCode="#,##0\x_ ;\-#,##0\x\ ;\-"/>
    <numFmt numFmtId="180" formatCode="dd/mm/yyyy;@"/>
    <numFmt numFmtId="181" formatCode="_(* #,##0_);_(* \(#,##0\);_(* &quot;-&quot;??_);_(@_)"/>
    <numFmt numFmtId="182" formatCode="0&quot;M&quot;_);\-0&quot;M&quot;;0&quot;M&quot;_);@_)"/>
    <numFmt numFmtId="183" formatCode="#,##0_);\(#,##0\);&quot;- &quot;"/>
    <numFmt numFmtId="184" formatCode="&quot;M&quot;#"/>
    <numFmt numFmtId="185" formatCode="_(#,##0_);\(#,##0\);_(#,##0_);_)@_)"/>
    <numFmt numFmtId="186" formatCode="&quot;$&quot;#,##0.00"/>
    <numFmt numFmtId="187" formatCode="0.0000%"/>
    <numFmt numFmtId="188" formatCode="&quot;$&quot;#,##0.0"/>
  </numFmts>
  <fonts count="162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name val="Tahoma"/>
      <family val="2"/>
      <charset val="204"/>
    </font>
    <font>
      <sz val="8"/>
      <name val="Calibri"/>
      <family val="2"/>
    </font>
    <font>
      <b/>
      <sz val="14"/>
      <name val="Calibri Light"/>
      <family val="2"/>
      <charset val="204"/>
      <scheme val="major"/>
    </font>
    <font>
      <b/>
      <sz val="14"/>
      <color indexed="60"/>
      <name val="Calibri"/>
      <family val="2"/>
    </font>
    <font>
      <sz val="8"/>
      <name val="Calibri"/>
      <family val="2"/>
      <charset val="204"/>
      <scheme val="minor"/>
    </font>
    <font>
      <b/>
      <sz val="9"/>
      <name val="Tahoma"/>
      <family val="2"/>
      <charset val="204"/>
    </font>
    <font>
      <b/>
      <sz val="9"/>
      <color rgb="FF0069B3"/>
      <name val="Calibri"/>
      <family val="2"/>
    </font>
    <font>
      <b/>
      <sz val="12"/>
      <name val="Tahoma"/>
      <family val="2"/>
      <charset val="204"/>
    </font>
    <font>
      <b/>
      <sz val="12"/>
      <name val="Calibri"/>
      <family val="2"/>
    </font>
    <font>
      <b/>
      <u/>
      <sz val="8"/>
      <color indexed="56"/>
      <name val="Tahoma"/>
      <family val="2"/>
      <charset val="204"/>
    </font>
    <font>
      <b/>
      <u/>
      <sz val="8"/>
      <color indexed="56"/>
      <name val="Calibri"/>
      <family val="2"/>
    </font>
    <font>
      <sz val="8"/>
      <color rgb="FF0069B3"/>
      <name val="Calibri"/>
      <family val="2"/>
    </font>
    <font>
      <sz val="8"/>
      <color theme="0"/>
      <name val="Calibri"/>
      <family val="2"/>
    </font>
    <font>
      <b/>
      <u/>
      <sz val="8"/>
      <color theme="0"/>
      <name val="Calibri"/>
      <family val="2"/>
    </font>
    <font>
      <b/>
      <sz val="10"/>
      <color indexed="56"/>
      <name val="Wingdings"/>
      <charset val="2"/>
    </font>
    <font>
      <b/>
      <sz val="10"/>
      <color indexed="56"/>
      <name val="Calibri"/>
      <family val="2"/>
    </font>
    <font>
      <sz val="8"/>
      <color rgb="FFFF0000"/>
      <name val="Calibri"/>
      <family val="2"/>
    </font>
    <font>
      <b/>
      <sz val="12"/>
      <color indexed="63"/>
      <name val="Calibri"/>
      <family val="2"/>
    </font>
    <font>
      <b/>
      <sz val="8"/>
      <color rgb="FF0069B3"/>
      <name val="Calibri"/>
      <family val="2"/>
    </font>
    <font>
      <b/>
      <sz val="10"/>
      <name val="Calibri"/>
      <family val="2"/>
    </font>
    <font>
      <b/>
      <u/>
      <sz val="12"/>
      <color theme="0"/>
      <name val="Calibri"/>
      <family val="2"/>
    </font>
    <font>
      <b/>
      <u/>
      <sz val="8"/>
      <color rgb="FF0069B3"/>
      <name val="Calibri"/>
      <family val="2"/>
    </font>
    <font>
      <b/>
      <sz val="9"/>
      <name val="Calibri"/>
      <family val="2"/>
    </font>
    <font>
      <sz val="12"/>
      <color rgb="FF0069B3"/>
      <name val="Calibri"/>
      <family val="2"/>
    </font>
    <font>
      <b/>
      <u/>
      <sz val="11"/>
      <color theme="0"/>
      <name val="Calibri"/>
      <family val="2"/>
    </font>
    <font>
      <b/>
      <sz val="10"/>
      <name val="Calibri Light"/>
      <family val="2"/>
      <charset val="204"/>
      <scheme val="major"/>
    </font>
    <font>
      <b/>
      <u/>
      <sz val="10"/>
      <color theme="0"/>
      <name val="Calibri"/>
      <family val="2"/>
    </font>
    <font>
      <sz val="10"/>
      <color rgb="FF0069B3"/>
      <name val="Calibri"/>
      <family val="2"/>
    </font>
    <font>
      <sz val="11"/>
      <color theme="1"/>
      <name val="Calibri"/>
      <family val="2"/>
    </font>
    <font>
      <sz val="11"/>
      <color rgb="FF0069B3"/>
      <name val="Calibri"/>
      <family val="2"/>
    </font>
    <font>
      <b/>
      <sz val="8"/>
      <name val="Tahoma"/>
      <family val="2"/>
      <charset val="204"/>
    </font>
    <font>
      <b/>
      <sz val="8"/>
      <name val="Calibri"/>
      <family val="2"/>
    </font>
    <font>
      <b/>
      <sz val="8"/>
      <name val="Calibri Light"/>
      <family val="2"/>
      <charset val="204"/>
      <scheme val="major"/>
    </font>
    <font>
      <b/>
      <u/>
      <sz val="10"/>
      <color rgb="FF0069B3"/>
      <name val="Calibri"/>
      <family val="2"/>
      <scheme val="minor"/>
    </font>
    <font>
      <sz val="8"/>
      <name val="Calibri"/>
      <family val="2"/>
      <scheme val="minor"/>
    </font>
    <font>
      <sz val="8"/>
      <color rgb="FF0069B3"/>
      <name val="Calibri"/>
      <family val="2"/>
      <scheme val="minor"/>
    </font>
    <font>
      <sz val="8"/>
      <color rgb="FF0070C0"/>
      <name val="Calibri"/>
      <family val="2"/>
      <scheme val="minor"/>
    </font>
    <font>
      <b/>
      <sz val="9"/>
      <name val="Calibri Light"/>
      <family val="2"/>
      <charset val="204"/>
      <scheme val="major"/>
    </font>
    <font>
      <b/>
      <sz val="12"/>
      <color rgb="FF0069B3"/>
      <name val="Calibri"/>
      <family val="2"/>
      <scheme val="minor"/>
    </font>
    <font>
      <b/>
      <sz val="8"/>
      <color rgb="FF0069B3"/>
      <name val="Calibri"/>
      <family val="2"/>
      <scheme val="minor"/>
    </font>
    <font>
      <b/>
      <sz val="9"/>
      <color rgb="FF0069B3"/>
      <name val="Calibri"/>
      <family val="2"/>
      <scheme val="minor"/>
    </font>
    <font>
      <sz val="8"/>
      <name val="Calibri Light"/>
      <family val="2"/>
      <charset val="204"/>
      <scheme val="major"/>
    </font>
    <font>
      <b/>
      <sz val="8"/>
      <name val="Calibri"/>
      <family val="2"/>
      <scheme val="minor"/>
    </font>
    <font>
      <b/>
      <sz val="8"/>
      <name val="Calibri"/>
      <family val="2"/>
      <charset val="204"/>
      <scheme val="minor"/>
    </font>
    <font>
      <sz val="10"/>
      <name val="Calibri"/>
      <family val="2"/>
    </font>
    <font>
      <b/>
      <u/>
      <sz val="14"/>
      <color theme="0"/>
      <name val="Calibri"/>
      <family val="2"/>
    </font>
    <font>
      <b/>
      <sz val="11"/>
      <color theme="0"/>
      <name val="Calibri"/>
      <family val="2"/>
    </font>
    <font>
      <sz val="11"/>
      <color theme="0"/>
      <name val="Calibri"/>
      <family val="2"/>
    </font>
    <font>
      <u/>
      <sz val="10"/>
      <name val="Calibri"/>
      <family val="2"/>
    </font>
    <font>
      <sz val="11"/>
      <name val="Calibri"/>
      <family val="2"/>
    </font>
    <font>
      <b/>
      <sz val="10"/>
      <color theme="0"/>
      <name val="Calibri"/>
      <family val="2"/>
    </font>
    <font>
      <u/>
      <sz val="10"/>
      <color theme="1"/>
      <name val="Calibri"/>
      <family val="2"/>
    </font>
    <font>
      <u/>
      <sz val="12"/>
      <color theme="0"/>
      <name val="Calibri"/>
      <family val="2"/>
    </font>
    <font>
      <sz val="9"/>
      <name val="Calibri"/>
      <family val="2"/>
    </font>
    <font>
      <b/>
      <sz val="16"/>
      <color indexed="60"/>
      <name val="Calibri"/>
      <family val="2"/>
    </font>
    <font>
      <sz val="9"/>
      <color rgb="FF0069B3"/>
      <name val="Calibri"/>
      <family val="2"/>
    </font>
    <font>
      <b/>
      <sz val="12"/>
      <color theme="0"/>
      <name val="Calibri"/>
      <family val="2"/>
    </font>
    <font>
      <b/>
      <sz val="10"/>
      <color theme="0"/>
      <name val="Calibri"/>
      <family val="2"/>
      <charset val="204"/>
      <scheme val="minor"/>
    </font>
    <font>
      <b/>
      <sz val="10"/>
      <name val="Calibri"/>
      <family val="2"/>
      <charset val="204"/>
      <scheme val="minor"/>
    </font>
    <font>
      <b/>
      <sz val="11"/>
      <color rgb="FF0069B3"/>
      <name val="Calibri"/>
      <family val="2"/>
    </font>
    <font>
      <sz val="10"/>
      <name val="Calibri"/>
      <family val="2"/>
      <charset val="204"/>
      <scheme val="minor"/>
    </font>
    <font>
      <sz val="9"/>
      <color rgb="FF0069B3"/>
      <name val="Tahoma"/>
      <family val="2"/>
      <charset val="204"/>
    </font>
    <font>
      <b/>
      <sz val="9"/>
      <color indexed="60"/>
      <name val="Calibri"/>
      <family val="2"/>
    </font>
    <font>
      <b/>
      <u/>
      <sz val="9"/>
      <color rgb="FF0069B3"/>
      <name val="Calibri"/>
      <family val="2"/>
    </font>
    <font>
      <b/>
      <sz val="9"/>
      <color rgb="FF0070C0"/>
      <name val="Calibri"/>
      <family val="2"/>
    </font>
    <font>
      <i/>
      <sz val="9"/>
      <name val="Calibri"/>
      <family val="2"/>
    </font>
    <font>
      <i/>
      <sz val="9"/>
      <color rgb="FF0069B3"/>
      <name val="Calibri"/>
      <family val="2"/>
    </font>
    <font>
      <b/>
      <sz val="11"/>
      <name val="Calibri"/>
      <family val="2"/>
    </font>
    <font>
      <b/>
      <sz val="10"/>
      <name val="Tahoma"/>
      <family val="2"/>
      <charset val="204"/>
    </font>
    <font>
      <sz val="8"/>
      <color theme="0"/>
      <name val="Calibri"/>
      <family val="2"/>
      <charset val="204"/>
      <scheme val="minor"/>
    </font>
    <font>
      <b/>
      <sz val="10"/>
      <color rgb="FF0069B3"/>
      <name val="Calibri"/>
      <family val="2"/>
      <scheme val="minor"/>
    </font>
    <font>
      <sz val="8"/>
      <color rgb="FF0069B3"/>
      <name val="Calibri"/>
      <family val="2"/>
      <charset val="204"/>
      <scheme val="minor"/>
    </font>
    <font>
      <b/>
      <sz val="12"/>
      <name val="Calibri Light"/>
      <family val="2"/>
      <charset val="204"/>
      <scheme val="major"/>
    </font>
    <font>
      <b/>
      <u/>
      <sz val="8"/>
      <color indexed="56"/>
      <name val="Calibri"/>
      <family val="2"/>
      <charset val="204"/>
      <scheme val="minor"/>
    </font>
    <font>
      <b/>
      <sz val="12"/>
      <color theme="0"/>
      <name val="Calibri"/>
      <family val="2"/>
      <scheme val="minor"/>
    </font>
    <font>
      <b/>
      <sz val="10"/>
      <color rgb="FF0069B3"/>
      <name val="Calibri Light"/>
      <family val="2"/>
      <scheme val="major"/>
    </font>
    <font>
      <b/>
      <sz val="8"/>
      <color rgb="FF0069B3"/>
      <name val="Calibri"/>
      <family val="2"/>
      <charset val="204"/>
      <scheme val="minor"/>
    </font>
    <font>
      <b/>
      <sz val="8"/>
      <color rgb="FF0069B3"/>
      <name val="Calibri Light"/>
      <family val="2"/>
      <scheme val="major"/>
    </font>
    <font>
      <sz val="10"/>
      <color theme="0"/>
      <name val="Calibri"/>
      <family val="2"/>
    </font>
    <font>
      <sz val="10"/>
      <color rgb="FF0070C0"/>
      <name val="Calibri"/>
      <family val="2"/>
    </font>
    <font>
      <b/>
      <sz val="10"/>
      <color rgb="FF0070C0"/>
      <name val="Calibri"/>
      <family val="2"/>
    </font>
    <font>
      <b/>
      <u/>
      <sz val="10"/>
      <color rgb="FF0070C0"/>
      <name val="Calibri"/>
      <family val="2"/>
    </font>
    <font>
      <sz val="8"/>
      <name val="Calibri Light"/>
      <family val="2"/>
      <scheme val="major"/>
    </font>
    <font>
      <sz val="8"/>
      <color rgb="FF0070C0"/>
      <name val="Calibri"/>
      <family val="2"/>
      <charset val="204"/>
      <scheme val="minor"/>
    </font>
    <font>
      <b/>
      <sz val="8"/>
      <color rgb="FF0070C0"/>
      <name val="Calibri"/>
      <family val="2"/>
      <charset val="204"/>
      <scheme val="minor"/>
    </font>
    <font>
      <sz val="11"/>
      <color rgb="FF0070C0"/>
      <name val="Calibri"/>
      <family val="2"/>
    </font>
    <font>
      <b/>
      <sz val="11"/>
      <color rgb="FF0070C0"/>
      <name val="Calibri"/>
      <family val="2"/>
    </font>
    <font>
      <sz val="11"/>
      <color rgb="FFFF0000"/>
      <name val="Calibri"/>
      <family val="2"/>
    </font>
    <font>
      <sz val="11"/>
      <color theme="4"/>
      <name val="Calibri"/>
      <family val="2"/>
    </font>
    <font>
      <sz val="7"/>
      <color rgb="FF0070C0"/>
      <name val="Calibri"/>
      <family val="2"/>
      <charset val="204"/>
      <scheme val="minor"/>
    </font>
    <font>
      <sz val="9"/>
      <name val="Calibri"/>
      <family val="2"/>
      <scheme val="minor"/>
    </font>
    <font>
      <b/>
      <u/>
      <sz val="8"/>
      <name val="Calibri"/>
      <family val="2"/>
      <scheme val="minor"/>
    </font>
    <font>
      <b/>
      <sz val="14"/>
      <color rgb="FF0069B3"/>
      <name val="Calibri Light"/>
      <family val="2"/>
      <charset val="204"/>
      <scheme val="major"/>
    </font>
    <font>
      <b/>
      <sz val="10"/>
      <color rgb="FF0069B3"/>
      <name val="Calibri Light"/>
      <family val="2"/>
      <charset val="204"/>
      <scheme val="major"/>
    </font>
    <font>
      <b/>
      <sz val="8"/>
      <color rgb="FF0069B3"/>
      <name val="Calibri Light"/>
      <family val="2"/>
      <charset val="204"/>
      <scheme val="major"/>
    </font>
    <font>
      <b/>
      <sz val="10"/>
      <color theme="0"/>
      <name val="Calibri"/>
      <family val="2"/>
      <scheme val="minor"/>
    </font>
    <font>
      <b/>
      <sz val="10"/>
      <color indexed="9"/>
      <name val="Arial"/>
      <family val="2"/>
    </font>
    <font>
      <b/>
      <sz val="10"/>
      <color rgb="FF0069B3"/>
      <name val="Arial"/>
      <family val="2"/>
    </font>
    <font>
      <b/>
      <sz val="9"/>
      <color rgb="FF0069B3"/>
      <name val="Calibri Light"/>
      <family val="2"/>
      <charset val="204"/>
      <scheme val="major"/>
    </font>
    <font>
      <b/>
      <sz val="10"/>
      <color theme="0"/>
      <name val="Calibri Light"/>
      <family val="2"/>
      <scheme val="major"/>
    </font>
    <font>
      <b/>
      <sz val="14"/>
      <color theme="0"/>
      <name val="Calibri Light"/>
      <family val="2"/>
      <charset val="204"/>
      <scheme val="major"/>
    </font>
    <font>
      <sz val="10"/>
      <name val="Calibri"/>
      <family val="2"/>
      <scheme val="minor"/>
    </font>
    <font>
      <b/>
      <sz val="11"/>
      <name val="Calibri Light"/>
      <family val="2"/>
      <charset val="204"/>
      <scheme val="major"/>
    </font>
    <font>
      <sz val="11"/>
      <name val="Calibri Light"/>
      <family val="2"/>
      <charset val="204"/>
      <scheme val="major"/>
    </font>
    <font>
      <sz val="11"/>
      <name val="Calibri"/>
      <family val="2"/>
      <charset val="204"/>
      <scheme val="minor"/>
    </font>
    <font>
      <b/>
      <sz val="11"/>
      <name val="Calibri Light"/>
      <family val="2"/>
      <scheme val="major"/>
    </font>
    <font>
      <b/>
      <sz val="11"/>
      <name val="Calibri"/>
      <family val="2"/>
      <charset val="204"/>
      <scheme val="minor"/>
    </font>
    <font>
      <b/>
      <sz val="9"/>
      <color rgb="FF0069B3"/>
      <name val="Calibri"/>
      <family val="2"/>
      <charset val="204"/>
      <scheme val="minor"/>
    </font>
    <font>
      <b/>
      <u val="singleAccounting"/>
      <sz val="11"/>
      <color theme="0"/>
      <name val="Calibri Light"/>
      <family val="2"/>
      <charset val="204"/>
      <scheme val="major"/>
    </font>
    <font>
      <sz val="9"/>
      <color rgb="FF0069B3"/>
      <name val="Calibri"/>
      <family val="2"/>
      <charset val="204"/>
      <scheme val="minor"/>
    </font>
    <font>
      <b/>
      <sz val="8"/>
      <color theme="0"/>
      <name val="Calibri"/>
      <family val="2"/>
      <scheme val="minor"/>
    </font>
    <font>
      <b/>
      <sz val="12"/>
      <color theme="0"/>
      <name val="Calibri Light"/>
      <family val="2"/>
      <charset val="204"/>
      <scheme val="major"/>
    </font>
    <font>
      <b/>
      <sz val="16"/>
      <color theme="0"/>
      <name val="Calibri"/>
      <family val="2"/>
    </font>
    <font>
      <b/>
      <sz val="11"/>
      <color theme="0"/>
      <name val="Calibri Light"/>
      <family val="2"/>
      <charset val="204"/>
      <scheme val="major"/>
    </font>
    <font>
      <b/>
      <sz val="11"/>
      <color theme="0"/>
      <name val="Calibri"/>
      <family val="2"/>
      <charset val="204"/>
      <scheme val="minor"/>
    </font>
    <font>
      <sz val="10"/>
      <color rgb="FF0069B3"/>
      <name val="Calibri"/>
      <family val="2"/>
      <charset val="204"/>
      <scheme val="minor"/>
    </font>
    <font>
      <b/>
      <sz val="9"/>
      <color theme="0"/>
      <name val="Calibri"/>
      <family val="2"/>
      <scheme val="minor"/>
    </font>
    <font>
      <b/>
      <u val="singleAccounting"/>
      <sz val="12"/>
      <color theme="0"/>
      <name val="Calibri Light"/>
      <family val="2"/>
      <charset val="204"/>
      <scheme val="major"/>
    </font>
    <font>
      <sz val="9"/>
      <name val="Calibri Light"/>
      <family val="2"/>
      <charset val="204"/>
      <scheme val="major"/>
    </font>
    <font>
      <b/>
      <sz val="9"/>
      <name val="Calibri"/>
      <family val="2"/>
      <scheme val="minor"/>
    </font>
    <font>
      <sz val="9"/>
      <name val="Calibri"/>
      <family val="2"/>
      <charset val="204"/>
      <scheme val="minor"/>
    </font>
    <font>
      <b/>
      <sz val="14"/>
      <color theme="0"/>
      <name val="Calibri"/>
      <family val="2"/>
    </font>
    <font>
      <b/>
      <u/>
      <sz val="16"/>
      <color theme="0"/>
      <name val="Calibri"/>
      <family val="2"/>
    </font>
    <font>
      <sz val="12"/>
      <color theme="0"/>
      <name val="Calibri"/>
      <family val="2"/>
      <scheme val="minor"/>
    </font>
    <font>
      <sz val="14"/>
      <color theme="0"/>
      <name val="Calibri"/>
      <family val="2"/>
      <scheme val="minor"/>
    </font>
    <font>
      <b/>
      <u/>
      <sz val="10"/>
      <name val="Calibri"/>
      <family val="2"/>
      <scheme val="minor"/>
    </font>
    <font>
      <b/>
      <u/>
      <sz val="10"/>
      <color theme="0"/>
      <name val="Calibri"/>
      <family val="2"/>
      <scheme val="minor"/>
    </font>
    <font>
      <b/>
      <sz val="10"/>
      <name val="Calibri"/>
      <family val="2"/>
      <scheme val="minor"/>
    </font>
    <font>
      <sz val="11"/>
      <color theme="0"/>
      <name val="Calibri"/>
      <family val="2"/>
      <charset val="204"/>
      <scheme val="minor"/>
    </font>
    <font>
      <sz val="14"/>
      <color theme="0"/>
      <name val="Calibri"/>
      <family val="2"/>
      <charset val="204"/>
      <scheme val="minor"/>
    </font>
    <font>
      <sz val="12"/>
      <color theme="0"/>
      <name val="Calibri"/>
      <family val="2"/>
    </font>
    <font>
      <sz val="9"/>
      <color rgb="FF0069B3"/>
      <name val="Calibri"/>
      <family val="2"/>
      <scheme val="minor"/>
    </font>
    <font>
      <b/>
      <sz val="12"/>
      <color theme="0"/>
      <name val="Calibri Light"/>
      <family val="2"/>
      <scheme val="major"/>
    </font>
    <font>
      <u/>
      <sz val="10"/>
      <name val="Calibri Light"/>
      <family val="2"/>
      <scheme val="major"/>
    </font>
    <font>
      <u/>
      <sz val="10"/>
      <name val="Calibri"/>
      <family val="2"/>
      <charset val="204"/>
      <scheme val="minor"/>
    </font>
    <font>
      <u/>
      <sz val="10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u/>
      <sz val="8"/>
      <name val="Calibri"/>
      <family val="2"/>
      <charset val="204"/>
      <scheme val="minor"/>
    </font>
    <font>
      <sz val="10"/>
      <color rgb="FF0069B3"/>
      <name val="Calibri"/>
      <family val="2"/>
      <scheme val="minor"/>
    </font>
    <font>
      <sz val="10"/>
      <color theme="0" tint="-0.249977111117893"/>
      <name val="Calibri"/>
      <family val="2"/>
      <charset val="204"/>
      <scheme val="minor"/>
    </font>
    <font>
      <b/>
      <u/>
      <sz val="9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 Light"/>
      <family val="2"/>
      <charset val="204"/>
      <scheme val="major"/>
    </font>
    <font>
      <b/>
      <sz val="16"/>
      <color theme="0"/>
      <name val="Calibri"/>
      <family val="2"/>
      <scheme val="minor"/>
    </font>
    <font>
      <b/>
      <sz val="8"/>
      <color rgb="FF0070C0"/>
      <name val="Calibri"/>
      <family val="2"/>
      <scheme val="minor"/>
    </font>
    <font>
      <b/>
      <u/>
      <sz val="10"/>
      <name val="Calibri"/>
      <family val="2"/>
    </font>
    <font>
      <sz val="16"/>
      <color theme="0"/>
      <name val="Calibri"/>
      <family val="2"/>
      <charset val="204"/>
      <scheme val="minor"/>
    </font>
    <font>
      <b/>
      <u/>
      <sz val="9"/>
      <name val="Calibri"/>
      <family val="2"/>
    </font>
    <font>
      <sz val="14"/>
      <name val="Calibri"/>
      <family val="2"/>
    </font>
    <font>
      <sz val="14"/>
      <color theme="0"/>
      <name val="Calibri"/>
      <family val="2"/>
    </font>
    <font>
      <b/>
      <sz val="9"/>
      <color theme="0"/>
      <name val="Calibri Light"/>
      <family val="2"/>
      <charset val="204"/>
      <scheme val="major"/>
    </font>
    <font>
      <sz val="8"/>
      <color theme="0"/>
      <name val="Calibri Light"/>
      <family val="2"/>
      <charset val="204"/>
      <scheme val="major"/>
    </font>
    <font>
      <sz val="8"/>
      <color theme="0"/>
      <name val="Calibri"/>
      <family val="2"/>
      <scheme val="minor"/>
    </font>
    <font>
      <b/>
      <sz val="8"/>
      <color theme="0"/>
      <name val="Calibri"/>
      <family val="2"/>
      <charset val="204"/>
      <scheme val="minor"/>
    </font>
    <font>
      <sz val="12"/>
      <color rgb="FF0069B3"/>
      <name val="Calibri"/>
      <family val="2"/>
      <charset val="204"/>
      <scheme val="minor"/>
    </font>
    <font>
      <b/>
      <sz val="12"/>
      <color rgb="FF0069B3"/>
      <name val="Calibri"/>
      <family val="2"/>
      <charset val="204"/>
      <scheme val="minor"/>
    </font>
    <font>
      <sz val="12"/>
      <name val="Calibri"/>
      <family val="2"/>
      <charset val="204"/>
      <scheme val="minor"/>
    </font>
    <font>
      <sz val="12"/>
      <name val="Calibri Light"/>
      <family val="2"/>
      <scheme val="major"/>
    </font>
    <font>
      <sz val="12"/>
      <name val="Calibri Light"/>
      <family val="2"/>
      <charset val="204"/>
      <scheme val="major"/>
    </font>
  </fonts>
  <fills count="1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0069B3"/>
        <bgColor indexed="64"/>
      </patternFill>
    </fill>
    <fill>
      <patternFill patternType="solid">
        <fgColor theme="0"/>
        <bgColor theme="0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8D8D8"/>
        <bgColor indexed="64"/>
      </patternFill>
    </fill>
    <fill>
      <patternFill patternType="solid">
        <fgColor rgb="FFE6E7EA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DDFFDE"/>
        <bgColor indexed="64"/>
      </patternFill>
    </fill>
    <fill>
      <patternFill patternType="solid">
        <fgColor theme="1" tint="4.9989318521683403E-2"/>
        <bgColor indexed="64"/>
      </patternFill>
    </fill>
  </fills>
  <borders count="184">
    <border>
      <left/>
      <right/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3"/>
      </bottom>
      <diagonal/>
    </border>
    <border>
      <left/>
      <right/>
      <top style="thin">
        <color indexed="63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 style="hair">
        <color theme="0"/>
      </right>
      <top/>
      <bottom/>
      <diagonal/>
    </border>
    <border>
      <left style="hair">
        <color theme="0"/>
      </left>
      <right style="medium">
        <color theme="0"/>
      </right>
      <top/>
      <bottom style="medium">
        <color theme="0"/>
      </bottom>
      <diagonal/>
    </border>
    <border>
      <left/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/>
      <right/>
      <top/>
      <bottom style="medium">
        <color theme="0"/>
      </bottom>
      <diagonal/>
    </border>
    <border>
      <left style="hair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/>
      <bottom/>
      <diagonal/>
    </border>
    <border>
      <left/>
      <right/>
      <top style="medium">
        <color theme="0"/>
      </top>
      <bottom/>
      <diagonal/>
    </border>
    <border>
      <left style="medium">
        <color theme="0"/>
      </left>
      <right/>
      <top style="medium">
        <color theme="0"/>
      </top>
      <bottom/>
      <diagonal/>
    </border>
    <border>
      <left/>
      <right style="thin">
        <color theme="0"/>
      </right>
      <top/>
      <bottom style="medium">
        <color theme="0"/>
      </bottom>
      <diagonal/>
    </border>
    <border>
      <left style="thin">
        <color theme="0"/>
      </left>
      <right style="thin">
        <color theme="0"/>
      </right>
      <top/>
      <bottom style="medium">
        <color theme="0"/>
      </bottom>
      <diagonal/>
    </border>
    <border>
      <left style="thin">
        <color theme="0"/>
      </left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medium">
        <color theme="0"/>
      </right>
      <top/>
      <bottom/>
      <diagonal/>
    </border>
    <border>
      <left/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 style="medium">
        <color theme="0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theme="0"/>
      </left>
      <right style="thick">
        <color theme="0"/>
      </right>
      <top style="medium">
        <color theme="0"/>
      </top>
      <bottom/>
      <diagonal/>
    </border>
    <border>
      <left style="thick">
        <color theme="0"/>
      </left>
      <right/>
      <top style="medium">
        <color theme="0"/>
      </top>
      <bottom/>
      <diagonal/>
    </border>
    <border>
      <left/>
      <right style="thick">
        <color theme="0"/>
      </right>
      <top style="medium">
        <color theme="0"/>
      </top>
      <bottom/>
      <diagonal/>
    </border>
    <border>
      <left style="medium">
        <color theme="0"/>
      </left>
      <right/>
      <top/>
      <bottom style="medium">
        <color theme="0"/>
      </bottom>
      <diagonal/>
    </border>
    <border>
      <left style="medium">
        <color theme="0"/>
      </left>
      <right style="thick">
        <color theme="0"/>
      </right>
      <top/>
      <bottom style="medium">
        <color theme="0"/>
      </bottom>
      <diagonal/>
    </border>
    <border>
      <left/>
      <right style="thick">
        <color theme="0"/>
      </right>
      <top/>
      <bottom style="medium">
        <color theme="0"/>
      </bottom>
      <diagonal/>
    </border>
    <border>
      <left/>
      <right style="thick">
        <color theme="0"/>
      </right>
      <top/>
      <bottom style="thin">
        <color indexed="63"/>
      </bottom>
      <diagonal/>
    </border>
    <border>
      <left/>
      <right style="medium">
        <color theme="0"/>
      </right>
      <top/>
      <bottom style="thin">
        <color indexed="63"/>
      </bottom>
      <diagonal/>
    </border>
    <border>
      <left/>
      <right/>
      <top style="hair">
        <color theme="0" tint="-0.499984740745262"/>
      </top>
      <bottom/>
      <diagonal/>
    </border>
    <border>
      <left style="medium">
        <color theme="0"/>
      </left>
      <right style="medium">
        <color theme="0"/>
      </right>
      <top style="thin">
        <color theme="0"/>
      </top>
      <bottom style="thin">
        <color theme="0"/>
      </bottom>
      <diagonal/>
    </border>
    <border>
      <left/>
      <right/>
      <top style="hair">
        <color theme="0" tint="-0.499984740745262"/>
      </top>
      <bottom style="hair">
        <color theme="0" tint="-0.499984740745262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/>
      <right/>
      <top/>
      <bottom style="thick">
        <color theme="0"/>
      </bottom>
      <diagonal/>
    </border>
    <border>
      <left/>
      <right style="thick">
        <color theme="0"/>
      </right>
      <top/>
      <bottom/>
      <diagonal/>
    </border>
    <border>
      <left style="thick">
        <color theme="0"/>
      </left>
      <right style="medium">
        <color theme="0"/>
      </right>
      <top style="thick">
        <color theme="0"/>
      </top>
      <bottom style="thick">
        <color theme="0"/>
      </bottom>
      <diagonal/>
    </border>
    <border>
      <left style="medium">
        <color theme="0"/>
      </left>
      <right style="medium">
        <color theme="0"/>
      </right>
      <top style="thick">
        <color theme="0"/>
      </top>
      <bottom style="thick">
        <color theme="0"/>
      </bottom>
      <diagonal/>
    </border>
    <border>
      <left/>
      <right style="medium">
        <color theme="0"/>
      </right>
      <top style="thick">
        <color theme="0"/>
      </top>
      <bottom style="thick">
        <color theme="0"/>
      </bottom>
      <diagonal/>
    </border>
    <border>
      <left style="hair">
        <color theme="0"/>
      </left>
      <right/>
      <top/>
      <bottom style="hair">
        <color theme="0" tint="-0.499984740745262"/>
      </bottom>
      <diagonal/>
    </border>
    <border>
      <left style="thin">
        <color theme="0"/>
      </left>
      <right style="medium">
        <color theme="0"/>
      </right>
      <top/>
      <bottom style="thin">
        <color theme="0"/>
      </bottom>
      <diagonal/>
    </border>
    <border>
      <left style="medium">
        <color theme="0"/>
      </left>
      <right style="medium">
        <color theme="0"/>
      </right>
      <top/>
      <bottom style="thin">
        <color theme="0"/>
      </bottom>
      <diagonal/>
    </border>
    <border>
      <left/>
      <right style="medium">
        <color theme="0"/>
      </right>
      <top/>
      <bottom style="thin">
        <color theme="0"/>
      </bottom>
      <diagonal/>
    </border>
    <border>
      <left style="hair">
        <color theme="0"/>
      </left>
      <right style="hair">
        <color theme="0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/>
      </left>
      <right style="medium">
        <color theme="0"/>
      </right>
      <top style="thin">
        <color theme="0"/>
      </top>
      <bottom style="thin">
        <color theme="0"/>
      </bottom>
      <diagonal/>
    </border>
    <border>
      <left/>
      <right style="medium">
        <color theme="0"/>
      </right>
      <top style="thin">
        <color theme="0"/>
      </top>
      <bottom style="thin">
        <color theme="0"/>
      </bottom>
      <diagonal/>
    </border>
    <border>
      <left style="thick">
        <color theme="0"/>
      </left>
      <right style="thick">
        <color theme="0"/>
      </right>
      <top/>
      <bottom/>
      <diagonal/>
    </border>
    <border>
      <left style="hair">
        <color theme="0"/>
      </left>
      <right style="hair">
        <color theme="0"/>
      </right>
      <top/>
      <bottom/>
      <diagonal/>
    </border>
    <border>
      <left style="hair">
        <color theme="0"/>
      </left>
      <right style="hair">
        <color theme="0"/>
      </right>
      <top style="hair">
        <color theme="0" tint="-0.499984740745262"/>
      </top>
      <bottom/>
      <diagonal/>
    </border>
    <border>
      <left style="medium">
        <color theme="0"/>
      </left>
      <right style="medium">
        <color theme="0"/>
      </right>
      <top/>
      <bottom style="thin">
        <color indexed="63"/>
      </bottom>
      <diagonal/>
    </border>
    <border>
      <left/>
      <right style="thick">
        <color theme="0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ck">
        <color theme="0"/>
      </left>
      <right style="thick">
        <color theme="0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ck">
        <color theme="0"/>
      </left>
      <right/>
      <top/>
      <bottom/>
      <diagonal/>
    </border>
    <border>
      <left/>
      <right/>
      <top style="thick">
        <color theme="0"/>
      </top>
      <bottom/>
      <diagonal/>
    </border>
    <border>
      <left style="thick">
        <color theme="0"/>
      </left>
      <right/>
      <top/>
      <bottom style="medium">
        <color theme="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 style="thin">
        <color indexed="64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double">
        <color indexed="64"/>
      </bottom>
      <diagonal/>
    </border>
    <border>
      <left style="thin">
        <color theme="0"/>
      </left>
      <right style="thin">
        <color theme="0"/>
      </right>
      <top/>
      <bottom style="medium">
        <color theme="1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theme="0" tint="-0.499984740745262"/>
      </bottom>
      <diagonal/>
    </border>
    <border>
      <left style="thick">
        <color theme="0"/>
      </left>
      <right style="medium">
        <color theme="0"/>
      </right>
      <top/>
      <bottom style="medium">
        <color theme="0"/>
      </bottom>
      <diagonal/>
    </border>
    <border>
      <left style="thick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/>
      <top/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ck">
        <color theme="0"/>
      </left>
      <right/>
      <top/>
      <bottom style="thin">
        <color indexed="64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thin">
        <color indexed="64"/>
      </bottom>
      <diagonal/>
    </border>
    <border>
      <left style="medium">
        <color theme="0"/>
      </left>
      <right style="medium">
        <color theme="0"/>
      </right>
      <top style="thin">
        <color indexed="64"/>
      </top>
      <bottom style="thin">
        <color indexed="64"/>
      </bottom>
      <diagonal/>
    </border>
    <border>
      <left style="medium">
        <color theme="0"/>
      </left>
      <right style="medium">
        <color theme="0"/>
      </right>
      <top style="thin">
        <color indexed="64"/>
      </top>
      <bottom style="double">
        <color indexed="64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double">
        <color indexed="64"/>
      </bottom>
      <diagonal/>
    </border>
    <border>
      <left style="medium">
        <color theme="0"/>
      </left>
      <right style="medium">
        <color theme="0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medium">
        <color theme="0"/>
      </right>
      <top style="double">
        <color indexed="64"/>
      </top>
      <bottom style="double">
        <color indexed="64"/>
      </bottom>
      <diagonal/>
    </border>
    <border>
      <left style="medium">
        <color theme="0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theme="0"/>
      </left>
      <right style="medium">
        <color theme="0"/>
      </right>
      <top/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hair">
        <color theme="0"/>
      </right>
      <top style="medium">
        <color theme="0"/>
      </top>
      <bottom/>
      <diagonal/>
    </border>
    <border>
      <left style="medium">
        <color theme="0"/>
      </left>
      <right style="double">
        <color indexed="64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double">
        <color indexed="64"/>
      </right>
      <top/>
      <bottom style="medium">
        <color theme="0"/>
      </bottom>
      <diagonal/>
    </border>
    <border>
      <left/>
      <right style="medium">
        <color theme="0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medium">
        <color theme="0"/>
      </right>
      <top style="double">
        <color indexed="64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double">
        <color indexed="64"/>
      </top>
      <bottom style="medium">
        <color theme="0"/>
      </bottom>
      <diagonal/>
    </border>
    <border>
      <left style="medium">
        <color theme="0"/>
      </left>
      <right style="double">
        <color indexed="64"/>
      </right>
      <top style="double">
        <color indexed="64"/>
      </top>
      <bottom style="medium">
        <color theme="0"/>
      </bottom>
      <diagonal/>
    </border>
    <border>
      <left style="double">
        <color indexed="64"/>
      </left>
      <right style="medium">
        <color theme="0"/>
      </right>
      <top style="medium">
        <color theme="0"/>
      </top>
      <bottom style="double">
        <color indexed="64"/>
      </bottom>
      <diagonal/>
    </border>
    <border>
      <left style="medium">
        <color theme="0"/>
      </left>
      <right style="double">
        <color indexed="64"/>
      </right>
      <top style="medium">
        <color theme="0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medium">
        <color theme="0"/>
      </bottom>
      <diagonal/>
    </border>
    <border>
      <left/>
      <right style="double">
        <color indexed="64"/>
      </right>
      <top style="medium">
        <color theme="0"/>
      </top>
      <bottom style="medium">
        <color theme="0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theme="0"/>
      </left>
      <right/>
      <top/>
      <bottom style="double">
        <color indexed="64"/>
      </bottom>
      <diagonal/>
    </border>
    <border>
      <left style="hair">
        <color theme="0"/>
      </left>
      <right style="hair">
        <color theme="0"/>
      </right>
      <top style="hair">
        <color theme="0" tint="-0.499984740745262"/>
      </top>
      <bottom style="thin">
        <color indexed="64"/>
      </bottom>
      <diagonal/>
    </border>
    <border>
      <left style="medium">
        <color theme="0"/>
      </left>
      <right/>
      <top style="medium">
        <color theme="0"/>
      </top>
      <bottom style="thin">
        <color indexed="64"/>
      </bottom>
      <diagonal/>
    </border>
    <border>
      <left/>
      <right style="medium">
        <color theme="0"/>
      </right>
      <top style="medium">
        <color theme="0"/>
      </top>
      <bottom style="thin">
        <color indexed="64"/>
      </bottom>
      <diagonal/>
    </border>
    <border>
      <left/>
      <right style="thick">
        <color theme="0"/>
      </right>
      <top style="medium">
        <color theme="0"/>
      </top>
      <bottom style="thin">
        <color indexed="64"/>
      </bottom>
      <diagonal/>
    </border>
    <border>
      <left style="thick">
        <color theme="0"/>
      </left>
      <right/>
      <top style="medium">
        <color theme="0"/>
      </top>
      <bottom style="thin">
        <color indexed="64"/>
      </bottom>
      <diagonal/>
    </border>
    <border>
      <left/>
      <right/>
      <top style="hair">
        <color theme="0" tint="-0.499984740745262"/>
      </top>
      <bottom style="thin">
        <color indexed="64"/>
      </bottom>
      <diagonal/>
    </border>
    <border>
      <left style="medium">
        <color theme="0"/>
      </left>
      <right style="medium">
        <color theme="0"/>
      </right>
      <top/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theme="0"/>
      </left>
      <right/>
      <top style="hair">
        <color theme="0"/>
      </top>
      <bottom style="hair">
        <color theme="0"/>
      </bottom>
      <diagonal/>
    </border>
    <border>
      <left style="hair">
        <color theme="0"/>
      </left>
      <right/>
      <top style="hair">
        <color theme="0"/>
      </top>
      <bottom style="thin">
        <color indexed="64"/>
      </bottom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thin">
        <color theme="0"/>
      </bottom>
      <diagonal/>
    </border>
    <border>
      <left style="thin">
        <color indexed="63"/>
      </left>
      <right/>
      <top style="thin">
        <color theme="0"/>
      </top>
      <bottom style="thin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thin">
        <color theme="1"/>
      </bottom>
      <diagonal/>
    </border>
    <border>
      <left style="medium">
        <color theme="0"/>
      </left>
      <right style="medium">
        <color theme="0"/>
      </right>
      <top style="thin">
        <color theme="1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thin">
        <color indexed="64"/>
      </top>
      <bottom style="thin">
        <color theme="1"/>
      </bottom>
      <diagonal/>
    </border>
    <border>
      <left style="medium">
        <color theme="0"/>
      </left>
      <right style="medium">
        <color theme="0"/>
      </right>
      <top style="thin">
        <color theme="1"/>
      </top>
      <bottom style="thin">
        <color theme="1"/>
      </bottom>
      <diagonal/>
    </border>
    <border>
      <left style="medium">
        <color theme="0"/>
      </left>
      <right/>
      <top style="thin">
        <color theme="1"/>
      </top>
      <bottom style="thin">
        <color theme="1"/>
      </bottom>
      <diagonal/>
    </border>
    <border>
      <left/>
      <right style="medium">
        <color theme="0"/>
      </right>
      <top style="thin">
        <color theme="1"/>
      </top>
      <bottom/>
      <diagonal/>
    </border>
    <border>
      <left/>
      <right/>
      <top/>
      <bottom style="thin">
        <color theme="1"/>
      </bottom>
      <diagonal/>
    </border>
    <border>
      <left/>
      <right/>
      <top style="thin">
        <color indexed="64"/>
      </top>
      <bottom style="thin">
        <color theme="1"/>
      </bottom>
      <diagonal/>
    </border>
    <border>
      <left style="mediumDashed">
        <color theme="0" tint="-0.499984740745262"/>
      </left>
      <right style="medium">
        <color theme="0"/>
      </right>
      <top/>
      <bottom style="thin">
        <color theme="0"/>
      </bottom>
      <diagonal/>
    </border>
    <border>
      <left style="mediumDashed">
        <color theme="0" tint="-0.499984740745262"/>
      </left>
      <right style="medium">
        <color theme="0"/>
      </right>
      <top style="thin">
        <color theme="0"/>
      </top>
      <bottom style="thin">
        <color theme="0"/>
      </bottom>
      <diagonal/>
    </border>
    <border>
      <left style="medium">
        <color theme="0"/>
      </left>
      <right style="double">
        <color indexed="64"/>
      </right>
      <top style="thin">
        <color theme="0"/>
      </top>
      <bottom style="thin">
        <color theme="0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medium">
        <color theme="0"/>
      </top>
      <bottom style="hair">
        <color theme="0" tint="-0.499984740745262"/>
      </bottom>
      <diagonal/>
    </border>
    <border>
      <left/>
      <right style="double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/>
      <right style="double">
        <color indexed="64"/>
      </right>
      <top style="hair">
        <color theme="0" tint="-0.499984740745262"/>
      </top>
      <bottom style="thin">
        <color indexed="64"/>
      </bottom>
      <diagonal/>
    </border>
    <border>
      <left style="double">
        <color indexed="64"/>
      </left>
      <right style="medium">
        <color theme="0"/>
      </right>
      <top style="thin">
        <color theme="0"/>
      </top>
      <bottom style="double">
        <color indexed="64"/>
      </bottom>
      <diagonal/>
    </border>
    <border>
      <left style="mediumDashed">
        <color theme="0" tint="-0.499984740745262"/>
      </left>
      <right style="medium">
        <color theme="0"/>
      </right>
      <top style="thin">
        <color theme="0"/>
      </top>
      <bottom style="double">
        <color indexed="64"/>
      </bottom>
      <diagonal/>
    </border>
    <border>
      <left style="medium">
        <color theme="0"/>
      </left>
      <right style="double">
        <color indexed="64"/>
      </right>
      <top style="double">
        <color indexed="64"/>
      </top>
      <bottom style="thin">
        <color theme="0"/>
      </bottom>
      <diagonal/>
    </border>
    <border>
      <left style="double">
        <color indexed="64"/>
      </left>
      <right style="medium">
        <color theme="0"/>
      </right>
      <top style="thin">
        <color theme="0"/>
      </top>
      <bottom style="thin">
        <color theme="0"/>
      </bottom>
      <diagonal/>
    </border>
    <border>
      <left style="mediumDashed">
        <color theme="0" tint="-0.499984740745262"/>
      </left>
      <right style="double">
        <color indexed="64"/>
      </right>
      <top style="thin">
        <color theme="0"/>
      </top>
      <bottom style="thin">
        <color theme="0"/>
      </bottom>
      <diagonal/>
    </border>
    <border>
      <left style="mediumDashed">
        <color theme="0" tint="-0.499984740745262"/>
      </left>
      <right style="double">
        <color indexed="64"/>
      </right>
      <top style="thin">
        <color theme="0"/>
      </top>
      <bottom style="double">
        <color indexed="64"/>
      </bottom>
      <diagonal/>
    </border>
    <border>
      <left style="double">
        <color indexed="64"/>
      </left>
      <right style="medium">
        <color theme="0"/>
      </right>
      <top/>
      <bottom style="thin">
        <color theme="0"/>
      </bottom>
      <diagonal/>
    </border>
    <border>
      <left style="mediumDashed">
        <color theme="0" tint="-0.499984740745262"/>
      </left>
      <right style="double">
        <color indexed="64"/>
      </right>
      <top/>
      <bottom style="thin">
        <color theme="0"/>
      </bottom>
      <diagonal/>
    </border>
    <border>
      <left style="double">
        <color indexed="64"/>
      </left>
      <right style="medium">
        <color theme="0"/>
      </right>
      <top style="double">
        <color indexed="64"/>
      </top>
      <bottom style="thin">
        <color theme="0"/>
      </bottom>
      <diagonal/>
    </border>
    <border>
      <left style="mediumDashed">
        <color theme="0" tint="-0.499984740745262"/>
      </left>
      <right style="medium">
        <color theme="0"/>
      </right>
      <top style="double">
        <color indexed="64"/>
      </top>
      <bottom style="thin">
        <color theme="0"/>
      </bottom>
      <diagonal/>
    </border>
    <border>
      <left style="medium">
        <color theme="0"/>
      </left>
      <right/>
      <top style="double">
        <color indexed="64"/>
      </top>
      <bottom/>
      <diagonal/>
    </border>
    <border>
      <left/>
      <right style="medium">
        <color theme="0"/>
      </right>
      <top style="medium">
        <color theme="0"/>
      </top>
      <bottom style="hair">
        <color indexed="64"/>
      </bottom>
      <diagonal/>
    </border>
    <border>
      <left/>
      <right/>
      <top style="medium">
        <color theme="0"/>
      </top>
      <bottom style="hair">
        <color indexed="64"/>
      </bottom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medium">
        <color theme="0"/>
      </left>
      <right/>
      <top/>
      <bottom style="thin">
        <color theme="0"/>
      </bottom>
      <diagonal/>
    </border>
    <border>
      <left style="medium">
        <color theme="0"/>
      </left>
      <right/>
      <top style="thin">
        <color theme="0"/>
      </top>
      <bottom style="thin">
        <color theme="0"/>
      </bottom>
      <diagonal/>
    </border>
    <border>
      <left style="medium">
        <color theme="0"/>
      </left>
      <right/>
      <top/>
      <bottom style="thin">
        <color indexed="63"/>
      </bottom>
      <diagonal/>
    </border>
    <border>
      <left/>
      <right style="thick">
        <color theme="0"/>
      </right>
      <top style="thick">
        <color theme="0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double">
        <color indexed="64"/>
      </left>
      <right style="medium">
        <color theme="0"/>
      </right>
      <top/>
      <bottom style="medium">
        <color theme="0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theme="0"/>
      </left>
      <right/>
      <top style="medium">
        <color theme="0"/>
      </top>
      <bottom style="double">
        <color indexed="64"/>
      </bottom>
      <diagonal/>
    </border>
    <border>
      <left style="medium">
        <color theme="0"/>
      </left>
      <right/>
      <top style="double">
        <color indexed="64"/>
      </top>
      <bottom style="double">
        <color indexed="64"/>
      </bottom>
      <diagonal/>
    </border>
    <border>
      <left style="medium">
        <color theme="0"/>
      </left>
      <right/>
      <top style="thin">
        <color indexed="64"/>
      </top>
      <bottom style="thin">
        <color indexed="64"/>
      </bottom>
      <diagonal/>
    </border>
    <border>
      <left style="medium">
        <color theme="0"/>
      </left>
      <right/>
      <top style="thin">
        <color indexed="64"/>
      </top>
      <bottom style="double">
        <color indexed="64"/>
      </bottom>
      <diagonal/>
    </border>
    <border>
      <left/>
      <right style="medium">
        <color theme="0"/>
      </right>
      <top style="medium">
        <color theme="0"/>
      </top>
      <bottom style="double">
        <color indexed="64"/>
      </bottom>
      <diagonal/>
    </border>
    <border>
      <left/>
      <right style="medium">
        <color theme="0"/>
      </right>
      <top style="thin">
        <color indexed="64"/>
      </top>
      <bottom style="thin">
        <color indexed="64"/>
      </bottom>
      <diagonal/>
    </border>
    <border>
      <left/>
      <right style="medium">
        <color theme="0"/>
      </right>
      <top/>
      <bottom style="double">
        <color indexed="64"/>
      </bottom>
      <diagonal/>
    </border>
    <border>
      <left style="medium">
        <color theme="0" tint="-0.499984740745262"/>
      </left>
      <right/>
      <top style="medium">
        <color theme="0" tint="-0.499984740745262"/>
      </top>
      <bottom style="medium">
        <color theme="0" tint="-0.499984740745262"/>
      </bottom>
      <diagonal/>
    </border>
    <border>
      <left/>
      <right/>
      <top style="medium">
        <color theme="0" tint="-0.499984740745262"/>
      </top>
      <bottom style="medium">
        <color theme="0" tint="-0.499984740745262"/>
      </bottom>
      <diagonal/>
    </border>
    <border>
      <left/>
      <right style="medium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/>
      <right style="medium">
        <color theme="0" tint="-0.499984740745262"/>
      </right>
      <top/>
      <bottom/>
      <diagonal/>
    </border>
    <border>
      <left style="medium">
        <color theme="0" tint="-0.499984740745262"/>
      </left>
      <right/>
      <top style="medium">
        <color theme="0" tint="-0.499984740745262"/>
      </top>
      <bottom/>
      <diagonal/>
    </border>
    <border>
      <left/>
      <right/>
      <top style="medium">
        <color theme="0" tint="-0.499984740745262"/>
      </top>
      <bottom style="thin">
        <color indexed="64"/>
      </bottom>
      <diagonal/>
    </border>
    <border>
      <left style="medium">
        <color theme="0"/>
      </left>
      <right/>
      <top/>
      <bottom style="medium">
        <color theme="0" tint="-0.499984740745262"/>
      </bottom>
      <diagonal/>
    </border>
    <border>
      <left/>
      <right/>
      <top/>
      <bottom style="double">
        <color theme="1"/>
      </bottom>
      <diagonal/>
    </border>
    <border>
      <left/>
      <right/>
      <top style="double">
        <color theme="1"/>
      </top>
      <bottom style="double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/>
      <top style="double">
        <color rgb="FF0070C0"/>
      </top>
      <bottom style="double">
        <color rgb="FF0070C0"/>
      </bottom>
      <diagonal/>
    </border>
    <border>
      <left style="medium">
        <color theme="0"/>
      </left>
      <right style="medium">
        <color theme="0"/>
      </right>
      <top style="double">
        <color rgb="FF0070C0"/>
      </top>
      <bottom style="double">
        <color rgb="FF0070C0"/>
      </bottom>
      <diagonal/>
    </border>
    <border>
      <left style="medium">
        <color rgb="FF0070C0"/>
      </left>
      <right/>
      <top style="medium">
        <color rgb="FF0070C0"/>
      </top>
      <bottom style="medium">
        <color rgb="FF0070C0"/>
      </bottom>
      <diagonal/>
    </border>
    <border>
      <left/>
      <right/>
      <top style="medium">
        <color rgb="FF0070C0"/>
      </top>
      <bottom style="medium">
        <color rgb="FF0070C0"/>
      </bottom>
      <diagonal/>
    </border>
    <border>
      <left/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theme="0" tint="-0.249977111117893"/>
      </left>
      <right/>
      <top style="medium">
        <color theme="0" tint="-0.249977111117893"/>
      </top>
      <bottom style="medium">
        <color theme="0" tint="-0.249977111117893"/>
      </bottom>
      <diagonal/>
    </border>
    <border>
      <left/>
      <right/>
      <top style="medium">
        <color theme="0" tint="-0.249977111117893"/>
      </top>
      <bottom style="medium">
        <color theme="0" tint="-0.249977111117893"/>
      </bottom>
      <diagonal/>
    </border>
  </borders>
  <cellStyleXfs count="42">
    <xf numFmtId="0" fontId="0" fillId="0" borderId="0"/>
    <xf numFmtId="0" fontId="3" fillId="0" borderId="0" applyFill="0" applyBorder="0">
      <alignment vertical="center"/>
    </xf>
    <xf numFmtId="0" fontId="5" fillId="0" borderId="0" applyFill="0" applyBorder="0">
      <alignment vertical="center"/>
    </xf>
    <xf numFmtId="0" fontId="7" fillId="0" borderId="0" applyFill="0" applyBorder="0">
      <alignment vertical="center"/>
    </xf>
    <xf numFmtId="0" fontId="8" fillId="0" borderId="0" applyFill="0" applyBorder="0">
      <alignment vertical="center"/>
    </xf>
    <xf numFmtId="0" fontId="10" fillId="0" borderId="0" applyFill="0" applyBorder="0">
      <alignment vertical="center"/>
    </xf>
    <xf numFmtId="0" fontId="12" fillId="0" borderId="0" applyFill="0" applyBorder="0">
      <alignment vertical="center"/>
    </xf>
    <xf numFmtId="164" fontId="7" fillId="3" borderId="2">
      <alignment vertical="center"/>
      <protection locked="0"/>
    </xf>
    <xf numFmtId="0" fontId="3" fillId="0" borderId="0" applyNumberFormat="0" applyFont="0" applyFill="0" applyBorder="0">
      <alignment horizontal="center" vertical="center"/>
      <protection locked="0"/>
    </xf>
    <xf numFmtId="165" fontId="7" fillId="3" borderId="2">
      <alignment vertical="center"/>
      <protection locked="0"/>
    </xf>
    <xf numFmtId="167" fontId="7" fillId="0" borderId="0" applyFill="0" applyBorder="0">
      <alignment vertical="center"/>
    </xf>
    <xf numFmtId="0" fontId="17" fillId="0" borderId="0" applyFill="0" applyBorder="0">
      <alignment horizontal="center" vertical="center"/>
    </xf>
    <xf numFmtId="0" fontId="17" fillId="0" borderId="0" applyFill="0" applyBorder="0">
      <alignment horizontal="center" vertical="center"/>
    </xf>
    <xf numFmtId="0" fontId="28" fillId="0" borderId="0" applyFill="0" applyBorder="0">
      <alignment vertical="center"/>
    </xf>
    <xf numFmtId="168" fontId="7" fillId="0" borderId="0" applyFont="0" applyFill="0" applyBorder="0" applyAlignment="0" applyProtection="0"/>
    <xf numFmtId="0" fontId="7" fillId="3" borderId="2">
      <alignment vertical="center"/>
      <protection locked="0"/>
    </xf>
    <xf numFmtId="9" fontId="7" fillId="0" borderId="0" applyFont="0" applyFill="0" applyBorder="0" applyAlignment="0" applyProtection="0"/>
    <xf numFmtId="0" fontId="33" fillId="0" borderId="0" applyFill="0" applyBorder="0">
      <alignment vertical="center"/>
    </xf>
    <xf numFmtId="0" fontId="35" fillId="0" borderId="0" applyFill="0" applyBorder="0">
      <alignment vertical="center"/>
    </xf>
    <xf numFmtId="164" fontId="3" fillId="0" borderId="0" applyFill="0" applyBorder="0">
      <alignment vertical="center"/>
    </xf>
    <xf numFmtId="0" fontId="40" fillId="0" borderId="0" applyFill="0" applyBorder="0">
      <alignment vertical="center"/>
    </xf>
    <xf numFmtId="0" fontId="7" fillId="3" borderId="2">
      <alignment vertical="center"/>
      <protection locked="0"/>
    </xf>
    <xf numFmtId="44" fontId="7" fillId="0" borderId="0" applyFont="0" applyFill="0" applyBorder="0" applyAlignment="0" applyProtection="0"/>
    <xf numFmtId="165" fontId="7" fillId="3" borderId="2">
      <alignment vertical="center"/>
      <protection locked="0"/>
    </xf>
    <xf numFmtId="172" fontId="7" fillId="3" borderId="2" applyNumberFormat="0" applyBorder="0">
      <alignment vertical="center"/>
      <protection locked="0"/>
    </xf>
    <xf numFmtId="0" fontId="44" fillId="0" borderId="0" applyFill="0" applyBorder="0">
      <alignment vertical="center"/>
    </xf>
    <xf numFmtId="0" fontId="46" fillId="0" borderId="0" applyFill="0" applyBorder="0">
      <alignment vertical="center"/>
    </xf>
    <xf numFmtId="165" fontId="7" fillId="0" borderId="0" applyFill="0" applyBorder="0">
      <alignment vertical="center"/>
    </xf>
    <xf numFmtId="0" fontId="3" fillId="0" borderId="0" applyFill="0" applyBorder="0">
      <alignment vertical="center"/>
    </xf>
    <xf numFmtId="165" fontId="3" fillId="0" borderId="0" applyFill="0" applyBorder="0">
      <alignment vertical="center"/>
    </xf>
    <xf numFmtId="172" fontId="3" fillId="0" borderId="0" applyFill="0" applyBorder="0">
      <alignment vertical="center"/>
    </xf>
    <xf numFmtId="0" fontId="71" fillId="0" borderId="0" applyFill="0" applyBorder="0">
      <alignment vertical="center"/>
    </xf>
    <xf numFmtId="167" fontId="3" fillId="0" borderId="0" applyFill="0" applyBorder="0">
      <alignment vertical="center"/>
    </xf>
    <xf numFmtId="0" fontId="17" fillId="0" borderId="0" applyFill="0" applyBorder="0">
      <alignment horizontal="center" vertical="center"/>
    </xf>
    <xf numFmtId="0" fontId="17" fillId="0" borderId="0" applyFill="0" applyBorder="0">
      <alignment horizontal="center" vertical="center"/>
    </xf>
    <xf numFmtId="0" fontId="75" fillId="0" borderId="0" applyFill="0" applyBorder="0">
      <alignment vertical="center"/>
    </xf>
    <xf numFmtId="0" fontId="76" fillId="0" borderId="0" applyFill="0" applyBorder="0">
      <alignment vertical="center"/>
    </xf>
    <xf numFmtId="183" fontId="99" fillId="11" borderId="66" applyNumberFormat="0" applyAlignment="0"/>
    <xf numFmtId="0" fontId="46" fillId="0" borderId="75" applyFill="0">
      <alignment horizontal="center" vertical="center"/>
    </xf>
    <xf numFmtId="0" fontId="7" fillId="0" borderId="75" applyFill="0">
      <alignment horizontal="center" vertical="center"/>
    </xf>
    <xf numFmtId="185" fontId="7" fillId="0" borderId="75" applyFill="0">
      <alignment horizontal="center" vertical="center"/>
    </xf>
    <xf numFmtId="9" fontId="144" fillId="0" borderId="0" applyFont="0" applyFill="0" applyBorder="0" applyAlignment="0" applyProtection="0"/>
  </cellStyleXfs>
  <cellXfs count="1019">
    <xf numFmtId="0" fontId="0" fillId="0" borderId="0" xfId="0"/>
    <xf numFmtId="0" fontId="4" fillId="2" borderId="0" xfId="1" applyFont="1" applyFill="1">
      <alignment vertical="center"/>
    </xf>
    <xf numFmtId="0" fontId="6" fillId="2" borderId="0" xfId="2" applyFont="1" applyFill="1">
      <alignment vertical="center"/>
    </xf>
    <xf numFmtId="0" fontId="4" fillId="2" borderId="0" xfId="3" applyFont="1" applyFill="1">
      <alignment vertical="center"/>
    </xf>
    <xf numFmtId="0" fontId="11" fillId="2" borderId="0" xfId="5" applyFont="1" applyFill="1">
      <alignment vertical="center"/>
    </xf>
    <xf numFmtId="0" fontId="4" fillId="2" borderId="0" xfId="3" applyFont="1" applyFill="1" applyBorder="1">
      <alignment vertical="center"/>
    </xf>
    <xf numFmtId="0" fontId="13" fillId="2" borderId="0" xfId="6" applyFont="1" applyFill="1">
      <alignment vertical="center"/>
    </xf>
    <xf numFmtId="0" fontId="13" fillId="2" borderId="0" xfId="6" applyFont="1" applyFill="1" applyBorder="1">
      <alignment vertical="center"/>
    </xf>
    <xf numFmtId="0" fontId="4" fillId="2" borderId="0" xfId="3" applyFont="1" applyFill="1" applyAlignment="1">
      <alignment horizontal="center" vertical="center"/>
    </xf>
    <xf numFmtId="0" fontId="14" fillId="2" borderId="0" xfId="3" applyFont="1" applyFill="1" applyBorder="1" applyProtection="1">
      <alignment vertical="center"/>
      <protection locked="0"/>
    </xf>
    <xf numFmtId="0" fontId="4" fillId="0" borderId="0" xfId="3" applyFont="1">
      <alignment vertical="center"/>
    </xf>
    <xf numFmtId="0" fontId="13" fillId="2" borderId="0" xfId="6" applyFont="1" applyFill="1" applyAlignment="1">
      <alignment horizontal="left" vertical="center"/>
    </xf>
    <xf numFmtId="0" fontId="15" fillId="2" borderId="0" xfId="1" applyFont="1" applyFill="1">
      <alignment vertical="center"/>
    </xf>
    <xf numFmtId="0" fontId="16" fillId="2" borderId="0" xfId="6" applyFont="1" applyFill="1" applyAlignment="1">
      <alignment horizontal="left" vertical="center"/>
    </xf>
    <xf numFmtId="0" fontId="15" fillId="2" borderId="0" xfId="3" applyFont="1" applyFill="1">
      <alignment vertical="center"/>
    </xf>
    <xf numFmtId="0" fontId="15" fillId="2" borderId="3" xfId="8" applyFont="1" applyFill="1" applyBorder="1">
      <alignment horizontal="center" vertical="center"/>
      <protection locked="0"/>
    </xf>
    <xf numFmtId="0" fontId="15" fillId="2" borderId="0" xfId="3" applyFont="1" applyFill="1" applyBorder="1">
      <alignment vertical="center"/>
    </xf>
    <xf numFmtId="166" fontId="15" fillId="2" borderId="4" xfId="9" applyNumberFormat="1" applyFont="1" applyFill="1" applyBorder="1" applyAlignment="1" applyProtection="1">
      <alignment horizontal="center" vertical="center"/>
    </xf>
    <xf numFmtId="14" fontId="15" fillId="2" borderId="5" xfId="10" applyNumberFormat="1" applyFont="1" applyFill="1" applyBorder="1" applyAlignment="1">
      <alignment horizontal="center" vertical="center"/>
    </xf>
    <xf numFmtId="0" fontId="16" fillId="2" borderId="0" xfId="6" applyFont="1" applyFill="1">
      <alignment vertical="center"/>
    </xf>
    <xf numFmtId="14" fontId="15" fillId="2" borderId="6" xfId="10" applyNumberFormat="1" applyFont="1" applyFill="1" applyBorder="1" applyAlignment="1">
      <alignment horizontal="center" vertical="center"/>
    </xf>
    <xf numFmtId="0" fontId="18" fillId="2" borderId="0" xfId="11" applyFont="1" applyFill="1">
      <alignment horizontal="center" vertical="center"/>
    </xf>
    <xf numFmtId="0" fontId="18" fillId="2" borderId="0" xfId="11" applyFont="1" applyFill="1" applyAlignment="1">
      <alignment horizontal="left" vertical="center"/>
    </xf>
    <xf numFmtId="0" fontId="18" fillId="2" borderId="0" xfId="12" applyFont="1" applyFill="1" applyAlignment="1">
      <alignment vertical="center"/>
    </xf>
    <xf numFmtId="0" fontId="18" fillId="2" borderId="0" xfId="12" applyFont="1" applyFill="1">
      <alignment horizontal="center" vertical="center"/>
    </xf>
    <xf numFmtId="0" fontId="19" fillId="2" borderId="0" xfId="3" applyFont="1" applyFill="1">
      <alignment vertical="center"/>
    </xf>
    <xf numFmtId="0" fontId="20" fillId="2" borderId="0" xfId="4" applyFont="1" applyFill="1" applyBorder="1">
      <alignment vertical="center"/>
    </xf>
    <xf numFmtId="0" fontId="21" fillId="2" borderId="0" xfId="3" applyFont="1" applyFill="1">
      <alignment vertical="center"/>
    </xf>
    <xf numFmtId="0" fontId="21" fillId="2" borderId="0" xfId="3" applyFont="1" applyFill="1" applyBorder="1">
      <alignment vertical="center"/>
    </xf>
    <xf numFmtId="0" fontId="22" fillId="2" borderId="0" xfId="3" applyFont="1" applyFill="1" applyAlignment="1">
      <alignment horizontal="center" vertical="center"/>
    </xf>
    <xf numFmtId="0" fontId="24" fillId="2" borderId="0" xfId="3" applyFont="1" applyFill="1" applyBorder="1">
      <alignment vertical="center"/>
    </xf>
    <xf numFmtId="0" fontId="25" fillId="2" borderId="0" xfId="4" applyFont="1" applyFill="1" applyBorder="1">
      <alignment vertical="center"/>
    </xf>
    <xf numFmtId="0" fontId="22" fillId="2" borderId="0" xfId="3" applyFont="1" applyFill="1">
      <alignment vertical="center"/>
    </xf>
    <xf numFmtId="0" fontId="21" fillId="2" borderId="0" xfId="3" applyFont="1" applyFill="1" applyBorder="1" applyAlignment="1">
      <alignment horizontal="left" vertical="center"/>
    </xf>
    <xf numFmtId="0" fontId="21" fillId="0" borderId="0" xfId="13" applyFont="1" applyBorder="1">
      <alignment vertical="center"/>
    </xf>
    <xf numFmtId="9" fontId="30" fillId="2" borderId="13" xfId="14" applyNumberFormat="1" applyFont="1" applyFill="1" applyBorder="1" applyAlignment="1" applyProtection="1">
      <alignment horizontal="center" vertical="center"/>
      <protection locked="0"/>
    </xf>
    <xf numFmtId="169" fontId="14" fillId="2" borderId="0" xfId="14" applyNumberFormat="1" applyFont="1" applyFill="1" applyBorder="1" applyAlignment="1" applyProtection="1">
      <alignment vertical="center"/>
      <protection locked="0"/>
    </xf>
    <xf numFmtId="9" fontId="30" fillId="2" borderId="9" xfId="14" applyNumberFormat="1" applyFont="1" applyFill="1" applyBorder="1" applyAlignment="1" applyProtection="1">
      <alignment horizontal="center" vertical="center"/>
      <protection locked="0"/>
    </xf>
    <xf numFmtId="9" fontId="30" fillId="2" borderId="9" xfId="15" applyNumberFormat="1" applyFont="1" applyFill="1" applyBorder="1" applyAlignment="1">
      <alignment horizontal="center" vertical="center"/>
      <protection locked="0"/>
    </xf>
    <xf numFmtId="0" fontId="14" fillId="2" borderId="0" xfId="15" applyFont="1" applyFill="1" applyBorder="1">
      <alignment vertical="center"/>
      <protection locked="0"/>
    </xf>
    <xf numFmtId="170" fontId="30" fillId="2" borderId="17" xfId="3" applyNumberFormat="1" applyFont="1" applyFill="1" applyBorder="1" applyAlignment="1" applyProtection="1">
      <alignment horizontal="center" vertical="center"/>
      <protection locked="0"/>
    </xf>
    <xf numFmtId="1" fontId="30" fillId="2" borderId="0" xfId="3" applyNumberFormat="1" applyFont="1" applyFill="1" applyBorder="1" applyAlignment="1">
      <alignment horizontal="center" vertical="center"/>
    </xf>
    <xf numFmtId="0" fontId="4" fillId="2" borderId="17" xfId="3" applyFont="1" applyFill="1" applyBorder="1" applyAlignment="1">
      <alignment horizontal="center" vertical="center"/>
    </xf>
    <xf numFmtId="0" fontId="4" fillId="2" borderId="0" xfId="1" applyFont="1" applyFill="1" applyAlignment="1">
      <alignment horizontal="center" vertical="center"/>
    </xf>
    <xf numFmtId="1" fontId="4" fillId="2" borderId="0" xfId="3" applyNumberFormat="1" applyFont="1" applyFill="1">
      <alignment vertical="center"/>
    </xf>
    <xf numFmtId="0" fontId="14" fillId="2" borderId="0" xfId="3" applyFont="1" applyFill="1" applyBorder="1">
      <alignment vertical="center"/>
    </xf>
    <xf numFmtId="9" fontId="14" fillId="2" borderId="0" xfId="16" applyFont="1" applyFill="1" applyBorder="1" applyAlignment="1" applyProtection="1">
      <alignment vertical="center"/>
      <protection locked="0"/>
    </xf>
    <xf numFmtId="3" fontId="14" fillId="2" borderId="0" xfId="16" applyNumberFormat="1" applyFont="1" applyFill="1" applyBorder="1" applyAlignment="1" applyProtection="1">
      <alignment horizontal="center" vertical="center"/>
      <protection locked="0"/>
    </xf>
    <xf numFmtId="164" fontId="34" fillId="2" borderId="0" xfId="19" applyFont="1" applyFill="1" applyAlignment="1">
      <alignment horizontal="center" vertical="center"/>
    </xf>
    <xf numFmtId="0" fontId="34" fillId="2" borderId="0" xfId="1" applyFont="1" applyFill="1">
      <alignment vertical="center"/>
    </xf>
    <xf numFmtId="0" fontId="37" fillId="0" borderId="0" xfId="3" applyFont="1">
      <alignment vertical="center"/>
    </xf>
    <xf numFmtId="0" fontId="7" fillId="0" borderId="0" xfId="3">
      <alignment vertical="center"/>
    </xf>
    <xf numFmtId="0" fontId="38" fillId="0" borderId="0" xfId="3" applyFont="1">
      <alignment vertical="center"/>
    </xf>
    <xf numFmtId="166" fontId="38" fillId="0" borderId="0" xfId="3" applyNumberFormat="1" applyFont="1">
      <alignment vertical="center"/>
    </xf>
    <xf numFmtId="166" fontId="37" fillId="0" borderId="0" xfId="3" applyNumberFormat="1" applyFont="1">
      <alignment vertical="center"/>
    </xf>
    <xf numFmtId="0" fontId="39" fillId="0" borderId="0" xfId="3" applyFont="1">
      <alignment vertical="center"/>
    </xf>
    <xf numFmtId="166" fontId="39" fillId="0" borderId="0" xfId="3" applyNumberFormat="1" applyFont="1">
      <alignment vertical="center"/>
    </xf>
    <xf numFmtId="170" fontId="45" fillId="0" borderId="0" xfId="26" applyNumberFormat="1" applyFont="1" applyAlignment="1">
      <alignment horizontal="right" vertical="center"/>
    </xf>
    <xf numFmtId="175" fontId="37" fillId="0" borderId="0" xfId="10" applyNumberFormat="1" applyFont="1">
      <alignment vertical="center"/>
    </xf>
    <xf numFmtId="166" fontId="37" fillId="0" borderId="0" xfId="27" applyNumberFormat="1" applyFont="1">
      <alignment vertical="center"/>
    </xf>
    <xf numFmtId="0" fontId="45" fillId="0" borderId="0" xfId="3" applyFont="1">
      <alignment vertical="center"/>
    </xf>
    <xf numFmtId="0" fontId="47" fillId="0" borderId="0" xfId="1" applyFont="1">
      <alignment vertical="center"/>
    </xf>
    <xf numFmtId="0" fontId="6" fillId="0" borderId="0" xfId="2" applyFont="1">
      <alignment vertical="center"/>
    </xf>
    <xf numFmtId="0" fontId="47" fillId="0" borderId="0" xfId="1" applyFont="1" applyBorder="1">
      <alignment vertical="center"/>
    </xf>
    <xf numFmtId="0" fontId="47" fillId="0" borderId="0" xfId="3" applyFont="1">
      <alignment vertical="center"/>
    </xf>
    <xf numFmtId="0" fontId="48" fillId="2" borderId="0" xfId="3" applyFont="1" applyFill="1">
      <alignment vertical="center"/>
    </xf>
    <xf numFmtId="164" fontId="50" fillId="5" borderId="30" xfId="3" applyNumberFormat="1" applyFont="1" applyFill="1" applyBorder="1" applyAlignment="1">
      <alignment horizontal="center" vertical="center"/>
    </xf>
    <xf numFmtId="0" fontId="51" fillId="0" borderId="34" xfId="3" applyFont="1" applyBorder="1" applyAlignment="1">
      <alignment horizontal="center" vertical="center"/>
    </xf>
    <xf numFmtId="0" fontId="51" fillId="0" borderId="35" xfId="3" applyFont="1" applyBorder="1" applyAlignment="1">
      <alignment horizontal="center" vertical="center"/>
    </xf>
    <xf numFmtId="0" fontId="51" fillId="0" borderId="9" xfId="3" applyFont="1" applyBorder="1" applyAlignment="1">
      <alignment horizontal="center" vertical="center"/>
    </xf>
    <xf numFmtId="0" fontId="52" fillId="0" borderId="0" xfId="3" applyFont="1" applyBorder="1">
      <alignment vertical="center"/>
    </xf>
    <xf numFmtId="0" fontId="52" fillId="0" borderId="38" xfId="3" applyFont="1" applyBorder="1">
      <alignment vertical="center"/>
    </xf>
    <xf numFmtId="0" fontId="52" fillId="0" borderId="40" xfId="3" applyFont="1" applyBorder="1">
      <alignment vertical="center"/>
    </xf>
    <xf numFmtId="0" fontId="47" fillId="0" borderId="0" xfId="3" applyFont="1" applyBorder="1">
      <alignment vertical="center"/>
    </xf>
    <xf numFmtId="0" fontId="47" fillId="0" borderId="0" xfId="3" applyFont="1" applyAlignment="1"/>
    <xf numFmtId="0" fontId="47" fillId="0" borderId="24" xfId="3" applyFont="1" applyBorder="1" applyAlignment="1"/>
    <xf numFmtId="0" fontId="55" fillId="5" borderId="41" xfId="3" applyFont="1" applyFill="1" applyBorder="1" applyAlignment="1">
      <alignment horizontal="center" vertical="center"/>
    </xf>
    <xf numFmtId="0" fontId="27" fillId="5" borderId="44" xfId="3" applyFont="1" applyFill="1" applyBorder="1" applyAlignment="1">
      <alignment horizontal="center"/>
    </xf>
    <xf numFmtId="0" fontId="27" fillId="5" borderId="45" xfId="3" applyFont="1" applyFill="1" applyBorder="1" applyAlignment="1">
      <alignment horizontal="center"/>
    </xf>
    <xf numFmtId="0" fontId="27" fillId="5" borderId="46" xfId="3" applyFont="1" applyFill="1" applyBorder="1" applyAlignment="1">
      <alignment horizontal="center"/>
    </xf>
    <xf numFmtId="0" fontId="56" fillId="0" borderId="0" xfId="1" applyFont="1">
      <alignment vertical="center"/>
    </xf>
    <xf numFmtId="0" fontId="57" fillId="0" borderId="0" xfId="2" applyFont="1">
      <alignment vertical="center"/>
    </xf>
    <xf numFmtId="0" fontId="56" fillId="0" borderId="0" xfId="3" applyFont="1">
      <alignment vertical="center"/>
    </xf>
    <xf numFmtId="0" fontId="58" fillId="0" borderId="0" xfId="1" applyFont="1">
      <alignment vertical="center"/>
    </xf>
    <xf numFmtId="1" fontId="60" fillId="5" borderId="33" xfId="3" applyNumberFormat="1" applyFont="1" applyFill="1" applyBorder="1" applyAlignment="1">
      <alignment horizontal="center" vertical="center"/>
    </xf>
    <xf numFmtId="1" fontId="60" fillId="5" borderId="14" xfId="3" applyNumberFormat="1" applyFont="1" applyFill="1" applyBorder="1" applyAlignment="1">
      <alignment horizontal="center" vertical="center"/>
    </xf>
    <xf numFmtId="1" fontId="60" fillId="5" borderId="15" xfId="3" applyNumberFormat="1" applyFont="1" applyFill="1" applyBorder="1" applyAlignment="1">
      <alignment horizontal="center" vertical="center"/>
    </xf>
    <xf numFmtId="171" fontId="64" fillId="10" borderId="10" xfId="16" applyNumberFormat="1" applyFont="1" applyFill="1" applyBorder="1" applyAlignment="1">
      <alignment horizontal="center" vertical="center" readingOrder="1"/>
    </xf>
    <xf numFmtId="0" fontId="65" fillId="0" borderId="0" xfId="2" applyFont="1">
      <alignment vertical="center"/>
    </xf>
    <xf numFmtId="0" fontId="66" fillId="0" borderId="0" xfId="6" applyFont="1">
      <alignment vertical="center"/>
    </xf>
    <xf numFmtId="0" fontId="58" fillId="0" borderId="42" xfId="1" applyFont="1" applyBorder="1">
      <alignment vertical="center"/>
    </xf>
    <xf numFmtId="0" fontId="25" fillId="0" borderId="0" xfId="17" applyFont="1" applyAlignment="1">
      <alignment horizontal="left" vertical="center"/>
    </xf>
    <xf numFmtId="0" fontId="56" fillId="0" borderId="0" xfId="28" applyFont="1">
      <alignment vertical="center"/>
    </xf>
    <xf numFmtId="0" fontId="68" fillId="0" borderId="0" xfId="28" applyFont="1">
      <alignment vertical="center"/>
    </xf>
    <xf numFmtId="0" fontId="56" fillId="2" borderId="0" xfId="1" applyFont="1" applyFill="1">
      <alignment vertical="center"/>
    </xf>
    <xf numFmtId="0" fontId="25" fillId="0" borderId="0" xfId="17" applyFont="1">
      <alignment vertical="center"/>
    </xf>
    <xf numFmtId="0" fontId="58" fillId="0" borderId="64" xfId="1" applyFont="1" applyBorder="1">
      <alignment vertical="center"/>
    </xf>
    <xf numFmtId="0" fontId="58" fillId="0" borderId="0" xfId="1" applyFont="1" applyBorder="1">
      <alignment vertical="center"/>
    </xf>
    <xf numFmtId="0" fontId="72" fillId="0" borderId="0" xfId="3" applyFont="1">
      <alignment vertical="center"/>
    </xf>
    <xf numFmtId="0" fontId="73" fillId="0" borderId="0" xfId="3" applyFont="1">
      <alignment vertical="center"/>
    </xf>
    <xf numFmtId="0" fontId="7" fillId="2" borderId="0" xfId="3" applyFill="1">
      <alignment vertical="center"/>
    </xf>
    <xf numFmtId="0" fontId="38" fillId="2" borderId="0" xfId="3" applyFont="1" applyFill="1">
      <alignment vertical="center"/>
    </xf>
    <xf numFmtId="166" fontId="74" fillId="2" borderId="0" xfId="3" applyNumberFormat="1" applyFont="1" applyFill="1">
      <alignment vertical="center"/>
    </xf>
    <xf numFmtId="0" fontId="42" fillId="0" borderId="0" xfId="3" applyFont="1">
      <alignment vertical="center"/>
    </xf>
    <xf numFmtId="1" fontId="42" fillId="0" borderId="0" xfId="3" applyNumberFormat="1" applyFont="1">
      <alignment vertical="center"/>
    </xf>
    <xf numFmtId="0" fontId="74" fillId="0" borderId="0" xfId="3" applyFont="1">
      <alignment vertical="center"/>
    </xf>
    <xf numFmtId="166" fontId="74" fillId="0" borderId="0" xfId="3" applyNumberFormat="1" applyFont="1">
      <alignment vertical="center"/>
    </xf>
    <xf numFmtId="0" fontId="78" fillId="0" borderId="0" xfId="13" applyFont="1">
      <alignment vertical="center"/>
    </xf>
    <xf numFmtId="171" fontId="7" fillId="0" borderId="0" xfId="3" applyNumberFormat="1">
      <alignment vertical="center"/>
    </xf>
    <xf numFmtId="171" fontId="42" fillId="0" borderId="0" xfId="16" applyNumberFormat="1" applyFont="1" applyAlignment="1">
      <alignment horizontal="left" vertical="center"/>
    </xf>
    <xf numFmtId="0" fontId="41" fillId="0" borderId="0" xfId="13" applyFont="1">
      <alignment vertical="center"/>
    </xf>
    <xf numFmtId="0" fontId="79" fillId="0" borderId="0" xfId="3" applyFont="1">
      <alignment vertical="center"/>
    </xf>
    <xf numFmtId="174" fontId="79" fillId="2" borderId="0" xfId="22" applyNumberFormat="1" applyFont="1" applyFill="1" applyAlignment="1">
      <alignment vertical="center"/>
    </xf>
    <xf numFmtId="166" fontId="79" fillId="0" borderId="0" xfId="14" applyNumberFormat="1" applyFont="1" applyAlignment="1">
      <alignment vertical="center"/>
    </xf>
    <xf numFmtId="44" fontId="0" fillId="0" borderId="0" xfId="22" applyFont="1" applyAlignment="1">
      <alignment vertical="center"/>
    </xf>
    <xf numFmtId="166" fontId="38" fillId="0" borderId="0" xfId="14" applyNumberFormat="1" applyFont="1" applyAlignment="1">
      <alignment vertical="center"/>
    </xf>
    <xf numFmtId="0" fontId="18" fillId="0" borderId="0" xfId="33" applyFont="1">
      <alignment horizontal="center" vertical="center"/>
    </xf>
    <xf numFmtId="0" fontId="22" fillId="0" borderId="0" xfId="3" applyFont="1">
      <alignment vertical="center"/>
    </xf>
    <xf numFmtId="0" fontId="53" fillId="0" borderId="0" xfId="3" applyFont="1">
      <alignment vertical="center"/>
    </xf>
    <xf numFmtId="0" fontId="81" fillId="0" borderId="0" xfId="3" applyFont="1">
      <alignment vertical="center"/>
    </xf>
    <xf numFmtId="170" fontId="53" fillId="0" borderId="0" xfId="3" applyNumberFormat="1" applyFont="1">
      <alignment vertical="center"/>
    </xf>
    <xf numFmtId="180" fontId="81" fillId="0" borderId="0" xfId="3" applyNumberFormat="1" applyFont="1">
      <alignment vertical="center"/>
    </xf>
    <xf numFmtId="170" fontId="81" fillId="0" borderId="0" xfId="3" applyNumberFormat="1" applyFont="1">
      <alignment vertical="center"/>
    </xf>
    <xf numFmtId="170" fontId="70" fillId="0" borderId="0" xfId="3" applyNumberFormat="1" applyFont="1" applyAlignment="1">
      <alignment horizontal="center" vertical="center"/>
    </xf>
    <xf numFmtId="170" fontId="47" fillId="0" borderId="0" xfId="3" applyNumberFormat="1" applyFont="1" applyAlignment="1">
      <alignment horizontal="center" vertical="center"/>
    </xf>
    <xf numFmtId="166" fontId="82" fillId="0" borderId="0" xfId="27" applyNumberFormat="1" applyFont="1" applyAlignment="1">
      <alignment horizontal="center" vertical="center"/>
    </xf>
    <xf numFmtId="166" fontId="83" fillId="0" borderId="0" xfId="27" applyNumberFormat="1" applyFont="1" applyAlignment="1">
      <alignment horizontal="center" vertical="center"/>
    </xf>
    <xf numFmtId="166" fontId="82" fillId="0" borderId="0" xfId="3" applyNumberFormat="1" applyFont="1" applyAlignment="1">
      <alignment horizontal="center" vertical="center"/>
    </xf>
    <xf numFmtId="166" fontId="82" fillId="0" borderId="59" xfId="27" applyNumberFormat="1" applyFont="1" applyBorder="1" applyAlignment="1">
      <alignment horizontal="center" vertical="center"/>
    </xf>
    <xf numFmtId="166" fontId="82" fillId="0" borderId="59" xfId="3" applyNumberFormat="1" applyFont="1" applyBorder="1" applyAlignment="1">
      <alignment horizontal="center" vertical="center"/>
    </xf>
    <xf numFmtId="166" fontId="83" fillId="0" borderId="61" xfId="27" applyNumberFormat="1" applyFont="1" applyBorder="1" applyAlignment="1">
      <alignment horizontal="center" vertical="center"/>
    </xf>
    <xf numFmtId="166" fontId="82" fillId="2" borderId="0" xfId="14" applyNumberFormat="1" applyFont="1" applyFill="1" applyAlignment="1">
      <alignment horizontal="center" vertical="center"/>
    </xf>
    <xf numFmtId="0" fontId="82" fillId="0" borderId="0" xfId="3" applyFont="1" applyAlignment="1">
      <alignment horizontal="center" vertical="center"/>
    </xf>
    <xf numFmtId="0" fontId="46" fillId="0" borderId="0" xfId="3" applyFont="1">
      <alignment vertical="center"/>
    </xf>
    <xf numFmtId="0" fontId="35" fillId="0" borderId="0" xfId="25" applyFont="1">
      <alignment vertical="center"/>
    </xf>
    <xf numFmtId="170" fontId="46" fillId="0" borderId="0" xfId="3" applyNumberFormat="1" applyFont="1">
      <alignment vertical="center"/>
    </xf>
    <xf numFmtId="0" fontId="85" fillId="0" borderId="0" xfId="25" applyFont="1">
      <alignment vertical="center"/>
    </xf>
    <xf numFmtId="180" fontId="37" fillId="0" borderId="0" xfId="3" applyNumberFormat="1" applyFont="1">
      <alignment vertical="center"/>
    </xf>
    <xf numFmtId="170" fontId="37" fillId="0" borderId="0" xfId="3" applyNumberFormat="1" applyFont="1">
      <alignment vertical="center"/>
    </xf>
    <xf numFmtId="0" fontId="86" fillId="0" borderId="0" xfId="3" applyFont="1">
      <alignment vertical="center"/>
    </xf>
    <xf numFmtId="165" fontId="86" fillId="2" borderId="0" xfId="27" applyFont="1" applyFill="1">
      <alignment vertical="center"/>
    </xf>
    <xf numFmtId="165" fontId="86" fillId="0" borderId="0" xfId="27" applyFont="1">
      <alignment vertical="center"/>
    </xf>
    <xf numFmtId="166" fontId="86" fillId="0" borderId="0" xfId="27" applyNumberFormat="1" applyFont="1">
      <alignment vertical="center"/>
    </xf>
    <xf numFmtId="166" fontId="87" fillId="0" borderId="61" xfId="27" applyNumberFormat="1" applyFont="1" applyBorder="1">
      <alignment vertical="center"/>
    </xf>
    <xf numFmtId="166" fontId="86" fillId="0" borderId="0" xfId="3" applyNumberFormat="1" applyFont="1">
      <alignment vertical="center"/>
    </xf>
    <xf numFmtId="0" fontId="70" fillId="0" borderId="0" xfId="3" applyFont="1">
      <alignment vertical="center"/>
    </xf>
    <xf numFmtId="0" fontId="70" fillId="0" borderId="0" xfId="25" applyFont="1">
      <alignment vertical="center"/>
    </xf>
    <xf numFmtId="0" fontId="52" fillId="0" borderId="0" xfId="3" applyFont="1">
      <alignment vertical="center"/>
    </xf>
    <xf numFmtId="170" fontId="70" fillId="0" borderId="0" xfId="3" applyNumberFormat="1" applyFont="1">
      <alignment vertical="center"/>
    </xf>
    <xf numFmtId="0" fontId="52" fillId="0" borderId="0" xfId="25" applyFont="1">
      <alignment vertical="center"/>
    </xf>
    <xf numFmtId="180" fontId="52" fillId="0" borderId="0" xfId="3" applyNumberFormat="1" applyFont="1">
      <alignment vertical="center"/>
    </xf>
    <xf numFmtId="170" fontId="52" fillId="0" borderId="0" xfId="3" applyNumberFormat="1" applyFont="1">
      <alignment vertical="center"/>
    </xf>
    <xf numFmtId="0" fontId="88" fillId="0" borderId="0" xfId="3" applyFont="1">
      <alignment vertical="center"/>
    </xf>
    <xf numFmtId="166" fontId="88" fillId="0" borderId="0" xfId="3" applyNumberFormat="1" applyFont="1">
      <alignment vertical="center"/>
    </xf>
    <xf numFmtId="166" fontId="88" fillId="2" borderId="0" xfId="27" applyNumberFormat="1" applyFont="1" applyFill="1">
      <alignment vertical="center"/>
    </xf>
    <xf numFmtId="166" fontId="88" fillId="0" borderId="0" xfId="27" applyNumberFormat="1" applyFont="1">
      <alignment vertical="center"/>
    </xf>
    <xf numFmtId="166" fontId="88" fillId="2" borderId="59" xfId="3" applyNumberFormat="1" applyFont="1" applyFill="1" applyBorder="1">
      <alignment vertical="center"/>
    </xf>
    <xf numFmtId="166" fontId="88" fillId="0" borderId="59" xfId="3" applyNumberFormat="1" applyFont="1" applyBorder="1">
      <alignment vertical="center"/>
    </xf>
    <xf numFmtId="166" fontId="88" fillId="2" borderId="0" xfId="3" applyNumberFormat="1" applyFont="1" applyFill="1">
      <alignment vertical="center"/>
    </xf>
    <xf numFmtId="166" fontId="32" fillId="2" borderId="0" xfId="27" applyNumberFormat="1" applyFont="1" applyFill="1">
      <alignment vertical="center"/>
    </xf>
    <xf numFmtId="166" fontId="88" fillId="2" borderId="61" xfId="27" applyNumberFormat="1" applyFont="1" applyFill="1" applyBorder="1">
      <alignment vertical="center"/>
    </xf>
    <xf numFmtId="166" fontId="88" fillId="0" borderId="61" xfId="27" applyNumberFormat="1" applyFont="1" applyBorder="1">
      <alignment vertical="center"/>
    </xf>
    <xf numFmtId="166" fontId="91" fillId="2" borderId="59" xfId="3" applyNumberFormat="1" applyFont="1" applyFill="1" applyBorder="1">
      <alignment vertical="center"/>
    </xf>
    <xf numFmtId="166" fontId="91" fillId="0" borderId="59" xfId="3" applyNumberFormat="1" applyFont="1" applyBorder="1">
      <alignment vertical="center"/>
    </xf>
    <xf numFmtId="166" fontId="89" fillId="2" borderId="66" xfId="27" applyNumberFormat="1" applyFont="1" applyFill="1" applyBorder="1">
      <alignment vertical="center"/>
    </xf>
    <xf numFmtId="166" fontId="89" fillId="0" borderId="66" xfId="27" applyNumberFormat="1" applyFont="1" applyBorder="1">
      <alignment vertical="center"/>
    </xf>
    <xf numFmtId="166" fontId="89" fillId="0" borderId="62" xfId="27" applyNumberFormat="1" applyFont="1" applyBorder="1">
      <alignment vertical="center"/>
    </xf>
    <xf numFmtId="166" fontId="89" fillId="0" borderId="61" xfId="27" applyNumberFormat="1" applyFont="1" applyBorder="1">
      <alignment vertical="center"/>
    </xf>
    <xf numFmtId="166" fontId="92" fillId="0" borderId="0" xfId="3" applyNumberFormat="1" applyFont="1">
      <alignment vertical="center"/>
    </xf>
    <xf numFmtId="166" fontId="39" fillId="0" borderId="0" xfId="27" applyNumberFormat="1" applyFont="1">
      <alignment vertical="center"/>
    </xf>
    <xf numFmtId="166" fontId="39" fillId="0" borderId="59" xfId="27" applyNumberFormat="1" applyFont="1" applyBorder="1">
      <alignment vertical="center"/>
    </xf>
    <xf numFmtId="166" fontId="87" fillId="0" borderId="0" xfId="27" applyNumberFormat="1" applyFont="1">
      <alignment vertical="center"/>
    </xf>
    <xf numFmtId="0" fontId="94" fillId="0" borderId="0" xfId="3" applyFont="1">
      <alignment vertical="center"/>
    </xf>
    <xf numFmtId="0" fontId="95" fillId="0" borderId="0" xfId="13" applyFont="1">
      <alignment vertical="center"/>
    </xf>
    <xf numFmtId="0" fontId="96" fillId="0" borderId="0" xfId="13" applyFont="1">
      <alignment vertical="center"/>
    </xf>
    <xf numFmtId="170" fontId="37" fillId="0" borderId="0" xfId="10" applyNumberFormat="1" applyFont="1">
      <alignment vertical="center"/>
    </xf>
    <xf numFmtId="181" fontId="79" fillId="2" borderId="69" xfId="22" applyNumberFormat="1" applyFont="1" applyFill="1" applyBorder="1" applyAlignment="1">
      <alignment vertical="center"/>
    </xf>
    <xf numFmtId="0" fontId="80" fillId="0" borderId="0" xfId="18" applyFont="1">
      <alignment vertical="center"/>
    </xf>
    <xf numFmtId="170" fontId="46" fillId="0" borderId="0" xfId="26" applyNumberFormat="1" applyAlignment="1">
      <alignment horizontal="right" vertical="center"/>
    </xf>
    <xf numFmtId="180" fontId="37" fillId="0" borderId="0" xfId="10" applyNumberFormat="1" applyFont="1">
      <alignment vertical="center"/>
    </xf>
    <xf numFmtId="184" fontId="100" fillId="0" borderId="0" xfId="37" applyNumberFormat="1" applyFont="1" applyFill="1" applyBorder="1" applyAlignment="1">
      <alignment horizontal="center"/>
    </xf>
    <xf numFmtId="168" fontId="74" fillId="0" borderId="0" xfId="14" applyFont="1" applyAlignment="1">
      <alignment vertical="center"/>
    </xf>
    <xf numFmtId="169" fontId="79" fillId="0" borderId="0" xfId="14" applyNumberFormat="1" applyFont="1" applyAlignment="1">
      <alignment vertical="center"/>
    </xf>
    <xf numFmtId="168" fontId="79" fillId="0" borderId="0" xfId="14" applyFont="1" applyAlignment="1">
      <alignment vertical="center"/>
    </xf>
    <xf numFmtId="168" fontId="74" fillId="8" borderId="0" xfId="14" applyFont="1" applyFill="1" applyAlignment="1">
      <alignment vertical="center"/>
    </xf>
    <xf numFmtId="0" fontId="101" fillId="0" borderId="0" xfId="20" applyFont="1">
      <alignment vertical="center"/>
    </xf>
    <xf numFmtId="14" fontId="37" fillId="0" borderId="0" xfId="10" applyNumberFormat="1" applyFont="1">
      <alignment vertical="center"/>
    </xf>
    <xf numFmtId="167" fontId="7" fillId="0" borderId="0" xfId="10">
      <alignment vertical="center"/>
    </xf>
    <xf numFmtId="166" fontId="7" fillId="0" borderId="0" xfId="27" applyNumberFormat="1">
      <alignment vertical="center"/>
    </xf>
    <xf numFmtId="14" fontId="46" fillId="0" borderId="0" xfId="26" applyNumberFormat="1" applyAlignment="1">
      <alignment horizontal="right" vertical="center"/>
    </xf>
    <xf numFmtId="0" fontId="52" fillId="2" borderId="38" xfId="3" applyFont="1" applyFill="1" applyBorder="1">
      <alignment vertical="center"/>
    </xf>
    <xf numFmtId="0" fontId="52" fillId="2" borderId="40" xfId="3" applyFont="1" applyFill="1" applyBorder="1">
      <alignment vertical="center"/>
    </xf>
    <xf numFmtId="0" fontId="52" fillId="2" borderId="76" xfId="3" applyFont="1" applyFill="1" applyBorder="1">
      <alignment vertical="center"/>
    </xf>
    <xf numFmtId="0" fontId="52" fillId="2" borderId="0" xfId="3" applyFont="1" applyFill="1" applyBorder="1">
      <alignment vertical="center"/>
    </xf>
    <xf numFmtId="0" fontId="51" fillId="0" borderId="65" xfId="3" applyFont="1" applyBorder="1" applyAlignment="1">
      <alignment horizontal="center" vertical="center"/>
    </xf>
    <xf numFmtId="0" fontId="51" fillId="0" borderId="77" xfId="3" applyFont="1" applyBorder="1" applyAlignment="1">
      <alignment horizontal="center" vertical="center"/>
    </xf>
    <xf numFmtId="0" fontId="51" fillId="0" borderId="78" xfId="3" applyFont="1" applyBorder="1" applyAlignment="1">
      <alignment horizontal="center" vertical="center"/>
    </xf>
    <xf numFmtId="166" fontId="83" fillId="0" borderId="79" xfId="27" applyNumberFormat="1" applyFont="1" applyBorder="1" applyAlignment="1">
      <alignment horizontal="center" vertical="center"/>
    </xf>
    <xf numFmtId="0" fontId="86" fillId="0" borderId="0" xfId="3" applyFont="1" applyBorder="1">
      <alignment vertical="center"/>
    </xf>
    <xf numFmtId="0" fontId="7" fillId="12" borderId="0" xfId="3" applyFill="1">
      <alignment vertical="center"/>
    </xf>
    <xf numFmtId="166" fontId="86" fillId="0" borderId="0" xfId="27" applyNumberFormat="1" applyFont="1" applyBorder="1">
      <alignment vertical="center"/>
    </xf>
    <xf numFmtId="0" fontId="47" fillId="0" borderId="80" xfId="3" applyFont="1" applyBorder="1">
      <alignment vertical="center"/>
    </xf>
    <xf numFmtId="166" fontId="87" fillId="0" borderId="79" xfId="27" applyNumberFormat="1" applyFont="1" applyBorder="1">
      <alignment vertical="center"/>
    </xf>
    <xf numFmtId="166" fontId="86" fillId="0" borderId="0" xfId="3" applyNumberFormat="1" applyFont="1" applyBorder="1">
      <alignment vertical="center"/>
    </xf>
    <xf numFmtId="166" fontId="87" fillId="0" borderId="0" xfId="27" applyNumberFormat="1" applyFont="1" applyBorder="1">
      <alignment vertical="center"/>
    </xf>
    <xf numFmtId="0" fontId="59" fillId="2" borderId="0" xfId="2" applyFont="1" applyFill="1" applyAlignment="1">
      <alignment horizontal="center" vertical="center"/>
    </xf>
    <xf numFmtId="170" fontId="70" fillId="2" borderId="0" xfId="3" applyNumberFormat="1" applyFont="1" applyFill="1" applyAlignment="1">
      <alignment horizontal="center" vertical="center"/>
    </xf>
    <xf numFmtId="0" fontId="47" fillId="2" borderId="0" xfId="3" applyFont="1" applyFill="1">
      <alignment vertical="center"/>
    </xf>
    <xf numFmtId="166" fontId="82" fillId="0" borderId="0" xfId="3" applyNumberFormat="1" applyFont="1" applyBorder="1" applyAlignment="1">
      <alignment horizontal="center" vertical="center"/>
    </xf>
    <xf numFmtId="0" fontId="88" fillId="0" borderId="0" xfId="3" applyFont="1" applyBorder="1">
      <alignment vertical="center"/>
    </xf>
    <xf numFmtId="0" fontId="89" fillId="0" borderId="0" xfId="18" applyFont="1" applyBorder="1">
      <alignment vertical="center"/>
    </xf>
    <xf numFmtId="0" fontId="70" fillId="2" borderId="0" xfId="20" applyFont="1" applyFill="1">
      <alignment vertical="center"/>
    </xf>
    <xf numFmtId="0" fontId="70" fillId="2" borderId="0" xfId="3" applyFont="1" applyFill="1">
      <alignment vertical="center"/>
    </xf>
    <xf numFmtId="0" fontId="70" fillId="0" borderId="0" xfId="20" applyFont="1">
      <alignment vertical="center"/>
    </xf>
    <xf numFmtId="49" fontId="52" fillId="0" borderId="0" xfId="25" applyNumberFormat="1" applyFont="1">
      <alignment vertical="center"/>
    </xf>
    <xf numFmtId="0" fontId="52" fillId="2" borderId="0" xfId="3" applyFont="1" applyFill="1">
      <alignment vertical="center"/>
    </xf>
    <xf numFmtId="0" fontId="105" fillId="0" borderId="0" xfId="20" applyFont="1" applyBorder="1">
      <alignment vertical="center"/>
    </xf>
    <xf numFmtId="0" fontId="106" fillId="0" borderId="0" xfId="25" applyFont="1" applyBorder="1">
      <alignment vertical="center"/>
    </xf>
    <xf numFmtId="0" fontId="105" fillId="0" borderId="0" xfId="18" applyFont="1" applyBorder="1">
      <alignment vertical="center"/>
    </xf>
    <xf numFmtId="0" fontId="107" fillId="0" borderId="0" xfId="3" applyFont="1" applyBorder="1">
      <alignment vertical="center"/>
    </xf>
    <xf numFmtId="0" fontId="105" fillId="0" borderId="0" xfId="25" applyFont="1" applyBorder="1">
      <alignment vertical="center"/>
    </xf>
    <xf numFmtId="0" fontId="108" fillId="0" borderId="0" xfId="25" applyFont="1" applyBorder="1">
      <alignment vertical="center"/>
    </xf>
    <xf numFmtId="0" fontId="52" fillId="2" borderId="0" xfId="25" applyFont="1" applyFill="1">
      <alignment vertical="center"/>
    </xf>
    <xf numFmtId="0" fontId="7" fillId="0" borderId="0" xfId="3" applyAlignment="1">
      <alignment horizontal="center" vertical="center"/>
    </xf>
    <xf numFmtId="0" fontId="7" fillId="0" borderId="0" xfId="3" applyBorder="1">
      <alignment vertical="center"/>
    </xf>
    <xf numFmtId="168" fontId="97" fillId="0" borderId="0" xfId="14" applyFont="1" applyAlignment="1">
      <alignment horizontal="right" vertical="center"/>
    </xf>
    <xf numFmtId="169" fontId="112" fillId="8" borderId="10" xfId="14" applyNumberFormat="1" applyFont="1" applyFill="1" applyBorder="1" applyAlignment="1">
      <alignment vertical="center"/>
    </xf>
    <xf numFmtId="169" fontId="112" fillId="8" borderId="10" xfId="14" applyNumberFormat="1" applyFont="1" applyFill="1" applyBorder="1" applyAlignment="1">
      <alignment horizontal="left" vertical="center"/>
    </xf>
    <xf numFmtId="169" fontId="79" fillId="0" borderId="0" xfId="14" applyNumberFormat="1" applyFont="1" applyBorder="1" applyAlignment="1">
      <alignment vertical="center"/>
    </xf>
    <xf numFmtId="169" fontId="74" fillId="15" borderId="10" xfId="14" applyNumberFormat="1" applyFont="1" applyFill="1" applyBorder="1" applyAlignment="1">
      <alignment vertical="center"/>
    </xf>
    <xf numFmtId="168" fontId="74" fillId="2" borderId="0" xfId="14" applyFont="1" applyFill="1" applyAlignment="1">
      <alignment vertical="center"/>
    </xf>
    <xf numFmtId="168" fontId="74" fillId="2" borderId="0" xfId="14" applyFont="1" applyFill="1" applyBorder="1" applyAlignment="1" applyProtection="1">
      <alignment horizontal="right" vertical="center"/>
      <protection locked="0"/>
    </xf>
    <xf numFmtId="168" fontId="97" fillId="2" borderId="0" xfId="14" applyFont="1" applyFill="1" applyBorder="1" applyAlignment="1">
      <alignment horizontal="right" vertical="center"/>
    </xf>
    <xf numFmtId="169" fontId="79" fillId="2" borderId="0" xfId="14" applyNumberFormat="1" applyFont="1" applyFill="1" applyBorder="1" applyAlignment="1">
      <alignment vertical="center"/>
    </xf>
    <xf numFmtId="168" fontId="111" fillId="2" borderId="0" xfId="14" applyFont="1" applyFill="1" applyAlignment="1">
      <alignment horizontal="center" vertical="center"/>
    </xf>
    <xf numFmtId="168" fontId="79" fillId="2" borderId="0" xfId="14" applyFont="1" applyFill="1" applyAlignment="1">
      <alignment vertical="center"/>
    </xf>
    <xf numFmtId="170" fontId="113" fillId="12" borderId="10" xfId="14" applyNumberFormat="1" applyFont="1" applyFill="1" applyBorder="1" applyAlignment="1">
      <alignment horizontal="center" vertical="center"/>
    </xf>
    <xf numFmtId="167" fontId="25" fillId="0" borderId="0" xfId="32" applyFont="1" applyAlignment="1">
      <alignment horizontal="center" vertical="center"/>
    </xf>
    <xf numFmtId="164" fontId="25" fillId="0" borderId="58" xfId="19" applyFont="1" applyBorder="1" applyAlignment="1">
      <alignment horizontal="center" vertical="center"/>
    </xf>
    <xf numFmtId="0" fontId="69" fillId="0" borderId="0" xfId="1" applyFont="1">
      <alignment vertical="center"/>
    </xf>
    <xf numFmtId="166" fontId="58" fillId="10" borderId="10" xfId="29" applyNumberFormat="1" applyFont="1" applyFill="1" applyBorder="1">
      <alignment vertical="center"/>
    </xf>
    <xf numFmtId="0" fontId="58" fillId="10" borderId="10" xfId="1" applyFont="1" applyFill="1" applyBorder="1">
      <alignment vertical="center"/>
    </xf>
    <xf numFmtId="177" fontId="69" fillId="10" borderId="10" xfId="30" applyNumberFormat="1" applyFont="1" applyFill="1" applyBorder="1">
      <alignment vertical="center"/>
    </xf>
    <xf numFmtId="166" fontId="9" fillId="10" borderId="14" xfId="29" applyNumberFormat="1" applyFont="1" applyFill="1" applyBorder="1">
      <alignment vertical="center"/>
    </xf>
    <xf numFmtId="177" fontId="69" fillId="10" borderId="83" xfId="30" applyNumberFormat="1" applyFont="1" applyFill="1" applyBorder="1">
      <alignment vertical="center"/>
    </xf>
    <xf numFmtId="166" fontId="58" fillId="10" borderId="83" xfId="29" applyNumberFormat="1" applyFont="1" applyFill="1" applyBorder="1">
      <alignment vertical="center"/>
    </xf>
    <xf numFmtId="0" fontId="58" fillId="0" borderId="59" xfId="1" applyFont="1" applyBorder="1">
      <alignment vertical="center"/>
    </xf>
    <xf numFmtId="166" fontId="9" fillId="10" borderId="83" xfId="29" applyNumberFormat="1" applyFont="1" applyFill="1" applyBorder="1">
      <alignment vertical="center"/>
    </xf>
    <xf numFmtId="166" fontId="58" fillId="10" borderId="14" xfId="29" applyNumberFormat="1" applyFont="1" applyFill="1" applyBorder="1">
      <alignment vertical="center"/>
    </xf>
    <xf numFmtId="166" fontId="9" fillId="10" borderId="84" xfId="29" applyNumberFormat="1" applyFont="1" applyFill="1" applyBorder="1">
      <alignment vertical="center"/>
    </xf>
    <xf numFmtId="166" fontId="9" fillId="10" borderId="85" xfId="29" applyNumberFormat="1" applyFont="1" applyFill="1" applyBorder="1">
      <alignment vertical="center"/>
    </xf>
    <xf numFmtId="166" fontId="58" fillId="10" borderId="86" xfId="29" applyNumberFormat="1" applyFont="1" applyFill="1" applyBorder="1">
      <alignment vertical="center"/>
    </xf>
    <xf numFmtId="177" fontId="69" fillId="10" borderId="14" xfId="30" applyNumberFormat="1" applyFont="1" applyFill="1" applyBorder="1">
      <alignment vertical="center"/>
    </xf>
    <xf numFmtId="166" fontId="9" fillId="10" borderId="87" xfId="29" applyNumberFormat="1" applyFont="1" applyFill="1" applyBorder="1">
      <alignment vertical="center"/>
    </xf>
    <xf numFmtId="166" fontId="58" fillId="10" borderId="87" xfId="29" applyNumberFormat="1" applyFont="1" applyFill="1" applyBorder="1">
      <alignment vertical="center"/>
    </xf>
    <xf numFmtId="166" fontId="9" fillId="10" borderId="90" xfId="29" applyNumberFormat="1" applyFont="1" applyFill="1" applyBorder="1">
      <alignment vertical="center"/>
    </xf>
    <xf numFmtId="177" fontId="69" fillId="10" borderId="86" xfId="30" applyNumberFormat="1" applyFont="1" applyFill="1" applyBorder="1">
      <alignment vertical="center"/>
    </xf>
    <xf numFmtId="166" fontId="58" fillId="10" borderId="10" xfId="29" applyNumberFormat="1" applyFont="1" applyFill="1" applyBorder="1" applyAlignment="1">
      <alignment horizontal="center" vertical="center"/>
    </xf>
    <xf numFmtId="177" fontId="69" fillId="10" borderId="10" xfId="30" applyNumberFormat="1" applyFont="1" applyFill="1" applyBorder="1" applyAlignment="1">
      <alignment horizontal="center" vertical="center"/>
    </xf>
    <xf numFmtId="166" fontId="58" fillId="10" borderId="90" xfId="29" applyNumberFormat="1" applyFont="1" applyFill="1" applyBorder="1">
      <alignment vertical="center"/>
    </xf>
    <xf numFmtId="177" fontId="69" fillId="10" borderId="14" xfId="30" applyNumberFormat="1" applyFont="1" applyFill="1" applyBorder="1" applyAlignment="1">
      <alignment horizontal="center" vertical="center"/>
    </xf>
    <xf numFmtId="166" fontId="9" fillId="10" borderId="14" xfId="29" applyNumberFormat="1" applyFont="1" applyFill="1" applyBorder="1" applyAlignment="1">
      <alignment horizontal="center" vertical="center"/>
    </xf>
    <xf numFmtId="166" fontId="58" fillId="10" borderId="86" xfId="29" applyNumberFormat="1" applyFont="1" applyFill="1" applyBorder="1" applyAlignment="1">
      <alignment horizontal="center" vertical="center"/>
    </xf>
    <xf numFmtId="166" fontId="9" fillId="10" borderId="87" xfId="29" applyNumberFormat="1" applyFont="1" applyFill="1" applyBorder="1" applyAlignment="1">
      <alignment horizontal="center" vertical="center"/>
    </xf>
    <xf numFmtId="177" fontId="69" fillId="10" borderId="86" xfId="30" applyNumberFormat="1" applyFont="1" applyFill="1" applyBorder="1" applyAlignment="1">
      <alignment horizontal="center" vertical="center"/>
    </xf>
    <xf numFmtId="177" fontId="69" fillId="10" borderId="83" xfId="30" applyNumberFormat="1" applyFont="1" applyFill="1" applyBorder="1" applyAlignment="1">
      <alignment horizontal="center" vertical="center"/>
    </xf>
    <xf numFmtId="166" fontId="58" fillId="10" borderId="83" xfId="29" applyNumberFormat="1" applyFont="1" applyFill="1" applyBorder="1" applyAlignment="1">
      <alignment horizontal="center" vertical="center"/>
    </xf>
    <xf numFmtId="166" fontId="58" fillId="10" borderId="14" xfId="29" applyNumberFormat="1" applyFont="1" applyFill="1" applyBorder="1" applyAlignment="1">
      <alignment horizontal="center" vertical="center"/>
    </xf>
    <xf numFmtId="0" fontId="58" fillId="0" borderId="66" xfId="1" applyFont="1" applyBorder="1">
      <alignment vertical="center"/>
    </xf>
    <xf numFmtId="0" fontId="58" fillId="0" borderId="62" xfId="1" applyFont="1" applyBorder="1">
      <alignment vertical="center"/>
    </xf>
    <xf numFmtId="0" fontId="58" fillId="0" borderId="91" xfId="1" applyFont="1" applyBorder="1">
      <alignment vertical="center"/>
    </xf>
    <xf numFmtId="0" fontId="58" fillId="0" borderId="79" xfId="1" applyFont="1" applyBorder="1">
      <alignment vertical="center"/>
    </xf>
    <xf numFmtId="0" fontId="56" fillId="0" borderId="79" xfId="28" applyFont="1" applyBorder="1">
      <alignment vertical="center"/>
    </xf>
    <xf numFmtId="0" fontId="25" fillId="0" borderId="91" xfId="17" applyFont="1" applyBorder="1">
      <alignment vertical="center"/>
    </xf>
    <xf numFmtId="0" fontId="68" fillId="0" borderId="79" xfId="28" applyFont="1" applyBorder="1">
      <alignment vertical="center"/>
    </xf>
    <xf numFmtId="0" fontId="68" fillId="0" borderId="59" xfId="28" applyFont="1" applyBorder="1">
      <alignment vertical="center"/>
    </xf>
    <xf numFmtId="0" fontId="116" fillId="12" borderId="10" xfId="18" applyFont="1" applyFill="1" applyBorder="1" applyAlignment="1">
      <alignment horizontal="center" vertical="center" wrapText="1"/>
    </xf>
    <xf numFmtId="170" fontId="119" fillId="12" borderId="10" xfId="14" applyNumberFormat="1" applyFont="1" applyFill="1" applyBorder="1" applyAlignment="1">
      <alignment horizontal="center" vertical="center"/>
    </xf>
    <xf numFmtId="168" fontId="112" fillId="0" borderId="0" xfId="14" applyFont="1" applyAlignment="1">
      <alignment vertical="center"/>
    </xf>
    <xf numFmtId="169" fontId="112" fillId="15" borderId="10" xfId="14" applyNumberFormat="1" applyFont="1" applyFill="1" applyBorder="1" applyAlignment="1">
      <alignment vertical="center"/>
    </xf>
    <xf numFmtId="168" fontId="121" fillId="0" borderId="0" xfId="14" applyFont="1" applyAlignment="1">
      <alignment horizontal="right" vertical="center" indent="1"/>
    </xf>
    <xf numFmtId="168" fontId="101" fillId="0" borderId="0" xfId="14" applyFont="1" applyAlignment="1">
      <alignment horizontal="right" vertical="center"/>
    </xf>
    <xf numFmtId="168" fontId="122" fillId="2" borderId="81" xfId="14" applyFont="1" applyFill="1" applyBorder="1" applyAlignment="1" applyProtection="1">
      <alignment horizontal="right" vertical="center"/>
      <protection locked="0"/>
    </xf>
    <xf numFmtId="169" fontId="110" fillId="0" borderId="0" xfId="14" applyNumberFormat="1" applyFont="1" applyBorder="1" applyAlignment="1">
      <alignment vertical="center"/>
    </xf>
    <xf numFmtId="169" fontId="110" fillId="0" borderId="0" xfId="14" applyNumberFormat="1" applyFont="1" applyAlignment="1">
      <alignment vertical="center"/>
    </xf>
    <xf numFmtId="168" fontId="123" fillId="0" borderId="0" xfId="14" applyFont="1" applyAlignment="1">
      <alignment vertical="center"/>
    </xf>
    <xf numFmtId="169" fontId="112" fillId="8" borderId="14" xfId="14" applyNumberFormat="1" applyFont="1" applyFill="1" applyBorder="1" applyAlignment="1">
      <alignment vertical="center"/>
    </xf>
    <xf numFmtId="169" fontId="110" fillId="8" borderId="10" xfId="14" applyNumberFormat="1" applyFont="1" applyFill="1" applyBorder="1" applyAlignment="1">
      <alignment vertical="center"/>
    </xf>
    <xf numFmtId="0" fontId="109" fillId="0" borderId="0" xfId="20" applyFont="1" applyBorder="1">
      <alignment vertical="center"/>
    </xf>
    <xf numFmtId="0" fontId="107" fillId="0" borderId="0" xfId="20" applyFont="1" applyBorder="1">
      <alignment vertical="center"/>
    </xf>
    <xf numFmtId="0" fontId="88" fillId="2" borderId="0" xfId="3" applyFont="1" applyFill="1" applyBorder="1">
      <alignment vertical="center"/>
    </xf>
    <xf numFmtId="0" fontId="90" fillId="2" borderId="0" xfId="3" applyFont="1" applyFill="1" applyBorder="1">
      <alignment vertical="center"/>
    </xf>
    <xf numFmtId="0" fontId="91" fillId="2" borderId="0" xfId="3" applyFont="1" applyFill="1" applyBorder="1">
      <alignment vertical="center"/>
    </xf>
    <xf numFmtId="0" fontId="70" fillId="0" borderId="0" xfId="20" applyFont="1" applyBorder="1">
      <alignment vertical="center"/>
    </xf>
    <xf numFmtId="0" fontId="52" fillId="0" borderId="0" xfId="25" applyFont="1" applyAlignment="1">
      <alignment horizontal="left" vertical="center"/>
    </xf>
    <xf numFmtId="0" fontId="1" fillId="13" borderId="0" xfId="13" applyFont="1" applyFill="1" applyAlignment="1">
      <alignment horizontal="center" vertical="center"/>
    </xf>
    <xf numFmtId="165" fontId="86" fillId="0" borderId="0" xfId="27" applyFont="1" applyBorder="1">
      <alignment vertical="center"/>
    </xf>
    <xf numFmtId="166" fontId="86" fillId="0" borderId="66" xfId="27" applyNumberFormat="1" applyFont="1" applyBorder="1">
      <alignment vertical="center"/>
    </xf>
    <xf numFmtId="166" fontId="88" fillId="0" borderId="0" xfId="27" applyNumberFormat="1" applyFont="1" applyBorder="1">
      <alignment vertical="center"/>
    </xf>
    <xf numFmtId="0" fontId="109" fillId="0" borderId="61" xfId="20" applyFont="1" applyBorder="1">
      <alignment vertical="center"/>
    </xf>
    <xf numFmtId="0" fontId="70" fillId="0" borderId="61" xfId="18" applyFont="1" applyBorder="1">
      <alignment vertical="center"/>
    </xf>
    <xf numFmtId="0" fontId="52" fillId="0" borderId="61" xfId="25" applyFont="1" applyBorder="1">
      <alignment vertical="center"/>
    </xf>
    <xf numFmtId="0" fontId="52" fillId="0" borderId="66" xfId="3" applyFont="1" applyBorder="1">
      <alignment vertical="center"/>
    </xf>
    <xf numFmtId="0" fontId="70" fillId="0" borderId="66" xfId="18" applyFont="1" applyBorder="1">
      <alignment vertical="center"/>
    </xf>
    <xf numFmtId="0" fontId="70" fillId="2" borderId="61" xfId="18" applyFont="1" applyFill="1" applyBorder="1">
      <alignment vertical="center"/>
    </xf>
    <xf numFmtId="0" fontId="52" fillId="0" borderId="61" xfId="3" applyFont="1" applyBorder="1">
      <alignment vertical="center"/>
    </xf>
    <xf numFmtId="166" fontId="88" fillId="2" borderId="0" xfId="27" applyNumberFormat="1" applyFont="1" applyFill="1" applyBorder="1">
      <alignment vertical="center"/>
    </xf>
    <xf numFmtId="0" fontId="52" fillId="2" borderId="61" xfId="25" applyFont="1" applyFill="1" applyBorder="1">
      <alignment vertical="center"/>
    </xf>
    <xf numFmtId="0" fontId="70" fillId="0" borderId="0" xfId="18" applyFont="1" applyBorder="1">
      <alignment vertical="center"/>
    </xf>
    <xf numFmtId="166" fontId="89" fillId="0" borderId="79" xfId="27" applyNumberFormat="1" applyFont="1" applyBorder="1">
      <alignment vertical="center"/>
    </xf>
    <xf numFmtId="166" fontId="88" fillId="0" borderId="61" xfId="3" applyNumberFormat="1" applyFont="1" applyBorder="1">
      <alignment vertical="center"/>
    </xf>
    <xf numFmtId="0" fontId="52" fillId="0" borderId="80" xfId="3" applyFont="1" applyBorder="1">
      <alignment vertical="center"/>
    </xf>
    <xf numFmtId="0" fontId="88" fillId="0" borderId="80" xfId="3" applyFont="1" applyBorder="1">
      <alignment vertical="center"/>
    </xf>
    <xf numFmtId="0" fontId="105" fillId="0" borderId="79" xfId="20" applyFont="1" applyBorder="1">
      <alignment vertical="center"/>
    </xf>
    <xf numFmtId="0" fontId="106" fillId="0" borderId="80" xfId="25" applyFont="1" applyBorder="1">
      <alignment vertical="center"/>
    </xf>
    <xf numFmtId="0" fontId="107" fillId="0" borderId="80" xfId="3" applyFont="1" applyBorder="1">
      <alignment vertical="center"/>
    </xf>
    <xf numFmtId="0" fontId="82" fillId="0" borderId="80" xfId="3" applyFont="1" applyBorder="1">
      <alignment vertical="center"/>
    </xf>
    <xf numFmtId="0" fontId="70" fillId="0" borderId="61" xfId="25" applyFont="1" applyBorder="1">
      <alignment vertical="center"/>
    </xf>
    <xf numFmtId="0" fontId="52" fillId="0" borderId="59" xfId="25" applyFont="1" applyBorder="1">
      <alignment vertical="center"/>
    </xf>
    <xf numFmtId="0" fontId="70" fillId="2" borderId="91" xfId="3" applyFont="1" applyFill="1" applyBorder="1">
      <alignment vertical="center"/>
    </xf>
    <xf numFmtId="166" fontId="84" fillId="0" borderId="79" xfId="27" applyNumberFormat="1" applyFont="1" applyBorder="1" applyAlignment="1">
      <alignment horizontal="center" vertical="center"/>
    </xf>
    <xf numFmtId="166" fontId="83" fillId="0" borderId="91" xfId="27" applyNumberFormat="1" applyFont="1" applyBorder="1" applyAlignment="1">
      <alignment horizontal="center" vertical="center"/>
    </xf>
    <xf numFmtId="0" fontId="70" fillId="0" borderId="0" xfId="25" applyFont="1" applyBorder="1">
      <alignment vertical="center"/>
    </xf>
    <xf numFmtId="166" fontId="83" fillId="0" borderId="59" xfId="27" applyNumberFormat="1" applyFont="1" applyBorder="1" applyAlignment="1">
      <alignment horizontal="center" vertical="center"/>
    </xf>
    <xf numFmtId="0" fontId="70" fillId="0" borderId="91" xfId="20" applyFont="1" applyBorder="1">
      <alignment vertical="center"/>
    </xf>
    <xf numFmtId="166" fontId="82" fillId="0" borderId="79" xfId="27" applyNumberFormat="1" applyFont="1" applyBorder="1" applyAlignment="1">
      <alignment horizontal="center" vertical="center"/>
    </xf>
    <xf numFmtId="166" fontId="82" fillId="2" borderId="0" xfId="14" applyNumberFormat="1" applyFont="1" applyFill="1" applyBorder="1" applyAlignment="1">
      <alignment horizontal="center" vertical="center"/>
    </xf>
    <xf numFmtId="0" fontId="70" fillId="0" borderId="61" xfId="20" applyFont="1" applyBorder="1">
      <alignment vertical="center"/>
    </xf>
    <xf numFmtId="0" fontId="70" fillId="0" borderId="66" xfId="20" applyFont="1" applyBorder="1">
      <alignment vertical="center"/>
    </xf>
    <xf numFmtId="0" fontId="7" fillId="0" borderId="0" xfId="3" applyAlignment="1">
      <alignment horizontal="right" vertical="center"/>
    </xf>
    <xf numFmtId="171" fontId="42" fillId="0" borderId="0" xfId="16" applyNumberFormat="1" applyFont="1" applyBorder="1" applyAlignment="1">
      <alignment vertical="center"/>
    </xf>
    <xf numFmtId="171" fontId="42" fillId="2" borderId="0" xfId="16" applyNumberFormat="1" applyFont="1" applyFill="1" applyBorder="1" applyAlignment="1">
      <alignment horizontal="center" vertical="center"/>
    </xf>
    <xf numFmtId="0" fontId="59" fillId="2" borderId="0" xfId="4" applyFont="1" applyFill="1" applyBorder="1" applyAlignment="1">
      <alignment horizontal="center" vertical="center"/>
    </xf>
    <xf numFmtId="0" fontId="4" fillId="2" borderId="0" xfId="3" applyFont="1" applyFill="1" applyAlignment="1">
      <alignment horizontal="right" vertical="center"/>
    </xf>
    <xf numFmtId="0" fontId="29" fillId="4" borderId="7" xfId="13" applyFont="1" applyFill="1" applyBorder="1" applyAlignment="1">
      <alignment horizontal="center" vertical="center" wrapText="1"/>
    </xf>
    <xf numFmtId="0" fontId="29" fillId="4" borderId="7" xfId="13" applyFont="1" applyFill="1" applyBorder="1" applyAlignment="1">
      <alignment horizontal="center" vertical="center"/>
    </xf>
    <xf numFmtId="0" fontId="29" fillId="4" borderId="10" xfId="13" applyFont="1" applyFill="1" applyBorder="1" applyAlignment="1">
      <alignment horizontal="center" vertical="center"/>
    </xf>
    <xf numFmtId="0" fontId="29" fillId="4" borderId="9" xfId="13" applyFont="1" applyFill="1" applyBorder="1" applyAlignment="1">
      <alignment horizontal="center" vertical="center"/>
    </xf>
    <xf numFmtId="0" fontId="58" fillId="16" borderId="1" xfId="3" applyFont="1" applyFill="1" applyBorder="1" applyAlignment="1" applyProtection="1">
      <alignment horizontal="center" vertical="center"/>
      <protection locked="0"/>
    </xf>
    <xf numFmtId="0" fontId="14" fillId="16" borderId="1" xfId="3" applyFont="1" applyFill="1" applyBorder="1" applyAlignment="1" applyProtection="1">
      <alignment horizontal="center" vertical="center"/>
      <protection locked="0"/>
    </xf>
    <xf numFmtId="169" fontId="30" fillId="16" borderId="12" xfId="14" applyNumberFormat="1" applyFont="1" applyFill="1" applyBorder="1" applyAlignment="1" applyProtection="1">
      <alignment horizontal="right" vertical="top"/>
      <protection locked="0"/>
    </xf>
    <xf numFmtId="170" fontId="30" fillId="16" borderId="13" xfId="14" applyNumberFormat="1" applyFont="1" applyFill="1" applyBorder="1" applyAlignment="1" applyProtection="1">
      <alignment horizontal="center" vertical="center"/>
      <protection locked="0"/>
    </xf>
    <xf numFmtId="169" fontId="30" fillId="16" borderId="10" xfId="14" applyNumberFormat="1" applyFont="1" applyFill="1" applyBorder="1" applyAlignment="1" applyProtection="1">
      <alignment horizontal="center" vertical="center"/>
      <protection locked="0"/>
    </xf>
    <xf numFmtId="170" fontId="30" fillId="16" borderId="9" xfId="14" applyNumberFormat="1" applyFont="1" applyFill="1" applyBorder="1" applyAlignment="1" applyProtection="1">
      <alignment horizontal="center" vertical="center"/>
      <protection locked="0"/>
    </xf>
    <xf numFmtId="169" fontId="30" fillId="16" borderId="16" xfId="14" applyNumberFormat="1" applyFont="1" applyFill="1" applyBorder="1" applyAlignment="1" applyProtection="1">
      <alignment horizontal="center" vertical="center"/>
      <protection locked="0"/>
    </xf>
    <xf numFmtId="170" fontId="30" fillId="16" borderId="9" xfId="15" applyNumberFormat="1" applyFont="1" applyFill="1" applyBorder="1" applyAlignment="1">
      <alignment horizontal="center" vertical="center"/>
      <protection locked="0"/>
    </xf>
    <xf numFmtId="169" fontId="30" fillId="16" borderId="17" xfId="14" applyNumberFormat="1" applyFont="1" applyFill="1" applyBorder="1" applyAlignment="1" applyProtection="1">
      <alignment horizontal="center" vertical="center"/>
      <protection locked="0"/>
    </xf>
    <xf numFmtId="170" fontId="30" fillId="16" borderId="17" xfId="3" applyNumberFormat="1" applyFont="1" applyFill="1" applyBorder="1" applyAlignment="1" applyProtection="1">
      <alignment horizontal="center" vertical="center"/>
      <protection locked="0"/>
    </xf>
    <xf numFmtId="1" fontId="30" fillId="16" borderId="14" xfId="14" applyNumberFormat="1" applyFont="1" applyFill="1" applyBorder="1" applyAlignment="1" applyProtection="1">
      <alignment horizontal="center" vertical="center"/>
      <protection locked="0"/>
    </xf>
    <xf numFmtId="9" fontId="30" fillId="16" borderId="14" xfId="14" applyNumberFormat="1" applyFont="1" applyFill="1" applyBorder="1" applyAlignment="1" applyProtection="1">
      <alignment horizontal="center" vertical="center"/>
      <protection locked="0"/>
    </xf>
    <xf numFmtId="169" fontId="30" fillId="16" borderId="15" xfId="14" applyNumberFormat="1" applyFont="1" applyFill="1" applyBorder="1" applyAlignment="1" applyProtection="1">
      <alignment horizontal="center" vertical="center"/>
      <protection locked="0"/>
    </xf>
    <xf numFmtId="1" fontId="30" fillId="16" borderId="10" xfId="14" applyNumberFormat="1" applyFont="1" applyFill="1" applyBorder="1" applyAlignment="1" applyProtection="1">
      <alignment horizontal="center" vertical="center"/>
      <protection locked="0"/>
    </xf>
    <xf numFmtId="9" fontId="30" fillId="16" borderId="10" xfId="14" applyNumberFormat="1" applyFont="1" applyFill="1" applyBorder="1" applyAlignment="1" applyProtection="1">
      <alignment horizontal="center" vertical="center"/>
      <protection locked="0"/>
    </xf>
    <xf numFmtId="169" fontId="30" fillId="16" borderId="8" xfId="14" applyNumberFormat="1" applyFont="1" applyFill="1" applyBorder="1" applyAlignment="1" applyProtection="1">
      <alignment horizontal="center" vertical="center"/>
      <protection locked="0"/>
    </xf>
    <xf numFmtId="1" fontId="30" fillId="16" borderId="10" xfId="15" applyNumberFormat="1" applyFont="1" applyFill="1" applyBorder="1" applyAlignment="1">
      <alignment horizontal="center" vertical="center"/>
      <protection locked="0"/>
    </xf>
    <xf numFmtId="9" fontId="30" fillId="16" borderId="10" xfId="15" applyNumberFormat="1" applyFont="1" applyFill="1" applyBorder="1" applyAlignment="1">
      <alignment horizontal="center" vertical="center"/>
      <protection locked="0"/>
    </xf>
    <xf numFmtId="0" fontId="30" fillId="16" borderId="8" xfId="15" applyFont="1" applyFill="1" applyBorder="1" applyAlignment="1">
      <alignment horizontal="center" vertical="center"/>
      <protection locked="0"/>
    </xf>
    <xf numFmtId="1" fontId="32" fillId="16" borderId="13" xfId="16" applyNumberFormat="1" applyFont="1" applyFill="1" applyBorder="1" applyAlignment="1" applyProtection="1">
      <alignment horizontal="center" vertical="center"/>
      <protection locked="0"/>
    </xf>
    <xf numFmtId="1" fontId="32" fillId="16" borderId="20" xfId="16" applyNumberFormat="1" applyFont="1" applyFill="1" applyBorder="1" applyAlignment="1" applyProtection="1">
      <alignment horizontal="center" vertical="center"/>
      <protection locked="0"/>
    </xf>
    <xf numFmtId="1" fontId="32" fillId="16" borderId="21" xfId="16" applyNumberFormat="1" applyFont="1" applyFill="1" applyBorder="1" applyAlignment="1" applyProtection="1">
      <alignment horizontal="center" vertical="center"/>
      <protection locked="0"/>
    </xf>
    <xf numFmtId="1" fontId="32" fillId="16" borderId="22" xfId="16" applyNumberFormat="1" applyFont="1" applyFill="1" applyBorder="1" applyAlignment="1" applyProtection="1">
      <alignment horizontal="center" vertical="center"/>
      <protection locked="0"/>
    </xf>
    <xf numFmtId="1" fontId="32" fillId="16" borderId="15" xfId="16" applyNumberFormat="1" applyFont="1" applyFill="1" applyBorder="1" applyAlignment="1" applyProtection="1">
      <alignment horizontal="center" vertical="center"/>
      <protection locked="0"/>
    </xf>
    <xf numFmtId="1" fontId="32" fillId="16" borderId="17" xfId="16" applyNumberFormat="1" applyFont="1" applyFill="1" applyBorder="1" applyAlignment="1" applyProtection="1">
      <alignment horizontal="center" vertical="center"/>
      <protection locked="0"/>
    </xf>
    <xf numFmtId="1" fontId="32" fillId="16" borderId="24" xfId="16" applyNumberFormat="1" applyFont="1" applyFill="1" applyBorder="1" applyAlignment="1" applyProtection="1">
      <alignment horizontal="center" vertical="center"/>
      <protection locked="0"/>
    </xf>
    <xf numFmtId="1" fontId="32" fillId="16" borderId="25" xfId="16" applyNumberFormat="1" applyFont="1" applyFill="1" applyBorder="1" applyAlignment="1" applyProtection="1">
      <alignment horizontal="center" vertical="center"/>
      <protection locked="0"/>
    </xf>
    <xf numFmtId="1" fontId="32" fillId="16" borderId="26" xfId="16" applyNumberFormat="1" applyFont="1" applyFill="1" applyBorder="1" applyAlignment="1" applyProtection="1">
      <alignment horizontal="center" vertical="center"/>
      <protection locked="0"/>
    </xf>
    <xf numFmtId="1" fontId="32" fillId="16" borderId="0" xfId="16" applyNumberFormat="1" applyFont="1" applyFill="1" applyBorder="1" applyAlignment="1" applyProtection="1">
      <alignment horizontal="center" vertical="center"/>
      <protection locked="0"/>
    </xf>
    <xf numFmtId="1" fontId="128" fillId="0" borderId="10" xfId="3" applyNumberFormat="1" applyFont="1" applyFill="1" applyBorder="1" applyAlignment="1">
      <alignment horizontal="center" vertical="center"/>
    </xf>
    <xf numFmtId="170" fontId="38" fillId="16" borderId="10" xfId="3" applyNumberFormat="1" applyFont="1" applyFill="1" applyBorder="1" applyAlignment="1" applyProtection="1">
      <alignment horizontal="center" vertical="center"/>
      <protection locked="0"/>
    </xf>
    <xf numFmtId="41" fontId="38" fillId="16" borderId="10" xfId="22" applyNumberFormat="1" applyFont="1" applyFill="1" applyBorder="1" applyAlignment="1" applyProtection="1">
      <alignment horizontal="right" vertical="center"/>
      <protection locked="0"/>
    </xf>
    <xf numFmtId="9" fontId="38" fillId="16" borderId="10" xfId="16" applyFont="1" applyFill="1" applyBorder="1" applyAlignment="1" applyProtection="1">
      <alignment horizontal="center" vertical="center"/>
      <protection locked="0"/>
    </xf>
    <xf numFmtId="9" fontId="38" fillId="16" borderId="10" xfId="16" applyFont="1" applyFill="1" applyBorder="1" applyAlignment="1" applyProtection="1">
      <alignment vertical="center"/>
      <protection locked="0"/>
    </xf>
    <xf numFmtId="166" fontId="38" fillId="2" borderId="0" xfId="3" applyNumberFormat="1" applyFont="1" applyFill="1">
      <alignment vertical="center"/>
    </xf>
    <xf numFmtId="166" fontId="37" fillId="2" borderId="0" xfId="3" applyNumberFormat="1" applyFont="1" applyFill="1">
      <alignment vertical="center"/>
    </xf>
    <xf numFmtId="0" fontId="39" fillId="2" borderId="0" xfId="3" applyFont="1" applyFill="1">
      <alignment vertical="center"/>
    </xf>
    <xf numFmtId="0" fontId="41" fillId="2" borderId="0" xfId="20" applyFont="1" applyFill="1" applyBorder="1">
      <alignment vertical="center"/>
    </xf>
    <xf numFmtId="0" fontId="7" fillId="2" borderId="23" xfId="3" applyFill="1" applyBorder="1">
      <alignment vertical="center"/>
    </xf>
    <xf numFmtId="0" fontId="7" fillId="2" borderId="0" xfId="3" applyFill="1" applyBorder="1">
      <alignment vertical="center"/>
    </xf>
    <xf numFmtId="0" fontId="39" fillId="2" borderId="0" xfId="3" applyFont="1" applyFill="1" applyBorder="1">
      <alignment vertical="center"/>
    </xf>
    <xf numFmtId="172" fontId="38" fillId="2" borderId="0" xfId="24" applyFont="1" applyFill="1" applyBorder="1" applyAlignment="1">
      <alignment horizontal="center" vertical="center"/>
      <protection locked="0"/>
    </xf>
    <xf numFmtId="0" fontId="42" fillId="0" borderId="1" xfId="18" applyFont="1" applyBorder="1">
      <alignment vertical="center"/>
    </xf>
    <xf numFmtId="41" fontId="38" fillId="0" borderId="1" xfId="3" applyNumberFormat="1" applyFont="1" applyBorder="1">
      <alignment vertical="center"/>
    </xf>
    <xf numFmtId="173" fontId="42" fillId="0" borderId="1" xfId="3" applyNumberFormat="1" applyFont="1" applyBorder="1" applyAlignment="1">
      <alignment horizontal="center" vertical="center"/>
    </xf>
    <xf numFmtId="0" fontId="7" fillId="0" borderId="1" xfId="3" applyBorder="1">
      <alignment vertical="center"/>
    </xf>
    <xf numFmtId="170" fontId="94" fillId="0" borderId="0" xfId="18" applyNumberFormat="1" applyFont="1" applyAlignment="1">
      <alignment horizontal="center" vertical="center"/>
    </xf>
    <xf numFmtId="1" fontId="94" fillId="0" borderId="13" xfId="3" applyNumberFormat="1" applyFont="1" applyFill="1" applyBorder="1" applyAlignment="1">
      <alignment horizontal="center" vertical="center"/>
    </xf>
    <xf numFmtId="1" fontId="94" fillId="0" borderId="14" xfId="3" applyNumberFormat="1" applyFont="1" applyFill="1" applyBorder="1" applyAlignment="1">
      <alignment horizontal="center" vertical="center"/>
    </xf>
    <xf numFmtId="1" fontId="94" fillId="0" borderId="94" xfId="3" applyNumberFormat="1" applyFont="1" applyFill="1" applyBorder="1" applyAlignment="1">
      <alignment horizontal="center" vertical="center"/>
    </xf>
    <xf numFmtId="170" fontId="94" fillId="0" borderId="101" xfId="18" applyNumberFormat="1" applyFont="1" applyBorder="1" applyAlignment="1">
      <alignment horizontal="center" vertical="center"/>
    </xf>
    <xf numFmtId="170" fontId="94" fillId="0" borderId="13" xfId="18" applyNumberFormat="1" applyFont="1" applyBorder="1">
      <alignment vertical="center"/>
    </xf>
    <xf numFmtId="170" fontId="94" fillId="0" borderId="14" xfId="18" applyNumberFormat="1" applyFont="1" applyBorder="1">
      <alignment vertical="center"/>
    </xf>
    <xf numFmtId="170" fontId="94" fillId="0" borderId="94" xfId="18" applyNumberFormat="1" applyFont="1" applyBorder="1">
      <alignment vertical="center"/>
    </xf>
    <xf numFmtId="170" fontId="94" fillId="0" borderId="13" xfId="18" applyNumberFormat="1" applyFont="1" applyBorder="1" applyAlignment="1">
      <alignment horizontal="center" vertical="center"/>
    </xf>
    <xf numFmtId="170" fontId="94" fillId="0" borderId="14" xfId="18" applyNumberFormat="1" applyFont="1" applyBorder="1" applyAlignment="1">
      <alignment horizontal="center" vertical="center"/>
    </xf>
    <xf numFmtId="170" fontId="94" fillId="0" borderId="98" xfId="18" applyNumberFormat="1" applyFont="1" applyBorder="1" applyAlignment="1">
      <alignment horizontal="center" vertical="center"/>
    </xf>
    <xf numFmtId="165" fontId="42" fillId="0" borderId="9" xfId="3" applyNumberFormat="1" applyFont="1" applyBorder="1" applyAlignment="1">
      <alignment horizontal="center" vertical="center"/>
    </xf>
    <xf numFmtId="165" fontId="42" fillId="0" borderId="10" xfId="3" applyNumberFormat="1" applyFont="1" applyBorder="1" applyAlignment="1">
      <alignment horizontal="center" vertical="center"/>
    </xf>
    <xf numFmtId="165" fontId="42" fillId="0" borderId="7" xfId="3" applyNumberFormat="1" applyFont="1" applyBorder="1" applyAlignment="1">
      <alignment horizontal="center" vertical="center"/>
    </xf>
    <xf numFmtId="41" fontId="42" fillId="0" borderId="10" xfId="22" applyNumberFormat="1" applyFont="1" applyBorder="1" applyAlignment="1">
      <alignment horizontal="center" vertical="center"/>
    </xf>
    <xf numFmtId="41" fontId="42" fillId="0" borderId="93" xfId="22" applyNumberFormat="1" applyFont="1" applyBorder="1" applyAlignment="1">
      <alignment horizontal="center" vertical="center"/>
    </xf>
    <xf numFmtId="41" fontId="42" fillId="0" borderId="9" xfId="22" applyNumberFormat="1" applyFont="1" applyBorder="1" applyAlignment="1">
      <alignment horizontal="center" vertical="center"/>
    </xf>
    <xf numFmtId="166" fontId="38" fillId="9" borderId="10" xfId="3" applyNumberFormat="1" applyFont="1" applyFill="1" applyBorder="1" applyAlignment="1">
      <alignment horizontal="center" vertical="center"/>
    </xf>
    <xf numFmtId="166" fontId="38" fillId="9" borderId="10" xfId="23" applyNumberFormat="1" applyFont="1" applyFill="1" applyBorder="1" applyAlignment="1" applyProtection="1">
      <alignment horizontal="center" vertical="center"/>
    </xf>
    <xf numFmtId="166" fontId="38" fillId="9" borderId="93" xfId="3" applyNumberFormat="1" applyFont="1" applyFill="1" applyBorder="1" applyAlignment="1">
      <alignment horizontal="center" vertical="center"/>
    </xf>
    <xf numFmtId="165" fontId="38" fillId="9" borderId="9" xfId="23" applyFont="1" applyFill="1" applyBorder="1" applyAlignment="1" applyProtection="1">
      <alignment horizontal="center" vertical="center"/>
    </xf>
    <xf numFmtId="165" fontId="38" fillId="9" borderId="10" xfId="23" applyFont="1" applyFill="1" applyBorder="1" applyAlignment="1" applyProtection="1">
      <alignment horizontal="center" vertical="center"/>
    </xf>
    <xf numFmtId="165" fontId="38" fillId="9" borderId="93" xfId="23" applyFont="1" applyFill="1" applyBorder="1" applyAlignment="1" applyProtection="1">
      <alignment horizontal="center" vertical="center"/>
    </xf>
    <xf numFmtId="41" fontId="38" fillId="9" borderId="9" xfId="23" applyNumberFormat="1" applyFont="1" applyFill="1" applyBorder="1" applyAlignment="1" applyProtection="1">
      <alignment horizontal="center" vertical="center"/>
    </xf>
    <xf numFmtId="41" fontId="38" fillId="9" borderId="102" xfId="23" applyNumberFormat="1" applyFont="1" applyFill="1" applyBorder="1" applyAlignment="1" applyProtection="1">
      <alignment horizontal="center" vertical="center"/>
    </xf>
    <xf numFmtId="41" fontId="38" fillId="9" borderId="10" xfId="23" applyNumberFormat="1" applyFont="1" applyFill="1" applyBorder="1" applyAlignment="1" applyProtection="1">
      <alignment horizontal="center" vertical="center"/>
    </xf>
    <xf numFmtId="41" fontId="38" fillId="9" borderId="93" xfId="23" applyNumberFormat="1" applyFont="1" applyFill="1" applyBorder="1" applyAlignment="1" applyProtection="1">
      <alignment horizontal="center" vertical="center"/>
    </xf>
    <xf numFmtId="43" fontId="38" fillId="9" borderId="9" xfId="23" applyNumberFormat="1" applyFont="1" applyFill="1" applyBorder="1" applyAlignment="1" applyProtection="1">
      <alignment horizontal="center" vertical="center"/>
    </xf>
    <xf numFmtId="43" fontId="38" fillId="9" borderId="10" xfId="23" applyNumberFormat="1" applyFont="1" applyFill="1" applyBorder="1" applyAlignment="1" applyProtection="1">
      <alignment horizontal="center" vertical="center"/>
    </xf>
    <xf numFmtId="43" fontId="38" fillId="9" borderId="93" xfId="23" applyNumberFormat="1" applyFont="1" applyFill="1" applyBorder="1" applyAlignment="1" applyProtection="1">
      <alignment horizontal="center" vertical="center"/>
    </xf>
    <xf numFmtId="186" fontId="86" fillId="0" borderId="0" xfId="3" applyNumberFormat="1" applyFont="1" applyAlignment="1">
      <alignment horizontal="center" vertical="center"/>
    </xf>
    <xf numFmtId="0" fontId="133" fillId="12" borderId="0" xfId="3" applyFont="1" applyFill="1" applyAlignment="1">
      <alignment horizontal="center" vertical="center"/>
    </xf>
    <xf numFmtId="0" fontId="50" fillId="5" borderId="111" xfId="3" applyFont="1" applyFill="1" applyBorder="1" applyAlignment="1">
      <alignment horizontal="center" vertical="center"/>
    </xf>
    <xf numFmtId="0" fontId="52" fillId="0" borderId="47" xfId="3" applyFont="1" applyFill="1" applyBorder="1" applyAlignment="1">
      <alignment horizontal="left"/>
    </xf>
    <xf numFmtId="0" fontId="52" fillId="0" borderId="51" xfId="3" applyFont="1" applyFill="1" applyBorder="1" applyAlignment="1">
      <alignment horizontal="left"/>
    </xf>
    <xf numFmtId="0" fontId="52" fillId="0" borderId="55" xfId="3" applyFont="1" applyFill="1" applyBorder="1" applyAlignment="1">
      <alignment horizontal="left"/>
    </xf>
    <xf numFmtId="0" fontId="52" fillId="0" borderId="56" xfId="3" applyFont="1" applyFill="1" applyBorder="1" applyAlignment="1">
      <alignment horizontal="left"/>
    </xf>
    <xf numFmtId="0" fontId="52" fillId="0" borderId="106" xfId="3" applyFont="1" applyFill="1" applyBorder="1" applyAlignment="1">
      <alignment horizontal="left"/>
    </xf>
    <xf numFmtId="0" fontId="42" fillId="0" borderId="0" xfId="3" applyFont="1" applyAlignment="1">
      <alignment horizontal="right" vertical="center"/>
    </xf>
    <xf numFmtId="0" fontId="42" fillId="0" borderId="66" xfId="3" applyFont="1" applyBorder="1" applyAlignment="1">
      <alignment horizontal="right" vertical="center"/>
    </xf>
    <xf numFmtId="166" fontId="42" fillId="0" borderId="66" xfId="3" applyNumberFormat="1" applyFont="1" applyBorder="1" applyAlignment="1">
      <alignment horizontal="center" vertical="center"/>
    </xf>
    <xf numFmtId="166" fontId="74" fillId="9" borderId="10" xfId="3" applyNumberFormat="1" applyFont="1" applyFill="1" applyBorder="1">
      <alignment vertical="center"/>
    </xf>
    <xf numFmtId="166" fontId="42" fillId="0" borderId="59" xfId="3" applyNumberFormat="1" applyFont="1" applyBorder="1" applyAlignment="1">
      <alignment horizontal="center" vertical="center"/>
    </xf>
    <xf numFmtId="166" fontId="74" fillId="8" borderId="10" xfId="3" applyNumberFormat="1" applyFont="1" applyFill="1" applyBorder="1" applyAlignment="1">
      <alignment horizontal="center" vertical="center"/>
    </xf>
    <xf numFmtId="166" fontId="74" fillId="8" borderId="83" xfId="3" applyNumberFormat="1" applyFont="1" applyFill="1" applyBorder="1" applyAlignment="1">
      <alignment horizontal="center" vertical="center"/>
    </xf>
    <xf numFmtId="0" fontId="38" fillId="2" borderId="10" xfId="3" applyFont="1" applyFill="1" applyBorder="1">
      <alignment vertical="center"/>
    </xf>
    <xf numFmtId="0" fontId="38" fillId="2" borderId="1" xfId="3" applyFont="1" applyFill="1" applyBorder="1">
      <alignment vertical="center"/>
    </xf>
    <xf numFmtId="166" fontId="74" fillId="9" borderId="1" xfId="3" applyNumberFormat="1" applyFont="1" applyFill="1" applyBorder="1">
      <alignment vertical="center"/>
    </xf>
    <xf numFmtId="0" fontId="38" fillId="2" borderId="67" xfId="3" applyFont="1" applyFill="1" applyBorder="1">
      <alignment vertical="center"/>
    </xf>
    <xf numFmtId="0" fontId="38" fillId="2" borderId="68" xfId="3" applyFont="1" applyFill="1" applyBorder="1">
      <alignment vertical="center"/>
    </xf>
    <xf numFmtId="170" fontId="118" fillId="16" borderId="10" xfId="3" applyNumberFormat="1" applyFont="1" applyFill="1" applyBorder="1" applyAlignment="1" applyProtection="1">
      <alignment horizontal="center" vertical="center"/>
      <protection locked="0"/>
    </xf>
    <xf numFmtId="2" fontId="118" fillId="16" borderId="10" xfId="16" applyNumberFormat="1" applyFont="1" applyFill="1" applyBorder="1" applyAlignment="1">
      <alignment horizontal="center" vertical="center"/>
    </xf>
    <xf numFmtId="0" fontId="122" fillId="0" borderId="0" xfId="3" applyFont="1" applyAlignment="1">
      <alignment horizontal="left"/>
    </xf>
    <xf numFmtId="0" fontId="93" fillId="0" borderId="0" xfId="3" applyFont="1" applyAlignment="1">
      <alignment horizontal="left" vertical="center"/>
    </xf>
    <xf numFmtId="0" fontId="122" fillId="0" borderId="0" xfId="3" applyFont="1" applyAlignment="1">
      <alignment horizontal="left" vertical="center"/>
    </xf>
    <xf numFmtId="41" fontId="134" fillId="14" borderId="29" xfId="22" applyNumberFormat="1" applyFont="1" applyFill="1" applyBorder="1" applyAlignment="1">
      <alignment vertical="center"/>
    </xf>
    <xf numFmtId="41" fontId="134" fillId="14" borderId="71" xfId="22" applyNumberFormat="1" applyFont="1" applyFill="1" applyBorder="1" applyAlignment="1">
      <alignment vertical="center"/>
    </xf>
    <xf numFmtId="41" fontId="134" fillId="14" borderId="72" xfId="22" applyNumberFormat="1" applyFont="1" applyFill="1" applyBorder="1" applyAlignment="1">
      <alignment vertical="center"/>
    </xf>
    <xf numFmtId="41" fontId="43" fillId="14" borderId="73" xfId="22" applyNumberFormat="1" applyFont="1" applyFill="1" applyBorder="1" applyAlignment="1">
      <alignment vertical="center"/>
    </xf>
    <xf numFmtId="167" fontId="63" fillId="0" borderId="0" xfId="10" applyFont="1" applyAlignment="1">
      <alignment horizontal="center" vertical="center"/>
    </xf>
    <xf numFmtId="0" fontId="60" fillId="12" borderId="59" xfId="3" applyFont="1" applyFill="1" applyBorder="1" applyAlignment="1">
      <alignment horizontal="center" vertical="center"/>
    </xf>
    <xf numFmtId="0" fontId="135" fillId="2" borderId="0" xfId="13" applyFont="1" applyFill="1">
      <alignment vertical="center"/>
    </xf>
    <xf numFmtId="0" fontId="136" fillId="2" borderId="0" xfId="13" applyFont="1" applyFill="1" applyAlignment="1">
      <alignment horizontal="right" vertical="center"/>
    </xf>
    <xf numFmtId="0" fontId="137" fillId="2" borderId="0" xfId="3" applyFont="1" applyFill="1" applyAlignment="1">
      <alignment horizontal="right" vertical="center"/>
    </xf>
    <xf numFmtId="0" fontId="77" fillId="2" borderId="0" xfId="3" applyFont="1" applyFill="1" applyAlignment="1"/>
    <xf numFmtId="0" fontId="97" fillId="0" borderId="0" xfId="18" applyFont="1" applyAlignment="1">
      <alignment horizontal="right" vertical="center"/>
    </xf>
    <xf numFmtId="0" fontId="74" fillId="12" borderId="0" xfId="3" applyFont="1" applyFill="1">
      <alignment vertical="center"/>
    </xf>
    <xf numFmtId="166" fontId="74" fillId="12" borderId="0" xfId="3" applyNumberFormat="1" applyFont="1" applyFill="1">
      <alignment vertical="center"/>
    </xf>
    <xf numFmtId="170" fontId="138" fillId="0" borderId="0" xfId="10" applyNumberFormat="1" applyFont="1" applyAlignment="1">
      <alignment horizontal="center" vertical="center"/>
    </xf>
    <xf numFmtId="1" fontId="140" fillId="0" borderId="0" xfId="3" applyNumberFormat="1" applyFont="1" applyAlignment="1">
      <alignment horizontal="center" vertical="center"/>
    </xf>
    <xf numFmtId="0" fontId="7" fillId="12" borderId="18" xfId="3" applyFill="1" applyBorder="1">
      <alignment vertical="center"/>
    </xf>
    <xf numFmtId="170" fontId="94" fillId="0" borderId="0" xfId="10" applyNumberFormat="1" applyFont="1">
      <alignment vertical="center"/>
    </xf>
    <xf numFmtId="166" fontId="7" fillId="2" borderId="69" xfId="22" applyNumberFormat="1" applyFont="1" applyFill="1" applyBorder="1" applyAlignment="1">
      <alignment horizontal="right" vertical="center"/>
    </xf>
    <xf numFmtId="166" fontId="79" fillId="2" borderId="83" xfId="22" applyNumberFormat="1" applyFont="1" applyFill="1" applyBorder="1" applyAlignment="1">
      <alignment vertical="center"/>
    </xf>
    <xf numFmtId="0" fontId="73" fillId="0" borderId="0" xfId="18" applyFont="1" applyBorder="1" applyAlignment="1">
      <alignment horizontal="right" vertical="center"/>
    </xf>
    <xf numFmtId="170" fontId="38" fillId="16" borderId="10" xfId="15" applyNumberFormat="1" applyFont="1" applyFill="1" applyBorder="1" applyAlignment="1">
      <alignment horizontal="center" vertical="center"/>
      <protection locked="0"/>
    </xf>
    <xf numFmtId="182" fontId="38" fillId="16" borderId="10" xfId="14" applyNumberFormat="1" applyFont="1" applyFill="1" applyBorder="1" applyAlignment="1" applyProtection="1">
      <alignment horizontal="center" vertical="center"/>
      <protection locked="0"/>
    </xf>
    <xf numFmtId="0" fontId="7" fillId="16" borderId="10" xfId="3" applyFill="1" applyBorder="1" applyProtection="1">
      <alignment vertical="center"/>
      <protection locked="0"/>
    </xf>
    <xf numFmtId="17" fontId="118" fillId="16" borderId="10" xfId="3" applyNumberFormat="1" applyFont="1" applyFill="1" applyBorder="1" applyAlignment="1" applyProtection="1">
      <alignment horizontal="center" vertical="center"/>
      <protection locked="0"/>
    </xf>
    <xf numFmtId="37" fontId="118" fillId="16" borderId="7" xfId="22" applyNumberFormat="1" applyFont="1" applyFill="1" applyBorder="1" applyAlignment="1" applyProtection="1">
      <alignment horizontal="right" vertical="center"/>
      <protection locked="0"/>
    </xf>
    <xf numFmtId="9" fontId="118" fillId="7" borderId="1" xfId="16" applyFont="1" applyFill="1" applyBorder="1" applyAlignment="1">
      <alignment vertical="center"/>
    </xf>
    <xf numFmtId="9" fontId="118" fillId="16" borderId="9" xfId="16" applyFont="1" applyFill="1" applyBorder="1" applyAlignment="1" applyProtection="1">
      <alignment horizontal="center" vertical="center"/>
      <protection locked="0"/>
    </xf>
    <xf numFmtId="9" fontId="118" fillId="16" borderId="10" xfId="16" applyFont="1" applyFill="1" applyBorder="1" applyAlignment="1" applyProtection="1">
      <alignment horizontal="center" vertical="center"/>
      <protection locked="0"/>
    </xf>
    <xf numFmtId="9" fontId="118" fillId="16" borderId="7" xfId="16" applyFont="1" applyFill="1" applyBorder="1" applyAlignment="1" applyProtection="1">
      <alignment horizontal="center" vertical="center"/>
      <protection locked="0"/>
    </xf>
    <xf numFmtId="10" fontId="142" fillId="7" borderId="1" xfId="16" applyNumberFormat="1" applyFont="1" applyFill="1" applyBorder="1" applyAlignment="1">
      <alignment vertical="center"/>
    </xf>
    <xf numFmtId="10" fontId="118" fillId="14" borderId="9" xfId="16" applyNumberFormat="1" applyFont="1" applyFill="1" applyBorder="1" applyAlignment="1">
      <alignment vertical="center"/>
    </xf>
    <xf numFmtId="10" fontId="118" fillId="14" borderId="10" xfId="16" applyNumberFormat="1" applyFont="1" applyFill="1" applyBorder="1" applyAlignment="1">
      <alignment vertical="center"/>
    </xf>
    <xf numFmtId="10" fontId="118" fillId="14" borderId="7" xfId="16" applyNumberFormat="1" applyFont="1" applyFill="1" applyBorder="1" applyAlignment="1">
      <alignment vertical="center"/>
    </xf>
    <xf numFmtId="166" fontId="118" fillId="14" borderId="10" xfId="22" applyNumberFormat="1" applyFont="1" applyFill="1" applyBorder="1" applyAlignment="1">
      <alignment vertical="center"/>
    </xf>
    <xf numFmtId="9" fontId="118" fillId="7" borderId="28" xfId="16" applyFont="1" applyFill="1" applyBorder="1" applyAlignment="1">
      <alignment vertical="center"/>
    </xf>
    <xf numFmtId="10" fontId="142" fillId="7" borderId="28" xfId="16" applyNumberFormat="1" applyFont="1" applyFill="1" applyBorder="1" applyAlignment="1">
      <alignment vertical="center"/>
    </xf>
    <xf numFmtId="9" fontId="118" fillId="7" borderId="14" xfId="16" applyFont="1" applyFill="1" applyBorder="1" applyAlignment="1">
      <alignment vertical="center"/>
    </xf>
    <xf numFmtId="10" fontId="142" fillId="7" borderId="14" xfId="16" applyNumberFormat="1" applyFont="1" applyFill="1" applyBorder="1" applyAlignment="1">
      <alignment vertical="center"/>
    </xf>
    <xf numFmtId="170" fontId="38" fillId="16" borderId="14" xfId="15" applyNumberFormat="1" applyFont="1" applyFill="1" applyBorder="1" applyAlignment="1">
      <alignment horizontal="center" vertical="center"/>
      <protection locked="0"/>
    </xf>
    <xf numFmtId="182" fontId="38" fillId="16" borderId="14" xfId="14" applyNumberFormat="1" applyFont="1" applyFill="1" applyBorder="1" applyAlignment="1" applyProtection="1">
      <alignment horizontal="center" vertical="center"/>
      <protection locked="0"/>
    </xf>
    <xf numFmtId="0" fontId="42" fillId="7" borderId="0" xfId="15" applyFont="1" applyFill="1" applyBorder="1" applyProtection="1">
      <alignment vertical="center"/>
    </xf>
    <xf numFmtId="169" fontId="73" fillId="0" borderId="0" xfId="14" applyNumberFormat="1" applyFont="1" applyBorder="1" applyAlignment="1">
      <alignment horizontal="center" vertical="center"/>
    </xf>
    <xf numFmtId="170" fontId="143" fillId="0" borderId="0" xfId="10" applyNumberFormat="1" applyFont="1">
      <alignment vertical="center"/>
    </xf>
    <xf numFmtId="166" fontId="7" fillId="2" borderId="0" xfId="22" applyNumberFormat="1" applyFont="1" applyFill="1" applyBorder="1" applyAlignment="1">
      <alignment horizontal="right" vertical="center"/>
    </xf>
    <xf numFmtId="166" fontId="79" fillId="2" borderId="0" xfId="22" applyNumberFormat="1" applyFont="1" applyFill="1" applyBorder="1" applyAlignment="1">
      <alignment vertical="center"/>
    </xf>
    <xf numFmtId="0" fontId="7" fillId="12" borderId="8" xfId="3" applyFill="1" applyBorder="1">
      <alignment vertical="center"/>
    </xf>
    <xf numFmtId="0" fontId="7" fillId="12" borderId="9" xfId="3" applyFill="1" applyBorder="1">
      <alignment vertical="center"/>
    </xf>
    <xf numFmtId="181" fontId="141" fillId="9" borderId="10" xfId="22" applyNumberFormat="1" applyFont="1" applyFill="1" applyBorder="1" applyAlignment="1">
      <alignment horizontal="right" vertical="center"/>
    </xf>
    <xf numFmtId="181" fontId="141" fillId="9" borderId="14" xfId="22" applyNumberFormat="1" applyFont="1" applyFill="1" applyBorder="1" applyAlignment="1">
      <alignment horizontal="right" vertical="center"/>
    </xf>
    <xf numFmtId="0" fontId="7" fillId="7" borderId="0" xfId="3" applyFill="1" applyBorder="1">
      <alignment vertical="center"/>
    </xf>
    <xf numFmtId="170" fontId="143" fillId="0" borderId="116" xfId="10" applyNumberFormat="1" applyFont="1" applyBorder="1">
      <alignment vertical="center"/>
    </xf>
    <xf numFmtId="0" fontId="7" fillId="7" borderId="116" xfId="3" applyFill="1" applyBorder="1">
      <alignment vertical="center"/>
    </xf>
    <xf numFmtId="181" fontId="141" fillId="9" borderId="94" xfId="22" applyNumberFormat="1" applyFont="1" applyFill="1" applyBorder="1" applyAlignment="1">
      <alignment horizontal="right" vertical="center"/>
    </xf>
    <xf numFmtId="181" fontId="141" fillId="9" borderId="93" xfId="22" applyNumberFormat="1" applyFont="1" applyFill="1" applyBorder="1" applyAlignment="1">
      <alignment horizontal="right" vertical="center"/>
    </xf>
    <xf numFmtId="166" fontId="79" fillId="2" borderId="15" xfId="22" applyNumberFormat="1" applyFont="1" applyFill="1" applyBorder="1" applyAlignment="1">
      <alignment vertical="center"/>
    </xf>
    <xf numFmtId="181" fontId="79" fillId="2" borderId="118" xfId="22" applyNumberFormat="1" applyFont="1" applyFill="1" applyBorder="1" applyAlignment="1">
      <alignment vertical="center"/>
    </xf>
    <xf numFmtId="166" fontId="38" fillId="8" borderId="10" xfId="22" applyNumberFormat="1" applyFont="1" applyFill="1" applyBorder="1" applyAlignment="1">
      <alignment vertical="center"/>
    </xf>
    <xf numFmtId="0" fontId="7" fillId="7" borderId="13" xfId="3" applyFill="1" applyBorder="1">
      <alignment vertical="center"/>
    </xf>
    <xf numFmtId="0" fontId="104" fillId="0" borderId="0" xfId="18" applyFont="1">
      <alignment vertical="center"/>
    </xf>
    <xf numFmtId="0" fontId="104" fillId="0" borderId="0" xfId="18" applyFont="1" applyBorder="1" applyAlignment="1">
      <alignment horizontal="right" vertical="center"/>
    </xf>
    <xf numFmtId="0" fontId="104" fillId="2" borderId="0" xfId="18" applyFont="1" applyFill="1" applyBorder="1" applyAlignment="1">
      <alignment horizontal="right" vertical="center"/>
    </xf>
    <xf numFmtId="0" fontId="104" fillId="0" borderId="0" xfId="18" applyFont="1" applyAlignment="1">
      <alignment horizontal="right" vertical="center"/>
    </xf>
    <xf numFmtId="0" fontId="130" fillId="2" borderId="0" xfId="3" applyFont="1" applyFill="1" applyBorder="1" applyAlignment="1">
      <alignment horizontal="right" vertical="center"/>
    </xf>
    <xf numFmtId="0" fontId="7" fillId="0" borderId="0" xfId="3" applyAlignment="1">
      <alignment horizontal="left" vertical="center"/>
    </xf>
    <xf numFmtId="0" fontId="61" fillId="0" borderId="0" xfId="3" applyFont="1" applyAlignment="1">
      <alignment horizontal="left" vertical="center"/>
    </xf>
    <xf numFmtId="0" fontId="63" fillId="0" borderId="0" xfId="3" applyFont="1" applyAlignment="1">
      <alignment horizontal="left" vertical="center"/>
    </xf>
    <xf numFmtId="0" fontId="63" fillId="0" borderId="0" xfId="3" applyFont="1">
      <alignment vertical="center"/>
    </xf>
    <xf numFmtId="0" fontId="61" fillId="0" borderId="0" xfId="3" applyFont="1">
      <alignment vertical="center"/>
    </xf>
    <xf numFmtId="0" fontId="145" fillId="0" borderId="0" xfId="13" applyFont="1">
      <alignment vertical="center"/>
    </xf>
    <xf numFmtId="166" fontId="38" fillId="8" borderId="119" xfId="22" applyNumberFormat="1" applyFont="1" applyFill="1" applyBorder="1" applyAlignment="1">
      <alignment vertical="center"/>
    </xf>
    <xf numFmtId="166" fontId="38" fillId="16" borderId="7" xfId="22" applyNumberFormat="1" applyFont="1" applyFill="1" applyBorder="1" applyAlignment="1" applyProtection="1">
      <alignment horizontal="center" vertical="center"/>
      <protection locked="0"/>
    </xf>
    <xf numFmtId="0" fontId="7" fillId="7" borderId="0" xfId="3" applyFill="1" applyBorder="1" applyAlignment="1">
      <alignment horizontal="center" vertical="center"/>
    </xf>
    <xf numFmtId="181" fontId="141" fillId="9" borderId="13" xfId="22" applyNumberFormat="1" applyFont="1" applyFill="1" applyBorder="1" applyAlignment="1">
      <alignment horizontal="right" vertical="center"/>
    </xf>
    <xf numFmtId="181" fontId="141" fillId="9" borderId="9" xfId="22" applyNumberFormat="1" applyFont="1" applyFill="1" applyBorder="1" applyAlignment="1">
      <alignment horizontal="right" vertical="center"/>
    </xf>
    <xf numFmtId="0" fontId="7" fillId="7" borderId="19" xfId="3" applyFill="1" applyBorder="1">
      <alignment vertical="center"/>
    </xf>
    <xf numFmtId="0" fontId="7" fillId="7" borderId="18" xfId="3" applyFill="1" applyBorder="1">
      <alignment vertical="center"/>
    </xf>
    <xf numFmtId="0" fontId="7" fillId="7" borderId="27" xfId="3" applyFill="1" applyBorder="1">
      <alignment vertical="center"/>
    </xf>
    <xf numFmtId="0" fontId="7" fillId="7" borderId="23" xfId="3" applyFill="1" applyBorder="1">
      <alignment vertical="center"/>
    </xf>
    <xf numFmtId="0" fontId="7" fillId="7" borderId="17" xfId="3" applyFill="1" applyBorder="1">
      <alignment vertical="center"/>
    </xf>
    <xf numFmtId="0" fontId="7" fillId="7" borderId="33" xfId="3" applyFill="1" applyBorder="1">
      <alignment vertical="center"/>
    </xf>
    <xf numFmtId="0" fontId="7" fillId="7" borderId="15" xfId="3" applyFill="1" applyBorder="1">
      <alignment vertical="center"/>
    </xf>
    <xf numFmtId="0" fontId="7" fillId="12" borderId="102" xfId="3" applyFill="1" applyBorder="1">
      <alignment vertical="center"/>
    </xf>
    <xf numFmtId="0" fontId="7" fillId="0" borderId="10" xfId="3" applyBorder="1" applyAlignment="1">
      <alignment horizontal="right" vertical="center"/>
    </xf>
    <xf numFmtId="171" fontId="74" fillId="8" borderId="10" xfId="16" applyNumberFormat="1" applyFont="1" applyFill="1" applyBorder="1" applyAlignment="1">
      <alignment horizontal="center" vertical="center"/>
    </xf>
    <xf numFmtId="171" fontId="74" fillId="9" borderId="10" xfId="16" applyNumberFormat="1" applyFont="1" applyFill="1" applyBorder="1" applyAlignment="1">
      <alignment horizontal="center" vertical="center"/>
    </xf>
    <xf numFmtId="0" fontId="73" fillId="0" borderId="59" xfId="3" applyFont="1" applyBorder="1" applyAlignment="1">
      <alignment horizontal="center" vertical="center"/>
    </xf>
    <xf numFmtId="178" fontId="73" fillId="8" borderId="29" xfId="22" applyNumberFormat="1" applyFont="1" applyFill="1" applyBorder="1" applyAlignment="1">
      <alignment vertical="center"/>
    </xf>
    <xf numFmtId="41" fontId="141" fillId="8" borderId="29" xfId="22" applyNumberFormat="1" applyFont="1" applyFill="1" applyBorder="1" applyAlignment="1">
      <alignment vertical="center"/>
    </xf>
    <xf numFmtId="41" fontId="73" fillId="8" borderId="74" xfId="22" applyNumberFormat="1" applyFont="1" applyFill="1" applyBorder="1" applyAlignment="1">
      <alignment vertical="center"/>
    </xf>
    <xf numFmtId="179" fontId="98" fillId="12" borderId="10" xfId="3" applyNumberFormat="1" applyFont="1" applyFill="1" applyBorder="1" applyAlignment="1">
      <alignment horizontal="center" vertical="center"/>
    </xf>
    <xf numFmtId="0" fontId="102" fillId="13" borderId="10" xfId="13" applyFont="1" applyFill="1" applyBorder="1" applyAlignment="1">
      <alignment horizontal="center" vertical="center"/>
    </xf>
    <xf numFmtId="0" fontId="49" fillId="13" borderId="10" xfId="13" applyFont="1" applyFill="1" applyBorder="1" applyAlignment="1">
      <alignment horizontal="center" vertical="center"/>
    </xf>
    <xf numFmtId="0" fontId="47" fillId="5" borderId="7" xfId="3" applyFont="1" applyFill="1" applyBorder="1">
      <alignment vertical="center"/>
    </xf>
    <xf numFmtId="0" fontId="47" fillId="5" borderId="8" xfId="3" applyFont="1" applyFill="1" applyBorder="1">
      <alignment vertical="center"/>
    </xf>
    <xf numFmtId="0" fontId="47" fillId="5" borderId="9" xfId="3" applyFont="1" applyFill="1" applyBorder="1">
      <alignment vertical="center"/>
    </xf>
    <xf numFmtId="0" fontId="47" fillId="12" borderId="7" xfId="3" applyFont="1" applyFill="1" applyBorder="1">
      <alignment vertical="center"/>
    </xf>
    <xf numFmtId="0" fontId="47" fillId="12" borderId="8" xfId="3" applyFont="1" applyFill="1" applyBorder="1">
      <alignment vertical="center"/>
    </xf>
    <xf numFmtId="0" fontId="47" fillId="12" borderId="9" xfId="3" applyFont="1" applyFill="1" applyBorder="1">
      <alignment vertical="center"/>
    </xf>
    <xf numFmtId="170" fontId="70" fillId="12" borderId="8" xfId="3" applyNumberFormat="1" applyFont="1" applyFill="1" applyBorder="1" applyAlignment="1">
      <alignment horizontal="center" vertical="center"/>
    </xf>
    <xf numFmtId="0" fontId="59" fillId="13" borderId="10" xfId="2" applyFont="1" applyFill="1" applyBorder="1" applyAlignment="1">
      <alignment horizontal="center" vertical="center"/>
    </xf>
    <xf numFmtId="0" fontId="118" fillId="16" borderId="7" xfId="15" applyFont="1" applyFill="1" applyBorder="1" applyProtection="1">
      <alignment vertical="center"/>
    </xf>
    <xf numFmtId="0" fontId="118" fillId="16" borderId="8" xfId="15" applyFont="1" applyFill="1" applyBorder="1" applyProtection="1">
      <alignment vertical="center"/>
    </xf>
    <xf numFmtId="0" fontId="118" fillId="7" borderId="9" xfId="15" applyFont="1" applyFill="1" applyBorder="1" applyProtection="1">
      <alignment vertical="center"/>
    </xf>
    <xf numFmtId="0" fontId="1" fillId="7" borderId="0" xfId="13" applyFont="1" applyFill="1" applyAlignment="1">
      <alignment horizontal="center" vertical="center"/>
    </xf>
    <xf numFmtId="0" fontId="63" fillId="0" borderId="59" xfId="3" applyFont="1" applyBorder="1">
      <alignment vertical="center"/>
    </xf>
    <xf numFmtId="0" fontId="63" fillId="0" borderId="61" xfId="3" applyFont="1" applyBorder="1">
      <alignment vertical="center"/>
    </xf>
    <xf numFmtId="0" fontId="61" fillId="0" borderId="61" xfId="3" applyFont="1" applyBorder="1">
      <alignment vertical="center"/>
    </xf>
    <xf numFmtId="0" fontId="61" fillId="0" borderId="66" xfId="3" applyFont="1" applyBorder="1">
      <alignment vertical="center"/>
    </xf>
    <xf numFmtId="0" fontId="63" fillId="0" borderId="61" xfId="3" applyFont="1" applyBorder="1" applyAlignment="1">
      <alignment horizontal="left" vertical="center"/>
    </xf>
    <xf numFmtId="166" fontId="74" fillId="14" borderId="10" xfId="14" applyNumberFormat="1" applyFont="1" applyFill="1" applyBorder="1" applyAlignment="1">
      <alignment vertical="center"/>
    </xf>
    <xf numFmtId="166" fontId="74" fillId="14" borderId="10" xfId="3" applyNumberFormat="1" applyFont="1" applyFill="1" applyBorder="1">
      <alignment vertical="center"/>
    </xf>
    <xf numFmtId="166" fontId="74" fillId="14" borderId="14" xfId="14" applyNumberFormat="1" applyFont="1" applyFill="1" applyBorder="1" applyAlignment="1">
      <alignment vertical="center"/>
    </xf>
    <xf numFmtId="166" fontId="74" fillId="14" borderId="120" xfId="14" applyNumberFormat="1" applyFont="1" applyFill="1" applyBorder="1" applyAlignment="1">
      <alignment vertical="center"/>
    </xf>
    <xf numFmtId="166" fontId="74" fillId="14" borderId="1" xfId="14" applyNumberFormat="1" applyFont="1" applyFill="1" applyBorder="1" applyAlignment="1">
      <alignment vertical="center"/>
    </xf>
    <xf numFmtId="166" fontId="74" fillId="14" borderId="84" xfId="14" applyNumberFormat="1" applyFont="1" applyFill="1" applyBorder="1" applyAlignment="1">
      <alignment vertical="center"/>
    </xf>
    <xf numFmtId="166" fontId="74" fillId="14" borderId="121" xfId="14" applyNumberFormat="1" applyFont="1" applyFill="1" applyBorder="1" applyAlignment="1">
      <alignment vertical="center"/>
    </xf>
    <xf numFmtId="166" fontId="74" fillId="14" borderId="122" xfId="14" applyNumberFormat="1" applyFont="1" applyFill="1" applyBorder="1" applyAlignment="1">
      <alignment vertical="center"/>
    </xf>
    <xf numFmtId="166" fontId="74" fillId="14" borderId="123" xfId="14" applyNumberFormat="1" applyFont="1" applyFill="1" applyBorder="1" applyAlignment="1">
      <alignment vertical="center"/>
    </xf>
    <xf numFmtId="166" fontId="74" fillId="14" borderId="124" xfId="14" applyNumberFormat="1" applyFont="1" applyFill="1" applyBorder="1" applyAlignment="1">
      <alignment vertical="center"/>
    </xf>
    <xf numFmtId="166" fontId="74" fillId="14" borderId="13" xfId="14" applyNumberFormat="1" applyFont="1" applyFill="1" applyBorder="1" applyAlignment="1">
      <alignment vertical="center"/>
    </xf>
    <xf numFmtId="166" fontId="74" fillId="14" borderId="9" xfId="14" applyNumberFormat="1" applyFont="1" applyFill="1" applyBorder="1" applyAlignment="1">
      <alignment vertical="center"/>
    </xf>
    <xf numFmtId="166" fontId="74" fillId="14" borderId="125" xfId="14" applyNumberFormat="1" applyFont="1" applyFill="1" applyBorder="1" applyAlignment="1">
      <alignment vertical="center"/>
    </xf>
    <xf numFmtId="166" fontId="74" fillId="14" borderId="27" xfId="14" applyNumberFormat="1" applyFont="1" applyFill="1" applyBorder="1" applyAlignment="1">
      <alignment vertical="center"/>
    </xf>
    <xf numFmtId="170" fontId="7" fillId="0" borderId="0" xfId="3" applyNumberFormat="1" applyAlignment="1">
      <alignment horizontal="center" vertical="center"/>
    </xf>
    <xf numFmtId="166" fontId="86" fillId="0" borderId="61" xfId="27" applyNumberFormat="1" applyFont="1" applyBorder="1">
      <alignment vertical="center"/>
    </xf>
    <xf numFmtId="0" fontId="106" fillId="0" borderId="126" xfId="25" applyFont="1" applyBorder="1">
      <alignment vertical="center"/>
    </xf>
    <xf numFmtId="0" fontId="70" fillId="0" borderId="127" xfId="25" applyFont="1" applyBorder="1">
      <alignment vertical="center"/>
    </xf>
    <xf numFmtId="166" fontId="83" fillId="0" borderId="127" xfId="27" applyNumberFormat="1" applyFont="1" applyBorder="1" applyAlignment="1">
      <alignment horizontal="center" vertical="center"/>
    </xf>
    <xf numFmtId="0" fontId="4" fillId="16" borderId="10" xfId="21" applyFont="1" applyFill="1" applyBorder="1" applyAlignment="1">
      <alignment horizontal="center" vertical="center"/>
      <protection locked="0"/>
    </xf>
    <xf numFmtId="0" fontId="4" fillId="16" borderId="1" xfId="21" applyFont="1" applyFill="1" applyBorder="1" applyAlignment="1">
      <alignment horizontal="center" vertical="center"/>
      <protection locked="0"/>
    </xf>
    <xf numFmtId="9" fontId="30" fillId="14" borderId="10" xfId="16" applyFont="1" applyFill="1" applyBorder="1" applyAlignment="1">
      <alignment horizontal="center" vertical="center"/>
    </xf>
    <xf numFmtId="9" fontId="30" fillId="14" borderId="28" xfId="16" applyFont="1" applyFill="1" applyBorder="1" applyAlignment="1">
      <alignment horizontal="center" vertical="center"/>
    </xf>
    <xf numFmtId="9" fontId="30" fillId="14" borderId="1" xfId="16" applyFont="1" applyFill="1" applyBorder="1" applyAlignment="1">
      <alignment horizontal="center" vertical="center"/>
    </xf>
    <xf numFmtId="0" fontId="30" fillId="14" borderId="83" xfId="16" applyNumberFormat="1" applyFont="1" applyFill="1" applyBorder="1" applyAlignment="1">
      <alignment horizontal="center" vertical="center"/>
    </xf>
    <xf numFmtId="9" fontId="30" fillId="14" borderId="7" xfId="16" applyFont="1" applyFill="1" applyBorder="1" applyAlignment="1">
      <alignment horizontal="center" vertical="center"/>
    </xf>
    <xf numFmtId="9" fontId="30" fillId="14" borderId="19" xfId="16" applyFont="1" applyFill="1" applyBorder="1" applyAlignment="1">
      <alignment horizontal="center" vertical="center"/>
    </xf>
    <xf numFmtId="9" fontId="30" fillId="14" borderId="9" xfId="16" applyFont="1" applyFill="1" applyBorder="1" applyAlignment="1">
      <alignment horizontal="center" vertical="center"/>
    </xf>
    <xf numFmtId="0" fontId="30" fillId="14" borderId="109" xfId="16" applyNumberFormat="1" applyFont="1" applyFill="1" applyBorder="1" applyAlignment="1">
      <alignment horizontal="center" vertical="center"/>
    </xf>
    <xf numFmtId="0" fontId="30" fillId="14" borderId="110" xfId="16" applyNumberFormat="1" applyFont="1" applyFill="1" applyBorder="1" applyAlignment="1">
      <alignment horizontal="center" vertical="center"/>
    </xf>
    <xf numFmtId="0" fontId="4" fillId="16" borderId="28" xfId="21" applyFont="1" applyFill="1" applyBorder="1" applyAlignment="1">
      <alignment horizontal="center" vertical="center"/>
      <protection locked="0"/>
    </xf>
    <xf numFmtId="0" fontId="4" fillId="16" borderId="14" xfId="21" applyFont="1" applyFill="1" applyBorder="1" applyAlignment="1">
      <alignment horizontal="center" vertical="center"/>
      <protection locked="0"/>
    </xf>
    <xf numFmtId="0" fontId="4" fillId="16" borderId="27" xfId="21" applyFont="1" applyFill="1" applyBorder="1" applyAlignment="1">
      <alignment horizontal="center" vertical="center"/>
      <protection locked="0"/>
    </xf>
    <xf numFmtId="9" fontId="4" fillId="16" borderId="48" xfId="16" applyFont="1" applyFill="1" applyBorder="1" applyAlignment="1" applyProtection="1">
      <alignment horizontal="center" vertical="center"/>
      <protection locked="0"/>
    </xf>
    <xf numFmtId="9" fontId="4" fillId="16" borderId="49" xfId="16" applyFont="1" applyFill="1" applyBorder="1" applyAlignment="1" applyProtection="1">
      <alignment horizontal="center" vertical="center"/>
      <protection locked="0"/>
    </xf>
    <xf numFmtId="9" fontId="4" fillId="16" borderId="50" xfId="16" applyFont="1" applyFill="1" applyBorder="1" applyAlignment="1" applyProtection="1">
      <alignment horizontal="center" vertical="center"/>
      <protection locked="0"/>
    </xf>
    <xf numFmtId="9" fontId="4" fillId="16" borderId="52" xfId="16" applyFont="1" applyFill="1" applyBorder="1" applyAlignment="1" applyProtection="1">
      <alignment horizontal="center" vertical="center"/>
      <protection locked="0"/>
    </xf>
    <xf numFmtId="9" fontId="4" fillId="16" borderId="39" xfId="16" applyFont="1" applyFill="1" applyBorder="1" applyAlignment="1" applyProtection="1">
      <alignment horizontal="center" vertical="center"/>
      <protection locked="0"/>
    </xf>
    <xf numFmtId="9" fontId="4" fillId="16" borderId="53" xfId="16" applyFont="1" applyFill="1" applyBorder="1" applyAlignment="1" applyProtection="1">
      <alignment horizontal="center" vertical="center"/>
      <protection locked="0"/>
    </xf>
    <xf numFmtId="9" fontId="4" fillId="16" borderId="37" xfId="16" applyFont="1" applyFill="1" applyBorder="1" applyAlignment="1" applyProtection="1">
      <alignment horizontal="center" vertical="center"/>
      <protection locked="0"/>
    </xf>
    <xf numFmtId="9" fontId="4" fillId="16" borderId="57" xfId="16" applyFont="1" applyFill="1" applyBorder="1" applyAlignment="1" applyProtection="1">
      <alignment horizontal="center" vertical="center"/>
      <protection locked="0"/>
    </xf>
    <xf numFmtId="9" fontId="4" fillId="16" borderId="36" xfId="16" applyFont="1" applyFill="1" applyBorder="1" applyAlignment="1" applyProtection="1">
      <alignment horizontal="center" vertical="center"/>
      <protection locked="0"/>
    </xf>
    <xf numFmtId="0" fontId="48" fillId="2" borderId="15" xfId="3" applyFont="1" applyFill="1" applyBorder="1">
      <alignment vertical="center"/>
    </xf>
    <xf numFmtId="0" fontId="47" fillId="0" borderId="17" xfId="3" applyFont="1" applyBorder="1">
      <alignment vertical="center"/>
    </xf>
    <xf numFmtId="0" fontId="4" fillId="16" borderId="128" xfId="21" applyFont="1" applyFill="1" applyBorder="1" applyAlignment="1">
      <alignment horizontal="center" vertical="center"/>
      <protection locked="0"/>
    </xf>
    <xf numFmtId="0" fontId="4" fillId="16" borderId="129" xfId="21" applyFont="1" applyFill="1" applyBorder="1" applyAlignment="1">
      <alignment horizontal="center" vertical="center"/>
      <protection locked="0"/>
    </xf>
    <xf numFmtId="0" fontId="4" fillId="16" borderId="130" xfId="21" applyFont="1" applyFill="1" applyBorder="1" applyAlignment="1">
      <alignment horizontal="center" vertical="center"/>
      <protection locked="0"/>
    </xf>
    <xf numFmtId="0" fontId="59" fillId="5" borderId="33" xfId="3" applyFont="1" applyFill="1" applyBorder="1" applyAlignment="1">
      <alignment horizontal="center" vertical="center" wrapText="1"/>
    </xf>
    <xf numFmtId="0" fontId="48" fillId="2" borderId="0" xfId="3" applyFont="1" applyFill="1" applyBorder="1">
      <alignment vertical="center"/>
    </xf>
    <xf numFmtId="0" fontId="53" fillId="5" borderId="88" xfId="3" applyFont="1" applyFill="1" applyBorder="1" applyAlignment="1">
      <alignment horizontal="center" vertical="center" wrapText="1"/>
    </xf>
    <xf numFmtId="0" fontId="53" fillId="5" borderId="95" xfId="3" applyFont="1" applyFill="1" applyBorder="1" applyAlignment="1">
      <alignment horizontal="center" vertical="center" wrapText="1"/>
    </xf>
    <xf numFmtId="0" fontId="53" fillId="5" borderId="89" xfId="3" applyFont="1" applyFill="1" applyBorder="1" applyAlignment="1">
      <alignment horizontal="center" vertical="center" wrapText="1"/>
    </xf>
    <xf numFmtId="0" fontId="52" fillId="0" borderId="132" xfId="3" applyFont="1" applyBorder="1" applyAlignment="1">
      <alignment horizontal="left" vertical="center"/>
    </xf>
    <xf numFmtId="0" fontId="52" fillId="0" borderId="133" xfId="3" applyFont="1" applyBorder="1" applyAlignment="1">
      <alignment horizontal="left" vertical="center"/>
    </xf>
    <xf numFmtId="0" fontId="52" fillId="0" borderId="116" xfId="3" applyFont="1" applyBorder="1" applyAlignment="1">
      <alignment horizontal="left" vertical="center"/>
    </xf>
    <xf numFmtId="0" fontId="52" fillId="0" borderId="134" xfId="3" applyFont="1" applyBorder="1" applyAlignment="1">
      <alignment horizontal="left" vertical="center"/>
    </xf>
    <xf numFmtId="0" fontId="4" fillId="16" borderId="136" xfId="21" applyFont="1" applyFill="1" applyBorder="1" applyAlignment="1">
      <alignment horizontal="center" vertical="center"/>
      <protection locked="0"/>
    </xf>
    <xf numFmtId="0" fontId="48" fillId="2" borderId="61" xfId="3" applyFont="1" applyFill="1" applyBorder="1">
      <alignment vertical="center"/>
    </xf>
    <xf numFmtId="0" fontId="4" fillId="16" borderId="137" xfId="21" applyFont="1" applyFill="1" applyBorder="1" applyAlignment="1">
      <alignment horizontal="center" vertical="center"/>
      <protection locked="0"/>
    </xf>
    <xf numFmtId="0" fontId="4" fillId="16" borderId="139" xfId="21" applyFont="1" applyFill="1" applyBorder="1" applyAlignment="1">
      <alignment horizontal="center" vertical="center"/>
      <protection locked="0"/>
    </xf>
    <xf numFmtId="0" fontId="4" fillId="16" borderId="140" xfId="21" applyFont="1" applyFill="1" applyBorder="1" applyAlignment="1">
      <alignment horizontal="center" vertical="center"/>
      <protection locked="0"/>
    </xf>
    <xf numFmtId="0" fontId="4" fillId="16" borderId="142" xfId="21" applyFont="1" applyFill="1" applyBorder="1" applyAlignment="1">
      <alignment horizontal="center" vertical="center"/>
      <protection locked="0"/>
    </xf>
    <xf numFmtId="0" fontId="4" fillId="16" borderId="144" xfId="21" applyFont="1" applyFill="1" applyBorder="1" applyAlignment="1">
      <alignment horizontal="center" vertical="center"/>
      <protection locked="0"/>
    </xf>
    <xf numFmtId="0" fontId="47" fillId="0" borderId="23" xfId="3" applyFont="1" applyBorder="1">
      <alignment vertical="center"/>
    </xf>
    <xf numFmtId="0" fontId="47" fillId="0" borderId="145" xfId="3" applyFont="1" applyBorder="1">
      <alignment vertical="center"/>
    </xf>
    <xf numFmtId="0" fontId="147" fillId="0" borderId="0" xfId="3" applyFont="1">
      <alignment vertical="center"/>
    </xf>
    <xf numFmtId="0" fontId="52" fillId="0" borderId="55" xfId="3" applyFont="1" applyFill="1" applyBorder="1" applyAlignment="1">
      <alignment horizontal="left" vertical="center"/>
    </xf>
    <xf numFmtId="0" fontId="124" fillId="2" borderId="0" xfId="2" applyFont="1" applyFill="1" applyAlignment="1">
      <alignment horizontal="center" vertical="center"/>
    </xf>
    <xf numFmtId="164" fontId="53" fillId="5" borderId="10" xfId="3" applyNumberFormat="1" applyFont="1" applyFill="1" applyBorder="1" applyAlignment="1">
      <alignment horizontal="center" vertical="center"/>
    </xf>
    <xf numFmtId="164" fontId="27" fillId="4" borderId="10" xfId="13" applyNumberFormat="1" applyFont="1" applyFill="1" applyBorder="1" applyAlignment="1">
      <alignment horizontal="center" vertical="center" wrapText="1"/>
    </xf>
    <xf numFmtId="0" fontId="27" fillId="4" borderId="7" xfId="13" applyFont="1" applyFill="1" applyBorder="1" applyAlignment="1">
      <alignment horizontal="center" vertical="center" wrapText="1"/>
    </xf>
    <xf numFmtId="0" fontId="27" fillId="4" borderId="10" xfId="13" applyFont="1" applyFill="1" applyBorder="1" applyAlignment="1">
      <alignment horizontal="center" vertical="center" wrapText="1"/>
    </xf>
    <xf numFmtId="0" fontId="27" fillId="4" borderId="9" xfId="13" applyFont="1" applyFill="1" applyBorder="1" applyAlignment="1">
      <alignment horizontal="center" vertical="center" wrapText="1"/>
    </xf>
    <xf numFmtId="9" fontId="4" fillId="16" borderId="138" xfId="41" applyFont="1" applyFill="1" applyBorder="1" applyAlignment="1" applyProtection="1">
      <alignment horizontal="center" vertical="center"/>
      <protection locked="0"/>
    </xf>
    <xf numFmtId="9" fontId="4" fillId="16" borderId="135" xfId="41" applyFont="1" applyFill="1" applyBorder="1" applyAlignment="1" applyProtection="1">
      <alignment horizontal="center" vertical="center"/>
      <protection locked="0"/>
    </xf>
    <xf numFmtId="9" fontId="4" fillId="16" borderId="143" xfId="41" applyFont="1" applyFill="1" applyBorder="1" applyAlignment="1" applyProtection="1">
      <alignment horizontal="center" vertical="center"/>
      <protection locked="0"/>
    </xf>
    <xf numFmtId="9" fontId="4" fillId="16" borderId="141" xfId="41" applyFont="1" applyFill="1" applyBorder="1" applyAlignment="1" applyProtection="1">
      <alignment horizontal="center" vertical="center"/>
      <protection locked="0"/>
    </xf>
    <xf numFmtId="9" fontId="4" fillId="16" borderId="50" xfId="41" applyFont="1" applyFill="1" applyBorder="1" applyAlignment="1" applyProtection="1">
      <alignment horizontal="center" vertical="center"/>
      <protection locked="0"/>
    </xf>
    <xf numFmtId="9" fontId="4" fillId="16" borderId="53" xfId="41" applyFont="1" applyFill="1" applyBorder="1" applyAlignment="1" applyProtection="1">
      <alignment horizontal="center" vertical="center"/>
      <protection locked="0"/>
    </xf>
    <xf numFmtId="170" fontId="47" fillId="0" borderId="0" xfId="3" applyNumberFormat="1" applyFont="1">
      <alignment vertical="center"/>
    </xf>
    <xf numFmtId="170" fontId="148" fillId="0" borderId="0" xfId="3" applyNumberFormat="1" applyFont="1" applyAlignment="1">
      <alignment horizontal="center" vertical="center"/>
    </xf>
    <xf numFmtId="166" fontId="38" fillId="16" borderId="33" xfId="22" applyNumberFormat="1" applyFont="1" applyFill="1" applyBorder="1" applyAlignment="1" applyProtection="1">
      <alignment horizontal="center" vertical="center"/>
      <protection locked="0"/>
    </xf>
    <xf numFmtId="0" fontId="42" fillId="7" borderId="17" xfId="15" applyFont="1" applyFill="1" applyBorder="1" applyProtection="1">
      <alignment vertical="center"/>
    </xf>
    <xf numFmtId="0" fontId="42" fillId="7" borderId="23" xfId="15" applyFont="1" applyFill="1" applyBorder="1" applyProtection="1">
      <alignment vertical="center"/>
    </xf>
    <xf numFmtId="170" fontId="128" fillId="0" borderId="0" xfId="3" applyNumberFormat="1" applyFont="1" applyAlignment="1">
      <alignment horizontal="center" vertical="center"/>
    </xf>
    <xf numFmtId="166" fontId="73" fillId="8" borderId="10" xfId="22" applyNumberFormat="1" applyFont="1" applyFill="1" applyBorder="1" applyAlignment="1">
      <alignment horizontal="center" vertical="center"/>
    </xf>
    <xf numFmtId="0" fontId="38" fillId="7" borderId="10" xfId="3" applyFont="1" applyFill="1" applyBorder="1" applyAlignment="1">
      <alignment horizontal="center" vertical="center"/>
    </xf>
    <xf numFmtId="166" fontId="38" fillId="8" borderId="10" xfId="3" applyNumberFormat="1" applyFont="1" applyFill="1" applyBorder="1" applyAlignment="1">
      <alignment horizontal="center" vertical="center"/>
    </xf>
    <xf numFmtId="166" fontId="42" fillId="8" borderId="10" xfId="22" applyNumberFormat="1" applyFont="1" applyFill="1" applyBorder="1" applyAlignment="1">
      <alignment horizontal="center" vertical="center"/>
    </xf>
    <xf numFmtId="0" fontId="38" fillId="8" borderId="10" xfId="3" applyFont="1" applyFill="1" applyBorder="1" applyAlignment="1">
      <alignment horizontal="center" vertical="center"/>
    </xf>
    <xf numFmtId="0" fontId="7" fillId="8" borderId="10" xfId="3" applyFill="1" applyBorder="1" applyAlignment="1">
      <alignment horizontal="center" vertical="center"/>
    </xf>
    <xf numFmtId="9" fontId="32" fillId="16" borderId="10" xfId="16" applyFont="1" applyFill="1" applyBorder="1" applyAlignment="1" applyProtection="1">
      <alignment horizontal="center" vertical="center"/>
      <protection locked="0"/>
    </xf>
    <xf numFmtId="9" fontId="32" fillId="16" borderId="14" xfId="16" applyFont="1" applyFill="1" applyBorder="1" applyAlignment="1" applyProtection="1">
      <alignment horizontal="center" vertical="center"/>
      <protection locked="0"/>
    </xf>
    <xf numFmtId="0" fontId="4" fillId="6" borderId="0" xfId="1" applyFont="1" applyFill="1">
      <alignment vertical="center"/>
    </xf>
    <xf numFmtId="0" fontId="4" fillId="6" borderId="0" xfId="1" applyFont="1" applyFill="1" applyAlignment="1">
      <alignment horizontal="center" vertical="center"/>
    </xf>
    <xf numFmtId="0" fontId="34" fillId="6" borderId="0" xfId="1" applyFont="1" applyFill="1" applyAlignment="1">
      <alignment horizontal="center" vertical="center"/>
    </xf>
    <xf numFmtId="0" fontId="34" fillId="6" borderId="0" xfId="1" applyFont="1" applyFill="1">
      <alignment vertical="center"/>
    </xf>
    <xf numFmtId="0" fontId="34" fillId="2" borderId="0" xfId="1" applyFont="1" applyFill="1" applyAlignment="1">
      <alignment horizontal="center" vertical="center"/>
    </xf>
    <xf numFmtId="166" fontId="42" fillId="0" borderId="66" xfId="3" applyNumberFormat="1" applyFont="1" applyBorder="1" applyAlignment="1">
      <alignment horizontal="right" vertical="center"/>
    </xf>
    <xf numFmtId="187" fontId="42" fillId="8" borderId="10" xfId="16" applyNumberFormat="1" applyFont="1" applyFill="1" applyBorder="1" applyAlignment="1">
      <alignment horizontal="center" vertical="center"/>
    </xf>
    <xf numFmtId="170" fontId="128" fillId="0" borderId="0" xfId="3" applyNumberFormat="1" applyFont="1" applyBorder="1" applyAlignment="1">
      <alignment horizontal="center" vertical="center"/>
    </xf>
    <xf numFmtId="170" fontId="94" fillId="0" borderId="0" xfId="3" applyNumberFormat="1" applyFont="1" applyAlignment="1">
      <alignment horizontal="center" vertical="center"/>
    </xf>
    <xf numFmtId="0" fontId="38" fillId="16" borderId="10" xfId="16" applyNumberFormat="1" applyFont="1" applyFill="1" applyBorder="1" applyAlignment="1" applyProtection="1">
      <alignment horizontal="center" vertical="center"/>
      <protection locked="0"/>
    </xf>
    <xf numFmtId="10" fontId="38" fillId="16" borderId="10" xfId="16" applyNumberFormat="1" applyFont="1" applyFill="1" applyBorder="1" applyAlignment="1" applyProtection="1">
      <alignment horizontal="center" vertical="center"/>
      <protection locked="0"/>
    </xf>
    <xf numFmtId="0" fontId="53" fillId="5" borderId="131" xfId="3" applyFont="1" applyFill="1" applyBorder="1" applyAlignment="1">
      <alignment horizontal="center" vertical="center" wrapText="1"/>
    </xf>
    <xf numFmtId="9" fontId="47" fillId="0" borderId="148" xfId="41" applyFont="1" applyBorder="1" applyAlignment="1">
      <alignment vertical="center"/>
    </xf>
    <xf numFmtId="9" fontId="47" fillId="0" borderId="149" xfId="41" applyFont="1" applyBorder="1" applyAlignment="1">
      <alignment vertical="center"/>
    </xf>
    <xf numFmtId="9" fontId="14" fillId="16" borderId="9" xfId="41" applyFont="1" applyFill="1" applyBorder="1" applyAlignment="1" applyProtection="1">
      <alignment horizontal="center" vertical="center"/>
      <protection locked="0"/>
    </xf>
    <xf numFmtId="9" fontId="14" fillId="7" borderId="1" xfId="41" applyFont="1" applyFill="1" applyBorder="1" applyAlignment="1" applyProtection="1">
      <alignment horizontal="center" vertical="center"/>
      <protection locked="0"/>
    </xf>
    <xf numFmtId="9" fontId="14" fillId="7" borderId="28" xfId="41" applyFont="1" applyFill="1" applyBorder="1" applyAlignment="1" applyProtection="1">
      <alignment horizontal="center" vertical="center"/>
      <protection locked="0"/>
    </xf>
    <xf numFmtId="9" fontId="14" fillId="7" borderId="112" xfId="41" applyFont="1" applyFill="1" applyBorder="1" applyAlignment="1" applyProtection="1">
      <alignment horizontal="center" vertical="center"/>
      <protection locked="0"/>
    </xf>
    <xf numFmtId="186" fontId="47" fillId="0" borderId="0" xfId="3" applyNumberFormat="1" applyFont="1">
      <alignment vertical="center"/>
    </xf>
    <xf numFmtId="9" fontId="4" fillId="16" borderId="150" xfId="16" applyFont="1" applyFill="1" applyBorder="1" applyAlignment="1" applyProtection="1">
      <alignment horizontal="center" vertical="center"/>
      <protection locked="0"/>
    </xf>
    <xf numFmtId="9" fontId="4" fillId="16" borderId="151" xfId="16" applyFont="1" applyFill="1" applyBorder="1" applyAlignment="1" applyProtection="1">
      <alignment horizontal="center" vertical="center"/>
      <protection locked="0"/>
    </xf>
    <xf numFmtId="9" fontId="4" fillId="16" borderId="152" xfId="16" applyFont="1" applyFill="1" applyBorder="1" applyAlignment="1" applyProtection="1">
      <alignment horizontal="center" vertical="center"/>
      <protection locked="0"/>
    </xf>
    <xf numFmtId="0" fontId="27" fillId="5" borderId="153" xfId="3" applyFont="1" applyFill="1" applyBorder="1" applyAlignment="1">
      <alignment horizontal="center"/>
    </xf>
    <xf numFmtId="9" fontId="47" fillId="9" borderId="10" xfId="16" applyFont="1" applyFill="1" applyBorder="1" applyAlignment="1">
      <alignment horizontal="center" vertical="center"/>
    </xf>
    <xf numFmtId="0" fontId="53" fillId="17" borderId="0" xfId="3" applyFont="1" applyFill="1" applyAlignment="1">
      <alignment horizontal="right" vertical="center"/>
    </xf>
    <xf numFmtId="186" fontId="148" fillId="0" borderId="0" xfId="3" applyNumberFormat="1" applyFont="1">
      <alignment vertical="center"/>
    </xf>
    <xf numFmtId="0" fontId="54" fillId="0" borderId="0" xfId="3" applyFont="1" applyAlignment="1">
      <alignment horizontal="center"/>
    </xf>
    <xf numFmtId="0" fontId="63" fillId="2" borderId="0" xfId="3" applyFont="1" applyFill="1" applyAlignment="1">
      <alignment horizontal="right" vertical="center"/>
    </xf>
    <xf numFmtId="0" fontId="63" fillId="2" borderId="17" xfId="3" applyFont="1" applyFill="1" applyBorder="1" applyAlignment="1">
      <alignment horizontal="right" vertical="center"/>
    </xf>
    <xf numFmtId="0" fontId="150" fillId="2" borderId="0" xfId="3" applyFont="1" applyFill="1">
      <alignment vertical="center"/>
    </xf>
    <xf numFmtId="0" fontId="130" fillId="0" borderId="0" xfId="3" applyFont="1">
      <alignment vertical="center"/>
    </xf>
    <xf numFmtId="0" fontId="37" fillId="2" borderId="114" xfId="3" applyFont="1" applyFill="1" applyBorder="1">
      <alignment vertical="center"/>
    </xf>
    <xf numFmtId="0" fontId="37" fillId="2" borderId="115" xfId="3" applyFont="1" applyFill="1" applyBorder="1">
      <alignment vertical="center"/>
    </xf>
    <xf numFmtId="0" fontId="37" fillId="2" borderId="67" xfId="3" applyFont="1" applyFill="1" applyBorder="1">
      <alignment vertical="center"/>
    </xf>
    <xf numFmtId="0" fontId="37" fillId="2" borderId="70" xfId="3" applyFont="1" applyFill="1" applyBorder="1">
      <alignment vertical="center"/>
    </xf>
    <xf numFmtId="0" fontId="45" fillId="0" borderId="66" xfId="3" applyFont="1" applyBorder="1" applyAlignment="1">
      <alignment horizontal="right" vertical="center"/>
    </xf>
    <xf numFmtId="0" fontId="52" fillId="0" borderId="0" xfId="3" applyFont="1" applyFill="1" applyBorder="1" applyAlignment="1">
      <alignment horizontal="left"/>
    </xf>
    <xf numFmtId="0" fontId="31" fillId="2" borderId="0" xfId="3" applyFont="1" applyFill="1" applyBorder="1" applyAlignment="1">
      <alignment horizontal="left" vertical="center"/>
    </xf>
    <xf numFmtId="9" fontId="14" fillId="2" borderId="0" xfId="41" applyFont="1" applyFill="1" applyBorder="1" applyAlignment="1" applyProtection="1">
      <alignment horizontal="center" vertical="center"/>
      <protection locked="0"/>
    </xf>
    <xf numFmtId="0" fontId="47" fillId="2" borderId="0" xfId="3" applyFont="1" applyFill="1" applyBorder="1">
      <alignment vertical="center"/>
    </xf>
    <xf numFmtId="0" fontId="82" fillId="8" borderId="10" xfId="3" applyFont="1" applyFill="1" applyBorder="1">
      <alignment vertical="center"/>
    </xf>
    <xf numFmtId="0" fontId="81" fillId="0" borderId="0" xfId="3" applyFont="1" applyFill="1">
      <alignment vertical="center"/>
    </xf>
    <xf numFmtId="0" fontId="47" fillId="0" borderId="156" xfId="3" applyFont="1" applyBorder="1">
      <alignment vertical="center"/>
    </xf>
    <xf numFmtId="0" fontId="82" fillId="8" borderId="93" xfId="3" applyFont="1" applyFill="1" applyBorder="1">
      <alignment vertical="center"/>
    </xf>
    <xf numFmtId="0" fontId="47" fillId="0" borderId="154" xfId="1" applyFont="1" applyBorder="1" applyAlignment="1">
      <alignment horizontal="right" vertical="center"/>
    </xf>
    <xf numFmtId="0" fontId="82" fillId="8" borderId="86" xfId="3" applyFont="1" applyFill="1" applyBorder="1">
      <alignment vertical="center"/>
    </xf>
    <xf numFmtId="0" fontId="82" fillId="8" borderId="100" xfId="3" applyFont="1" applyFill="1" applyBorder="1">
      <alignment vertical="center"/>
    </xf>
    <xf numFmtId="0" fontId="82" fillId="8" borderId="14" xfId="3" applyFont="1" applyFill="1" applyBorder="1">
      <alignment vertical="center"/>
    </xf>
    <xf numFmtId="0" fontId="82" fillId="8" borderId="94" xfId="3" applyFont="1" applyFill="1" applyBorder="1">
      <alignment vertical="center"/>
    </xf>
    <xf numFmtId="0" fontId="82" fillId="8" borderId="157" xfId="3" applyFont="1" applyFill="1" applyBorder="1">
      <alignment vertical="center"/>
    </xf>
    <xf numFmtId="0" fontId="82" fillId="8" borderId="99" xfId="3" applyFont="1" applyFill="1" applyBorder="1">
      <alignment vertical="center"/>
    </xf>
    <xf numFmtId="0" fontId="82" fillId="8" borderId="158" xfId="3" applyFont="1" applyFill="1" applyBorder="1">
      <alignment vertical="center"/>
    </xf>
    <xf numFmtId="0" fontId="148" fillId="0" borderId="154" xfId="3" applyFont="1" applyBorder="1" applyAlignment="1">
      <alignment horizontal="center" vertical="center"/>
    </xf>
    <xf numFmtId="0" fontId="148" fillId="0" borderId="79" xfId="3" applyFont="1" applyBorder="1" applyAlignment="1">
      <alignment horizontal="center" vertical="center"/>
    </xf>
    <xf numFmtId="0" fontId="148" fillId="0" borderId="155" xfId="3" applyFont="1" applyBorder="1" applyAlignment="1">
      <alignment horizontal="center" vertical="center"/>
    </xf>
    <xf numFmtId="0" fontId="47" fillId="0" borderId="0" xfId="3" applyFont="1" applyFill="1">
      <alignment vertical="center"/>
    </xf>
    <xf numFmtId="9" fontId="4" fillId="0" borderId="17" xfId="16" applyFont="1" applyFill="1" applyBorder="1" applyAlignment="1" applyProtection="1">
      <alignment horizontal="center" vertical="center"/>
      <protection locked="0"/>
    </xf>
    <xf numFmtId="9" fontId="4" fillId="0" borderId="28" xfId="16" applyFont="1" applyFill="1" applyBorder="1" applyAlignment="1" applyProtection="1">
      <alignment horizontal="center" vertical="center"/>
      <protection locked="0"/>
    </xf>
    <xf numFmtId="9" fontId="4" fillId="0" borderId="0" xfId="16" applyFont="1" applyFill="1" applyBorder="1" applyAlignment="1" applyProtection="1">
      <alignment horizontal="center" vertical="center"/>
      <protection locked="0"/>
    </xf>
    <xf numFmtId="9" fontId="4" fillId="0" borderId="23" xfId="16" applyFont="1" applyFill="1" applyBorder="1" applyAlignment="1" applyProtection="1">
      <alignment horizontal="center" vertical="center"/>
      <protection locked="0"/>
    </xf>
    <xf numFmtId="9" fontId="47" fillId="0" borderId="10" xfId="16" applyFont="1" applyFill="1" applyBorder="1" applyAlignment="1">
      <alignment horizontal="center" vertical="center"/>
    </xf>
    <xf numFmtId="9" fontId="47" fillId="0" borderId="0" xfId="16" applyFont="1" applyFill="1" applyBorder="1" applyAlignment="1">
      <alignment horizontal="center" vertical="center"/>
    </xf>
    <xf numFmtId="170" fontId="29" fillId="12" borderId="10" xfId="3" applyNumberFormat="1" applyFont="1" applyFill="1" applyBorder="1">
      <alignment vertical="center"/>
    </xf>
    <xf numFmtId="188" fontId="82" fillId="8" borderId="10" xfId="3" applyNumberFormat="1" applyFont="1" applyFill="1" applyBorder="1">
      <alignment vertical="center"/>
    </xf>
    <xf numFmtId="188" fontId="82" fillId="8" borderId="9" xfId="3" applyNumberFormat="1" applyFont="1" applyFill="1" applyBorder="1">
      <alignment vertical="center"/>
    </xf>
    <xf numFmtId="0" fontId="81" fillId="12" borderId="1" xfId="3" applyFont="1" applyFill="1" applyBorder="1">
      <alignment vertical="center"/>
    </xf>
    <xf numFmtId="0" fontId="47" fillId="0" borderId="159" xfId="3" applyFont="1" applyBorder="1">
      <alignment vertical="center"/>
    </xf>
    <xf numFmtId="188" fontId="82" fillId="2" borderId="0" xfId="3" applyNumberFormat="1" applyFont="1" applyFill="1" applyBorder="1">
      <alignment vertical="center"/>
    </xf>
    <xf numFmtId="0" fontId="53" fillId="2" borderId="0" xfId="3" applyFont="1" applyFill="1" applyBorder="1" applyAlignment="1">
      <alignment horizontal="center" vertical="center" wrapText="1"/>
    </xf>
    <xf numFmtId="0" fontId="4" fillId="2" borderId="0" xfId="21" applyFont="1" applyFill="1" applyBorder="1" applyAlignment="1">
      <alignment horizontal="center" vertical="center"/>
      <protection locked="0"/>
    </xf>
    <xf numFmtId="43" fontId="112" fillId="8" borderId="10" xfId="22" applyNumberFormat="1" applyFont="1" applyFill="1" applyBorder="1" applyAlignment="1">
      <alignment vertical="center"/>
    </xf>
    <xf numFmtId="181" fontId="112" fillId="8" borderId="10" xfId="22" applyNumberFormat="1" applyFont="1" applyFill="1" applyBorder="1" applyAlignment="1">
      <alignment vertical="center"/>
    </xf>
    <xf numFmtId="181" fontId="110" fillId="8" borderId="10" xfId="22" applyNumberFormat="1" applyFont="1" applyFill="1" applyBorder="1" applyAlignment="1">
      <alignment vertical="center"/>
    </xf>
    <xf numFmtId="0" fontId="56" fillId="0" borderId="0" xfId="3" applyFont="1" applyBorder="1">
      <alignment vertical="center"/>
    </xf>
    <xf numFmtId="0" fontId="148" fillId="0" borderId="0" xfId="3" applyFont="1" applyAlignment="1">
      <alignment horizontal="right" vertical="center"/>
    </xf>
    <xf numFmtId="0" fontId="82" fillId="8" borderId="10" xfId="3" applyFont="1" applyFill="1" applyBorder="1" applyAlignment="1">
      <alignment horizontal="center" vertical="center"/>
    </xf>
    <xf numFmtId="2" fontId="82" fillId="8" borderId="10" xfId="3" applyNumberFormat="1" applyFont="1" applyFill="1" applyBorder="1" applyAlignment="1">
      <alignment horizontal="center" vertical="center"/>
    </xf>
    <xf numFmtId="170" fontId="148" fillId="2" borderId="10" xfId="3" applyNumberFormat="1" applyFont="1" applyFill="1" applyBorder="1" applyAlignment="1">
      <alignment horizontal="center" vertical="center"/>
    </xf>
    <xf numFmtId="0" fontId="53" fillId="2" borderId="0" xfId="3" applyFont="1" applyFill="1" applyAlignment="1">
      <alignment horizontal="right" vertical="center"/>
    </xf>
    <xf numFmtId="171" fontId="7" fillId="8" borderId="10" xfId="16" applyNumberFormat="1" applyFont="1" applyFill="1" applyBorder="1" applyAlignment="1">
      <alignment horizontal="center" vertical="center"/>
    </xf>
    <xf numFmtId="0" fontId="153" fillId="0" borderId="0" xfId="20" applyFont="1">
      <alignment vertical="center"/>
    </xf>
    <xf numFmtId="0" fontId="154" fillId="0" borderId="0" xfId="25" applyFont="1">
      <alignment vertical="center"/>
    </xf>
    <xf numFmtId="0" fontId="154" fillId="0" borderId="0" xfId="25" quotePrefix="1" applyFont="1">
      <alignment vertical="center"/>
    </xf>
    <xf numFmtId="0" fontId="155" fillId="0" borderId="0" xfId="3" applyFont="1">
      <alignment vertical="center"/>
    </xf>
    <xf numFmtId="0" fontId="156" fillId="0" borderId="0" xfId="3" applyFont="1">
      <alignment vertical="center"/>
    </xf>
    <xf numFmtId="0" fontId="157" fillId="0" borderId="0" xfId="3" applyFont="1">
      <alignment vertical="center"/>
    </xf>
    <xf numFmtId="0" fontId="158" fillId="0" borderId="75" xfId="38" applyFont="1">
      <alignment horizontal="center" vertical="center"/>
    </xf>
    <xf numFmtId="0" fontId="157" fillId="0" borderId="75" xfId="39" applyFont="1">
      <alignment horizontal="center" vertical="center"/>
    </xf>
    <xf numFmtId="0" fontId="157" fillId="0" borderId="75" xfId="38" applyFont="1">
      <alignment horizontal="center" vertical="center"/>
    </xf>
    <xf numFmtId="182" fontId="157" fillId="0" borderId="75" xfId="38" applyNumberFormat="1" applyFont="1">
      <alignment horizontal="center" vertical="center"/>
    </xf>
    <xf numFmtId="0" fontId="159" fillId="0" borderId="0" xfId="3" applyFont="1">
      <alignment vertical="center"/>
    </xf>
    <xf numFmtId="164" fontId="157" fillId="0" borderId="75" xfId="39" applyNumberFormat="1" applyFont="1">
      <alignment horizontal="center" vertical="center"/>
    </xf>
    <xf numFmtId="164" fontId="157" fillId="0" borderId="75" xfId="40" applyNumberFormat="1" applyFont="1">
      <alignment horizontal="center" vertical="center"/>
    </xf>
    <xf numFmtId="0" fontId="75" fillId="0" borderId="0" xfId="25" applyFont="1">
      <alignment vertical="center"/>
    </xf>
    <xf numFmtId="0" fontId="160" fillId="0" borderId="0" xfId="25" applyFont="1">
      <alignment vertical="center"/>
    </xf>
    <xf numFmtId="0" fontId="161" fillId="0" borderId="0" xfId="25" applyFont="1">
      <alignment vertical="center"/>
    </xf>
    <xf numFmtId="0" fontId="58" fillId="2" borderId="0" xfId="1" applyFont="1" applyFill="1">
      <alignment vertical="center"/>
    </xf>
    <xf numFmtId="166" fontId="58" fillId="10" borderId="33" xfId="29" applyNumberFormat="1" applyFont="1" applyFill="1" applyBorder="1">
      <alignment vertical="center"/>
    </xf>
    <xf numFmtId="177" fontId="69" fillId="10" borderId="7" xfId="30" applyNumberFormat="1" applyFont="1" applyFill="1" applyBorder="1">
      <alignment vertical="center"/>
    </xf>
    <xf numFmtId="166" fontId="58" fillId="10" borderId="7" xfId="29" applyNumberFormat="1" applyFont="1" applyFill="1" applyBorder="1">
      <alignment vertical="center"/>
    </xf>
    <xf numFmtId="177" fontId="69" fillId="10" borderId="107" xfId="30" applyNumberFormat="1" applyFont="1" applyFill="1" applyBorder="1">
      <alignment vertical="center"/>
    </xf>
    <xf numFmtId="166" fontId="9" fillId="10" borderId="33" xfId="29" applyNumberFormat="1" applyFont="1" applyFill="1" applyBorder="1">
      <alignment vertical="center"/>
    </xf>
    <xf numFmtId="177" fontId="69" fillId="10" borderId="160" xfId="30" applyNumberFormat="1" applyFont="1" applyFill="1" applyBorder="1">
      <alignment vertical="center"/>
    </xf>
    <xf numFmtId="166" fontId="9" fillId="10" borderId="105" xfId="29" applyNumberFormat="1" applyFont="1" applyFill="1" applyBorder="1">
      <alignment vertical="center"/>
    </xf>
    <xf numFmtId="177" fontId="69" fillId="10" borderId="33" xfId="30" applyNumberFormat="1" applyFont="1" applyFill="1" applyBorder="1">
      <alignment vertical="center"/>
    </xf>
    <xf numFmtId="166" fontId="58" fillId="10" borderId="107" xfId="29" applyNumberFormat="1" applyFont="1" applyFill="1" applyBorder="1">
      <alignment vertical="center"/>
    </xf>
    <xf numFmtId="166" fontId="58" fillId="10" borderId="160" xfId="29" applyNumberFormat="1" applyFont="1" applyFill="1" applyBorder="1">
      <alignment vertical="center"/>
    </xf>
    <xf numFmtId="166" fontId="9" fillId="10" borderId="161" xfId="29" applyNumberFormat="1" applyFont="1" applyFill="1" applyBorder="1">
      <alignment vertical="center"/>
    </xf>
    <xf numFmtId="164" fontId="25" fillId="0" borderId="59" xfId="19" applyFont="1" applyBorder="1" applyAlignment="1">
      <alignment horizontal="center" vertical="center"/>
    </xf>
    <xf numFmtId="166" fontId="9" fillId="10" borderId="107" xfId="29" applyNumberFormat="1" applyFont="1" applyFill="1" applyBorder="1">
      <alignment vertical="center"/>
    </xf>
    <xf numFmtId="166" fontId="9" fillId="10" borderId="162" xfId="29" applyNumberFormat="1" applyFont="1" applyFill="1" applyBorder="1">
      <alignment vertical="center"/>
    </xf>
    <xf numFmtId="166" fontId="9" fillId="10" borderId="163" xfId="29" applyNumberFormat="1" applyFont="1" applyFill="1" applyBorder="1">
      <alignment vertical="center"/>
    </xf>
    <xf numFmtId="166" fontId="58" fillId="10" borderId="161" xfId="29" applyNumberFormat="1" applyFont="1" applyFill="1" applyBorder="1">
      <alignment vertical="center"/>
    </xf>
    <xf numFmtId="166" fontId="58" fillId="10" borderId="13" xfId="29" applyNumberFormat="1" applyFont="1" applyFill="1" applyBorder="1" applyAlignment="1">
      <alignment horizontal="center" vertical="center"/>
    </xf>
    <xf numFmtId="177" fontId="69" fillId="10" borderId="9" xfId="30" applyNumberFormat="1" applyFont="1" applyFill="1" applyBorder="1" applyAlignment="1">
      <alignment horizontal="center" vertical="center"/>
    </xf>
    <xf numFmtId="166" fontId="58" fillId="10" borderId="9" xfId="29" applyNumberFormat="1" applyFont="1" applyFill="1" applyBorder="1" applyAlignment="1">
      <alignment horizontal="center" vertical="center"/>
    </xf>
    <xf numFmtId="177" fontId="69" fillId="10" borderId="108" xfId="30" applyNumberFormat="1" applyFont="1" applyFill="1" applyBorder="1" applyAlignment="1">
      <alignment horizontal="center" vertical="center"/>
    </xf>
    <xf numFmtId="166" fontId="9" fillId="10" borderId="13" xfId="29" applyNumberFormat="1" applyFont="1" applyFill="1" applyBorder="1" applyAlignment="1">
      <alignment horizontal="center" vertical="center"/>
    </xf>
    <xf numFmtId="177" fontId="69" fillId="10" borderId="164" xfId="30" applyNumberFormat="1" applyFont="1" applyFill="1" applyBorder="1" applyAlignment="1">
      <alignment horizontal="center" vertical="center"/>
    </xf>
    <xf numFmtId="166" fontId="9" fillId="10" borderId="95" xfId="29" applyNumberFormat="1" applyFont="1" applyFill="1" applyBorder="1" applyAlignment="1">
      <alignment horizontal="center" vertical="center"/>
    </xf>
    <xf numFmtId="177" fontId="69" fillId="10" borderId="13" xfId="30" applyNumberFormat="1" applyFont="1" applyFill="1" applyBorder="1" applyAlignment="1">
      <alignment horizontal="center" vertical="center"/>
    </xf>
    <xf numFmtId="166" fontId="58" fillId="10" borderId="108" xfId="29" applyNumberFormat="1" applyFont="1" applyFill="1" applyBorder="1" applyAlignment="1">
      <alignment horizontal="center" vertical="center"/>
    </xf>
    <xf numFmtId="166" fontId="58" fillId="10" borderId="164" xfId="29" applyNumberFormat="1" applyFont="1" applyFill="1" applyBorder="1" applyAlignment="1">
      <alignment horizontal="center" vertical="center"/>
    </xf>
    <xf numFmtId="166" fontId="58" fillId="10" borderId="13" xfId="29" applyNumberFormat="1" applyFont="1" applyFill="1" applyBorder="1">
      <alignment vertical="center"/>
    </xf>
    <xf numFmtId="166" fontId="58" fillId="10" borderId="108" xfId="29" applyNumberFormat="1" applyFont="1" applyFill="1" applyBorder="1">
      <alignment vertical="center"/>
    </xf>
    <xf numFmtId="166" fontId="9" fillId="10" borderId="13" xfId="29" applyNumberFormat="1" applyFont="1" applyFill="1" applyBorder="1">
      <alignment vertical="center"/>
    </xf>
    <xf numFmtId="166" fontId="58" fillId="10" borderId="9" xfId="29" applyNumberFormat="1" applyFont="1" applyFill="1" applyBorder="1">
      <alignment vertical="center"/>
    </xf>
    <xf numFmtId="166" fontId="9" fillId="10" borderId="108" xfId="29" applyNumberFormat="1" applyFont="1" applyFill="1" applyBorder="1">
      <alignment vertical="center"/>
    </xf>
    <xf numFmtId="166" fontId="9" fillId="10" borderId="165" xfId="29" applyNumberFormat="1" applyFont="1" applyFill="1" applyBorder="1">
      <alignment vertical="center"/>
    </xf>
    <xf numFmtId="166" fontId="58" fillId="10" borderId="164" xfId="29" applyNumberFormat="1" applyFont="1" applyFill="1" applyBorder="1">
      <alignment vertical="center"/>
    </xf>
    <xf numFmtId="166" fontId="9" fillId="10" borderId="95" xfId="29" applyNumberFormat="1" applyFont="1" applyFill="1" applyBorder="1">
      <alignment vertical="center"/>
    </xf>
    <xf numFmtId="166" fontId="9" fillId="10" borderId="166" xfId="29" applyNumberFormat="1" applyFont="1" applyFill="1" applyBorder="1">
      <alignment vertical="center"/>
    </xf>
    <xf numFmtId="166" fontId="58" fillId="10" borderId="166" xfId="29" applyNumberFormat="1" applyFont="1" applyFill="1" applyBorder="1">
      <alignment vertical="center"/>
    </xf>
    <xf numFmtId="176" fontId="25" fillId="0" borderId="59" xfId="19" applyNumberFormat="1" applyFont="1" applyBorder="1" applyAlignment="1">
      <alignment horizontal="center" vertical="center"/>
    </xf>
    <xf numFmtId="164" fontId="25" fillId="0" borderId="82" xfId="19" applyFont="1" applyBorder="1" applyAlignment="1">
      <alignment horizontal="center" vertical="center"/>
    </xf>
    <xf numFmtId="177" fontId="69" fillId="10" borderId="28" xfId="30" applyNumberFormat="1" applyFont="1" applyFill="1" applyBorder="1">
      <alignment vertical="center"/>
    </xf>
    <xf numFmtId="177" fontId="69" fillId="10" borderId="23" xfId="30" applyNumberFormat="1" applyFont="1" applyFill="1" applyBorder="1">
      <alignment vertical="center"/>
    </xf>
    <xf numFmtId="177" fontId="69" fillId="10" borderId="17" xfId="30" applyNumberFormat="1" applyFont="1" applyFill="1" applyBorder="1" applyAlignment="1">
      <alignment horizontal="center" vertical="center"/>
    </xf>
    <xf numFmtId="177" fontId="69" fillId="10" borderId="28" xfId="30" applyNumberFormat="1" applyFont="1" applyFill="1" applyBorder="1" applyAlignment="1">
      <alignment horizontal="center" vertical="center"/>
    </xf>
    <xf numFmtId="166" fontId="58" fillId="10" borderId="105" xfId="29" applyNumberFormat="1" applyFont="1" applyFill="1" applyBorder="1">
      <alignment vertical="center"/>
    </xf>
    <xf numFmtId="176" fontId="25" fillId="0" borderId="172" xfId="19" applyNumberFormat="1" applyFont="1" applyBorder="1" applyAlignment="1">
      <alignment horizontal="center" vertical="center"/>
    </xf>
    <xf numFmtId="166" fontId="58" fillId="10" borderId="33" xfId="29" applyNumberFormat="1" applyFont="1" applyFill="1" applyBorder="1" applyAlignment="1">
      <alignment horizontal="center" vertical="center"/>
    </xf>
    <xf numFmtId="177" fontId="69" fillId="10" borderId="7" xfId="30" applyNumberFormat="1" applyFont="1" applyFill="1" applyBorder="1" applyAlignment="1">
      <alignment horizontal="center" vertical="center"/>
    </xf>
    <xf numFmtId="166" fontId="58" fillId="10" borderId="7" xfId="29" applyNumberFormat="1" applyFont="1" applyFill="1" applyBorder="1" applyAlignment="1">
      <alignment horizontal="center" vertical="center"/>
    </xf>
    <xf numFmtId="177" fontId="69" fillId="10" borderId="107" xfId="30" applyNumberFormat="1" applyFont="1" applyFill="1" applyBorder="1" applyAlignment="1">
      <alignment horizontal="center" vertical="center"/>
    </xf>
    <xf numFmtId="166" fontId="9" fillId="10" borderId="33" xfId="29" applyNumberFormat="1" applyFont="1" applyFill="1" applyBorder="1" applyAlignment="1">
      <alignment horizontal="center" vertical="center"/>
    </xf>
    <xf numFmtId="177" fontId="69" fillId="10" borderId="160" xfId="30" applyNumberFormat="1" applyFont="1" applyFill="1" applyBorder="1" applyAlignment="1">
      <alignment horizontal="center" vertical="center"/>
    </xf>
    <xf numFmtId="166" fontId="9" fillId="10" borderId="161" xfId="29" applyNumberFormat="1" applyFont="1" applyFill="1" applyBorder="1" applyAlignment="1">
      <alignment horizontal="center" vertical="center"/>
    </xf>
    <xf numFmtId="177" fontId="69" fillId="10" borderId="33" xfId="30" applyNumberFormat="1" applyFont="1" applyFill="1" applyBorder="1" applyAlignment="1">
      <alignment horizontal="center" vertical="center"/>
    </xf>
    <xf numFmtId="166" fontId="58" fillId="10" borderId="107" xfId="29" applyNumberFormat="1" applyFont="1" applyFill="1" applyBorder="1" applyAlignment="1">
      <alignment horizontal="center" vertical="center"/>
    </xf>
    <xf numFmtId="166" fontId="58" fillId="10" borderId="160" xfId="29" applyNumberFormat="1" applyFont="1" applyFill="1" applyBorder="1" applyAlignment="1">
      <alignment horizontal="center" vertical="center"/>
    </xf>
    <xf numFmtId="177" fontId="69" fillId="10" borderId="173" xfId="30" applyNumberFormat="1" applyFont="1" applyFill="1" applyBorder="1" applyAlignment="1">
      <alignment horizontal="center" vertical="center"/>
    </xf>
    <xf numFmtId="164" fontId="25" fillId="0" borderId="172" xfId="19" applyFont="1" applyBorder="1" applyAlignment="1">
      <alignment horizontal="center" vertical="center"/>
    </xf>
    <xf numFmtId="0" fontId="58" fillId="0" borderId="80" xfId="1" applyFont="1" applyBorder="1">
      <alignment vertical="center"/>
    </xf>
    <xf numFmtId="0" fontId="25" fillId="0" borderId="64" xfId="17" applyFont="1" applyBorder="1">
      <alignment vertical="center"/>
    </xf>
    <xf numFmtId="0" fontId="25" fillId="0" borderId="0" xfId="17" applyFont="1" applyBorder="1">
      <alignment vertical="center"/>
    </xf>
    <xf numFmtId="0" fontId="56" fillId="0" borderId="0" xfId="28" applyFont="1" applyBorder="1">
      <alignment vertical="center"/>
    </xf>
    <xf numFmtId="0" fontId="56" fillId="0" borderId="59" xfId="28" applyFont="1" applyBorder="1">
      <alignment vertical="center"/>
    </xf>
    <xf numFmtId="0" fontId="25" fillId="0" borderId="59" xfId="17" applyFont="1" applyBorder="1">
      <alignment vertical="center"/>
    </xf>
    <xf numFmtId="0" fontId="25" fillId="0" borderId="66" xfId="17" applyFont="1" applyBorder="1">
      <alignment vertical="center"/>
    </xf>
    <xf numFmtId="0" fontId="25" fillId="0" borderId="79" xfId="17" applyFont="1" applyBorder="1">
      <alignment vertical="center"/>
    </xf>
    <xf numFmtId="0" fontId="25" fillId="0" borderId="62" xfId="17" applyFont="1" applyBorder="1">
      <alignment vertical="center"/>
    </xf>
    <xf numFmtId="0" fontId="56" fillId="0" borderId="91" xfId="28" applyFont="1" applyBorder="1">
      <alignment vertical="center"/>
    </xf>
    <xf numFmtId="0" fontId="68" fillId="2" borderId="0" xfId="1" applyFont="1" applyFill="1">
      <alignment vertical="center"/>
    </xf>
    <xf numFmtId="0" fontId="56" fillId="2" borderId="0" xfId="1" applyFont="1" applyFill="1" applyBorder="1">
      <alignment vertical="center"/>
    </xf>
    <xf numFmtId="0" fontId="58" fillId="2" borderId="0" xfId="1" applyFont="1" applyFill="1" applyBorder="1">
      <alignment vertical="center"/>
    </xf>
    <xf numFmtId="0" fontId="58" fillId="2" borderId="80" xfId="1" applyFont="1" applyFill="1" applyBorder="1">
      <alignment vertical="center"/>
    </xf>
    <xf numFmtId="0" fontId="56" fillId="2" borderId="0" xfId="3" applyFont="1" applyFill="1">
      <alignment vertical="center"/>
    </xf>
    <xf numFmtId="0" fontId="58" fillId="2" borderId="171" xfId="1" applyFont="1" applyFill="1" applyBorder="1">
      <alignment vertical="center"/>
    </xf>
    <xf numFmtId="0" fontId="69" fillId="2" borderId="0" xfId="1" applyFont="1" applyFill="1">
      <alignment vertical="center"/>
    </xf>
    <xf numFmtId="166" fontId="9" fillId="2" borderId="0" xfId="29" applyNumberFormat="1" applyFont="1" applyFill="1" applyBorder="1">
      <alignment vertical="center"/>
    </xf>
    <xf numFmtId="0" fontId="69" fillId="2" borderId="0" xfId="1" applyFont="1" applyFill="1" applyBorder="1">
      <alignment vertical="center"/>
    </xf>
    <xf numFmtId="0" fontId="56" fillId="2" borderId="0" xfId="3" applyFont="1" applyFill="1" applyBorder="1">
      <alignment vertical="center"/>
    </xf>
    <xf numFmtId="0" fontId="56" fillId="0" borderId="174" xfId="3" applyFont="1" applyBorder="1">
      <alignment vertical="center"/>
    </xf>
    <xf numFmtId="0" fontId="56" fillId="0" borderId="175" xfId="3" applyFont="1" applyBorder="1">
      <alignment vertical="center"/>
    </xf>
    <xf numFmtId="0" fontId="56" fillId="0" borderId="126" xfId="3" applyFont="1" applyBorder="1">
      <alignment vertical="center"/>
    </xf>
    <xf numFmtId="0" fontId="56" fillId="0" borderId="176" xfId="3" applyFont="1" applyBorder="1">
      <alignment vertical="center"/>
    </xf>
    <xf numFmtId="1" fontId="60" fillId="2" borderId="14" xfId="3" applyNumberFormat="1" applyFont="1" applyFill="1" applyBorder="1" applyAlignment="1">
      <alignment horizontal="center" vertical="center"/>
    </xf>
    <xf numFmtId="171" fontId="64" fillId="2" borderId="14" xfId="16" applyNumberFormat="1" applyFont="1" applyFill="1" applyBorder="1" applyAlignment="1">
      <alignment horizontal="center" vertical="center" readingOrder="1"/>
    </xf>
    <xf numFmtId="171" fontId="64" fillId="2" borderId="13" xfId="16" applyNumberFormat="1" applyFont="1" applyFill="1" applyBorder="1" applyAlignment="1">
      <alignment horizontal="center" vertical="center" readingOrder="1"/>
    </xf>
    <xf numFmtId="166" fontId="62" fillId="10" borderId="10" xfId="16" applyNumberFormat="1" applyFont="1" applyFill="1" applyBorder="1" applyAlignment="1">
      <alignment horizontal="center" vertical="center"/>
    </xf>
    <xf numFmtId="166" fontId="32" fillId="10" borderId="10" xfId="16" applyNumberFormat="1" applyFont="1" applyFill="1" applyBorder="1" applyAlignment="1">
      <alignment horizontal="center" vertical="center"/>
    </xf>
    <xf numFmtId="10" fontId="62" fillId="10" borderId="10" xfId="16" applyNumberFormat="1" applyFont="1" applyFill="1" applyBorder="1" applyAlignment="1">
      <alignment horizontal="center" vertical="center"/>
    </xf>
    <xf numFmtId="2" fontId="64" fillId="10" borderId="10" xfId="22" applyNumberFormat="1" applyFont="1" applyFill="1" applyBorder="1" applyAlignment="1">
      <alignment horizontal="center" vertical="center" readingOrder="1"/>
    </xf>
    <xf numFmtId="3" fontId="64" fillId="10" borderId="10" xfId="16" applyNumberFormat="1" applyFont="1" applyFill="1" applyBorder="1" applyAlignment="1">
      <alignment horizontal="center" vertical="center" readingOrder="1"/>
    </xf>
    <xf numFmtId="166" fontId="32" fillId="10" borderId="1" xfId="16" applyNumberFormat="1" applyFont="1" applyFill="1" applyBorder="1" applyAlignment="1">
      <alignment horizontal="center" vertical="center"/>
    </xf>
    <xf numFmtId="166" fontId="32" fillId="10" borderId="14" xfId="16" applyNumberFormat="1" applyFont="1" applyFill="1" applyBorder="1" applyAlignment="1">
      <alignment horizontal="center" vertical="center"/>
    </xf>
    <xf numFmtId="166" fontId="62" fillId="10" borderId="178" xfId="16" applyNumberFormat="1" applyFont="1" applyFill="1" applyBorder="1" applyAlignment="1">
      <alignment horizontal="center" vertical="center"/>
    </xf>
    <xf numFmtId="0" fontId="74" fillId="2" borderId="0" xfId="3" applyFont="1" applyFill="1">
      <alignment vertical="center"/>
    </xf>
    <xf numFmtId="0" fontId="79" fillId="2" borderId="0" xfId="3" applyFont="1" applyFill="1">
      <alignment vertical="center"/>
    </xf>
    <xf numFmtId="0" fontId="41" fillId="2" borderId="0" xfId="13" applyFont="1" applyFill="1">
      <alignment vertical="center"/>
    </xf>
    <xf numFmtId="0" fontId="78" fillId="2" borderId="0" xfId="13" applyFont="1" applyFill="1">
      <alignment vertical="center"/>
    </xf>
    <xf numFmtId="0" fontId="42" fillId="2" borderId="0" xfId="3" applyFont="1" applyFill="1">
      <alignment vertical="center"/>
    </xf>
    <xf numFmtId="0" fontId="38" fillId="2" borderId="0" xfId="3" applyFont="1" applyFill="1" applyAlignment="1">
      <alignment horizontal="left" vertical="center"/>
    </xf>
    <xf numFmtId="0" fontId="151" fillId="0" borderId="0" xfId="3" applyFont="1" applyAlignment="1">
      <alignment horizontal="center" vertical="center"/>
    </xf>
    <xf numFmtId="0" fontId="59" fillId="2" borderId="33" xfId="2" applyFont="1" applyFill="1" applyBorder="1">
      <alignment vertical="center"/>
    </xf>
    <xf numFmtId="0" fontId="49" fillId="2" borderId="0" xfId="1" applyFont="1" applyFill="1" applyBorder="1">
      <alignment vertical="center"/>
    </xf>
    <xf numFmtId="0" fontId="49" fillId="2" borderId="17" xfId="1" applyFont="1" applyFill="1" applyBorder="1">
      <alignment vertical="center"/>
    </xf>
    <xf numFmtId="0" fontId="57" fillId="0" borderId="0" xfId="2" applyFont="1" applyBorder="1">
      <alignment vertical="center"/>
    </xf>
    <xf numFmtId="0" fontId="56" fillId="0" borderId="0" xfId="1" applyFont="1" applyBorder="1">
      <alignment vertical="center"/>
    </xf>
    <xf numFmtId="0" fontId="115" fillId="2" borderId="0" xfId="2" applyFont="1" applyFill="1" applyBorder="1">
      <alignment vertical="center"/>
    </xf>
    <xf numFmtId="0" fontId="82" fillId="8" borderId="1" xfId="3" applyFont="1" applyFill="1" applyBorder="1" applyAlignment="1">
      <alignment horizontal="center" vertical="center"/>
    </xf>
    <xf numFmtId="170" fontId="148" fillId="2" borderId="14" xfId="3" applyNumberFormat="1" applyFont="1" applyFill="1" applyBorder="1" applyAlignment="1">
      <alignment horizontal="center" vertical="center"/>
    </xf>
    <xf numFmtId="0" fontId="9" fillId="2" borderId="0" xfId="4" applyFont="1" applyFill="1" applyAlignment="1">
      <alignment horizontal="center" vertical="center"/>
    </xf>
    <xf numFmtId="0" fontId="59" fillId="12" borderId="0" xfId="4" applyFont="1" applyFill="1" applyBorder="1" applyAlignment="1">
      <alignment horizontal="center" vertical="center"/>
    </xf>
    <xf numFmtId="0" fontId="23" fillId="4" borderId="0" xfId="3" applyFont="1" applyFill="1" applyBorder="1" applyAlignment="1">
      <alignment horizontal="center" vertical="center"/>
    </xf>
    <xf numFmtId="0" fontId="26" fillId="16" borderId="7" xfId="3" applyFont="1" applyFill="1" applyBorder="1" applyAlignment="1" applyProtection="1">
      <alignment horizontal="left" vertical="center"/>
      <protection locked="0"/>
    </xf>
    <xf numFmtId="0" fontId="26" fillId="16" borderId="8" xfId="3" applyFont="1" applyFill="1" applyBorder="1" applyAlignment="1" applyProtection="1">
      <alignment horizontal="left" vertical="center"/>
      <protection locked="0"/>
    </xf>
    <xf numFmtId="0" fontId="26" fillId="16" borderId="9" xfId="3" applyFont="1" applyFill="1" applyBorder="1" applyAlignment="1" applyProtection="1">
      <alignment horizontal="left" vertical="center"/>
      <protection locked="0"/>
    </xf>
    <xf numFmtId="0" fontId="27" fillId="4" borderId="7" xfId="3" applyFont="1" applyFill="1" applyBorder="1" applyAlignment="1">
      <alignment horizontal="center" vertical="center"/>
    </xf>
    <xf numFmtId="0" fontId="27" fillId="4" borderId="9" xfId="3" applyFont="1" applyFill="1" applyBorder="1" applyAlignment="1">
      <alignment horizontal="center" vertical="center"/>
    </xf>
    <xf numFmtId="0" fontId="22" fillId="0" borderId="0" xfId="13" applyFont="1" applyBorder="1" applyAlignment="1">
      <alignment horizontal="center" vertical="center"/>
    </xf>
    <xf numFmtId="0" fontId="22" fillId="0" borderId="11" xfId="13" applyFont="1" applyBorder="1" applyAlignment="1">
      <alignment horizontal="center" vertical="center"/>
    </xf>
    <xf numFmtId="0" fontId="22" fillId="0" borderId="17" xfId="13" applyFont="1" applyBorder="1" applyAlignment="1">
      <alignment horizontal="center" vertical="center"/>
    </xf>
    <xf numFmtId="0" fontId="22" fillId="0" borderId="18" xfId="13" applyFont="1" applyBorder="1" applyAlignment="1">
      <alignment horizontal="center" vertical="center"/>
    </xf>
    <xf numFmtId="0" fontId="22" fillId="0" borderId="92" xfId="13" applyFont="1" applyBorder="1" applyAlignment="1">
      <alignment horizontal="center" vertical="center"/>
    </xf>
    <xf numFmtId="0" fontId="32" fillId="0" borderId="0" xfId="3" applyFont="1" applyAlignment="1">
      <alignment horizontal="right" vertical="center"/>
    </xf>
    <xf numFmtId="0" fontId="32" fillId="0" borderId="0" xfId="3" applyFont="1" applyFill="1" applyAlignment="1">
      <alignment horizontal="right" vertical="center"/>
    </xf>
    <xf numFmtId="0" fontId="23" fillId="4" borderId="10" xfId="3" applyFont="1" applyFill="1" applyBorder="1" applyAlignment="1">
      <alignment horizontal="center" vertical="center"/>
    </xf>
    <xf numFmtId="9" fontId="30" fillId="2" borderId="0" xfId="3" applyNumberFormat="1" applyFont="1" applyFill="1" applyBorder="1" applyAlignment="1">
      <alignment horizontal="center" vertical="center"/>
    </xf>
    <xf numFmtId="0" fontId="14" fillId="2" borderId="0" xfId="3" applyFont="1" applyFill="1" applyBorder="1" applyAlignment="1">
      <alignment horizontal="center" vertical="center"/>
    </xf>
    <xf numFmtId="0" fontId="49" fillId="4" borderId="0" xfId="4" applyFont="1" applyFill="1" applyBorder="1" applyAlignment="1">
      <alignment horizontal="center" vertical="center"/>
    </xf>
    <xf numFmtId="0" fontId="115" fillId="7" borderId="182" xfId="2" applyFont="1" applyFill="1" applyBorder="1" applyAlignment="1">
      <alignment horizontal="center" vertical="center"/>
    </xf>
    <xf numFmtId="0" fontId="115" fillId="7" borderId="183" xfId="2" applyFont="1" applyFill="1" applyBorder="1" applyAlignment="1">
      <alignment horizontal="center" vertical="center"/>
    </xf>
    <xf numFmtId="0" fontId="53" fillId="5" borderId="0" xfId="1" applyFont="1" applyFill="1" applyAlignment="1">
      <alignment horizontal="center" vertical="center"/>
    </xf>
    <xf numFmtId="0" fontId="63" fillId="2" borderId="0" xfId="3" applyFont="1" applyFill="1" applyAlignment="1">
      <alignment horizontal="right" vertical="center"/>
    </xf>
    <xf numFmtId="0" fontId="63" fillId="2" borderId="0" xfId="3" applyFont="1" applyFill="1" applyBorder="1" applyAlignment="1">
      <alignment horizontal="right" vertical="center"/>
    </xf>
    <xf numFmtId="0" fontId="63" fillId="0" borderId="0" xfId="3" applyFont="1" applyAlignment="1">
      <alignment horizontal="right" vertical="center"/>
    </xf>
    <xf numFmtId="0" fontId="61" fillId="0" borderId="18" xfId="3" applyFont="1" applyBorder="1" applyAlignment="1">
      <alignment horizontal="right" vertical="center"/>
    </xf>
    <xf numFmtId="0" fontId="59" fillId="5" borderId="15" xfId="2" applyFont="1" applyFill="1" applyBorder="1" applyAlignment="1">
      <alignment horizontal="center" vertical="center"/>
    </xf>
    <xf numFmtId="0" fontId="59" fillId="5" borderId="13" xfId="2" applyFont="1" applyFill="1" applyBorder="1" applyAlignment="1">
      <alignment horizontal="center" vertical="center"/>
    </xf>
    <xf numFmtId="0" fontId="63" fillId="0" borderId="0" xfId="3" applyFont="1" applyBorder="1" applyAlignment="1">
      <alignment horizontal="right" vertical="center"/>
    </xf>
    <xf numFmtId="0" fontId="61" fillId="0" borderId="0" xfId="3" applyFont="1" applyAlignment="1">
      <alignment horizontal="right" vertical="center"/>
    </xf>
    <xf numFmtId="0" fontId="61" fillId="0" borderId="0" xfId="3" applyFont="1" applyBorder="1" applyAlignment="1">
      <alignment horizontal="right" vertical="center"/>
    </xf>
    <xf numFmtId="0" fontId="67" fillId="16" borderId="19" xfId="1" applyFont="1" applyFill="1" applyBorder="1" applyAlignment="1" applyProtection="1">
      <alignment horizontal="center" vertical="center"/>
      <protection locked="0"/>
    </xf>
    <xf numFmtId="0" fontId="67" fillId="16" borderId="27" xfId="1" applyFont="1" applyFill="1" applyBorder="1" applyAlignment="1" applyProtection="1">
      <alignment horizontal="center" vertical="center"/>
      <protection locked="0"/>
    </xf>
    <xf numFmtId="0" fontId="61" fillId="0" borderId="177" xfId="3" applyFont="1" applyBorder="1" applyAlignment="1">
      <alignment horizontal="right" vertical="center"/>
    </xf>
    <xf numFmtId="0" fontId="50" fillId="4" borderId="0" xfId="4" applyFont="1" applyFill="1" applyBorder="1" applyAlignment="1">
      <alignment horizontal="center" vertical="center"/>
    </xf>
    <xf numFmtId="176" fontId="25" fillId="0" borderId="54" xfId="19" applyNumberFormat="1" applyFont="1" applyBorder="1" applyAlignment="1">
      <alignment horizontal="center"/>
    </xf>
    <xf numFmtId="176" fontId="25" fillId="0" borderId="60" xfId="19" applyNumberFormat="1" applyFont="1" applyBorder="1" applyAlignment="1">
      <alignment horizontal="center"/>
    </xf>
    <xf numFmtId="0" fontId="133" fillId="4" borderId="168" xfId="4" applyFont="1" applyFill="1" applyBorder="1" applyAlignment="1">
      <alignment horizontal="center" vertical="center"/>
    </xf>
    <xf numFmtId="0" fontId="133" fillId="4" borderId="169" xfId="4" applyFont="1" applyFill="1" applyBorder="1" applyAlignment="1">
      <alignment horizontal="center" vertical="center"/>
    </xf>
    <xf numFmtId="0" fontId="50" fillId="4" borderId="167" xfId="4" applyFont="1" applyFill="1" applyBorder="1" applyAlignment="1">
      <alignment horizontal="center" vertical="center"/>
    </xf>
    <xf numFmtId="0" fontId="50" fillId="4" borderId="168" xfId="4" applyFont="1" applyFill="1" applyBorder="1" applyAlignment="1">
      <alignment horizontal="center" vertical="center"/>
    </xf>
    <xf numFmtId="176" fontId="25" fillId="0" borderId="63" xfId="19" applyNumberFormat="1" applyFont="1" applyBorder="1" applyAlignment="1">
      <alignment horizontal="center"/>
    </xf>
    <xf numFmtId="176" fontId="25" fillId="0" borderId="82" xfId="19" applyNumberFormat="1" applyFont="1" applyBorder="1" applyAlignment="1">
      <alignment horizontal="center"/>
    </xf>
    <xf numFmtId="0" fontId="49" fillId="4" borderId="170" xfId="4" applyFont="1" applyFill="1" applyBorder="1" applyAlignment="1">
      <alignment horizontal="center" vertical="center"/>
    </xf>
    <xf numFmtId="176" fontId="25" fillId="0" borderId="0" xfId="19" applyNumberFormat="1" applyFont="1" applyBorder="1" applyAlignment="1">
      <alignment horizontal="center"/>
    </xf>
    <xf numFmtId="176" fontId="25" fillId="0" borderId="59" xfId="19" applyNumberFormat="1" applyFont="1" applyBorder="1" applyAlignment="1">
      <alignment horizontal="center"/>
    </xf>
    <xf numFmtId="176" fontId="25" fillId="0" borderId="43" xfId="19" applyNumberFormat="1" applyFont="1" applyBorder="1" applyAlignment="1">
      <alignment horizontal="center"/>
    </xf>
    <xf numFmtId="176" fontId="25" fillId="0" borderId="58" xfId="19" applyNumberFormat="1" applyFont="1" applyBorder="1" applyAlignment="1">
      <alignment horizontal="center"/>
    </xf>
    <xf numFmtId="0" fontId="118" fillId="16" borderId="7" xfId="15" applyFont="1" applyFill="1" applyBorder="1" applyAlignment="1">
      <alignment horizontal="center" vertical="center"/>
      <protection locked="0"/>
    </xf>
    <xf numFmtId="0" fontId="118" fillId="16" borderId="8" xfId="15" applyFont="1" applyFill="1" applyBorder="1" applyAlignment="1">
      <alignment horizontal="center" vertical="center"/>
      <protection locked="0"/>
    </xf>
    <xf numFmtId="0" fontId="118" fillId="16" borderId="9" xfId="15" applyFont="1" applyFill="1" applyBorder="1" applyAlignment="1">
      <alignment horizontal="center" vertical="center"/>
      <protection locked="0"/>
    </xf>
    <xf numFmtId="0" fontId="118" fillId="14" borderId="10" xfId="3" applyFont="1" applyFill="1" applyBorder="1" applyAlignment="1">
      <alignment horizontal="left" vertical="center"/>
    </xf>
    <xf numFmtId="9" fontId="118" fillId="16" borderId="7" xfId="41" applyFont="1" applyFill="1" applyBorder="1" applyAlignment="1" applyProtection="1">
      <alignment horizontal="center" vertical="center"/>
      <protection locked="0"/>
    </xf>
    <xf numFmtId="9" fontId="118" fillId="16" borderId="8" xfId="41" applyFont="1" applyFill="1" applyBorder="1" applyAlignment="1" applyProtection="1">
      <alignment horizontal="center" vertical="center"/>
      <protection locked="0"/>
    </xf>
    <xf numFmtId="0" fontId="118" fillId="16" borderId="10" xfId="15" applyFont="1" applyFill="1" applyBorder="1" applyAlignment="1">
      <alignment horizontal="left" vertical="center"/>
      <protection locked="0"/>
    </xf>
    <xf numFmtId="0" fontId="1" fillId="12" borderId="10" xfId="18" applyFont="1" applyFill="1" applyBorder="1" applyAlignment="1">
      <alignment horizontal="center" vertical="center"/>
    </xf>
    <xf numFmtId="0" fontId="1" fillId="12" borderId="1" xfId="18" applyFont="1" applyFill="1" applyBorder="1" applyAlignment="1">
      <alignment horizontal="center" vertical="center"/>
    </xf>
    <xf numFmtId="0" fontId="77" fillId="12" borderId="117" xfId="3" applyFont="1" applyFill="1" applyBorder="1" applyAlignment="1">
      <alignment horizontal="center" vertical="center"/>
    </xf>
    <xf numFmtId="0" fontId="77" fillId="12" borderId="8" xfId="3" applyFont="1" applyFill="1" applyBorder="1" applyAlignment="1">
      <alignment horizontal="center" vertical="center"/>
    </xf>
    <xf numFmtId="0" fontId="77" fillId="12" borderId="19" xfId="13" applyFont="1" applyFill="1" applyBorder="1" applyAlignment="1">
      <alignment horizontal="center" vertical="center"/>
    </xf>
    <xf numFmtId="0" fontId="77" fillId="12" borderId="18" xfId="13" applyFont="1" applyFill="1" applyBorder="1" applyAlignment="1">
      <alignment horizontal="center" vertical="center"/>
    </xf>
    <xf numFmtId="0" fontId="141" fillId="16" borderId="10" xfId="15" applyFont="1" applyFill="1" applyBorder="1" applyAlignment="1" applyProtection="1">
      <alignment horizontal="left" vertical="center"/>
    </xf>
    <xf numFmtId="0" fontId="118" fillId="16" borderId="8" xfId="15" applyFont="1" applyFill="1" applyBorder="1" applyAlignment="1">
      <alignment horizontal="left" vertical="center"/>
      <protection locked="0"/>
    </xf>
    <xf numFmtId="0" fontId="118" fillId="16" borderId="9" xfId="15" applyFont="1" applyFill="1" applyBorder="1" applyAlignment="1">
      <alignment horizontal="left" vertical="center"/>
      <protection locked="0"/>
    </xf>
    <xf numFmtId="0" fontId="139" fillId="12" borderId="7" xfId="3" applyFont="1" applyFill="1" applyBorder="1" applyAlignment="1">
      <alignment horizontal="center" vertical="center"/>
    </xf>
    <xf numFmtId="0" fontId="139" fillId="12" borderId="8" xfId="3" applyFont="1" applyFill="1" applyBorder="1" applyAlignment="1">
      <alignment horizontal="center" vertical="center"/>
    </xf>
    <xf numFmtId="0" fontId="149" fillId="12" borderId="0" xfId="3" applyFont="1" applyFill="1" applyAlignment="1">
      <alignment horizontal="center" vertical="center"/>
    </xf>
    <xf numFmtId="0" fontId="141" fillId="16" borderId="7" xfId="15" applyFont="1" applyFill="1" applyBorder="1" applyAlignment="1" applyProtection="1">
      <alignment horizontal="left" vertical="center"/>
    </xf>
    <xf numFmtId="0" fontId="141" fillId="16" borderId="8" xfId="15" applyFont="1" applyFill="1" applyBorder="1" applyAlignment="1" applyProtection="1">
      <alignment horizontal="left" vertical="center"/>
    </xf>
    <xf numFmtId="0" fontId="141" fillId="16" borderId="9" xfId="15" applyFont="1" applyFill="1" applyBorder="1" applyAlignment="1" applyProtection="1">
      <alignment horizontal="left" vertical="center"/>
    </xf>
    <xf numFmtId="0" fontId="77" fillId="12" borderId="0" xfId="3" applyFont="1" applyFill="1" applyAlignment="1">
      <alignment horizontal="center" vertical="center"/>
    </xf>
    <xf numFmtId="0" fontId="114" fillId="12" borderId="10" xfId="18" applyFont="1" applyFill="1" applyBorder="1" applyAlignment="1">
      <alignment horizontal="center" vertical="center"/>
    </xf>
    <xf numFmtId="0" fontId="77" fillId="12" borderId="10" xfId="3" applyFont="1" applyFill="1" applyBorder="1" applyAlignment="1">
      <alignment horizontal="center" vertical="center"/>
    </xf>
    <xf numFmtId="0" fontId="1" fillId="12" borderId="10" xfId="18" applyFont="1" applyFill="1" applyBorder="1" applyAlignment="1">
      <alignment horizontal="center" vertical="center" wrapText="1"/>
    </xf>
    <xf numFmtId="0" fontId="77" fillId="12" borderId="27" xfId="13" applyFont="1" applyFill="1" applyBorder="1" applyAlignment="1">
      <alignment horizontal="center" vertical="center"/>
    </xf>
    <xf numFmtId="0" fontId="1" fillId="12" borderId="19" xfId="13" applyFont="1" applyFill="1" applyBorder="1" applyAlignment="1">
      <alignment horizontal="center" vertical="center"/>
    </xf>
    <xf numFmtId="0" fontId="1" fillId="12" borderId="18" xfId="13" applyFont="1" applyFill="1" applyBorder="1" applyAlignment="1">
      <alignment horizontal="center" vertical="center"/>
    </xf>
    <xf numFmtId="0" fontId="1" fillId="12" borderId="27" xfId="13" applyFont="1" applyFill="1" applyBorder="1" applyAlignment="1">
      <alignment horizontal="center" vertical="center"/>
    </xf>
    <xf numFmtId="171" fontId="98" fillId="12" borderId="10" xfId="16" applyNumberFormat="1" applyFont="1" applyFill="1" applyBorder="1" applyAlignment="1">
      <alignment horizontal="center" vertical="center"/>
    </xf>
    <xf numFmtId="0" fontId="77" fillId="12" borderId="10" xfId="13" applyFont="1" applyFill="1" applyBorder="1" applyAlignment="1">
      <alignment horizontal="center" vertical="center"/>
    </xf>
    <xf numFmtId="0" fontId="127" fillId="13" borderId="0" xfId="3" applyFont="1" applyFill="1" applyAlignment="1">
      <alignment horizontal="center" vertical="center"/>
    </xf>
    <xf numFmtId="0" fontId="135" fillId="12" borderId="10" xfId="13" applyFont="1" applyFill="1" applyBorder="1" applyAlignment="1">
      <alignment horizontal="center" vertical="center"/>
    </xf>
    <xf numFmtId="0" fontId="77" fillId="12" borderId="10" xfId="3" applyFont="1" applyFill="1" applyBorder="1" applyAlignment="1">
      <alignment horizontal="center"/>
    </xf>
    <xf numFmtId="0" fontId="148" fillId="0" borderId="15" xfId="3" applyFont="1" applyBorder="1" applyAlignment="1">
      <alignment horizontal="center" vertical="center"/>
    </xf>
    <xf numFmtId="0" fontId="152" fillId="12" borderId="0" xfId="3" applyFont="1" applyFill="1" applyBorder="1" applyAlignment="1">
      <alignment horizontal="center" vertical="center"/>
    </xf>
    <xf numFmtId="0" fontId="48" fillId="12" borderId="0" xfId="3" applyFont="1" applyFill="1" applyAlignment="1">
      <alignment horizontal="center" vertical="center"/>
    </xf>
    <xf numFmtId="0" fontId="152" fillId="12" borderId="179" xfId="3" applyFont="1" applyFill="1" applyBorder="1" applyAlignment="1">
      <alignment horizontal="center" vertical="center"/>
    </xf>
    <xf numFmtId="0" fontId="152" fillId="12" borderId="180" xfId="3" applyFont="1" applyFill="1" applyBorder="1" applyAlignment="1">
      <alignment horizontal="center" vertical="center"/>
    </xf>
    <xf numFmtId="0" fontId="48" fillId="12" borderId="180" xfId="3" applyFont="1" applyFill="1" applyBorder="1" applyAlignment="1">
      <alignment horizontal="center" vertical="center"/>
    </xf>
    <xf numFmtId="0" fontId="48" fillId="12" borderId="181" xfId="3" applyFont="1" applyFill="1" applyBorder="1" applyAlignment="1">
      <alignment horizontal="center" vertical="center"/>
    </xf>
    <xf numFmtId="0" fontId="81" fillId="12" borderId="131" xfId="3" applyFont="1" applyFill="1" applyBorder="1" applyAlignment="1">
      <alignment horizontal="center" vertical="center"/>
    </xf>
    <xf numFmtId="0" fontId="30" fillId="14" borderId="107" xfId="16" applyNumberFormat="1" applyFont="1" applyFill="1" applyBorder="1" applyAlignment="1">
      <alignment horizontal="center" vertical="center"/>
    </xf>
    <xf numFmtId="0" fontId="30" fillId="14" borderId="108" xfId="16" applyNumberFormat="1" applyFont="1" applyFill="1" applyBorder="1" applyAlignment="1">
      <alignment horizontal="center" vertical="center"/>
    </xf>
    <xf numFmtId="0" fontId="30" fillId="14" borderId="109" xfId="16" applyNumberFormat="1" applyFont="1" applyFill="1" applyBorder="1" applyAlignment="1">
      <alignment horizontal="center" vertical="center"/>
    </xf>
    <xf numFmtId="0" fontId="53" fillId="5" borderId="8" xfId="3" applyFont="1" applyFill="1" applyBorder="1" applyAlignment="1">
      <alignment horizontal="center" vertical="center"/>
    </xf>
    <xf numFmtId="0" fontId="53" fillId="5" borderId="9" xfId="3" applyFont="1" applyFill="1" applyBorder="1" applyAlignment="1">
      <alignment horizontal="center" vertical="center"/>
    </xf>
    <xf numFmtId="0" fontId="31" fillId="0" borderId="147" xfId="3" applyFont="1" applyBorder="1" applyAlignment="1">
      <alignment horizontal="left" vertical="center"/>
    </xf>
    <xf numFmtId="0" fontId="31" fillId="0" borderId="146" xfId="3" applyFont="1" applyBorder="1" applyAlignment="1">
      <alignment horizontal="left" vertical="center"/>
    </xf>
    <xf numFmtId="0" fontId="124" fillId="12" borderId="0" xfId="2" applyFont="1" applyFill="1" applyAlignment="1">
      <alignment horizontal="center" vertical="center"/>
    </xf>
    <xf numFmtId="164" fontId="50" fillId="5" borderId="31" xfId="3" applyNumberFormat="1" applyFont="1" applyFill="1" applyBorder="1" applyAlignment="1">
      <alignment horizontal="center" vertical="center"/>
    </xf>
    <xf numFmtId="164" fontId="50" fillId="5" borderId="32" xfId="3" applyNumberFormat="1" applyFont="1" applyFill="1" applyBorder="1" applyAlignment="1">
      <alignment horizontal="center" vertical="center"/>
    </xf>
    <xf numFmtId="0" fontId="49" fillId="12" borderId="7" xfId="2" applyFont="1" applyFill="1" applyBorder="1" applyAlignment="1">
      <alignment horizontal="center" vertical="center"/>
    </xf>
    <xf numFmtId="0" fontId="49" fillId="12" borderId="9" xfId="2" applyFont="1" applyFill="1" applyBorder="1" applyAlignment="1">
      <alignment horizontal="center" vertical="center"/>
    </xf>
    <xf numFmtId="0" fontId="49" fillId="5" borderId="19" xfId="3" applyFont="1" applyFill="1" applyBorder="1" applyAlignment="1">
      <alignment horizontal="center" vertical="center" wrapText="1"/>
    </xf>
    <xf numFmtId="0" fontId="49" fillId="5" borderId="27" xfId="3" applyFont="1" applyFill="1" applyBorder="1" applyAlignment="1">
      <alignment horizontal="center" vertical="center" wrapText="1"/>
    </xf>
    <xf numFmtId="0" fontId="49" fillId="5" borderId="33" xfId="3" applyFont="1" applyFill="1" applyBorder="1" applyAlignment="1">
      <alignment horizontal="center" vertical="center" wrapText="1"/>
    </xf>
    <xf numFmtId="0" fontId="49" fillId="5" borderId="13" xfId="3" applyFont="1" applyFill="1" applyBorder="1" applyAlignment="1">
      <alignment horizontal="center" vertical="center" wrapText="1"/>
    </xf>
    <xf numFmtId="0" fontId="31" fillId="0" borderId="113" xfId="3" applyFont="1" applyBorder="1" applyAlignment="1">
      <alignment horizontal="left" vertical="center"/>
    </xf>
    <xf numFmtId="0" fontId="31" fillId="0" borderId="59" xfId="3" applyFont="1" applyBorder="1" applyAlignment="1">
      <alignment horizontal="left" vertical="center"/>
    </xf>
    <xf numFmtId="0" fontId="30" fillId="14" borderId="110" xfId="16" applyNumberFormat="1" applyFont="1" applyFill="1" applyBorder="1" applyAlignment="1">
      <alignment horizontal="center" vertical="center"/>
    </xf>
    <xf numFmtId="0" fontId="38" fillId="16" borderId="10" xfId="21" applyFont="1" applyFill="1" applyBorder="1" applyAlignment="1">
      <alignment horizontal="left" vertical="center"/>
      <protection locked="0"/>
    </xf>
    <xf numFmtId="0" fontId="129" fillId="12" borderId="10" xfId="18" applyFont="1" applyFill="1" applyBorder="1" applyAlignment="1">
      <alignment horizontal="center" vertical="center" wrapText="1"/>
    </xf>
    <xf numFmtId="0" fontId="36" fillId="2" borderId="0" xfId="18" applyFont="1" applyFill="1" applyBorder="1" applyAlignment="1">
      <alignment horizontal="center" vertical="center" wrapText="1"/>
    </xf>
    <xf numFmtId="41" fontId="38" fillId="9" borderId="33" xfId="21" applyNumberFormat="1" applyFont="1" applyFill="1" applyBorder="1" applyAlignment="1" applyProtection="1">
      <alignment horizontal="center" vertical="center"/>
    </xf>
    <xf numFmtId="41" fontId="38" fillId="9" borderId="15" xfId="21" applyNumberFormat="1" applyFont="1" applyFill="1" applyBorder="1" applyAlignment="1" applyProtection="1">
      <alignment horizontal="center" vertical="center"/>
    </xf>
    <xf numFmtId="41" fontId="38" fillId="9" borderId="13" xfId="21" applyNumberFormat="1" applyFont="1" applyFill="1" applyBorder="1" applyAlignment="1" applyProtection="1">
      <alignment horizontal="center" vertical="center"/>
    </xf>
    <xf numFmtId="0" fontId="126" fillId="12" borderId="88" xfId="3" applyFont="1" applyFill="1" applyBorder="1" applyAlignment="1">
      <alignment horizontal="center" vertical="center"/>
    </xf>
    <xf numFmtId="0" fontId="126" fillId="12" borderId="87" xfId="3" applyFont="1" applyFill="1" applyBorder="1" applyAlignment="1">
      <alignment horizontal="center" vertical="center"/>
    </xf>
    <xf numFmtId="0" fontId="126" fillId="12" borderId="89" xfId="3" applyFont="1" applyFill="1" applyBorder="1" applyAlignment="1">
      <alignment horizontal="center" vertical="center"/>
    </xf>
    <xf numFmtId="0" fontId="77" fillId="4" borderId="0" xfId="3" applyFont="1" applyFill="1" applyAlignment="1">
      <alignment horizontal="center" vertical="center"/>
    </xf>
    <xf numFmtId="0" fontId="42" fillId="0" borderId="1" xfId="18" applyFont="1" applyBorder="1" applyAlignment="1">
      <alignment horizontal="right" vertical="center"/>
    </xf>
    <xf numFmtId="0" fontId="98" fillId="12" borderId="10" xfId="3" applyFont="1" applyFill="1" applyBorder="1" applyAlignment="1">
      <alignment horizontal="center" vertical="center"/>
    </xf>
    <xf numFmtId="0" fontId="98" fillId="12" borderId="10" xfId="18" applyFont="1" applyFill="1" applyBorder="1" applyAlignment="1">
      <alignment horizontal="center" vertical="center" wrapText="1"/>
    </xf>
    <xf numFmtId="0" fontId="98" fillId="12" borderId="10" xfId="18" applyFont="1" applyFill="1" applyBorder="1" applyAlignment="1">
      <alignment horizontal="center" vertical="center"/>
    </xf>
    <xf numFmtId="0" fontId="77" fillId="12" borderId="103" xfId="3" applyFont="1" applyFill="1" applyBorder="1" applyAlignment="1">
      <alignment horizontal="center" vertical="center"/>
    </xf>
    <xf numFmtId="0" fontId="77" fillId="12" borderId="91" xfId="3" applyFont="1" applyFill="1" applyBorder="1" applyAlignment="1">
      <alignment horizontal="center" vertical="center"/>
    </xf>
    <xf numFmtId="0" fontId="77" fillId="12" borderId="104" xfId="3" applyFont="1" applyFill="1" applyBorder="1" applyAlignment="1">
      <alignment horizontal="center" vertical="center"/>
    </xf>
    <xf numFmtId="0" fontId="132" fillId="12" borderId="103" xfId="3" applyFont="1" applyFill="1" applyBorder="1" applyAlignment="1">
      <alignment horizontal="center" vertical="center"/>
    </xf>
    <xf numFmtId="0" fontId="132" fillId="12" borderId="91" xfId="3" applyFont="1" applyFill="1" applyBorder="1" applyAlignment="1">
      <alignment horizontal="center" vertical="center"/>
    </xf>
    <xf numFmtId="0" fontId="132" fillId="12" borderId="104" xfId="3" applyFont="1" applyFill="1" applyBorder="1" applyAlignment="1">
      <alignment horizontal="center" vertical="center"/>
    </xf>
    <xf numFmtId="0" fontId="131" fillId="12" borderId="103" xfId="3" applyFont="1" applyFill="1" applyBorder="1" applyAlignment="1">
      <alignment horizontal="center" vertical="center"/>
    </xf>
    <xf numFmtId="0" fontId="131" fillId="12" borderId="91" xfId="3" applyFont="1" applyFill="1" applyBorder="1" applyAlignment="1">
      <alignment horizontal="center" vertical="center"/>
    </xf>
    <xf numFmtId="0" fontId="131" fillId="12" borderId="104" xfId="3" applyFont="1" applyFill="1" applyBorder="1" applyAlignment="1">
      <alignment horizontal="center" vertical="center"/>
    </xf>
    <xf numFmtId="0" fontId="86" fillId="0" borderId="18" xfId="3" applyFont="1" applyBorder="1" applyAlignment="1">
      <alignment horizontal="right" vertical="center"/>
    </xf>
    <xf numFmtId="0" fontId="126" fillId="4" borderId="105" xfId="3" applyFont="1" applyFill="1" applyBorder="1" applyAlignment="1">
      <alignment horizontal="center" vertical="center"/>
    </xf>
    <xf numFmtId="0" fontId="126" fillId="4" borderId="79" xfId="3" applyFont="1" applyFill="1" applyBorder="1" applyAlignment="1">
      <alignment horizontal="center" vertical="center"/>
    </xf>
    <xf numFmtId="0" fontId="2" fillId="12" borderId="95" xfId="3" applyFont="1" applyFill="1" applyBorder="1" applyAlignment="1">
      <alignment horizontal="center"/>
    </xf>
    <xf numFmtId="0" fontId="2" fillId="12" borderId="87" xfId="3" applyFont="1" applyFill="1" applyBorder="1" applyAlignment="1">
      <alignment horizontal="center"/>
    </xf>
    <xf numFmtId="0" fontId="2" fillId="12" borderId="89" xfId="3" applyFont="1" applyFill="1" applyBorder="1" applyAlignment="1">
      <alignment horizontal="center"/>
    </xf>
    <xf numFmtId="0" fontId="2" fillId="12" borderId="96" xfId="3" applyFont="1" applyFill="1" applyBorder="1" applyAlignment="1">
      <alignment horizontal="center" vertical="center"/>
    </xf>
    <xf numFmtId="0" fontId="2" fillId="12" borderId="97" xfId="3" applyFont="1" applyFill="1" applyBorder="1" applyAlignment="1">
      <alignment horizontal="center" vertical="center"/>
    </xf>
    <xf numFmtId="0" fontId="2" fillId="12" borderId="98" xfId="3" applyFont="1" applyFill="1" applyBorder="1" applyAlignment="1">
      <alignment horizontal="center" vertical="center"/>
    </xf>
    <xf numFmtId="0" fontId="2" fillId="12" borderId="99" xfId="3" applyFont="1" applyFill="1" applyBorder="1" applyAlignment="1">
      <alignment horizontal="center" vertical="center"/>
    </xf>
    <xf numFmtId="0" fontId="2" fillId="12" borderId="86" xfId="3" applyFont="1" applyFill="1" applyBorder="1" applyAlignment="1">
      <alignment horizontal="center" vertical="center"/>
    </xf>
    <xf numFmtId="0" fontId="2" fillId="12" borderId="100" xfId="3" applyFont="1" applyFill="1" applyBorder="1" applyAlignment="1">
      <alignment horizontal="center" vertical="center"/>
    </xf>
    <xf numFmtId="0" fontId="146" fillId="12" borderId="0" xfId="13" applyFont="1" applyFill="1" applyAlignment="1">
      <alignment horizontal="center" vertical="center"/>
    </xf>
    <xf numFmtId="41" fontId="118" fillId="9" borderId="10" xfId="3" applyNumberFormat="1" applyFont="1" applyFill="1" applyBorder="1" applyAlignment="1">
      <alignment horizontal="right" vertical="center"/>
    </xf>
    <xf numFmtId="168" fontId="40" fillId="0" borderId="0" xfId="14" applyFont="1" applyBorder="1" applyAlignment="1">
      <alignment horizontal="right" vertical="center"/>
    </xf>
    <xf numFmtId="0" fontId="118" fillId="16" borderId="7" xfId="15" applyFont="1" applyFill="1" applyBorder="1">
      <alignment vertical="center"/>
      <protection locked="0"/>
    </xf>
    <xf numFmtId="0" fontId="118" fillId="16" borderId="8" xfId="15" applyFont="1" applyFill="1" applyBorder="1">
      <alignment vertical="center"/>
      <protection locked="0"/>
    </xf>
    <xf numFmtId="0" fontId="118" fillId="16" borderId="9" xfId="15" applyFont="1" applyFill="1" applyBorder="1">
      <alignment vertical="center"/>
      <protection locked="0"/>
    </xf>
    <xf numFmtId="3" fontId="118" fillId="16" borderId="7" xfId="3" applyNumberFormat="1" applyFont="1" applyFill="1" applyBorder="1" applyAlignment="1" applyProtection="1">
      <alignment horizontal="center" vertical="center"/>
      <protection locked="0"/>
    </xf>
    <xf numFmtId="3" fontId="118" fillId="16" borderId="9" xfId="3" applyNumberFormat="1" applyFont="1" applyFill="1" applyBorder="1" applyAlignment="1" applyProtection="1">
      <alignment horizontal="center" vertical="center"/>
      <protection locked="0"/>
    </xf>
    <xf numFmtId="41" fontId="118" fillId="16" borderId="10" xfId="3" applyNumberFormat="1" applyFont="1" applyFill="1" applyBorder="1" applyAlignment="1" applyProtection="1">
      <alignment horizontal="right" vertical="center"/>
      <protection locked="0"/>
    </xf>
    <xf numFmtId="168" fontId="40" fillId="0" borderId="0" xfId="14" applyFont="1" applyAlignment="1">
      <alignment horizontal="center" vertical="center"/>
    </xf>
    <xf numFmtId="168" fontId="40" fillId="0" borderId="17" xfId="14" applyFont="1" applyBorder="1" applyAlignment="1">
      <alignment horizontal="center" vertical="center"/>
    </xf>
    <xf numFmtId="168" fontId="111" fillId="12" borderId="0" xfId="14" applyFont="1" applyFill="1" applyAlignment="1">
      <alignment horizontal="center" vertical="center"/>
    </xf>
    <xf numFmtId="168" fontId="40" fillId="0" borderId="0" xfId="14" applyFont="1" applyAlignment="1">
      <alignment horizontal="right" vertical="center"/>
    </xf>
    <xf numFmtId="168" fontId="40" fillId="0" borderId="17" xfId="14" applyFont="1" applyBorder="1" applyAlignment="1">
      <alignment horizontal="right" vertical="center"/>
    </xf>
    <xf numFmtId="168" fontId="40" fillId="0" borderId="10" xfId="14" applyFont="1" applyBorder="1" applyAlignment="1">
      <alignment horizontal="right" vertical="center"/>
    </xf>
    <xf numFmtId="0" fontId="103" fillId="7" borderId="0" xfId="35" applyFont="1" applyFill="1" applyAlignment="1">
      <alignment horizontal="center" vertical="center"/>
    </xf>
    <xf numFmtId="168" fontId="120" fillId="12" borderId="23" xfId="14" applyFont="1" applyFill="1" applyBorder="1" applyAlignment="1">
      <alignment horizontal="center" vertical="center"/>
    </xf>
    <xf numFmtId="168" fontId="120" fillId="12" borderId="0" xfId="14" applyFont="1" applyFill="1" applyBorder="1" applyAlignment="1">
      <alignment horizontal="center" vertical="center"/>
    </xf>
    <xf numFmtId="168" fontId="120" fillId="12" borderId="0" xfId="14" applyFont="1" applyFill="1" applyAlignment="1">
      <alignment horizontal="center" vertical="center"/>
    </xf>
    <xf numFmtId="0" fontId="116" fillId="12" borderId="7" xfId="18" applyFont="1" applyFill="1" applyBorder="1" applyAlignment="1">
      <alignment horizontal="center" vertical="center"/>
    </xf>
    <xf numFmtId="0" fontId="116" fillId="12" borderId="8" xfId="18" applyFont="1" applyFill="1" applyBorder="1" applyAlignment="1">
      <alignment horizontal="center" vertical="center"/>
    </xf>
    <xf numFmtId="0" fontId="116" fillId="12" borderId="9" xfId="18" applyFont="1" applyFill="1" applyBorder="1" applyAlignment="1">
      <alignment horizontal="center" vertical="center"/>
    </xf>
    <xf numFmtId="0" fontId="116" fillId="12" borderId="7" xfId="18" applyFont="1" applyFill="1" applyBorder="1" applyAlignment="1">
      <alignment horizontal="center" vertical="center" wrapText="1"/>
    </xf>
    <xf numFmtId="0" fontId="116" fillId="12" borderId="9" xfId="18" applyFont="1" applyFill="1" applyBorder="1" applyAlignment="1">
      <alignment horizontal="center" vertical="center" wrapText="1"/>
    </xf>
    <xf numFmtId="0" fontId="117" fillId="12" borderId="10" xfId="3" applyFont="1" applyFill="1" applyBorder="1" applyAlignment="1">
      <alignment horizontal="center" vertical="center"/>
    </xf>
    <xf numFmtId="0" fontId="125" fillId="13" borderId="0" xfId="3" applyFont="1" applyFill="1" applyAlignment="1">
      <alignment horizontal="center" vertical="center"/>
    </xf>
    <xf numFmtId="0" fontId="124" fillId="12" borderId="7" xfId="2" applyFont="1" applyFill="1" applyBorder="1" applyAlignment="1">
      <alignment horizontal="center" vertical="center"/>
    </xf>
    <xf numFmtId="0" fontId="124" fillId="12" borderId="8" xfId="2" applyFont="1" applyFill="1" applyBorder="1" applyAlignment="1">
      <alignment horizontal="center" vertical="center"/>
    </xf>
    <xf numFmtId="0" fontId="124" fillId="12" borderId="9" xfId="2" applyFont="1" applyFill="1" applyBorder="1" applyAlignment="1">
      <alignment horizontal="center" vertical="center"/>
    </xf>
    <xf numFmtId="0" fontId="124" fillId="12" borderId="10" xfId="2" applyFont="1" applyFill="1" applyBorder="1" applyAlignment="1">
      <alignment horizontal="center" vertical="center"/>
    </xf>
  </cellXfs>
  <cellStyles count="42">
    <cellStyle name="Assumption Heading." xfId="15" xr:uid="{00000000-0005-0000-0000-000000000000}"/>
    <cellStyle name="Assumption Heading. 3" xfId="21" xr:uid="{00000000-0005-0000-0000-000001000000}"/>
    <cellStyle name="Assumption Number." xfId="9" xr:uid="{00000000-0005-0000-0000-000002000000}"/>
    <cellStyle name="Assumption Number. 2" xfId="23" xr:uid="{00000000-0005-0000-0000-000003000000}"/>
    <cellStyle name="Assumption Percentage. 2" xfId="24" xr:uid="{00000000-0005-0000-0000-000004000000}"/>
    <cellStyle name="Assumption Year." xfId="7" xr:uid="{00000000-0005-0000-0000-000005000000}"/>
    <cellStyle name="Cell Link." xfId="8" xr:uid="{00000000-0005-0000-0000-000006000000}"/>
    <cellStyle name="Comma 2" xfId="14" xr:uid="{00000000-0005-0000-0000-000007000000}"/>
    <cellStyle name="Currency 2" xfId="22" xr:uid="{00000000-0005-0000-0000-000008000000}"/>
    <cellStyle name="Date." xfId="10" xr:uid="{00000000-0005-0000-0000-000009000000}"/>
    <cellStyle name="Header2" xfId="37" xr:uid="{00000000-0005-0000-0000-00000A000000}"/>
    <cellStyle name="Heading 1." xfId="13" xr:uid="{00000000-0005-0000-0000-00000B000000}"/>
    <cellStyle name="Heading 2." xfId="20" xr:uid="{00000000-0005-0000-0000-00000C000000}"/>
    <cellStyle name="Heading 3." xfId="18" xr:uid="{00000000-0005-0000-0000-00000D000000}"/>
    <cellStyle name="Heading 4." xfId="25" xr:uid="{00000000-0005-0000-0000-00000E000000}"/>
    <cellStyle name="Hyperlink Arrow." xfId="33" xr:uid="{00000000-0005-0000-0000-00000F000000}"/>
    <cellStyle name="Hyperlink Check." xfId="34" xr:uid="{00000000-0005-0000-0000-000010000000}"/>
    <cellStyle name="Hyperlink Text." xfId="36" xr:uid="{00000000-0005-0000-0000-000011000000}"/>
    <cellStyle name="Lookup Table Heading." xfId="38" xr:uid="{00000000-0005-0000-0000-000012000000}"/>
    <cellStyle name="Lookup Table Label." xfId="39" xr:uid="{00000000-0005-0000-0000-000013000000}"/>
    <cellStyle name="Lookup Table Number." xfId="40" xr:uid="{00000000-0005-0000-0000-000014000000}"/>
    <cellStyle name="Model Name." xfId="35" xr:uid="{00000000-0005-0000-0000-000015000000}"/>
    <cellStyle name="Normal" xfId="0" builtinId="0"/>
    <cellStyle name="Normal 2" xfId="3" xr:uid="{00000000-0005-0000-0000-000017000000}"/>
    <cellStyle name="Number." xfId="27" xr:uid="{00000000-0005-0000-0000-000018000000}"/>
    <cellStyle name="Percent" xfId="41" builtinId="5"/>
    <cellStyle name="Percent 2" xfId="16" xr:uid="{00000000-0005-0000-0000-00001A000000}"/>
    <cellStyle name="Period Title." xfId="26" xr:uid="{00000000-0005-0000-0000-00001B000000}"/>
    <cellStyle name="Presentation Date." xfId="32" xr:uid="{00000000-0005-0000-0000-00001C000000}"/>
    <cellStyle name="Presentation Heading 1." xfId="31" xr:uid="{00000000-0005-0000-0000-00001D000000}"/>
    <cellStyle name="Presentation Heading 2." xfId="4" xr:uid="{00000000-0005-0000-0000-00001E000000}"/>
    <cellStyle name="Presentation Heading 3." xfId="17" xr:uid="{00000000-0005-0000-0000-00001F000000}"/>
    <cellStyle name="Presentation Heading 4." xfId="28" xr:uid="{00000000-0005-0000-0000-000020000000}"/>
    <cellStyle name="Presentation Hyperlink Arrow." xfId="11" xr:uid="{00000000-0005-0000-0000-000021000000}"/>
    <cellStyle name="Presentation Hyperlink Check." xfId="12" xr:uid="{00000000-0005-0000-0000-000022000000}"/>
    <cellStyle name="Presentation Hyperlink Text." xfId="6" xr:uid="{00000000-0005-0000-0000-000023000000}"/>
    <cellStyle name="Presentation Model Name." xfId="5" xr:uid="{00000000-0005-0000-0000-000024000000}"/>
    <cellStyle name="Presentation Normal." xfId="1" xr:uid="{00000000-0005-0000-0000-000025000000}"/>
    <cellStyle name="Presentation Number." xfId="29" xr:uid="{00000000-0005-0000-0000-000026000000}"/>
    <cellStyle name="Presentation Percentage." xfId="30" xr:uid="{00000000-0005-0000-0000-000027000000}"/>
    <cellStyle name="Presentation Year." xfId="19" xr:uid="{00000000-0005-0000-0000-000028000000}"/>
    <cellStyle name="Sheet Title." xfId="2" xr:uid="{00000000-0005-0000-0000-000029000000}"/>
  </cellStyles>
  <dxfs count="2">
    <dxf>
      <font>
        <color rgb="FF0070C0"/>
      </font>
    </dxf>
    <dxf>
      <font>
        <color theme="0" tint="-0.14996795556505021"/>
      </font>
      <fill>
        <patternFill>
          <bgColor theme="0" tint="-0.14996795556505021"/>
        </patternFill>
      </fill>
    </dxf>
  </dxfs>
  <tableStyles count="0" defaultTableStyle="TableStyleMedium2" defaultPivotStyle="PivotStyleLight16"/>
  <colors>
    <mruColors>
      <color rgb="FFDDFFDE"/>
      <color rgb="FFFBFFD1"/>
      <color rgb="FFF4DC4A"/>
      <color rgb="FFFDFFA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0</xdr:row>
      <xdr:rowOff>47625</xdr:rowOff>
    </xdr:from>
    <xdr:to>
      <xdr:col>9</xdr:col>
      <xdr:colOff>657225</xdr:colOff>
      <xdr:row>4</xdr:row>
      <xdr:rowOff>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146685" y="47625"/>
          <a:ext cx="4480560" cy="584835"/>
        </a:xfrm>
        <a:prstGeom prst="rect">
          <a:avLst/>
        </a:prstGeom>
        <a:solidFill>
          <a:schemeClr val="accent1">
            <a:lumMod val="75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2800">
              <a:solidFill>
                <a:schemeClr val="bg1"/>
              </a:solidFill>
            </a:rPr>
            <a:t>                 </a:t>
          </a:r>
          <a:r>
            <a:rPr lang="en-US" sz="2800" baseline="0">
              <a:solidFill>
                <a:schemeClr val="bg1"/>
              </a:solidFill>
            </a:rPr>
            <a:t>Clinic Model </a:t>
          </a:r>
        </a:p>
        <a:p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0"/>
    <pageSetUpPr autoPageBreaks="0"/>
  </sheetPr>
  <dimension ref="A1:AF143"/>
  <sheetViews>
    <sheetView showGridLines="0" tabSelected="1" workbookViewId="0">
      <selection activeCell="H15" sqref="H15"/>
    </sheetView>
  </sheetViews>
  <sheetFormatPr defaultColWidth="2.109375" defaultRowHeight="10.5" customHeight="1" x14ac:dyDescent="0.3"/>
  <cols>
    <col min="1" max="1" width="2" style="3" customWidth="1"/>
    <col min="2" max="2" width="2.88671875" style="3" customWidth="1"/>
    <col min="3" max="3" width="6.5546875" style="3" customWidth="1"/>
    <col min="4" max="4" width="3" style="3" customWidth="1"/>
    <col min="5" max="5" width="4.44140625" style="3" customWidth="1"/>
    <col min="6" max="6" width="4.6640625" style="3" customWidth="1"/>
    <col min="7" max="7" width="18.33203125" style="3" customWidth="1"/>
    <col min="8" max="8" width="14.44140625" style="3" customWidth="1"/>
    <col min="9" max="9" width="1.5546875" style="3" customWidth="1"/>
    <col min="10" max="10" width="13.5546875" style="3" customWidth="1"/>
    <col min="11" max="11" width="19.5546875" style="3" bestFit="1" customWidth="1"/>
    <col min="12" max="12" width="20.33203125" style="3" customWidth="1"/>
    <col min="13" max="13" width="13.33203125" style="3" customWidth="1"/>
    <col min="14" max="14" width="15.33203125" style="3" bestFit="1" customWidth="1"/>
    <col min="15" max="15" width="11" style="3" customWidth="1"/>
    <col min="16" max="16" width="10.33203125" style="3" customWidth="1"/>
    <col min="17" max="18" width="5.5546875" style="3" customWidth="1"/>
    <col min="19" max="20" width="6" style="3" customWidth="1"/>
    <col min="21" max="21" width="8.88671875" style="3" customWidth="1"/>
    <col min="22" max="22" width="5.88671875" style="3" customWidth="1"/>
    <col min="23" max="23" width="5.109375" style="3" customWidth="1"/>
    <col min="24" max="24" width="5.5546875" style="3" customWidth="1"/>
    <col min="25" max="25" width="6.44140625" style="3" customWidth="1"/>
    <col min="26" max="26" width="2.33203125" style="3" customWidth="1"/>
    <col min="27" max="27" width="7.33203125" style="3" customWidth="1"/>
    <col min="28" max="28" width="5.6640625" style="3" customWidth="1"/>
    <col min="29" max="29" width="8.88671875" style="3" customWidth="1"/>
    <col min="30" max="30" width="5.88671875" style="3" customWidth="1"/>
    <col min="31" max="31" width="5.109375" style="3" customWidth="1"/>
    <col min="32" max="32" width="5.5546875" style="3" customWidth="1"/>
    <col min="33" max="33" width="6.44140625" style="3" customWidth="1"/>
    <col min="34" max="41" width="2.109375" style="3" customWidth="1"/>
    <col min="42" max="16384" width="2.109375" style="3"/>
  </cols>
  <sheetData>
    <row r="1" spans="1:26" ht="13.5" customHeight="1" x14ac:dyDescent="0.3">
      <c r="A1" s="1"/>
      <c r="B1" s="2"/>
      <c r="C1" s="2"/>
      <c r="D1" s="2"/>
      <c r="E1" s="2"/>
      <c r="F1" s="2"/>
      <c r="G1" s="2"/>
      <c r="U1" s="844"/>
      <c r="V1" s="844"/>
    </row>
    <row r="2" spans="1:26" ht="13.5" customHeight="1" x14ac:dyDescent="0.3">
      <c r="A2" s="1"/>
      <c r="B2" s="4"/>
      <c r="C2" s="4"/>
      <c r="D2" s="4"/>
      <c r="E2" s="4"/>
      <c r="F2" s="4"/>
      <c r="G2" s="4"/>
      <c r="L2" s="5"/>
    </row>
    <row r="3" spans="1:26" ht="13.5" customHeight="1" x14ac:dyDescent="0.3">
      <c r="A3" s="1"/>
      <c r="B3" s="6"/>
      <c r="C3" s="6"/>
      <c r="D3" s="6"/>
      <c r="E3" s="6"/>
      <c r="F3" s="6"/>
      <c r="G3" s="6"/>
      <c r="H3" s="7"/>
      <c r="L3" s="9"/>
      <c r="M3" s="10"/>
      <c r="T3" s="1"/>
    </row>
    <row r="4" spans="1:26" ht="10.199999999999999" x14ac:dyDescent="0.3">
      <c r="A4" s="1"/>
      <c r="B4" s="11"/>
      <c r="C4" s="11"/>
      <c r="D4" s="11"/>
      <c r="E4" s="11"/>
      <c r="F4" s="11"/>
      <c r="G4" s="11"/>
      <c r="L4" s="5"/>
      <c r="M4" s="5"/>
      <c r="T4" s="1"/>
    </row>
    <row r="5" spans="1:26" s="14" customFormat="1" ht="11.25" hidden="1" customHeight="1" x14ac:dyDescent="0.3">
      <c r="A5" s="12"/>
      <c r="B5" s="13"/>
      <c r="C5" s="13"/>
      <c r="D5" s="13"/>
      <c r="E5" s="13"/>
      <c r="F5" s="13"/>
      <c r="G5" s="13"/>
      <c r="K5" s="15">
        <f>MATCH('Clinic Model'!K12,LU_TS_Mth_Names,0)</f>
        <v>12</v>
      </c>
      <c r="T5" s="12"/>
    </row>
    <row r="6" spans="1:26" s="14" customFormat="1" ht="11.25" hidden="1" customHeight="1" x14ac:dyDescent="0.3">
      <c r="A6" s="12"/>
      <c r="B6" s="13"/>
      <c r="C6" s="13"/>
      <c r="D6" s="13"/>
      <c r="E6" s="13"/>
      <c r="F6" s="13"/>
      <c r="G6" s="13"/>
      <c r="J6" s="16"/>
      <c r="K6" s="17">
        <v>5</v>
      </c>
      <c r="M6" s="16"/>
      <c r="T6" s="12"/>
    </row>
    <row r="7" spans="1:26" s="14" customFormat="1" ht="11.25" hidden="1" customHeight="1" x14ac:dyDescent="0.3">
      <c r="A7" s="12"/>
      <c r="B7" s="13"/>
      <c r="C7" s="13"/>
      <c r="D7" s="13"/>
      <c r="E7" s="13"/>
      <c r="F7" s="13"/>
      <c r="G7" s="13"/>
      <c r="H7" s="16"/>
      <c r="K7" s="18">
        <f>EDATE(DATE(TS_First_Fin_Yr,DD_TS_Fin_Yr_End_Mth,1),-TS_Mths_In_Yr+1)</f>
        <v>45658</v>
      </c>
      <c r="L7" s="16"/>
      <c r="M7" s="16"/>
      <c r="T7" s="12"/>
    </row>
    <row r="8" spans="1:26" s="14" customFormat="1" ht="11.25" hidden="1" customHeight="1" x14ac:dyDescent="0.3">
      <c r="A8" s="12"/>
      <c r="B8" s="13"/>
      <c r="C8" s="13"/>
      <c r="D8" s="13"/>
      <c r="E8" s="13"/>
      <c r="F8" s="13"/>
      <c r="G8" s="13"/>
      <c r="H8" s="19"/>
      <c r="J8" s="16"/>
      <c r="K8" s="20">
        <f>EDATE(TS_Start_Date,TS_Term*TS_Mths_In_Yr)-1</f>
        <v>47483</v>
      </c>
      <c r="L8" s="16"/>
      <c r="M8" s="16"/>
      <c r="Z8" s="12"/>
    </row>
    <row r="9" spans="1:26" ht="4.95" customHeight="1" x14ac:dyDescent="0.3">
      <c r="A9" s="21"/>
      <c r="B9" s="22"/>
      <c r="C9" s="22"/>
      <c r="D9" s="23"/>
      <c r="E9" s="24"/>
      <c r="F9" s="23"/>
      <c r="G9" s="24"/>
      <c r="I9" s="1"/>
      <c r="K9" s="25"/>
      <c r="M9" s="10"/>
      <c r="Z9" s="1"/>
    </row>
    <row r="10" spans="1:26" ht="15.6" x14ac:dyDescent="0.3">
      <c r="A10" s="1"/>
      <c r="B10" s="845" t="s">
        <v>398</v>
      </c>
      <c r="C10" s="845"/>
      <c r="D10" s="845"/>
      <c r="E10" s="845"/>
      <c r="F10" s="845"/>
      <c r="G10" s="845"/>
      <c r="H10" s="845"/>
      <c r="I10" s="845"/>
      <c r="J10" s="845"/>
      <c r="K10" s="845"/>
      <c r="L10" s="845"/>
      <c r="M10" s="845"/>
      <c r="N10" s="845"/>
      <c r="O10" s="845"/>
      <c r="P10" s="845"/>
      <c r="Q10" s="26"/>
      <c r="R10" s="26"/>
      <c r="S10" s="26"/>
    </row>
    <row r="11" spans="1:26" ht="5.25" customHeight="1" thickBot="1" x14ac:dyDescent="0.35">
      <c r="A11" s="1"/>
      <c r="B11" s="332"/>
      <c r="C11" s="332"/>
      <c r="D11" s="332"/>
      <c r="E11" s="332"/>
      <c r="F11" s="332"/>
      <c r="G11" s="332"/>
      <c r="H11" s="332"/>
      <c r="I11" s="332"/>
      <c r="J11" s="332"/>
      <c r="K11" s="332"/>
      <c r="L11" s="332"/>
      <c r="M11" s="332"/>
      <c r="N11" s="332"/>
      <c r="O11" s="332"/>
      <c r="P11" s="332"/>
      <c r="Q11" s="26"/>
      <c r="R11" s="26"/>
      <c r="S11" s="26"/>
    </row>
    <row r="12" spans="1:26" ht="12" x14ac:dyDescent="0.3">
      <c r="C12" s="27"/>
      <c r="D12" s="28"/>
      <c r="E12" s="28"/>
      <c r="F12" s="28"/>
      <c r="G12" s="28"/>
      <c r="H12" s="28"/>
      <c r="J12" s="5" t="s">
        <v>0</v>
      </c>
      <c r="K12" s="338" t="s">
        <v>1</v>
      </c>
      <c r="L12" s="333" t="s">
        <v>2</v>
      </c>
      <c r="M12" s="339">
        <v>2025</v>
      </c>
      <c r="N12" s="27"/>
    </row>
    <row r="13" spans="1:26" ht="16.2" thickBot="1" x14ac:dyDescent="0.35">
      <c r="B13" s="29" t="s">
        <v>3</v>
      </c>
      <c r="C13" s="846" t="s">
        <v>394</v>
      </c>
      <c r="D13" s="846"/>
      <c r="E13" s="846"/>
      <c r="F13" s="846"/>
      <c r="G13" s="846"/>
      <c r="H13" s="30"/>
      <c r="I13" s="27"/>
      <c r="J13" s="31"/>
      <c r="K13" s="31"/>
      <c r="L13" s="31"/>
      <c r="M13" s="31"/>
      <c r="N13" s="31"/>
      <c r="O13" s="31"/>
      <c r="P13" s="31"/>
      <c r="Q13" s="31"/>
      <c r="R13" s="31"/>
      <c r="S13" s="31"/>
    </row>
    <row r="14" spans="1:26" ht="16.2" thickBot="1" x14ac:dyDescent="0.35">
      <c r="B14" s="32" t="s">
        <v>4</v>
      </c>
      <c r="C14" s="847" t="s">
        <v>5</v>
      </c>
      <c r="D14" s="848"/>
      <c r="E14" s="848"/>
      <c r="F14" s="848"/>
      <c r="G14" s="849"/>
      <c r="H14" s="9"/>
      <c r="I14" s="33"/>
      <c r="J14" s="850" t="s">
        <v>6</v>
      </c>
      <c r="K14" s="851"/>
      <c r="L14" s="334" t="s">
        <v>7</v>
      </c>
      <c r="M14" s="335" t="s">
        <v>8</v>
      </c>
      <c r="N14" s="335" t="s">
        <v>9</v>
      </c>
      <c r="O14" s="336" t="s">
        <v>10</v>
      </c>
      <c r="P14" s="337" t="s">
        <v>11</v>
      </c>
      <c r="S14" s="34"/>
    </row>
    <row r="15" spans="1:26" ht="16.2" thickBot="1" x14ac:dyDescent="0.35">
      <c r="B15" s="32" t="s">
        <v>12</v>
      </c>
      <c r="C15" s="847" t="s">
        <v>13</v>
      </c>
      <c r="D15" s="848"/>
      <c r="E15" s="848"/>
      <c r="F15" s="848"/>
      <c r="G15" s="849"/>
      <c r="H15" s="9"/>
      <c r="J15" s="855" t="s">
        <v>14</v>
      </c>
      <c r="K15" s="856"/>
      <c r="L15" s="340">
        <v>850000</v>
      </c>
      <c r="M15" s="341">
        <f>EOMONTH(TS_Start_Date,0)</f>
        <v>45688</v>
      </c>
      <c r="N15" s="348">
        <v>36</v>
      </c>
      <c r="O15" s="349">
        <v>0.12</v>
      </c>
      <c r="P15" s="350" t="s">
        <v>15</v>
      </c>
      <c r="Q15" s="35"/>
      <c r="S15" s="36"/>
    </row>
    <row r="16" spans="1:26" ht="16.2" thickBot="1" x14ac:dyDescent="0.35">
      <c r="B16" s="32" t="s">
        <v>16</v>
      </c>
      <c r="C16" s="847" t="s">
        <v>17</v>
      </c>
      <c r="D16" s="848"/>
      <c r="E16" s="848"/>
      <c r="F16" s="848"/>
      <c r="G16" s="849"/>
      <c r="H16" s="9"/>
      <c r="J16" s="852" t="s">
        <v>18</v>
      </c>
      <c r="K16" s="854"/>
      <c r="L16" s="342"/>
      <c r="M16" s="343"/>
      <c r="N16" s="351"/>
      <c r="O16" s="352"/>
      <c r="P16" s="353"/>
      <c r="Q16" s="37"/>
      <c r="S16" s="36"/>
    </row>
    <row r="17" spans="2:32" ht="16.2" thickBot="1" x14ac:dyDescent="0.35">
      <c r="B17" s="32" t="s">
        <v>19</v>
      </c>
      <c r="C17" s="847" t="s">
        <v>20</v>
      </c>
      <c r="D17" s="848"/>
      <c r="E17" s="848"/>
      <c r="F17" s="848"/>
      <c r="G17" s="849"/>
      <c r="H17" s="9"/>
      <c r="J17" s="852" t="s">
        <v>21</v>
      </c>
      <c r="K17" s="853"/>
      <c r="L17" s="344"/>
      <c r="M17" s="345"/>
      <c r="N17" s="354"/>
      <c r="O17" s="355"/>
      <c r="P17" s="356"/>
      <c r="Q17" s="38"/>
      <c r="S17" s="39"/>
    </row>
    <row r="18" spans="2:32" ht="16.2" thickBot="1" x14ac:dyDescent="0.35">
      <c r="B18" s="32" t="s">
        <v>22</v>
      </c>
      <c r="C18" s="847" t="s">
        <v>395</v>
      </c>
      <c r="D18" s="848"/>
      <c r="E18" s="848"/>
      <c r="F18" s="848"/>
      <c r="G18" s="849"/>
      <c r="H18" s="9"/>
      <c r="J18" s="852" t="s">
        <v>23</v>
      </c>
      <c r="K18" s="853"/>
      <c r="L18" s="346">
        <v>750000</v>
      </c>
      <c r="M18" s="347">
        <v>45838</v>
      </c>
      <c r="N18" s="40"/>
      <c r="O18" s="41"/>
      <c r="P18" s="860"/>
      <c r="Q18" s="860"/>
      <c r="R18" s="861"/>
      <c r="S18" s="861"/>
    </row>
    <row r="19" spans="2:32" ht="13.5" customHeight="1" x14ac:dyDescent="0.3">
      <c r="H19" s="5"/>
      <c r="L19" s="8"/>
      <c r="M19" s="42"/>
      <c r="N19" s="8"/>
      <c r="O19" s="8"/>
      <c r="P19" s="8"/>
      <c r="Q19" s="8"/>
    </row>
    <row r="20" spans="2:32" ht="10.8" thickBot="1" x14ac:dyDescent="0.35">
      <c r="J20" s="44"/>
      <c r="K20" s="44"/>
      <c r="L20" s="44"/>
      <c r="M20" s="44"/>
      <c r="N20" s="44"/>
      <c r="P20" s="1"/>
      <c r="Q20" s="1"/>
      <c r="R20" s="1"/>
      <c r="S20" s="1"/>
      <c r="T20" s="43"/>
      <c r="U20" s="43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</row>
    <row r="21" spans="2:32" ht="16.2" thickBot="1" x14ac:dyDescent="0.35">
      <c r="C21" s="859" t="s">
        <v>335</v>
      </c>
      <c r="D21" s="859"/>
      <c r="E21" s="859"/>
      <c r="F21" s="859"/>
      <c r="G21" s="859"/>
      <c r="J21" s="44"/>
      <c r="K21" s="44"/>
      <c r="L21" s="44"/>
      <c r="M21" s="44"/>
      <c r="N21" s="44"/>
      <c r="P21" s="1"/>
      <c r="Q21" s="1"/>
      <c r="R21" s="1"/>
      <c r="S21" s="1"/>
      <c r="T21" s="43"/>
      <c r="U21" s="43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</row>
    <row r="22" spans="2:32" ht="15" thickBot="1" x14ac:dyDescent="0.35">
      <c r="C22" s="857" t="s">
        <v>24</v>
      </c>
      <c r="D22" s="857"/>
      <c r="E22" s="857"/>
      <c r="F22" s="857"/>
      <c r="G22" s="640">
        <v>0.21</v>
      </c>
      <c r="H22" s="46"/>
      <c r="I22" s="45"/>
      <c r="J22" s="47"/>
      <c r="K22" s="47"/>
      <c r="L22" s="47"/>
      <c r="M22" s="47"/>
      <c r="N22" s="47"/>
      <c r="P22" s="1"/>
      <c r="Q22" s="1"/>
      <c r="R22" s="1"/>
      <c r="S22" s="1"/>
      <c r="T22" s="43"/>
      <c r="U22" s="43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</row>
    <row r="23" spans="2:32" ht="15" thickBot="1" x14ac:dyDescent="0.35">
      <c r="C23" s="858" t="s">
        <v>25</v>
      </c>
      <c r="D23" s="858"/>
      <c r="E23" s="858"/>
      <c r="F23" s="858"/>
      <c r="G23" s="639">
        <v>0.1</v>
      </c>
      <c r="H23" s="5"/>
      <c r="P23" s="1"/>
      <c r="Q23" s="1"/>
      <c r="R23" s="1"/>
      <c r="S23" s="1"/>
      <c r="T23" s="43"/>
      <c r="U23" s="43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</row>
    <row r="24" spans="2:32" ht="12" customHeight="1" x14ac:dyDescent="0.3">
      <c r="B24" s="1"/>
      <c r="C24" s="1"/>
      <c r="D24" s="1"/>
      <c r="E24" s="1"/>
      <c r="F24" s="43"/>
      <c r="G24" s="48"/>
      <c r="H24" s="48"/>
      <c r="I24" s="48"/>
      <c r="J24" s="48"/>
      <c r="K24" s="48"/>
      <c r="L24" s="48"/>
      <c r="M24" s="48"/>
      <c r="N24" s="1"/>
      <c r="O24" s="1"/>
      <c r="P24" s="1"/>
      <c r="Q24" s="1"/>
    </row>
    <row r="25" spans="2:32" ht="12" customHeight="1" x14ac:dyDescent="0.3">
      <c r="B25" s="1"/>
      <c r="C25" s="1"/>
      <c r="D25" s="1"/>
      <c r="E25" s="1"/>
      <c r="F25" s="43"/>
      <c r="G25" s="43"/>
      <c r="H25" s="1"/>
      <c r="I25" s="1"/>
      <c r="J25" s="1"/>
      <c r="K25" s="1"/>
      <c r="L25" s="1"/>
      <c r="M25" s="1"/>
      <c r="N25" s="1"/>
      <c r="O25" s="1"/>
      <c r="P25" s="1"/>
      <c r="Q25" s="1"/>
    </row>
    <row r="26" spans="2:32" ht="12" customHeight="1" x14ac:dyDescent="0.3">
      <c r="Q26" s="1"/>
    </row>
    <row r="27" spans="2:32" ht="12" customHeight="1" x14ac:dyDescent="0.3">
      <c r="Q27" s="1"/>
    </row>
    <row r="28" spans="2:32" ht="12" customHeight="1" x14ac:dyDescent="0.3">
      <c r="Q28" s="1"/>
    </row>
    <row r="29" spans="2:32" ht="12" customHeight="1" x14ac:dyDescent="0.3">
      <c r="Q29" s="1"/>
    </row>
    <row r="30" spans="2:32" ht="12" customHeight="1" x14ac:dyDescent="0.3">
      <c r="Q30" s="1"/>
    </row>
    <row r="31" spans="2:32" ht="12" customHeight="1" x14ac:dyDescent="0.3">
      <c r="Q31" s="1"/>
    </row>
    <row r="32" spans="2:32" ht="12" customHeight="1" x14ac:dyDescent="0.3">
      <c r="Q32" s="1"/>
    </row>
    <row r="33" spans="1:17" ht="12" customHeight="1" x14ac:dyDescent="0.3">
      <c r="Q33" s="1"/>
    </row>
    <row r="34" spans="1:17" ht="10.199999999999999" x14ac:dyDescent="0.3">
      <c r="Q34" s="1"/>
    </row>
    <row r="35" spans="1:17" ht="12" customHeight="1" x14ac:dyDescent="0.3">
      <c r="Q35" s="1"/>
    </row>
    <row r="36" spans="1:17" ht="12" customHeight="1" x14ac:dyDescent="0.3">
      <c r="Q36" s="1"/>
    </row>
    <row r="37" spans="1:17" ht="12" customHeight="1" x14ac:dyDescent="0.3">
      <c r="Q37" s="1"/>
    </row>
    <row r="38" spans="1:17" ht="12" customHeight="1" x14ac:dyDescent="0.3">
      <c r="Q38" s="1"/>
    </row>
    <row r="39" spans="1:17" ht="12" customHeight="1" x14ac:dyDescent="0.3">
      <c r="Q39" s="1"/>
    </row>
    <row r="40" spans="1:17" ht="12" customHeight="1" x14ac:dyDescent="0.3">
      <c r="Q40" s="1"/>
    </row>
    <row r="41" spans="1:17" ht="12" customHeight="1" x14ac:dyDescent="0.3">
      <c r="Q41" s="1"/>
    </row>
    <row r="42" spans="1:17" ht="0.75" customHeight="1" x14ac:dyDescent="0.3">
      <c r="Q42" s="1"/>
    </row>
    <row r="43" spans="1:17" ht="12" customHeight="1" x14ac:dyDescent="0.3">
      <c r="Q43" s="1"/>
    </row>
    <row r="44" spans="1:17" ht="12" customHeight="1" x14ac:dyDescent="0.3">
      <c r="Q44" s="1"/>
    </row>
    <row r="45" spans="1:17" ht="2.1" customHeight="1" x14ac:dyDescent="0.3">
      <c r="Q45" s="1"/>
    </row>
    <row r="46" spans="1:17" ht="10.199999999999999" x14ac:dyDescent="0.3">
      <c r="Q46" s="1"/>
    </row>
    <row r="47" spans="1:17" ht="2.1" customHeight="1" x14ac:dyDescent="0.3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</row>
    <row r="48" spans="1:17" ht="10.199999999999999" x14ac:dyDescent="0.3">
      <c r="A48" s="1"/>
      <c r="B48" s="1"/>
      <c r="C48" s="1"/>
      <c r="D48" s="1"/>
      <c r="E48" s="1"/>
      <c r="F48" s="43"/>
      <c r="G48" s="43"/>
      <c r="H48" s="1"/>
      <c r="I48" s="1"/>
      <c r="J48" s="1"/>
      <c r="K48" s="1"/>
      <c r="L48" s="1"/>
      <c r="M48" s="1"/>
      <c r="N48" s="1"/>
      <c r="O48" s="1"/>
      <c r="P48" s="1"/>
      <c r="Q48" s="1"/>
    </row>
    <row r="49" spans="1:17" ht="10.199999999999999" x14ac:dyDescent="0.3">
      <c r="A49" s="1"/>
      <c r="B49" s="1"/>
      <c r="C49" s="1"/>
      <c r="D49" s="1"/>
      <c r="E49" s="1"/>
      <c r="F49" s="43"/>
      <c r="G49" s="43"/>
      <c r="H49" s="1"/>
      <c r="I49" s="1"/>
      <c r="J49" s="1"/>
      <c r="K49" s="1"/>
      <c r="L49" s="1"/>
      <c r="M49" s="1"/>
      <c r="N49" s="1"/>
      <c r="O49" s="1"/>
      <c r="P49" s="1"/>
      <c r="Q49" s="1"/>
    </row>
    <row r="50" spans="1:17" ht="10.199999999999999" x14ac:dyDescent="0.3">
      <c r="A50" s="1"/>
      <c r="B50" s="1"/>
      <c r="C50" s="1"/>
      <c r="D50" s="1"/>
      <c r="E50" s="1"/>
      <c r="F50" s="43"/>
      <c r="G50" s="43"/>
      <c r="H50" s="1"/>
      <c r="I50" s="1"/>
      <c r="J50" s="1"/>
      <c r="K50" s="1"/>
      <c r="L50" s="1"/>
      <c r="M50" s="1"/>
      <c r="N50" s="1"/>
      <c r="O50" s="1"/>
      <c r="P50" s="1"/>
      <c r="Q50" s="1"/>
    </row>
    <row r="51" spans="1:17" ht="10.199999999999999" x14ac:dyDescent="0.3">
      <c r="A51" s="1"/>
      <c r="B51" s="1"/>
      <c r="C51" s="1"/>
      <c r="D51" s="1"/>
      <c r="E51" s="1"/>
      <c r="F51" s="43"/>
      <c r="G51" s="43"/>
      <c r="H51" s="1"/>
      <c r="I51" s="1"/>
      <c r="J51" s="1"/>
      <c r="K51" s="1"/>
      <c r="L51" s="1"/>
      <c r="M51" s="1"/>
      <c r="N51" s="1"/>
      <c r="O51" s="1"/>
      <c r="P51" s="1"/>
      <c r="Q51" s="1"/>
    </row>
    <row r="52" spans="1:17" ht="10.199999999999999" x14ac:dyDescent="0.3">
      <c r="A52" s="1"/>
      <c r="B52" s="1"/>
      <c r="C52" s="1"/>
      <c r="D52" s="1"/>
      <c r="E52" s="1"/>
      <c r="F52" s="43"/>
      <c r="G52" s="43"/>
      <c r="H52" s="1"/>
      <c r="I52" s="1"/>
      <c r="J52" s="1"/>
      <c r="K52" s="1"/>
      <c r="L52" s="1"/>
      <c r="M52" s="1"/>
      <c r="N52" s="1"/>
      <c r="O52" s="1"/>
      <c r="P52" s="1"/>
      <c r="Q52" s="1"/>
    </row>
    <row r="53" spans="1:17" ht="10.199999999999999" x14ac:dyDescent="0.3">
      <c r="A53" s="1"/>
      <c r="B53" s="1"/>
      <c r="C53" s="1"/>
      <c r="D53" s="1"/>
      <c r="E53" s="1"/>
      <c r="F53" s="43"/>
      <c r="G53" s="43"/>
      <c r="H53" s="1"/>
      <c r="I53" s="1"/>
      <c r="J53" s="1"/>
      <c r="K53" s="1"/>
      <c r="L53" s="1"/>
      <c r="M53" s="1"/>
      <c r="N53" s="1"/>
      <c r="O53" s="1"/>
      <c r="P53" s="1"/>
      <c r="Q53" s="1"/>
    </row>
    <row r="54" spans="1:17" ht="10.199999999999999" x14ac:dyDescent="0.3">
      <c r="A54" s="1"/>
      <c r="B54" s="1"/>
      <c r="C54" s="1"/>
      <c r="D54" s="1"/>
      <c r="E54" s="1"/>
      <c r="F54" s="43"/>
      <c r="G54" s="43"/>
      <c r="H54" s="1"/>
      <c r="I54" s="1"/>
      <c r="J54" s="1"/>
      <c r="K54" s="1"/>
      <c r="L54" s="1"/>
      <c r="M54" s="1"/>
      <c r="N54" s="1"/>
      <c r="O54" s="1"/>
      <c r="P54" s="1"/>
      <c r="Q54" s="1"/>
    </row>
    <row r="55" spans="1:17" ht="10.199999999999999" x14ac:dyDescent="0.3">
      <c r="A55" s="1"/>
      <c r="B55" s="1"/>
      <c r="C55" s="1"/>
      <c r="D55" s="1"/>
      <c r="E55" s="1"/>
      <c r="F55" s="43"/>
      <c r="G55" s="43"/>
      <c r="H55" s="1"/>
      <c r="I55" s="1"/>
      <c r="J55" s="1"/>
      <c r="K55" s="1"/>
      <c r="L55" s="1"/>
      <c r="M55" s="1"/>
      <c r="N55" s="1"/>
      <c r="O55" s="1"/>
      <c r="P55" s="1"/>
      <c r="Q55" s="1"/>
    </row>
    <row r="56" spans="1:17" ht="10.199999999999999" x14ac:dyDescent="0.3">
      <c r="A56" s="1"/>
      <c r="B56" s="1"/>
      <c r="C56" s="1"/>
      <c r="D56" s="1"/>
      <c r="E56" s="1"/>
      <c r="F56" s="43"/>
      <c r="G56" s="43"/>
      <c r="H56" s="1"/>
      <c r="I56" s="1"/>
      <c r="J56" s="1"/>
      <c r="K56" s="1"/>
      <c r="L56" s="1"/>
      <c r="M56" s="1"/>
      <c r="N56" s="1"/>
      <c r="O56" s="1"/>
      <c r="P56" s="1"/>
      <c r="Q56" s="1"/>
    </row>
    <row r="57" spans="1:17" ht="10.199999999999999" x14ac:dyDescent="0.3">
      <c r="A57" s="1"/>
      <c r="B57" s="1"/>
      <c r="C57" s="1"/>
      <c r="D57" s="1"/>
      <c r="E57" s="641"/>
      <c r="F57" s="642"/>
      <c r="G57" s="642"/>
      <c r="H57" s="641"/>
      <c r="I57" s="641"/>
      <c r="J57" s="641"/>
      <c r="K57" s="641"/>
      <c r="L57" s="641"/>
      <c r="M57" s="641"/>
      <c r="N57" s="1"/>
      <c r="O57" s="1"/>
      <c r="P57" s="1"/>
      <c r="Q57" s="1"/>
    </row>
    <row r="58" spans="1:17" ht="10.5" customHeight="1" x14ac:dyDescent="0.3">
      <c r="A58" s="1"/>
      <c r="B58" s="1"/>
      <c r="C58" s="1"/>
      <c r="D58" s="1"/>
      <c r="E58" s="641"/>
      <c r="F58" s="643"/>
      <c r="G58" s="643"/>
      <c r="H58" s="644"/>
      <c r="I58" s="643"/>
      <c r="J58" s="644"/>
      <c r="K58" s="644"/>
      <c r="L58" s="643"/>
      <c r="M58" s="643"/>
      <c r="N58" s="1"/>
      <c r="O58" s="1"/>
      <c r="P58" s="1"/>
      <c r="Q58" s="1"/>
    </row>
    <row r="59" spans="1:17" ht="10.199999999999999" x14ac:dyDescent="0.3">
      <c r="A59" s="1"/>
      <c r="B59" s="1"/>
      <c r="C59" s="1"/>
      <c r="D59" s="1"/>
      <c r="E59" s="641"/>
      <c r="F59" s="642"/>
      <c r="G59" s="642"/>
      <c r="H59" s="641"/>
      <c r="I59" s="641"/>
      <c r="J59" s="641"/>
      <c r="K59" s="641"/>
      <c r="L59" s="641"/>
      <c r="M59" s="641"/>
      <c r="N59" s="1"/>
      <c r="O59" s="1"/>
      <c r="P59" s="1"/>
      <c r="Q59" s="1"/>
    </row>
    <row r="60" spans="1:17" ht="10.199999999999999" x14ac:dyDescent="0.3">
      <c r="A60" s="1"/>
      <c r="B60" s="1"/>
      <c r="C60" s="1"/>
      <c r="D60" s="1"/>
      <c r="E60" s="641"/>
      <c r="F60" s="642"/>
      <c r="G60" s="642"/>
      <c r="H60" s="641"/>
      <c r="I60" s="641"/>
      <c r="J60" s="641"/>
      <c r="K60" s="641"/>
      <c r="L60" s="641"/>
      <c r="M60" s="641"/>
      <c r="N60" s="1"/>
      <c r="O60" s="1"/>
      <c r="P60" s="1"/>
      <c r="Q60" s="1"/>
    </row>
    <row r="61" spans="1:17" ht="10.199999999999999" x14ac:dyDescent="0.3">
      <c r="A61" s="1"/>
      <c r="B61" s="1"/>
      <c r="C61" s="1"/>
      <c r="D61" s="1"/>
      <c r="E61" s="641"/>
      <c r="F61" s="642"/>
      <c r="G61" s="642"/>
      <c r="H61" s="641"/>
      <c r="I61" s="641"/>
      <c r="J61" s="641"/>
      <c r="K61" s="641"/>
      <c r="L61" s="641"/>
      <c r="M61" s="641"/>
      <c r="N61" s="1"/>
      <c r="O61" s="1"/>
      <c r="P61" s="1"/>
      <c r="Q61" s="1"/>
    </row>
    <row r="62" spans="1:17" ht="10.199999999999999" x14ac:dyDescent="0.3">
      <c r="A62" s="1"/>
      <c r="B62" s="1"/>
      <c r="C62" s="1"/>
      <c r="D62" s="1"/>
      <c r="E62" s="641"/>
      <c r="F62" s="642"/>
      <c r="G62" s="642"/>
      <c r="H62" s="641"/>
      <c r="I62" s="641"/>
      <c r="J62" s="641"/>
      <c r="K62" s="641"/>
      <c r="L62" s="641"/>
      <c r="M62" s="641"/>
      <c r="N62" s="1"/>
      <c r="O62" s="1"/>
      <c r="P62" s="1"/>
      <c r="Q62" s="1"/>
    </row>
    <row r="63" spans="1:17" ht="10.199999999999999" x14ac:dyDescent="0.3">
      <c r="A63" s="1"/>
      <c r="B63" s="1"/>
      <c r="C63" s="1"/>
      <c r="D63" s="1"/>
      <c r="E63" s="641"/>
      <c r="F63" s="642"/>
      <c r="G63" s="642"/>
      <c r="H63" s="641"/>
      <c r="I63" s="641"/>
      <c r="J63" s="641"/>
      <c r="K63" s="641"/>
      <c r="L63" s="641"/>
      <c r="M63" s="641"/>
      <c r="N63" s="1"/>
      <c r="O63" s="1"/>
      <c r="P63" s="1"/>
      <c r="Q63" s="1"/>
    </row>
    <row r="64" spans="1:17" ht="10.199999999999999" x14ac:dyDescent="0.3">
      <c r="A64" s="1"/>
      <c r="B64" s="1"/>
      <c r="C64" s="1"/>
      <c r="D64" s="1"/>
      <c r="E64" s="641"/>
      <c r="F64" s="642"/>
      <c r="G64" s="642"/>
      <c r="H64" s="641"/>
      <c r="I64" s="642"/>
      <c r="J64" s="641"/>
      <c r="K64" s="641"/>
      <c r="L64" s="642"/>
      <c r="M64" s="642"/>
      <c r="N64" s="1"/>
      <c r="O64" s="1"/>
      <c r="P64" s="1"/>
      <c r="Q64" s="1"/>
    </row>
    <row r="65" spans="1:17" ht="10.199999999999999" x14ac:dyDescent="0.3">
      <c r="A65" s="1"/>
      <c r="B65" s="1"/>
      <c r="C65" s="1"/>
      <c r="D65" s="1"/>
      <c r="E65" s="641"/>
      <c r="F65" s="642"/>
      <c r="G65" s="642"/>
      <c r="H65" s="641"/>
      <c r="I65" s="642"/>
      <c r="J65" s="641"/>
      <c r="K65" s="641"/>
      <c r="L65" s="642"/>
      <c r="M65" s="642"/>
      <c r="N65" s="1"/>
      <c r="O65" s="1"/>
      <c r="P65" s="1"/>
      <c r="Q65" s="1"/>
    </row>
    <row r="66" spans="1:17" ht="10.199999999999999" x14ac:dyDescent="0.3">
      <c r="A66" s="1"/>
      <c r="B66" s="1"/>
      <c r="C66" s="1"/>
      <c r="D66" s="1"/>
      <c r="E66" s="641"/>
      <c r="F66" s="642"/>
      <c r="G66" s="642"/>
      <c r="H66" s="641"/>
      <c r="I66" s="642"/>
      <c r="J66" s="641"/>
      <c r="K66" s="641"/>
      <c r="L66" s="642"/>
      <c r="M66" s="642"/>
      <c r="N66" s="1"/>
      <c r="O66" s="1"/>
      <c r="P66" s="1"/>
      <c r="Q66" s="1"/>
    </row>
    <row r="67" spans="1:17" ht="10.199999999999999" x14ac:dyDescent="0.3">
      <c r="A67" s="1"/>
      <c r="B67" s="1"/>
      <c r="C67" s="1"/>
      <c r="D67" s="1"/>
      <c r="E67" s="641"/>
      <c r="F67" s="642"/>
      <c r="G67" s="642"/>
      <c r="H67" s="641"/>
      <c r="I67" s="642"/>
      <c r="J67" s="641"/>
      <c r="K67" s="641"/>
      <c r="L67" s="642"/>
      <c r="M67" s="642"/>
      <c r="N67" s="1"/>
      <c r="O67" s="1"/>
      <c r="P67" s="1"/>
      <c r="Q67" s="1"/>
    </row>
    <row r="68" spans="1:17" ht="10.199999999999999" x14ac:dyDescent="0.3">
      <c r="A68" s="1"/>
      <c r="B68" s="1"/>
      <c r="C68" s="1"/>
      <c r="D68" s="1"/>
      <c r="E68" s="641"/>
      <c r="F68" s="642"/>
      <c r="G68" s="642"/>
      <c r="H68" s="641"/>
      <c r="I68" s="642"/>
      <c r="J68" s="641"/>
      <c r="K68" s="641"/>
      <c r="L68" s="642"/>
      <c r="M68" s="642"/>
      <c r="N68" s="1"/>
      <c r="O68" s="1"/>
      <c r="P68" s="1"/>
      <c r="Q68" s="1"/>
    </row>
    <row r="69" spans="1:17" ht="10.199999999999999" x14ac:dyDescent="0.3">
      <c r="A69" s="1"/>
      <c r="B69" s="1"/>
      <c r="C69" s="1"/>
      <c r="D69" s="1"/>
      <c r="E69" s="641"/>
      <c r="F69" s="642"/>
      <c r="G69" s="642"/>
      <c r="H69" s="641"/>
      <c r="I69" s="642"/>
      <c r="J69" s="641"/>
      <c r="K69" s="641"/>
      <c r="L69" s="642"/>
      <c r="M69" s="642"/>
      <c r="N69" s="1"/>
      <c r="O69" s="1"/>
      <c r="P69" s="1"/>
      <c r="Q69" s="1"/>
    </row>
    <row r="70" spans="1:17" ht="10.199999999999999" x14ac:dyDescent="0.3">
      <c r="A70" s="1"/>
      <c r="B70" s="1"/>
      <c r="C70" s="1"/>
      <c r="D70" s="1"/>
      <c r="E70" s="641"/>
      <c r="F70" s="642"/>
      <c r="G70" s="642"/>
      <c r="H70" s="641"/>
      <c r="I70" s="642"/>
      <c r="J70" s="641"/>
      <c r="K70" s="641"/>
      <c r="L70" s="642"/>
      <c r="M70" s="642"/>
      <c r="N70" s="1"/>
      <c r="O70" s="1"/>
      <c r="P70" s="1"/>
      <c r="Q70" s="1"/>
    </row>
    <row r="71" spans="1:17" ht="10.199999999999999" x14ac:dyDescent="0.3">
      <c r="A71" s="1"/>
      <c r="B71" s="1"/>
      <c r="C71" s="1"/>
      <c r="D71" s="1"/>
      <c r="E71" s="641"/>
      <c r="F71" s="642"/>
      <c r="G71" s="642"/>
      <c r="H71" s="641"/>
      <c r="I71" s="642"/>
      <c r="J71" s="641"/>
      <c r="K71" s="641"/>
      <c r="L71" s="642"/>
      <c r="M71" s="642"/>
      <c r="N71" s="1"/>
      <c r="O71" s="1"/>
      <c r="P71" s="1"/>
      <c r="Q71" s="1"/>
    </row>
    <row r="72" spans="1:17" ht="10.199999999999999" x14ac:dyDescent="0.3">
      <c r="A72" s="1"/>
      <c r="B72" s="1"/>
      <c r="C72" s="1"/>
      <c r="D72" s="1"/>
      <c r="E72" s="641"/>
      <c r="F72" s="642"/>
      <c r="G72" s="642"/>
      <c r="H72" s="641"/>
      <c r="I72" s="642"/>
      <c r="J72" s="641"/>
      <c r="K72" s="641"/>
      <c r="L72" s="642"/>
      <c r="M72" s="642"/>
      <c r="N72" s="1"/>
      <c r="O72" s="1"/>
      <c r="P72" s="1"/>
      <c r="Q72" s="1"/>
    </row>
    <row r="73" spans="1:17" ht="10.199999999999999" x14ac:dyDescent="0.3">
      <c r="A73" s="1"/>
      <c r="B73" s="1"/>
      <c r="C73" s="1"/>
      <c r="D73" s="1"/>
      <c r="E73" s="641"/>
      <c r="F73" s="642"/>
      <c r="G73" s="642"/>
      <c r="H73" s="641"/>
      <c r="I73" s="642"/>
      <c r="J73" s="641"/>
      <c r="K73" s="641"/>
      <c r="L73" s="642"/>
      <c r="M73" s="642"/>
      <c r="N73" s="1"/>
      <c r="O73" s="1"/>
      <c r="P73" s="1"/>
      <c r="Q73" s="1"/>
    </row>
    <row r="74" spans="1:17" ht="10.199999999999999" x14ac:dyDescent="0.3">
      <c r="A74" s="1"/>
      <c r="B74" s="1"/>
      <c r="C74" s="1"/>
      <c r="D74" s="1"/>
      <c r="E74" s="641"/>
      <c r="F74" s="642"/>
      <c r="G74" s="642"/>
      <c r="H74" s="641"/>
      <c r="I74" s="642"/>
      <c r="J74" s="641"/>
      <c r="K74" s="641"/>
      <c r="L74" s="642"/>
      <c r="M74" s="642"/>
      <c r="N74" s="1"/>
      <c r="O74" s="1"/>
      <c r="P74" s="1"/>
      <c r="Q74" s="1"/>
    </row>
    <row r="75" spans="1:17" ht="10.199999999999999" x14ac:dyDescent="0.3">
      <c r="A75" s="1"/>
      <c r="B75" s="1"/>
      <c r="C75" s="1"/>
      <c r="D75" s="1"/>
      <c r="E75" s="641"/>
      <c r="F75" s="642"/>
      <c r="G75" s="642"/>
      <c r="H75" s="641"/>
      <c r="I75" s="641"/>
      <c r="J75" s="641"/>
      <c r="K75" s="641"/>
      <c r="L75" s="641"/>
      <c r="M75" s="641"/>
      <c r="N75" s="1"/>
      <c r="O75" s="1"/>
      <c r="P75" s="1"/>
      <c r="Q75" s="1"/>
    </row>
    <row r="76" spans="1:17" ht="10.199999999999999" x14ac:dyDescent="0.3">
      <c r="A76" s="1"/>
      <c r="B76" s="1"/>
      <c r="C76" s="1"/>
      <c r="D76" s="1"/>
      <c r="E76" s="641"/>
      <c r="F76" s="642"/>
      <c r="G76" s="642"/>
      <c r="H76" s="641"/>
      <c r="I76" s="641"/>
      <c r="J76" s="641"/>
      <c r="K76" s="641"/>
      <c r="L76" s="641"/>
      <c r="M76" s="641"/>
      <c r="N76" s="1"/>
      <c r="O76" s="1"/>
      <c r="P76" s="1"/>
      <c r="Q76" s="1"/>
    </row>
    <row r="77" spans="1:17" ht="10.199999999999999" x14ac:dyDescent="0.3">
      <c r="A77" s="1"/>
      <c r="B77" s="1"/>
      <c r="C77" s="1"/>
      <c r="D77" s="1"/>
      <c r="E77" s="641"/>
      <c r="F77" s="642"/>
      <c r="G77" s="642"/>
      <c r="H77" s="641"/>
      <c r="I77" s="641"/>
      <c r="J77" s="641"/>
      <c r="K77" s="641"/>
      <c r="L77" s="641"/>
      <c r="M77" s="641"/>
      <c r="N77" s="1"/>
      <c r="O77" s="1"/>
      <c r="P77" s="1"/>
      <c r="Q77" s="1"/>
    </row>
    <row r="78" spans="1:17" ht="10.199999999999999" x14ac:dyDescent="0.3">
      <c r="A78" s="1"/>
      <c r="B78" s="1"/>
      <c r="C78" s="1"/>
      <c r="D78" s="1"/>
      <c r="E78" s="641"/>
      <c r="F78" s="642"/>
      <c r="G78" s="642"/>
      <c r="H78" s="641"/>
      <c r="I78" s="642"/>
      <c r="J78" s="641"/>
      <c r="K78" s="641"/>
      <c r="L78" s="642"/>
      <c r="M78" s="642"/>
      <c r="N78" s="1"/>
      <c r="O78" s="1"/>
      <c r="P78" s="1"/>
      <c r="Q78" s="1"/>
    </row>
    <row r="79" spans="1:17" ht="10.199999999999999" x14ac:dyDescent="0.3">
      <c r="A79" s="1"/>
      <c r="B79" s="1"/>
      <c r="C79" s="1"/>
      <c r="D79" s="1"/>
      <c r="E79" s="641"/>
      <c r="F79" s="642"/>
      <c r="G79" s="642"/>
      <c r="H79" s="641"/>
      <c r="I79" s="642"/>
      <c r="J79" s="641"/>
      <c r="K79" s="641"/>
      <c r="L79" s="642"/>
      <c r="M79" s="642"/>
      <c r="N79" s="1"/>
      <c r="O79" s="1"/>
      <c r="P79" s="1"/>
      <c r="Q79" s="1"/>
    </row>
    <row r="80" spans="1:17" ht="10.199999999999999" x14ac:dyDescent="0.3">
      <c r="A80" s="1"/>
      <c r="B80" s="1"/>
      <c r="C80" s="1"/>
      <c r="D80" s="1"/>
      <c r="E80" s="641"/>
      <c r="F80" s="642"/>
      <c r="G80" s="642"/>
      <c r="H80" s="641"/>
      <c r="I80" s="642"/>
      <c r="J80" s="641"/>
      <c r="K80" s="641"/>
      <c r="L80" s="642"/>
      <c r="M80" s="642"/>
      <c r="N80" s="1"/>
      <c r="O80" s="1"/>
      <c r="P80" s="1"/>
      <c r="Q80" s="1"/>
    </row>
    <row r="81" spans="1:17" ht="10.199999999999999" x14ac:dyDescent="0.3">
      <c r="A81" s="1"/>
      <c r="B81" s="1"/>
      <c r="C81" s="1"/>
      <c r="D81" s="1"/>
      <c r="E81" s="641"/>
      <c r="F81" s="642"/>
      <c r="G81" s="642"/>
      <c r="H81" s="641"/>
      <c r="I81" s="642"/>
      <c r="J81" s="641"/>
      <c r="K81" s="641"/>
      <c r="L81" s="642"/>
      <c r="M81" s="642"/>
      <c r="N81" s="1"/>
      <c r="O81" s="1"/>
      <c r="P81" s="1"/>
      <c r="Q81" s="1"/>
    </row>
    <row r="82" spans="1:17" ht="10.199999999999999" x14ac:dyDescent="0.3">
      <c r="A82" s="1"/>
      <c r="B82" s="1"/>
      <c r="C82" s="1"/>
      <c r="D82" s="1"/>
      <c r="E82" s="641"/>
      <c r="F82" s="642"/>
      <c r="G82" s="642"/>
      <c r="H82" s="641"/>
      <c r="I82" s="642"/>
      <c r="J82" s="641"/>
      <c r="K82" s="641"/>
      <c r="L82" s="642"/>
      <c r="M82" s="642"/>
      <c r="N82" s="1"/>
      <c r="O82" s="1"/>
      <c r="P82" s="1"/>
      <c r="Q82" s="1"/>
    </row>
    <row r="83" spans="1:17" ht="10.199999999999999" x14ac:dyDescent="0.3">
      <c r="A83" s="1"/>
      <c r="B83" s="1"/>
      <c r="C83" s="1"/>
      <c r="D83" s="1"/>
      <c r="E83" s="641"/>
      <c r="F83" s="642"/>
      <c r="G83" s="642"/>
      <c r="H83" s="641"/>
      <c r="I83" s="642"/>
      <c r="J83" s="641"/>
      <c r="K83" s="641"/>
      <c r="L83" s="642"/>
      <c r="M83" s="642"/>
      <c r="N83" s="1"/>
      <c r="O83" s="1"/>
      <c r="P83" s="1"/>
      <c r="Q83" s="1"/>
    </row>
    <row r="84" spans="1:17" ht="10.199999999999999" x14ac:dyDescent="0.3">
      <c r="A84" s="1"/>
      <c r="B84" s="1"/>
      <c r="C84" s="1"/>
      <c r="D84" s="1"/>
      <c r="E84" s="641"/>
      <c r="F84" s="642"/>
      <c r="G84" s="642"/>
      <c r="H84" s="641"/>
      <c r="I84" s="642"/>
      <c r="J84" s="641"/>
      <c r="K84" s="641"/>
      <c r="L84" s="642"/>
      <c r="M84" s="642"/>
      <c r="N84" s="1"/>
      <c r="O84" s="1"/>
      <c r="P84" s="1"/>
      <c r="Q84" s="1"/>
    </row>
    <row r="85" spans="1:17" ht="10.199999999999999" x14ac:dyDescent="0.3">
      <c r="A85" s="1"/>
      <c r="B85" s="1"/>
      <c r="C85" s="1"/>
      <c r="D85" s="1"/>
      <c r="E85" s="641"/>
      <c r="F85" s="642"/>
      <c r="G85" s="642"/>
      <c r="H85" s="641"/>
      <c r="I85" s="642"/>
      <c r="J85" s="641"/>
      <c r="K85" s="641"/>
      <c r="L85" s="642"/>
      <c r="M85" s="642"/>
      <c r="N85" s="1"/>
      <c r="O85" s="1"/>
      <c r="P85" s="1"/>
      <c r="Q85" s="1"/>
    </row>
    <row r="86" spans="1:17" ht="5.0999999999999996" customHeight="1" x14ac:dyDescent="0.3">
      <c r="A86" s="1"/>
      <c r="B86" s="1"/>
      <c r="C86" s="1"/>
      <c r="D86" s="1"/>
      <c r="E86" s="641"/>
      <c r="F86" s="642"/>
      <c r="G86" s="642"/>
      <c r="H86" s="641"/>
      <c r="I86" s="642"/>
      <c r="J86" s="641"/>
      <c r="K86" s="641"/>
      <c r="L86" s="642"/>
      <c r="M86" s="642"/>
      <c r="N86" s="1"/>
      <c r="O86" s="1"/>
      <c r="P86" s="1"/>
      <c r="Q86" s="1"/>
    </row>
    <row r="87" spans="1:17" ht="10.199999999999999" x14ac:dyDescent="0.3">
      <c r="A87" s="1"/>
      <c r="B87" s="1"/>
      <c r="C87" s="1"/>
      <c r="D87" s="1"/>
      <c r="E87" s="641"/>
      <c r="F87" s="642"/>
      <c r="G87" s="642"/>
      <c r="H87" s="641"/>
      <c r="I87" s="642"/>
      <c r="J87" s="641"/>
      <c r="K87" s="641"/>
      <c r="L87" s="642"/>
      <c r="M87" s="642"/>
      <c r="N87" s="1"/>
      <c r="O87" s="1"/>
      <c r="P87" s="1"/>
      <c r="Q87" s="1"/>
    </row>
    <row r="88" spans="1:17" ht="10.199999999999999" x14ac:dyDescent="0.3">
      <c r="A88" s="1"/>
      <c r="B88" s="1"/>
      <c r="C88" s="1"/>
      <c r="D88" s="1"/>
      <c r="E88" s="641"/>
      <c r="F88" s="642"/>
      <c r="G88" s="642"/>
      <c r="H88" s="641"/>
      <c r="I88" s="642"/>
      <c r="J88" s="641"/>
      <c r="K88" s="641"/>
      <c r="L88" s="642"/>
      <c r="M88" s="642"/>
      <c r="N88" s="1"/>
      <c r="O88" s="1"/>
      <c r="P88" s="1"/>
      <c r="Q88" s="1"/>
    </row>
    <row r="89" spans="1:17" ht="10.199999999999999" x14ac:dyDescent="0.3">
      <c r="A89" s="1"/>
      <c r="B89" s="1"/>
      <c r="C89" s="1"/>
      <c r="D89" s="1"/>
      <c r="E89" s="641"/>
      <c r="F89" s="642"/>
      <c r="G89" s="642"/>
      <c r="H89" s="641"/>
      <c r="I89" s="641"/>
      <c r="J89" s="641"/>
      <c r="K89" s="641"/>
      <c r="L89" s="641"/>
      <c r="M89" s="641"/>
      <c r="N89" s="1"/>
      <c r="O89" s="1"/>
      <c r="P89" s="1"/>
      <c r="Q89" s="1"/>
    </row>
    <row r="90" spans="1:17" ht="10.199999999999999" x14ac:dyDescent="0.3">
      <c r="A90" s="1"/>
      <c r="B90" s="1"/>
      <c r="C90" s="1"/>
      <c r="D90" s="1"/>
      <c r="E90" s="641"/>
      <c r="F90" s="642"/>
      <c r="G90" s="642"/>
      <c r="H90" s="641"/>
      <c r="I90" s="641"/>
      <c r="J90" s="641"/>
      <c r="K90" s="641"/>
      <c r="L90" s="641"/>
      <c r="M90" s="641"/>
      <c r="N90" s="1"/>
      <c r="O90" s="1"/>
      <c r="P90" s="1"/>
      <c r="Q90" s="1"/>
    </row>
    <row r="91" spans="1:17" ht="10.199999999999999" x14ac:dyDescent="0.3">
      <c r="A91" s="1"/>
      <c r="B91" s="1"/>
      <c r="C91" s="1"/>
      <c r="D91" s="1"/>
      <c r="E91" s="641"/>
      <c r="F91" s="642"/>
      <c r="G91" s="642"/>
      <c r="H91" s="641"/>
      <c r="I91" s="641"/>
      <c r="J91" s="641"/>
      <c r="K91" s="641"/>
      <c r="L91" s="641"/>
      <c r="M91" s="641"/>
      <c r="N91" s="1"/>
      <c r="O91" s="1"/>
      <c r="P91" s="1"/>
      <c r="Q91" s="1"/>
    </row>
    <row r="92" spans="1:17" ht="10.199999999999999" x14ac:dyDescent="0.3">
      <c r="A92" s="1"/>
      <c r="B92" s="1"/>
      <c r="C92" s="1"/>
      <c r="D92" s="1"/>
      <c r="E92" s="641"/>
      <c r="F92" s="642"/>
      <c r="G92" s="642"/>
      <c r="H92" s="641"/>
      <c r="I92" s="642"/>
      <c r="J92" s="641"/>
      <c r="K92" s="641"/>
      <c r="L92" s="642"/>
      <c r="M92" s="642"/>
      <c r="N92" s="1"/>
      <c r="O92" s="1"/>
      <c r="P92" s="1"/>
      <c r="Q92" s="1"/>
    </row>
    <row r="93" spans="1:17" ht="10.199999999999999" x14ac:dyDescent="0.3">
      <c r="A93" s="1"/>
      <c r="B93" s="1"/>
      <c r="C93" s="1"/>
      <c r="D93" s="1"/>
      <c r="E93" s="641"/>
      <c r="F93" s="642"/>
      <c r="G93" s="642"/>
      <c r="H93" s="641"/>
      <c r="I93" s="642"/>
      <c r="J93" s="641"/>
      <c r="K93" s="641"/>
      <c r="L93" s="642"/>
      <c r="M93" s="642"/>
      <c r="N93" s="1"/>
      <c r="O93" s="1"/>
      <c r="P93" s="1"/>
      <c r="Q93" s="1"/>
    </row>
    <row r="94" spans="1:17" ht="10.199999999999999" x14ac:dyDescent="0.3">
      <c r="A94" s="1"/>
      <c r="B94" s="1"/>
      <c r="C94" s="1"/>
      <c r="D94" s="1"/>
      <c r="E94" s="641"/>
      <c r="F94" s="642"/>
      <c r="G94" s="642"/>
      <c r="H94" s="641"/>
      <c r="I94" s="642"/>
      <c r="J94" s="641"/>
      <c r="K94" s="641"/>
      <c r="L94" s="642"/>
      <c r="M94" s="642"/>
      <c r="N94" s="1"/>
      <c r="O94" s="1"/>
      <c r="P94" s="1"/>
      <c r="Q94" s="1"/>
    </row>
    <row r="95" spans="1:17" ht="10.199999999999999" x14ac:dyDescent="0.3">
      <c r="A95" s="1"/>
      <c r="B95" s="1"/>
      <c r="C95" s="1"/>
      <c r="D95" s="1"/>
      <c r="E95" s="641"/>
      <c r="F95" s="642"/>
      <c r="G95" s="642"/>
      <c r="H95" s="641"/>
      <c r="I95" s="642"/>
      <c r="J95" s="641"/>
      <c r="K95" s="641"/>
      <c r="L95" s="642"/>
      <c r="M95" s="642"/>
      <c r="N95" s="1"/>
      <c r="O95" s="1"/>
      <c r="P95" s="1"/>
      <c r="Q95" s="1"/>
    </row>
    <row r="96" spans="1:17" ht="10.199999999999999" x14ac:dyDescent="0.3">
      <c r="A96" s="1"/>
      <c r="B96" s="1"/>
      <c r="C96" s="1"/>
      <c r="D96" s="1"/>
      <c r="E96" s="641"/>
      <c r="F96" s="642"/>
      <c r="G96" s="642"/>
      <c r="H96" s="641"/>
      <c r="I96" s="642"/>
      <c r="J96" s="641"/>
      <c r="K96" s="641"/>
      <c r="L96" s="642"/>
      <c r="M96" s="642"/>
      <c r="N96" s="1"/>
      <c r="O96" s="1"/>
      <c r="P96" s="1"/>
      <c r="Q96" s="1"/>
    </row>
    <row r="97" spans="1:17" ht="10.199999999999999" x14ac:dyDescent="0.3">
      <c r="A97" s="1"/>
      <c r="B97" s="1"/>
      <c r="C97" s="1"/>
      <c r="D97" s="1"/>
      <c r="E97" s="641"/>
      <c r="F97" s="642"/>
      <c r="G97" s="642"/>
      <c r="H97" s="641"/>
      <c r="I97" s="642"/>
      <c r="J97" s="641"/>
      <c r="K97" s="641"/>
      <c r="L97" s="642"/>
      <c r="M97" s="642"/>
      <c r="N97" s="1"/>
      <c r="O97" s="1"/>
      <c r="P97" s="1"/>
      <c r="Q97" s="1"/>
    </row>
    <row r="98" spans="1:17" ht="10.199999999999999" x14ac:dyDescent="0.3">
      <c r="A98" s="1"/>
      <c r="B98" s="1"/>
      <c r="C98" s="1"/>
      <c r="D98" s="1"/>
      <c r="E98" s="641"/>
      <c r="F98" s="642"/>
      <c r="G98" s="642"/>
      <c r="H98" s="641"/>
      <c r="I98" s="642"/>
      <c r="J98" s="641"/>
      <c r="K98" s="641"/>
      <c r="L98" s="642"/>
      <c r="M98" s="642"/>
      <c r="N98" s="1"/>
      <c r="O98" s="1"/>
      <c r="P98" s="1"/>
      <c r="Q98" s="1"/>
    </row>
    <row r="99" spans="1:17" ht="10.199999999999999" x14ac:dyDescent="0.3">
      <c r="A99" s="1"/>
      <c r="B99" s="1"/>
      <c r="C99" s="1"/>
      <c r="D99" s="1"/>
      <c r="E99" s="641"/>
      <c r="F99" s="642"/>
      <c r="G99" s="642"/>
      <c r="H99" s="641"/>
      <c r="I99" s="642"/>
      <c r="J99" s="641"/>
      <c r="K99" s="641"/>
      <c r="L99" s="642"/>
      <c r="M99" s="642"/>
      <c r="N99" s="1"/>
      <c r="O99" s="1"/>
      <c r="P99" s="1"/>
      <c r="Q99" s="1"/>
    </row>
    <row r="100" spans="1:17" ht="5.0999999999999996" customHeight="1" x14ac:dyDescent="0.3">
      <c r="A100" s="1"/>
      <c r="B100" s="1"/>
      <c r="C100" s="1"/>
      <c r="D100" s="1"/>
      <c r="E100" s="641"/>
      <c r="F100" s="642"/>
      <c r="G100" s="642"/>
      <c r="H100" s="641"/>
      <c r="I100" s="642"/>
      <c r="J100" s="641"/>
      <c r="K100" s="641"/>
      <c r="L100" s="642"/>
      <c r="M100" s="642"/>
      <c r="N100" s="1"/>
      <c r="O100" s="1"/>
      <c r="P100" s="1"/>
      <c r="Q100" s="1"/>
    </row>
    <row r="101" spans="1:17" ht="10.199999999999999" x14ac:dyDescent="0.3">
      <c r="A101" s="1"/>
      <c r="B101" s="1"/>
      <c r="C101" s="1"/>
      <c r="D101" s="1"/>
      <c r="E101" s="641"/>
      <c r="F101" s="642"/>
      <c r="G101" s="642"/>
      <c r="H101" s="641"/>
      <c r="I101" s="642"/>
      <c r="J101" s="641"/>
      <c r="K101" s="641"/>
      <c r="L101" s="642"/>
      <c r="M101" s="642"/>
      <c r="N101" s="1"/>
      <c r="O101" s="1"/>
      <c r="P101" s="1"/>
      <c r="Q101" s="1"/>
    </row>
    <row r="102" spans="1:17" ht="10.199999999999999" x14ac:dyDescent="0.3">
      <c r="A102" s="1"/>
      <c r="B102" s="1"/>
      <c r="C102" s="1"/>
      <c r="D102" s="1"/>
      <c r="E102" s="641"/>
      <c r="F102" s="642"/>
      <c r="G102" s="642"/>
      <c r="H102" s="641"/>
      <c r="I102" s="642"/>
      <c r="J102" s="641"/>
      <c r="K102" s="641"/>
      <c r="L102" s="642"/>
      <c r="M102" s="642"/>
      <c r="N102" s="1"/>
      <c r="O102" s="1"/>
      <c r="P102" s="1"/>
      <c r="Q102" s="1"/>
    </row>
    <row r="103" spans="1:17" ht="10.199999999999999" x14ac:dyDescent="0.3">
      <c r="A103" s="1"/>
      <c r="B103" s="1"/>
      <c r="C103" s="1"/>
      <c r="D103" s="1"/>
      <c r="E103" s="641"/>
      <c r="F103" s="642"/>
      <c r="G103" s="642"/>
      <c r="H103" s="641"/>
      <c r="I103" s="642"/>
      <c r="J103" s="641"/>
      <c r="K103" s="641"/>
      <c r="L103" s="642"/>
      <c r="M103" s="642"/>
      <c r="N103" s="1"/>
      <c r="O103" s="1"/>
      <c r="P103" s="1"/>
      <c r="Q103" s="1"/>
    </row>
    <row r="104" spans="1:17" ht="10.199999999999999" x14ac:dyDescent="0.3">
      <c r="A104" s="1"/>
      <c r="B104" s="1"/>
      <c r="C104" s="1"/>
      <c r="D104" s="1"/>
      <c r="E104" s="641"/>
      <c r="F104" s="642"/>
      <c r="G104" s="642"/>
      <c r="H104" s="641"/>
      <c r="I104" s="641"/>
      <c r="J104" s="641"/>
      <c r="K104" s="641"/>
      <c r="L104" s="641"/>
      <c r="M104" s="641"/>
      <c r="N104" s="1"/>
      <c r="O104" s="1"/>
      <c r="P104" s="1"/>
      <c r="Q104" s="1"/>
    </row>
    <row r="105" spans="1:17" ht="10.199999999999999" x14ac:dyDescent="0.3">
      <c r="A105" s="1"/>
      <c r="B105" s="1"/>
      <c r="C105" s="1"/>
      <c r="D105" s="1"/>
      <c r="E105" s="1"/>
      <c r="F105" s="43"/>
      <c r="G105" s="43"/>
      <c r="H105" s="1"/>
      <c r="I105" s="1"/>
      <c r="J105" s="1"/>
      <c r="K105" s="1"/>
      <c r="L105" s="1"/>
      <c r="M105" s="1"/>
      <c r="N105" s="1"/>
      <c r="O105" s="1"/>
      <c r="P105" s="1"/>
      <c r="Q105" s="1"/>
    </row>
    <row r="106" spans="1:17" ht="10.199999999999999" x14ac:dyDescent="0.3">
      <c r="A106" s="1"/>
      <c r="B106" s="1"/>
      <c r="C106" s="1"/>
      <c r="D106" s="1"/>
      <c r="E106" s="1"/>
      <c r="F106" s="43"/>
      <c r="G106" s="43"/>
      <c r="H106" s="1"/>
      <c r="I106" s="1"/>
      <c r="J106" s="1"/>
      <c r="K106" s="1"/>
      <c r="L106" s="1"/>
      <c r="M106" s="1"/>
      <c r="N106" s="1"/>
      <c r="O106" s="1"/>
      <c r="P106" s="1"/>
      <c r="Q106" s="1"/>
    </row>
    <row r="107" spans="1:17" ht="10.199999999999999" x14ac:dyDescent="0.3">
      <c r="A107" s="1"/>
      <c r="B107" s="1"/>
      <c r="C107" s="1"/>
      <c r="D107" s="1"/>
      <c r="E107" s="1"/>
      <c r="F107" s="43"/>
      <c r="G107" s="43"/>
      <c r="H107" s="1"/>
      <c r="I107" s="1"/>
      <c r="J107" s="1"/>
      <c r="K107" s="1"/>
      <c r="L107" s="1"/>
      <c r="M107" s="1"/>
      <c r="N107" s="1"/>
      <c r="O107" s="1"/>
      <c r="P107" s="1"/>
      <c r="Q107" s="1"/>
    </row>
    <row r="108" spans="1:17" ht="10.199999999999999" x14ac:dyDescent="0.3">
      <c r="A108" s="1"/>
      <c r="B108" s="1"/>
      <c r="C108" s="1"/>
      <c r="D108" s="1"/>
      <c r="E108" s="1"/>
      <c r="F108" s="43"/>
      <c r="G108" s="43"/>
      <c r="H108" s="1"/>
      <c r="I108" s="1"/>
      <c r="J108" s="1"/>
      <c r="K108" s="1"/>
      <c r="L108" s="1"/>
      <c r="M108" s="1"/>
      <c r="N108" s="1"/>
      <c r="O108" s="1"/>
      <c r="P108" s="1"/>
      <c r="Q108" s="1"/>
    </row>
    <row r="109" spans="1:17" ht="10.199999999999999" x14ac:dyDescent="0.3">
      <c r="A109" s="1"/>
      <c r="B109" s="1"/>
      <c r="C109" s="1"/>
      <c r="D109" s="1"/>
      <c r="E109" s="1"/>
      <c r="F109" s="43"/>
      <c r="G109" s="43"/>
      <c r="H109" s="1"/>
      <c r="I109" s="1"/>
      <c r="J109" s="1"/>
      <c r="K109" s="1"/>
      <c r="L109" s="1"/>
      <c r="M109" s="1"/>
      <c r="N109" s="1"/>
      <c r="O109" s="1"/>
      <c r="P109" s="1"/>
      <c r="Q109" s="1"/>
    </row>
    <row r="110" spans="1:17" ht="10.199999999999999" x14ac:dyDescent="0.3">
      <c r="A110" s="1"/>
      <c r="B110" s="1"/>
      <c r="C110" s="1"/>
      <c r="D110" s="1"/>
      <c r="E110" s="1"/>
      <c r="F110" s="43"/>
      <c r="G110" s="43"/>
      <c r="H110" s="1"/>
      <c r="I110" s="1"/>
      <c r="J110" s="1"/>
      <c r="K110" s="1"/>
      <c r="L110" s="1"/>
      <c r="M110" s="1"/>
      <c r="N110" s="1"/>
      <c r="O110" s="1"/>
      <c r="P110" s="1"/>
      <c r="Q110" s="1"/>
    </row>
    <row r="111" spans="1:17" ht="10.199999999999999" x14ac:dyDescent="0.3">
      <c r="A111" s="1"/>
      <c r="B111" s="1"/>
      <c r="C111" s="1"/>
      <c r="D111" s="1"/>
      <c r="E111" s="1"/>
      <c r="F111" s="43"/>
      <c r="G111" s="43"/>
      <c r="H111" s="1"/>
      <c r="I111" s="1"/>
      <c r="J111" s="1"/>
      <c r="K111" s="1"/>
      <c r="L111" s="1"/>
      <c r="M111" s="1"/>
      <c r="N111" s="1"/>
      <c r="O111" s="1"/>
      <c r="P111" s="1"/>
      <c r="Q111" s="1"/>
    </row>
    <row r="112" spans="1:17" ht="10.199999999999999" x14ac:dyDescent="0.3">
      <c r="A112" s="1"/>
      <c r="B112" s="1"/>
      <c r="C112" s="1"/>
      <c r="D112" s="1"/>
      <c r="E112" s="1"/>
      <c r="F112" s="43"/>
      <c r="G112" s="43"/>
      <c r="H112" s="1"/>
      <c r="I112" s="1"/>
      <c r="J112" s="1"/>
      <c r="K112" s="1"/>
      <c r="L112" s="1"/>
      <c r="M112" s="1"/>
      <c r="N112" s="1"/>
      <c r="O112" s="1"/>
      <c r="P112" s="1"/>
      <c r="Q112" s="1"/>
    </row>
    <row r="113" spans="1:17" ht="10.199999999999999" x14ac:dyDescent="0.3">
      <c r="A113" s="1"/>
      <c r="B113" s="1"/>
      <c r="C113" s="1"/>
      <c r="D113" s="1"/>
      <c r="E113" s="1"/>
      <c r="F113" s="43"/>
      <c r="G113" s="43"/>
      <c r="H113" s="1"/>
      <c r="I113" s="1"/>
      <c r="J113" s="1"/>
      <c r="K113" s="1"/>
      <c r="L113" s="1"/>
      <c r="M113" s="1"/>
      <c r="N113" s="1"/>
      <c r="O113" s="1"/>
      <c r="P113" s="1"/>
      <c r="Q113" s="1"/>
    </row>
    <row r="114" spans="1:17" ht="5.0999999999999996" customHeight="1" x14ac:dyDescent="0.3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</row>
    <row r="115" spans="1:17" ht="10.199999999999999" x14ac:dyDescent="0.3">
      <c r="A115" s="1"/>
      <c r="B115" s="1"/>
      <c r="C115" s="1"/>
      <c r="D115" s="1"/>
      <c r="N115" s="1"/>
      <c r="O115" s="1"/>
      <c r="P115" s="1"/>
      <c r="Q115" s="1"/>
    </row>
    <row r="116" spans="1:17" ht="10.199999999999999" x14ac:dyDescent="0.3">
      <c r="A116" s="1"/>
      <c r="B116" s="1"/>
      <c r="C116" s="1"/>
      <c r="D116" s="1"/>
      <c r="N116" s="1"/>
      <c r="O116" s="1"/>
      <c r="P116" s="1"/>
      <c r="Q116" s="1"/>
    </row>
    <row r="117" spans="1:17" ht="10.199999999999999" x14ac:dyDescent="0.3">
      <c r="A117" s="1"/>
      <c r="B117" s="1"/>
      <c r="C117" s="1"/>
      <c r="D117" s="1"/>
      <c r="N117" s="1"/>
      <c r="O117" s="1"/>
      <c r="P117" s="1"/>
      <c r="Q117" s="1"/>
    </row>
    <row r="118" spans="1:17" ht="10.199999999999999" x14ac:dyDescent="0.3">
      <c r="A118" s="1"/>
      <c r="B118" s="1"/>
      <c r="C118" s="1"/>
      <c r="D118" s="1"/>
      <c r="N118" s="1"/>
      <c r="O118" s="1"/>
      <c r="P118" s="1"/>
      <c r="Q118" s="1"/>
    </row>
    <row r="119" spans="1:17" ht="10.199999999999999" x14ac:dyDescent="0.3">
      <c r="A119" s="1"/>
      <c r="B119" s="1"/>
      <c r="C119" s="1"/>
      <c r="D119" s="1"/>
      <c r="N119" s="1"/>
      <c r="O119" s="1"/>
      <c r="P119" s="1"/>
      <c r="Q119" s="1"/>
    </row>
    <row r="120" spans="1:17" ht="10.199999999999999" x14ac:dyDescent="0.3">
      <c r="A120" s="1"/>
      <c r="B120" s="1"/>
      <c r="C120" s="1"/>
      <c r="D120" s="1"/>
      <c r="N120" s="1"/>
      <c r="O120" s="1"/>
      <c r="P120" s="1"/>
      <c r="Q120" s="1"/>
    </row>
    <row r="121" spans="1:17" ht="10.199999999999999" x14ac:dyDescent="0.3">
      <c r="A121" s="49"/>
      <c r="B121" s="49"/>
      <c r="C121" s="49"/>
      <c r="D121" s="49"/>
      <c r="N121" s="49"/>
      <c r="O121" s="49"/>
      <c r="P121" s="49"/>
      <c r="Q121" s="49"/>
    </row>
    <row r="122" spans="1:17" ht="10.199999999999999" x14ac:dyDescent="0.3">
      <c r="A122" s="49"/>
      <c r="B122" s="49"/>
      <c r="C122" s="49"/>
      <c r="D122" s="49"/>
      <c r="N122" s="49"/>
      <c r="O122" s="49"/>
      <c r="P122" s="49"/>
      <c r="Q122" s="49"/>
    </row>
    <row r="123" spans="1:17" ht="10.199999999999999" x14ac:dyDescent="0.3">
      <c r="A123" s="49"/>
      <c r="B123" s="49"/>
      <c r="C123" s="49"/>
      <c r="D123" s="49"/>
      <c r="N123" s="49"/>
      <c r="O123" s="49"/>
      <c r="P123" s="49"/>
      <c r="Q123" s="49"/>
    </row>
    <row r="124" spans="1:17" ht="10.199999999999999" x14ac:dyDescent="0.3">
      <c r="A124" s="49"/>
      <c r="B124" s="49"/>
      <c r="C124" s="49"/>
      <c r="D124" s="49"/>
      <c r="N124" s="49"/>
      <c r="O124" s="49"/>
      <c r="P124" s="49"/>
      <c r="Q124" s="49"/>
    </row>
    <row r="125" spans="1:17" ht="10.199999999999999" x14ac:dyDescent="0.3">
      <c r="A125" s="49"/>
      <c r="B125" s="49"/>
      <c r="C125" s="49"/>
      <c r="D125" s="49"/>
      <c r="E125" s="49"/>
      <c r="F125" s="645"/>
      <c r="G125" s="645"/>
      <c r="H125" s="49"/>
      <c r="I125" s="645"/>
      <c r="J125" s="49"/>
      <c r="K125" s="49"/>
      <c r="L125" s="645"/>
      <c r="M125" s="645"/>
      <c r="N125" s="49"/>
      <c r="O125" s="49"/>
      <c r="P125" s="49"/>
      <c r="Q125" s="49"/>
    </row>
    <row r="143" ht="10.199999999999999" collapsed="1" x14ac:dyDescent="0.3"/>
  </sheetData>
  <dataConsolidate/>
  <mergeCells count="18">
    <mergeCell ref="C22:F22"/>
    <mergeCell ref="C23:F23"/>
    <mergeCell ref="C21:G21"/>
    <mergeCell ref="P18:Q18"/>
    <mergeCell ref="R18:S18"/>
    <mergeCell ref="C18:G18"/>
    <mergeCell ref="J18:K18"/>
    <mergeCell ref="C15:G15"/>
    <mergeCell ref="C16:G16"/>
    <mergeCell ref="C17:G17"/>
    <mergeCell ref="J17:K17"/>
    <mergeCell ref="J16:K16"/>
    <mergeCell ref="J15:K15"/>
    <mergeCell ref="U1:V1"/>
    <mergeCell ref="B10:P10"/>
    <mergeCell ref="C13:G13"/>
    <mergeCell ref="C14:G14"/>
    <mergeCell ref="J14:K14"/>
  </mergeCells>
  <dataValidations count="5">
    <dataValidation type="whole" operator="greaterThan" showDropDown="1" showErrorMessage="1" errorTitle="Term (Years)" error="The term must be a whole number of years greater than zero." sqref="K6" xr:uid="{00000000-0002-0000-0000-000000000000}">
      <formula1>0</formula1>
    </dataValidation>
    <dataValidation type="whole" showDropDown="1" showErrorMessage="1" errorTitle="Drop Down Box Cell Link" error="The value in a drop down box cell link must be a whole number within the control's lookup range rows." sqref="K5" xr:uid="{00000000-0002-0000-0000-000001000000}">
      <formula1>1</formula1>
      <formula2>ROWS(LU_TS_Mth_Names)</formula2>
    </dataValidation>
    <dataValidation type="list" allowBlank="1" showInputMessage="1" showErrorMessage="1" errorTitle="NOT ALLOWED" error="You may pick one from the list only." sqref="K12" xr:uid="{00000000-0002-0000-0000-000002000000}">
      <formula1>LU_TS_Mth_Names</formula1>
    </dataValidation>
    <dataValidation type="decimal" allowBlank="1" showInputMessage="1" showErrorMessage="1" errorTitle="NOT ALLOWED" error="Should be between 0 and 100%." sqref="G22" xr:uid="{00000000-0002-0000-0000-000003000000}">
      <formula1>0</formula1>
      <formula2>1</formula2>
    </dataValidation>
    <dataValidation type="list" allowBlank="1" showInputMessage="1" showErrorMessage="1" sqref="P15 P16 P17" xr:uid="{00000000-0002-0000-0000-000004000000}">
      <formula1>LU_Debt_type</formula1>
    </dataValidation>
  </dataValidations>
  <printOptions horizontalCentered="1"/>
  <pageMargins left="0.3" right="0.3" top="0.2" bottom="0.3" header="0" footer="0.2"/>
  <pageSetup paperSize="9" scale="75" orientation="landscape" r:id="rId1"/>
  <headerFooter scaleWithDoc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autoPageBreaks="0"/>
  </sheetPr>
  <dimension ref="B1:F87"/>
  <sheetViews>
    <sheetView topLeftCell="A57" workbookViewId="0">
      <selection activeCell="C73" sqref="C73"/>
    </sheetView>
  </sheetViews>
  <sheetFormatPr defaultColWidth="10" defaultRowHeight="10.5" customHeight="1" x14ac:dyDescent="0.3"/>
  <cols>
    <col min="1" max="3" width="3.109375" style="51" customWidth="1"/>
    <col min="4" max="4" width="30.5546875" style="731" customWidth="1"/>
    <col min="5" max="5" width="3.109375" style="51" customWidth="1"/>
    <col min="6" max="6" width="30.5546875" style="98" customWidth="1"/>
    <col min="7" max="7" width="10" style="51" customWidth="1"/>
    <col min="8" max="16384" width="10" style="51"/>
  </cols>
  <sheetData>
    <row r="1" spans="2:6" ht="15.6" x14ac:dyDescent="0.3">
      <c r="B1" s="105"/>
      <c r="C1" s="185" t="s">
        <v>179</v>
      </c>
      <c r="D1" s="726"/>
      <c r="E1" s="105"/>
      <c r="F1" s="721" t="s">
        <v>180</v>
      </c>
    </row>
    <row r="2" spans="2:6" ht="10.5" customHeight="1" x14ac:dyDescent="0.3">
      <c r="B2" s="105"/>
      <c r="C2" s="105"/>
      <c r="D2" s="726"/>
      <c r="E2" s="105"/>
    </row>
    <row r="3" spans="2:6" ht="15.6" x14ac:dyDescent="0.3">
      <c r="B3" s="105"/>
      <c r="C3" s="105"/>
      <c r="D3" s="727" t="s">
        <v>181</v>
      </c>
      <c r="E3" s="105"/>
      <c r="F3" s="722" t="s">
        <v>182</v>
      </c>
    </row>
    <row r="4" spans="2:6" ht="15.6" x14ac:dyDescent="0.3">
      <c r="B4" s="105"/>
      <c r="C4" s="105"/>
      <c r="D4" s="728">
        <f>ROWS(D$4:D4)</f>
        <v>1</v>
      </c>
      <c r="E4" s="105"/>
      <c r="F4" s="723" t="s">
        <v>183</v>
      </c>
    </row>
    <row r="5" spans="2:6" ht="15.6" x14ac:dyDescent="0.3">
      <c r="B5" s="105"/>
      <c r="C5" s="105"/>
      <c r="D5" s="728">
        <f>ROWS(D$4:D5)</f>
        <v>2</v>
      </c>
      <c r="E5" s="105"/>
      <c r="F5" s="723" t="s">
        <v>183</v>
      </c>
    </row>
    <row r="6" spans="2:6" ht="15.6" x14ac:dyDescent="0.3">
      <c r="B6" s="105"/>
      <c r="C6" s="105"/>
      <c r="D6" s="728">
        <f>ROWS(D$4:D6)</f>
        <v>3</v>
      </c>
      <c r="E6" s="105"/>
      <c r="F6" s="723" t="s">
        <v>183</v>
      </c>
    </row>
    <row r="7" spans="2:6" ht="15.6" x14ac:dyDescent="0.3">
      <c r="B7" s="105"/>
      <c r="C7" s="105"/>
      <c r="D7" s="728">
        <f>ROWS(D$4:D7)</f>
        <v>4</v>
      </c>
      <c r="E7" s="105"/>
      <c r="F7" s="723" t="s">
        <v>183</v>
      </c>
    </row>
    <row r="8" spans="2:6" ht="15.6" x14ac:dyDescent="0.3">
      <c r="B8" s="105"/>
      <c r="C8" s="105"/>
      <c r="D8" s="728">
        <f>ROWS(D$4:D8)</f>
        <v>5</v>
      </c>
      <c r="E8" s="105"/>
      <c r="F8" s="723" t="s">
        <v>183</v>
      </c>
    </row>
    <row r="9" spans="2:6" ht="15.6" x14ac:dyDescent="0.3">
      <c r="B9" s="105"/>
      <c r="C9" s="105"/>
      <c r="D9" s="728">
        <f>ROWS(D$4:D9)</f>
        <v>6</v>
      </c>
      <c r="E9" s="105"/>
      <c r="F9" s="723" t="s">
        <v>183</v>
      </c>
    </row>
    <row r="10" spans="2:6" ht="15.6" x14ac:dyDescent="0.3">
      <c r="B10" s="105"/>
      <c r="C10" s="105"/>
      <c r="D10" s="728">
        <f>ROWS(D$4:D10)</f>
        <v>7</v>
      </c>
      <c r="E10" s="105"/>
      <c r="F10" s="723" t="s">
        <v>183</v>
      </c>
    </row>
    <row r="11" spans="2:6" ht="15.6" x14ac:dyDescent="0.3">
      <c r="B11" s="105"/>
      <c r="C11" s="105"/>
      <c r="D11" s="728">
        <f>ROWS(D$4:D11)</f>
        <v>8</v>
      </c>
      <c r="E11" s="105"/>
      <c r="F11" s="723" t="s">
        <v>183</v>
      </c>
    </row>
    <row r="12" spans="2:6" ht="15.6" x14ac:dyDescent="0.3">
      <c r="B12" s="105"/>
      <c r="C12" s="105"/>
      <c r="D12" s="728">
        <f>ROWS(D$4:D12)</f>
        <v>9</v>
      </c>
      <c r="E12" s="105"/>
      <c r="F12" s="723" t="s">
        <v>183</v>
      </c>
    </row>
    <row r="13" spans="2:6" ht="15.6" x14ac:dyDescent="0.3">
      <c r="B13" s="105"/>
      <c r="C13" s="105"/>
      <c r="D13" s="728">
        <f>ROWS(D$4:D13)</f>
        <v>10</v>
      </c>
      <c r="E13" s="105"/>
      <c r="F13" s="723" t="s">
        <v>183</v>
      </c>
    </row>
    <row r="14" spans="2:6" ht="15.6" x14ac:dyDescent="0.3">
      <c r="B14" s="105"/>
      <c r="C14" s="105"/>
      <c r="D14" s="728">
        <f>ROWS(D$4:D14)</f>
        <v>11</v>
      </c>
      <c r="E14" s="105"/>
      <c r="F14" s="723" t="s">
        <v>183</v>
      </c>
    </row>
    <row r="15" spans="2:6" ht="15.6" x14ac:dyDescent="0.3">
      <c r="B15" s="105"/>
      <c r="C15" s="105"/>
      <c r="D15" s="728">
        <f>ROWS(D$4:D15)</f>
        <v>12</v>
      </c>
      <c r="E15" s="105"/>
      <c r="F15" s="723" t="s">
        <v>183</v>
      </c>
    </row>
    <row r="16" spans="2:6" ht="15.6" x14ac:dyDescent="0.3">
      <c r="B16" s="105"/>
      <c r="C16" s="105"/>
      <c r="D16" s="728">
        <f>ROWS(D$4:D16)</f>
        <v>13</v>
      </c>
      <c r="E16" s="105"/>
      <c r="F16" s="723" t="s">
        <v>183</v>
      </c>
    </row>
    <row r="17" spans="2:6" ht="15.6" x14ac:dyDescent="0.3">
      <c r="B17" s="105"/>
      <c r="C17" s="105"/>
      <c r="D17" s="728">
        <f>ROWS(D$4:D17)</f>
        <v>14</v>
      </c>
      <c r="E17" s="105"/>
      <c r="F17" s="723" t="s">
        <v>183</v>
      </c>
    </row>
    <row r="18" spans="2:6" ht="15.6" x14ac:dyDescent="0.3">
      <c r="B18" s="105"/>
      <c r="C18" s="105"/>
      <c r="D18" s="728">
        <f>ROWS(D$4:D18)</f>
        <v>15</v>
      </c>
      <c r="E18" s="105"/>
      <c r="F18" s="723" t="s">
        <v>183</v>
      </c>
    </row>
    <row r="19" spans="2:6" ht="15.6" x14ac:dyDescent="0.3">
      <c r="B19" s="105"/>
      <c r="C19" s="105"/>
      <c r="D19" s="728">
        <f>ROWS(D$4:D19)</f>
        <v>16</v>
      </c>
      <c r="E19" s="105"/>
      <c r="F19" s="723" t="s">
        <v>183</v>
      </c>
    </row>
    <row r="20" spans="2:6" ht="15.6" x14ac:dyDescent="0.3">
      <c r="B20" s="105"/>
      <c r="C20" s="105"/>
      <c r="D20" s="728">
        <f>ROWS(D$4:D20)</f>
        <v>17</v>
      </c>
      <c r="E20" s="105"/>
      <c r="F20" s="723" t="s">
        <v>183</v>
      </c>
    </row>
    <row r="21" spans="2:6" ht="15.6" x14ac:dyDescent="0.3">
      <c r="B21" s="105"/>
      <c r="C21" s="105"/>
      <c r="D21" s="728">
        <f>ROWS(D$4:D21)</f>
        <v>18</v>
      </c>
      <c r="E21" s="105"/>
      <c r="F21" s="723" t="s">
        <v>183</v>
      </c>
    </row>
    <row r="22" spans="2:6" ht="15.6" x14ac:dyDescent="0.3">
      <c r="B22" s="105"/>
      <c r="C22" s="105"/>
      <c r="D22" s="728">
        <f>ROWS(D$4:D22)</f>
        <v>19</v>
      </c>
      <c r="E22" s="105"/>
      <c r="F22" s="723" t="s">
        <v>183</v>
      </c>
    </row>
    <row r="23" spans="2:6" ht="15.6" x14ac:dyDescent="0.3">
      <c r="B23" s="105"/>
      <c r="C23" s="105"/>
      <c r="D23" s="728">
        <f>ROWS(D$4:D23)</f>
        <v>20</v>
      </c>
      <c r="E23" s="105"/>
      <c r="F23" s="723" t="s">
        <v>183</v>
      </c>
    </row>
    <row r="24" spans="2:6" ht="15.6" x14ac:dyDescent="0.3">
      <c r="B24" s="105"/>
      <c r="C24" s="105"/>
      <c r="D24" s="728">
        <f>ROWS(D$4:D24)</f>
        <v>21</v>
      </c>
      <c r="E24" s="105"/>
      <c r="F24" s="723" t="s">
        <v>183</v>
      </c>
    </row>
    <row r="25" spans="2:6" ht="15.6" x14ac:dyDescent="0.3">
      <c r="B25" s="105"/>
      <c r="C25" s="105"/>
      <c r="D25" s="728">
        <f>ROWS(D$4:D25)</f>
        <v>22</v>
      </c>
      <c r="E25" s="105"/>
      <c r="F25" s="723" t="s">
        <v>183</v>
      </c>
    </row>
    <row r="26" spans="2:6" ht="15.6" x14ac:dyDescent="0.3">
      <c r="B26" s="105"/>
      <c r="C26" s="105"/>
      <c r="D26" s="728">
        <f>ROWS(D$4:D26)</f>
        <v>23</v>
      </c>
      <c r="E26" s="105"/>
      <c r="F26" s="723" t="s">
        <v>183</v>
      </c>
    </row>
    <row r="27" spans="2:6" ht="15.6" x14ac:dyDescent="0.3">
      <c r="B27" s="105"/>
      <c r="C27" s="105"/>
      <c r="D27" s="728">
        <f>ROWS(D$4:D27)</f>
        <v>24</v>
      </c>
      <c r="E27" s="105"/>
      <c r="F27" s="723" t="s">
        <v>183</v>
      </c>
    </row>
    <row r="28" spans="2:6" ht="15.6" x14ac:dyDescent="0.3">
      <c r="B28" s="105"/>
      <c r="C28" s="105"/>
      <c r="D28" s="728">
        <f>ROWS(D$4:D28)</f>
        <v>25</v>
      </c>
      <c r="E28" s="105"/>
      <c r="F28" s="723" t="s">
        <v>183</v>
      </c>
    </row>
    <row r="29" spans="2:6" ht="15.6" x14ac:dyDescent="0.3">
      <c r="B29" s="105"/>
      <c r="C29" s="105"/>
      <c r="D29" s="728">
        <f>ROWS(D$4:D29)</f>
        <v>26</v>
      </c>
      <c r="E29" s="105"/>
      <c r="F29" s="723" t="s">
        <v>183</v>
      </c>
    </row>
    <row r="30" spans="2:6" ht="15.6" x14ac:dyDescent="0.3">
      <c r="B30" s="105"/>
      <c r="C30" s="105"/>
      <c r="D30" s="728">
        <f>ROWS(D$4:D30)</f>
        <v>27</v>
      </c>
      <c r="E30" s="105"/>
      <c r="F30" s="723" t="s">
        <v>183</v>
      </c>
    </row>
    <row r="31" spans="2:6" ht="15.6" x14ac:dyDescent="0.3">
      <c r="B31" s="105"/>
      <c r="C31" s="105"/>
      <c r="D31" s="728">
        <f>ROWS(D$4:D31)</f>
        <v>28</v>
      </c>
      <c r="E31" s="105"/>
      <c r="F31" s="723" t="s">
        <v>183</v>
      </c>
    </row>
    <row r="32" spans="2:6" ht="15.6" x14ac:dyDescent="0.3">
      <c r="B32" s="105"/>
      <c r="C32" s="105"/>
      <c r="D32" s="728">
        <f>ROWS(D$4:D32)</f>
        <v>29</v>
      </c>
      <c r="E32" s="105"/>
      <c r="F32" s="723" t="s">
        <v>183</v>
      </c>
    </row>
    <row r="33" spans="2:6" ht="15.6" x14ac:dyDescent="0.3">
      <c r="B33" s="105"/>
      <c r="C33" s="105"/>
      <c r="D33" s="728">
        <f>ROWS(D$4:D33)</f>
        <v>30</v>
      </c>
      <c r="E33" s="105"/>
      <c r="F33" s="723" t="s">
        <v>183</v>
      </c>
    </row>
    <row r="34" spans="2:6" ht="15.6" x14ac:dyDescent="0.3">
      <c r="B34" s="105"/>
      <c r="C34" s="105"/>
      <c r="D34" s="728">
        <f>ROWS(D$4:D34)</f>
        <v>31</v>
      </c>
      <c r="E34" s="105"/>
      <c r="F34" s="723" t="s">
        <v>183</v>
      </c>
    </row>
    <row r="35" spans="2:6" ht="10.5" customHeight="1" x14ac:dyDescent="0.3">
      <c r="B35" s="105"/>
      <c r="C35" s="105"/>
      <c r="D35" s="726"/>
      <c r="E35" s="105"/>
    </row>
    <row r="36" spans="2:6" ht="15.6" x14ac:dyDescent="0.3">
      <c r="B36" s="105"/>
      <c r="C36" s="185" t="s">
        <v>184</v>
      </c>
      <c r="D36" s="726"/>
      <c r="E36" s="105"/>
      <c r="F36" s="721" t="s">
        <v>180</v>
      </c>
    </row>
    <row r="37" spans="2:6" ht="10.5" customHeight="1" x14ac:dyDescent="0.3">
      <c r="B37" s="105"/>
      <c r="C37" s="105"/>
      <c r="D37" s="726"/>
      <c r="E37" s="105"/>
    </row>
    <row r="38" spans="2:6" ht="15.6" x14ac:dyDescent="0.3">
      <c r="B38" s="105"/>
      <c r="C38" s="105"/>
      <c r="D38" s="727" t="s">
        <v>185</v>
      </c>
      <c r="E38" s="105"/>
      <c r="F38" s="722" t="s">
        <v>186</v>
      </c>
    </row>
    <row r="39" spans="2:6" ht="15.6" x14ac:dyDescent="0.3">
      <c r="B39" s="105"/>
      <c r="C39" s="105"/>
      <c r="D39" s="728" t="s">
        <v>187</v>
      </c>
      <c r="E39" s="105"/>
      <c r="F39" s="723" t="s">
        <v>183</v>
      </c>
    </row>
    <row r="40" spans="2:6" ht="15.6" x14ac:dyDescent="0.3">
      <c r="B40" s="105"/>
      <c r="C40" s="105"/>
      <c r="D40" s="728" t="s">
        <v>188</v>
      </c>
      <c r="E40" s="105"/>
      <c r="F40" s="723" t="s">
        <v>183</v>
      </c>
    </row>
    <row r="41" spans="2:6" ht="15.6" x14ac:dyDescent="0.3">
      <c r="B41" s="105"/>
      <c r="C41" s="105"/>
      <c r="D41" s="728" t="s">
        <v>189</v>
      </c>
      <c r="E41" s="105"/>
      <c r="F41" s="723" t="s">
        <v>183</v>
      </c>
    </row>
    <row r="42" spans="2:6" ht="15.6" x14ac:dyDescent="0.3">
      <c r="B42" s="105"/>
      <c r="C42" s="105"/>
      <c r="D42" s="728" t="s">
        <v>190</v>
      </c>
      <c r="E42" s="105"/>
      <c r="F42" s="723" t="s">
        <v>183</v>
      </c>
    </row>
    <row r="43" spans="2:6" ht="15.6" x14ac:dyDescent="0.3">
      <c r="B43" s="105"/>
      <c r="C43" s="105"/>
      <c r="D43" s="728" t="s">
        <v>191</v>
      </c>
      <c r="E43" s="105"/>
      <c r="F43" s="723" t="s">
        <v>183</v>
      </c>
    </row>
    <row r="44" spans="2:6" ht="15.6" x14ac:dyDescent="0.3">
      <c r="B44" s="105"/>
      <c r="C44" s="105"/>
      <c r="D44" s="728" t="s">
        <v>192</v>
      </c>
      <c r="E44" s="105"/>
      <c r="F44" s="723" t="s">
        <v>183</v>
      </c>
    </row>
    <row r="45" spans="2:6" ht="15.6" x14ac:dyDescent="0.3">
      <c r="B45" s="105"/>
      <c r="C45" s="105"/>
      <c r="D45" s="728" t="s">
        <v>193</v>
      </c>
      <c r="E45" s="105"/>
      <c r="F45" s="723" t="s">
        <v>183</v>
      </c>
    </row>
    <row r="46" spans="2:6" ht="15.6" x14ac:dyDescent="0.3">
      <c r="B46" s="105"/>
      <c r="C46" s="105"/>
      <c r="D46" s="728" t="s">
        <v>194</v>
      </c>
      <c r="E46" s="105"/>
      <c r="F46" s="723" t="s">
        <v>183</v>
      </c>
    </row>
    <row r="47" spans="2:6" ht="15.6" x14ac:dyDescent="0.3">
      <c r="B47" s="105"/>
      <c r="C47" s="105"/>
      <c r="D47" s="728" t="s">
        <v>195</v>
      </c>
      <c r="E47" s="105"/>
      <c r="F47" s="723" t="s">
        <v>183</v>
      </c>
    </row>
    <row r="48" spans="2:6" ht="15.6" x14ac:dyDescent="0.3">
      <c r="B48" s="105"/>
      <c r="C48" s="105"/>
      <c r="D48" s="728" t="s">
        <v>196</v>
      </c>
      <c r="E48" s="105"/>
      <c r="F48" s="723" t="s">
        <v>183</v>
      </c>
    </row>
    <row r="49" spans="2:6" ht="15.6" x14ac:dyDescent="0.3">
      <c r="B49" s="105"/>
      <c r="C49" s="105"/>
      <c r="D49" s="728" t="s">
        <v>197</v>
      </c>
      <c r="E49" s="105"/>
      <c r="F49" s="723" t="s">
        <v>183</v>
      </c>
    </row>
    <row r="50" spans="2:6" ht="15.6" x14ac:dyDescent="0.3">
      <c r="B50" s="105"/>
      <c r="C50" s="105"/>
      <c r="D50" s="728" t="s">
        <v>1</v>
      </c>
      <c r="E50" s="105"/>
      <c r="F50" s="723" t="s">
        <v>183</v>
      </c>
    </row>
    <row r="51" spans="2:6" ht="10.5" customHeight="1" x14ac:dyDescent="0.3">
      <c r="B51" s="105"/>
      <c r="C51" s="105"/>
      <c r="D51" s="726"/>
      <c r="E51" s="105"/>
    </row>
    <row r="52" spans="2:6" ht="15.6" x14ac:dyDescent="0.3">
      <c r="B52" s="105"/>
      <c r="C52" s="185" t="s">
        <v>198</v>
      </c>
      <c r="D52" s="726"/>
      <c r="E52" s="105"/>
    </row>
    <row r="53" spans="2:6" ht="10.5" customHeight="1" x14ac:dyDescent="0.3">
      <c r="B53" s="105"/>
      <c r="C53" s="105"/>
      <c r="D53" s="726"/>
      <c r="E53" s="105"/>
    </row>
    <row r="54" spans="2:6" ht="15.6" x14ac:dyDescent="0.3">
      <c r="B54" s="105"/>
      <c r="C54" s="105"/>
      <c r="D54" s="727" t="s">
        <v>199</v>
      </c>
      <c r="E54" s="105"/>
      <c r="F54" s="723" t="s">
        <v>183</v>
      </c>
    </row>
    <row r="55" spans="2:6" ht="15.6" x14ac:dyDescent="0.3">
      <c r="B55" s="105"/>
      <c r="C55" s="105"/>
      <c r="D55" s="728">
        <v>60</v>
      </c>
      <c r="E55" s="105"/>
      <c r="F55" s="722" t="s">
        <v>200</v>
      </c>
    </row>
    <row r="56" spans="2:6" ht="15.6" x14ac:dyDescent="0.3">
      <c r="B56" s="105"/>
      <c r="C56" s="105"/>
      <c r="D56" s="728">
        <v>60</v>
      </c>
      <c r="E56" s="105"/>
      <c r="F56" s="722" t="s">
        <v>201</v>
      </c>
    </row>
    <row r="57" spans="2:6" ht="15.6" x14ac:dyDescent="0.3">
      <c r="B57" s="105"/>
      <c r="C57" s="105"/>
      <c r="D57" s="728">
        <v>24</v>
      </c>
      <c r="E57" s="105"/>
      <c r="F57" s="722" t="s">
        <v>202</v>
      </c>
    </row>
    <row r="58" spans="2:6" ht="15.6" x14ac:dyDescent="0.3">
      <c r="B58" s="105"/>
      <c r="C58" s="105"/>
      <c r="D58" s="728">
        <v>7</v>
      </c>
      <c r="E58" s="105"/>
      <c r="F58" s="722" t="s">
        <v>203</v>
      </c>
    </row>
    <row r="59" spans="2:6" ht="15.6" x14ac:dyDescent="0.3">
      <c r="B59" s="105"/>
      <c r="C59" s="105"/>
      <c r="D59" s="728">
        <v>3</v>
      </c>
      <c r="E59" s="105"/>
      <c r="F59" s="722" t="s">
        <v>204</v>
      </c>
    </row>
    <row r="60" spans="2:6" ht="15.6" x14ac:dyDescent="0.3">
      <c r="B60" s="105"/>
      <c r="C60" s="105"/>
      <c r="D60" s="728">
        <v>6</v>
      </c>
      <c r="E60" s="105"/>
      <c r="F60" s="722" t="s">
        <v>205</v>
      </c>
    </row>
    <row r="61" spans="2:6" ht="15.6" x14ac:dyDescent="0.3">
      <c r="B61" s="105"/>
      <c r="C61" s="105"/>
      <c r="D61" s="728">
        <v>12</v>
      </c>
      <c r="E61" s="105"/>
      <c r="F61" s="722" t="s">
        <v>206</v>
      </c>
    </row>
    <row r="62" spans="2:6" ht="15.6" x14ac:dyDescent="0.3">
      <c r="B62" s="105"/>
      <c r="C62" s="105"/>
      <c r="D62" s="728">
        <v>2</v>
      </c>
      <c r="E62" s="105"/>
      <c r="F62" s="722" t="s">
        <v>207</v>
      </c>
    </row>
    <row r="63" spans="2:6" ht="15.6" x14ac:dyDescent="0.3">
      <c r="B63" s="105"/>
      <c r="C63" s="105"/>
      <c r="D63" s="728">
        <v>4</v>
      </c>
      <c r="E63" s="105"/>
      <c r="F63" s="722" t="s">
        <v>208</v>
      </c>
    </row>
    <row r="64" spans="2:6" ht="15.6" x14ac:dyDescent="0.3">
      <c r="B64" s="105"/>
      <c r="C64" s="105"/>
      <c r="D64" s="728">
        <v>2</v>
      </c>
      <c r="E64" s="105"/>
      <c r="F64" s="722" t="s">
        <v>209</v>
      </c>
    </row>
    <row r="65" spans="2:6" ht="10.5" customHeight="1" x14ac:dyDescent="0.3">
      <c r="B65" s="105"/>
      <c r="C65" s="105"/>
      <c r="D65" s="726"/>
      <c r="E65" s="105"/>
    </row>
    <row r="66" spans="2:6" ht="15.6" x14ac:dyDescent="0.3">
      <c r="B66" s="105"/>
      <c r="C66" s="185" t="s">
        <v>210</v>
      </c>
      <c r="D66" s="726"/>
      <c r="E66" s="105"/>
      <c r="F66" s="721" t="s">
        <v>180</v>
      </c>
    </row>
    <row r="67" spans="2:6" ht="10.5" customHeight="1" x14ac:dyDescent="0.3">
      <c r="B67" s="105"/>
      <c r="C67" s="105"/>
      <c r="D67" s="726"/>
      <c r="E67" s="105"/>
    </row>
    <row r="68" spans="2:6" ht="10.5" customHeight="1" x14ac:dyDescent="0.3">
      <c r="B68" s="105"/>
      <c r="C68" s="105"/>
      <c r="D68" s="726"/>
      <c r="E68" s="105"/>
    </row>
    <row r="69" spans="2:6" ht="15.6" x14ac:dyDescent="0.3">
      <c r="B69" s="105"/>
      <c r="C69" s="185" t="s">
        <v>211</v>
      </c>
      <c r="D69" s="726"/>
      <c r="E69" s="105"/>
      <c r="F69" s="721" t="s">
        <v>180</v>
      </c>
    </row>
    <row r="70" spans="2:6" ht="10.5" customHeight="1" x14ac:dyDescent="0.3">
      <c r="B70" s="105"/>
      <c r="C70" s="105"/>
      <c r="D70" s="726"/>
      <c r="E70" s="105"/>
    </row>
    <row r="71" spans="2:6" ht="15.6" x14ac:dyDescent="0.3">
      <c r="B71" s="105"/>
      <c r="C71" s="105"/>
      <c r="D71" s="729" t="s">
        <v>212</v>
      </c>
      <c r="E71" s="105"/>
      <c r="F71" s="722" t="s">
        <v>211</v>
      </c>
    </row>
    <row r="72" spans="2:6" ht="15.6" x14ac:dyDescent="0.3">
      <c r="B72" s="105"/>
      <c r="C72" s="105"/>
      <c r="D72" s="729" t="s">
        <v>213</v>
      </c>
      <c r="E72" s="105"/>
    </row>
    <row r="73" spans="2:6" ht="15.6" x14ac:dyDescent="0.3">
      <c r="B73" s="105"/>
      <c r="C73" s="105"/>
      <c r="D73" s="729" t="s">
        <v>214</v>
      </c>
      <c r="E73" s="105"/>
    </row>
    <row r="74" spans="2:6" ht="15.6" x14ac:dyDescent="0.3">
      <c r="B74" s="105"/>
      <c r="C74" s="105"/>
      <c r="D74" s="729" t="s">
        <v>215</v>
      </c>
      <c r="E74" s="105"/>
    </row>
    <row r="75" spans="2:6" ht="15.6" x14ac:dyDescent="0.3">
      <c r="B75" s="105"/>
      <c r="C75" s="105"/>
      <c r="D75" s="729" t="s">
        <v>166</v>
      </c>
      <c r="E75" s="105"/>
    </row>
    <row r="76" spans="2:6" ht="15.6" x14ac:dyDescent="0.3">
      <c r="B76" s="105"/>
      <c r="C76" s="105"/>
      <c r="D76" s="729" t="s">
        <v>216</v>
      </c>
      <c r="E76" s="105"/>
    </row>
    <row r="77" spans="2:6" ht="15.6" x14ac:dyDescent="0.3">
      <c r="B77" s="105"/>
      <c r="C77" s="105"/>
      <c r="D77" s="729" t="s">
        <v>217</v>
      </c>
      <c r="E77" s="105"/>
    </row>
    <row r="78" spans="2:6" ht="15.6" x14ac:dyDescent="0.3">
      <c r="B78" s="105"/>
      <c r="C78" s="105"/>
      <c r="D78" s="729" t="s">
        <v>218</v>
      </c>
      <c r="E78" s="105"/>
    </row>
    <row r="79" spans="2:6" ht="10.5" customHeight="1" x14ac:dyDescent="0.3">
      <c r="B79" s="105"/>
      <c r="C79" s="105"/>
      <c r="D79" s="726"/>
      <c r="E79" s="105"/>
    </row>
    <row r="80" spans="2:6" ht="10.5" customHeight="1" x14ac:dyDescent="0.3">
      <c r="B80" s="105"/>
      <c r="C80" s="105"/>
      <c r="D80" s="726"/>
      <c r="E80" s="105"/>
    </row>
    <row r="81" spans="2:6" ht="10.5" customHeight="1" x14ac:dyDescent="0.3">
      <c r="B81" s="105"/>
      <c r="C81" s="105"/>
      <c r="D81" s="726"/>
      <c r="E81" s="105"/>
    </row>
    <row r="82" spans="2:6" ht="10.5" customHeight="1" x14ac:dyDescent="0.3">
      <c r="B82" s="105"/>
      <c r="C82" s="185" t="s">
        <v>219</v>
      </c>
      <c r="D82" s="726"/>
      <c r="E82" s="105"/>
      <c r="F82" s="721" t="s">
        <v>180</v>
      </c>
    </row>
    <row r="83" spans="2:6" ht="10.5" customHeight="1" x14ac:dyDescent="0.3">
      <c r="B83" s="105"/>
      <c r="C83" s="105"/>
      <c r="D83" s="726"/>
      <c r="E83" s="105"/>
    </row>
    <row r="84" spans="2:6" ht="10.5" customHeight="1" x14ac:dyDescent="0.3">
      <c r="B84" s="105"/>
      <c r="C84" s="105"/>
      <c r="D84" s="730">
        <v>0</v>
      </c>
      <c r="E84" s="105"/>
      <c r="F84" s="98" t="s">
        <v>219</v>
      </c>
    </row>
    <row r="85" spans="2:6" ht="10.5" customHeight="1" x14ac:dyDescent="0.3">
      <c r="B85" s="105"/>
      <c r="C85" s="105"/>
      <c r="D85" s="730">
        <v>1</v>
      </c>
      <c r="E85" s="105"/>
    </row>
    <row r="86" spans="2:6" ht="10.5" customHeight="1" x14ac:dyDescent="0.3">
      <c r="B86" s="105"/>
      <c r="C86" s="105"/>
      <c r="D86" s="730">
        <v>2</v>
      </c>
      <c r="E86" s="105"/>
    </row>
    <row r="87" spans="2:6" ht="10.5" customHeight="1" x14ac:dyDescent="0.3">
      <c r="B87" s="105"/>
      <c r="C87" s="105"/>
      <c r="D87" s="730">
        <v>3</v>
      </c>
      <c r="E87" s="105"/>
    </row>
  </sheetData>
  <pageMargins left="0.39370078740157499" right="0.39370078740157499" top="0.59055118110236204" bottom="0.98425196850393704" header="0" footer="0.31496062992126"/>
  <pageSetup paperSize="9" scale="82" orientation="landscape" r:id="rId1"/>
  <headerFooter>
    <oddFooter>&amp;L&amp;12Built with finmodelslab.com template&amp;C&amp;12Time Series&amp;R&amp;D</oddFooter>
  </headerFooter>
  <rowBreaks count="1" manualBreakCount="1">
    <brk id="34" min="1" max="5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autoPageBreaks="0"/>
  </sheetPr>
  <dimension ref="B1:BS103"/>
  <sheetViews>
    <sheetView topLeftCell="A39" workbookViewId="0">
      <selection activeCell="D55" sqref="D55:D56"/>
    </sheetView>
  </sheetViews>
  <sheetFormatPr defaultColWidth="10" defaultRowHeight="10.5" customHeight="1" x14ac:dyDescent="0.3"/>
  <cols>
    <col min="1" max="3" width="3.109375" style="51" customWidth="1"/>
    <col min="4" max="4" width="30.5546875" style="731" customWidth="1"/>
    <col min="5" max="5" width="3.109375" style="51" customWidth="1"/>
    <col min="6" max="6" width="30.5546875" style="98" customWidth="1"/>
    <col min="7" max="7" width="10" style="51" customWidth="1"/>
    <col min="8" max="16384" width="10" style="51"/>
  </cols>
  <sheetData>
    <row r="1" spans="2:6" ht="15.6" x14ac:dyDescent="0.3">
      <c r="B1" s="105"/>
      <c r="C1" s="185" t="s">
        <v>220</v>
      </c>
      <c r="D1" s="726"/>
      <c r="E1" s="105"/>
      <c r="F1" s="721" t="s">
        <v>180</v>
      </c>
    </row>
    <row r="2" spans="2:6" ht="10.5" customHeight="1" x14ac:dyDescent="0.3">
      <c r="B2" s="105"/>
      <c r="C2" s="105"/>
      <c r="D2" s="726"/>
      <c r="E2" s="105"/>
    </row>
    <row r="3" spans="2:6" ht="15.6" x14ac:dyDescent="0.3">
      <c r="B3" s="105"/>
      <c r="C3" s="105"/>
      <c r="D3" s="727" t="s">
        <v>221</v>
      </c>
      <c r="E3" s="105"/>
      <c r="F3" s="722" t="s">
        <v>222</v>
      </c>
    </row>
    <row r="4" spans="2:6" ht="15.6" x14ac:dyDescent="0.3">
      <c r="B4" s="105"/>
      <c r="C4" s="105"/>
      <c r="D4" s="732">
        <f>TS_First_Fin_Yr+ROWS(D$4:D4)-1</f>
        <v>2025</v>
      </c>
      <c r="E4" s="105"/>
      <c r="F4" s="723" t="s">
        <v>183</v>
      </c>
    </row>
    <row r="5" spans="2:6" ht="15.6" x14ac:dyDescent="0.3">
      <c r="B5" s="105"/>
      <c r="C5" s="105"/>
      <c r="D5" s="732">
        <f>TS_First_Fin_Yr+ROWS(D$4:D5)-1</f>
        <v>2026</v>
      </c>
      <c r="E5" s="105"/>
      <c r="F5" s="723" t="s">
        <v>183</v>
      </c>
    </row>
    <row r="6" spans="2:6" ht="15.6" x14ac:dyDescent="0.3">
      <c r="B6" s="105"/>
      <c r="C6" s="105"/>
      <c r="D6" s="732">
        <f>TS_First_Fin_Yr+ROWS(D$4:D6)-1</f>
        <v>2027</v>
      </c>
      <c r="E6" s="105"/>
      <c r="F6" s="723" t="s">
        <v>183</v>
      </c>
    </row>
    <row r="7" spans="2:6" ht="15.6" x14ac:dyDescent="0.3">
      <c r="B7" s="105"/>
      <c r="C7" s="105"/>
      <c r="D7" s="732">
        <f>TS_First_Fin_Yr+ROWS(D$4:D7)-1</f>
        <v>2028</v>
      </c>
      <c r="E7" s="105"/>
      <c r="F7" s="723" t="s">
        <v>183</v>
      </c>
    </row>
    <row r="8" spans="2:6" ht="15.6" x14ac:dyDescent="0.3">
      <c r="B8" s="105"/>
      <c r="C8" s="105"/>
      <c r="D8" s="732">
        <f>TS_First_Fin_Yr+ROWS(D$4:D8)-1</f>
        <v>2029</v>
      </c>
      <c r="E8" s="105"/>
      <c r="F8" s="723" t="s">
        <v>183</v>
      </c>
    </row>
    <row r="9" spans="2:6" ht="10.5" customHeight="1" x14ac:dyDescent="0.3">
      <c r="B9" s="105"/>
      <c r="C9" s="105"/>
      <c r="D9" s="726"/>
      <c r="E9" s="105"/>
    </row>
    <row r="10" spans="2:6" ht="10.5" customHeight="1" x14ac:dyDescent="0.3">
      <c r="B10" s="105"/>
      <c r="C10" s="105"/>
      <c r="D10" s="726"/>
      <c r="E10" s="105"/>
    </row>
    <row r="11" spans="2:6" ht="15.6" x14ac:dyDescent="0.3">
      <c r="B11" s="174" t="s">
        <v>223</v>
      </c>
      <c r="C11" s="105"/>
      <c r="D11" s="726"/>
      <c r="E11" s="105"/>
    </row>
    <row r="12" spans="2:6" ht="10.5" customHeight="1" x14ac:dyDescent="0.3">
      <c r="B12" s="105"/>
      <c r="C12" s="105"/>
      <c r="D12" s="726"/>
      <c r="E12" s="105"/>
    </row>
    <row r="13" spans="2:6" ht="15.6" x14ac:dyDescent="0.3">
      <c r="B13" s="105"/>
      <c r="C13" s="185" t="s">
        <v>220</v>
      </c>
      <c r="D13" s="726"/>
      <c r="E13" s="105"/>
      <c r="F13" s="721" t="s">
        <v>180</v>
      </c>
    </row>
    <row r="14" spans="2:6" ht="10.5" customHeight="1" x14ac:dyDescent="0.3">
      <c r="B14" s="105"/>
      <c r="C14" s="105"/>
      <c r="D14" s="726"/>
      <c r="E14" s="105"/>
    </row>
    <row r="15" spans="2:6" ht="15.6" x14ac:dyDescent="0.3">
      <c r="B15" s="105"/>
      <c r="C15" s="105"/>
      <c r="D15" s="727" t="s">
        <v>221</v>
      </c>
      <c r="E15" s="105"/>
      <c r="F15" s="722" t="s">
        <v>224</v>
      </c>
    </row>
    <row r="16" spans="2:6" ht="15.6" x14ac:dyDescent="0.3">
      <c r="B16" s="105"/>
      <c r="C16" s="105"/>
      <c r="D16" s="733">
        <f>D4</f>
        <v>2025</v>
      </c>
      <c r="E16" s="105"/>
      <c r="F16" s="723" t="s">
        <v>183</v>
      </c>
    </row>
    <row r="17" spans="2:6" ht="15.6" x14ac:dyDescent="0.3">
      <c r="B17" s="105"/>
      <c r="C17" s="105"/>
      <c r="D17" s="733">
        <f>D5</f>
        <v>2026</v>
      </c>
      <c r="E17" s="105"/>
      <c r="F17" s="723" t="s">
        <v>183</v>
      </c>
    </row>
    <row r="18" spans="2:6" ht="15.6" x14ac:dyDescent="0.3">
      <c r="B18" s="105"/>
      <c r="C18" s="105"/>
      <c r="D18" s="733">
        <f>D6</f>
        <v>2027</v>
      </c>
      <c r="E18" s="105"/>
      <c r="F18" s="723" t="s">
        <v>183</v>
      </c>
    </row>
    <row r="19" spans="2:6" ht="15.6" x14ac:dyDescent="0.3">
      <c r="B19" s="105"/>
      <c r="C19" s="105"/>
      <c r="D19" s="733">
        <f>D7</f>
        <v>2028</v>
      </c>
      <c r="E19" s="105"/>
      <c r="F19" s="723" t="s">
        <v>183</v>
      </c>
    </row>
    <row r="20" spans="2:6" ht="15.6" x14ac:dyDescent="0.3">
      <c r="B20" s="105"/>
      <c r="C20" s="105"/>
      <c r="D20" s="733">
        <f>D8</f>
        <v>2029</v>
      </c>
      <c r="E20" s="105"/>
      <c r="F20" s="723" t="s">
        <v>183</v>
      </c>
    </row>
    <row r="21" spans="2:6" ht="10.5" customHeight="1" x14ac:dyDescent="0.3">
      <c r="B21" s="105"/>
      <c r="C21" s="105"/>
      <c r="D21" s="726"/>
      <c r="E21" s="105"/>
    </row>
    <row r="22" spans="2:6" ht="15.6" x14ac:dyDescent="0.3">
      <c r="B22" s="105"/>
      <c r="C22" s="185" t="s">
        <v>225</v>
      </c>
      <c r="D22" s="726"/>
      <c r="E22" s="105"/>
      <c r="F22" s="721" t="s">
        <v>180</v>
      </c>
    </row>
    <row r="23" spans="2:6" ht="10.5" customHeight="1" x14ac:dyDescent="0.3">
      <c r="B23" s="105"/>
      <c r="C23" s="105"/>
      <c r="D23" s="726"/>
      <c r="E23" s="105"/>
    </row>
    <row r="24" spans="2:6" ht="15.6" x14ac:dyDescent="0.3">
      <c r="B24" s="105"/>
      <c r="C24" s="105"/>
      <c r="D24" s="727" t="s">
        <v>226</v>
      </c>
      <c r="E24" s="105"/>
      <c r="F24" s="722" t="s">
        <v>227</v>
      </c>
    </row>
    <row r="25" spans="2:6" ht="15.6" x14ac:dyDescent="0.3">
      <c r="B25" s="105"/>
      <c r="C25" s="105"/>
      <c r="D25" s="732">
        <f>D16</f>
        <v>2025</v>
      </c>
      <c r="E25" s="105"/>
      <c r="F25" s="723" t="s">
        <v>183</v>
      </c>
    </row>
    <row r="26" spans="2:6" ht="15.6" x14ac:dyDescent="0.3">
      <c r="B26" s="105"/>
      <c r="C26" s="105"/>
      <c r="D26" s="728">
        <f>D17</f>
        <v>2026</v>
      </c>
      <c r="E26" s="105"/>
      <c r="F26" s="723" t="s">
        <v>183</v>
      </c>
    </row>
    <row r="27" spans="2:6" ht="15.6" x14ac:dyDescent="0.3">
      <c r="B27" s="105"/>
      <c r="C27" s="105"/>
      <c r="D27" s="728">
        <f>D18</f>
        <v>2027</v>
      </c>
      <c r="E27" s="105"/>
      <c r="F27" s="723" t="s">
        <v>183</v>
      </c>
    </row>
    <row r="28" spans="2:6" ht="15.6" x14ac:dyDescent="0.3">
      <c r="B28" s="105"/>
      <c r="C28" s="105"/>
      <c r="D28" s="728">
        <f>D19</f>
        <v>2028</v>
      </c>
      <c r="E28" s="105"/>
      <c r="F28" s="723" t="s">
        <v>183</v>
      </c>
    </row>
    <row r="29" spans="2:6" ht="15.6" x14ac:dyDescent="0.3">
      <c r="B29" s="105"/>
      <c r="C29" s="105"/>
      <c r="D29" s="728">
        <f>D20</f>
        <v>2029</v>
      </c>
      <c r="E29" s="105"/>
      <c r="F29" s="723" t="s">
        <v>183</v>
      </c>
    </row>
    <row r="30" spans="2:6" ht="10.5" customHeight="1" x14ac:dyDescent="0.3">
      <c r="B30" s="105"/>
      <c r="C30" s="105"/>
      <c r="D30" s="726"/>
      <c r="E30" s="105"/>
    </row>
    <row r="31" spans="2:6" ht="10.5" customHeight="1" x14ac:dyDescent="0.3">
      <c r="B31" s="105"/>
      <c r="C31" s="105"/>
      <c r="D31" s="726"/>
      <c r="E31" s="105"/>
    </row>
    <row r="32" spans="2:6" ht="15.6" x14ac:dyDescent="0.3">
      <c r="B32" s="174" t="s">
        <v>228</v>
      </c>
      <c r="C32" s="105"/>
      <c r="D32" s="726"/>
      <c r="E32" s="105"/>
    </row>
    <row r="33" spans="2:6" ht="10.5" customHeight="1" x14ac:dyDescent="0.3">
      <c r="B33" s="105"/>
      <c r="C33" s="105"/>
      <c r="D33" s="726"/>
      <c r="E33" s="105"/>
    </row>
    <row r="34" spans="2:6" ht="15.6" x14ac:dyDescent="0.3">
      <c r="B34" s="105"/>
      <c r="C34" s="185" t="s">
        <v>220</v>
      </c>
      <c r="D34" s="726"/>
      <c r="E34" s="105"/>
      <c r="F34" s="721" t="s">
        <v>180</v>
      </c>
    </row>
    <row r="35" spans="2:6" ht="10.5" customHeight="1" x14ac:dyDescent="0.3">
      <c r="B35" s="105"/>
      <c r="C35" s="105"/>
      <c r="D35" s="726"/>
      <c r="E35" s="105"/>
    </row>
    <row r="36" spans="2:6" ht="15.6" x14ac:dyDescent="0.3">
      <c r="B36" s="105"/>
      <c r="C36" s="105"/>
      <c r="D36" s="727" t="s">
        <v>221</v>
      </c>
      <c r="E36" s="105"/>
      <c r="F36" s="722" t="s">
        <v>229</v>
      </c>
    </row>
    <row r="37" spans="2:6" ht="15.6" x14ac:dyDescent="0.3">
      <c r="B37" s="105"/>
      <c r="C37" s="105"/>
      <c r="D37" s="733">
        <f>D25</f>
        <v>2025</v>
      </c>
      <c r="E37" s="105"/>
      <c r="F37" s="723" t="s">
        <v>183</v>
      </c>
    </row>
    <row r="38" spans="2:6" ht="15.6" x14ac:dyDescent="0.3">
      <c r="B38" s="105"/>
      <c r="C38" s="105"/>
      <c r="D38" s="733">
        <f>D26</f>
        <v>2026</v>
      </c>
      <c r="E38" s="105"/>
      <c r="F38" s="723" t="s">
        <v>183</v>
      </c>
    </row>
    <row r="39" spans="2:6" ht="15.6" x14ac:dyDescent="0.3">
      <c r="B39" s="105"/>
      <c r="C39" s="105"/>
      <c r="D39" s="733">
        <f>D27</f>
        <v>2027</v>
      </c>
      <c r="E39" s="105"/>
      <c r="F39" s="723" t="s">
        <v>183</v>
      </c>
    </row>
    <row r="40" spans="2:6" ht="15.6" x14ac:dyDescent="0.3">
      <c r="B40" s="105"/>
      <c r="C40" s="105"/>
      <c r="D40" s="733">
        <f>D28</f>
        <v>2028</v>
      </c>
      <c r="E40" s="105"/>
      <c r="F40" s="723" t="s">
        <v>183</v>
      </c>
    </row>
    <row r="41" spans="2:6" ht="15.6" x14ac:dyDescent="0.3">
      <c r="B41" s="105"/>
      <c r="C41" s="105"/>
      <c r="D41" s="733">
        <f>D29</f>
        <v>2029</v>
      </c>
      <c r="E41" s="105"/>
      <c r="F41" s="723" t="s">
        <v>183</v>
      </c>
    </row>
    <row r="42" spans="2:6" ht="10.5" customHeight="1" x14ac:dyDescent="0.3">
      <c r="B42" s="105"/>
      <c r="C42" s="105"/>
      <c r="D42" s="726"/>
      <c r="E42" s="105"/>
    </row>
    <row r="43" spans="2:6" ht="15.6" x14ac:dyDescent="0.3">
      <c r="B43" s="105"/>
      <c r="C43" s="185" t="s">
        <v>225</v>
      </c>
      <c r="D43" s="726"/>
      <c r="E43" s="105"/>
      <c r="F43" s="721" t="s">
        <v>180</v>
      </c>
    </row>
    <row r="44" spans="2:6" ht="10.5" customHeight="1" x14ac:dyDescent="0.3">
      <c r="B44" s="105"/>
      <c r="C44" s="105"/>
      <c r="D44" s="726"/>
      <c r="E44" s="105"/>
    </row>
    <row r="45" spans="2:6" ht="15.6" x14ac:dyDescent="0.3">
      <c r="B45" s="105"/>
      <c r="C45" s="105"/>
      <c r="D45" s="727" t="s">
        <v>226</v>
      </c>
      <c r="E45" s="105"/>
      <c r="F45" s="722" t="s">
        <v>230</v>
      </c>
    </row>
    <row r="46" spans="2:6" ht="15.6" x14ac:dyDescent="0.3">
      <c r="B46" s="105"/>
      <c r="C46" s="105"/>
      <c r="D46" s="732">
        <f>D37</f>
        <v>2025</v>
      </c>
      <c r="E46" s="105"/>
      <c r="F46" s="723" t="s">
        <v>183</v>
      </c>
    </row>
    <row r="47" spans="2:6" ht="15.6" x14ac:dyDescent="0.3">
      <c r="B47" s="105"/>
      <c r="C47" s="105"/>
      <c r="D47" s="728">
        <f>D38</f>
        <v>2026</v>
      </c>
      <c r="E47" s="105"/>
      <c r="F47" s="723" t="s">
        <v>183</v>
      </c>
    </row>
    <row r="48" spans="2:6" ht="15.6" x14ac:dyDescent="0.3">
      <c r="B48" s="105"/>
      <c r="C48" s="105"/>
      <c r="D48" s="728">
        <f>D39</f>
        <v>2027</v>
      </c>
      <c r="E48" s="105"/>
      <c r="F48" s="723" t="s">
        <v>183</v>
      </c>
    </row>
    <row r="49" spans="2:71" ht="15.6" x14ac:dyDescent="0.3">
      <c r="B49" s="105"/>
      <c r="C49" s="105"/>
      <c r="D49" s="728">
        <f>D40</f>
        <v>2028</v>
      </c>
      <c r="E49" s="105"/>
      <c r="F49" s="723" t="s">
        <v>183</v>
      </c>
    </row>
    <row r="50" spans="2:71" ht="15.6" x14ac:dyDescent="0.3">
      <c r="B50" s="105"/>
      <c r="C50" s="105"/>
      <c r="D50" s="728">
        <f>D41</f>
        <v>2029</v>
      </c>
      <c r="E50" s="105"/>
      <c r="F50" s="723" t="s">
        <v>183</v>
      </c>
    </row>
    <row r="51" spans="2:71" ht="10.5" customHeight="1" x14ac:dyDescent="0.3">
      <c r="B51" s="105"/>
      <c r="C51" s="105"/>
      <c r="D51" s="726"/>
      <c r="E51" s="105"/>
    </row>
    <row r="52" spans="2:71" ht="10.5" customHeight="1" x14ac:dyDescent="0.3">
      <c r="B52" s="105"/>
      <c r="C52" s="185" t="s">
        <v>231</v>
      </c>
      <c r="D52" s="726"/>
      <c r="E52" s="105"/>
      <c r="F52" s="721" t="s">
        <v>180</v>
      </c>
    </row>
    <row r="53" spans="2:71" ht="10.5" customHeight="1" x14ac:dyDescent="0.3">
      <c r="B53" s="105"/>
      <c r="C53" s="105"/>
      <c r="D53" s="726"/>
      <c r="E53" s="105"/>
    </row>
    <row r="54" spans="2:71" ht="10.5" customHeight="1" x14ac:dyDescent="0.3">
      <c r="B54" s="105"/>
      <c r="C54" s="105"/>
      <c r="D54" s="727" t="s">
        <v>232</v>
      </c>
      <c r="E54" s="105"/>
      <c r="F54" s="722" t="s">
        <v>233</v>
      </c>
    </row>
    <row r="55" spans="2:71" ht="10.5" customHeight="1" x14ac:dyDescent="0.3">
      <c r="B55" s="105"/>
      <c r="C55" s="105"/>
      <c r="D55" s="728" t="s">
        <v>15</v>
      </c>
      <c r="E55" s="105"/>
    </row>
    <row r="56" spans="2:71" ht="10.5" customHeight="1" x14ac:dyDescent="0.3">
      <c r="B56" s="105"/>
      <c r="C56" s="105"/>
      <c r="D56" s="728" t="s">
        <v>234</v>
      </c>
      <c r="E56" s="105"/>
    </row>
    <row r="59" spans="2:71" ht="10.5" customHeight="1" x14ac:dyDescent="0.3">
      <c r="D59" s="734" t="e">
        <f>'Financial Statement Full'!#REF!</f>
        <v>#REF!</v>
      </c>
      <c r="K59" s="98"/>
      <c r="L59" s="133">
        <f t="shared" ref="L59:AQ59" si="0">IF(MONTH(L60)=1,YEAR(L60),IF(MONTH(L60)&lt;=DD_TS_Fin_Yr_End_Mth,YEAR(L60),YEAR(L60)+1))</f>
        <v>2025</v>
      </c>
      <c r="M59" s="133">
        <f t="shared" si="0"/>
        <v>2025</v>
      </c>
      <c r="N59" s="133">
        <f t="shared" si="0"/>
        <v>2025</v>
      </c>
      <c r="O59" s="133">
        <f t="shared" si="0"/>
        <v>2025</v>
      </c>
      <c r="P59" s="133">
        <f t="shared" si="0"/>
        <v>2025</v>
      </c>
      <c r="Q59" s="133">
        <f t="shared" si="0"/>
        <v>2025</v>
      </c>
      <c r="R59" s="133">
        <f t="shared" si="0"/>
        <v>2025</v>
      </c>
      <c r="S59" s="133">
        <f t="shared" si="0"/>
        <v>2025</v>
      </c>
      <c r="T59" s="133">
        <f t="shared" si="0"/>
        <v>2025</v>
      </c>
      <c r="U59" s="133">
        <f t="shared" si="0"/>
        <v>2025</v>
      </c>
      <c r="V59" s="133">
        <f t="shared" si="0"/>
        <v>2025</v>
      </c>
      <c r="W59" s="133">
        <f t="shared" si="0"/>
        <v>2025</v>
      </c>
      <c r="X59" s="133">
        <f t="shared" si="0"/>
        <v>2026</v>
      </c>
      <c r="Y59" s="133">
        <f t="shared" si="0"/>
        <v>2026</v>
      </c>
      <c r="Z59" s="133">
        <f t="shared" si="0"/>
        <v>2026</v>
      </c>
      <c r="AA59" s="133">
        <f t="shared" si="0"/>
        <v>2026</v>
      </c>
      <c r="AB59" s="133">
        <f t="shared" si="0"/>
        <v>2026</v>
      </c>
      <c r="AC59" s="133">
        <f t="shared" si="0"/>
        <v>2026</v>
      </c>
      <c r="AD59" s="133">
        <f t="shared" si="0"/>
        <v>2026</v>
      </c>
      <c r="AE59" s="133">
        <f t="shared" si="0"/>
        <v>2026</v>
      </c>
      <c r="AF59" s="133">
        <f t="shared" si="0"/>
        <v>2026</v>
      </c>
      <c r="AG59" s="133">
        <f t="shared" si="0"/>
        <v>2026</v>
      </c>
      <c r="AH59" s="133">
        <f t="shared" si="0"/>
        <v>2026</v>
      </c>
      <c r="AI59" s="133">
        <f t="shared" si="0"/>
        <v>2026</v>
      </c>
      <c r="AJ59" s="133">
        <f t="shared" si="0"/>
        <v>2027</v>
      </c>
      <c r="AK59" s="133">
        <f t="shared" si="0"/>
        <v>2027</v>
      </c>
      <c r="AL59" s="133">
        <f t="shared" si="0"/>
        <v>2027</v>
      </c>
      <c r="AM59" s="133">
        <f t="shared" si="0"/>
        <v>2027</v>
      </c>
      <c r="AN59" s="133">
        <f t="shared" si="0"/>
        <v>2027</v>
      </c>
      <c r="AO59" s="133">
        <f t="shared" si="0"/>
        <v>2027</v>
      </c>
      <c r="AP59" s="133">
        <f t="shared" si="0"/>
        <v>2027</v>
      </c>
      <c r="AQ59" s="133">
        <f t="shared" si="0"/>
        <v>2027</v>
      </c>
      <c r="AR59" s="133">
        <f t="shared" ref="AR59:BS59" si="1">IF(MONTH(AR60)=1,YEAR(AR60),IF(MONTH(AR60)&lt;=DD_TS_Fin_Yr_End_Mth,YEAR(AR60),YEAR(AR60)+1))</f>
        <v>2027</v>
      </c>
      <c r="AS59" s="133">
        <f t="shared" si="1"/>
        <v>2027</v>
      </c>
      <c r="AT59" s="133">
        <f t="shared" si="1"/>
        <v>2027</v>
      </c>
      <c r="AU59" s="133">
        <f t="shared" si="1"/>
        <v>2027</v>
      </c>
      <c r="AV59" s="133">
        <f t="shared" si="1"/>
        <v>2028</v>
      </c>
      <c r="AW59" s="133">
        <f t="shared" si="1"/>
        <v>2028</v>
      </c>
      <c r="AX59" s="133">
        <f t="shared" si="1"/>
        <v>2028</v>
      </c>
      <c r="AY59" s="133">
        <f t="shared" si="1"/>
        <v>2028</v>
      </c>
      <c r="AZ59" s="133">
        <f t="shared" si="1"/>
        <v>2028</v>
      </c>
      <c r="BA59" s="133">
        <f t="shared" si="1"/>
        <v>2028</v>
      </c>
      <c r="BB59" s="133">
        <f t="shared" si="1"/>
        <v>2028</v>
      </c>
      <c r="BC59" s="133">
        <f t="shared" si="1"/>
        <v>2028</v>
      </c>
      <c r="BD59" s="133">
        <f t="shared" si="1"/>
        <v>2028</v>
      </c>
      <c r="BE59" s="133">
        <f t="shared" si="1"/>
        <v>2028</v>
      </c>
      <c r="BF59" s="133">
        <f t="shared" si="1"/>
        <v>2028</v>
      </c>
      <c r="BG59" s="133">
        <f t="shared" si="1"/>
        <v>2028</v>
      </c>
      <c r="BH59" s="133">
        <f t="shared" si="1"/>
        <v>2029</v>
      </c>
      <c r="BI59" s="133">
        <f t="shared" si="1"/>
        <v>2029</v>
      </c>
      <c r="BJ59" s="133">
        <f t="shared" si="1"/>
        <v>2029</v>
      </c>
      <c r="BK59" s="133">
        <f t="shared" si="1"/>
        <v>2029</v>
      </c>
      <c r="BL59" s="133">
        <f t="shared" si="1"/>
        <v>2029</v>
      </c>
      <c r="BM59" s="133">
        <f t="shared" si="1"/>
        <v>2029</v>
      </c>
      <c r="BN59" s="133">
        <f t="shared" si="1"/>
        <v>2029</v>
      </c>
      <c r="BO59" s="133">
        <f t="shared" si="1"/>
        <v>2029</v>
      </c>
      <c r="BP59" s="133">
        <f t="shared" si="1"/>
        <v>2029</v>
      </c>
      <c r="BQ59" s="133">
        <f t="shared" si="1"/>
        <v>2029</v>
      </c>
      <c r="BR59" s="133">
        <f t="shared" si="1"/>
        <v>2029</v>
      </c>
      <c r="BS59" s="133">
        <f t="shared" si="1"/>
        <v>2029</v>
      </c>
    </row>
    <row r="60" spans="2:71" ht="10.5" customHeight="1" x14ac:dyDescent="0.3">
      <c r="D60" s="734" t="e">
        <f>'Financial Statement Full'!#REF!</f>
        <v>#REF!</v>
      </c>
      <c r="L60" s="178">
        <f t="shared" ref="L60:BS60" si="2">L62</f>
        <v>45688</v>
      </c>
      <c r="M60" s="178">
        <f t="shared" si="2"/>
        <v>45716</v>
      </c>
      <c r="N60" s="178">
        <f t="shared" si="2"/>
        <v>45747</v>
      </c>
      <c r="O60" s="178">
        <f t="shared" si="2"/>
        <v>45777</v>
      </c>
      <c r="P60" s="178">
        <f t="shared" si="2"/>
        <v>45808</v>
      </c>
      <c r="Q60" s="178">
        <f t="shared" si="2"/>
        <v>45838</v>
      </c>
      <c r="R60" s="178">
        <f t="shared" si="2"/>
        <v>45869</v>
      </c>
      <c r="S60" s="178">
        <f t="shared" si="2"/>
        <v>45900</v>
      </c>
      <c r="T60" s="178">
        <f t="shared" si="2"/>
        <v>45930</v>
      </c>
      <c r="U60" s="178">
        <f t="shared" si="2"/>
        <v>45961</v>
      </c>
      <c r="V60" s="178">
        <f t="shared" si="2"/>
        <v>45991</v>
      </c>
      <c r="W60" s="178">
        <f t="shared" si="2"/>
        <v>46022</v>
      </c>
      <c r="X60" s="178">
        <f t="shared" si="2"/>
        <v>46053</v>
      </c>
      <c r="Y60" s="178">
        <f t="shared" si="2"/>
        <v>46081</v>
      </c>
      <c r="Z60" s="178">
        <f t="shared" si="2"/>
        <v>46112</v>
      </c>
      <c r="AA60" s="178">
        <f t="shared" si="2"/>
        <v>46142</v>
      </c>
      <c r="AB60" s="178">
        <f t="shared" si="2"/>
        <v>46173</v>
      </c>
      <c r="AC60" s="178">
        <f t="shared" si="2"/>
        <v>46203</v>
      </c>
      <c r="AD60" s="178">
        <f t="shared" si="2"/>
        <v>46234</v>
      </c>
      <c r="AE60" s="178">
        <f t="shared" si="2"/>
        <v>46265</v>
      </c>
      <c r="AF60" s="178">
        <f t="shared" si="2"/>
        <v>46295</v>
      </c>
      <c r="AG60" s="178">
        <f t="shared" si="2"/>
        <v>46326</v>
      </c>
      <c r="AH60" s="178">
        <f t="shared" si="2"/>
        <v>46356</v>
      </c>
      <c r="AI60" s="178">
        <f t="shared" si="2"/>
        <v>46387</v>
      </c>
      <c r="AJ60" s="178">
        <f t="shared" si="2"/>
        <v>46418</v>
      </c>
      <c r="AK60" s="178">
        <f t="shared" si="2"/>
        <v>46446</v>
      </c>
      <c r="AL60" s="178">
        <f t="shared" si="2"/>
        <v>46477</v>
      </c>
      <c r="AM60" s="178">
        <f t="shared" si="2"/>
        <v>46507</v>
      </c>
      <c r="AN60" s="178">
        <f t="shared" si="2"/>
        <v>46538</v>
      </c>
      <c r="AO60" s="178">
        <f t="shared" si="2"/>
        <v>46568</v>
      </c>
      <c r="AP60" s="178">
        <f t="shared" si="2"/>
        <v>46599</v>
      </c>
      <c r="AQ60" s="178">
        <f t="shared" si="2"/>
        <v>46630</v>
      </c>
      <c r="AR60" s="178">
        <f t="shared" si="2"/>
        <v>46660</v>
      </c>
      <c r="AS60" s="178">
        <f t="shared" si="2"/>
        <v>46691</v>
      </c>
      <c r="AT60" s="178">
        <f t="shared" si="2"/>
        <v>46721</v>
      </c>
      <c r="AU60" s="178">
        <f t="shared" si="2"/>
        <v>46752</v>
      </c>
      <c r="AV60" s="178">
        <f t="shared" si="2"/>
        <v>46783</v>
      </c>
      <c r="AW60" s="178">
        <f t="shared" si="2"/>
        <v>46812</v>
      </c>
      <c r="AX60" s="178">
        <f t="shared" si="2"/>
        <v>46843</v>
      </c>
      <c r="AY60" s="178">
        <f t="shared" si="2"/>
        <v>46873</v>
      </c>
      <c r="AZ60" s="178">
        <f t="shared" si="2"/>
        <v>46904</v>
      </c>
      <c r="BA60" s="178">
        <f t="shared" si="2"/>
        <v>46934</v>
      </c>
      <c r="BB60" s="178">
        <f t="shared" si="2"/>
        <v>46965</v>
      </c>
      <c r="BC60" s="178">
        <f t="shared" si="2"/>
        <v>46996</v>
      </c>
      <c r="BD60" s="178">
        <f t="shared" si="2"/>
        <v>47026</v>
      </c>
      <c r="BE60" s="178">
        <f t="shared" si="2"/>
        <v>47057</v>
      </c>
      <c r="BF60" s="178">
        <f t="shared" si="2"/>
        <v>47087</v>
      </c>
      <c r="BG60" s="178">
        <f t="shared" si="2"/>
        <v>47118</v>
      </c>
      <c r="BH60" s="178">
        <f t="shared" si="2"/>
        <v>47149</v>
      </c>
      <c r="BI60" s="178">
        <f t="shared" si="2"/>
        <v>47177</v>
      </c>
      <c r="BJ60" s="178">
        <f t="shared" si="2"/>
        <v>47208</v>
      </c>
      <c r="BK60" s="178">
        <f t="shared" si="2"/>
        <v>47238</v>
      </c>
      <c r="BL60" s="178">
        <f t="shared" si="2"/>
        <v>47269</v>
      </c>
      <c r="BM60" s="178">
        <f t="shared" si="2"/>
        <v>47299</v>
      </c>
      <c r="BN60" s="178">
        <f t="shared" si="2"/>
        <v>47330</v>
      </c>
      <c r="BO60" s="178">
        <f t="shared" si="2"/>
        <v>47361</v>
      </c>
      <c r="BP60" s="178">
        <f t="shared" si="2"/>
        <v>47391</v>
      </c>
      <c r="BQ60" s="178">
        <f t="shared" si="2"/>
        <v>47422</v>
      </c>
      <c r="BR60" s="178">
        <f t="shared" si="2"/>
        <v>47452</v>
      </c>
      <c r="BS60" s="178">
        <f t="shared" si="2"/>
        <v>47483</v>
      </c>
    </row>
    <row r="61" spans="2:71" ht="10.5" customHeight="1" x14ac:dyDescent="0.3">
      <c r="C61" s="50"/>
      <c r="D61" s="735" t="e">
        <f>'Financial Statement Full'!#REF!</f>
        <v>#REF!</v>
      </c>
      <c r="E61" s="50"/>
      <c r="F61" s="724"/>
      <c r="G61" s="50"/>
      <c r="H61" s="50"/>
      <c r="I61" s="50"/>
      <c r="J61" s="50"/>
      <c r="K61" s="50"/>
      <c r="L61" s="186">
        <f t="shared" ref="L61:AQ61" si="3">EDATE(TS_Start_Date,(L63-1)*1)</f>
        <v>45658</v>
      </c>
      <c r="M61" s="186">
        <f t="shared" si="3"/>
        <v>45689</v>
      </c>
      <c r="N61" s="186">
        <f t="shared" si="3"/>
        <v>45717</v>
      </c>
      <c r="O61" s="186">
        <f t="shared" si="3"/>
        <v>45748</v>
      </c>
      <c r="P61" s="186">
        <f t="shared" si="3"/>
        <v>45778</v>
      </c>
      <c r="Q61" s="186">
        <f t="shared" si="3"/>
        <v>45809</v>
      </c>
      <c r="R61" s="186">
        <f t="shared" si="3"/>
        <v>45839</v>
      </c>
      <c r="S61" s="186">
        <f t="shared" si="3"/>
        <v>45870</v>
      </c>
      <c r="T61" s="186">
        <f t="shared" si="3"/>
        <v>45901</v>
      </c>
      <c r="U61" s="186">
        <f t="shared" si="3"/>
        <v>45931</v>
      </c>
      <c r="V61" s="186">
        <f t="shared" si="3"/>
        <v>45962</v>
      </c>
      <c r="W61" s="186">
        <f t="shared" si="3"/>
        <v>45992</v>
      </c>
      <c r="X61" s="186">
        <f t="shared" si="3"/>
        <v>46023</v>
      </c>
      <c r="Y61" s="186">
        <f t="shared" si="3"/>
        <v>46054</v>
      </c>
      <c r="Z61" s="186">
        <f t="shared" si="3"/>
        <v>46082</v>
      </c>
      <c r="AA61" s="186">
        <f t="shared" si="3"/>
        <v>46113</v>
      </c>
      <c r="AB61" s="186">
        <f t="shared" si="3"/>
        <v>46143</v>
      </c>
      <c r="AC61" s="186">
        <f t="shared" si="3"/>
        <v>46174</v>
      </c>
      <c r="AD61" s="186">
        <f t="shared" si="3"/>
        <v>46204</v>
      </c>
      <c r="AE61" s="186">
        <f t="shared" si="3"/>
        <v>46235</v>
      </c>
      <c r="AF61" s="186">
        <f t="shared" si="3"/>
        <v>46266</v>
      </c>
      <c r="AG61" s="186">
        <f t="shared" si="3"/>
        <v>46296</v>
      </c>
      <c r="AH61" s="186">
        <f t="shared" si="3"/>
        <v>46327</v>
      </c>
      <c r="AI61" s="186">
        <f t="shared" si="3"/>
        <v>46357</v>
      </c>
      <c r="AJ61" s="186">
        <f t="shared" si="3"/>
        <v>46388</v>
      </c>
      <c r="AK61" s="186">
        <f t="shared" si="3"/>
        <v>46419</v>
      </c>
      <c r="AL61" s="186">
        <f t="shared" si="3"/>
        <v>46447</v>
      </c>
      <c r="AM61" s="186">
        <f t="shared" si="3"/>
        <v>46478</v>
      </c>
      <c r="AN61" s="186">
        <f t="shared" si="3"/>
        <v>46508</v>
      </c>
      <c r="AO61" s="186">
        <f t="shared" si="3"/>
        <v>46539</v>
      </c>
      <c r="AP61" s="186">
        <f t="shared" si="3"/>
        <v>46569</v>
      </c>
      <c r="AQ61" s="186">
        <f t="shared" si="3"/>
        <v>46600</v>
      </c>
      <c r="AR61" s="186">
        <f t="shared" ref="AR61:BS61" si="4">EDATE(TS_Start_Date,(AR63-1)*1)</f>
        <v>46631</v>
      </c>
      <c r="AS61" s="186">
        <f t="shared" si="4"/>
        <v>46661</v>
      </c>
      <c r="AT61" s="186">
        <f t="shared" si="4"/>
        <v>46692</v>
      </c>
      <c r="AU61" s="186">
        <f t="shared" si="4"/>
        <v>46722</v>
      </c>
      <c r="AV61" s="186">
        <f t="shared" si="4"/>
        <v>46753</v>
      </c>
      <c r="AW61" s="186">
        <f t="shared" si="4"/>
        <v>46784</v>
      </c>
      <c r="AX61" s="186">
        <f t="shared" si="4"/>
        <v>46813</v>
      </c>
      <c r="AY61" s="186">
        <f t="shared" si="4"/>
        <v>46844</v>
      </c>
      <c r="AZ61" s="186">
        <f t="shared" si="4"/>
        <v>46874</v>
      </c>
      <c r="BA61" s="186">
        <f t="shared" si="4"/>
        <v>46905</v>
      </c>
      <c r="BB61" s="186">
        <f t="shared" si="4"/>
        <v>46935</v>
      </c>
      <c r="BC61" s="186">
        <f t="shared" si="4"/>
        <v>46966</v>
      </c>
      <c r="BD61" s="186">
        <f t="shared" si="4"/>
        <v>46997</v>
      </c>
      <c r="BE61" s="186">
        <f t="shared" si="4"/>
        <v>47027</v>
      </c>
      <c r="BF61" s="186">
        <f t="shared" si="4"/>
        <v>47058</v>
      </c>
      <c r="BG61" s="186">
        <f t="shared" si="4"/>
        <v>47088</v>
      </c>
      <c r="BH61" s="186">
        <f t="shared" si="4"/>
        <v>47119</v>
      </c>
      <c r="BI61" s="186">
        <f t="shared" si="4"/>
        <v>47150</v>
      </c>
      <c r="BJ61" s="186">
        <f t="shared" si="4"/>
        <v>47178</v>
      </c>
      <c r="BK61" s="186">
        <f t="shared" si="4"/>
        <v>47209</v>
      </c>
      <c r="BL61" s="186">
        <f t="shared" si="4"/>
        <v>47239</v>
      </c>
      <c r="BM61" s="186">
        <f t="shared" si="4"/>
        <v>47270</v>
      </c>
      <c r="BN61" s="186">
        <f t="shared" si="4"/>
        <v>47300</v>
      </c>
      <c r="BO61" s="186">
        <f t="shared" si="4"/>
        <v>47331</v>
      </c>
      <c r="BP61" s="186">
        <f t="shared" si="4"/>
        <v>47362</v>
      </c>
      <c r="BQ61" s="186">
        <f t="shared" si="4"/>
        <v>47392</v>
      </c>
      <c r="BR61" s="186">
        <f t="shared" si="4"/>
        <v>47423</v>
      </c>
      <c r="BS61" s="186">
        <f t="shared" si="4"/>
        <v>47453</v>
      </c>
    </row>
    <row r="62" spans="2:71" ht="10.5" customHeight="1" x14ac:dyDescent="0.3">
      <c r="C62" s="50"/>
      <c r="D62" s="735" t="e">
        <f>'Financial Statement Full'!#REF!</f>
        <v>#REF!</v>
      </c>
      <c r="E62" s="50"/>
      <c r="F62" s="724"/>
      <c r="G62" s="50"/>
      <c r="H62" s="50"/>
      <c r="I62" s="50"/>
      <c r="J62" s="50"/>
      <c r="K62" s="50"/>
      <c r="L62" s="175">
        <f t="shared" ref="L62:BS62" si="5">EDATE(L61,1)-1</f>
        <v>45688</v>
      </c>
      <c r="M62" s="175">
        <f t="shared" si="5"/>
        <v>45716</v>
      </c>
      <c r="N62" s="175">
        <f t="shared" si="5"/>
        <v>45747</v>
      </c>
      <c r="O62" s="175">
        <f t="shared" si="5"/>
        <v>45777</v>
      </c>
      <c r="P62" s="175">
        <f t="shared" si="5"/>
        <v>45808</v>
      </c>
      <c r="Q62" s="175">
        <f t="shared" si="5"/>
        <v>45838</v>
      </c>
      <c r="R62" s="175">
        <f t="shared" si="5"/>
        <v>45869</v>
      </c>
      <c r="S62" s="175">
        <f t="shared" si="5"/>
        <v>45900</v>
      </c>
      <c r="T62" s="175">
        <f t="shared" si="5"/>
        <v>45930</v>
      </c>
      <c r="U62" s="175">
        <f t="shared" si="5"/>
        <v>45961</v>
      </c>
      <c r="V62" s="175">
        <f t="shared" si="5"/>
        <v>45991</v>
      </c>
      <c r="W62" s="175">
        <f t="shared" si="5"/>
        <v>46022</v>
      </c>
      <c r="X62" s="175">
        <f t="shared" si="5"/>
        <v>46053</v>
      </c>
      <c r="Y62" s="175">
        <f t="shared" si="5"/>
        <v>46081</v>
      </c>
      <c r="Z62" s="175">
        <f t="shared" si="5"/>
        <v>46112</v>
      </c>
      <c r="AA62" s="175">
        <f t="shared" si="5"/>
        <v>46142</v>
      </c>
      <c r="AB62" s="175">
        <f t="shared" si="5"/>
        <v>46173</v>
      </c>
      <c r="AC62" s="175">
        <f t="shared" si="5"/>
        <v>46203</v>
      </c>
      <c r="AD62" s="175">
        <f t="shared" si="5"/>
        <v>46234</v>
      </c>
      <c r="AE62" s="175">
        <f t="shared" si="5"/>
        <v>46265</v>
      </c>
      <c r="AF62" s="175">
        <f t="shared" si="5"/>
        <v>46295</v>
      </c>
      <c r="AG62" s="175">
        <f t="shared" si="5"/>
        <v>46326</v>
      </c>
      <c r="AH62" s="175">
        <f t="shared" si="5"/>
        <v>46356</v>
      </c>
      <c r="AI62" s="175">
        <f t="shared" si="5"/>
        <v>46387</v>
      </c>
      <c r="AJ62" s="175">
        <f t="shared" si="5"/>
        <v>46418</v>
      </c>
      <c r="AK62" s="175">
        <f t="shared" si="5"/>
        <v>46446</v>
      </c>
      <c r="AL62" s="175">
        <f t="shared" si="5"/>
        <v>46477</v>
      </c>
      <c r="AM62" s="175">
        <f t="shared" si="5"/>
        <v>46507</v>
      </c>
      <c r="AN62" s="175">
        <f t="shared" si="5"/>
        <v>46538</v>
      </c>
      <c r="AO62" s="175">
        <f t="shared" si="5"/>
        <v>46568</v>
      </c>
      <c r="AP62" s="175">
        <f t="shared" si="5"/>
        <v>46599</v>
      </c>
      <c r="AQ62" s="175">
        <f t="shared" si="5"/>
        <v>46630</v>
      </c>
      <c r="AR62" s="175">
        <f t="shared" si="5"/>
        <v>46660</v>
      </c>
      <c r="AS62" s="175">
        <f t="shared" si="5"/>
        <v>46691</v>
      </c>
      <c r="AT62" s="175">
        <f t="shared" si="5"/>
        <v>46721</v>
      </c>
      <c r="AU62" s="175">
        <f t="shared" si="5"/>
        <v>46752</v>
      </c>
      <c r="AV62" s="175">
        <f t="shared" si="5"/>
        <v>46783</v>
      </c>
      <c r="AW62" s="175">
        <f t="shared" si="5"/>
        <v>46812</v>
      </c>
      <c r="AX62" s="175">
        <f t="shared" si="5"/>
        <v>46843</v>
      </c>
      <c r="AY62" s="175">
        <f t="shared" si="5"/>
        <v>46873</v>
      </c>
      <c r="AZ62" s="175">
        <f t="shared" si="5"/>
        <v>46904</v>
      </c>
      <c r="BA62" s="175">
        <f t="shared" si="5"/>
        <v>46934</v>
      </c>
      <c r="BB62" s="175">
        <f t="shared" si="5"/>
        <v>46965</v>
      </c>
      <c r="BC62" s="175">
        <f t="shared" si="5"/>
        <v>46996</v>
      </c>
      <c r="BD62" s="175">
        <f t="shared" si="5"/>
        <v>47026</v>
      </c>
      <c r="BE62" s="175">
        <f t="shared" si="5"/>
        <v>47057</v>
      </c>
      <c r="BF62" s="175">
        <f t="shared" si="5"/>
        <v>47087</v>
      </c>
      <c r="BG62" s="175">
        <f t="shared" si="5"/>
        <v>47118</v>
      </c>
      <c r="BH62" s="175">
        <f t="shared" si="5"/>
        <v>47149</v>
      </c>
      <c r="BI62" s="175">
        <f t="shared" si="5"/>
        <v>47177</v>
      </c>
      <c r="BJ62" s="175">
        <f t="shared" si="5"/>
        <v>47208</v>
      </c>
      <c r="BK62" s="175">
        <f t="shared" si="5"/>
        <v>47238</v>
      </c>
      <c r="BL62" s="175">
        <f t="shared" si="5"/>
        <v>47269</v>
      </c>
      <c r="BM62" s="175">
        <f t="shared" si="5"/>
        <v>47299</v>
      </c>
      <c r="BN62" s="175">
        <f t="shared" si="5"/>
        <v>47330</v>
      </c>
      <c r="BO62" s="175">
        <f t="shared" si="5"/>
        <v>47361</v>
      </c>
      <c r="BP62" s="175">
        <f t="shared" si="5"/>
        <v>47391</v>
      </c>
      <c r="BQ62" s="175">
        <f t="shared" si="5"/>
        <v>47422</v>
      </c>
      <c r="BR62" s="175">
        <f t="shared" si="5"/>
        <v>47452</v>
      </c>
      <c r="BS62" s="175">
        <f t="shared" si="5"/>
        <v>47483</v>
      </c>
    </row>
    <row r="63" spans="2:71" ht="10.5" customHeight="1" x14ac:dyDescent="0.3">
      <c r="C63" s="50"/>
      <c r="D63" s="735" t="e">
        <f>'Financial Statement Full'!#REF!</f>
        <v>#REF!</v>
      </c>
      <c r="E63" s="50"/>
      <c r="F63" s="724"/>
      <c r="G63" s="50"/>
      <c r="H63" s="50"/>
      <c r="I63" s="50"/>
      <c r="J63" s="50"/>
      <c r="K63" s="50"/>
      <c r="L63" s="59">
        <f>COLUMNS($L63:L63)</f>
        <v>1</v>
      </c>
      <c r="M63" s="59">
        <f>COLUMNS($L63:M63)</f>
        <v>2</v>
      </c>
      <c r="N63" s="59">
        <f>COLUMNS($L63:N63)</f>
        <v>3</v>
      </c>
      <c r="O63" s="59">
        <f>COLUMNS($L63:O63)</f>
        <v>4</v>
      </c>
      <c r="P63" s="59">
        <f>COLUMNS($L63:P63)</f>
        <v>5</v>
      </c>
      <c r="Q63" s="59">
        <f>COLUMNS($L63:Q63)</f>
        <v>6</v>
      </c>
      <c r="R63" s="59">
        <f>COLUMNS($L63:R63)</f>
        <v>7</v>
      </c>
      <c r="S63" s="59">
        <f>COLUMNS($L63:S63)</f>
        <v>8</v>
      </c>
      <c r="T63" s="59">
        <f>COLUMNS($L63:T63)</f>
        <v>9</v>
      </c>
      <c r="U63" s="59">
        <f>COLUMNS($L63:U63)</f>
        <v>10</v>
      </c>
      <c r="V63" s="59">
        <f>COLUMNS($L63:V63)</f>
        <v>11</v>
      </c>
      <c r="W63" s="59">
        <f>COLUMNS($L63:W63)</f>
        <v>12</v>
      </c>
      <c r="X63" s="59">
        <f>COLUMNS($L63:X63)</f>
        <v>13</v>
      </c>
      <c r="Y63" s="59">
        <f>COLUMNS($L63:Y63)</f>
        <v>14</v>
      </c>
      <c r="Z63" s="59">
        <f>COLUMNS($L63:Z63)</f>
        <v>15</v>
      </c>
      <c r="AA63" s="59">
        <f>COLUMNS($L63:AA63)</f>
        <v>16</v>
      </c>
      <c r="AB63" s="59">
        <f>COLUMNS($L63:AB63)</f>
        <v>17</v>
      </c>
      <c r="AC63" s="59">
        <f>COLUMNS($L63:AC63)</f>
        <v>18</v>
      </c>
      <c r="AD63" s="59">
        <f>COLUMNS($L63:AD63)</f>
        <v>19</v>
      </c>
      <c r="AE63" s="59">
        <f>COLUMNS($L63:AE63)</f>
        <v>20</v>
      </c>
      <c r="AF63" s="59">
        <f>COLUMNS($L63:AF63)</f>
        <v>21</v>
      </c>
      <c r="AG63" s="59">
        <f>COLUMNS($L63:AG63)</f>
        <v>22</v>
      </c>
      <c r="AH63" s="59">
        <f>COLUMNS($L63:AH63)</f>
        <v>23</v>
      </c>
      <c r="AI63" s="59">
        <f>COLUMNS($L63:AI63)</f>
        <v>24</v>
      </c>
      <c r="AJ63" s="59">
        <f>COLUMNS($L63:AJ63)</f>
        <v>25</v>
      </c>
      <c r="AK63" s="59">
        <f>COLUMNS($L63:AK63)</f>
        <v>26</v>
      </c>
      <c r="AL63" s="59">
        <f>COLUMNS($L63:AL63)</f>
        <v>27</v>
      </c>
      <c r="AM63" s="59">
        <f>COLUMNS($L63:AM63)</f>
        <v>28</v>
      </c>
      <c r="AN63" s="59">
        <f>COLUMNS($L63:AN63)</f>
        <v>29</v>
      </c>
      <c r="AO63" s="59">
        <f>COLUMNS($L63:AO63)</f>
        <v>30</v>
      </c>
      <c r="AP63" s="59">
        <f>COLUMNS($L63:AP63)</f>
        <v>31</v>
      </c>
      <c r="AQ63" s="59">
        <f>COLUMNS($L63:AQ63)</f>
        <v>32</v>
      </c>
      <c r="AR63" s="59">
        <f>COLUMNS($L63:AR63)</f>
        <v>33</v>
      </c>
      <c r="AS63" s="59">
        <f>COLUMNS($L63:AS63)</f>
        <v>34</v>
      </c>
      <c r="AT63" s="59">
        <f>COLUMNS($L63:AT63)</f>
        <v>35</v>
      </c>
      <c r="AU63" s="59">
        <f>COLUMNS($L63:AU63)</f>
        <v>36</v>
      </c>
      <c r="AV63" s="59">
        <f>COLUMNS($L63:AV63)</f>
        <v>37</v>
      </c>
      <c r="AW63" s="59">
        <f>COLUMNS($L63:AW63)</f>
        <v>38</v>
      </c>
      <c r="AX63" s="59">
        <f>COLUMNS($L63:AX63)</f>
        <v>39</v>
      </c>
      <c r="AY63" s="59">
        <f>COLUMNS($L63:AY63)</f>
        <v>40</v>
      </c>
      <c r="AZ63" s="59">
        <f>COLUMNS($L63:AZ63)</f>
        <v>41</v>
      </c>
      <c r="BA63" s="59">
        <f>COLUMNS($L63:BA63)</f>
        <v>42</v>
      </c>
      <c r="BB63" s="59">
        <f>COLUMNS($L63:BB63)</f>
        <v>43</v>
      </c>
      <c r="BC63" s="59">
        <f>COLUMNS($L63:BC63)</f>
        <v>44</v>
      </c>
      <c r="BD63" s="59">
        <f>COLUMNS($L63:BD63)</f>
        <v>45</v>
      </c>
      <c r="BE63" s="59">
        <f>COLUMNS($L63:BE63)</f>
        <v>46</v>
      </c>
      <c r="BF63" s="59">
        <f>COLUMNS($L63:BF63)</f>
        <v>47</v>
      </c>
      <c r="BG63" s="59">
        <f>COLUMNS($L63:BG63)</f>
        <v>48</v>
      </c>
      <c r="BH63" s="59">
        <f>COLUMNS($L63:BH63)</f>
        <v>49</v>
      </c>
      <c r="BI63" s="59">
        <f>COLUMNS($L63:BI63)</f>
        <v>50</v>
      </c>
      <c r="BJ63" s="59">
        <f>COLUMNS($L63:BJ63)</f>
        <v>51</v>
      </c>
      <c r="BK63" s="59">
        <f>COLUMNS($L63:BK63)</f>
        <v>52</v>
      </c>
      <c r="BL63" s="59">
        <f>COLUMNS($L63:BL63)</f>
        <v>53</v>
      </c>
      <c r="BM63" s="59">
        <f>COLUMNS($L63:BM63)</f>
        <v>54</v>
      </c>
      <c r="BN63" s="59">
        <f>COLUMNS($L63:BN63)</f>
        <v>55</v>
      </c>
      <c r="BO63" s="59">
        <f>COLUMNS($L63:BO63)</f>
        <v>56</v>
      </c>
      <c r="BP63" s="59">
        <f>COLUMNS($L63:BP63)</f>
        <v>57</v>
      </c>
      <c r="BQ63" s="59">
        <f>COLUMNS($L63:BQ63)</f>
        <v>58</v>
      </c>
      <c r="BR63" s="59">
        <f>COLUMNS($L63:BR63)</f>
        <v>59</v>
      </c>
      <c r="BS63" s="59">
        <f>COLUMNS($L63:BS63)</f>
        <v>60</v>
      </c>
    </row>
    <row r="64" spans="2:71" ht="10.5" customHeight="1" x14ac:dyDescent="0.3">
      <c r="C64" s="50"/>
      <c r="D64" s="735" t="e">
        <f>'Financial Statement Full'!#REF!</f>
        <v>#REF!</v>
      </c>
      <c r="E64" s="50"/>
      <c r="F64" s="724"/>
      <c r="G64" s="50"/>
      <c r="H64" s="50"/>
      <c r="I64" s="50"/>
      <c r="J64" s="50"/>
      <c r="K64" s="50"/>
      <c r="L64" s="50">
        <f t="shared" ref="L64:BS64" si="6">YEAR(L60)</f>
        <v>2025</v>
      </c>
      <c r="M64" s="50">
        <f t="shared" si="6"/>
        <v>2025</v>
      </c>
      <c r="N64" s="50">
        <f t="shared" si="6"/>
        <v>2025</v>
      </c>
      <c r="O64" s="50">
        <f t="shared" si="6"/>
        <v>2025</v>
      </c>
      <c r="P64" s="50">
        <f t="shared" si="6"/>
        <v>2025</v>
      </c>
      <c r="Q64" s="50">
        <f t="shared" si="6"/>
        <v>2025</v>
      </c>
      <c r="R64" s="50">
        <f t="shared" si="6"/>
        <v>2025</v>
      </c>
      <c r="S64" s="50">
        <f t="shared" si="6"/>
        <v>2025</v>
      </c>
      <c r="T64" s="50">
        <f t="shared" si="6"/>
        <v>2025</v>
      </c>
      <c r="U64" s="50">
        <f t="shared" si="6"/>
        <v>2025</v>
      </c>
      <c r="V64" s="50">
        <f t="shared" si="6"/>
        <v>2025</v>
      </c>
      <c r="W64" s="50">
        <f t="shared" si="6"/>
        <v>2025</v>
      </c>
      <c r="X64" s="50">
        <f t="shared" si="6"/>
        <v>2026</v>
      </c>
      <c r="Y64" s="50">
        <f t="shared" si="6"/>
        <v>2026</v>
      </c>
      <c r="Z64" s="50">
        <f t="shared" si="6"/>
        <v>2026</v>
      </c>
      <c r="AA64" s="50">
        <f t="shared" si="6"/>
        <v>2026</v>
      </c>
      <c r="AB64" s="50">
        <f t="shared" si="6"/>
        <v>2026</v>
      </c>
      <c r="AC64" s="50">
        <f t="shared" si="6"/>
        <v>2026</v>
      </c>
      <c r="AD64" s="50">
        <f t="shared" si="6"/>
        <v>2026</v>
      </c>
      <c r="AE64" s="50">
        <f t="shared" si="6"/>
        <v>2026</v>
      </c>
      <c r="AF64" s="50">
        <f t="shared" si="6"/>
        <v>2026</v>
      </c>
      <c r="AG64" s="50">
        <f t="shared" si="6"/>
        <v>2026</v>
      </c>
      <c r="AH64" s="50">
        <f t="shared" si="6"/>
        <v>2026</v>
      </c>
      <c r="AI64" s="50">
        <f t="shared" si="6"/>
        <v>2026</v>
      </c>
      <c r="AJ64" s="50">
        <f t="shared" si="6"/>
        <v>2027</v>
      </c>
      <c r="AK64" s="50">
        <f t="shared" si="6"/>
        <v>2027</v>
      </c>
      <c r="AL64" s="50">
        <f t="shared" si="6"/>
        <v>2027</v>
      </c>
      <c r="AM64" s="50">
        <f t="shared" si="6"/>
        <v>2027</v>
      </c>
      <c r="AN64" s="50">
        <f t="shared" si="6"/>
        <v>2027</v>
      </c>
      <c r="AO64" s="50">
        <f t="shared" si="6"/>
        <v>2027</v>
      </c>
      <c r="AP64" s="50">
        <f t="shared" si="6"/>
        <v>2027</v>
      </c>
      <c r="AQ64" s="50">
        <f t="shared" si="6"/>
        <v>2027</v>
      </c>
      <c r="AR64" s="50">
        <f t="shared" si="6"/>
        <v>2027</v>
      </c>
      <c r="AS64" s="50">
        <f t="shared" si="6"/>
        <v>2027</v>
      </c>
      <c r="AT64" s="50">
        <f t="shared" si="6"/>
        <v>2027</v>
      </c>
      <c r="AU64" s="50">
        <f t="shared" si="6"/>
        <v>2027</v>
      </c>
      <c r="AV64" s="50">
        <f t="shared" si="6"/>
        <v>2028</v>
      </c>
      <c r="AW64" s="50">
        <f t="shared" si="6"/>
        <v>2028</v>
      </c>
      <c r="AX64" s="50">
        <f t="shared" si="6"/>
        <v>2028</v>
      </c>
      <c r="AY64" s="50">
        <f t="shared" si="6"/>
        <v>2028</v>
      </c>
      <c r="AZ64" s="50">
        <f t="shared" si="6"/>
        <v>2028</v>
      </c>
      <c r="BA64" s="50">
        <f t="shared" si="6"/>
        <v>2028</v>
      </c>
      <c r="BB64" s="50">
        <f t="shared" si="6"/>
        <v>2028</v>
      </c>
      <c r="BC64" s="50">
        <f t="shared" si="6"/>
        <v>2028</v>
      </c>
      <c r="BD64" s="50">
        <f t="shared" si="6"/>
        <v>2028</v>
      </c>
      <c r="BE64" s="50">
        <f t="shared" si="6"/>
        <v>2028</v>
      </c>
      <c r="BF64" s="50">
        <f t="shared" si="6"/>
        <v>2028</v>
      </c>
      <c r="BG64" s="50">
        <f t="shared" si="6"/>
        <v>2028</v>
      </c>
      <c r="BH64" s="50">
        <f t="shared" si="6"/>
        <v>2029</v>
      </c>
      <c r="BI64" s="50">
        <f t="shared" si="6"/>
        <v>2029</v>
      </c>
      <c r="BJ64" s="50">
        <f t="shared" si="6"/>
        <v>2029</v>
      </c>
      <c r="BK64" s="50">
        <f t="shared" si="6"/>
        <v>2029</v>
      </c>
      <c r="BL64" s="50">
        <f t="shared" si="6"/>
        <v>2029</v>
      </c>
      <c r="BM64" s="50">
        <f t="shared" si="6"/>
        <v>2029</v>
      </c>
      <c r="BN64" s="50">
        <f t="shared" si="6"/>
        <v>2029</v>
      </c>
      <c r="BO64" s="50">
        <f t="shared" si="6"/>
        <v>2029</v>
      </c>
      <c r="BP64" s="50">
        <f t="shared" si="6"/>
        <v>2029</v>
      </c>
      <c r="BQ64" s="50">
        <f t="shared" si="6"/>
        <v>2029</v>
      </c>
      <c r="BR64" s="50">
        <f t="shared" si="6"/>
        <v>2029</v>
      </c>
      <c r="BS64" s="50">
        <f t="shared" si="6"/>
        <v>2029</v>
      </c>
    </row>
    <row r="67" spans="4:71" ht="10.5" customHeight="1" x14ac:dyDescent="0.3">
      <c r="D67" s="734" t="e">
        <f>'Financial Statement Full'!#REF!</f>
        <v>#REF!</v>
      </c>
      <c r="E67" s="133"/>
      <c r="F67" s="725"/>
      <c r="G67" s="133"/>
      <c r="H67" s="133"/>
      <c r="I67" s="133"/>
      <c r="J67" s="133">
        <f t="shared" ref="J67:AO67" si="7">IF(MONTH(J68)=1,YEAR(J68),IF(MONTH(J68)&lt;=DD_TS_Fin_Yr_End_Mth,YEAR(J68),YEAR(J68)+1))</f>
        <v>2025</v>
      </c>
      <c r="K67" s="133">
        <f t="shared" si="7"/>
        <v>2025</v>
      </c>
      <c r="L67" s="133">
        <f t="shared" si="7"/>
        <v>2025</v>
      </c>
      <c r="M67" s="133">
        <f t="shared" si="7"/>
        <v>2025</v>
      </c>
      <c r="N67" s="133">
        <f t="shared" si="7"/>
        <v>2025</v>
      </c>
      <c r="O67" s="133">
        <f t="shared" si="7"/>
        <v>2025</v>
      </c>
      <c r="P67" s="133">
        <f t="shared" si="7"/>
        <v>2025</v>
      </c>
      <c r="Q67" s="133">
        <f t="shared" si="7"/>
        <v>2025</v>
      </c>
      <c r="R67" s="133">
        <f t="shared" si="7"/>
        <v>2025</v>
      </c>
      <c r="S67" s="133">
        <f t="shared" si="7"/>
        <v>2025</v>
      </c>
      <c r="T67" s="133">
        <f t="shared" si="7"/>
        <v>2025</v>
      </c>
      <c r="U67" s="133">
        <f t="shared" si="7"/>
        <v>2025</v>
      </c>
      <c r="V67" s="133">
        <f t="shared" si="7"/>
        <v>2026</v>
      </c>
      <c r="W67" s="133">
        <f t="shared" si="7"/>
        <v>2026</v>
      </c>
      <c r="X67" s="133">
        <f t="shared" si="7"/>
        <v>2026</v>
      </c>
      <c r="Y67" s="133">
        <f t="shared" si="7"/>
        <v>2026</v>
      </c>
      <c r="Z67" s="133">
        <f t="shared" si="7"/>
        <v>2026</v>
      </c>
      <c r="AA67" s="133">
        <f t="shared" si="7"/>
        <v>2026</v>
      </c>
      <c r="AB67" s="133">
        <f t="shared" si="7"/>
        <v>2026</v>
      </c>
      <c r="AC67" s="133">
        <f t="shared" si="7"/>
        <v>2026</v>
      </c>
      <c r="AD67" s="133">
        <f t="shared" si="7"/>
        <v>2026</v>
      </c>
      <c r="AE67" s="133">
        <f t="shared" si="7"/>
        <v>2026</v>
      </c>
      <c r="AF67" s="133">
        <f t="shared" si="7"/>
        <v>2026</v>
      </c>
      <c r="AG67" s="133">
        <f t="shared" si="7"/>
        <v>2026</v>
      </c>
      <c r="AH67" s="133">
        <f t="shared" si="7"/>
        <v>2027</v>
      </c>
      <c r="AI67" s="133">
        <f t="shared" si="7"/>
        <v>2027</v>
      </c>
      <c r="AJ67" s="133">
        <f t="shared" si="7"/>
        <v>2027</v>
      </c>
      <c r="AK67" s="133">
        <f t="shared" si="7"/>
        <v>2027</v>
      </c>
      <c r="AL67" s="133">
        <f t="shared" si="7"/>
        <v>2027</v>
      </c>
      <c r="AM67" s="133">
        <f t="shared" si="7"/>
        <v>2027</v>
      </c>
      <c r="AN67" s="133">
        <f t="shared" si="7"/>
        <v>2027</v>
      </c>
      <c r="AO67" s="133">
        <f t="shared" si="7"/>
        <v>2027</v>
      </c>
      <c r="AP67" s="133">
        <f t="shared" ref="AP67:BQ67" si="8">IF(MONTH(AP68)=1,YEAR(AP68),IF(MONTH(AP68)&lt;=DD_TS_Fin_Yr_End_Mth,YEAR(AP68),YEAR(AP68)+1))</f>
        <v>2027</v>
      </c>
      <c r="AQ67" s="133">
        <f t="shared" si="8"/>
        <v>2027</v>
      </c>
      <c r="AR67" s="133">
        <f t="shared" si="8"/>
        <v>2027</v>
      </c>
      <c r="AS67" s="133">
        <f t="shared" si="8"/>
        <v>2027</v>
      </c>
      <c r="AT67" s="133">
        <f t="shared" si="8"/>
        <v>2028</v>
      </c>
      <c r="AU67" s="133">
        <f t="shared" si="8"/>
        <v>2028</v>
      </c>
      <c r="AV67" s="133">
        <f t="shared" si="8"/>
        <v>2028</v>
      </c>
      <c r="AW67" s="133">
        <f t="shared" si="8"/>
        <v>2028</v>
      </c>
      <c r="AX67" s="133">
        <f t="shared" si="8"/>
        <v>2028</v>
      </c>
      <c r="AY67" s="133">
        <f t="shared" si="8"/>
        <v>2028</v>
      </c>
      <c r="AZ67" s="133">
        <f t="shared" si="8"/>
        <v>2028</v>
      </c>
      <c r="BA67" s="133">
        <f t="shared" si="8"/>
        <v>2028</v>
      </c>
      <c r="BB67" s="133">
        <f t="shared" si="8"/>
        <v>2028</v>
      </c>
      <c r="BC67" s="133">
        <f t="shared" si="8"/>
        <v>2028</v>
      </c>
      <c r="BD67" s="133">
        <f t="shared" si="8"/>
        <v>2028</v>
      </c>
      <c r="BE67" s="133">
        <f t="shared" si="8"/>
        <v>2028</v>
      </c>
      <c r="BF67" s="133">
        <f t="shared" si="8"/>
        <v>2029</v>
      </c>
      <c r="BG67" s="133">
        <f t="shared" si="8"/>
        <v>2029</v>
      </c>
      <c r="BH67" s="133">
        <f t="shared" si="8"/>
        <v>2029</v>
      </c>
      <c r="BI67" s="133">
        <f t="shared" si="8"/>
        <v>2029</v>
      </c>
      <c r="BJ67" s="133">
        <f t="shared" si="8"/>
        <v>2029</v>
      </c>
      <c r="BK67" s="133">
        <f t="shared" si="8"/>
        <v>2029</v>
      </c>
      <c r="BL67" s="133">
        <f t="shared" si="8"/>
        <v>2029</v>
      </c>
      <c r="BM67" s="133">
        <f t="shared" si="8"/>
        <v>2029</v>
      </c>
      <c r="BN67" s="133">
        <f t="shared" si="8"/>
        <v>2029</v>
      </c>
      <c r="BO67" s="133">
        <f t="shared" si="8"/>
        <v>2029</v>
      </c>
      <c r="BP67" s="133">
        <f t="shared" si="8"/>
        <v>2029</v>
      </c>
      <c r="BQ67" s="133">
        <f t="shared" si="8"/>
        <v>2029</v>
      </c>
    </row>
    <row r="68" spans="4:71" ht="10.5" customHeight="1" x14ac:dyDescent="0.3">
      <c r="D68" s="734" t="e">
        <f>'Financial Statement Full'!#REF!</f>
        <v>#REF!</v>
      </c>
      <c r="J68" s="178">
        <f t="shared" ref="J68:BQ68" si="9">J70</f>
        <v>45688</v>
      </c>
      <c r="K68" s="178">
        <f t="shared" si="9"/>
        <v>45716</v>
      </c>
      <c r="L68" s="178">
        <f t="shared" si="9"/>
        <v>45747</v>
      </c>
      <c r="M68" s="178">
        <f t="shared" si="9"/>
        <v>45777</v>
      </c>
      <c r="N68" s="178">
        <f t="shared" si="9"/>
        <v>45808</v>
      </c>
      <c r="O68" s="178">
        <f t="shared" si="9"/>
        <v>45838</v>
      </c>
      <c r="P68" s="178">
        <f t="shared" si="9"/>
        <v>45869</v>
      </c>
      <c r="Q68" s="178">
        <f t="shared" si="9"/>
        <v>45900</v>
      </c>
      <c r="R68" s="178">
        <f t="shared" si="9"/>
        <v>45930</v>
      </c>
      <c r="S68" s="178">
        <f t="shared" si="9"/>
        <v>45961</v>
      </c>
      <c r="T68" s="178">
        <f t="shared" si="9"/>
        <v>45991</v>
      </c>
      <c r="U68" s="178">
        <f t="shared" si="9"/>
        <v>46022</v>
      </c>
      <c r="V68" s="178">
        <f t="shared" si="9"/>
        <v>46053</v>
      </c>
      <c r="W68" s="178">
        <f t="shared" si="9"/>
        <v>46081</v>
      </c>
      <c r="X68" s="178">
        <f t="shared" si="9"/>
        <v>46112</v>
      </c>
      <c r="Y68" s="178">
        <f t="shared" si="9"/>
        <v>46142</v>
      </c>
      <c r="Z68" s="178">
        <f t="shared" si="9"/>
        <v>46173</v>
      </c>
      <c r="AA68" s="178">
        <f t="shared" si="9"/>
        <v>46203</v>
      </c>
      <c r="AB68" s="178">
        <f t="shared" si="9"/>
        <v>46234</v>
      </c>
      <c r="AC68" s="178">
        <f t="shared" si="9"/>
        <v>46265</v>
      </c>
      <c r="AD68" s="178">
        <f t="shared" si="9"/>
        <v>46295</v>
      </c>
      <c r="AE68" s="178">
        <f t="shared" si="9"/>
        <v>46326</v>
      </c>
      <c r="AF68" s="178">
        <f t="shared" si="9"/>
        <v>46356</v>
      </c>
      <c r="AG68" s="178">
        <f t="shared" si="9"/>
        <v>46387</v>
      </c>
      <c r="AH68" s="178">
        <f t="shared" si="9"/>
        <v>46418</v>
      </c>
      <c r="AI68" s="178">
        <f t="shared" si="9"/>
        <v>46446</v>
      </c>
      <c r="AJ68" s="178">
        <f t="shared" si="9"/>
        <v>46477</v>
      </c>
      <c r="AK68" s="178">
        <f t="shared" si="9"/>
        <v>46507</v>
      </c>
      <c r="AL68" s="178">
        <f t="shared" si="9"/>
        <v>46538</v>
      </c>
      <c r="AM68" s="178">
        <f t="shared" si="9"/>
        <v>46568</v>
      </c>
      <c r="AN68" s="178">
        <f t="shared" si="9"/>
        <v>46599</v>
      </c>
      <c r="AO68" s="178">
        <f t="shared" si="9"/>
        <v>46630</v>
      </c>
      <c r="AP68" s="178">
        <f t="shared" si="9"/>
        <v>46660</v>
      </c>
      <c r="AQ68" s="178">
        <f t="shared" si="9"/>
        <v>46691</v>
      </c>
      <c r="AR68" s="178">
        <f t="shared" si="9"/>
        <v>46721</v>
      </c>
      <c r="AS68" s="178">
        <f t="shared" si="9"/>
        <v>46752</v>
      </c>
      <c r="AT68" s="178">
        <f t="shared" si="9"/>
        <v>46783</v>
      </c>
      <c r="AU68" s="178">
        <f t="shared" si="9"/>
        <v>46812</v>
      </c>
      <c r="AV68" s="178">
        <f t="shared" si="9"/>
        <v>46843</v>
      </c>
      <c r="AW68" s="178">
        <f t="shared" si="9"/>
        <v>46873</v>
      </c>
      <c r="AX68" s="178">
        <f t="shared" si="9"/>
        <v>46904</v>
      </c>
      <c r="AY68" s="178">
        <f t="shared" si="9"/>
        <v>46934</v>
      </c>
      <c r="AZ68" s="178">
        <f t="shared" si="9"/>
        <v>46965</v>
      </c>
      <c r="BA68" s="178">
        <f t="shared" si="9"/>
        <v>46996</v>
      </c>
      <c r="BB68" s="178">
        <f t="shared" si="9"/>
        <v>47026</v>
      </c>
      <c r="BC68" s="178">
        <f t="shared" si="9"/>
        <v>47057</v>
      </c>
      <c r="BD68" s="178">
        <f t="shared" si="9"/>
        <v>47087</v>
      </c>
      <c r="BE68" s="178">
        <f t="shared" si="9"/>
        <v>47118</v>
      </c>
      <c r="BF68" s="178">
        <f t="shared" si="9"/>
        <v>47149</v>
      </c>
      <c r="BG68" s="178">
        <f t="shared" si="9"/>
        <v>47177</v>
      </c>
      <c r="BH68" s="178">
        <f t="shared" si="9"/>
        <v>47208</v>
      </c>
      <c r="BI68" s="178">
        <f t="shared" si="9"/>
        <v>47238</v>
      </c>
      <c r="BJ68" s="178">
        <f t="shared" si="9"/>
        <v>47269</v>
      </c>
      <c r="BK68" s="178">
        <f t="shared" si="9"/>
        <v>47299</v>
      </c>
      <c r="BL68" s="178">
        <f t="shared" si="9"/>
        <v>47330</v>
      </c>
      <c r="BM68" s="178">
        <f t="shared" si="9"/>
        <v>47361</v>
      </c>
      <c r="BN68" s="178">
        <f t="shared" si="9"/>
        <v>47391</v>
      </c>
      <c r="BO68" s="178">
        <f t="shared" si="9"/>
        <v>47422</v>
      </c>
      <c r="BP68" s="178">
        <f t="shared" si="9"/>
        <v>47452</v>
      </c>
      <c r="BQ68" s="178">
        <f t="shared" si="9"/>
        <v>47483</v>
      </c>
    </row>
    <row r="69" spans="4:71" ht="10.5" customHeight="1" x14ac:dyDescent="0.3">
      <c r="D69" s="735" t="e">
        <f>'Financial Statement Full'!#REF!</f>
        <v>#REF!</v>
      </c>
      <c r="E69" s="50"/>
      <c r="F69" s="724"/>
      <c r="G69" s="50"/>
      <c r="H69" s="50"/>
      <c r="I69" s="50"/>
      <c r="J69" s="179">
        <f t="shared" ref="J69:AO69" si="10">EDATE(TS_Start_Date,(J71-1)*1)</f>
        <v>45658</v>
      </c>
      <c r="K69" s="179">
        <f t="shared" si="10"/>
        <v>45689</v>
      </c>
      <c r="L69" s="179">
        <f t="shared" si="10"/>
        <v>45717</v>
      </c>
      <c r="M69" s="179">
        <f t="shared" si="10"/>
        <v>45748</v>
      </c>
      <c r="N69" s="179">
        <f t="shared" si="10"/>
        <v>45778</v>
      </c>
      <c r="O69" s="179">
        <f t="shared" si="10"/>
        <v>45809</v>
      </c>
      <c r="P69" s="179">
        <f t="shared" si="10"/>
        <v>45839</v>
      </c>
      <c r="Q69" s="179">
        <f t="shared" si="10"/>
        <v>45870</v>
      </c>
      <c r="R69" s="179">
        <f t="shared" si="10"/>
        <v>45901</v>
      </c>
      <c r="S69" s="179">
        <f t="shared" si="10"/>
        <v>45931</v>
      </c>
      <c r="T69" s="179">
        <f t="shared" si="10"/>
        <v>45962</v>
      </c>
      <c r="U69" s="179">
        <f t="shared" si="10"/>
        <v>45992</v>
      </c>
      <c r="V69" s="179">
        <f t="shared" si="10"/>
        <v>46023</v>
      </c>
      <c r="W69" s="179">
        <f t="shared" si="10"/>
        <v>46054</v>
      </c>
      <c r="X69" s="179">
        <f t="shared" si="10"/>
        <v>46082</v>
      </c>
      <c r="Y69" s="179">
        <f t="shared" si="10"/>
        <v>46113</v>
      </c>
      <c r="Z69" s="179">
        <f t="shared" si="10"/>
        <v>46143</v>
      </c>
      <c r="AA69" s="179">
        <f t="shared" si="10"/>
        <v>46174</v>
      </c>
      <c r="AB69" s="179">
        <f t="shared" si="10"/>
        <v>46204</v>
      </c>
      <c r="AC69" s="179">
        <f t="shared" si="10"/>
        <v>46235</v>
      </c>
      <c r="AD69" s="179">
        <f t="shared" si="10"/>
        <v>46266</v>
      </c>
      <c r="AE69" s="179">
        <f t="shared" si="10"/>
        <v>46296</v>
      </c>
      <c r="AF69" s="179">
        <f t="shared" si="10"/>
        <v>46327</v>
      </c>
      <c r="AG69" s="179">
        <f t="shared" si="10"/>
        <v>46357</v>
      </c>
      <c r="AH69" s="179">
        <f t="shared" si="10"/>
        <v>46388</v>
      </c>
      <c r="AI69" s="179">
        <f t="shared" si="10"/>
        <v>46419</v>
      </c>
      <c r="AJ69" s="179">
        <f t="shared" si="10"/>
        <v>46447</v>
      </c>
      <c r="AK69" s="179">
        <f t="shared" si="10"/>
        <v>46478</v>
      </c>
      <c r="AL69" s="179">
        <f t="shared" si="10"/>
        <v>46508</v>
      </c>
      <c r="AM69" s="179">
        <f t="shared" si="10"/>
        <v>46539</v>
      </c>
      <c r="AN69" s="179">
        <f t="shared" si="10"/>
        <v>46569</v>
      </c>
      <c r="AO69" s="179">
        <f t="shared" si="10"/>
        <v>46600</v>
      </c>
      <c r="AP69" s="179">
        <f t="shared" ref="AP69:BQ69" si="11">EDATE(TS_Start_Date,(AP71-1)*1)</f>
        <v>46631</v>
      </c>
      <c r="AQ69" s="179">
        <f t="shared" si="11"/>
        <v>46661</v>
      </c>
      <c r="AR69" s="179">
        <f t="shared" si="11"/>
        <v>46692</v>
      </c>
      <c r="AS69" s="179">
        <f t="shared" si="11"/>
        <v>46722</v>
      </c>
      <c r="AT69" s="179">
        <f t="shared" si="11"/>
        <v>46753</v>
      </c>
      <c r="AU69" s="179">
        <f t="shared" si="11"/>
        <v>46784</v>
      </c>
      <c r="AV69" s="179">
        <f t="shared" si="11"/>
        <v>46813</v>
      </c>
      <c r="AW69" s="179">
        <f t="shared" si="11"/>
        <v>46844</v>
      </c>
      <c r="AX69" s="179">
        <f t="shared" si="11"/>
        <v>46874</v>
      </c>
      <c r="AY69" s="179">
        <f t="shared" si="11"/>
        <v>46905</v>
      </c>
      <c r="AZ69" s="179">
        <f t="shared" si="11"/>
        <v>46935</v>
      </c>
      <c r="BA69" s="179">
        <f t="shared" si="11"/>
        <v>46966</v>
      </c>
      <c r="BB69" s="179">
        <f t="shared" si="11"/>
        <v>46997</v>
      </c>
      <c r="BC69" s="179">
        <f t="shared" si="11"/>
        <v>47027</v>
      </c>
      <c r="BD69" s="179">
        <f t="shared" si="11"/>
        <v>47058</v>
      </c>
      <c r="BE69" s="179">
        <f t="shared" si="11"/>
        <v>47088</v>
      </c>
      <c r="BF69" s="179">
        <f t="shared" si="11"/>
        <v>47119</v>
      </c>
      <c r="BG69" s="179">
        <f t="shared" si="11"/>
        <v>47150</v>
      </c>
      <c r="BH69" s="179">
        <f t="shared" si="11"/>
        <v>47178</v>
      </c>
      <c r="BI69" s="179">
        <f t="shared" si="11"/>
        <v>47209</v>
      </c>
      <c r="BJ69" s="179">
        <f t="shared" si="11"/>
        <v>47239</v>
      </c>
      <c r="BK69" s="179">
        <f t="shared" si="11"/>
        <v>47270</v>
      </c>
      <c r="BL69" s="179">
        <f t="shared" si="11"/>
        <v>47300</v>
      </c>
      <c r="BM69" s="179">
        <f t="shared" si="11"/>
        <v>47331</v>
      </c>
      <c r="BN69" s="179">
        <f t="shared" si="11"/>
        <v>47362</v>
      </c>
      <c r="BO69" s="179">
        <f t="shared" si="11"/>
        <v>47392</v>
      </c>
      <c r="BP69" s="179">
        <f t="shared" si="11"/>
        <v>47423</v>
      </c>
      <c r="BQ69" s="179">
        <f t="shared" si="11"/>
        <v>47453</v>
      </c>
    </row>
    <row r="70" spans="4:71" ht="10.5" customHeight="1" x14ac:dyDescent="0.3">
      <c r="D70" s="735" t="e">
        <f>'Financial Statement Full'!#REF!</f>
        <v>#REF!</v>
      </c>
      <c r="E70" s="50"/>
      <c r="F70" s="724"/>
      <c r="G70" s="50"/>
      <c r="H70" s="50"/>
      <c r="I70" s="50"/>
      <c r="J70" s="175">
        <f t="shared" ref="J70:BQ70" si="12">EDATE(J69,1)-1</f>
        <v>45688</v>
      </c>
      <c r="K70" s="175">
        <f t="shared" si="12"/>
        <v>45716</v>
      </c>
      <c r="L70" s="175">
        <f t="shared" si="12"/>
        <v>45747</v>
      </c>
      <c r="M70" s="175">
        <f t="shared" si="12"/>
        <v>45777</v>
      </c>
      <c r="N70" s="175">
        <f t="shared" si="12"/>
        <v>45808</v>
      </c>
      <c r="O70" s="175">
        <f t="shared" si="12"/>
        <v>45838</v>
      </c>
      <c r="P70" s="175">
        <f t="shared" si="12"/>
        <v>45869</v>
      </c>
      <c r="Q70" s="175">
        <f t="shared" si="12"/>
        <v>45900</v>
      </c>
      <c r="R70" s="175">
        <f t="shared" si="12"/>
        <v>45930</v>
      </c>
      <c r="S70" s="175">
        <f t="shared" si="12"/>
        <v>45961</v>
      </c>
      <c r="T70" s="175">
        <f t="shared" si="12"/>
        <v>45991</v>
      </c>
      <c r="U70" s="175">
        <f t="shared" si="12"/>
        <v>46022</v>
      </c>
      <c r="V70" s="175">
        <f t="shared" si="12"/>
        <v>46053</v>
      </c>
      <c r="W70" s="175">
        <f t="shared" si="12"/>
        <v>46081</v>
      </c>
      <c r="X70" s="175">
        <f t="shared" si="12"/>
        <v>46112</v>
      </c>
      <c r="Y70" s="175">
        <f t="shared" si="12"/>
        <v>46142</v>
      </c>
      <c r="Z70" s="175">
        <f t="shared" si="12"/>
        <v>46173</v>
      </c>
      <c r="AA70" s="175">
        <f t="shared" si="12"/>
        <v>46203</v>
      </c>
      <c r="AB70" s="175">
        <f t="shared" si="12"/>
        <v>46234</v>
      </c>
      <c r="AC70" s="175">
        <f t="shared" si="12"/>
        <v>46265</v>
      </c>
      <c r="AD70" s="175">
        <f t="shared" si="12"/>
        <v>46295</v>
      </c>
      <c r="AE70" s="175">
        <f t="shared" si="12"/>
        <v>46326</v>
      </c>
      <c r="AF70" s="175">
        <f t="shared" si="12"/>
        <v>46356</v>
      </c>
      <c r="AG70" s="175">
        <f t="shared" si="12"/>
        <v>46387</v>
      </c>
      <c r="AH70" s="175">
        <f t="shared" si="12"/>
        <v>46418</v>
      </c>
      <c r="AI70" s="175">
        <f t="shared" si="12"/>
        <v>46446</v>
      </c>
      <c r="AJ70" s="175">
        <f t="shared" si="12"/>
        <v>46477</v>
      </c>
      <c r="AK70" s="175">
        <f t="shared" si="12"/>
        <v>46507</v>
      </c>
      <c r="AL70" s="175">
        <f t="shared" si="12"/>
        <v>46538</v>
      </c>
      <c r="AM70" s="175">
        <f t="shared" si="12"/>
        <v>46568</v>
      </c>
      <c r="AN70" s="175">
        <f t="shared" si="12"/>
        <v>46599</v>
      </c>
      <c r="AO70" s="175">
        <f t="shared" si="12"/>
        <v>46630</v>
      </c>
      <c r="AP70" s="175">
        <f t="shared" si="12"/>
        <v>46660</v>
      </c>
      <c r="AQ70" s="175">
        <f t="shared" si="12"/>
        <v>46691</v>
      </c>
      <c r="AR70" s="175">
        <f t="shared" si="12"/>
        <v>46721</v>
      </c>
      <c r="AS70" s="175">
        <f t="shared" si="12"/>
        <v>46752</v>
      </c>
      <c r="AT70" s="175">
        <f t="shared" si="12"/>
        <v>46783</v>
      </c>
      <c r="AU70" s="175">
        <f t="shared" si="12"/>
        <v>46812</v>
      </c>
      <c r="AV70" s="175">
        <f t="shared" si="12"/>
        <v>46843</v>
      </c>
      <c r="AW70" s="175">
        <f t="shared" si="12"/>
        <v>46873</v>
      </c>
      <c r="AX70" s="175">
        <f t="shared" si="12"/>
        <v>46904</v>
      </c>
      <c r="AY70" s="175">
        <f t="shared" si="12"/>
        <v>46934</v>
      </c>
      <c r="AZ70" s="175">
        <f t="shared" si="12"/>
        <v>46965</v>
      </c>
      <c r="BA70" s="175">
        <f t="shared" si="12"/>
        <v>46996</v>
      </c>
      <c r="BB70" s="175">
        <f t="shared" si="12"/>
        <v>47026</v>
      </c>
      <c r="BC70" s="175">
        <f t="shared" si="12"/>
        <v>47057</v>
      </c>
      <c r="BD70" s="175">
        <f t="shared" si="12"/>
        <v>47087</v>
      </c>
      <c r="BE70" s="175">
        <f t="shared" si="12"/>
        <v>47118</v>
      </c>
      <c r="BF70" s="175">
        <f t="shared" si="12"/>
        <v>47149</v>
      </c>
      <c r="BG70" s="175">
        <f t="shared" si="12"/>
        <v>47177</v>
      </c>
      <c r="BH70" s="175">
        <f t="shared" si="12"/>
        <v>47208</v>
      </c>
      <c r="BI70" s="175">
        <f t="shared" si="12"/>
        <v>47238</v>
      </c>
      <c r="BJ70" s="175">
        <f t="shared" si="12"/>
        <v>47269</v>
      </c>
      <c r="BK70" s="175">
        <f t="shared" si="12"/>
        <v>47299</v>
      </c>
      <c r="BL70" s="175">
        <f t="shared" si="12"/>
        <v>47330</v>
      </c>
      <c r="BM70" s="175">
        <f t="shared" si="12"/>
        <v>47361</v>
      </c>
      <c r="BN70" s="175">
        <f t="shared" si="12"/>
        <v>47391</v>
      </c>
      <c r="BO70" s="175">
        <f t="shared" si="12"/>
        <v>47422</v>
      </c>
      <c r="BP70" s="175">
        <f t="shared" si="12"/>
        <v>47452</v>
      </c>
      <c r="BQ70" s="175">
        <f t="shared" si="12"/>
        <v>47483</v>
      </c>
    </row>
    <row r="71" spans="4:71" ht="10.5" customHeight="1" x14ac:dyDescent="0.3">
      <c r="D71" s="735" t="e">
        <f>'Financial Statement Full'!#REF!</f>
        <v>#REF!</v>
      </c>
      <c r="E71" s="50"/>
      <c r="F71" s="724"/>
      <c r="G71" s="50"/>
      <c r="H71" s="50"/>
      <c r="I71" s="50"/>
      <c r="J71" s="59">
        <f>COLUMNS($J71:J71)</f>
        <v>1</v>
      </c>
      <c r="K71" s="59">
        <f>COLUMNS($J71:K71)</f>
        <v>2</v>
      </c>
      <c r="L71" s="59">
        <f>COLUMNS($J71:L71)</f>
        <v>3</v>
      </c>
      <c r="M71" s="59">
        <f>COLUMNS($J71:M71)</f>
        <v>4</v>
      </c>
      <c r="N71" s="59">
        <f>COLUMNS($J71:N71)</f>
        <v>5</v>
      </c>
      <c r="O71" s="59">
        <f>COLUMNS($J71:O71)</f>
        <v>6</v>
      </c>
      <c r="P71" s="59">
        <f>COLUMNS($J71:P71)</f>
        <v>7</v>
      </c>
      <c r="Q71" s="59">
        <f>COLUMNS($J71:Q71)</f>
        <v>8</v>
      </c>
      <c r="R71" s="59">
        <f>COLUMNS($J71:R71)</f>
        <v>9</v>
      </c>
      <c r="S71" s="59">
        <f>COLUMNS($J71:S71)</f>
        <v>10</v>
      </c>
      <c r="T71" s="59">
        <f>COLUMNS($J71:T71)</f>
        <v>11</v>
      </c>
      <c r="U71" s="59">
        <f>COLUMNS($J71:U71)</f>
        <v>12</v>
      </c>
      <c r="V71" s="59">
        <f>COLUMNS($J71:V71)</f>
        <v>13</v>
      </c>
      <c r="W71" s="59">
        <f>COLUMNS($J71:W71)</f>
        <v>14</v>
      </c>
      <c r="X71" s="59">
        <f>COLUMNS($J71:X71)</f>
        <v>15</v>
      </c>
      <c r="Y71" s="59">
        <f>COLUMNS($J71:Y71)</f>
        <v>16</v>
      </c>
      <c r="Z71" s="59">
        <f>COLUMNS($J71:Z71)</f>
        <v>17</v>
      </c>
      <c r="AA71" s="59">
        <f>COLUMNS($J71:AA71)</f>
        <v>18</v>
      </c>
      <c r="AB71" s="59">
        <f>COLUMNS($J71:AB71)</f>
        <v>19</v>
      </c>
      <c r="AC71" s="59">
        <f>COLUMNS($J71:AC71)</f>
        <v>20</v>
      </c>
      <c r="AD71" s="59">
        <f>COLUMNS($J71:AD71)</f>
        <v>21</v>
      </c>
      <c r="AE71" s="59">
        <f>COLUMNS($J71:AE71)</f>
        <v>22</v>
      </c>
      <c r="AF71" s="59">
        <f>COLUMNS($J71:AF71)</f>
        <v>23</v>
      </c>
      <c r="AG71" s="59">
        <f>COLUMNS($J71:AG71)</f>
        <v>24</v>
      </c>
      <c r="AH71" s="59">
        <f>COLUMNS($J71:AH71)</f>
        <v>25</v>
      </c>
      <c r="AI71" s="59">
        <f>COLUMNS($J71:AI71)</f>
        <v>26</v>
      </c>
      <c r="AJ71" s="59">
        <f>COLUMNS($J71:AJ71)</f>
        <v>27</v>
      </c>
      <c r="AK71" s="59">
        <f>COLUMNS($J71:AK71)</f>
        <v>28</v>
      </c>
      <c r="AL71" s="59">
        <f>COLUMNS($J71:AL71)</f>
        <v>29</v>
      </c>
      <c r="AM71" s="59">
        <f>COLUMNS($J71:AM71)</f>
        <v>30</v>
      </c>
      <c r="AN71" s="59">
        <f>COLUMNS($J71:AN71)</f>
        <v>31</v>
      </c>
      <c r="AO71" s="59">
        <f>COLUMNS($J71:AO71)</f>
        <v>32</v>
      </c>
      <c r="AP71" s="59">
        <f>COLUMNS($J71:AP71)</f>
        <v>33</v>
      </c>
      <c r="AQ71" s="59">
        <f>COLUMNS($J71:AQ71)</f>
        <v>34</v>
      </c>
      <c r="AR71" s="59">
        <f>COLUMNS($J71:AR71)</f>
        <v>35</v>
      </c>
      <c r="AS71" s="59">
        <f>COLUMNS($J71:AS71)</f>
        <v>36</v>
      </c>
      <c r="AT71" s="59">
        <f>COLUMNS($J71:AT71)</f>
        <v>37</v>
      </c>
      <c r="AU71" s="59">
        <f>COLUMNS($J71:AU71)</f>
        <v>38</v>
      </c>
      <c r="AV71" s="59">
        <f>COLUMNS($J71:AV71)</f>
        <v>39</v>
      </c>
      <c r="AW71" s="59">
        <f>COLUMNS($J71:AW71)</f>
        <v>40</v>
      </c>
      <c r="AX71" s="59">
        <f>COLUMNS($J71:AX71)</f>
        <v>41</v>
      </c>
      <c r="AY71" s="59">
        <f>COLUMNS($J71:AY71)</f>
        <v>42</v>
      </c>
      <c r="AZ71" s="59">
        <f>COLUMNS($J71:AZ71)</f>
        <v>43</v>
      </c>
      <c r="BA71" s="59">
        <f>COLUMNS($J71:BA71)</f>
        <v>44</v>
      </c>
      <c r="BB71" s="59">
        <f>COLUMNS($J71:BB71)</f>
        <v>45</v>
      </c>
      <c r="BC71" s="59">
        <f>COLUMNS($J71:BC71)</f>
        <v>46</v>
      </c>
      <c r="BD71" s="59">
        <f>COLUMNS($J71:BD71)</f>
        <v>47</v>
      </c>
      <c r="BE71" s="59">
        <f>COLUMNS($J71:BE71)</f>
        <v>48</v>
      </c>
      <c r="BF71" s="59">
        <f>COLUMNS($J71:BF71)</f>
        <v>49</v>
      </c>
      <c r="BG71" s="59">
        <f>COLUMNS($J71:BG71)</f>
        <v>50</v>
      </c>
      <c r="BH71" s="59">
        <f>COLUMNS($J71:BH71)</f>
        <v>51</v>
      </c>
      <c r="BI71" s="59">
        <f>COLUMNS($J71:BI71)</f>
        <v>52</v>
      </c>
      <c r="BJ71" s="59">
        <f>COLUMNS($J71:BJ71)</f>
        <v>53</v>
      </c>
      <c r="BK71" s="59">
        <f>COLUMNS($J71:BK71)</f>
        <v>54</v>
      </c>
      <c r="BL71" s="59">
        <f>COLUMNS($J71:BL71)</f>
        <v>55</v>
      </c>
      <c r="BM71" s="59">
        <f>COLUMNS($J71:BM71)</f>
        <v>56</v>
      </c>
      <c r="BN71" s="59">
        <f>COLUMNS($J71:BN71)</f>
        <v>57</v>
      </c>
      <c r="BO71" s="59">
        <f>COLUMNS($J71:BO71)</f>
        <v>58</v>
      </c>
      <c r="BP71" s="59">
        <f>COLUMNS($J71:BP71)</f>
        <v>59</v>
      </c>
      <c r="BQ71" s="59">
        <f>COLUMNS($J71:BQ71)</f>
        <v>60</v>
      </c>
    </row>
    <row r="72" spans="4:71" ht="10.5" customHeight="1" x14ac:dyDescent="0.3">
      <c r="D72" s="735" t="e">
        <f>'Financial Statement Full'!#REF!</f>
        <v>#REF!</v>
      </c>
      <c r="E72" s="50"/>
      <c r="F72" s="724"/>
      <c r="G72" s="50"/>
      <c r="H72" s="50"/>
      <c r="I72" s="50"/>
      <c r="J72" s="50">
        <f t="shared" ref="J72:BQ72" si="13">YEAR(J68)</f>
        <v>2025</v>
      </c>
      <c r="K72" s="50">
        <f t="shared" si="13"/>
        <v>2025</v>
      </c>
      <c r="L72" s="50">
        <f t="shared" si="13"/>
        <v>2025</v>
      </c>
      <c r="M72" s="50">
        <f t="shared" si="13"/>
        <v>2025</v>
      </c>
      <c r="N72" s="50">
        <f t="shared" si="13"/>
        <v>2025</v>
      </c>
      <c r="O72" s="50">
        <f t="shared" si="13"/>
        <v>2025</v>
      </c>
      <c r="P72" s="50">
        <f t="shared" si="13"/>
        <v>2025</v>
      </c>
      <c r="Q72" s="50">
        <f t="shared" si="13"/>
        <v>2025</v>
      </c>
      <c r="R72" s="50">
        <f t="shared" si="13"/>
        <v>2025</v>
      </c>
      <c r="S72" s="50">
        <f t="shared" si="13"/>
        <v>2025</v>
      </c>
      <c r="T72" s="50">
        <f t="shared" si="13"/>
        <v>2025</v>
      </c>
      <c r="U72" s="50">
        <f t="shared" si="13"/>
        <v>2025</v>
      </c>
      <c r="V72" s="50">
        <f t="shared" si="13"/>
        <v>2026</v>
      </c>
      <c r="W72" s="50">
        <f t="shared" si="13"/>
        <v>2026</v>
      </c>
      <c r="X72" s="50">
        <f t="shared" si="13"/>
        <v>2026</v>
      </c>
      <c r="Y72" s="50">
        <f t="shared" si="13"/>
        <v>2026</v>
      </c>
      <c r="Z72" s="50">
        <f t="shared" si="13"/>
        <v>2026</v>
      </c>
      <c r="AA72" s="50">
        <f t="shared" si="13"/>
        <v>2026</v>
      </c>
      <c r="AB72" s="50">
        <f t="shared" si="13"/>
        <v>2026</v>
      </c>
      <c r="AC72" s="50">
        <f t="shared" si="13"/>
        <v>2026</v>
      </c>
      <c r="AD72" s="50">
        <f t="shared" si="13"/>
        <v>2026</v>
      </c>
      <c r="AE72" s="50">
        <f t="shared" si="13"/>
        <v>2026</v>
      </c>
      <c r="AF72" s="50">
        <f t="shared" si="13"/>
        <v>2026</v>
      </c>
      <c r="AG72" s="50">
        <f t="shared" si="13"/>
        <v>2026</v>
      </c>
      <c r="AH72" s="50">
        <f t="shared" si="13"/>
        <v>2027</v>
      </c>
      <c r="AI72" s="50">
        <f t="shared" si="13"/>
        <v>2027</v>
      </c>
      <c r="AJ72" s="50">
        <f t="shared" si="13"/>
        <v>2027</v>
      </c>
      <c r="AK72" s="50">
        <f t="shared" si="13"/>
        <v>2027</v>
      </c>
      <c r="AL72" s="50">
        <f t="shared" si="13"/>
        <v>2027</v>
      </c>
      <c r="AM72" s="50">
        <f t="shared" si="13"/>
        <v>2027</v>
      </c>
      <c r="AN72" s="50">
        <f t="shared" si="13"/>
        <v>2027</v>
      </c>
      <c r="AO72" s="50">
        <f t="shared" si="13"/>
        <v>2027</v>
      </c>
      <c r="AP72" s="50">
        <f t="shared" si="13"/>
        <v>2027</v>
      </c>
      <c r="AQ72" s="50">
        <f t="shared" si="13"/>
        <v>2027</v>
      </c>
      <c r="AR72" s="50">
        <f t="shared" si="13"/>
        <v>2027</v>
      </c>
      <c r="AS72" s="50">
        <f t="shared" si="13"/>
        <v>2027</v>
      </c>
      <c r="AT72" s="50">
        <f t="shared" si="13"/>
        <v>2028</v>
      </c>
      <c r="AU72" s="50">
        <f t="shared" si="13"/>
        <v>2028</v>
      </c>
      <c r="AV72" s="50">
        <f t="shared" si="13"/>
        <v>2028</v>
      </c>
      <c r="AW72" s="50">
        <f t="shared" si="13"/>
        <v>2028</v>
      </c>
      <c r="AX72" s="50">
        <f t="shared" si="13"/>
        <v>2028</v>
      </c>
      <c r="AY72" s="50">
        <f t="shared" si="13"/>
        <v>2028</v>
      </c>
      <c r="AZ72" s="50">
        <f t="shared" si="13"/>
        <v>2028</v>
      </c>
      <c r="BA72" s="50">
        <f t="shared" si="13"/>
        <v>2028</v>
      </c>
      <c r="BB72" s="50">
        <f t="shared" si="13"/>
        <v>2028</v>
      </c>
      <c r="BC72" s="50">
        <f t="shared" si="13"/>
        <v>2028</v>
      </c>
      <c r="BD72" s="50">
        <f t="shared" si="13"/>
        <v>2028</v>
      </c>
      <c r="BE72" s="50">
        <f t="shared" si="13"/>
        <v>2028</v>
      </c>
      <c r="BF72" s="50">
        <f t="shared" si="13"/>
        <v>2029</v>
      </c>
      <c r="BG72" s="50">
        <f t="shared" si="13"/>
        <v>2029</v>
      </c>
      <c r="BH72" s="50">
        <f t="shared" si="13"/>
        <v>2029</v>
      </c>
      <c r="BI72" s="50">
        <f t="shared" si="13"/>
        <v>2029</v>
      </c>
      <c r="BJ72" s="50">
        <f t="shared" si="13"/>
        <v>2029</v>
      </c>
      <c r="BK72" s="50">
        <f t="shared" si="13"/>
        <v>2029</v>
      </c>
      <c r="BL72" s="50">
        <f t="shared" si="13"/>
        <v>2029</v>
      </c>
      <c r="BM72" s="50">
        <f t="shared" si="13"/>
        <v>2029</v>
      </c>
      <c r="BN72" s="50">
        <f t="shared" si="13"/>
        <v>2029</v>
      </c>
      <c r="BO72" s="50">
        <f t="shared" si="13"/>
        <v>2029</v>
      </c>
      <c r="BP72" s="50">
        <f t="shared" si="13"/>
        <v>2029</v>
      </c>
      <c r="BQ72" s="50">
        <f t="shared" si="13"/>
        <v>2029</v>
      </c>
    </row>
    <row r="75" spans="4:71" ht="10.5" customHeight="1" x14ac:dyDescent="0.3">
      <c r="D75" s="734" t="s">
        <v>39</v>
      </c>
      <c r="L75" s="133">
        <f t="shared" ref="L75:AQ75" si="14">IF(MONTH(L76)=1,YEAR(L76),IF(MONTH(L76)&lt;=DD_TS_Fin_Yr_End_Mth,YEAR(L76),YEAR(L76)+1))</f>
        <v>2025</v>
      </c>
      <c r="M75" s="133">
        <f t="shared" si="14"/>
        <v>2025</v>
      </c>
      <c r="N75" s="133">
        <f t="shared" si="14"/>
        <v>2025</v>
      </c>
      <c r="O75" s="133">
        <f t="shared" si="14"/>
        <v>2025</v>
      </c>
      <c r="P75" s="133">
        <f t="shared" si="14"/>
        <v>2025</v>
      </c>
      <c r="Q75" s="133">
        <f t="shared" si="14"/>
        <v>2025</v>
      </c>
      <c r="R75" s="133">
        <f t="shared" si="14"/>
        <v>2025</v>
      </c>
      <c r="S75" s="133">
        <f t="shared" si="14"/>
        <v>2025</v>
      </c>
      <c r="T75" s="133">
        <f t="shared" si="14"/>
        <v>2025</v>
      </c>
      <c r="U75" s="133">
        <f t="shared" si="14"/>
        <v>2025</v>
      </c>
      <c r="V75" s="133">
        <f t="shared" si="14"/>
        <v>2025</v>
      </c>
      <c r="W75" s="133">
        <f t="shared" si="14"/>
        <v>2025</v>
      </c>
      <c r="X75" s="133">
        <f t="shared" si="14"/>
        <v>2026</v>
      </c>
      <c r="Y75" s="133">
        <f t="shared" si="14"/>
        <v>2026</v>
      </c>
      <c r="Z75" s="133">
        <f t="shared" si="14"/>
        <v>2026</v>
      </c>
      <c r="AA75" s="133">
        <f t="shared" si="14"/>
        <v>2026</v>
      </c>
      <c r="AB75" s="133">
        <f t="shared" si="14"/>
        <v>2026</v>
      </c>
      <c r="AC75" s="133">
        <f t="shared" si="14"/>
        <v>2026</v>
      </c>
      <c r="AD75" s="133">
        <f t="shared" si="14"/>
        <v>2026</v>
      </c>
      <c r="AE75" s="133">
        <f t="shared" si="14"/>
        <v>2026</v>
      </c>
      <c r="AF75" s="133">
        <f t="shared" si="14"/>
        <v>2026</v>
      </c>
      <c r="AG75" s="133">
        <f t="shared" si="14"/>
        <v>2026</v>
      </c>
      <c r="AH75" s="133">
        <f t="shared" si="14"/>
        <v>2026</v>
      </c>
      <c r="AI75" s="133">
        <f t="shared" si="14"/>
        <v>2026</v>
      </c>
      <c r="AJ75" s="133">
        <f t="shared" si="14"/>
        <v>2027</v>
      </c>
      <c r="AK75" s="133">
        <f t="shared" si="14"/>
        <v>2027</v>
      </c>
      <c r="AL75" s="133">
        <f t="shared" si="14"/>
        <v>2027</v>
      </c>
      <c r="AM75" s="133">
        <f t="shared" si="14"/>
        <v>2027</v>
      </c>
      <c r="AN75" s="133">
        <f t="shared" si="14"/>
        <v>2027</v>
      </c>
      <c r="AO75" s="133">
        <f t="shared" si="14"/>
        <v>2027</v>
      </c>
      <c r="AP75" s="133">
        <f t="shared" si="14"/>
        <v>2027</v>
      </c>
      <c r="AQ75" s="133">
        <f t="shared" si="14"/>
        <v>2027</v>
      </c>
      <c r="AR75" s="133">
        <f t="shared" ref="AR75:BS75" si="15">IF(MONTH(AR76)=1,YEAR(AR76),IF(MONTH(AR76)&lt;=DD_TS_Fin_Yr_End_Mth,YEAR(AR76),YEAR(AR76)+1))</f>
        <v>2027</v>
      </c>
      <c r="AS75" s="133">
        <f t="shared" si="15"/>
        <v>2027</v>
      </c>
      <c r="AT75" s="133">
        <f t="shared" si="15"/>
        <v>2027</v>
      </c>
      <c r="AU75" s="133">
        <f t="shared" si="15"/>
        <v>2027</v>
      </c>
      <c r="AV75" s="133">
        <f t="shared" si="15"/>
        <v>2028</v>
      </c>
      <c r="AW75" s="133">
        <f t="shared" si="15"/>
        <v>2028</v>
      </c>
      <c r="AX75" s="133">
        <f t="shared" si="15"/>
        <v>2028</v>
      </c>
      <c r="AY75" s="133">
        <f t="shared" si="15"/>
        <v>2028</v>
      </c>
      <c r="AZ75" s="133">
        <f t="shared" si="15"/>
        <v>2028</v>
      </c>
      <c r="BA75" s="133">
        <f t="shared" si="15"/>
        <v>2028</v>
      </c>
      <c r="BB75" s="133">
        <f t="shared" si="15"/>
        <v>2028</v>
      </c>
      <c r="BC75" s="133">
        <f t="shared" si="15"/>
        <v>2028</v>
      </c>
      <c r="BD75" s="133">
        <f t="shared" si="15"/>
        <v>2028</v>
      </c>
      <c r="BE75" s="133">
        <f t="shared" si="15"/>
        <v>2028</v>
      </c>
      <c r="BF75" s="133">
        <f t="shared" si="15"/>
        <v>2028</v>
      </c>
      <c r="BG75" s="133">
        <f t="shared" si="15"/>
        <v>2028</v>
      </c>
      <c r="BH75" s="133">
        <f t="shared" si="15"/>
        <v>2029</v>
      </c>
      <c r="BI75" s="133">
        <f t="shared" si="15"/>
        <v>2029</v>
      </c>
      <c r="BJ75" s="133">
        <f t="shared" si="15"/>
        <v>2029</v>
      </c>
      <c r="BK75" s="133">
        <f t="shared" si="15"/>
        <v>2029</v>
      </c>
      <c r="BL75" s="133">
        <f t="shared" si="15"/>
        <v>2029</v>
      </c>
      <c r="BM75" s="133">
        <f t="shared" si="15"/>
        <v>2029</v>
      </c>
      <c r="BN75" s="133">
        <f t="shared" si="15"/>
        <v>2029</v>
      </c>
      <c r="BO75" s="133">
        <f t="shared" si="15"/>
        <v>2029</v>
      </c>
      <c r="BP75" s="133">
        <f t="shared" si="15"/>
        <v>2029</v>
      </c>
      <c r="BQ75" s="133">
        <f t="shared" si="15"/>
        <v>2029</v>
      </c>
      <c r="BR75" s="133">
        <f t="shared" si="15"/>
        <v>2029</v>
      </c>
      <c r="BS75" s="133">
        <f t="shared" si="15"/>
        <v>2029</v>
      </c>
    </row>
    <row r="76" spans="4:71" ht="10.5" customHeight="1" x14ac:dyDescent="0.3">
      <c r="D76" s="734" t="s">
        <v>35</v>
      </c>
      <c r="L76" s="178">
        <f t="shared" ref="L76:BS76" si="16">L78</f>
        <v>45688</v>
      </c>
      <c r="M76" s="178">
        <f t="shared" si="16"/>
        <v>45716</v>
      </c>
      <c r="N76" s="178">
        <f t="shared" si="16"/>
        <v>45747</v>
      </c>
      <c r="O76" s="178">
        <f t="shared" si="16"/>
        <v>45777</v>
      </c>
      <c r="P76" s="178">
        <f t="shared" si="16"/>
        <v>45808</v>
      </c>
      <c r="Q76" s="178">
        <f t="shared" si="16"/>
        <v>45838</v>
      </c>
      <c r="R76" s="178">
        <f t="shared" si="16"/>
        <v>45869</v>
      </c>
      <c r="S76" s="178">
        <f t="shared" si="16"/>
        <v>45900</v>
      </c>
      <c r="T76" s="178">
        <f t="shared" si="16"/>
        <v>45930</v>
      </c>
      <c r="U76" s="178">
        <f t="shared" si="16"/>
        <v>45961</v>
      </c>
      <c r="V76" s="178">
        <f t="shared" si="16"/>
        <v>45991</v>
      </c>
      <c r="W76" s="178">
        <f t="shared" si="16"/>
        <v>46022</v>
      </c>
      <c r="X76" s="178">
        <f t="shared" si="16"/>
        <v>46053</v>
      </c>
      <c r="Y76" s="178">
        <f t="shared" si="16"/>
        <v>46081</v>
      </c>
      <c r="Z76" s="178">
        <f t="shared" si="16"/>
        <v>46112</v>
      </c>
      <c r="AA76" s="178">
        <f t="shared" si="16"/>
        <v>46142</v>
      </c>
      <c r="AB76" s="178">
        <f t="shared" si="16"/>
        <v>46173</v>
      </c>
      <c r="AC76" s="178">
        <f t="shared" si="16"/>
        <v>46203</v>
      </c>
      <c r="AD76" s="178">
        <f t="shared" si="16"/>
        <v>46234</v>
      </c>
      <c r="AE76" s="178">
        <f t="shared" si="16"/>
        <v>46265</v>
      </c>
      <c r="AF76" s="178">
        <f t="shared" si="16"/>
        <v>46295</v>
      </c>
      <c r="AG76" s="178">
        <f t="shared" si="16"/>
        <v>46326</v>
      </c>
      <c r="AH76" s="178">
        <f t="shared" si="16"/>
        <v>46356</v>
      </c>
      <c r="AI76" s="178">
        <f t="shared" si="16"/>
        <v>46387</v>
      </c>
      <c r="AJ76" s="178">
        <f t="shared" si="16"/>
        <v>46418</v>
      </c>
      <c r="AK76" s="178">
        <f t="shared" si="16"/>
        <v>46446</v>
      </c>
      <c r="AL76" s="178">
        <f t="shared" si="16"/>
        <v>46477</v>
      </c>
      <c r="AM76" s="178">
        <f t="shared" si="16"/>
        <v>46507</v>
      </c>
      <c r="AN76" s="178">
        <f t="shared" si="16"/>
        <v>46538</v>
      </c>
      <c r="AO76" s="178">
        <f t="shared" si="16"/>
        <v>46568</v>
      </c>
      <c r="AP76" s="178">
        <f t="shared" si="16"/>
        <v>46599</v>
      </c>
      <c r="AQ76" s="178">
        <f t="shared" si="16"/>
        <v>46630</v>
      </c>
      <c r="AR76" s="178">
        <f t="shared" si="16"/>
        <v>46660</v>
      </c>
      <c r="AS76" s="178">
        <f t="shared" si="16"/>
        <v>46691</v>
      </c>
      <c r="AT76" s="178">
        <f t="shared" si="16"/>
        <v>46721</v>
      </c>
      <c r="AU76" s="178">
        <f t="shared" si="16"/>
        <v>46752</v>
      </c>
      <c r="AV76" s="178">
        <f t="shared" si="16"/>
        <v>46783</v>
      </c>
      <c r="AW76" s="178">
        <f t="shared" si="16"/>
        <v>46812</v>
      </c>
      <c r="AX76" s="178">
        <f t="shared" si="16"/>
        <v>46843</v>
      </c>
      <c r="AY76" s="178">
        <f t="shared" si="16"/>
        <v>46873</v>
      </c>
      <c r="AZ76" s="178">
        <f t="shared" si="16"/>
        <v>46904</v>
      </c>
      <c r="BA76" s="178">
        <f t="shared" si="16"/>
        <v>46934</v>
      </c>
      <c r="BB76" s="178">
        <f t="shared" si="16"/>
        <v>46965</v>
      </c>
      <c r="BC76" s="178">
        <f t="shared" si="16"/>
        <v>46996</v>
      </c>
      <c r="BD76" s="178">
        <f t="shared" si="16"/>
        <v>47026</v>
      </c>
      <c r="BE76" s="178">
        <f t="shared" si="16"/>
        <v>47057</v>
      </c>
      <c r="BF76" s="178">
        <f t="shared" si="16"/>
        <v>47087</v>
      </c>
      <c r="BG76" s="178">
        <f t="shared" si="16"/>
        <v>47118</v>
      </c>
      <c r="BH76" s="178">
        <f t="shared" si="16"/>
        <v>47149</v>
      </c>
      <c r="BI76" s="178">
        <f t="shared" si="16"/>
        <v>47177</v>
      </c>
      <c r="BJ76" s="178">
        <f t="shared" si="16"/>
        <v>47208</v>
      </c>
      <c r="BK76" s="178">
        <f t="shared" si="16"/>
        <v>47238</v>
      </c>
      <c r="BL76" s="178">
        <f t="shared" si="16"/>
        <v>47269</v>
      </c>
      <c r="BM76" s="178">
        <f t="shared" si="16"/>
        <v>47299</v>
      </c>
      <c r="BN76" s="178">
        <f t="shared" si="16"/>
        <v>47330</v>
      </c>
      <c r="BO76" s="178">
        <f t="shared" si="16"/>
        <v>47361</v>
      </c>
      <c r="BP76" s="178">
        <f t="shared" si="16"/>
        <v>47391</v>
      </c>
      <c r="BQ76" s="178">
        <f t="shared" si="16"/>
        <v>47422</v>
      </c>
      <c r="BR76" s="178">
        <f t="shared" si="16"/>
        <v>47452</v>
      </c>
      <c r="BS76" s="178">
        <f t="shared" si="16"/>
        <v>47483</v>
      </c>
    </row>
    <row r="77" spans="4:71" ht="10.5" customHeight="1" x14ac:dyDescent="0.3">
      <c r="D77" s="736" t="s">
        <v>36</v>
      </c>
      <c r="L77" s="187">
        <f t="shared" ref="L77:AQ77" si="17">EDATE(TS_Start_Date,(L79-1)*1)</f>
        <v>45658</v>
      </c>
      <c r="M77" s="187">
        <f t="shared" si="17"/>
        <v>45689</v>
      </c>
      <c r="N77" s="187">
        <f t="shared" si="17"/>
        <v>45717</v>
      </c>
      <c r="O77" s="187">
        <f t="shared" si="17"/>
        <v>45748</v>
      </c>
      <c r="P77" s="187">
        <f t="shared" si="17"/>
        <v>45778</v>
      </c>
      <c r="Q77" s="187">
        <f t="shared" si="17"/>
        <v>45809</v>
      </c>
      <c r="R77" s="187">
        <f t="shared" si="17"/>
        <v>45839</v>
      </c>
      <c r="S77" s="187">
        <f t="shared" si="17"/>
        <v>45870</v>
      </c>
      <c r="T77" s="187">
        <f t="shared" si="17"/>
        <v>45901</v>
      </c>
      <c r="U77" s="187">
        <f t="shared" si="17"/>
        <v>45931</v>
      </c>
      <c r="V77" s="187">
        <f t="shared" si="17"/>
        <v>45962</v>
      </c>
      <c r="W77" s="187">
        <f t="shared" si="17"/>
        <v>45992</v>
      </c>
      <c r="X77" s="187">
        <f t="shared" si="17"/>
        <v>46023</v>
      </c>
      <c r="Y77" s="187">
        <f t="shared" si="17"/>
        <v>46054</v>
      </c>
      <c r="Z77" s="187">
        <f t="shared" si="17"/>
        <v>46082</v>
      </c>
      <c r="AA77" s="187">
        <f t="shared" si="17"/>
        <v>46113</v>
      </c>
      <c r="AB77" s="187">
        <f t="shared" si="17"/>
        <v>46143</v>
      </c>
      <c r="AC77" s="187">
        <f t="shared" si="17"/>
        <v>46174</v>
      </c>
      <c r="AD77" s="187">
        <f t="shared" si="17"/>
        <v>46204</v>
      </c>
      <c r="AE77" s="187">
        <f t="shared" si="17"/>
        <v>46235</v>
      </c>
      <c r="AF77" s="187">
        <f t="shared" si="17"/>
        <v>46266</v>
      </c>
      <c r="AG77" s="187">
        <f t="shared" si="17"/>
        <v>46296</v>
      </c>
      <c r="AH77" s="187">
        <f t="shared" si="17"/>
        <v>46327</v>
      </c>
      <c r="AI77" s="187">
        <f t="shared" si="17"/>
        <v>46357</v>
      </c>
      <c r="AJ77" s="187">
        <f t="shared" si="17"/>
        <v>46388</v>
      </c>
      <c r="AK77" s="187">
        <f t="shared" si="17"/>
        <v>46419</v>
      </c>
      <c r="AL77" s="187">
        <f t="shared" si="17"/>
        <v>46447</v>
      </c>
      <c r="AM77" s="187">
        <f t="shared" si="17"/>
        <v>46478</v>
      </c>
      <c r="AN77" s="187">
        <f t="shared" si="17"/>
        <v>46508</v>
      </c>
      <c r="AO77" s="187">
        <f t="shared" si="17"/>
        <v>46539</v>
      </c>
      <c r="AP77" s="187">
        <f t="shared" si="17"/>
        <v>46569</v>
      </c>
      <c r="AQ77" s="187">
        <f t="shared" si="17"/>
        <v>46600</v>
      </c>
      <c r="AR77" s="187">
        <f t="shared" ref="AR77:BS77" si="18">EDATE(TS_Start_Date,(AR79-1)*1)</f>
        <v>46631</v>
      </c>
      <c r="AS77" s="187">
        <f t="shared" si="18"/>
        <v>46661</v>
      </c>
      <c r="AT77" s="187">
        <f t="shared" si="18"/>
        <v>46692</v>
      </c>
      <c r="AU77" s="187">
        <f t="shared" si="18"/>
        <v>46722</v>
      </c>
      <c r="AV77" s="187">
        <f t="shared" si="18"/>
        <v>46753</v>
      </c>
      <c r="AW77" s="187">
        <f t="shared" si="18"/>
        <v>46784</v>
      </c>
      <c r="AX77" s="187">
        <f t="shared" si="18"/>
        <v>46813</v>
      </c>
      <c r="AY77" s="187">
        <f t="shared" si="18"/>
        <v>46844</v>
      </c>
      <c r="AZ77" s="187">
        <f t="shared" si="18"/>
        <v>46874</v>
      </c>
      <c r="BA77" s="187">
        <f t="shared" si="18"/>
        <v>46905</v>
      </c>
      <c r="BB77" s="187">
        <f t="shared" si="18"/>
        <v>46935</v>
      </c>
      <c r="BC77" s="187">
        <f t="shared" si="18"/>
        <v>46966</v>
      </c>
      <c r="BD77" s="187">
        <f t="shared" si="18"/>
        <v>46997</v>
      </c>
      <c r="BE77" s="187">
        <f t="shared" si="18"/>
        <v>47027</v>
      </c>
      <c r="BF77" s="187">
        <f t="shared" si="18"/>
        <v>47058</v>
      </c>
      <c r="BG77" s="187">
        <f t="shared" si="18"/>
        <v>47088</v>
      </c>
      <c r="BH77" s="187">
        <f t="shared" si="18"/>
        <v>47119</v>
      </c>
      <c r="BI77" s="187">
        <f t="shared" si="18"/>
        <v>47150</v>
      </c>
      <c r="BJ77" s="187">
        <f t="shared" si="18"/>
        <v>47178</v>
      </c>
      <c r="BK77" s="187">
        <f t="shared" si="18"/>
        <v>47209</v>
      </c>
      <c r="BL77" s="187">
        <f t="shared" si="18"/>
        <v>47239</v>
      </c>
      <c r="BM77" s="187">
        <f t="shared" si="18"/>
        <v>47270</v>
      </c>
      <c r="BN77" s="187">
        <f t="shared" si="18"/>
        <v>47300</v>
      </c>
      <c r="BO77" s="187">
        <f t="shared" si="18"/>
        <v>47331</v>
      </c>
      <c r="BP77" s="187">
        <f t="shared" si="18"/>
        <v>47362</v>
      </c>
      <c r="BQ77" s="187">
        <f t="shared" si="18"/>
        <v>47392</v>
      </c>
      <c r="BR77" s="187">
        <f t="shared" si="18"/>
        <v>47423</v>
      </c>
      <c r="BS77" s="187">
        <f t="shared" si="18"/>
        <v>47453</v>
      </c>
    </row>
    <row r="78" spans="4:71" ht="10.5" customHeight="1" x14ac:dyDescent="0.3">
      <c r="D78" s="736" t="s">
        <v>37</v>
      </c>
      <c r="L78" s="187">
        <f t="shared" ref="L78:BS78" si="19">EDATE(L77,1)-1</f>
        <v>45688</v>
      </c>
      <c r="M78" s="187">
        <f t="shared" si="19"/>
        <v>45716</v>
      </c>
      <c r="N78" s="187">
        <f t="shared" si="19"/>
        <v>45747</v>
      </c>
      <c r="O78" s="187">
        <f t="shared" si="19"/>
        <v>45777</v>
      </c>
      <c r="P78" s="187">
        <f t="shared" si="19"/>
        <v>45808</v>
      </c>
      <c r="Q78" s="187">
        <f t="shared" si="19"/>
        <v>45838</v>
      </c>
      <c r="R78" s="187">
        <f t="shared" si="19"/>
        <v>45869</v>
      </c>
      <c r="S78" s="187">
        <f t="shared" si="19"/>
        <v>45900</v>
      </c>
      <c r="T78" s="187">
        <f t="shared" si="19"/>
        <v>45930</v>
      </c>
      <c r="U78" s="187">
        <f t="shared" si="19"/>
        <v>45961</v>
      </c>
      <c r="V78" s="187">
        <f t="shared" si="19"/>
        <v>45991</v>
      </c>
      <c r="W78" s="187">
        <f t="shared" si="19"/>
        <v>46022</v>
      </c>
      <c r="X78" s="187">
        <f t="shared" si="19"/>
        <v>46053</v>
      </c>
      <c r="Y78" s="187">
        <f t="shared" si="19"/>
        <v>46081</v>
      </c>
      <c r="Z78" s="187">
        <f t="shared" si="19"/>
        <v>46112</v>
      </c>
      <c r="AA78" s="187">
        <f t="shared" si="19"/>
        <v>46142</v>
      </c>
      <c r="AB78" s="187">
        <f t="shared" si="19"/>
        <v>46173</v>
      </c>
      <c r="AC78" s="187">
        <f t="shared" si="19"/>
        <v>46203</v>
      </c>
      <c r="AD78" s="187">
        <f t="shared" si="19"/>
        <v>46234</v>
      </c>
      <c r="AE78" s="187">
        <f t="shared" si="19"/>
        <v>46265</v>
      </c>
      <c r="AF78" s="187">
        <f t="shared" si="19"/>
        <v>46295</v>
      </c>
      <c r="AG78" s="187">
        <f t="shared" si="19"/>
        <v>46326</v>
      </c>
      <c r="AH78" s="187">
        <f t="shared" si="19"/>
        <v>46356</v>
      </c>
      <c r="AI78" s="187">
        <f t="shared" si="19"/>
        <v>46387</v>
      </c>
      <c r="AJ78" s="187">
        <f t="shared" si="19"/>
        <v>46418</v>
      </c>
      <c r="AK78" s="187">
        <f t="shared" si="19"/>
        <v>46446</v>
      </c>
      <c r="AL78" s="187">
        <f t="shared" si="19"/>
        <v>46477</v>
      </c>
      <c r="AM78" s="187">
        <f t="shared" si="19"/>
        <v>46507</v>
      </c>
      <c r="AN78" s="187">
        <f t="shared" si="19"/>
        <v>46538</v>
      </c>
      <c r="AO78" s="187">
        <f t="shared" si="19"/>
        <v>46568</v>
      </c>
      <c r="AP78" s="187">
        <f t="shared" si="19"/>
        <v>46599</v>
      </c>
      <c r="AQ78" s="187">
        <f t="shared" si="19"/>
        <v>46630</v>
      </c>
      <c r="AR78" s="187">
        <f t="shared" si="19"/>
        <v>46660</v>
      </c>
      <c r="AS78" s="187">
        <f t="shared" si="19"/>
        <v>46691</v>
      </c>
      <c r="AT78" s="187">
        <f t="shared" si="19"/>
        <v>46721</v>
      </c>
      <c r="AU78" s="187">
        <f t="shared" si="19"/>
        <v>46752</v>
      </c>
      <c r="AV78" s="187">
        <f t="shared" si="19"/>
        <v>46783</v>
      </c>
      <c r="AW78" s="187">
        <f t="shared" si="19"/>
        <v>46812</v>
      </c>
      <c r="AX78" s="187">
        <f t="shared" si="19"/>
        <v>46843</v>
      </c>
      <c r="AY78" s="187">
        <f t="shared" si="19"/>
        <v>46873</v>
      </c>
      <c r="AZ78" s="187">
        <f t="shared" si="19"/>
        <v>46904</v>
      </c>
      <c r="BA78" s="187">
        <f t="shared" si="19"/>
        <v>46934</v>
      </c>
      <c r="BB78" s="187">
        <f t="shared" si="19"/>
        <v>46965</v>
      </c>
      <c r="BC78" s="187">
        <f t="shared" si="19"/>
        <v>46996</v>
      </c>
      <c r="BD78" s="187">
        <f t="shared" si="19"/>
        <v>47026</v>
      </c>
      <c r="BE78" s="187">
        <f t="shared" si="19"/>
        <v>47057</v>
      </c>
      <c r="BF78" s="187">
        <f t="shared" si="19"/>
        <v>47087</v>
      </c>
      <c r="BG78" s="187">
        <f t="shared" si="19"/>
        <v>47118</v>
      </c>
      <c r="BH78" s="187">
        <f t="shared" si="19"/>
        <v>47149</v>
      </c>
      <c r="BI78" s="187">
        <f t="shared" si="19"/>
        <v>47177</v>
      </c>
      <c r="BJ78" s="187">
        <f t="shared" si="19"/>
        <v>47208</v>
      </c>
      <c r="BK78" s="187">
        <f t="shared" si="19"/>
        <v>47238</v>
      </c>
      <c r="BL78" s="187">
        <f t="shared" si="19"/>
        <v>47269</v>
      </c>
      <c r="BM78" s="187">
        <f t="shared" si="19"/>
        <v>47299</v>
      </c>
      <c r="BN78" s="187">
        <f t="shared" si="19"/>
        <v>47330</v>
      </c>
      <c r="BO78" s="187">
        <f t="shared" si="19"/>
        <v>47361</v>
      </c>
      <c r="BP78" s="187">
        <f t="shared" si="19"/>
        <v>47391</v>
      </c>
      <c r="BQ78" s="187">
        <f t="shared" si="19"/>
        <v>47422</v>
      </c>
      <c r="BR78" s="187">
        <f t="shared" si="19"/>
        <v>47452</v>
      </c>
      <c r="BS78" s="187">
        <f t="shared" si="19"/>
        <v>47483</v>
      </c>
    </row>
    <row r="79" spans="4:71" ht="10.5" customHeight="1" x14ac:dyDescent="0.3">
      <c r="D79" s="736" t="s">
        <v>38</v>
      </c>
      <c r="L79" s="188">
        <f>COLUMNS($L79:L79)</f>
        <v>1</v>
      </c>
      <c r="M79" s="188">
        <f>COLUMNS($L79:M79)</f>
        <v>2</v>
      </c>
      <c r="N79" s="188">
        <f>COLUMNS($L79:N79)</f>
        <v>3</v>
      </c>
      <c r="O79" s="188">
        <f>COLUMNS($L79:O79)</f>
        <v>4</v>
      </c>
      <c r="P79" s="188">
        <f>COLUMNS($L79:P79)</f>
        <v>5</v>
      </c>
      <c r="Q79" s="188">
        <f>COLUMNS($L79:Q79)</f>
        <v>6</v>
      </c>
      <c r="R79" s="188">
        <f>COLUMNS($L79:R79)</f>
        <v>7</v>
      </c>
      <c r="S79" s="188">
        <f>COLUMNS($L79:S79)</f>
        <v>8</v>
      </c>
      <c r="T79" s="188">
        <f>COLUMNS($L79:T79)</f>
        <v>9</v>
      </c>
      <c r="U79" s="188">
        <f>COLUMNS($L79:U79)</f>
        <v>10</v>
      </c>
      <c r="V79" s="188">
        <f>COLUMNS($L79:V79)</f>
        <v>11</v>
      </c>
      <c r="W79" s="188">
        <f>COLUMNS($L79:W79)</f>
        <v>12</v>
      </c>
      <c r="X79" s="188">
        <f>COLUMNS($L79:X79)</f>
        <v>13</v>
      </c>
      <c r="Y79" s="188">
        <f>COLUMNS($L79:Y79)</f>
        <v>14</v>
      </c>
      <c r="Z79" s="188">
        <f>COLUMNS($L79:Z79)</f>
        <v>15</v>
      </c>
      <c r="AA79" s="188">
        <f>COLUMNS($L79:AA79)</f>
        <v>16</v>
      </c>
      <c r="AB79" s="188">
        <f>COLUMNS($L79:AB79)</f>
        <v>17</v>
      </c>
      <c r="AC79" s="188">
        <f>COLUMNS($L79:AC79)</f>
        <v>18</v>
      </c>
      <c r="AD79" s="188">
        <f>COLUMNS($L79:AD79)</f>
        <v>19</v>
      </c>
      <c r="AE79" s="188">
        <f>COLUMNS($L79:AE79)</f>
        <v>20</v>
      </c>
      <c r="AF79" s="188">
        <f>COLUMNS($L79:AF79)</f>
        <v>21</v>
      </c>
      <c r="AG79" s="188">
        <f>COLUMNS($L79:AG79)</f>
        <v>22</v>
      </c>
      <c r="AH79" s="188">
        <f>COLUMNS($L79:AH79)</f>
        <v>23</v>
      </c>
      <c r="AI79" s="188">
        <f>COLUMNS($L79:AI79)</f>
        <v>24</v>
      </c>
      <c r="AJ79" s="188">
        <f>COLUMNS($L79:AJ79)</f>
        <v>25</v>
      </c>
      <c r="AK79" s="188">
        <f>COLUMNS($L79:AK79)</f>
        <v>26</v>
      </c>
      <c r="AL79" s="188">
        <f>COLUMNS($L79:AL79)</f>
        <v>27</v>
      </c>
      <c r="AM79" s="188">
        <f>COLUMNS($L79:AM79)</f>
        <v>28</v>
      </c>
      <c r="AN79" s="188">
        <f>COLUMNS($L79:AN79)</f>
        <v>29</v>
      </c>
      <c r="AO79" s="188">
        <f>COLUMNS($L79:AO79)</f>
        <v>30</v>
      </c>
      <c r="AP79" s="188">
        <f>COLUMNS($L79:AP79)</f>
        <v>31</v>
      </c>
      <c r="AQ79" s="188">
        <f>COLUMNS($L79:AQ79)</f>
        <v>32</v>
      </c>
      <c r="AR79" s="188">
        <f>COLUMNS($L79:AR79)</f>
        <v>33</v>
      </c>
      <c r="AS79" s="188">
        <f>COLUMNS($L79:AS79)</f>
        <v>34</v>
      </c>
      <c r="AT79" s="188">
        <f>COLUMNS($L79:AT79)</f>
        <v>35</v>
      </c>
      <c r="AU79" s="188">
        <f>COLUMNS($L79:AU79)</f>
        <v>36</v>
      </c>
      <c r="AV79" s="188">
        <f>COLUMNS($L79:AV79)</f>
        <v>37</v>
      </c>
      <c r="AW79" s="188">
        <f>COLUMNS($L79:AW79)</f>
        <v>38</v>
      </c>
      <c r="AX79" s="188">
        <f>COLUMNS($L79:AX79)</f>
        <v>39</v>
      </c>
      <c r="AY79" s="188">
        <f>COLUMNS($L79:AY79)</f>
        <v>40</v>
      </c>
      <c r="AZ79" s="188">
        <f>COLUMNS($L79:AZ79)</f>
        <v>41</v>
      </c>
      <c r="BA79" s="188">
        <f>COLUMNS($L79:BA79)</f>
        <v>42</v>
      </c>
      <c r="BB79" s="188">
        <f>COLUMNS($L79:BB79)</f>
        <v>43</v>
      </c>
      <c r="BC79" s="188">
        <f>COLUMNS($L79:BC79)</f>
        <v>44</v>
      </c>
      <c r="BD79" s="188">
        <f>COLUMNS($L79:BD79)</f>
        <v>45</v>
      </c>
      <c r="BE79" s="188">
        <f>COLUMNS($L79:BE79)</f>
        <v>46</v>
      </c>
      <c r="BF79" s="188">
        <f>COLUMNS($L79:BF79)</f>
        <v>47</v>
      </c>
      <c r="BG79" s="188">
        <f>COLUMNS($L79:BG79)</f>
        <v>48</v>
      </c>
      <c r="BH79" s="188">
        <f>COLUMNS($L79:BH79)</f>
        <v>49</v>
      </c>
      <c r="BI79" s="188">
        <f>COLUMNS($L79:BI79)</f>
        <v>50</v>
      </c>
      <c r="BJ79" s="188">
        <f>COLUMNS($L79:BJ79)</f>
        <v>51</v>
      </c>
      <c r="BK79" s="188">
        <f>COLUMNS($L79:BK79)</f>
        <v>52</v>
      </c>
      <c r="BL79" s="188">
        <f>COLUMNS($L79:BL79)</f>
        <v>53</v>
      </c>
      <c r="BM79" s="188">
        <f>COLUMNS($L79:BM79)</f>
        <v>54</v>
      </c>
      <c r="BN79" s="188">
        <f>COLUMNS($L79:BN79)</f>
        <v>55</v>
      </c>
      <c r="BO79" s="188">
        <f>COLUMNS($L79:BO79)</f>
        <v>56</v>
      </c>
      <c r="BP79" s="188">
        <f>COLUMNS($L79:BP79)</f>
        <v>57</v>
      </c>
      <c r="BQ79" s="188">
        <f>COLUMNS($L79:BQ79)</f>
        <v>58</v>
      </c>
      <c r="BR79" s="188">
        <f>COLUMNS($L79:BR79)</f>
        <v>59</v>
      </c>
      <c r="BS79" s="188">
        <f>COLUMNS($L79:BS79)</f>
        <v>60</v>
      </c>
    </row>
    <row r="80" spans="4:71" ht="10.5" customHeight="1" x14ac:dyDescent="0.3">
      <c r="D80" s="736" t="s">
        <v>235</v>
      </c>
      <c r="L80" s="51">
        <f t="shared" ref="L80:BS80" si="20">YEAR(L76)</f>
        <v>2025</v>
      </c>
      <c r="M80" s="51">
        <f t="shared" si="20"/>
        <v>2025</v>
      </c>
      <c r="N80" s="51">
        <f t="shared" si="20"/>
        <v>2025</v>
      </c>
      <c r="O80" s="51">
        <f t="shared" si="20"/>
        <v>2025</v>
      </c>
      <c r="P80" s="51">
        <f t="shared" si="20"/>
        <v>2025</v>
      </c>
      <c r="Q80" s="51">
        <f t="shared" si="20"/>
        <v>2025</v>
      </c>
      <c r="R80" s="51">
        <f t="shared" si="20"/>
        <v>2025</v>
      </c>
      <c r="S80" s="51">
        <f t="shared" si="20"/>
        <v>2025</v>
      </c>
      <c r="T80" s="51">
        <f t="shared" si="20"/>
        <v>2025</v>
      </c>
      <c r="U80" s="51">
        <f t="shared" si="20"/>
        <v>2025</v>
      </c>
      <c r="V80" s="51">
        <f t="shared" si="20"/>
        <v>2025</v>
      </c>
      <c r="W80" s="51">
        <f t="shared" si="20"/>
        <v>2025</v>
      </c>
      <c r="X80" s="51">
        <f t="shared" si="20"/>
        <v>2026</v>
      </c>
      <c r="Y80" s="51">
        <f t="shared" si="20"/>
        <v>2026</v>
      </c>
      <c r="Z80" s="51">
        <f t="shared" si="20"/>
        <v>2026</v>
      </c>
      <c r="AA80" s="51">
        <f t="shared" si="20"/>
        <v>2026</v>
      </c>
      <c r="AB80" s="51">
        <f t="shared" si="20"/>
        <v>2026</v>
      </c>
      <c r="AC80" s="51">
        <f t="shared" si="20"/>
        <v>2026</v>
      </c>
      <c r="AD80" s="51">
        <f t="shared" si="20"/>
        <v>2026</v>
      </c>
      <c r="AE80" s="51">
        <f t="shared" si="20"/>
        <v>2026</v>
      </c>
      <c r="AF80" s="51">
        <f t="shared" si="20"/>
        <v>2026</v>
      </c>
      <c r="AG80" s="51">
        <f t="shared" si="20"/>
        <v>2026</v>
      </c>
      <c r="AH80" s="51">
        <f t="shared" si="20"/>
        <v>2026</v>
      </c>
      <c r="AI80" s="51">
        <f t="shared" si="20"/>
        <v>2026</v>
      </c>
      <c r="AJ80" s="51">
        <f t="shared" si="20"/>
        <v>2027</v>
      </c>
      <c r="AK80" s="51">
        <f t="shared" si="20"/>
        <v>2027</v>
      </c>
      <c r="AL80" s="51">
        <f t="shared" si="20"/>
        <v>2027</v>
      </c>
      <c r="AM80" s="51">
        <f t="shared" si="20"/>
        <v>2027</v>
      </c>
      <c r="AN80" s="51">
        <f t="shared" si="20"/>
        <v>2027</v>
      </c>
      <c r="AO80" s="51">
        <f t="shared" si="20"/>
        <v>2027</v>
      </c>
      <c r="AP80" s="51">
        <f t="shared" si="20"/>
        <v>2027</v>
      </c>
      <c r="AQ80" s="51">
        <f t="shared" si="20"/>
        <v>2027</v>
      </c>
      <c r="AR80" s="51">
        <f t="shared" si="20"/>
        <v>2027</v>
      </c>
      <c r="AS80" s="51">
        <f t="shared" si="20"/>
        <v>2027</v>
      </c>
      <c r="AT80" s="51">
        <f t="shared" si="20"/>
        <v>2027</v>
      </c>
      <c r="AU80" s="51">
        <f t="shared" si="20"/>
        <v>2027</v>
      </c>
      <c r="AV80" s="51">
        <f t="shared" si="20"/>
        <v>2028</v>
      </c>
      <c r="AW80" s="51">
        <f t="shared" si="20"/>
        <v>2028</v>
      </c>
      <c r="AX80" s="51">
        <f t="shared" si="20"/>
        <v>2028</v>
      </c>
      <c r="AY80" s="51">
        <f t="shared" si="20"/>
        <v>2028</v>
      </c>
      <c r="AZ80" s="51">
        <f t="shared" si="20"/>
        <v>2028</v>
      </c>
      <c r="BA80" s="51">
        <f t="shared" si="20"/>
        <v>2028</v>
      </c>
      <c r="BB80" s="51">
        <f t="shared" si="20"/>
        <v>2028</v>
      </c>
      <c r="BC80" s="51">
        <f t="shared" si="20"/>
        <v>2028</v>
      </c>
      <c r="BD80" s="51">
        <f t="shared" si="20"/>
        <v>2028</v>
      </c>
      <c r="BE80" s="51">
        <f t="shared" si="20"/>
        <v>2028</v>
      </c>
      <c r="BF80" s="51">
        <f t="shared" si="20"/>
        <v>2028</v>
      </c>
      <c r="BG80" s="51">
        <f t="shared" si="20"/>
        <v>2028</v>
      </c>
      <c r="BH80" s="51">
        <f t="shared" si="20"/>
        <v>2029</v>
      </c>
      <c r="BI80" s="51">
        <f t="shared" si="20"/>
        <v>2029</v>
      </c>
      <c r="BJ80" s="51">
        <f t="shared" si="20"/>
        <v>2029</v>
      </c>
      <c r="BK80" s="51">
        <f t="shared" si="20"/>
        <v>2029</v>
      </c>
      <c r="BL80" s="51">
        <f t="shared" si="20"/>
        <v>2029</v>
      </c>
      <c r="BM80" s="51">
        <f t="shared" si="20"/>
        <v>2029</v>
      </c>
      <c r="BN80" s="51">
        <f t="shared" si="20"/>
        <v>2029</v>
      </c>
      <c r="BO80" s="51">
        <f t="shared" si="20"/>
        <v>2029</v>
      </c>
      <c r="BP80" s="51">
        <f t="shared" si="20"/>
        <v>2029</v>
      </c>
      <c r="BQ80" s="51">
        <f t="shared" si="20"/>
        <v>2029</v>
      </c>
      <c r="BR80" s="51">
        <f t="shared" si="20"/>
        <v>2029</v>
      </c>
      <c r="BS80" s="51">
        <f t="shared" si="20"/>
        <v>2029</v>
      </c>
    </row>
    <row r="83" spans="4:71" ht="10.5" customHeight="1" x14ac:dyDescent="0.3">
      <c r="D83" s="734" t="s">
        <v>39</v>
      </c>
      <c r="K83" s="98">
        <f>L83</f>
        <v>2025</v>
      </c>
      <c r="L83" s="133">
        <f t="shared" ref="L83:AQ83" si="21">IF(MONTH(L84)=1,YEAR(L84),IF(MONTH(L84)&lt;=DD_TS_Fin_Yr_End_Mth,YEAR(L84),YEAR(L84)+1))</f>
        <v>2025</v>
      </c>
      <c r="M83" s="133">
        <f t="shared" si="21"/>
        <v>2025</v>
      </c>
      <c r="N83" s="133">
        <f t="shared" si="21"/>
        <v>2025</v>
      </c>
      <c r="O83" s="133">
        <f t="shared" si="21"/>
        <v>2025</v>
      </c>
      <c r="P83" s="133">
        <f t="shared" si="21"/>
        <v>2025</v>
      </c>
      <c r="Q83" s="133">
        <f t="shared" si="21"/>
        <v>2025</v>
      </c>
      <c r="R83" s="133">
        <f t="shared" si="21"/>
        <v>2025</v>
      </c>
      <c r="S83" s="133">
        <f t="shared" si="21"/>
        <v>2025</v>
      </c>
      <c r="T83" s="133">
        <f t="shared" si="21"/>
        <v>2025</v>
      </c>
      <c r="U83" s="133">
        <f t="shared" si="21"/>
        <v>2025</v>
      </c>
      <c r="V83" s="133">
        <f t="shared" si="21"/>
        <v>2025</v>
      </c>
      <c r="W83" s="133">
        <f t="shared" si="21"/>
        <v>2025</v>
      </c>
      <c r="X83" s="133">
        <f t="shared" si="21"/>
        <v>2026</v>
      </c>
      <c r="Y83" s="133">
        <f t="shared" si="21"/>
        <v>2026</v>
      </c>
      <c r="Z83" s="133">
        <f t="shared" si="21"/>
        <v>2026</v>
      </c>
      <c r="AA83" s="133">
        <f t="shared" si="21"/>
        <v>2026</v>
      </c>
      <c r="AB83" s="133">
        <f t="shared" si="21"/>
        <v>2026</v>
      </c>
      <c r="AC83" s="133">
        <f t="shared" si="21"/>
        <v>2026</v>
      </c>
      <c r="AD83" s="133">
        <f t="shared" si="21"/>
        <v>2026</v>
      </c>
      <c r="AE83" s="133">
        <f t="shared" si="21"/>
        <v>2026</v>
      </c>
      <c r="AF83" s="133">
        <f t="shared" si="21"/>
        <v>2026</v>
      </c>
      <c r="AG83" s="133">
        <f t="shared" si="21"/>
        <v>2026</v>
      </c>
      <c r="AH83" s="133">
        <f t="shared" si="21"/>
        <v>2026</v>
      </c>
      <c r="AI83" s="133">
        <f t="shared" si="21"/>
        <v>2026</v>
      </c>
      <c r="AJ83" s="133">
        <f t="shared" si="21"/>
        <v>2027</v>
      </c>
      <c r="AK83" s="133">
        <f t="shared" si="21"/>
        <v>2027</v>
      </c>
      <c r="AL83" s="133">
        <f t="shared" si="21"/>
        <v>2027</v>
      </c>
      <c r="AM83" s="133">
        <f t="shared" si="21"/>
        <v>2027</v>
      </c>
      <c r="AN83" s="133">
        <f t="shared" si="21"/>
        <v>2027</v>
      </c>
      <c r="AO83" s="133">
        <f t="shared" si="21"/>
        <v>2027</v>
      </c>
      <c r="AP83" s="133">
        <f t="shared" si="21"/>
        <v>2027</v>
      </c>
      <c r="AQ83" s="133">
        <f t="shared" si="21"/>
        <v>2027</v>
      </c>
      <c r="AR83" s="133">
        <f t="shared" ref="AR83:BS83" si="22">IF(MONTH(AR84)=1,YEAR(AR84),IF(MONTH(AR84)&lt;=DD_TS_Fin_Yr_End_Mth,YEAR(AR84),YEAR(AR84)+1))</f>
        <v>2027</v>
      </c>
      <c r="AS83" s="133">
        <f t="shared" si="22"/>
        <v>2027</v>
      </c>
      <c r="AT83" s="133">
        <f t="shared" si="22"/>
        <v>2027</v>
      </c>
      <c r="AU83" s="133">
        <f t="shared" si="22"/>
        <v>2027</v>
      </c>
      <c r="AV83" s="133">
        <f t="shared" si="22"/>
        <v>2028</v>
      </c>
      <c r="AW83" s="133">
        <f t="shared" si="22"/>
        <v>2028</v>
      </c>
      <c r="AX83" s="133">
        <f t="shared" si="22"/>
        <v>2028</v>
      </c>
      <c r="AY83" s="133">
        <f t="shared" si="22"/>
        <v>2028</v>
      </c>
      <c r="AZ83" s="133">
        <f t="shared" si="22"/>
        <v>2028</v>
      </c>
      <c r="BA83" s="133">
        <f t="shared" si="22"/>
        <v>2028</v>
      </c>
      <c r="BB83" s="133">
        <f t="shared" si="22"/>
        <v>2028</v>
      </c>
      <c r="BC83" s="133">
        <f t="shared" si="22"/>
        <v>2028</v>
      </c>
      <c r="BD83" s="133">
        <f t="shared" si="22"/>
        <v>2028</v>
      </c>
      <c r="BE83" s="133">
        <f t="shared" si="22"/>
        <v>2028</v>
      </c>
      <c r="BF83" s="133">
        <f t="shared" si="22"/>
        <v>2028</v>
      </c>
      <c r="BG83" s="133">
        <f t="shared" si="22"/>
        <v>2028</v>
      </c>
      <c r="BH83" s="133">
        <f t="shared" si="22"/>
        <v>2029</v>
      </c>
      <c r="BI83" s="133">
        <f t="shared" si="22"/>
        <v>2029</v>
      </c>
      <c r="BJ83" s="133">
        <f t="shared" si="22"/>
        <v>2029</v>
      </c>
      <c r="BK83" s="133">
        <f t="shared" si="22"/>
        <v>2029</v>
      </c>
      <c r="BL83" s="133">
        <f t="shared" si="22"/>
        <v>2029</v>
      </c>
      <c r="BM83" s="133">
        <f t="shared" si="22"/>
        <v>2029</v>
      </c>
      <c r="BN83" s="133">
        <f t="shared" si="22"/>
        <v>2029</v>
      </c>
      <c r="BO83" s="133">
        <f t="shared" si="22"/>
        <v>2029</v>
      </c>
      <c r="BP83" s="133">
        <f t="shared" si="22"/>
        <v>2029</v>
      </c>
      <c r="BQ83" s="133">
        <f t="shared" si="22"/>
        <v>2029</v>
      </c>
      <c r="BR83" s="133">
        <f t="shared" si="22"/>
        <v>2029</v>
      </c>
      <c r="BS83" s="133">
        <f t="shared" si="22"/>
        <v>2029</v>
      </c>
    </row>
    <row r="84" spans="4:71" ht="10.5" customHeight="1" x14ac:dyDescent="0.3">
      <c r="D84" s="734" t="s">
        <v>35</v>
      </c>
      <c r="L84" s="178">
        <f t="shared" ref="L84:BS84" si="23">L86</f>
        <v>45688</v>
      </c>
      <c r="M84" s="178">
        <f t="shared" si="23"/>
        <v>45716</v>
      </c>
      <c r="N84" s="178">
        <f t="shared" si="23"/>
        <v>45747</v>
      </c>
      <c r="O84" s="178">
        <f t="shared" si="23"/>
        <v>45777</v>
      </c>
      <c r="P84" s="178">
        <f t="shared" si="23"/>
        <v>45808</v>
      </c>
      <c r="Q84" s="178">
        <f t="shared" si="23"/>
        <v>45838</v>
      </c>
      <c r="R84" s="178">
        <f t="shared" si="23"/>
        <v>45869</v>
      </c>
      <c r="S84" s="178">
        <f t="shared" si="23"/>
        <v>45900</v>
      </c>
      <c r="T84" s="178">
        <f t="shared" si="23"/>
        <v>45930</v>
      </c>
      <c r="U84" s="178">
        <f t="shared" si="23"/>
        <v>45961</v>
      </c>
      <c r="V84" s="178">
        <f t="shared" si="23"/>
        <v>45991</v>
      </c>
      <c r="W84" s="178">
        <f t="shared" si="23"/>
        <v>46022</v>
      </c>
      <c r="X84" s="178">
        <f t="shared" si="23"/>
        <v>46053</v>
      </c>
      <c r="Y84" s="178">
        <f t="shared" si="23"/>
        <v>46081</v>
      </c>
      <c r="Z84" s="178">
        <f t="shared" si="23"/>
        <v>46112</v>
      </c>
      <c r="AA84" s="178">
        <f t="shared" si="23"/>
        <v>46142</v>
      </c>
      <c r="AB84" s="178">
        <f t="shared" si="23"/>
        <v>46173</v>
      </c>
      <c r="AC84" s="178">
        <f t="shared" si="23"/>
        <v>46203</v>
      </c>
      <c r="AD84" s="178">
        <f t="shared" si="23"/>
        <v>46234</v>
      </c>
      <c r="AE84" s="178">
        <f t="shared" si="23"/>
        <v>46265</v>
      </c>
      <c r="AF84" s="178">
        <f t="shared" si="23"/>
        <v>46295</v>
      </c>
      <c r="AG84" s="178">
        <f t="shared" si="23"/>
        <v>46326</v>
      </c>
      <c r="AH84" s="178">
        <f t="shared" si="23"/>
        <v>46356</v>
      </c>
      <c r="AI84" s="178">
        <f t="shared" si="23"/>
        <v>46387</v>
      </c>
      <c r="AJ84" s="178">
        <f t="shared" si="23"/>
        <v>46418</v>
      </c>
      <c r="AK84" s="178">
        <f t="shared" si="23"/>
        <v>46446</v>
      </c>
      <c r="AL84" s="178">
        <f t="shared" si="23"/>
        <v>46477</v>
      </c>
      <c r="AM84" s="178">
        <f t="shared" si="23"/>
        <v>46507</v>
      </c>
      <c r="AN84" s="178">
        <f t="shared" si="23"/>
        <v>46538</v>
      </c>
      <c r="AO84" s="178">
        <f t="shared" si="23"/>
        <v>46568</v>
      </c>
      <c r="AP84" s="178">
        <f t="shared" si="23"/>
        <v>46599</v>
      </c>
      <c r="AQ84" s="178">
        <f t="shared" si="23"/>
        <v>46630</v>
      </c>
      <c r="AR84" s="178">
        <f t="shared" si="23"/>
        <v>46660</v>
      </c>
      <c r="AS84" s="178">
        <f t="shared" si="23"/>
        <v>46691</v>
      </c>
      <c r="AT84" s="178">
        <f t="shared" si="23"/>
        <v>46721</v>
      </c>
      <c r="AU84" s="178">
        <f t="shared" si="23"/>
        <v>46752</v>
      </c>
      <c r="AV84" s="178">
        <f t="shared" si="23"/>
        <v>46783</v>
      </c>
      <c r="AW84" s="178">
        <f t="shared" si="23"/>
        <v>46812</v>
      </c>
      <c r="AX84" s="178">
        <f t="shared" si="23"/>
        <v>46843</v>
      </c>
      <c r="AY84" s="178">
        <f t="shared" si="23"/>
        <v>46873</v>
      </c>
      <c r="AZ84" s="178">
        <f t="shared" si="23"/>
        <v>46904</v>
      </c>
      <c r="BA84" s="178">
        <f t="shared" si="23"/>
        <v>46934</v>
      </c>
      <c r="BB84" s="178">
        <f t="shared" si="23"/>
        <v>46965</v>
      </c>
      <c r="BC84" s="178">
        <f t="shared" si="23"/>
        <v>46996</v>
      </c>
      <c r="BD84" s="178">
        <f t="shared" si="23"/>
        <v>47026</v>
      </c>
      <c r="BE84" s="178">
        <f t="shared" si="23"/>
        <v>47057</v>
      </c>
      <c r="BF84" s="178">
        <f t="shared" si="23"/>
        <v>47087</v>
      </c>
      <c r="BG84" s="178">
        <f t="shared" si="23"/>
        <v>47118</v>
      </c>
      <c r="BH84" s="178">
        <f t="shared" si="23"/>
        <v>47149</v>
      </c>
      <c r="BI84" s="178">
        <f t="shared" si="23"/>
        <v>47177</v>
      </c>
      <c r="BJ84" s="178">
        <f t="shared" si="23"/>
        <v>47208</v>
      </c>
      <c r="BK84" s="178">
        <f t="shared" si="23"/>
        <v>47238</v>
      </c>
      <c r="BL84" s="178">
        <f t="shared" si="23"/>
        <v>47269</v>
      </c>
      <c r="BM84" s="178">
        <f t="shared" si="23"/>
        <v>47299</v>
      </c>
      <c r="BN84" s="178">
        <f t="shared" si="23"/>
        <v>47330</v>
      </c>
      <c r="BO84" s="178">
        <f t="shared" si="23"/>
        <v>47361</v>
      </c>
      <c r="BP84" s="178">
        <f t="shared" si="23"/>
        <v>47391</v>
      </c>
      <c r="BQ84" s="178">
        <f t="shared" si="23"/>
        <v>47422</v>
      </c>
      <c r="BR84" s="178">
        <f t="shared" si="23"/>
        <v>47452</v>
      </c>
      <c r="BS84" s="178">
        <f t="shared" si="23"/>
        <v>47483</v>
      </c>
    </row>
    <row r="85" spans="4:71" ht="10.5" customHeight="1" x14ac:dyDescent="0.3">
      <c r="D85" s="736" t="s">
        <v>36</v>
      </c>
      <c r="L85" s="189">
        <f t="shared" ref="L85:AQ85" si="24">EDATE(TS_Start_Date,(L87-1)*1)</f>
        <v>45658</v>
      </c>
      <c r="M85" s="189">
        <f t="shared" si="24"/>
        <v>45689</v>
      </c>
      <c r="N85" s="189">
        <f t="shared" si="24"/>
        <v>45717</v>
      </c>
      <c r="O85" s="189">
        <f t="shared" si="24"/>
        <v>45748</v>
      </c>
      <c r="P85" s="189">
        <f t="shared" si="24"/>
        <v>45778</v>
      </c>
      <c r="Q85" s="189">
        <f t="shared" si="24"/>
        <v>45809</v>
      </c>
      <c r="R85" s="189">
        <f t="shared" si="24"/>
        <v>45839</v>
      </c>
      <c r="S85" s="189">
        <f t="shared" si="24"/>
        <v>45870</v>
      </c>
      <c r="T85" s="189">
        <f t="shared" si="24"/>
        <v>45901</v>
      </c>
      <c r="U85" s="189">
        <f t="shared" si="24"/>
        <v>45931</v>
      </c>
      <c r="V85" s="189">
        <f t="shared" si="24"/>
        <v>45962</v>
      </c>
      <c r="W85" s="189">
        <f t="shared" si="24"/>
        <v>45992</v>
      </c>
      <c r="X85" s="189">
        <f t="shared" si="24"/>
        <v>46023</v>
      </c>
      <c r="Y85" s="189">
        <f t="shared" si="24"/>
        <v>46054</v>
      </c>
      <c r="Z85" s="189">
        <f t="shared" si="24"/>
        <v>46082</v>
      </c>
      <c r="AA85" s="189">
        <f t="shared" si="24"/>
        <v>46113</v>
      </c>
      <c r="AB85" s="189">
        <f t="shared" si="24"/>
        <v>46143</v>
      </c>
      <c r="AC85" s="189">
        <f t="shared" si="24"/>
        <v>46174</v>
      </c>
      <c r="AD85" s="189">
        <f t="shared" si="24"/>
        <v>46204</v>
      </c>
      <c r="AE85" s="189">
        <f t="shared" si="24"/>
        <v>46235</v>
      </c>
      <c r="AF85" s="189">
        <f t="shared" si="24"/>
        <v>46266</v>
      </c>
      <c r="AG85" s="189">
        <f t="shared" si="24"/>
        <v>46296</v>
      </c>
      <c r="AH85" s="189">
        <f t="shared" si="24"/>
        <v>46327</v>
      </c>
      <c r="AI85" s="189">
        <f t="shared" si="24"/>
        <v>46357</v>
      </c>
      <c r="AJ85" s="189">
        <f t="shared" si="24"/>
        <v>46388</v>
      </c>
      <c r="AK85" s="189">
        <f t="shared" si="24"/>
        <v>46419</v>
      </c>
      <c r="AL85" s="189">
        <f t="shared" si="24"/>
        <v>46447</v>
      </c>
      <c r="AM85" s="189">
        <f t="shared" si="24"/>
        <v>46478</v>
      </c>
      <c r="AN85" s="189">
        <f t="shared" si="24"/>
        <v>46508</v>
      </c>
      <c r="AO85" s="189">
        <f t="shared" si="24"/>
        <v>46539</v>
      </c>
      <c r="AP85" s="189">
        <f t="shared" si="24"/>
        <v>46569</v>
      </c>
      <c r="AQ85" s="189">
        <f t="shared" si="24"/>
        <v>46600</v>
      </c>
      <c r="AR85" s="189">
        <f t="shared" ref="AR85:BS85" si="25">EDATE(TS_Start_Date,(AR87-1)*1)</f>
        <v>46631</v>
      </c>
      <c r="AS85" s="189">
        <f t="shared" si="25"/>
        <v>46661</v>
      </c>
      <c r="AT85" s="189">
        <f t="shared" si="25"/>
        <v>46692</v>
      </c>
      <c r="AU85" s="189">
        <f t="shared" si="25"/>
        <v>46722</v>
      </c>
      <c r="AV85" s="189">
        <f t="shared" si="25"/>
        <v>46753</v>
      </c>
      <c r="AW85" s="189">
        <f t="shared" si="25"/>
        <v>46784</v>
      </c>
      <c r="AX85" s="189">
        <f t="shared" si="25"/>
        <v>46813</v>
      </c>
      <c r="AY85" s="189">
        <f t="shared" si="25"/>
        <v>46844</v>
      </c>
      <c r="AZ85" s="189">
        <f t="shared" si="25"/>
        <v>46874</v>
      </c>
      <c r="BA85" s="189">
        <f t="shared" si="25"/>
        <v>46905</v>
      </c>
      <c r="BB85" s="189">
        <f t="shared" si="25"/>
        <v>46935</v>
      </c>
      <c r="BC85" s="189">
        <f t="shared" si="25"/>
        <v>46966</v>
      </c>
      <c r="BD85" s="189">
        <f t="shared" si="25"/>
        <v>46997</v>
      </c>
      <c r="BE85" s="189">
        <f t="shared" si="25"/>
        <v>47027</v>
      </c>
      <c r="BF85" s="189">
        <f t="shared" si="25"/>
        <v>47058</v>
      </c>
      <c r="BG85" s="189">
        <f t="shared" si="25"/>
        <v>47088</v>
      </c>
      <c r="BH85" s="189">
        <f t="shared" si="25"/>
        <v>47119</v>
      </c>
      <c r="BI85" s="189">
        <f t="shared" si="25"/>
        <v>47150</v>
      </c>
      <c r="BJ85" s="189">
        <f t="shared" si="25"/>
        <v>47178</v>
      </c>
      <c r="BK85" s="189">
        <f t="shared" si="25"/>
        <v>47209</v>
      </c>
      <c r="BL85" s="189">
        <f t="shared" si="25"/>
        <v>47239</v>
      </c>
      <c r="BM85" s="189">
        <f t="shared" si="25"/>
        <v>47270</v>
      </c>
      <c r="BN85" s="189">
        <f t="shared" si="25"/>
        <v>47300</v>
      </c>
      <c r="BO85" s="189">
        <f t="shared" si="25"/>
        <v>47331</v>
      </c>
      <c r="BP85" s="189">
        <f t="shared" si="25"/>
        <v>47362</v>
      </c>
      <c r="BQ85" s="189">
        <f t="shared" si="25"/>
        <v>47392</v>
      </c>
      <c r="BR85" s="189">
        <f t="shared" si="25"/>
        <v>47423</v>
      </c>
      <c r="BS85" s="189">
        <f t="shared" si="25"/>
        <v>47453</v>
      </c>
    </row>
    <row r="86" spans="4:71" ht="10.5" customHeight="1" x14ac:dyDescent="0.3">
      <c r="D86" s="736" t="s">
        <v>37</v>
      </c>
      <c r="L86" s="178">
        <f t="shared" ref="L86:BS86" si="26">EDATE(L85,1)-1</f>
        <v>45688</v>
      </c>
      <c r="M86" s="178">
        <f t="shared" si="26"/>
        <v>45716</v>
      </c>
      <c r="N86" s="178">
        <f t="shared" si="26"/>
        <v>45747</v>
      </c>
      <c r="O86" s="178">
        <f t="shared" si="26"/>
        <v>45777</v>
      </c>
      <c r="P86" s="178">
        <f t="shared" si="26"/>
        <v>45808</v>
      </c>
      <c r="Q86" s="178">
        <f t="shared" si="26"/>
        <v>45838</v>
      </c>
      <c r="R86" s="178">
        <f t="shared" si="26"/>
        <v>45869</v>
      </c>
      <c r="S86" s="178">
        <f t="shared" si="26"/>
        <v>45900</v>
      </c>
      <c r="T86" s="178">
        <f t="shared" si="26"/>
        <v>45930</v>
      </c>
      <c r="U86" s="178">
        <f t="shared" si="26"/>
        <v>45961</v>
      </c>
      <c r="V86" s="178">
        <f t="shared" si="26"/>
        <v>45991</v>
      </c>
      <c r="W86" s="178">
        <f t="shared" si="26"/>
        <v>46022</v>
      </c>
      <c r="X86" s="178">
        <f t="shared" si="26"/>
        <v>46053</v>
      </c>
      <c r="Y86" s="178">
        <f t="shared" si="26"/>
        <v>46081</v>
      </c>
      <c r="Z86" s="178">
        <f t="shared" si="26"/>
        <v>46112</v>
      </c>
      <c r="AA86" s="178">
        <f t="shared" si="26"/>
        <v>46142</v>
      </c>
      <c r="AB86" s="178">
        <f t="shared" si="26"/>
        <v>46173</v>
      </c>
      <c r="AC86" s="178">
        <f t="shared" si="26"/>
        <v>46203</v>
      </c>
      <c r="AD86" s="178">
        <f t="shared" si="26"/>
        <v>46234</v>
      </c>
      <c r="AE86" s="178">
        <f t="shared" si="26"/>
        <v>46265</v>
      </c>
      <c r="AF86" s="178">
        <f t="shared" si="26"/>
        <v>46295</v>
      </c>
      <c r="AG86" s="178">
        <f t="shared" si="26"/>
        <v>46326</v>
      </c>
      <c r="AH86" s="178">
        <f t="shared" si="26"/>
        <v>46356</v>
      </c>
      <c r="AI86" s="178">
        <f t="shared" si="26"/>
        <v>46387</v>
      </c>
      <c r="AJ86" s="178">
        <f t="shared" si="26"/>
        <v>46418</v>
      </c>
      <c r="AK86" s="178">
        <f t="shared" si="26"/>
        <v>46446</v>
      </c>
      <c r="AL86" s="178">
        <f t="shared" si="26"/>
        <v>46477</v>
      </c>
      <c r="AM86" s="178">
        <f t="shared" si="26"/>
        <v>46507</v>
      </c>
      <c r="AN86" s="178">
        <f t="shared" si="26"/>
        <v>46538</v>
      </c>
      <c r="AO86" s="178">
        <f t="shared" si="26"/>
        <v>46568</v>
      </c>
      <c r="AP86" s="178">
        <f t="shared" si="26"/>
        <v>46599</v>
      </c>
      <c r="AQ86" s="178">
        <f t="shared" si="26"/>
        <v>46630</v>
      </c>
      <c r="AR86" s="178">
        <f t="shared" si="26"/>
        <v>46660</v>
      </c>
      <c r="AS86" s="178">
        <f t="shared" si="26"/>
        <v>46691</v>
      </c>
      <c r="AT86" s="178">
        <f t="shared" si="26"/>
        <v>46721</v>
      </c>
      <c r="AU86" s="178">
        <f t="shared" si="26"/>
        <v>46752</v>
      </c>
      <c r="AV86" s="178">
        <f t="shared" si="26"/>
        <v>46783</v>
      </c>
      <c r="AW86" s="178">
        <f t="shared" si="26"/>
        <v>46812</v>
      </c>
      <c r="AX86" s="178">
        <f t="shared" si="26"/>
        <v>46843</v>
      </c>
      <c r="AY86" s="178">
        <f t="shared" si="26"/>
        <v>46873</v>
      </c>
      <c r="AZ86" s="178">
        <f t="shared" si="26"/>
        <v>46904</v>
      </c>
      <c r="BA86" s="178">
        <f t="shared" si="26"/>
        <v>46934</v>
      </c>
      <c r="BB86" s="178">
        <f t="shared" si="26"/>
        <v>46965</v>
      </c>
      <c r="BC86" s="178">
        <f t="shared" si="26"/>
        <v>46996</v>
      </c>
      <c r="BD86" s="178">
        <f t="shared" si="26"/>
        <v>47026</v>
      </c>
      <c r="BE86" s="178">
        <f t="shared" si="26"/>
        <v>47057</v>
      </c>
      <c r="BF86" s="178">
        <f t="shared" si="26"/>
        <v>47087</v>
      </c>
      <c r="BG86" s="178">
        <f t="shared" si="26"/>
        <v>47118</v>
      </c>
      <c r="BH86" s="178">
        <f t="shared" si="26"/>
        <v>47149</v>
      </c>
      <c r="BI86" s="178">
        <f t="shared" si="26"/>
        <v>47177</v>
      </c>
      <c r="BJ86" s="178">
        <f t="shared" si="26"/>
        <v>47208</v>
      </c>
      <c r="BK86" s="178">
        <f t="shared" si="26"/>
        <v>47238</v>
      </c>
      <c r="BL86" s="178">
        <f t="shared" si="26"/>
        <v>47269</v>
      </c>
      <c r="BM86" s="178">
        <f t="shared" si="26"/>
        <v>47299</v>
      </c>
      <c r="BN86" s="178">
        <f t="shared" si="26"/>
        <v>47330</v>
      </c>
      <c r="BO86" s="178">
        <f t="shared" si="26"/>
        <v>47361</v>
      </c>
      <c r="BP86" s="178">
        <f t="shared" si="26"/>
        <v>47391</v>
      </c>
      <c r="BQ86" s="178">
        <f t="shared" si="26"/>
        <v>47422</v>
      </c>
      <c r="BR86" s="178">
        <f t="shared" si="26"/>
        <v>47452</v>
      </c>
      <c r="BS86" s="178">
        <f t="shared" si="26"/>
        <v>47483</v>
      </c>
    </row>
    <row r="87" spans="4:71" ht="10.5" customHeight="1" x14ac:dyDescent="0.3">
      <c r="D87" s="736" t="s">
        <v>38</v>
      </c>
      <c r="L87" s="188">
        <f>COLUMNS($L87:L87)</f>
        <v>1</v>
      </c>
      <c r="M87" s="188">
        <f>COLUMNS($L87:M87)</f>
        <v>2</v>
      </c>
      <c r="N87" s="188">
        <f>COLUMNS($L87:N87)</f>
        <v>3</v>
      </c>
      <c r="O87" s="188">
        <f>COLUMNS($L87:O87)</f>
        <v>4</v>
      </c>
      <c r="P87" s="188">
        <f>COLUMNS($L87:P87)</f>
        <v>5</v>
      </c>
      <c r="Q87" s="188">
        <f>COLUMNS($L87:Q87)</f>
        <v>6</v>
      </c>
      <c r="R87" s="188">
        <f>COLUMNS($L87:R87)</f>
        <v>7</v>
      </c>
      <c r="S87" s="188">
        <f>COLUMNS($L87:S87)</f>
        <v>8</v>
      </c>
      <c r="T87" s="188">
        <f>COLUMNS($L87:T87)</f>
        <v>9</v>
      </c>
      <c r="U87" s="188">
        <f>COLUMNS($L87:U87)</f>
        <v>10</v>
      </c>
      <c r="V87" s="188">
        <f>COLUMNS($L87:V87)</f>
        <v>11</v>
      </c>
      <c r="W87" s="188">
        <f>COLUMNS($L87:W87)</f>
        <v>12</v>
      </c>
      <c r="X87" s="188">
        <f>COLUMNS($L87:X87)</f>
        <v>13</v>
      </c>
      <c r="Y87" s="188">
        <f>COLUMNS($L87:Y87)</f>
        <v>14</v>
      </c>
      <c r="Z87" s="188">
        <f>COLUMNS($L87:Z87)</f>
        <v>15</v>
      </c>
      <c r="AA87" s="188">
        <f>COLUMNS($L87:AA87)</f>
        <v>16</v>
      </c>
      <c r="AB87" s="188">
        <f>COLUMNS($L87:AB87)</f>
        <v>17</v>
      </c>
      <c r="AC87" s="188">
        <f>COLUMNS($L87:AC87)</f>
        <v>18</v>
      </c>
      <c r="AD87" s="188">
        <f>COLUMNS($L87:AD87)</f>
        <v>19</v>
      </c>
      <c r="AE87" s="188">
        <f>COLUMNS($L87:AE87)</f>
        <v>20</v>
      </c>
      <c r="AF87" s="188">
        <f>COLUMNS($L87:AF87)</f>
        <v>21</v>
      </c>
      <c r="AG87" s="188">
        <f>COLUMNS($L87:AG87)</f>
        <v>22</v>
      </c>
      <c r="AH87" s="188">
        <f>COLUMNS($L87:AH87)</f>
        <v>23</v>
      </c>
      <c r="AI87" s="188">
        <f>COLUMNS($L87:AI87)</f>
        <v>24</v>
      </c>
      <c r="AJ87" s="188">
        <f>COLUMNS($L87:AJ87)</f>
        <v>25</v>
      </c>
      <c r="AK87" s="188">
        <f>COLUMNS($L87:AK87)</f>
        <v>26</v>
      </c>
      <c r="AL87" s="188">
        <f>COLUMNS($L87:AL87)</f>
        <v>27</v>
      </c>
      <c r="AM87" s="188">
        <f>COLUMNS($L87:AM87)</f>
        <v>28</v>
      </c>
      <c r="AN87" s="188">
        <f>COLUMNS($L87:AN87)</f>
        <v>29</v>
      </c>
      <c r="AO87" s="188">
        <f>COLUMNS($L87:AO87)</f>
        <v>30</v>
      </c>
      <c r="AP87" s="188">
        <f>COLUMNS($L87:AP87)</f>
        <v>31</v>
      </c>
      <c r="AQ87" s="188">
        <f>COLUMNS($L87:AQ87)</f>
        <v>32</v>
      </c>
      <c r="AR87" s="188">
        <f>COLUMNS($L87:AR87)</f>
        <v>33</v>
      </c>
      <c r="AS87" s="188">
        <f>COLUMNS($L87:AS87)</f>
        <v>34</v>
      </c>
      <c r="AT87" s="188">
        <f>COLUMNS($L87:AT87)</f>
        <v>35</v>
      </c>
      <c r="AU87" s="188">
        <f>COLUMNS($L87:AU87)</f>
        <v>36</v>
      </c>
      <c r="AV87" s="188">
        <f>COLUMNS($L87:AV87)</f>
        <v>37</v>
      </c>
      <c r="AW87" s="188">
        <f>COLUMNS($L87:AW87)</f>
        <v>38</v>
      </c>
      <c r="AX87" s="188">
        <f>COLUMNS($L87:AX87)</f>
        <v>39</v>
      </c>
      <c r="AY87" s="188">
        <f>COLUMNS($L87:AY87)</f>
        <v>40</v>
      </c>
      <c r="AZ87" s="188">
        <f>COLUMNS($L87:AZ87)</f>
        <v>41</v>
      </c>
      <c r="BA87" s="188">
        <f>COLUMNS($L87:BA87)</f>
        <v>42</v>
      </c>
      <c r="BB87" s="188">
        <f>COLUMNS($L87:BB87)</f>
        <v>43</v>
      </c>
      <c r="BC87" s="188">
        <f>COLUMNS($L87:BC87)</f>
        <v>44</v>
      </c>
      <c r="BD87" s="188">
        <f>COLUMNS($L87:BD87)</f>
        <v>45</v>
      </c>
      <c r="BE87" s="188">
        <f>COLUMNS($L87:BE87)</f>
        <v>46</v>
      </c>
      <c r="BF87" s="188">
        <f>COLUMNS($L87:BF87)</f>
        <v>47</v>
      </c>
      <c r="BG87" s="188">
        <f>COLUMNS($L87:BG87)</f>
        <v>48</v>
      </c>
      <c r="BH87" s="188">
        <f>COLUMNS($L87:BH87)</f>
        <v>49</v>
      </c>
      <c r="BI87" s="188">
        <f>COLUMNS($L87:BI87)</f>
        <v>50</v>
      </c>
      <c r="BJ87" s="188">
        <f>COLUMNS($L87:BJ87)</f>
        <v>51</v>
      </c>
      <c r="BK87" s="188">
        <f>COLUMNS($L87:BK87)</f>
        <v>52</v>
      </c>
      <c r="BL87" s="188">
        <f>COLUMNS($L87:BL87)</f>
        <v>53</v>
      </c>
      <c r="BM87" s="188">
        <f>COLUMNS($L87:BM87)</f>
        <v>54</v>
      </c>
      <c r="BN87" s="188">
        <f>COLUMNS($L87:BN87)</f>
        <v>55</v>
      </c>
      <c r="BO87" s="188">
        <f>COLUMNS($L87:BO87)</f>
        <v>56</v>
      </c>
      <c r="BP87" s="188">
        <f>COLUMNS($L87:BP87)</f>
        <v>57</v>
      </c>
      <c r="BQ87" s="188">
        <f>COLUMNS($L87:BQ87)</f>
        <v>58</v>
      </c>
      <c r="BR87" s="188">
        <f>COLUMNS($L87:BR87)</f>
        <v>59</v>
      </c>
      <c r="BS87" s="188">
        <f>COLUMNS($L87:BS87)</f>
        <v>60</v>
      </c>
    </row>
    <row r="88" spans="4:71" ht="10.5" customHeight="1" x14ac:dyDescent="0.3">
      <c r="D88" s="736" t="s">
        <v>235</v>
      </c>
      <c r="L88" s="51">
        <f t="shared" ref="L88:BS88" si="27">YEAR(L84)</f>
        <v>2025</v>
      </c>
      <c r="M88" s="51">
        <f t="shared" si="27"/>
        <v>2025</v>
      </c>
      <c r="N88" s="51">
        <f t="shared" si="27"/>
        <v>2025</v>
      </c>
      <c r="O88" s="51">
        <f t="shared" si="27"/>
        <v>2025</v>
      </c>
      <c r="P88" s="51">
        <f t="shared" si="27"/>
        <v>2025</v>
      </c>
      <c r="Q88" s="51">
        <f t="shared" si="27"/>
        <v>2025</v>
      </c>
      <c r="R88" s="51">
        <f t="shared" si="27"/>
        <v>2025</v>
      </c>
      <c r="S88" s="51">
        <f t="shared" si="27"/>
        <v>2025</v>
      </c>
      <c r="T88" s="51">
        <f t="shared" si="27"/>
        <v>2025</v>
      </c>
      <c r="U88" s="51">
        <f t="shared" si="27"/>
        <v>2025</v>
      </c>
      <c r="V88" s="51">
        <f t="shared" si="27"/>
        <v>2025</v>
      </c>
      <c r="W88" s="51">
        <f t="shared" si="27"/>
        <v>2025</v>
      </c>
      <c r="X88" s="51">
        <f t="shared" si="27"/>
        <v>2026</v>
      </c>
      <c r="Y88" s="51">
        <f t="shared" si="27"/>
        <v>2026</v>
      </c>
      <c r="Z88" s="51">
        <f t="shared" si="27"/>
        <v>2026</v>
      </c>
      <c r="AA88" s="51">
        <f t="shared" si="27"/>
        <v>2026</v>
      </c>
      <c r="AB88" s="51">
        <f t="shared" si="27"/>
        <v>2026</v>
      </c>
      <c r="AC88" s="51">
        <f t="shared" si="27"/>
        <v>2026</v>
      </c>
      <c r="AD88" s="51">
        <f t="shared" si="27"/>
        <v>2026</v>
      </c>
      <c r="AE88" s="51">
        <f t="shared" si="27"/>
        <v>2026</v>
      </c>
      <c r="AF88" s="51">
        <f t="shared" si="27"/>
        <v>2026</v>
      </c>
      <c r="AG88" s="51">
        <f t="shared" si="27"/>
        <v>2026</v>
      </c>
      <c r="AH88" s="51">
        <f t="shared" si="27"/>
        <v>2026</v>
      </c>
      <c r="AI88" s="51">
        <f t="shared" si="27"/>
        <v>2026</v>
      </c>
      <c r="AJ88" s="51">
        <f t="shared" si="27"/>
        <v>2027</v>
      </c>
      <c r="AK88" s="51">
        <f t="shared" si="27"/>
        <v>2027</v>
      </c>
      <c r="AL88" s="51">
        <f t="shared" si="27"/>
        <v>2027</v>
      </c>
      <c r="AM88" s="51">
        <f t="shared" si="27"/>
        <v>2027</v>
      </c>
      <c r="AN88" s="51">
        <f t="shared" si="27"/>
        <v>2027</v>
      </c>
      <c r="AO88" s="51">
        <f t="shared" si="27"/>
        <v>2027</v>
      </c>
      <c r="AP88" s="51">
        <f t="shared" si="27"/>
        <v>2027</v>
      </c>
      <c r="AQ88" s="51">
        <f t="shared" si="27"/>
        <v>2027</v>
      </c>
      <c r="AR88" s="51">
        <f t="shared" si="27"/>
        <v>2027</v>
      </c>
      <c r="AS88" s="51">
        <f t="shared" si="27"/>
        <v>2027</v>
      </c>
      <c r="AT88" s="51">
        <f t="shared" si="27"/>
        <v>2027</v>
      </c>
      <c r="AU88" s="51">
        <f t="shared" si="27"/>
        <v>2027</v>
      </c>
      <c r="AV88" s="51">
        <f t="shared" si="27"/>
        <v>2028</v>
      </c>
      <c r="AW88" s="51">
        <f t="shared" si="27"/>
        <v>2028</v>
      </c>
      <c r="AX88" s="51">
        <f t="shared" si="27"/>
        <v>2028</v>
      </c>
      <c r="AY88" s="51">
        <f t="shared" si="27"/>
        <v>2028</v>
      </c>
      <c r="AZ88" s="51">
        <f t="shared" si="27"/>
        <v>2028</v>
      </c>
      <c r="BA88" s="51">
        <f t="shared" si="27"/>
        <v>2028</v>
      </c>
      <c r="BB88" s="51">
        <f t="shared" si="27"/>
        <v>2028</v>
      </c>
      <c r="BC88" s="51">
        <f t="shared" si="27"/>
        <v>2028</v>
      </c>
      <c r="BD88" s="51">
        <f t="shared" si="27"/>
        <v>2028</v>
      </c>
      <c r="BE88" s="51">
        <f t="shared" si="27"/>
        <v>2028</v>
      </c>
      <c r="BF88" s="51">
        <f t="shared" si="27"/>
        <v>2028</v>
      </c>
      <c r="BG88" s="51">
        <f t="shared" si="27"/>
        <v>2028</v>
      </c>
      <c r="BH88" s="51">
        <f t="shared" si="27"/>
        <v>2029</v>
      </c>
      <c r="BI88" s="51">
        <f t="shared" si="27"/>
        <v>2029</v>
      </c>
      <c r="BJ88" s="51">
        <f t="shared" si="27"/>
        <v>2029</v>
      </c>
      <c r="BK88" s="51">
        <f t="shared" si="27"/>
        <v>2029</v>
      </c>
      <c r="BL88" s="51">
        <f t="shared" si="27"/>
        <v>2029</v>
      </c>
      <c r="BM88" s="51">
        <f t="shared" si="27"/>
        <v>2029</v>
      </c>
      <c r="BN88" s="51">
        <f t="shared" si="27"/>
        <v>2029</v>
      </c>
      <c r="BO88" s="51">
        <f t="shared" si="27"/>
        <v>2029</v>
      </c>
      <c r="BP88" s="51">
        <f t="shared" si="27"/>
        <v>2029</v>
      </c>
      <c r="BQ88" s="51">
        <f t="shared" si="27"/>
        <v>2029</v>
      </c>
      <c r="BR88" s="51">
        <f t="shared" si="27"/>
        <v>2029</v>
      </c>
      <c r="BS88" s="51">
        <f t="shared" si="27"/>
        <v>2029</v>
      </c>
    </row>
    <row r="91" spans="4:71" ht="10.5" customHeight="1" x14ac:dyDescent="0.3">
      <c r="D91" s="734" t="e">
        <f>'Financial Statement Full'!#REF!</f>
        <v>#REF!</v>
      </c>
      <c r="E91" s="133"/>
      <c r="F91" s="725"/>
      <c r="G91" s="133"/>
      <c r="H91" s="133"/>
      <c r="I91" s="133"/>
      <c r="J91" s="133"/>
      <c r="L91" s="133">
        <f>'Shortcut Lookup 2'!L83</f>
        <v>2025</v>
      </c>
      <c r="M91" s="133">
        <f t="shared" ref="M91:AR91" si="28">IF(MONTH(M92)=1,YEAR(M92),IF(MONTH(M92)&lt;=DD_TS_Fin_Yr_End_Mth,YEAR(M92),YEAR(M92)+1))</f>
        <v>2025</v>
      </c>
      <c r="N91" s="133">
        <f t="shared" si="28"/>
        <v>2025</v>
      </c>
      <c r="O91" s="133">
        <f t="shared" si="28"/>
        <v>2025</v>
      </c>
      <c r="P91" s="133">
        <f t="shared" si="28"/>
        <v>2025</v>
      </c>
      <c r="Q91" s="133">
        <f t="shared" si="28"/>
        <v>2025</v>
      </c>
      <c r="R91" s="133">
        <f t="shared" si="28"/>
        <v>2025</v>
      </c>
      <c r="S91" s="133">
        <f t="shared" si="28"/>
        <v>2025</v>
      </c>
      <c r="T91" s="133">
        <f t="shared" si="28"/>
        <v>2025</v>
      </c>
      <c r="U91" s="133">
        <f t="shared" si="28"/>
        <v>2025</v>
      </c>
      <c r="V91" s="133">
        <f t="shared" si="28"/>
        <v>2025</v>
      </c>
      <c r="W91" s="133">
        <f t="shared" si="28"/>
        <v>2025</v>
      </c>
      <c r="X91" s="133">
        <f t="shared" si="28"/>
        <v>2026</v>
      </c>
      <c r="Y91" s="133">
        <f t="shared" si="28"/>
        <v>2026</v>
      </c>
      <c r="Z91" s="133">
        <f t="shared" si="28"/>
        <v>2026</v>
      </c>
      <c r="AA91" s="133">
        <f t="shared" si="28"/>
        <v>2026</v>
      </c>
      <c r="AB91" s="133">
        <f t="shared" si="28"/>
        <v>2026</v>
      </c>
      <c r="AC91" s="133">
        <f t="shared" si="28"/>
        <v>2026</v>
      </c>
      <c r="AD91" s="133">
        <f t="shared" si="28"/>
        <v>2026</v>
      </c>
      <c r="AE91" s="133">
        <f t="shared" si="28"/>
        <v>2026</v>
      </c>
      <c r="AF91" s="133">
        <f t="shared" si="28"/>
        <v>2026</v>
      </c>
      <c r="AG91" s="133">
        <f t="shared" si="28"/>
        <v>2026</v>
      </c>
      <c r="AH91" s="133">
        <f t="shared" si="28"/>
        <v>2026</v>
      </c>
      <c r="AI91" s="133">
        <f t="shared" si="28"/>
        <v>2026</v>
      </c>
      <c r="AJ91" s="133">
        <f t="shared" si="28"/>
        <v>2027</v>
      </c>
      <c r="AK91" s="133">
        <f t="shared" si="28"/>
        <v>2027</v>
      </c>
      <c r="AL91" s="133">
        <f t="shared" si="28"/>
        <v>2027</v>
      </c>
      <c r="AM91" s="133">
        <f t="shared" si="28"/>
        <v>2027</v>
      </c>
      <c r="AN91" s="133">
        <f t="shared" si="28"/>
        <v>2027</v>
      </c>
      <c r="AO91" s="133">
        <f t="shared" si="28"/>
        <v>2027</v>
      </c>
      <c r="AP91" s="133">
        <f t="shared" si="28"/>
        <v>2027</v>
      </c>
      <c r="AQ91" s="133">
        <f t="shared" si="28"/>
        <v>2027</v>
      </c>
      <c r="AR91" s="133">
        <f t="shared" si="28"/>
        <v>2027</v>
      </c>
      <c r="AS91" s="133">
        <f t="shared" ref="AS91:BS91" si="29">IF(MONTH(AS92)=1,YEAR(AS92),IF(MONTH(AS92)&lt;=DD_TS_Fin_Yr_End_Mth,YEAR(AS92),YEAR(AS92)+1))</f>
        <v>2027</v>
      </c>
      <c r="AT91" s="133">
        <f t="shared" si="29"/>
        <v>2027</v>
      </c>
      <c r="AU91" s="133">
        <f t="shared" si="29"/>
        <v>2027</v>
      </c>
      <c r="AV91" s="133">
        <f t="shared" si="29"/>
        <v>2028</v>
      </c>
      <c r="AW91" s="133">
        <f t="shared" si="29"/>
        <v>2028</v>
      </c>
      <c r="AX91" s="133">
        <f t="shared" si="29"/>
        <v>2028</v>
      </c>
      <c r="AY91" s="133">
        <f t="shared" si="29"/>
        <v>2028</v>
      </c>
      <c r="AZ91" s="133">
        <f t="shared" si="29"/>
        <v>2028</v>
      </c>
      <c r="BA91" s="133">
        <f t="shared" si="29"/>
        <v>2028</v>
      </c>
      <c r="BB91" s="133">
        <f t="shared" si="29"/>
        <v>2028</v>
      </c>
      <c r="BC91" s="133">
        <f t="shared" si="29"/>
        <v>2028</v>
      </c>
      <c r="BD91" s="133">
        <f t="shared" si="29"/>
        <v>2028</v>
      </c>
      <c r="BE91" s="133">
        <f t="shared" si="29"/>
        <v>2028</v>
      </c>
      <c r="BF91" s="133">
        <f t="shared" si="29"/>
        <v>2028</v>
      </c>
      <c r="BG91" s="133">
        <f t="shared" si="29"/>
        <v>2028</v>
      </c>
      <c r="BH91" s="133">
        <f t="shared" si="29"/>
        <v>2029</v>
      </c>
      <c r="BI91" s="133">
        <f t="shared" si="29"/>
        <v>2029</v>
      </c>
      <c r="BJ91" s="133">
        <f t="shared" si="29"/>
        <v>2029</v>
      </c>
      <c r="BK91" s="133">
        <f t="shared" si="29"/>
        <v>2029</v>
      </c>
      <c r="BL91" s="133">
        <f t="shared" si="29"/>
        <v>2029</v>
      </c>
      <c r="BM91" s="133">
        <f t="shared" si="29"/>
        <v>2029</v>
      </c>
      <c r="BN91" s="133">
        <f t="shared" si="29"/>
        <v>2029</v>
      </c>
      <c r="BO91" s="133">
        <f t="shared" si="29"/>
        <v>2029</v>
      </c>
      <c r="BP91" s="133">
        <f t="shared" si="29"/>
        <v>2029</v>
      </c>
      <c r="BQ91" s="133">
        <f t="shared" si="29"/>
        <v>2029</v>
      </c>
      <c r="BR91" s="133">
        <f t="shared" si="29"/>
        <v>2029</v>
      </c>
      <c r="BS91" s="133">
        <f t="shared" si="29"/>
        <v>2029</v>
      </c>
    </row>
    <row r="92" spans="4:71" ht="10.5" customHeight="1" x14ac:dyDescent="0.3">
      <c r="D92" s="734" t="e">
        <f>'Financial Statement Full'!#REF!</f>
        <v>#REF!</v>
      </c>
      <c r="L92" s="178">
        <f>'Shortcut Lookup 2'!L84</f>
        <v>45688</v>
      </c>
      <c r="M92" s="178">
        <f t="shared" ref="M92:BS92" si="30">M94</f>
        <v>45716</v>
      </c>
      <c r="N92" s="178">
        <f t="shared" si="30"/>
        <v>45747</v>
      </c>
      <c r="O92" s="178">
        <f t="shared" si="30"/>
        <v>45777</v>
      </c>
      <c r="P92" s="178">
        <f t="shared" si="30"/>
        <v>45808</v>
      </c>
      <c r="Q92" s="178">
        <f t="shared" si="30"/>
        <v>45838</v>
      </c>
      <c r="R92" s="178">
        <f t="shared" si="30"/>
        <v>45869</v>
      </c>
      <c r="S92" s="178">
        <f t="shared" si="30"/>
        <v>45900</v>
      </c>
      <c r="T92" s="178">
        <f t="shared" si="30"/>
        <v>45930</v>
      </c>
      <c r="U92" s="178">
        <f t="shared" si="30"/>
        <v>45961</v>
      </c>
      <c r="V92" s="178">
        <f t="shared" si="30"/>
        <v>45991</v>
      </c>
      <c r="W92" s="178">
        <f t="shared" si="30"/>
        <v>46022</v>
      </c>
      <c r="X92" s="178">
        <f t="shared" si="30"/>
        <v>46053</v>
      </c>
      <c r="Y92" s="178">
        <f t="shared" si="30"/>
        <v>46081</v>
      </c>
      <c r="Z92" s="178">
        <f t="shared" si="30"/>
        <v>46112</v>
      </c>
      <c r="AA92" s="178">
        <f t="shared" si="30"/>
        <v>46142</v>
      </c>
      <c r="AB92" s="178">
        <f t="shared" si="30"/>
        <v>46173</v>
      </c>
      <c r="AC92" s="178">
        <f t="shared" si="30"/>
        <v>46203</v>
      </c>
      <c r="AD92" s="178">
        <f t="shared" si="30"/>
        <v>46234</v>
      </c>
      <c r="AE92" s="178">
        <f t="shared" si="30"/>
        <v>46265</v>
      </c>
      <c r="AF92" s="178">
        <f t="shared" si="30"/>
        <v>46295</v>
      </c>
      <c r="AG92" s="178">
        <f t="shared" si="30"/>
        <v>46326</v>
      </c>
      <c r="AH92" s="178">
        <f t="shared" si="30"/>
        <v>46356</v>
      </c>
      <c r="AI92" s="178">
        <f t="shared" si="30"/>
        <v>46387</v>
      </c>
      <c r="AJ92" s="178">
        <f t="shared" si="30"/>
        <v>46418</v>
      </c>
      <c r="AK92" s="178">
        <f t="shared" si="30"/>
        <v>46446</v>
      </c>
      <c r="AL92" s="178">
        <f t="shared" si="30"/>
        <v>46477</v>
      </c>
      <c r="AM92" s="178">
        <f t="shared" si="30"/>
        <v>46507</v>
      </c>
      <c r="AN92" s="178">
        <f t="shared" si="30"/>
        <v>46538</v>
      </c>
      <c r="AO92" s="178">
        <f t="shared" si="30"/>
        <v>46568</v>
      </c>
      <c r="AP92" s="178">
        <f t="shared" si="30"/>
        <v>46599</v>
      </c>
      <c r="AQ92" s="178">
        <f t="shared" si="30"/>
        <v>46630</v>
      </c>
      <c r="AR92" s="178">
        <f t="shared" si="30"/>
        <v>46660</v>
      </c>
      <c r="AS92" s="178">
        <f t="shared" si="30"/>
        <v>46691</v>
      </c>
      <c r="AT92" s="178">
        <f t="shared" si="30"/>
        <v>46721</v>
      </c>
      <c r="AU92" s="178">
        <f t="shared" si="30"/>
        <v>46752</v>
      </c>
      <c r="AV92" s="178">
        <f t="shared" si="30"/>
        <v>46783</v>
      </c>
      <c r="AW92" s="178">
        <f t="shared" si="30"/>
        <v>46812</v>
      </c>
      <c r="AX92" s="178">
        <f t="shared" si="30"/>
        <v>46843</v>
      </c>
      <c r="AY92" s="178">
        <f t="shared" si="30"/>
        <v>46873</v>
      </c>
      <c r="AZ92" s="178">
        <f t="shared" si="30"/>
        <v>46904</v>
      </c>
      <c r="BA92" s="178">
        <f t="shared" si="30"/>
        <v>46934</v>
      </c>
      <c r="BB92" s="178">
        <f t="shared" si="30"/>
        <v>46965</v>
      </c>
      <c r="BC92" s="178">
        <f t="shared" si="30"/>
        <v>46996</v>
      </c>
      <c r="BD92" s="178">
        <f t="shared" si="30"/>
        <v>47026</v>
      </c>
      <c r="BE92" s="178">
        <f t="shared" si="30"/>
        <v>47057</v>
      </c>
      <c r="BF92" s="178">
        <f t="shared" si="30"/>
        <v>47087</v>
      </c>
      <c r="BG92" s="178">
        <f t="shared" si="30"/>
        <v>47118</v>
      </c>
      <c r="BH92" s="178">
        <f t="shared" si="30"/>
        <v>47149</v>
      </c>
      <c r="BI92" s="178">
        <f t="shared" si="30"/>
        <v>47177</v>
      </c>
      <c r="BJ92" s="178">
        <f t="shared" si="30"/>
        <v>47208</v>
      </c>
      <c r="BK92" s="178">
        <f t="shared" si="30"/>
        <v>47238</v>
      </c>
      <c r="BL92" s="178">
        <f t="shared" si="30"/>
        <v>47269</v>
      </c>
      <c r="BM92" s="178">
        <f t="shared" si="30"/>
        <v>47299</v>
      </c>
      <c r="BN92" s="178">
        <f t="shared" si="30"/>
        <v>47330</v>
      </c>
      <c r="BO92" s="178">
        <f t="shared" si="30"/>
        <v>47361</v>
      </c>
      <c r="BP92" s="178">
        <f t="shared" si="30"/>
        <v>47391</v>
      </c>
      <c r="BQ92" s="178">
        <f t="shared" si="30"/>
        <v>47422</v>
      </c>
      <c r="BR92" s="178">
        <f t="shared" si="30"/>
        <v>47452</v>
      </c>
      <c r="BS92" s="178">
        <f t="shared" si="30"/>
        <v>47483</v>
      </c>
    </row>
    <row r="93" spans="4:71" ht="10.5" customHeight="1" x14ac:dyDescent="0.3">
      <c r="D93" s="735" t="e">
        <f>'Financial Statement Full'!#REF!</f>
        <v>#REF!</v>
      </c>
      <c r="E93" s="50"/>
      <c r="F93" s="724"/>
      <c r="G93" s="50"/>
      <c r="H93" s="50"/>
      <c r="I93" s="50"/>
      <c r="J93" s="50"/>
      <c r="L93" s="179">
        <f>'Shortcut Lookup 2'!L85</f>
        <v>45658</v>
      </c>
      <c r="M93" s="179">
        <f t="shared" ref="M93:AR93" si="31">EDATE(TS_Start_Date,(M95-1)*1)</f>
        <v>45689</v>
      </c>
      <c r="N93" s="179">
        <f t="shared" si="31"/>
        <v>45717</v>
      </c>
      <c r="O93" s="179">
        <f t="shared" si="31"/>
        <v>45748</v>
      </c>
      <c r="P93" s="179">
        <f t="shared" si="31"/>
        <v>45778</v>
      </c>
      <c r="Q93" s="179">
        <f t="shared" si="31"/>
        <v>45809</v>
      </c>
      <c r="R93" s="179">
        <f t="shared" si="31"/>
        <v>45839</v>
      </c>
      <c r="S93" s="179">
        <f t="shared" si="31"/>
        <v>45870</v>
      </c>
      <c r="T93" s="179">
        <f t="shared" si="31"/>
        <v>45901</v>
      </c>
      <c r="U93" s="179">
        <f t="shared" si="31"/>
        <v>45931</v>
      </c>
      <c r="V93" s="179">
        <f t="shared" si="31"/>
        <v>45962</v>
      </c>
      <c r="W93" s="179">
        <f t="shared" si="31"/>
        <v>45992</v>
      </c>
      <c r="X93" s="179">
        <f t="shared" si="31"/>
        <v>46023</v>
      </c>
      <c r="Y93" s="179">
        <f t="shared" si="31"/>
        <v>46054</v>
      </c>
      <c r="Z93" s="179">
        <f t="shared" si="31"/>
        <v>46082</v>
      </c>
      <c r="AA93" s="179">
        <f t="shared" si="31"/>
        <v>46113</v>
      </c>
      <c r="AB93" s="179">
        <f t="shared" si="31"/>
        <v>46143</v>
      </c>
      <c r="AC93" s="179">
        <f t="shared" si="31"/>
        <v>46174</v>
      </c>
      <c r="AD93" s="179">
        <f t="shared" si="31"/>
        <v>46204</v>
      </c>
      <c r="AE93" s="179">
        <f t="shared" si="31"/>
        <v>46235</v>
      </c>
      <c r="AF93" s="179">
        <f t="shared" si="31"/>
        <v>46266</v>
      </c>
      <c r="AG93" s="179">
        <f t="shared" si="31"/>
        <v>46296</v>
      </c>
      <c r="AH93" s="179">
        <f t="shared" si="31"/>
        <v>46327</v>
      </c>
      <c r="AI93" s="179">
        <f t="shared" si="31"/>
        <v>46357</v>
      </c>
      <c r="AJ93" s="179">
        <f t="shared" si="31"/>
        <v>46388</v>
      </c>
      <c r="AK93" s="179">
        <f t="shared" si="31"/>
        <v>46419</v>
      </c>
      <c r="AL93" s="179">
        <f t="shared" si="31"/>
        <v>46447</v>
      </c>
      <c r="AM93" s="179">
        <f t="shared" si="31"/>
        <v>46478</v>
      </c>
      <c r="AN93" s="179">
        <f t="shared" si="31"/>
        <v>46508</v>
      </c>
      <c r="AO93" s="179">
        <f t="shared" si="31"/>
        <v>46539</v>
      </c>
      <c r="AP93" s="179">
        <f t="shared" si="31"/>
        <v>46569</v>
      </c>
      <c r="AQ93" s="179">
        <f t="shared" si="31"/>
        <v>46600</v>
      </c>
      <c r="AR93" s="179">
        <f t="shared" si="31"/>
        <v>46631</v>
      </c>
      <c r="AS93" s="179">
        <f t="shared" ref="AS93:BS93" si="32">EDATE(TS_Start_Date,(AS95-1)*1)</f>
        <v>46661</v>
      </c>
      <c r="AT93" s="179">
        <f t="shared" si="32"/>
        <v>46692</v>
      </c>
      <c r="AU93" s="179">
        <f t="shared" si="32"/>
        <v>46722</v>
      </c>
      <c r="AV93" s="179">
        <f t="shared" si="32"/>
        <v>46753</v>
      </c>
      <c r="AW93" s="179">
        <f t="shared" si="32"/>
        <v>46784</v>
      </c>
      <c r="AX93" s="179">
        <f t="shared" si="32"/>
        <v>46813</v>
      </c>
      <c r="AY93" s="179">
        <f t="shared" si="32"/>
        <v>46844</v>
      </c>
      <c r="AZ93" s="179">
        <f t="shared" si="32"/>
        <v>46874</v>
      </c>
      <c r="BA93" s="179">
        <f t="shared" si="32"/>
        <v>46905</v>
      </c>
      <c r="BB93" s="179">
        <f t="shared" si="32"/>
        <v>46935</v>
      </c>
      <c r="BC93" s="179">
        <f t="shared" si="32"/>
        <v>46966</v>
      </c>
      <c r="BD93" s="179">
        <f t="shared" si="32"/>
        <v>46997</v>
      </c>
      <c r="BE93" s="179">
        <f t="shared" si="32"/>
        <v>47027</v>
      </c>
      <c r="BF93" s="179">
        <f t="shared" si="32"/>
        <v>47058</v>
      </c>
      <c r="BG93" s="179">
        <f t="shared" si="32"/>
        <v>47088</v>
      </c>
      <c r="BH93" s="179">
        <f t="shared" si="32"/>
        <v>47119</v>
      </c>
      <c r="BI93" s="179">
        <f t="shared" si="32"/>
        <v>47150</v>
      </c>
      <c r="BJ93" s="179">
        <f t="shared" si="32"/>
        <v>47178</v>
      </c>
      <c r="BK93" s="179">
        <f t="shared" si="32"/>
        <v>47209</v>
      </c>
      <c r="BL93" s="179">
        <f t="shared" si="32"/>
        <v>47239</v>
      </c>
      <c r="BM93" s="179">
        <f t="shared" si="32"/>
        <v>47270</v>
      </c>
      <c r="BN93" s="179">
        <f t="shared" si="32"/>
        <v>47300</v>
      </c>
      <c r="BO93" s="179">
        <f t="shared" si="32"/>
        <v>47331</v>
      </c>
      <c r="BP93" s="179">
        <f t="shared" si="32"/>
        <v>47362</v>
      </c>
      <c r="BQ93" s="179">
        <f t="shared" si="32"/>
        <v>47392</v>
      </c>
      <c r="BR93" s="179">
        <f t="shared" si="32"/>
        <v>47423</v>
      </c>
      <c r="BS93" s="179">
        <f t="shared" si="32"/>
        <v>47453</v>
      </c>
    </row>
    <row r="94" spans="4:71" ht="10.5" customHeight="1" x14ac:dyDescent="0.3">
      <c r="D94" s="735" t="e">
        <f>'Financial Statement Full'!#REF!</f>
        <v>#REF!</v>
      </c>
      <c r="E94" s="50"/>
      <c r="F94" s="724"/>
      <c r="G94" s="50"/>
      <c r="H94" s="50"/>
      <c r="I94" s="50"/>
      <c r="J94" s="50"/>
      <c r="L94" s="175">
        <f>'Shortcut Lookup 2'!L86</f>
        <v>45688</v>
      </c>
      <c r="M94" s="175">
        <f t="shared" ref="M94:BS94" si="33">EDATE(M93,1)-1</f>
        <v>45716</v>
      </c>
      <c r="N94" s="175">
        <f t="shared" si="33"/>
        <v>45747</v>
      </c>
      <c r="O94" s="175">
        <f t="shared" si="33"/>
        <v>45777</v>
      </c>
      <c r="P94" s="175">
        <f t="shared" si="33"/>
        <v>45808</v>
      </c>
      <c r="Q94" s="175">
        <f t="shared" si="33"/>
        <v>45838</v>
      </c>
      <c r="R94" s="175">
        <f t="shared" si="33"/>
        <v>45869</v>
      </c>
      <c r="S94" s="175">
        <f t="shared" si="33"/>
        <v>45900</v>
      </c>
      <c r="T94" s="175">
        <f t="shared" si="33"/>
        <v>45930</v>
      </c>
      <c r="U94" s="175">
        <f t="shared" si="33"/>
        <v>45961</v>
      </c>
      <c r="V94" s="175">
        <f t="shared" si="33"/>
        <v>45991</v>
      </c>
      <c r="W94" s="175">
        <f t="shared" si="33"/>
        <v>46022</v>
      </c>
      <c r="X94" s="175">
        <f t="shared" si="33"/>
        <v>46053</v>
      </c>
      <c r="Y94" s="175">
        <f t="shared" si="33"/>
        <v>46081</v>
      </c>
      <c r="Z94" s="175">
        <f t="shared" si="33"/>
        <v>46112</v>
      </c>
      <c r="AA94" s="175">
        <f t="shared" si="33"/>
        <v>46142</v>
      </c>
      <c r="AB94" s="175">
        <f t="shared" si="33"/>
        <v>46173</v>
      </c>
      <c r="AC94" s="175">
        <f t="shared" si="33"/>
        <v>46203</v>
      </c>
      <c r="AD94" s="175">
        <f t="shared" si="33"/>
        <v>46234</v>
      </c>
      <c r="AE94" s="175">
        <f t="shared" si="33"/>
        <v>46265</v>
      </c>
      <c r="AF94" s="175">
        <f t="shared" si="33"/>
        <v>46295</v>
      </c>
      <c r="AG94" s="175">
        <f t="shared" si="33"/>
        <v>46326</v>
      </c>
      <c r="AH94" s="175">
        <f t="shared" si="33"/>
        <v>46356</v>
      </c>
      <c r="AI94" s="175">
        <f t="shared" si="33"/>
        <v>46387</v>
      </c>
      <c r="AJ94" s="175">
        <f t="shared" si="33"/>
        <v>46418</v>
      </c>
      <c r="AK94" s="175">
        <f t="shared" si="33"/>
        <v>46446</v>
      </c>
      <c r="AL94" s="175">
        <f t="shared" si="33"/>
        <v>46477</v>
      </c>
      <c r="AM94" s="175">
        <f t="shared" si="33"/>
        <v>46507</v>
      </c>
      <c r="AN94" s="175">
        <f t="shared" si="33"/>
        <v>46538</v>
      </c>
      <c r="AO94" s="175">
        <f t="shared" si="33"/>
        <v>46568</v>
      </c>
      <c r="AP94" s="175">
        <f t="shared" si="33"/>
        <v>46599</v>
      </c>
      <c r="AQ94" s="175">
        <f t="shared" si="33"/>
        <v>46630</v>
      </c>
      <c r="AR94" s="175">
        <f t="shared" si="33"/>
        <v>46660</v>
      </c>
      <c r="AS94" s="175">
        <f t="shared" si="33"/>
        <v>46691</v>
      </c>
      <c r="AT94" s="175">
        <f t="shared" si="33"/>
        <v>46721</v>
      </c>
      <c r="AU94" s="175">
        <f t="shared" si="33"/>
        <v>46752</v>
      </c>
      <c r="AV94" s="175">
        <f t="shared" si="33"/>
        <v>46783</v>
      </c>
      <c r="AW94" s="175">
        <f t="shared" si="33"/>
        <v>46812</v>
      </c>
      <c r="AX94" s="175">
        <f t="shared" si="33"/>
        <v>46843</v>
      </c>
      <c r="AY94" s="175">
        <f t="shared" si="33"/>
        <v>46873</v>
      </c>
      <c r="AZ94" s="175">
        <f t="shared" si="33"/>
        <v>46904</v>
      </c>
      <c r="BA94" s="175">
        <f t="shared" si="33"/>
        <v>46934</v>
      </c>
      <c r="BB94" s="175">
        <f t="shared" si="33"/>
        <v>46965</v>
      </c>
      <c r="BC94" s="175">
        <f t="shared" si="33"/>
        <v>46996</v>
      </c>
      <c r="BD94" s="175">
        <f t="shared" si="33"/>
        <v>47026</v>
      </c>
      <c r="BE94" s="175">
        <f t="shared" si="33"/>
        <v>47057</v>
      </c>
      <c r="BF94" s="175">
        <f t="shared" si="33"/>
        <v>47087</v>
      </c>
      <c r="BG94" s="175">
        <f t="shared" si="33"/>
        <v>47118</v>
      </c>
      <c r="BH94" s="175">
        <f t="shared" si="33"/>
        <v>47149</v>
      </c>
      <c r="BI94" s="175">
        <f t="shared" si="33"/>
        <v>47177</v>
      </c>
      <c r="BJ94" s="175">
        <f t="shared" si="33"/>
        <v>47208</v>
      </c>
      <c r="BK94" s="175">
        <f t="shared" si="33"/>
        <v>47238</v>
      </c>
      <c r="BL94" s="175">
        <f t="shared" si="33"/>
        <v>47269</v>
      </c>
      <c r="BM94" s="175">
        <f t="shared" si="33"/>
        <v>47299</v>
      </c>
      <c r="BN94" s="175">
        <f t="shared" si="33"/>
        <v>47330</v>
      </c>
      <c r="BO94" s="175">
        <f t="shared" si="33"/>
        <v>47361</v>
      </c>
      <c r="BP94" s="175">
        <f t="shared" si="33"/>
        <v>47391</v>
      </c>
      <c r="BQ94" s="175">
        <f t="shared" si="33"/>
        <v>47422</v>
      </c>
      <c r="BR94" s="175">
        <f t="shared" si="33"/>
        <v>47452</v>
      </c>
      <c r="BS94" s="175">
        <f t="shared" si="33"/>
        <v>47483</v>
      </c>
    </row>
    <row r="95" spans="4:71" ht="10.5" customHeight="1" x14ac:dyDescent="0.3">
      <c r="D95" s="735" t="e">
        <f>'Financial Statement Full'!#REF!</f>
        <v>#REF!</v>
      </c>
      <c r="E95" s="50"/>
      <c r="F95" s="724"/>
      <c r="G95" s="50"/>
      <c r="H95" s="50"/>
      <c r="I95" s="50"/>
      <c r="J95" s="50"/>
      <c r="L95" s="59">
        <f>'Shortcut Lookup 2'!L87</f>
        <v>1</v>
      </c>
      <c r="M95" s="59">
        <f>COLUMNS($L95:M95)</f>
        <v>2</v>
      </c>
      <c r="N95" s="59">
        <f>COLUMNS($L95:N95)</f>
        <v>3</v>
      </c>
      <c r="O95" s="59">
        <f>COLUMNS($L95:O95)</f>
        <v>4</v>
      </c>
      <c r="P95" s="59">
        <f>COLUMNS($L95:P95)</f>
        <v>5</v>
      </c>
      <c r="Q95" s="59">
        <f>COLUMNS($L95:Q95)</f>
        <v>6</v>
      </c>
      <c r="R95" s="59">
        <f>COLUMNS($L95:R95)</f>
        <v>7</v>
      </c>
      <c r="S95" s="59">
        <f>COLUMNS($L95:S95)</f>
        <v>8</v>
      </c>
      <c r="T95" s="59">
        <f>COLUMNS($L95:T95)</f>
        <v>9</v>
      </c>
      <c r="U95" s="59">
        <f>COLUMNS($L95:U95)</f>
        <v>10</v>
      </c>
      <c r="V95" s="59">
        <f>COLUMNS($L95:V95)</f>
        <v>11</v>
      </c>
      <c r="W95" s="59">
        <f>COLUMNS($L95:W95)</f>
        <v>12</v>
      </c>
      <c r="X95" s="59">
        <f>COLUMNS($L95:X95)</f>
        <v>13</v>
      </c>
      <c r="Y95" s="59">
        <f>COLUMNS($L95:Y95)</f>
        <v>14</v>
      </c>
      <c r="Z95" s="59">
        <f>COLUMNS($L95:Z95)</f>
        <v>15</v>
      </c>
      <c r="AA95" s="59">
        <f>COLUMNS($L95:AA95)</f>
        <v>16</v>
      </c>
      <c r="AB95" s="59">
        <f>COLUMNS($L95:AB95)</f>
        <v>17</v>
      </c>
      <c r="AC95" s="59">
        <f>COLUMNS($L95:AC95)</f>
        <v>18</v>
      </c>
      <c r="AD95" s="59">
        <f>COLUMNS($L95:AD95)</f>
        <v>19</v>
      </c>
      <c r="AE95" s="59">
        <f>COLUMNS($L95:AE95)</f>
        <v>20</v>
      </c>
      <c r="AF95" s="59">
        <f>COLUMNS($L95:AF95)</f>
        <v>21</v>
      </c>
      <c r="AG95" s="59">
        <f>COLUMNS($L95:AG95)</f>
        <v>22</v>
      </c>
      <c r="AH95" s="59">
        <f>COLUMNS($L95:AH95)</f>
        <v>23</v>
      </c>
      <c r="AI95" s="59">
        <f>COLUMNS($L95:AI95)</f>
        <v>24</v>
      </c>
      <c r="AJ95" s="59">
        <f>COLUMNS($L95:AJ95)</f>
        <v>25</v>
      </c>
      <c r="AK95" s="59">
        <f>COLUMNS($L95:AK95)</f>
        <v>26</v>
      </c>
      <c r="AL95" s="59">
        <f>COLUMNS($L95:AL95)</f>
        <v>27</v>
      </c>
      <c r="AM95" s="59">
        <f>COLUMNS($L95:AM95)</f>
        <v>28</v>
      </c>
      <c r="AN95" s="59">
        <f>COLUMNS($L95:AN95)</f>
        <v>29</v>
      </c>
      <c r="AO95" s="59">
        <f>COLUMNS($L95:AO95)</f>
        <v>30</v>
      </c>
      <c r="AP95" s="59">
        <f>COLUMNS($L95:AP95)</f>
        <v>31</v>
      </c>
      <c r="AQ95" s="59">
        <f>COLUMNS($L95:AQ95)</f>
        <v>32</v>
      </c>
      <c r="AR95" s="59">
        <f>COLUMNS($L95:AR95)</f>
        <v>33</v>
      </c>
      <c r="AS95" s="59">
        <f>COLUMNS($L95:AS95)</f>
        <v>34</v>
      </c>
      <c r="AT95" s="59">
        <f>COLUMNS($L95:AT95)</f>
        <v>35</v>
      </c>
      <c r="AU95" s="59">
        <f>COLUMNS($L95:AU95)</f>
        <v>36</v>
      </c>
      <c r="AV95" s="59">
        <f>COLUMNS($L95:AV95)</f>
        <v>37</v>
      </c>
      <c r="AW95" s="59">
        <f>COLUMNS($L95:AW95)</f>
        <v>38</v>
      </c>
      <c r="AX95" s="59">
        <f>COLUMNS($L95:AX95)</f>
        <v>39</v>
      </c>
      <c r="AY95" s="59">
        <f>COLUMNS($L95:AY95)</f>
        <v>40</v>
      </c>
      <c r="AZ95" s="59">
        <f>COLUMNS($L95:AZ95)</f>
        <v>41</v>
      </c>
      <c r="BA95" s="59">
        <f>COLUMNS($L95:BA95)</f>
        <v>42</v>
      </c>
      <c r="BB95" s="59">
        <f>COLUMNS($L95:BB95)</f>
        <v>43</v>
      </c>
      <c r="BC95" s="59">
        <f>COLUMNS($L95:BC95)</f>
        <v>44</v>
      </c>
      <c r="BD95" s="59">
        <f>COLUMNS($L95:BD95)</f>
        <v>45</v>
      </c>
      <c r="BE95" s="59">
        <f>COLUMNS($L95:BE95)</f>
        <v>46</v>
      </c>
      <c r="BF95" s="59">
        <f>COLUMNS($L95:BF95)</f>
        <v>47</v>
      </c>
      <c r="BG95" s="59">
        <f>COLUMNS($L95:BG95)</f>
        <v>48</v>
      </c>
      <c r="BH95" s="59">
        <f>COLUMNS($L95:BH95)</f>
        <v>49</v>
      </c>
      <c r="BI95" s="59">
        <f>COLUMNS($L95:BI95)</f>
        <v>50</v>
      </c>
      <c r="BJ95" s="59">
        <f>COLUMNS($L95:BJ95)</f>
        <v>51</v>
      </c>
      <c r="BK95" s="59">
        <f>COLUMNS($L95:BK95)</f>
        <v>52</v>
      </c>
      <c r="BL95" s="59">
        <f>COLUMNS($L95:BL95)</f>
        <v>53</v>
      </c>
      <c r="BM95" s="59">
        <f>COLUMNS($L95:BM95)</f>
        <v>54</v>
      </c>
      <c r="BN95" s="59">
        <f>COLUMNS($L95:BN95)</f>
        <v>55</v>
      </c>
      <c r="BO95" s="59">
        <f>COLUMNS($L95:BO95)</f>
        <v>56</v>
      </c>
      <c r="BP95" s="59">
        <f>COLUMNS($L95:BP95)</f>
        <v>57</v>
      </c>
      <c r="BQ95" s="59">
        <f>COLUMNS($L95:BQ95)</f>
        <v>58</v>
      </c>
      <c r="BR95" s="59">
        <f>COLUMNS($L95:BR95)</f>
        <v>59</v>
      </c>
      <c r="BS95" s="59">
        <f>COLUMNS($L95:BS95)</f>
        <v>60</v>
      </c>
    </row>
    <row r="96" spans="4:71" ht="10.5" customHeight="1" x14ac:dyDescent="0.3">
      <c r="D96" s="735" t="e">
        <f>'Financial Statement Full'!#REF!</f>
        <v>#REF!</v>
      </c>
      <c r="E96" s="50"/>
      <c r="F96" s="724"/>
      <c r="G96" s="50"/>
      <c r="H96" s="50"/>
      <c r="I96" s="50"/>
      <c r="J96" s="50"/>
      <c r="L96" s="50">
        <f>'Shortcut Lookup 2'!L88</f>
        <v>2025</v>
      </c>
      <c r="M96" s="50">
        <f t="shared" ref="M96:BS96" si="34">YEAR(M92)</f>
        <v>2025</v>
      </c>
      <c r="N96" s="50">
        <f t="shared" si="34"/>
        <v>2025</v>
      </c>
      <c r="O96" s="50">
        <f t="shared" si="34"/>
        <v>2025</v>
      </c>
      <c r="P96" s="50">
        <f t="shared" si="34"/>
        <v>2025</v>
      </c>
      <c r="Q96" s="50">
        <f t="shared" si="34"/>
        <v>2025</v>
      </c>
      <c r="R96" s="50">
        <f t="shared" si="34"/>
        <v>2025</v>
      </c>
      <c r="S96" s="50">
        <f t="shared" si="34"/>
        <v>2025</v>
      </c>
      <c r="T96" s="50">
        <f t="shared" si="34"/>
        <v>2025</v>
      </c>
      <c r="U96" s="50">
        <f t="shared" si="34"/>
        <v>2025</v>
      </c>
      <c r="V96" s="50">
        <f t="shared" si="34"/>
        <v>2025</v>
      </c>
      <c r="W96" s="50">
        <f t="shared" si="34"/>
        <v>2025</v>
      </c>
      <c r="X96" s="50">
        <f t="shared" si="34"/>
        <v>2026</v>
      </c>
      <c r="Y96" s="50">
        <f t="shared" si="34"/>
        <v>2026</v>
      </c>
      <c r="Z96" s="50">
        <f t="shared" si="34"/>
        <v>2026</v>
      </c>
      <c r="AA96" s="50">
        <f t="shared" si="34"/>
        <v>2026</v>
      </c>
      <c r="AB96" s="50">
        <f t="shared" si="34"/>
        <v>2026</v>
      </c>
      <c r="AC96" s="50">
        <f t="shared" si="34"/>
        <v>2026</v>
      </c>
      <c r="AD96" s="50">
        <f t="shared" si="34"/>
        <v>2026</v>
      </c>
      <c r="AE96" s="50">
        <f t="shared" si="34"/>
        <v>2026</v>
      </c>
      <c r="AF96" s="50">
        <f t="shared" si="34"/>
        <v>2026</v>
      </c>
      <c r="AG96" s="50">
        <f t="shared" si="34"/>
        <v>2026</v>
      </c>
      <c r="AH96" s="50">
        <f t="shared" si="34"/>
        <v>2026</v>
      </c>
      <c r="AI96" s="50">
        <f t="shared" si="34"/>
        <v>2026</v>
      </c>
      <c r="AJ96" s="50">
        <f t="shared" si="34"/>
        <v>2027</v>
      </c>
      <c r="AK96" s="50">
        <f t="shared" si="34"/>
        <v>2027</v>
      </c>
      <c r="AL96" s="50">
        <f t="shared" si="34"/>
        <v>2027</v>
      </c>
      <c r="AM96" s="50">
        <f t="shared" si="34"/>
        <v>2027</v>
      </c>
      <c r="AN96" s="50">
        <f t="shared" si="34"/>
        <v>2027</v>
      </c>
      <c r="AO96" s="50">
        <f t="shared" si="34"/>
        <v>2027</v>
      </c>
      <c r="AP96" s="50">
        <f t="shared" si="34"/>
        <v>2027</v>
      </c>
      <c r="AQ96" s="50">
        <f t="shared" si="34"/>
        <v>2027</v>
      </c>
      <c r="AR96" s="50">
        <f t="shared" si="34"/>
        <v>2027</v>
      </c>
      <c r="AS96" s="50">
        <f t="shared" si="34"/>
        <v>2027</v>
      </c>
      <c r="AT96" s="50">
        <f t="shared" si="34"/>
        <v>2027</v>
      </c>
      <c r="AU96" s="50">
        <f t="shared" si="34"/>
        <v>2027</v>
      </c>
      <c r="AV96" s="50">
        <f t="shared" si="34"/>
        <v>2028</v>
      </c>
      <c r="AW96" s="50">
        <f t="shared" si="34"/>
        <v>2028</v>
      </c>
      <c r="AX96" s="50">
        <f t="shared" si="34"/>
        <v>2028</v>
      </c>
      <c r="AY96" s="50">
        <f t="shared" si="34"/>
        <v>2028</v>
      </c>
      <c r="AZ96" s="50">
        <f t="shared" si="34"/>
        <v>2028</v>
      </c>
      <c r="BA96" s="50">
        <f t="shared" si="34"/>
        <v>2028</v>
      </c>
      <c r="BB96" s="50">
        <f t="shared" si="34"/>
        <v>2028</v>
      </c>
      <c r="BC96" s="50">
        <f t="shared" si="34"/>
        <v>2028</v>
      </c>
      <c r="BD96" s="50">
        <f t="shared" si="34"/>
        <v>2028</v>
      </c>
      <c r="BE96" s="50">
        <f t="shared" si="34"/>
        <v>2028</v>
      </c>
      <c r="BF96" s="50">
        <f t="shared" si="34"/>
        <v>2028</v>
      </c>
      <c r="BG96" s="50">
        <f t="shared" si="34"/>
        <v>2028</v>
      </c>
      <c r="BH96" s="50">
        <f t="shared" si="34"/>
        <v>2029</v>
      </c>
      <c r="BI96" s="50">
        <f t="shared" si="34"/>
        <v>2029</v>
      </c>
      <c r="BJ96" s="50">
        <f t="shared" si="34"/>
        <v>2029</v>
      </c>
      <c r="BK96" s="50">
        <f t="shared" si="34"/>
        <v>2029</v>
      </c>
      <c r="BL96" s="50">
        <f t="shared" si="34"/>
        <v>2029</v>
      </c>
      <c r="BM96" s="50">
        <f t="shared" si="34"/>
        <v>2029</v>
      </c>
      <c r="BN96" s="50">
        <f t="shared" si="34"/>
        <v>2029</v>
      </c>
      <c r="BO96" s="50">
        <f t="shared" si="34"/>
        <v>2029</v>
      </c>
      <c r="BP96" s="50">
        <f t="shared" si="34"/>
        <v>2029</v>
      </c>
      <c r="BQ96" s="50">
        <f t="shared" si="34"/>
        <v>2029</v>
      </c>
      <c r="BR96" s="50">
        <f t="shared" si="34"/>
        <v>2029</v>
      </c>
      <c r="BS96" s="50">
        <f t="shared" si="34"/>
        <v>2029</v>
      </c>
    </row>
    <row r="99" spans="3:5" ht="10.5" customHeight="1" x14ac:dyDescent="0.3">
      <c r="C99" s="613" t="s">
        <v>332</v>
      </c>
    </row>
    <row r="100" spans="3:5" ht="10.5" customHeight="1" x14ac:dyDescent="0.3">
      <c r="D100" s="731" t="s">
        <v>232</v>
      </c>
    </row>
    <row r="101" spans="3:5" ht="10.5" customHeight="1" x14ac:dyDescent="0.3">
      <c r="D101" s="731" t="s">
        <v>330</v>
      </c>
      <c r="E101" s="51" t="str">
        <f>'Shortcut Lookup 2'!$D$101:$D$102</f>
        <v>Reimbursement Cap</v>
      </c>
    </row>
    <row r="102" spans="3:5" ht="10.5" customHeight="1" x14ac:dyDescent="0.3">
      <c r="D102" s="731" t="s">
        <v>331</v>
      </c>
    </row>
    <row r="103" spans="3:5" ht="10.5" customHeight="1" x14ac:dyDescent="0.3">
      <c r="D103" s="731" t="s">
        <v>333</v>
      </c>
    </row>
  </sheetData>
  <pageMargins left="0.39370078740157499" right="0.39370078740157499" top="0.59055118110236204" bottom="0.98425196850393704" header="0" footer="0.31496062992126"/>
  <pageSetup paperSize="9" scale="67" orientation="landscape" r:id="rId1"/>
  <headerFooter>
    <oddFooter>&amp;L&amp;12Built with finmodelslab.com template&amp;C&amp;12Outputs and Other&amp;R&amp;D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0"/>
    <pageSetUpPr autoPageBreaks="0"/>
  </sheetPr>
  <dimension ref="A1:DF121"/>
  <sheetViews>
    <sheetView showGridLines="0" topLeftCell="A29" workbookViewId="0">
      <selection activeCell="J47" sqref="J47"/>
    </sheetView>
  </sheetViews>
  <sheetFormatPr defaultColWidth="2.109375" defaultRowHeight="10.5" customHeight="1" x14ac:dyDescent="0.3"/>
  <cols>
    <col min="1" max="3" width="3.109375" style="82" customWidth="1"/>
    <col min="4" max="4" width="4.33203125" style="82" customWidth="1"/>
    <col min="5" max="5" width="3.109375" style="82" customWidth="1"/>
    <col min="6" max="6" width="1.88671875" style="82" customWidth="1"/>
    <col min="7" max="7" width="3.109375" style="82" customWidth="1"/>
    <col min="8" max="8" width="3.88671875" style="82" customWidth="1"/>
    <col min="9" max="9" width="2.88671875" style="82" customWidth="1"/>
    <col min="10" max="10" width="11.6640625" style="82" bestFit="1" customWidth="1"/>
    <col min="11" max="11" width="12.109375" style="82" customWidth="1"/>
    <col min="12" max="12" width="13.6640625" style="82" customWidth="1"/>
    <col min="13" max="14" width="11.6640625" style="82" bestFit="1" customWidth="1"/>
    <col min="15" max="15" width="9" style="813" bestFit="1" customWidth="1"/>
    <col min="16" max="16" width="13.109375" style="813" customWidth="1"/>
    <col min="17" max="17" width="12.88671875" style="82" customWidth="1"/>
    <col min="18" max="18" width="15.5546875" style="82" customWidth="1"/>
    <col min="19" max="27" width="11.33203125" style="82" customWidth="1"/>
    <col min="28" max="28" width="11.109375" style="82" customWidth="1"/>
    <col min="29" max="29" width="4" style="83" customWidth="1"/>
    <col min="30" max="110" width="11.109375" style="83" customWidth="1"/>
    <col min="111" max="16384" width="2.109375" style="82"/>
  </cols>
  <sheetData>
    <row r="1" spans="1:110" s="813" customFormat="1" ht="21.6" thickBot="1" x14ac:dyDescent="0.35">
      <c r="A1" s="863" t="s">
        <v>63</v>
      </c>
      <c r="B1" s="864"/>
      <c r="C1" s="864"/>
      <c r="D1" s="864"/>
      <c r="E1" s="864"/>
      <c r="F1" s="864"/>
      <c r="G1" s="864"/>
      <c r="H1" s="864"/>
      <c r="I1" s="864"/>
      <c r="J1" s="864"/>
      <c r="K1" s="864"/>
      <c r="L1" s="864"/>
      <c r="M1" s="864"/>
      <c r="N1" s="864"/>
      <c r="O1" s="864"/>
      <c r="P1" s="864"/>
      <c r="Q1" s="864"/>
      <c r="R1" s="864"/>
      <c r="S1" s="841"/>
      <c r="T1" s="841"/>
      <c r="U1" s="841"/>
      <c r="V1" s="841"/>
      <c r="W1" s="841"/>
      <c r="X1" s="841"/>
      <c r="Y1" s="806"/>
      <c r="Z1" s="806"/>
      <c r="AA1" s="806"/>
      <c r="AB1" s="806"/>
      <c r="AC1" s="806"/>
      <c r="AD1" s="806"/>
      <c r="AE1" s="806"/>
      <c r="AF1" s="806"/>
      <c r="AG1" s="806"/>
      <c r="AH1" s="806"/>
      <c r="AI1" s="806"/>
      <c r="AJ1" s="806"/>
      <c r="AK1" s="806"/>
      <c r="AL1" s="806"/>
      <c r="AM1" s="806"/>
      <c r="AN1" s="806"/>
      <c r="AO1" s="806"/>
      <c r="AP1" s="806"/>
      <c r="AQ1" s="806"/>
      <c r="AR1" s="806"/>
      <c r="AS1" s="806"/>
      <c r="AT1" s="806"/>
      <c r="AU1" s="806"/>
      <c r="AV1" s="806"/>
      <c r="AW1" s="806"/>
      <c r="AX1" s="806"/>
      <c r="AY1" s="806"/>
      <c r="AZ1" s="806"/>
      <c r="BA1" s="806"/>
      <c r="BB1" s="806"/>
      <c r="BC1" s="806"/>
      <c r="BD1" s="806"/>
      <c r="BE1" s="806"/>
      <c r="BF1" s="806"/>
      <c r="BG1" s="806"/>
      <c r="BH1" s="806"/>
      <c r="BI1" s="806"/>
      <c r="BJ1" s="806"/>
      <c r="BK1" s="806"/>
      <c r="BL1" s="806"/>
      <c r="BM1" s="806"/>
      <c r="BN1" s="806"/>
      <c r="BO1" s="806"/>
      <c r="BP1" s="806"/>
      <c r="BQ1" s="806"/>
      <c r="BR1" s="806"/>
      <c r="BS1" s="806"/>
      <c r="BT1" s="806"/>
      <c r="BU1" s="806"/>
      <c r="BV1" s="806"/>
      <c r="BW1" s="806"/>
      <c r="BX1" s="806"/>
      <c r="BY1" s="806"/>
      <c r="BZ1" s="806"/>
      <c r="CA1" s="806"/>
      <c r="CB1" s="806"/>
      <c r="CC1" s="806"/>
      <c r="CD1" s="806"/>
      <c r="CE1" s="806"/>
      <c r="CF1" s="806"/>
      <c r="CG1" s="806"/>
      <c r="CH1" s="806"/>
      <c r="CI1" s="806"/>
      <c r="CJ1" s="806"/>
      <c r="CK1" s="806"/>
      <c r="CL1" s="806"/>
      <c r="CM1" s="806"/>
      <c r="CN1" s="806"/>
      <c r="CO1" s="806"/>
      <c r="CP1" s="806"/>
      <c r="CQ1" s="806"/>
      <c r="CR1" s="806"/>
      <c r="CS1" s="806"/>
      <c r="CT1" s="806"/>
      <c r="CU1" s="806"/>
      <c r="CV1" s="806"/>
      <c r="CW1" s="806"/>
      <c r="CX1" s="806"/>
      <c r="CY1" s="806"/>
      <c r="CZ1" s="806"/>
      <c r="DA1" s="806"/>
      <c r="DB1" s="806"/>
      <c r="DC1" s="806"/>
      <c r="DD1" s="806"/>
      <c r="DE1" s="806"/>
      <c r="DF1" s="806"/>
    </row>
    <row r="2" spans="1:110" s="714" customFormat="1" ht="15" customHeight="1" x14ac:dyDescent="0.3">
      <c r="A2" s="80"/>
      <c r="B2" s="839"/>
      <c r="C2" s="840"/>
      <c r="D2" s="840"/>
      <c r="E2" s="840"/>
      <c r="F2" s="840"/>
      <c r="G2" s="840"/>
      <c r="H2" s="840"/>
      <c r="I2" s="97"/>
      <c r="J2" s="97"/>
      <c r="K2" s="97"/>
      <c r="L2" s="97"/>
      <c r="M2" s="97"/>
      <c r="N2" s="97"/>
      <c r="O2" s="97"/>
      <c r="P2" s="806"/>
      <c r="Q2" s="806"/>
      <c r="R2" s="806"/>
      <c r="S2" s="806"/>
      <c r="T2" s="806"/>
      <c r="U2" s="806"/>
      <c r="V2" s="806"/>
      <c r="W2" s="806"/>
      <c r="X2" s="97"/>
      <c r="Y2" s="97"/>
      <c r="Z2" s="97"/>
      <c r="AA2" s="97"/>
      <c r="AB2" s="97"/>
      <c r="AC2" s="97"/>
      <c r="AD2" s="97"/>
      <c r="AE2" s="97"/>
      <c r="AF2" s="97"/>
      <c r="AG2" s="97"/>
      <c r="AH2" s="97"/>
      <c r="AI2" s="97"/>
      <c r="AJ2" s="97"/>
      <c r="AK2" s="97"/>
      <c r="AL2" s="97"/>
      <c r="AM2" s="97"/>
      <c r="AN2" s="97"/>
      <c r="AO2" s="97"/>
      <c r="AP2" s="97"/>
      <c r="AQ2" s="97"/>
      <c r="AR2" s="97"/>
      <c r="AS2" s="97"/>
      <c r="AT2" s="97"/>
      <c r="AU2" s="97"/>
      <c r="AV2" s="97"/>
      <c r="AW2" s="97"/>
      <c r="AX2" s="97"/>
      <c r="AY2" s="97"/>
      <c r="AZ2" s="97"/>
      <c r="BA2" s="97"/>
      <c r="BB2" s="97"/>
      <c r="BC2" s="97"/>
      <c r="BD2" s="97"/>
      <c r="BE2" s="97"/>
      <c r="BF2" s="97"/>
      <c r="BG2" s="97"/>
      <c r="BH2" s="97"/>
      <c r="BI2" s="97"/>
      <c r="BJ2" s="97"/>
      <c r="BK2" s="97"/>
      <c r="BL2" s="97"/>
      <c r="BM2" s="97"/>
      <c r="BN2" s="97"/>
      <c r="BO2" s="97"/>
      <c r="BP2" s="97"/>
      <c r="BQ2" s="97"/>
      <c r="BR2" s="97"/>
      <c r="BS2" s="97"/>
      <c r="BT2" s="97"/>
      <c r="BU2" s="97"/>
      <c r="BV2" s="97"/>
      <c r="BW2" s="97"/>
      <c r="BX2" s="97"/>
      <c r="BY2" s="97"/>
      <c r="BZ2" s="97"/>
      <c r="CA2" s="97"/>
      <c r="CB2" s="97"/>
      <c r="CC2" s="97"/>
      <c r="CD2" s="97"/>
      <c r="CE2" s="97"/>
      <c r="CF2" s="97"/>
      <c r="CG2" s="97"/>
      <c r="CH2" s="97"/>
      <c r="CI2" s="97"/>
      <c r="CJ2" s="97"/>
      <c r="CK2" s="97"/>
      <c r="CL2" s="97"/>
      <c r="CM2" s="97"/>
      <c r="CN2" s="97"/>
      <c r="CO2" s="97"/>
      <c r="CP2" s="97"/>
      <c r="CQ2" s="97"/>
      <c r="CR2" s="97"/>
      <c r="CS2" s="97"/>
      <c r="CT2" s="97"/>
      <c r="CU2" s="97"/>
      <c r="CV2" s="97"/>
      <c r="CW2" s="97"/>
      <c r="CX2" s="97"/>
      <c r="CY2" s="97"/>
      <c r="CZ2" s="97"/>
      <c r="DA2" s="97"/>
      <c r="DB2" s="97"/>
      <c r="DC2" s="97"/>
      <c r="DD2" s="97"/>
      <c r="DE2" s="97"/>
      <c r="DF2" s="97"/>
    </row>
    <row r="3" spans="1:110" ht="15" customHeight="1" thickBot="1" x14ac:dyDescent="0.35">
      <c r="A3" s="80" t="s">
        <v>350</v>
      </c>
      <c r="B3" s="836"/>
      <c r="C3" s="870" t="s">
        <v>64</v>
      </c>
      <c r="D3" s="870"/>
      <c r="E3" s="870"/>
      <c r="F3" s="870"/>
      <c r="G3" s="870"/>
      <c r="H3" s="870"/>
      <c r="I3" s="871"/>
      <c r="J3" s="84">
        <f>'Assumptions (Revenue)'!E3</f>
        <v>2025</v>
      </c>
      <c r="K3" s="85">
        <f>'Assumptions (Revenue)'!F3</f>
        <v>2026</v>
      </c>
      <c r="L3" s="85">
        <f>'Assumptions (Revenue)'!G3</f>
        <v>2027</v>
      </c>
      <c r="M3" s="86">
        <f>'Assumptions (Revenue)'!H3</f>
        <v>2028</v>
      </c>
      <c r="N3" s="86">
        <f>'Assumptions (Revenue)'!I3</f>
        <v>2029</v>
      </c>
      <c r="O3" s="83"/>
      <c r="P3" s="737"/>
      <c r="Q3" s="837"/>
      <c r="R3" s="838"/>
      <c r="S3" s="818"/>
      <c r="T3" s="818"/>
      <c r="U3" s="818"/>
      <c r="V3" s="818"/>
      <c r="W3" s="818"/>
      <c r="X3" s="83"/>
      <c r="Y3" s="83"/>
      <c r="Z3" s="83"/>
      <c r="AA3" s="83"/>
      <c r="AB3" s="83"/>
    </row>
    <row r="4" spans="1:110" ht="15" customHeight="1" thickBot="1" x14ac:dyDescent="0.35">
      <c r="A4" s="80"/>
      <c r="B4" s="81"/>
      <c r="C4" s="80"/>
      <c r="D4" s="869" t="s">
        <v>65</v>
      </c>
      <c r="E4" s="869"/>
      <c r="F4" s="869"/>
      <c r="G4" s="869"/>
      <c r="H4" s="869"/>
      <c r="I4" s="869"/>
      <c r="J4" s="821">
        <f>(SUMIF('Financial Statement Full'!$6:$6,J$3,'Financial Statement Full'!$19:$19))</f>
        <v>1026850</v>
      </c>
      <c r="K4" s="821">
        <f>(SUMIF('Financial Statement Full'!$6:$6,K$3,'Financial Statement Full'!$19:$19))</f>
        <v>1629500</v>
      </c>
      <c r="L4" s="821">
        <f>(SUMIF('Financial Statement Full'!$6:$6,L$3,'Financial Statement Full'!$19:$19))</f>
        <v>2523858.75</v>
      </c>
      <c r="M4" s="821">
        <f>(SUMIF('Financial Statement Full'!$6:$6,M$3,'Financial Statement Full'!$19:$19))</f>
        <v>3138621.25</v>
      </c>
      <c r="N4" s="821">
        <f>(SUMIF('Financial Statement Full'!$6:$6,N$3,'Financial Statement Full'!$19:$19))</f>
        <v>3928748.75</v>
      </c>
      <c r="O4" s="83"/>
      <c r="P4" s="737"/>
      <c r="Q4" s="808"/>
      <c r="R4" s="808"/>
      <c r="S4" s="808"/>
      <c r="T4" s="808"/>
      <c r="U4" s="808"/>
      <c r="V4" s="808"/>
      <c r="W4" s="808"/>
      <c r="X4" s="83"/>
      <c r="Y4" s="83"/>
      <c r="Z4" s="83"/>
      <c r="AA4" s="83"/>
      <c r="AB4" s="83"/>
    </row>
    <row r="5" spans="1:110" ht="15" customHeight="1" thickBot="1" x14ac:dyDescent="0.35">
      <c r="A5" s="80"/>
      <c r="B5" s="81"/>
      <c r="C5" s="80"/>
      <c r="D5" s="866" t="s">
        <v>66</v>
      </c>
      <c r="E5" s="866"/>
      <c r="F5" s="866"/>
      <c r="G5" s="866"/>
      <c r="H5" s="866"/>
      <c r="I5" s="867"/>
      <c r="J5" s="822">
        <f>SUMIF('Financial Statement Full'!6:6,J$3,'Financial Statement Full'!35:35)</f>
        <v>-51342.5</v>
      </c>
      <c r="K5" s="822">
        <f>SUMIF('Financial Statement Full'!6:6,K$3,'Financial Statement Full'!35:35)</f>
        <v>-81475</v>
      </c>
      <c r="L5" s="822">
        <f>SUMIF('Financial Statement Full'!6:6,L$3,'Financial Statement Full'!35:35)</f>
        <v>-126192.9375</v>
      </c>
      <c r="M5" s="822">
        <f>SUMIF('Financial Statement Full'!6:6,M$3,'Financial Statement Full'!35:35)</f>
        <v>-156931.0625</v>
      </c>
      <c r="N5" s="822">
        <f>SUMIF('Financial Statement Full'!6:6,N$3,'Financial Statement Full'!35:35)</f>
        <v>-196437.4375</v>
      </c>
      <c r="O5" s="83"/>
      <c r="P5" s="737"/>
      <c r="Q5" s="808"/>
      <c r="R5" s="808"/>
      <c r="S5" s="808"/>
      <c r="T5" s="808"/>
      <c r="U5" s="808"/>
      <c r="V5" s="808"/>
      <c r="W5" s="808"/>
      <c r="X5" s="83"/>
      <c r="Y5" s="83"/>
      <c r="Z5" s="83"/>
      <c r="AA5" s="83"/>
      <c r="AB5" s="83"/>
    </row>
    <row r="6" spans="1:110" ht="15" customHeight="1" thickBot="1" x14ac:dyDescent="0.35">
      <c r="A6" s="80"/>
      <c r="B6" s="88"/>
      <c r="C6" s="80"/>
      <c r="D6" s="873" t="s">
        <v>67</v>
      </c>
      <c r="E6" s="873"/>
      <c r="F6" s="873"/>
      <c r="G6" s="873"/>
      <c r="H6" s="873"/>
      <c r="I6" s="874"/>
      <c r="J6" s="821">
        <f>J5+J4</f>
        <v>975507.5</v>
      </c>
      <c r="K6" s="821">
        <f>K5+K4</f>
        <v>1548025</v>
      </c>
      <c r="L6" s="821">
        <f>L5+L4</f>
        <v>2397665.8125</v>
      </c>
      <c r="M6" s="821">
        <f>M5+M4</f>
        <v>2981690.1875</v>
      </c>
      <c r="N6" s="821">
        <f>N5+N4</f>
        <v>3732311.3125</v>
      </c>
      <c r="O6" s="83"/>
      <c r="P6" s="737"/>
      <c r="Q6" s="808"/>
      <c r="R6" s="808"/>
      <c r="S6" s="808"/>
      <c r="T6" s="808"/>
      <c r="U6" s="808"/>
      <c r="V6" s="808"/>
      <c r="W6" s="808"/>
      <c r="X6" s="83"/>
      <c r="Y6" s="83"/>
      <c r="Z6" s="83"/>
      <c r="AA6" s="83"/>
      <c r="AB6" s="83"/>
    </row>
    <row r="7" spans="1:110" ht="15" customHeight="1" thickBot="1" x14ac:dyDescent="0.35">
      <c r="A7" s="80"/>
      <c r="B7" s="88"/>
      <c r="C7" s="866" t="s">
        <v>369</v>
      </c>
      <c r="D7" s="866"/>
      <c r="E7" s="866"/>
      <c r="F7" s="866"/>
      <c r="G7" s="866"/>
      <c r="H7" s="866"/>
      <c r="I7" s="867"/>
      <c r="J7" s="87">
        <f>'Financial Statement Snapchat'!J26</f>
        <v>0.95</v>
      </c>
      <c r="K7" s="87">
        <f>'Financial Statement Snapchat'!K26</f>
        <v>0.95</v>
      </c>
      <c r="L7" s="87">
        <f>'Financial Statement Snapchat'!L26</f>
        <v>0.95</v>
      </c>
      <c r="M7" s="87">
        <f>'Financial Statement Snapchat'!M26</f>
        <v>0.95</v>
      </c>
      <c r="N7" s="87">
        <f>'Financial Statement Snapchat'!N26</f>
        <v>0.95</v>
      </c>
      <c r="O7" s="83"/>
      <c r="P7" s="737"/>
      <c r="Q7" s="668"/>
      <c r="R7" s="669"/>
      <c r="S7" s="819"/>
      <c r="T7" s="819"/>
      <c r="U7" s="819"/>
      <c r="V7" s="819"/>
      <c r="W7" s="820"/>
      <c r="X7" s="83"/>
      <c r="Y7" s="83"/>
      <c r="Z7" s="83"/>
      <c r="AA7" s="83"/>
      <c r="AB7" s="83"/>
    </row>
    <row r="8" spans="1:110" ht="15" customHeight="1" thickBot="1" x14ac:dyDescent="0.35">
      <c r="A8" s="80"/>
      <c r="B8" s="88"/>
      <c r="C8" s="80"/>
      <c r="D8" s="868" t="s">
        <v>69</v>
      </c>
      <c r="E8" s="868"/>
      <c r="F8" s="868"/>
      <c r="G8" s="868"/>
      <c r="H8" s="868"/>
      <c r="I8" s="872"/>
      <c r="J8" s="826">
        <f>'Financial Statement Snapchat'!J31</f>
        <v>205049.16666666677</v>
      </c>
      <c r="K8" s="826">
        <f>'Financial Statement Snapchat'!K31</f>
        <v>817882.50000000012</v>
      </c>
      <c r="L8" s="826">
        <f>'Financial Statement Snapchat'!L31</f>
        <v>1381628.6791666669</v>
      </c>
      <c r="M8" s="826">
        <f>'Financial Statement Snapchat'!M31</f>
        <v>1777411.9411666663</v>
      </c>
      <c r="N8" s="826">
        <f>'Financial Statement Snapchat'!N31</f>
        <v>2306448.1807866665</v>
      </c>
      <c r="O8" s="83"/>
      <c r="P8" s="737"/>
      <c r="Q8" s="808"/>
      <c r="R8" s="808"/>
      <c r="S8" s="808"/>
      <c r="T8" s="808"/>
      <c r="U8" s="808"/>
      <c r="V8" s="808"/>
      <c r="W8" s="808"/>
      <c r="X8" s="83"/>
      <c r="Y8" s="83"/>
      <c r="Z8" s="83"/>
      <c r="AA8" s="83"/>
      <c r="AB8" s="83"/>
    </row>
    <row r="9" spans="1:110" ht="15" customHeight="1" thickTop="1" thickBot="1" x14ac:dyDescent="0.35">
      <c r="A9" s="80"/>
      <c r="B9" s="88"/>
      <c r="C9" s="80"/>
      <c r="D9" s="877" t="s">
        <v>70</v>
      </c>
      <c r="E9" s="877"/>
      <c r="F9" s="877"/>
      <c r="G9" s="877"/>
      <c r="H9" s="877"/>
      <c r="I9" s="877"/>
      <c r="J9" s="828">
        <f ca="1">IF(IFERROR(J4*(J6-J10)/J6,0)&lt;0,0,IFERROR(J4*(J6-J10)/J6,0))</f>
        <v>891140.35087719292</v>
      </c>
      <c r="K9" s="828">
        <f ca="1">IF(IFERROR(K4*(K6-K10)/K6,0)&lt;0,0,IFERROR(K4*(K6-K10)/K6,0))</f>
        <v>831816.66666666651</v>
      </c>
      <c r="L9" s="828">
        <f ca="1">IF(IFERROR(L4*(L6-L10)/L6,0)&lt;0,0,IFERROR(L4*(L6-L10)/L6,0))</f>
        <v>1096968.9122807013</v>
      </c>
      <c r="M9" s="828">
        <f ca="1">IF(IFERROR(M4*(M6-M10)/M6,0)&lt;0,0,IFERROR(M4*(M6-M10)/M6,0))</f>
        <v>1270512.1891228072</v>
      </c>
      <c r="N9" s="828">
        <f ca="1">IF(IFERROR(N4*(N6-N10)/N6,0)&lt;0,0,IFERROR(N4*(N6-N10)/N6,0))</f>
        <v>1503013.8228561406</v>
      </c>
      <c r="O9" s="83"/>
      <c r="P9" s="737"/>
      <c r="Q9" s="808"/>
      <c r="R9" s="808"/>
      <c r="S9" s="808"/>
      <c r="T9" s="808"/>
      <c r="U9" s="808"/>
      <c r="V9" s="808"/>
      <c r="W9" s="808"/>
      <c r="X9" s="83"/>
      <c r="Y9" s="83"/>
      <c r="Z9" s="83"/>
      <c r="AA9" s="83"/>
      <c r="AB9" s="83"/>
    </row>
    <row r="10" spans="1:110" ht="15" customHeight="1" thickTop="1" thickBot="1" x14ac:dyDescent="0.35">
      <c r="A10" s="80"/>
      <c r="B10" s="88"/>
      <c r="C10" s="80"/>
      <c r="D10" s="868" t="s">
        <v>370</v>
      </c>
      <c r="E10" s="868"/>
      <c r="F10" s="868"/>
      <c r="G10" s="868"/>
      <c r="H10" s="868"/>
      <c r="I10" s="872"/>
      <c r="J10" s="827">
        <f ca="1">'Financial Statement Snapchat'!J36</f>
        <v>128924.16666666677</v>
      </c>
      <c r="K10" s="827">
        <f ca="1">'Financial Statement Snapchat'!K36</f>
        <v>757799.16666666674</v>
      </c>
      <c r="L10" s="827">
        <f ca="1">'Financial Statement Snapchat'!L36</f>
        <v>1355545.3458333337</v>
      </c>
      <c r="M10" s="827">
        <f ca="1">'Financial Statement Snapchat'!M36</f>
        <v>1774703.6078333331</v>
      </c>
      <c r="N10" s="827">
        <f ca="1">'Financial Statement Snapchat'!N36</f>
        <v>2304448.1807866665</v>
      </c>
      <c r="O10" s="83"/>
      <c r="P10" s="83"/>
      <c r="X10" s="83"/>
      <c r="Y10" s="83"/>
      <c r="Z10" s="83"/>
      <c r="AA10" s="83"/>
      <c r="AB10" s="83"/>
    </row>
    <row r="11" spans="1:110" ht="15" customHeight="1" thickBot="1" x14ac:dyDescent="0.35">
      <c r="A11" s="80"/>
      <c r="B11" s="88"/>
      <c r="C11" s="80"/>
      <c r="D11" s="873" t="s">
        <v>71</v>
      </c>
      <c r="E11" s="873"/>
      <c r="F11" s="873"/>
      <c r="G11" s="873"/>
      <c r="H11" s="873"/>
      <c r="I11" s="874"/>
      <c r="J11" s="823">
        <f ca="1">IF(IFERROR(J10/J4,0)&lt;0,0,IFERROR(J10/J4,0))</f>
        <v>0.1255530668224831</v>
      </c>
      <c r="K11" s="823">
        <f ca="1">IF(IFERROR(K10/K4,0)&lt;0,0,IFERROR(K10/K4,0))</f>
        <v>0.46505011762299281</v>
      </c>
      <c r="L11" s="823">
        <f ca="1">IF(IFERROR(L10/L4,0)&lt;0,0,IFERROR(L10/L4,0))</f>
        <v>0.53709239704216161</v>
      </c>
      <c r="M11" s="823">
        <f ca="1">IF(IFERROR(M10/M4,0)&lt;0,0,IFERROR(M10/M4,0))</f>
        <v>0.56544051240121218</v>
      </c>
      <c r="N11" s="823">
        <f ca="1">IF(IFERROR(N10/N4,0)&lt;0,0,IFERROR(N10/N4,0))</f>
        <v>0.58656033445423728</v>
      </c>
      <c r="O11" s="83"/>
      <c r="P11" s="83"/>
      <c r="Q11" s="83"/>
      <c r="R11" s="83"/>
      <c r="S11" s="83"/>
      <c r="T11" s="83"/>
      <c r="U11" s="83"/>
      <c r="V11" s="83"/>
      <c r="W11" s="83"/>
      <c r="X11" s="83"/>
      <c r="Y11" s="83"/>
      <c r="Z11" s="83"/>
      <c r="AA11" s="83"/>
      <c r="AB11" s="83"/>
    </row>
    <row r="12" spans="1:110" ht="15" customHeight="1" thickBot="1" x14ac:dyDescent="0.35">
      <c r="A12" s="80"/>
      <c r="B12" s="88"/>
      <c r="C12" s="80"/>
      <c r="D12" s="868" t="s">
        <v>371</v>
      </c>
      <c r="E12" s="868"/>
      <c r="F12" s="868"/>
      <c r="G12" s="868"/>
      <c r="H12" s="868"/>
      <c r="I12" s="872"/>
      <c r="J12" s="822">
        <f ca="1">'Financial Statement Snapchat'!J38</f>
        <v>101850.09166666676</v>
      </c>
      <c r="K12" s="822">
        <f ca="1">'Financial Statement Snapchat'!K38</f>
        <v>598661.34166666679</v>
      </c>
      <c r="L12" s="822">
        <f ca="1">'Financial Statement Snapchat'!L38</f>
        <v>1070880.8232083337</v>
      </c>
      <c r="M12" s="822">
        <f ca="1">'Financial Statement Snapchat'!M38</f>
        <v>1402015.8501883331</v>
      </c>
      <c r="N12" s="822">
        <f ca="1">'Financial Statement Snapchat'!N38</f>
        <v>1820514.0628214665</v>
      </c>
      <c r="O12" s="83"/>
      <c r="P12" s="83"/>
      <c r="Q12" s="83"/>
      <c r="R12" s="83"/>
      <c r="S12" s="83"/>
      <c r="T12" s="83"/>
      <c r="U12" s="83"/>
      <c r="V12" s="83"/>
      <c r="W12" s="83"/>
      <c r="X12" s="83"/>
      <c r="Y12" s="83"/>
      <c r="Z12" s="83"/>
      <c r="AA12" s="83"/>
      <c r="AB12" s="83"/>
    </row>
    <row r="13" spans="1:110" ht="15" customHeight="1" thickBot="1" x14ac:dyDescent="0.35">
      <c r="A13" s="80"/>
      <c r="B13" s="88"/>
      <c r="C13" s="80"/>
      <c r="D13" s="873" t="s">
        <v>72</v>
      </c>
      <c r="E13" s="873"/>
      <c r="F13" s="873"/>
      <c r="G13" s="873"/>
      <c r="H13" s="873"/>
      <c r="I13" s="874"/>
      <c r="J13" s="823">
        <f ca="1">IF(IFERROR(J12/J4,0)&lt;0,0,IFERROR(J12/J4,0))</f>
        <v>9.9186922789761656E-2</v>
      </c>
      <c r="K13" s="823">
        <f ca="1">IF(IFERROR(K12/K4,0)&lt;0,0,IFERROR(K12/K4,0))</f>
        <v>0.36738959292216433</v>
      </c>
      <c r="L13" s="823">
        <f ca="1">IF(IFERROR(L12/L4,0)&lt;0,0,IFERROR(L12/L4,0))</f>
        <v>0.4243029936633077</v>
      </c>
      <c r="M13" s="823">
        <f ca="1">IF(IFERROR(M12/M4,0)&lt;0,0,IFERROR(M12/M4,0))</f>
        <v>0.44669800479695759</v>
      </c>
      <c r="N13" s="823">
        <f ca="1">IF(IFERROR(N12/N4,0)&lt;0,0,IFERROR(N12/N4,0))</f>
        <v>0.46338266421884738</v>
      </c>
      <c r="O13" s="83"/>
      <c r="P13" s="83"/>
      <c r="Q13" s="83"/>
      <c r="R13" s="83"/>
      <c r="S13" s="83"/>
      <c r="T13" s="83"/>
      <c r="U13" s="83"/>
      <c r="V13" s="83"/>
      <c r="W13" s="83"/>
      <c r="X13" s="83"/>
      <c r="Y13" s="83"/>
      <c r="Z13" s="83"/>
      <c r="AA13" s="83"/>
      <c r="AB13" s="83"/>
    </row>
    <row r="14" spans="1:110" ht="15" customHeight="1" thickBot="1" x14ac:dyDescent="0.35">
      <c r="A14" s="80"/>
      <c r="B14" s="88"/>
      <c r="C14" s="80"/>
      <c r="D14" s="868" t="s">
        <v>372</v>
      </c>
      <c r="E14" s="868"/>
      <c r="F14" s="868"/>
      <c r="G14" s="868"/>
      <c r="H14" s="868"/>
      <c r="I14" s="868"/>
      <c r="J14" s="87">
        <f>IF('Financial Statement Snapchat'!J21=0,0,'Financial Statement Snapchat'!J31/'Financial Statement Snapchat'!J21)</f>
        <v>0.19968755579360839</v>
      </c>
      <c r="K14" s="87">
        <f>IF('Financial Statement Snapchat'!K21=0,0,'Financial Statement Snapchat'!K31/'Financial Statement Snapchat'!K21)</f>
        <v>0.50192236882479291</v>
      </c>
      <c r="L14" s="87">
        <f>IF('Financial Statement Snapchat'!L21=0,0,'Financial Statement Snapchat'!L31/'Financial Statement Snapchat'!L21)</f>
        <v>0.54742710112706072</v>
      </c>
      <c r="M14" s="87">
        <f>IF('Financial Statement Snapchat'!M21=0,0,'Financial Statement Snapchat'!M31/'Financial Statement Snapchat'!M21)</f>
        <v>0.56630341783567106</v>
      </c>
      <c r="N14" s="87">
        <f>IF('Financial Statement Snapchat'!N21=0,0,'Financial Statement Snapchat'!N31/'Financial Statement Snapchat'!N21)</f>
        <v>0.58706940238585281</v>
      </c>
      <c r="O14" s="83"/>
      <c r="P14" s="83"/>
      <c r="Q14" s="83"/>
      <c r="R14" s="83"/>
      <c r="S14" s="83"/>
      <c r="T14" s="83"/>
      <c r="U14" s="83"/>
      <c r="V14" s="83"/>
      <c r="W14" s="83"/>
      <c r="X14" s="83"/>
      <c r="Y14" s="83"/>
      <c r="Z14" s="83"/>
      <c r="AA14" s="83"/>
      <c r="AB14" s="83"/>
    </row>
    <row r="15" spans="1:110" ht="15" customHeight="1" thickBot="1" x14ac:dyDescent="0.35">
      <c r="A15" s="80"/>
      <c r="B15" s="88"/>
      <c r="C15" s="868" t="s">
        <v>68</v>
      </c>
      <c r="D15" s="868"/>
      <c r="E15" s="868"/>
      <c r="F15" s="868"/>
      <c r="G15" s="868"/>
      <c r="H15" s="868"/>
      <c r="I15" s="868"/>
      <c r="J15" s="87">
        <f>-('Financial Statement Snapchat'!J28)</f>
        <v>0.64318871630066032</v>
      </c>
      <c r="K15" s="87">
        <f>-('Financial Statement Snapchat'!K28)</f>
        <v>0.3873964406259589</v>
      </c>
      <c r="L15" s="87">
        <f>-('Financial Statement Snapchat'!L28)</f>
        <v>0.3638033758162309</v>
      </c>
      <c r="M15" s="87">
        <f>-('Financial Statement Snapchat'!M28)</f>
        <v>0.35220909765182196</v>
      </c>
      <c r="N15" s="87">
        <f>-('Financial Statement Snapchat'!N28)</f>
        <v>0.33752414705402911</v>
      </c>
      <c r="O15" s="83"/>
      <c r="P15" s="83"/>
      <c r="Q15" s="83"/>
      <c r="R15" s="83"/>
      <c r="S15" s="83"/>
      <c r="T15" s="83"/>
      <c r="U15" s="83"/>
      <c r="V15" s="83"/>
      <c r="W15" s="83"/>
      <c r="X15" s="83"/>
      <c r="Y15" s="83"/>
      <c r="Z15" s="83"/>
      <c r="AA15" s="83"/>
      <c r="AB15" s="83"/>
    </row>
    <row r="16" spans="1:110" ht="15" customHeight="1" thickBot="1" x14ac:dyDescent="0.35">
      <c r="A16" s="868" t="s">
        <v>373</v>
      </c>
      <c r="B16" s="868"/>
      <c r="C16" s="868"/>
      <c r="D16" s="868"/>
      <c r="E16" s="868"/>
      <c r="F16" s="868"/>
      <c r="G16" s="868"/>
      <c r="H16" s="868"/>
      <c r="I16" s="868"/>
      <c r="J16" s="824">
        <f>AVERAGE('Assumptions (Revenue)'!D532:O532)/AVERAGE('Assumptions (Revenue)'!E17)</f>
        <v>46.442786069651739</v>
      </c>
      <c r="K16" s="824">
        <f>AVERAGE('Assumptions (Revenue)'!P532:AA532)/AVERAGE('Assumptions (Revenue)'!F17:G17)</f>
        <v>49.875</v>
      </c>
      <c r="L16" s="824">
        <f>AVERAGE('Assumptions (Revenue)'!AB532:AM532)/AVERAGE('Assumptions (Revenue)'!H17)</f>
        <v>53.517592592592592</v>
      </c>
      <c r="M16" s="824">
        <f>AVERAGE('Assumptions (Revenue)'!AN532:AY532)/AVERAGE('Assumptions (Revenue)'!J17:K17)</f>
        <v>58.379120879120876</v>
      </c>
      <c r="N16" s="824">
        <f>AVERAGE('Assumptions (Revenue)'!AZ532:BK532)/AVERAGE('Assumptions (Revenue)'!L17:M17)</f>
        <v>64.040625000000006</v>
      </c>
      <c r="O16" s="83"/>
      <c r="P16" s="83"/>
      <c r="Q16" s="83"/>
      <c r="R16" s="83"/>
      <c r="S16" s="83"/>
      <c r="T16" s="83"/>
      <c r="U16" s="83"/>
      <c r="V16" s="83"/>
      <c r="W16" s="83"/>
      <c r="X16" s="83"/>
      <c r="Y16" s="83"/>
      <c r="Z16" s="83"/>
      <c r="AA16" s="83"/>
      <c r="AB16" s="83"/>
    </row>
    <row r="17" spans="1:30" ht="15" customHeight="1" thickBot="1" x14ac:dyDescent="0.35">
      <c r="A17" s="868" t="s">
        <v>374</v>
      </c>
      <c r="B17" s="868"/>
      <c r="C17" s="868"/>
      <c r="D17" s="868"/>
      <c r="E17" s="868"/>
      <c r="F17" s="868"/>
      <c r="G17" s="868"/>
      <c r="H17" s="868"/>
      <c r="I17" s="868"/>
      <c r="J17" s="825">
        <f ca="1">'Financial Statement Snapchat'!J38/'Assumptions (Revenue)'!E17</f>
        <v>50.671687396351622</v>
      </c>
      <c r="K17" s="825">
        <f ca="1">'Financial Statement Snapchat'!K38/'Assumptions (Revenue)'!F17</f>
        <v>213.80762202380956</v>
      </c>
      <c r="L17" s="825">
        <f ca="1">'Financial Statement Snapchat'!L38/'Assumptions (Revenue)'!H17</f>
        <v>264.41501807613179</v>
      </c>
      <c r="M17" s="825">
        <f ca="1">'Financial Statement Snapchat'!M38/'Assumptions (Revenue)'!J17</f>
        <v>308.13535168974352</v>
      </c>
      <c r="N17" s="825">
        <f ca="1">'Financial Statement Snapchat'!N38/'Assumptions (Revenue)'!L17</f>
        <v>350.09885823489742</v>
      </c>
      <c r="O17" s="83"/>
      <c r="P17" s="83"/>
      <c r="Q17" s="83"/>
      <c r="R17" s="83"/>
      <c r="S17" s="83"/>
      <c r="T17" s="83"/>
      <c r="U17" s="83"/>
      <c r="V17" s="83"/>
      <c r="W17" s="83"/>
      <c r="X17" s="83"/>
      <c r="Y17" s="83"/>
      <c r="Z17" s="83"/>
      <c r="AA17" s="83"/>
      <c r="AB17" s="83"/>
    </row>
    <row r="18" spans="1:30" s="83" customFormat="1" ht="16.5" customHeight="1" thickBot="1" x14ac:dyDescent="0.35">
      <c r="A18" s="80"/>
      <c r="B18" s="81"/>
      <c r="C18" s="81"/>
      <c r="D18" s="81"/>
      <c r="E18" s="81"/>
      <c r="F18" s="81"/>
      <c r="G18" s="81"/>
      <c r="H18" s="81"/>
      <c r="I18" s="81"/>
      <c r="J18" s="89"/>
      <c r="K18" s="89"/>
      <c r="AC18" s="97"/>
      <c r="AD18" s="97"/>
    </row>
    <row r="19" spans="1:30" s="83" customFormat="1" ht="16.2" thickBot="1" x14ac:dyDescent="0.35">
      <c r="A19" s="805" t="s">
        <v>350</v>
      </c>
      <c r="B19" s="881" t="s">
        <v>365</v>
      </c>
      <c r="C19" s="881"/>
      <c r="D19" s="881"/>
      <c r="E19" s="881"/>
      <c r="F19" s="881"/>
      <c r="G19" s="881"/>
      <c r="H19" s="881"/>
      <c r="I19" s="881"/>
      <c r="J19" s="881"/>
      <c r="K19" s="881"/>
      <c r="L19" s="881"/>
      <c r="M19" s="881"/>
      <c r="N19" s="882"/>
      <c r="AC19" s="809"/>
    </row>
    <row r="20" spans="1:30" s="83" customFormat="1" ht="12" x14ac:dyDescent="0.3">
      <c r="A20" s="94"/>
      <c r="B20" s="91"/>
      <c r="J20" s="749">
        <f>YEAR($J$43)</f>
        <v>2025</v>
      </c>
      <c r="K20" s="793">
        <f>YEAR(K43)</f>
        <v>2026</v>
      </c>
      <c r="L20" s="749">
        <f>YEAR(L43)</f>
        <v>2027</v>
      </c>
      <c r="M20" s="793">
        <f>YEAR(M43)</f>
        <v>2028</v>
      </c>
      <c r="N20" s="749">
        <f>YEAR(N43)</f>
        <v>2029</v>
      </c>
      <c r="O20" s="805"/>
      <c r="P20" s="805"/>
      <c r="AC20" s="806"/>
    </row>
    <row r="21" spans="1:30" s="83" customFormat="1" ht="12.6" thickBot="1" x14ac:dyDescent="0.35">
      <c r="A21" s="94"/>
      <c r="B21" s="92" t="s">
        <v>65</v>
      </c>
      <c r="J21" s="248">
        <f>SUMIF('Financial Statement Full'!$6:$6,J$20,'Financial Statement Full'!19:19)</f>
        <v>1026850</v>
      </c>
      <c r="K21" s="248">
        <f>SUMIF('Financial Statement Full'!$6:$6,K$20,'Financial Statement Full'!19:19)</f>
        <v>1629500</v>
      </c>
      <c r="L21" s="248">
        <f>SUMIF('Financial Statement Full'!$6:$6,L$20,'Financial Statement Full'!19:19)</f>
        <v>2523858.75</v>
      </c>
      <c r="M21" s="248">
        <f>SUMIF('Financial Statement Full'!$6:$6,M$20,'Financial Statement Full'!19:19)</f>
        <v>3138621.25</v>
      </c>
      <c r="N21" s="738">
        <f>SUMIF('Financial Statement Full'!$6:$6,N$20,'Financial Statement Full'!19:19)</f>
        <v>3928748.75</v>
      </c>
      <c r="O21" s="806"/>
      <c r="P21" s="806"/>
      <c r="AC21" s="737"/>
    </row>
    <row r="22" spans="1:30" s="83" customFormat="1" ht="12.6" thickBot="1" x14ac:dyDescent="0.35">
      <c r="A22" s="94"/>
      <c r="B22" s="93" t="s">
        <v>267</v>
      </c>
      <c r="J22" s="241"/>
      <c r="K22" s="242">
        <f>IF(J21=0,0,K21/J21-1)</f>
        <v>0.58689195111262604</v>
      </c>
      <c r="L22" s="242">
        <f>IF(K21=0,0,L21/K21-1)</f>
        <v>0.54885471003375264</v>
      </c>
      <c r="M22" s="242">
        <f>IF(L21=0,0,M21/L21-1)</f>
        <v>0.24358039054285419</v>
      </c>
      <c r="N22" s="739">
        <f>IF(M21=0,0,N21/M21-1)</f>
        <v>0.25174350043032434</v>
      </c>
      <c r="O22" s="806"/>
      <c r="P22" s="806"/>
      <c r="AC22" s="737"/>
    </row>
    <row r="23" spans="1:30" s="83" customFormat="1" ht="12.6" thickBot="1" x14ac:dyDescent="0.35">
      <c r="A23" s="94"/>
      <c r="B23" s="92" t="s">
        <v>102</v>
      </c>
      <c r="J23" s="240">
        <f>SUMIF('Financial Statement Full'!$6:$6,J$20,'Financial Statement Full'!35:35)</f>
        <v>-51342.5</v>
      </c>
      <c r="K23" s="240">
        <f>SUMIF('Financial Statement Full'!$6:$6,K$20,'Financial Statement Full'!35:35)</f>
        <v>-81475</v>
      </c>
      <c r="L23" s="240">
        <f>SUMIF('Financial Statement Full'!$6:$6,L$20,'Financial Statement Full'!35:35)</f>
        <v>-126192.9375</v>
      </c>
      <c r="M23" s="240">
        <f>SUMIF('Financial Statement Full'!$6:$6,M$20,'Financial Statement Full'!35:35)</f>
        <v>-156931.0625</v>
      </c>
      <c r="N23" s="740">
        <f>SUMIF('Financial Statement Full'!$6:$6,N$20,'Financial Statement Full'!35:35)</f>
        <v>-196437.4375</v>
      </c>
      <c r="O23" s="806"/>
      <c r="P23" s="806"/>
      <c r="AC23" s="737"/>
    </row>
    <row r="24" spans="1:30" s="83" customFormat="1" ht="12" x14ac:dyDescent="0.3">
      <c r="A24" s="94"/>
      <c r="B24" s="275" t="s">
        <v>73</v>
      </c>
      <c r="C24" s="246"/>
      <c r="D24" s="246"/>
      <c r="E24" s="246"/>
      <c r="F24" s="246"/>
      <c r="G24" s="246"/>
      <c r="H24" s="246"/>
      <c r="J24" s="244">
        <f>IF(J$21=0,0,J23/J$21)</f>
        <v>-0.05</v>
      </c>
      <c r="K24" s="244">
        <f>IF(K$21=0,0,K23/K$21)</f>
        <v>-0.05</v>
      </c>
      <c r="L24" s="244">
        <f>IF(L$21=0,0,L23/L$21)</f>
        <v>-0.05</v>
      </c>
      <c r="M24" s="244">
        <f>IF(M$21=0,0,M23/M$21)</f>
        <v>-0.05</v>
      </c>
      <c r="N24" s="741">
        <f>IF(N$21=0,0,N23/N$21)</f>
        <v>-0.05</v>
      </c>
      <c r="O24" s="806"/>
      <c r="P24" s="806"/>
      <c r="AC24" s="737"/>
    </row>
    <row r="25" spans="1:30" s="83" customFormat="1" ht="12.6" thickBot="1" x14ac:dyDescent="0.35">
      <c r="A25" s="94"/>
      <c r="B25" s="95" t="s">
        <v>74</v>
      </c>
      <c r="J25" s="243">
        <f>J23+J21</f>
        <v>975507.5</v>
      </c>
      <c r="K25" s="243">
        <f>K23+K21</f>
        <v>1548025</v>
      </c>
      <c r="L25" s="243">
        <f>L23+L21</f>
        <v>2397665.8125</v>
      </c>
      <c r="M25" s="243">
        <f>M23+M21</f>
        <v>2981690.1875</v>
      </c>
      <c r="N25" s="742">
        <f>N23+N21</f>
        <v>3732311.3125</v>
      </c>
      <c r="O25" s="806"/>
      <c r="P25" s="806"/>
      <c r="AC25" s="737"/>
    </row>
    <row r="26" spans="1:30" s="83" customFormat="1" ht="12.6" thickBot="1" x14ac:dyDescent="0.35">
      <c r="A26" s="94"/>
      <c r="B26" s="93" t="str">
        <f>B25&amp;" %"</f>
        <v>GROSS MARGIN %</v>
      </c>
      <c r="J26" s="242">
        <f>IF(J$21=0,0,J25/J$21)</f>
        <v>0.95</v>
      </c>
      <c r="K26" s="242">
        <f>IF(K$21=0,0,K25/K$21)</f>
        <v>0.95</v>
      </c>
      <c r="L26" s="242">
        <f>IF(L$21=0,0,L25/L$21)</f>
        <v>0.95</v>
      </c>
      <c r="M26" s="242">
        <f>IF(M$21=0,0,M25/M$21)</f>
        <v>0.95</v>
      </c>
      <c r="N26" s="739">
        <f>IF(N$21=0,0,N25/N$21)</f>
        <v>0.95</v>
      </c>
      <c r="O26" s="806"/>
      <c r="P26" s="806"/>
      <c r="AC26" s="737"/>
    </row>
    <row r="27" spans="1:30" s="83" customFormat="1" ht="12.6" thickBot="1" x14ac:dyDescent="0.35">
      <c r="A27" s="94"/>
      <c r="B27" s="92" t="s">
        <v>268</v>
      </c>
      <c r="J27" s="240">
        <f>SUMIF('Financial Statement Full'!$6:$6,J$20,'Financial Statement Full'!59:59)</f>
        <v>-660458.33333333302</v>
      </c>
      <c r="K27" s="240">
        <f>SUMIF('Financial Statement Full'!$6:$6,K$20,'Financial Statement Full'!59:59)</f>
        <v>-631262.5</v>
      </c>
      <c r="L27" s="240">
        <f>SUMIF('Financial Statement Full'!$6:$6,L$20,'Financial Statement Full'!59:59)</f>
        <v>-918188.33333333279</v>
      </c>
      <c r="M27" s="240">
        <f>SUMIF('Financial Statement Full'!$6:$6,M$20,'Financial Statement Full'!59:59)</f>
        <v>-1105450.9583333335</v>
      </c>
      <c r="N27" s="740">
        <f>SUMIF('Financial Statement Full'!$6:$6,N$20,'Financial Statement Full'!59:59)</f>
        <v>-1326047.5708333331</v>
      </c>
      <c r="O27" s="806"/>
      <c r="P27" s="806"/>
      <c r="AC27" s="737"/>
    </row>
    <row r="28" spans="1:30" s="83" customFormat="1" ht="12.6" thickBot="1" x14ac:dyDescent="0.35">
      <c r="A28" s="94"/>
      <c r="B28" s="93" t="s">
        <v>73</v>
      </c>
      <c r="J28" s="242">
        <f>IF(J$21=0,0,J27/J$21)</f>
        <v>-0.64318871630066032</v>
      </c>
      <c r="K28" s="242">
        <f>IF(K$21=0,0,K27/K$21)</f>
        <v>-0.3873964406259589</v>
      </c>
      <c r="L28" s="242">
        <f t="shared" ref="L28:N28" si="0">IF(L$21=0,0,L27/L$21)</f>
        <v>-0.3638033758162309</v>
      </c>
      <c r="M28" s="242">
        <f t="shared" si="0"/>
        <v>-0.35220909765182196</v>
      </c>
      <c r="N28" s="739">
        <f t="shared" si="0"/>
        <v>-0.33752414705402911</v>
      </c>
      <c r="O28" s="806"/>
      <c r="P28" s="806"/>
      <c r="AC28" s="737"/>
    </row>
    <row r="29" spans="1:30" s="83" customFormat="1" ht="12.6" thickBot="1" x14ac:dyDescent="0.35">
      <c r="A29" s="94"/>
      <c r="B29" s="92" t="s">
        <v>103</v>
      </c>
      <c r="J29" s="240">
        <f>SUMIF('Financial Statement Full'!$6:$6,J$20,'Financial Statement Full'!77:77)</f>
        <v>-110000</v>
      </c>
      <c r="K29" s="240">
        <f>SUMIF('Financial Statement Full'!$6:$6,K$20,'Financial Statement Full'!77:77)</f>
        <v>-98880</v>
      </c>
      <c r="L29" s="240">
        <f>SUMIF('Financial Statement Full'!$6:$6,L$20,'Financial Statement Full'!77:77)</f>
        <v>-97848.800000000017</v>
      </c>
      <c r="M29" s="240">
        <f>SUMIF('Financial Statement Full'!$6:$6,M$20,'Financial Statement Full'!77:77)</f>
        <v>-98827.287999999971</v>
      </c>
      <c r="N29" s="740">
        <f>SUMIF('Financial Statement Full'!$6:$6,N$20,'Financial Statement Full'!77:77)</f>
        <v>-99815.560879999975</v>
      </c>
      <c r="O29" s="806"/>
      <c r="P29" s="806"/>
      <c r="AC29" s="737"/>
    </row>
    <row r="30" spans="1:30" s="83" customFormat="1" ht="12.6" thickBot="1" x14ac:dyDescent="0.35">
      <c r="A30" s="94"/>
      <c r="B30" s="274" t="s">
        <v>73</v>
      </c>
      <c r="C30" s="271"/>
      <c r="D30" s="271"/>
      <c r="E30" s="271"/>
      <c r="F30" s="271"/>
      <c r="G30" s="271"/>
      <c r="H30" s="271"/>
      <c r="J30" s="256">
        <f>IF(J$21=0,0,J29/J$21)</f>
        <v>-0.10712372790573112</v>
      </c>
      <c r="K30" s="256">
        <f>IF(K$21=0,0,K29/K$21)</f>
        <v>-6.0681190549248233E-2</v>
      </c>
      <c r="L30" s="256">
        <f>IF(L$21=0,0,L29/L$21)</f>
        <v>-3.8769523056708312E-2</v>
      </c>
      <c r="M30" s="256">
        <f>IF(M$21=0,0,M29/M$21)</f>
        <v>-3.1487484512506873E-2</v>
      </c>
      <c r="N30" s="743">
        <f>IF(N$21=0,0,N29/N$21)</f>
        <v>-2.5406450560117894E-2</v>
      </c>
      <c r="O30" s="806"/>
      <c r="P30" s="806"/>
      <c r="AC30" s="737"/>
    </row>
    <row r="31" spans="1:30" s="83" customFormat="1" ht="13.2" thickTop="1" thickBot="1" x14ac:dyDescent="0.35">
      <c r="A31" s="94"/>
      <c r="B31" s="273" t="s">
        <v>104</v>
      </c>
      <c r="C31" s="270"/>
      <c r="D31" s="270"/>
      <c r="E31" s="270"/>
      <c r="F31" s="270"/>
      <c r="G31" s="270"/>
      <c r="H31" s="270"/>
      <c r="J31" s="255">
        <f>SUMIF('Financial Statement Full'!$6:$6,J$20,'Financial Statement Full'!82:82)</f>
        <v>205049.16666666677</v>
      </c>
      <c r="K31" s="255">
        <f>SUMIF('Financial Statement Full'!$6:$6,K$20,'Financial Statement Full'!82:82)</f>
        <v>817882.50000000012</v>
      </c>
      <c r="L31" s="255">
        <f>SUMIF('Financial Statement Full'!$6:$6,L$20,'Financial Statement Full'!82:82)</f>
        <v>1381628.6791666669</v>
      </c>
      <c r="M31" s="255">
        <f>SUMIF('Financial Statement Full'!$6:$6,M$20,'Financial Statement Full'!82:82)</f>
        <v>1777411.9411666663</v>
      </c>
      <c r="N31" s="744">
        <f>SUMIF('Financial Statement Full'!$6:$6,N$20,'Financial Statement Full'!82:82)</f>
        <v>2306448.1807866665</v>
      </c>
      <c r="O31" s="806"/>
      <c r="P31" s="806"/>
      <c r="AC31" s="737"/>
    </row>
    <row r="32" spans="1:30" s="83" customFormat="1" ht="13.2" thickTop="1" thickBot="1" x14ac:dyDescent="0.35">
      <c r="A32" s="94"/>
      <c r="B32" s="93" t="s">
        <v>269</v>
      </c>
      <c r="J32" s="252">
        <f>IF(J$21=0,0,J31/J$21)</f>
        <v>0.19968755579360839</v>
      </c>
      <c r="K32" s="252">
        <f>IF(K$21=0,0,K31/K$21)</f>
        <v>0.50192236882479291</v>
      </c>
      <c r="L32" s="252">
        <f>IF(L$21=0,0,L31/L$21)</f>
        <v>0.54742710112706072</v>
      </c>
      <c r="M32" s="252">
        <f>IF(M$21=0,0,M31/M$21)</f>
        <v>0.56630341783567106</v>
      </c>
      <c r="N32" s="745">
        <f>IF(N$21=0,0,N31/N$21)</f>
        <v>0.58706940238585281</v>
      </c>
      <c r="O32" s="806"/>
      <c r="P32" s="806"/>
      <c r="AC32" s="737"/>
    </row>
    <row r="33" spans="1:29" s="83" customFormat="1" ht="12" x14ac:dyDescent="0.3">
      <c r="A33" s="94"/>
      <c r="B33" s="92" t="s">
        <v>75</v>
      </c>
      <c r="J33" s="245">
        <f>SUMIF('Financial Statement Full'!$6:$6,J$20,'Financial Statement Full'!90:90)</f>
        <v>-1750.0000000000002</v>
      </c>
      <c r="K33" s="245">
        <f>SUMIF('Financial Statement Full'!$6:$6,K$20,'Financial Statement Full'!90:90)</f>
        <v>-2000.0000000000002</v>
      </c>
      <c r="L33" s="245">
        <f>SUMIF('Financial Statement Full'!$6:$6,L$20,'Financial Statement Full'!90:90)</f>
        <v>-2000.0000000000002</v>
      </c>
      <c r="M33" s="245">
        <f>SUMIF('Financial Statement Full'!$6:$6,M$20,'Financial Statement Full'!90:90)</f>
        <v>-2000.0000000000002</v>
      </c>
      <c r="N33" s="746">
        <f>SUMIF('Financial Statement Full'!$6:$6,N$20,'Financial Statement Full'!90:90)</f>
        <v>-2000.0000000000002</v>
      </c>
      <c r="O33" s="806"/>
      <c r="P33" s="806"/>
      <c r="AC33" s="737"/>
    </row>
    <row r="34" spans="1:29" s="83" customFormat="1" ht="12.6" thickBot="1" x14ac:dyDescent="0.35">
      <c r="A34" s="94"/>
      <c r="B34" s="95" t="s">
        <v>76</v>
      </c>
      <c r="J34" s="243">
        <f>SUM(J31,J33)</f>
        <v>203299.16666666677</v>
      </c>
      <c r="K34" s="243">
        <f>SUM(K31,K33)</f>
        <v>815882.50000000012</v>
      </c>
      <c r="L34" s="243">
        <f>SUM(L31,L33)</f>
        <v>1379628.6791666669</v>
      </c>
      <c r="M34" s="243">
        <f>SUM(M31,M33)</f>
        <v>1775411.9411666663</v>
      </c>
      <c r="N34" s="742">
        <f>SUM(N31,N33)</f>
        <v>2304448.1807866665</v>
      </c>
      <c r="O34" s="806"/>
      <c r="P34" s="806"/>
      <c r="AC34" s="737"/>
    </row>
    <row r="35" spans="1:29" s="83" customFormat="1" ht="12" x14ac:dyDescent="0.3">
      <c r="A35" s="94"/>
      <c r="B35" s="92" t="s">
        <v>77</v>
      </c>
      <c r="J35" s="245">
        <f ca="1">SUMIF('Financial Statement Full'!$6:$6,J$20,'Financial Statement Full'!92:92)</f>
        <v>-74375</v>
      </c>
      <c r="K35" s="245">
        <f ca="1">SUMIF('Financial Statement Full'!$6:$6,K$20,'Financial Statement Full'!92:92)</f>
        <v>-58083.333333333336</v>
      </c>
      <c r="L35" s="245">
        <f ca="1">SUMIF('Financial Statement Full'!$6:$6,L$20,'Financial Statement Full'!92:92)</f>
        <v>-24083.333333333336</v>
      </c>
      <c r="M35" s="245">
        <f ca="1">SUMIF('Financial Statement Full'!$6:$6,M$20,'Financial Statement Full'!92:92)</f>
        <v>-708.33333333333337</v>
      </c>
      <c r="N35" s="746">
        <f ca="1">SUMIF('Financial Statement Full'!$6:$6,N$20,'Financial Statement Full'!92:92)</f>
        <v>0</v>
      </c>
      <c r="O35" s="806"/>
      <c r="P35" s="806"/>
      <c r="AC35" s="737"/>
    </row>
    <row r="36" spans="1:29" s="83" customFormat="1" ht="12.6" thickBot="1" x14ac:dyDescent="0.35">
      <c r="A36" s="94"/>
      <c r="B36" s="95" t="s">
        <v>78</v>
      </c>
      <c r="J36" s="243">
        <f ca="1">SUM(J34,J35)</f>
        <v>128924.16666666677</v>
      </c>
      <c r="K36" s="243">
        <f t="shared" ref="K36:N36" ca="1" si="1">SUM(K34,K35)</f>
        <v>757799.16666666674</v>
      </c>
      <c r="L36" s="243">
        <f t="shared" ca="1" si="1"/>
        <v>1355545.3458333337</v>
      </c>
      <c r="M36" s="243">
        <f t="shared" ca="1" si="1"/>
        <v>1774703.6078333331</v>
      </c>
      <c r="N36" s="742">
        <f t="shared" ca="1" si="1"/>
        <v>2304448.1807866665</v>
      </c>
      <c r="O36" s="811"/>
      <c r="P36" s="811"/>
      <c r="AC36" s="737"/>
    </row>
    <row r="37" spans="1:29" s="83" customFormat="1" ht="12.6" thickBot="1" x14ac:dyDescent="0.35">
      <c r="A37" s="94"/>
      <c r="B37" s="272" t="s">
        <v>79</v>
      </c>
      <c r="C37" s="271"/>
      <c r="D37" s="271"/>
      <c r="E37" s="271"/>
      <c r="F37" s="271"/>
      <c r="G37" s="271"/>
      <c r="H37" s="271"/>
      <c r="J37" s="251">
        <f ca="1">SUMIF('Financial Statement Full'!$6:$6,J$20,'Financial Statement Full'!94:94)</f>
        <v>-27074.075000000015</v>
      </c>
      <c r="K37" s="251">
        <f ca="1">SUMIF('Financial Statement Full'!$6:$6,K$20,'Financial Statement Full'!94:94)</f>
        <v>-159137.82499999995</v>
      </c>
      <c r="L37" s="251">
        <f ca="1">SUMIF('Financial Statement Full'!$6:$6,L$20,'Financial Statement Full'!94:94)</f>
        <v>-284664.52262500004</v>
      </c>
      <c r="M37" s="251">
        <f ca="1">SUMIF('Financial Statement Full'!$6:$6,M$20,'Financial Statement Full'!94:94)</f>
        <v>-372687.75764499995</v>
      </c>
      <c r="N37" s="747">
        <f ca="1">SUMIF('Financial Statement Full'!$6:$6,N$20,'Financial Statement Full'!94:94)</f>
        <v>-483934.1179652001</v>
      </c>
      <c r="O37" s="806"/>
      <c r="P37" s="806"/>
      <c r="AC37" s="737"/>
    </row>
    <row r="38" spans="1:29" s="83" customFormat="1" ht="13.2" thickTop="1" thickBot="1" x14ac:dyDescent="0.35">
      <c r="A38" s="94"/>
      <c r="B38" s="273" t="s">
        <v>80</v>
      </c>
      <c r="C38" s="270"/>
      <c r="D38" s="270"/>
      <c r="E38" s="270"/>
      <c r="F38" s="270"/>
      <c r="G38" s="270"/>
      <c r="H38" s="270"/>
      <c r="J38" s="253">
        <f ca="1">SUM(J36:J37)</f>
        <v>101850.09166666676</v>
      </c>
      <c r="K38" s="253">
        <f t="shared" ref="K38:N38" ca="1" si="2">SUM(K36:K37)</f>
        <v>598661.34166666679</v>
      </c>
      <c r="L38" s="253">
        <f t="shared" ca="1" si="2"/>
        <v>1070880.8232083337</v>
      </c>
      <c r="M38" s="253">
        <f t="shared" ca="1" si="2"/>
        <v>1402015.8501883331</v>
      </c>
      <c r="N38" s="748">
        <f t="shared" ca="1" si="2"/>
        <v>1820514.0628214665</v>
      </c>
      <c r="O38" s="806"/>
      <c r="P38" s="806"/>
      <c r="AC38" s="737"/>
    </row>
    <row r="39" spans="1:29" s="239" customFormat="1" ht="13.2" thickTop="1" thickBot="1" x14ac:dyDescent="0.35">
      <c r="A39" s="804"/>
      <c r="B39" s="93" t="s">
        <v>270</v>
      </c>
      <c r="J39" s="776">
        <f ca="1">IF(J$21=0,0,J38/J$21)</f>
        <v>9.9186922789761656E-2</v>
      </c>
      <c r="K39" s="776">
        <f t="shared" ref="K39:N39" ca="1" si="3">IF(K$21=0,0,K38/K$21)</f>
        <v>0.36738959292216433</v>
      </c>
      <c r="L39" s="776">
        <f t="shared" ca="1" si="3"/>
        <v>0.4243029936633077</v>
      </c>
      <c r="M39" s="776">
        <f t="shared" ca="1" si="3"/>
        <v>0.44669800479695759</v>
      </c>
      <c r="N39" s="777">
        <f t="shared" ca="1" si="3"/>
        <v>0.46338266421884738</v>
      </c>
      <c r="O39" s="812"/>
      <c r="P39" s="812"/>
      <c r="AC39" s="810"/>
    </row>
    <row r="40" spans="1:29" s="83" customFormat="1" ht="15" thickBot="1" x14ac:dyDescent="0.35">
      <c r="A40" s="94" t="s">
        <v>350</v>
      </c>
      <c r="B40" s="883" t="s">
        <v>366</v>
      </c>
      <c r="C40" s="884"/>
      <c r="D40" s="884"/>
      <c r="E40" s="884"/>
      <c r="F40" s="884"/>
      <c r="G40" s="884"/>
      <c r="H40" s="884"/>
      <c r="I40" s="884"/>
      <c r="J40" s="884"/>
      <c r="K40" s="884"/>
      <c r="L40" s="884"/>
      <c r="M40" s="884"/>
      <c r="N40" s="884"/>
      <c r="O40" s="806"/>
      <c r="P40" s="806"/>
      <c r="AC40" s="737"/>
    </row>
    <row r="41" spans="1:29" s="83" customFormat="1" ht="4.5" customHeight="1" thickBot="1" x14ac:dyDescent="0.35">
      <c r="A41" s="805"/>
      <c r="B41" s="90"/>
      <c r="C41" s="90"/>
      <c r="D41" s="90"/>
      <c r="E41" s="90"/>
      <c r="F41" s="90"/>
      <c r="G41" s="90"/>
      <c r="H41" s="90"/>
      <c r="I41" s="90"/>
      <c r="J41" s="90"/>
      <c r="K41" s="90"/>
      <c r="L41" s="90"/>
      <c r="M41" s="90"/>
      <c r="N41" s="97"/>
      <c r="O41" s="806"/>
      <c r="P41" s="806"/>
      <c r="AC41" s="806"/>
    </row>
    <row r="42" spans="1:29" s="83" customFormat="1" ht="12.6" thickTop="1" x14ac:dyDescent="0.3">
      <c r="A42" s="805"/>
      <c r="B42" s="795"/>
      <c r="C42" s="96"/>
      <c r="D42" s="96"/>
      <c r="E42" s="96"/>
      <c r="F42" s="96"/>
      <c r="G42" s="96"/>
      <c r="H42" s="96"/>
      <c r="I42" s="96"/>
      <c r="J42" s="238">
        <f>YEAR($J43)</f>
        <v>2025</v>
      </c>
      <c r="K42" s="238">
        <f>YEAR($J43)</f>
        <v>2025</v>
      </c>
      <c r="L42" s="238">
        <f>YEAR($J43)</f>
        <v>2025</v>
      </c>
      <c r="M42" s="238">
        <f>YEAR($J43)</f>
        <v>2025</v>
      </c>
      <c r="N42" s="775">
        <f>YEAR($J43)</f>
        <v>2025</v>
      </c>
      <c r="O42" s="805"/>
      <c r="P42" s="805"/>
      <c r="AC42" s="806"/>
    </row>
    <row r="43" spans="1:29" s="83" customFormat="1" ht="12.6" thickBot="1" x14ac:dyDescent="0.35">
      <c r="A43" s="805"/>
      <c r="B43" s="796"/>
      <c r="C43" s="97"/>
      <c r="D43" s="97"/>
      <c r="E43" s="97"/>
      <c r="F43" s="97"/>
      <c r="G43" s="97"/>
      <c r="H43" s="97"/>
      <c r="I43" s="97"/>
      <c r="J43" s="237">
        <f>EOMONTH(TS_Start_Date,11)</f>
        <v>46022</v>
      </c>
      <c r="K43" s="237">
        <f>EOMONTH(J43,12)</f>
        <v>46387</v>
      </c>
      <c r="L43" s="237">
        <f>EOMONTH(K43,12)</f>
        <v>46752</v>
      </c>
      <c r="M43" s="237">
        <f>EOMONTH(L43,12)</f>
        <v>47118</v>
      </c>
      <c r="N43" s="237">
        <f>EOMONTH(M43,12)</f>
        <v>47483</v>
      </c>
      <c r="O43" s="805"/>
      <c r="P43" s="805"/>
      <c r="AC43" s="737"/>
    </row>
    <row r="44" spans="1:29" s="83" customFormat="1" ht="12.6" thickBot="1" x14ac:dyDescent="0.35">
      <c r="A44" s="805"/>
      <c r="B44" s="797" t="s">
        <v>81</v>
      </c>
      <c r="C44" s="97"/>
      <c r="D44" s="97"/>
      <c r="E44" s="97"/>
      <c r="F44" s="97"/>
      <c r="G44" s="97"/>
      <c r="H44" s="97"/>
      <c r="I44" s="97"/>
      <c r="J44" s="240">
        <f ca="1">SUMIF('Financial Statement Full'!$99:$99,J$43,'Financial Statement Full'!110:110)</f>
        <v>1398379.813888889</v>
      </c>
      <c r="K44" s="240">
        <f ca="1">SUMIF('Financial Statement Full'!$99:$99,K$43,'Financial Statement Full'!110:110)</f>
        <v>1772558.6555555556</v>
      </c>
      <c r="L44" s="240">
        <f ca="1">SUMIF('Financial Statement Full'!$99:$99,L$43,'Financial Statement Full'!110:110)</f>
        <v>2611278.4495972227</v>
      </c>
      <c r="M44" s="240">
        <f ca="1">SUMIF('Financial Statement Full'!$99:$99,M$43,'Financial Statement Full'!110:110)</f>
        <v>4023923.0737300003</v>
      </c>
      <c r="N44" s="740">
        <f ca="1">SUMIF('Financial Statement Full'!$99:$99,N$43,'Financial Statement Full'!110:110)</f>
        <v>5891643.3708047997</v>
      </c>
      <c r="O44" s="806"/>
      <c r="P44" s="806"/>
      <c r="AC44" s="737"/>
    </row>
    <row r="45" spans="1:29" s="83" customFormat="1" ht="12" x14ac:dyDescent="0.3">
      <c r="A45" s="805"/>
      <c r="B45" s="798" t="s">
        <v>82</v>
      </c>
      <c r="C45" s="246"/>
      <c r="D45" s="246"/>
      <c r="E45" s="246"/>
      <c r="F45" s="246"/>
      <c r="G45" s="246"/>
      <c r="H45" s="246"/>
      <c r="I45" s="97"/>
      <c r="J45" s="245">
        <f ca="1">SUMIF('Financial Statement Full'!$99:$99,J$43,'Financial Statement Full'!118:118)</f>
        <v>56083.333333333307</v>
      </c>
      <c r="K45" s="245">
        <f ca="1">SUMIF('Financial Statement Full'!$99:$99,K$43,'Financial Statement Full'!118:118)</f>
        <v>54083.333333333278</v>
      </c>
      <c r="L45" s="245">
        <f ca="1">SUMIF('Financial Statement Full'!$99:$99,L$43,'Financial Statement Full'!118:118)</f>
        <v>52083.333333333248</v>
      </c>
      <c r="M45" s="245">
        <f ca="1">SUMIF('Financial Statement Full'!$99:$99,M$43,'Financial Statement Full'!118:118)</f>
        <v>50083.333333333219</v>
      </c>
      <c r="N45" s="746">
        <f ca="1">SUMIF('Financial Statement Full'!$99:$99,N$43,'Financial Statement Full'!118:118)</f>
        <v>48083.33333333319</v>
      </c>
      <c r="O45" s="806"/>
      <c r="P45" s="806"/>
      <c r="AC45" s="737"/>
    </row>
    <row r="46" spans="1:29" s="83" customFormat="1" ht="12.6" thickBot="1" x14ac:dyDescent="0.35">
      <c r="A46" s="805"/>
      <c r="B46" s="796" t="s">
        <v>83</v>
      </c>
      <c r="C46" s="97"/>
      <c r="D46" s="97"/>
      <c r="E46" s="97"/>
      <c r="F46" s="97"/>
      <c r="G46" s="97"/>
      <c r="H46" s="97"/>
      <c r="I46" s="97"/>
      <c r="J46" s="243">
        <f ca="1">SUM(J44:J45)</f>
        <v>1454463.1472222223</v>
      </c>
      <c r="K46" s="243">
        <f ca="1">SUM(K44:K45)</f>
        <v>1826641.9888888889</v>
      </c>
      <c r="L46" s="243">
        <f ca="1">SUM(L44:L45)</f>
        <v>2663361.7829305558</v>
      </c>
      <c r="M46" s="243">
        <f ca="1">SUM(M44:M45)</f>
        <v>4074006.4070633333</v>
      </c>
      <c r="N46" s="742">
        <f ca="1">SUM(N44:N45)</f>
        <v>5939726.7041381327</v>
      </c>
      <c r="O46" s="806"/>
      <c r="P46" s="806"/>
      <c r="AC46" s="737"/>
    </row>
    <row r="47" spans="1:29" s="83" customFormat="1" ht="12.6" thickBot="1" x14ac:dyDescent="0.35">
      <c r="A47" s="805"/>
      <c r="B47" s="797" t="s">
        <v>84</v>
      </c>
      <c r="C47" s="97"/>
      <c r="D47" s="97"/>
      <c r="E47" s="97"/>
      <c r="F47" s="97"/>
      <c r="G47" s="97"/>
      <c r="H47" s="97"/>
      <c r="I47" s="97"/>
      <c r="J47" s="240">
        <f ca="1">SUMIF('Financial Statement Full'!$99:$99,J$43,'Financial Statement Full'!128:128)</f>
        <v>2590.4083333333365</v>
      </c>
      <c r="K47" s="240">
        <f ca="1">SUMIF('Financial Statement Full'!$99:$99,K$43,'Financial Statement Full'!128:128)</f>
        <v>14529.083333333314</v>
      </c>
      <c r="L47" s="240">
        <f ca="1">SUMIF('Financial Statement Full'!$99:$99,L$43,'Financial Statement Full'!128:128)</f>
        <v>24855.267208333331</v>
      </c>
      <c r="M47" s="240">
        <f ca="1">SUMIF('Financial Statement Full'!$99:$99,M$43,'Financial Statement Full'!128:128)</f>
        <v>31625.643069999991</v>
      </c>
      <c r="N47" s="740">
        <f ca="1">SUMIF('Financial Statement Full'!$99:$99,N$43,'Financial Statement Full'!128:128)</f>
        <v>41118.952263200015</v>
      </c>
      <c r="O47" s="806"/>
      <c r="P47" s="806"/>
      <c r="AC47" s="737"/>
    </row>
    <row r="48" spans="1:29" s="83" customFormat="1" ht="12.6" thickBot="1" x14ac:dyDescent="0.35">
      <c r="A48" s="805"/>
      <c r="B48" s="797" t="s">
        <v>85</v>
      </c>
      <c r="C48" s="97"/>
      <c r="D48" s="97"/>
      <c r="E48" s="97"/>
      <c r="F48" s="97"/>
      <c r="G48" s="97"/>
      <c r="H48" s="97"/>
      <c r="I48" s="97"/>
      <c r="J48" s="240">
        <f ca="1">SUMIF('Financial Statement Full'!$99:$99,J$43,'Financial Statement Full'!137:137)</f>
        <v>1340277.7777777775</v>
      </c>
      <c r="K48" s="240">
        <f ca="1">SUMIF('Financial Statement Full'!$99:$99,K$43,'Financial Statement Full'!137:137)</f>
        <v>1056944.444444444</v>
      </c>
      <c r="L48" s="240">
        <f ca="1">SUMIF('Financial Statement Full'!$99:$99,L$43,'Financial Statement Full'!137:137)</f>
        <v>773611.11111111077</v>
      </c>
      <c r="M48" s="240">
        <f ca="1">SUMIF('Financial Statement Full'!$99:$99,M$43,'Financial Statement Full'!137:137)</f>
        <v>749999.99999999965</v>
      </c>
      <c r="N48" s="740">
        <f ca="1">SUMIF('Financial Statement Full'!$99:$99,N$43,'Financial Statement Full'!137:137)</f>
        <v>749999.99999999965</v>
      </c>
      <c r="O48" s="806"/>
      <c r="P48" s="806"/>
      <c r="AC48" s="737"/>
    </row>
    <row r="49" spans="1:29" s="83" customFormat="1" ht="12" x14ac:dyDescent="0.3">
      <c r="A49" s="805"/>
      <c r="B49" s="799" t="s">
        <v>86</v>
      </c>
      <c r="C49" s="246"/>
      <c r="D49" s="246"/>
      <c r="E49" s="246"/>
      <c r="F49" s="246"/>
      <c r="G49" s="246"/>
      <c r="H49" s="246"/>
      <c r="I49" s="97"/>
      <c r="J49" s="247">
        <f t="shared" ref="J49" ca="1" si="4">SUM(J47:J48)</f>
        <v>1342868.186111111</v>
      </c>
      <c r="K49" s="247">
        <f ca="1">SUM(K47:K48)</f>
        <v>1071473.5277777773</v>
      </c>
      <c r="L49" s="247">
        <f ca="1">SUM(L47:L48)</f>
        <v>798466.37831944413</v>
      </c>
      <c r="M49" s="247">
        <f ca="1">SUM(M47:M48)</f>
        <v>781625.64306999964</v>
      </c>
      <c r="N49" s="750">
        <f ca="1">SUM(N47:N48)</f>
        <v>791118.95226319972</v>
      </c>
      <c r="O49" s="806"/>
      <c r="P49" s="806"/>
      <c r="AC49" s="737"/>
    </row>
    <row r="50" spans="1:29" s="83" customFormat="1" ht="12" x14ac:dyDescent="0.3">
      <c r="A50" s="805"/>
      <c r="B50" s="800" t="s">
        <v>87</v>
      </c>
      <c r="C50" s="268"/>
      <c r="D50" s="268"/>
      <c r="E50" s="268"/>
      <c r="F50" s="268"/>
      <c r="G50" s="268"/>
      <c r="H50" s="268"/>
      <c r="I50" s="97"/>
      <c r="J50" s="249">
        <f ca="1">J46-J49</f>
        <v>111594.96111111133</v>
      </c>
      <c r="K50" s="249">
        <f ca="1">K46-K49</f>
        <v>755168.46111111157</v>
      </c>
      <c r="L50" s="249">
        <f ca="1">L46-L49</f>
        <v>1864895.4046111116</v>
      </c>
      <c r="M50" s="249">
        <f ca="1">M46-M49</f>
        <v>3292380.7639933336</v>
      </c>
      <c r="N50" s="751">
        <f ca="1">N46-N49</f>
        <v>5148607.751874933</v>
      </c>
      <c r="O50" s="806"/>
      <c r="P50" s="806"/>
      <c r="AC50" s="737"/>
    </row>
    <row r="51" spans="1:29" s="83" customFormat="1" ht="12.6" thickBot="1" x14ac:dyDescent="0.35">
      <c r="A51" s="805"/>
      <c r="B51" s="797" t="s">
        <v>88</v>
      </c>
      <c r="C51" s="97"/>
      <c r="D51" s="97"/>
      <c r="E51" s="97"/>
      <c r="F51" s="97"/>
      <c r="G51" s="97"/>
      <c r="H51" s="97"/>
      <c r="I51" s="97"/>
      <c r="J51" s="248">
        <f ca="1">(J44-J47)</f>
        <v>1395789.4055555556</v>
      </c>
      <c r="K51" s="248">
        <f ca="1">(K44-K47)</f>
        <v>1758029.5722222223</v>
      </c>
      <c r="L51" s="248">
        <f ca="1">(L44-L47)</f>
        <v>2586423.1823888896</v>
      </c>
      <c r="M51" s="248">
        <f ca="1">(M44-M47)</f>
        <v>3992297.4306600001</v>
      </c>
      <c r="N51" s="738">
        <f ca="1">(N44-N47)</f>
        <v>5850524.4185416</v>
      </c>
      <c r="O51" s="806"/>
      <c r="P51" s="806"/>
      <c r="AC51" s="737"/>
    </row>
    <row r="52" spans="1:29" s="83" customFormat="1" ht="12.6" thickBot="1" x14ac:dyDescent="0.35">
      <c r="A52" s="805"/>
      <c r="B52" s="272" t="s">
        <v>89</v>
      </c>
      <c r="C52" s="271"/>
      <c r="D52" s="271"/>
      <c r="E52" s="271"/>
      <c r="F52" s="271"/>
      <c r="G52" s="271"/>
      <c r="H52" s="271"/>
      <c r="I52" s="97"/>
      <c r="J52" s="251">
        <f ca="1">SUMIF('Financial Statement Full'!$99:$99,J$43,'Financial Statement Full'!144:144)</f>
        <v>111594.9611111112</v>
      </c>
      <c r="K52" s="251">
        <f ca="1">SUMIF('Financial Statement Full'!$99:$99,K$43,'Financial Statement Full'!144:144)</f>
        <v>755168.4611111111</v>
      </c>
      <c r="L52" s="251">
        <f ca="1">SUMIF('Financial Statement Full'!$99:$99,L$43,'Financial Statement Full'!144:144)</f>
        <v>1864895.4046111112</v>
      </c>
      <c r="M52" s="251">
        <f ca="1">SUMIF('Financial Statement Full'!$99:$99,M$43,'Financial Statement Full'!144:144)</f>
        <v>3292380.7639933345</v>
      </c>
      <c r="N52" s="747">
        <f ca="1">SUMIF('Financial Statement Full'!$99:$99,N$43,'Financial Statement Full'!144:144)</f>
        <v>5148607.751874934</v>
      </c>
      <c r="O52" s="806"/>
      <c r="P52" s="806"/>
      <c r="AC52" s="737"/>
    </row>
    <row r="53" spans="1:29" s="83" customFormat="1" ht="13.2" thickTop="1" thickBot="1" x14ac:dyDescent="0.35">
      <c r="A53" s="805"/>
      <c r="B53" s="801" t="s">
        <v>90</v>
      </c>
      <c r="C53" s="271"/>
      <c r="D53" s="271"/>
      <c r="E53" s="271"/>
      <c r="F53" s="271"/>
      <c r="G53" s="271"/>
      <c r="H53" s="271"/>
      <c r="I53" s="97"/>
      <c r="J53" s="253">
        <f ca="1">SUMIF('Financial Statement Full'!$99:$99,J$43,'Financial Statement Full'!145:145)</f>
        <v>111594.9611111112</v>
      </c>
      <c r="K53" s="253">
        <f ca="1">SUMIF('Financial Statement Full'!$99:$99,K$43,'Financial Statement Full'!145:145)</f>
        <v>755168.4611111111</v>
      </c>
      <c r="L53" s="253">
        <f ca="1">SUMIF('Financial Statement Full'!$99:$99,L$43,'Financial Statement Full'!145:145)</f>
        <v>1864895.4046111112</v>
      </c>
      <c r="M53" s="253">
        <f ca="1">SUMIF('Financial Statement Full'!$99:$99,M$43,'Financial Statement Full'!145:145)</f>
        <v>3292380.7639933345</v>
      </c>
      <c r="N53" s="748">
        <f ca="1">SUMIF('Financial Statement Full'!$99:$99,N$43,'Financial Statement Full'!145:145)</f>
        <v>5148607.751874934</v>
      </c>
      <c r="O53" s="806"/>
      <c r="P53" s="806"/>
      <c r="AC53" s="737"/>
    </row>
    <row r="54" spans="1:29" s="83" customFormat="1" ht="12.6" thickTop="1" x14ac:dyDescent="0.3">
      <c r="A54" s="805"/>
      <c r="B54" s="97"/>
      <c r="C54" s="97"/>
      <c r="D54" s="97"/>
      <c r="E54" s="97"/>
      <c r="F54" s="97"/>
      <c r="G54" s="97"/>
      <c r="H54" s="97"/>
      <c r="I54" s="97"/>
      <c r="J54" s="97"/>
      <c r="K54" s="794"/>
      <c r="L54" s="97"/>
      <c r="M54" s="794"/>
      <c r="N54" s="794"/>
      <c r="O54" s="806"/>
      <c r="P54" s="806"/>
      <c r="AC54" s="737"/>
    </row>
    <row r="55" spans="1:29" s="83" customFormat="1" ht="14.4" x14ac:dyDescent="0.3">
      <c r="A55" s="94" t="s">
        <v>350</v>
      </c>
      <c r="B55" s="878" t="s">
        <v>367</v>
      </c>
      <c r="C55" s="878"/>
      <c r="D55" s="878"/>
      <c r="E55" s="878"/>
      <c r="F55" s="878"/>
      <c r="G55" s="878"/>
      <c r="H55" s="878"/>
      <c r="I55" s="878"/>
      <c r="J55" s="878"/>
      <c r="K55" s="878"/>
      <c r="L55" s="878"/>
      <c r="M55" s="878"/>
      <c r="N55" s="878"/>
      <c r="O55" s="806"/>
      <c r="P55" s="806"/>
      <c r="AC55" s="737"/>
    </row>
    <row r="56" spans="1:29" s="83" customFormat="1" ht="12" x14ac:dyDescent="0.3">
      <c r="A56" s="805"/>
      <c r="B56" s="796"/>
      <c r="C56" s="97"/>
      <c r="D56" s="97"/>
      <c r="E56" s="97"/>
      <c r="F56" s="97"/>
      <c r="G56" s="97"/>
      <c r="H56" s="97"/>
      <c r="I56" s="97"/>
      <c r="J56" s="749">
        <f>YEAR(J$43)</f>
        <v>2025</v>
      </c>
      <c r="K56" s="749">
        <f>YEAR(K$43)</f>
        <v>2026</v>
      </c>
      <c r="L56" s="749">
        <f>YEAR(L$43)</f>
        <v>2027</v>
      </c>
      <c r="M56" s="749">
        <f>YEAR(M$43)</f>
        <v>2028</v>
      </c>
      <c r="N56" s="749">
        <f>YEAR(N$43)</f>
        <v>2029</v>
      </c>
      <c r="O56" s="805"/>
      <c r="P56" s="805"/>
      <c r="AC56" s="737"/>
    </row>
    <row r="57" spans="1:29" s="83" customFormat="1" ht="12.6" thickBot="1" x14ac:dyDescent="0.35">
      <c r="A57" s="805"/>
      <c r="B57" s="797" t="s">
        <v>91</v>
      </c>
      <c r="C57" s="97"/>
      <c r="D57" s="97"/>
      <c r="E57" s="97"/>
      <c r="F57" s="97"/>
      <c r="G57" s="97"/>
      <c r="H57" s="97"/>
      <c r="I57" s="97"/>
      <c r="J57" s="248">
        <f>SUMIF('Financial Statement Full'!$148:$148,J$56,'Financial Statement Full'!159:159)</f>
        <v>885771</v>
      </c>
      <c r="K57" s="248">
        <f>SUMIF('Financial Statement Full'!$148:$148,K$56,'Financial Statement Full'!159:159)</f>
        <v>1558819.2</v>
      </c>
      <c r="L57" s="248">
        <f>SUMIF('Financial Statement Full'!$148:$148,L$56,'Financial Statement Full'!159:159)</f>
        <v>2406314.3249999997</v>
      </c>
      <c r="M57" s="248">
        <f>SUMIF('Financial Statement Full'!$148:$148,M$56,'Financial Statement Full'!159:159)</f>
        <v>3065275.4749999996</v>
      </c>
      <c r="N57" s="738">
        <f>SUMIF('Financial Statement Full'!$148:$148,N$56,'Financial Statement Full'!159:159)</f>
        <v>3824771.4249999998</v>
      </c>
      <c r="O57" s="806"/>
      <c r="P57" s="806"/>
      <c r="AC57" s="737"/>
    </row>
    <row r="58" spans="1:29" s="83" customFormat="1" ht="12.6" thickBot="1" x14ac:dyDescent="0.35">
      <c r="A58" s="805"/>
      <c r="B58" s="797" t="s">
        <v>92</v>
      </c>
      <c r="C58" s="97"/>
      <c r="D58" s="97"/>
      <c r="E58" s="97"/>
      <c r="F58" s="97"/>
      <c r="G58" s="97"/>
      <c r="H58" s="97"/>
      <c r="I58" s="97"/>
      <c r="J58" s="240">
        <f>SUMIF('Financial Statement Full'!$148:$148,J$56,'Financial Statement Full'!167:167)</f>
        <v>-896509.99999999965</v>
      </c>
      <c r="K58" s="240">
        <f>SUMIF('Financial Statement Full'!$148:$148,K$56,'Financial Statement Full'!167:167)</f>
        <v>-803899.99999999988</v>
      </c>
      <c r="L58" s="240">
        <f>SUMIF('Financial Statement Full'!$148:$148,L$56,'Financial Statement Full'!167:167)</f>
        <v>-1172987.3499999999</v>
      </c>
      <c r="M58" s="240">
        <f>SUMIF('Financial Statement Full'!$148:$148,M$56,'Financial Statement Full'!167:167)</f>
        <v>-1378320.3960000004</v>
      </c>
      <c r="N58" s="740">
        <f>SUMIF('Financial Statement Full'!$148:$148,N$56,'Financial Statement Full'!167:167)</f>
        <v>-1644480.5849599997</v>
      </c>
      <c r="O58" s="806"/>
      <c r="P58" s="806"/>
      <c r="AC58" s="737"/>
    </row>
    <row r="59" spans="1:29" s="83" customFormat="1" ht="12" x14ac:dyDescent="0.3">
      <c r="A59" s="805"/>
      <c r="B59" s="798" t="s">
        <v>93</v>
      </c>
      <c r="C59" s="246"/>
      <c r="D59" s="246"/>
      <c r="E59" s="246"/>
      <c r="F59" s="246"/>
      <c r="G59" s="246"/>
      <c r="H59" s="246"/>
      <c r="I59" s="97"/>
      <c r="J59" s="245">
        <f ca="1">J60-SUM(J57:J58)</f>
        <v>-107587.96388888915</v>
      </c>
      <c r="K59" s="245">
        <f ca="1">K60-SUM(K57:K58)</f>
        <v>-214387.82500000019</v>
      </c>
      <c r="L59" s="245">
        <f ca="1">L60-SUM(L57:L58)</f>
        <v>-305914.52262499998</v>
      </c>
      <c r="M59" s="245">
        <f ca="1">M60-SUM(M57:M58)</f>
        <v>-372923.86875611055</v>
      </c>
      <c r="N59" s="746">
        <f ca="1">N60-SUM(N57:N58)</f>
        <v>-483934.11796520045</v>
      </c>
      <c r="O59" s="806"/>
      <c r="P59" s="806"/>
      <c r="AC59" s="737"/>
    </row>
    <row r="60" spans="1:29" s="83" customFormat="1" ht="12" x14ac:dyDescent="0.3">
      <c r="A60" s="805"/>
      <c r="B60" s="800" t="s">
        <v>94</v>
      </c>
      <c r="C60" s="268"/>
      <c r="D60" s="268"/>
      <c r="E60" s="268"/>
      <c r="F60" s="268"/>
      <c r="G60" s="268"/>
      <c r="H60" s="268"/>
      <c r="I60" s="97"/>
      <c r="J60" s="249">
        <f ca="1">SUMIF('Financial Statement Full'!$148:$148,J$56,'Financial Statement Full'!173:173)</f>
        <v>-118326.9638888888</v>
      </c>
      <c r="K60" s="249">
        <f ca="1">SUMIF('Financial Statement Full'!$148:$148,K$56,'Financial Statement Full'!173:173)</f>
        <v>540531.37499999988</v>
      </c>
      <c r="L60" s="249">
        <f ca="1">SUMIF('Financial Statement Full'!$148:$148,L$56,'Financial Statement Full'!173:173)</f>
        <v>927412.45237499988</v>
      </c>
      <c r="M60" s="249">
        <f ca="1">SUMIF('Financial Statement Full'!$148:$148,M$56,'Financial Statement Full'!173:173)</f>
        <v>1314031.2102438887</v>
      </c>
      <c r="N60" s="751">
        <f ca="1">SUMIF('Financial Statement Full'!$148:$148,N$56,'Financial Statement Full'!173:173)</f>
        <v>1696356.7220747997</v>
      </c>
      <c r="O60" s="806"/>
      <c r="P60" s="806"/>
      <c r="AC60" s="737"/>
    </row>
    <row r="61" spans="1:29" s="83" customFormat="1" ht="12.6" thickBot="1" x14ac:dyDescent="0.35">
      <c r="A61" s="805"/>
      <c r="B61" s="797" t="s">
        <v>95</v>
      </c>
      <c r="C61" s="97"/>
      <c r="D61" s="97"/>
      <c r="E61" s="97"/>
      <c r="F61" s="97"/>
      <c r="G61" s="97"/>
      <c r="H61" s="97"/>
      <c r="I61" s="97"/>
      <c r="J61" s="248">
        <f ca="1">SUMIF('Financial Statement Full'!$148:$148,J$56,'Financial Statement Full'!177:177)</f>
        <v>-58000</v>
      </c>
      <c r="K61" s="248">
        <f ca="1">SUMIF('Financial Statement Full'!$148:$148,K$56,'Financial Statement Full'!177:177)</f>
        <v>0</v>
      </c>
      <c r="L61" s="248">
        <f ca="1">SUMIF('Financial Statement Full'!$148:$148,L$56,'Financial Statement Full'!177:177)</f>
        <v>0</v>
      </c>
      <c r="M61" s="248">
        <f ca="1">SUMIF('Financial Statement Full'!$148:$148,M$56,'Financial Statement Full'!177:177)</f>
        <v>0</v>
      </c>
      <c r="N61" s="738">
        <f ca="1">SUMIF('Financial Statement Full'!$148:$148,N$56,'Financial Statement Full'!177:177)</f>
        <v>0</v>
      </c>
      <c r="O61" s="806"/>
      <c r="P61" s="806"/>
      <c r="AC61" s="737"/>
    </row>
    <row r="62" spans="1:29" s="83" customFormat="1" ht="12" x14ac:dyDescent="0.3">
      <c r="A62" s="805"/>
      <c r="B62" s="798" t="s">
        <v>96</v>
      </c>
      <c r="C62" s="246"/>
      <c r="D62" s="246"/>
      <c r="E62" s="246"/>
      <c r="F62" s="246"/>
      <c r="G62" s="246"/>
      <c r="H62" s="246"/>
      <c r="I62" s="97"/>
      <c r="J62" s="245">
        <f ca="1">J63-J61</f>
        <v>0</v>
      </c>
      <c r="K62" s="245">
        <f ca="1">K63-K61</f>
        <v>0</v>
      </c>
      <c r="L62" s="245">
        <f ca="1">L63-L61</f>
        <v>0</v>
      </c>
      <c r="M62" s="245">
        <f ca="1">M63-M61</f>
        <v>0</v>
      </c>
      <c r="N62" s="746">
        <f ca="1">N63-N61</f>
        <v>0</v>
      </c>
      <c r="O62" s="806"/>
      <c r="P62" s="806"/>
      <c r="AC62" s="737"/>
    </row>
    <row r="63" spans="1:29" s="83" customFormat="1" ht="12" x14ac:dyDescent="0.3">
      <c r="A63" s="805"/>
      <c r="B63" s="800" t="s">
        <v>97</v>
      </c>
      <c r="C63" s="268"/>
      <c r="D63" s="268"/>
      <c r="E63" s="268"/>
      <c r="F63" s="268"/>
      <c r="G63" s="268"/>
      <c r="H63" s="268"/>
      <c r="I63" s="97"/>
      <c r="J63" s="249">
        <f ca="1">SUMIF('Financial Statement Full'!$148:$148,J$56,'Financial Statement Full'!178:178)</f>
        <v>-58000</v>
      </c>
      <c r="K63" s="249">
        <f ca="1">SUMIF('Financial Statement Full'!$148:$148,K$56,'Financial Statement Full'!178:178)</f>
        <v>0</v>
      </c>
      <c r="L63" s="249">
        <f ca="1">SUMIF('Financial Statement Full'!$148:$148,L$56,'Financial Statement Full'!178:178)</f>
        <v>0</v>
      </c>
      <c r="M63" s="249">
        <f ca="1">SUMIF('Financial Statement Full'!$148:$148,M$56,'Financial Statement Full'!178:178)</f>
        <v>0</v>
      </c>
      <c r="N63" s="751">
        <f ca="1">SUMIF('Financial Statement Full'!$148:$148,N$56,'Financial Statement Full'!178:178)</f>
        <v>0</v>
      </c>
      <c r="O63" s="806"/>
      <c r="P63" s="806"/>
      <c r="AC63" s="737"/>
    </row>
    <row r="64" spans="1:29" s="83" customFormat="1" ht="12.6" thickBot="1" x14ac:dyDescent="0.35">
      <c r="A64" s="805"/>
      <c r="B64" s="797" t="s">
        <v>271</v>
      </c>
      <c r="C64" s="97"/>
      <c r="D64" s="97"/>
      <c r="E64" s="97"/>
      <c r="F64" s="97"/>
      <c r="G64" s="97"/>
      <c r="H64" s="97"/>
      <c r="I64" s="97"/>
      <c r="J64" s="248">
        <f ca="1">(SUMIF('Financial Statement Full'!148:148,J$56,'Financial Statement Full'!183:183)+(SUMIF('Financial Statement Full'!148:148,J$56,'Financial Statement Full'!185:185)))</f>
        <v>1340277.7777777778</v>
      </c>
      <c r="K64" s="248">
        <f ca="1">(SUMIF('Financial Statement Full'!148:148,K$56,'Financial Statement Full'!183:183)+(SUMIF('Financial Statement Full'!148:148,K$56,'Financial Statement Full'!185:185)))</f>
        <v>-283333.33333333337</v>
      </c>
      <c r="L64" s="248">
        <f ca="1">(SUMIF('Financial Statement Full'!148:148,L$56,'Financial Statement Full'!183:183)+(SUMIF('Financial Statement Full'!148:148,L$56,'Financial Statement Full'!185:185)))</f>
        <v>-283333.33333333337</v>
      </c>
      <c r="M64" s="248">
        <f ca="1">(SUMIF('Financial Statement Full'!148:148,M$56,'Financial Statement Full'!183:183)+(SUMIF('Financial Statement Full'!148:148,M$56,'Financial Statement Full'!185:185)))</f>
        <v>-23611.111111111109</v>
      </c>
      <c r="N64" s="738">
        <f ca="1">(SUMIF('Financial Statement Full'!148:148,N$56,'Financial Statement Full'!183:183)+(SUMIF('Financial Statement Full'!148:148,N$56,'Financial Statement Full'!185:185)))</f>
        <v>0</v>
      </c>
      <c r="O64" s="806"/>
      <c r="P64" s="806"/>
      <c r="AC64" s="737"/>
    </row>
    <row r="65" spans="1:31" s="83" customFormat="1" ht="12" x14ac:dyDescent="0.3">
      <c r="A65" s="805"/>
      <c r="B65" s="798" t="s">
        <v>98</v>
      </c>
      <c r="C65" s="246"/>
      <c r="D65" s="246"/>
      <c r="E65" s="246"/>
      <c r="F65" s="246"/>
      <c r="G65" s="246"/>
      <c r="H65" s="246"/>
      <c r="I65" s="97"/>
      <c r="J65" s="245">
        <f ca="1">J66-SUM(J64:J64)</f>
        <v>0</v>
      </c>
      <c r="K65" s="245">
        <f ca="1">K66-SUM(K64:K64)</f>
        <v>0</v>
      </c>
      <c r="L65" s="245">
        <f ca="1">L66-SUM(L64:L64)</f>
        <v>0</v>
      </c>
      <c r="M65" s="245">
        <f ca="1">M66-SUM(M64:M64)</f>
        <v>0</v>
      </c>
      <c r="N65" s="746">
        <f ca="1">N66-SUM(N64:N64)</f>
        <v>0</v>
      </c>
      <c r="O65" s="806"/>
      <c r="P65" s="806"/>
      <c r="AC65" s="737"/>
    </row>
    <row r="66" spans="1:31" s="83" customFormat="1" ht="12" x14ac:dyDescent="0.3">
      <c r="A66" s="805"/>
      <c r="B66" s="800" t="s">
        <v>99</v>
      </c>
      <c r="C66" s="268"/>
      <c r="D66" s="268"/>
      <c r="E66" s="268"/>
      <c r="F66" s="268"/>
      <c r="G66" s="268"/>
      <c r="H66" s="268"/>
      <c r="I66" s="97"/>
      <c r="J66" s="249">
        <f ca="1">SUMIF('Financial Statement Full'!$148:$148,J$56,'Financial Statement Full'!187:187)</f>
        <v>1340277.7777777785</v>
      </c>
      <c r="K66" s="249">
        <f ca="1">SUMIF('Financial Statement Full'!$148:$148,K$56,'Financial Statement Full'!187:187)</f>
        <v>-283333.33333333337</v>
      </c>
      <c r="L66" s="249">
        <f ca="1">SUMIF('Financial Statement Full'!$148:$148,L$56,'Financial Statement Full'!187:187)</f>
        <v>-283333.33333333337</v>
      </c>
      <c r="M66" s="249">
        <f ca="1">SUMIF('Financial Statement Full'!$148:$148,M$56,'Financial Statement Full'!187:187)</f>
        <v>-23611.111111111109</v>
      </c>
      <c r="N66" s="751">
        <f ca="1">SUMIF('Financial Statement Full'!$148:$148,N$56,'Financial Statement Full'!187:187)</f>
        <v>0</v>
      </c>
      <c r="O66" s="806"/>
      <c r="P66" s="806"/>
      <c r="AC66" s="737"/>
    </row>
    <row r="67" spans="1:31" s="83" customFormat="1" ht="12.6" thickBot="1" x14ac:dyDescent="0.35">
      <c r="A67" s="805"/>
      <c r="B67" s="802" t="s">
        <v>100</v>
      </c>
      <c r="C67" s="269"/>
      <c r="D67" s="269"/>
      <c r="E67" s="269"/>
      <c r="F67" s="269"/>
      <c r="G67" s="269"/>
      <c r="H67" s="269"/>
      <c r="I67" s="97"/>
      <c r="J67" s="250">
        <f ca="1">J60+J63+J66</f>
        <v>1163950.8138888897</v>
      </c>
      <c r="K67" s="250">
        <f ca="1">K60+K63+K66</f>
        <v>257198.04166666651</v>
      </c>
      <c r="L67" s="250">
        <f ca="1">L60+L63+L66</f>
        <v>644079.1190416665</v>
      </c>
      <c r="M67" s="250">
        <f ca="1">M60+M63+M66</f>
        <v>1290420.0991327777</v>
      </c>
      <c r="N67" s="752">
        <f ca="1">N60+N63+N66</f>
        <v>1696356.7220747997</v>
      </c>
      <c r="O67" s="806"/>
      <c r="P67" s="806"/>
      <c r="AC67" s="737"/>
    </row>
    <row r="68" spans="1:31" s="83" customFormat="1" ht="13.2" thickTop="1" thickBot="1" x14ac:dyDescent="0.35">
      <c r="A68" s="805"/>
      <c r="B68" s="803" t="s">
        <v>101</v>
      </c>
      <c r="C68" s="270"/>
      <c r="D68" s="270"/>
      <c r="E68" s="270"/>
      <c r="F68" s="270"/>
      <c r="G68" s="270"/>
      <c r="H68" s="270"/>
      <c r="I68" s="97"/>
      <c r="J68" s="254">
        <f ca="1">SUMIF('Financial Statement Full'!$99:$99,J$43,'Financial Statement Full'!$108:$108)</f>
        <v>1163950.813888889</v>
      </c>
      <c r="K68" s="254">
        <f ca="1">SUMIF('Financial Statement Full'!$99:$99,K$43,'Financial Statement Full'!$108:$108)</f>
        <v>1421148.8555555556</v>
      </c>
      <c r="L68" s="254">
        <f ca="1">SUMIF('Financial Statement Full'!$99:$99,L$43,'Financial Statement Full'!$108:$108)</f>
        <v>2065227.9745972224</v>
      </c>
      <c r="M68" s="254">
        <f ca="1">SUMIF('Financial Statement Full'!$99:$99,M$43,'Financial Statement Full'!$108:$108)</f>
        <v>3355648.0737300003</v>
      </c>
      <c r="N68" s="753">
        <f ca="1">SUMIF('Financial Statement Full'!$99:$99,N$43,'Financial Statement Full'!$108:$108)</f>
        <v>5052004.7958047986</v>
      </c>
      <c r="O68" s="806"/>
      <c r="P68" s="806"/>
      <c r="AC68" s="806"/>
    </row>
    <row r="69" spans="1:31" s="83" customFormat="1" ht="12.6" thickTop="1" x14ac:dyDescent="0.3">
      <c r="A69" s="94" t="s">
        <v>368</v>
      </c>
      <c r="B69" s="94"/>
      <c r="C69" s="737"/>
      <c r="D69" s="737"/>
      <c r="E69" s="737"/>
      <c r="F69" s="737"/>
      <c r="G69" s="737"/>
      <c r="H69" s="737"/>
      <c r="I69" s="806"/>
      <c r="J69" s="737"/>
      <c r="K69" s="737"/>
      <c r="L69" s="737"/>
      <c r="M69" s="737"/>
      <c r="N69" s="737"/>
      <c r="O69" s="806"/>
      <c r="P69" s="806"/>
      <c r="Q69" s="737"/>
      <c r="R69" s="737"/>
      <c r="S69" s="737"/>
      <c r="T69" s="737"/>
      <c r="U69" s="737"/>
      <c r="V69" s="737"/>
      <c r="W69" s="737"/>
      <c r="X69" s="737"/>
      <c r="Y69" s="737"/>
      <c r="Z69" s="807"/>
      <c r="AA69" s="737"/>
      <c r="AB69" s="737"/>
      <c r="AC69" s="737"/>
      <c r="AD69" s="737"/>
      <c r="AE69" s="737"/>
    </row>
    <row r="70" spans="1:31" ht="10.5" customHeight="1" thickBot="1" x14ac:dyDescent="0.35">
      <c r="A70" s="808"/>
      <c r="B70" s="808"/>
      <c r="C70" s="808"/>
      <c r="D70" s="808"/>
      <c r="E70" s="808"/>
      <c r="F70" s="808"/>
      <c r="G70" s="808"/>
      <c r="H70" s="808"/>
      <c r="I70" s="808"/>
      <c r="J70" s="808"/>
      <c r="K70" s="808"/>
      <c r="L70" s="808"/>
      <c r="M70" s="808"/>
      <c r="N70" s="808"/>
      <c r="Q70" s="808"/>
      <c r="R70" s="808"/>
      <c r="S70" s="808"/>
      <c r="T70" s="808"/>
      <c r="U70" s="808"/>
      <c r="V70" s="808"/>
      <c r="W70" s="808"/>
      <c r="X70" s="808"/>
      <c r="Y70" s="808"/>
      <c r="Z70" s="808"/>
      <c r="AA70" s="808"/>
      <c r="AB70" s="808"/>
      <c r="AC70" s="737"/>
      <c r="AD70" s="737"/>
      <c r="AE70" s="737"/>
    </row>
    <row r="71" spans="1:31" ht="13.8" x14ac:dyDescent="0.3">
      <c r="A71" s="808"/>
      <c r="B71" s="865" t="s">
        <v>266</v>
      </c>
      <c r="C71" s="865"/>
      <c r="D71" s="865"/>
      <c r="E71" s="865"/>
      <c r="F71" s="865"/>
      <c r="G71" s="865"/>
      <c r="H71" s="865"/>
      <c r="I71" s="865"/>
      <c r="J71" s="865"/>
      <c r="K71" s="875">
        <v>2023</v>
      </c>
      <c r="L71" s="876"/>
      <c r="M71" s="808"/>
      <c r="N71" s="808"/>
      <c r="Q71" s="808"/>
      <c r="R71" s="808"/>
      <c r="S71" s="808"/>
      <c r="T71" s="808"/>
      <c r="U71" s="808"/>
      <c r="V71" s="808"/>
      <c r="W71" s="808"/>
      <c r="X71" s="808"/>
      <c r="Y71" s="808"/>
      <c r="Z71" s="808"/>
      <c r="AA71" s="808"/>
      <c r="AB71" s="808"/>
      <c r="AC71" s="737"/>
      <c r="AD71" s="737"/>
      <c r="AE71" s="737"/>
    </row>
    <row r="72" spans="1:31" ht="15" thickBot="1" x14ac:dyDescent="0.35">
      <c r="A72" s="82" t="s">
        <v>350</v>
      </c>
      <c r="B72" s="862" t="str">
        <f>"Income Statement - "&amp;K71</f>
        <v>Income Statement - 2023</v>
      </c>
      <c r="C72" s="862"/>
      <c r="D72" s="862"/>
      <c r="E72" s="862"/>
      <c r="F72" s="862"/>
      <c r="G72" s="862"/>
      <c r="H72" s="862"/>
      <c r="I72" s="862"/>
      <c r="J72" s="862"/>
      <c r="K72" s="862"/>
      <c r="L72" s="862"/>
      <c r="M72" s="862"/>
      <c r="N72" s="862"/>
      <c r="O72" s="862"/>
      <c r="P72" s="862"/>
      <c r="Q72" s="862"/>
      <c r="R72" s="862"/>
      <c r="S72" s="862"/>
      <c r="T72" s="862"/>
      <c r="U72" s="887"/>
    </row>
    <row r="73" spans="1:31" ht="12" x14ac:dyDescent="0.3">
      <c r="J73" s="781">
        <f>DATE(K71*1,MONTH($J$43)-11,DAY(EDATE($J$43,1)))</f>
        <v>44957</v>
      </c>
      <c r="K73" s="781">
        <f t="shared" ref="K73:U73" si="5">EDATE(J73+1,1)-1</f>
        <v>44985</v>
      </c>
      <c r="L73" s="781">
        <f t="shared" si="5"/>
        <v>45016</v>
      </c>
      <c r="M73" s="781">
        <f t="shared" si="5"/>
        <v>45046</v>
      </c>
      <c r="N73" s="781">
        <f t="shared" si="5"/>
        <v>45077</v>
      </c>
      <c r="O73" s="781">
        <f t="shared" si="5"/>
        <v>45107</v>
      </c>
      <c r="P73" s="781">
        <f t="shared" si="5"/>
        <v>45138</v>
      </c>
      <c r="Q73" s="781">
        <f t="shared" si="5"/>
        <v>45169</v>
      </c>
      <c r="R73" s="781">
        <f t="shared" si="5"/>
        <v>45199</v>
      </c>
      <c r="S73" s="781">
        <f t="shared" si="5"/>
        <v>45230</v>
      </c>
      <c r="T73" s="781">
        <f t="shared" si="5"/>
        <v>45260</v>
      </c>
      <c r="U73" s="781">
        <f t="shared" si="5"/>
        <v>45291</v>
      </c>
    </row>
    <row r="74" spans="1:31" ht="12.6" thickBot="1" x14ac:dyDescent="0.35">
      <c r="B74" s="92" t="s">
        <v>65</v>
      </c>
      <c r="C74" s="83"/>
      <c r="D74" s="83"/>
      <c r="J74" s="754">
        <f>SUMIF('Financial Statement Full'!$9:$9,J$73,'Financial Statement Full'!19:19)</f>
        <v>0</v>
      </c>
      <c r="K74" s="267">
        <f>SUMIF('Financial Statement Full'!$9:$9,K$73,'Financial Statement Full'!19:19)</f>
        <v>0</v>
      </c>
      <c r="L74" s="267">
        <f>SUMIF('Financial Statement Full'!$9:$9,L$73,'Financial Statement Full'!19:19)</f>
        <v>0</v>
      </c>
      <c r="M74" s="267">
        <f>SUMIF('Financial Statement Full'!$9:$9,M$73,'Financial Statement Full'!19:19)</f>
        <v>0</v>
      </c>
      <c r="N74" s="267">
        <f>SUMIF('Financial Statement Full'!$9:$9,N$73,'Financial Statement Full'!19:19)</f>
        <v>0</v>
      </c>
      <c r="O74" s="267">
        <f>SUMIF('Financial Statement Full'!$9:$9,O$73,'Financial Statement Full'!19:19)</f>
        <v>0</v>
      </c>
      <c r="P74" s="267">
        <f>SUMIF('Financial Statement Full'!$9:$9,P$73,'Financial Statement Full'!19:19)</f>
        <v>0</v>
      </c>
      <c r="Q74" s="267">
        <f>SUMIF('Financial Statement Full'!$9:$9,Q$73,'Financial Statement Full'!19:19)</f>
        <v>0</v>
      </c>
      <c r="R74" s="267">
        <f>SUMIF('Financial Statement Full'!$9:$9,R$73,'Financial Statement Full'!19:19)</f>
        <v>0</v>
      </c>
      <c r="S74" s="267">
        <f>SUMIF('Financial Statement Full'!$9:$9,S$73,'Financial Statement Full'!19:19)</f>
        <v>0</v>
      </c>
      <c r="T74" s="267">
        <f>SUMIF('Financial Statement Full'!$9:$9,T$73,'Financial Statement Full'!19:19)</f>
        <v>0</v>
      </c>
      <c r="U74" s="782">
        <f>SUMIF('Financial Statement Full'!$9:$9,U$73,'Financial Statement Full'!19:19)</f>
        <v>0</v>
      </c>
    </row>
    <row r="75" spans="1:31" ht="12.6" thickBot="1" x14ac:dyDescent="0.35">
      <c r="B75" s="93" t="s">
        <v>267</v>
      </c>
      <c r="C75" s="83"/>
      <c r="D75" s="83"/>
      <c r="J75" s="755">
        <f>IF(O21=0,0,J74/O21-1)</f>
        <v>0</v>
      </c>
      <c r="K75" s="258">
        <f t="shared" ref="K75:U75" si="6">IF(J74=0,0,K74/J74-1)</f>
        <v>0</v>
      </c>
      <c r="L75" s="258">
        <f t="shared" si="6"/>
        <v>0</v>
      </c>
      <c r="M75" s="258">
        <f t="shared" si="6"/>
        <v>0</v>
      </c>
      <c r="N75" s="258">
        <f t="shared" si="6"/>
        <v>0</v>
      </c>
      <c r="O75" s="258">
        <f t="shared" si="6"/>
        <v>0</v>
      </c>
      <c r="P75" s="258">
        <f t="shared" si="6"/>
        <v>0</v>
      </c>
      <c r="Q75" s="258">
        <f t="shared" si="6"/>
        <v>0</v>
      </c>
      <c r="R75" s="258">
        <f t="shared" si="6"/>
        <v>0</v>
      </c>
      <c r="S75" s="258">
        <f t="shared" si="6"/>
        <v>0</v>
      </c>
      <c r="T75" s="258">
        <f t="shared" si="6"/>
        <v>0</v>
      </c>
      <c r="U75" s="783">
        <f t="shared" si="6"/>
        <v>0</v>
      </c>
    </row>
    <row r="76" spans="1:31" ht="12.6" thickBot="1" x14ac:dyDescent="0.35">
      <c r="B76" s="92" t="s">
        <v>102</v>
      </c>
      <c r="C76" s="83"/>
      <c r="D76" s="83"/>
      <c r="J76" s="756">
        <f>SUMIF('Financial Statement Full'!$9:$9,J$73,'Financial Statement Full'!35:35)</f>
        <v>0</v>
      </c>
      <c r="K76" s="257">
        <f>SUMIF('Financial Statement Full'!$9:$9,K$73,'Financial Statement Full'!35:35)</f>
        <v>0</v>
      </c>
      <c r="L76" s="257">
        <f>SUMIF('Financial Statement Full'!$9:$9,L$73,'Financial Statement Full'!35:35)</f>
        <v>0</v>
      </c>
      <c r="M76" s="257">
        <f>SUMIF('Financial Statement Full'!$9:$9,M$73,'Financial Statement Full'!35:35)</f>
        <v>0</v>
      </c>
      <c r="N76" s="257">
        <f>SUMIF('Financial Statement Full'!$9:$9,N$73,'Financial Statement Full'!35:35)</f>
        <v>0</v>
      </c>
      <c r="O76" s="257">
        <f>SUMIF('Financial Statement Full'!$9:$9,O$73,'Financial Statement Full'!35:35)</f>
        <v>0</v>
      </c>
      <c r="P76" s="257">
        <f>SUMIF('Financial Statement Full'!$9:$9,P$73,'Financial Statement Full'!35:35)</f>
        <v>0</v>
      </c>
      <c r="Q76" s="257">
        <f>SUMIF('Financial Statement Full'!$9:$9,Q$73,'Financial Statement Full'!35:35)</f>
        <v>0</v>
      </c>
      <c r="R76" s="257">
        <f>SUMIF('Financial Statement Full'!$9:$9,R$73,'Financial Statement Full'!35:35)</f>
        <v>0</v>
      </c>
      <c r="S76" s="257">
        <f>SUMIF('Financial Statement Full'!$9:$9,S$73,'Financial Statement Full'!35:35)</f>
        <v>0</v>
      </c>
      <c r="T76" s="257">
        <f>SUMIF('Financial Statement Full'!$9:$9,T$73,'Financial Statement Full'!35:35)</f>
        <v>0</v>
      </c>
      <c r="U76" s="784">
        <f>SUMIF('Financial Statement Full'!$9:$9,U$73,'Financial Statement Full'!35:35)</f>
        <v>0</v>
      </c>
    </row>
    <row r="77" spans="1:31" ht="12" x14ac:dyDescent="0.3">
      <c r="B77" s="275" t="s">
        <v>73</v>
      </c>
      <c r="C77" s="246"/>
      <c r="D77" s="246"/>
      <c r="E77" s="816"/>
      <c r="F77" s="816"/>
      <c r="G77" s="816"/>
      <c r="H77" s="816"/>
      <c r="J77" s="757">
        <f t="shared" ref="J77:U77" si="7">IF(J$74=0,0,J76/J$74)</f>
        <v>0</v>
      </c>
      <c r="K77" s="265">
        <f t="shared" si="7"/>
        <v>0</v>
      </c>
      <c r="L77" s="265">
        <f t="shared" si="7"/>
        <v>0</v>
      </c>
      <c r="M77" s="265">
        <f t="shared" si="7"/>
        <v>0</v>
      </c>
      <c r="N77" s="265">
        <f t="shared" si="7"/>
        <v>0</v>
      </c>
      <c r="O77" s="265">
        <f t="shared" si="7"/>
        <v>0</v>
      </c>
      <c r="P77" s="265">
        <f t="shared" si="7"/>
        <v>0</v>
      </c>
      <c r="Q77" s="265">
        <f t="shared" si="7"/>
        <v>0</v>
      </c>
      <c r="R77" s="265">
        <f t="shared" si="7"/>
        <v>0</v>
      </c>
      <c r="S77" s="265">
        <f t="shared" si="7"/>
        <v>0</v>
      </c>
      <c r="T77" s="265">
        <f t="shared" si="7"/>
        <v>0</v>
      </c>
      <c r="U77" s="785">
        <f t="shared" si="7"/>
        <v>0</v>
      </c>
    </row>
    <row r="78" spans="1:31" ht="12.6" thickBot="1" x14ac:dyDescent="0.35">
      <c r="B78" s="95" t="s">
        <v>74</v>
      </c>
      <c r="C78" s="83"/>
      <c r="D78" s="83"/>
      <c r="J78" s="758">
        <f t="shared" ref="J78:U78" si="8">J76+J74</f>
        <v>0</v>
      </c>
      <c r="K78" s="261">
        <f t="shared" si="8"/>
        <v>0</v>
      </c>
      <c r="L78" s="261">
        <f t="shared" si="8"/>
        <v>0</v>
      </c>
      <c r="M78" s="261">
        <f t="shared" si="8"/>
        <v>0</v>
      </c>
      <c r="N78" s="261">
        <f t="shared" si="8"/>
        <v>0</v>
      </c>
      <c r="O78" s="261">
        <f t="shared" si="8"/>
        <v>0</v>
      </c>
      <c r="P78" s="261">
        <f t="shared" si="8"/>
        <v>0</v>
      </c>
      <c r="Q78" s="261">
        <f t="shared" si="8"/>
        <v>0</v>
      </c>
      <c r="R78" s="261">
        <f t="shared" si="8"/>
        <v>0</v>
      </c>
      <c r="S78" s="261">
        <f t="shared" si="8"/>
        <v>0</v>
      </c>
      <c r="T78" s="261">
        <f t="shared" si="8"/>
        <v>0</v>
      </c>
      <c r="U78" s="786">
        <f t="shared" si="8"/>
        <v>0</v>
      </c>
    </row>
    <row r="79" spans="1:31" ht="12.6" thickBot="1" x14ac:dyDescent="0.35">
      <c r="B79" s="93" t="str">
        <f>B78&amp;" %"</f>
        <v>GROSS MARGIN %</v>
      </c>
      <c r="C79" s="83"/>
      <c r="D79" s="83"/>
      <c r="J79" s="755">
        <f t="shared" ref="J79:U79" si="9">IF(J$74=0,0,J78/J$74)</f>
        <v>0</v>
      </c>
      <c r="K79" s="258">
        <f t="shared" si="9"/>
        <v>0</v>
      </c>
      <c r="L79" s="258">
        <f t="shared" si="9"/>
        <v>0</v>
      </c>
      <c r="M79" s="258">
        <f t="shared" si="9"/>
        <v>0</v>
      </c>
      <c r="N79" s="258">
        <f t="shared" si="9"/>
        <v>0</v>
      </c>
      <c r="O79" s="258">
        <f t="shared" si="9"/>
        <v>0</v>
      </c>
      <c r="P79" s="258">
        <f t="shared" si="9"/>
        <v>0</v>
      </c>
      <c r="Q79" s="258">
        <f t="shared" si="9"/>
        <v>0</v>
      </c>
      <c r="R79" s="258">
        <f t="shared" si="9"/>
        <v>0</v>
      </c>
      <c r="S79" s="258">
        <f t="shared" si="9"/>
        <v>0</v>
      </c>
      <c r="T79" s="258">
        <f t="shared" si="9"/>
        <v>0</v>
      </c>
      <c r="U79" s="783">
        <f t="shared" si="9"/>
        <v>0</v>
      </c>
    </row>
    <row r="80" spans="1:31" ht="12.6" thickBot="1" x14ac:dyDescent="0.35">
      <c r="B80" s="92" t="s">
        <v>268</v>
      </c>
      <c r="C80" s="83"/>
      <c r="D80" s="83"/>
      <c r="J80" s="756">
        <f>SUMIF('Financial Statement Full'!$9:$9,J$73,'Financial Statement Full'!59:59)</f>
        <v>0</v>
      </c>
      <c r="K80" s="257">
        <f>SUMIF('Financial Statement Full'!$9:$9,K$73,'Financial Statement Full'!59:59)</f>
        <v>0</v>
      </c>
      <c r="L80" s="257">
        <f>SUMIF('Financial Statement Full'!$9:$9,L$73,'Financial Statement Full'!59:59)</f>
        <v>0</v>
      </c>
      <c r="M80" s="257">
        <f>SUMIF('Financial Statement Full'!$9:$9,M$73,'Financial Statement Full'!59:59)</f>
        <v>0</v>
      </c>
      <c r="N80" s="257">
        <f>SUMIF('Financial Statement Full'!$9:$9,N$73,'Financial Statement Full'!59:59)</f>
        <v>0</v>
      </c>
      <c r="O80" s="257">
        <f>SUMIF('Financial Statement Full'!$9:$9,O$73,'Financial Statement Full'!59:59)</f>
        <v>0</v>
      </c>
      <c r="P80" s="257">
        <f>SUMIF('Financial Statement Full'!$9:$9,P$73,'Financial Statement Full'!59:59)</f>
        <v>0</v>
      </c>
      <c r="Q80" s="257">
        <f>SUMIF('Financial Statement Full'!$9:$9,Q$73,'Financial Statement Full'!59:59)</f>
        <v>0</v>
      </c>
      <c r="R80" s="257">
        <f>SUMIF('Financial Statement Full'!$9:$9,R$73,'Financial Statement Full'!59:59)</f>
        <v>0</v>
      </c>
      <c r="S80" s="257">
        <f>SUMIF('Financial Statement Full'!$9:$9,S$73,'Financial Statement Full'!59:59)</f>
        <v>0</v>
      </c>
      <c r="T80" s="257">
        <f>SUMIF('Financial Statement Full'!$9:$9,T$73,'Financial Statement Full'!59:59)</f>
        <v>0</v>
      </c>
      <c r="U80" s="784">
        <f>SUMIF('Financial Statement Full'!$9:$9,U$73,'Financial Statement Full'!59:59)</f>
        <v>0</v>
      </c>
    </row>
    <row r="81" spans="1:21" ht="12.6" thickBot="1" x14ac:dyDescent="0.35">
      <c r="B81" s="93" t="s">
        <v>73</v>
      </c>
      <c r="C81" s="83"/>
      <c r="D81" s="83"/>
      <c r="J81" s="755">
        <f t="shared" ref="J81:U81" si="10">IF(J$74=0,0,J80/J$74)</f>
        <v>0</v>
      </c>
      <c r="K81" s="258">
        <f t="shared" si="10"/>
        <v>0</v>
      </c>
      <c r="L81" s="258">
        <f t="shared" si="10"/>
        <v>0</v>
      </c>
      <c r="M81" s="258">
        <f t="shared" si="10"/>
        <v>0</v>
      </c>
      <c r="N81" s="258">
        <f t="shared" si="10"/>
        <v>0</v>
      </c>
      <c r="O81" s="258">
        <f t="shared" si="10"/>
        <v>0</v>
      </c>
      <c r="P81" s="258">
        <f t="shared" si="10"/>
        <v>0</v>
      </c>
      <c r="Q81" s="258">
        <f t="shared" si="10"/>
        <v>0</v>
      </c>
      <c r="R81" s="258">
        <f t="shared" si="10"/>
        <v>0</v>
      </c>
      <c r="S81" s="258">
        <f t="shared" si="10"/>
        <v>0</v>
      </c>
      <c r="T81" s="258">
        <f t="shared" si="10"/>
        <v>0</v>
      </c>
      <c r="U81" s="783">
        <f t="shared" si="10"/>
        <v>0</v>
      </c>
    </row>
    <row r="82" spans="1:21" ht="12.6" thickBot="1" x14ac:dyDescent="0.35">
      <c r="B82" s="92" t="s">
        <v>103</v>
      </c>
      <c r="C82" s="83"/>
      <c r="D82" s="83"/>
      <c r="J82" s="756">
        <f>SUMIF('Financial Statement Full'!$9:$9,J$73,'Financial Statement Full'!77:77)</f>
        <v>0</v>
      </c>
      <c r="K82" s="257">
        <f>SUMIF('Financial Statement Full'!$9:$9,K$73,'Financial Statement Full'!77:77)</f>
        <v>0</v>
      </c>
      <c r="L82" s="257">
        <f>SUMIF('Financial Statement Full'!$9:$9,L$73,'Financial Statement Full'!77:77)</f>
        <v>0</v>
      </c>
      <c r="M82" s="257">
        <f>SUMIF('Financial Statement Full'!$9:$9,M$73,'Financial Statement Full'!77:77)</f>
        <v>0</v>
      </c>
      <c r="N82" s="257">
        <f>SUMIF('Financial Statement Full'!$9:$9,N$73,'Financial Statement Full'!77:77)</f>
        <v>0</v>
      </c>
      <c r="O82" s="257">
        <f>SUMIF('Financial Statement Full'!$9:$9,O$73,'Financial Statement Full'!77:77)</f>
        <v>0</v>
      </c>
      <c r="P82" s="257">
        <f>SUMIF('Financial Statement Full'!$9:$9,P$73,'Financial Statement Full'!77:77)</f>
        <v>0</v>
      </c>
      <c r="Q82" s="257">
        <f>SUMIF('Financial Statement Full'!$9:$9,Q$73,'Financial Statement Full'!77:77)</f>
        <v>0</v>
      </c>
      <c r="R82" s="257">
        <f>SUMIF('Financial Statement Full'!$9:$9,R$73,'Financial Statement Full'!77:77)</f>
        <v>0</v>
      </c>
      <c r="S82" s="257">
        <f>SUMIF('Financial Statement Full'!$9:$9,S$73,'Financial Statement Full'!77:77)</f>
        <v>0</v>
      </c>
      <c r="T82" s="257">
        <f>SUMIF('Financial Statement Full'!$9:$9,T$73,'Financial Statement Full'!77:77)</f>
        <v>0</v>
      </c>
      <c r="U82" s="784">
        <f>SUMIF('Financial Statement Full'!$9:$9,U$73,'Financial Statement Full'!77:77)</f>
        <v>0</v>
      </c>
    </row>
    <row r="83" spans="1:21" ht="12.6" thickBot="1" x14ac:dyDescent="0.35">
      <c r="B83" s="274" t="s">
        <v>73</v>
      </c>
      <c r="C83" s="271"/>
      <c r="D83" s="271"/>
      <c r="E83" s="814"/>
      <c r="F83" s="814"/>
      <c r="G83" s="814"/>
      <c r="H83" s="814"/>
      <c r="J83" s="759">
        <f t="shared" ref="J83:U83" si="11">IF(J$74=0,0,J82/J$74)</f>
        <v>0</v>
      </c>
      <c r="K83" s="264">
        <f t="shared" si="11"/>
        <v>0</v>
      </c>
      <c r="L83" s="264">
        <f t="shared" si="11"/>
        <v>0</v>
      </c>
      <c r="M83" s="264">
        <f t="shared" si="11"/>
        <v>0</v>
      </c>
      <c r="N83" s="264">
        <f t="shared" si="11"/>
        <v>0</v>
      </c>
      <c r="O83" s="264">
        <f t="shared" si="11"/>
        <v>0</v>
      </c>
      <c r="P83" s="264">
        <f t="shared" si="11"/>
        <v>0</v>
      </c>
      <c r="Q83" s="264">
        <f t="shared" si="11"/>
        <v>0</v>
      </c>
      <c r="R83" s="264">
        <f t="shared" si="11"/>
        <v>0</v>
      </c>
      <c r="S83" s="264">
        <f t="shared" si="11"/>
        <v>0</v>
      </c>
      <c r="T83" s="264">
        <f t="shared" si="11"/>
        <v>0</v>
      </c>
      <c r="U83" s="787">
        <f t="shared" si="11"/>
        <v>0</v>
      </c>
    </row>
    <row r="84" spans="1:21" ht="13.2" thickTop="1" thickBot="1" x14ac:dyDescent="0.35">
      <c r="B84" s="273" t="s">
        <v>104</v>
      </c>
      <c r="C84" s="270"/>
      <c r="D84" s="270"/>
      <c r="E84" s="815"/>
      <c r="F84" s="815"/>
      <c r="G84" s="815"/>
      <c r="H84" s="815"/>
      <c r="J84" s="760">
        <f>SUMIF('Financial Statement Full'!$9:$9,J$73,'Financial Statement Full'!82:82)</f>
        <v>0</v>
      </c>
      <c r="K84" s="263">
        <f>SUMIF('Financial Statement Full'!$9:$9,K$73,'Financial Statement Full'!82:82)</f>
        <v>0</v>
      </c>
      <c r="L84" s="263">
        <f>SUMIF('Financial Statement Full'!$9:$9,L$73,'Financial Statement Full'!82:82)</f>
        <v>0</v>
      </c>
      <c r="M84" s="263">
        <f>SUMIF('Financial Statement Full'!$9:$9,M$73,'Financial Statement Full'!82:82)</f>
        <v>0</v>
      </c>
      <c r="N84" s="263">
        <f>SUMIF('Financial Statement Full'!$9:$9,N$73,'Financial Statement Full'!82:82)</f>
        <v>0</v>
      </c>
      <c r="O84" s="263">
        <f>SUMIF('Financial Statement Full'!$9:$9,O$73,'Financial Statement Full'!82:82)</f>
        <v>0</v>
      </c>
      <c r="P84" s="263">
        <f>SUMIF('Financial Statement Full'!$9:$9,P$73,'Financial Statement Full'!82:82)</f>
        <v>0</v>
      </c>
      <c r="Q84" s="263">
        <f>SUMIF('Financial Statement Full'!$9:$9,Q$73,'Financial Statement Full'!82:82)</f>
        <v>0</v>
      </c>
      <c r="R84" s="263">
        <f>SUMIF('Financial Statement Full'!$9:$9,R$73,'Financial Statement Full'!82:82)</f>
        <v>0</v>
      </c>
      <c r="S84" s="263">
        <f>SUMIF('Financial Statement Full'!$9:$9,S$73,'Financial Statement Full'!82:82)</f>
        <v>0</v>
      </c>
      <c r="T84" s="263">
        <f>SUMIF('Financial Statement Full'!$9:$9,T$73,'Financial Statement Full'!82:82)</f>
        <v>0</v>
      </c>
      <c r="U84" s="788">
        <f>SUMIF('Financial Statement Full'!$9:$9,U$73,'Financial Statement Full'!82:82)</f>
        <v>0</v>
      </c>
    </row>
    <row r="85" spans="1:21" ht="13.2" thickTop="1" thickBot="1" x14ac:dyDescent="0.35">
      <c r="B85" s="93" t="s">
        <v>269</v>
      </c>
      <c r="C85" s="83"/>
      <c r="D85" s="83"/>
      <c r="J85" s="761">
        <f t="shared" ref="J85:U85" si="12">IF(J$74=0,0,J84/J$74)</f>
        <v>0</v>
      </c>
      <c r="K85" s="260">
        <f t="shared" si="12"/>
        <v>0</v>
      </c>
      <c r="L85" s="260">
        <f t="shared" si="12"/>
        <v>0</v>
      </c>
      <c r="M85" s="260">
        <f t="shared" si="12"/>
        <v>0</v>
      </c>
      <c r="N85" s="260">
        <f t="shared" si="12"/>
        <v>0</v>
      </c>
      <c r="O85" s="260">
        <f t="shared" si="12"/>
        <v>0</v>
      </c>
      <c r="P85" s="260">
        <f t="shared" si="12"/>
        <v>0</v>
      </c>
      <c r="Q85" s="260">
        <f t="shared" si="12"/>
        <v>0</v>
      </c>
      <c r="R85" s="260">
        <f t="shared" si="12"/>
        <v>0</v>
      </c>
      <c r="S85" s="260">
        <f t="shared" si="12"/>
        <v>0</v>
      </c>
      <c r="T85" s="260">
        <f t="shared" si="12"/>
        <v>0</v>
      </c>
      <c r="U85" s="789">
        <f t="shared" si="12"/>
        <v>0</v>
      </c>
    </row>
    <row r="86" spans="1:21" ht="12" x14ac:dyDescent="0.3">
      <c r="B86" s="92" t="s">
        <v>75</v>
      </c>
      <c r="C86" s="83"/>
      <c r="D86" s="83"/>
      <c r="J86" s="762">
        <f>SUMIF('Financial Statement Full'!$9:$9,J$73,'Financial Statement Full'!90:90)</f>
        <v>0</v>
      </c>
      <c r="K86" s="266">
        <f>SUMIF('Financial Statement Full'!$9:$9,K$73,'Financial Statement Full'!90:90)</f>
        <v>0</v>
      </c>
      <c r="L86" s="266">
        <f>SUMIF('Financial Statement Full'!$9:$9,L$73,'Financial Statement Full'!90:90)</f>
        <v>0</v>
      </c>
      <c r="M86" s="266">
        <f>SUMIF('Financial Statement Full'!$9:$9,M$73,'Financial Statement Full'!90:90)</f>
        <v>0</v>
      </c>
      <c r="N86" s="266">
        <f>SUMIF('Financial Statement Full'!$9:$9,N$73,'Financial Statement Full'!90:90)</f>
        <v>0</v>
      </c>
      <c r="O86" s="266">
        <f>SUMIF('Financial Statement Full'!$9:$9,O$73,'Financial Statement Full'!90:90)</f>
        <v>0</v>
      </c>
      <c r="P86" s="266">
        <f>SUMIF('Financial Statement Full'!$9:$9,P$73,'Financial Statement Full'!90:90)</f>
        <v>0</v>
      </c>
      <c r="Q86" s="266">
        <f>SUMIF('Financial Statement Full'!$9:$9,Q$73,'Financial Statement Full'!90:90)</f>
        <v>0</v>
      </c>
      <c r="R86" s="266">
        <f>SUMIF('Financial Statement Full'!$9:$9,R$73,'Financial Statement Full'!90:90)</f>
        <v>0</v>
      </c>
      <c r="S86" s="266">
        <f>SUMIF('Financial Statement Full'!$9:$9,S$73,'Financial Statement Full'!90:90)</f>
        <v>0</v>
      </c>
      <c r="T86" s="266">
        <f>SUMIF('Financial Statement Full'!$9:$9,T$73,'Financial Statement Full'!90:90)</f>
        <v>0</v>
      </c>
      <c r="U86" s="790">
        <f>SUMIF('Financial Statement Full'!$9:$9,U$73,'Financial Statement Full'!90:90)</f>
        <v>0</v>
      </c>
    </row>
    <row r="87" spans="1:21" ht="12.6" thickBot="1" x14ac:dyDescent="0.35">
      <c r="B87" s="95" t="s">
        <v>76</v>
      </c>
      <c r="C87" s="83"/>
      <c r="D87" s="83"/>
      <c r="J87" s="758">
        <f t="shared" ref="J87:U87" si="13">SUM(J84,J86)</f>
        <v>0</v>
      </c>
      <c r="K87" s="261">
        <f t="shared" si="13"/>
        <v>0</v>
      </c>
      <c r="L87" s="261">
        <f t="shared" si="13"/>
        <v>0</v>
      </c>
      <c r="M87" s="261">
        <f t="shared" si="13"/>
        <v>0</v>
      </c>
      <c r="N87" s="261">
        <f t="shared" si="13"/>
        <v>0</v>
      </c>
      <c r="O87" s="261">
        <f t="shared" si="13"/>
        <v>0</v>
      </c>
      <c r="P87" s="261">
        <f t="shared" si="13"/>
        <v>0</v>
      </c>
      <c r="Q87" s="261">
        <f t="shared" si="13"/>
        <v>0</v>
      </c>
      <c r="R87" s="261">
        <f t="shared" si="13"/>
        <v>0</v>
      </c>
      <c r="S87" s="261">
        <f t="shared" si="13"/>
        <v>0</v>
      </c>
      <c r="T87" s="261">
        <f t="shared" si="13"/>
        <v>0</v>
      </c>
      <c r="U87" s="786">
        <f t="shared" si="13"/>
        <v>0</v>
      </c>
    </row>
    <row r="88" spans="1:21" ht="12" x14ac:dyDescent="0.3">
      <c r="B88" s="92" t="s">
        <v>77</v>
      </c>
      <c r="C88" s="83"/>
      <c r="D88" s="83"/>
      <c r="J88" s="762">
        <f>SUMIF('Financial Statement Full'!$9:$9,J$73,'Financial Statement Full'!92:92)</f>
        <v>0</v>
      </c>
      <c r="K88" s="266">
        <f>SUMIF('Financial Statement Full'!$9:$9,K$73,'Financial Statement Full'!92:92)</f>
        <v>0</v>
      </c>
      <c r="L88" s="266">
        <f>SUMIF('Financial Statement Full'!$9:$9,L$73,'Financial Statement Full'!92:92)</f>
        <v>0</v>
      </c>
      <c r="M88" s="266">
        <f>SUMIF('Financial Statement Full'!$9:$9,M$73,'Financial Statement Full'!92:92)</f>
        <v>0</v>
      </c>
      <c r="N88" s="266">
        <f>SUMIF('Financial Statement Full'!$9:$9,N$73,'Financial Statement Full'!92:92)</f>
        <v>0</v>
      </c>
      <c r="O88" s="266">
        <f>SUMIF('Financial Statement Full'!$9:$9,O$73,'Financial Statement Full'!92:92)</f>
        <v>0</v>
      </c>
      <c r="P88" s="266">
        <f>SUMIF('Financial Statement Full'!$9:$9,P$73,'Financial Statement Full'!92:92)</f>
        <v>0</v>
      </c>
      <c r="Q88" s="266">
        <f>SUMIF('Financial Statement Full'!$9:$9,Q$73,'Financial Statement Full'!92:92)</f>
        <v>0</v>
      </c>
      <c r="R88" s="266">
        <f>SUMIF('Financial Statement Full'!$9:$9,R$73,'Financial Statement Full'!92:92)</f>
        <v>0</v>
      </c>
      <c r="S88" s="266">
        <f>SUMIF('Financial Statement Full'!$9:$9,S$73,'Financial Statement Full'!92:92)</f>
        <v>0</v>
      </c>
      <c r="T88" s="266">
        <f>SUMIF('Financial Statement Full'!$9:$9,T$73,'Financial Statement Full'!92:92)</f>
        <v>0</v>
      </c>
      <c r="U88" s="790">
        <f>SUMIF('Financial Statement Full'!$9:$9,U$73,'Financial Statement Full'!92:92)</f>
        <v>0</v>
      </c>
    </row>
    <row r="89" spans="1:21" ht="12.6" thickBot="1" x14ac:dyDescent="0.35">
      <c r="B89" s="95" t="s">
        <v>78</v>
      </c>
      <c r="C89" s="83"/>
      <c r="D89" s="83"/>
      <c r="J89" s="758">
        <f t="shared" ref="J89:U89" si="14">SUM(J87,J88)</f>
        <v>0</v>
      </c>
      <c r="K89" s="261">
        <f t="shared" si="14"/>
        <v>0</v>
      </c>
      <c r="L89" s="261">
        <f t="shared" si="14"/>
        <v>0</v>
      </c>
      <c r="M89" s="261">
        <f t="shared" si="14"/>
        <v>0</v>
      </c>
      <c r="N89" s="261">
        <f t="shared" si="14"/>
        <v>0</v>
      </c>
      <c r="O89" s="261">
        <f t="shared" si="14"/>
        <v>0</v>
      </c>
      <c r="P89" s="261">
        <f t="shared" si="14"/>
        <v>0</v>
      </c>
      <c r="Q89" s="261">
        <f t="shared" si="14"/>
        <v>0</v>
      </c>
      <c r="R89" s="261">
        <f t="shared" si="14"/>
        <v>0</v>
      </c>
      <c r="S89" s="261">
        <f t="shared" si="14"/>
        <v>0</v>
      </c>
      <c r="T89" s="261">
        <f t="shared" si="14"/>
        <v>0</v>
      </c>
      <c r="U89" s="786">
        <f t="shared" si="14"/>
        <v>0</v>
      </c>
    </row>
    <row r="90" spans="1:21" ht="12.6" thickBot="1" x14ac:dyDescent="0.35">
      <c r="B90" s="272" t="s">
        <v>79</v>
      </c>
      <c r="C90" s="271"/>
      <c r="D90" s="271"/>
      <c r="E90" s="814"/>
      <c r="F90" s="814"/>
      <c r="G90" s="814"/>
      <c r="H90" s="814"/>
      <c r="J90" s="763">
        <f>SUMIF('Financial Statement Full'!$9:$9,J$73,'Financial Statement Full'!94:94)</f>
        <v>0</v>
      </c>
      <c r="K90" s="262">
        <f>SUMIF('Financial Statement Full'!$9:$9,K$73,'Financial Statement Full'!94:94)</f>
        <v>0</v>
      </c>
      <c r="L90" s="262">
        <f>SUMIF('Financial Statement Full'!$9:$9,L$73,'Financial Statement Full'!94:94)</f>
        <v>0</v>
      </c>
      <c r="M90" s="262">
        <f>SUMIF('Financial Statement Full'!$9:$9,M$73,'Financial Statement Full'!94:94)</f>
        <v>0</v>
      </c>
      <c r="N90" s="262">
        <f>SUMIF('Financial Statement Full'!$9:$9,N$73,'Financial Statement Full'!94:94)</f>
        <v>0</v>
      </c>
      <c r="O90" s="262">
        <f>SUMIF('Financial Statement Full'!$9:$9,O$73,'Financial Statement Full'!94:94)</f>
        <v>0</v>
      </c>
      <c r="P90" s="262">
        <f>SUMIF('Financial Statement Full'!$9:$9,P$73,'Financial Statement Full'!94:94)</f>
        <v>0</v>
      </c>
      <c r="Q90" s="262">
        <f>SUMIF('Financial Statement Full'!$9:$9,Q$73,'Financial Statement Full'!94:94)</f>
        <v>0</v>
      </c>
      <c r="R90" s="262">
        <f>SUMIF('Financial Statement Full'!$9:$9,R$73,'Financial Statement Full'!94:94)</f>
        <v>0</v>
      </c>
      <c r="S90" s="262">
        <f>SUMIF('Financial Statement Full'!$9:$9,S$73,'Financial Statement Full'!94:94)</f>
        <v>0</v>
      </c>
      <c r="T90" s="262">
        <f>SUMIF('Financial Statement Full'!$9:$9,T$73,'Financial Statement Full'!94:94)</f>
        <v>0</v>
      </c>
      <c r="U90" s="791">
        <f>SUMIF('Financial Statement Full'!$9:$9,U$73,'Financial Statement Full'!94:94)</f>
        <v>0</v>
      </c>
    </row>
    <row r="91" spans="1:21" ht="13.2" thickTop="1" thickBot="1" x14ac:dyDescent="0.35">
      <c r="B91" s="273" t="s">
        <v>80</v>
      </c>
      <c r="C91" s="270"/>
      <c r="D91" s="270"/>
      <c r="E91" s="815"/>
      <c r="F91" s="815"/>
      <c r="G91" s="815"/>
      <c r="H91" s="815"/>
      <c r="J91" s="760">
        <f t="shared" ref="J91:U91" si="15">SUM(J89:J90)</f>
        <v>0</v>
      </c>
      <c r="K91" s="263">
        <f t="shared" si="15"/>
        <v>0</v>
      </c>
      <c r="L91" s="263">
        <f t="shared" si="15"/>
        <v>0</v>
      </c>
      <c r="M91" s="263">
        <f t="shared" si="15"/>
        <v>0</v>
      </c>
      <c r="N91" s="263">
        <f t="shared" si="15"/>
        <v>0</v>
      </c>
      <c r="O91" s="263">
        <f t="shared" si="15"/>
        <v>0</v>
      </c>
      <c r="P91" s="263">
        <f t="shared" si="15"/>
        <v>0</v>
      </c>
      <c r="Q91" s="263">
        <f t="shared" si="15"/>
        <v>0</v>
      </c>
      <c r="R91" s="263">
        <f t="shared" si="15"/>
        <v>0</v>
      </c>
      <c r="S91" s="263">
        <f t="shared" si="15"/>
        <v>0</v>
      </c>
      <c r="T91" s="263">
        <f t="shared" si="15"/>
        <v>0</v>
      </c>
      <c r="U91" s="788">
        <f t="shared" si="15"/>
        <v>0</v>
      </c>
    </row>
    <row r="92" spans="1:21" ht="13.2" thickTop="1" thickBot="1" x14ac:dyDescent="0.35">
      <c r="B92" s="93" t="s">
        <v>270</v>
      </c>
      <c r="C92" s="239"/>
      <c r="D92" s="239"/>
      <c r="J92" s="778">
        <f t="shared" ref="J92:U92" si="16">IF(J$74=0,0,J91/J$74)</f>
        <v>0</v>
      </c>
      <c r="K92" s="779">
        <f t="shared" si="16"/>
        <v>0</v>
      </c>
      <c r="L92" s="779">
        <f t="shared" si="16"/>
        <v>0</v>
      </c>
      <c r="M92" s="779">
        <f t="shared" si="16"/>
        <v>0</v>
      </c>
      <c r="N92" s="779">
        <f t="shared" si="16"/>
        <v>0</v>
      </c>
      <c r="O92" s="779">
        <f t="shared" si="16"/>
        <v>0</v>
      </c>
      <c r="P92" s="779">
        <f t="shared" si="16"/>
        <v>0</v>
      </c>
      <c r="Q92" s="779">
        <f t="shared" si="16"/>
        <v>0</v>
      </c>
      <c r="R92" s="779">
        <f t="shared" si="16"/>
        <v>0</v>
      </c>
      <c r="S92" s="779">
        <f t="shared" si="16"/>
        <v>0</v>
      </c>
      <c r="T92" s="779">
        <f t="shared" si="16"/>
        <v>0</v>
      </c>
      <c r="U92" s="792">
        <f t="shared" si="16"/>
        <v>0</v>
      </c>
    </row>
    <row r="93" spans="1:21" ht="14.4" x14ac:dyDescent="0.3">
      <c r="A93" s="82" t="s">
        <v>350</v>
      </c>
      <c r="B93" s="862" t="str">
        <f>"Balance Sheet - "&amp;K71</f>
        <v>Balance Sheet - 2023</v>
      </c>
      <c r="C93" s="862"/>
      <c r="D93" s="862"/>
      <c r="E93" s="862"/>
      <c r="F93" s="862"/>
      <c r="G93" s="862"/>
      <c r="H93" s="862"/>
      <c r="I93" s="862"/>
      <c r="J93" s="862"/>
      <c r="K93" s="862"/>
      <c r="L93" s="862"/>
      <c r="M93" s="862"/>
      <c r="N93" s="862"/>
      <c r="O93" s="862"/>
      <c r="P93" s="862"/>
      <c r="Q93" s="862"/>
      <c r="R93" s="862"/>
      <c r="S93" s="862"/>
      <c r="T93" s="862"/>
      <c r="U93" s="887"/>
    </row>
    <row r="94" spans="1:21" ht="12" x14ac:dyDescent="0.3">
      <c r="J94" s="888">
        <f t="shared" ref="J94:U94" si="17">J73</f>
        <v>44957</v>
      </c>
      <c r="K94" s="890">
        <f t="shared" si="17"/>
        <v>44985</v>
      </c>
      <c r="L94" s="879">
        <f t="shared" si="17"/>
        <v>45016</v>
      </c>
      <c r="M94" s="879">
        <f t="shared" si="17"/>
        <v>45046</v>
      </c>
      <c r="N94" s="885">
        <f t="shared" si="17"/>
        <v>45077</v>
      </c>
      <c r="O94" s="888">
        <f t="shared" si="17"/>
        <v>45107</v>
      </c>
      <c r="P94" s="890">
        <f t="shared" si="17"/>
        <v>45138</v>
      </c>
      <c r="Q94" s="879">
        <f t="shared" si="17"/>
        <v>45169</v>
      </c>
      <c r="R94" s="879">
        <f t="shared" si="17"/>
        <v>45199</v>
      </c>
      <c r="S94" s="879">
        <f t="shared" si="17"/>
        <v>45230</v>
      </c>
      <c r="T94" s="879">
        <f t="shared" si="17"/>
        <v>45260</v>
      </c>
      <c r="U94" s="885">
        <f t="shared" si="17"/>
        <v>45291</v>
      </c>
    </row>
    <row r="95" spans="1:21" ht="12" x14ac:dyDescent="0.3">
      <c r="J95" s="889"/>
      <c r="K95" s="891"/>
      <c r="L95" s="880"/>
      <c r="M95" s="880"/>
      <c r="N95" s="886"/>
      <c r="O95" s="889"/>
      <c r="P95" s="891"/>
      <c r="Q95" s="880"/>
      <c r="R95" s="880"/>
      <c r="S95" s="880"/>
      <c r="T95" s="880"/>
      <c r="U95" s="886"/>
    </row>
    <row r="96" spans="1:21" ht="12.6" thickBot="1" x14ac:dyDescent="0.35">
      <c r="B96" s="797" t="s">
        <v>81</v>
      </c>
      <c r="J96" s="764">
        <f>SUMIF('Financial Statement Full'!$99:$99,J$94,'Financial Statement Full'!110:110)</f>
        <v>0</v>
      </c>
      <c r="K96" s="248">
        <f>SUMIF('Financial Statement Full'!$99:$99,K$94,'Financial Statement Full'!110:110)</f>
        <v>0</v>
      </c>
      <c r="L96" s="248">
        <f>SUMIF('Financial Statement Full'!$99:$99,L$94,'Financial Statement Full'!110:110)</f>
        <v>0</v>
      </c>
      <c r="M96" s="248">
        <f>SUMIF('Financial Statement Full'!$99:$99,M$94,'Financial Statement Full'!110:110)</f>
        <v>0</v>
      </c>
      <c r="N96" s="248">
        <f>SUMIF('Financial Statement Full'!$99:$99,N$94,'Financial Statement Full'!110:110)</f>
        <v>0</v>
      </c>
      <c r="O96" s="248">
        <f>SUMIF('Financial Statement Full'!$99:$99,O$94,'Financial Statement Full'!110:110)</f>
        <v>0</v>
      </c>
      <c r="P96" s="248">
        <f>SUMIF('Financial Statement Full'!$99:$99,P$94,'Financial Statement Full'!110:110)</f>
        <v>0</v>
      </c>
      <c r="Q96" s="248">
        <f>SUMIF('Financial Statement Full'!$99:$99,Q$94,'Financial Statement Full'!110:110)</f>
        <v>0</v>
      </c>
      <c r="R96" s="248">
        <f>SUMIF('Financial Statement Full'!$99:$99,R$94,'Financial Statement Full'!110:110)</f>
        <v>0</v>
      </c>
      <c r="S96" s="248">
        <f>SUMIF('Financial Statement Full'!$99:$99,S$94,'Financial Statement Full'!110:110)</f>
        <v>0</v>
      </c>
      <c r="T96" s="248">
        <f>SUMIF('Financial Statement Full'!$99:$99,T$94,'Financial Statement Full'!110:110)</f>
        <v>0</v>
      </c>
      <c r="U96" s="738">
        <f>SUMIF('Financial Statement Full'!$99:$99,U$94,'Financial Statement Full'!110:110)</f>
        <v>0</v>
      </c>
    </row>
    <row r="97" spans="1:21" ht="12" x14ac:dyDescent="0.3">
      <c r="B97" s="798" t="s">
        <v>82</v>
      </c>
      <c r="C97" s="816"/>
      <c r="D97" s="816"/>
      <c r="E97" s="816"/>
      <c r="F97" s="816"/>
      <c r="G97" s="816"/>
      <c r="H97" s="816"/>
      <c r="J97" s="765">
        <f>SUMIF('Financial Statement Full'!$99:$99,J$94,'Financial Statement Full'!118:118)</f>
        <v>0</v>
      </c>
      <c r="K97" s="245">
        <f>SUMIF('Financial Statement Full'!$99:$99,K$94,'Financial Statement Full'!118:118)</f>
        <v>0</v>
      </c>
      <c r="L97" s="245">
        <f>SUMIF('Financial Statement Full'!$99:$99,L$94,'Financial Statement Full'!118:118)</f>
        <v>0</v>
      </c>
      <c r="M97" s="245">
        <f>SUMIF('Financial Statement Full'!$99:$99,M$94,'Financial Statement Full'!118:118)</f>
        <v>0</v>
      </c>
      <c r="N97" s="245">
        <f>SUMIF('Financial Statement Full'!$99:$99,N$94,'Financial Statement Full'!118:118)</f>
        <v>0</v>
      </c>
      <c r="O97" s="245">
        <f>SUMIF('Financial Statement Full'!$99:$99,O$94,'Financial Statement Full'!118:118)</f>
        <v>0</v>
      </c>
      <c r="P97" s="245">
        <f>SUMIF('Financial Statement Full'!$99:$99,P$94,'Financial Statement Full'!118:118)</f>
        <v>0</v>
      </c>
      <c r="Q97" s="245">
        <f>SUMIF('Financial Statement Full'!$99:$99,Q$94,'Financial Statement Full'!118:118)</f>
        <v>0</v>
      </c>
      <c r="R97" s="245">
        <f>SUMIF('Financial Statement Full'!$99:$99,R$94,'Financial Statement Full'!118:118)</f>
        <v>0</v>
      </c>
      <c r="S97" s="245">
        <f>SUMIF('Financial Statement Full'!$99:$99,S$94,'Financial Statement Full'!118:118)</f>
        <v>0</v>
      </c>
      <c r="T97" s="245">
        <f>SUMIF('Financial Statement Full'!$99:$99,T$94,'Financial Statement Full'!118:118)</f>
        <v>0</v>
      </c>
      <c r="U97" s="746">
        <f>SUMIF('Financial Statement Full'!$99:$99,U$94,'Financial Statement Full'!118:118)</f>
        <v>0</v>
      </c>
    </row>
    <row r="98" spans="1:21" ht="12.6" thickBot="1" x14ac:dyDescent="0.35">
      <c r="B98" s="796" t="s">
        <v>83</v>
      </c>
      <c r="J98" s="766">
        <f t="shared" ref="J98:U98" si="18">SUM(J96:J97)</f>
        <v>0</v>
      </c>
      <c r="K98" s="243">
        <f t="shared" si="18"/>
        <v>0</v>
      </c>
      <c r="L98" s="243">
        <f t="shared" si="18"/>
        <v>0</v>
      </c>
      <c r="M98" s="243">
        <f t="shared" si="18"/>
        <v>0</v>
      </c>
      <c r="N98" s="243">
        <f t="shared" si="18"/>
        <v>0</v>
      </c>
      <c r="O98" s="243">
        <f t="shared" si="18"/>
        <v>0</v>
      </c>
      <c r="P98" s="243">
        <f t="shared" si="18"/>
        <v>0</v>
      </c>
      <c r="Q98" s="243">
        <f t="shared" si="18"/>
        <v>0</v>
      </c>
      <c r="R98" s="243">
        <f t="shared" si="18"/>
        <v>0</v>
      </c>
      <c r="S98" s="243">
        <f t="shared" si="18"/>
        <v>0</v>
      </c>
      <c r="T98" s="243">
        <f t="shared" si="18"/>
        <v>0</v>
      </c>
      <c r="U98" s="742">
        <f t="shared" si="18"/>
        <v>0</v>
      </c>
    </row>
    <row r="99" spans="1:21" ht="12.6" thickBot="1" x14ac:dyDescent="0.35">
      <c r="B99" s="797" t="s">
        <v>84</v>
      </c>
      <c r="J99" s="767">
        <f>SUMIF('Financial Statement Full'!$99:$99,J$94,'Financial Statement Full'!128:128)</f>
        <v>0</v>
      </c>
      <c r="K99" s="240">
        <f>SUMIF('Financial Statement Full'!$99:$99,K$94,'Financial Statement Full'!128:128)</f>
        <v>0</v>
      </c>
      <c r="L99" s="240">
        <f>SUMIF('Financial Statement Full'!$99:$99,L$94,'Financial Statement Full'!128:128)</f>
        <v>0</v>
      </c>
      <c r="M99" s="240">
        <f>SUMIF('Financial Statement Full'!$99:$99,M$94,'Financial Statement Full'!128:128)</f>
        <v>0</v>
      </c>
      <c r="N99" s="240">
        <f>SUMIF('Financial Statement Full'!$99:$99,N$94,'Financial Statement Full'!128:128)</f>
        <v>0</v>
      </c>
      <c r="O99" s="240">
        <f>SUMIF('Financial Statement Full'!$99:$99,O$94,'Financial Statement Full'!128:128)</f>
        <v>0</v>
      </c>
      <c r="P99" s="240">
        <f>SUMIF('Financial Statement Full'!$99:$99,P$94,'Financial Statement Full'!128:128)</f>
        <v>0</v>
      </c>
      <c r="Q99" s="240">
        <f>SUMIF('Financial Statement Full'!$99:$99,Q$94,'Financial Statement Full'!128:128)</f>
        <v>0</v>
      </c>
      <c r="R99" s="240">
        <f>SUMIF('Financial Statement Full'!$99:$99,R$94,'Financial Statement Full'!128:128)</f>
        <v>0</v>
      </c>
      <c r="S99" s="240">
        <f>SUMIF('Financial Statement Full'!$99:$99,S$94,'Financial Statement Full'!128:128)</f>
        <v>0</v>
      </c>
      <c r="T99" s="240">
        <f>SUMIF('Financial Statement Full'!$99:$99,T$94,'Financial Statement Full'!128:128)</f>
        <v>0</v>
      </c>
      <c r="U99" s="740">
        <f>SUMIF('Financial Statement Full'!$99:$99,U$94,'Financial Statement Full'!128:128)</f>
        <v>0</v>
      </c>
    </row>
    <row r="100" spans="1:21" ht="12.6" thickBot="1" x14ac:dyDescent="0.35">
      <c r="B100" s="797" t="s">
        <v>85</v>
      </c>
      <c r="J100" s="767">
        <f>SUMIF('Financial Statement Full'!$99:$99,J$94,'Financial Statement Full'!137:137)</f>
        <v>0</v>
      </c>
      <c r="K100" s="240">
        <f>SUMIF('Financial Statement Full'!$99:$99,K$94,'Financial Statement Full'!137:137)</f>
        <v>0</v>
      </c>
      <c r="L100" s="240">
        <f>SUMIF('Financial Statement Full'!$99:$99,L$94,'Financial Statement Full'!137:137)</f>
        <v>0</v>
      </c>
      <c r="M100" s="240">
        <f>SUMIF('Financial Statement Full'!$99:$99,M$94,'Financial Statement Full'!137:137)</f>
        <v>0</v>
      </c>
      <c r="N100" s="240">
        <f>SUMIF('Financial Statement Full'!$99:$99,N$94,'Financial Statement Full'!137:137)</f>
        <v>0</v>
      </c>
      <c r="O100" s="240">
        <f>SUMIF('Financial Statement Full'!$99:$99,O$94,'Financial Statement Full'!137:137)</f>
        <v>0</v>
      </c>
      <c r="P100" s="240">
        <f>SUMIF('Financial Statement Full'!$99:$99,P$94,'Financial Statement Full'!137:137)</f>
        <v>0</v>
      </c>
      <c r="Q100" s="240">
        <f>SUMIF('Financial Statement Full'!$99:$99,Q$94,'Financial Statement Full'!137:137)</f>
        <v>0</v>
      </c>
      <c r="R100" s="240">
        <f>SUMIF('Financial Statement Full'!$99:$99,R$94,'Financial Statement Full'!137:137)</f>
        <v>0</v>
      </c>
      <c r="S100" s="240">
        <f>SUMIF('Financial Statement Full'!$99:$99,S$94,'Financial Statement Full'!137:137)</f>
        <v>0</v>
      </c>
      <c r="T100" s="240">
        <f>SUMIF('Financial Statement Full'!$99:$99,T$94,'Financial Statement Full'!137:137)</f>
        <v>0</v>
      </c>
      <c r="U100" s="740">
        <f>SUMIF('Financial Statement Full'!$99:$99,U$94,'Financial Statement Full'!137:137)</f>
        <v>0</v>
      </c>
    </row>
    <row r="101" spans="1:21" ht="12" x14ac:dyDescent="0.3">
      <c r="B101" s="799" t="s">
        <v>86</v>
      </c>
      <c r="C101" s="816"/>
      <c r="D101" s="816"/>
      <c r="E101" s="816"/>
      <c r="F101" s="816"/>
      <c r="G101" s="816"/>
      <c r="H101" s="816"/>
      <c r="J101" s="768">
        <f t="shared" ref="J101:U101" si="19">SUM(J99:J100)</f>
        <v>0</v>
      </c>
      <c r="K101" s="247">
        <f t="shared" si="19"/>
        <v>0</v>
      </c>
      <c r="L101" s="247">
        <f t="shared" si="19"/>
        <v>0</v>
      </c>
      <c r="M101" s="247">
        <f t="shared" si="19"/>
        <v>0</v>
      </c>
      <c r="N101" s="247">
        <f t="shared" si="19"/>
        <v>0</v>
      </c>
      <c r="O101" s="247">
        <f t="shared" si="19"/>
        <v>0</v>
      </c>
      <c r="P101" s="247">
        <f t="shared" si="19"/>
        <v>0</v>
      </c>
      <c r="Q101" s="247">
        <f t="shared" si="19"/>
        <v>0</v>
      </c>
      <c r="R101" s="247">
        <f t="shared" si="19"/>
        <v>0</v>
      </c>
      <c r="S101" s="247">
        <f t="shared" si="19"/>
        <v>0</v>
      </c>
      <c r="T101" s="247">
        <f t="shared" si="19"/>
        <v>0</v>
      </c>
      <c r="U101" s="750">
        <f t="shared" si="19"/>
        <v>0</v>
      </c>
    </row>
    <row r="102" spans="1:21" ht="12" x14ac:dyDescent="0.3">
      <c r="B102" s="800" t="s">
        <v>87</v>
      </c>
      <c r="C102" s="817"/>
      <c r="D102" s="817"/>
      <c r="E102" s="817"/>
      <c r="F102" s="817"/>
      <c r="G102" s="817"/>
      <c r="H102" s="817"/>
      <c r="J102" s="769">
        <f t="shared" ref="J102:U102" si="20">J98-J101</f>
        <v>0</v>
      </c>
      <c r="K102" s="249">
        <f t="shared" si="20"/>
        <v>0</v>
      </c>
      <c r="L102" s="249">
        <f t="shared" si="20"/>
        <v>0</v>
      </c>
      <c r="M102" s="249">
        <f t="shared" si="20"/>
        <v>0</v>
      </c>
      <c r="N102" s="249">
        <f t="shared" si="20"/>
        <v>0</v>
      </c>
      <c r="O102" s="249">
        <f t="shared" si="20"/>
        <v>0</v>
      </c>
      <c r="P102" s="249">
        <f t="shared" si="20"/>
        <v>0</v>
      </c>
      <c r="Q102" s="249">
        <f t="shared" si="20"/>
        <v>0</v>
      </c>
      <c r="R102" s="249">
        <f t="shared" si="20"/>
        <v>0</v>
      </c>
      <c r="S102" s="249">
        <f t="shared" si="20"/>
        <v>0</v>
      </c>
      <c r="T102" s="249">
        <f t="shared" si="20"/>
        <v>0</v>
      </c>
      <c r="U102" s="751">
        <f t="shared" si="20"/>
        <v>0</v>
      </c>
    </row>
    <row r="103" spans="1:21" ht="12.6" thickBot="1" x14ac:dyDescent="0.35">
      <c r="B103" s="797" t="s">
        <v>88</v>
      </c>
      <c r="J103" s="764">
        <f t="shared" ref="J103:U103" si="21">J96-J99</f>
        <v>0</v>
      </c>
      <c r="K103" s="248">
        <f t="shared" si="21"/>
        <v>0</v>
      </c>
      <c r="L103" s="248">
        <f t="shared" si="21"/>
        <v>0</v>
      </c>
      <c r="M103" s="248">
        <f t="shared" si="21"/>
        <v>0</v>
      </c>
      <c r="N103" s="248">
        <f t="shared" si="21"/>
        <v>0</v>
      </c>
      <c r="O103" s="248">
        <f t="shared" si="21"/>
        <v>0</v>
      </c>
      <c r="P103" s="248">
        <f t="shared" si="21"/>
        <v>0</v>
      </c>
      <c r="Q103" s="248">
        <f t="shared" si="21"/>
        <v>0</v>
      </c>
      <c r="R103" s="248">
        <f t="shared" si="21"/>
        <v>0</v>
      </c>
      <c r="S103" s="248">
        <f t="shared" si="21"/>
        <v>0</v>
      </c>
      <c r="T103" s="248">
        <f t="shared" si="21"/>
        <v>0</v>
      </c>
      <c r="U103" s="738">
        <f t="shared" si="21"/>
        <v>0</v>
      </c>
    </row>
    <row r="104" spans="1:21" ht="12.6" thickBot="1" x14ac:dyDescent="0.35">
      <c r="B104" s="272" t="s">
        <v>89</v>
      </c>
      <c r="C104" s="814"/>
      <c r="D104" s="814"/>
      <c r="E104" s="814"/>
      <c r="F104" s="814"/>
      <c r="G104" s="814"/>
      <c r="J104" s="770">
        <f>SUMIF('Financial Statement Full'!$99:$99,J$94,'Financial Statement Full'!144:144)</f>
        <v>0</v>
      </c>
      <c r="K104" s="251">
        <f>SUMIF('Financial Statement Full'!$99:$99,K$94,'Financial Statement Full'!144:144)</f>
        <v>0</v>
      </c>
      <c r="L104" s="251">
        <f>SUMIF('Financial Statement Full'!$99:$99,L$94,'Financial Statement Full'!144:144)</f>
        <v>0</v>
      </c>
      <c r="M104" s="251">
        <f>SUMIF('Financial Statement Full'!$99:$99,M$94,'Financial Statement Full'!144:144)</f>
        <v>0</v>
      </c>
      <c r="N104" s="251">
        <f>SUMIF('Financial Statement Full'!$99:$99,N$94,'Financial Statement Full'!144:144)</f>
        <v>0</v>
      </c>
      <c r="O104" s="251">
        <f>SUMIF('Financial Statement Full'!$99:$99,O$94,'Financial Statement Full'!144:144)</f>
        <v>0</v>
      </c>
      <c r="P104" s="251">
        <f>SUMIF('Financial Statement Full'!$99:$99,P$94,'Financial Statement Full'!144:144)</f>
        <v>0</v>
      </c>
      <c r="Q104" s="251">
        <f>SUMIF('Financial Statement Full'!$99:$99,Q$94,'Financial Statement Full'!144:144)</f>
        <v>0</v>
      </c>
      <c r="R104" s="251">
        <f>SUMIF('Financial Statement Full'!$99:$99,R$94,'Financial Statement Full'!144:144)</f>
        <v>0</v>
      </c>
      <c r="S104" s="251">
        <f>SUMIF('Financial Statement Full'!$99:$99,S$94,'Financial Statement Full'!144:144)</f>
        <v>0</v>
      </c>
      <c r="T104" s="251">
        <f>SUMIF('Financial Statement Full'!$99:$99,T$94,'Financial Statement Full'!144:144)</f>
        <v>0</v>
      </c>
      <c r="U104" s="747">
        <f>SUMIF('Financial Statement Full'!$99:$99,U$94,'Financial Statement Full'!144:144)</f>
        <v>0</v>
      </c>
    </row>
    <row r="105" spans="1:21" ht="13.2" thickTop="1" thickBot="1" x14ac:dyDescent="0.35">
      <c r="B105" s="801" t="s">
        <v>90</v>
      </c>
      <c r="C105" s="815"/>
      <c r="D105" s="815"/>
      <c r="E105" s="815"/>
      <c r="F105" s="815"/>
      <c r="G105" s="815"/>
      <c r="H105" s="815"/>
      <c r="J105" s="771">
        <f>SUMIF('Financial Statement Full'!$99:$99,J$94,'Financial Statement Full'!145:145)</f>
        <v>0</v>
      </c>
      <c r="K105" s="253">
        <f>SUMIF('Financial Statement Full'!$99:$99,K$94,'Financial Statement Full'!145:145)</f>
        <v>0</v>
      </c>
      <c r="L105" s="253">
        <f>SUMIF('Financial Statement Full'!$99:$99,L$94,'Financial Statement Full'!145:145)</f>
        <v>0</v>
      </c>
      <c r="M105" s="253">
        <f>SUMIF('Financial Statement Full'!$99:$99,M$94,'Financial Statement Full'!145:145)</f>
        <v>0</v>
      </c>
      <c r="N105" s="253">
        <f>SUMIF('Financial Statement Full'!$99:$99,N$94,'Financial Statement Full'!145:145)</f>
        <v>0</v>
      </c>
      <c r="O105" s="253">
        <f>SUMIF('Financial Statement Full'!$99:$99,O$94,'Financial Statement Full'!145:145)</f>
        <v>0</v>
      </c>
      <c r="P105" s="253">
        <f>SUMIF('Financial Statement Full'!$99:$99,P$94,'Financial Statement Full'!145:145)</f>
        <v>0</v>
      </c>
      <c r="Q105" s="253">
        <f>SUMIF('Financial Statement Full'!$99:$99,Q$94,'Financial Statement Full'!145:145)</f>
        <v>0</v>
      </c>
      <c r="R105" s="253">
        <f>SUMIF('Financial Statement Full'!$99:$99,R$94,'Financial Statement Full'!145:145)</f>
        <v>0</v>
      </c>
      <c r="S105" s="253">
        <f>SUMIF('Financial Statement Full'!$99:$99,S$94,'Financial Statement Full'!145:145)</f>
        <v>0</v>
      </c>
      <c r="T105" s="253">
        <f>SUMIF('Financial Statement Full'!$99:$99,T$94,'Financial Statement Full'!145:145)</f>
        <v>0</v>
      </c>
      <c r="U105" s="748">
        <f>SUMIF('Financial Statement Full'!$99:$99,U$94,'Financial Statement Full'!145:145)</f>
        <v>0</v>
      </c>
    </row>
    <row r="106" spans="1:21" ht="12.6" thickTop="1" x14ac:dyDescent="0.3">
      <c r="J106" s="794"/>
      <c r="K106" s="794"/>
      <c r="L106" s="794"/>
      <c r="M106" s="794"/>
      <c r="N106" s="97"/>
      <c r="O106" s="794"/>
      <c r="P106" s="794"/>
      <c r="Q106" s="794"/>
      <c r="R106" s="794"/>
      <c r="S106" s="794"/>
      <c r="T106" s="794"/>
      <c r="U106" s="97"/>
    </row>
    <row r="107" spans="1:21" ht="14.4" x14ac:dyDescent="0.3">
      <c r="A107" s="82" t="s">
        <v>350</v>
      </c>
      <c r="B107" s="862" t="str">
        <f>"Cash Flow Statement  - "&amp;K71</f>
        <v>Cash Flow Statement  - 2023</v>
      </c>
      <c r="C107" s="862"/>
      <c r="D107" s="862"/>
      <c r="E107" s="862"/>
      <c r="F107" s="862"/>
      <c r="G107" s="862"/>
      <c r="H107" s="862"/>
      <c r="I107" s="862"/>
      <c r="J107" s="862"/>
      <c r="K107" s="862"/>
      <c r="L107" s="862"/>
      <c r="M107" s="862"/>
      <c r="N107" s="862"/>
      <c r="O107" s="862"/>
      <c r="P107" s="862"/>
      <c r="Q107" s="862"/>
      <c r="R107" s="862"/>
      <c r="S107" s="862"/>
      <c r="T107" s="862"/>
      <c r="U107" s="862"/>
    </row>
    <row r="108" spans="1:21" ht="12" x14ac:dyDescent="0.3">
      <c r="J108" s="774">
        <f t="shared" ref="J108:U108" si="22">J73</f>
        <v>44957</v>
      </c>
      <c r="K108" s="774">
        <f t="shared" si="22"/>
        <v>44985</v>
      </c>
      <c r="L108" s="774">
        <f t="shared" si="22"/>
        <v>45016</v>
      </c>
      <c r="M108" s="774">
        <f t="shared" si="22"/>
        <v>45046</v>
      </c>
      <c r="N108" s="774">
        <f t="shared" si="22"/>
        <v>45077</v>
      </c>
      <c r="O108" s="774">
        <f t="shared" si="22"/>
        <v>45107</v>
      </c>
      <c r="P108" s="774">
        <f t="shared" si="22"/>
        <v>45138</v>
      </c>
      <c r="Q108" s="774">
        <f t="shared" si="22"/>
        <v>45169</v>
      </c>
      <c r="R108" s="774">
        <f t="shared" si="22"/>
        <v>45199</v>
      </c>
      <c r="S108" s="774">
        <f t="shared" si="22"/>
        <v>45230</v>
      </c>
      <c r="T108" s="774">
        <f t="shared" si="22"/>
        <v>45260</v>
      </c>
      <c r="U108" s="774">
        <f t="shared" si="22"/>
        <v>45291</v>
      </c>
    </row>
    <row r="109" spans="1:21" ht="12.6" thickBot="1" x14ac:dyDescent="0.35">
      <c r="B109" s="797" t="s">
        <v>91</v>
      </c>
      <c r="J109" s="764">
        <f>SUMIF('Financial Statement Full'!$149:$149,J108,'Financial Statement Full'!159:159)</f>
        <v>0</v>
      </c>
      <c r="K109" s="248">
        <f>SUMIF('Financial Statement Full'!$149:$149,K108,'Financial Statement Full'!159:159)</f>
        <v>0</v>
      </c>
      <c r="L109" s="248">
        <f>SUMIF('Financial Statement Full'!$149:$149,L108,'Financial Statement Full'!159:159)</f>
        <v>0</v>
      </c>
      <c r="M109" s="248">
        <f>SUMIF('Financial Statement Full'!$149:$149,M108,'Financial Statement Full'!159:159)</f>
        <v>0</v>
      </c>
      <c r="N109" s="248">
        <f>SUMIF('Financial Statement Full'!$149:$149,N108,'Financial Statement Full'!159:159)</f>
        <v>0</v>
      </c>
      <c r="O109" s="248">
        <f>SUMIF('Financial Statement Full'!$149:$149,O108,'Financial Statement Full'!159:159)</f>
        <v>0</v>
      </c>
      <c r="P109" s="248">
        <f>SUMIF('Financial Statement Full'!$149:$149,P108,'Financial Statement Full'!159:159)</f>
        <v>0</v>
      </c>
      <c r="Q109" s="248">
        <f>SUMIF('Financial Statement Full'!$149:$149,Q108,'Financial Statement Full'!159:159)</f>
        <v>0</v>
      </c>
      <c r="R109" s="248">
        <f>SUMIF('Financial Statement Full'!$149:$149,R108,'Financial Statement Full'!159:159)</f>
        <v>0</v>
      </c>
      <c r="S109" s="248">
        <f>SUMIF('Financial Statement Full'!$149:$149,S108,'Financial Statement Full'!159:159)</f>
        <v>0</v>
      </c>
      <c r="T109" s="248">
        <f>SUMIF('Financial Statement Full'!$149:$149,T108,'Financial Statement Full'!159:159)</f>
        <v>0</v>
      </c>
      <c r="U109" s="738">
        <f>SUMIF('Financial Statement Full'!$149:$149,U108,'Financial Statement Full'!159:159)</f>
        <v>0</v>
      </c>
    </row>
    <row r="110" spans="1:21" ht="12.6" thickBot="1" x14ac:dyDescent="0.35">
      <c r="B110" s="797" t="s">
        <v>92</v>
      </c>
      <c r="J110" s="767">
        <f>SUMIF('Financial Statement Full'!$149:$149,J$108,'Financial Statement Full'!167:167)</f>
        <v>0</v>
      </c>
      <c r="K110" s="240">
        <f>SUMIF('Financial Statement Full'!$149:$149,K$108,'Financial Statement Full'!167:167)</f>
        <v>0</v>
      </c>
      <c r="L110" s="240">
        <f>SUMIF('Financial Statement Full'!$149:$149,L$108,'Financial Statement Full'!167:167)</f>
        <v>0</v>
      </c>
      <c r="M110" s="240">
        <f>SUMIF('Financial Statement Full'!$149:$149,M$108,'Financial Statement Full'!167:167)</f>
        <v>0</v>
      </c>
      <c r="N110" s="240">
        <f>SUMIF('Financial Statement Full'!$149:$149,N$108,'Financial Statement Full'!167:167)</f>
        <v>0</v>
      </c>
      <c r="O110" s="240">
        <f>SUMIF('Financial Statement Full'!$149:$149,O$108,'Financial Statement Full'!167:167)</f>
        <v>0</v>
      </c>
      <c r="P110" s="240">
        <f>SUMIF('Financial Statement Full'!$149:$149,P$108,'Financial Statement Full'!167:167)</f>
        <v>0</v>
      </c>
      <c r="Q110" s="240">
        <f>SUMIF('Financial Statement Full'!$149:$149,Q$108,'Financial Statement Full'!167:167)</f>
        <v>0</v>
      </c>
      <c r="R110" s="240">
        <f>SUMIF('Financial Statement Full'!$149:$149,R$108,'Financial Statement Full'!167:167)</f>
        <v>0</v>
      </c>
      <c r="S110" s="240">
        <f>SUMIF('Financial Statement Full'!$149:$149,S$108,'Financial Statement Full'!167:167)</f>
        <v>0</v>
      </c>
      <c r="T110" s="240">
        <f>SUMIF('Financial Statement Full'!$149:$149,T$108,'Financial Statement Full'!167:167)</f>
        <v>0</v>
      </c>
      <c r="U110" s="740">
        <f>SUMIF('Financial Statement Full'!$149:$149,U$108,'Financial Statement Full'!167:167)</f>
        <v>0</v>
      </c>
    </row>
    <row r="111" spans="1:21" ht="12" x14ac:dyDescent="0.3">
      <c r="B111" s="798" t="s">
        <v>93</v>
      </c>
      <c r="C111" s="816"/>
      <c r="D111" s="816"/>
      <c r="E111" s="816"/>
      <c r="F111" s="816"/>
      <c r="G111" s="816"/>
      <c r="H111" s="816"/>
      <c r="J111" s="765">
        <f t="shared" ref="J111:U111" si="23">J112-SUM(J109:J110)</f>
        <v>0</v>
      </c>
      <c r="K111" s="245">
        <f t="shared" si="23"/>
        <v>0</v>
      </c>
      <c r="L111" s="245">
        <f t="shared" si="23"/>
        <v>0</v>
      </c>
      <c r="M111" s="245">
        <f t="shared" si="23"/>
        <v>0</v>
      </c>
      <c r="N111" s="245">
        <f t="shared" si="23"/>
        <v>0</v>
      </c>
      <c r="O111" s="245">
        <f t="shared" si="23"/>
        <v>0</v>
      </c>
      <c r="P111" s="245">
        <f t="shared" si="23"/>
        <v>0</v>
      </c>
      <c r="Q111" s="245">
        <f t="shared" si="23"/>
        <v>0</v>
      </c>
      <c r="R111" s="245">
        <f t="shared" si="23"/>
        <v>0</v>
      </c>
      <c r="S111" s="245">
        <f t="shared" si="23"/>
        <v>0</v>
      </c>
      <c r="T111" s="245">
        <f t="shared" si="23"/>
        <v>0</v>
      </c>
      <c r="U111" s="746">
        <f t="shared" si="23"/>
        <v>0</v>
      </c>
    </row>
    <row r="112" spans="1:21" ht="12" x14ac:dyDescent="0.3">
      <c r="B112" s="800" t="s">
        <v>94</v>
      </c>
      <c r="C112" s="817"/>
      <c r="D112" s="817"/>
      <c r="E112" s="817"/>
      <c r="F112" s="817"/>
      <c r="G112" s="817"/>
      <c r="H112" s="817"/>
      <c r="J112" s="769">
        <f>SUMIF('Financial Statement Full'!$149:$149,J$108,'Financial Statement Full'!173:173)</f>
        <v>0</v>
      </c>
      <c r="K112" s="249">
        <f>SUMIF('Financial Statement Full'!$149:$149,K$108,'Financial Statement Full'!173:173)</f>
        <v>0</v>
      </c>
      <c r="L112" s="249">
        <f>SUMIF('Financial Statement Full'!$149:$149,L$108,'Financial Statement Full'!173:173)</f>
        <v>0</v>
      </c>
      <c r="M112" s="249">
        <f>SUMIF('Financial Statement Full'!$149:$149,M$108,'Financial Statement Full'!173:173)</f>
        <v>0</v>
      </c>
      <c r="N112" s="249">
        <f>SUMIF('Financial Statement Full'!$149:$149,N$108,'Financial Statement Full'!173:173)</f>
        <v>0</v>
      </c>
      <c r="O112" s="249">
        <f>SUMIF('Financial Statement Full'!$149:$149,O$108,'Financial Statement Full'!173:173)</f>
        <v>0</v>
      </c>
      <c r="P112" s="249">
        <f>SUMIF('Financial Statement Full'!$149:$149,P$108,'Financial Statement Full'!173:173)</f>
        <v>0</v>
      </c>
      <c r="Q112" s="249">
        <f>SUMIF('Financial Statement Full'!$149:$149,Q$108,'Financial Statement Full'!173:173)</f>
        <v>0</v>
      </c>
      <c r="R112" s="249">
        <f>SUMIF('Financial Statement Full'!$149:$149,R$108,'Financial Statement Full'!173:173)</f>
        <v>0</v>
      </c>
      <c r="S112" s="249">
        <f>SUMIF('Financial Statement Full'!$149:$149,S$108,'Financial Statement Full'!173:173)</f>
        <v>0</v>
      </c>
      <c r="T112" s="249">
        <f>SUMIF('Financial Statement Full'!$149:$149,T$108,'Financial Statement Full'!173:173)</f>
        <v>0</v>
      </c>
      <c r="U112" s="751">
        <f>SUMIF('Financial Statement Full'!$149:$149,U$108,'Financial Statement Full'!173:173)</f>
        <v>0</v>
      </c>
    </row>
    <row r="113" spans="2:21" ht="12.6" thickBot="1" x14ac:dyDescent="0.35">
      <c r="B113" s="797" t="s">
        <v>95</v>
      </c>
      <c r="J113" s="764">
        <f>SUMIF('Financial Statement Full'!$149:$149,J$108,'Financial Statement Full'!177:177)</f>
        <v>0</v>
      </c>
      <c r="K113" s="248">
        <f>SUMIF('Financial Statement Full'!$149:$149,K$108,'Financial Statement Full'!177:177)</f>
        <v>0</v>
      </c>
      <c r="L113" s="248">
        <f>SUMIF('Financial Statement Full'!$149:$149,L$108,'Financial Statement Full'!177:177)</f>
        <v>0</v>
      </c>
      <c r="M113" s="248">
        <f>SUMIF('Financial Statement Full'!$149:$149,M$108,'Financial Statement Full'!177:177)</f>
        <v>0</v>
      </c>
      <c r="N113" s="248">
        <f>SUMIF('Financial Statement Full'!$149:$149,N$108,'Financial Statement Full'!177:177)</f>
        <v>0</v>
      </c>
      <c r="O113" s="248">
        <f>SUMIF('Financial Statement Full'!$149:$149,O$108,'Financial Statement Full'!177:177)</f>
        <v>0</v>
      </c>
      <c r="P113" s="248">
        <f>SUMIF('Financial Statement Full'!$149:$149,P$108,'Financial Statement Full'!177:177)</f>
        <v>0</v>
      </c>
      <c r="Q113" s="248">
        <f>SUMIF('Financial Statement Full'!$149:$149,Q$108,'Financial Statement Full'!177:177)</f>
        <v>0</v>
      </c>
      <c r="R113" s="248">
        <f>SUMIF('Financial Statement Full'!$149:$149,R$108,'Financial Statement Full'!177:177)</f>
        <v>0</v>
      </c>
      <c r="S113" s="248">
        <f>SUMIF('Financial Statement Full'!$149:$149,S$108,'Financial Statement Full'!177:177)</f>
        <v>0</v>
      </c>
      <c r="T113" s="248">
        <f>SUMIF('Financial Statement Full'!$149:$149,T$108,'Financial Statement Full'!177:177)</f>
        <v>0</v>
      </c>
      <c r="U113" s="738">
        <f>SUMIF('Financial Statement Full'!$149:$149,U$108,'Financial Statement Full'!177:177)</f>
        <v>0</v>
      </c>
    </row>
    <row r="114" spans="2:21" ht="12" x14ac:dyDescent="0.3">
      <c r="B114" s="798" t="s">
        <v>96</v>
      </c>
      <c r="C114" s="816"/>
      <c r="D114" s="816"/>
      <c r="E114" s="816"/>
      <c r="F114" s="816"/>
      <c r="G114" s="816"/>
      <c r="H114" s="816"/>
      <c r="J114" s="765">
        <f t="shared" ref="J114:U114" si="24">J115-J113</f>
        <v>0</v>
      </c>
      <c r="K114" s="245">
        <f t="shared" si="24"/>
        <v>0</v>
      </c>
      <c r="L114" s="245">
        <f t="shared" si="24"/>
        <v>0</v>
      </c>
      <c r="M114" s="245">
        <f t="shared" si="24"/>
        <v>0</v>
      </c>
      <c r="N114" s="245">
        <f t="shared" si="24"/>
        <v>0</v>
      </c>
      <c r="O114" s="245">
        <f t="shared" si="24"/>
        <v>0</v>
      </c>
      <c r="P114" s="245">
        <f t="shared" si="24"/>
        <v>0</v>
      </c>
      <c r="Q114" s="245">
        <f t="shared" si="24"/>
        <v>0</v>
      </c>
      <c r="R114" s="245">
        <f t="shared" si="24"/>
        <v>0</v>
      </c>
      <c r="S114" s="245">
        <f t="shared" si="24"/>
        <v>0</v>
      </c>
      <c r="T114" s="245">
        <f t="shared" si="24"/>
        <v>0</v>
      </c>
      <c r="U114" s="746">
        <f t="shared" si="24"/>
        <v>0</v>
      </c>
    </row>
    <row r="115" spans="2:21" ht="12" x14ac:dyDescent="0.3">
      <c r="B115" s="800" t="s">
        <v>97</v>
      </c>
      <c r="C115" s="817"/>
      <c r="D115" s="817"/>
      <c r="E115" s="817"/>
      <c r="F115" s="817"/>
      <c r="G115" s="817"/>
      <c r="H115" s="817"/>
      <c r="J115" s="769">
        <f>SUMIF('Financial Statement Full'!$149:$149,J$108,'Financial Statement Full'!178:178)</f>
        <v>0</v>
      </c>
      <c r="K115" s="249">
        <f>SUMIF('Financial Statement Full'!$149:$149,K$108,'Financial Statement Full'!178:178)</f>
        <v>0</v>
      </c>
      <c r="L115" s="249">
        <f>SUMIF('Financial Statement Full'!$149:$149,L$108,'Financial Statement Full'!178:178)</f>
        <v>0</v>
      </c>
      <c r="M115" s="249">
        <f>SUMIF('Financial Statement Full'!$149:$149,M$108,'Financial Statement Full'!178:178)</f>
        <v>0</v>
      </c>
      <c r="N115" s="249">
        <f>SUMIF('Financial Statement Full'!$149:$149,N$108,'Financial Statement Full'!178:178)</f>
        <v>0</v>
      </c>
      <c r="O115" s="249">
        <f>SUMIF('Financial Statement Full'!$149:$149,O$108,'Financial Statement Full'!178:178)</f>
        <v>0</v>
      </c>
      <c r="P115" s="249">
        <f>SUMIF('Financial Statement Full'!$149:$149,P$108,'Financial Statement Full'!178:178)</f>
        <v>0</v>
      </c>
      <c r="Q115" s="249">
        <f>SUMIF('Financial Statement Full'!$149:$149,Q$108,'Financial Statement Full'!178:178)</f>
        <v>0</v>
      </c>
      <c r="R115" s="249">
        <f>SUMIF('Financial Statement Full'!$149:$149,R$108,'Financial Statement Full'!178:178)</f>
        <v>0</v>
      </c>
      <c r="S115" s="249">
        <f>SUMIF('Financial Statement Full'!$149:$149,S$108,'Financial Statement Full'!178:178)</f>
        <v>0</v>
      </c>
      <c r="T115" s="249">
        <f>SUMIF('Financial Statement Full'!$149:$149,T$108,'Financial Statement Full'!178:178)</f>
        <v>0</v>
      </c>
      <c r="U115" s="751">
        <f>SUMIF('Financial Statement Full'!$149:$149,U$108,'Financial Statement Full'!178:178)</f>
        <v>0</v>
      </c>
    </row>
    <row r="116" spans="2:21" ht="12.6" thickBot="1" x14ac:dyDescent="0.35">
      <c r="B116" s="797" t="s">
        <v>271</v>
      </c>
      <c r="J116" s="764">
        <f>(SUMIF('Financial Statement Full'!149:149,J$108,'Financial Statement Full'!183:183)+(SUMIF('Financial Statement Full'!149:149,J$108,'Financial Statement Full'!185:185)))</f>
        <v>0</v>
      </c>
      <c r="K116" s="248">
        <f>(SUMIF('Financial Statement Full'!149:149,K$108,'Financial Statement Full'!183:183)+(SUMIF('Financial Statement Full'!149:149,K$108,'Financial Statement Full'!185:185)))</f>
        <v>0</v>
      </c>
      <c r="L116" s="248">
        <f>(SUMIF('Financial Statement Full'!149:149,L$108,'Financial Statement Full'!183:183)+(SUMIF('Financial Statement Full'!149:149,L$108,'Financial Statement Full'!185:185)))</f>
        <v>0</v>
      </c>
      <c r="M116" s="248">
        <f>(SUMIF('Financial Statement Full'!149:149,M$108,'Financial Statement Full'!183:183)+(SUMIF('Financial Statement Full'!149:149,M$108,'Financial Statement Full'!185:185)))</f>
        <v>0</v>
      </c>
      <c r="N116" s="248">
        <f>(SUMIF('Financial Statement Full'!149:149,N$108,'Financial Statement Full'!183:183)+(SUMIF('Financial Statement Full'!149:149,N$108,'Financial Statement Full'!185:185)))</f>
        <v>0</v>
      </c>
      <c r="O116" s="248">
        <f>(SUMIF('Financial Statement Full'!149:149,O$108,'Financial Statement Full'!183:183)+(SUMIF('Financial Statement Full'!149:149,O$108,'Financial Statement Full'!185:185)))</f>
        <v>0</v>
      </c>
      <c r="P116" s="248">
        <f>(SUMIF('Financial Statement Full'!149:149,P$108,'Financial Statement Full'!183:183)+(SUMIF('Financial Statement Full'!149:149,P$108,'Financial Statement Full'!185:185)))</f>
        <v>0</v>
      </c>
      <c r="Q116" s="248">
        <f>(SUMIF('Financial Statement Full'!149:149,Q$108,'Financial Statement Full'!183:183)+(SUMIF('Financial Statement Full'!149:149,Q$108,'Financial Statement Full'!185:185)))</f>
        <v>0</v>
      </c>
      <c r="R116" s="248">
        <f>(SUMIF('Financial Statement Full'!149:149,R$108,'Financial Statement Full'!183:183)+(SUMIF('Financial Statement Full'!149:149,R$108,'Financial Statement Full'!185:185)))</f>
        <v>0</v>
      </c>
      <c r="S116" s="248">
        <f>(SUMIF('Financial Statement Full'!149:149,S$108,'Financial Statement Full'!183:183)+(SUMIF('Financial Statement Full'!149:149,S$108,'Financial Statement Full'!185:185)))</f>
        <v>0</v>
      </c>
      <c r="T116" s="248">
        <f>(SUMIF('Financial Statement Full'!149:149,T$108,'Financial Statement Full'!183:183)+(SUMIF('Financial Statement Full'!149:149,T$108,'Financial Statement Full'!185:185)))</f>
        <v>0</v>
      </c>
      <c r="U116" s="738">
        <f>(SUMIF('Financial Statement Full'!149:149,U$108,'Financial Statement Full'!183:183)+(SUMIF('Financial Statement Full'!149:149,U$108,'Financial Statement Full'!185:185)))</f>
        <v>0</v>
      </c>
    </row>
    <row r="117" spans="2:21" ht="12" x14ac:dyDescent="0.3">
      <c r="B117" s="798" t="s">
        <v>98</v>
      </c>
      <c r="C117" s="816"/>
      <c r="D117" s="816"/>
      <c r="E117" s="816"/>
      <c r="F117" s="816"/>
      <c r="G117" s="816"/>
      <c r="H117" s="816"/>
      <c r="J117" s="765">
        <f t="shared" ref="J117:U117" si="25">J118-SUM(J116:J116)</f>
        <v>0</v>
      </c>
      <c r="K117" s="245">
        <f t="shared" si="25"/>
        <v>0</v>
      </c>
      <c r="L117" s="245">
        <f t="shared" si="25"/>
        <v>0</v>
      </c>
      <c r="M117" s="245">
        <f t="shared" si="25"/>
        <v>0</v>
      </c>
      <c r="N117" s="245">
        <f t="shared" si="25"/>
        <v>0</v>
      </c>
      <c r="O117" s="245">
        <f t="shared" si="25"/>
        <v>0</v>
      </c>
      <c r="P117" s="245">
        <f t="shared" si="25"/>
        <v>0</v>
      </c>
      <c r="Q117" s="245">
        <f t="shared" si="25"/>
        <v>0</v>
      </c>
      <c r="R117" s="245">
        <f t="shared" si="25"/>
        <v>0</v>
      </c>
      <c r="S117" s="245">
        <f t="shared" si="25"/>
        <v>0</v>
      </c>
      <c r="T117" s="245">
        <f t="shared" si="25"/>
        <v>0</v>
      </c>
      <c r="U117" s="746">
        <f t="shared" si="25"/>
        <v>0</v>
      </c>
    </row>
    <row r="118" spans="2:21" ht="12" x14ac:dyDescent="0.3">
      <c r="B118" s="800" t="s">
        <v>99</v>
      </c>
      <c r="C118" s="817"/>
      <c r="D118" s="817"/>
      <c r="E118" s="817"/>
      <c r="F118" s="817"/>
      <c r="G118" s="817"/>
      <c r="H118" s="817"/>
      <c r="J118" s="769">
        <f>SUMIF('Financial Statement Full'!$149:$149,J$108,'Financial Statement Full'!187:187)</f>
        <v>0</v>
      </c>
      <c r="K118" s="249">
        <f>SUMIF('Financial Statement Full'!$149:$149,K$108,'Financial Statement Full'!187:187)</f>
        <v>0</v>
      </c>
      <c r="L118" s="249">
        <f>SUMIF('Financial Statement Full'!$149:$149,L$108,'Financial Statement Full'!187:187)</f>
        <v>0</v>
      </c>
      <c r="M118" s="249">
        <f>SUMIF('Financial Statement Full'!$149:$149,M$108,'Financial Statement Full'!187:187)</f>
        <v>0</v>
      </c>
      <c r="N118" s="249">
        <f>SUMIF('Financial Statement Full'!$149:$149,N$108,'Financial Statement Full'!187:187)</f>
        <v>0</v>
      </c>
      <c r="O118" s="249">
        <f>SUMIF('Financial Statement Full'!$149:$149,O$108,'Financial Statement Full'!187:187)</f>
        <v>0</v>
      </c>
      <c r="P118" s="249">
        <f>SUMIF('Financial Statement Full'!$149:$149,P$108,'Financial Statement Full'!187:187)</f>
        <v>0</v>
      </c>
      <c r="Q118" s="249">
        <f>SUMIF('Financial Statement Full'!$149:$149,Q$108,'Financial Statement Full'!187:187)</f>
        <v>0</v>
      </c>
      <c r="R118" s="249">
        <f>SUMIF('Financial Statement Full'!$149:$149,R$108,'Financial Statement Full'!187:187)</f>
        <v>0</v>
      </c>
      <c r="S118" s="249">
        <f>SUMIF('Financial Statement Full'!$149:$149,S$108,'Financial Statement Full'!187:187)</f>
        <v>0</v>
      </c>
      <c r="T118" s="249">
        <f>SUMIF('Financial Statement Full'!$149:$149,T$108,'Financial Statement Full'!187:187)</f>
        <v>0</v>
      </c>
      <c r="U118" s="751">
        <f>SUMIF('Financial Statement Full'!$149:$149,U$108,'Financial Statement Full'!187:187)</f>
        <v>0</v>
      </c>
    </row>
    <row r="119" spans="2:21" ht="12.6" thickBot="1" x14ac:dyDescent="0.35">
      <c r="B119" s="802" t="s">
        <v>100</v>
      </c>
      <c r="C119" s="814"/>
      <c r="D119" s="814"/>
      <c r="E119" s="814"/>
      <c r="F119" s="814"/>
      <c r="G119" s="814"/>
      <c r="H119" s="814"/>
      <c r="J119" s="772">
        <f t="shared" ref="J119:U119" si="26">J112+J115+J118</f>
        <v>0</v>
      </c>
      <c r="K119" s="255">
        <f t="shared" si="26"/>
        <v>0</v>
      </c>
      <c r="L119" s="255">
        <f t="shared" si="26"/>
        <v>0</v>
      </c>
      <c r="M119" s="255">
        <f t="shared" si="26"/>
        <v>0</v>
      </c>
      <c r="N119" s="255">
        <f t="shared" si="26"/>
        <v>0</v>
      </c>
      <c r="O119" s="255">
        <f t="shared" si="26"/>
        <v>0</v>
      </c>
      <c r="P119" s="255">
        <f t="shared" si="26"/>
        <v>0</v>
      </c>
      <c r="Q119" s="255">
        <f t="shared" si="26"/>
        <v>0</v>
      </c>
      <c r="R119" s="255">
        <f t="shared" si="26"/>
        <v>0</v>
      </c>
      <c r="S119" s="255">
        <f t="shared" si="26"/>
        <v>0</v>
      </c>
      <c r="T119" s="255">
        <f t="shared" si="26"/>
        <v>0</v>
      </c>
      <c r="U119" s="744">
        <f t="shared" si="26"/>
        <v>0</v>
      </c>
    </row>
    <row r="120" spans="2:21" ht="13.2" thickTop="1" thickBot="1" x14ac:dyDescent="0.35">
      <c r="B120" s="803" t="s">
        <v>101</v>
      </c>
      <c r="C120" s="815"/>
      <c r="D120" s="815"/>
      <c r="E120" s="815"/>
      <c r="F120" s="815"/>
      <c r="G120" s="815"/>
      <c r="H120" s="815"/>
      <c r="J120" s="773">
        <f>SUMIF('Financial Statement Full'!$99:$99,J108,'Financial Statement Full'!$108:$108)</f>
        <v>0</v>
      </c>
      <c r="K120" s="259">
        <f>SUMIF('Financial Statement Full'!$99:$99,K108,'Financial Statement Full'!$108:$108)</f>
        <v>0</v>
      </c>
      <c r="L120" s="259">
        <f>SUMIF('Financial Statement Full'!$99:$99,L108,'Financial Statement Full'!$108:$108)</f>
        <v>0</v>
      </c>
      <c r="M120" s="259">
        <f>SUMIF('Financial Statement Full'!$99:$99,M108,'Financial Statement Full'!$108:$108)</f>
        <v>0</v>
      </c>
      <c r="N120" s="259">
        <f>SUMIF('Financial Statement Full'!$99:$99,N108,'Financial Statement Full'!$108:$108)</f>
        <v>0</v>
      </c>
      <c r="O120" s="259">
        <f>SUMIF('Financial Statement Full'!$99:$99,O108,'Financial Statement Full'!$108:$108)</f>
        <v>0</v>
      </c>
      <c r="P120" s="259">
        <f>SUMIF('Financial Statement Full'!$99:$99,P108,'Financial Statement Full'!$108:$108)</f>
        <v>0</v>
      </c>
      <c r="Q120" s="259">
        <f>SUMIF('Financial Statement Full'!$99:$99,Q108,'Financial Statement Full'!$108:$108)</f>
        <v>0</v>
      </c>
      <c r="R120" s="259">
        <f>SUMIF('Financial Statement Full'!$99:$99,R108,'Financial Statement Full'!$108:$108)</f>
        <v>0</v>
      </c>
      <c r="S120" s="259">
        <f>SUMIF('Financial Statement Full'!$99:$99,S108,'Financial Statement Full'!$108:$108)</f>
        <v>0</v>
      </c>
      <c r="T120" s="259">
        <f>SUMIF('Financial Statement Full'!$99:$99,T108,'Financial Statement Full'!$108:$108)</f>
        <v>0</v>
      </c>
      <c r="U120" s="780">
        <f>SUMIF('Financial Statement Full'!$99:$99,U108,'Financial Statement Full'!$108:$108)</f>
        <v>0</v>
      </c>
    </row>
    <row r="121" spans="2:21" ht="10.5" customHeight="1" thickTop="1" x14ac:dyDescent="0.3"/>
  </sheetData>
  <mergeCells count="36">
    <mergeCell ref="U94:U95"/>
    <mergeCell ref="B72:U72"/>
    <mergeCell ref="B93:U93"/>
    <mergeCell ref="J94:J95"/>
    <mergeCell ref="K94:K95"/>
    <mergeCell ref="L94:L95"/>
    <mergeCell ref="M94:M95"/>
    <mergeCell ref="N94:N95"/>
    <mergeCell ref="O94:O95"/>
    <mergeCell ref="P94:P95"/>
    <mergeCell ref="Q94:Q95"/>
    <mergeCell ref="D9:I9"/>
    <mergeCell ref="B55:N55"/>
    <mergeCell ref="R94:R95"/>
    <mergeCell ref="S94:S95"/>
    <mergeCell ref="T94:T95"/>
    <mergeCell ref="B19:N19"/>
    <mergeCell ref="B40:N40"/>
    <mergeCell ref="D10:I10"/>
    <mergeCell ref="D11:I11"/>
    <mergeCell ref="B107:U107"/>
    <mergeCell ref="A1:R1"/>
    <mergeCell ref="B71:J71"/>
    <mergeCell ref="C7:I7"/>
    <mergeCell ref="D14:I14"/>
    <mergeCell ref="C15:I15"/>
    <mergeCell ref="A16:I16"/>
    <mergeCell ref="A17:I17"/>
    <mergeCell ref="D4:I4"/>
    <mergeCell ref="D5:I5"/>
    <mergeCell ref="C3:I3"/>
    <mergeCell ref="D12:I12"/>
    <mergeCell ref="D13:I13"/>
    <mergeCell ref="K71:L71"/>
    <mergeCell ref="D6:I6"/>
    <mergeCell ref="D8:I8"/>
  </mergeCells>
  <dataValidations disablePrompts="1" count="1">
    <dataValidation type="list" allowBlank="1" showInputMessage="1" showErrorMessage="1" errorTitle="NOT ALLOWED" error="You may pick one from the list only." promptTitle="YEAR" sqref="K71:L71" xr:uid="{00000000-0002-0000-0100-000000000000}">
      <formula1>LU_FS_Sum_First_Disp_Per</formula1>
    </dataValidation>
  </dataValidations>
  <printOptions horizontalCentered="1"/>
  <pageMargins left="0.3" right="0.3" top="0.2" bottom="0.3" header="0" footer="0.2"/>
  <pageSetup paperSize="9" scale="75" orientation="landscape" r:id="rId1"/>
  <headerFooter scaleWithDoc="0"/>
  <rowBreaks count="2" manualBreakCount="2">
    <brk id="39" min="1" max="26" man="1"/>
    <brk id="54" min="1" max="26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0"/>
    <pageSetUpPr autoPageBreaks="0"/>
  </sheetPr>
  <dimension ref="A1:EC75"/>
  <sheetViews>
    <sheetView showGridLines="0" workbookViewId="0">
      <selection activeCell="K22" sqref="K22"/>
    </sheetView>
  </sheetViews>
  <sheetFormatPr defaultColWidth="10" defaultRowHeight="10.5" customHeight="1" x14ac:dyDescent="0.3"/>
  <cols>
    <col min="1" max="1" width="2" style="51" customWidth="1"/>
    <col min="2" max="2" width="0.33203125" style="51" customWidth="1"/>
    <col min="3" max="3" width="5.33203125" style="51" customWidth="1"/>
    <col min="4" max="4" width="10.88671875" style="51" customWidth="1"/>
    <col min="5" max="5" width="12.6640625" style="51" bestFit="1" customWidth="1"/>
    <col min="6" max="6" width="12.88671875" style="51" bestFit="1" customWidth="1"/>
    <col min="7" max="7" width="20.88671875" style="51" bestFit="1" customWidth="1"/>
    <col min="8" max="8" width="20" style="51" customWidth="1"/>
    <col min="9" max="9" width="10.109375" style="51" bestFit="1" customWidth="1"/>
    <col min="10" max="11" width="10.109375" style="51" customWidth="1"/>
    <col min="12" max="50" width="10.6640625" style="51" customWidth="1"/>
    <col min="51" max="54" width="8.109375" style="51" bestFit="1" customWidth="1"/>
    <col min="55" max="67" width="9" style="51" bestFit="1" customWidth="1"/>
    <col min="68" max="68" width="10.6640625" style="51" customWidth="1"/>
    <col min="69" max="16384" width="10" style="51"/>
  </cols>
  <sheetData>
    <row r="1" spans="1:70" ht="21" x14ac:dyDescent="0.3">
      <c r="A1" s="910" t="s">
        <v>340</v>
      </c>
      <c r="B1" s="910"/>
      <c r="C1" s="910"/>
      <c r="D1" s="910"/>
      <c r="E1" s="910"/>
      <c r="F1" s="910"/>
      <c r="G1" s="910"/>
      <c r="H1" s="910"/>
      <c r="I1" s="910"/>
      <c r="J1" s="910"/>
      <c r="K1" s="910"/>
      <c r="L1" s="910"/>
      <c r="M1" s="910"/>
      <c r="N1" s="910"/>
      <c r="O1" s="910"/>
      <c r="P1" s="910"/>
      <c r="Q1" s="910"/>
      <c r="R1" s="910"/>
    </row>
    <row r="2" spans="1:70" ht="10.199999999999999" x14ac:dyDescent="0.3">
      <c r="B2" s="172"/>
      <c r="C2" s="172"/>
      <c r="D2" s="172"/>
      <c r="E2" s="172"/>
    </row>
    <row r="3" spans="1:70" ht="18.600000000000001" thickBot="1" x14ac:dyDescent="0.35">
      <c r="A3" s="173" t="s">
        <v>339</v>
      </c>
      <c r="B3" s="174"/>
      <c r="C3" s="105"/>
      <c r="D3" s="105"/>
      <c r="E3" s="105"/>
      <c r="F3" s="105"/>
      <c r="G3" s="105"/>
      <c r="H3" s="105"/>
      <c r="I3" s="105"/>
      <c r="J3" s="105"/>
      <c r="K3" s="105"/>
      <c r="L3" s="105"/>
      <c r="M3" s="105"/>
      <c r="N3" s="105"/>
      <c r="O3" s="105"/>
      <c r="P3" s="105"/>
      <c r="Q3" s="105"/>
      <c r="R3" s="105"/>
      <c r="S3" s="105"/>
      <c r="T3" s="105"/>
      <c r="U3" s="105"/>
      <c r="V3" s="105"/>
      <c r="W3" s="105"/>
      <c r="X3" s="105"/>
      <c r="Y3" s="105"/>
      <c r="Z3" s="105"/>
      <c r="AA3" s="105"/>
      <c r="AB3" s="105"/>
      <c r="AC3" s="105"/>
      <c r="AD3" s="105"/>
      <c r="AE3" s="105"/>
      <c r="AF3" s="105"/>
      <c r="AG3" s="105"/>
      <c r="AH3" s="105"/>
      <c r="AI3" s="105"/>
      <c r="AJ3" s="105"/>
      <c r="AK3" s="105"/>
      <c r="AL3" s="105"/>
      <c r="AM3" s="105"/>
      <c r="AN3" s="105"/>
      <c r="AO3" s="105"/>
      <c r="AP3" s="105"/>
      <c r="AQ3" s="105"/>
      <c r="AR3" s="105"/>
      <c r="AS3" s="105"/>
      <c r="AT3" s="105"/>
      <c r="AU3" s="105"/>
      <c r="AV3" s="105"/>
      <c r="AW3" s="105"/>
      <c r="AX3" s="105"/>
      <c r="AY3" s="105"/>
      <c r="AZ3" s="105"/>
      <c r="BA3" s="105"/>
      <c r="BB3" s="105"/>
      <c r="BC3" s="105"/>
      <c r="BD3" s="105"/>
      <c r="BE3" s="105"/>
      <c r="BF3" s="105"/>
      <c r="BG3" s="105"/>
      <c r="BH3" s="105"/>
      <c r="BI3" s="105"/>
      <c r="BJ3" s="105"/>
      <c r="BK3" s="105"/>
      <c r="BL3" s="105"/>
      <c r="BM3" s="105"/>
      <c r="BN3" s="105"/>
      <c r="BO3" s="105"/>
      <c r="BP3" s="105"/>
    </row>
    <row r="4" spans="1:70" ht="16.2" thickBot="1" x14ac:dyDescent="0.35">
      <c r="A4" s="105" t="s">
        <v>326</v>
      </c>
      <c r="B4" s="105"/>
      <c r="C4" s="915" t="s">
        <v>102</v>
      </c>
      <c r="D4" s="915"/>
      <c r="E4" s="915"/>
      <c r="F4" s="915"/>
      <c r="G4" s="916" t="s">
        <v>309</v>
      </c>
      <c r="H4" s="916"/>
      <c r="I4" s="915" t="s">
        <v>102</v>
      </c>
      <c r="J4" s="915"/>
      <c r="K4" s="914" t="s">
        <v>308</v>
      </c>
      <c r="L4" s="914"/>
      <c r="M4" s="914"/>
      <c r="N4" s="914"/>
      <c r="O4" s="914"/>
      <c r="P4" s="914"/>
      <c r="Q4" s="914"/>
      <c r="R4" s="914"/>
      <c r="S4" s="914"/>
      <c r="T4" s="450"/>
      <c r="U4" s="450"/>
      <c r="V4" s="450"/>
      <c r="W4" s="450"/>
      <c r="X4" s="451"/>
      <c r="Y4" s="451"/>
      <c r="Z4" s="451"/>
      <c r="AA4" s="451"/>
      <c r="AB4" s="451"/>
      <c r="AC4" s="451"/>
      <c r="AD4" s="451"/>
      <c r="AE4" s="451"/>
      <c r="AF4" s="451"/>
      <c r="AG4" s="451"/>
      <c r="AH4" s="451"/>
      <c r="AI4" s="451"/>
      <c r="AJ4" s="451"/>
      <c r="AK4" s="451"/>
      <c r="AL4" s="451"/>
      <c r="AM4" s="451"/>
      <c r="AN4" s="451"/>
      <c r="AO4" s="451"/>
      <c r="AP4" s="451"/>
      <c r="AQ4" s="451"/>
      <c r="AR4" s="451"/>
      <c r="AS4" s="451"/>
      <c r="AT4" s="451"/>
      <c r="AU4" s="451"/>
      <c r="AV4" s="451"/>
      <c r="AW4" s="451"/>
      <c r="AX4" s="451"/>
      <c r="AY4" s="451"/>
      <c r="AZ4" s="451"/>
      <c r="BA4" s="451"/>
      <c r="BB4" s="451"/>
      <c r="BC4" s="451"/>
      <c r="BD4" s="451"/>
      <c r="BE4" s="451"/>
      <c r="BF4" s="451"/>
      <c r="BG4" s="451"/>
      <c r="BH4" s="451"/>
      <c r="BI4" s="451"/>
      <c r="BJ4" s="451"/>
      <c r="BK4" s="451"/>
      <c r="BL4" s="450"/>
      <c r="BM4" s="450"/>
      <c r="BN4" s="450"/>
      <c r="BO4" s="450"/>
      <c r="BP4" s="450"/>
      <c r="BQ4" s="199"/>
      <c r="BR4" s="199"/>
    </row>
    <row r="5" spans="1:70" ht="15.75" customHeight="1" thickBot="1" x14ac:dyDescent="0.35">
      <c r="A5" s="105"/>
      <c r="B5" s="105"/>
      <c r="C5" s="915"/>
      <c r="D5" s="915"/>
      <c r="E5" s="915"/>
      <c r="F5" s="915"/>
      <c r="G5" s="916"/>
      <c r="H5" s="916"/>
      <c r="I5" s="915"/>
      <c r="J5" s="915"/>
      <c r="K5" s="452">
        <f>EDATE('Shortcut Lookup 2'!J$69,1)-1</f>
        <v>45688</v>
      </c>
      <c r="L5" s="452">
        <f>EDATE('Shortcut Lookup 2'!K$69,1)-1</f>
        <v>45716</v>
      </c>
      <c r="M5" s="452">
        <f>EDATE('Shortcut Lookup 2'!L$69,1)-1</f>
        <v>45747</v>
      </c>
      <c r="N5" s="452">
        <f>EDATE('Shortcut Lookup 2'!M$69,1)-1</f>
        <v>45777</v>
      </c>
      <c r="O5" s="452">
        <f>EDATE('Shortcut Lookup 2'!N$69,1)-1</f>
        <v>45808</v>
      </c>
      <c r="P5" s="452">
        <f>EDATE('Shortcut Lookup 2'!O$69,1)-1</f>
        <v>45838</v>
      </c>
      <c r="Q5" s="452">
        <f>EDATE('Shortcut Lookup 2'!P$69,1)-1</f>
        <v>45869</v>
      </c>
      <c r="R5" s="452">
        <f>EDATE('Shortcut Lookup 2'!Q$69,1)-1</f>
        <v>45900</v>
      </c>
      <c r="S5" s="452">
        <f>EDATE('Shortcut Lookup 2'!R$69,1)-1</f>
        <v>45930</v>
      </c>
      <c r="T5" s="452">
        <f>EDATE('Shortcut Lookup 2'!S$69,1)-1</f>
        <v>45961</v>
      </c>
      <c r="U5" s="452">
        <f>EDATE('Shortcut Lookup 2'!T$69,1)-1</f>
        <v>45991</v>
      </c>
      <c r="V5" s="452">
        <f>EDATE('Shortcut Lookup 2'!U$69,1)-1</f>
        <v>46022</v>
      </c>
      <c r="W5" s="452">
        <f>EDATE('Shortcut Lookup 2'!V$69,1)-1</f>
        <v>46053</v>
      </c>
      <c r="X5" s="452">
        <f>EDATE('Shortcut Lookup 2'!W$69,1)-1</f>
        <v>46081</v>
      </c>
      <c r="Y5" s="452">
        <f>EDATE('Shortcut Lookup 2'!X$69,1)-1</f>
        <v>46112</v>
      </c>
      <c r="Z5" s="452">
        <f>EDATE('Shortcut Lookup 2'!Y$69,1)-1</f>
        <v>46142</v>
      </c>
      <c r="AA5" s="452">
        <f>EDATE('Shortcut Lookup 2'!Z$69,1)-1</f>
        <v>46173</v>
      </c>
      <c r="AB5" s="452">
        <f>EDATE('Shortcut Lookup 2'!AA$69,1)-1</f>
        <v>46203</v>
      </c>
      <c r="AC5" s="452">
        <f>EDATE('Shortcut Lookup 2'!AB$69,1)-1</f>
        <v>46234</v>
      </c>
      <c r="AD5" s="452">
        <f>EDATE('Shortcut Lookup 2'!AC$69,1)-1</f>
        <v>46265</v>
      </c>
      <c r="AE5" s="452">
        <f>EDATE('Shortcut Lookup 2'!AD$69,1)-1</f>
        <v>46295</v>
      </c>
      <c r="AF5" s="452">
        <f>EDATE('Shortcut Lookup 2'!AE$69,1)-1</f>
        <v>46326</v>
      </c>
      <c r="AG5" s="452">
        <f>EDATE('Shortcut Lookup 2'!AF$69,1)-1</f>
        <v>46356</v>
      </c>
      <c r="AH5" s="452">
        <f>EDATE('Shortcut Lookup 2'!AG$69,1)-1</f>
        <v>46387</v>
      </c>
      <c r="AI5" s="452">
        <f>EDATE('Shortcut Lookup 2'!AH$69,1)-1</f>
        <v>46418</v>
      </c>
      <c r="AJ5" s="452">
        <f>EDATE('Shortcut Lookup 2'!AI$69,1)-1</f>
        <v>46446</v>
      </c>
      <c r="AK5" s="452">
        <f>EDATE('Shortcut Lookup 2'!AJ$69,1)-1</f>
        <v>46477</v>
      </c>
      <c r="AL5" s="452">
        <f>EDATE('Shortcut Lookup 2'!AK$69,1)-1</f>
        <v>46507</v>
      </c>
      <c r="AM5" s="452">
        <f>EDATE('Shortcut Lookup 2'!AL$69,1)-1</f>
        <v>46538</v>
      </c>
      <c r="AN5" s="452">
        <f>EDATE('Shortcut Lookup 2'!AM$69,1)-1</f>
        <v>46568</v>
      </c>
      <c r="AO5" s="452">
        <f>EDATE('Shortcut Lookup 2'!AN$69,1)-1</f>
        <v>46599</v>
      </c>
      <c r="AP5" s="452">
        <f>EDATE('Shortcut Lookup 2'!AO$69,1)-1</f>
        <v>46630</v>
      </c>
      <c r="AQ5" s="452">
        <f>EDATE('Shortcut Lookup 2'!AP$69,1)-1</f>
        <v>46660</v>
      </c>
      <c r="AR5" s="452">
        <f>EDATE('Shortcut Lookup 2'!AQ$69,1)-1</f>
        <v>46691</v>
      </c>
      <c r="AS5" s="452">
        <f>EDATE('Shortcut Lookup 2'!AR$69,1)-1</f>
        <v>46721</v>
      </c>
      <c r="AT5" s="452">
        <f>EDATE('Shortcut Lookup 2'!AS$69,1)-1</f>
        <v>46752</v>
      </c>
      <c r="AU5" s="452">
        <f>EDATE('Shortcut Lookup 2'!AT$69,1)-1</f>
        <v>46783</v>
      </c>
      <c r="AV5" s="452">
        <f>EDATE('Shortcut Lookup 2'!AU$69,1)-1</f>
        <v>46812</v>
      </c>
      <c r="AW5" s="452">
        <f>EDATE('Shortcut Lookup 2'!AV$69,1)-1</f>
        <v>46843</v>
      </c>
      <c r="AX5" s="452">
        <f>EDATE('Shortcut Lookup 2'!AW$69,1)-1</f>
        <v>46873</v>
      </c>
      <c r="AY5" s="452">
        <f>EDATE('Shortcut Lookup 2'!AX$69,1)-1</f>
        <v>46904</v>
      </c>
      <c r="AZ5" s="452">
        <f>EDATE('Shortcut Lookup 2'!AY$69,1)-1</f>
        <v>46934</v>
      </c>
      <c r="BA5" s="452">
        <f>EDATE('Shortcut Lookup 2'!AZ$69,1)-1</f>
        <v>46965</v>
      </c>
      <c r="BB5" s="452">
        <f>EDATE('Shortcut Lookup 2'!BA$69,1)-1</f>
        <v>46996</v>
      </c>
      <c r="BC5" s="452">
        <f>EDATE('Shortcut Lookup 2'!BB$69,1)-1</f>
        <v>47026</v>
      </c>
      <c r="BD5" s="452">
        <f>EDATE('Shortcut Lookup 2'!BC$69,1)-1</f>
        <v>47057</v>
      </c>
      <c r="BE5" s="452">
        <f>EDATE('Shortcut Lookup 2'!BD$69,1)-1</f>
        <v>47087</v>
      </c>
      <c r="BF5" s="452">
        <f>EDATE('Shortcut Lookup 2'!BE$69,1)-1</f>
        <v>47118</v>
      </c>
      <c r="BG5" s="452">
        <f>EDATE('Shortcut Lookup 2'!BF$69,1)-1</f>
        <v>47149</v>
      </c>
      <c r="BH5" s="452">
        <f>EDATE('Shortcut Lookup 2'!BG$69,1)-1</f>
        <v>47177</v>
      </c>
      <c r="BI5" s="452">
        <f>EDATE('Shortcut Lookup 2'!BH$69,1)-1</f>
        <v>47208</v>
      </c>
      <c r="BJ5" s="452">
        <f>EDATE('Shortcut Lookup 2'!BI$69,1)-1</f>
        <v>47238</v>
      </c>
      <c r="BK5" s="452">
        <f>EDATE('Shortcut Lookup 2'!BJ$69,1)-1</f>
        <v>47269</v>
      </c>
      <c r="BL5" s="452">
        <f>EDATE('Shortcut Lookup 2'!BK$69,1)-1</f>
        <v>47299</v>
      </c>
      <c r="BM5" s="452">
        <f>EDATE('Shortcut Lookup 2'!BL$69,1)-1</f>
        <v>47330</v>
      </c>
      <c r="BN5" s="452">
        <f>EDATE('Shortcut Lookup 2'!BM$69,1)-1</f>
        <v>47361</v>
      </c>
      <c r="BO5" s="452">
        <f>EDATE('Shortcut Lookup 2'!BN$69,1)-1</f>
        <v>47391</v>
      </c>
      <c r="BP5" s="452">
        <f>EDATE('Shortcut Lookup 2'!BO$69,1)-1</f>
        <v>47422</v>
      </c>
      <c r="BQ5" s="452">
        <f>EDATE('Shortcut Lookup 2'!BP$69,1)-1</f>
        <v>47452</v>
      </c>
      <c r="BR5" s="452">
        <f>EDATE('Shortcut Lookup 2'!BQ$69,1)-1</f>
        <v>47483</v>
      </c>
    </row>
    <row r="6" spans="1:70" ht="15.75" customHeight="1" thickBot="1" x14ac:dyDescent="0.35">
      <c r="A6" s="105"/>
      <c r="B6" s="105"/>
      <c r="C6" s="892" t="s">
        <v>362</v>
      </c>
      <c r="D6" s="893"/>
      <c r="E6" s="893"/>
      <c r="F6" s="894"/>
      <c r="G6" s="895" t="s">
        <v>275</v>
      </c>
      <c r="H6" s="895"/>
      <c r="I6" s="896">
        <v>0.05</v>
      </c>
      <c r="J6" s="897"/>
      <c r="K6" s="711">
        <f>'Assumptions (Revenue)'!D532*INDEX(V_EXP_SC,ROWS($C$6:$C6))</f>
        <v>4667.5</v>
      </c>
      <c r="L6" s="711">
        <f>'Assumptions (Revenue)'!E532*INDEX(V_EXP_SC,ROWS($C$6:$C6))</f>
        <v>4667.5</v>
      </c>
      <c r="M6" s="711">
        <f>'Assumptions (Revenue)'!F532*INDEX(V_EXP_SC,ROWS($C$6:$C6))</f>
        <v>4667.5</v>
      </c>
      <c r="N6" s="711">
        <f>'Assumptions (Revenue)'!G532*INDEX(V_EXP_SC,ROWS($C$6:$C6))</f>
        <v>4667.5</v>
      </c>
      <c r="O6" s="711">
        <f>'Assumptions (Revenue)'!H532*INDEX(V_EXP_SC,ROWS($C$6:$C6))</f>
        <v>4667.5</v>
      </c>
      <c r="P6" s="711">
        <f>'Assumptions (Revenue)'!I532*INDEX(V_EXP_SC,ROWS($C$6:$C6))</f>
        <v>4667.5</v>
      </c>
      <c r="Q6" s="711">
        <f>'Assumptions (Revenue)'!J532*INDEX(V_EXP_SC,ROWS($C$6:$C6))</f>
        <v>4667.5</v>
      </c>
      <c r="R6" s="711">
        <f>'Assumptions (Revenue)'!K532*INDEX(V_EXP_SC,ROWS($C$6:$C6))</f>
        <v>4667.5</v>
      </c>
      <c r="S6" s="711">
        <f>'Assumptions (Revenue)'!L532*INDEX(V_EXP_SC,ROWS($C$6:$C6))</f>
        <v>4667.5</v>
      </c>
      <c r="T6" s="711">
        <f>'Assumptions (Revenue)'!M532*INDEX(V_EXP_SC,ROWS($C$6:$C6))</f>
        <v>4667.5</v>
      </c>
      <c r="U6" s="711">
        <f>'Assumptions (Revenue)'!N532*INDEX(V_EXP_SC,ROWS($C$6:$C6))</f>
        <v>4667.5</v>
      </c>
      <c r="V6" s="711">
        <f>'Assumptions (Revenue)'!O532*INDEX(V_EXP_SC,ROWS($C$6:$C6))</f>
        <v>4667.5</v>
      </c>
      <c r="W6" s="711">
        <f>'Assumptions (Revenue)'!P532*INDEX(V_EXP_SC,ROWS($C$6:$C6))</f>
        <v>6982.5</v>
      </c>
      <c r="X6" s="711">
        <f>'Assumptions (Revenue)'!Q532*INDEX(V_EXP_SC,ROWS($C$6:$C6))</f>
        <v>6982.5</v>
      </c>
      <c r="Y6" s="711">
        <f>'Assumptions (Revenue)'!R532*INDEX(V_EXP_SC,ROWS($C$6:$C6))</f>
        <v>6982.5</v>
      </c>
      <c r="Z6" s="711">
        <f>'Assumptions (Revenue)'!S532*INDEX(V_EXP_SC,ROWS($C$6:$C6))</f>
        <v>6982.5</v>
      </c>
      <c r="AA6" s="711">
        <f>'Assumptions (Revenue)'!T532*INDEX(V_EXP_SC,ROWS($C$6:$C6))</f>
        <v>6982.5</v>
      </c>
      <c r="AB6" s="711">
        <f>'Assumptions (Revenue)'!U532*INDEX(V_EXP_SC,ROWS($C$6:$C6))</f>
        <v>6982.5</v>
      </c>
      <c r="AC6" s="711">
        <f>'Assumptions (Revenue)'!V532*INDEX(V_EXP_SC,ROWS($C$6:$C6))</f>
        <v>6982.5</v>
      </c>
      <c r="AD6" s="711">
        <f>'Assumptions (Revenue)'!W532*INDEX(V_EXP_SC,ROWS($C$6:$C6))</f>
        <v>6982.5</v>
      </c>
      <c r="AE6" s="711">
        <f>'Assumptions (Revenue)'!X532*INDEX(V_EXP_SC,ROWS($C$6:$C6))</f>
        <v>6982.5</v>
      </c>
      <c r="AF6" s="711">
        <f>'Assumptions (Revenue)'!Y532*INDEX(V_EXP_SC,ROWS($C$6:$C6))</f>
        <v>6982.5</v>
      </c>
      <c r="AG6" s="711">
        <f>'Assumptions (Revenue)'!Z532*INDEX(V_EXP_SC,ROWS($C$6:$C6))</f>
        <v>6982.5</v>
      </c>
      <c r="AH6" s="711">
        <f>'Assumptions (Revenue)'!AA532*INDEX(V_EXP_SC,ROWS($C$6:$C6))</f>
        <v>6982.5</v>
      </c>
      <c r="AI6" s="711">
        <f>'Assumptions (Revenue)'!AB532*INDEX(V_EXP_SC,ROWS($C$6:$C6))</f>
        <v>10837.3125</v>
      </c>
      <c r="AJ6" s="711">
        <f>'Assumptions (Revenue)'!AC532*INDEX(V_EXP_SC,ROWS($C$6:$C6))</f>
        <v>10837.3125</v>
      </c>
      <c r="AK6" s="711">
        <f>'Assumptions (Revenue)'!AD532*INDEX(V_EXP_SC,ROWS($C$6:$C6))</f>
        <v>10837.3125</v>
      </c>
      <c r="AL6" s="711">
        <f>'Assumptions (Revenue)'!AE532*INDEX(V_EXP_SC,ROWS($C$6:$C6))</f>
        <v>10837.3125</v>
      </c>
      <c r="AM6" s="711">
        <f>'Assumptions (Revenue)'!AF532*INDEX(V_EXP_SC,ROWS($C$6:$C6))</f>
        <v>10837.3125</v>
      </c>
      <c r="AN6" s="711">
        <f>'Assumptions (Revenue)'!AG532*INDEX(V_EXP_SC,ROWS($C$6:$C6))</f>
        <v>10837.3125</v>
      </c>
      <c r="AO6" s="711">
        <f>'Assumptions (Revenue)'!AH532*INDEX(V_EXP_SC,ROWS($C$6:$C6))</f>
        <v>10837.3125</v>
      </c>
      <c r="AP6" s="711">
        <f>'Assumptions (Revenue)'!AI532*INDEX(V_EXP_SC,ROWS($C$6:$C6))</f>
        <v>10837.3125</v>
      </c>
      <c r="AQ6" s="711">
        <f>'Assumptions (Revenue)'!AJ532*INDEX(V_EXP_SC,ROWS($C$6:$C6))</f>
        <v>10837.3125</v>
      </c>
      <c r="AR6" s="711">
        <f>'Assumptions (Revenue)'!AK532*INDEX(V_EXP_SC,ROWS($C$6:$C6))</f>
        <v>10837.3125</v>
      </c>
      <c r="AS6" s="711">
        <f>'Assumptions (Revenue)'!AL532*INDEX(V_EXP_SC,ROWS($C$6:$C6))</f>
        <v>10837.3125</v>
      </c>
      <c r="AT6" s="711">
        <f>'Assumptions (Revenue)'!AM532*INDEX(V_EXP_SC,ROWS($C$6:$C6))</f>
        <v>10837.3125</v>
      </c>
      <c r="AU6" s="711">
        <f>'Assumptions (Revenue)'!AN532*INDEX(V_EXP_SC,ROWS($C$6:$C6))</f>
        <v>13281.25</v>
      </c>
      <c r="AV6" s="711">
        <f>'Assumptions (Revenue)'!AO532*INDEX(V_EXP_SC,ROWS($C$6:$C6))</f>
        <v>13281.25</v>
      </c>
      <c r="AW6" s="711">
        <f>'Assumptions (Revenue)'!AP532*INDEX(V_EXP_SC,ROWS($C$6:$C6))</f>
        <v>13281.25</v>
      </c>
      <c r="AX6" s="711">
        <f>'Assumptions (Revenue)'!AQ532*INDEX(V_EXP_SC,ROWS($C$6:$C6))</f>
        <v>13281.25</v>
      </c>
      <c r="AY6" s="711">
        <f>'Assumptions (Revenue)'!AR532*INDEX(V_EXP_SC,ROWS($C$6:$C6))</f>
        <v>13281.25</v>
      </c>
      <c r="AZ6" s="711">
        <f>'Assumptions (Revenue)'!AS532*INDEX(V_EXP_SC,ROWS($C$6:$C6))</f>
        <v>13281.25</v>
      </c>
      <c r="BA6" s="711">
        <f>'Assumptions (Revenue)'!AT532*INDEX(V_EXP_SC,ROWS($C$6:$C6))</f>
        <v>13281.25</v>
      </c>
      <c r="BB6" s="711">
        <f>'Assumptions (Revenue)'!AU532*INDEX(V_EXP_SC,ROWS($C$6:$C6))</f>
        <v>13281.25</v>
      </c>
      <c r="BC6" s="711">
        <f>'Assumptions (Revenue)'!AV532*INDEX(V_EXP_SC,ROWS($C$6:$C6))</f>
        <v>13281.25</v>
      </c>
      <c r="BD6" s="711">
        <f>'Assumptions (Revenue)'!AW532*INDEX(V_EXP_SC,ROWS($C$6:$C6))</f>
        <v>13281.25</v>
      </c>
      <c r="BE6" s="711">
        <f>'Assumptions (Revenue)'!AX532*INDEX(V_EXP_SC,ROWS($C$6:$C6))</f>
        <v>13281.25</v>
      </c>
      <c r="BF6" s="711">
        <f>'Assumptions (Revenue)'!AY532*INDEX(V_EXP_SC,ROWS($C$6:$C6))</f>
        <v>13281.25</v>
      </c>
      <c r="BG6" s="711">
        <f>'Assumptions (Revenue)'!AZ532*INDEX(V_EXP_SC,ROWS($C$6:$C6))</f>
        <v>16650.5625</v>
      </c>
      <c r="BH6" s="711">
        <f>'Assumptions (Revenue)'!BA532*INDEX(V_EXP_SC,ROWS($C$6:$C6))</f>
        <v>16650.5625</v>
      </c>
      <c r="BI6" s="711">
        <f>'Assumptions (Revenue)'!BB532*INDEX(V_EXP_SC,ROWS($C$6:$C6))</f>
        <v>16650.5625</v>
      </c>
      <c r="BJ6" s="711">
        <f>'Assumptions (Revenue)'!BC532*INDEX(V_EXP_SC,ROWS($C$6:$C6))</f>
        <v>16650.5625</v>
      </c>
      <c r="BK6" s="711">
        <f>'Assumptions (Revenue)'!BD532*INDEX(V_EXP_SC,ROWS($C$6:$C6))</f>
        <v>16650.5625</v>
      </c>
      <c r="BL6" s="711">
        <f>'Assumptions (Revenue)'!BE532*INDEX(V_EXP_SC,ROWS($C$6:$C6))</f>
        <v>16650.5625</v>
      </c>
      <c r="BM6" s="711">
        <f>'Assumptions (Revenue)'!BF532*INDEX(V_EXP_SC,ROWS($C$6:$C6))</f>
        <v>16650.5625</v>
      </c>
      <c r="BN6" s="711">
        <f>'Assumptions (Revenue)'!BG532*INDEX(V_EXP_SC,ROWS($C$6:$C6))</f>
        <v>16650.5625</v>
      </c>
      <c r="BO6" s="711">
        <f>'Assumptions (Revenue)'!BH532*INDEX(V_EXP_SC,ROWS($C$6:$C6))</f>
        <v>16650.5625</v>
      </c>
      <c r="BP6" s="711">
        <f>'Assumptions (Revenue)'!BI532*INDEX(V_EXP_SC,ROWS($C$6:$C6))</f>
        <v>16650.5625</v>
      </c>
      <c r="BQ6" s="711">
        <f>'Assumptions (Revenue)'!BJ532*INDEX(V_EXP_SC,ROWS($C$6:$C6))</f>
        <v>16650.5625</v>
      </c>
      <c r="BR6" s="711">
        <f>'Assumptions (Revenue)'!BK532*INDEX(V_EXP_SC,ROWS($C$6:$C6))</f>
        <v>16650.5625</v>
      </c>
    </row>
    <row r="7" spans="1:70" ht="14.4" thickBot="1" x14ac:dyDescent="0.35">
      <c r="A7" s="105"/>
      <c r="B7" s="105"/>
      <c r="C7" s="898" t="s">
        <v>183</v>
      </c>
      <c r="D7" s="898"/>
      <c r="E7" s="898"/>
      <c r="F7" s="898"/>
      <c r="G7" s="895" t="s">
        <v>275</v>
      </c>
      <c r="H7" s="895"/>
      <c r="I7" s="896">
        <v>0</v>
      </c>
      <c r="J7" s="897"/>
      <c r="K7" s="711">
        <f>'Assumptions (Revenue)'!D532*INDEX(V_EXP_SC,ROWS($C$6:$C7))</f>
        <v>0</v>
      </c>
      <c r="L7" s="711">
        <f>'Assumptions (Revenue)'!E532*INDEX(V_EXP_SC,ROWS($C$6:$C7))</f>
        <v>0</v>
      </c>
      <c r="M7" s="711">
        <f>'Assumptions (Revenue)'!F532*INDEX(V_EXP_SC,ROWS($C$6:$C7))</f>
        <v>0</v>
      </c>
      <c r="N7" s="711">
        <f>'Assumptions (Revenue)'!G532*INDEX(V_EXP_SC,ROWS($C$6:$C7))</f>
        <v>0</v>
      </c>
      <c r="O7" s="711">
        <f>'Assumptions (Revenue)'!H532*INDEX(V_EXP_SC,ROWS($C$6:$C7))</f>
        <v>0</v>
      </c>
      <c r="P7" s="711">
        <f>'Assumptions (Revenue)'!I532*INDEX(V_EXP_SC,ROWS($C$6:$C7))</f>
        <v>0</v>
      </c>
      <c r="Q7" s="711">
        <f>'Assumptions (Revenue)'!J532*INDEX(V_EXP_SC,ROWS($C$6:$C7))</f>
        <v>0</v>
      </c>
      <c r="R7" s="711">
        <f>'Assumptions (Revenue)'!K532*INDEX(V_EXP_SC,ROWS($C$6:$C7))</f>
        <v>0</v>
      </c>
      <c r="S7" s="711">
        <f>'Assumptions (Revenue)'!L532*INDEX(V_EXP_SC,ROWS($C$6:$C7))</f>
        <v>0</v>
      </c>
      <c r="T7" s="711">
        <f>'Assumptions (Revenue)'!M532*INDEX(V_EXP_SC,ROWS($C$6:$C7))</f>
        <v>0</v>
      </c>
      <c r="U7" s="711">
        <f>'Assumptions (Revenue)'!N532*INDEX(V_EXP_SC,ROWS($C$6:$C7))</f>
        <v>0</v>
      </c>
      <c r="V7" s="711">
        <f>'Assumptions (Revenue)'!O532*INDEX(V_EXP_SC,ROWS($C$6:$C7))</f>
        <v>0</v>
      </c>
      <c r="W7" s="711">
        <f>'Assumptions (Revenue)'!P532*INDEX(V_EXP_SC,ROWS($C$6:$C7))</f>
        <v>0</v>
      </c>
      <c r="X7" s="711">
        <f>'Assumptions (Revenue)'!Q532*INDEX(V_EXP_SC,ROWS($C$6:$C7))</f>
        <v>0</v>
      </c>
      <c r="Y7" s="711">
        <f>'Assumptions (Revenue)'!R532*INDEX(V_EXP_SC,ROWS($C$6:$C7))</f>
        <v>0</v>
      </c>
      <c r="Z7" s="711">
        <f>'Assumptions (Revenue)'!S532*INDEX(V_EXP_SC,ROWS($C$6:$C7))</f>
        <v>0</v>
      </c>
      <c r="AA7" s="711">
        <f>'Assumptions (Revenue)'!T532*INDEX(V_EXP_SC,ROWS($C$6:$C7))</f>
        <v>0</v>
      </c>
      <c r="AB7" s="711">
        <f>'Assumptions (Revenue)'!U532*INDEX(V_EXP_SC,ROWS($C$6:$C7))</f>
        <v>0</v>
      </c>
      <c r="AC7" s="711">
        <f>'Assumptions (Revenue)'!V532*INDEX(V_EXP_SC,ROWS($C$6:$C7))</f>
        <v>0</v>
      </c>
      <c r="AD7" s="711">
        <f>'Assumptions (Revenue)'!W532*INDEX(V_EXP_SC,ROWS($C$6:$C7))</f>
        <v>0</v>
      </c>
      <c r="AE7" s="711">
        <f>'Assumptions (Revenue)'!X532*INDEX(V_EXP_SC,ROWS($C$6:$C7))</f>
        <v>0</v>
      </c>
      <c r="AF7" s="711">
        <f>'Assumptions (Revenue)'!Y532*INDEX(V_EXP_SC,ROWS($C$6:$C7))</f>
        <v>0</v>
      </c>
      <c r="AG7" s="711">
        <f>'Assumptions (Revenue)'!Z532*INDEX(V_EXP_SC,ROWS($C$6:$C7))</f>
        <v>0</v>
      </c>
      <c r="AH7" s="711">
        <f>'Assumptions (Revenue)'!AA532*INDEX(V_EXP_SC,ROWS($C$6:$C7))</f>
        <v>0</v>
      </c>
      <c r="AI7" s="711">
        <f>'Assumptions (Revenue)'!AB532*INDEX(V_EXP_SC,ROWS($C$6:$C7))</f>
        <v>0</v>
      </c>
      <c r="AJ7" s="711">
        <f>'Assumptions (Revenue)'!AC532*INDEX(V_EXP_SC,ROWS($C$6:$C7))</f>
        <v>0</v>
      </c>
      <c r="AK7" s="711">
        <f>'Assumptions (Revenue)'!AD532*INDEX(V_EXP_SC,ROWS($C$6:$C7))</f>
        <v>0</v>
      </c>
      <c r="AL7" s="711">
        <f>'Assumptions (Revenue)'!AE532*INDEX(V_EXP_SC,ROWS($C$6:$C7))</f>
        <v>0</v>
      </c>
      <c r="AM7" s="711">
        <f>'Assumptions (Revenue)'!AF532*INDEX(V_EXP_SC,ROWS($C$6:$C7))</f>
        <v>0</v>
      </c>
      <c r="AN7" s="711">
        <f>'Assumptions (Revenue)'!AG532*INDEX(V_EXP_SC,ROWS($C$6:$C7))</f>
        <v>0</v>
      </c>
      <c r="AO7" s="711">
        <f>'Assumptions (Revenue)'!AH532*INDEX(V_EXP_SC,ROWS($C$6:$C7))</f>
        <v>0</v>
      </c>
      <c r="AP7" s="711">
        <f>'Assumptions (Revenue)'!AI532*INDEX(V_EXP_SC,ROWS($C$6:$C7))</f>
        <v>0</v>
      </c>
      <c r="AQ7" s="711">
        <f>'Assumptions (Revenue)'!AJ532*INDEX(V_EXP_SC,ROWS($C$6:$C7))</f>
        <v>0</v>
      </c>
      <c r="AR7" s="711">
        <f>'Assumptions (Revenue)'!AK532*INDEX(V_EXP_SC,ROWS($C$6:$C7))</f>
        <v>0</v>
      </c>
      <c r="AS7" s="711">
        <f>'Assumptions (Revenue)'!AL532*INDEX(V_EXP_SC,ROWS($C$6:$C7))</f>
        <v>0</v>
      </c>
      <c r="AT7" s="711">
        <f>'Assumptions (Revenue)'!AM532*INDEX(V_EXP_SC,ROWS($C$6:$C7))</f>
        <v>0</v>
      </c>
      <c r="AU7" s="711">
        <f>'Assumptions (Revenue)'!AN532*INDEX(V_EXP_SC,ROWS($C$6:$C7))</f>
        <v>0</v>
      </c>
      <c r="AV7" s="711">
        <f>'Assumptions (Revenue)'!AO532*INDEX(V_EXP_SC,ROWS($C$6:$C7))</f>
        <v>0</v>
      </c>
      <c r="AW7" s="711">
        <f>'Assumptions (Revenue)'!AP532*INDEX(V_EXP_SC,ROWS($C$6:$C7))</f>
        <v>0</v>
      </c>
      <c r="AX7" s="711">
        <f>'Assumptions (Revenue)'!AQ532*INDEX(V_EXP_SC,ROWS($C$6:$C7))</f>
        <v>0</v>
      </c>
      <c r="AY7" s="711">
        <f>'Assumptions (Revenue)'!AR532*INDEX(V_EXP_SC,ROWS($C$6:$C7))</f>
        <v>0</v>
      </c>
      <c r="AZ7" s="711">
        <f>'Assumptions (Revenue)'!AS532*INDEX(V_EXP_SC,ROWS($C$6:$C7))</f>
        <v>0</v>
      </c>
      <c r="BA7" s="711">
        <f>'Assumptions (Revenue)'!AT532*INDEX(V_EXP_SC,ROWS($C$6:$C7))</f>
        <v>0</v>
      </c>
      <c r="BB7" s="711">
        <f>'Assumptions (Revenue)'!AU532*INDEX(V_EXP_SC,ROWS($C$6:$C7))</f>
        <v>0</v>
      </c>
      <c r="BC7" s="711">
        <f>'Assumptions (Revenue)'!AV532*INDEX(V_EXP_SC,ROWS($C$6:$C7))</f>
        <v>0</v>
      </c>
      <c r="BD7" s="711">
        <f>'Assumptions (Revenue)'!AW532*INDEX(V_EXP_SC,ROWS($C$6:$C7))</f>
        <v>0</v>
      </c>
      <c r="BE7" s="711">
        <f>'Assumptions (Revenue)'!AX532*INDEX(V_EXP_SC,ROWS($C$6:$C7))</f>
        <v>0</v>
      </c>
      <c r="BF7" s="711">
        <f>'Assumptions (Revenue)'!AY532*INDEX(V_EXP_SC,ROWS($C$6:$C7))</f>
        <v>0</v>
      </c>
      <c r="BG7" s="711">
        <f>'Assumptions (Revenue)'!AZ532*INDEX(V_EXP_SC,ROWS($C$6:$C7))</f>
        <v>0</v>
      </c>
      <c r="BH7" s="711">
        <f>'Assumptions (Revenue)'!BA532*INDEX(V_EXP_SC,ROWS($C$6:$C7))</f>
        <v>0</v>
      </c>
      <c r="BI7" s="711">
        <f>'Assumptions (Revenue)'!BB532*INDEX(V_EXP_SC,ROWS($C$6:$C7))</f>
        <v>0</v>
      </c>
      <c r="BJ7" s="711">
        <f>'Assumptions (Revenue)'!BC532*INDEX(V_EXP_SC,ROWS($C$6:$C7))</f>
        <v>0</v>
      </c>
      <c r="BK7" s="711">
        <f>'Assumptions (Revenue)'!BD532*INDEX(V_EXP_SC,ROWS($C$6:$C7))</f>
        <v>0</v>
      </c>
      <c r="BL7" s="711">
        <f>'Assumptions (Revenue)'!BE532*INDEX(V_EXP_SC,ROWS($C$6:$C7))</f>
        <v>0</v>
      </c>
      <c r="BM7" s="711">
        <f>'Assumptions (Revenue)'!BF532*INDEX(V_EXP_SC,ROWS($C$6:$C7))</f>
        <v>0</v>
      </c>
      <c r="BN7" s="711">
        <f>'Assumptions (Revenue)'!BG532*INDEX(V_EXP_SC,ROWS($C$6:$C7))</f>
        <v>0</v>
      </c>
      <c r="BO7" s="711">
        <f>'Assumptions (Revenue)'!BH532*INDEX(V_EXP_SC,ROWS($C$6:$C7))</f>
        <v>0</v>
      </c>
      <c r="BP7" s="711">
        <f>'Assumptions (Revenue)'!BI532*INDEX(V_EXP_SC,ROWS($C$6:$C7))</f>
        <v>0</v>
      </c>
      <c r="BQ7" s="711">
        <f>'Assumptions (Revenue)'!BJ532*INDEX(V_EXP_SC,ROWS($C$6:$C7))</f>
        <v>0</v>
      </c>
      <c r="BR7" s="711">
        <f>'Assumptions (Revenue)'!BK532*INDEX(V_EXP_SC,ROWS($C$6:$C7))</f>
        <v>0</v>
      </c>
    </row>
    <row r="8" spans="1:70" ht="14.4" thickBot="1" x14ac:dyDescent="0.35">
      <c r="A8" s="105"/>
      <c r="B8" s="105"/>
      <c r="C8" s="898" t="s">
        <v>183</v>
      </c>
      <c r="D8" s="898"/>
      <c r="E8" s="898"/>
      <c r="F8" s="898"/>
      <c r="G8" s="895" t="str">
        <f>"as "&amp;" per "&amp;'Clinic Model'!C14&amp;" visit"</f>
        <v>as  per Occupational Therapy visit</v>
      </c>
      <c r="H8" s="895"/>
      <c r="I8" s="896">
        <v>0</v>
      </c>
      <c r="J8" s="897"/>
      <c r="K8" s="711">
        <f>'Assumptions (Revenue)'!$D$46*INDEX(V_EXP_SC,ROWS($C$6:$C8))</f>
        <v>0</v>
      </c>
      <c r="L8" s="711">
        <f>'Assumptions (Revenue)'!$D$46*INDEX(V_EXP_SC,ROWS($C$6:$C8))</f>
        <v>0</v>
      </c>
      <c r="M8" s="711">
        <f>'Assumptions (Revenue)'!$D$46*INDEX(V_EXP_SC,ROWS($C$6:$C8))</f>
        <v>0</v>
      </c>
      <c r="N8" s="711">
        <f>'Assumptions (Revenue)'!$D$46*INDEX(V_EXP_SC,ROWS($C$6:$C8))</f>
        <v>0</v>
      </c>
      <c r="O8" s="711">
        <f>'Assumptions (Revenue)'!$D$46*INDEX(V_EXP_SC,ROWS($C$6:$C8))</f>
        <v>0</v>
      </c>
      <c r="P8" s="711">
        <f>'Assumptions (Revenue)'!$D$46*INDEX(V_EXP_SC,ROWS($C$6:$C8))</f>
        <v>0</v>
      </c>
      <c r="Q8" s="711">
        <f>'Assumptions (Revenue)'!$D$46*INDEX(V_EXP_SC,ROWS($C$6:$C8))</f>
        <v>0</v>
      </c>
      <c r="R8" s="711">
        <f>'Assumptions (Revenue)'!$D$46*INDEX(V_EXP_SC,ROWS($C$6:$C8))</f>
        <v>0</v>
      </c>
      <c r="S8" s="711">
        <f>'Assumptions (Revenue)'!$D$46*INDEX(V_EXP_SC,ROWS($C$6:$C8))</f>
        <v>0</v>
      </c>
      <c r="T8" s="711">
        <f>'Assumptions (Revenue)'!$D$46*INDEX(V_EXP_SC,ROWS($C$6:$C8))</f>
        <v>0</v>
      </c>
      <c r="U8" s="711">
        <f>'Assumptions (Revenue)'!$D$46*INDEX(V_EXP_SC,ROWS($C$6:$C8))</f>
        <v>0</v>
      </c>
      <c r="V8" s="711">
        <f>'Assumptions (Revenue)'!$D$46*INDEX(V_EXP_SC,ROWS($C$6:$C8))</f>
        <v>0</v>
      </c>
      <c r="W8" s="711">
        <f>'Assumptions (Revenue)'!$E$46*INDEX(V_EXP_SC,ROWS($C$6:$C8))</f>
        <v>0</v>
      </c>
      <c r="X8" s="711">
        <f>'Assumptions (Revenue)'!$E$46*INDEX(V_EXP_SC,ROWS($C$6:$C8))</f>
        <v>0</v>
      </c>
      <c r="Y8" s="711">
        <f>'Assumptions (Revenue)'!$E$46*INDEX(V_EXP_SC,ROWS($C$6:$C8))</f>
        <v>0</v>
      </c>
      <c r="Z8" s="711">
        <f>'Assumptions (Revenue)'!$E$46*INDEX(V_EXP_SC,ROWS($C$6:$C8))</f>
        <v>0</v>
      </c>
      <c r="AA8" s="711">
        <f>'Assumptions (Revenue)'!$E$46*INDEX(V_EXP_SC,ROWS($C$6:$C8))</f>
        <v>0</v>
      </c>
      <c r="AB8" s="711">
        <f>'Assumptions (Revenue)'!$E$46*INDEX(V_EXP_SC,ROWS($C$6:$C8))</f>
        <v>0</v>
      </c>
      <c r="AC8" s="711">
        <f>'Assumptions (Revenue)'!$E$46*INDEX(V_EXP_SC,ROWS($C$6:$C8))</f>
        <v>0</v>
      </c>
      <c r="AD8" s="711">
        <f>'Assumptions (Revenue)'!$E$46*INDEX(V_EXP_SC,ROWS($C$6:$C8))</f>
        <v>0</v>
      </c>
      <c r="AE8" s="711">
        <f>'Assumptions (Revenue)'!$E$46*INDEX(V_EXP_SC,ROWS($C$6:$C8))</f>
        <v>0</v>
      </c>
      <c r="AF8" s="711">
        <f>'Assumptions (Revenue)'!$E$46*INDEX(V_EXP_SC,ROWS($C$6:$C8))</f>
        <v>0</v>
      </c>
      <c r="AG8" s="711">
        <f>'Assumptions (Revenue)'!$E$46*INDEX(V_EXP_SC,ROWS($C$6:$C8))</f>
        <v>0</v>
      </c>
      <c r="AH8" s="711">
        <f>'Assumptions (Revenue)'!$E$46*INDEX(V_EXP_SC,ROWS($C$6:$C8))</f>
        <v>0</v>
      </c>
      <c r="AI8" s="711">
        <f>'Assumptions (Revenue)'!$F$46*INDEX(V_EXP_SC,ROWS($C$6:$C8))</f>
        <v>0</v>
      </c>
      <c r="AJ8" s="711">
        <f>'Assumptions (Revenue)'!$F$46*INDEX(V_EXP_SC,ROWS($C$6:$C8))</f>
        <v>0</v>
      </c>
      <c r="AK8" s="711">
        <f>'Assumptions (Revenue)'!$F$46*INDEX(V_EXP_SC,ROWS($C$6:$C8))</f>
        <v>0</v>
      </c>
      <c r="AL8" s="711">
        <f>'Assumptions (Revenue)'!$F$46*INDEX(V_EXP_SC,ROWS($C$6:$C8))</f>
        <v>0</v>
      </c>
      <c r="AM8" s="711">
        <f>'Assumptions (Revenue)'!$F$46*INDEX(V_EXP_SC,ROWS($C$6:$C8))</f>
        <v>0</v>
      </c>
      <c r="AN8" s="711">
        <f>'Assumptions (Revenue)'!$F$46*INDEX(V_EXP_SC,ROWS($C$6:$C8))</f>
        <v>0</v>
      </c>
      <c r="AO8" s="711">
        <f>'Assumptions (Revenue)'!$F$46*INDEX(V_EXP_SC,ROWS($C$6:$C8))</f>
        <v>0</v>
      </c>
      <c r="AP8" s="711">
        <f>'Assumptions (Revenue)'!$F$46*INDEX(V_EXP_SC,ROWS($C$6:$C8))</f>
        <v>0</v>
      </c>
      <c r="AQ8" s="711">
        <f>'Assumptions (Revenue)'!$F$46*INDEX(V_EXP_SC,ROWS($C$6:$C8))</f>
        <v>0</v>
      </c>
      <c r="AR8" s="711">
        <f>'Assumptions (Revenue)'!$F$46*INDEX(V_EXP_SC,ROWS($C$6:$C8))</f>
        <v>0</v>
      </c>
      <c r="AS8" s="711">
        <f>'Assumptions (Revenue)'!$F$46*INDEX(V_EXP_SC,ROWS($C$6:$C8))</f>
        <v>0</v>
      </c>
      <c r="AT8" s="711">
        <f>'Assumptions (Revenue)'!$F$46*INDEX(V_EXP_SC,ROWS($C$6:$C8))</f>
        <v>0</v>
      </c>
      <c r="AU8" s="711">
        <f>'Assumptions (Revenue)'!$G$46*INDEX(V_EXP_SC,ROWS($C$6:$C8))</f>
        <v>0</v>
      </c>
      <c r="AV8" s="711">
        <f>'Assumptions (Revenue)'!$G$46*INDEX(V_EXP_SC,ROWS($C$6:$C8))</f>
        <v>0</v>
      </c>
      <c r="AW8" s="711">
        <f>'Assumptions (Revenue)'!$G$46*INDEX(V_EXP_SC,ROWS($C$6:$C8))</f>
        <v>0</v>
      </c>
      <c r="AX8" s="711">
        <f>'Assumptions (Revenue)'!$G$46*INDEX(V_EXP_SC,ROWS($C$6:$C8))</f>
        <v>0</v>
      </c>
      <c r="AY8" s="711">
        <f>'Assumptions (Revenue)'!$G$46*INDEX(V_EXP_SC,ROWS($C$6:$C8))</f>
        <v>0</v>
      </c>
      <c r="AZ8" s="711">
        <f>'Assumptions (Revenue)'!$G$46*INDEX(V_EXP_SC,ROWS($C$6:$C8))</f>
        <v>0</v>
      </c>
      <c r="BA8" s="711">
        <f>'Assumptions (Revenue)'!$G$46*INDEX(V_EXP_SC,ROWS($C$6:$C8))</f>
        <v>0</v>
      </c>
      <c r="BB8" s="711">
        <f>'Assumptions (Revenue)'!$G$46*INDEX(V_EXP_SC,ROWS($C$6:$C8))</f>
        <v>0</v>
      </c>
      <c r="BC8" s="711">
        <f>'Assumptions (Revenue)'!$G$46*INDEX(V_EXP_SC,ROWS($C$6:$C8))</f>
        <v>0</v>
      </c>
      <c r="BD8" s="711">
        <f>'Assumptions (Revenue)'!$G$46*INDEX(V_EXP_SC,ROWS($C$6:$C8))</f>
        <v>0</v>
      </c>
      <c r="BE8" s="711">
        <f>'Assumptions (Revenue)'!$G$46*INDEX(V_EXP_SC,ROWS($C$6:$C8))</f>
        <v>0</v>
      </c>
      <c r="BF8" s="711">
        <f>'Assumptions (Revenue)'!$G$46*INDEX(V_EXP_SC,ROWS($C$6:$C8))</f>
        <v>0</v>
      </c>
      <c r="BG8" s="711">
        <f>'Assumptions (Revenue)'!$H$46*INDEX(V_EXP_SC,ROWS($C$6:$C8))</f>
        <v>0</v>
      </c>
      <c r="BH8" s="711">
        <f>'Assumptions (Revenue)'!$H$46*INDEX(V_EXP_SC,ROWS($C$6:$C8))</f>
        <v>0</v>
      </c>
      <c r="BI8" s="711">
        <f>'Assumptions (Revenue)'!$H$46*INDEX(V_EXP_SC,ROWS($C$6:$C8))</f>
        <v>0</v>
      </c>
      <c r="BJ8" s="711">
        <f>'Assumptions (Revenue)'!$H$46*INDEX(V_EXP_SC,ROWS($C$6:$C8))</f>
        <v>0</v>
      </c>
      <c r="BK8" s="711">
        <f>'Assumptions (Revenue)'!$H$46*INDEX(V_EXP_SC,ROWS($C$6:$C8))</f>
        <v>0</v>
      </c>
      <c r="BL8" s="711">
        <f>'Assumptions (Revenue)'!$H$46*INDEX(V_EXP_SC,ROWS($C$6:$C8))</f>
        <v>0</v>
      </c>
      <c r="BM8" s="711">
        <f>'Assumptions (Revenue)'!$H$46*INDEX(V_EXP_SC,ROWS($C$6:$C8))</f>
        <v>0</v>
      </c>
      <c r="BN8" s="711">
        <f>'Assumptions (Revenue)'!$H$46*INDEX(V_EXP_SC,ROWS($C$6:$C8))</f>
        <v>0</v>
      </c>
      <c r="BO8" s="711">
        <f>'Assumptions (Revenue)'!$H$46*INDEX(V_EXP_SC,ROWS($C$6:$C8))</f>
        <v>0</v>
      </c>
      <c r="BP8" s="711">
        <f>'Assumptions (Revenue)'!$H$46*INDEX(V_EXP_SC,ROWS($C$6:$C8))</f>
        <v>0</v>
      </c>
      <c r="BQ8" s="711">
        <f>'Assumptions (Revenue)'!$H$46*INDEX(V_EXP_SC,ROWS($C$6:$C8))</f>
        <v>0</v>
      </c>
      <c r="BR8" s="711">
        <f>'Assumptions (Revenue)'!$H$46*INDEX(V_EXP_SC,ROWS($C$6:$C8))</f>
        <v>0</v>
      </c>
    </row>
    <row r="9" spans="1:70" ht="14.4" thickBot="1" x14ac:dyDescent="0.35">
      <c r="A9" s="105"/>
      <c r="B9" s="105"/>
      <c r="C9" s="898" t="s">
        <v>183</v>
      </c>
      <c r="D9" s="898"/>
      <c r="E9" s="898"/>
      <c r="F9" s="898"/>
      <c r="G9" s="895" t="str">
        <f>"as "&amp;" per "&amp;'Clinic Model'!C14&amp;" visit"</f>
        <v>as  per Occupational Therapy visit</v>
      </c>
      <c r="H9" s="895"/>
      <c r="I9" s="896">
        <v>0</v>
      </c>
      <c r="J9" s="897"/>
      <c r="K9" s="711">
        <f>'Assumptions (Revenue)'!$D$46*INDEX(V_EXP_SC,ROWS($C$6:$C9))</f>
        <v>0</v>
      </c>
      <c r="L9" s="711">
        <f>'Assumptions (Revenue)'!$D$46*INDEX(V_EXP_SC,ROWS($C$6:$C9))</f>
        <v>0</v>
      </c>
      <c r="M9" s="711">
        <f>'Assumptions (Revenue)'!$D$46*INDEX(V_EXP_SC,ROWS($C$6:$C9))</f>
        <v>0</v>
      </c>
      <c r="N9" s="711">
        <f>'Assumptions (Revenue)'!$D$46*INDEX(V_EXP_SC,ROWS($C$6:$C9))</f>
        <v>0</v>
      </c>
      <c r="O9" s="711">
        <f>'Assumptions (Revenue)'!$D$46*INDEX(V_EXP_SC,ROWS($C$6:$C9))</f>
        <v>0</v>
      </c>
      <c r="P9" s="711">
        <f>'Assumptions (Revenue)'!$D$46*INDEX(V_EXP_SC,ROWS($C$6:$C9))</f>
        <v>0</v>
      </c>
      <c r="Q9" s="711">
        <f>'Assumptions (Revenue)'!$D$46*INDEX(V_EXP_SC,ROWS($C$6:$C9))</f>
        <v>0</v>
      </c>
      <c r="R9" s="711">
        <f>'Assumptions (Revenue)'!$D$46*INDEX(V_EXP_SC,ROWS($C$6:$C9))</f>
        <v>0</v>
      </c>
      <c r="S9" s="711">
        <f>'Assumptions (Revenue)'!$D$46*INDEX(V_EXP_SC,ROWS($C$6:$C9))</f>
        <v>0</v>
      </c>
      <c r="T9" s="711">
        <f>'Assumptions (Revenue)'!$D$46*INDEX(V_EXP_SC,ROWS($C$6:$C9))</f>
        <v>0</v>
      </c>
      <c r="U9" s="711">
        <f>'Assumptions (Revenue)'!$D$46*INDEX(V_EXP_SC,ROWS($C$6:$C9))</f>
        <v>0</v>
      </c>
      <c r="V9" s="711">
        <f>'Assumptions (Revenue)'!$D$46*INDEX(V_EXP_SC,ROWS($C$6:$C9))</f>
        <v>0</v>
      </c>
      <c r="W9" s="711">
        <f>'Assumptions (Revenue)'!$E$46*INDEX(V_EXP_SC,ROWS($C$6:$C9))</f>
        <v>0</v>
      </c>
      <c r="X9" s="711">
        <f>'Assumptions (Revenue)'!$E$46*INDEX(V_EXP_SC,ROWS($C$6:$C9))</f>
        <v>0</v>
      </c>
      <c r="Y9" s="711">
        <f>'Assumptions (Revenue)'!$E$46*INDEX(V_EXP_SC,ROWS($C$6:$C9))</f>
        <v>0</v>
      </c>
      <c r="Z9" s="711">
        <f>'Assumptions (Revenue)'!$E$46*INDEX(V_EXP_SC,ROWS($C$6:$C9))</f>
        <v>0</v>
      </c>
      <c r="AA9" s="711">
        <f>'Assumptions (Revenue)'!$E$46*INDEX(V_EXP_SC,ROWS($C$6:$C9))</f>
        <v>0</v>
      </c>
      <c r="AB9" s="711">
        <f>'Assumptions (Revenue)'!$E$46*INDEX(V_EXP_SC,ROWS($C$6:$C9))</f>
        <v>0</v>
      </c>
      <c r="AC9" s="711">
        <f>'Assumptions (Revenue)'!$E$46*INDEX(V_EXP_SC,ROWS($C$6:$C9))</f>
        <v>0</v>
      </c>
      <c r="AD9" s="711">
        <f>'Assumptions (Revenue)'!$E$46*INDEX(V_EXP_SC,ROWS($C$6:$C9))</f>
        <v>0</v>
      </c>
      <c r="AE9" s="711">
        <f>'Assumptions (Revenue)'!$E$46*INDEX(V_EXP_SC,ROWS($C$6:$C9))</f>
        <v>0</v>
      </c>
      <c r="AF9" s="711">
        <f>'Assumptions (Revenue)'!$E$46*INDEX(V_EXP_SC,ROWS($C$6:$C9))</f>
        <v>0</v>
      </c>
      <c r="AG9" s="711">
        <f>'Assumptions (Revenue)'!$E$46*INDEX(V_EXP_SC,ROWS($C$6:$C9))</f>
        <v>0</v>
      </c>
      <c r="AH9" s="711">
        <f>'Assumptions (Revenue)'!$E$46*INDEX(V_EXP_SC,ROWS($C$6:$C9))</f>
        <v>0</v>
      </c>
      <c r="AI9" s="711">
        <f>'Assumptions (Revenue)'!$F$46*INDEX(V_EXP_SC,ROWS($C$6:$C9))</f>
        <v>0</v>
      </c>
      <c r="AJ9" s="711">
        <f>'Assumptions (Revenue)'!$F$46*INDEX(V_EXP_SC,ROWS($C$6:$C9))</f>
        <v>0</v>
      </c>
      <c r="AK9" s="711">
        <f>'Assumptions (Revenue)'!$F$46*INDEX(V_EXP_SC,ROWS($C$6:$C9))</f>
        <v>0</v>
      </c>
      <c r="AL9" s="711">
        <f>'Assumptions (Revenue)'!$F$46*INDEX(V_EXP_SC,ROWS($C$6:$C9))</f>
        <v>0</v>
      </c>
      <c r="AM9" s="711">
        <f>'Assumptions (Revenue)'!$F$46*INDEX(V_EXP_SC,ROWS($C$6:$C9))</f>
        <v>0</v>
      </c>
      <c r="AN9" s="711">
        <f>'Assumptions (Revenue)'!$F$46*INDEX(V_EXP_SC,ROWS($C$6:$C9))</f>
        <v>0</v>
      </c>
      <c r="AO9" s="711">
        <f>'Assumptions (Revenue)'!$F$46*INDEX(V_EXP_SC,ROWS($C$6:$C9))</f>
        <v>0</v>
      </c>
      <c r="AP9" s="711">
        <f>'Assumptions (Revenue)'!$F$46*INDEX(V_EXP_SC,ROWS($C$6:$C9))</f>
        <v>0</v>
      </c>
      <c r="AQ9" s="711">
        <f>'Assumptions (Revenue)'!$F$46*INDEX(V_EXP_SC,ROWS($C$6:$C9))</f>
        <v>0</v>
      </c>
      <c r="AR9" s="711">
        <f>'Assumptions (Revenue)'!$F$46*INDEX(V_EXP_SC,ROWS($C$6:$C9))</f>
        <v>0</v>
      </c>
      <c r="AS9" s="711">
        <f>'Assumptions (Revenue)'!$F$46*INDEX(V_EXP_SC,ROWS($C$6:$C9))</f>
        <v>0</v>
      </c>
      <c r="AT9" s="711">
        <f>'Assumptions (Revenue)'!$F$46*INDEX(V_EXP_SC,ROWS($C$6:$C9))</f>
        <v>0</v>
      </c>
      <c r="AU9" s="711">
        <f>'Assumptions (Revenue)'!$G$46*INDEX(V_EXP_SC,ROWS($C$6:$C9))</f>
        <v>0</v>
      </c>
      <c r="AV9" s="711">
        <f>'Assumptions (Revenue)'!$G$46*INDEX(V_EXP_SC,ROWS($C$6:$C9))</f>
        <v>0</v>
      </c>
      <c r="AW9" s="711">
        <f>'Assumptions (Revenue)'!$G$46*INDEX(V_EXP_SC,ROWS($C$6:$C9))</f>
        <v>0</v>
      </c>
      <c r="AX9" s="711">
        <f>'Assumptions (Revenue)'!$G$46*INDEX(V_EXP_SC,ROWS($C$6:$C9))</f>
        <v>0</v>
      </c>
      <c r="AY9" s="711">
        <f>'Assumptions (Revenue)'!$G$46*INDEX(V_EXP_SC,ROWS($C$6:$C9))</f>
        <v>0</v>
      </c>
      <c r="AZ9" s="711">
        <f>'Assumptions (Revenue)'!$G$46*INDEX(V_EXP_SC,ROWS($C$6:$C9))</f>
        <v>0</v>
      </c>
      <c r="BA9" s="711">
        <f>'Assumptions (Revenue)'!$G$46*INDEX(V_EXP_SC,ROWS($C$6:$C9))</f>
        <v>0</v>
      </c>
      <c r="BB9" s="711">
        <f>'Assumptions (Revenue)'!$G$46*INDEX(V_EXP_SC,ROWS($C$6:$C9))</f>
        <v>0</v>
      </c>
      <c r="BC9" s="711">
        <f>'Assumptions (Revenue)'!$G$46*INDEX(V_EXP_SC,ROWS($C$6:$C9))</f>
        <v>0</v>
      </c>
      <c r="BD9" s="711">
        <f>'Assumptions (Revenue)'!$G$46*INDEX(V_EXP_SC,ROWS($C$6:$C9))</f>
        <v>0</v>
      </c>
      <c r="BE9" s="711">
        <f>'Assumptions (Revenue)'!$G$46*INDEX(V_EXP_SC,ROWS($C$6:$C9))</f>
        <v>0</v>
      </c>
      <c r="BF9" s="711">
        <f>'Assumptions (Revenue)'!$G$46*INDEX(V_EXP_SC,ROWS($C$6:$C9))</f>
        <v>0</v>
      </c>
      <c r="BG9" s="711">
        <f>'Assumptions (Revenue)'!$H$46*INDEX(V_EXP_SC,ROWS($C$6:$C9))</f>
        <v>0</v>
      </c>
      <c r="BH9" s="711">
        <f>'Assumptions (Revenue)'!$H$46*INDEX(V_EXP_SC,ROWS($C$6:$C9))</f>
        <v>0</v>
      </c>
      <c r="BI9" s="711">
        <f>'Assumptions (Revenue)'!$H$46*INDEX(V_EXP_SC,ROWS($C$6:$C9))</f>
        <v>0</v>
      </c>
      <c r="BJ9" s="711">
        <f>'Assumptions (Revenue)'!$H$46*INDEX(V_EXP_SC,ROWS($C$6:$C9))</f>
        <v>0</v>
      </c>
      <c r="BK9" s="711">
        <f>'Assumptions (Revenue)'!$H$46*INDEX(V_EXP_SC,ROWS($C$6:$C9))</f>
        <v>0</v>
      </c>
      <c r="BL9" s="711">
        <f>'Assumptions (Revenue)'!$H$46*INDEX(V_EXP_SC,ROWS($C$6:$C9))</f>
        <v>0</v>
      </c>
      <c r="BM9" s="711">
        <f>'Assumptions (Revenue)'!$H$46*INDEX(V_EXP_SC,ROWS($C$6:$C9))</f>
        <v>0</v>
      </c>
      <c r="BN9" s="711">
        <f>'Assumptions (Revenue)'!$H$46*INDEX(V_EXP_SC,ROWS($C$6:$C9))</f>
        <v>0</v>
      </c>
      <c r="BO9" s="711">
        <f>'Assumptions (Revenue)'!$H$46*INDEX(V_EXP_SC,ROWS($C$6:$C9))</f>
        <v>0</v>
      </c>
      <c r="BP9" s="711">
        <f>'Assumptions (Revenue)'!$H$46*INDEX(V_EXP_SC,ROWS($C$6:$C9))</f>
        <v>0</v>
      </c>
      <c r="BQ9" s="711">
        <f>'Assumptions (Revenue)'!$H$46*INDEX(V_EXP_SC,ROWS($C$6:$C9))</f>
        <v>0</v>
      </c>
      <c r="BR9" s="711">
        <f>'Assumptions (Revenue)'!$H$46*INDEX(V_EXP_SC,ROWS($C$6:$C9))</f>
        <v>0</v>
      </c>
    </row>
    <row r="10" spans="1:70" ht="14.4" thickBot="1" x14ac:dyDescent="0.35">
      <c r="A10" s="105"/>
      <c r="B10" s="105"/>
      <c r="C10" s="898" t="s">
        <v>183</v>
      </c>
      <c r="D10" s="898"/>
      <c r="E10" s="898"/>
      <c r="F10" s="898"/>
      <c r="G10" s="895" t="str">
        <f>"as "&amp;" per "&amp;'Clinic Model'!C15&amp;" visit"</f>
        <v>as  per Physical Therapy visit</v>
      </c>
      <c r="H10" s="895"/>
      <c r="I10" s="896">
        <v>0</v>
      </c>
      <c r="J10" s="897"/>
      <c r="K10" s="711">
        <f>'Assumptions (Revenue)'!$D$47*INDEX(V_EXP_SC,ROWS($C$6:$C10))</f>
        <v>0</v>
      </c>
      <c r="L10" s="711">
        <f>'Assumptions (Revenue)'!$D$47*INDEX(V_EXP_SC,ROWS($C$6:$C10))</f>
        <v>0</v>
      </c>
      <c r="M10" s="711">
        <f>'Assumptions (Revenue)'!$D$47*INDEX(V_EXP_SC,ROWS($C$6:$C10))</f>
        <v>0</v>
      </c>
      <c r="N10" s="711">
        <f>'Assumptions (Revenue)'!$D$47*INDEX(V_EXP_SC,ROWS($C$6:$C10))</f>
        <v>0</v>
      </c>
      <c r="O10" s="711">
        <f>'Assumptions (Revenue)'!$D$47*INDEX(V_EXP_SC,ROWS($C$6:$C10))</f>
        <v>0</v>
      </c>
      <c r="P10" s="711">
        <f>'Assumptions (Revenue)'!$D$47*INDEX(V_EXP_SC,ROWS($C$6:$C10))</f>
        <v>0</v>
      </c>
      <c r="Q10" s="711">
        <f>'Assumptions (Revenue)'!$D$47*INDEX(V_EXP_SC,ROWS($C$6:$C10))</f>
        <v>0</v>
      </c>
      <c r="R10" s="711">
        <f>'Assumptions (Revenue)'!$D$47*INDEX(V_EXP_SC,ROWS($C$6:$C10))</f>
        <v>0</v>
      </c>
      <c r="S10" s="711">
        <f>'Assumptions (Revenue)'!$D$47*INDEX(V_EXP_SC,ROWS($C$6:$C10))</f>
        <v>0</v>
      </c>
      <c r="T10" s="711">
        <f>'Assumptions (Revenue)'!$D$47*INDEX(V_EXP_SC,ROWS($C$6:$C10))</f>
        <v>0</v>
      </c>
      <c r="U10" s="711">
        <f>'Assumptions (Revenue)'!$D$47*INDEX(V_EXP_SC,ROWS($C$6:$C10))</f>
        <v>0</v>
      </c>
      <c r="V10" s="711">
        <f>'Assumptions (Revenue)'!$D$47*INDEX(V_EXP_SC,ROWS($C$6:$C10))</f>
        <v>0</v>
      </c>
      <c r="W10" s="711">
        <f>'Assumptions (Revenue)'!$E$47*INDEX(V_EXP_SC,ROWS($C$6:$C10))</f>
        <v>0</v>
      </c>
      <c r="X10" s="711">
        <f>'Assumptions (Revenue)'!$E$47*INDEX(V_EXP_SC,ROWS($C$6:$C10))</f>
        <v>0</v>
      </c>
      <c r="Y10" s="711">
        <f>'Assumptions (Revenue)'!$E$47*INDEX(V_EXP_SC,ROWS($C$6:$C10))</f>
        <v>0</v>
      </c>
      <c r="Z10" s="711">
        <f>'Assumptions (Revenue)'!$E$47*INDEX(V_EXP_SC,ROWS($C$6:$C10))</f>
        <v>0</v>
      </c>
      <c r="AA10" s="711">
        <f>'Assumptions (Revenue)'!$E$47*INDEX(V_EXP_SC,ROWS($C$6:$C10))</f>
        <v>0</v>
      </c>
      <c r="AB10" s="711">
        <f>'Assumptions (Revenue)'!$E$47*INDEX(V_EXP_SC,ROWS($C$6:$C10))</f>
        <v>0</v>
      </c>
      <c r="AC10" s="711">
        <f>'Assumptions (Revenue)'!$E$47*INDEX(V_EXP_SC,ROWS($C$6:$C10))</f>
        <v>0</v>
      </c>
      <c r="AD10" s="711">
        <f>'Assumptions (Revenue)'!$E$47*INDEX(V_EXP_SC,ROWS($C$6:$C10))</f>
        <v>0</v>
      </c>
      <c r="AE10" s="711">
        <f>'Assumptions (Revenue)'!$E$47*INDEX(V_EXP_SC,ROWS($C$6:$C10))</f>
        <v>0</v>
      </c>
      <c r="AF10" s="711">
        <f>'Assumptions (Revenue)'!$E$47*INDEX(V_EXP_SC,ROWS($C$6:$C10))</f>
        <v>0</v>
      </c>
      <c r="AG10" s="711">
        <f>'Assumptions (Revenue)'!$E$47*INDEX(V_EXP_SC,ROWS($C$6:$C10))</f>
        <v>0</v>
      </c>
      <c r="AH10" s="711">
        <f>'Assumptions (Revenue)'!$E$47*INDEX(V_EXP_SC,ROWS($C$6:$C10))</f>
        <v>0</v>
      </c>
      <c r="AI10" s="711">
        <f>'Assumptions (Revenue)'!$F$47*INDEX(V_EXP_SC,ROWS($C$6:$C10))</f>
        <v>0</v>
      </c>
      <c r="AJ10" s="711">
        <f>'Assumptions (Revenue)'!$F$47*INDEX(V_EXP_SC,ROWS($C$6:$C10))</f>
        <v>0</v>
      </c>
      <c r="AK10" s="711">
        <f>'Assumptions (Revenue)'!$F$47*INDEX(V_EXP_SC,ROWS($C$6:$C10))</f>
        <v>0</v>
      </c>
      <c r="AL10" s="711">
        <f>'Assumptions (Revenue)'!$F$47*INDEX(V_EXP_SC,ROWS($C$6:$C10))</f>
        <v>0</v>
      </c>
      <c r="AM10" s="711">
        <f>'Assumptions (Revenue)'!$F$47*INDEX(V_EXP_SC,ROWS($C$6:$C10))</f>
        <v>0</v>
      </c>
      <c r="AN10" s="711">
        <f>'Assumptions (Revenue)'!$F$47*INDEX(V_EXP_SC,ROWS($C$6:$C10))</f>
        <v>0</v>
      </c>
      <c r="AO10" s="711">
        <f>'Assumptions (Revenue)'!$F$47*INDEX(V_EXP_SC,ROWS($C$6:$C10))</f>
        <v>0</v>
      </c>
      <c r="AP10" s="711">
        <f>'Assumptions (Revenue)'!$F$47*INDEX(V_EXP_SC,ROWS($C$6:$C10))</f>
        <v>0</v>
      </c>
      <c r="AQ10" s="711">
        <f>'Assumptions (Revenue)'!$F$47*INDEX(V_EXP_SC,ROWS($C$6:$C10))</f>
        <v>0</v>
      </c>
      <c r="AR10" s="711">
        <f>'Assumptions (Revenue)'!$F$47*INDEX(V_EXP_SC,ROWS($C$6:$C10))</f>
        <v>0</v>
      </c>
      <c r="AS10" s="711">
        <f>'Assumptions (Revenue)'!$F$47*INDEX(V_EXP_SC,ROWS($C$6:$C10))</f>
        <v>0</v>
      </c>
      <c r="AT10" s="711">
        <f>'Assumptions (Revenue)'!$F$47*INDEX(V_EXP_SC,ROWS($C$6:$C10))</f>
        <v>0</v>
      </c>
      <c r="AU10" s="711">
        <f>'Assumptions (Revenue)'!$G$47*INDEX(V_EXP_SC,ROWS($C$6:$C10))</f>
        <v>0</v>
      </c>
      <c r="AV10" s="711">
        <f>'Assumptions (Revenue)'!$G$47*INDEX(V_EXP_SC,ROWS($C$6:$C10))</f>
        <v>0</v>
      </c>
      <c r="AW10" s="711">
        <f>'Assumptions (Revenue)'!$G$47*INDEX(V_EXP_SC,ROWS($C$6:$C10))</f>
        <v>0</v>
      </c>
      <c r="AX10" s="711">
        <f>'Assumptions (Revenue)'!$G$47*INDEX(V_EXP_SC,ROWS($C$6:$C10))</f>
        <v>0</v>
      </c>
      <c r="AY10" s="711">
        <f>'Assumptions (Revenue)'!$G$47*INDEX(V_EXP_SC,ROWS($C$6:$C10))</f>
        <v>0</v>
      </c>
      <c r="AZ10" s="711">
        <f>'Assumptions (Revenue)'!$G$47*INDEX(V_EXP_SC,ROWS($C$6:$C10))</f>
        <v>0</v>
      </c>
      <c r="BA10" s="711">
        <f>'Assumptions (Revenue)'!$G$47*INDEX(V_EXP_SC,ROWS($C$6:$C10))</f>
        <v>0</v>
      </c>
      <c r="BB10" s="711">
        <f>'Assumptions (Revenue)'!$G$47*INDEX(V_EXP_SC,ROWS($C$6:$C10))</f>
        <v>0</v>
      </c>
      <c r="BC10" s="711">
        <f>'Assumptions (Revenue)'!$G$47*INDEX(V_EXP_SC,ROWS($C$6:$C10))</f>
        <v>0</v>
      </c>
      <c r="BD10" s="711">
        <f>'Assumptions (Revenue)'!$G$47*INDEX(V_EXP_SC,ROWS($C$6:$C10))</f>
        <v>0</v>
      </c>
      <c r="BE10" s="711">
        <f>'Assumptions (Revenue)'!$G$47*INDEX(V_EXP_SC,ROWS($C$6:$C10))</f>
        <v>0</v>
      </c>
      <c r="BF10" s="711">
        <f>'Assumptions (Revenue)'!$G$47*INDEX(V_EXP_SC,ROWS($C$6:$C10))</f>
        <v>0</v>
      </c>
      <c r="BG10" s="711">
        <f>'Assumptions (Revenue)'!$H$47*INDEX(V_EXP_SC,ROWS($C$6:$C10))</f>
        <v>0</v>
      </c>
      <c r="BH10" s="711">
        <f>'Assumptions (Revenue)'!$H$47*INDEX(V_EXP_SC,ROWS($C$6:$C10))</f>
        <v>0</v>
      </c>
      <c r="BI10" s="711">
        <f>'Assumptions (Revenue)'!$H$47*INDEX(V_EXP_SC,ROWS($C$6:$C10))</f>
        <v>0</v>
      </c>
      <c r="BJ10" s="711">
        <f>'Assumptions (Revenue)'!$H$47*INDEX(V_EXP_SC,ROWS($C$6:$C10))</f>
        <v>0</v>
      </c>
      <c r="BK10" s="711">
        <f>'Assumptions (Revenue)'!$H$47*INDEX(V_EXP_SC,ROWS($C$6:$C10))</f>
        <v>0</v>
      </c>
      <c r="BL10" s="711">
        <f>'Assumptions (Revenue)'!$H$47*INDEX(V_EXP_SC,ROWS($C$6:$C10))</f>
        <v>0</v>
      </c>
      <c r="BM10" s="711">
        <f>'Assumptions (Revenue)'!$H$47*INDEX(V_EXP_SC,ROWS($C$6:$C10))</f>
        <v>0</v>
      </c>
      <c r="BN10" s="711">
        <f>'Assumptions (Revenue)'!$H$47*INDEX(V_EXP_SC,ROWS($C$6:$C10))</f>
        <v>0</v>
      </c>
      <c r="BO10" s="711">
        <f>'Assumptions (Revenue)'!$H$47*INDEX(V_EXP_SC,ROWS($C$6:$C10))</f>
        <v>0</v>
      </c>
      <c r="BP10" s="711">
        <f>'Assumptions (Revenue)'!$H$47*INDEX(V_EXP_SC,ROWS($C$6:$C10))</f>
        <v>0</v>
      </c>
      <c r="BQ10" s="711">
        <f>'Assumptions (Revenue)'!$H$47*INDEX(V_EXP_SC,ROWS($C$6:$C10))</f>
        <v>0</v>
      </c>
      <c r="BR10" s="711">
        <f>'Assumptions (Revenue)'!$H$47*INDEX(V_EXP_SC,ROWS($C$6:$C10))</f>
        <v>0</v>
      </c>
    </row>
    <row r="11" spans="1:70" ht="14.4" thickBot="1" x14ac:dyDescent="0.35">
      <c r="A11" s="105"/>
      <c r="B11" s="105"/>
      <c r="C11" s="898" t="s">
        <v>183</v>
      </c>
      <c r="D11" s="898"/>
      <c r="E11" s="898"/>
      <c r="F11" s="898"/>
      <c r="G11" s="895" t="str">
        <f>"as "&amp;" per "&amp;'Clinic Model'!C15&amp;" visit"</f>
        <v>as  per Physical Therapy visit</v>
      </c>
      <c r="H11" s="895"/>
      <c r="I11" s="896">
        <v>0</v>
      </c>
      <c r="J11" s="897"/>
      <c r="K11" s="711">
        <f>'Assumptions (Revenue)'!$D$47*INDEX(V_EXP_SC,ROWS($C$6:$C11))</f>
        <v>0</v>
      </c>
      <c r="L11" s="711">
        <f>'Assumptions (Revenue)'!$D$47*INDEX(V_EXP_SC,ROWS($C$6:$C11))</f>
        <v>0</v>
      </c>
      <c r="M11" s="711">
        <f>'Assumptions (Revenue)'!$D$47*INDEX(V_EXP_SC,ROWS($C$6:$C11))</f>
        <v>0</v>
      </c>
      <c r="N11" s="711">
        <f>'Assumptions (Revenue)'!$D$47*INDEX(V_EXP_SC,ROWS($C$6:$C11))</f>
        <v>0</v>
      </c>
      <c r="O11" s="711">
        <f>'Assumptions (Revenue)'!$D$47*INDEX(V_EXP_SC,ROWS($C$6:$C11))</f>
        <v>0</v>
      </c>
      <c r="P11" s="711">
        <f>'Assumptions (Revenue)'!$D$47*INDEX(V_EXP_SC,ROWS($C$6:$C11))</f>
        <v>0</v>
      </c>
      <c r="Q11" s="711">
        <f>'Assumptions (Revenue)'!$D$47*INDEX(V_EXP_SC,ROWS($C$6:$C11))</f>
        <v>0</v>
      </c>
      <c r="R11" s="711">
        <f>'Assumptions (Revenue)'!$D$47*INDEX(V_EXP_SC,ROWS($C$6:$C11))</f>
        <v>0</v>
      </c>
      <c r="S11" s="711">
        <f>'Assumptions (Revenue)'!$D$47*INDEX(V_EXP_SC,ROWS($C$6:$C11))</f>
        <v>0</v>
      </c>
      <c r="T11" s="711">
        <f>'Assumptions (Revenue)'!$D$47*INDEX(V_EXP_SC,ROWS($C$6:$C11))</f>
        <v>0</v>
      </c>
      <c r="U11" s="711">
        <f>'Assumptions (Revenue)'!$D$47*INDEX(V_EXP_SC,ROWS($C$6:$C11))</f>
        <v>0</v>
      </c>
      <c r="V11" s="711">
        <f>'Assumptions (Revenue)'!$D$47*INDEX(V_EXP_SC,ROWS($C$6:$C11))</f>
        <v>0</v>
      </c>
      <c r="W11" s="711">
        <f>'Assumptions (Revenue)'!$E$47*INDEX(V_EXP_SC,ROWS($C$6:$C11))</f>
        <v>0</v>
      </c>
      <c r="X11" s="711">
        <f>'Assumptions (Revenue)'!$E$47*INDEX(V_EXP_SC,ROWS($C$6:$C11))</f>
        <v>0</v>
      </c>
      <c r="Y11" s="711">
        <f>'Assumptions (Revenue)'!$E$47*INDEX(V_EXP_SC,ROWS($C$6:$C11))</f>
        <v>0</v>
      </c>
      <c r="Z11" s="711">
        <f>'Assumptions (Revenue)'!$E$47*INDEX(V_EXP_SC,ROWS($C$6:$C11))</f>
        <v>0</v>
      </c>
      <c r="AA11" s="711">
        <f>'Assumptions (Revenue)'!$E$47*INDEX(V_EXP_SC,ROWS($C$6:$C11))</f>
        <v>0</v>
      </c>
      <c r="AB11" s="711">
        <f>'Assumptions (Revenue)'!$E$47*INDEX(V_EXP_SC,ROWS($C$6:$C11))</f>
        <v>0</v>
      </c>
      <c r="AC11" s="711">
        <f>'Assumptions (Revenue)'!$E$47*INDEX(V_EXP_SC,ROWS($C$6:$C11))</f>
        <v>0</v>
      </c>
      <c r="AD11" s="711">
        <f>'Assumptions (Revenue)'!$E$47*INDEX(V_EXP_SC,ROWS($C$6:$C11))</f>
        <v>0</v>
      </c>
      <c r="AE11" s="711">
        <f>'Assumptions (Revenue)'!$E$47*INDEX(V_EXP_SC,ROWS($C$6:$C11))</f>
        <v>0</v>
      </c>
      <c r="AF11" s="711">
        <f>'Assumptions (Revenue)'!$E$47*INDEX(V_EXP_SC,ROWS($C$6:$C11))</f>
        <v>0</v>
      </c>
      <c r="AG11" s="711">
        <f>'Assumptions (Revenue)'!$E$47*INDEX(V_EXP_SC,ROWS($C$6:$C11))</f>
        <v>0</v>
      </c>
      <c r="AH11" s="711">
        <f>'Assumptions (Revenue)'!$E$47*INDEX(V_EXP_SC,ROWS($C$6:$C11))</f>
        <v>0</v>
      </c>
      <c r="AI11" s="711">
        <f>'Assumptions (Revenue)'!$F$47*INDEX(V_EXP_SC,ROWS($C$6:$C11))</f>
        <v>0</v>
      </c>
      <c r="AJ11" s="711">
        <f>'Assumptions (Revenue)'!$F$47*INDEX(V_EXP_SC,ROWS($C$6:$C11))</f>
        <v>0</v>
      </c>
      <c r="AK11" s="711">
        <f>'Assumptions (Revenue)'!$F$47*INDEX(V_EXP_SC,ROWS($C$6:$C11))</f>
        <v>0</v>
      </c>
      <c r="AL11" s="711">
        <f>'Assumptions (Revenue)'!$F$47*INDEX(V_EXP_SC,ROWS($C$6:$C11))</f>
        <v>0</v>
      </c>
      <c r="AM11" s="711">
        <f>'Assumptions (Revenue)'!$F$47*INDEX(V_EXP_SC,ROWS($C$6:$C11))</f>
        <v>0</v>
      </c>
      <c r="AN11" s="711">
        <f>'Assumptions (Revenue)'!$F$47*INDEX(V_EXP_SC,ROWS($C$6:$C11))</f>
        <v>0</v>
      </c>
      <c r="AO11" s="711">
        <f>'Assumptions (Revenue)'!$F$47*INDEX(V_EXP_SC,ROWS($C$6:$C11))</f>
        <v>0</v>
      </c>
      <c r="AP11" s="711">
        <f>'Assumptions (Revenue)'!$F$47*INDEX(V_EXP_SC,ROWS($C$6:$C11))</f>
        <v>0</v>
      </c>
      <c r="AQ11" s="711">
        <f>'Assumptions (Revenue)'!$F$47*INDEX(V_EXP_SC,ROWS($C$6:$C11))</f>
        <v>0</v>
      </c>
      <c r="AR11" s="711">
        <f>'Assumptions (Revenue)'!$F$47*INDEX(V_EXP_SC,ROWS($C$6:$C11))</f>
        <v>0</v>
      </c>
      <c r="AS11" s="711">
        <f>'Assumptions (Revenue)'!$F$47*INDEX(V_EXP_SC,ROWS($C$6:$C11))</f>
        <v>0</v>
      </c>
      <c r="AT11" s="711">
        <f>'Assumptions (Revenue)'!$F$47*INDEX(V_EXP_SC,ROWS($C$6:$C11))</f>
        <v>0</v>
      </c>
      <c r="AU11" s="711">
        <f>'Assumptions (Revenue)'!$G$47*INDEX(V_EXP_SC,ROWS($C$6:$C11))</f>
        <v>0</v>
      </c>
      <c r="AV11" s="711">
        <f>'Assumptions (Revenue)'!$G$47*INDEX(V_EXP_SC,ROWS($C$6:$C11))</f>
        <v>0</v>
      </c>
      <c r="AW11" s="711">
        <f>'Assumptions (Revenue)'!$G$47*INDEX(V_EXP_SC,ROWS($C$6:$C11))</f>
        <v>0</v>
      </c>
      <c r="AX11" s="711">
        <f>'Assumptions (Revenue)'!$G$47*INDEX(V_EXP_SC,ROWS($C$6:$C11))</f>
        <v>0</v>
      </c>
      <c r="AY11" s="711">
        <f>'Assumptions (Revenue)'!$G$47*INDEX(V_EXP_SC,ROWS($C$6:$C11))</f>
        <v>0</v>
      </c>
      <c r="AZ11" s="711">
        <f>'Assumptions (Revenue)'!$G$47*INDEX(V_EXP_SC,ROWS($C$6:$C11))</f>
        <v>0</v>
      </c>
      <c r="BA11" s="711">
        <f>'Assumptions (Revenue)'!$G$47*INDEX(V_EXP_SC,ROWS($C$6:$C11))</f>
        <v>0</v>
      </c>
      <c r="BB11" s="711">
        <f>'Assumptions (Revenue)'!$G$47*INDEX(V_EXP_SC,ROWS($C$6:$C11))</f>
        <v>0</v>
      </c>
      <c r="BC11" s="711">
        <f>'Assumptions (Revenue)'!$G$47*INDEX(V_EXP_SC,ROWS($C$6:$C11))</f>
        <v>0</v>
      </c>
      <c r="BD11" s="711">
        <f>'Assumptions (Revenue)'!$G$47*INDEX(V_EXP_SC,ROWS($C$6:$C11))</f>
        <v>0</v>
      </c>
      <c r="BE11" s="711">
        <f>'Assumptions (Revenue)'!$G$47*INDEX(V_EXP_SC,ROWS($C$6:$C11))</f>
        <v>0</v>
      </c>
      <c r="BF11" s="711">
        <f>'Assumptions (Revenue)'!$G$47*INDEX(V_EXP_SC,ROWS($C$6:$C11))</f>
        <v>0</v>
      </c>
      <c r="BG11" s="711">
        <f>'Assumptions (Revenue)'!$H$47*INDEX(V_EXP_SC,ROWS($C$6:$C11))</f>
        <v>0</v>
      </c>
      <c r="BH11" s="711">
        <f>'Assumptions (Revenue)'!$H$47*INDEX(V_EXP_SC,ROWS($C$6:$C11))</f>
        <v>0</v>
      </c>
      <c r="BI11" s="711">
        <f>'Assumptions (Revenue)'!$H$47*INDEX(V_EXP_SC,ROWS($C$6:$C11))</f>
        <v>0</v>
      </c>
      <c r="BJ11" s="711">
        <f>'Assumptions (Revenue)'!$H$47*INDEX(V_EXP_SC,ROWS($C$6:$C11))</f>
        <v>0</v>
      </c>
      <c r="BK11" s="711">
        <f>'Assumptions (Revenue)'!$H$47*INDEX(V_EXP_SC,ROWS($C$6:$C11))</f>
        <v>0</v>
      </c>
      <c r="BL11" s="711">
        <f>'Assumptions (Revenue)'!$H$47*INDEX(V_EXP_SC,ROWS($C$6:$C11))</f>
        <v>0</v>
      </c>
      <c r="BM11" s="711">
        <f>'Assumptions (Revenue)'!$H$47*INDEX(V_EXP_SC,ROWS($C$6:$C11))</f>
        <v>0</v>
      </c>
      <c r="BN11" s="711">
        <f>'Assumptions (Revenue)'!$H$47*INDEX(V_EXP_SC,ROWS($C$6:$C11))</f>
        <v>0</v>
      </c>
      <c r="BO11" s="711">
        <f>'Assumptions (Revenue)'!$H$47*INDEX(V_EXP_SC,ROWS($C$6:$C11))</f>
        <v>0</v>
      </c>
      <c r="BP11" s="711">
        <f>'Assumptions (Revenue)'!$H$47*INDEX(V_EXP_SC,ROWS($C$6:$C11))</f>
        <v>0</v>
      </c>
      <c r="BQ11" s="711">
        <f>'Assumptions (Revenue)'!$H$47*INDEX(V_EXP_SC,ROWS($C$6:$C11))</f>
        <v>0</v>
      </c>
      <c r="BR11" s="711">
        <f>'Assumptions (Revenue)'!$H$47*INDEX(V_EXP_SC,ROWS($C$6:$C11))</f>
        <v>0</v>
      </c>
    </row>
    <row r="12" spans="1:70" ht="14.4" thickBot="1" x14ac:dyDescent="0.35">
      <c r="A12" s="105"/>
      <c r="B12" s="105"/>
      <c r="C12" s="898" t="s">
        <v>183</v>
      </c>
      <c r="D12" s="898"/>
      <c r="E12" s="898"/>
      <c r="F12" s="898"/>
      <c r="G12" s="895" t="str">
        <f>"as "&amp;" per "&amp;'Clinic Model'!C16&amp;" visit"</f>
        <v>as  per Speech &amp; Language Pathology visit</v>
      </c>
      <c r="H12" s="895"/>
      <c r="I12" s="896">
        <v>0</v>
      </c>
      <c r="J12" s="897"/>
      <c r="K12" s="712">
        <f>'Assumptions (Revenue)'!$D$48*INDEX(V_EXP_SC,ROWS($C$6:$C12))</f>
        <v>0</v>
      </c>
      <c r="L12" s="712">
        <f>'Assumptions (Revenue)'!$D$48*INDEX(V_EXP_SC,ROWS($C$6:$C12))</f>
        <v>0</v>
      </c>
      <c r="M12" s="712">
        <f>'Assumptions (Revenue)'!$D$48*INDEX(V_EXP_SC,ROWS($C$6:$C12))</f>
        <v>0</v>
      </c>
      <c r="N12" s="712">
        <f>'Assumptions (Revenue)'!$D$48*INDEX(V_EXP_SC,ROWS($C$6:$C12))</f>
        <v>0</v>
      </c>
      <c r="O12" s="712">
        <f>'Assumptions (Revenue)'!$D$48*INDEX(V_EXP_SC,ROWS($C$6:$C12))</f>
        <v>0</v>
      </c>
      <c r="P12" s="712">
        <f>'Assumptions (Revenue)'!$D$48*INDEX(V_EXP_SC,ROWS($C$6:$C12))</f>
        <v>0</v>
      </c>
      <c r="Q12" s="712">
        <f>'Assumptions (Revenue)'!$D$48*INDEX(V_EXP_SC,ROWS($C$6:$C12))</f>
        <v>0</v>
      </c>
      <c r="R12" s="712">
        <f>'Assumptions (Revenue)'!$D$48*INDEX(V_EXP_SC,ROWS($C$6:$C12))</f>
        <v>0</v>
      </c>
      <c r="S12" s="712">
        <f>'Assumptions (Revenue)'!$D$48*INDEX(V_EXP_SC,ROWS($C$6:$C12))</f>
        <v>0</v>
      </c>
      <c r="T12" s="712">
        <f>'Assumptions (Revenue)'!$D$48*INDEX(V_EXP_SC,ROWS($C$6:$C12))</f>
        <v>0</v>
      </c>
      <c r="U12" s="712">
        <f>'Assumptions (Revenue)'!$D$48*INDEX(V_EXP_SC,ROWS($C$6:$C12))</f>
        <v>0</v>
      </c>
      <c r="V12" s="712">
        <f>'Assumptions (Revenue)'!$D$48*INDEX(V_EXP_SC,ROWS($C$6:$C12))</f>
        <v>0</v>
      </c>
      <c r="W12" s="712">
        <f>'Assumptions (Revenue)'!$E$48*INDEX(V_EXP_SC,ROWS($C$6:$C12))</f>
        <v>0</v>
      </c>
      <c r="X12" s="712">
        <f>'Assumptions (Revenue)'!$E$48*INDEX(V_EXP_SC,ROWS($C$6:$C12))</f>
        <v>0</v>
      </c>
      <c r="Y12" s="712">
        <f>'Assumptions (Revenue)'!$E$48*INDEX(V_EXP_SC,ROWS($C$6:$C12))</f>
        <v>0</v>
      </c>
      <c r="Z12" s="712">
        <f>'Assumptions (Revenue)'!$E$48*INDEX(V_EXP_SC,ROWS($C$6:$C12))</f>
        <v>0</v>
      </c>
      <c r="AA12" s="712">
        <f>'Assumptions (Revenue)'!$E$48*INDEX(V_EXP_SC,ROWS($C$6:$C12))</f>
        <v>0</v>
      </c>
      <c r="AB12" s="712">
        <f>'Assumptions (Revenue)'!$E$48*INDEX(V_EXP_SC,ROWS($C$6:$C12))</f>
        <v>0</v>
      </c>
      <c r="AC12" s="712">
        <f>'Assumptions (Revenue)'!$E$48*INDEX(V_EXP_SC,ROWS($C$6:$C12))</f>
        <v>0</v>
      </c>
      <c r="AD12" s="712">
        <f>'Assumptions (Revenue)'!$E$48*INDEX(V_EXP_SC,ROWS($C$6:$C12))</f>
        <v>0</v>
      </c>
      <c r="AE12" s="712">
        <f>'Assumptions (Revenue)'!$E$48*INDEX(V_EXP_SC,ROWS($C$6:$C12))</f>
        <v>0</v>
      </c>
      <c r="AF12" s="712">
        <f>'Assumptions (Revenue)'!$E$48*INDEX(V_EXP_SC,ROWS($C$6:$C12))</f>
        <v>0</v>
      </c>
      <c r="AG12" s="712">
        <f>'Assumptions (Revenue)'!$E$48*INDEX(V_EXP_SC,ROWS($C$6:$C12))</f>
        <v>0</v>
      </c>
      <c r="AH12" s="712">
        <f>'Assumptions (Revenue)'!$E$48*INDEX(V_EXP_SC,ROWS($C$6:$C12))</f>
        <v>0</v>
      </c>
      <c r="AI12" s="712">
        <f>'Assumptions (Revenue)'!$F$48*INDEX(V_EXP_SC,ROWS($C$6:$C12))</f>
        <v>0</v>
      </c>
      <c r="AJ12" s="712">
        <f>'Assumptions (Revenue)'!$F$48*INDEX(V_EXP_SC,ROWS($C$6:$C12))</f>
        <v>0</v>
      </c>
      <c r="AK12" s="712">
        <f>'Assumptions (Revenue)'!$F$48*INDEX(V_EXP_SC,ROWS($C$6:$C12))</f>
        <v>0</v>
      </c>
      <c r="AL12" s="712">
        <f>'Assumptions (Revenue)'!$F$48*INDEX(V_EXP_SC,ROWS($C$6:$C12))</f>
        <v>0</v>
      </c>
      <c r="AM12" s="712">
        <f>'Assumptions (Revenue)'!$F$48*INDEX(V_EXP_SC,ROWS($C$6:$C12))</f>
        <v>0</v>
      </c>
      <c r="AN12" s="712">
        <f>'Assumptions (Revenue)'!$F$48*INDEX(V_EXP_SC,ROWS($C$6:$C12))</f>
        <v>0</v>
      </c>
      <c r="AO12" s="712">
        <f>'Assumptions (Revenue)'!$F$48*INDEX(V_EXP_SC,ROWS($C$6:$C12))</f>
        <v>0</v>
      </c>
      <c r="AP12" s="712">
        <f>'Assumptions (Revenue)'!$F$48*INDEX(V_EXP_SC,ROWS($C$6:$C12))</f>
        <v>0</v>
      </c>
      <c r="AQ12" s="712">
        <f>'Assumptions (Revenue)'!$F$48*INDEX(V_EXP_SC,ROWS($C$6:$C12))</f>
        <v>0</v>
      </c>
      <c r="AR12" s="712">
        <f>'Assumptions (Revenue)'!$F$48*INDEX(V_EXP_SC,ROWS($C$6:$C12))</f>
        <v>0</v>
      </c>
      <c r="AS12" s="712">
        <f>'Assumptions (Revenue)'!$F$48*INDEX(V_EXP_SC,ROWS($C$6:$C12))</f>
        <v>0</v>
      </c>
      <c r="AT12" s="712">
        <f>'Assumptions (Revenue)'!$F$48*INDEX(V_EXP_SC,ROWS($C$6:$C12))</f>
        <v>0</v>
      </c>
      <c r="AU12" s="712">
        <f>'Assumptions (Revenue)'!$G$48*INDEX(V_EXP_SC,ROWS($C$6:$C12))</f>
        <v>0</v>
      </c>
      <c r="AV12" s="712">
        <f>'Assumptions (Revenue)'!$G$48*INDEX(V_EXP_SC,ROWS($C$6:$C12))</f>
        <v>0</v>
      </c>
      <c r="AW12" s="712">
        <f>'Assumptions (Revenue)'!$G$48*INDEX(V_EXP_SC,ROWS($C$6:$C12))</f>
        <v>0</v>
      </c>
      <c r="AX12" s="712">
        <f>'Assumptions (Revenue)'!$G$48*INDEX(V_EXP_SC,ROWS($C$6:$C12))</f>
        <v>0</v>
      </c>
      <c r="AY12" s="712">
        <f>'Assumptions (Revenue)'!$G$48*INDEX(V_EXP_SC,ROWS($C$6:$C12))</f>
        <v>0</v>
      </c>
      <c r="AZ12" s="712">
        <f>'Assumptions (Revenue)'!$G$48*INDEX(V_EXP_SC,ROWS($C$6:$C12))</f>
        <v>0</v>
      </c>
      <c r="BA12" s="712">
        <f>'Assumptions (Revenue)'!$G$48*INDEX(V_EXP_SC,ROWS($C$6:$C12))</f>
        <v>0</v>
      </c>
      <c r="BB12" s="712">
        <f>'Assumptions (Revenue)'!$G$48*INDEX(V_EXP_SC,ROWS($C$6:$C12))</f>
        <v>0</v>
      </c>
      <c r="BC12" s="712">
        <f>'Assumptions (Revenue)'!$G$48*INDEX(V_EXP_SC,ROWS($C$6:$C12))</f>
        <v>0</v>
      </c>
      <c r="BD12" s="712">
        <f>'Assumptions (Revenue)'!$G$48*INDEX(V_EXP_SC,ROWS($C$6:$C12))</f>
        <v>0</v>
      </c>
      <c r="BE12" s="712">
        <f>'Assumptions (Revenue)'!$G$48*INDEX(V_EXP_SC,ROWS($C$6:$C12))</f>
        <v>0</v>
      </c>
      <c r="BF12" s="712">
        <f>'Assumptions (Revenue)'!$G$48*INDEX(V_EXP_SC,ROWS($C$6:$C12))</f>
        <v>0</v>
      </c>
      <c r="BG12" s="712">
        <f>'Assumptions (Revenue)'!$H$48*INDEX(V_EXP_SC,ROWS($C$6:$C12))</f>
        <v>0</v>
      </c>
      <c r="BH12" s="712">
        <f>'Assumptions (Revenue)'!$H$48*INDEX(V_EXP_SC,ROWS($C$6:$C12))</f>
        <v>0</v>
      </c>
      <c r="BI12" s="712">
        <f>'Assumptions (Revenue)'!$H$48*INDEX(V_EXP_SC,ROWS($C$6:$C12))</f>
        <v>0</v>
      </c>
      <c r="BJ12" s="712">
        <f>'Assumptions (Revenue)'!$H$48*INDEX(V_EXP_SC,ROWS($C$6:$C12))</f>
        <v>0</v>
      </c>
      <c r="BK12" s="712">
        <f>'Assumptions (Revenue)'!$H$48*INDEX(V_EXP_SC,ROWS($C$6:$C12))</f>
        <v>0</v>
      </c>
      <c r="BL12" s="712">
        <f>'Assumptions (Revenue)'!$H$48*INDEX(V_EXP_SC,ROWS($C$6:$C12))</f>
        <v>0</v>
      </c>
      <c r="BM12" s="712">
        <f>'Assumptions (Revenue)'!$H$48*INDEX(V_EXP_SC,ROWS($C$6:$C12))</f>
        <v>0</v>
      </c>
      <c r="BN12" s="712">
        <f>'Assumptions (Revenue)'!$H$48*INDEX(V_EXP_SC,ROWS($C$6:$C12))</f>
        <v>0</v>
      </c>
      <c r="BO12" s="712">
        <f>'Assumptions (Revenue)'!$H$48*INDEX(V_EXP_SC,ROWS($C$6:$C12))</f>
        <v>0</v>
      </c>
      <c r="BP12" s="712">
        <f>'Assumptions (Revenue)'!$H$48*INDEX(V_EXP_SC,ROWS($C$6:$C12))</f>
        <v>0</v>
      </c>
      <c r="BQ12" s="712">
        <f>'Assumptions (Revenue)'!$H$48*INDEX(V_EXP_SC,ROWS($C$6:$C12))</f>
        <v>0</v>
      </c>
      <c r="BR12" s="712">
        <f>'Assumptions (Revenue)'!$H$48*INDEX(V_EXP_SC,ROWS($C$6:$C12))</f>
        <v>0</v>
      </c>
    </row>
    <row r="13" spans="1:70" ht="14.4" thickBot="1" x14ac:dyDescent="0.35">
      <c r="A13" s="105"/>
      <c r="B13" s="105"/>
      <c r="C13" s="898" t="s">
        <v>183</v>
      </c>
      <c r="D13" s="898"/>
      <c r="E13" s="898"/>
      <c r="F13" s="898"/>
      <c r="G13" s="895" t="str">
        <f>"as "&amp;" per "&amp;'Clinic Model'!C16&amp;" visit"</f>
        <v>as  per Speech &amp; Language Pathology visit</v>
      </c>
      <c r="H13" s="895"/>
      <c r="I13" s="896">
        <v>0</v>
      </c>
      <c r="J13" s="897"/>
      <c r="K13" s="712">
        <f>'Assumptions (Revenue)'!$D$48*INDEX(V_EXP_SC,ROWS($C$6:$C13))</f>
        <v>0</v>
      </c>
      <c r="L13" s="712">
        <f>'Assumptions (Revenue)'!$D$48*INDEX(V_EXP_SC,ROWS($C$6:$C13))</f>
        <v>0</v>
      </c>
      <c r="M13" s="712">
        <f>'Assumptions (Revenue)'!$D$48*INDEX(V_EXP_SC,ROWS($C$6:$C13))</f>
        <v>0</v>
      </c>
      <c r="N13" s="712">
        <f>'Assumptions (Revenue)'!$D$48*INDEX(V_EXP_SC,ROWS($C$6:$C13))</f>
        <v>0</v>
      </c>
      <c r="O13" s="712">
        <f>'Assumptions (Revenue)'!$D$48*INDEX(V_EXP_SC,ROWS($C$6:$C13))</f>
        <v>0</v>
      </c>
      <c r="P13" s="712">
        <f>'Assumptions (Revenue)'!$D$48*INDEX(V_EXP_SC,ROWS($C$6:$C13))</f>
        <v>0</v>
      </c>
      <c r="Q13" s="712">
        <f>'Assumptions (Revenue)'!$D$48*INDEX(V_EXP_SC,ROWS($C$6:$C13))</f>
        <v>0</v>
      </c>
      <c r="R13" s="712">
        <f>'Assumptions (Revenue)'!$D$48*INDEX(V_EXP_SC,ROWS($C$6:$C13))</f>
        <v>0</v>
      </c>
      <c r="S13" s="712">
        <f>'Assumptions (Revenue)'!$D$48*INDEX(V_EXP_SC,ROWS($C$6:$C13))</f>
        <v>0</v>
      </c>
      <c r="T13" s="712">
        <f>'Assumptions (Revenue)'!$D$48*INDEX(V_EXP_SC,ROWS($C$6:$C13))</f>
        <v>0</v>
      </c>
      <c r="U13" s="712">
        <f>'Assumptions (Revenue)'!$D$48*INDEX(V_EXP_SC,ROWS($C$6:$C13))</f>
        <v>0</v>
      </c>
      <c r="V13" s="712">
        <f>'Assumptions (Revenue)'!$D$48*INDEX(V_EXP_SC,ROWS($C$6:$C13))</f>
        <v>0</v>
      </c>
      <c r="W13" s="712">
        <f>'Assumptions (Revenue)'!$E$48*INDEX(V_EXP_SC,ROWS($C$6:$C13))</f>
        <v>0</v>
      </c>
      <c r="X13" s="712">
        <f>'Assumptions (Revenue)'!$E$48*INDEX(V_EXP_SC,ROWS($C$6:$C13))</f>
        <v>0</v>
      </c>
      <c r="Y13" s="712">
        <f>'Assumptions (Revenue)'!$E$48*INDEX(V_EXP_SC,ROWS($C$6:$C13))</f>
        <v>0</v>
      </c>
      <c r="Z13" s="712">
        <f>'Assumptions (Revenue)'!$E$48*INDEX(V_EXP_SC,ROWS($C$6:$C13))</f>
        <v>0</v>
      </c>
      <c r="AA13" s="712">
        <f>'Assumptions (Revenue)'!$E$48*INDEX(V_EXP_SC,ROWS($C$6:$C13))</f>
        <v>0</v>
      </c>
      <c r="AB13" s="712">
        <f>'Assumptions (Revenue)'!$E$48*INDEX(V_EXP_SC,ROWS($C$6:$C13))</f>
        <v>0</v>
      </c>
      <c r="AC13" s="712">
        <f>'Assumptions (Revenue)'!$E$48*INDEX(V_EXP_SC,ROWS($C$6:$C13))</f>
        <v>0</v>
      </c>
      <c r="AD13" s="712">
        <f>'Assumptions (Revenue)'!$E$48*INDEX(V_EXP_SC,ROWS($C$6:$C13))</f>
        <v>0</v>
      </c>
      <c r="AE13" s="712">
        <f>'Assumptions (Revenue)'!$E$48*INDEX(V_EXP_SC,ROWS($C$6:$C13))</f>
        <v>0</v>
      </c>
      <c r="AF13" s="712">
        <f>'Assumptions (Revenue)'!$E$48*INDEX(V_EXP_SC,ROWS($C$6:$C13))</f>
        <v>0</v>
      </c>
      <c r="AG13" s="712">
        <f>'Assumptions (Revenue)'!$E$48*INDEX(V_EXP_SC,ROWS($C$6:$C13))</f>
        <v>0</v>
      </c>
      <c r="AH13" s="712">
        <f>'Assumptions (Revenue)'!$E$48*INDEX(V_EXP_SC,ROWS($C$6:$C13))</f>
        <v>0</v>
      </c>
      <c r="AI13" s="712">
        <f>'Assumptions (Revenue)'!$F$48*INDEX(V_EXP_SC,ROWS($C$6:$C13))</f>
        <v>0</v>
      </c>
      <c r="AJ13" s="712">
        <f>'Assumptions (Revenue)'!$F$48*INDEX(V_EXP_SC,ROWS($C$6:$C13))</f>
        <v>0</v>
      </c>
      <c r="AK13" s="712">
        <f>'Assumptions (Revenue)'!$F$48*INDEX(V_EXP_SC,ROWS($C$6:$C13))</f>
        <v>0</v>
      </c>
      <c r="AL13" s="712">
        <f>'Assumptions (Revenue)'!$F$48*INDEX(V_EXP_SC,ROWS($C$6:$C13))</f>
        <v>0</v>
      </c>
      <c r="AM13" s="712">
        <f>'Assumptions (Revenue)'!$F$48*INDEX(V_EXP_SC,ROWS($C$6:$C13))</f>
        <v>0</v>
      </c>
      <c r="AN13" s="712">
        <f>'Assumptions (Revenue)'!$F$48*INDEX(V_EXP_SC,ROWS($C$6:$C13))</f>
        <v>0</v>
      </c>
      <c r="AO13" s="712">
        <f>'Assumptions (Revenue)'!$F$48*INDEX(V_EXP_SC,ROWS($C$6:$C13))</f>
        <v>0</v>
      </c>
      <c r="AP13" s="712">
        <f>'Assumptions (Revenue)'!$F$48*INDEX(V_EXP_SC,ROWS($C$6:$C13))</f>
        <v>0</v>
      </c>
      <c r="AQ13" s="712">
        <f>'Assumptions (Revenue)'!$F$48*INDEX(V_EXP_SC,ROWS($C$6:$C13))</f>
        <v>0</v>
      </c>
      <c r="AR13" s="712">
        <f>'Assumptions (Revenue)'!$F$48*INDEX(V_EXP_SC,ROWS($C$6:$C13))</f>
        <v>0</v>
      </c>
      <c r="AS13" s="712">
        <f>'Assumptions (Revenue)'!$F$48*INDEX(V_EXP_SC,ROWS($C$6:$C13))</f>
        <v>0</v>
      </c>
      <c r="AT13" s="712">
        <f>'Assumptions (Revenue)'!$F$48*INDEX(V_EXP_SC,ROWS($C$6:$C13))</f>
        <v>0</v>
      </c>
      <c r="AU13" s="712">
        <f>'Assumptions (Revenue)'!$G$48*INDEX(V_EXP_SC,ROWS($C$6:$C13))</f>
        <v>0</v>
      </c>
      <c r="AV13" s="712">
        <f>'Assumptions (Revenue)'!$G$48*INDEX(V_EXP_SC,ROWS($C$6:$C13))</f>
        <v>0</v>
      </c>
      <c r="AW13" s="712">
        <f>'Assumptions (Revenue)'!$G$48*INDEX(V_EXP_SC,ROWS($C$6:$C13))</f>
        <v>0</v>
      </c>
      <c r="AX13" s="712">
        <f>'Assumptions (Revenue)'!$G$48*INDEX(V_EXP_SC,ROWS($C$6:$C13))</f>
        <v>0</v>
      </c>
      <c r="AY13" s="712">
        <f>'Assumptions (Revenue)'!$G$48*INDEX(V_EXP_SC,ROWS($C$6:$C13))</f>
        <v>0</v>
      </c>
      <c r="AZ13" s="712">
        <f>'Assumptions (Revenue)'!$G$48*INDEX(V_EXP_SC,ROWS($C$6:$C13))</f>
        <v>0</v>
      </c>
      <c r="BA13" s="712">
        <f>'Assumptions (Revenue)'!$G$48*INDEX(V_EXP_SC,ROWS($C$6:$C13))</f>
        <v>0</v>
      </c>
      <c r="BB13" s="712">
        <f>'Assumptions (Revenue)'!$G$48*INDEX(V_EXP_SC,ROWS($C$6:$C13))</f>
        <v>0</v>
      </c>
      <c r="BC13" s="712">
        <f>'Assumptions (Revenue)'!$G$48*INDEX(V_EXP_SC,ROWS($C$6:$C13))</f>
        <v>0</v>
      </c>
      <c r="BD13" s="712">
        <f>'Assumptions (Revenue)'!$G$48*INDEX(V_EXP_SC,ROWS($C$6:$C13))</f>
        <v>0</v>
      </c>
      <c r="BE13" s="712">
        <f>'Assumptions (Revenue)'!$G$48*INDEX(V_EXP_SC,ROWS($C$6:$C13))</f>
        <v>0</v>
      </c>
      <c r="BF13" s="712">
        <f>'Assumptions (Revenue)'!$G$48*INDEX(V_EXP_SC,ROWS($C$6:$C13))</f>
        <v>0</v>
      </c>
      <c r="BG13" s="712">
        <f>'Assumptions (Revenue)'!$H$48*INDEX(V_EXP_SC,ROWS($C$6:$C13))</f>
        <v>0</v>
      </c>
      <c r="BH13" s="712">
        <f>'Assumptions (Revenue)'!$H$48*INDEX(V_EXP_SC,ROWS($C$6:$C13))</f>
        <v>0</v>
      </c>
      <c r="BI13" s="712">
        <f>'Assumptions (Revenue)'!$H$48*INDEX(V_EXP_SC,ROWS($C$6:$C13))</f>
        <v>0</v>
      </c>
      <c r="BJ13" s="712">
        <f>'Assumptions (Revenue)'!$H$48*INDEX(V_EXP_SC,ROWS($C$6:$C13))</f>
        <v>0</v>
      </c>
      <c r="BK13" s="712">
        <f>'Assumptions (Revenue)'!$H$48*INDEX(V_EXP_SC,ROWS($C$6:$C13))</f>
        <v>0</v>
      </c>
      <c r="BL13" s="712">
        <f>'Assumptions (Revenue)'!$H$48*INDEX(V_EXP_SC,ROWS($C$6:$C13))</f>
        <v>0</v>
      </c>
      <c r="BM13" s="712">
        <f>'Assumptions (Revenue)'!$H$48*INDEX(V_EXP_SC,ROWS($C$6:$C13))</f>
        <v>0</v>
      </c>
      <c r="BN13" s="712">
        <f>'Assumptions (Revenue)'!$H$48*INDEX(V_EXP_SC,ROWS($C$6:$C13))</f>
        <v>0</v>
      </c>
      <c r="BO13" s="712">
        <f>'Assumptions (Revenue)'!$H$48*INDEX(V_EXP_SC,ROWS($C$6:$C13))</f>
        <v>0</v>
      </c>
      <c r="BP13" s="712">
        <f>'Assumptions (Revenue)'!$H$48*INDEX(V_EXP_SC,ROWS($C$6:$C13))</f>
        <v>0</v>
      </c>
      <c r="BQ13" s="712">
        <f>'Assumptions (Revenue)'!$H$48*INDEX(V_EXP_SC,ROWS($C$6:$C13))</f>
        <v>0</v>
      </c>
      <c r="BR13" s="712">
        <f>'Assumptions (Revenue)'!$H$48*INDEX(V_EXP_SC,ROWS($C$6:$C13))</f>
        <v>0</v>
      </c>
    </row>
    <row r="14" spans="1:70" ht="14.4" thickBot="1" x14ac:dyDescent="0.35">
      <c r="A14" s="105"/>
      <c r="B14" s="105"/>
      <c r="C14" s="898" t="s">
        <v>183</v>
      </c>
      <c r="D14" s="898"/>
      <c r="E14" s="898"/>
      <c r="F14" s="898"/>
      <c r="G14" s="895" t="str">
        <f>"as "&amp;" per "&amp;'Clinic Model'!C17&amp;" visit"</f>
        <v>as  per Dental Services visit</v>
      </c>
      <c r="H14" s="895"/>
      <c r="I14" s="896">
        <v>0</v>
      </c>
      <c r="J14" s="897"/>
      <c r="K14" s="711">
        <f>'Assumptions (Revenue)'!$D$49*INDEX(V_EXP_SC,ROWS($C$6:$C14))</f>
        <v>0</v>
      </c>
      <c r="L14" s="711">
        <f>'Assumptions (Revenue)'!$D$49*INDEX(V_EXP_SC,ROWS($C$6:$C14))</f>
        <v>0</v>
      </c>
      <c r="M14" s="711">
        <f>'Assumptions (Revenue)'!$D$49*INDEX(V_EXP_SC,ROWS($C$6:$C14))</f>
        <v>0</v>
      </c>
      <c r="N14" s="711">
        <f>'Assumptions (Revenue)'!$D$49*INDEX(V_EXP_SC,ROWS($C$6:$C14))</f>
        <v>0</v>
      </c>
      <c r="O14" s="711">
        <f>'Assumptions (Revenue)'!$D$49*INDEX(V_EXP_SC,ROWS($C$6:$C14))</f>
        <v>0</v>
      </c>
      <c r="P14" s="711">
        <f>'Assumptions (Revenue)'!$D$49*INDEX(V_EXP_SC,ROWS($C$6:$C14))</f>
        <v>0</v>
      </c>
      <c r="Q14" s="711">
        <f>'Assumptions (Revenue)'!$D$49*INDEX(V_EXP_SC,ROWS($C$6:$C14))</f>
        <v>0</v>
      </c>
      <c r="R14" s="711">
        <f>'Assumptions (Revenue)'!$D$49*INDEX(V_EXP_SC,ROWS($C$6:$C14))</f>
        <v>0</v>
      </c>
      <c r="S14" s="711">
        <f>'Assumptions (Revenue)'!$D$49*INDEX(V_EXP_SC,ROWS($C$6:$C14))</f>
        <v>0</v>
      </c>
      <c r="T14" s="711">
        <f>'Assumptions (Revenue)'!$D$49*INDEX(V_EXP_SC,ROWS($C$6:$C14))</f>
        <v>0</v>
      </c>
      <c r="U14" s="711">
        <f>'Assumptions (Revenue)'!$D$49*INDEX(V_EXP_SC,ROWS($C$6:$C14))</f>
        <v>0</v>
      </c>
      <c r="V14" s="711">
        <f>'Assumptions (Revenue)'!$D$49*INDEX(V_EXP_SC,ROWS($C$6:$C14))</f>
        <v>0</v>
      </c>
      <c r="W14" s="711">
        <f>'Assumptions (Revenue)'!$E$49*INDEX(V_EXP_SC,ROWS($C$6:$C14))</f>
        <v>0</v>
      </c>
      <c r="X14" s="711">
        <f>'Assumptions (Revenue)'!$E$49*INDEX(V_EXP_SC,ROWS($C$6:$C14))</f>
        <v>0</v>
      </c>
      <c r="Y14" s="711">
        <f>'Assumptions (Revenue)'!$E$49*INDEX(V_EXP_SC,ROWS($C$6:$C14))</f>
        <v>0</v>
      </c>
      <c r="Z14" s="711">
        <f>'Assumptions (Revenue)'!$E$49*INDEX(V_EXP_SC,ROWS($C$6:$C14))</f>
        <v>0</v>
      </c>
      <c r="AA14" s="711">
        <f>'Assumptions (Revenue)'!$E$49*INDEX(V_EXP_SC,ROWS($C$6:$C14))</f>
        <v>0</v>
      </c>
      <c r="AB14" s="711">
        <f>'Assumptions (Revenue)'!$E$49*INDEX(V_EXP_SC,ROWS($C$6:$C14))</f>
        <v>0</v>
      </c>
      <c r="AC14" s="711">
        <f>'Assumptions (Revenue)'!$E$49*INDEX(V_EXP_SC,ROWS($C$6:$C14))</f>
        <v>0</v>
      </c>
      <c r="AD14" s="711">
        <f>'Assumptions (Revenue)'!$E$49*INDEX(V_EXP_SC,ROWS($C$6:$C14))</f>
        <v>0</v>
      </c>
      <c r="AE14" s="711">
        <f>'Assumptions (Revenue)'!$E$49*INDEX(V_EXP_SC,ROWS($C$6:$C14))</f>
        <v>0</v>
      </c>
      <c r="AF14" s="711">
        <f>'Assumptions (Revenue)'!$E$49*INDEX(V_EXP_SC,ROWS($C$6:$C14))</f>
        <v>0</v>
      </c>
      <c r="AG14" s="711">
        <f>'Assumptions (Revenue)'!$E$49*INDEX(V_EXP_SC,ROWS($C$6:$C14))</f>
        <v>0</v>
      </c>
      <c r="AH14" s="711">
        <f>'Assumptions (Revenue)'!$E$49*INDEX(V_EXP_SC,ROWS($C$6:$C14))</f>
        <v>0</v>
      </c>
      <c r="AI14" s="711">
        <f>'Assumptions (Revenue)'!$F$49*INDEX(V_EXP_SC,ROWS($C$6:$C14))</f>
        <v>0</v>
      </c>
      <c r="AJ14" s="711">
        <f>'Assumptions (Revenue)'!$F$49*INDEX(V_EXP_SC,ROWS($C$6:$C14))</f>
        <v>0</v>
      </c>
      <c r="AK14" s="711">
        <f>'Assumptions (Revenue)'!$F$49*INDEX(V_EXP_SC,ROWS($C$6:$C14))</f>
        <v>0</v>
      </c>
      <c r="AL14" s="711">
        <f>'Assumptions (Revenue)'!$F$49*INDEX(V_EXP_SC,ROWS($C$6:$C14))</f>
        <v>0</v>
      </c>
      <c r="AM14" s="711">
        <f>'Assumptions (Revenue)'!$F$49*INDEX(V_EXP_SC,ROWS($C$6:$C14))</f>
        <v>0</v>
      </c>
      <c r="AN14" s="711">
        <f>'Assumptions (Revenue)'!$F$49*INDEX(V_EXP_SC,ROWS($C$6:$C14))</f>
        <v>0</v>
      </c>
      <c r="AO14" s="711">
        <f>'Assumptions (Revenue)'!$F$49*INDEX(V_EXP_SC,ROWS($C$6:$C14))</f>
        <v>0</v>
      </c>
      <c r="AP14" s="711">
        <f>'Assumptions (Revenue)'!$F$49*INDEX(V_EXP_SC,ROWS($C$6:$C14))</f>
        <v>0</v>
      </c>
      <c r="AQ14" s="711">
        <f>'Assumptions (Revenue)'!$F$49*INDEX(V_EXP_SC,ROWS($C$6:$C14))</f>
        <v>0</v>
      </c>
      <c r="AR14" s="711">
        <f>'Assumptions (Revenue)'!$F$49*INDEX(V_EXP_SC,ROWS($C$6:$C14))</f>
        <v>0</v>
      </c>
      <c r="AS14" s="711">
        <f>'Assumptions (Revenue)'!$F$49*INDEX(V_EXP_SC,ROWS($C$6:$C14))</f>
        <v>0</v>
      </c>
      <c r="AT14" s="711">
        <f>'Assumptions (Revenue)'!$F$49*INDEX(V_EXP_SC,ROWS($C$6:$C14))</f>
        <v>0</v>
      </c>
      <c r="AU14" s="711">
        <f>'Assumptions (Revenue)'!$G$49*INDEX(V_EXP_SC,ROWS($C$6:$C14))</f>
        <v>0</v>
      </c>
      <c r="AV14" s="711">
        <f>'Assumptions (Revenue)'!$G$49*INDEX(V_EXP_SC,ROWS($C$6:$C14))</f>
        <v>0</v>
      </c>
      <c r="AW14" s="711">
        <f>'Assumptions (Revenue)'!$G$49*INDEX(V_EXP_SC,ROWS($C$6:$C14))</f>
        <v>0</v>
      </c>
      <c r="AX14" s="711">
        <f>'Assumptions (Revenue)'!$G$49*INDEX(V_EXP_SC,ROWS($C$6:$C14))</f>
        <v>0</v>
      </c>
      <c r="AY14" s="711">
        <f>'Assumptions (Revenue)'!$G$49*INDEX(V_EXP_SC,ROWS($C$6:$C14))</f>
        <v>0</v>
      </c>
      <c r="AZ14" s="711">
        <f>'Assumptions (Revenue)'!$G$49*INDEX(V_EXP_SC,ROWS($C$6:$C14))</f>
        <v>0</v>
      </c>
      <c r="BA14" s="711">
        <f>'Assumptions (Revenue)'!$G$49*INDEX(V_EXP_SC,ROWS($C$6:$C14))</f>
        <v>0</v>
      </c>
      <c r="BB14" s="711">
        <f>'Assumptions (Revenue)'!$G$49*INDEX(V_EXP_SC,ROWS($C$6:$C14))</f>
        <v>0</v>
      </c>
      <c r="BC14" s="711">
        <f>'Assumptions (Revenue)'!$G$49*INDEX(V_EXP_SC,ROWS($C$6:$C14))</f>
        <v>0</v>
      </c>
      <c r="BD14" s="711">
        <f>'Assumptions (Revenue)'!$G$49*INDEX(V_EXP_SC,ROWS($C$6:$C14))</f>
        <v>0</v>
      </c>
      <c r="BE14" s="711">
        <f>'Assumptions (Revenue)'!$G$49*INDEX(V_EXP_SC,ROWS($C$6:$C14))</f>
        <v>0</v>
      </c>
      <c r="BF14" s="711">
        <f>'Assumptions (Revenue)'!$G$49*INDEX(V_EXP_SC,ROWS($C$6:$C14))</f>
        <v>0</v>
      </c>
      <c r="BG14" s="711">
        <f>'Assumptions (Revenue)'!$H$49*INDEX(V_EXP_SC,ROWS($C$6:$C14))</f>
        <v>0</v>
      </c>
      <c r="BH14" s="711">
        <f>'Assumptions (Revenue)'!$H$49*INDEX(V_EXP_SC,ROWS($C$6:$C14))</f>
        <v>0</v>
      </c>
      <c r="BI14" s="711">
        <f>'Assumptions (Revenue)'!$H$49*INDEX(V_EXP_SC,ROWS($C$6:$C14))</f>
        <v>0</v>
      </c>
      <c r="BJ14" s="711">
        <f>'Assumptions (Revenue)'!$H$49*INDEX(V_EXP_SC,ROWS($C$6:$C14))</f>
        <v>0</v>
      </c>
      <c r="BK14" s="711">
        <f>'Assumptions (Revenue)'!$H$49*INDEX(V_EXP_SC,ROWS($C$6:$C14))</f>
        <v>0</v>
      </c>
      <c r="BL14" s="711">
        <f>'Assumptions (Revenue)'!$H$49*INDEX(V_EXP_SC,ROWS($C$6:$C14))</f>
        <v>0</v>
      </c>
      <c r="BM14" s="711">
        <f>'Assumptions (Revenue)'!$H$49*INDEX(V_EXP_SC,ROWS($C$6:$C14))</f>
        <v>0</v>
      </c>
      <c r="BN14" s="711">
        <f>'Assumptions (Revenue)'!$H$49*INDEX(V_EXP_SC,ROWS($C$6:$C14))</f>
        <v>0</v>
      </c>
      <c r="BO14" s="711">
        <f>'Assumptions (Revenue)'!$H$49*INDEX(V_EXP_SC,ROWS($C$6:$C14))</f>
        <v>0</v>
      </c>
      <c r="BP14" s="711">
        <f>'Assumptions (Revenue)'!$H$49*INDEX(V_EXP_SC,ROWS($C$6:$C14))</f>
        <v>0</v>
      </c>
      <c r="BQ14" s="711">
        <f>'Assumptions (Revenue)'!$H$49*INDEX(V_EXP_SC,ROWS($C$6:$C14))</f>
        <v>0</v>
      </c>
      <c r="BR14" s="711">
        <f>'Assumptions (Revenue)'!$H$49*INDEX(V_EXP_SC,ROWS($C$6:$C14))</f>
        <v>0</v>
      </c>
    </row>
    <row r="15" spans="1:70" ht="14.4" thickBot="1" x14ac:dyDescent="0.35">
      <c r="A15" s="105"/>
      <c r="B15" s="105"/>
      <c r="C15" s="898" t="s">
        <v>183</v>
      </c>
      <c r="D15" s="898"/>
      <c r="E15" s="898"/>
      <c r="F15" s="898"/>
      <c r="G15" s="895" t="str">
        <f>"as "&amp;" per "&amp;'Clinic Model'!C17&amp;" visit"</f>
        <v>as  per Dental Services visit</v>
      </c>
      <c r="H15" s="895"/>
      <c r="I15" s="896">
        <v>0</v>
      </c>
      <c r="J15" s="897"/>
      <c r="K15" s="711">
        <f>'Assumptions (Revenue)'!$D$49*INDEX(V_EXP_SC,ROWS($C$6:$C15))</f>
        <v>0</v>
      </c>
      <c r="L15" s="711">
        <f>'Assumptions (Revenue)'!$D$49*INDEX(V_EXP_SC,ROWS($C$6:$C15))</f>
        <v>0</v>
      </c>
      <c r="M15" s="711">
        <f>'Assumptions (Revenue)'!$D$49*INDEX(V_EXP_SC,ROWS($C$6:$C15))</f>
        <v>0</v>
      </c>
      <c r="N15" s="711">
        <f>'Assumptions (Revenue)'!$D$49*INDEX(V_EXP_SC,ROWS($C$6:$C15))</f>
        <v>0</v>
      </c>
      <c r="O15" s="711">
        <f>'Assumptions (Revenue)'!$D$49*INDEX(V_EXP_SC,ROWS($C$6:$C15))</f>
        <v>0</v>
      </c>
      <c r="P15" s="711">
        <f>'Assumptions (Revenue)'!$D$49*INDEX(V_EXP_SC,ROWS($C$6:$C15))</f>
        <v>0</v>
      </c>
      <c r="Q15" s="711">
        <f>'Assumptions (Revenue)'!$D$49*INDEX(V_EXP_SC,ROWS($C$6:$C15))</f>
        <v>0</v>
      </c>
      <c r="R15" s="711">
        <f>'Assumptions (Revenue)'!$D$49*INDEX(V_EXP_SC,ROWS($C$6:$C15))</f>
        <v>0</v>
      </c>
      <c r="S15" s="711">
        <f>'Assumptions (Revenue)'!$D$49*INDEX(V_EXP_SC,ROWS($C$6:$C15))</f>
        <v>0</v>
      </c>
      <c r="T15" s="711">
        <f>'Assumptions (Revenue)'!$D$49*INDEX(V_EXP_SC,ROWS($C$6:$C15))</f>
        <v>0</v>
      </c>
      <c r="U15" s="711">
        <f>'Assumptions (Revenue)'!$D$49*INDEX(V_EXP_SC,ROWS($C$6:$C15))</f>
        <v>0</v>
      </c>
      <c r="V15" s="711">
        <f>'Assumptions (Revenue)'!$D$49*INDEX(V_EXP_SC,ROWS($C$6:$C15))</f>
        <v>0</v>
      </c>
      <c r="W15" s="711">
        <f>'Assumptions (Revenue)'!$E$49*INDEX(V_EXP_SC,ROWS($C$6:$C15))</f>
        <v>0</v>
      </c>
      <c r="X15" s="711">
        <f>'Assumptions (Revenue)'!$E$49*INDEX(V_EXP_SC,ROWS($C$6:$C15))</f>
        <v>0</v>
      </c>
      <c r="Y15" s="711">
        <f>'Assumptions (Revenue)'!$E$49*INDEX(V_EXP_SC,ROWS($C$6:$C15))</f>
        <v>0</v>
      </c>
      <c r="Z15" s="711">
        <f>'Assumptions (Revenue)'!$E$49*INDEX(V_EXP_SC,ROWS($C$6:$C15))</f>
        <v>0</v>
      </c>
      <c r="AA15" s="711">
        <f>'Assumptions (Revenue)'!$E$49*INDEX(V_EXP_SC,ROWS($C$6:$C15))</f>
        <v>0</v>
      </c>
      <c r="AB15" s="711">
        <f>'Assumptions (Revenue)'!$E$49*INDEX(V_EXP_SC,ROWS($C$6:$C15))</f>
        <v>0</v>
      </c>
      <c r="AC15" s="711">
        <f>'Assumptions (Revenue)'!$E$49*INDEX(V_EXP_SC,ROWS($C$6:$C15))</f>
        <v>0</v>
      </c>
      <c r="AD15" s="711">
        <f>'Assumptions (Revenue)'!$E$49*INDEX(V_EXP_SC,ROWS($C$6:$C15))</f>
        <v>0</v>
      </c>
      <c r="AE15" s="711">
        <f>'Assumptions (Revenue)'!$E$49*INDEX(V_EXP_SC,ROWS($C$6:$C15))</f>
        <v>0</v>
      </c>
      <c r="AF15" s="711">
        <f>'Assumptions (Revenue)'!$E$49*INDEX(V_EXP_SC,ROWS($C$6:$C15))</f>
        <v>0</v>
      </c>
      <c r="AG15" s="711">
        <f>'Assumptions (Revenue)'!$E$49*INDEX(V_EXP_SC,ROWS($C$6:$C15))</f>
        <v>0</v>
      </c>
      <c r="AH15" s="711">
        <f>'Assumptions (Revenue)'!$E$49*INDEX(V_EXP_SC,ROWS($C$6:$C15))</f>
        <v>0</v>
      </c>
      <c r="AI15" s="711">
        <f>'Assumptions (Revenue)'!$F$49*INDEX(V_EXP_SC,ROWS($C$6:$C15))</f>
        <v>0</v>
      </c>
      <c r="AJ15" s="711">
        <f>'Assumptions (Revenue)'!$F$49*INDEX(V_EXP_SC,ROWS($C$6:$C15))</f>
        <v>0</v>
      </c>
      <c r="AK15" s="711">
        <f>'Assumptions (Revenue)'!$F$49*INDEX(V_EXP_SC,ROWS($C$6:$C15))</f>
        <v>0</v>
      </c>
      <c r="AL15" s="711">
        <f>'Assumptions (Revenue)'!$F$49*INDEX(V_EXP_SC,ROWS($C$6:$C15))</f>
        <v>0</v>
      </c>
      <c r="AM15" s="711">
        <f>'Assumptions (Revenue)'!$F$49*INDEX(V_EXP_SC,ROWS($C$6:$C15))</f>
        <v>0</v>
      </c>
      <c r="AN15" s="711">
        <f>'Assumptions (Revenue)'!$F$49*INDEX(V_EXP_SC,ROWS($C$6:$C15))</f>
        <v>0</v>
      </c>
      <c r="AO15" s="711">
        <f>'Assumptions (Revenue)'!$F$49*INDEX(V_EXP_SC,ROWS($C$6:$C15))</f>
        <v>0</v>
      </c>
      <c r="AP15" s="711">
        <f>'Assumptions (Revenue)'!$F$49*INDEX(V_EXP_SC,ROWS($C$6:$C15))</f>
        <v>0</v>
      </c>
      <c r="AQ15" s="711">
        <f>'Assumptions (Revenue)'!$F$49*INDEX(V_EXP_SC,ROWS($C$6:$C15))</f>
        <v>0</v>
      </c>
      <c r="AR15" s="711">
        <f>'Assumptions (Revenue)'!$F$49*INDEX(V_EXP_SC,ROWS($C$6:$C15))</f>
        <v>0</v>
      </c>
      <c r="AS15" s="711">
        <f>'Assumptions (Revenue)'!$F$49*INDEX(V_EXP_SC,ROWS($C$6:$C15))</f>
        <v>0</v>
      </c>
      <c r="AT15" s="711">
        <f>'Assumptions (Revenue)'!$F$49*INDEX(V_EXP_SC,ROWS($C$6:$C15))</f>
        <v>0</v>
      </c>
      <c r="AU15" s="711">
        <f>'Assumptions (Revenue)'!$G$49*INDEX(V_EXP_SC,ROWS($C$6:$C15))</f>
        <v>0</v>
      </c>
      <c r="AV15" s="711">
        <f>'Assumptions (Revenue)'!$G$49*INDEX(V_EXP_SC,ROWS($C$6:$C15))</f>
        <v>0</v>
      </c>
      <c r="AW15" s="711">
        <f>'Assumptions (Revenue)'!$G$49*INDEX(V_EXP_SC,ROWS($C$6:$C15))</f>
        <v>0</v>
      </c>
      <c r="AX15" s="711">
        <f>'Assumptions (Revenue)'!$G$49*INDEX(V_EXP_SC,ROWS($C$6:$C15))</f>
        <v>0</v>
      </c>
      <c r="AY15" s="711">
        <f>'Assumptions (Revenue)'!$G$49*INDEX(V_EXP_SC,ROWS($C$6:$C15))</f>
        <v>0</v>
      </c>
      <c r="AZ15" s="711">
        <f>'Assumptions (Revenue)'!$G$49*INDEX(V_EXP_SC,ROWS($C$6:$C15))</f>
        <v>0</v>
      </c>
      <c r="BA15" s="711">
        <f>'Assumptions (Revenue)'!$G$49*INDEX(V_EXP_SC,ROWS($C$6:$C15))</f>
        <v>0</v>
      </c>
      <c r="BB15" s="711">
        <f>'Assumptions (Revenue)'!$G$49*INDEX(V_EXP_SC,ROWS($C$6:$C15))</f>
        <v>0</v>
      </c>
      <c r="BC15" s="711">
        <f>'Assumptions (Revenue)'!$G$49*INDEX(V_EXP_SC,ROWS($C$6:$C15))</f>
        <v>0</v>
      </c>
      <c r="BD15" s="711">
        <f>'Assumptions (Revenue)'!$G$49*INDEX(V_EXP_SC,ROWS($C$6:$C15))</f>
        <v>0</v>
      </c>
      <c r="BE15" s="711">
        <f>'Assumptions (Revenue)'!$G$49*INDEX(V_EXP_SC,ROWS($C$6:$C15))</f>
        <v>0</v>
      </c>
      <c r="BF15" s="711">
        <f>'Assumptions (Revenue)'!$G$49*INDEX(V_EXP_SC,ROWS($C$6:$C15))</f>
        <v>0</v>
      </c>
      <c r="BG15" s="711">
        <f>'Assumptions (Revenue)'!$H$49*INDEX(V_EXP_SC,ROWS($C$6:$C15))</f>
        <v>0</v>
      </c>
      <c r="BH15" s="711">
        <f>'Assumptions (Revenue)'!$H$49*INDEX(V_EXP_SC,ROWS($C$6:$C15))</f>
        <v>0</v>
      </c>
      <c r="BI15" s="711">
        <f>'Assumptions (Revenue)'!$H$49*INDEX(V_EXP_SC,ROWS($C$6:$C15))</f>
        <v>0</v>
      </c>
      <c r="BJ15" s="711">
        <f>'Assumptions (Revenue)'!$H$49*INDEX(V_EXP_SC,ROWS($C$6:$C15))</f>
        <v>0</v>
      </c>
      <c r="BK15" s="711">
        <f>'Assumptions (Revenue)'!$H$49*INDEX(V_EXP_SC,ROWS($C$6:$C15))</f>
        <v>0</v>
      </c>
      <c r="BL15" s="711">
        <f>'Assumptions (Revenue)'!$H$49*INDEX(V_EXP_SC,ROWS($C$6:$C15))</f>
        <v>0</v>
      </c>
      <c r="BM15" s="711">
        <f>'Assumptions (Revenue)'!$H$49*INDEX(V_EXP_SC,ROWS($C$6:$C15))</f>
        <v>0</v>
      </c>
      <c r="BN15" s="711">
        <f>'Assumptions (Revenue)'!$H$49*INDEX(V_EXP_SC,ROWS($C$6:$C15))</f>
        <v>0</v>
      </c>
      <c r="BO15" s="711">
        <f>'Assumptions (Revenue)'!$H$49*INDEX(V_EXP_SC,ROWS($C$6:$C15))</f>
        <v>0</v>
      </c>
      <c r="BP15" s="711">
        <f>'Assumptions (Revenue)'!$H$49*INDEX(V_EXP_SC,ROWS($C$6:$C15))</f>
        <v>0</v>
      </c>
      <c r="BQ15" s="711">
        <f>'Assumptions (Revenue)'!$H$49*INDEX(V_EXP_SC,ROWS($C$6:$C15))</f>
        <v>0</v>
      </c>
      <c r="BR15" s="711">
        <f>'Assumptions (Revenue)'!$H$49*INDEX(V_EXP_SC,ROWS($C$6:$C15))</f>
        <v>0</v>
      </c>
    </row>
    <row r="16" spans="1:70" ht="14.4" thickBot="1" x14ac:dyDescent="0.35">
      <c r="A16" s="105"/>
      <c r="B16" s="105"/>
      <c r="C16" s="898" t="s">
        <v>183</v>
      </c>
      <c r="D16" s="898"/>
      <c r="E16" s="898"/>
      <c r="F16" s="898"/>
      <c r="G16" s="895" t="str">
        <f>"as "&amp;" per "&amp;'Clinic Model'!C18&amp;" visit"</f>
        <v>as  per Counseling Services visit</v>
      </c>
      <c r="H16" s="895"/>
      <c r="I16" s="896">
        <v>0</v>
      </c>
      <c r="J16" s="897"/>
      <c r="K16" s="712">
        <f>'Assumptions (Revenue)'!$D$50*INDEX(V_EXP_SC,ROWS($C$6:$C16))</f>
        <v>0</v>
      </c>
      <c r="L16" s="712">
        <f>'Assumptions (Revenue)'!$D$50*INDEX(V_EXP_SC,ROWS($C$6:$C16))</f>
        <v>0</v>
      </c>
      <c r="M16" s="712">
        <f>'Assumptions (Revenue)'!$D$50*INDEX(V_EXP_SC,ROWS($C$6:$C16))</f>
        <v>0</v>
      </c>
      <c r="N16" s="712">
        <f>'Assumptions (Revenue)'!$D$50*INDEX(V_EXP_SC,ROWS($C$6:$C16))</f>
        <v>0</v>
      </c>
      <c r="O16" s="712">
        <f>'Assumptions (Revenue)'!$D$50*INDEX(V_EXP_SC,ROWS($C$6:$C16))</f>
        <v>0</v>
      </c>
      <c r="P16" s="712">
        <f>'Assumptions (Revenue)'!$D$50*INDEX(V_EXP_SC,ROWS($C$6:$C16))</f>
        <v>0</v>
      </c>
      <c r="Q16" s="712">
        <f>'Assumptions (Revenue)'!$D$50*INDEX(V_EXP_SC,ROWS($C$6:$C16))</f>
        <v>0</v>
      </c>
      <c r="R16" s="712">
        <f>'Assumptions (Revenue)'!$D$50*INDEX(V_EXP_SC,ROWS($C$6:$C16))</f>
        <v>0</v>
      </c>
      <c r="S16" s="712">
        <f>'Assumptions (Revenue)'!$D$50*INDEX(V_EXP_SC,ROWS($C$6:$C16))</f>
        <v>0</v>
      </c>
      <c r="T16" s="712">
        <f>'Assumptions (Revenue)'!$D$50*INDEX(V_EXP_SC,ROWS($C$6:$C16))</f>
        <v>0</v>
      </c>
      <c r="U16" s="712">
        <f>'Assumptions (Revenue)'!$D$50*INDEX(V_EXP_SC,ROWS($C$6:$C16))</f>
        <v>0</v>
      </c>
      <c r="V16" s="712">
        <f>'Assumptions (Revenue)'!$D$50*INDEX(V_EXP_SC,ROWS($C$6:$C16))</f>
        <v>0</v>
      </c>
      <c r="W16" s="712">
        <f>'Assumptions (Revenue)'!$E$50*INDEX(V_EXP_SC,ROWS($C$6:$C16))</f>
        <v>0</v>
      </c>
      <c r="X16" s="712">
        <f>'Assumptions (Revenue)'!$E$50*INDEX(V_EXP_SC,ROWS($C$6:$C16))</f>
        <v>0</v>
      </c>
      <c r="Y16" s="712">
        <f>'Assumptions (Revenue)'!$E$50*INDEX(V_EXP_SC,ROWS($C$6:$C16))</f>
        <v>0</v>
      </c>
      <c r="Z16" s="712">
        <f>'Assumptions (Revenue)'!$E$50*INDEX(V_EXP_SC,ROWS($C$6:$C16))</f>
        <v>0</v>
      </c>
      <c r="AA16" s="712">
        <f>'Assumptions (Revenue)'!$E$50*INDEX(V_EXP_SC,ROWS($C$6:$C16))</f>
        <v>0</v>
      </c>
      <c r="AB16" s="712">
        <f>'Assumptions (Revenue)'!$E$50*INDEX(V_EXP_SC,ROWS($C$6:$C16))</f>
        <v>0</v>
      </c>
      <c r="AC16" s="712">
        <f>'Assumptions (Revenue)'!$E$50*INDEX(V_EXP_SC,ROWS($C$6:$C16))</f>
        <v>0</v>
      </c>
      <c r="AD16" s="712">
        <f>'Assumptions (Revenue)'!$E$50*INDEX(V_EXP_SC,ROWS($C$6:$C16))</f>
        <v>0</v>
      </c>
      <c r="AE16" s="712">
        <f>'Assumptions (Revenue)'!$E$50*INDEX(V_EXP_SC,ROWS($C$6:$C16))</f>
        <v>0</v>
      </c>
      <c r="AF16" s="712">
        <f>'Assumptions (Revenue)'!$E$50*INDEX(V_EXP_SC,ROWS($C$6:$C16))</f>
        <v>0</v>
      </c>
      <c r="AG16" s="712">
        <f>'Assumptions (Revenue)'!$E$50*INDEX(V_EXP_SC,ROWS($C$6:$C16))</f>
        <v>0</v>
      </c>
      <c r="AH16" s="712">
        <f>'Assumptions (Revenue)'!$E$50*INDEX(V_EXP_SC,ROWS($C$6:$C16))</f>
        <v>0</v>
      </c>
      <c r="AI16" s="712">
        <f>'Assumptions (Revenue)'!$F$50*INDEX(V_EXP_SC,ROWS($C$6:$C16))</f>
        <v>0</v>
      </c>
      <c r="AJ16" s="712">
        <f>'Assumptions (Revenue)'!$F$50*INDEX(V_EXP_SC,ROWS($C$6:$C16))</f>
        <v>0</v>
      </c>
      <c r="AK16" s="712">
        <f>'Assumptions (Revenue)'!$F$50*INDEX(V_EXP_SC,ROWS($C$6:$C16))</f>
        <v>0</v>
      </c>
      <c r="AL16" s="712">
        <f>'Assumptions (Revenue)'!$F$50*INDEX(V_EXP_SC,ROWS($C$6:$C16))</f>
        <v>0</v>
      </c>
      <c r="AM16" s="712">
        <f>'Assumptions (Revenue)'!$F$50*INDEX(V_EXP_SC,ROWS($C$6:$C16))</f>
        <v>0</v>
      </c>
      <c r="AN16" s="712">
        <f>'Assumptions (Revenue)'!$F$50*INDEX(V_EXP_SC,ROWS($C$6:$C16))</f>
        <v>0</v>
      </c>
      <c r="AO16" s="712">
        <f>'Assumptions (Revenue)'!$F$50*INDEX(V_EXP_SC,ROWS($C$6:$C16))</f>
        <v>0</v>
      </c>
      <c r="AP16" s="712">
        <f>'Assumptions (Revenue)'!$F$50*INDEX(V_EXP_SC,ROWS($C$6:$C16))</f>
        <v>0</v>
      </c>
      <c r="AQ16" s="712">
        <f>'Assumptions (Revenue)'!$F$50*INDEX(V_EXP_SC,ROWS($C$6:$C16))</f>
        <v>0</v>
      </c>
      <c r="AR16" s="712">
        <f>'Assumptions (Revenue)'!$F$50*INDEX(V_EXP_SC,ROWS($C$6:$C16))</f>
        <v>0</v>
      </c>
      <c r="AS16" s="712">
        <f>'Assumptions (Revenue)'!$F$50*INDEX(V_EXP_SC,ROWS($C$6:$C16))</f>
        <v>0</v>
      </c>
      <c r="AT16" s="712">
        <f>'Assumptions (Revenue)'!$F$50*INDEX(V_EXP_SC,ROWS($C$6:$C16))</f>
        <v>0</v>
      </c>
      <c r="AU16" s="712">
        <f>'Assumptions (Revenue)'!$R$83*INDEX(V_EXP_SC,ROWS($C$6:$C16))</f>
        <v>0</v>
      </c>
      <c r="AV16" s="712">
        <f>'Assumptions (Revenue)'!$R$83*INDEX(V_EXP_SC,ROWS($C$6:$C16))</f>
        <v>0</v>
      </c>
      <c r="AW16" s="712">
        <f>'Assumptions (Revenue)'!$R$83*INDEX(V_EXP_SC,ROWS($C$6:$C16))</f>
        <v>0</v>
      </c>
      <c r="AX16" s="712">
        <f>'Assumptions (Revenue)'!$R$83*INDEX(V_EXP_SC,ROWS($C$6:$C16))</f>
        <v>0</v>
      </c>
      <c r="AY16" s="712">
        <f>'Assumptions (Revenue)'!$R$83*INDEX(V_EXP_SC,ROWS($C$6:$C16))</f>
        <v>0</v>
      </c>
      <c r="AZ16" s="712">
        <f>'Assumptions (Revenue)'!$R$83*INDEX(V_EXP_SC,ROWS($C$6:$C16))</f>
        <v>0</v>
      </c>
      <c r="BA16" s="712">
        <f>'Assumptions (Revenue)'!$R$83*INDEX(V_EXP_SC,ROWS($C$6:$C16))</f>
        <v>0</v>
      </c>
      <c r="BB16" s="712">
        <f>'Assumptions (Revenue)'!$R$83*INDEX(V_EXP_SC,ROWS($C$6:$C16))</f>
        <v>0</v>
      </c>
      <c r="BC16" s="712">
        <f>'Assumptions (Revenue)'!$R$83*INDEX(V_EXP_SC,ROWS($C$6:$C16))</f>
        <v>0</v>
      </c>
      <c r="BD16" s="712">
        <f>'Assumptions (Revenue)'!$R$83*INDEX(V_EXP_SC,ROWS($C$6:$C16))</f>
        <v>0</v>
      </c>
      <c r="BE16" s="712">
        <f>'Assumptions (Revenue)'!$R$83*INDEX(V_EXP_SC,ROWS($C$6:$C16))</f>
        <v>0</v>
      </c>
      <c r="BF16" s="712">
        <f>'Assumptions (Revenue)'!$R$83*INDEX(V_EXP_SC,ROWS($C$6:$C16))</f>
        <v>0</v>
      </c>
      <c r="BG16" s="712">
        <f>'Assumptions (Revenue)'!$H$49*INDEX(V_EXP_SC,ROWS($C$6:$C16))</f>
        <v>0</v>
      </c>
      <c r="BH16" s="712">
        <f>'Assumptions (Revenue)'!$H$49*INDEX(V_EXP_SC,ROWS($C$6:$C16))</f>
        <v>0</v>
      </c>
      <c r="BI16" s="712">
        <f>'Assumptions (Revenue)'!$H$49*INDEX(V_EXP_SC,ROWS($C$6:$C16))</f>
        <v>0</v>
      </c>
      <c r="BJ16" s="712">
        <f>'Assumptions (Revenue)'!$H$49*INDEX(V_EXP_SC,ROWS($C$6:$C16))</f>
        <v>0</v>
      </c>
      <c r="BK16" s="712">
        <f>'Assumptions (Revenue)'!$H$49*INDEX(V_EXP_SC,ROWS($C$6:$C16))</f>
        <v>0</v>
      </c>
      <c r="BL16" s="712">
        <f>'Assumptions (Revenue)'!$H$49*INDEX(V_EXP_SC,ROWS($C$6:$C16))</f>
        <v>0</v>
      </c>
      <c r="BM16" s="712">
        <f>'Assumptions (Revenue)'!$H$49*INDEX(V_EXP_SC,ROWS($C$6:$C16))</f>
        <v>0</v>
      </c>
      <c r="BN16" s="712">
        <f>'Assumptions (Revenue)'!$H$49*INDEX(V_EXP_SC,ROWS($C$6:$C16))</f>
        <v>0</v>
      </c>
      <c r="BO16" s="712">
        <f>'Assumptions (Revenue)'!$H$49*INDEX(V_EXP_SC,ROWS($C$6:$C16))</f>
        <v>0</v>
      </c>
      <c r="BP16" s="712">
        <f>'Assumptions (Revenue)'!$H$49*INDEX(V_EXP_SC,ROWS($C$6:$C16))</f>
        <v>0</v>
      </c>
      <c r="BQ16" s="712">
        <f>'Assumptions (Revenue)'!$H$49*INDEX(V_EXP_SC,ROWS($C$6:$C16))</f>
        <v>0</v>
      </c>
      <c r="BR16" s="712">
        <f>'Assumptions (Revenue)'!$H$49*INDEX(V_EXP_SC,ROWS($C$6:$C16))</f>
        <v>0</v>
      </c>
    </row>
    <row r="17" spans="1:80" ht="14.4" thickBot="1" x14ac:dyDescent="0.35">
      <c r="A17" s="105"/>
      <c r="B17" s="105"/>
      <c r="C17" s="898" t="s">
        <v>183</v>
      </c>
      <c r="D17" s="898"/>
      <c r="E17" s="898"/>
      <c r="F17" s="898"/>
      <c r="G17" s="895" t="str">
        <f>"as "&amp;" per "&amp;'Clinic Model'!C18&amp;" visit"</f>
        <v>as  per Counseling Services visit</v>
      </c>
      <c r="H17" s="895"/>
      <c r="I17" s="896">
        <v>0</v>
      </c>
      <c r="J17" s="897"/>
      <c r="K17" s="712">
        <f>'Assumptions (Revenue)'!$D$50*INDEX(V_EXP_SC,ROWS($C$6:$C17))</f>
        <v>0</v>
      </c>
      <c r="L17" s="712">
        <f>'Assumptions (Revenue)'!$D$50*INDEX(V_EXP_SC,ROWS($C$6:$C17))</f>
        <v>0</v>
      </c>
      <c r="M17" s="712">
        <f>'Assumptions (Revenue)'!$D$50*INDEX(V_EXP_SC,ROWS($C$6:$C17))</f>
        <v>0</v>
      </c>
      <c r="N17" s="712">
        <f>'Assumptions (Revenue)'!$D$50*INDEX(V_EXP_SC,ROWS($C$6:$C17))</f>
        <v>0</v>
      </c>
      <c r="O17" s="712">
        <f>'Assumptions (Revenue)'!$D$50*INDEX(V_EXP_SC,ROWS($C$6:$C17))</f>
        <v>0</v>
      </c>
      <c r="P17" s="712">
        <f>'Assumptions (Revenue)'!$D$50*INDEX(V_EXP_SC,ROWS($C$6:$C17))</f>
        <v>0</v>
      </c>
      <c r="Q17" s="712">
        <f>'Assumptions (Revenue)'!$D$50*INDEX(V_EXP_SC,ROWS($C$6:$C17))</f>
        <v>0</v>
      </c>
      <c r="R17" s="712">
        <f>'Assumptions (Revenue)'!$D$50*INDEX(V_EXP_SC,ROWS($C$6:$C17))</f>
        <v>0</v>
      </c>
      <c r="S17" s="712">
        <f>'Assumptions (Revenue)'!$D$50*INDEX(V_EXP_SC,ROWS($C$6:$C17))</f>
        <v>0</v>
      </c>
      <c r="T17" s="712">
        <f>'Assumptions (Revenue)'!$D$50*INDEX(V_EXP_SC,ROWS($C$6:$C17))</f>
        <v>0</v>
      </c>
      <c r="U17" s="712">
        <f>'Assumptions (Revenue)'!$D$50*INDEX(V_EXP_SC,ROWS($C$6:$C17))</f>
        <v>0</v>
      </c>
      <c r="V17" s="712">
        <f>'Assumptions (Revenue)'!$D$50*INDEX(V_EXP_SC,ROWS($C$6:$C17))</f>
        <v>0</v>
      </c>
      <c r="W17" s="712">
        <f>'Assumptions (Revenue)'!$E$50*INDEX(V_EXP_SC,ROWS($C$6:$C17))</f>
        <v>0</v>
      </c>
      <c r="X17" s="712">
        <f>'Assumptions (Revenue)'!$E$50*INDEX(V_EXP_SC,ROWS($C$6:$C17))</f>
        <v>0</v>
      </c>
      <c r="Y17" s="712">
        <f>'Assumptions (Revenue)'!$E$50*INDEX(V_EXP_SC,ROWS($C$6:$C17))</f>
        <v>0</v>
      </c>
      <c r="Z17" s="712">
        <f>'Assumptions (Revenue)'!$E$50*INDEX(V_EXP_SC,ROWS($C$6:$C17))</f>
        <v>0</v>
      </c>
      <c r="AA17" s="712">
        <f>'Assumptions (Revenue)'!$E$50*INDEX(V_EXP_SC,ROWS($C$6:$C17))</f>
        <v>0</v>
      </c>
      <c r="AB17" s="712">
        <f>'Assumptions (Revenue)'!$E$50*INDEX(V_EXP_SC,ROWS($C$6:$C17))</f>
        <v>0</v>
      </c>
      <c r="AC17" s="712">
        <f>'Assumptions (Revenue)'!$E$50*INDEX(V_EXP_SC,ROWS($C$6:$C17))</f>
        <v>0</v>
      </c>
      <c r="AD17" s="712">
        <f>'Assumptions (Revenue)'!$E$50*INDEX(V_EXP_SC,ROWS($C$6:$C17))</f>
        <v>0</v>
      </c>
      <c r="AE17" s="712">
        <f>'Assumptions (Revenue)'!$E$50*INDEX(V_EXP_SC,ROWS($C$6:$C17))</f>
        <v>0</v>
      </c>
      <c r="AF17" s="712">
        <f>'Assumptions (Revenue)'!$E$50*INDEX(V_EXP_SC,ROWS($C$6:$C17))</f>
        <v>0</v>
      </c>
      <c r="AG17" s="712">
        <f>'Assumptions (Revenue)'!$E$50*INDEX(V_EXP_SC,ROWS($C$6:$C17))</f>
        <v>0</v>
      </c>
      <c r="AH17" s="712">
        <f>'Assumptions (Revenue)'!$E$50*INDEX(V_EXP_SC,ROWS($C$6:$C17))</f>
        <v>0</v>
      </c>
      <c r="AI17" s="712">
        <f>'Assumptions (Revenue)'!$F$50*INDEX(V_EXP_SC,ROWS($C$6:$C17))</f>
        <v>0</v>
      </c>
      <c r="AJ17" s="712">
        <f>'Assumptions (Revenue)'!$F$50*INDEX(V_EXP_SC,ROWS($C$6:$C17))</f>
        <v>0</v>
      </c>
      <c r="AK17" s="712">
        <f>'Assumptions (Revenue)'!$F$50*INDEX(V_EXP_SC,ROWS($C$6:$C17))</f>
        <v>0</v>
      </c>
      <c r="AL17" s="712">
        <f>'Assumptions (Revenue)'!$F$50*INDEX(V_EXP_SC,ROWS($C$6:$C17))</f>
        <v>0</v>
      </c>
      <c r="AM17" s="712">
        <f>'Assumptions (Revenue)'!$F$50*INDEX(V_EXP_SC,ROWS($C$6:$C17))</f>
        <v>0</v>
      </c>
      <c r="AN17" s="712">
        <f>'Assumptions (Revenue)'!$F$50*INDEX(V_EXP_SC,ROWS($C$6:$C17))</f>
        <v>0</v>
      </c>
      <c r="AO17" s="712">
        <f>'Assumptions (Revenue)'!$F$50*INDEX(V_EXP_SC,ROWS($C$6:$C17))</f>
        <v>0</v>
      </c>
      <c r="AP17" s="712">
        <f>'Assumptions (Revenue)'!$F$50*INDEX(V_EXP_SC,ROWS($C$6:$C17))</f>
        <v>0</v>
      </c>
      <c r="AQ17" s="712">
        <f>'Assumptions (Revenue)'!$F$50*INDEX(V_EXP_SC,ROWS($C$6:$C17))</f>
        <v>0</v>
      </c>
      <c r="AR17" s="712">
        <f>'Assumptions (Revenue)'!$F$50*INDEX(V_EXP_SC,ROWS($C$6:$C17))</f>
        <v>0</v>
      </c>
      <c r="AS17" s="712">
        <f>'Assumptions (Revenue)'!$F$50*INDEX(V_EXP_SC,ROWS($C$6:$C17))</f>
        <v>0</v>
      </c>
      <c r="AT17" s="712">
        <f>'Assumptions (Revenue)'!$F$50*INDEX(V_EXP_SC,ROWS($C$6:$C17))</f>
        <v>0</v>
      </c>
      <c r="AU17" s="712">
        <f>'Assumptions (Revenue)'!$R$83*INDEX(V_EXP_SC,ROWS($C$6:$C17))</f>
        <v>0</v>
      </c>
      <c r="AV17" s="712">
        <f>'Assumptions (Revenue)'!$R$83*INDEX(V_EXP_SC,ROWS($C$6:$C17))</f>
        <v>0</v>
      </c>
      <c r="AW17" s="712">
        <f>'Assumptions (Revenue)'!$R$83*INDEX(V_EXP_SC,ROWS($C$6:$C17))</f>
        <v>0</v>
      </c>
      <c r="AX17" s="712">
        <f>'Assumptions (Revenue)'!$R$83*INDEX(V_EXP_SC,ROWS($C$6:$C17))</f>
        <v>0</v>
      </c>
      <c r="AY17" s="712">
        <f>'Assumptions (Revenue)'!$R$83*INDEX(V_EXP_SC,ROWS($C$6:$C17))</f>
        <v>0</v>
      </c>
      <c r="AZ17" s="712">
        <f>'Assumptions (Revenue)'!$R$83*INDEX(V_EXP_SC,ROWS($C$6:$C17))</f>
        <v>0</v>
      </c>
      <c r="BA17" s="712">
        <f>'Assumptions (Revenue)'!$R$83*INDEX(V_EXP_SC,ROWS($C$6:$C17))</f>
        <v>0</v>
      </c>
      <c r="BB17" s="712">
        <f>'Assumptions (Revenue)'!$R$83*INDEX(V_EXP_SC,ROWS($C$6:$C17))</f>
        <v>0</v>
      </c>
      <c r="BC17" s="712">
        <f>'Assumptions (Revenue)'!$R$83*INDEX(V_EXP_SC,ROWS($C$6:$C17))</f>
        <v>0</v>
      </c>
      <c r="BD17" s="712">
        <f>'Assumptions (Revenue)'!$R$83*INDEX(V_EXP_SC,ROWS($C$6:$C17))</f>
        <v>0</v>
      </c>
      <c r="BE17" s="712">
        <f>'Assumptions (Revenue)'!$R$83*INDEX(V_EXP_SC,ROWS($C$6:$C17))</f>
        <v>0</v>
      </c>
      <c r="BF17" s="712">
        <f>'Assumptions (Revenue)'!$R$83*INDEX(V_EXP_SC,ROWS($C$6:$C17))</f>
        <v>0</v>
      </c>
      <c r="BG17" s="712">
        <f>'Assumptions (Revenue)'!$H$49*INDEX(V_EXP_SC,ROWS($C$6:$C17))</f>
        <v>0</v>
      </c>
      <c r="BH17" s="712">
        <f>'Assumptions (Revenue)'!$H$49*INDEX(V_EXP_SC,ROWS($C$6:$C17))</f>
        <v>0</v>
      </c>
      <c r="BI17" s="712">
        <f>'Assumptions (Revenue)'!$H$49*INDEX(V_EXP_SC,ROWS($C$6:$C17))</f>
        <v>0</v>
      </c>
      <c r="BJ17" s="712">
        <f>'Assumptions (Revenue)'!$H$49*INDEX(V_EXP_SC,ROWS($C$6:$C17))</f>
        <v>0</v>
      </c>
      <c r="BK17" s="712">
        <f>'Assumptions (Revenue)'!$H$49*INDEX(V_EXP_SC,ROWS($C$6:$C17))</f>
        <v>0</v>
      </c>
      <c r="BL17" s="712">
        <f>'Assumptions (Revenue)'!$H$49*INDEX(V_EXP_SC,ROWS($C$6:$C17))</f>
        <v>0</v>
      </c>
      <c r="BM17" s="712">
        <f>'Assumptions (Revenue)'!$H$49*INDEX(V_EXP_SC,ROWS($C$6:$C17))</f>
        <v>0</v>
      </c>
      <c r="BN17" s="712">
        <f>'Assumptions (Revenue)'!$H$49*INDEX(V_EXP_SC,ROWS($C$6:$C17))</f>
        <v>0</v>
      </c>
      <c r="BO17" s="712">
        <f>'Assumptions (Revenue)'!$H$49*INDEX(V_EXP_SC,ROWS($C$6:$C17))</f>
        <v>0</v>
      </c>
      <c r="BP17" s="712">
        <f>'Assumptions (Revenue)'!$H$49*INDEX(V_EXP_SC,ROWS($C$6:$C17))</f>
        <v>0</v>
      </c>
      <c r="BQ17" s="712">
        <f>'Assumptions (Revenue)'!$H$49*INDEX(V_EXP_SC,ROWS($C$6:$C17))</f>
        <v>0</v>
      </c>
      <c r="BR17" s="712">
        <f>'Assumptions (Revenue)'!$H$49*INDEX(V_EXP_SC,ROWS($C$6:$C17))</f>
        <v>0</v>
      </c>
    </row>
    <row r="18" spans="1:80" ht="12.6" thickBot="1" x14ac:dyDescent="0.35">
      <c r="A18" s="105"/>
      <c r="B18" s="105"/>
      <c r="C18" s="105"/>
      <c r="D18" s="105"/>
      <c r="E18" s="105"/>
      <c r="F18" s="105"/>
      <c r="G18" s="105"/>
      <c r="H18" s="105"/>
      <c r="I18" s="106"/>
      <c r="J18" s="449" t="s">
        <v>307</v>
      </c>
      <c r="K18" s="713">
        <f t="shared" ref="K18:AP18" si="0">SUM(K6:K17)</f>
        <v>4667.5</v>
      </c>
      <c r="L18" s="713">
        <f t="shared" si="0"/>
        <v>4667.5</v>
      </c>
      <c r="M18" s="713">
        <f t="shared" si="0"/>
        <v>4667.5</v>
      </c>
      <c r="N18" s="713">
        <f t="shared" si="0"/>
        <v>4667.5</v>
      </c>
      <c r="O18" s="713">
        <f t="shared" si="0"/>
        <v>4667.5</v>
      </c>
      <c r="P18" s="713">
        <f t="shared" si="0"/>
        <v>4667.5</v>
      </c>
      <c r="Q18" s="713">
        <f t="shared" si="0"/>
        <v>4667.5</v>
      </c>
      <c r="R18" s="713">
        <f t="shared" si="0"/>
        <v>4667.5</v>
      </c>
      <c r="S18" s="713">
        <f t="shared" si="0"/>
        <v>4667.5</v>
      </c>
      <c r="T18" s="713">
        <f t="shared" si="0"/>
        <v>4667.5</v>
      </c>
      <c r="U18" s="713">
        <f t="shared" si="0"/>
        <v>4667.5</v>
      </c>
      <c r="V18" s="713">
        <f t="shared" si="0"/>
        <v>4667.5</v>
      </c>
      <c r="W18" s="713">
        <f t="shared" si="0"/>
        <v>6982.5</v>
      </c>
      <c r="X18" s="713">
        <f t="shared" si="0"/>
        <v>6982.5</v>
      </c>
      <c r="Y18" s="713">
        <f t="shared" si="0"/>
        <v>6982.5</v>
      </c>
      <c r="Z18" s="713">
        <f t="shared" si="0"/>
        <v>6982.5</v>
      </c>
      <c r="AA18" s="713">
        <f t="shared" si="0"/>
        <v>6982.5</v>
      </c>
      <c r="AB18" s="713">
        <f t="shared" si="0"/>
        <v>6982.5</v>
      </c>
      <c r="AC18" s="713">
        <f t="shared" si="0"/>
        <v>6982.5</v>
      </c>
      <c r="AD18" s="713">
        <f t="shared" si="0"/>
        <v>6982.5</v>
      </c>
      <c r="AE18" s="713">
        <f t="shared" si="0"/>
        <v>6982.5</v>
      </c>
      <c r="AF18" s="713">
        <f t="shared" si="0"/>
        <v>6982.5</v>
      </c>
      <c r="AG18" s="713">
        <f t="shared" si="0"/>
        <v>6982.5</v>
      </c>
      <c r="AH18" s="713">
        <f t="shared" si="0"/>
        <v>6982.5</v>
      </c>
      <c r="AI18" s="713">
        <f t="shared" si="0"/>
        <v>10837.3125</v>
      </c>
      <c r="AJ18" s="713">
        <f t="shared" si="0"/>
        <v>10837.3125</v>
      </c>
      <c r="AK18" s="713">
        <f t="shared" si="0"/>
        <v>10837.3125</v>
      </c>
      <c r="AL18" s="713">
        <f t="shared" si="0"/>
        <v>10837.3125</v>
      </c>
      <c r="AM18" s="713">
        <f t="shared" si="0"/>
        <v>10837.3125</v>
      </c>
      <c r="AN18" s="713">
        <f t="shared" si="0"/>
        <v>10837.3125</v>
      </c>
      <c r="AO18" s="713">
        <f t="shared" si="0"/>
        <v>10837.3125</v>
      </c>
      <c r="AP18" s="713">
        <f t="shared" si="0"/>
        <v>10837.3125</v>
      </c>
      <c r="AQ18" s="713">
        <f t="shared" ref="AQ18:BR18" si="1">SUM(AQ6:AQ17)</f>
        <v>10837.3125</v>
      </c>
      <c r="AR18" s="713">
        <f t="shared" si="1"/>
        <v>10837.3125</v>
      </c>
      <c r="AS18" s="713">
        <f t="shared" si="1"/>
        <v>10837.3125</v>
      </c>
      <c r="AT18" s="713">
        <f t="shared" si="1"/>
        <v>10837.3125</v>
      </c>
      <c r="AU18" s="713">
        <f t="shared" si="1"/>
        <v>13281.25</v>
      </c>
      <c r="AV18" s="713">
        <f t="shared" si="1"/>
        <v>13281.25</v>
      </c>
      <c r="AW18" s="713">
        <f t="shared" si="1"/>
        <v>13281.25</v>
      </c>
      <c r="AX18" s="713">
        <f t="shared" si="1"/>
        <v>13281.25</v>
      </c>
      <c r="AY18" s="713">
        <f t="shared" si="1"/>
        <v>13281.25</v>
      </c>
      <c r="AZ18" s="713">
        <f t="shared" si="1"/>
        <v>13281.25</v>
      </c>
      <c r="BA18" s="713">
        <f t="shared" si="1"/>
        <v>13281.25</v>
      </c>
      <c r="BB18" s="713">
        <f t="shared" si="1"/>
        <v>13281.25</v>
      </c>
      <c r="BC18" s="713">
        <f t="shared" si="1"/>
        <v>13281.25</v>
      </c>
      <c r="BD18" s="713">
        <f t="shared" si="1"/>
        <v>13281.25</v>
      </c>
      <c r="BE18" s="713">
        <f t="shared" si="1"/>
        <v>13281.25</v>
      </c>
      <c r="BF18" s="713">
        <f t="shared" si="1"/>
        <v>13281.25</v>
      </c>
      <c r="BG18" s="713">
        <f t="shared" si="1"/>
        <v>16650.5625</v>
      </c>
      <c r="BH18" s="713">
        <f t="shared" si="1"/>
        <v>16650.5625</v>
      </c>
      <c r="BI18" s="713">
        <f t="shared" si="1"/>
        <v>16650.5625</v>
      </c>
      <c r="BJ18" s="713">
        <f t="shared" si="1"/>
        <v>16650.5625</v>
      </c>
      <c r="BK18" s="713">
        <f t="shared" si="1"/>
        <v>16650.5625</v>
      </c>
      <c r="BL18" s="713">
        <f t="shared" si="1"/>
        <v>16650.5625</v>
      </c>
      <c r="BM18" s="713">
        <f t="shared" si="1"/>
        <v>16650.5625</v>
      </c>
      <c r="BN18" s="713">
        <f t="shared" si="1"/>
        <v>16650.5625</v>
      </c>
      <c r="BO18" s="713">
        <f t="shared" si="1"/>
        <v>16650.5625</v>
      </c>
      <c r="BP18" s="713">
        <f t="shared" si="1"/>
        <v>16650.5625</v>
      </c>
      <c r="BQ18" s="713">
        <f t="shared" si="1"/>
        <v>16650.5625</v>
      </c>
      <c r="BR18" s="713">
        <f t="shared" si="1"/>
        <v>16650.5625</v>
      </c>
    </row>
    <row r="20" spans="1:80" ht="18.600000000000001" thickBot="1" x14ac:dyDescent="0.35">
      <c r="A20" s="173" t="s">
        <v>162</v>
      </c>
    </row>
    <row r="21" spans="1:80" ht="16.2" thickBot="1" x14ac:dyDescent="0.35">
      <c r="A21" s="51" t="s">
        <v>326</v>
      </c>
      <c r="C21" s="899" t="s">
        <v>312</v>
      </c>
      <c r="D21" s="899"/>
      <c r="E21" s="899"/>
      <c r="F21" s="899"/>
      <c r="G21" s="917" t="s">
        <v>311</v>
      </c>
      <c r="H21" s="899" t="s">
        <v>163</v>
      </c>
      <c r="I21" s="899" t="s">
        <v>164</v>
      </c>
      <c r="J21" s="899" t="s">
        <v>7</v>
      </c>
      <c r="K21" s="919" t="s">
        <v>361</v>
      </c>
      <c r="L21" s="920"/>
      <c r="M21" s="920"/>
      <c r="N21" s="920"/>
      <c r="O21" s="921"/>
      <c r="P21" s="903" t="s">
        <v>310</v>
      </c>
      <c r="Q21" s="904"/>
      <c r="R21" s="904"/>
      <c r="S21" s="904"/>
      <c r="T21" s="918"/>
      <c r="U21" s="903" t="s">
        <v>308</v>
      </c>
      <c r="V21" s="904"/>
      <c r="W21" s="904"/>
      <c r="X21" s="904"/>
      <c r="Y21" s="904"/>
      <c r="Z21" s="904"/>
      <c r="AA21" s="904"/>
      <c r="AB21" s="904"/>
      <c r="AC21" s="904"/>
      <c r="AD21" s="904"/>
      <c r="AE21" s="904"/>
      <c r="AF21" s="904"/>
      <c r="AG21" s="454"/>
      <c r="AH21" s="454"/>
      <c r="AI21" s="454"/>
      <c r="AJ21" s="454"/>
      <c r="AK21" s="454"/>
      <c r="AL21" s="454"/>
      <c r="AM21" s="454"/>
      <c r="AN21" s="454"/>
      <c r="AO21" s="454"/>
      <c r="AP21" s="454"/>
      <c r="AQ21" s="454"/>
      <c r="AR21" s="454"/>
      <c r="AS21" s="454"/>
      <c r="AT21" s="454"/>
      <c r="AU21" s="454"/>
      <c r="AV21" s="454"/>
      <c r="AW21" s="454"/>
      <c r="AX21" s="454"/>
      <c r="AY21" s="454"/>
      <c r="AZ21" s="454"/>
      <c r="BA21" s="454"/>
      <c r="BB21" s="454"/>
      <c r="BC21" s="454"/>
      <c r="BD21" s="454"/>
      <c r="BE21" s="454"/>
      <c r="BF21" s="454"/>
      <c r="BG21" s="454"/>
      <c r="BH21" s="454"/>
      <c r="BI21" s="454"/>
      <c r="BJ21" s="454"/>
      <c r="BK21" s="454"/>
      <c r="BL21" s="454"/>
      <c r="BM21" s="454"/>
      <c r="BN21" s="454"/>
      <c r="BO21" s="454"/>
      <c r="BP21" s="454"/>
      <c r="BQ21" s="454"/>
      <c r="BR21" s="454"/>
      <c r="BS21" s="454"/>
      <c r="BT21" s="454"/>
      <c r="BU21" s="454"/>
      <c r="BV21" s="454"/>
      <c r="BW21" s="454"/>
      <c r="BX21" s="454"/>
      <c r="BY21" s="454"/>
      <c r="BZ21" s="454"/>
      <c r="CA21" s="454"/>
      <c r="CB21" s="454"/>
    </row>
    <row r="22" spans="1:80" ht="10.8" thickBot="1" x14ac:dyDescent="0.35">
      <c r="C22" s="899"/>
      <c r="D22" s="899"/>
      <c r="E22" s="899"/>
      <c r="F22" s="899"/>
      <c r="G22" s="917"/>
      <c r="H22" s="899"/>
      <c r="I22" s="899"/>
      <c r="J22" s="899"/>
      <c r="K22" s="453">
        <f>'Assumptions (Revenue)'!E10</f>
        <v>2025</v>
      </c>
      <c r="L22" s="453">
        <f>K22+1</f>
        <v>2026</v>
      </c>
      <c r="M22" s="453">
        <f>L22+1</f>
        <v>2027</v>
      </c>
      <c r="N22" s="453">
        <f>M22+1</f>
        <v>2028</v>
      </c>
      <c r="O22" s="453">
        <f>N22+1</f>
        <v>2029</v>
      </c>
      <c r="P22" s="453">
        <f>'Expenses (Assum. &amp; Calc.)'!K22</f>
        <v>2025</v>
      </c>
      <c r="Q22" s="453">
        <f>P22+1</f>
        <v>2026</v>
      </c>
      <c r="R22" s="453">
        <f>Q22+1</f>
        <v>2027</v>
      </c>
      <c r="S22" s="453">
        <f>R22+1</f>
        <v>2028</v>
      </c>
      <c r="T22" s="453">
        <f>S22+1</f>
        <v>2029</v>
      </c>
      <c r="U22" s="455">
        <f>EDATE('Shortcut Lookup 2'!J$69,1)-1</f>
        <v>45688</v>
      </c>
      <c r="V22" s="455">
        <f>EDATE('Shortcut Lookup 2'!K$69,1)-1</f>
        <v>45716</v>
      </c>
      <c r="W22" s="455">
        <f>EDATE('Shortcut Lookup 2'!L$69,1)-1</f>
        <v>45747</v>
      </c>
      <c r="X22" s="455">
        <f>EDATE('Shortcut Lookup 2'!M$69,1)-1</f>
        <v>45777</v>
      </c>
      <c r="Y22" s="455">
        <f>EDATE('Shortcut Lookup 2'!N$69,1)-1</f>
        <v>45808</v>
      </c>
      <c r="Z22" s="455">
        <f>EDATE('Shortcut Lookup 2'!O$69,1)-1</f>
        <v>45838</v>
      </c>
      <c r="AA22" s="455">
        <f>EDATE('Shortcut Lookup 2'!P$69,1)-1</f>
        <v>45869</v>
      </c>
      <c r="AB22" s="455">
        <f>EDATE('Shortcut Lookup 2'!Q$69,1)-1</f>
        <v>45900</v>
      </c>
      <c r="AC22" s="455">
        <f>EDATE('Shortcut Lookup 2'!R$69,1)-1</f>
        <v>45930</v>
      </c>
      <c r="AD22" s="455">
        <f>EDATE('Shortcut Lookup 2'!S$69,1)-1</f>
        <v>45961</v>
      </c>
      <c r="AE22" s="455">
        <f>EDATE('Shortcut Lookup 2'!T$69,1)-1</f>
        <v>45991</v>
      </c>
      <c r="AF22" s="455">
        <f>EDATE('Shortcut Lookup 2'!U$69,1)-1</f>
        <v>46022</v>
      </c>
      <c r="AG22" s="455">
        <f>EDATE('Shortcut Lookup 2'!V$69,1)-1</f>
        <v>46053</v>
      </c>
      <c r="AH22" s="455">
        <f>EDATE('Shortcut Lookup 2'!W$69,1)-1</f>
        <v>46081</v>
      </c>
      <c r="AI22" s="455">
        <f>EDATE('Shortcut Lookup 2'!X$69,1)-1</f>
        <v>46112</v>
      </c>
      <c r="AJ22" s="455">
        <f>EDATE('Shortcut Lookup 2'!Y$69,1)-1</f>
        <v>46142</v>
      </c>
      <c r="AK22" s="455">
        <f>EDATE('Shortcut Lookup 2'!Z$69,1)-1</f>
        <v>46173</v>
      </c>
      <c r="AL22" s="455">
        <f>EDATE('Shortcut Lookup 2'!AA$69,1)-1</f>
        <v>46203</v>
      </c>
      <c r="AM22" s="455">
        <f>EDATE('Shortcut Lookup 2'!AB$69,1)-1</f>
        <v>46234</v>
      </c>
      <c r="AN22" s="455">
        <f>EDATE('Shortcut Lookup 2'!AC$69,1)-1</f>
        <v>46265</v>
      </c>
      <c r="AO22" s="455">
        <f>EDATE('Shortcut Lookup 2'!AD$69,1)-1</f>
        <v>46295</v>
      </c>
      <c r="AP22" s="455">
        <f>EDATE('Shortcut Lookup 2'!AE$69,1)-1</f>
        <v>46326</v>
      </c>
      <c r="AQ22" s="455">
        <f>EDATE('Shortcut Lookup 2'!AF$69,1)-1</f>
        <v>46356</v>
      </c>
      <c r="AR22" s="455">
        <f>EDATE('Shortcut Lookup 2'!AG$69,1)-1</f>
        <v>46387</v>
      </c>
      <c r="AS22" s="455">
        <f>EDATE('Shortcut Lookup 2'!AH$69,1)-1</f>
        <v>46418</v>
      </c>
      <c r="AT22" s="455">
        <f>EDATE('Shortcut Lookup 2'!AI$69,1)-1</f>
        <v>46446</v>
      </c>
      <c r="AU22" s="455">
        <f>EDATE('Shortcut Lookup 2'!AJ$69,1)-1</f>
        <v>46477</v>
      </c>
      <c r="AV22" s="455">
        <f>EDATE('Shortcut Lookup 2'!AK$69,1)-1</f>
        <v>46507</v>
      </c>
      <c r="AW22" s="455">
        <f>EDATE('Shortcut Lookup 2'!AL$69,1)-1</f>
        <v>46538</v>
      </c>
      <c r="AX22" s="455">
        <f>EDATE('Shortcut Lookup 2'!AM$69,1)-1</f>
        <v>46568</v>
      </c>
      <c r="AY22" s="455">
        <f>EDATE('Shortcut Lookup 2'!AN$69,1)-1</f>
        <v>46599</v>
      </c>
      <c r="AZ22" s="455">
        <f>EDATE('Shortcut Lookup 2'!AO$69,1)-1</f>
        <v>46630</v>
      </c>
      <c r="BA22" s="455">
        <f>EDATE('Shortcut Lookup 2'!AP$69,1)-1</f>
        <v>46660</v>
      </c>
      <c r="BB22" s="455">
        <f>EDATE('Shortcut Lookup 2'!AQ$69,1)-1</f>
        <v>46691</v>
      </c>
      <c r="BC22" s="455">
        <f>EDATE('Shortcut Lookup 2'!AR$69,1)-1</f>
        <v>46721</v>
      </c>
      <c r="BD22" s="455">
        <f>EDATE('Shortcut Lookup 2'!AS$69,1)-1</f>
        <v>46752</v>
      </c>
      <c r="BE22" s="455">
        <f>EDATE('Shortcut Lookup 2'!AT$69,1)-1</f>
        <v>46783</v>
      </c>
      <c r="BF22" s="455">
        <f>EDATE('Shortcut Lookup 2'!AU$69,1)-1</f>
        <v>46812</v>
      </c>
      <c r="BG22" s="455">
        <f>EDATE('Shortcut Lookup 2'!AV$69,1)-1</f>
        <v>46843</v>
      </c>
      <c r="BH22" s="455">
        <f>EDATE('Shortcut Lookup 2'!AW$69,1)-1</f>
        <v>46873</v>
      </c>
      <c r="BI22" s="455">
        <f>EDATE('Shortcut Lookup 2'!AX$69,1)-1</f>
        <v>46904</v>
      </c>
      <c r="BJ22" s="455">
        <f>EDATE('Shortcut Lookup 2'!AY$69,1)-1</f>
        <v>46934</v>
      </c>
      <c r="BK22" s="455">
        <f>EDATE('Shortcut Lookup 2'!AZ$69,1)-1</f>
        <v>46965</v>
      </c>
      <c r="BL22" s="455">
        <f>EDATE('Shortcut Lookup 2'!BA$69,1)-1</f>
        <v>46996</v>
      </c>
      <c r="BM22" s="455">
        <f>EDATE('Shortcut Lookup 2'!BB$69,1)-1</f>
        <v>47026</v>
      </c>
      <c r="BN22" s="455">
        <f>EDATE('Shortcut Lookup 2'!BC$69,1)-1</f>
        <v>47057</v>
      </c>
      <c r="BO22" s="455">
        <f>EDATE('Shortcut Lookup 2'!BD$69,1)-1</f>
        <v>47087</v>
      </c>
      <c r="BP22" s="455">
        <f>EDATE('Shortcut Lookup 2'!BE$69,1)-1</f>
        <v>47118</v>
      </c>
      <c r="BQ22" s="455">
        <f>EDATE('Shortcut Lookup 2'!BF$69,1)-1</f>
        <v>47149</v>
      </c>
      <c r="BR22" s="455">
        <f>EDATE('Shortcut Lookup 2'!BG$69,1)-1</f>
        <v>47177</v>
      </c>
      <c r="BS22" s="455">
        <f>EDATE('Shortcut Lookup 2'!BH$69,1)-1</f>
        <v>47208</v>
      </c>
      <c r="BT22" s="455">
        <f>EDATE('Shortcut Lookup 2'!BI$69,1)-1</f>
        <v>47238</v>
      </c>
      <c r="BU22" s="455">
        <f>EDATE('Shortcut Lookup 2'!BJ$69,1)-1</f>
        <v>47269</v>
      </c>
      <c r="BV22" s="455">
        <f>EDATE('Shortcut Lookup 2'!BK$69,1)-1</f>
        <v>47299</v>
      </c>
      <c r="BW22" s="455">
        <f>EDATE('Shortcut Lookup 2'!BL$69,1)-1</f>
        <v>47330</v>
      </c>
      <c r="BX22" s="455">
        <f>EDATE('Shortcut Lookup 2'!BM$69,1)-1</f>
        <v>47361</v>
      </c>
      <c r="BY22" s="455">
        <f>EDATE('Shortcut Lookup 2'!BN$69,1)-1</f>
        <v>47391</v>
      </c>
      <c r="BZ22" s="455">
        <f>EDATE('Shortcut Lookup 2'!BO$69,1)-1</f>
        <v>47422</v>
      </c>
      <c r="CA22" s="455">
        <f>EDATE('Shortcut Lookup 2'!BP$69,1)-1</f>
        <v>47452</v>
      </c>
      <c r="CB22" s="455">
        <f>EDATE('Shortcut Lookup 2'!BQ$69,1)-1</f>
        <v>47483</v>
      </c>
    </row>
    <row r="23" spans="1:80" ht="14.4" thickBot="1" x14ac:dyDescent="0.35">
      <c r="C23" s="898" t="s">
        <v>165</v>
      </c>
      <c r="D23" s="898"/>
      <c r="E23" s="898"/>
      <c r="F23" s="898"/>
      <c r="G23" s="434">
        <f>'Shortcut Lookup 2'!L$84</f>
        <v>45688</v>
      </c>
      <c r="H23" s="434">
        <v>46022</v>
      </c>
      <c r="I23" s="462" t="s">
        <v>166</v>
      </c>
      <c r="J23" s="463">
        <v>2000</v>
      </c>
      <c r="K23" s="464"/>
      <c r="L23" s="465">
        <v>0.01</v>
      </c>
      <c r="M23" s="466">
        <v>0.01</v>
      </c>
      <c r="N23" s="466">
        <v>0.01</v>
      </c>
      <c r="O23" s="467">
        <v>0.01</v>
      </c>
      <c r="P23" s="468">
        <v>1</v>
      </c>
      <c r="Q23" s="469">
        <f>1+'Expenses (Assum. &amp; Calc.)'!L23</f>
        <v>1.01</v>
      </c>
      <c r="R23" s="470">
        <f>Q23*(1+'Expenses (Assum. &amp; Calc.)'!M23)</f>
        <v>1.0201</v>
      </c>
      <c r="S23" s="470">
        <f>R23*(1+'Expenses (Assum. &amp; Calc.)'!N23)</f>
        <v>1.0303009999999999</v>
      </c>
      <c r="T23" s="471">
        <f>S23*(1+'Expenses (Assum. &amp; Calc.)'!O23)</f>
        <v>1.04060401</v>
      </c>
      <c r="U23" s="472">
        <f>HLOOKUP('Shortcut Lookup 2'!L$59,'Expenses (Assum. &amp; Calc.)'!$P$22:$T$37,ROWS($C$23:$C23)+1,0)*IF(AND('Expenses (Assum. &amp; Calc.)'!$I23="One time",'Expenses (Assum. &amp; Calc.)'!$G23='Shortcut Lookup 2'!L$60),INDEX('Expenses (Assum. &amp; Calc.)'!$J$23:$J$37,ROWS($C$23:$C23),1),IF(AND('Expenses (Assum. &amp; Calc.)'!$I23="Daily",'Expenses (Assum. &amp; Calc.)'!$H23&gt;='Shortcut Lookup 2'!L$60,'Expenses (Assum. &amp; Calc.)'!$G23&lt;='Shortcut Lookup 2'!L$60),INDEX('Expenses (Assum. &amp; Calc.)'!$J$23:$J$37,ROWS($C$23:$C23),1)*U$22,IF(AND('Expenses (Assum. &amp; Calc.)'!$I23="Weekly",'Expenses (Assum. &amp; Calc.)'!$H23&gt;='Shortcut Lookup 2'!L$60,'Expenses (Assum. &amp; Calc.)'!$G23&lt;='Shortcut Lookup 2'!L$60),INDEX('Expenses (Assum. &amp; Calc.)'!$J$23:$J$37,ROWS($C$23:$C23),1)*4,IF(AND('Expenses (Assum. &amp; Calc.)'!$I23="Bi-Weekly",'Expenses (Assum. &amp; Calc.)'!$H23&gt;='Shortcut Lookup 2'!L$60,'Expenses (Assum. &amp; Calc.)'!$G23&lt;='Shortcut Lookup 2'!L$60),INDEX('Expenses (Assum. &amp; Calc.)'!$J$23:$J$37,ROWS($C$23:$C23),1)*2,IF(AND('Expenses (Assum. &amp; Calc.)'!$I23="Monthly",'Expenses (Assum. &amp; Calc.)'!$H23&gt;='Shortcut Lookup 2'!L$60,'Expenses (Assum. &amp; Calc.)'!$G23&lt;='Shortcut Lookup 2'!L$60),INDEX('Expenses (Assum. &amp; Calc.)'!$J$23:$J$37,ROWS($C$23:$C23),1),IF(AND('Expenses (Assum. &amp; Calc.)'!$I23="Quarterly",IFERROR(MOD(MONTH('Expenses (Assum. &amp; Calc.)'!$G23),3),0)=MOD(MONTH('Shortcut Lookup 2'!L$60),3),'Expenses (Assum. &amp; Calc.)'!$H23&gt;='Shortcut Lookup 2'!L$60,'Expenses (Assum. &amp; Calc.)'!$G23&lt;='Shortcut Lookup 2'!L$60),INDEX('Expenses (Assum. &amp; Calc.)'!$J$23:$J$37,ROWS($C$23:$C23),1),IF(AND('Expenses (Assum. &amp; Calc.)'!$I23="Semi-Annually",IFERROR(MOD(MONTH('Expenses (Assum. &amp; Calc.)'!$G23),6),0)=MOD(MONTH('Shortcut Lookup 2'!L$60),6),'Expenses (Assum. &amp; Calc.)'!$H23&gt;='Shortcut Lookup 2'!L$60,'Expenses (Assum. &amp; Calc.)'!$G23&lt;='Shortcut Lookup 2'!L$60),INDEX('Expenses (Assum. &amp; Calc.)'!$J$23:$J$37,ROWS($C$23:$C23),1),IF(AND('Expenses (Assum. &amp; Calc.)'!$I23="Yearly",IFERROR(MOD(MONTH('Expenses (Assum. &amp; Calc.)'!$G23),12),0)=MOD(MONTH('Shortcut Lookup 2'!L$60),12),'Expenses (Assum. &amp; Calc.)'!$H23&gt;='Shortcut Lookup 2'!L$60,'Expenses (Assum. &amp; Calc.)'!$G23&lt;='Shortcut Lookup 2'!L$60),INDEX('Expenses (Assum. &amp; Calc.)'!$J$23:$J$37,ROWS($C$23:$C23),1),0))))))))</f>
        <v>2000</v>
      </c>
      <c r="V23" s="472">
        <f>HLOOKUP('Shortcut Lookup 2'!M$59,'Expenses (Assum. &amp; Calc.)'!$P$22:$T$37,ROWS($C$23:$C23)+1,0)*IF(AND('Expenses (Assum. &amp; Calc.)'!$I23="One time",'Expenses (Assum. &amp; Calc.)'!$G23='Shortcut Lookup 2'!M$60),INDEX('Expenses (Assum. &amp; Calc.)'!$J$23:$J$37,ROWS($C$23:$C23),1),IF(AND('Expenses (Assum. &amp; Calc.)'!$I23="Daily",'Expenses (Assum. &amp; Calc.)'!$H23&gt;='Shortcut Lookup 2'!M$60,'Expenses (Assum. &amp; Calc.)'!$G23&lt;='Shortcut Lookup 2'!M$60),INDEX('Expenses (Assum. &amp; Calc.)'!$J$23:$J$37,ROWS($C$23:$C23),1)*V$22,IF(AND('Expenses (Assum. &amp; Calc.)'!$I23="Weekly",'Expenses (Assum. &amp; Calc.)'!$H23&gt;='Shortcut Lookup 2'!M$60,'Expenses (Assum. &amp; Calc.)'!$G23&lt;='Shortcut Lookup 2'!M$60),INDEX('Expenses (Assum. &amp; Calc.)'!$J$23:$J$37,ROWS($C$23:$C23),1)*4,IF(AND('Expenses (Assum. &amp; Calc.)'!$I23="Bi-Weekly",'Expenses (Assum. &amp; Calc.)'!$H23&gt;='Shortcut Lookup 2'!M$60,'Expenses (Assum. &amp; Calc.)'!$G23&lt;='Shortcut Lookup 2'!M$60),INDEX('Expenses (Assum. &amp; Calc.)'!$J$23:$J$37,ROWS($C$23:$C23),1)*2,IF(AND('Expenses (Assum. &amp; Calc.)'!$I23="Monthly",'Expenses (Assum. &amp; Calc.)'!$H23&gt;='Shortcut Lookup 2'!M$60,'Expenses (Assum. &amp; Calc.)'!$G23&lt;='Shortcut Lookup 2'!M$60),INDEX('Expenses (Assum. &amp; Calc.)'!$J$23:$J$37,ROWS($C$23:$C23),1),IF(AND('Expenses (Assum. &amp; Calc.)'!$I23="Quarterly",IFERROR(MOD(MONTH('Expenses (Assum. &amp; Calc.)'!$G23),3),0)=MOD(MONTH('Shortcut Lookup 2'!M$60),3),'Expenses (Assum. &amp; Calc.)'!$H23&gt;='Shortcut Lookup 2'!M$60,'Expenses (Assum. &amp; Calc.)'!$G23&lt;='Shortcut Lookup 2'!M$60),INDEX('Expenses (Assum. &amp; Calc.)'!$J$23:$J$37,ROWS($C$23:$C23),1),IF(AND('Expenses (Assum. &amp; Calc.)'!$I23="Semi-Annually",IFERROR(MOD(MONTH('Expenses (Assum. &amp; Calc.)'!$G23),6),0)=MOD(MONTH('Shortcut Lookup 2'!M$60),6),'Expenses (Assum. &amp; Calc.)'!$H23&gt;='Shortcut Lookup 2'!M$60,'Expenses (Assum. &amp; Calc.)'!$G23&lt;='Shortcut Lookup 2'!M$60),INDEX('Expenses (Assum. &amp; Calc.)'!$J$23:$J$37,ROWS($C$23:$C23),1),IF(AND('Expenses (Assum. &amp; Calc.)'!$I23="Yearly",IFERROR(MOD(MONTH('Expenses (Assum. &amp; Calc.)'!$G23),12),0)=MOD(MONTH('Shortcut Lookup 2'!M$60),12),'Expenses (Assum. &amp; Calc.)'!$H23&gt;='Shortcut Lookup 2'!M$60,'Expenses (Assum. &amp; Calc.)'!$G23&lt;='Shortcut Lookup 2'!M$60),INDEX('Expenses (Assum. &amp; Calc.)'!$J$23:$J$37,ROWS($C$23:$C23),1),0))))))))</f>
        <v>2000</v>
      </c>
      <c r="W23" s="472">
        <f>HLOOKUP('Shortcut Lookup 2'!N$59,'Expenses (Assum. &amp; Calc.)'!$P$22:$T$37,ROWS($C$23:$C23)+1,0)*IF(AND('Expenses (Assum. &amp; Calc.)'!$I23="One time",'Expenses (Assum. &amp; Calc.)'!$G23='Shortcut Lookup 2'!N$60),INDEX('Expenses (Assum. &amp; Calc.)'!$J$23:$J$37,ROWS($C$23:$C23),1),IF(AND('Expenses (Assum. &amp; Calc.)'!$I23="Daily",'Expenses (Assum. &amp; Calc.)'!$H23&gt;='Shortcut Lookup 2'!N$60,'Expenses (Assum. &amp; Calc.)'!$G23&lt;='Shortcut Lookup 2'!N$60),INDEX('Expenses (Assum. &amp; Calc.)'!$J$23:$J$37,ROWS($C$23:$C23),1)*W$22,IF(AND('Expenses (Assum. &amp; Calc.)'!$I23="Weekly",'Expenses (Assum. &amp; Calc.)'!$H23&gt;='Shortcut Lookup 2'!N$60,'Expenses (Assum. &amp; Calc.)'!$G23&lt;='Shortcut Lookup 2'!N$60),INDEX('Expenses (Assum. &amp; Calc.)'!$J$23:$J$37,ROWS($C$23:$C23),1)*4,IF(AND('Expenses (Assum. &amp; Calc.)'!$I23="Bi-Weekly",'Expenses (Assum. &amp; Calc.)'!$H23&gt;='Shortcut Lookup 2'!N$60,'Expenses (Assum. &amp; Calc.)'!$G23&lt;='Shortcut Lookup 2'!N$60),INDEX('Expenses (Assum. &amp; Calc.)'!$J$23:$J$37,ROWS($C$23:$C23),1)*2,IF(AND('Expenses (Assum. &amp; Calc.)'!$I23="Monthly",'Expenses (Assum. &amp; Calc.)'!$H23&gt;='Shortcut Lookup 2'!N$60,'Expenses (Assum. &amp; Calc.)'!$G23&lt;='Shortcut Lookup 2'!N$60),INDEX('Expenses (Assum. &amp; Calc.)'!$J$23:$J$37,ROWS($C$23:$C23),1),IF(AND('Expenses (Assum. &amp; Calc.)'!$I23="Quarterly",IFERROR(MOD(MONTH('Expenses (Assum. &amp; Calc.)'!$G23),3),0)=MOD(MONTH('Shortcut Lookup 2'!N$60),3),'Expenses (Assum. &amp; Calc.)'!$H23&gt;='Shortcut Lookup 2'!N$60,'Expenses (Assum. &amp; Calc.)'!$G23&lt;='Shortcut Lookup 2'!N$60),INDEX('Expenses (Assum. &amp; Calc.)'!$J$23:$J$37,ROWS($C$23:$C23),1),IF(AND('Expenses (Assum. &amp; Calc.)'!$I23="Semi-Annually",IFERROR(MOD(MONTH('Expenses (Assum. &amp; Calc.)'!$G23),6),0)=MOD(MONTH('Shortcut Lookup 2'!N$60),6),'Expenses (Assum. &amp; Calc.)'!$H23&gt;='Shortcut Lookup 2'!N$60,'Expenses (Assum. &amp; Calc.)'!$G23&lt;='Shortcut Lookup 2'!N$60),INDEX('Expenses (Assum. &amp; Calc.)'!$J$23:$J$37,ROWS($C$23:$C23),1),IF(AND('Expenses (Assum. &amp; Calc.)'!$I23="Yearly",IFERROR(MOD(MONTH('Expenses (Assum. &amp; Calc.)'!$G23),12),0)=MOD(MONTH('Shortcut Lookup 2'!N$60),12),'Expenses (Assum. &amp; Calc.)'!$H23&gt;='Shortcut Lookup 2'!N$60,'Expenses (Assum. &amp; Calc.)'!$G23&lt;='Shortcut Lookup 2'!N$60),INDEX('Expenses (Assum. &amp; Calc.)'!$J$23:$J$37,ROWS($C$23:$C23),1),0))))))))</f>
        <v>2000</v>
      </c>
      <c r="X23" s="472">
        <f>HLOOKUP('Shortcut Lookup 2'!O$59,'Expenses (Assum. &amp; Calc.)'!$P$22:$T$37,ROWS($C$23:$C23)+1,0)*IF(AND('Expenses (Assum. &amp; Calc.)'!$I23="One time",'Expenses (Assum. &amp; Calc.)'!$G23='Shortcut Lookup 2'!O$60),INDEX('Expenses (Assum. &amp; Calc.)'!$J$23:$J$37,ROWS($C$23:$C23),1),IF(AND('Expenses (Assum. &amp; Calc.)'!$I23="Daily",'Expenses (Assum. &amp; Calc.)'!$H23&gt;='Shortcut Lookup 2'!O$60,'Expenses (Assum. &amp; Calc.)'!$G23&lt;='Shortcut Lookup 2'!O$60),INDEX('Expenses (Assum. &amp; Calc.)'!$J$23:$J$37,ROWS($C$23:$C23),1)*X$22,IF(AND('Expenses (Assum. &amp; Calc.)'!$I23="Weekly",'Expenses (Assum. &amp; Calc.)'!$H23&gt;='Shortcut Lookup 2'!O$60,'Expenses (Assum. &amp; Calc.)'!$G23&lt;='Shortcut Lookup 2'!O$60),INDEX('Expenses (Assum. &amp; Calc.)'!$J$23:$J$37,ROWS($C$23:$C23),1)*4,IF(AND('Expenses (Assum. &amp; Calc.)'!$I23="Bi-Weekly",'Expenses (Assum. &amp; Calc.)'!$H23&gt;='Shortcut Lookup 2'!O$60,'Expenses (Assum. &amp; Calc.)'!$G23&lt;='Shortcut Lookup 2'!O$60),INDEX('Expenses (Assum. &amp; Calc.)'!$J$23:$J$37,ROWS($C$23:$C23),1)*2,IF(AND('Expenses (Assum. &amp; Calc.)'!$I23="Monthly",'Expenses (Assum. &amp; Calc.)'!$H23&gt;='Shortcut Lookup 2'!O$60,'Expenses (Assum. &amp; Calc.)'!$G23&lt;='Shortcut Lookup 2'!O$60),INDEX('Expenses (Assum. &amp; Calc.)'!$J$23:$J$37,ROWS($C$23:$C23),1),IF(AND('Expenses (Assum. &amp; Calc.)'!$I23="Quarterly",IFERROR(MOD(MONTH('Expenses (Assum. &amp; Calc.)'!$G23),3),0)=MOD(MONTH('Shortcut Lookup 2'!O$60),3),'Expenses (Assum. &amp; Calc.)'!$H23&gt;='Shortcut Lookup 2'!O$60,'Expenses (Assum. &amp; Calc.)'!$G23&lt;='Shortcut Lookup 2'!O$60),INDEX('Expenses (Assum. &amp; Calc.)'!$J$23:$J$37,ROWS($C$23:$C23),1),IF(AND('Expenses (Assum. &amp; Calc.)'!$I23="Semi-Annually",IFERROR(MOD(MONTH('Expenses (Assum. &amp; Calc.)'!$G23),6),0)=MOD(MONTH('Shortcut Lookup 2'!O$60),6),'Expenses (Assum. &amp; Calc.)'!$H23&gt;='Shortcut Lookup 2'!O$60,'Expenses (Assum. &amp; Calc.)'!$G23&lt;='Shortcut Lookup 2'!O$60),INDEX('Expenses (Assum. &amp; Calc.)'!$J$23:$J$37,ROWS($C$23:$C23),1),IF(AND('Expenses (Assum. &amp; Calc.)'!$I23="Yearly",IFERROR(MOD(MONTH('Expenses (Assum. &amp; Calc.)'!$G23),12),0)=MOD(MONTH('Shortcut Lookup 2'!O$60),12),'Expenses (Assum. &amp; Calc.)'!$H23&gt;='Shortcut Lookup 2'!O$60,'Expenses (Assum. &amp; Calc.)'!$G23&lt;='Shortcut Lookup 2'!O$60),INDEX('Expenses (Assum. &amp; Calc.)'!$J$23:$J$37,ROWS($C$23:$C23),1),0))))))))</f>
        <v>2000</v>
      </c>
      <c r="Y23" s="472">
        <f>HLOOKUP('Shortcut Lookup 2'!P$59,'Expenses (Assum. &amp; Calc.)'!$P$22:$T$37,ROWS($C$23:$C23)+1,0)*IF(AND('Expenses (Assum. &amp; Calc.)'!$I23="One time",'Expenses (Assum. &amp; Calc.)'!$G23='Shortcut Lookup 2'!P$60),INDEX('Expenses (Assum. &amp; Calc.)'!$J$23:$J$37,ROWS($C$23:$C23),1),IF(AND('Expenses (Assum. &amp; Calc.)'!$I23="Daily",'Expenses (Assum. &amp; Calc.)'!$H23&gt;='Shortcut Lookup 2'!P$60,'Expenses (Assum. &amp; Calc.)'!$G23&lt;='Shortcut Lookup 2'!P$60),INDEX('Expenses (Assum. &amp; Calc.)'!$J$23:$J$37,ROWS($C$23:$C23),1)*Y$22,IF(AND('Expenses (Assum. &amp; Calc.)'!$I23="Weekly",'Expenses (Assum. &amp; Calc.)'!$H23&gt;='Shortcut Lookup 2'!P$60,'Expenses (Assum. &amp; Calc.)'!$G23&lt;='Shortcut Lookup 2'!P$60),INDEX('Expenses (Assum. &amp; Calc.)'!$J$23:$J$37,ROWS($C$23:$C23),1)*4,IF(AND('Expenses (Assum. &amp; Calc.)'!$I23="Bi-Weekly",'Expenses (Assum. &amp; Calc.)'!$H23&gt;='Shortcut Lookup 2'!P$60,'Expenses (Assum. &amp; Calc.)'!$G23&lt;='Shortcut Lookup 2'!P$60),INDEX('Expenses (Assum. &amp; Calc.)'!$J$23:$J$37,ROWS($C$23:$C23),1)*2,IF(AND('Expenses (Assum. &amp; Calc.)'!$I23="Monthly",'Expenses (Assum. &amp; Calc.)'!$H23&gt;='Shortcut Lookup 2'!P$60,'Expenses (Assum. &amp; Calc.)'!$G23&lt;='Shortcut Lookup 2'!P$60),INDEX('Expenses (Assum. &amp; Calc.)'!$J$23:$J$37,ROWS($C$23:$C23),1),IF(AND('Expenses (Assum. &amp; Calc.)'!$I23="Quarterly",IFERROR(MOD(MONTH('Expenses (Assum. &amp; Calc.)'!$G23),3),0)=MOD(MONTH('Shortcut Lookup 2'!P$60),3),'Expenses (Assum. &amp; Calc.)'!$H23&gt;='Shortcut Lookup 2'!P$60,'Expenses (Assum. &amp; Calc.)'!$G23&lt;='Shortcut Lookup 2'!P$60),INDEX('Expenses (Assum. &amp; Calc.)'!$J$23:$J$37,ROWS($C$23:$C23),1),IF(AND('Expenses (Assum. &amp; Calc.)'!$I23="Semi-Annually",IFERROR(MOD(MONTH('Expenses (Assum. &amp; Calc.)'!$G23),6),0)=MOD(MONTH('Shortcut Lookup 2'!P$60),6),'Expenses (Assum. &amp; Calc.)'!$H23&gt;='Shortcut Lookup 2'!P$60,'Expenses (Assum. &amp; Calc.)'!$G23&lt;='Shortcut Lookup 2'!P$60),INDEX('Expenses (Assum. &amp; Calc.)'!$J$23:$J$37,ROWS($C$23:$C23),1),IF(AND('Expenses (Assum. &amp; Calc.)'!$I23="Yearly",IFERROR(MOD(MONTH('Expenses (Assum. &amp; Calc.)'!$G23),12),0)=MOD(MONTH('Shortcut Lookup 2'!P$60),12),'Expenses (Assum. &amp; Calc.)'!$H23&gt;='Shortcut Lookup 2'!P$60,'Expenses (Assum. &amp; Calc.)'!$G23&lt;='Shortcut Lookup 2'!P$60),INDEX('Expenses (Assum. &amp; Calc.)'!$J$23:$J$37,ROWS($C$23:$C23),1),0))))))))</f>
        <v>2000</v>
      </c>
      <c r="Z23" s="472">
        <f>HLOOKUP('Shortcut Lookup 2'!Q$59,'Expenses (Assum. &amp; Calc.)'!$P$22:$T$37,ROWS($C$23:$C23)+1,0)*IF(AND('Expenses (Assum. &amp; Calc.)'!$I23="One time",'Expenses (Assum. &amp; Calc.)'!$G23='Shortcut Lookup 2'!Q$60),INDEX('Expenses (Assum. &amp; Calc.)'!$J$23:$J$37,ROWS($C$23:$C23),1),IF(AND('Expenses (Assum. &amp; Calc.)'!$I23="Daily",'Expenses (Assum. &amp; Calc.)'!$H23&gt;='Shortcut Lookup 2'!Q$60,'Expenses (Assum. &amp; Calc.)'!$G23&lt;='Shortcut Lookup 2'!Q$60),INDEX('Expenses (Assum. &amp; Calc.)'!$J$23:$J$37,ROWS($C$23:$C23),1)*Z$22,IF(AND('Expenses (Assum. &amp; Calc.)'!$I23="Weekly",'Expenses (Assum. &amp; Calc.)'!$H23&gt;='Shortcut Lookup 2'!Q$60,'Expenses (Assum. &amp; Calc.)'!$G23&lt;='Shortcut Lookup 2'!Q$60),INDEX('Expenses (Assum. &amp; Calc.)'!$J$23:$J$37,ROWS($C$23:$C23),1)*4,IF(AND('Expenses (Assum. &amp; Calc.)'!$I23="Bi-Weekly",'Expenses (Assum. &amp; Calc.)'!$H23&gt;='Shortcut Lookup 2'!Q$60,'Expenses (Assum. &amp; Calc.)'!$G23&lt;='Shortcut Lookup 2'!Q$60),INDEX('Expenses (Assum. &amp; Calc.)'!$J$23:$J$37,ROWS($C$23:$C23),1)*2,IF(AND('Expenses (Assum. &amp; Calc.)'!$I23="Monthly",'Expenses (Assum. &amp; Calc.)'!$H23&gt;='Shortcut Lookup 2'!Q$60,'Expenses (Assum. &amp; Calc.)'!$G23&lt;='Shortcut Lookup 2'!Q$60),INDEX('Expenses (Assum. &amp; Calc.)'!$J$23:$J$37,ROWS($C$23:$C23),1),IF(AND('Expenses (Assum. &amp; Calc.)'!$I23="Quarterly",IFERROR(MOD(MONTH('Expenses (Assum. &amp; Calc.)'!$G23),3),0)=MOD(MONTH('Shortcut Lookup 2'!Q$60),3),'Expenses (Assum. &amp; Calc.)'!$H23&gt;='Shortcut Lookup 2'!Q$60,'Expenses (Assum. &amp; Calc.)'!$G23&lt;='Shortcut Lookup 2'!Q$60),INDEX('Expenses (Assum. &amp; Calc.)'!$J$23:$J$37,ROWS($C$23:$C23),1),IF(AND('Expenses (Assum. &amp; Calc.)'!$I23="Semi-Annually",IFERROR(MOD(MONTH('Expenses (Assum. &amp; Calc.)'!$G23),6),0)=MOD(MONTH('Shortcut Lookup 2'!Q$60),6),'Expenses (Assum. &amp; Calc.)'!$H23&gt;='Shortcut Lookup 2'!Q$60,'Expenses (Assum. &amp; Calc.)'!$G23&lt;='Shortcut Lookup 2'!Q$60),INDEX('Expenses (Assum. &amp; Calc.)'!$J$23:$J$37,ROWS($C$23:$C23),1),IF(AND('Expenses (Assum. &amp; Calc.)'!$I23="Yearly",IFERROR(MOD(MONTH('Expenses (Assum. &amp; Calc.)'!$G23),12),0)=MOD(MONTH('Shortcut Lookup 2'!Q$60),12),'Expenses (Assum. &amp; Calc.)'!$H23&gt;='Shortcut Lookup 2'!Q$60,'Expenses (Assum. &amp; Calc.)'!$G23&lt;='Shortcut Lookup 2'!Q$60),INDEX('Expenses (Assum. &amp; Calc.)'!$J$23:$J$37,ROWS($C$23:$C23),1),0))))))))</f>
        <v>2000</v>
      </c>
      <c r="AA23" s="472">
        <f>HLOOKUP('Shortcut Lookup 2'!R$59,'Expenses (Assum. &amp; Calc.)'!$P$22:$T$37,ROWS($C$23:$C23)+1,0)*IF(AND('Expenses (Assum. &amp; Calc.)'!$I23="One time",'Expenses (Assum. &amp; Calc.)'!$G23='Shortcut Lookup 2'!R$60),INDEX('Expenses (Assum. &amp; Calc.)'!$J$23:$J$37,ROWS($C$23:$C23),1),IF(AND('Expenses (Assum. &amp; Calc.)'!$I23="Daily",'Expenses (Assum. &amp; Calc.)'!$H23&gt;='Shortcut Lookup 2'!R$60,'Expenses (Assum. &amp; Calc.)'!$G23&lt;='Shortcut Lookup 2'!R$60),INDEX('Expenses (Assum. &amp; Calc.)'!$J$23:$J$37,ROWS($C$23:$C23),1)*AA$22,IF(AND('Expenses (Assum. &amp; Calc.)'!$I23="Weekly",'Expenses (Assum. &amp; Calc.)'!$H23&gt;='Shortcut Lookup 2'!R$60,'Expenses (Assum. &amp; Calc.)'!$G23&lt;='Shortcut Lookup 2'!R$60),INDEX('Expenses (Assum. &amp; Calc.)'!$J$23:$J$37,ROWS($C$23:$C23),1)*4,IF(AND('Expenses (Assum. &amp; Calc.)'!$I23="Bi-Weekly",'Expenses (Assum. &amp; Calc.)'!$H23&gt;='Shortcut Lookup 2'!R$60,'Expenses (Assum. &amp; Calc.)'!$G23&lt;='Shortcut Lookup 2'!R$60),INDEX('Expenses (Assum. &amp; Calc.)'!$J$23:$J$37,ROWS($C$23:$C23),1)*2,IF(AND('Expenses (Assum. &amp; Calc.)'!$I23="Monthly",'Expenses (Assum. &amp; Calc.)'!$H23&gt;='Shortcut Lookup 2'!R$60,'Expenses (Assum. &amp; Calc.)'!$G23&lt;='Shortcut Lookup 2'!R$60),INDEX('Expenses (Assum. &amp; Calc.)'!$J$23:$J$37,ROWS($C$23:$C23),1),IF(AND('Expenses (Assum. &amp; Calc.)'!$I23="Quarterly",IFERROR(MOD(MONTH('Expenses (Assum. &amp; Calc.)'!$G23),3),0)=MOD(MONTH('Shortcut Lookup 2'!R$60),3),'Expenses (Assum. &amp; Calc.)'!$H23&gt;='Shortcut Lookup 2'!R$60,'Expenses (Assum. &amp; Calc.)'!$G23&lt;='Shortcut Lookup 2'!R$60),INDEX('Expenses (Assum. &amp; Calc.)'!$J$23:$J$37,ROWS($C$23:$C23),1),IF(AND('Expenses (Assum. &amp; Calc.)'!$I23="Semi-Annually",IFERROR(MOD(MONTH('Expenses (Assum. &amp; Calc.)'!$G23),6),0)=MOD(MONTH('Shortcut Lookup 2'!R$60),6),'Expenses (Assum. &amp; Calc.)'!$H23&gt;='Shortcut Lookup 2'!R$60,'Expenses (Assum. &amp; Calc.)'!$G23&lt;='Shortcut Lookup 2'!R$60),INDEX('Expenses (Assum. &amp; Calc.)'!$J$23:$J$37,ROWS($C$23:$C23),1),IF(AND('Expenses (Assum. &amp; Calc.)'!$I23="Yearly",IFERROR(MOD(MONTH('Expenses (Assum. &amp; Calc.)'!$G23),12),0)=MOD(MONTH('Shortcut Lookup 2'!R$60),12),'Expenses (Assum. &amp; Calc.)'!$H23&gt;='Shortcut Lookup 2'!R$60,'Expenses (Assum. &amp; Calc.)'!$G23&lt;='Shortcut Lookup 2'!R$60),INDEX('Expenses (Assum. &amp; Calc.)'!$J$23:$J$37,ROWS($C$23:$C23),1),0))))))))</f>
        <v>2000</v>
      </c>
      <c r="AB23" s="472">
        <f>HLOOKUP('Shortcut Lookup 2'!S$59,'Expenses (Assum. &amp; Calc.)'!$P$22:$T$37,ROWS($C$23:$C23)+1,0)*IF(AND('Expenses (Assum. &amp; Calc.)'!$I23="One time",'Expenses (Assum. &amp; Calc.)'!$G23='Shortcut Lookup 2'!S$60),INDEX('Expenses (Assum. &amp; Calc.)'!$J$23:$J$37,ROWS($C$23:$C23),1),IF(AND('Expenses (Assum. &amp; Calc.)'!$I23="Daily",'Expenses (Assum. &amp; Calc.)'!$H23&gt;='Shortcut Lookup 2'!S$60,'Expenses (Assum. &amp; Calc.)'!$G23&lt;='Shortcut Lookup 2'!S$60),INDEX('Expenses (Assum. &amp; Calc.)'!$J$23:$J$37,ROWS($C$23:$C23),1)*AB$22,IF(AND('Expenses (Assum. &amp; Calc.)'!$I23="Weekly",'Expenses (Assum. &amp; Calc.)'!$H23&gt;='Shortcut Lookup 2'!S$60,'Expenses (Assum. &amp; Calc.)'!$G23&lt;='Shortcut Lookup 2'!S$60),INDEX('Expenses (Assum. &amp; Calc.)'!$J$23:$J$37,ROWS($C$23:$C23),1)*4,IF(AND('Expenses (Assum. &amp; Calc.)'!$I23="Bi-Weekly",'Expenses (Assum. &amp; Calc.)'!$H23&gt;='Shortcut Lookup 2'!S$60,'Expenses (Assum. &amp; Calc.)'!$G23&lt;='Shortcut Lookup 2'!S$60),INDEX('Expenses (Assum. &amp; Calc.)'!$J$23:$J$37,ROWS($C$23:$C23),1)*2,IF(AND('Expenses (Assum. &amp; Calc.)'!$I23="Monthly",'Expenses (Assum. &amp; Calc.)'!$H23&gt;='Shortcut Lookup 2'!S$60,'Expenses (Assum. &amp; Calc.)'!$G23&lt;='Shortcut Lookup 2'!S$60),INDEX('Expenses (Assum. &amp; Calc.)'!$J$23:$J$37,ROWS($C$23:$C23),1),IF(AND('Expenses (Assum. &amp; Calc.)'!$I23="Quarterly",IFERROR(MOD(MONTH('Expenses (Assum. &amp; Calc.)'!$G23),3),0)=MOD(MONTH('Shortcut Lookup 2'!S$60),3),'Expenses (Assum. &amp; Calc.)'!$H23&gt;='Shortcut Lookup 2'!S$60,'Expenses (Assum. &amp; Calc.)'!$G23&lt;='Shortcut Lookup 2'!S$60),INDEX('Expenses (Assum. &amp; Calc.)'!$J$23:$J$37,ROWS($C$23:$C23),1),IF(AND('Expenses (Assum. &amp; Calc.)'!$I23="Semi-Annually",IFERROR(MOD(MONTH('Expenses (Assum. &amp; Calc.)'!$G23),6),0)=MOD(MONTH('Shortcut Lookup 2'!S$60),6),'Expenses (Assum. &amp; Calc.)'!$H23&gt;='Shortcut Lookup 2'!S$60,'Expenses (Assum. &amp; Calc.)'!$G23&lt;='Shortcut Lookup 2'!S$60),INDEX('Expenses (Assum. &amp; Calc.)'!$J$23:$J$37,ROWS($C$23:$C23),1),IF(AND('Expenses (Assum. &amp; Calc.)'!$I23="Yearly",IFERROR(MOD(MONTH('Expenses (Assum. &amp; Calc.)'!$G23),12),0)=MOD(MONTH('Shortcut Lookup 2'!S$60),12),'Expenses (Assum. &amp; Calc.)'!$H23&gt;='Shortcut Lookup 2'!S$60,'Expenses (Assum. &amp; Calc.)'!$G23&lt;='Shortcut Lookup 2'!S$60),INDEX('Expenses (Assum. &amp; Calc.)'!$J$23:$J$37,ROWS($C$23:$C23),1),0))))))))</f>
        <v>2000</v>
      </c>
      <c r="AC23" s="472">
        <f>HLOOKUP('Shortcut Lookup 2'!T$59,'Expenses (Assum. &amp; Calc.)'!$P$22:$T$37,ROWS($C$23:$C23)+1,0)*IF(AND('Expenses (Assum. &amp; Calc.)'!$I23="One time",'Expenses (Assum. &amp; Calc.)'!$G23='Shortcut Lookup 2'!T$60),INDEX('Expenses (Assum. &amp; Calc.)'!$J$23:$J$37,ROWS($C$23:$C23),1),IF(AND('Expenses (Assum. &amp; Calc.)'!$I23="Daily",'Expenses (Assum. &amp; Calc.)'!$H23&gt;='Shortcut Lookup 2'!T$60,'Expenses (Assum. &amp; Calc.)'!$G23&lt;='Shortcut Lookup 2'!T$60),INDEX('Expenses (Assum. &amp; Calc.)'!$J$23:$J$37,ROWS($C$23:$C23),1)*AC$22,IF(AND('Expenses (Assum. &amp; Calc.)'!$I23="Weekly",'Expenses (Assum. &amp; Calc.)'!$H23&gt;='Shortcut Lookup 2'!T$60,'Expenses (Assum. &amp; Calc.)'!$G23&lt;='Shortcut Lookup 2'!T$60),INDEX('Expenses (Assum. &amp; Calc.)'!$J$23:$J$37,ROWS($C$23:$C23),1)*4,IF(AND('Expenses (Assum. &amp; Calc.)'!$I23="Bi-Weekly",'Expenses (Assum. &amp; Calc.)'!$H23&gt;='Shortcut Lookup 2'!T$60,'Expenses (Assum. &amp; Calc.)'!$G23&lt;='Shortcut Lookup 2'!T$60),INDEX('Expenses (Assum. &amp; Calc.)'!$J$23:$J$37,ROWS($C$23:$C23),1)*2,IF(AND('Expenses (Assum. &amp; Calc.)'!$I23="Monthly",'Expenses (Assum. &amp; Calc.)'!$H23&gt;='Shortcut Lookup 2'!T$60,'Expenses (Assum. &amp; Calc.)'!$G23&lt;='Shortcut Lookup 2'!T$60),INDEX('Expenses (Assum. &amp; Calc.)'!$J$23:$J$37,ROWS($C$23:$C23),1),IF(AND('Expenses (Assum. &amp; Calc.)'!$I23="Quarterly",IFERROR(MOD(MONTH('Expenses (Assum. &amp; Calc.)'!$G23),3),0)=MOD(MONTH('Shortcut Lookup 2'!T$60),3),'Expenses (Assum. &amp; Calc.)'!$H23&gt;='Shortcut Lookup 2'!T$60,'Expenses (Assum. &amp; Calc.)'!$G23&lt;='Shortcut Lookup 2'!T$60),INDEX('Expenses (Assum. &amp; Calc.)'!$J$23:$J$37,ROWS($C$23:$C23),1),IF(AND('Expenses (Assum. &amp; Calc.)'!$I23="Semi-Annually",IFERROR(MOD(MONTH('Expenses (Assum. &amp; Calc.)'!$G23),6),0)=MOD(MONTH('Shortcut Lookup 2'!T$60),6),'Expenses (Assum. &amp; Calc.)'!$H23&gt;='Shortcut Lookup 2'!T$60,'Expenses (Assum. &amp; Calc.)'!$G23&lt;='Shortcut Lookup 2'!T$60),INDEX('Expenses (Assum. &amp; Calc.)'!$J$23:$J$37,ROWS($C$23:$C23),1),IF(AND('Expenses (Assum. &amp; Calc.)'!$I23="Yearly",IFERROR(MOD(MONTH('Expenses (Assum. &amp; Calc.)'!$G23),12),0)=MOD(MONTH('Shortcut Lookup 2'!T$60),12),'Expenses (Assum. &amp; Calc.)'!$H23&gt;='Shortcut Lookup 2'!T$60,'Expenses (Assum. &amp; Calc.)'!$G23&lt;='Shortcut Lookup 2'!T$60),INDEX('Expenses (Assum. &amp; Calc.)'!$J$23:$J$37,ROWS($C$23:$C23),1),0))))))))</f>
        <v>2000</v>
      </c>
      <c r="AD23" s="472">
        <f>HLOOKUP('Shortcut Lookup 2'!U$59,'Expenses (Assum. &amp; Calc.)'!$P$22:$T$37,ROWS($C$23:$C23)+1,0)*IF(AND('Expenses (Assum. &amp; Calc.)'!$I23="One time",'Expenses (Assum. &amp; Calc.)'!$G23='Shortcut Lookup 2'!U$60),INDEX('Expenses (Assum. &amp; Calc.)'!$J$23:$J$37,ROWS($C$23:$C23),1),IF(AND('Expenses (Assum. &amp; Calc.)'!$I23="Daily",'Expenses (Assum. &amp; Calc.)'!$H23&gt;='Shortcut Lookup 2'!U$60,'Expenses (Assum. &amp; Calc.)'!$G23&lt;='Shortcut Lookup 2'!U$60),INDEX('Expenses (Assum. &amp; Calc.)'!$J$23:$J$37,ROWS($C$23:$C23),1)*AD$22,IF(AND('Expenses (Assum. &amp; Calc.)'!$I23="Weekly",'Expenses (Assum. &amp; Calc.)'!$H23&gt;='Shortcut Lookup 2'!U$60,'Expenses (Assum. &amp; Calc.)'!$G23&lt;='Shortcut Lookup 2'!U$60),INDEX('Expenses (Assum. &amp; Calc.)'!$J$23:$J$37,ROWS($C$23:$C23),1)*4,IF(AND('Expenses (Assum. &amp; Calc.)'!$I23="Bi-Weekly",'Expenses (Assum. &amp; Calc.)'!$H23&gt;='Shortcut Lookup 2'!U$60,'Expenses (Assum. &amp; Calc.)'!$G23&lt;='Shortcut Lookup 2'!U$60),INDEX('Expenses (Assum. &amp; Calc.)'!$J$23:$J$37,ROWS($C$23:$C23),1)*2,IF(AND('Expenses (Assum. &amp; Calc.)'!$I23="Monthly",'Expenses (Assum. &amp; Calc.)'!$H23&gt;='Shortcut Lookup 2'!U$60,'Expenses (Assum. &amp; Calc.)'!$G23&lt;='Shortcut Lookup 2'!U$60),INDEX('Expenses (Assum. &amp; Calc.)'!$J$23:$J$37,ROWS($C$23:$C23),1),IF(AND('Expenses (Assum. &amp; Calc.)'!$I23="Quarterly",IFERROR(MOD(MONTH('Expenses (Assum. &amp; Calc.)'!$G23),3),0)=MOD(MONTH('Shortcut Lookup 2'!U$60),3),'Expenses (Assum. &amp; Calc.)'!$H23&gt;='Shortcut Lookup 2'!U$60,'Expenses (Assum. &amp; Calc.)'!$G23&lt;='Shortcut Lookup 2'!U$60),INDEX('Expenses (Assum. &amp; Calc.)'!$J$23:$J$37,ROWS($C$23:$C23),1),IF(AND('Expenses (Assum. &amp; Calc.)'!$I23="Semi-Annually",IFERROR(MOD(MONTH('Expenses (Assum. &amp; Calc.)'!$G23),6),0)=MOD(MONTH('Shortcut Lookup 2'!U$60),6),'Expenses (Assum. &amp; Calc.)'!$H23&gt;='Shortcut Lookup 2'!U$60,'Expenses (Assum. &amp; Calc.)'!$G23&lt;='Shortcut Lookup 2'!U$60),INDEX('Expenses (Assum. &amp; Calc.)'!$J$23:$J$37,ROWS($C$23:$C23),1),IF(AND('Expenses (Assum. &amp; Calc.)'!$I23="Yearly",IFERROR(MOD(MONTH('Expenses (Assum. &amp; Calc.)'!$G23),12),0)=MOD(MONTH('Shortcut Lookup 2'!U$60),12),'Expenses (Assum. &amp; Calc.)'!$H23&gt;='Shortcut Lookup 2'!U$60,'Expenses (Assum. &amp; Calc.)'!$G23&lt;='Shortcut Lookup 2'!U$60),INDEX('Expenses (Assum. &amp; Calc.)'!$J$23:$J$37,ROWS($C$23:$C23),1),0))))))))</f>
        <v>2000</v>
      </c>
      <c r="AE23" s="472">
        <f>HLOOKUP('Shortcut Lookup 2'!V$59,'Expenses (Assum. &amp; Calc.)'!$P$22:$T$37,ROWS($C$23:$C23)+1,0)*IF(AND('Expenses (Assum. &amp; Calc.)'!$I23="One time",'Expenses (Assum. &amp; Calc.)'!$G23='Shortcut Lookup 2'!V$60),INDEX('Expenses (Assum. &amp; Calc.)'!$J$23:$J$37,ROWS($C$23:$C23),1),IF(AND('Expenses (Assum. &amp; Calc.)'!$I23="Daily",'Expenses (Assum. &amp; Calc.)'!$H23&gt;='Shortcut Lookup 2'!V$60,'Expenses (Assum. &amp; Calc.)'!$G23&lt;='Shortcut Lookup 2'!V$60),INDEX('Expenses (Assum. &amp; Calc.)'!$J$23:$J$37,ROWS($C$23:$C23),1)*AE$22,IF(AND('Expenses (Assum. &amp; Calc.)'!$I23="Weekly",'Expenses (Assum. &amp; Calc.)'!$H23&gt;='Shortcut Lookup 2'!V$60,'Expenses (Assum. &amp; Calc.)'!$G23&lt;='Shortcut Lookup 2'!V$60),INDEX('Expenses (Assum. &amp; Calc.)'!$J$23:$J$37,ROWS($C$23:$C23),1)*4,IF(AND('Expenses (Assum. &amp; Calc.)'!$I23="Bi-Weekly",'Expenses (Assum. &amp; Calc.)'!$H23&gt;='Shortcut Lookup 2'!V$60,'Expenses (Assum. &amp; Calc.)'!$G23&lt;='Shortcut Lookup 2'!V$60),INDEX('Expenses (Assum. &amp; Calc.)'!$J$23:$J$37,ROWS($C$23:$C23),1)*2,IF(AND('Expenses (Assum. &amp; Calc.)'!$I23="Monthly",'Expenses (Assum. &amp; Calc.)'!$H23&gt;='Shortcut Lookup 2'!V$60,'Expenses (Assum. &amp; Calc.)'!$G23&lt;='Shortcut Lookup 2'!V$60),INDEX('Expenses (Assum. &amp; Calc.)'!$J$23:$J$37,ROWS($C$23:$C23),1),IF(AND('Expenses (Assum. &amp; Calc.)'!$I23="Quarterly",IFERROR(MOD(MONTH('Expenses (Assum. &amp; Calc.)'!$G23),3),0)=MOD(MONTH('Shortcut Lookup 2'!V$60),3),'Expenses (Assum. &amp; Calc.)'!$H23&gt;='Shortcut Lookup 2'!V$60,'Expenses (Assum. &amp; Calc.)'!$G23&lt;='Shortcut Lookup 2'!V$60),INDEX('Expenses (Assum. &amp; Calc.)'!$J$23:$J$37,ROWS($C$23:$C23),1),IF(AND('Expenses (Assum. &amp; Calc.)'!$I23="Semi-Annually",IFERROR(MOD(MONTH('Expenses (Assum. &amp; Calc.)'!$G23),6),0)=MOD(MONTH('Shortcut Lookup 2'!V$60),6),'Expenses (Assum. &amp; Calc.)'!$H23&gt;='Shortcut Lookup 2'!V$60,'Expenses (Assum. &amp; Calc.)'!$G23&lt;='Shortcut Lookup 2'!V$60),INDEX('Expenses (Assum. &amp; Calc.)'!$J$23:$J$37,ROWS($C$23:$C23),1),IF(AND('Expenses (Assum. &amp; Calc.)'!$I23="Yearly",IFERROR(MOD(MONTH('Expenses (Assum. &amp; Calc.)'!$G23),12),0)=MOD(MONTH('Shortcut Lookup 2'!V$60),12),'Expenses (Assum. &amp; Calc.)'!$H23&gt;='Shortcut Lookup 2'!V$60,'Expenses (Assum. &amp; Calc.)'!$G23&lt;='Shortcut Lookup 2'!V$60),INDEX('Expenses (Assum. &amp; Calc.)'!$J$23:$J$37,ROWS($C$23:$C23),1),0))))))))</f>
        <v>2000</v>
      </c>
      <c r="AF23" s="472">
        <f>HLOOKUP('Shortcut Lookup 2'!W$59,'Expenses (Assum. &amp; Calc.)'!$P$22:$T$37,ROWS($C$23:$C23)+1,0)*IF(AND('Expenses (Assum. &amp; Calc.)'!$I23="One time",'Expenses (Assum. &amp; Calc.)'!$G23='Shortcut Lookup 2'!W$60),INDEX('Expenses (Assum. &amp; Calc.)'!$J$23:$J$37,ROWS($C$23:$C23),1),IF(AND('Expenses (Assum. &amp; Calc.)'!$I23="Daily",'Expenses (Assum. &amp; Calc.)'!$H23&gt;='Shortcut Lookup 2'!W$60,'Expenses (Assum. &amp; Calc.)'!$G23&lt;='Shortcut Lookup 2'!W$60),INDEX('Expenses (Assum. &amp; Calc.)'!$J$23:$J$37,ROWS($C$23:$C23),1)*AF$22,IF(AND('Expenses (Assum. &amp; Calc.)'!$I23="Weekly",'Expenses (Assum. &amp; Calc.)'!$H23&gt;='Shortcut Lookup 2'!W$60,'Expenses (Assum. &amp; Calc.)'!$G23&lt;='Shortcut Lookup 2'!W$60),INDEX('Expenses (Assum. &amp; Calc.)'!$J$23:$J$37,ROWS($C$23:$C23),1)*4,IF(AND('Expenses (Assum. &amp; Calc.)'!$I23="Bi-Weekly",'Expenses (Assum. &amp; Calc.)'!$H23&gt;='Shortcut Lookup 2'!W$60,'Expenses (Assum. &amp; Calc.)'!$G23&lt;='Shortcut Lookup 2'!W$60),INDEX('Expenses (Assum. &amp; Calc.)'!$J$23:$J$37,ROWS($C$23:$C23),1)*2,IF(AND('Expenses (Assum. &amp; Calc.)'!$I23="Monthly",'Expenses (Assum. &amp; Calc.)'!$H23&gt;='Shortcut Lookup 2'!W$60,'Expenses (Assum. &amp; Calc.)'!$G23&lt;='Shortcut Lookup 2'!W$60),INDEX('Expenses (Assum. &amp; Calc.)'!$J$23:$J$37,ROWS($C$23:$C23),1),IF(AND('Expenses (Assum. &amp; Calc.)'!$I23="Quarterly",IFERROR(MOD(MONTH('Expenses (Assum. &amp; Calc.)'!$G23),3),0)=MOD(MONTH('Shortcut Lookup 2'!W$60),3),'Expenses (Assum. &amp; Calc.)'!$H23&gt;='Shortcut Lookup 2'!W$60,'Expenses (Assum. &amp; Calc.)'!$G23&lt;='Shortcut Lookup 2'!W$60),INDEX('Expenses (Assum. &amp; Calc.)'!$J$23:$J$37,ROWS($C$23:$C23),1),IF(AND('Expenses (Assum. &amp; Calc.)'!$I23="Semi-Annually",IFERROR(MOD(MONTH('Expenses (Assum. &amp; Calc.)'!$G23),6),0)=MOD(MONTH('Shortcut Lookup 2'!W$60),6),'Expenses (Assum. &amp; Calc.)'!$H23&gt;='Shortcut Lookup 2'!W$60,'Expenses (Assum. &amp; Calc.)'!$G23&lt;='Shortcut Lookup 2'!W$60),INDEX('Expenses (Assum. &amp; Calc.)'!$J$23:$J$37,ROWS($C$23:$C23),1),IF(AND('Expenses (Assum. &amp; Calc.)'!$I23="Yearly",IFERROR(MOD(MONTH('Expenses (Assum. &amp; Calc.)'!$G23),12),0)=MOD(MONTH('Shortcut Lookup 2'!W$60),12),'Expenses (Assum. &amp; Calc.)'!$H23&gt;='Shortcut Lookup 2'!W$60,'Expenses (Assum. &amp; Calc.)'!$G23&lt;='Shortcut Lookup 2'!W$60),INDEX('Expenses (Assum. &amp; Calc.)'!$J$23:$J$37,ROWS($C$23:$C23),1),0))))))))</f>
        <v>2000</v>
      </c>
      <c r="AG23" s="472">
        <f>HLOOKUP('Shortcut Lookup 2'!X$59,'Expenses (Assum. &amp; Calc.)'!$P$22:$T$37,ROWS($C$23:$C23)+1,0)*IF(AND('Expenses (Assum. &amp; Calc.)'!$I23="One time",'Expenses (Assum. &amp; Calc.)'!$G23='Shortcut Lookup 2'!X$60),INDEX('Expenses (Assum. &amp; Calc.)'!$J$23:$J$37,ROWS($C$23:$C23),1),IF(AND('Expenses (Assum. &amp; Calc.)'!$I23="Daily",'Expenses (Assum. &amp; Calc.)'!$H23&gt;='Shortcut Lookup 2'!X$60,'Expenses (Assum. &amp; Calc.)'!$G23&lt;='Shortcut Lookup 2'!X$60),INDEX('Expenses (Assum. &amp; Calc.)'!$J$23:$J$37,ROWS($C$23:$C23),1)*AG$22,IF(AND('Expenses (Assum. &amp; Calc.)'!$I23="Weekly",'Expenses (Assum. &amp; Calc.)'!$H23&gt;='Shortcut Lookup 2'!X$60,'Expenses (Assum. &amp; Calc.)'!$G23&lt;='Shortcut Lookup 2'!X$60),INDEX('Expenses (Assum. &amp; Calc.)'!$J$23:$J$37,ROWS($C$23:$C23),1)*4,IF(AND('Expenses (Assum. &amp; Calc.)'!$I23="Bi-Weekly",'Expenses (Assum. &amp; Calc.)'!$H23&gt;='Shortcut Lookup 2'!X$60,'Expenses (Assum. &amp; Calc.)'!$G23&lt;='Shortcut Lookup 2'!X$60),INDEX('Expenses (Assum. &amp; Calc.)'!$J$23:$J$37,ROWS($C$23:$C23),1)*2,IF(AND('Expenses (Assum. &amp; Calc.)'!$I23="Monthly",'Expenses (Assum. &amp; Calc.)'!$H23&gt;='Shortcut Lookup 2'!X$60,'Expenses (Assum. &amp; Calc.)'!$G23&lt;='Shortcut Lookup 2'!X$60),INDEX('Expenses (Assum. &amp; Calc.)'!$J$23:$J$37,ROWS($C$23:$C23),1),IF(AND('Expenses (Assum. &amp; Calc.)'!$I23="Quarterly",IFERROR(MOD(MONTH('Expenses (Assum. &amp; Calc.)'!$G23),3),0)=MOD(MONTH('Shortcut Lookup 2'!X$60),3),'Expenses (Assum. &amp; Calc.)'!$H23&gt;='Shortcut Lookup 2'!X$60,'Expenses (Assum. &amp; Calc.)'!$G23&lt;='Shortcut Lookup 2'!X$60),INDEX('Expenses (Assum. &amp; Calc.)'!$J$23:$J$37,ROWS($C$23:$C23),1),IF(AND('Expenses (Assum. &amp; Calc.)'!$I23="Semi-Annually",IFERROR(MOD(MONTH('Expenses (Assum. &amp; Calc.)'!$G23),6),0)=MOD(MONTH('Shortcut Lookup 2'!X$60),6),'Expenses (Assum. &amp; Calc.)'!$H23&gt;='Shortcut Lookup 2'!X$60,'Expenses (Assum. &amp; Calc.)'!$G23&lt;='Shortcut Lookup 2'!X$60),INDEX('Expenses (Assum. &amp; Calc.)'!$J$23:$J$37,ROWS($C$23:$C23),1),IF(AND('Expenses (Assum. &amp; Calc.)'!$I23="Yearly",IFERROR(MOD(MONTH('Expenses (Assum. &amp; Calc.)'!$G23),12),0)=MOD(MONTH('Shortcut Lookup 2'!X$60),12),'Expenses (Assum. &amp; Calc.)'!$H23&gt;='Shortcut Lookup 2'!X$60,'Expenses (Assum. &amp; Calc.)'!$G23&lt;='Shortcut Lookup 2'!X$60),INDEX('Expenses (Assum. &amp; Calc.)'!$J$23:$J$37,ROWS($C$23:$C23),1),0))))))))</f>
        <v>0</v>
      </c>
      <c r="AH23" s="472">
        <f>HLOOKUP('Shortcut Lookup 2'!Y$59,'Expenses (Assum. &amp; Calc.)'!$P$22:$T$37,ROWS($C$23:$C23)+1,0)*IF(AND('Expenses (Assum. &amp; Calc.)'!$I23="One time",'Expenses (Assum. &amp; Calc.)'!$G23='Shortcut Lookup 2'!Y$60),INDEX('Expenses (Assum. &amp; Calc.)'!$J$23:$J$37,ROWS($C$23:$C23),1),IF(AND('Expenses (Assum. &amp; Calc.)'!$I23="Daily",'Expenses (Assum. &amp; Calc.)'!$H23&gt;='Shortcut Lookup 2'!Y$60,'Expenses (Assum. &amp; Calc.)'!$G23&lt;='Shortcut Lookup 2'!Y$60),INDEX('Expenses (Assum. &amp; Calc.)'!$J$23:$J$37,ROWS($C$23:$C23),1)*AH$22,IF(AND('Expenses (Assum. &amp; Calc.)'!$I23="Weekly",'Expenses (Assum. &amp; Calc.)'!$H23&gt;='Shortcut Lookup 2'!Y$60,'Expenses (Assum. &amp; Calc.)'!$G23&lt;='Shortcut Lookup 2'!Y$60),INDEX('Expenses (Assum. &amp; Calc.)'!$J$23:$J$37,ROWS($C$23:$C23),1)*4,IF(AND('Expenses (Assum. &amp; Calc.)'!$I23="Bi-Weekly",'Expenses (Assum. &amp; Calc.)'!$H23&gt;='Shortcut Lookup 2'!Y$60,'Expenses (Assum. &amp; Calc.)'!$G23&lt;='Shortcut Lookup 2'!Y$60),INDEX('Expenses (Assum. &amp; Calc.)'!$J$23:$J$37,ROWS($C$23:$C23),1)*2,IF(AND('Expenses (Assum. &amp; Calc.)'!$I23="Monthly",'Expenses (Assum. &amp; Calc.)'!$H23&gt;='Shortcut Lookup 2'!Y$60,'Expenses (Assum. &amp; Calc.)'!$G23&lt;='Shortcut Lookup 2'!Y$60),INDEX('Expenses (Assum. &amp; Calc.)'!$J$23:$J$37,ROWS($C$23:$C23),1),IF(AND('Expenses (Assum. &amp; Calc.)'!$I23="Quarterly",IFERROR(MOD(MONTH('Expenses (Assum. &amp; Calc.)'!$G23),3),0)=MOD(MONTH('Shortcut Lookup 2'!Y$60),3),'Expenses (Assum. &amp; Calc.)'!$H23&gt;='Shortcut Lookup 2'!Y$60,'Expenses (Assum. &amp; Calc.)'!$G23&lt;='Shortcut Lookup 2'!Y$60),INDEX('Expenses (Assum. &amp; Calc.)'!$J$23:$J$37,ROWS($C$23:$C23),1),IF(AND('Expenses (Assum. &amp; Calc.)'!$I23="Semi-Annually",IFERROR(MOD(MONTH('Expenses (Assum. &amp; Calc.)'!$G23),6),0)=MOD(MONTH('Shortcut Lookup 2'!Y$60),6),'Expenses (Assum. &amp; Calc.)'!$H23&gt;='Shortcut Lookup 2'!Y$60,'Expenses (Assum. &amp; Calc.)'!$G23&lt;='Shortcut Lookup 2'!Y$60),INDEX('Expenses (Assum. &amp; Calc.)'!$J$23:$J$37,ROWS($C$23:$C23),1),IF(AND('Expenses (Assum. &amp; Calc.)'!$I23="Yearly",IFERROR(MOD(MONTH('Expenses (Assum. &amp; Calc.)'!$G23),12),0)=MOD(MONTH('Shortcut Lookup 2'!Y$60),12),'Expenses (Assum. &amp; Calc.)'!$H23&gt;='Shortcut Lookup 2'!Y$60,'Expenses (Assum. &amp; Calc.)'!$G23&lt;='Shortcut Lookup 2'!Y$60),INDEX('Expenses (Assum. &amp; Calc.)'!$J$23:$J$37,ROWS($C$23:$C23),1),0))))))))</f>
        <v>0</v>
      </c>
      <c r="AI23" s="472">
        <f>HLOOKUP('Shortcut Lookup 2'!Z$59,'Expenses (Assum. &amp; Calc.)'!$P$22:$T$37,ROWS($C$23:$C23)+1,0)*IF(AND('Expenses (Assum. &amp; Calc.)'!$I23="One time",'Expenses (Assum. &amp; Calc.)'!$G23='Shortcut Lookup 2'!Z$60),INDEX('Expenses (Assum. &amp; Calc.)'!$J$23:$J$37,ROWS($C$23:$C23),1),IF(AND('Expenses (Assum. &amp; Calc.)'!$I23="Daily",'Expenses (Assum. &amp; Calc.)'!$H23&gt;='Shortcut Lookup 2'!Z$60,'Expenses (Assum. &amp; Calc.)'!$G23&lt;='Shortcut Lookup 2'!Z$60),INDEX('Expenses (Assum. &amp; Calc.)'!$J$23:$J$37,ROWS($C$23:$C23),1)*AI$22,IF(AND('Expenses (Assum. &amp; Calc.)'!$I23="Weekly",'Expenses (Assum. &amp; Calc.)'!$H23&gt;='Shortcut Lookup 2'!Z$60,'Expenses (Assum. &amp; Calc.)'!$G23&lt;='Shortcut Lookup 2'!Z$60),INDEX('Expenses (Assum. &amp; Calc.)'!$J$23:$J$37,ROWS($C$23:$C23),1)*4,IF(AND('Expenses (Assum. &amp; Calc.)'!$I23="Bi-Weekly",'Expenses (Assum. &amp; Calc.)'!$H23&gt;='Shortcut Lookup 2'!Z$60,'Expenses (Assum. &amp; Calc.)'!$G23&lt;='Shortcut Lookup 2'!Z$60),INDEX('Expenses (Assum. &amp; Calc.)'!$J$23:$J$37,ROWS($C$23:$C23),1)*2,IF(AND('Expenses (Assum. &amp; Calc.)'!$I23="Monthly",'Expenses (Assum. &amp; Calc.)'!$H23&gt;='Shortcut Lookup 2'!Z$60,'Expenses (Assum. &amp; Calc.)'!$G23&lt;='Shortcut Lookup 2'!Z$60),INDEX('Expenses (Assum. &amp; Calc.)'!$J$23:$J$37,ROWS($C$23:$C23),1),IF(AND('Expenses (Assum. &amp; Calc.)'!$I23="Quarterly",IFERROR(MOD(MONTH('Expenses (Assum. &amp; Calc.)'!$G23),3),0)=MOD(MONTH('Shortcut Lookup 2'!Z$60),3),'Expenses (Assum. &amp; Calc.)'!$H23&gt;='Shortcut Lookup 2'!Z$60,'Expenses (Assum. &amp; Calc.)'!$G23&lt;='Shortcut Lookup 2'!Z$60),INDEX('Expenses (Assum. &amp; Calc.)'!$J$23:$J$37,ROWS($C$23:$C23),1),IF(AND('Expenses (Assum. &amp; Calc.)'!$I23="Semi-Annually",IFERROR(MOD(MONTH('Expenses (Assum. &amp; Calc.)'!$G23),6),0)=MOD(MONTH('Shortcut Lookup 2'!Z$60),6),'Expenses (Assum. &amp; Calc.)'!$H23&gt;='Shortcut Lookup 2'!Z$60,'Expenses (Assum. &amp; Calc.)'!$G23&lt;='Shortcut Lookup 2'!Z$60),INDEX('Expenses (Assum. &amp; Calc.)'!$J$23:$J$37,ROWS($C$23:$C23),1),IF(AND('Expenses (Assum. &amp; Calc.)'!$I23="Yearly",IFERROR(MOD(MONTH('Expenses (Assum. &amp; Calc.)'!$G23),12),0)=MOD(MONTH('Shortcut Lookup 2'!Z$60),12),'Expenses (Assum. &amp; Calc.)'!$H23&gt;='Shortcut Lookup 2'!Z$60,'Expenses (Assum. &amp; Calc.)'!$G23&lt;='Shortcut Lookup 2'!Z$60),INDEX('Expenses (Assum. &amp; Calc.)'!$J$23:$J$37,ROWS($C$23:$C23),1),0))))))))</f>
        <v>0</v>
      </c>
      <c r="AJ23" s="472">
        <f>HLOOKUP('Shortcut Lookup 2'!AA$59,'Expenses (Assum. &amp; Calc.)'!$P$22:$T$37,ROWS($C$23:$C23)+1,0)*IF(AND('Expenses (Assum. &amp; Calc.)'!$I23="One time",'Expenses (Assum. &amp; Calc.)'!$G23='Shortcut Lookup 2'!AA$60),INDEX('Expenses (Assum. &amp; Calc.)'!$J$23:$J$37,ROWS($C$23:$C23),1),IF(AND('Expenses (Assum. &amp; Calc.)'!$I23="Daily",'Expenses (Assum. &amp; Calc.)'!$H23&gt;='Shortcut Lookup 2'!AA$60,'Expenses (Assum. &amp; Calc.)'!$G23&lt;='Shortcut Lookup 2'!AA$60),INDEX('Expenses (Assum. &amp; Calc.)'!$J$23:$J$37,ROWS($C$23:$C23),1)*AJ$22,IF(AND('Expenses (Assum. &amp; Calc.)'!$I23="Weekly",'Expenses (Assum. &amp; Calc.)'!$H23&gt;='Shortcut Lookup 2'!AA$60,'Expenses (Assum. &amp; Calc.)'!$G23&lt;='Shortcut Lookup 2'!AA$60),INDEX('Expenses (Assum. &amp; Calc.)'!$J$23:$J$37,ROWS($C$23:$C23),1)*4,IF(AND('Expenses (Assum. &amp; Calc.)'!$I23="Bi-Weekly",'Expenses (Assum. &amp; Calc.)'!$H23&gt;='Shortcut Lookup 2'!AA$60,'Expenses (Assum. &amp; Calc.)'!$G23&lt;='Shortcut Lookup 2'!AA$60),INDEX('Expenses (Assum. &amp; Calc.)'!$J$23:$J$37,ROWS($C$23:$C23),1)*2,IF(AND('Expenses (Assum. &amp; Calc.)'!$I23="Monthly",'Expenses (Assum. &amp; Calc.)'!$H23&gt;='Shortcut Lookup 2'!AA$60,'Expenses (Assum. &amp; Calc.)'!$G23&lt;='Shortcut Lookup 2'!AA$60),INDEX('Expenses (Assum. &amp; Calc.)'!$J$23:$J$37,ROWS($C$23:$C23),1),IF(AND('Expenses (Assum. &amp; Calc.)'!$I23="Quarterly",IFERROR(MOD(MONTH('Expenses (Assum. &amp; Calc.)'!$G23),3),0)=MOD(MONTH('Shortcut Lookup 2'!AA$60),3),'Expenses (Assum. &amp; Calc.)'!$H23&gt;='Shortcut Lookup 2'!AA$60,'Expenses (Assum. &amp; Calc.)'!$G23&lt;='Shortcut Lookup 2'!AA$60),INDEX('Expenses (Assum. &amp; Calc.)'!$J$23:$J$37,ROWS($C$23:$C23),1),IF(AND('Expenses (Assum. &amp; Calc.)'!$I23="Semi-Annually",IFERROR(MOD(MONTH('Expenses (Assum. &amp; Calc.)'!$G23),6),0)=MOD(MONTH('Shortcut Lookup 2'!AA$60),6),'Expenses (Assum. &amp; Calc.)'!$H23&gt;='Shortcut Lookup 2'!AA$60,'Expenses (Assum. &amp; Calc.)'!$G23&lt;='Shortcut Lookup 2'!AA$60),INDEX('Expenses (Assum. &amp; Calc.)'!$J$23:$J$37,ROWS($C$23:$C23),1),IF(AND('Expenses (Assum. &amp; Calc.)'!$I23="Yearly",IFERROR(MOD(MONTH('Expenses (Assum. &amp; Calc.)'!$G23),12),0)=MOD(MONTH('Shortcut Lookup 2'!AA$60),12),'Expenses (Assum. &amp; Calc.)'!$H23&gt;='Shortcut Lookup 2'!AA$60,'Expenses (Assum. &amp; Calc.)'!$G23&lt;='Shortcut Lookup 2'!AA$60),INDEX('Expenses (Assum. &amp; Calc.)'!$J$23:$J$37,ROWS($C$23:$C23),1),0))))))))</f>
        <v>0</v>
      </c>
      <c r="AK23" s="472">
        <f>HLOOKUP('Shortcut Lookup 2'!AB$59,'Expenses (Assum. &amp; Calc.)'!$P$22:$T$37,ROWS($C$23:$C23)+1,0)*IF(AND('Expenses (Assum. &amp; Calc.)'!$I23="One time",'Expenses (Assum. &amp; Calc.)'!$G23='Shortcut Lookup 2'!AB$60),INDEX('Expenses (Assum. &amp; Calc.)'!$J$23:$J$37,ROWS($C$23:$C23),1),IF(AND('Expenses (Assum. &amp; Calc.)'!$I23="Daily",'Expenses (Assum. &amp; Calc.)'!$H23&gt;='Shortcut Lookup 2'!AB$60,'Expenses (Assum. &amp; Calc.)'!$G23&lt;='Shortcut Lookup 2'!AB$60),INDEX('Expenses (Assum. &amp; Calc.)'!$J$23:$J$37,ROWS($C$23:$C23),1)*AK$22,IF(AND('Expenses (Assum. &amp; Calc.)'!$I23="Weekly",'Expenses (Assum. &amp; Calc.)'!$H23&gt;='Shortcut Lookup 2'!AB$60,'Expenses (Assum. &amp; Calc.)'!$G23&lt;='Shortcut Lookup 2'!AB$60),INDEX('Expenses (Assum. &amp; Calc.)'!$J$23:$J$37,ROWS($C$23:$C23),1)*4,IF(AND('Expenses (Assum. &amp; Calc.)'!$I23="Bi-Weekly",'Expenses (Assum. &amp; Calc.)'!$H23&gt;='Shortcut Lookup 2'!AB$60,'Expenses (Assum. &amp; Calc.)'!$G23&lt;='Shortcut Lookup 2'!AB$60),INDEX('Expenses (Assum. &amp; Calc.)'!$J$23:$J$37,ROWS($C$23:$C23),1)*2,IF(AND('Expenses (Assum. &amp; Calc.)'!$I23="Monthly",'Expenses (Assum. &amp; Calc.)'!$H23&gt;='Shortcut Lookup 2'!AB$60,'Expenses (Assum. &amp; Calc.)'!$G23&lt;='Shortcut Lookup 2'!AB$60),INDEX('Expenses (Assum. &amp; Calc.)'!$J$23:$J$37,ROWS($C$23:$C23),1),IF(AND('Expenses (Assum. &amp; Calc.)'!$I23="Quarterly",IFERROR(MOD(MONTH('Expenses (Assum. &amp; Calc.)'!$G23),3),0)=MOD(MONTH('Shortcut Lookup 2'!AB$60),3),'Expenses (Assum. &amp; Calc.)'!$H23&gt;='Shortcut Lookup 2'!AB$60,'Expenses (Assum. &amp; Calc.)'!$G23&lt;='Shortcut Lookup 2'!AB$60),INDEX('Expenses (Assum. &amp; Calc.)'!$J$23:$J$37,ROWS($C$23:$C23),1),IF(AND('Expenses (Assum. &amp; Calc.)'!$I23="Semi-Annually",IFERROR(MOD(MONTH('Expenses (Assum. &amp; Calc.)'!$G23),6),0)=MOD(MONTH('Shortcut Lookup 2'!AB$60),6),'Expenses (Assum. &amp; Calc.)'!$H23&gt;='Shortcut Lookup 2'!AB$60,'Expenses (Assum. &amp; Calc.)'!$G23&lt;='Shortcut Lookup 2'!AB$60),INDEX('Expenses (Assum. &amp; Calc.)'!$J$23:$J$37,ROWS($C$23:$C23),1),IF(AND('Expenses (Assum. &amp; Calc.)'!$I23="Yearly",IFERROR(MOD(MONTH('Expenses (Assum. &amp; Calc.)'!$G23),12),0)=MOD(MONTH('Shortcut Lookup 2'!AB$60),12),'Expenses (Assum. &amp; Calc.)'!$H23&gt;='Shortcut Lookup 2'!AB$60,'Expenses (Assum. &amp; Calc.)'!$G23&lt;='Shortcut Lookup 2'!AB$60),INDEX('Expenses (Assum. &amp; Calc.)'!$J$23:$J$37,ROWS($C$23:$C23),1),0))))))))</f>
        <v>0</v>
      </c>
      <c r="AL23" s="472">
        <f>HLOOKUP('Shortcut Lookup 2'!AC$59,'Expenses (Assum. &amp; Calc.)'!$P$22:$T$37,ROWS($C$23:$C23)+1,0)*IF(AND('Expenses (Assum. &amp; Calc.)'!$I23="One time",'Expenses (Assum. &amp; Calc.)'!$G23='Shortcut Lookup 2'!AC$60),INDEX('Expenses (Assum. &amp; Calc.)'!$J$23:$J$37,ROWS($C$23:$C23),1),IF(AND('Expenses (Assum. &amp; Calc.)'!$I23="Daily",'Expenses (Assum. &amp; Calc.)'!$H23&gt;='Shortcut Lookup 2'!AC$60,'Expenses (Assum. &amp; Calc.)'!$G23&lt;='Shortcut Lookup 2'!AC$60),INDEX('Expenses (Assum. &amp; Calc.)'!$J$23:$J$37,ROWS($C$23:$C23),1)*AL$22,IF(AND('Expenses (Assum. &amp; Calc.)'!$I23="Weekly",'Expenses (Assum. &amp; Calc.)'!$H23&gt;='Shortcut Lookup 2'!AC$60,'Expenses (Assum. &amp; Calc.)'!$G23&lt;='Shortcut Lookup 2'!AC$60),INDEX('Expenses (Assum. &amp; Calc.)'!$J$23:$J$37,ROWS($C$23:$C23),1)*4,IF(AND('Expenses (Assum. &amp; Calc.)'!$I23="Bi-Weekly",'Expenses (Assum. &amp; Calc.)'!$H23&gt;='Shortcut Lookup 2'!AC$60,'Expenses (Assum. &amp; Calc.)'!$G23&lt;='Shortcut Lookup 2'!AC$60),INDEX('Expenses (Assum. &amp; Calc.)'!$J$23:$J$37,ROWS($C$23:$C23),1)*2,IF(AND('Expenses (Assum. &amp; Calc.)'!$I23="Monthly",'Expenses (Assum. &amp; Calc.)'!$H23&gt;='Shortcut Lookup 2'!AC$60,'Expenses (Assum. &amp; Calc.)'!$G23&lt;='Shortcut Lookup 2'!AC$60),INDEX('Expenses (Assum. &amp; Calc.)'!$J$23:$J$37,ROWS($C$23:$C23),1),IF(AND('Expenses (Assum. &amp; Calc.)'!$I23="Quarterly",IFERROR(MOD(MONTH('Expenses (Assum. &amp; Calc.)'!$G23),3),0)=MOD(MONTH('Shortcut Lookup 2'!AC$60),3),'Expenses (Assum. &amp; Calc.)'!$H23&gt;='Shortcut Lookup 2'!AC$60,'Expenses (Assum. &amp; Calc.)'!$G23&lt;='Shortcut Lookup 2'!AC$60),INDEX('Expenses (Assum. &amp; Calc.)'!$J$23:$J$37,ROWS($C$23:$C23),1),IF(AND('Expenses (Assum. &amp; Calc.)'!$I23="Semi-Annually",IFERROR(MOD(MONTH('Expenses (Assum. &amp; Calc.)'!$G23),6),0)=MOD(MONTH('Shortcut Lookup 2'!AC$60),6),'Expenses (Assum. &amp; Calc.)'!$H23&gt;='Shortcut Lookup 2'!AC$60,'Expenses (Assum. &amp; Calc.)'!$G23&lt;='Shortcut Lookup 2'!AC$60),INDEX('Expenses (Assum. &amp; Calc.)'!$J$23:$J$37,ROWS($C$23:$C23),1),IF(AND('Expenses (Assum. &amp; Calc.)'!$I23="Yearly",IFERROR(MOD(MONTH('Expenses (Assum. &amp; Calc.)'!$G23),12),0)=MOD(MONTH('Shortcut Lookup 2'!AC$60),12),'Expenses (Assum. &amp; Calc.)'!$H23&gt;='Shortcut Lookup 2'!AC$60,'Expenses (Assum. &amp; Calc.)'!$G23&lt;='Shortcut Lookup 2'!AC$60),INDEX('Expenses (Assum. &amp; Calc.)'!$J$23:$J$37,ROWS($C$23:$C23),1),0))))))))</f>
        <v>0</v>
      </c>
      <c r="AM23" s="472">
        <f>HLOOKUP('Shortcut Lookup 2'!AD$59,'Expenses (Assum. &amp; Calc.)'!$P$22:$T$37,ROWS($C$23:$C23)+1,0)*IF(AND('Expenses (Assum. &amp; Calc.)'!$I23="One time",'Expenses (Assum. &amp; Calc.)'!$G23='Shortcut Lookup 2'!AD$60),INDEX('Expenses (Assum. &amp; Calc.)'!$J$23:$J$37,ROWS($C$23:$C23),1),IF(AND('Expenses (Assum. &amp; Calc.)'!$I23="Daily",'Expenses (Assum. &amp; Calc.)'!$H23&gt;='Shortcut Lookup 2'!AD$60,'Expenses (Assum. &amp; Calc.)'!$G23&lt;='Shortcut Lookup 2'!AD$60),INDEX('Expenses (Assum. &amp; Calc.)'!$J$23:$J$37,ROWS($C$23:$C23),1)*AM$22,IF(AND('Expenses (Assum. &amp; Calc.)'!$I23="Weekly",'Expenses (Assum. &amp; Calc.)'!$H23&gt;='Shortcut Lookup 2'!AD$60,'Expenses (Assum. &amp; Calc.)'!$G23&lt;='Shortcut Lookup 2'!AD$60),INDEX('Expenses (Assum. &amp; Calc.)'!$J$23:$J$37,ROWS($C$23:$C23),1)*4,IF(AND('Expenses (Assum. &amp; Calc.)'!$I23="Bi-Weekly",'Expenses (Assum. &amp; Calc.)'!$H23&gt;='Shortcut Lookup 2'!AD$60,'Expenses (Assum. &amp; Calc.)'!$G23&lt;='Shortcut Lookup 2'!AD$60),INDEX('Expenses (Assum. &amp; Calc.)'!$J$23:$J$37,ROWS($C$23:$C23),1)*2,IF(AND('Expenses (Assum. &amp; Calc.)'!$I23="Monthly",'Expenses (Assum. &amp; Calc.)'!$H23&gt;='Shortcut Lookup 2'!AD$60,'Expenses (Assum. &amp; Calc.)'!$G23&lt;='Shortcut Lookup 2'!AD$60),INDEX('Expenses (Assum. &amp; Calc.)'!$J$23:$J$37,ROWS($C$23:$C23),1),IF(AND('Expenses (Assum. &amp; Calc.)'!$I23="Quarterly",IFERROR(MOD(MONTH('Expenses (Assum. &amp; Calc.)'!$G23),3),0)=MOD(MONTH('Shortcut Lookup 2'!AD$60),3),'Expenses (Assum. &amp; Calc.)'!$H23&gt;='Shortcut Lookup 2'!AD$60,'Expenses (Assum. &amp; Calc.)'!$G23&lt;='Shortcut Lookup 2'!AD$60),INDEX('Expenses (Assum. &amp; Calc.)'!$J$23:$J$37,ROWS($C$23:$C23),1),IF(AND('Expenses (Assum. &amp; Calc.)'!$I23="Semi-Annually",IFERROR(MOD(MONTH('Expenses (Assum. &amp; Calc.)'!$G23),6),0)=MOD(MONTH('Shortcut Lookup 2'!AD$60),6),'Expenses (Assum. &amp; Calc.)'!$H23&gt;='Shortcut Lookup 2'!AD$60,'Expenses (Assum. &amp; Calc.)'!$G23&lt;='Shortcut Lookup 2'!AD$60),INDEX('Expenses (Assum. &amp; Calc.)'!$J$23:$J$37,ROWS($C$23:$C23),1),IF(AND('Expenses (Assum. &amp; Calc.)'!$I23="Yearly",IFERROR(MOD(MONTH('Expenses (Assum. &amp; Calc.)'!$G23),12),0)=MOD(MONTH('Shortcut Lookup 2'!AD$60),12),'Expenses (Assum. &amp; Calc.)'!$H23&gt;='Shortcut Lookup 2'!AD$60,'Expenses (Assum. &amp; Calc.)'!$G23&lt;='Shortcut Lookup 2'!AD$60),INDEX('Expenses (Assum. &amp; Calc.)'!$J$23:$J$37,ROWS($C$23:$C23),1),0))))))))</f>
        <v>0</v>
      </c>
      <c r="AN23" s="472">
        <f>HLOOKUP('Shortcut Lookup 2'!AE$59,'Expenses (Assum. &amp; Calc.)'!$P$22:$T$37,ROWS($C$23:$C23)+1,0)*IF(AND('Expenses (Assum. &amp; Calc.)'!$I23="One time",'Expenses (Assum. &amp; Calc.)'!$G23='Shortcut Lookup 2'!AE$60),INDEX('Expenses (Assum. &amp; Calc.)'!$J$23:$J$37,ROWS($C$23:$C23),1),IF(AND('Expenses (Assum. &amp; Calc.)'!$I23="Daily",'Expenses (Assum. &amp; Calc.)'!$H23&gt;='Shortcut Lookup 2'!AE$60,'Expenses (Assum. &amp; Calc.)'!$G23&lt;='Shortcut Lookup 2'!AE$60),INDEX('Expenses (Assum. &amp; Calc.)'!$J$23:$J$37,ROWS($C$23:$C23),1)*AN$22,IF(AND('Expenses (Assum. &amp; Calc.)'!$I23="Weekly",'Expenses (Assum. &amp; Calc.)'!$H23&gt;='Shortcut Lookup 2'!AE$60,'Expenses (Assum. &amp; Calc.)'!$G23&lt;='Shortcut Lookup 2'!AE$60),INDEX('Expenses (Assum. &amp; Calc.)'!$J$23:$J$37,ROWS($C$23:$C23),1)*4,IF(AND('Expenses (Assum. &amp; Calc.)'!$I23="Bi-Weekly",'Expenses (Assum. &amp; Calc.)'!$H23&gt;='Shortcut Lookup 2'!AE$60,'Expenses (Assum. &amp; Calc.)'!$G23&lt;='Shortcut Lookup 2'!AE$60),INDEX('Expenses (Assum. &amp; Calc.)'!$J$23:$J$37,ROWS($C$23:$C23),1)*2,IF(AND('Expenses (Assum. &amp; Calc.)'!$I23="Monthly",'Expenses (Assum. &amp; Calc.)'!$H23&gt;='Shortcut Lookup 2'!AE$60,'Expenses (Assum. &amp; Calc.)'!$G23&lt;='Shortcut Lookup 2'!AE$60),INDEX('Expenses (Assum. &amp; Calc.)'!$J$23:$J$37,ROWS($C$23:$C23),1),IF(AND('Expenses (Assum. &amp; Calc.)'!$I23="Quarterly",IFERROR(MOD(MONTH('Expenses (Assum. &amp; Calc.)'!$G23),3),0)=MOD(MONTH('Shortcut Lookup 2'!AE$60),3),'Expenses (Assum. &amp; Calc.)'!$H23&gt;='Shortcut Lookup 2'!AE$60,'Expenses (Assum. &amp; Calc.)'!$G23&lt;='Shortcut Lookup 2'!AE$60),INDEX('Expenses (Assum. &amp; Calc.)'!$J$23:$J$37,ROWS($C$23:$C23),1),IF(AND('Expenses (Assum. &amp; Calc.)'!$I23="Semi-Annually",IFERROR(MOD(MONTH('Expenses (Assum. &amp; Calc.)'!$G23),6),0)=MOD(MONTH('Shortcut Lookup 2'!AE$60),6),'Expenses (Assum. &amp; Calc.)'!$H23&gt;='Shortcut Lookup 2'!AE$60,'Expenses (Assum. &amp; Calc.)'!$G23&lt;='Shortcut Lookup 2'!AE$60),INDEX('Expenses (Assum. &amp; Calc.)'!$J$23:$J$37,ROWS($C$23:$C23),1),IF(AND('Expenses (Assum. &amp; Calc.)'!$I23="Yearly",IFERROR(MOD(MONTH('Expenses (Assum. &amp; Calc.)'!$G23),12),0)=MOD(MONTH('Shortcut Lookup 2'!AE$60),12),'Expenses (Assum. &amp; Calc.)'!$H23&gt;='Shortcut Lookup 2'!AE$60,'Expenses (Assum. &amp; Calc.)'!$G23&lt;='Shortcut Lookup 2'!AE$60),INDEX('Expenses (Assum. &amp; Calc.)'!$J$23:$J$37,ROWS($C$23:$C23),1),0))))))))</f>
        <v>0</v>
      </c>
      <c r="AO23" s="472">
        <f>HLOOKUP('Shortcut Lookup 2'!AF$59,'Expenses (Assum. &amp; Calc.)'!$P$22:$T$37,ROWS($C$23:$C23)+1,0)*IF(AND('Expenses (Assum. &amp; Calc.)'!$I23="One time",'Expenses (Assum. &amp; Calc.)'!$G23='Shortcut Lookup 2'!AF$60),INDEX('Expenses (Assum. &amp; Calc.)'!$J$23:$J$37,ROWS($C$23:$C23),1),IF(AND('Expenses (Assum. &amp; Calc.)'!$I23="Daily",'Expenses (Assum. &amp; Calc.)'!$H23&gt;='Shortcut Lookup 2'!AF$60,'Expenses (Assum. &amp; Calc.)'!$G23&lt;='Shortcut Lookup 2'!AF$60),INDEX('Expenses (Assum. &amp; Calc.)'!$J$23:$J$37,ROWS($C$23:$C23),1)*AO$22,IF(AND('Expenses (Assum. &amp; Calc.)'!$I23="Weekly",'Expenses (Assum. &amp; Calc.)'!$H23&gt;='Shortcut Lookup 2'!AF$60,'Expenses (Assum. &amp; Calc.)'!$G23&lt;='Shortcut Lookup 2'!AF$60),INDEX('Expenses (Assum. &amp; Calc.)'!$J$23:$J$37,ROWS($C$23:$C23),1)*4,IF(AND('Expenses (Assum. &amp; Calc.)'!$I23="Bi-Weekly",'Expenses (Assum. &amp; Calc.)'!$H23&gt;='Shortcut Lookup 2'!AF$60,'Expenses (Assum. &amp; Calc.)'!$G23&lt;='Shortcut Lookup 2'!AF$60),INDEX('Expenses (Assum. &amp; Calc.)'!$J$23:$J$37,ROWS($C$23:$C23),1)*2,IF(AND('Expenses (Assum. &amp; Calc.)'!$I23="Monthly",'Expenses (Assum. &amp; Calc.)'!$H23&gt;='Shortcut Lookup 2'!AF$60,'Expenses (Assum. &amp; Calc.)'!$G23&lt;='Shortcut Lookup 2'!AF$60),INDEX('Expenses (Assum. &amp; Calc.)'!$J$23:$J$37,ROWS($C$23:$C23),1),IF(AND('Expenses (Assum. &amp; Calc.)'!$I23="Quarterly",IFERROR(MOD(MONTH('Expenses (Assum. &amp; Calc.)'!$G23),3),0)=MOD(MONTH('Shortcut Lookup 2'!AF$60),3),'Expenses (Assum. &amp; Calc.)'!$H23&gt;='Shortcut Lookup 2'!AF$60,'Expenses (Assum. &amp; Calc.)'!$G23&lt;='Shortcut Lookup 2'!AF$60),INDEX('Expenses (Assum. &amp; Calc.)'!$J$23:$J$37,ROWS($C$23:$C23),1),IF(AND('Expenses (Assum. &amp; Calc.)'!$I23="Semi-Annually",IFERROR(MOD(MONTH('Expenses (Assum. &amp; Calc.)'!$G23),6),0)=MOD(MONTH('Shortcut Lookup 2'!AF$60),6),'Expenses (Assum. &amp; Calc.)'!$H23&gt;='Shortcut Lookup 2'!AF$60,'Expenses (Assum. &amp; Calc.)'!$G23&lt;='Shortcut Lookup 2'!AF$60),INDEX('Expenses (Assum. &amp; Calc.)'!$J$23:$J$37,ROWS($C$23:$C23),1),IF(AND('Expenses (Assum. &amp; Calc.)'!$I23="Yearly",IFERROR(MOD(MONTH('Expenses (Assum. &amp; Calc.)'!$G23),12),0)=MOD(MONTH('Shortcut Lookup 2'!AF$60),12),'Expenses (Assum. &amp; Calc.)'!$H23&gt;='Shortcut Lookup 2'!AF$60,'Expenses (Assum. &amp; Calc.)'!$G23&lt;='Shortcut Lookup 2'!AF$60),INDEX('Expenses (Assum. &amp; Calc.)'!$J$23:$J$37,ROWS($C$23:$C23),1),0))))))))</f>
        <v>0</v>
      </c>
      <c r="AP23" s="472">
        <f>HLOOKUP('Shortcut Lookup 2'!AG$59,'Expenses (Assum. &amp; Calc.)'!$P$22:$T$37,ROWS($C$23:$C23)+1,0)*IF(AND('Expenses (Assum. &amp; Calc.)'!$I23="One time",'Expenses (Assum. &amp; Calc.)'!$G23='Shortcut Lookup 2'!AG$60),INDEX('Expenses (Assum. &amp; Calc.)'!$J$23:$J$37,ROWS($C$23:$C23),1),IF(AND('Expenses (Assum. &amp; Calc.)'!$I23="Daily",'Expenses (Assum. &amp; Calc.)'!$H23&gt;='Shortcut Lookup 2'!AG$60,'Expenses (Assum. &amp; Calc.)'!$G23&lt;='Shortcut Lookup 2'!AG$60),INDEX('Expenses (Assum. &amp; Calc.)'!$J$23:$J$37,ROWS($C$23:$C23),1)*AP$22,IF(AND('Expenses (Assum. &amp; Calc.)'!$I23="Weekly",'Expenses (Assum. &amp; Calc.)'!$H23&gt;='Shortcut Lookup 2'!AG$60,'Expenses (Assum. &amp; Calc.)'!$G23&lt;='Shortcut Lookup 2'!AG$60),INDEX('Expenses (Assum. &amp; Calc.)'!$J$23:$J$37,ROWS($C$23:$C23),1)*4,IF(AND('Expenses (Assum. &amp; Calc.)'!$I23="Bi-Weekly",'Expenses (Assum. &amp; Calc.)'!$H23&gt;='Shortcut Lookup 2'!AG$60,'Expenses (Assum. &amp; Calc.)'!$G23&lt;='Shortcut Lookup 2'!AG$60),INDEX('Expenses (Assum. &amp; Calc.)'!$J$23:$J$37,ROWS($C$23:$C23),1)*2,IF(AND('Expenses (Assum. &amp; Calc.)'!$I23="Monthly",'Expenses (Assum. &amp; Calc.)'!$H23&gt;='Shortcut Lookup 2'!AG$60,'Expenses (Assum. &amp; Calc.)'!$G23&lt;='Shortcut Lookup 2'!AG$60),INDEX('Expenses (Assum. &amp; Calc.)'!$J$23:$J$37,ROWS($C$23:$C23),1),IF(AND('Expenses (Assum. &amp; Calc.)'!$I23="Quarterly",IFERROR(MOD(MONTH('Expenses (Assum. &amp; Calc.)'!$G23),3),0)=MOD(MONTH('Shortcut Lookup 2'!AG$60),3),'Expenses (Assum. &amp; Calc.)'!$H23&gt;='Shortcut Lookup 2'!AG$60,'Expenses (Assum. &amp; Calc.)'!$G23&lt;='Shortcut Lookup 2'!AG$60),INDEX('Expenses (Assum. &amp; Calc.)'!$J$23:$J$37,ROWS($C$23:$C23),1),IF(AND('Expenses (Assum. &amp; Calc.)'!$I23="Semi-Annually",IFERROR(MOD(MONTH('Expenses (Assum. &amp; Calc.)'!$G23),6),0)=MOD(MONTH('Shortcut Lookup 2'!AG$60),6),'Expenses (Assum. &amp; Calc.)'!$H23&gt;='Shortcut Lookup 2'!AG$60,'Expenses (Assum. &amp; Calc.)'!$G23&lt;='Shortcut Lookup 2'!AG$60),INDEX('Expenses (Assum. &amp; Calc.)'!$J$23:$J$37,ROWS($C$23:$C23),1),IF(AND('Expenses (Assum. &amp; Calc.)'!$I23="Yearly",IFERROR(MOD(MONTH('Expenses (Assum. &amp; Calc.)'!$G23),12),0)=MOD(MONTH('Shortcut Lookup 2'!AG$60),12),'Expenses (Assum. &amp; Calc.)'!$H23&gt;='Shortcut Lookup 2'!AG$60,'Expenses (Assum. &amp; Calc.)'!$G23&lt;='Shortcut Lookup 2'!AG$60),INDEX('Expenses (Assum. &amp; Calc.)'!$J$23:$J$37,ROWS($C$23:$C23),1),0))))))))</f>
        <v>0</v>
      </c>
      <c r="AQ23" s="472">
        <f>HLOOKUP('Shortcut Lookup 2'!AH$59,'Expenses (Assum. &amp; Calc.)'!$P$22:$T$37,ROWS($C$23:$C23)+1,0)*IF(AND('Expenses (Assum. &amp; Calc.)'!$I23="One time",'Expenses (Assum. &amp; Calc.)'!$G23='Shortcut Lookup 2'!AH$60),INDEX('Expenses (Assum. &amp; Calc.)'!$J$23:$J$37,ROWS($C$23:$C23),1),IF(AND('Expenses (Assum. &amp; Calc.)'!$I23="Daily",'Expenses (Assum. &amp; Calc.)'!$H23&gt;='Shortcut Lookup 2'!AH$60,'Expenses (Assum. &amp; Calc.)'!$G23&lt;='Shortcut Lookup 2'!AH$60),INDEX('Expenses (Assum. &amp; Calc.)'!$J$23:$J$37,ROWS($C$23:$C23),1)*AQ$22,IF(AND('Expenses (Assum. &amp; Calc.)'!$I23="Weekly",'Expenses (Assum. &amp; Calc.)'!$H23&gt;='Shortcut Lookup 2'!AH$60,'Expenses (Assum. &amp; Calc.)'!$G23&lt;='Shortcut Lookup 2'!AH$60),INDEX('Expenses (Assum. &amp; Calc.)'!$J$23:$J$37,ROWS($C$23:$C23),1)*4,IF(AND('Expenses (Assum. &amp; Calc.)'!$I23="Bi-Weekly",'Expenses (Assum. &amp; Calc.)'!$H23&gt;='Shortcut Lookup 2'!AH$60,'Expenses (Assum. &amp; Calc.)'!$G23&lt;='Shortcut Lookup 2'!AH$60),INDEX('Expenses (Assum. &amp; Calc.)'!$J$23:$J$37,ROWS($C$23:$C23),1)*2,IF(AND('Expenses (Assum. &amp; Calc.)'!$I23="Monthly",'Expenses (Assum. &amp; Calc.)'!$H23&gt;='Shortcut Lookup 2'!AH$60,'Expenses (Assum. &amp; Calc.)'!$G23&lt;='Shortcut Lookup 2'!AH$60),INDEX('Expenses (Assum. &amp; Calc.)'!$J$23:$J$37,ROWS($C$23:$C23),1),IF(AND('Expenses (Assum. &amp; Calc.)'!$I23="Quarterly",IFERROR(MOD(MONTH('Expenses (Assum. &amp; Calc.)'!$G23),3),0)=MOD(MONTH('Shortcut Lookup 2'!AH$60),3),'Expenses (Assum. &amp; Calc.)'!$H23&gt;='Shortcut Lookup 2'!AH$60,'Expenses (Assum. &amp; Calc.)'!$G23&lt;='Shortcut Lookup 2'!AH$60),INDEX('Expenses (Assum. &amp; Calc.)'!$J$23:$J$37,ROWS($C$23:$C23),1),IF(AND('Expenses (Assum. &amp; Calc.)'!$I23="Semi-Annually",IFERROR(MOD(MONTH('Expenses (Assum. &amp; Calc.)'!$G23),6),0)=MOD(MONTH('Shortcut Lookup 2'!AH$60),6),'Expenses (Assum. &amp; Calc.)'!$H23&gt;='Shortcut Lookup 2'!AH$60,'Expenses (Assum. &amp; Calc.)'!$G23&lt;='Shortcut Lookup 2'!AH$60),INDEX('Expenses (Assum. &amp; Calc.)'!$J$23:$J$37,ROWS($C$23:$C23),1),IF(AND('Expenses (Assum. &amp; Calc.)'!$I23="Yearly",IFERROR(MOD(MONTH('Expenses (Assum. &amp; Calc.)'!$G23),12),0)=MOD(MONTH('Shortcut Lookup 2'!AH$60),12),'Expenses (Assum. &amp; Calc.)'!$H23&gt;='Shortcut Lookup 2'!AH$60,'Expenses (Assum. &amp; Calc.)'!$G23&lt;='Shortcut Lookup 2'!AH$60),INDEX('Expenses (Assum. &amp; Calc.)'!$J$23:$J$37,ROWS($C$23:$C23),1),0))))))))</f>
        <v>0</v>
      </c>
      <c r="AR23" s="472">
        <f>HLOOKUP('Shortcut Lookup 2'!AI$59,'Expenses (Assum. &amp; Calc.)'!$P$22:$T$37,ROWS($C$23:$C23)+1,0)*IF(AND('Expenses (Assum. &amp; Calc.)'!$I23="One time",'Expenses (Assum. &amp; Calc.)'!$G23='Shortcut Lookup 2'!AI$60),INDEX('Expenses (Assum. &amp; Calc.)'!$J$23:$J$37,ROWS($C$23:$C23),1),IF(AND('Expenses (Assum. &amp; Calc.)'!$I23="Daily",'Expenses (Assum. &amp; Calc.)'!$H23&gt;='Shortcut Lookup 2'!AI$60,'Expenses (Assum. &amp; Calc.)'!$G23&lt;='Shortcut Lookup 2'!AI$60),INDEX('Expenses (Assum. &amp; Calc.)'!$J$23:$J$37,ROWS($C$23:$C23),1)*AR$22,IF(AND('Expenses (Assum. &amp; Calc.)'!$I23="Weekly",'Expenses (Assum. &amp; Calc.)'!$H23&gt;='Shortcut Lookup 2'!AI$60,'Expenses (Assum. &amp; Calc.)'!$G23&lt;='Shortcut Lookup 2'!AI$60),INDEX('Expenses (Assum. &amp; Calc.)'!$J$23:$J$37,ROWS($C$23:$C23),1)*4,IF(AND('Expenses (Assum. &amp; Calc.)'!$I23="Bi-Weekly",'Expenses (Assum. &amp; Calc.)'!$H23&gt;='Shortcut Lookup 2'!AI$60,'Expenses (Assum. &amp; Calc.)'!$G23&lt;='Shortcut Lookup 2'!AI$60),INDEX('Expenses (Assum. &amp; Calc.)'!$J$23:$J$37,ROWS($C$23:$C23),1)*2,IF(AND('Expenses (Assum. &amp; Calc.)'!$I23="Monthly",'Expenses (Assum. &amp; Calc.)'!$H23&gt;='Shortcut Lookup 2'!AI$60,'Expenses (Assum. &amp; Calc.)'!$G23&lt;='Shortcut Lookup 2'!AI$60),INDEX('Expenses (Assum. &amp; Calc.)'!$J$23:$J$37,ROWS($C$23:$C23),1),IF(AND('Expenses (Assum. &amp; Calc.)'!$I23="Quarterly",IFERROR(MOD(MONTH('Expenses (Assum. &amp; Calc.)'!$G23),3),0)=MOD(MONTH('Shortcut Lookup 2'!AI$60),3),'Expenses (Assum. &amp; Calc.)'!$H23&gt;='Shortcut Lookup 2'!AI$60,'Expenses (Assum. &amp; Calc.)'!$G23&lt;='Shortcut Lookup 2'!AI$60),INDEX('Expenses (Assum. &amp; Calc.)'!$J$23:$J$37,ROWS($C$23:$C23),1),IF(AND('Expenses (Assum. &amp; Calc.)'!$I23="Semi-Annually",IFERROR(MOD(MONTH('Expenses (Assum. &amp; Calc.)'!$G23),6),0)=MOD(MONTH('Shortcut Lookup 2'!AI$60),6),'Expenses (Assum. &amp; Calc.)'!$H23&gt;='Shortcut Lookup 2'!AI$60,'Expenses (Assum. &amp; Calc.)'!$G23&lt;='Shortcut Lookup 2'!AI$60),INDEX('Expenses (Assum. &amp; Calc.)'!$J$23:$J$37,ROWS($C$23:$C23),1),IF(AND('Expenses (Assum. &amp; Calc.)'!$I23="Yearly",IFERROR(MOD(MONTH('Expenses (Assum. &amp; Calc.)'!$G23),12),0)=MOD(MONTH('Shortcut Lookup 2'!AI$60),12),'Expenses (Assum. &amp; Calc.)'!$H23&gt;='Shortcut Lookup 2'!AI$60,'Expenses (Assum. &amp; Calc.)'!$G23&lt;='Shortcut Lookup 2'!AI$60),INDEX('Expenses (Assum. &amp; Calc.)'!$J$23:$J$37,ROWS($C$23:$C23),1),0))))))))</f>
        <v>0</v>
      </c>
      <c r="AS23" s="472">
        <f>HLOOKUP('Shortcut Lookup 2'!AJ$59,'Expenses (Assum. &amp; Calc.)'!$P$22:$T$37,ROWS($C$23:$C23)+1,0)*IF(AND('Expenses (Assum. &amp; Calc.)'!$I23="One time",'Expenses (Assum. &amp; Calc.)'!$G23='Shortcut Lookup 2'!AJ$60),INDEX('Expenses (Assum. &amp; Calc.)'!$J$23:$J$37,ROWS($C$23:$C23),1),IF(AND('Expenses (Assum. &amp; Calc.)'!$I23="Daily",'Expenses (Assum. &amp; Calc.)'!$H23&gt;='Shortcut Lookup 2'!AJ$60,'Expenses (Assum. &amp; Calc.)'!$G23&lt;='Shortcut Lookup 2'!AJ$60),INDEX('Expenses (Assum. &amp; Calc.)'!$J$23:$J$37,ROWS($C$23:$C23),1)*AS$22,IF(AND('Expenses (Assum. &amp; Calc.)'!$I23="Weekly",'Expenses (Assum. &amp; Calc.)'!$H23&gt;='Shortcut Lookup 2'!AJ$60,'Expenses (Assum. &amp; Calc.)'!$G23&lt;='Shortcut Lookup 2'!AJ$60),INDEX('Expenses (Assum. &amp; Calc.)'!$J$23:$J$37,ROWS($C$23:$C23),1)*4,IF(AND('Expenses (Assum. &amp; Calc.)'!$I23="Bi-Weekly",'Expenses (Assum. &amp; Calc.)'!$H23&gt;='Shortcut Lookup 2'!AJ$60,'Expenses (Assum. &amp; Calc.)'!$G23&lt;='Shortcut Lookup 2'!AJ$60),INDEX('Expenses (Assum. &amp; Calc.)'!$J$23:$J$37,ROWS($C$23:$C23),1)*2,IF(AND('Expenses (Assum. &amp; Calc.)'!$I23="Monthly",'Expenses (Assum. &amp; Calc.)'!$H23&gt;='Shortcut Lookup 2'!AJ$60,'Expenses (Assum. &amp; Calc.)'!$G23&lt;='Shortcut Lookup 2'!AJ$60),INDEX('Expenses (Assum. &amp; Calc.)'!$J$23:$J$37,ROWS($C$23:$C23),1),IF(AND('Expenses (Assum. &amp; Calc.)'!$I23="Quarterly",IFERROR(MOD(MONTH('Expenses (Assum. &amp; Calc.)'!$G23),3),0)=MOD(MONTH('Shortcut Lookup 2'!AJ$60),3),'Expenses (Assum. &amp; Calc.)'!$H23&gt;='Shortcut Lookup 2'!AJ$60,'Expenses (Assum. &amp; Calc.)'!$G23&lt;='Shortcut Lookup 2'!AJ$60),INDEX('Expenses (Assum. &amp; Calc.)'!$J$23:$J$37,ROWS($C$23:$C23),1),IF(AND('Expenses (Assum. &amp; Calc.)'!$I23="Semi-Annually",IFERROR(MOD(MONTH('Expenses (Assum. &amp; Calc.)'!$G23),6),0)=MOD(MONTH('Shortcut Lookup 2'!AJ$60),6),'Expenses (Assum. &amp; Calc.)'!$H23&gt;='Shortcut Lookup 2'!AJ$60,'Expenses (Assum. &amp; Calc.)'!$G23&lt;='Shortcut Lookup 2'!AJ$60),INDEX('Expenses (Assum. &amp; Calc.)'!$J$23:$J$37,ROWS($C$23:$C23),1),IF(AND('Expenses (Assum. &amp; Calc.)'!$I23="Yearly",IFERROR(MOD(MONTH('Expenses (Assum. &amp; Calc.)'!$G23),12),0)=MOD(MONTH('Shortcut Lookup 2'!AJ$60),12),'Expenses (Assum. &amp; Calc.)'!$H23&gt;='Shortcut Lookup 2'!AJ$60,'Expenses (Assum. &amp; Calc.)'!$G23&lt;='Shortcut Lookup 2'!AJ$60),INDEX('Expenses (Assum. &amp; Calc.)'!$J$23:$J$37,ROWS($C$23:$C23),1),0))))))))</f>
        <v>0</v>
      </c>
      <c r="AT23" s="472">
        <f>HLOOKUP('Shortcut Lookup 2'!AK$59,'Expenses (Assum. &amp; Calc.)'!$P$22:$T$37,ROWS($C$23:$C23)+1,0)*IF(AND('Expenses (Assum. &amp; Calc.)'!$I23="One time",'Expenses (Assum. &amp; Calc.)'!$G23='Shortcut Lookup 2'!AK$60),INDEX('Expenses (Assum. &amp; Calc.)'!$J$23:$J$37,ROWS($C$23:$C23),1),IF(AND('Expenses (Assum. &amp; Calc.)'!$I23="Daily",'Expenses (Assum. &amp; Calc.)'!$H23&gt;='Shortcut Lookup 2'!AK$60,'Expenses (Assum. &amp; Calc.)'!$G23&lt;='Shortcut Lookup 2'!AK$60),INDEX('Expenses (Assum. &amp; Calc.)'!$J$23:$J$37,ROWS($C$23:$C23),1)*AT$22,IF(AND('Expenses (Assum. &amp; Calc.)'!$I23="Weekly",'Expenses (Assum. &amp; Calc.)'!$H23&gt;='Shortcut Lookup 2'!AK$60,'Expenses (Assum. &amp; Calc.)'!$G23&lt;='Shortcut Lookup 2'!AK$60),INDEX('Expenses (Assum. &amp; Calc.)'!$J$23:$J$37,ROWS($C$23:$C23),1)*4,IF(AND('Expenses (Assum. &amp; Calc.)'!$I23="Bi-Weekly",'Expenses (Assum. &amp; Calc.)'!$H23&gt;='Shortcut Lookup 2'!AK$60,'Expenses (Assum. &amp; Calc.)'!$G23&lt;='Shortcut Lookup 2'!AK$60),INDEX('Expenses (Assum. &amp; Calc.)'!$J$23:$J$37,ROWS($C$23:$C23),1)*2,IF(AND('Expenses (Assum. &amp; Calc.)'!$I23="Monthly",'Expenses (Assum. &amp; Calc.)'!$H23&gt;='Shortcut Lookup 2'!AK$60,'Expenses (Assum. &amp; Calc.)'!$G23&lt;='Shortcut Lookup 2'!AK$60),INDEX('Expenses (Assum. &amp; Calc.)'!$J$23:$J$37,ROWS($C$23:$C23),1),IF(AND('Expenses (Assum. &amp; Calc.)'!$I23="Quarterly",IFERROR(MOD(MONTH('Expenses (Assum. &amp; Calc.)'!$G23),3),0)=MOD(MONTH('Shortcut Lookup 2'!AK$60),3),'Expenses (Assum. &amp; Calc.)'!$H23&gt;='Shortcut Lookup 2'!AK$60,'Expenses (Assum. &amp; Calc.)'!$G23&lt;='Shortcut Lookup 2'!AK$60),INDEX('Expenses (Assum. &amp; Calc.)'!$J$23:$J$37,ROWS($C$23:$C23),1),IF(AND('Expenses (Assum. &amp; Calc.)'!$I23="Semi-Annually",IFERROR(MOD(MONTH('Expenses (Assum. &amp; Calc.)'!$G23),6),0)=MOD(MONTH('Shortcut Lookup 2'!AK$60),6),'Expenses (Assum. &amp; Calc.)'!$H23&gt;='Shortcut Lookup 2'!AK$60,'Expenses (Assum. &amp; Calc.)'!$G23&lt;='Shortcut Lookup 2'!AK$60),INDEX('Expenses (Assum. &amp; Calc.)'!$J$23:$J$37,ROWS($C$23:$C23),1),IF(AND('Expenses (Assum. &amp; Calc.)'!$I23="Yearly",IFERROR(MOD(MONTH('Expenses (Assum. &amp; Calc.)'!$G23),12),0)=MOD(MONTH('Shortcut Lookup 2'!AK$60),12),'Expenses (Assum. &amp; Calc.)'!$H23&gt;='Shortcut Lookup 2'!AK$60,'Expenses (Assum. &amp; Calc.)'!$G23&lt;='Shortcut Lookup 2'!AK$60),INDEX('Expenses (Assum. &amp; Calc.)'!$J$23:$J$37,ROWS($C$23:$C23),1),0))))))))</f>
        <v>0</v>
      </c>
      <c r="AU23" s="472">
        <f>HLOOKUP('Shortcut Lookup 2'!AL$59,'Expenses (Assum. &amp; Calc.)'!$P$22:$T$37,ROWS($C$23:$C23)+1,0)*IF(AND('Expenses (Assum. &amp; Calc.)'!$I23="One time",'Expenses (Assum. &amp; Calc.)'!$G23='Shortcut Lookup 2'!AL$60),INDEX('Expenses (Assum. &amp; Calc.)'!$J$23:$J$37,ROWS($C$23:$C23),1),IF(AND('Expenses (Assum. &amp; Calc.)'!$I23="Daily",'Expenses (Assum. &amp; Calc.)'!$H23&gt;='Shortcut Lookup 2'!AL$60,'Expenses (Assum. &amp; Calc.)'!$G23&lt;='Shortcut Lookup 2'!AL$60),INDEX('Expenses (Assum. &amp; Calc.)'!$J$23:$J$37,ROWS($C$23:$C23),1)*AU$22,IF(AND('Expenses (Assum. &amp; Calc.)'!$I23="Weekly",'Expenses (Assum. &amp; Calc.)'!$H23&gt;='Shortcut Lookup 2'!AL$60,'Expenses (Assum. &amp; Calc.)'!$G23&lt;='Shortcut Lookup 2'!AL$60),INDEX('Expenses (Assum. &amp; Calc.)'!$J$23:$J$37,ROWS($C$23:$C23),1)*4,IF(AND('Expenses (Assum. &amp; Calc.)'!$I23="Bi-Weekly",'Expenses (Assum. &amp; Calc.)'!$H23&gt;='Shortcut Lookup 2'!AL$60,'Expenses (Assum. &amp; Calc.)'!$G23&lt;='Shortcut Lookup 2'!AL$60),INDEX('Expenses (Assum. &amp; Calc.)'!$J$23:$J$37,ROWS($C$23:$C23),1)*2,IF(AND('Expenses (Assum. &amp; Calc.)'!$I23="Monthly",'Expenses (Assum. &amp; Calc.)'!$H23&gt;='Shortcut Lookup 2'!AL$60,'Expenses (Assum. &amp; Calc.)'!$G23&lt;='Shortcut Lookup 2'!AL$60),INDEX('Expenses (Assum. &amp; Calc.)'!$J$23:$J$37,ROWS($C$23:$C23),1),IF(AND('Expenses (Assum. &amp; Calc.)'!$I23="Quarterly",IFERROR(MOD(MONTH('Expenses (Assum. &amp; Calc.)'!$G23),3),0)=MOD(MONTH('Shortcut Lookup 2'!AL$60),3),'Expenses (Assum. &amp; Calc.)'!$H23&gt;='Shortcut Lookup 2'!AL$60,'Expenses (Assum. &amp; Calc.)'!$G23&lt;='Shortcut Lookup 2'!AL$60),INDEX('Expenses (Assum. &amp; Calc.)'!$J$23:$J$37,ROWS($C$23:$C23),1),IF(AND('Expenses (Assum. &amp; Calc.)'!$I23="Semi-Annually",IFERROR(MOD(MONTH('Expenses (Assum. &amp; Calc.)'!$G23),6),0)=MOD(MONTH('Shortcut Lookup 2'!AL$60),6),'Expenses (Assum. &amp; Calc.)'!$H23&gt;='Shortcut Lookup 2'!AL$60,'Expenses (Assum. &amp; Calc.)'!$G23&lt;='Shortcut Lookup 2'!AL$60),INDEX('Expenses (Assum. &amp; Calc.)'!$J$23:$J$37,ROWS($C$23:$C23),1),IF(AND('Expenses (Assum. &amp; Calc.)'!$I23="Yearly",IFERROR(MOD(MONTH('Expenses (Assum. &amp; Calc.)'!$G23),12),0)=MOD(MONTH('Shortcut Lookup 2'!AL$60),12),'Expenses (Assum. &amp; Calc.)'!$H23&gt;='Shortcut Lookup 2'!AL$60,'Expenses (Assum. &amp; Calc.)'!$G23&lt;='Shortcut Lookup 2'!AL$60),INDEX('Expenses (Assum. &amp; Calc.)'!$J$23:$J$37,ROWS($C$23:$C23),1),0))))))))</f>
        <v>0</v>
      </c>
      <c r="AV23" s="472">
        <f>HLOOKUP('Shortcut Lookup 2'!AM$59,'Expenses (Assum. &amp; Calc.)'!$P$22:$T$37,ROWS($C$23:$C23)+1,0)*IF(AND('Expenses (Assum. &amp; Calc.)'!$I23="One time",'Expenses (Assum. &amp; Calc.)'!$G23='Shortcut Lookup 2'!AM$60),INDEX('Expenses (Assum. &amp; Calc.)'!$J$23:$J$37,ROWS($C$23:$C23),1),IF(AND('Expenses (Assum. &amp; Calc.)'!$I23="Daily",'Expenses (Assum. &amp; Calc.)'!$H23&gt;='Shortcut Lookup 2'!AM$60,'Expenses (Assum. &amp; Calc.)'!$G23&lt;='Shortcut Lookup 2'!AM$60),INDEX('Expenses (Assum. &amp; Calc.)'!$J$23:$J$37,ROWS($C$23:$C23),1)*AV$22,IF(AND('Expenses (Assum. &amp; Calc.)'!$I23="Weekly",'Expenses (Assum. &amp; Calc.)'!$H23&gt;='Shortcut Lookup 2'!AM$60,'Expenses (Assum. &amp; Calc.)'!$G23&lt;='Shortcut Lookup 2'!AM$60),INDEX('Expenses (Assum. &amp; Calc.)'!$J$23:$J$37,ROWS($C$23:$C23),1)*4,IF(AND('Expenses (Assum. &amp; Calc.)'!$I23="Bi-Weekly",'Expenses (Assum. &amp; Calc.)'!$H23&gt;='Shortcut Lookup 2'!AM$60,'Expenses (Assum. &amp; Calc.)'!$G23&lt;='Shortcut Lookup 2'!AM$60),INDEX('Expenses (Assum. &amp; Calc.)'!$J$23:$J$37,ROWS($C$23:$C23),1)*2,IF(AND('Expenses (Assum. &amp; Calc.)'!$I23="Monthly",'Expenses (Assum. &amp; Calc.)'!$H23&gt;='Shortcut Lookup 2'!AM$60,'Expenses (Assum. &amp; Calc.)'!$G23&lt;='Shortcut Lookup 2'!AM$60),INDEX('Expenses (Assum. &amp; Calc.)'!$J$23:$J$37,ROWS($C$23:$C23),1),IF(AND('Expenses (Assum. &amp; Calc.)'!$I23="Quarterly",IFERROR(MOD(MONTH('Expenses (Assum. &amp; Calc.)'!$G23),3),0)=MOD(MONTH('Shortcut Lookup 2'!AM$60),3),'Expenses (Assum. &amp; Calc.)'!$H23&gt;='Shortcut Lookup 2'!AM$60,'Expenses (Assum. &amp; Calc.)'!$G23&lt;='Shortcut Lookup 2'!AM$60),INDEX('Expenses (Assum. &amp; Calc.)'!$J$23:$J$37,ROWS($C$23:$C23),1),IF(AND('Expenses (Assum. &amp; Calc.)'!$I23="Semi-Annually",IFERROR(MOD(MONTH('Expenses (Assum. &amp; Calc.)'!$G23),6),0)=MOD(MONTH('Shortcut Lookup 2'!AM$60),6),'Expenses (Assum. &amp; Calc.)'!$H23&gt;='Shortcut Lookup 2'!AM$60,'Expenses (Assum. &amp; Calc.)'!$G23&lt;='Shortcut Lookup 2'!AM$60),INDEX('Expenses (Assum. &amp; Calc.)'!$J$23:$J$37,ROWS($C$23:$C23),1),IF(AND('Expenses (Assum. &amp; Calc.)'!$I23="Yearly",IFERROR(MOD(MONTH('Expenses (Assum. &amp; Calc.)'!$G23),12),0)=MOD(MONTH('Shortcut Lookup 2'!AM$60),12),'Expenses (Assum. &amp; Calc.)'!$H23&gt;='Shortcut Lookup 2'!AM$60,'Expenses (Assum. &amp; Calc.)'!$G23&lt;='Shortcut Lookup 2'!AM$60),INDEX('Expenses (Assum. &amp; Calc.)'!$J$23:$J$37,ROWS($C$23:$C23),1),0))))))))</f>
        <v>0</v>
      </c>
      <c r="AW23" s="472">
        <f>HLOOKUP('Shortcut Lookup 2'!AN$59,'Expenses (Assum. &amp; Calc.)'!$P$22:$T$37,ROWS($C$23:$C23)+1,0)*IF(AND('Expenses (Assum. &amp; Calc.)'!$I23="One time",'Expenses (Assum. &amp; Calc.)'!$G23='Shortcut Lookup 2'!AN$60),INDEX('Expenses (Assum. &amp; Calc.)'!$J$23:$J$37,ROWS($C$23:$C23),1),IF(AND('Expenses (Assum. &amp; Calc.)'!$I23="Daily",'Expenses (Assum. &amp; Calc.)'!$H23&gt;='Shortcut Lookup 2'!AN$60,'Expenses (Assum. &amp; Calc.)'!$G23&lt;='Shortcut Lookup 2'!AN$60),INDEX('Expenses (Assum. &amp; Calc.)'!$J$23:$J$37,ROWS($C$23:$C23),1)*AW$22,IF(AND('Expenses (Assum. &amp; Calc.)'!$I23="Weekly",'Expenses (Assum. &amp; Calc.)'!$H23&gt;='Shortcut Lookup 2'!AN$60,'Expenses (Assum. &amp; Calc.)'!$G23&lt;='Shortcut Lookup 2'!AN$60),INDEX('Expenses (Assum. &amp; Calc.)'!$J$23:$J$37,ROWS($C$23:$C23),1)*4,IF(AND('Expenses (Assum. &amp; Calc.)'!$I23="Bi-Weekly",'Expenses (Assum. &amp; Calc.)'!$H23&gt;='Shortcut Lookup 2'!AN$60,'Expenses (Assum. &amp; Calc.)'!$G23&lt;='Shortcut Lookup 2'!AN$60),INDEX('Expenses (Assum. &amp; Calc.)'!$J$23:$J$37,ROWS($C$23:$C23),1)*2,IF(AND('Expenses (Assum. &amp; Calc.)'!$I23="Monthly",'Expenses (Assum. &amp; Calc.)'!$H23&gt;='Shortcut Lookup 2'!AN$60,'Expenses (Assum. &amp; Calc.)'!$G23&lt;='Shortcut Lookup 2'!AN$60),INDEX('Expenses (Assum. &amp; Calc.)'!$J$23:$J$37,ROWS($C$23:$C23),1),IF(AND('Expenses (Assum. &amp; Calc.)'!$I23="Quarterly",IFERROR(MOD(MONTH('Expenses (Assum. &amp; Calc.)'!$G23),3),0)=MOD(MONTH('Shortcut Lookup 2'!AN$60),3),'Expenses (Assum. &amp; Calc.)'!$H23&gt;='Shortcut Lookup 2'!AN$60,'Expenses (Assum. &amp; Calc.)'!$G23&lt;='Shortcut Lookup 2'!AN$60),INDEX('Expenses (Assum. &amp; Calc.)'!$J$23:$J$37,ROWS($C$23:$C23),1),IF(AND('Expenses (Assum. &amp; Calc.)'!$I23="Semi-Annually",IFERROR(MOD(MONTH('Expenses (Assum. &amp; Calc.)'!$G23),6),0)=MOD(MONTH('Shortcut Lookup 2'!AN$60),6),'Expenses (Assum. &amp; Calc.)'!$H23&gt;='Shortcut Lookup 2'!AN$60,'Expenses (Assum. &amp; Calc.)'!$G23&lt;='Shortcut Lookup 2'!AN$60),INDEX('Expenses (Assum. &amp; Calc.)'!$J$23:$J$37,ROWS($C$23:$C23),1),IF(AND('Expenses (Assum. &amp; Calc.)'!$I23="Yearly",IFERROR(MOD(MONTH('Expenses (Assum. &amp; Calc.)'!$G23),12),0)=MOD(MONTH('Shortcut Lookup 2'!AN$60),12),'Expenses (Assum. &amp; Calc.)'!$H23&gt;='Shortcut Lookup 2'!AN$60,'Expenses (Assum. &amp; Calc.)'!$G23&lt;='Shortcut Lookup 2'!AN$60),INDEX('Expenses (Assum. &amp; Calc.)'!$J$23:$J$37,ROWS($C$23:$C23),1),0))))))))</f>
        <v>0</v>
      </c>
      <c r="AX23" s="472">
        <f>HLOOKUP('Shortcut Lookup 2'!AO$59,'Expenses (Assum. &amp; Calc.)'!$P$22:$T$37,ROWS($C$23:$C23)+1,0)*IF(AND('Expenses (Assum. &amp; Calc.)'!$I23="One time",'Expenses (Assum. &amp; Calc.)'!$G23='Shortcut Lookup 2'!AO$60),INDEX('Expenses (Assum. &amp; Calc.)'!$J$23:$J$37,ROWS($C$23:$C23),1),IF(AND('Expenses (Assum. &amp; Calc.)'!$I23="Daily",'Expenses (Assum. &amp; Calc.)'!$H23&gt;='Shortcut Lookup 2'!AO$60,'Expenses (Assum. &amp; Calc.)'!$G23&lt;='Shortcut Lookup 2'!AO$60),INDEX('Expenses (Assum. &amp; Calc.)'!$J$23:$J$37,ROWS($C$23:$C23),1)*AX$22,IF(AND('Expenses (Assum. &amp; Calc.)'!$I23="Weekly",'Expenses (Assum. &amp; Calc.)'!$H23&gt;='Shortcut Lookup 2'!AO$60,'Expenses (Assum. &amp; Calc.)'!$G23&lt;='Shortcut Lookup 2'!AO$60),INDEX('Expenses (Assum. &amp; Calc.)'!$J$23:$J$37,ROWS($C$23:$C23),1)*4,IF(AND('Expenses (Assum. &amp; Calc.)'!$I23="Bi-Weekly",'Expenses (Assum. &amp; Calc.)'!$H23&gt;='Shortcut Lookup 2'!AO$60,'Expenses (Assum. &amp; Calc.)'!$G23&lt;='Shortcut Lookup 2'!AO$60),INDEX('Expenses (Assum. &amp; Calc.)'!$J$23:$J$37,ROWS($C$23:$C23),1)*2,IF(AND('Expenses (Assum. &amp; Calc.)'!$I23="Monthly",'Expenses (Assum. &amp; Calc.)'!$H23&gt;='Shortcut Lookup 2'!AO$60,'Expenses (Assum. &amp; Calc.)'!$G23&lt;='Shortcut Lookup 2'!AO$60),INDEX('Expenses (Assum. &amp; Calc.)'!$J$23:$J$37,ROWS($C$23:$C23),1),IF(AND('Expenses (Assum. &amp; Calc.)'!$I23="Quarterly",IFERROR(MOD(MONTH('Expenses (Assum. &amp; Calc.)'!$G23),3),0)=MOD(MONTH('Shortcut Lookup 2'!AO$60),3),'Expenses (Assum. &amp; Calc.)'!$H23&gt;='Shortcut Lookup 2'!AO$60,'Expenses (Assum. &amp; Calc.)'!$G23&lt;='Shortcut Lookup 2'!AO$60),INDEX('Expenses (Assum. &amp; Calc.)'!$J$23:$J$37,ROWS($C$23:$C23),1),IF(AND('Expenses (Assum. &amp; Calc.)'!$I23="Semi-Annually",IFERROR(MOD(MONTH('Expenses (Assum. &amp; Calc.)'!$G23),6),0)=MOD(MONTH('Shortcut Lookup 2'!AO$60),6),'Expenses (Assum. &amp; Calc.)'!$H23&gt;='Shortcut Lookup 2'!AO$60,'Expenses (Assum. &amp; Calc.)'!$G23&lt;='Shortcut Lookup 2'!AO$60),INDEX('Expenses (Assum. &amp; Calc.)'!$J$23:$J$37,ROWS($C$23:$C23),1),IF(AND('Expenses (Assum. &amp; Calc.)'!$I23="Yearly",IFERROR(MOD(MONTH('Expenses (Assum. &amp; Calc.)'!$G23),12),0)=MOD(MONTH('Shortcut Lookup 2'!AO$60),12),'Expenses (Assum. &amp; Calc.)'!$H23&gt;='Shortcut Lookup 2'!AO$60,'Expenses (Assum. &amp; Calc.)'!$G23&lt;='Shortcut Lookup 2'!AO$60),INDEX('Expenses (Assum. &amp; Calc.)'!$J$23:$J$37,ROWS($C$23:$C23),1),0))))))))</f>
        <v>0</v>
      </c>
      <c r="AY23" s="472">
        <f>HLOOKUP('Shortcut Lookup 2'!AP$59,'Expenses (Assum. &amp; Calc.)'!$P$22:$T$37,ROWS($C$23:$C23)+1,0)*IF(AND('Expenses (Assum. &amp; Calc.)'!$I23="One time",'Expenses (Assum. &amp; Calc.)'!$G23='Shortcut Lookup 2'!AP$60),INDEX('Expenses (Assum. &amp; Calc.)'!$J$23:$J$37,ROWS($C$23:$C23),1),IF(AND('Expenses (Assum. &amp; Calc.)'!$I23="Daily",'Expenses (Assum. &amp; Calc.)'!$H23&gt;='Shortcut Lookup 2'!AP$60,'Expenses (Assum. &amp; Calc.)'!$G23&lt;='Shortcut Lookup 2'!AP$60),INDEX('Expenses (Assum. &amp; Calc.)'!$J$23:$J$37,ROWS($C$23:$C23),1)*AY$22,IF(AND('Expenses (Assum. &amp; Calc.)'!$I23="Weekly",'Expenses (Assum. &amp; Calc.)'!$H23&gt;='Shortcut Lookup 2'!AP$60,'Expenses (Assum. &amp; Calc.)'!$G23&lt;='Shortcut Lookup 2'!AP$60),INDEX('Expenses (Assum. &amp; Calc.)'!$J$23:$J$37,ROWS($C$23:$C23),1)*4,IF(AND('Expenses (Assum. &amp; Calc.)'!$I23="Bi-Weekly",'Expenses (Assum. &amp; Calc.)'!$H23&gt;='Shortcut Lookup 2'!AP$60,'Expenses (Assum. &amp; Calc.)'!$G23&lt;='Shortcut Lookup 2'!AP$60),INDEX('Expenses (Assum. &amp; Calc.)'!$J$23:$J$37,ROWS($C$23:$C23),1)*2,IF(AND('Expenses (Assum. &amp; Calc.)'!$I23="Monthly",'Expenses (Assum. &amp; Calc.)'!$H23&gt;='Shortcut Lookup 2'!AP$60,'Expenses (Assum. &amp; Calc.)'!$G23&lt;='Shortcut Lookup 2'!AP$60),INDEX('Expenses (Assum. &amp; Calc.)'!$J$23:$J$37,ROWS($C$23:$C23),1),IF(AND('Expenses (Assum. &amp; Calc.)'!$I23="Quarterly",IFERROR(MOD(MONTH('Expenses (Assum. &amp; Calc.)'!$G23),3),0)=MOD(MONTH('Shortcut Lookup 2'!AP$60),3),'Expenses (Assum. &amp; Calc.)'!$H23&gt;='Shortcut Lookup 2'!AP$60,'Expenses (Assum. &amp; Calc.)'!$G23&lt;='Shortcut Lookup 2'!AP$60),INDEX('Expenses (Assum. &amp; Calc.)'!$J$23:$J$37,ROWS($C$23:$C23),1),IF(AND('Expenses (Assum. &amp; Calc.)'!$I23="Semi-Annually",IFERROR(MOD(MONTH('Expenses (Assum. &amp; Calc.)'!$G23),6),0)=MOD(MONTH('Shortcut Lookup 2'!AP$60),6),'Expenses (Assum. &amp; Calc.)'!$H23&gt;='Shortcut Lookup 2'!AP$60,'Expenses (Assum. &amp; Calc.)'!$G23&lt;='Shortcut Lookup 2'!AP$60),INDEX('Expenses (Assum. &amp; Calc.)'!$J$23:$J$37,ROWS($C$23:$C23),1),IF(AND('Expenses (Assum. &amp; Calc.)'!$I23="Yearly",IFERROR(MOD(MONTH('Expenses (Assum. &amp; Calc.)'!$G23),12),0)=MOD(MONTH('Shortcut Lookup 2'!AP$60),12),'Expenses (Assum. &amp; Calc.)'!$H23&gt;='Shortcut Lookup 2'!AP$60,'Expenses (Assum. &amp; Calc.)'!$G23&lt;='Shortcut Lookup 2'!AP$60),INDEX('Expenses (Assum. &amp; Calc.)'!$J$23:$J$37,ROWS($C$23:$C23),1),0))))))))</f>
        <v>0</v>
      </c>
      <c r="AZ23" s="472">
        <f>HLOOKUP('Shortcut Lookup 2'!AQ$59,'Expenses (Assum. &amp; Calc.)'!$P$22:$T$37,ROWS($C$23:$C23)+1,0)*IF(AND('Expenses (Assum. &amp; Calc.)'!$I23="One time",'Expenses (Assum. &amp; Calc.)'!$G23='Shortcut Lookup 2'!AQ$60),INDEX('Expenses (Assum. &amp; Calc.)'!$J$23:$J$37,ROWS($C$23:$C23),1),IF(AND('Expenses (Assum. &amp; Calc.)'!$I23="Daily",'Expenses (Assum. &amp; Calc.)'!$H23&gt;='Shortcut Lookup 2'!AQ$60,'Expenses (Assum. &amp; Calc.)'!$G23&lt;='Shortcut Lookup 2'!AQ$60),INDEX('Expenses (Assum. &amp; Calc.)'!$J$23:$J$37,ROWS($C$23:$C23),1)*AZ$22,IF(AND('Expenses (Assum. &amp; Calc.)'!$I23="Weekly",'Expenses (Assum. &amp; Calc.)'!$H23&gt;='Shortcut Lookup 2'!AQ$60,'Expenses (Assum. &amp; Calc.)'!$G23&lt;='Shortcut Lookup 2'!AQ$60),INDEX('Expenses (Assum. &amp; Calc.)'!$J$23:$J$37,ROWS($C$23:$C23),1)*4,IF(AND('Expenses (Assum. &amp; Calc.)'!$I23="Bi-Weekly",'Expenses (Assum. &amp; Calc.)'!$H23&gt;='Shortcut Lookup 2'!AQ$60,'Expenses (Assum. &amp; Calc.)'!$G23&lt;='Shortcut Lookup 2'!AQ$60),INDEX('Expenses (Assum. &amp; Calc.)'!$J$23:$J$37,ROWS($C$23:$C23),1)*2,IF(AND('Expenses (Assum. &amp; Calc.)'!$I23="Monthly",'Expenses (Assum. &amp; Calc.)'!$H23&gt;='Shortcut Lookup 2'!AQ$60,'Expenses (Assum. &amp; Calc.)'!$G23&lt;='Shortcut Lookup 2'!AQ$60),INDEX('Expenses (Assum. &amp; Calc.)'!$J$23:$J$37,ROWS($C$23:$C23),1),IF(AND('Expenses (Assum. &amp; Calc.)'!$I23="Quarterly",IFERROR(MOD(MONTH('Expenses (Assum. &amp; Calc.)'!$G23),3),0)=MOD(MONTH('Shortcut Lookup 2'!AQ$60),3),'Expenses (Assum. &amp; Calc.)'!$H23&gt;='Shortcut Lookup 2'!AQ$60,'Expenses (Assum. &amp; Calc.)'!$G23&lt;='Shortcut Lookup 2'!AQ$60),INDEX('Expenses (Assum. &amp; Calc.)'!$J$23:$J$37,ROWS($C$23:$C23),1),IF(AND('Expenses (Assum. &amp; Calc.)'!$I23="Semi-Annually",IFERROR(MOD(MONTH('Expenses (Assum. &amp; Calc.)'!$G23),6),0)=MOD(MONTH('Shortcut Lookup 2'!AQ$60),6),'Expenses (Assum. &amp; Calc.)'!$H23&gt;='Shortcut Lookup 2'!AQ$60,'Expenses (Assum. &amp; Calc.)'!$G23&lt;='Shortcut Lookup 2'!AQ$60),INDEX('Expenses (Assum. &amp; Calc.)'!$J$23:$J$37,ROWS($C$23:$C23),1),IF(AND('Expenses (Assum. &amp; Calc.)'!$I23="Yearly",IFERROR(MOD(MONTH('Expenses (Assum. &amp; Calc.)'!$G23),12),0)=MOD(MONTH('Shortcut Lookup 2'!AQ$60),12),'Expenses (Assum. &amp; Calc.)'!$H23&gt;='Shortcut Lookup 2'!AQ$60,'Expenses (Assum. &amp; Calc.)'!$G23&lt;='Shortcut Lookup 2'!AQ$60),INDEX('Expenses (Assum. &amp; Calc.)'!$J$23:$J$37,ROWS($C$23:$C23),1),0))))))))</f>
        <v>0</v>
      </c>
      <c r="BA23" s="472">
        <f>HLOOKUP('Shortcut Lookup 2'!AR$59,'Expenses (Assum. &amp; Calc.)'!$P$22:$T$37,ROWS($C$23:$C23)+1,0)*IF(AND('Expenses (Assum. &amp; Calc.)'!$I23="One time",'Expenses (Assum. &amp; Calc.)'!$G23='Shortcut Lookup 2'!AR$60),INDEX('Expenses (Assum. &amp; Calc.)'!$J$23:$J$37,ROWS($C$23:$C23),1),IF(AND('Expenses (Assum. &amp; Calc.)'!$I23="Daily",'Expenses (Assum. &amp; Calc.)'!$H23&gt;='Shortcut Lookup 2'!AR$60,'Expenses (Assum. &amp; Calc.)'!$G23&lt;='Shortcut Lookup 2'!AR$60),INDEX('Expenses (Assum. &amp; Calc.)'!$J$23:$J$37,ROWS($C$23:$C23),1)*BA$22,IF(AND('Expenses (Assum. &amp; Calc.)'!$I23="Weekly",'Expenses (Assum. &amp; Calc.)'!$H23&gt;='Shortcut Lookup 2'!AR$60,'Expenses (Assum. &amp; Calc.)'!$G23&lt;='Shortcut Lookup 2'!AR$60),INDEX('Expenses (Assum. &amp; Calc.)'!$J$23:$J$37,ROWS($C$23:$C23),1)*4,IF(AND('Expenses (Assum. &amp; Calc.)'!$I23="Bi-Weekly",'Expenses (Assum. &amp; Calc.)'!$H23&gt;='Shortcut Lookup 2'!AR$60,'Expenses (Assum. &amp; Calc.)'!$G23&lt;='Shortcut Lookup 2'!AR$60),INDEX('Expenses (Assum. &amp; Calc.)'!$J$23:$J$37,ROWS($C$23:$C23),1)*2,IF(AND('Expenses (Assum. &amp; Calc.)'!$I23="Monthly",'Expenses (Assum. &amp; Calc.)'!$H23&gt;='Shortcut Lookup 2'!AR$60,'Expenses (Assum. &amp; Calc.)'!$G23&lt;='Shortcut Lookup 2'!AR$60),INDEX('Expenses (Assum. &amp; Calc.)'!$J$23:$J$37,ROWS($C$23:$C23),1),IF(AND('Expenses (Assum. &amp; Calc.)'!$I23="Quarterly",IFERROR(MOD(MONTH('Expenses (Assum. &amp; Calc.)'!$G23),3),0)=MOD(MONTH('Shortcut Lookup 2'!AR$60),3),'Expenses (Assum. &amp; Calc.)'!$H23&gt;='Shortcut Lookup 2'!AR$60,'Expenses (Assum. &amp; Calc.)'!$G23&lt;='Shortcut Lookup 2'!AR$60),INDEX('Expenses (Assum. &amp; Calc.)'!$J$23:$J$37,ROWS($C$23:$C23),1),IF(AND('Expenses (Assum. &amp; Calc.)'!$I23="Semi-Annually",IFERROR(MOD(MONTH('Expenses (Assum. &amp; Calc.)'!$G23),6),0)=MOD(MONTH('Shortcut Lookup 2'!AR$60),6),'Expenses (Assum. &amp; Calc.)'!$H23&gt;='Shortcut Lookup 2'!AR$60,'Expenses (Assum. &amp; Calc.)'!$G23&lt;='Shortcut Lookup 2'!AR$60),INDEX('Expenses (Assum. &amp; Calc.)'!$J$23:$J$37,ROWS($C$23:$C23),1),IF(AND('Expenses (Assum. &amp; Calc.)'!$I23="Yearly",IFERROR(MOD(MONTH('Expenses (Assum. &amp; Calc.)'!$G23),12),0)=MOD(MONTH('Shortcut Lookup 2'!AR$60),12),'Expenses (Assum. &amp; Calc.)'!$H23&gt;='Shortcut Lookup 2'!AR$60,'Expenses (Assum. &amp; Calc.)'!$G23&lt;='Shortcut Lookup 2'!AR$60),INDEX('Expenses (Assum. &amp; Calc.)'!$J$23:$J$37,ROWS($C$23:$C23),1),0))))))))</f>
        <v>0</v>
      </c>
      <c r="BB23" s="472">
        <f>HLOOKUP('Shortcut Lookup 2'!AS$59,'Expenses (Assum. &amp; Calc.)'!$P$22:$T$37,ROWS($C$23:$C23)+1,0)*IF(AND('Expenses (Assum. &amp; Calc.)'!$I23="One time",'Expenses (Assum. &amp; Calc.)'!$G23='Shortcut Lookup 2'!AS$60),INDEX('Expenses (Assum. &amp; Calc.)'!$J$23:$J$37,ROWS($C$23:$C23),1),IF(AND('Expenses (Assum. &amp; Calc.)'!$I23="Daily",'Expenses (Assum. &amp; Calc.)'!$H23&gt;='Shortcut Lookup 2'!AS$60,'Expenses (Assum. &amp; Calc.)'!$G23&lt;='Shortcut Lookup 2'!AS$60),INDEX('Expenses (Assum. &amp; Calc.)'!$J$23:$J$37,ROWS($C$23:$C23),1)*BB$22,IF(AND('Expenses (Assum. &amp; Calc.)'!$I23="Weekly",'Expenses (Assum. &amp; Calc.)'!$H23&gt;='Shortcut Lookup 2'!AS$60,'Expenses (Assum. &amp; Calc.)'!$G23&lt;='Shortcut Lookup 2'!AS$60),INDEX('Expenses (Assum. &amp; Calc.)'!$J$23:$J$37,ROWS($C$23:$C23),1)*4,IF(AND('Expenses (Assum. &amp; Calc.)'!$I23="Bi-Weekly",'Expenses (Assum. &amp; Calc.)'!$H23&gt;='Shortcut Lookup 2'!AS$60,'Expenses (Assum. &amp; Calc.)'!$G23&lt;='Shortcut Lookup 2'!AS$60),INDEX('Expenses (Assum. &amp; Calc.)'!$J$23:$J$37,ROWS($C$23:$C23),1)*2,IF(AND('Expenses (Assum. &amp; Calc.)'!$I23="Monthly",'Expenses (Assum. &amp; Calc.)'!$H23&gt;='Shortcut Lookup 2'!AS$60,'Expenses (Assum. &amp; Calc.)'!$G23&lt;='Shortcut Lookup 2'!AS$60),INDEX('Expenses (Assum. &amp; Calc.)'!$J$23:$J$37,ROWS($C$23:$C23),1),IF(AND('Expenses (Assum. &amp; Calc.)'!$I23="Quarterly",IFERROR(MOD(MONTH('Expenses (Assum. &amp; Calc.)'!$G23),3),0)=MOD(MONTH('Shortcut Lookup 2'!AS$60),3),'Expenses (Assum. &amp; Calc.)'!$H23&gt;='Shortcut Lookup 2'!AS$60,'Expenses (Assum. &amp; Calc.)'!$G23&lt;='Shortcut Lookup 2'!AS$60),INDEX('Expenses (Assum. &amp; Calc.)'!$J$23:$J$37,ROWS($C$23:$C23),1),IF(AND('Expenses (Assum. &amp; Calc.)'!$I23="Semi-Annually",IFERROR(MOD(MONTH('Expenses (Assum. &amp; Calc.)'!$G23),6),0)=MOD(MONTH('Shortcut Lookup 2'!AS$60),6),'Expenses (Assum. &amp; Calc.)'!$H23&gt;='Shortcut Lookup 2'!AS$60,'Expenses (Assum. &amp; Calc.)'!$G23&lt;='Shortcut Lookup 2'!AS$60),INDEX('Expenses (Assum. &amp; Calc.)'!$J$23:$J$37,ROWS($C$23:$C23),1),IF(AND('Expenses (Assum. &amp; Calc.)'!$I23="Yearly",IFERROR(MOD(MONTH('Expenses (Assum. &amp; Calc.)'!$G23),12),0)=MOD(MONTH('Shortcut Lookup 2'!AS$60),12),'Expenses (Assum. &amp; Calc.)'!$H23&gt;='Shortcut Lookup 2'!AS$60,'Expenses (Assum. &amp; Calc.)'!$G23&lt;='Shortcut Lookup 2'!AS$60),INDEX('Expenses (Assum. &amp; Calc.)'!$J$23:$J$37,ROWS($C$23:$C23),1),0))))))))</f>
        <v>0</v>
      </c>
      <c r="BC23" s="472">
        <f>HLOOKUP('Shortcut Lookup 2'!AT$59,'Expenses (Assum. &amp; Calc.)'!$P$22:$T$37,ROWS($C$23:$C23)+1,0)*IF(AND('Expenses (Assum. &amp; Calc.)'!$I23="One time",'Expenses (Assum. &amp; Calc.)'!$G23='Shortcut Lookup 2'!AT$60),INDEX('Expenses (Assum. &amp; Calc.)'!$J$23:$J$37,ROWS($C$23:$C23),1),IF(AND('Expenses (Assum. &amp; Calc.)'!$I23="Daily",'Expenses (Assum. &amp; Calc.)'!$H23&gt;='Shortcut Lookup 2'!AT$60,'Expenses (Assum. &amp; Calc.)'!$G23&lt;='Shortcut Lookup 2'!AT$60),INDEX('Expenses (Assum. &amp; Calc.)'!$J$23:$J$37,ROWS($C$23:$C23),1)*BC$22,IF(AND('Expenses (Assum. &amp; Calc.)'!$I23="Weekly",'Expenses (Assum. &amp; Calc.)'!$H23&gt;='Shortcut Lookup 2'!AT$60,'Expenses (Assum. &amp; Calc.)'!$G23&lt;='Shortcut Lookup 2'!AT$60),INDEX('Expenses (Assum. &amp; Calc.)'!$J$23:$J$37,ROWS($C$23:$C23),1)*4,IF(AND('Expenses (Assum. &amp; Calc.)'!$I23="Bi-Weekly",'Expenses (Assum. &amp; Calc.)'!$H23&gt;='Shortcut Lookup 2'!AT$60,'Expenses (Assum. &amp; Calc.)'!$G23&lt;='Shortcut Lookup 2'!AT$60),INDEX('Expenses (Assum. &amp; Calc.)'!$J$23:$J$37,ROWS($C$23:$C23),1)*2,IF(AND('Expenses (Assum. &amp; Calc.)'!$I23="Monthly",'Expenses (Assum. &amp; Calc.)'!$H23&gt;='Shortcut Lookup 2'!AT$60,'Expenses (Assum. &amp; Calc.)'!$G23&lt;='Shortcut Lookup 2'!AT$60),INDEX('Expenses (Assum. &amp; Calc.)'!$J$23:$J$37,ROWS($C$23:$C23),1),IF(AND('Expenses (Assum. &amp; Calc.)'!$I23="Quarterly",IFERROR(MOD(MONTH('Expenses (Assum. &amp; Calc.)'!$G23),3),0)=MOD(MONTH('Shortcut Lookup 2'!AT$60),3),'Expenses (Assum. &amp; Calc.)'!$H23&gt;='Shortcut Lookup 2'!AT$60,'Expenses (Assum. &amp; Calc.)'!$G23&lt;='Shortcut Lookup 2'!AT$60),INDEX('Expenses (Assum. &amp; Calc.)'!$J$23:$J$37,ROWS($C$23:$C23),1),IF(AND('Expenses (Assum. &amp; Calc.)'!$I23="Semi-Annually",IFERROR(MOD(MONTH('Expenses (Assum. &amp; Calc.)'!$G23),6),0)=MOD(MONTH('Shortcut Lookup 2'!AT$60),6),'Expenses (Assum. &amp; Calc.)'!$H23&gt;='Shortcut Lookup 2'!AT$60,'Expenses (Assum. &amp; Calc.)'!$G23&lt;='Shortcut Lookup 2'!AT$60),INDEX('Expenses (Assum. &amp; Calc.)'!$J$23:$J$37,ROWS($C$23:$C23),1),IF(AND('Expenses (Assum. &amp; Calc.)'!$I23="Yearly",IFERROR(MOD(MONTH('Expenses (Assum. &amp; Calc.)'!$G23),12),0)=MOD(MONTH('Shortcut Lookup 2'!AT$60),12),'Expenses (Assum. &amp; Calc.)'!$H23&gt;='Shortcut Lookup 2'!AT$60,'Expenses (Assum. &amp; Calc.)'!$G23&lt;='Shortcut Lookup 2'!AT$60),INDEX('Expenses (Assum. &amp; Calc.)'!$J$23:$J$37,ROWS($C$23:$C23),1),0))))))))</f>
        <v>0</v>
      </c>
      <c r="BD23" s="472">
        <f>HLOOKUP('Shortcut Lookup 2'!AU$59,'Expenses (Assum. &amp; Calc.)'!$P$22:$T$37,ROWS($C$23:$C23)+1,0)*IF(AND('Expenses (Assum. &amp; Calc.)'!$I23="One time",'Expenses (Assum. &amp; Calc.)'!$G23='Shortcut Lookup 2'!AU$60),INDEX('Expenses (Assum. &amp; Calc.)'!$J$23:$J$37,ROWS($C$23:$C23),1),IF(AND('Expenses (Assum. &amp; Calc.)'!$I23="Daily",'Expenses (Assum. &amp; Calc.)'!$H23&gt;='Shortcut Lookup 2'!AU$60,'Expenses (Assum. &amp; Calc.)'!$G23&lt;='Shortcut Lookup 2'!AU$60),INDEX('Expenses (Assum. &amp; Calc.)'!$J$23:$J$37,ROWS($C$23:$C23),1)*BD$22,IF(AND('Expenses (Assum. &amp; Calc.)'!$I23="Weekly",'Expenses (Assum. &amp; Calc.)'!$H23&gt;='Shortcut Lookup 2'!AU$60,'Expenses (Assum. &amp; Calc.)'!$G23&lt;='Shortcut Lookup 2'!AU$60),INDEX('Expenses (Assum. &amp; Calc.)'!$J$23:$J$37,ROWS($C$23:$C23),1)*4,IF(AND('Expenses (Assum. &amp; Calc.)'!$I23="Bi-Weekly",'Expenses (Assum. &amp; Calc.)'!$H23&gt;='Shortcut Lookup 2'!AU$60,'Expenses (Assum. &amp; Calc.)'!$G23&lt;='Shortcut Lookup 2'!AU$60),INDEX('Expenses (Assum. &amp; Calc.)'!$J$23:$J$37,ROWS($C$23:$C23),1)*2,IF(AND('Expenses (Assum. &amp; Calc.)'!$I23="Monthly",'Expenses (Assum. &amp; Calc.)'!$H23&gt;='Shortcut Lookup 2'!AU$60,'Expenses (Assum. &amp; Calc.)'!$G23&lt;='Shortcut Lookup 2'!AU$60),INDEX('Expenses (Assum. &amp; Calc.)'!$J$23:$J$37,ROWS($C$23:$C23),1),IF(AND('Expenses (Assum. &amp; Calc.)'!$I23="Quarterly",IFERROR(MOD(MONTH('Expenses (Assum. &amp; Calc.)'!$G23),3),0)=MOD(MONTH('Shortcut Lookup 2'!AU$60),3),'Expenses (Assum. &amp; Calc.)'!$H23&gt;='Shortcut Lookup 2'!AU$60,'Expenses (Assum. &amp; Calc.)'!$G23&lt;='Shortcut Lookup 2'!AU$60),INDEX('Expenses (Assum. &amp; Calc.)'!$J$23:$J$37,ROWS($C$23:$C23),1),IF(AND('Expenses (Assum. &amp; Calc.)'!$I23="Semi-Annually",IFERROR(MOD(MONTH('Expenses (Assum. &amp; Calc.)'!$G23),6),0)=MOD(MONTH('Shortcut Lookup 2'!AU$60),6),'Expenses (Assum. &amp; Calc.)'!$H23&gt;='Shortcut Lookup 2'!AU$60,'Expenses (Assum. &amp; Calc.)'!$G23&lt;='Shortcut Lookup 2'!AU$60),INDEX('Expenses (Assum. &amp; Calc.)'!$J$23:$J$37,ROWS($C$23:$C23),1),IF(AND('Expenses (Assum. &amp; Calc.)'!$I23="Yearly",IFERROR(MOD(MONTH('Expenses (Assum. &amp; Calc.)'!$G23),12),0)=MOD(MONTH('Shortcut Lookup 2'!AU$60),12),'Expenses (Assum. &amp; Calc.)'!$H23&gt;='Shortcut Lookup 2'!AU$60,'Expenses (Assum. &amp; Calc.)'!$G23&lt;='Shortcut Lookup 2'!AU$60),INDEX('Expenses (Assum. &amp; Calc.)'!$J$23:$J$37,ROWS($C$23:$C23),1),0))))))))</f>
        <v>0</v>
      </c>
      <c r="BE23" s="472">
        <f>HLOOKUP('Shortcut Lookup 2'!AV$59,'Expenses (Assum. &amp; Calc.)'!$P$22:$T$37,ROWS($C$23:$C23)+1,0)*IF(AND('Expenses (Assum. &amp; Calc.)'!$I23="One time",'Expenses (Assum. &amp; Calc.)'!$G23='Shortcut Lookup 2'!AV$60),INDEX('Expenses (Assum. &amp; Calc.)'!$J$23:$J$37,ROWS($C$23:$C23),1),IF(AND('Expenses (Assum. &amp; Calc.)'!$I23="Daily",'Expenses (Assum. &amp; Calc.)'!$H23&gt;='Shortcut Lookup 2'!AV$60,'Expenses (Assum. &amp; Calc.)'!$G23&lt;='Shortcut Lookup 2'!AV$60),INDEX('Expenses (Assum. &amp; Calc.)'!$J$23:$J$37,ROWS($C$23:$C23),1)*BE$22,IF(AND('Expenses (Assum. &amp; Calc.)'!$I23="Weekly",'Expenses (Assum. &amp; Calc.)'!$H23&gt;='Shortcut Lookup 2'!AV$60,'Expenses (Assum. &amp; Calc.)'!$G23&lt;='Shortcut Lookup 2'!AV$60),INDEX('Expenses (Assum. &amp; Calc.)'!$J$23:$J$37,ROWS($C$23:$C23),1)*4,IF(AND('Expenses (Assum. &amp; Calc.)'!$I23="Bi-Weekly",'Expenses (Assum. &amp; Calc.)'!$H23&gt;='Shortcut Lookup 2'!AV$60,'Expenses (Assum. &amp; Calc.)'!$G23&lt;='Shortcut Lookup 2'!AV$60),INDEX('Expenses (Assum. &amp; Calc.)'!$J$23:$J$37,ROWS($C$23:$C23),1)*2,IF(AND('Expenses (Assum. &amp; Calc.)'!$I23="Monthly",'Expenses (Assum. &amp; Calc.)'!$H23&gt;='Shortcut Lookup 2'!AV$60,'Expenses (Assum. &amp; Calc.)'!$G23&lt;='Shortcut Lookup 2'!AV$60),INDEX('Expenses (Assum. &amp; Calc.)'!$J$23:$J$37,ROWS($C$23:$C23),1),IF(AND('Expenses (Assum. &amp; Calc.)'!$I23="Quarterly",IFERROR(MOD(MONTH('Expenses (Assum. &amp; Calc.)'!$G23),3),0)=MOD(MONTH('Shortcut Lookup 2'!AV$60),3),'Expenses (Assum. &amp; Calc.)'!$H23&gt;='Shortcut Lookup 2'!AV$60,'Expenses (Assum. &amp; Calc.)'!$G23&lt;='Shortcut Lookup 2'!AV$60),INDEX('Expenses (Assum. &amp; Calc.)'!$J$23:$J$37,ROWS($C$23:$C23),1),IF(AND('Expenses (Assum. &amp; Calc.)'!$I23="Semi-Annually",IFERROR(MOD(MONTH('Expenses (Assum. &amp; Calc.)'!$G23),6),0)=MOD(MONTH('Shortcut Lookup 2'!AV$60),6),'Expenses (Assum. &amp; Calc.)'!$H23&gt;='Shortcut Lookup 2'!AV$60,'Expenses (Assum. &amp; Calc.)'!$G23&lt;='Shortcut Lookup 2'!AV$60),INDEX('Expenses (Assum. &amp; Calc.)'!$J$23:$J$37,ROWS($C$23:$C23),1),IF(AND('Expenses (Assum. &amp; Calc.)'!$I23="Yearly",IFERROR(MOD(MONTH('Expenses (Assum. &amp; Calc.)'!$G23),12),0)=MOD(MONTH('Shortcut Lookup 2'!AV$60),12),'Expenses (Assum. &amp; Calc.)'!$H23&gt;='Shortcut Lookup 2'!AV$60,'Expenses (Assum. &amp; Calc.)'!$G23&lt;='Shortcut Lookup 2'!AV$60),INDEX('Expenses (Assum. &amp; Calc.)'!$J$23:$J$37,ROWS($C$23:$C23),1),0))))))))</f>
        <v>0</v>
      </c>
      <c r="BF23" s="472">
        <f>HLOOKUP('Shortcut Lookup 2'!AW$59,'Expenses (Assum. &amp; Calc.)'!$P$22:$T$37,ROWS($C$23:$C23)+1,0)*IF(AND('Expenses (Assum. &amp; Calc.)'!$I23="One time",'Expenses (Assum. &amp; Calc.)'!$G23='Shortcut Lookup 2'!AW$60),INDEX('Expenses (Assum. &amp; Calc.)'!$J$23:$J$37,ROWS($C$23:$C23),1),IF(AND('Expenses (Assum. &amp; Calc.)'!$I23="Daily",'Expenses (Assum. &amp; Calc.)'!$H23&gt;='Shortcut Lookup 2'!AW$60,'Expenses (Assum. &amp; Calc.)'!$G23&lt;='Shortcut Lookup 2'!AW$60),INDEX('Expenses (Assum. &amp; Calc.)'!$J$23:$J$37,ROWS($C$23:$C23),1)*BF$22,IF(AND('Expenses (Assum. &amp; Calc.)'!$I23="Weekly",'Expenses (Assum. &amp; Calc.)'!$H23&gt;='Shortcut Lookup 2'!AW$60,'Expenses (Assum. &amp; Calc.)'!$G23&lt;='Shortcut Lookup 2'!AW$60),INDEX('Expenses (Assum. &amp; Calc.)'!$J$23:$J$37,ROWS($C$23:$C23),1)*4,IF(AND('Expenses (Assum. &amp; Calc.)'!$I23="Bi-Weekly",'Expenses (Assum. &amp; Calc.)'!$H23&gt;='Shortcut Lookup 2'!AW$60,'Expenses (Assum. &amp; Calc.)'!$G23&lt;='Shortcut Lookup 2'!AW$60),INDEX('Expenses (Assum. &amp; Calc.)'!$J$23:$J$37,ROWS($C$23:$C23),1)*2,IF(AND('Expenses (Assum. &amp; Calc.)'!$I23="Monthly",'Expenses (Assum. &amp; Calc.)'!$H23&gt;='Shortcut Lookup 2'!AW$60,'Expenses (Assum. &amp; Calc.)'!$G23&lt;='Shortcut Lookup 2'!AW$60),INDEX('Expenses (Assum. &amp; Calc.)'!$J$23:$J$37,ROWS($C$23:$C23),1),IF(AND('Expenses (Assum. &amp; Calc.)'!$I23="Quarterly",IFERROR(MOD(MONTH('Expenses (Assum. &amp; Calc.)'!$G23),3),0)=MOD(MONTH('Shortcut Lookup 2'!AW$60),3),'Expenses (Assum. &amp; Calc.)'!$H23&gt;='Shortcut Lookup 2'!AW$60,'Expenses (Assum. &amp; Calc.)'!$G23&lt;='Shortcut Lookup 2'!AW$60),INDEX('Expenses (Assum. &amp; Calc.)'!$J$23:$J$37,ROWS($C$23:$C23),1),IF(AND('Expenses (Assum. &amp; Calc.)'!$I23="Semi-Annually",IFERROR(MOD(MONTH('Expenses (Assum. &amp; Calc.)'!$G23),6),0)=MOD(MONTH('Shortcut Lookup 2'!AW$60),6),'Expenses (Assum. &amp; Calc.)'!$H23&gt;='Shortcut Lookup 2'!AW$60,'Expenses (Assum. &amp; Calc.)'!$G23&lt;='Shortcut Lookup 2'!AW$60),INDEX('Expenses (Assum. &amp; Calc.)'!$J$23:$J$37,ROWS($C$23:$C23),1),IF(AND('Expenses (Assum. &amp; Calc.)'!$I23="Yearly",IFERROR(MOD(MONTH('Expenses (Assum. &amp; Calc.)'!$G23),12),0)=MOD(MONTH('Shortcut Lookup 2'!AW$60),12),'Expenses (Assum. &amp; Calc.)'!$H23&gt;='Shortcut Lookup 2'!AW$60,'Expenses (Assum. &amp; Calc.)'!$G23&lt;='Shortcut Lookup 2'!AW$60),INDEX('Expenses (Assum. &amp; Calc.)'!$J$23:$J$37,ROWS($C$23:$C23),1),0))))))))</f>
        <v>0</v>
      </c>
      <c r="BG23" s="472">
        <f>HLOOKUP('Shortcut Lookup 2'!AX$59,'Expenses (Assum. &amp; Calc.)'!$P$22:$T$37,ROWS($C$23:$C23)+1,0)*IF(AND('Expenses (Assum. &amp; Calc.)'!$I23="One time",'Expenses (Assum. &amp; Calc.)'!$G23='Shortcut Lookup 2'!AX$60),INDEX('Expenses (Assum. &amp; Calc.)'!$J$23:$J$37,ROWS($C$23:$C23),1),IF(AND('Expenses (Assum. &amp; Calc.)'!$I23="Daily",'Expenses (Assum. &amp; Calc.)'!$H23&gt;='Shortcut Lookup 2'!AX$60,'Expenses (Assum. &amp; Calc.)'!$G23&lt;='Shortcut Lookup 2'!AX$60),INDEX('Expenses (Assum. &amp; Calc.)'!$J$23:$J$37,ROWS($C$23:$C23),1)*BG$22,IF(AND('Expenses (Assum. &amp; Calc.)'!$I23="Weekly",'Expenses (Assum. &amp; Calc.)'!$H23&gt;='Shortcut Lookup 2'!AX$60,'Expenses (Assum. &amp; Calc.)'!$G23&lt;='Shortcut Lookup 2'!AX$60),INDEX('Expenses (Assum. &amp; Calc.)'!$J$23:$J$37,ROWS($C$23:$C23),1)*4,IF(AND('Expenses (Assum. &amp; Calc.)'!$I23="Bi-Weekly",'Expenses (Assum. &amp; Calc.)'!$H23&gt;='Shortcut Lookup 2'!AX$60,'Expenses (Assum. &amp; Calc.)'!$G23&lt;='Shortcut Lookup 2'!AX$60),INDEX('Expenses (Assum. &amp; Calc.)'!$J$23:$J$37,ROWS($C$23:$C23),1)*2,IF(AND('Expenses (Assum. &amp; Calc.)'!$I23="Monthly",'Expenses (Assum. &amp; Calc.)'!$H23&gt;='Shortcut Lookup 2'!AX$60,'Expenses (Assum. &amp; Calc.)'!$G23&lt;='Shortcut Lookup 2'!AX$60),INDEX('Expenses (Assum. &amp; Calc.)'!$J$23:$J$37,ROWS($C$23:$C23),1),IF(AND('Expenses (Assum. &amp; Calc.)'!$I23="Quarterly",IFERROR(MOD(MONTH('Expenses (Assum. &amp; Calc.)'!$G23),3),0)=MOD(MONTH('Shortcut Lookup 2'!AX$60),3),'Expenses (Assum. &amp; Calc.)'!$H23&gt;='Shortcut Lookup 2'!AX$60,'Expenses (Assum. &amp; Calc.)'!$G23&lt;='Shortcut Lookup 2'!AX$60),INDEX('Expenses (Assum. &amp; Calc.)'!$J$23:$J$37,ROWS($C$23:$C23),1),IF(AND('Expenses (Assum. &amp; Calc.)'!$I23="Semi-Annually",IFERROR(MOD(MONTH('Expenses (Assum. &amp; Calc.)'!$G23),6),0)=MOD(MONTH('Shortcut Lookup 2'!AX$60),6),'Expenses (Assum. &amp; Calc.)'!$H23&gt;='Shortcut Lookup 2'!AX$60,'Expenses (Assum. &amp; Calc.)'!$G23&lt;='Shortcut Lookup 2'!AX$60),INDEX('Expenses (Assum. &amp; Calc.)'!$J$23:$J$37,ROWS($C$23:$C23),1),IF(AND('Expenses (Assum. &amp; Calc.)'!$I23="Yearly",IFERROR(MOD(MONTH('Expenses (Assum. &amp; Calc.)'!$G23),12),0)=MOD(MONTH('Shortcut Lookup 2'!AX$60),12),'Expenses (Assum. &amp; Calc.)'!$H23&gt;='Shortcut Lookup 2'!AX$60,'Expenses (Assum. &amp; Calc.)'!$G23&lt;='Shortcut Lookup 2'!AX$60),INDEX('Expenses (Assum. &amp; Calc.)'!$J$23:$J$37,ROWS($C$23:$C23),1),0))))))))</f>
        <v>0</v>
      </c>
      <c r="BH23" s="472">
        <f>HLOOKUP('Shortcut Lookup 2'!AY$59,'Expenses (Assum. &amp; Calc.)'!$P$22:$T$37,ROWS($C$23:$C23)+1,0)*IF(AND('Expenses (Assum. &amp; Calc.)'!$I23="One time",'Expenses (Assum. &amp; Calc.)'!$G23='Shortcut Lookup 2'!AY$60),INDEX('Expenses (Assum. &amp; Calc.)'!$J$23:$J$37,ROWS($C$23:$C23),1),IF(AND('Expenses (Assum. &amp; Calc.)'!$I23="Daily",'Expenses (Assum. &amp; Calc.)'!$H23&gt;='Shortcut Lookup 2'!AY$60,'Expenses (Assum. &amp; Calc.)'!$G23&lt;='Shortcut Lookup 2'!AY$60),INDEX('Expenses (Assum. &amp; Calc.)'!$J$23:$J$37,ROWS($C$23:$C23),1)*BH$22,IF(AND('Expenses (Assum. &amp; Calc.)'!$I23="Weekly",'Expenses (Assum. &amp; Calc.)'!$H23&gt;='Shortcut Lookup 2'!AY$60,'Expenses (Assum. &amp; Calc.)'!$G23&lt;='Shortcut Lookup 2'!AY$60),INDEX('Expenses (Assum. &amp; Calc.)'!$J$23:$J$37,ROWS($C$23:$C23),1)*4,IF(AND('Expenses (Assum. &amp; Calc.)'!$I23="Bi-Weekly",'Expenses (Assum. &amp; Calc.)'!$H23&gt;='Shortcut Lookup 2'!AY$60,'Expenses (Assum. &amp; Calc.)'!$G23&lt;='Shortcut Lookup 2'!AY$60),INDEX('Expenses (Assum. &amp; Calc.)'!$J$23:$J$37,ROWS($C$23:$C23),1)*2,IF(AND('Expenses (Assum. &amp; Calc.)'!$I23="Monthly",'Expenses (Assum. &amp; Calc.)'!$H23&gt;='Shortcut Lookup 2'!AY$60,'Expenses (Assum. &amp; Calc.)'!$G23&lt;='Shortcut Lookup 2'!AY$60),INDEX('Expenses (Assum. &amp; Calc.)'!$J$23:$J$37,ROWS($C$23:$C23),1),IF(AND('Expenses (Assum. &amp; Calc.)'!$I23="Quarterly",IFERROR(MOD(MONTH('Expenses (Assum. &amp; Calc.)'!$G23),3),0)=MOD(MONTH('Shortcut Lookup 2'!AY$60),3),'Expenses (Assum. &amp; Calc.)'!$H23&gt;='Shortcut Lookup 2'!AY$60,'Expenses (Assum. &amp; Calc.)'!$G23&lt;='Shortcut Lookup 2'!AY$60),INDEX('Expenses (Assum. &amp; Calc.)'!$J$23:$J$37,ROWS($C$23:$C23),1),IF(AND('Expenses (Assum. &amp; Calc.)'!$I23="Semi-Annually",IFERROR(MOD(MONTH('Expenses (Assum. &amp; Calc.)'!$G23),6),0)=MOD(MONTH('Shortcut Lookup 2'!AY$60),6),'Expenses (Assum. &amp; Calc.)'!$H23&gt;='Shortcut Lookup 2'!AY$60,'Expenses (Assum. &amp; Calc.)'!$G23&lt;='Shortcut Lookup 2'!AY$60),INDEX('Expenses (Assum. &amp; Calc.)'!$J$23:$J$37,ROWS($C$23:$C23),1),IF(AND('Expenses (Assum. &amp; Calc.)'!$I23="Yearly",IFERROR(MOD(MONTH('Expenses (Assum. &amp; Calc.)'!$G23),12),0)=MOD(MONTH('Shortcut Lookup 2'!AY$60),12),'Expenses (Assum. &amp; Calc.)'!$H23&gt;='Shortcut Lookup 2'!AY$60,'Expenses (Assum. &amp; Calc.)'!$G23&lt;='Shortcut Lookup 2'!AY$60),INDEX('Expenses (Assum. &amp; Calc.)'!$J$23:$J$37,ROWS($C$23:$C23),1),0))))))))</f>
        <v>0</v>
      </c>
      <c r="BI23" s="472">
        <f>HLOOKUP('Shortcut Lookup 2'!AZ$59,'Expenses (Assum. &amp; Calc.)'!$P$22:$T$37,ROWS($C$23:$C23)+1,0)*IF(AND('Expenses (Assum. &amp; Calc.)'!$I23="One time",'Expenses (Assum. &amp; Calc.)'!$G23='Shortcut Lookup 2'!AZ$60),INDEX('Expenses (Assum. &amp; Calc.)'!$J$23:$J$37,ROWS($C$23:$C23),1),IF(AND('Expenses (Assum. &amp; Calc.)'!$I23="Daily",'Expenses (Assum. &amp; Calc.)'!$H23&gt;='Shortcut Lookup 2'!AZ$60,'Expenses (Assum. &amp; Calc.)'!$G23&lt;='Shortcut Lookup 2'!AZ$60),INDEX('Expenses (Assum. &amp; Calc.)'!$J$23:$J$37,ROWS($C$23:$C23),1)*BI$22,IF(AND('Expenses (Assum. &amp; Calc.)'!$I23="Weekly",'Expenses (Assum. &amp; Calc.)'!$H23&gt;='Shortcut Lookup 2'!AZ$60,'Expenses (Assum. &amp; Calc.)'!$G23&lt;='Shortcut Lookup 2'!AZ$60),INDEX('Expenses (Assum. &amp; Calc.)'!$J$23:$J$37,ROWS($C$23:$C23),1)*4,IF(AND('Expenses (Assum. &amp; Calc.)'!$I23="Bi-Weekly",'Expenses (Assum. &amp; Calc.)'!$H23&gt;='Shortcut Lookup 2'!AZ$60,'Expenses (Assum. &amp; Calc.)'!$G23&lt;='Shortcut Lookup 2'!AZ$60),INDEX('Expenses (Assum. &amp; Calc.)'!$J$23:$J$37,ROWS($C$23:$C23),1)*2,IF(AND('Expenses (Assum. &amp; Calc.)'!$I23="Monthly",'Expenses (Assum. &amp; Calc.)'!$H23&gt;='Shortcut Lookup 2'!AZ$60,'Expenses (Assum. &amp; Calc.)'!$G23&lt;='Shortcut Lookup 2'!AZ$60),INDEX('Expenses (Assum. &amp; Calc.)'!$J$23:$J$37,ROWS($C$23:$C23),1),IF(AND('Expenses (Assum. &amp; Calc.)'!$I23="Quarterly",IFERROR(MOD(MONTH('Expenses (Assum. &amp; Calc.)'!$G23),3),0)=MOD(MONTH('Shortcut Lookup 2'!AZ$60),3),'Expenses (Assum. &amp; Calc.)'!$H23&gt;='Shortcut Lookup 2'!AZ$60,'Expenses (Assum. &amp; Calc.)'!$G23&lt;='Shortcut Lookup 2'!AZ$60),INDEX('Expenses (Assum. &amp; Calc.)'!$J$23:$J$37,ROWS($C$23:$C23),1),IF(AND('Expenses (Assum. &amp; Calc.)'!$I23="Semi-Annually",IFERROR(MOD(MONTH('Expenses (Assum. &amp; Calc.)'!$G23),6),0)=MOD(MONTH('Shortcut Lookup 2'!AZ$60),6),'Expenses (Assum. &amp; Calc.)'!$H23&gt;='Shortcut Lookup 2'!AZ$60,'Expenses (Assum. &amp; Calc.)'!$G23&lt;='Shortcut Lookup 2'!AZ$60),INDEX('Expenses (Assum. &amp; Calc.)'!$J$23:$J$37,ROWS($C$23:$C23),1),IF(AND('Expenses (Assum. &amp; Calc.)'!$I23="Yearly",IFERROR(MOD(MONTH('Expenses (Assum. &amp; Calc.)'!$G23),12),0)=MOD(MONTH('Shortcut Lookup 2'!AZ$60),12),'Expenses (Assum. &amp; Calc.)'!$H23&gt;='Shortcut Lookup 2'!AZ$60,'Expenses (Assum. &amp; Calc.)'!$G23&lt;='Shortcut Lookup 2'!AZ$60),INDEX('Expenses (Assum. &amp; Calc.)'!$J$23:$J$37,ROWS($C$23:$C23),1),0))))))))</f>
        <v>0</v>
      </c>
      <c r="BJ23" s="472">
        <f>HLOOKUP('Shortcut Lookup 2'!BA$59,'Expenses (Assum. &amp; Calc.)'!$P$22:$T$37,ROWS($C$23:$C23)+1,0)*IF(AND('Expenses (Assum. &amp; Calc.)'!$I23="One time",'Expenses (Assum. &amp; Calc.)'!$G23='Shortcut Lookup 2'!BA$60),INDEX('Expenses (Assum. &amp; Calc.)'!$J$23:$J$37,ROWS($C$23:$C23),1),IF(AND('Expenses (Assum. &amp; Calc.)'!$I23="Daily",'Expenses (Assum. &amp; Calc.)'!$H23&gt;='Shortcut Lookup 2'!BA$60,'Expenses (Assum. &amp; Calc.)'!$G23&lt;='Shortcut Lookup 2'!BA$60),INDEX('Expenses (Assum. &amp; Calc.)'!$J$23:$J$37,ROWS($C$23:$C23),1)*BJ$22,IF(AND('Expenses (Assum. &amp; Calc.)'!$I23="Weekly",'Expenses (Assum. &amp; Calc.)'!$H23&gt;='Shortcut Lookup 2'!BA$60,'Expenses (Assum. &amp; Calc.)'!$G23&lt;='Shortcut Lookup 2'!BA$60),INDEX('Expenses (Assum. &amp; Calc.)'!$J$23:$J$37,ROWS($C$23:$C23),1)*4,IF(AND('Expenses (Assum. &amp; Calc.)'!$I23="Bi-Weekly",'Expenses (Assum. &amp; Calc.)'!$H23&gt;='Shortcut Lookup 2'!BA$60,'Expenses (Assum. &amp; Calc.)'!$G23&lt;='Shortcut Lookup 2'!BA$60),INDEX('Expenses (Assum. &amp; Calc.)'!$J$23:$J$37,ROWS($C$23:$C23),1)*2,IF(AND('Expenses (Assum. &amp; Calc.)'!$I23="Monthly",'Expenses (Assum. &amp; Calc.)'!$H23&gt;='Shortcut Lookup 2'!BA$60,'Expenses (Assum. &amp; Calc.)'!$G23&lt;='Shortcut Lookup 2'!BA$60),INDEX('Expenses (Assum. &amp; Calc.)'!$J$23:$J$37,ROWS($C$23:$C23),1),IF(AND('Expenses (Assum. &amp; Calc.)'!$I23="Quarterly",IFERROR(MOD(MONTH('Expenses (Assum. &amp; Calc.)'!$G23),3),0)=MOD(MONTH('Shortcut Lookup 2'!BA$60),3),'Expenses (Assum. &amp; Calc.)'!$H23&gt;='Shortcut Lookup 2'!BA$60,'Expenses (Assum. &amp; Calc.)'!$G23&lt;='Shortcut Lookup 2'!BA$60),INDEX('Expenses (Assum. &amp; Calc.)'!$J$23:$J$37,ROWS($C$23:$C23),1),IF(AND('Expenses (Assum. &amp; Calc.)'!$I23="Semi-Annually",IFERROR(MOD(MONTH('Expenses (Assum. &amp; Calc.)'!$G23),6),0)=MOD(MONTH('Shortcut Lookup 2'!BA$60),6),'Expenses (Assum. &amp; Calc.)'!$H23&gt;='Shortcut Lookup 2'!BA$60,'Expenses (Assum. &amp; Calc.)'!$G23&lt;='Shortcut Lookup 2'!BA$60),INDEX('Expenses (Assum. &amp; Calc.)'!$J$23:$J$37,ROWS($C$23:$C23),1),IF(AND('Expenses (Assum. &amp; Calc.)'!$I23="Yearly",IFERROR(MOD(MONTH('Expenses (Assum. &amp; Calc.)'!$G23),12),0)=MOD(MONTH('Shortcut Lookup 2'!BA$60),12),'Expenses (Assum. &amp; Calc.)'!$H23&gt;='Shortcut Lookup 2'!BA$60,'Expenses (Assum. &amp; Calc.)'!$G23&lt;='Shortcut Lookup 2'!BA$60),INDEX('Expenses (Assum. &amp; Calc.)'!$J$23:$J$37,ROWS($C$23:$C23),1),0))))))))</f>
        <v>0</v>
      </c>
      <c r="BK23" s="472">
        <f>HLOOKUP('Shortcut Lookup 2'!BB$59,'Expenses (Assum. &amp; Calc.)'!$P$22:$T$37,ROWS($C$23:$C23)+1,0)*IF(AND('Expenses (Assum. &amp; Calc.)'!$I23="One time",'Expenses (Assum. &amp; Calc.)'!$G23='Shortcut Lookup 2'!BB$60),INDEX('Expenses (Assum. &amp; Calc.)'!$J$23:$J$37,ROWS($C$23:$C23),1),IF(AND('Expenses (Assum. &amp; Calc.)'!$I23="Daily",'Expenses (Assum. &amp; Calc.)'!$H23&gt;='Shortcut Lookup 2'!BB$60,'Expenses (Assum. &amp; Calc.)'!$G23&lt;='Shortcut Lookup 2'!BB$60),INDEX('Expenses (Assum. &amp; Calc.)'!$J$23:$J$37,ROWS($C$23:$C23),1)*BK$22,IF(AND('Expenses (Assum. &amp; Calc.)'!$I23="Weekly",'Expenses (Assum. &amp; Calc.)'!$H23&gt;='Shortcut Lookup 2'!BB$60,'Expenses (Assum. &amp; Calc.)'!$G23&lt;='Shortcut Lookup 2'!BB$60),INDEX('Expenses (Assum. &amp; Calc.)'!$J$23:$J$37,ROWS($C$23:$C23),1)*4,IF(AND('Expenses (Assum. &amp; Calc.)'!$I23="Bi-Weekly",'Expenses (Assum. &amp; Calc.)'!$H23&gt;='Shortcut Lookup 2'!BB$60,'Expenses (Assum. &amp; Calc.)'!$G23&lt;='Shortcut Lookup 2'!BB$60),INDEX('Expenses (Assum. &amp; Calc.)'!$J$23:$J$37,ROWS($C$23:$C23),1)*2,IF(AND('Expenses (Assum. &amp; Calc.)'!$I23="Monthly",'Expenses (Assum. &amp; Calc.)'!$H23&gt;='Shortcut Lookup 2'!BB$60,'Expenses (Assum. &amp; Calc.)'!$G23&lt;='Shortcut Lookup 2'!BB$60),INDEX('Expenses (Assum. &amp; Calc.)'!$J$23:$J$37,ROWS($C$23:$C23),1),IF(AND('Expenses (Assum. &amp; Calc.)'!$I23="Quarterly",IFERROR(MOD(MONTH('Expenses (Assum. &amp; Calc.)'!$G23),3),0)=MOD(MONTH('Shortcut Lookup 2'!BB$60),3),'Expenses (Assum. &amp; Calc.)'!$H23&gt;='Shortcut Lookup 2'!BB$60,'Expenses (Assum. &amp; Calc.)'!$G23&lt;='Shortcut Lookup 2'!BB$60),INDEX('Expenses (Assum. &amp; Calc.)'!$J$23:$J$37,ROWS($C$23:$C23),1),IF(AND('Expenses (Assum. &amp; Calc.)'!$I23="Semi-Annually",IFERROR(MOD(MONTH('Expenses (Assum. &amp; Calc.)'!$G23),6),0)=MOD(MONTH('Shortcut Lookup 2'!BB$60),6),'Expenses (Assum. &amp; Calc.)'!$H23&gt;='Shortcut Lookup 2'!BB$60,'Expenses (Assum. &amp; Calc.)'!$G23&lt;='Shortcut Lookup 2'!BB$60),INDEX('Expenses (Assum. &amp; Calc.)'!$J$23:$J$37,ROWS($C$23:$C23),1),IF(AND('Expenses (Assum. &amp; Calc.)'!$I23="Yearly",IFERROR(MOD(MONTH('Expenses (Assum. &amp; Calc.)'!$G23),12),0)=MOD(MONTH('Shortcut Lookup 2'!BB$60),12),'Expenses (Assum. &amp; Calc.)'!$H23&gt;='Shortcut Lookup 2'!BB$60,'Expenses (Assum. &amp; Calc.)'!$G23&lt;='Shortcut Lookup 2'!BB$60),INDEX('Expenses (Assum. &amp; Calc.)'!$J$23:$J$37,ROWS($C$23:$C23),1),0))))))))</f>
        <v>0</v>
      </c>
      <c r="BL23" s="472">
        <f>HLOOKUP('Shortcut Lookup 2'!BC$59,'Expenses (Assum. &amp; Calc.)'!$P$22:$T$37,ROWS($C$23:$C23)+1,0)*IF(AND('Expenses (Assum. &amp; Calc.)'!$I23="One time",'Expenses (Assum. &amp; Calc.)'!$G23='Shortcut Lookup 2'!BC$60),INDEX('Expenses (Assum. &amp; Calc.)'!$J$23:$J$37,ROWS($C$23:$C23),1),IF(AND('Expenses (Assum. &amp; Calc.)'!$I23="Daily",'Expenses (Assum. &amp; Calc.)'!$H23&gt;='Shortcut Lookup 2'!BC$60,'Expenses (Assum. &amp; Calc.)'!$G23&lt;='Shortcut Lookup 2'!BC$60),INDEX('Expenses (Assum. &amp; Calc.)'!$J$23:$J$37,ROWS($C$23:$C23),1)*BL$22,IF(AND('Expenses (Assum. &amp; Calc.)'!$I23="Weekly",'Expenses (Assum. &amp; Calc.)'!$H23&gt;='Shortcut Lookup 2'!BC$60,'Expenses (Assum. &amp; Calc.)'!$G23&lt;='Shortcut Lookup 2'!BC$60),INDEX('Expenses (Assum. &amp; Calc.)'!$J$23:$J$37,ROWS($C$23:$C23),1)*4,IF(AND('Expenses (Assum. &amp; Calc.)'!$I23="Bi-Weekly",'Expenses (Assum. &amp; Calc.)'!$H23&gt;='Shortcut Lookup 2'!BC$60,'Expenses (Assum. &amp; Calc.)'!$G23&lt;='Shortcut Lookup 2'!BC$60),INDEX('Expenses (Assum. &amp; Calc.)'!$J$23:$J$37,ROWS($C$23:$C23),1)*2,IF(AND('Expenses (Assum. &amp; Calc.)'!$I23="Monthly",'Expenses (Assum. &amp; Calc.)'!$H23&gt;='Shortcut Lookup 2'!BC$60,'Expenses (Assum. &amp; Calc.)'!$G23&lt;='Shortcut Lookup 2'!BC$60),INDEX('Expenses (Assum. &amp; Calc.)'!$J$23:$J$37,ROWS($C$23:$C23),1),IF(AND('Expenses (Assum. &amp; Calc.)'!$I23="Quarterly",IFERROR(MOD(MONTH('Expenses (Assum. &amp; Calc.)'!$G23),3),0)=MOD(MONTH('Shortcut Lookup 2'!BC$60),3),'Expenses (Assum. &amp; Calc.)'!$H23&gt;='Shortcut Lookup 2'!BC$60,'Expenses (Assum. &amp; Calc.)'!$G23&lt;='Shortcut Lookup 2'!BC$60),INDEX('Expenses (Assum. &amp; Calc.)'!$J$23:$J$37,ROWS($C$23:$C23),1),IF(AND('Expenses (Assum. &amp; Calc.)'!$I23="Semi-Annually",IFERROR(MOD(MONTH('Expenses (Assum. &amp; Calc.)'!$G23),6),0)=MOD(MONTH('Shortcut Lookup 2'!BC$60),6),'Expenses (Assum. &amp; Calc.)'!$H23&gt;='Shortcut Lookup 2'!BC$60,'Expenses (Assum. &amp; Calc.)'!$G23&lt;='Shortcut Lookup 2'!BC$60),INDEX('Expenses (Assum. &amp; Calc.)'!$J$23:$J$37,ROWS($C$23:$C23),1),IF(AND('Expenses (Assum. &amp; Calc.)'!$I23="Yearly",IFERROR(MOD(MONTH('Expenses (Assum. &amp; Calc.)'!$G23),12),0)=MOD(MONTH('Shortcut Lookup 2'!BC$60),12),'Expenses (Assum. &amp; Calc.)'!$H23&gt;='Shortcut Lookup 2'!BC$60,'Expenses (Assum. &amp; Calc.)'!$G23&lt;='Shortcut Lookup 2'!BC$60),INDEX('Expenses (Assum. &amp; Calc.)'!$J$23:$J$37,ROWS($C$23:$C23),1),0))))))))</f>
        <v>0</v>
      </c>
      <c r="BM23" s="472">
        <f>HLOOKUP('Shortcut Lookup 2'!BD$59,'Expenses (Assum. &amp; Calc.)'!$P$22:$T$37,ROWS($C$23:$C23)+1,0)*IF(AND('Expenses (Assum. &amp; Calc.)'!$I23="One time",'Expenses (Assum. &amp; Calc.)'!$G23='Shortcut Lookup 2'!BD$60),INDEX('Expenses (Assum. &amp; Calc.)'!$J$23:$J$37,ROWS($C$23:$C23),1),IF(AND('Expenses (Assum. &amp; Calc.)'!$I23="Daily",'Expenses (Assum. &amp; Calc.)'!$H23&gt;='Shortcut Lookup 2'!BD$60,'Expenses (Assum. &amp; Calc.)'!$G23&lt;='Shortcut Lookup 2'!BD$60),INDEX('Expenses (Assum. &amp; Calc.)'!$J$23:$J$37,ROWS($C$23:$C23),1)*BM$22,IF(AND('Expenses (Assum. &amp; Calc.)'!$I23="Weekly",'Expenses (Assum. &amp; Calc.)'!$H23&gt;='Shortcut Lookup 2'!BD$60,'Expenses (Assum. &amp; Calc.)'!$G23&lt;='Shortcut Lookup 2'!BD$60),INDEX('Expenses (Assum. &amp; Calc.)'!$J$23:$J$37,ROWS($C$23:$C23),1)*4,IF(AND('Expenses (Assum. &amp; Calc.)'!$I23="Bi-Weekly",'Expenses (Assum. &amp; Calc.)'!$H23&gt;='Shortcut Lookup 2'!BD$60,'Expenses (Assum. &amp; Calc.)'!$G23&lt;='Shortcut Lookup 2'!BD$60),INDEX('Expenses (Assum. &amp; Calc.)'!$J$23:$J$37,ROWS($C$23:$C23),1)*2,IF(AND('Expenses (Assum. &amp; Calc.)'!$I23="Monthly",'Expenses (Assum. &amp; Calc.)'!$H23&gt;='Shortcut Lookup 2'!BD$60,'Expenses (Assum. &amp; Calc.)'!$G23&lt;='Shortcut Lookup 2'!BD$60),INDEX('Expenses (Assum. &amp; Calc.)'!$J$23:$J$37,ROWS($C$23:$C23),1),IF(AND('Expenses (Assum. &amp; Calc.)'!$I23="Quarterly",IFERROR(MOD(MONTH('Expenses (Assum. &amp; Calc.)'!$G23),3),0)=MOD(MONTH('Shortcut Lookup 2'!BD$60),3),'Expenses (Assum. &amp; Calc.)'!$H23&gt;='Shortcut Lookup 2'!BD$60,'Expenses (Assum. &amp; Calc.)'!$G23&lt;='Shortcut Lookup 2'!BD$60),INDEX('Expenses (Assum. &amp; Calc.)'!$J$23:$J$37,ROWS($C$23:$C23),1),IF(AND('Expenses (Assum. &amp; Calc.)'!$I23="Semi-Annually",IFERROR(MOD(MONTH('Expenses (Assum. &amp; Calc.)'!$G23),6),0)=MOD(MONTH('Shortcut Lookup 2'!BD$60),6),'Expenses (Assum. &amp; Calc.)'!$H23&gt;='Shortcut Lookup 2'!BD$60,'Expenses (Assum. &amp; Calc.)'!$G23&lt;='Shortcut Lookup 2'!BD$60),INDEX('Expenses (Assum. &amp; Calc.)'!$J$23:$J$37,ROWS($C$23:$C23),1),IF(AND('Expenses (Assum. &amp; Calc.)'!$I23="Yearly",IFERROR(MOD(MONTH('Expenses (Assum. &amp; Calc.)'!$G23),12),0)=MOD(MONTH('Shortcut Lookup 2'!BD$60),12),'Expenses (Assum. &amp; Calc.)'!$H23&gt;='Shortcut Lookup 2'!BD$60,'Expenses (Assum. &amp; Calc.)'!$G23&lt;='Shortcut Lookup 2'!BD$60),INDEX('Expenses (Assum. &amp; Calc.)'!$J$23:$J$37,ROWS($C$23:$C23),1),0))))))))</f>
        <v>0</v>
      </c>
      <c r="BN23" s="472">
        <f>HLOOKUP('Shortcut Lookup 2'!BE$59,'Expenses (Assum. &amp; Calc.)'!$P$22:$T$37,ROWS($C$23:$C23)+1,0)*IF(AND('Expenses (Assum. &amp; Calc.)'!$I23="One time",'Expenses (Assum. &amp; Calc.)'!$G23='Shortcut Lookup 2'!BE$60),INDEX('Expenses (Assum. &amp; Calc.)'!$J$23:$J$37,ROWS($C$23:$C23),1),IF(AND('Expenses (Assum. &amp; Calc.)'!$I23="Daily",'Expenses (Assum. &amp; Calc.)'!$H23&gt;='Shortcut Lookup 2'!BE$60,'Expenses (Assum. &amp; Calc.)'!$G23&lt;='Shortcut Lookup 2'!BE$60),INDEX('Expenses (Assum. &amp; Calc.)'!$J$23:$J$37,ROWS($C$23:$C23),1)*BN$22,IF(AND('Expenses (Assum. &amp; Calc.)'!$I23="Weekly",'Expenses (Assum. &amp; Calc.)'!$H23&gt;='Shortcut Lookup 2'!BE$60,'Expenses (Assum. &amp; Calc.)'!$G23&lt;='Shortcut Lookup 2'!BE$60),INDEX('Expenses (Assum. &amp; Calc.)'!$J$23:$J$37,ROWS($C$23:$C23),1)*4,IF(AND('Expenses (Assum. &amp; Calc.)'!$I23="Bi-Weekly",'Expenses (Assum. &amp; Calc.)'!$H23&gt;='Shortcut Lookup 2'!BE$60,'Expenses (Assum. &amp; Calc.)'!$G23&lt;='Shortcut Lookup 2'!BE$60),INDEX('Expenses (Assum. &amp; Calc.)'!$J$23:$J$37,ROWS($C$23:$C23),1)*2,IF(AND('Expenses (Assum. &amp; Calc.)'!$I23="Monthly",'Expenses (Assum. &amp; Calc.)'!$H23&gt;='Shortcut Lookup 2'!BE$60,'Expenses (Assum. &amp; Calc.)'!$G23&lt;='Shortcut Lookup 2'!BE$60),INDEX('Expenses (Assum. &amp; Calc.)'!$J$23:$J$37,ROWS($C$23:$C23),1),IF(AND('Expenses (Assum. &amp; Calc.)'!$I23="Quarterly",IFERROR(MOD(MONTH('Expenses (Assum. &amp; Calc.)'!$G23),3),0)=MOD(MONTH('Shortcut Lookup 2'!BE$60),3),'Expenses (Assum. &amp; Calc.)'!$H23&gt;='Shortcut Lookup 2'!BE$60,'Expenses (Assum. &amp; Calc.)'!$G23&lt;='Shortcut Lookup 2'!BE$60),INDEX('Expenses (Assum. &amp; Calc.)'!$J$23:$J$37,ROWS($C$23:$C23),1),IF(AND('Expenses (Assum. &amp; Calc.)'!$I23="Semi-Annually",IFERROR(MOD(MONTH('Expenses (Assum. &amp; Calc.)'!$G23),6),0)=MOD(MONTH('Shortcut Lookup 2'!BE$60),6),'Expenses (Assum. &amp; Calc.)'!$H23&gt;='Shortcut Lookup 2'!BE$60,'Expenses (Assum. &amp; Calc.)'!$G23&lt;='Shortcut Lookup 2'!BE$60),INDEX('Expenses (Assum. &amp; Calc.)'!$J$23:$J$37,ROWS($C$23:$C23),1),IF(AND('Expenses (Assum. &amp; Calc.)'!$I23="Yearly",IFERROR(MOD(MONTH('Expenses (Assum. &amp; Calc.)'!$G23),12),0)=MOD(MONTH('Shortcut Lookup 2'!BE$60),12),'Expenses (Assum. &amp; Calc.)'!$H23&gt;='Shortcut Lookup 2'!BE$60,'Expenses (Assum. &amp; Calc.)'!$G23&lt;='Shortcut Lookup 2'!BE$60),INDEX('Expenses (Assum. &amp; Calc.)'!$J$23:$J$37,ROWS($C$23:$C23),1),0))))))))</f>
        <v>0</v>
      </c>
      <c r="BO23" s="472">
        <f>HLOOKUP('Shortcut Lookup 2'!BF$59,'Expenses (Assum. &amp; Calc.)'!$P$22:$T$37,ROWS($C$23:$C23)+1,0)*IF(AND('Expenses (Assum. &amp; Calc.)'!$I23="One time",'Expenses (Assum. &amp; Calc.)'!$G23='Shortcut Lookup 2'!BF$60),INDEX('Expenses (Assum. &amp; Calc.)'!$J$23:$J$37,ROWS($C$23:$C23),1),IF(AND('Expenses (Assum. &amp; Calc.)'!$I23="Daily",'Expenses (Assum. &amp; Calc.)'!$H23&gt;='Shortcut Lookup 2'!BF$60,'Expenses (Assum. &amp; Calc.)'!$G23&lt;='Shortcut Lookup 2'!BF$60),INDEX('Expenses (Assum. &amp; Calc.)'!$J$23:$J$37,ROWS($C$23:$C23),1)*BO$22,IF(AND('Expenses (Assum. &amp; Calc.)'!$I23="Weekly",'Expenses (Assum. &amp; Calc.)'!$H23&gt;='Shortcut Lookup 2'!BF$60,'Expenses (Assum. &amp; Calc.)'!$G23&lt;='Shortcut Lookup 2'!BF$60),INDEX('Expenses (Assum. &amp; Calc.)'!$J$23:$J$37,ROWS($C$23:$C23),1)*4,IF(AND('Expenses (Assum. &amp; Calc.)'!$I23="Bi-Weekly",'Expenses (Assum. &amp; Calc.)'!$H23&gt;='Shortcut Lookup 2'!BF$60,'Expenses (Assum. &amp; Calc.)'!$G23&lt;='Shortcut Lookup 2'!BF$60),INDEX('Expenses (Assum. &amp; Calc.)'!$J$23:$J$37,ROWS($C$23:$C23),1)*2,IF(AND('Expenses (Assum. &amp; Calc.)'!$I23="Monthly",'Expenses (Assum. &amp; Calc.)'!$H23&gt;='Shortcut Lookup 2'!BF$60,'Expenses (Assum. &amp; Calc.)'!$G23&lt;='Shortcut Lookup 2'!BF$60),INDEX('Expenses (Assum. &amp; Calc.)'!$J$23:$J$37,ROWS($C$23:$C23),1),IF(AND('Expenses (Assum. &amp; Calc.)'!$I23="Quarterly",IFERROR(MOD(MONTH('Expenses (Assum. &amp; Calc.)'!$G23),3),0)=MOD(MONTH('Shortcut Lookup 2'!BF$60),3),'Expenses (Assum. &amp; Calc.)'!$H23&gt;='Shortcut Lookup 2'!BF$60,'Expenses (Assum. &amp; Calc.)'!$G23&lt;='Shortcut Lookup 2'!BF$60),INDEX('Expenses (Assum. &amp; Calc.)'!$J$23:$J$37,ROWS($C$23:$C23),1),IF(AND('Expenses (Assum. &amp; Calc.)'!$I23="Semi-Annually",IFERROR(MOD(MONTH('Expenses (Assum. &amp; Calc.)'!$G23),6),0)=MOD(MONTH('Shortcut Lookup 2'!BF$60),6),'Expenses (Assum. &amp; Calc.)'!$H23&gt;='Shortcut Lookup 2'!BF$60,'Expenses (Assum. &amp; Calc.)'!$G23&lt;='Shortcut Lookup 2'!BF$60),INDEX('Expenses (Assum. &amp; Calc.)'!$J$23:$J$37,ROWS($C$23:$C23),1),IF(AND('Expenses (Assum. &amp; Calc.)'!$I23="Yearly",IFERROR(MOD(MONTH('Expenses (Assum. &amp; Calc.)'!$G23),12),0)=MOD(MONTH('Shortcut Lookup 2'!BF$60),12),'Expenses (Assum. &amp; Calc.)'!$H23&gt;='Shortcut Lookup 2'!BF$60,'Expenses (Assum. &amp; Calc.)'!$G23&lt;='Shortcut Lookup 2'!BF$60),INDEX('Expenses (Assum. &amp; Calc.)'!$J$23:$J$37,ROWS($C$23:$C23),1),0))))))))</f>
        <v>0</v>
      </c>
      <c r="BP23" s="472">
        <f>HLOOKUP('Shortcut Lookup 2'!BG$59,'Expenses (Assum. &amp; Calc.)'!$P$22:$T$37,ROWS($C$23:$C23)+1,0)*IF(AND('Expenses (Assum. &amp; Calc.)'!$I23="One time",'Expenses (Assum. &amp; Calc.)'!$G23='Shortcut Lookup 2'!BG$60),INDEX('Expenses (Assum. &amp; Calc.)'!$J$23:$J$37,ROWS($C$23:$C23),1),IF(AND('Expenses (Assum. &amp; Calc.)'!$I23="Daily",'Expenses (Assum. &amp; Calc.)'!$H23&gt;='Shortcut Lookup 2'!BG$60,'Expenses (Assum. &amp; Calc.)'!$G23&lt;='Shortcut Lookup 2'!BG$60),INDEX('Expenses (Assum. &amp; Calc.)'!$J$23:$J$37,ROWS($C$23:$C23),1)*BP$22,IF(AND('Expenses (Assum. &amp; Calc.)'!$I23="Weekly",'Expenses (Assum. &amp; Calc.)'!$H23&gt;='Shortcut Lookup 2'!BG$60,'Expenses (Assum. &amp; Calc.)'!$G23&lt;='Shortcut Lookup 2'!BG$60),INDEX('Expenses (Assum. &amp; Calc.)'!$J$23:$J$37,ROWS($C$23:$C23),1)*4,IF(AND('Expenses (Assum. &amp; Calc.)'!$I23="Bi-Weekly",'Expenses (Assum. &amp; Calc.)'!$H23&gt;='Shortcut Lookup 2'!BG$60,'Expenses (Assum. &amp; Calc.)'!$G23&lt;='Shortcut Lookup 2'!BG$60),INDEX('Expenses (Assum. &amp; Calc.)'!$J$23:$J$37,ROWS($C$23:$C23),1)*2,IF(AND('Expenses (Assum. &amp; Calc.)'!$I23="Monthly",'Expenses (Assum. &amp; Calc.)'!$H23&gt;='Shortcut Lookup 2'!BG$60,'Expenses (Assum. &amp; Calc.)'!$G23&lt;='Shortcut Lookup 2'!BG$60),INDEX('Expenses (Assum. &amp; Calc.)'!$J$23:$J$37,ROWS($C$23:$C23),1),IF(AND('Expenses (Assum. &amp; Calc.)'!$I23="Quarterly",IFERROR(MOD(MONTH('Expenses (Assum. &amp; Calc.)'!$G23),3),0)=MOD(MONTH('Shortcut Lookup 2'!BG$60),3),'Expenses (Assum. &amp; Calc.)'!$H23&gt;='Shortcut Lookup 2'!BG$60,'Expenses (Assum. &amp; Calc.)'!$G23&lt;='Shortcut Lookup 2'!BG$60),INDEX('Expenses (Assum. &amp; Calc.)'!$J$23:$J$37,ROWS($C$23:$C23),1),IF(AND('Expenses (Assum. &amp; Calc.)'!$I23="Semi-Annually",IFERROR(MOD(MONTH('Expenses (Assum. &amp; Calc.)'!$G23),6),0)=MOD(MONTH('Shortcut Lookup 2'!BG$60),6),'Expenses (Assum. &amp; Calc.)'!$H23&gt;='Shortcut Lookup 2'!BG$60,'Expenses (Assum. &amp; Calc.)'!$G23&lt;='Shortcut Lookup 2'!BG$60),INDEX('Expenses (Assum. &amp; Calc.)'!$J$23:$J$37,ROWS($C$23:$C23),1),IF(AND('Expenses (Assum. &amp; Calc.)'!$I23="Yearly",IFERROR(MOD(MONTH('Expenses (Assum. &amp; Calc.)'!$G23),12),0)=MOD(MONTH('Shortcut Lookup 2'!BG$60),12),'Expenses (Assum. &amp; Calc.)'!$H23&gt;='Shortcut Lookup 2'!BG$60,'Expenses (Assum. &amp; Calc.)'!$G23&lt;='Shortcut Lookup 2'!BG$60),INDEX('Expenses (Assum. &amp; Calc.)'!$J$23:$J$37,ROWS($C$23:$C23),1),0))))))))</f>
        <v>0</v>
      </c>
      <c r="BQ23" s="472">
        <f>HLOOKUP('Shortcut Lookup 2'!BH$59,'Expenses (Assum. &amp; Calc.)'!$P$22:$T$37,ROWS($C$23:$C23)+1,0)*IF(AND('Expenses (Assum. &amp; Calc.)'!$I23="One time",'Expenses (Assum. &amp; Calc.)'!$G23='Shortcut Lookup 2'!BH$60),INDEX('Expenses (Assum. &amp; Calc.)'!$J$23:$J$37,ROWS($C$23:$C23),1),IF(AND('Expenses (Assum. &amp; Calc.)'!$I23="Daily",'Expenses (Assum. &amp; Calc.)'!$H23&gt;='Shortcut Lookup 2'!BH$60,'Expenses (Assum. &amp; Calc.)'!$G23&lt;='Shortcut Lookup 2'!BH$60),INDEX('Expenses (Assum. &amp; Calc.)'!$J$23:$J$37,ROWS($C$23:$C23),1)*BQ$22,IF(AND('Expenses (Assum. &amp; Calc.)'!$I23="Weekly",'Expenses (Assum. &amp; Calc.)'!$H23&gt;='Shortcut Lookup 2'!BH$60,'Expenses (Assum. &amp; Calc.)'!$G23&lt;='Shortcut Lookup 2'!BH$60),INDEX('Expenses (Assum. &amp; Calc.)'!$J$23:$J$37,ROWS($C$23:$C23),1)*4,IF(AND('Expenses (Assum. &amp; Calc.)'!$I23="Bi-Weekly",'Expenses (Assum. &amp; Calc.)'!$H23&gt;='Shortcut Lookup 2'!BH$60,'Expenses (Assum. &amp; Calc.)'!$G23&lt;='Shortcut Lookup 2'!BH$60),INDEX('Expenses (Assum. &amp; Calc.)'!$J$23:$J$37,ROWS($C$23:$C23),1)*2,IF(AND('Expenses (Assum. &amp; Calc.)'!$I23="Monthly",'Expenses (Assum. &amp; Calc.)'!$H23&gt;='Shortcut Lookup 2'!BH$60,'Expenses (Assum. &amp; Calc.)'!$G23&lt;='Shortcut Lookup 2'!BH$60),INDEX('Expenses (Assum. &amp; Calc.)'!$J$23:$J$37,ROWS($C$23:$C23),1),IF(AND('Expenses (Assum. &amp; Calc.)'!$I23="Quarterly",IFERROR(MOD(MONTH('Expenses (Assum. &amp; Calc.)'!$G23),3),0)=MOD(MONTH('Shortcut Lookup 2'!BH$60),3),'Expenses (Assum. &amp; Calc.)'!$H23&gt;='Shortcut Lookup 2'!BH$60,'Expenses (Assum. &amp; Calc.)'!$G23&lt;='Shortcut Lookup 2'!BH$60),INDEX('Expenses (Assum. &amp; Calc.)'!$J$23:$J$37,ROWS($C$23:$C23),1),IF(AND('Expenses (Assum. &amp; Calc.)'!$I23="Semi-Annually",IFERROR(MOD(MONTH('Expenses (Assum. &amp; Calc.)'!$G23),6),0)=MOD(MONTH('Shortcut Lookup 2'!BH$60),6),'Expenses (Assum. &amp; Calc.)'!$H23&gt;='Shortcut Lookup 2'!BH$60,'Expenses (Assum. &amp; Calc.)'!$G23&lt;='Shortcut Lookup 2'!BH$60),INDEX('Expenses (Assum. &amp; Calc.)'!$J$23:$J$37,ROWS($C$23:$C23),1),IF(AND('Expenses (Assum. &amp; Calc.)'!$I23="Yearly",IFERROR(MOD(MONTH('Expenses (Assum. &amp; Calc.)'!$G23),12),0)=MOD(MONTH('Shortcut Lookup 2'!BH$60),12),'Expenses (Assum. &amp; Calc.)'!$H23&gt;='Shortcut Lookup 2'!BH$60,'Expenses (Assum. &amp; Calc.)'!$G23&lt;='Shortcut Lookup 2'!BH$60),INDEX('Expenses (Assum. &amp; Calc.)'!$J$23:$J$37,ROWS($C$23:$C23),1),0))))))))</f>
        <v>0</v>
      </c>
      <c r="BR23" s="472">
        <f>HLOOKUP('Shortcut Lookup 2'!BI$59,'Expenses (Assum. &amp; Calc.)'!$P$22:$T$37,ROWS($C$23:$C23)+1,0)*IF(AND('Expenses (Assum. &amp; Calc.)'!$I23="One time",'Expenses (Assum. &amp; Calc.)'!$G23='Shortcut Lookup 2'!BI$60),INDEX('Expenses (Assum. &amp; Calc.)'!$J$23:$J$37,ROWS($C$23:$C23),1),IF(AND('Expenses (Assum. &amp; Calc.)'!$I23="Daily",'Expenses (Assum. &amp; Calc.)'!$H23&gt;='Shortcut Lookup 2'!BI$60,'Expenses (Assum. &amp; Calc.)'!$G23&lt;='Shortcut Lookup 2'!BI$60),INDEX('Expenses (Assum. &amp; Calc.)'!$J$23:$J$37,ROWS($C$23:$C23),1)*BR$22,IF(AND('Expenses (Assum. &amp; Calc.)'!$I23="Weekly",'Expenses (Assum. &amp; Calc.)'!$H23&gt;='Shortcut Lookup 2'!BI$60,'Expenses (Assum. &amp; Calc.)'!$G23&lt;='Shortcut Lookup 2'!BI$60),INDEX('Expenses (Assum. &amp; Calc.)'!$J$23:$J$37,ROWS($C$23:$C23),1)*4,IF(AND('Expenses (Assum. &amp; Calc.)'!$I23="Bi-Weekly",'Expenses (Assum. &amp; Calc.)'!$H23&gt;='Shortcut Lookup 2'!BI$60,'Expenses (Assum. &amp; Calc.)'!$G23&lt;='Shortcut Lookup 2'!BI$60),INDEX('Expenses (Assum. &amp; Calc.)'!$J$23:$J$37,ROWS($C$23:$C23),1)*2,IF(AND('Expenses (Assum. &amp; Calc.)'!$I23="Monthly",'Expenses (Assum. &amp; Calc.)'!$H23&gt;='Shortcut Lookup 2'!BI$60,'Expenses (Assum. &amp; Calc.)'!$G23&lt;='Shortcut Lookup 2'!BI$60),INDEX('Expenses (Assum. &amp; Calc.)'!$J$23:$J$37,ROWS($C$23:$C23),1),IF(AND('Expenses (Assum. &amp; Calc.)'!$I23="Quarterly",IFERROR(MOD(MONTH('Expenses (Assum. &amp; Calc.)'!$G23),3),0)=MOD(MONTH('Shortcut Lookup 2'!BI$60),3),'Expenses (Assum. &amp; Calc.)'!$H23&gt;='Shortcut Lookup 2'!BI$60,'Expenses (Assum. &amp; Calc.)'!$G23&lt;='Shortcut Lookup 2'!BI$60),INDEX('Expenses (Assum. &amp; Calc.)'!$J$23:$J$37,ROWS($C$23:$C23),1),IF(AND('Expenses (Assum. &amp; Calc.)'!$I23="Semi-Annually",IFERROR(MOD(MONTH('Expenses (Assum. &amp; Calc.)'!$G23),6),0)=MOD(MONTH('Shortcut Lookup 2'!BI$60),6),'Expenses (Assum. &amp; Calc.)'!$H23&gt;='Shortcut Lookup 2'!BI$60,'Expenses (Assum. &amp; Calc.)'!$G23&lt;='Shortcut Lookup 2'!BI$60),INDEX('Expenses (Assum. &amp; Calc.)'!$J$23:$J$37,ROWS($C$23:$C23),1),IF(AND('Expenses (Assum. &amp; Calc.)'!$I23="Yearly",IFERROR(MOD(MONTH('Expenses (Assum. &amp; Calc.)'!$G23),12),0)=MOD(MONTH('Shortcut Lookup 2'!BI$60),12),'Expenses (Assum. &amp; Calc.)'!$H23&gt;='Shortcut Lookup 2'!BI$60,'Expenses (Assum. &amp; Calc.)'!$G23&lt;='Shortcut Lookup 2'!BI$60),INDEX('Expenses (Assum. &amp; Calc.)'!$J$23:$J$37,ROWS($C$23:$C23),1),0))))))))</f>
        <v>0</v>
      </c>
      <c r="BS23" s="472">
        <f>HLOOKUP('Shortcut Lookup 2'!BJ$59,'Expenses (Assum. &amp; Calc.)'!$P$22:$T$37,ROWS($C$23:$C23)+1,0)*IF(AND('Expenses (Assum. &amp; Calc.)'!$I23="One time",'Expenses (Assum. &amp; Calc.)'!$G23='Shortcut Lookup 2'!BJ$60),INDEX('Expenses (Assum. &amp; Calc.)'!$J$23:$J$37,ROWS($C$23:$C23),1),IF(AND('Expenses (Assum. &amp; Calc.)'!$I23="Daily",'Expenses (Assum. &amp; Calc.)'!$H23&gt;='Shortcut Lookup 2'!BJ$60,'Expenses (Assum. &amp; Calc.)'!$G23&lt;='Shortcut Lookup 2'!BJ$60),INDEX('Expenses (Assum. &amp; Calc.)'!$J$23:$J$37,ROWS($C$23:$C23),1)*BS$22,IF(AND('Expenses (Assum. &amp; Calc.)'!$I23="Weekly",'Expenses (Assum. &amp; Calc.)'!$H23&gt;='Shortcut Lookup 2'!BJ$60,'Expenses (Assum. &amp; Calc.)'!$G23&lt;='Shortcut Lookup 2'!BJ$60),INDEX('Expenses (Assum. &amp; Calc.)'!$J$23:$J$37,ROWS($C$23:$C23),1)*4,IF(AND('Expenses (Assum. &amp; Calc.)'!$I23="Bi-Weekly",'Expenses (Assum. &amp; Calc.)'!$H23&gt;='Shortcut Lookup 2'!BJ$60,'Expenses (Assum. &amp; Calc.)'!$G23&lt;='Shortcut Lookup 2'!BJ$60),INDEX('Expenses (Assum. &amp; Calc.)'!$J$23:$J$37,ROWS($C$23:$C23),1)*2,IF(AND('Expenses (Assum. &amp; Calc.)'!$I23="Monthly",'Expenses (Assum. &amp; Calc.)'!$H23&gt;='Shortcut Lookup 2'!BJ$60,'Expenses (Assum. &amp; Calc.)'!$G23&lt;='Shortcut Lookup 2'!BJ$60),INDEX('Expenses (Assum. &amp; Calc.)'!$J$23:$J$37,ROWS($C$23:$C23),1),IF(AND('Expenses (Assum. &amp; Calc.)'!$I23="Quarterly",IFERROR(MOD(MONTH('Expenses (Assum. &amp; Calc.)'!$G23),3),0)=MOD(MONTH('Shortcut Lookup 2'!BJ$60),3),'Expenses (Assum. &amp; Calc.)'!$H23&gt;='Shortcut Lookup 2'!BJ$60,'Expenses (Assum. &amp; Calc.)'!$G23&lt;='Shortcut Lookup 2'!BJ$60),INDEX('Expenses (Assum. &amp; Calc.)'!$J$23:$J$37,ROWS($C$23:$C23),1),IF(AND('Expenses (Assum. &amp; Calc.)'!$I23="Semi-Annually",IFERROR(MOD(MONTH('Expenses (Assum. &amp; Calc.)'!$G23),6),0)=MOD(MONTH('Shortcut Lookup 2'!BJ$60),6),'Expenses (Assum. &amp; Calc.)'!$H23&gt;='Shortcut Lookup 2'!BJ$60,'Expenses (Assum. &amp; Calc.)'!$G23&lt;='Shortcut Lookup 2'!BJ$60),INDEX('Expenses (Assum. &amp; Calc.)'!$J$23:$J$37,ROWS($C$23:$C23),1),IF(AND('Expenses (Assum. &amp; Calc.)'!$I23="Yearly",IFERROR(MOD(MONTH('Expenses (Assum. &amp; Calc.)'!$G23),12),0)=MOD(MONTH('Shortcut Lookup 2'!BJ$60),12),'Expenses (Assum. &amp; Calc.)'!$H23&gt;='Shortcut Lookup 2'!BJ$60,'Expenses (Assum. &amp; Calc.)'!$G23&lt;='Shortcut Lookup 2'!BJ$60),INDEX('Expenses (Assum. &amp; Calc.)'!$J$23:$J$37,ROWS($C$23:$C23),1),0))))))))</f>
        <v>0</v>
      </c>
      <c r="BT23" s="472">
        <f>HLOOKUP('Shortcut Lookup 2'!BK$59,'Expenses (Assum. &amp; Calc.)'!$P$22:$T$37,ROWS($C$23:$C23)+1,0)*IF(AND('Expenses (Assum. &amp; Calc.)'!$I23="One time",'Expenses (Assum. &amp; Calc.)'!$G23='Shortcut Lookup 2'!BK$60),INDEX('Expenses (Assum. &amp; Calc.)'!$J$23:$J$37,ROWS($C$23:$C23),1),IF(AND('Expenses (Assum. &amp; Calc.)'!$I23="Daily",'Expenses (Assum. &amp; Calc.)'!$H23&gt;='Shortcut Lookup 2'!BK$60,'Expenses (Assum. &amp; Calc.)'!$G23&lt;='Shortcut Lookup 2'!BK$60),INDEX('Expenses (Assum. &amp; Calc.)'!$J$23:$J$37,ROWS($C$23:$C23),1)*BT$22,IF(AND('Expenses (Assum. &amp; Calc.)'!$I23="Weekly",'Expenses (Assum. &amp; Calc.)'!$H23&gt;='Shortcut Lookup 2'!BK$60,'Expenses (Assum. &amp; Calc.)'!$G23&lt;='Shortcut Lookup 2'!BK$60),INDEX('Expenses (Assum. &amp; Calc.)'!$J$23:$J$37,ROWS($C$23:$C23),1)*4,IF(AND('Expenses (Assum. &amp; Calc.)'!$I23="Bi-Weekly",'Expenses (Assum. &amp; Calc.)'!$H23&gt;='Shortcut Lookup 2'!BK$60,'Expenses (Assum. &amp; Calc.)'!$G23&lt;='Shortcut Lookup 2'!BK$60),INDEX('Expenses (Assum. &amp; Calc.)'!$J$23:$J$37,ROWS($C$23:$C23),1)*2,IF(AND('Expenses (Assum. &amp; Calc.)'!$I23="Monthly",'Expenses (Assum. &amp; Calc.)'!$H23&gt;='Shortcut Lookup 2'!BK$60,'Expenses (Assum. &amp; Calc.)'!$G23&lt;='Shortcut Lookup 2'!BK$60),INDEX('Expenses (Assum. &amp; Calc.)'!$J$23:$J$37,ROWS($C$23:$C23),1),IF(AND('Expenses (Assum. &amp; Calc.)'!$I23="Quarterly",IFERROR(MOD(MONTH('Expenses (Assum. &amp; Calc.)'!$G23),3),0)=MOD(MONTH('Shortcut Lookup 2'!BK$60),3),'Expenses (Assum. &amp; Calc.)'!$H23&gt;='Shortcut Lookup 2'!BK$60,'Expenses (Assum. &amp; Calc.)'!$G23&lt;='Shortcut Lookup 2'!BK$60),INDEX('Expenses (Assum. &amp; Calc.)'!$J$23:$J$37,ROWS($C$23:$C23),1),IF(AND('Expenses (Assum. &amp; Calc.)'!$I23="Semi-Annually",IFERROR(MOD(MONTH('Expenses (Assum. &amp; Calc.)'!$G23),6),0)=MOD(MONTH('Shortcut Lookup 2'!BK$60),6),'Expenses (Assum. &amp; Calc.)'!$H23&gt;='Shortcut Lookup 2'!BK$60,'Expenses (Assum. &amp; Calc.)'!$G23&lt;='Shortcut Lookup 2'!BK$60),INDEX('Expenses (Assum. &amp; Calc.)'!$J$23:$J$37,ROWS($C$23:$C23),1),IF(AND('Expenses (Assum. &amp; Calc.)'!$I23="Yearly",IFERROR(MOD(MONTH('Expenses (Assum. &amp; Calc.)'!$G23),12),0)=MOD(MONTH('Shortcut Lookup 2'!BK$60),12),'Expenses (Assum. &amp; Calc.)'!$H23&gt;='Shortcut Lookup 2'!BK$60,'Expenses (Assum. &amp; Calc.)'!$G23&lt;='Shortcut Lookup 2'!BK$60),INDEX('Expenses (Assum. &amp; Calc.)'!$J$23:$J$37,ROWS($C$23:$C23),1),0))))))))</f>
        <v>0</v>
      </c>
      <c r="BU23" s="472">
        <f>HLOOKUP('Shortcut Lookup 2'!BL$59,'Expenses (Assum. &amp; Calc.)'!$P$22:$T$37,ROWS($C$23:$C23)+1,0)*IF(AND('Expenses (Assum. &amp; Calc.)'!$I23="One time",'Expenses (Assum. &amp; Calc.)'!$G23='Shortcut Lookup 2'!BL$60),INDEX('Expenses (Assum. &amp; Calc.)'!$J$23:$J$37,ROWS($C$23:$C23),1),IF(AND('Expenses (Assum. &amp; Calc.)'!$I23="Daily",'Expenses (Assum. &amp; Calc.)'!$H23&gt;='Shortcut Lookup 2'!BL$60,'Expenses (Assum. &amp; Calc.)'!$G23&lt;='Shortcut Lookup 2'!BL$60),INDEX('Expenses (Assum. &amp; Calc.)'!$J$23:$J$37,ROWS($C$23:$C23),1)*BU$22,IF(AND('Expenses (Assum. &amp; Calc.)'!$I23="Weekly",'Expenses (Assum. &amp; Calc.)'!$H23&gt;='Shortcut Lookup 2'!BL$60,'Expenses (Assum. &amp; Calc.)'!$G23&lt;='Shortcut Lookup 2'!BL$60),INDEX('Expenses (Assum. &amp; Calc.)'!$J$23:$J$37,ROWS($C$23:$C23),1)*4,IF(AND('Expenses (Assum. &amp; Calc.)'!$I23="Bi-Weekly",'Expenses (Assum. &amp; Calc.)'!$H23&gt;='Shortcut Lookup 2'!BL$60,'Expenses (Assum. &amp; Calc.)'!$G23&lt;='Shortcut Lookup 2'!BL$60),INDEX('Expenses (Assum. &amp; Calc.)'!$J$23:$J$37,ROWS($C$23:$C23),1)*2,IF(AND('Expenses (Assum. &amp; Calc.)'!$I23="Monthly",'Expenses (Assum. &amp; Calc.)'!$H23&gt;='Shortcut Lookup 2'!BL$60,'Expenses (Assum. &amp; Calc.)'!$G23&lt;='Shortcut Lookup 2'!BL$60),INDEX('Expenses (Assum. &amp; Calc.)'!$J$23:$J$37,ROWS($C$23:$C23),1),IF(AND('Expenses (Assum. &amp; Calc.)'!$I23="Quarterly",IFERROR(MOD(MONTH('Expenses (Assum. &amp; Calc.)'!$G23),3),0)=MOD(MONTH('Shortcut Lookup 2'!BL$60),3),'Expenses (Assum. &amp; Calc.)'!$H23&gt;='Shortcut Lookup 2'!BL$60,'Expenses (Assum. &amp; Calc.)'!$G23&lt;='Shortcut Lookup 2'!BL$60),INDEX('Expenses (Assum. &amp; Calc.)'!$J$23:$J$37,ROWS($C$23:$C23),1),IF(AND('Expenses (Assum. &amp; Calc.)'!$I23="Semi-Annually",IFERROR(MOD(MONTH('Expenses (Assum. &amp; Calc.)'!$G23),6),0)=MOD(MONTH('Shortcut Lookup 2'!BL$60),6),'Expenses (Assum. &amp; Calc.)'!$H23&gt;='Shortcut Lookup 2'!BL$60,'Expenses (Assum. &amp; Calc.)'!$G23&lt;='Shortcut Lookup 2'!BL$60),INDEX('Expenses (Assum. &amp; Calc.)'!$J$23:$J$37,ROWS($C$23:$C23),1),IF(AND('Expenses (Assum. &amp; Calc.)'!$I23="Yearly",IFERROR(MOD(MONTH('Expenses (Assum. &amp; Calc.)'!$G23),12),0)=MOD(MONTH('Shortcut Lookup 2'!BL$60),12),'Expenses (Assum. &amp; Calc.)'!$H23&gt;='Shortcut Lookup 2'!BL$60,'Expenses (Assum. &amp; Calc.)'!$G23&lt;='Shortcut Lookup 2'!BL$60),INDEX('Expenses (Assum. &amp; Calc.)'!$J$23:$J$37,ROWS($C$23:$C23),1),0))))))))</f>
        <v>0</v>
      </c>
      <c r="BV23" s="472">
        <f>HLOOKUP('Shortcut Lookup 2'!BM$59,'Expenses (Assum. &amp; Calc.)'!$P$22:$T$37,ROWS($C$23:$C23)+1,0)*IF(AND('Expenses (Assum. &amp; Calc.)'!$I23="One time",'Expenses (Assum. &amp; Calc.)'!$G23='Shortcut Lookup 2'!BM$60),INDEX('Expenses (Assum. &amp; Calc.)'!$J$23:$J$37,ROWS($C$23:$C23),1),IF(AND('Expenses (Assum. &amp; Calc.)'!$I23="Daily",'Expenses (Assum. &amp; Calc.)'!$H23&gt;='Shortcut Lookup 2'!BM$60,'Expenses (Assum. &amp; Calc.)'!$G23&lt;='Shortcut Lookup 2'!BM$60),INDEX('Expenses (Assum. &amp; Calc.)'!$J$23:$J$37,ROWS($C$23:$C23),1)*BV$22,IF(AND('Expenses (Assum. &amp; Calc.)'!$I23="Weekly",'Expenses (Assum. &amp; Calc.)'!$H23&gt;='Shortcut Lookup 2'!BM$60,'Expenses (Assum. &amp; Calc.)'!$G23&lt;='Shortcut Lookup 2'!BM$60),INDEX('Expenses (Assum. &amp; Calc.)'!$J$23:$J$37,ROWS($C$23:$C23),1)*4,IF(AND('Expenses (Assum. &amp; Calc.)'!$I23="Bi-Weekly",'Expenses (Assum. &amp; Calc.)'!$H23&gt;='Shortcut Lookup 2'!BM$60,'Expenses (Assum. &amp; Calc.)'!$G23&lt;='Shortcut Lookup 2'!BM$60),INDEX('Expenses (Assum. &amp; Calc.)'!$J$23:$J$37,ROWS($C$23:$C23),1)*2,IF(AND('Expenses (Assum. &amp; Calc.)'!$I23="Monthly",'Expenses (Assum. &amp; Calc.)'!$H23&gt;='Shortcut Lookup 2'!BM$60,'Expenses (Assum. &amp; Calc.)'!$G23&lt;='Shortcut Lookup 2'!BM$60),INDEX('Expenses (Assum. &amp; Calc.)'!$J$23:$J$37,ROWS($C$23:$C23),1),IF(AND('Expenses (Assum. &amp; Calc.)'!$I23="Quarterly",IFERROR(MOD(MONTH('Expenses (Assum. &amp; Calc.)'!$G23),3),0)=MOD(MONTH('Shortcut Lookup 2'!BM$60),3),'Expenses (Assum. &amp; Calc.)'!$H23&gt;='Shortcut Lookup 2'!BM$60,'Expenses (Assum. &amp; Calc.)'!$G23&lt;='Shortcut Lookup 2'!BM$60),INDEX('Expenses (Assum. &amp; Calc.)'!$J$23:$J$37,ROWS($C$23:$C23),1),IF(AND('Expenses (Assum. &amp; Calc.)'!$I23="Semi-Annually",IFERROR(MOD(MONTH('Expenses (Assum. &amp; Calc.)'!$G23),6),0)=MOD(MONTH('Shortcut Lookup 2'!BM$60),6),'Expenses (Assum. &amp; Calc.)'!$H23&gt;='Shortcut Lookup 2'!BM$60,'Expenses (Assum. &amp; Calc.)'!$G23&lt;='Shortcut Lookup 2'!BM$60),INDEX('Expenses (Assum. &amp; Calc.)'!$J$23:$J$37,ROWS($C$23:$C23),1),IF(AND('Expenses (Assum. &amp; Calc.)'!$I23="Yearly",IFERROR(MOD(MONTH('Expenses (Assum. &amp; Calc.)'!$G23),12),0)=MOD(MONTH('Shortcut Lookup 2'!BM$60),12),'Expenses (Assum. &amp; Calc.)'!$H23&gt;='Shortcut Lookup 2'!BM$60,'Expenses (Assum. &amp; Calc.)'!$G23&lt;='Shortcut Lookup 2'!BM$60),INDEX('Expenses (Assum. &amp; Calc.)'!$J$23:$J$37,ROWS($C$23:$C23),1),0))))))))</f>
        <v>0</v>
      </c>
      <c r="BW23" s="472">
        <f>HLOOKUP('Shortcut Lookup 2'!BN$59,'Expenses (Assum. &amp; Calc.)'!$P$22:$T$37,ROWS($C$23:$C23)+1,0)*IF(AND('Expenses (Assum. &amp; Calc.)'!$I23="One time",'Expenses (Assum. &amp; Calc.)'!$G23='Shortcut Lookup 2'!BN$60),INDEX('Expenses (Assum. &amp; Calc.)'!$J$23:$J$37,ROWS($C$23:$C23),1),IF(AND('Expenses (Assum. &amp; Calc.)'!$I23="Daily",'Expenses (Assum. &amp; Calc.)'!$H23&gt;='Shortcut Lookup 2'!BN$60,'Expenses (Assum. &amp; Calc.)'!$G23&lt;='Shortcut Lookup 2'!BN$60),INDEX('Expenses (Assum. &amp; Calc.)'!$J$23:$J$37,ROWS($C$23:$C23),1)*BW$22,IF(AND('Expenses (Assum. &amp; Calc.)'!$I23="Weekly",'Expenses (Assum. &amp; Calc.)'!$H23&gt;='Shortcut Lookup 2'!BN$60,'Expenses (Assum. &amp; Calc.)'!$G23&lt;='Shortcut Lookup 2'!BN$60),INDEX('Expenses (Assum. &amp; Calc.)'!$J$23:$J$37,ROWS($C$23:$C23),1)*4,IF(AND('Expenses (Assum. &amp; Calc.)'!$I23="Bi-Weekly",'Expenses (Assum. &amp; Calc.)'!$H23&gt;='Shortcut Lookup 2'!BN$60,'Expenses (Assum. &amp; Calc.)'!$G23&lt;='Shortcut Lookup 2'!BN$60),INDEX('Expenses (Assum. &amp; Calc.)'!$J$23:$J$37,ROWS($C$23:$C23),1)*2,IF(AND('Expenses (Assum. &amp; Calc.)'!$I23="Monthly",'Expenses (Assum. &amp; Calc.)'!$H23&gt;='Shortcut Lookup 2'!BN$60,'Expenses (Assum. &amp; Calc.)'!$G23&lt;='Shortcut Lookup 2'!BN$60),INDEX('Expenses (Assum. &amp; Calc.)'!$J$23:$J$37,ROWS($C$23:$C23),1),IF(AND('Expenses (Assum. &amp; Calc.)'!$I23="Quarterly",IFERROR(MOD(MONTH('Expenses (Assum. &amp; Calc.)'!$G23),3),0)=MOD(MONTH('Shortcut Lookup 2'!BN$60),3),'Expenses (Assum. &amp; Calc.)'!$H23&gt;='Shortcut Lookup 2'!BN$60,'Expenses (Assum. &amp; Calc.)'!$G23&lt;='Shortcut Lookup 2'!BN$60),INDEX('Expenses (Assum. &amp; Calc.)'!$J$23:$J$37,ROWS($C$23:$C23),1),IF(AND('Expenses (Assum. &amp; Calc.)'!$I23="Semi-Annually",IFERROR(MOD(MONTH('Expenses (Assum. &amp; Calc.)'!$G23),6),0)=MOD(MONTH('Shortcut Lookup 2'!BN$60),6),'Expenses (Assum. &amp; Calc.)'!$H23&gt;='Shortcut Lookup 2'!BN$60,'Expenses (Assum. &amp; Calc.)'!$G23&lt;='Shortcut Lookup 2'!BN$60),INDEX('Expenses (Assum. &amp; Calc.)'!$J$23:$J$37,ROWS($C$23:$C23),1),IF(AND('Expenses (Assum. &amp; Calc.)'!$I23="Yearly",IFERROR(MOD(MONTH('Expenses (Assum. &amp; Calc.)'!$G23),12),0)=MOD(MONTH('Shortcut Lookup 2'!BN$60),12),'Expenses (Assum. &amp; Calc.)'!$H23&gt;='Shortcut Lookup 2'!BN$60,'Expenses (Assum. &amp; Calc.)'!$G23&lt;='Shortcut Lookup 2'!BN$60),INDEX('Expenses (Assum. &amp; Calc.)'!$J$23:$J$37,ROWS($C$23:$C23),1),0))))))))</f>
        <v>0</v>
      </c>
      <c r="BX23" s="472">
        <f>HLOOKUP('Shortcut Lookup 2'!BO$59,'Expenses (Assum. &amp; Calc.)'!$P$22:$T$37,ROWS($C$23:$C23)+1,0)*IF(AND('Expenses (Assum. &amp; Calc.)'!$I23="One time",'Expenses (Assum. &amp; Calc.)'!$G23='Shortcut Lookup 2'!BO$60),INDEX('Expenses (Assum. &amp; Calc.)'!$J$23:$J$37,ROWS($C$23:$C23),1),IF(AND('Expenses (Assum. &amp; Calc.)'!$I23="Daily",'Expenses (Assum. &amp; Calc.)'!$H23&gt;='Shortcut Lookup 2'!BO$60,'Expenses (Assum. &amp; Calc.)'!$G23&lt;='Shortcut Lookup 2'!BO$60),INDEX('Expenses (Assum. &amp; Calc.)'!$J$23:$J$37,ROWS($C$23:$C23),1)*BX$22,IF(AND('Expenses (Assum. &amp; Calc.)'!$I23="Weekly",'Expenses (Assum. &amp; Calc.)'!$H23&gt;='Shortcut Lookup 2'!BO$60,'Expenses (Assum. &amp; Calc.)'!$G23&lt;='Shortcut Lookup 2'!BO$60),INDEX('Expenses (Assum. &amp; Calc.)'!$J$23:$J$37,ROWS($C$23:$C23),1)*4,IF(AND('Expenses (Assum. &amp; Calc.)'!$I23="Bi-Weekly",'Expenses (Assum. &amp; Calc.)'!$H23&gt;='Shortcut Lookup 2'!BO$60,'Expenses (Assum. &amp; Calc.)'!$G23&lt;='Shortcut Lookup 2'!BO$60),INDEX('Expenses (Assum. &amp; Calc.)'!$J$23:$J$37,ROWS($C$23:$C23),1)*2,IF(AND('Expenses (Assum. &amp; Calc.)'!$I23="Monthly",'Expenses (Assum. &amp; Calc.)'!$H23&gt;='Shortcut Lookup 2'!BO$60,'Expenses (Assum. &amp; Calc.)'!$G23&lt;='Shortcut Lookup 2'!BO$60),INDEX('Expenses (Assum. &amp; Calc.)'!$J$23:$J$37,ROWS($C$23:$C23),1),IF(AND('Expenses (Assum. &amp; Calc.)'!$I23="Quarterly",IFERROR(MOD(MONTH('Expenses (Assum. &amp; Calc.)'!$G23),3),0)=MOD(MONTH('Shortcut Lookup 2'!BO$60),3),'Expenses (Assum. &amp; Calc.)'!$H23&gt;='Shortcut Lookup 2'!BO$60,'Expenses (Assum. &amp; Calc.)'!$G23&lt;='Shortcut Lookup 2'!BO$60),INDEX('Expenses (Assum. &amp; Calc.)'!$J$23:$J$37,ROWS($C$23:$C23),1),IF(AND('Expenses (Assum. &amp; Calc.)'!$I23="Semi-Annually",IFERROR(MOD(MONTH('Expenses (Assum. &amp; Calc.)'!$G23),6),0)=MOD(MONTH('Shortcut Lookup 2'!BO$60),6),'Expenses (Assum. &amp; Calc.)'!$H23&gt;='Shortcut Lookup 2'!BO$60,'Expenses (Assum. &amp; Calc.)'!$G23&lt;='Shortcut Lookup 2'!BO$60),INDEX('Expenses (Assum. &amp; Calc.)'!$J$23:$J$37,ROWS($C$23:$C23),1),IF(AND('Expenses (Assum. &amp; Calc.)'!$I23="Yearly",IFERROR(MOD(MONTH('Expenses (Assum. &amp; Calc.)'!$G23),12),0)=MOD(MONTH('Shortcut Lookup 2'!BO$60),12),'Expenses (Assum. &amp; Calc.)'!$H23&gt;='Shortcut Lookup 2'!BO$60,'Expenses (Assum. &amp; Calc.)'!$G23&lt;='Shortcut Lookup 2'!BO$60),INDEX('Expenses (Assum. &amp; Calc.)'!$J$23:$J$37,ROWS($C$23:$C23),1),0))))))))</f>
        <v>0</v>
      </c>
      <c r="BY23" s="472">
        <f>HLOOKUP('Shortcut Lookup 2'!BP$59,'Expenses (Assum. &amp; Calc.)'!$P$22:$T$37,ROWS($C$23:$C23)+1,0)*IF(AND('Expenses (Assum. &amp; Calc.)'!$I23="One time",'Expenses (Assum. &amp; Calc.)'!$G23='Shortcut Lookup 2'!BP$60),INDEX('Expenses (Assum. &amp; Calc.)'!$J$23:$J$37,ROWS($C$23:$C23),1),IF(AND('Expenses (Assum. &amp; Calc.)'!$I23="Daily",'Expenses (Assum. &amp; Calc.)'!$H23&gt;='Shortcut Lookup 2'!BP$60,'Expenses (Assum. &amp; Calc.)'!$G23&lt;='Shortcut Lookup 2'!BP$60),INDEX('Expenses (Assum. &amp; Calc.)'!$J$23:$J$37,ROWS($C$23:$C23),1)*BY$22,IF(AND('Expenses (Assum. &amp; Calc.)'!$I23="Weekly",'Expenses (Assum. &amp; Calc.)'!$H23&gt;='Shortcut Lookup 2'!BP$60,'Expenses (Assum. &amp; Calc.)'!$G23&lt;='Shortcut Lookup 2'!BP$60),INDEX('Expenses (Assum. &amp; Calc.)'!$J$23:$J$37,ROWS($C$23:$C23),1)*4,IF(AND('Expenses (Assum. &amp; Calc.)'!$I23="Bi-Weekly",'Expenses (Assum. &amp; Calc.)'!$H23&gt;='Shortcut Lookup 2'!BP$60,'Expenses (Assum. &amp; Calc.)'!$G23&lt;='Shortcut Lookup 2'!BP$60),INDEX('Expenses (Assum. &amp; Calc.)'!$J$23:$J$37,ROWS($C$23:$C23),1)*2,IF(AND('Expenses (Assum. &amp; Calc.)'!$I23="Monthly",'Expenses (Assum. &amp; Calc.)'!$H23&gt;='Shortcut Lookup 2'!BP$60,'Expenses (Assum. &amp; Calc.)'!$G23&lt;='Shortcut Lookup 2'!BP$60),INDEX('Expenses (Assum. &amp; Calc.)'!$J$23:$J$37,ROWS($C$23:$C23),1),IF(AND('Expenses (Assum. &amp; Calc.)'!$I23="Quarterly",IFERROR(MOD(MONTH('Expenses (Assum. &amp; Calc.)'!$G23),3),0)=MOD(MONTH('Shortcut Lookup 2'!BP$60),3),'Expenses (Assum. &amp; Calc.)'!$H23&gt;='Shortcut Lookup 2'!BP$60,'Expenses (Assum. &amp; Calc.)'!$G23&lt;='Shortcut Lookup 2'!BP$60),INDEX('Expenses (Assum. &amp; Calc.)'!$J$23:$J$37,ROWS($C$23:$C23),1),IF(AND('Expenses (Assum. &amp; Calc.)'!$I23="Semi-Annually",IFERROR(MOD(MONTH('Expenses (Assum. &amp; Calc.)'!$G23),6),0)=MOD(MONTH('Shortcut Lookup 2'!BP$60),6),'Expenses (Assum. &amp; Calc.)'!$H23&gt;='Shortcut Lookup 2'!BP$60,'Expenses (Assum. &amp; Calc.)'!$G23&lt;='Shortcut Lookup 2'!BP$60),INDEX('Expenses (Assum. &amp; Calc.)'!$J$23:$J$37,ROWS($C$23:$C23),1),IF(AND('Expenses (Assum. &amp; Calc.)'!$I23="Yearly",IFERROR(MOD(MONTH('Expenses (Assum. &amp; Calc.)'!$G23),12),0)=MOD(MONTH('Shortcut Lookup 2'!BP$60),12),'Expenses (Assum. &amp; Calc.)'!$H23&gt;='Shortcut Lookup 2'!BP$60,'Expenses (Assum. &amp; Calc.)'!$G23&lt;='Shortcut Lookup 2'!BP$60),INDEX('Expenses (Assum. &amp; Calc.)'!$J$23:$J$37,ROWS($C$23:$C23),1),0))))))))</f>
        <v>0</v>
      </c>
      <c r="BZ23" s="472">
        <f>HLOOKUP('Shortcut Lookup 2'!BQ$59,'Expenses (Assum. &amp; Calc.)'!$P$22:$T$37,ROWS($C$23:$C23)+1,0)*IF(AND('Expenses (Assum. &amp; Calc.)'!$I23="One time",'Expenses (Assum. &amp; Calc.)'!$G23='Shortcut Lookup 2'!BQ$60),INDEX('Expenses (Assum. &amp; Calc.)'!$J$23:$J$37,ROWS($C$23:$C23),1),IF(AND('Expenses (Assum. &amp; Calc.)'!$I23="Daily",'Expenses (Assum. &amp; Calc.)'!$H23&gt;='Shortcut Lookup 2'!BQ$60,'Expenses (Assum. &amp; Calc.)'!$G23&lt;='Shortcut Lookup 2'!BQ$60),INDEX('Expenses (Assum. &amp; Calc.)'!$J$23:$J$37,ROWS($C$23:$C23),1)*BZ$22,IF(AND('Expenses (Assum. &amp; Calc.)'!$I23="Weekly",'Expenses (Assum. &amp; Calc.)'!$H23&gt;='Shortcut Lookup 2'!BQ$60,'Expenses (Assum. &amp; Calc.)'!$G23&lt;='Shortcut Lookup 2'!BQ$60),INDEX('Expenses (Assum. &amp; Calc.)'!$J$23:$J$37,ROWS($C$23:$C23),1)*4,IF(AND('Expenses (Assum. &amp; Calc.)'!$I23="Bi-Weekly",'Expenses (Assum. &amp; Calc.)'!$H23&gt;='Shortcut Lookup 2'!BQ$60,'Expenses (Assum. &amp; Calc.)'!$G23&lt;='Shortcut Lookup 2'!BQ$60),INDEX('Expenses (Assum. &amp; Calc.)'!$J$23:$J$37,ROWS($C$23:$C23),1)*2,IF(AND('Expenses (Assum. &amp; Calc.)'!$I23="Monthly",'Expenses (Assum. &amp; Calc.)'!$H23&gt;='Shortcut Lookup 2'!BQ$60,'Expenses (Assum. &amp; Calc.)'!$G23&lt;='Shortcut Lookup 2'!BQ$60),INDEX('Expenses (Assum. &amp; Calc.)'!$J$23:$J$37,ROWS($C$23:$C23),1),IF(AND('Expenses (Assum. &amp; Calc.)'!$I23="Quarterly",IFERROR(MOD(MONTH('Expenses (Assum. &amp; Calc.)'!$G23),3),0)=MOD(MONTH('Shortcut Lookup 2'!BQ$60),3),'Expenses (Assum. &amp; Calc.)'!$H23&gt;='Shortcut Lookup 2'!BQ$60,'Expenses (Assum. &amp; Calc.)'!$G23&lt;='Shortcut Lookup 2'!BQ$60),INDEX('Expenses (Assum. &amp; Calc.)'!$J$23:$J$37,ROWS($C$23:$C23),1),IF(AND('Expenses (Assum. &amp; Calc.)'!$I23="Semi-Annually",IFERROR(MOD(MONTH('Expenses (Assum. &amp; Calc.)'!$G23),6),0)=MOD(MONTH('Shortcut Lookup 2'!BQ$60),6),'Expenses (Assum. &amp; Calc.)'!$H23&gt;='Shortcut Lookup 2'!BQ$60,'Expenses (Assum. &amp; Calc.)'!$G23&lt;='Shortcut Lookup 2'!BQ$60),INDEX('Expenses (Assum. &amp; Calc.)'!$J$23:$J$37,ROWS($C$23:$C23),1),IF(AND('Expenses (Assum. &amp; Calc.)'!$I23="Yearly",IFERROR(MOD(MONTH('Expenses (Assum. &amp; Calc.)'!$G23),12),0)=MOD(MONTH('Shortcut Lookup 2'!BQ$60),12),'Expenses (Assum. &amp; Calc.)'!$H23&gt;='Shortcut Lookup 2'!BQ$60,'Expenses (Assum. &amp; Calc.)'!$G23&lt;='Shortcut Lookup 2'!BQ$60),INDEX('Expenses (Assum. &amp; Calc.)'!$J$23:$J$37,ROWS($C$23:$C23),1),0))))))))</f>
        <v>0</v>
      </c>
      <c r="CA23" s="472">
        <f>HLOOKUP('Shortcut Lookup 2'!BR$59,'Expenses (Assum. &amp; Calc.)'!$P$22:$T$37,ROWS($C$23:$C23)+1,0)*IF(AND('Expenses (Assum. &amp; Calc.)'!$I23="One time",'Expenses (Assum. &amp; Calc.)'!$G23='Shortcut Lookup 2'!BR$60),INDEX('Expenses (Assum. &amp; Calc.)'!$J$23:$J$37,ROWS($C$23:$C23),1),IF(AND('Expenses (Assum. &amp; Calc.)'!$I23="Daily",'Expenses (Assum. &amp; Calc.)'!$H23&gt;='Shortcut Lookup 2'!BR$60,'Expenses (Assum. &amp; Calc.)'!$G23&lt;='Shortcut Lookup 2'!BR$60),INDEX('Expenses (Assum. &amp; Calc.)'!$J$23:$J$37,ROWS($C$23:$C23),1)*CA$22,IF(AND('Expenses (Assum. &amp; Calc.)'!$I23="Weekly",'Expenses (Assum. &amp; Calc.)'!$H23&gt;='Shortcut Lookup 2'!BR$60,'Expenses (Assum. &amp; Calc.)'!$G23&lt;='Shortcut Lookup 2'!BR$60),INDEX('Expenses (Assum. &amp; Calc.)'!$J$23:$J$37,ROWS($C$23:$C23),1)*4,IF(AND('Expenses (Assum. &amp; Calc.)'!$I23="Bi-Weekly",'Expenses (Assum. &amp; Calc.)'!$H23&gt;='Shortcut Lookup 2'!BR$60,'Expenses (Assum. &amp; Calc.)'!$G23&lt;='Shortcut Lookup 2'!BR$60),INDEX('Expenses (Assum. &amp; Calc.)'!$J$23:$J$37,ROWS($C$23:$C23),1)*2,IF(AND('Expenses (Assum. &amp; Calc.)'!$I23="Monthly",'Expenses (Assum. &amp; Calc.)'!$H23&gt;='Shortcut Lookup 2'!BR$60,'Expenses (Assum. &amp; Calc.)'!$G23&lt;='Shortcut Lookup 2'!BR$60),INDEX('Expenses (Assum. &amp; Calc.)'!$J$23:$J$37,ROWS($C$23:$C23),1),IF(AND('Expenses (Assum. &amp; Calc.)'!$I23="Quarterly",IFERROR(MOD(MONTH('Expenses (Assum. &amp; Calc.)'!$G23),3),0)=MOD(MONTH('Shortcut Lookup 2'!BR$60),3),'Expenses (Assum. &amp; Calc.)'!$H23&gt;='Shortcut Lookup 2'!BR$60,'Expenses (Assum. &amp; Calc.)'!$G23&lt;='Shortcut Lookup 2'!BR$60),INDEX('Expenses (Assum. &amp; Calc.)'!$J$23:$J$37,ROWS($C$23:$C23),1),IF(AND('Expenses (Assum. &amp; Calc.)'!$I23="Semi-Annually",IFERROR(MOD(MONTH('Expenses (Assum. &amp; Calc.)'!$G23),6),0)=MOD(MONTH('Shortcut Lookup 2'!BR$60),6),'Expenses (Assum. &amp; Calc.)'!$H23&gt;='Shortcut Lookup 2'!BR$60,'Expenses (Assum. &amp; Calc.)'!$G23&lt;='Shortcut Lookup 2'!BR$60),INDEX('Expenses (Assum. &amp; Calc.)'!$J$23:$J$37,ROWS($C$23:$C23),1),IF(AND('Expenses (Assum. &amp; Calc.)'!$I23="Yearly",IFERROR(MOD(MONTH('Expenses (Assum. &amp; Calc.)'!$G23),12),0)=MOD(MONTH('Shortcut Lookup 2'!BR$60),12),'Expenses (Assum. &amp; Calc.)'!$H23&gt;='Shortcut Lookup 2'!BR$60,'Expenses (Assum. &amp; Calc.)'!$G23&lt;='Shortcut Lookup 2'!BR$60),INDEX('Expenses (Assum. &amp; Calc.)'!$J$23:$J$37,ROWS($C$23:$C23),1),0))))))))</f>
        <v>0</v>
      </c>
      <c r="CB23" s="472">
        <f>HLOOKUP('Shortcut Lookup 2'!BS$59,'Expenses (Assum. &amp; Calc.)'!$P$22:$T$37,ROWS($C$23:$C23)+1,0)*IF(AND('Expenses (Assum. &amp; Calc.)'!$I23="One time",'Expenses (Assum. &amp; Calc.)'!$G23='Shortcut Lookup 2'!BS$60),INDEX('Expenses (Assum. &amp; Calc.)'!$J$23:$J$37,ROWS($C$23:$C23),1),IF(AND('Expenses (Assum. &amp; Calc.)'!$I23="Daily",'Expenses (Assum. &amp; Calc.)'!$H23&gt;='Shortcut Lookup 2'!BS$60,'Expenses (Assum. &amp; Calc.)'!$G23&lt;='Shortcut Lookup 2'!BS$60),INDEX('Expenses (Assum. &amp; Calc.)'!$J$23:$J$37,ROWS($C$23:$C23),1)*CB$22,IF(AND('Expenses (Assum. &amp; Calc.)'!$I23="Weekly",'Expenses (Assum. &amp; Calc.)'!$H23&gt;='Shortcut Lookup 2'!BS$60,'Expenses (Assum. &amp; Calc.)'!$G23&lt;='Shortcut Lookup 2'!BS$60),INDEX('Expenses (Assum. &amp; Calc.)'!$J$23:$J$37,ROWS($C$23:$C23),1)*4,IF(AND('Expenses (Assum. &amp; Calc.)'!$I23="Bi-Weekly",'Expenses (Assum. &amp; Calc.)'!$H23&gt;='Shortcut Lookup 2'!BS$60,'Expenses (Assum. &amp; Calc.)'!$G23&lt;='Shortcut Lookup 2'!BS$60),INDEX('Expenses (Assum. &amp; Calc.)'!$J$23:$J$37,ROWS($C$23:$C23),1)*2,IF(AND('Expenses (Assum. &amp; Calc.)'!$I23="Monthly",'Expenses (Assum. &amp; Calc.)'!$H23&gt;='Shortcut Lookup 2'!BS$60,'Expenses (Assum. &amp; Calc.)'!$G23&lt;='Shortcut Lookup 2'!BS$60),INDEX('Expenses (Assum. &amp; Calc.)'!$J$23:$J$37,ROWS($C$23:$C23),1),IF(AND('Expenses (Assum. &amp; Calc.)'!$I23="Quarterly",IFERROR(MOD(MONTH('Expenses (Assum. &amp; Calc.)'!$G23),3),0)=MOD(MONTH('Shortcut Lookup 2'!BS$60),3),'Expenses (Assum. &amp; Calc.)'!$H23&gt;='Shortcut Lookup 2'!BS$60,'Expenses (Assum. &amp; Calc.)'!$G23&lt;='Shortcut Lookup 2'!BS$60),INDEX('Expenses (Assum. &amp; Calc.)'!$J$23:$J$37,ROWS($C$23:$C23),1),IF(AND('Expenses (Assum. &amp; Calc.)'!$I23="Semi-Annually",IFERROR(MOD(MONTH('Expenses (Assum. &amp; Calc.)'!$G23),6),0)=MOD(MONTH('Shortcut Lookup 2'!BS$60),6),'Expenses (Assum. &amp; Calc.)'!$H23&gt;='Shortcut Lookup 2'!BS$60,'Expenses (Assum. &amp; Calc.)'!$G23&lt;='Shortcut Lookup 2'!BS$60),INDEX('Expenses (Assum. &amp; Calc.)'!$J$23:$J$37,ROWS($C$23:$C23),1),IF(AND('Expenses (Assum. &amp; Calc.)'!$I23="Yearly",IFERROR(MOD(MONTH('Expenses (Assum. &amp; Calc.)'!$G23),12),0)=MOD(MONTH('Shortcut Lookup 2'!BS$60),12),'Expenses (Assum. &amp; Calc.)'!$H23&gt;='Shortcut Lookup 2'!BS$60,'Expenses (Assum. &amp; Calc.)'!$G23&lt;='Shortcut Lookup 2'!BS$60),INDEX('Expenses (Assum. &amp; Calc.)'!$J$23:$J$37,ROWS($C$23:$C23),1),0))))))))</f>
        <v>0</v>
      </c>
    </row>
    <row r="24" spans="1:80" ht="14.4" thickBot="1" x14ac:dyDescent="0.35">
      <c r="C24" s="898" t="s">
        <v>167</v>
      </c>
      <c r="D24" s="898"/>
      <c r="E24" s="898"/>
      <c r="F24" s="898"/>
      <c r="G24" s="434">
        <f>'Shortcut Lookup 2'!L$84</f>
        <v>45688</v>
      </c>
      <c r="H24" s="434">
        <f>'Shortcut Lookup 2'!BS$84</f>
        <v>47483</v>
      </c>
      <c r="I24" s="462" t="s">
        <v>166</v>
      </c>
      <c r="J24" s="463">
        <v>1000</v>
      </c>
      <c r="K24" s="473"/>
      <c r="L24" s="465">
        <v>0.01</v>
      </c>
      <c r="M24" s="466">
        <v>0.01</v>
      </c>
      <c r="N24" s="466">
        <v>0.01</v>
      </c>
      <c r="O24" s="467">
        <v>0.01</v>
      </c>
      <c r="P24" s="474">
        <v>1</v>
      </c>
      <c r="Q24" s="469">
        <f>1+'Expenses (Assum. &amp; Calc.)'!L24</f>
        <v>1.01</v>
      </c>
      <c r="R24" s="470">
        <f>Q24*(1+'Expenses (Assum. &amp; Calc.)'!M24)</f>
        <v>1.0201</v>
      </c>
      <c r="S24" s="470">
        <f>R24*(1+'Expenses (Assum. &amp; Calc.)'!N24)</f>
        <v>1.0303009999999999</v>
      </c>
      <c r="T24" s="471">
        <f>S24*(1+'Expenses (Assum. &amp; Calc.)'!O24)</f>
        <v>1.04060401</v>
      </c>
      <c r="U24" s="472">
        <f>HLOOKUP('Shortcut Lookup 2'!L$59,'Expenses (Assum. &amp; Calc.)'!$P$22:$T$37,ROWS($C$23:$C24)+1,0)*IF(AND('Expenses (Assum. &amp; Calc.)'!$I24="One time",'Expenses (Assum. &amp; Calc.)'!$G24='Shortcut Lookup 2'!L$60),INDEX('Expenses (Assum. &amp; Calc.)'!$J$23:$J$37,ROWS($C$23:$C24),1),IF(AND('Expenses (Assum. &amp; Calc.)'!$I24="Daily",'Expenses (Assum. &amp; Calc.)'!$H24&gt;='Shortcut Lookup 2'!L$60,'Expenses (Assum. &amp; Calc.)'!$G24&lt;='Shortcut Lookup 2'!L$60),INDEX('Expenses (Assum. &amp; Calc.)'!$J$23:$J$37,ROWS($C$23:$C24),1)*U$22,IF(AND('Expenses (Assum. &amp; Calc.)'!$I24="Weekly",'Expenses (Assum. &amp; Calc.)'!$H24&gt;='Shortcut Lookup 2'!L$60,'Expenses (Assum. &amp; Calc.)'!$G24&lt;='Shortcut Lookup 2'!L$60),INDEX('Expenses (Assum. &amp; Calc.)'!$J$23:$J$37,ROWS($C$23:$C24),1)*4,IF(AND('Expenses (Assum. &amp; Calc.)'!$I24="Bi-Weekly",'Expenses (Assum. &amp; Calc.)'!$H24&gt;='Shortcut Lookup 2'!L$60,'Expenses (Assum. &amp; Calc.)'!$G24&lt;='Shortcut Lookup 2'!L$60),INDEX('Expenses (Assum. &amp; Calc.)'!$J$23:$J$37,ROWS($C$23:$C24),1)*2,IF(AND('Expenses (Assum. &amp; Calc.)'!$I24="Monthly",'Expenses (Assum. &amp; Calc.)'!$H24&gt;='Shortcut Lookup 2'!L$60,'Expenses (Assum. &amp; Calc.)'!$G24&lt;='Shortcut Lookup 2'!L$60),INDEX('Expenses (Assum. &amp; Calc.)'!$J$23:$J$37,ROWS($C$23:$C24),1),IF(AND('Expenses (Assum. &amp; Calc.)'!$I24="Quarterly",IFERROR(MOD(MONTH('Expenses (Assum. &amp; Calc.)'!$G24),3),0)=MOD(MONTH('Shortcut Lookup 2'!L$60),3),'Expenses (Assum. &amp; Calc.)'!$H24&gt;='Shortcut Lookup 2'!L$60,'Expenses (Assum. &amp; Calc.)'!$G24&lt;='Shortcut Lookup 2'!L$60),INDEX('Expenses (Assum. &amp; Calc.)'!$J$23:$J$37,ROWS($C$23:$C24),1),IF(AND('Expenses (Assum. &amp; Calc.)'!$I24="Semi-Annually",IFERROR(MOD(MONTH('Expenses (Assum. &amp; Calc.)'!$G24),6),0)=MOD(MONTH('Shortcut Lookup 2'!L$60),6),'Expenses (Assum. &amp; Calc.)'!$H24&gt;='Shortcut Lookup 2'!L$60,'Expenses (Assum. &amp; Calc.)'!$G24&lt;='Shortcut Lookup 2'!L$60),INDEX('Expenses (Assum. &amp; Calc.)'!$J$23:$J$37,ROWS($C$23:$C24),1),IF(AND('Expenses (Assum. &amp; Calc.)'!$I24="Yearly",IFERROR(MOD(MONTH('Expenses (Assum. &amp; Calc.)'!$G24),12),0)=MOD(MONTH('Shortcut Lookup 2'!L$60),12),'Expenses (Assum. &amp; Calc.)'!$H24&gt;='Shortcut Lookup 2'!L$60,'Expenses (Assum. &amp; Calc.)'!$G24&lt;='Shortcut Lookup 2'!L$60),INDEX('Expenses (Assum. &amp; Calc.)'!$J$23:$J$37,ROWS($C$23:$C24),1),0))))))))</f>
        <v>1000</v>
      </c>
      <c r="V24" s="472">
        <f>HLOOKUP('Shortcut Lookup 2'!M$59,'Expenses (Assum. &amp; Calc.)'!$P$22:$T$37,ROWS($C$23:$C24)+1,0)*IF(AND('Expenses (Assum. &amp; Calc.)'!$I24="One time",'Expenses (Assum. &amp; Calc.)'!$G24='Shortcut Lookup 2'!M$60),INDEX('Expenses (Assum. &amp; Calc.)'!$J$23:$J$37,ROWS($C$23:$C24),1),IF(AND('Expenses (Assum. &amp; Calc.)'!$I24="Daily",'Expenses (Assum. &amp; Calc.)'!$H24&gt;='Shortcut Lookup 2'!M$60,'Expenses (Assum. &amp; Calc.)'!$G24&lt;='Shortcut Lookup 2'!M$60),INDEX('Expenses (Assum. &amp; Calc.)'!$J$23:$J$37,ROWS($C$23:$C24),1)*V$22,IF(AND('Expenses (Assum. &amp; Calc.)'!$I24="Weekly",'Expenses (Assum. &amp; Calc.)'!$H24&gt;='Shortcut Lookup 2'!M$60,'Expenses (Assum. &amp; Calc.)'!$G24&lt;='Shortcut Lookup 2'!M$60),INDEX('Expenses (Assum. &amp; Calc.)'!$J$23:$J$37,ROWS($C$23:$C24),1)*4,IF(AND('Expenses (Assum. &amp; Calc.)'!$I24="Bi-Weekly",'Expenses (Assum. &amp; Calc.)'!$H24&gt;='Shortcut Lookup 2'!M$60,'Expenses (Assum. &amp; Calc.)'!$G24&lt;='Shortcut Lookup 2'!M$60),INDEX('Expenses (Assum. &amp; Calc.)'!$J$23:$J$37,ROWS($C$23:$C24),1)*2,IF(AND('Expenses (Assum. &amp; Calc.)'!$I24="Monthly",'Expenses (Assum. &amp; Calc.)'!$H24&gt;='Shortcut Lookup 2'!M$60,'Expenses (Assum. &amp; Calc.)'!$G24&lt;='Shortcut Lookup 2'!M$60),INDEX('Expenses (Assum. &amp; Calc.)'!$J$23:$J$37,ROWS($C$23:$C24),1),IF(AND('Expenses (Assum. &amp; Calc.)'!$I24="Quarterly",IFERROR(MOD(MONTH('Expenses (Assum. &amp; Calc.)'!$G24),3),0)=MOD(MONTH('Shortcut Lookup 2'!M$60),3),'Expenses (Assum. &amp; Calc.)'!$H24&gt;='Shortcut Lookup 2'!M$60,'Expenses (Assum. &amp; Calc.)'!$G24&lt;='Shortcut Lookup 2'!M$60),INDEX('Expenses (Assum. &amp; Calc.)'!$J$23:$J$37,ROWS($C$23:$C24),1),IF(AND('Expenses (Assum. &amp; Calc.)'!$I24="Semi-Annually",IFERROR(MOD(MONTH('Expenses (Assum. &amp; Calc.)'!$G24),6),0)=MOD(MONTH('Shortcut Lookup 2'!M$60),6),'Expenses (Assum. &amp; Calc.)'!$H24&gt;='Shortcut Lookup 2'!M$60,'Expenses (Assum. &amp; Calc.)'!$G24&lt;='Shortcut Lookup 2'!M$60),INDEX('Expenses (Assum. &amp; Calc.)'!$J$23:$J$37,ROWS($C$23:$C24),1),IF(AND('Expenses (Assum. &amp; Calc.)'!$I24="Yearly",IFERROR(MOD(MONTH('Expenses (Assum. &amp; Calc.)'!$G24),12),0)=MOD(MONTH('Shortcut Lookup 2'!M$60),12),'Expenses (Assum. &amp; Calc.)'!$H24&gt;='Shortcut Lookup 2'!M$60,'Expenses (Assum. &amp; Calc.)'!$G24&lt;='Shortcut Lookup 2'!M$60),INDEX('Expenses (Assum. &amp; Calc.)'!$J$23:$J$37,ROWS($C$23:$C24),1),0))))))))</f>
        <v>1000</v>
      </c>
      <c r="W24" s="472">
        <f>HLOOKUP('Shortcut Lookup 2'!N$59,'Expenses (Assum. &amp; Calc.)'!$P$22:$T$37,ROWS($C$23:$C24)+1,0)*IF(AND('Expenses (Assum. &amp; Calc.)'!$I24="One time",'Expenses (Assum. &amp; Calc.)'!$G24='Shortcut Lookup 2'!N$60),INDEX('Expenses (Assum. &amp; Calc.)'!$J$23:$J$37,ROWS($C$23:$C24),1),IF(AND('Expenses (Assum. &amp; Calc.)'!$I24="Daily",'Expenses (Assum. &amp; Calc.)'!$H24&gt;='Shortcut Lookup 2'!N$60,'Expenses (Assum. &amp; Calc.)'!$G24&lt;='Shortcut Lookup 2'!N$60),INDEX('Expenses (Assum. &amp; Calc.)'!$J$23:$J$37,ROWS($C$23:$C24),1)*W$22,IF(AND('Expenses (Assum. &amp; Calc.)'!$I24="Weekly",'Expenses (Assum. &amp; Calc.)'!$H24&gt;='Shortcut Lookup 2'!N$60,'Expenses (Assum. &amp; Calc.)'!$G24&lt;='Shortcut Lookup 2'!N$60),INDEX('Expenses (Assum. &amp; Calc.)'!$J$23:$J$37,ROWS($C$23:$C24),1)*4,IF(AND('Expenses (Assum. &amp; Calc.)'!$I24="Bi-Weekly",'Expenses (Assum. &amp; Calc.)'!$H24&gt;='Shortcut Lookup 2'!N$60,'Expenses (Assum. &amp; Calc.)'!$G24&lt;='Shortcut Lookup 2'!N$60),INDEX('Expenses (Assum. &amp; Calc.)'!$J$23:$J$37,ROWS($C$23:$C24),1)*2,IF(AND('Expenses (Assum. &amp; Calc.)'!$I24="Monthly",'Expenses (Assum. &amp; Calc.)'!$H24&gt;='Shortcut Lookup 2'!N$60,'Expenses (Assum. &amp; Calc.)'!$G24&lt;='Shortcut Lookup 2'!N$60),INDEX('Expenses (Assum. &amp; Calc.)'!$J$23:$J$37,ROWS($C$23:$C24),1),IF(AND('Expenses (Assum. &amp; Calc.)'!$I24="Quarterly",IFERROR(MOD(MONTH('Expenses (Assum. &amp; Calc.)'!$G24),3),0)=MOD(MONTH('Shortcut Lookup 2'!N$60),3),'Expenses (Assum. &amp; Calc.)'!$H24&gt;='Shortcut Lookup 2'!N$60,'Expenses (Assum. &amp; Calc.)'!$G24&lt;='Shortcut Lookup 2'!N$60),INDEX('Expenses (Assum. &amp; Calc.)'!$J$23:$J$37,ROWS($C$23:$C24),1),IF(AND('Expenses (Assum. &amp; Calc.)'!$I24="Semi-Annually",IFERROR(MOD(MONTH('Expenses (Assum. &amp; Calc.)'!$G24),6),0)=MOD(MONTH('Shortcut Lookup 2'!N$60),6),'Expenses (Assum. &amp; Calc.)'!$H24&gt;='Shortcut Lookup 2'!N$60,'Expenses (Assum. &amp; Calc.)'!$G24&lt;='Shortcut Lookup 2'!N$60),INDEX('Expenses (Assum. &amp; Calc.)'!$J$23:$J$37,ROWS($C$23:$C24),1),IF(AND('Expenses (Assum. &amp; Calc.)'!$I24="Yearly",IFERROR(MOD(MONTH('Expenses (Assum. &amp; Calc.)'!$G24),12),0)=MOD(MONTH('Shortcut Lookup 2'!N$60),12),'Expenses (Assum. &amp; Calc.)'!$H24&gt;='Shortcut Lookup 2'!N$60,'Expenses (Assum. &amp; Calc.)'!$G24&lt;='Shortcut Lookup 2'!N$60),INDEX('Expenses (Assum. &amp; Calc.)'!$J$23:$J$37,ROWS($C$23:$C24),1),0))))))))</f>
        <v>1000</v>
      </c>
      <c r="X24" s="472">
        <f>HLOOKUP('Shortcut Lookup 2'!O$59,'Expenses (Assum. &amp; Calc.)'!$P$22:$T$37,ROWS($C$23:$C24)+1,0)*IF(AND('Expenses (Assum. &amp; Calc.)'!$I24="One time",'Expenses (Assum. &amp; Calc.)'!$G24='Shortcut Lookup 2'!O$60),INDEX('Expenses (Assum. &amp; Calc.)'!$J$23:$J$37,ROWS($C$23:$C24),1),IF(AND('Expenses (Assum. &amp; Calc.)'!$I24="Daily",'Expenses (Assum. &amp; Calc.)'!$H24&gt;='Shortcut Lookup 2'!O$60,'Expenses (Assum. &amp; Calc.)'!$G24&lt;='Shortcut Lookup 2'!O$60),INDEX('Expenses (Assum. &amp; Calc.)'!$J$23:$J$37,ROWS($C$23:$C24),1)*X$22,IF(AND('Expenses (Assum. &amp; Calc.)'!$I24="Weekly",'Expenses (Assum. &amp; Calc.)'!$H24&gt;='Shortcut Lookup 2'!O$60,'Expenses (Assum. &amp; Calc.)'!$G24&lt;='Shortcut Lookup 2'!O$60),INDEX('Expenses (Assum. &amp; Calc.)'!$J$23:$J$37,ROWS($C$23:$C24),1)*4,IF(AND('Expenses (Assum. &amp; Calc.)'!$I24="Bi-Weekly",'Expenses (Assum. &amp; Calc.)'!$H24&gt;='Shortcut Lookup 2'!O$60,'Expenses (Assum. &amp; Calc.)'!$G24&lt;='Shortcut Lookup 2'!O$60),INDEX('Expenses (Assum. &amp; Calc.)'!$J$23:$J$37,ROWS($C$23:$C24),1)*2,IF(AND('Expenses (Assum. &amp; Calc.)'!$I24="Monthly",'Expenses (Assum. &amp; Calc.)'!$H24&gt;='Shortcut Lookup 2'!O$60,'Expenses (Assum. &amp; Calc.)'!$G24&lt;='Shortcut Lookup 2'!O$60),INDEX('Expenses (Assum. &amp; Calc.)'!$J$23:$J$37,ROWS($C$23:$C24),1),IF(AND('Expenses (Assum. &amp; Calc.)'!$I24="Quarterly",IFERROR(MOD(MONTH('Expenses (Assum. &amp; Calc.)'!$G24),3),0)=MOD(MONTH('Shortcut Lookup 2'!O$60),3),'Expenses (Assum. &amp; Calc.)'!$H24&gt;='Shortcut Lookup 2'!O$60,'Expenses (Assum. &amp; Calc.)'!$G24&lt;='Shortcut Lookup 2'!O$60),INDEX('Expenses (Assum. &amp; Calc.)'!$J$23:$J$37,ROWS($C$23:$C24),1),IF(AND('Expenses (Assum. &amp; Calc.)'!$I24="Semi-Annually",IFERROR(MOD(MONTH('Expenses (Assum. &amp; Calc.)'!$G24),6),0)=MOD(MONTH('Shortcut Lookup 2'!O$60),6),'Expenses (Assum. &amp; Calc.)'!$H24&gt;='Shortcut Lookup 2'!O$60,'Expenses (Assum. &amp; Calc.)'!$G24&lt;='Shortcut Lookup 2'!O$60),INDEX('Expenses (Assum. &amp; Calc.)'!$J$23:$J$37,ROWS($C$23:$C24),1),IF(AND('Expenses (Assum. &amp; Calc.)'!$I24="Yearly",IFERROR(MOD(MONTH('Expenses (Assum. &amp; Calc.)'!$G24),12),0)=MOD(MONTH('Shortcut Lookup 2'!O$60),12),'Expenses (Assum. &amp; Calc.)'!$H24&gt;='Shortcut Lookup 2'!O$60,'Expenses (Assum. &amp; Calc.)'!$G24&lt;='Shortcut Lookup 2'!O$60),INDEX('Expenses (Assum. &amp; Calc.)'!$J$23:$J$37,ROWS($C$23:$C24),1),0))))))))</f>
        <v>1000</v>
      </c>
      <c r="Y24" s="472">
        <f>HLOOKUP('Shortcut Lookup 2'!P$59,'Expenses (Assum. &amp; Calc.)'!$P$22:$T$37,ROWS($C$23:$C24)+1,0)*IF(AND('Expenses (Assum. &amp; Calc.)'!$I24="One time",'Expenses (Assum. &amp; Calc.)'!$G24='Shortcut Lookup 2'!P$60),INDEX('Expenses (Assum. &amp; Calc.)'!$J$23:$J$37,ROWS($C$23:$C24),1),IF(AND('Expenses (Assum. &amp; Calc.)'!$I24="Daily",'Expenses (Assum. &amp; Calc.)'!$H24&gt;='Shortcut Lookup 2'!P$60,'Expenses (Assum. &amp; Calc.)'!$G24&lt;='Shortcut Lookup 2'!P$60),INDEX('Expenses (Assum. &amp; Calc.)'!$J$23:$J$37,ROWS($C$23:$C24),1)*Y$22,IF(AND('Expenses (Assum. &amp; Calc.)'!$I24="Weekly",'Expenses (Assum. &amp; Calc.)'!$H24&gt;='Shortcut Lookup 2'!P$60,'Expenses (Assum. &amp; Calc.)'!$G24&lt;='Shortcut Lookup 2'!P$60),INDEX('Expenses (Assum. &amp; Calc.)'!$J$23:$J$37,ROWS($C$23:$C24),1)*4,IF(AND('Expenses (Assum. &amp; Calc.)'!$I24="Bi-Weekly",'Expenses (Assum. &amp; Calc.)'!$H24&gt;='Shortcut Lookup 2'!P$60,'Expenses (Assum. &amp; Calc.)'!$G24&lt;='Shortcut Lookup 2'!P$60),INDEX('Expenses (Assum. &amp; Calc.)'!$J$23:$J$37,ROWS($C$23:$C24),1)*2,IF(AND('Expenses (Assum. &amp; Calc.)'!$I24="Monthly",'Expenses (Assum. &amp; Calc.)'!$H24&gt;='Shortcut Lookup 2'!P$60,'Expenses (Assum. &amp; Calc.)'!$G24&lt;='Shortcut Lookup 2'!P$60),INDEX('Expenses (Assum. &amp; Calc.)'!$J$23:$J$37,ROWS($C$23:$C24),1),IF(AND('Expenses (Assum. &amp; Calc.)'!$I24="Quarterly",IFERROR(MOD(MONTH('Expenses (Assum. &amp; Calc.)'!$G24),3),0)=MOD(MONTH('Shortcut Lookup 2'!P$60),3),'Expenses (Assum. &amp; Calc.)'!$H24&gt;='Shortcut Lookup 2'!P$60,'Expenses (Assum. &amp; Calc.)'!$G24&lt;='Shortcut Lookup 2'!P$60),INDEX('Expenses (Assum. &amp; Calc.)'!$J$23:$J$37,ROWS($C$23:$C24),1),IF(AND('Expenses (Assum. &amp; Calc.)'!$I24="Semi-Annually",IFERROR(MOD(MONTH('Expenses (Assum. &amp; Calc.)'!$G24),6),0)=MOD(MONTH('Shortcut Lookup 2'!P$60),6),'Expenses (Assum. &amp; Calc.)'!$H24&gt;='Shortcut Lookup 2'!P$60,'Expenses (Assum. &amp; Calc.)'!$G24&lt;='Shortcut Lookup 2'!P$60),INDEX('Expenses (Assum. &amp; Calc.)'!$J$23:$J$37,ROWS($C$23:$C24),1),IF(AND('Expenses (Assum. &amp; Calc.)'!$I24="Yearly",IFERROR(MOD(MONTH('Expenses (Assum. &amp; Calc.)'!$G24),12),0)=MOD(MONTH('Shortcut Lookup 2'!P$60),12),'Expenses (Assum. &amp; Calc.)'!$H24&gt;='Shortcut Lookup 2'!P$60,'Expenses (Assum. &amp; Calc.)'!$G24&lt;='Shortcut Lookup 2'!P$60),INDEX('Expenses (Assum. &amp; Calc.)'!$J$23:$J$37,ROWS($C$23:$C24),1),0))))))))</f>
        <v>1000</v>
      </c>
      <c r="Z24" s="472">
        <f>HLOOKUP('Shortcut Lookup 2'!Q$59,'Expenses (Assum. &amp; Calc.)'!$P$22:$T$37,ROWS($C$23:$C24)+1,0)*IF(AND('Expenses (Assum. &amp; Calc.)'!$I24="One time",'Expenses (Assum. &amp; Calc.)'!$G24='Shortcut Lookup 2'!Q$60),INDEX('Expenses (Assum. &amp; Calc.)'!$J$23:$J$37,ROWS($C$23:$C24),1),IF(AND('Expenses (Assum. &amp; Calc.)'!$I24="Daily",'Expenses (Assum. &amp; Calc.)'!$H24&gt;='Shortcut Lookup 2'!Q$60,'Expenses (Assum. &amp; Calc.)'!$G24&lt;='Shortcut Lookup 2'!Q$60),INDEX('Expenses (Assum. &amp; Calc.)'!$J$23:$J$37,ROWS($C$23:$C24),1)*Z$22,IF(AND('Expenses (Assum. &amp; Calc.)'!$I24="Weekly",'Expenses (Assum. &amp; Calc.)'!$H24&gt;='Shortcut Lookup 2'!Q$60,'Expenses (Assum. &amp; Calc.)'!$G24&lt;='Shortcut Lookup 2'!Q$60),INDEX('Expenses (Assum. &amp; Calc.)'!$J$23:$J$37,ROWS($C$23:$C24),1)*4,IF(AND('Expenses (Assum. &amp; Calc.)'!$I24="Bi-Weekly",'Expenses (Assum. &amp; Calc.)'!$H24&gt;='Shortcut Lookup 2'!Q$60,'Expenses (Assum. &amp; Calc.)'!$G24&lt;='Shortcut Lookup 2'!Q$60),INDEX('Expenses (Assum. &amp; Calc.)'!$J$23:$J$37,ROWS($C$23:$C24),1)*2,IF(AND('Expenses (Assum. &amp; Calc.)'!$I24="Monthly",'Expenses (Assum. &amp; Calc.)'!$H24&gt;='Shortcut Lookup 2'!Q$60,'Expenses (Assum. &amp; Calc.)'!$G24&lt;='Shortcut Lookup 2'!Q$60),INDEX('Expenses (Assum. &amp; Calc.)'!$J$23:$J$37,ROWS($C$23:$C24),1),IF(AND('Expenses (Assum. &amp; Calc.)'!$I24="Quarterly",IFERROR(MOD(MONTH('Expenses (Assum. &amp; Calc.)'!$G24),3),0)=MOD(MONTH('Shortcut Lookup 2'!Q$60),3),'Expenses (Assum. &amp; Calc.)'!$H24&gt;='Shortcut Lookup 2'!Q$60,'Expenses (Assum. &amp; Calc.)'!$G24&lt;='Shortcut Lookup 2'!Q$60),INDEX('Expenses (Assum. &amp; Calc.)'!$J$23:$J$37,ROWS($C$23:$C24),1),IF(AND('Expenses (Assum. &amp; Calc.)'!$I24="Semi-Annually",IFERROR(MOD(MONTH('Expenses (Assum. &amp; Calc.)'!$G24),6),0)=MOD(MONTH('Shortcut Lookup 2'!Q$60),6),'Expenses (Assum. &amp; Calc.)'!$H24&gt;='Shortcut Lookup 2'!Q$60,'Expenses (Assum. &amp; Calc.)'!$G24&lt;='Shortcut Lookup 2'!Q$60),INDEX('Expenses (Assum. &amp; Calc.)'!$J$23:$J$37,ROWS($C$23:$C24),1),IF(AND('Expenses (Assum. &amp; Calc.)'!$I24="Yearly",IFERROR(MOD(MONTH('Expenses (Assum. &amp; Calc.)'!$G24),12),0)=MOD(MONTH('Shortcut Lookup 2'!Q$60),12),'Expenses (Assum. &amp; Calc.)'!$H24&gt;='Shortcut Lookup 2'!Q$60,'Expenses (Assum. &amp; Calc.)'!$G24&lt;='Shortcut Lookup 2'!Q$60),INDEX('Expenses (Assum. &amp; Calc.)'!$J$23:$J$37,ROWS($C$23:$C24),1),0))))))))</f>
        <v>1000</v>
      </c>
      <c r="AA24" s="472">
        <f>HLOOKUP('Shortcut Lookup 2'!R$59,'Expenses (Assum. &amp; Calc.)'!$P$22:$T$37,ROWS($C$23:$C24)+1,0)*IF(AND('Expenses (Assum. &amp; Calc.)'!$I24="One time",'Expenses (Assum. &amp; Calc.)'!$G24='Shortcut Lookup 2'!R$60),INDEX('Expenses (Assum. &amp; Calc.)'!$J$23:$J$37,ROWS($C$23:$C24),1),IF(AND('Expenses (Assum. &amp; Calc.)'!$I24="Daily",'Expenses (Assum. &amp; Calc.)'!$H24&gt;='Shortcut Lookup 2'!R$60,'Expenses (Assum. &amp; Calc.)'!$G24&lt;='Shortcut Lookup 2'!R$60),INDEX('Expenses (Assum. &amp; Calc.)'!$J$23:$J$37,ROWS($C$23:$C24),1)*AA$22,IF(AND('Expenses (Assum. &amp; Calc.)'!$I24="Weekly",'Expenses (Assum. &amp; Calc.)'!$H24&gt;='Shortcut Lookup 2'!R$60,'Expenses (Assum. &amp; Calc.)'!$G24&lt;='Shortcut Lookup 2'!R$60),INDEX('Expenses (Assum. &amp; Calc.)'!$J$23:$J$37,ROWS($C$23:$C24),1)*4,IF(AND('Expenses (Assum. &amp; Calc.)'!$I24="Bi-Weekly",'Expenses (Assum. &amp; Calc.)'!$H24&gt;='Shortcut Lookup 2'!R$60,'Expenses (Assum. &amp; Calc.)'!$G24&lt;='Shortcut Lookup 2'!R$60),INDEX('Expenses (Assum. &amp; Calc.)'!$J$23:$J$37,ROWS($C$23:$C24),1)*2,IF(AND('Expenses (Assum. &amp; Calc.)'!$I24="Monthly",'Expenses (Assum. &amp; Calc.)'!$H24&gt;='Shortcut Lookup 2'!R$60,'Expenses (Assum. &amp; Calc.)'!$G24&lt;='Shortcut Lookup 2'!R$60),INDEX('Expenses (Assum. &amp; Calc.)'!$J$23:$J$37,ROWS($C$23:$C24),1),IF(AND('Expenses (Assum. &amp; Calc.)'!$I24="Quarterly",IFERROR(MOD(MONTH('Expenses (Assum. &amp; Calc.)'!$G24),3),0)=MOD(MONTH('Shortcut Lookup 2'!R$60),3),'Expenses (Assum. &amp; Calc.)'!$H24&gt;='Shortcut Lookup 2'!R$60,'Expenses (Assum. &amp; Calc.)'!$G24&lt;='Shortcut Lookup 2'!R$60),INDEX('Expenses (Assum. &amp; Calc.)'!$J$23:$J$37,ROWS($C$23:$C24),1),IF(AND('Expenses (Assum. &amp; Calc.)'!$I24="Semi-Annually",IFERROR(MOD(MONTH('Expenses (Assum. &amp; Calc.)'!$G24),6),0)=MOD(MONTH('Shortcut Lookup 2'!R$60),6),'Expenses (Assum. &amp; Calc.)'!$H24&gt;='Shortcut Lookup 2'!R$60,'Expenses (Assum. &amp; Calc.)'!$G24&lt;='Shortcut Lookup 2'!R$60),INDEX('Expenses (Assum. &amp; Calc.)'!$J$23:$J$37,ROWS($C$23:$C24),1),IF(AND('Expenses (Assum. &amp; Calc.)'!$I24="Yearly",IFERROR(MOD(MONTH('Expenses (Assum. &amp; Calc.)'!$G24),12),0)=MOD(MONTH('Shortcut Lookup 2'!R$60),12),'Expenses (Assum. &amp; Calc.)'!$H24&gt;='Shortcut Lookup 2'!R$60,'Expenses (Assum. &amp; Calc.)'!$G24&lt;='Shortcut Lookup 2'!R$60),INDEX('Expenses (Assum. &amp; Calc.)'!$J$23:$J$37,ROWS($C$23:$C24),1),0))))))))</f>
        <v>1000</v>
      </c>
      <c r="AB24" s="472">
        <f>HLOOKUP('Shortcut Lookup 2'!S$59,'Expenses (Assum. &amp; Calc.)'!$P$22:$T$37,ROWS($C$23:$C24)+1,0)*IF(AND('Expenses (Assum. &amp; Calc.)'!$I24="One time",'Expenses (Assum. &amp; Calc.)'!$G24='Shortcut Lookup 2'!S$60),INDEX('Expenses (Assum. &amp; Calc.)'!$J$23:$J$37,ROWS($C$23:$C24),1),IF(AND('Expenses (Assum. &amp; Calc.)'!$I24="Daily",'Expenses (Assum. &amp; Calc.)'!$H24&gt;='Shortcut Lookup 2'!S$60,'Expenses (Assum. &amp; Calc.)'!$G24&lt;='Shortcut Lookup 2'!S$60),INDEX('Expenses (Assum. &amp; Calc.)'!$J$23:$J$37,ROWS($C$23:$C24),1)*AB$22,IF(AND('Expenses (Assum. &amp; Calc.)'!$I24="Weekly",'Expenses (Assum. &amp; Calc.)'!$H24&gt;='Shortcut Lookup 2'!S$60,'Expenses (Assum. &amp; Calc.)'!$G24&lt;='Shortcut Lookup 2'!S$60),INDEX('Expenses (Assum. &amp; Calc.)'!$J$23:$J$37,ROWS($C$23:$C24),1)*4,IF(AND('Expenses (Assum. &amp; Calc.)'!$I24="Bi-Weekly",'Expenses (Assum. &amp; Calc.)'!$H24&gt;='Shortcut Lookup 2'!S$60,'Expenses (Assum. &amp; Calc.)'!$G24&lt;='Shortcut Lookup 2'!S$60),INDEX('Expenses (Assum. &amp; Calc.)'!$J$23:$J$37,ROWS($C$23:$C24),1)*2,IF(AND('Expenses (Assum. &amp; Calc.)'!$I24="Monthly",'Expenses (Assum. &amp; Calc.)'!$H24&gt;='Shortcut Lookup 2'!S$60,'Expenses (Assum. &amp; Calc.)'!$G24&lt;='Shortcut Lookup 2'!S$60),INDEX('Expenses (Assum. &amp; Calc.)'!$J$23:$J$37,ROWS($C$23:$C24),1),IF(AND('Expenses (Assum. &amp; Calc.)'!$I24="Quarterly",IFERROR(MOD(MONTH('Expenses (Assum. &amp; Calc.)'!$G24),3),0)=MOD(MONTH('Shortcut Lookup 2'!S$60),3),'Expenses (Assum. &amp; Calc.)'!$H24&gt;='Shortcut Lookup 2'!S$60,'Expenses (Assum. &amp; Calc.)'!$G24&lt;='Shortcut Lookup 2'!S$60),INDEX('Expenses (Assum. &amp; Calc.)'!$J$23:$J$37,ROWS($C$23:$C24),1),IF(AND('Expenses (Assum. &amp; Calc.)'!$I24="Semi-Annually",IFERROR(MOD(MONTH('Expenses (Assum. &amp; Calc.)'!$G24),6),0)=MOD(MONTH('Shortcut Lookup 2'!S$60),6),'Expenses (Assum. &amp; Calc.)'!$H24&gt;='Shortcut Lookup 2'!S$60,'Expenses (Assum. &amp; Calc.)'!$G24&lt;='Shortcut Lookup 2'!S$60),INDEX('Expenses (Assum. &amp; Calc.)'!$J$23:$J$37,ROWS($C$23:$C24),1),IF(AND('Expenses (Assum. &amp; Calc.)'!$I24="Yearly",IFERROR(MOD(MONTH('Expenses (Assum. &amp; Calc.)'!$G24),12),0)=MOD(MONTH('Shortcut Lookup 2'!S$60),12),'Expenses (Assum. &amp; Calc.)'!$H24&gt;='Shortcut Lookup 2'!S$60,'Expenses (Assum. &amp; Calc.)'!$G24&lt;='Shortcut Lookup 2'!S$60),INDEX('Expenses (Assum. &amp; Calc.)'!$J$23:$J$37,ROWS($C$23:$C24),1),0))))))))</f>
        <v>1000</v>
      </c>
      <c r="AC24" s="472">
        <f>HLOOKUP('Shortcut Lookup 2'!T$59,'Expenses (Assum. &amp; Calc.)'!$P$22:$T$37,ROWS($C$23:$C24)+1,0)*IF(AND('Expenses (Assum. &amp; Calc.)'!$I24="One time",'Expenses (Assum. &amp; Calc.)'!$G24='Shortcut Lookup 2'!T$60),INDEX('Expenses (Assum. &amp; Calc.)'!$J$23:$J$37,ROWS($C$23:$C24),1),IF(AND('Expenses (Assum. &amp; Calc.)'!$I24="Daily",'Expenses (Assum. &amp; Calc.)'!$H24&gt;='Shortcut Lookup 2'!T$60,'Expenses (Assum. &amp; Calc.)'!$G24&lt;='Shortcut Lookup 2'!T$60),INDEX('Expenses (Assum. &amp; Calc.)'!$J$23:$J$37,ROWS($C$23:$C24),1)*AC$22,IF(AND('Expenses (Assum. &amp; Calc.)'!$I24="Weekly",'Expenses (Assum. &amp; Calc.)'!$H24&gt;='Shortcut Lookup 2'!T$60,'Expenses (Assum. &amp; Calc.)'!$G24&lt;='Shortcut Lookup 2'!T$60),INDEX('Expenses (Assum. &amp; Calc.)'!$J$23:$J$37,ROWS($C$23:$C24),1)*4,IF(AND('Expenses (Assum. &amp; Calc.)'!$I24="Bi-Weekly",'Expenses (Assum. &amp; Calc.)'!$H24&gt;='Shortcut Lookup 2'!T$60,'Expenses (Assum. &amp; Calc.)'!$G24&lt;='Shortcut Lookup 2'!T$60),INDEX('Expenses (Assum. &amp; Calc.)'!$J$23:$J$37,ROWS($C$23:$C24),1)*2,IF(AND('Expenses (Assum. &amp; Calc.)'!$I24="Monthly",'Expenses (Assum. &amp; Calc.)'!$H24&gt;='Shortcut Lookup 2'!T$60,'Expenses (Assum. &amp; Calc.)'!$G24&lt;='Shortcut Lookup 2'!T$60),INDEX('Expenses (Assum. &amp; Calc.)'!$J$23:$J$37,ROWS($C$23:$C24),1),IF(AND('Expenses (Assum. &amp; Calc.)'!$I24="Quarterly",IFERROR(MOD(MONTH('Expenses (Assum. &amp; Calc.)'!$G24),3),0)=MOD(MONTH('Shortcut Lookup 2'!T$60),3),'Expenses (Assum. &amp; Calc.)'!$H24&gt;='Shortcut Lookup 2'!T$60,'Expenses (Assum. &amp; Calc.)'!$G24&lt;='Shortcut Lookup 2'!T$60),INDEX('Expenses (Assum. &amp; Calc.)'!$J$23:$J$37,ROWS($C$23:$C24),1),IF(AND('Expenses (Assum. &amp; Calc.)'!$I24="Semi-Annually",IFERROR(MOD(MONTH('Expenses (Assum. &amp; Calc.)'!$G24),6),0)=MOD(MONTH('Shortcut Lookup 2'!T$60),6),'Expenses (Assum. &amp; Calc.)'!$H24&gt;='Shortcut Lookup 2'!T$60,'Expenses (Assum. &amp; Calc.)'!$G24&lt;='Shortcut Lookup 2'!T$60),INDEX('Expenses (Assum. &amp; Calc.)'!$J$23:$J$37,ROWS($C$23:$C24),1),IF(AND('Expenses (Assum. &amp; Calc.)'!$I24="Yearly",IFERROR(MOD(MONTH('Expenses (Assum. &amp; Calc.)'!$G24),12),0)=MOD(MONTH('Shortcut Lookup 2'!T$60),12),'Expenses (Assum. &amp; Calc.)'!$H24&gt;='Shortcut Lookup 2'!T$60,'Expenses (Assum. &amp; Calc.)'!$G24&lt;='Shortcut Lookup 2'!T$60),INDEX('Expenses (Assum. &amp; Calc.)'!$J$23:$J$37,ROWS($C$23:$C24),1),0))))))))</f>
        <v>1000</v>
      </c>
      <c r="AD24" s="472">
        <f>HLOOKUP('Shortcut Lookup 2'!U$59,'Expenses (Assum. &amp; Calc.)'!$P$22:$T$37,ROWS($C$23:$C24)+1,0)*IF(AND('Expenses (Assum. &amp; Calc.)'!$I24="One time",'Expenses (Assum. &amp; Calc.)'!$G24='Shortcut Lookup 2'!U$60),INDEX('Expenses (Assum. &amp; Calc.)'!$J$23:$J$37,ROWS($C$23:$C24),1),IF(AND('Expenses (Assum. &amp; Calc.)'!$I24="Daily",'Expenses (Assum. &amp; Calc.)'!$H24&gt;='Shortcut Lookup 2'!U$60,'Expenses (Assum. &amp; Calc.)'!$G24&lt;='Shortcut Lookup 2'!U$60),INDEX('Expenses (Assum. &amp; Calc.)'!$J$23:$J$37,ROWS($C$23:$C24),1)*AD$22,IF(AND('Expenses (Assum. &amp; Calc.)'!$I24="Weekly",'Expenses (Assum. &amp; Calc.)'!$H24&gt;='Shortcut Lookup 2'!U$60,'Expenses (Assum. &amp; Calc.)'!$G24&lt;='Shortcut Lookup 2'!U$60),INDEX('Expenses (Assum. &amp; Calc.)'!$J$23:$J$37,ROWS($C$23:$C24),1)*4,IF(AND('Expenses (Assum. &amp; Calc.)'!$I24="Bi-Weekly",'Expenses (Assum. &amp; Calc.)'!$H24&gt;='Shortcut Lookup 2'!U$60,'Expenses (Assum. &amp; Calc.)'!$G24&lt;='Shortcut Lookup 2'!U$60),INDEX('Expenses (Assum. &amp; Calc.)'!$J$23:$J$37,ROWS($C$23:$C24),1)*2,IF(AND('Expenses (Assum. &amp; Calc.)'!$I24="Monthly",'Expenses (Assum. &amp; Calc.)'!$H24&gt;='Shortcut Lookup 2'!U$60,'Expenses (Assum. &amp; Calc.)'!$G24&lt;='Shortcut Lookup 2'!U$60),INDEX('Expenses (Assum. &amp; Calc.)'!$J$23:$J$37,ROWS($C$23:$C24),1),IF(AND('Expenses (Assum. &amp; Calc.)'!$I24="Quarterly",IFERROR(MOD(MONTH('Expenses (Assum. &amp; Calc.)'!$G24),3),0)=MOD(MONTH('Shortcut Lookup 2'!U$60),3),'Expenses (Assum. &amp; Calc.)'!$H24&gt;='Shortcut Lookup 2'!U$60,'Expenses (Assum. &amp; Calc.)'!$G24&lt;='Shortcut Lookup 2'!U$60),INDEX('Expenses (Assum. &amp; Calc.)'!$J$23:$J$37,ROWS($C$23:$C24),1),IF(AND('Expenses (Assum. &amp; Calc.)'!$I24="Semi-Annually",IFERROR(MOD(MONTH('Expenses (Assum. &amp; Calc.)'!$G24),6),0)=MOD(MONTH('Shortcut Lookup 2'!U$60),6),'Expenses (Assum. &amp; Calc.)'!$H24&gt;='Shortcut Lookup 2'!U$60,'Expenses (Assum. &amp; Calc.)'!$G24&lt;='Shortcut Lookup 2'!U$60),INDEX('Expenses (Assum. &amp; Calc.)'!$J$23:$J$37,ROWS($C$23:$C24),1),IF(AND('Expenses (Assum. &amp; Calc.)'!$I24="Yearly",IFERROR(MOD(MONTH('Expenses (Assum. &amp; Calc.)'!$G24),12),0)=MOD(MONTH('Shortcut Lookup 2'!U$60),12),'Expenses (Assum. &amp; Calc.)'!$H24&gt;='Shortcut Lookup 2'!U$60,'Expenses (Assum. &amp; Calc.)'!$G24&lt;='Shortcut Lookup 2'!U$60),INDEX('Expenses (Assum. &amp; Calc.)'!$J$23:$J$37,ROWS($C$23:$C24),1),0))))))))</f>
        <v>1000</v>
      </c>
      <c r="AE24" s="472">
        <f>HLOOKUP('Shortcut Lookup 2'!V$59,'Expenses (Assum. &amp; Calc.)'!$P$22:$T$37,ROWS($C$23:$C24)+1,0)*IF(AND('Expenses (Assum. &amp; Calc.)'!$I24="One time",'Expenses (Assum. &amp; Calc.)'!$G24='Shortcut Lookup 2'!V$60),INDEX('Expenses (Assum. &amp; Calc.)'!$J$23:$J$37,ROWS($C$23:$C24),1),IF(AND('Expenses (Assum. &amp; Calc.)'!$I24="Daily",'Expenses (Assum. &amp; Calc.)'!$H24&gt;='Shortcut Lookup 2'!V$60,'Expenses (Assum. &amp; Calc.)'!$G24&lt;='Shortcut Lookup 2'!V$60),INDEX('Expenses (Assum. &amp; Calc.)'!$J$23:$J$37,ROWS($C$23:$C24),1)*AE$22,IF(AND('Expenses (Assum. &amp; Calc.)'!$I24="Weekly",'Expenses (Assum. &amp; Calc.)'!$H24&gt;='Shortcut Lookup 2'!V$60,'Expenses (Assum. &amp; Calc.)'!$G24&lt;='Shortcut Lookup 2'!V$60),INDEX('Expenses (Assum. &amp; Calc.)'!$J$23:$J$37,ROWS($C$23:$C24),1)*4,IF(AND('Expenses (Assum. &amp; Calc.)'!$I24="Bi-Weekly",'Expenses (Assum. &amp; Calc.)'!$H24&gt;='Shortcut Lookup 2'!V$60,'Expenses (Assum. &amp; Calc.)'!$G24&lt;='Shortcut Lookup 2'!V$60),INDEX('Expenses (Assum. &amp; Calc.)'!$J$23:$J$37,ROWS($C$23:$C24),1)*2,IF(AND('Expenses (Assum. &amp; Calc.)'!$I24="Monthly",'Expenses (Assum. &amp; Calc.)'!$H24&gt;='Shortcut Lookup 2'!V$60,'Expenses (Assum. &amp; Calc.)'!$G24&lt;='Shortcut Lookup 2'!V$60),INDEX('Expenses (Assum. &amp; Calc.)'!$J$23:$J$37,ROWS($C$23:$C24),1),IF(AND('Expenses (Assum. &amp; Calc.)'!$I24="Quarterly",IFERROR(MOD(MONTH('Expenses (Assum. &amp; Calc.)'!$G24),3),0)=MOD(MONTH('Shortcut Lookup 2'!V$60),3),'Expenses (Assum. &amp; Calc.)'!$H24&gt;='Shortcut Lookup 2'!V$60,'Expenses (Assum. &amp; Calc.)'!$G24&lt;='Shortcut Lookup 2'!V$60),INDEX('Expenses (Assum. &amp; Calc.)'!$J$23:$J$37,ROWS($C$23:$C24),1),IF(AND('Expenses (Assum. &amp; Calc.)'!$I24="Semi-Annually",IFERROR(MOD(MONTH('Expenses (Assum. &amp; Calc.)'!$G24),6),0)=MOD(MONTH('Shortcut Lookup 2'!V$60),6),'Expenses (Assum. &amp; Calc.)'!$H24&gt;='Shortcut Lookup 2'!V$60,'Expenses (Assum. &amp; Calc.)'!$G24&lt;='Shortcut Lookup 2'!V$60),INDEX('Expenses (Assum. &amp; Calc.)'!$J$23:$J$37,ROWS($C$23:$C24),1),IF(AND('Expenses (Assum. &amp; Calc.)'!$I24="Yearly",IFERROR(MOD(MONTH('Expenses (Assum. &amp; Calc.)'!$G24),12),0)=MOD(MONTH('Shortcut Lookup 2'!V$60),12),'Expenses (Assum. &amp; Calc.)'!$H24&gt;='Shortcut Lookup 2'!V$60,'Expenses (Assum. &amp; Calc.)'!$G24&lt;='Shortcut Lookup 2'!V$60),INDEX('Expenses (Assum. &amp; Calc.)'!$J$23:$J$37,ROWS($C$23:$C24),1),0))))))))</f>
        <v>1000</v>
      </c>
      <c r="AF24" s="472">
        <f>HLOOKUP('Shortcut Lookup 2'!W$59,'Expenses (Assum. &amp; Calc.)'!$P$22:$T$37,ROWS($C$23:$C24)+1,0)*IF(AND('Expenses (Assum. &amp; Calc.)'!$I24="One time",'Expenses (Assum. &amp; Calc.)'!$G24='Shortcut Lookup 2'!W$60),INDEX('Expenses (Assum. &amp; Calc.)'!$J$23:$J$37,ROWS($C$23:$C24),1),IF(AND('Expenses (Assum. &amp; Calc.)'!$I24="Daily",'Expenses (Assum. &amp; Calc.)'!$H24&gt;='Shortcut Lookup 2'!W$60,'Expenses (Assum. &amp; Calc.)'!$G24&lt;='Shortcut Lookup 2'!W$60),INDEX('Expenses (Assum. &amp; Calc.)'!$J$23:$J$37,ROWS($C$23:$C24),1)*AF$22,IF(AND('Expenses (Assum. &amp; Calc.)'!$I24="Weekly",'Expenses (Assum. &amp; Calc.)'!$H24&gt;='Shortcut Lookup 2'!W$60,'Expenses (Assum. &amp; Calc.)'!$G24&lt;='Shortcut Lookup 2'!W$60),INDEX('Expenses (Assum. &amp; Calc.)'!$J$23:$J$37,ROWS($C$23:$C24),1)*4,IF(AND('Expenses (Assum. &amp; Calc.)'!$I24="Bi-Weekly",'Expenses (Assum. &amp; Calc.)'!$H24&gt;='Shortcut Lookup 2'!W$60,'Expenses (Assum. &amp; Calc.)'!$G24&lt;='Shortcut Lookup 2'!W$60),INDEX('Expenses (Assum. &amp; Calc.)'!$J$23:$J$37,ROWS($C$23:$C24),1)*2,IF(AND('Expenses (Assum. &amp; Calc.)'!$I24="Monthly",'Expenses (Assum. &amp; Calc.)'!$H24&gt;='Shortcut Lookup 2'!W$60,'Expenses (Assum. &amp; Calc.)'!$G24&lt;='Shortcut Lookup 2'!W$60),INDEX('Expenses (Assum. &amp; Calc.)'!$J$23:$J$37,ROWS($C$23:$C24),1),IF(AND('Expenses (Assum. &amp; Calc.)'!$I24="Quarterly",IFERROR(MOD(MONTH('Expenses (Assum. &amp; Calc.)'!$G24),3),0)=MOD(MONTH('Shortcut Lookup 2'!W$60),3),'Expenses (Assum. &amp; Calc.)'!$H24&gt;='Shortcut Lookup 2'!W$60,'Expenses (Assum. &amp; Calc.)'!$G24&lt;='Shortcut Lookup 2'!W$60),INDEX('Expenses (Assum. &amp; Calc.)'!$J$23:$J$37,ROWS($C$23:$C24),1),IF(AND('Expenses (Assum. &amp; Calc.)'!$I24="Semi-Annually",IFERROR(MOD(MONTH('Expenses (Assum. &amp; Calc.)'!$G24),6),0)=MOD(MONTH('Shortcut Lookup 2'!W$60),6),'Expenses (Assum. &amp; Calc.)'!$H24&gt;='Shortcut Lookup 2'!W$60,'Expenses (Assum. &amp; Calc.)'!$G24&lt;='Shortcut Lookup 2'!W$60),INDEX('Expenses (Assum. &amp; Calc.)'!$J$23:$J$37,ROWS($C$23:$C24),1),IF(AND('Expenses (Assum. &amp; Calc.)'!$I24="Yearly",IFERROR(MOD(MONTH('Expenses (Assum. &amp; Calc.)'!$G24),12),0)=MOD(MONTH('Shortcut Lookup 2'!W$60),12),'Expenses (Assum. &amp; Calc.)'!$H24&gt;='Shortcut Lookup 2'!W$60,'Expenses (Assum. &amp; Calc.)'!$G24&lt;='Shortcut Lookup 2'!W$60),INDEX('Expenses (Assum. &amp; Calc.)'!$J$23:$J$37,ROWS($C$23:$C24),1),0))))))))</f>
        <v>1000</v>
      </c>
      <c r="AG24" s="472">
        <f>HLOOKUP('Shortcut Lookup 2'!X$59,'Expenses (Assum. &amp; Calc.)'!$P$22:$T$37,ROWS($C$23:$C24)+1,0)*IF(AND('Expenses (Assum. &amp; Calc.)'!$I24="One time",'Expenses (Assum. &amp; Calc.)'!$G24='Shortcut Lookup 2'!X$60),INDEX('Expenses (Assum. &amp; Calc.)'!$J$23:$J$37,ROWS($C$23:$C24),1),IF(AND('Expenses (Assum. &amp; Calc.)'!$I24="Daily",'Expenses (Assum. &amp; Calc.)'!$H24&gt;='Shortcut Lookup 2'!X$60,'Expenses (Assum. &amp; Calc.)'!$G24&lt;='Shortcut Lookup 2'!X$60),INDEX('Expenses (Assum. &amp; Calc.)'!$J$23:$J$37,ROWS($C$23:$C24),1)*AG$22,IF(AND('Expenses (Assum. &amp; Calc.)'!$I24="Weekly",'Expenses (Assum. &amp; Calc.)'!$H24&gt;='Shortcut Lookup 2'!X$60,'Expenses (Assum. &amp; Calc.)'!$G24&lt;='Shortcut Lookup 2'!X$60),INDEX('Expenses (Assum. &amp; Calc.)'!$J$23:$J$37,ROWS($C$23:$C24),1)*4,IF(AND('Expenses (Assum. &amp; Calc.)'!$I24="Bi-Weekly",'Expenses (Assum. &amp; Calc.)'!$H24&gt;='Shortcut Lookup 2'!X$60,'Expenses (Assum. &amp; Calc.)'!$G24&lt;='Shortcut Lookup 2'!X$60),INDEX('Expenses (Assum. &amp; Calc.)'!$J$23:$J$37,ROWS($C$23:$C24),1)*2,IF(AND('Expenses (Assum. &amp; Calc.)'!$I24="Monthly",'Expenses (Assum. &amp; Calc.)'!$H24&gt;='Shortcut Lookup 2'!X$60,'Expenses (Assum. &amp; Calc.)'!$G24&lt;='Shortcut Lookup 2'!X$60),INDEX('Expenses (Assum. &amp; Calc.)'!$J$23:$J$37,ROWS($C$23:$C24),1),IF(AND('Expenses (Assum. &amp; Calc.)'!$I24="Quarterly",IFERROR(MOD(MONTH('Expenses (Assum. &amp; Calc.)'!$G24),3),0)=MOD(MONTH('Shortcut Lookup 2'!X$60),3),'Expenses (Assum. &amp; Calc.)'!$H24&gt;='Shortcut Lookup 2'!X$60,'Expenses (Assum. &amp; Calc.)'!$G24&lt;='Shortcut Lookup 2'!X$60),INDEX('Expenses (Assum. &amp; Calc.)'!$J$23:$J$37,ROWS($C$23:$C24),1),IF(AND('Expenses (Assum. &amp; Calc.)'!$I24="Semi-Annually",IFERROR(MOD(MONTH('Expenses (Assum. &amp; Calc.)'!$G24),6),0)=MOD(MONTH('Shortcut Lookup 2'!X$60),6),'Expenses (Assum. &amp; Calc.)'!$H24&gt;='Shortcut Lookup 2'!X$60,'Expenses (Assum. &amp; Calc.)'!$G24&lt;='Shortcut Lookup 2'!X$60),INDEX('Expenses (Assum. &amp; Calc.)'!$J$23:$J$37,ROWS($C$23:$C24),1),IF(AND('Expenses (Assum. &amp; Calc.)'!$I24="Yearly",IFERROR(MOD(MONTH('Expenses (Assum. &amp; Calc.)'!$G24),12),0)=MOD(MONTH('Shortcut Lookup 2'!X$60),12),'Expenses (Assum. &amp; Calc.)'!$H24&gt;='Shortcut Lookup 2'!X$60,'Expenses (Assum. &amp; Calc.)'!$G24&lt;='Shortcut Lookup 2'!X$60),INDEX('Expenses (Assum. &amp; Calc.)'!$J$23:$J$37,ROWS($C$23:$C24),1),0))))))))</f>
        <v>1010</v>
      </c>
      <c r="AH24" s="472">
        <f>HLOOKUP('Shortcut Lookup 2'!Y$59,'Expenses (Assum. &amp; Calc.)'!$P$22:$T$37,ROWS($C$23:$C24)+1,0)*IF(AND('Expenses (Assum. &amp; Calc.)'!$I24="One time",'Expenses (Assum. &amp; Calc.)'!$G24='Shortcut Lookup 2'!Y$60),INDEX('Expenses (Assum. &amp; Calc.)'!$J$23:$J$37,ROWS($C$23:$C24),1),IF(AND('Expenses (Assum. &amp; Calc.)'!$I24="Daily",'Expenses (Assum. &amp; Calc.)'!$H24&gt;='Shortcut Lookup 2'!Y$60,'Expenses (Assum. &amp; Calc.)'!$G24&lt;='Shortcut Lookup 2'!Y$60),INDEX('Expenses (Assum. &amp; Calc.)'!$J$23:$J$37,ROWS($C$23:$C24),1)*AH$22,IF(AND('Expenses (Assum. &amp; Calc.)'!$I24="Weekly",'Expenses (Assum. &amp; Calc.)'!$H24&gt;='Shortcut Lookup 2'!Y$60,'Expenses (Assum. &amp; Calc.)'!$G24&lt;='Shortcut Lookup 2'!Y$60),INDEX('Expenses (Assum. &amp; Calc.)'!$J$23:$J$37,ROWS($C$23:$C24),1)*4,IF(AND('Expenses (Assum. &amp; Calc.)'!$I24="Bi-Weekly",'Expenses (Assum. &amp; Calc.)'!$H24&gt;='Shortcut Lookup 2'!Y$60,'Expenses (Assum. &amp; Calc.)'!$G24&lt;='Shortcut Lookup 2'!Y$60),INDEX('Expenses (Assum. &amp; Calc.)'!$J$23:$J$37,ROWS($C$23:$C24),1)*2,IF(AND('Expenses (Assum. &amp; Calc.)'!$I24="Monthly",'Expenses (Assum. &amp; Calc.)'!$H24&gt;='Shortcut Lookup 2'!Y$60,'Expenses (Assum. &amp; Calc.)'!$G24&lt;='Shortcut Lookup 2'!Y$60),INDEX('Expenses (Assum. &amp; Calc.)'!$J$23:$J$37,ROWS($C$23:$C24),1),IF(AND('Expenses (Assum. &amp; Calc.)'!$I24="Quarterly",IFERROR(MOD(MONTH('Expenses (Assum. &amp; Calc.)'!$G24),3),0)=MOD(MONTH('Shortcut Lookup 2'!Y$60),3),'Expenses (Assum. &amp; Calc.)'!$H24&gt;='Shortcut Lookup 2'!Y$60,'Expenses (Assum. &amp; Calc.)'!$G24&lt;='Shortcut Lookup 2'!Y$60),INDEX('Expenses (Assum. &amp; Calc.)'!$J$23:$J$37,ROWS($C$23:$C24),1),IF(AND('Expenses (Assum. &amp; Calc.)'!$I24="Semi-Annually",IFERROR(MOD(MONTH('Expenses (Assum. &amp; Calc.)'!$G24),6),0)=MOD(MONTH('Shortcut Lookup 2'!Y$60),6),'Expenses (Assum. &amp; Calc.)'!$H24&gt;='Shortcut Lookup 2'!Y$60,'Expenses (Assum. &amp; Calc.)'!$G24&lt;='Shortcut Lookup 2'!Y$60),INDEX('Expenses (Assum. &amp; Calc.)'!$J$23:$J$37,ROWS($C$23:$C24),1),IF(AND('Expenses (Assum. &amp; Calc.)'!$I24="Yearly",IFERROR(MOD(MONTH('Expenses (Assum. &amp; Calc.)'!$G24),12),0)=MOD(MONTH('Shortcut Lookup 2'!Y$60),12),'Expenses (Assum. &amp; Calc.)'!$H24&gt;='Shortcut Lookup 2'!Y$60,'Expenses (Assum. &amp; Calc.)'!$G24&lt;='Shortcut Lookup 2'!Y$60),INDEX('Expenses (Assum. &amp; Calc.)'!$J$23:$J$37,ROWS($C$23:$C24),1),0))))))))</f>
        <v>1010</v>
      </c>
      <c r="AI24" s="472">
        <f>HLOOKUP('Shortcut Lookup 2'!Z$59,'Expenses (Assum. &amp; Calc.)'!$P$22:$T$37,ROWS($C$23:$C24)+1,0)*IF(AND('Expenses (Assum. &amp; Calc.)'!$I24="One time",'Expenses (Assum. &amp; Calc.)'!$G24='Shortcut Lookup 2'!Z$60),INDEX('Expenses (Assum. &amp; Calc.)'!$J$23:$J$37,ROWS($C$23:$C24),1),IF(AND('Expenses (Assum. &amp; Calc.)'!$I24="Daily",'Expenses (Assum. &amp; Calc.)'!$H24&gt;='Shortcut Lookup 2'!Z$60,'Expenses (Assum. &amp; Calc.)'!$G24&lt;='Shortcut Lookup 2'!Z$60),INDEX('Expenses (Assum. &amp; Calc.)'!$J$23:$J$37,ROWS($C$23:$C24),1)*AI$22,IF(AND('Expenses (Assum. &amp; Calc.)'!$I24="Weekly",'Expenses (Assum. &amp; Calc.)'!$H24&gt;='Shortcut Lookup 2'!Z$60,'Expenses (Assum. &amp; Calc.)'!$G24&lt;='Shortcut Lookup 2'!Z$60),INDEX('Expenses (Assum. &amp; Calc.)'!$J$23:$J$37,ROWS($C$23:$C24),1)*4,IF(AND('Expenses (Assum. &amp; Calc.)'!$I24="Bi-Weekly",'Expenses (Assum. &amp; Calc.)'!$H24&gt;='Shortcut Lookup 2'!Z$60,'Expenses (Assum. &amp; Calc.)'!$G24&lt;='Shortcut Lookup 2'!Z$60),INDEX('Expenses (Assum. &amp; Calc.)'!$J$23:$J$37,ROWS($C$23:$C24),1)*2,IF(AND('Expenses (Assum. &amp; Calc.)'!$I24="Monthly",'Expenses (Assum. &amp; Calc.)'!$H24&gt;='Shortcut Lookup 2'!Z$60,'Expenses (Assum. &amp; Calc.)'!$G24&lt;='Shortcut Lookup 2'!Z$60),INDEX('Expenses (Assum. &amp; Calc.)'!$J$23:$J$37,ROWS($C$23:$C24),1),IF(AND('Expenses (Assum. &amp; Calc.)'!$I24="Quarterly",IFERROR(MOD(MONTH('Expenses (Assum. &amp; Calc.)'!$G24),3),0)=MOD(MONTH('Shortcut Lookup 2'!Z$60),3),'Expenses (Assum. &amp; Calc.)'!$H24&gt;='Shortcut Lookup 2'!Z$60,'Expenses (Assum. &amp; Calc.)'!$G24&lt;='Shortcut Lookup 2'!Z$60),INDEX('Expenses (Assum. &amp; Calc.)'!$J$23:$J$37,ROWS($C$23:$C24),1),IF(AND('Expenses (Assum. &amp; Calc.)'!$I24="Semi-Annually",IFERROR(MOD(MONTH('Expenses (Assum. &amp; Calc.)'!$G24),6),0)=MOD(MONTH('Shortcut Lookup 2'!Z$60),6),'Expenses (Assum. &amp; Calc.)'!$H24&gt;='Shortcut Lookup 2'!Z$60,'Expenses (Assum. &amp; Calc.)'!$G24&lt;='Shortcut Lookup 2'!Z$60),INDEX('Expenses (Assum. &amp; Calc.)'!$J$23:$J$37,ROWS($C$23:$C24),1),IF(AND('Expenses (Assum. &amp; Calc.)'!$I24="Yearly",IFERROR(MOD(MONTH('Expenses (Assum. &amp; Calc.)'!$G24),12),0)=MOD(MONTH('Shortcut Lookup 2'!Z$60),12),'Expenses (Assum. &amp; Calc.)'!$H24&gt;='Shortcut Lookup 2'!Z$60,'Expenses (Assum. &amp; Calc.)'!$G24&lt;='Shortcut Lookup 2'!Z$60),INDEX('Expenses (Assum. &amp; Calc.)'!$J$23:$J$37,ROWS($C$23:$C24),1),0))))))))</f>
        <v>1010</v>
      </c>
      <c r="AJ24" s="472">
        <f>HLOOKUP('Shortcut Lookup 2'!AA$59,'Expenses (Assum. &amp; Calc.)'!$P$22:$T$37,ROWS($C$23:$C24)+1,0)*IF(AND('Expenses (Assum. &amp; Calc.)'!$I24="One time",'Expenses (Assum. &amp; Calc.)'!$G24='Shortcut Lookup 2'!AA$60),INDEX('Expenses (Assum. &amp; Calc.)'!$J$23:$J$37,ROWS($C$23:$C24),1),IF(AND('Expenses (Assum. &amp; Calc.)'!$I24="Daily",'Expenses (Assum. &amp; Calc.)'!$H24&gt;='Shortcut Lookup 2'!AA$60,'Expenses (Assum. &amp; Calc.)'!$G24&lt;='Shortcut Lookup 2'!AA$60),INDEX('Expenses (Assum. &amp; Calc.)'!$J$23:$J$37,ROWS($C$23:$C24),1)*AJ$22,IF(AND('Expenses (Assum. &amp; Calc.)'!$I24="Weekly",'Expenses (Assum. &amp; Calc.)'!$H24&gt;='Shortcut Lookup 2'!AA$60,'Expenses (Assum. &amp; Calc.)'!$G24&lt;='Shortcut Lookup 2'!AA$60),INDEX('Expenses (Assum. &amp; Calc.)'!$J$23:$J$37,ROWS($C$23:$C24),1)*4,IF(AND('Expenses (Assum. &amp; Calc.)'!$I24="Bi-Weekly",'Expenses (Assum. &amp; Calc.)'!$H24&gt;='Shortcut Lookup 2'!AA$60,'Expenses (Assum. &amp; Calc.)'!$G24&lt;='Shortcut Lookup 2'!AA$60),INDEX('Expenses (Assum. &amp; Calc.)'!$J$23:$J$37,ROWS($C$23:$C24),1)*2,IF(AND('Expenses (Assum. &amp; Calc.)'!$I24="Monthly",'Expenses (Assum. &amp; Calc.)'!$H24&gt;='Shortcut Lookup 2'!AA$60,'Expenses (Assum. &amp; Calc.)'!$G24&lt;='Shortcut Lookup 2'!AA$60),INDEX('Expenses (Assum. &amp; Calc.)'!$J$23:$J$37,ROWS($C$23:$C24),1),IF(AND('Expenses (Assum. &amp; Calc.)'!$I24="Quarterly",IFERROR(MOD(MONTH('Expenses (Assum. &amp; Calc.)'!$G24),3),0)=MOD(MONTH('Shortcut Lookup 2'!AA$60),3),'Expenses (Assum. &amp; Calc.)'!$H24&gt;='Shortcut Lookup 2'!AA$60,'Expenses (Assum. &amp; Calc.)'!$G24&lt;='Shortcut Lookup 2'!AA$60),INDEX('Expenses (Assum. &amp; Calc.)'!$J$23:$J$37,ROWS($C$23:$C24),1),IF(AND('Expenses (Assum. &amp; Calc.)'!$I24="Semi-Annually",IFERROR(MOD(MONTH('Expenses (Assum. &amp; Calc.)'!$G24),6),0)=MOD(MONTH('Shortcut Lookup 2'!AA$60),6),'Expenses (Assum. &amp; Calc.)'!$H24&gt;='Shortcut Lookup 2'!AA$60,'Expenses (Assum. &amp; Calc.)'!$G24&lt;='Shortcut Lookup 2'!AA$60),INDEX('Expenses (Assum. &amp; Calc.)'!$J$23:$J$37,ROWS($C$23:$C24),1),IF(AND('Expenses (Assum. &amp; Calc.)'!$I24="Yearly",IFERROR(MOD(MONTH('Expenses (Assum. &amp; Calc.)'!$G24),12),0)=MOD(MONTH('Shortcut Lookup 2'!AA$60),12),'Expenses (Assum. &amp; Calc.)'!$H24&gt;='Shortcut Lookup 2'!AA$60,'Expenses (Assum. &amp; Calc.)'!$G24&lt;='Shortcut Lookup 2'!AA$60),INDEX('Expenses (Assum. &amp; Calc.)'!$J$23:$J$37,ROWS($C$23:$C24),1),0))))))))</f>
        <v>1010</v>
      </c>
      <c r="AK24" s="472">
        <f>HLOOKUP('Shortcut Lookup 2'!AB$59,'Expenses (Assum. &amp; Calc.)'!$P$22:$T$37,ROWS($C$23:$C24)+1,0)*IF(AND('Expenses (Assum. &amp; Calc.)'!$I24="One time",'Expenses (Assum. &amp; Calc.)'!$G24='Shortcut Lookup 2'!AB$60),INDEX('Expenses (Assum. &amp; Calc.)'!$J$23:$J$37,ROWS($C$23:$C24),1),IF(AND('Expenses (Assum. &amp; Calc.)'!$I24="Daily",'Expenses (Assum. &amp; Calc.)'!$H24&gt;='Shortcut Lookup 2'!AB$60,'Expenses (Assum. &amp; Calc.)'!$G24&lt;='Shortcut Lookup 2'!AB$60),INDEX('Expenses (Assum. &amp; Calc.)'!$J$23:$J$37,ROWS($C$23:$C24),1)*AK$22,IF(AND('Expenses (Assum. &amp; Calc.)'!$I24="Weekly",'Expenses (Assum. &amp; Calc.)'!$H24&gt;='Shortcut Lookup 2'!AB$60,'Expenses (Assum. &amp; Calc.)'!$G24&lt;='Shortcut Lookup 2'!AB$60),INDEX('Expenses (Assum. &amp; Calc.)'!$J$23:$J$37,ROWS($C$23:$C24),1)*4,IF(AND('Expenses (Assum. &amp; Calc.)'!$I24="Bi-Weekly",'Expenses (Assum. &amp; Calc.)'!$H24&gt;='Shortcut Lookup 2'!AB$60,'Expenses (Assum. &amp; Calc.)'!$G24&lt;='Shortcut Lookup 2'!AB$60),INDEX('Expenses (Assum. &amp; Calc.)'!$J$23:$J$37,ROWS($C$23:$C24),1)*2,IF(AND('Expenses (Assum. &amp; Calc.)'!$I24="Monthly",'Expenses (Assum. &amp; Calc.)'!$H24&gt;='Shortcut Lookup 2'!AB$60,'Expenses (Assum. &amp; Calc.)'!$G24&lt;='Shortcut Lookup 2'!AB$60),INDEX('Expenses (Assum. &amp; Calc.)'!$J$23:$J$37,ROWS($C$23:$C24),1),IF(AND('Expenses (Assum. &amp; Calc.)'!$I24="Quarterly",IFERROR(MOD(MONTH('Expenses (Assum. &amp; Calc.)'!$G24),3),0)=MOD(MONTH('Shortcut Lookup 2'!AB$60),3),'Expenses (Assum. &amp; Calc.)'!$H24&gt;='Shortcut Lookup 2'!AB$60,'Expenses (Assum. &amp; Calc.)'!$G24&lt;='Shortcut Lookup 2'!AB$60),INDEX('Expenses (Assum. &amp; Calc.)'!$J$23:$J$37,ROWS($C$23:$C24),1),IF(AND('Expenses (Assum. &amp; Calc.)'!$I24="Semi-Annually",IFERROR(MOD(MONTH('Expenses (Assum. &amp; Calc.)'!$G24),6),0)=MOD(MONTH('Shortcut Lookup 2'!AB$60),6),'Expenses (Assum. &amp; Calc.)'!$H24&gt;='Shortcut Lookup 2'!AB$60,'Expenses (Assum. &amp; Calc.)'!$G24&lt;='Shortcut Lookup 2'!AB$60),INDEX('Expenses (Assum. &amp; Calc.)'!$J$23:$J$37,ROWS($C$23:$C24),1),IF(AND('Expenses (Assum. &amp; Calc.)'!$I24="Yearly",IFERROR(MOD(MONTH('Expenses (Assum. &amp; Calc.)'!$G24),12),0)=MOD(MONTH('Shortcut Lookup 2'!AB$60),12),'Expenses (Assum. &amp; Calc.)'!$H24&gt;='Shortcut Lookup 2'!AB$60,'Expenses (Assum. &amp; Calc.)'!$G24&lt;='Shortcut Lookup 2'!AB$60),INDEX('Expenses (Assum. &amp; Calc.)'!$J$23:$J$37,ROWS($C$23:$C24),1),0))))))))</f>
        <v>1010</v>
      </c>
      <c r="AL24" s="472">
        <f>HLOOKUP('Shortcut Lookup 2'!AC$59,'Expenses (Assum. &amp; Calc.)'!$P$22:$T$37,ROWS($C$23:$C24)+1,0)*IF(AND('Expenses (Assum. &amp; Calc.)'!$I24="One time",'Expenses (Assum. &amp; Calc.)'!$G24='Shortcut Lookup 2'!AC$60),INDEX('Expenses (Assum. &amp; Calc.)'!$J$23:$J$37,ROWS($C$23:$C24),1),IF(AND('Expenses (Assum. &amp; Calc.)'!$I24="Daily",'Expenses (Assum. &amp; Calc.)'!$H24&gt;='Shortcut Lookup 2'!AC$60,'Expenses (Assum. &amp; Calc.)'!$G24&lt;='Shortcut Lookup 2'!AC$60),INDEX('Expenses (Assum. &amp; Calc.)'!$J$23:$J$37,ROWS($C$23:$C24),1)*AL$22,IF(AND('Expenses (Assum. &amp; Calc.)'!$I24="Weekly",'Expenses (Assum. &amp; Calc.)'!$H24&gt;='Shortcut Lookup 2'!AC$60,'Expenses (Assum. &amp; Calc.)'!$G24&lt;='Shortcut Lookup 2'!AC$60),INDEX('Expenses (Assum. &amp; Calc.)'!$J$23:$J$37,ROWS($C$23:$C24),1)*4,IF(AND('Expenses (Assum. &amp; Calc.)'!$I24="Bi-Weekly",'Expenses (Assum. &amp; Calc.)'!$H24&gt;='Shortcut Lookup 2'!AC$60,'Expenses (Assum. &amp; Calc.)'!$G24&lt;='Shortcut Lookup 2'!AC$60),INDEX('Expenses (Assum. &amp; Calc.)'!$J$23:$J$37,ROWS($C$23:$C24),1)*2,IF(AND('Expenses (Assum. &amp; Calc.)'!$I24="Monthly",'Expenses (Assum. &amp; Calc.)'!$H24&gt;='Shortcut Lookup 2'!AC$60,'Expenses (Assum. &amp; Calc.)'!$G24&lt;='Shortcut Lookup 2'!AC$60),INDEX('Expenses (Assum. &amp; Calc.)'!$J$23:$J$37,ROWS($C$23:$C24),1),IF(AND('Expenses (Assum. &amp; Calc.)'!$I24="Quarterly",IFERROR(MOD(MONTH('Expenses (Assum. &amp; Calc.)'!$G24),3),0)=MOD(MONTH('Shortcut Lookup 2'!AC$60),3),'Expenses (Assum. &amp; Calc.)'!$H24&gt;='Shortcut Lookup 2'!AC$60,'Expenses (Assum. &amp; Calc.)'!$G24&lt;='Shortcut Lookup 2'!AC$60),INDEX('Expenses (Assum. &amp; Calc.)'!$J$23:$J$37,ROWS($C$23:$C24),1),IF(AND('Expenses (Assum. &amp; Calc.)'!$I24="Semi-Annually",IFERROR(MOD(MONTH('Expenses (Assum. &amp; Calc.)'!$G24),6),0)=MOD(MONTH('Shortcut Lookup 2'!AC$60),6),'Expenses (Assum. &amp; Calc.)'!$H24&gt;='Shortcut Lookup 2'!AC$60,'Expenses (Assum. &amp; Calc.)'!$G24&lt;='Shortcut Lookup 2'!AC$60),INDEX('Expenses (Assum. &amp; Calc.)'!$J$23:$J$37,ROWS($C$23:$C24),1),IF(AND('Expenses (Assum. &amp; Calc.)'!$I24="Yearly",IFERROR(MOD(MONTH('Expenses (Assum. &amp; Calc.)'!$G24),12),0)=MOD(MONTH('Shortcut Lookup 2'!AC$60),12),'Expenses (Assum. &amp; Calc.)'!$H24&gt;='Shortcut Lookup 2'!AC$60,'Expenses (Assum. &amp; Calc.)'!$G24&lt;='Shortcut Lookup 2'!AC$60),INDEX('Expenses (Assum. &amp; Calc.)'!$J$23:$J$37,ROWS($C$23:$C24),1),0))))))))</f>
        <v>1010</v>
      </c>
      <c r="AM24" s="472">
        <f>HLOOKUP('Shortcut Lookup 2'!AD$59,'Expenses (Assum. &amp; Calc.)'!$P$22:$T$37,ROWS($C$23:$C24)+1,0)*IF(AND('Expenses (Assum. &amp; Calc.)'!$I24="One time",'Expenses (Assum. &amp; Calc.)'!$G24='Shortcut Lookup 2'!AD$60),INDEX('Expenses (Assum. &amp; Calc.)'!$J$23:$J$37,ROWS($C$23:$C24),1),IF(AND('Expenses (Assum. &amp; Calc.)'!$I24="Daily",'Expenses (Assum. &amp; Calc.)'!$H24&gt;='Shortcut Lookup 2'!AD$60,'Expenses (Assum. &amp; Calc.)'!$G24&lt;='Shortcut Lookup 2'!AD$60),INDEX('Expenses (Assum. &amp; Calc.)'!$J$23:$J$37,ROWS($C$23:$C24),1)*AM$22,IF(AND('Expenses (Assum. &amp; Calc.)'!$I24="Weekly",'Expenses (Assum. &amp; Calc.)'!$H24&gt;='Shortcut Lookup 2'!AD$60,'Expenses (Assum. &amp; Calc.)'!$G24&lt;='Shortcut Lookup 2'!AD$60),INDEX('Expenses (Assum. &amp; Calc.)'!$J$23:$J$37,ROWS($C$23:$C24),1)*4,IF(AND('Expenses (Assum. &amp; Calc.)'!$I24="Bi-Weekly",'Expenses (Assum. &amp; Calc.)'!$H24&gt;='Shortcut Lookup 2'!AD$60,'Expenses (Assum. &amp; Calc.)'!$G24&lt;='Shortcut Lookup 2'!AD$60),INDEX('Expenses (Assum. &amp; Calc.)'!$J$23:$J$37,ROWS($C$23:$C24),1)*2,IF(AND('Expenses (Assum. &amp; Calc.)'!$I24="Monthly",'Expenses (Assum. &amp; Calc.)'!$H24&gt;='Shortcut Lookup 2'!AD$60,'Expenses (Assum. &amp; Calc.)'!$G24&lt;='Shortcut Lookup 2'!AD$60),INDEX('Expenses (Assum. &amp; Calc.)'!$J$23:$J$37,ROWS($C$23:$C24),1),IF(AND('Expenses (Assum. &amp; Calc.)'!$I24="Quarterly",IFERROR(MOD(MONTH('Expenses (Assum. &amp; Calc.)'!$G24),3),0)=MOD(MONTH('Shortcut Lookup 2'!AD$60),3),'Expenses (Assum. &amp; Calc.)'!$H24&gt;='Shortcut Lookup 2'!AD$60,'Expenses (Assum. &amp; Calc.)'!$G24&lt;='Shortcut Lookup 2'!AD$60),INDEX('Expenses (Assum. &amp; Calc.)'!$J$23:$J$37,ROWS($C$23:$C24),1),IF(AND('Expenses (Assum. &amp; Calc.)'!$I24="Semi-Annually",IFERROR(MOD(MONTH('Expenses (Assum. &amp; Calc.)'!$G24),6),0)=MOD(MONTH('Shortcut Lookup 2'!AD$60),6),'Expenses (Assum. &amp; Calc.)'!$H24&gt;='Shortcut Lookup 2'!AD$60,'Expenses (Assum. &amp; Calc.)'!$G24&lt;='Shortcut Lookup 2'!AD$60),INDEX('Expenses (Assum. &amp; Calc.)'!$J$23:$J$37,ROWS($C$23:$C24),1),IF(AND('Expenses (Assum. &amp; Calc.)'!$I24="Yearly",IFERROR(MOD(MONTH('Expenses (Assum. &amp; Calc.)'!$G24),12),0)=MOD(MONTH('Shortcut Lookup 2'!AD$60),12),'Expenses (Assum. &amp; Calc.)'!$H24&gt;='Shortcut Lookup 2'!AD$60,'Expenses (Assum. &amp; Calc.)'!$G24&lt;='Shortcut Lookup 2'!AD$60),INDEX('Expenses (Assum. &amp; Calc.)'!$J$23:$J$37,ROWS($C$23:$C24),1),0))))))))</f>
        <v>1010</v>
      </c>
      <c r="AN24" s="472">
        <f>HLOOKUP('Shortcut Lookup 2'!AE$59,'Expenses (Assum. &amp; Calc.)'!$P$22:$T$37,ROWS($C$23:$C24)+1,0)*IF(AND('Expenses (Assum. &amp; Calc.)'!$I24="One time",'Expenses (Assum. &amp; Calc.)'!$G24='Shortcut Lookup 2'!AE$60),INDEX('Expenses (Assum. &amp; Calc.)'!$J$23:$J$37,ROWS($C$23:$C24),1),IF(AND('Expenses (Assum. &amp; Calc.)'!$I24="Daily",'Expenses (Assum. &amp; Calc.)'!$H24&gt;='Shortcut Lookup 2'!AE$60,'Expenses (Assum. &amp; Calc.)'!$G24&lt;='Shortcut Lookup 2'!AE$60),INDEX('Expenses (Assum. &amp; Calc.)'!$J$23:$J$37,ROWS($C$23:$C24),1)*AN$22,IF(AND('Expenses (Assum. &amp; Calc.)'!$I24="Weekly",'Expenses (Assum. &amp; Calc.)'!$H24&gt;='Shortcut Lookup 2'!AE$60,'Expenses (Assum. &amp; Calc.)'!$G24&lt;='Shortcut Lookup 2'!AE$60),INDEX('Expenses (Assum. &amp; Calc.)'!$J$23:$J$37,ROWS($C$23:$C24),1)*4,IF(AND('Expenses (Assum. &amp; Calc.)'!$I24="Bi-Weekly",'Expenses (Assum. &amp; Calc.)'!$H24&gt;='Shortcut Lookup 2'!AE$60,'Expenses (Assum. &amp; Calc.)'!$G24&lt;='Shortcut Lookup 2'!AE$60),INDEX('Expenses (Assum. &amp; Calc.)'!$J$23:$J$37,ROWS($C$23:$C24),1)*2,IF(AND('Expenses (Assum. &amp; Calc.)'!$I24="Monthly",'Expenses (Assum. &amp; Calc.)'!$H24&gt;='Shortcut Lookup 2'!AE$60,'Expenses (Assum. &amp; Calc.)'!$G24&lt;='Shortcut Lookup 2'!AE$60),INDEX('Expenses (Assum. &amp; Calc.)'!$J$23:$J$37,ROWS($C$23:$C24),1),IF(AND('Expenses (Assum. &amp; Calc.)'!$I24="Quarterly",IFERROR(MOD(MONTH('Expenses (Assum. &amp; Calc.)'!$G24),3),0)=MOD(MONTH('Shortcut Lookup 2'!AE$60),3),'Expenses (Assum. &amp; Calc.)'!$H24&gt;='Shortcut Lookup 2'!AE$60,'Expenses (Assum. &amp; Calc.)'!$G24&lt;='Shortcut Lookup 2'!AE$60),INDEX('Expenses (Assum. &amp; Calc.)'!$J$23:$J$37,ROWS($C$23:$C24),1),IF(AND('Expenses (Assum. &amp; Calc.)'!$I24="Semi-Annually",IFERROR(MOD(MONTH('Expenses (Assum. &amp; Calc.)'!$G24),6),0)=MOD(MONTH('Shortcut Lookup 2'!AE$60),6),'Expenses (Assum. &amp; Calc.)'!$H24&gt;='Shortcut Lookup 2'!AE$60,'Expenses (Assum. &amp; Calc.)'!$G24&lt;='Shortcut Lookup 2'!AE$60),INDEX('Expenses (Assum. &amp; Calc.)'!$J$23:$J$37,ROWS($C$23:$C24),1),IF(AND('Expenses (Assum. &amp; Calc.)'!$I24="Yearly",IFERROR(MOD(MONTH('Expenses (Assum. &amp; Calc.)'!$G24),12),0)=MOD(MONTH('Shortcut Lookup 2'!AE$60),12),'Expenses (Assum. &amp; Calc.)'!$H24&gt;='Shortcut Lookup 2'!AE$60,'Expenses (Assum. &amp; Calc.)'!$G24&lt;='Shortcut Lookup 2'!AE$60),INDEX('Expenses (Assum. &amp; Calc.)'!$J$23:$J$37,ROWS($C$23:$C24),1),0))))))))</f>
        <v>1010</v>
      </c>
      <c r="AO24" s="472">
        <f>HLOOKUP('Shortcut Lookup 2'!AF$59,'Expenses (Assum. &amp; Calc.)'!$P$22:$T$37,ROWS($C$23:$C24)+1,0)*IF(AND('Expenses (Assum. &amp; Calc.)'!$I24="One time",'Expenses (Assum. &amp; Calc.)'!$G24='Shortcut Lookup 2'!AF$60),INDEX('Expenses (Assum. &amp; Calc.)'!$J$23:$J$37,ROWS($C$23:$C24),1),IF(AND('Expenses (Assum. &amp; Calc.)'!$I24="Daily",'Expenses (Assum. &amp; Calc.)'!$H24&gt;='Shortcut Lookup 2'!AF$60,'Expenses (Assum. &amp; Calc.)'!$G24&lt;='Shortcut Lookup 2'!AF$60),INDEX('Expenses (Assum. &amp; Calc.)'!$J$23:$J$37,ROWS($C$23:$C24),1)*AO$22,IF(AND('Expenses (Assum. &amp; Calc.)'!$I24="Weekly",'Expenses (Assum. &amp; Calc.)'!$H24&gt;='Shortcut Lookup 2'!AF$60,'Expenses (Assum. &amp; Calc.)'!$G24&lt;='Shortcut Lookup 2'!AF$60),INDEX('Expenses (Assum. &amp; Calc.)'!$J$23:$J$37,ROWS($C$23:$C24),1)*4,IF(AND('Expenses (Assum. &amp; Calc.)'!$I24="Bi-Weekly",'Expenses (Assum. &amp; Calc.)'!$H24&gt;='Shortcut Lookup 2'!AF$60,'Expenses (Assum. &amp; Calc.)'!$G24&lt;='Shortcut Lookup 2'!AF$60),INDEX('Expenses (Assum. &amp; Calc.)'!$J$23:$J$37,ROWS($C$23:$C24),1)*2,IF(AND('Expenses (Assum. &amp; Calc.)'!$I24="Monthly",'Expenses (Assum. &amp; Calc.)'!$H24&gt;='Shortcut Lookup 2'!AF$60,'Expenses (Assum. &amp; Calc.)'!$G24&lt;='Shortcut Lookup 2'!AF$60),INDEX('Expenses (Assum. &amp; Calc.)'!$J$23:$J$37,ROWS($C$23:$C24),1),IF(AND('Expenses (Assum. &amp; Calc.)'!$I24="Quarterly",IFERROR(MOD(MONTH('Expenses (Assum. &amp; Calc.)'!$G24),3),0)=MOD(MONTH('Shortcut Lookup 2'!AF$60),3),'Expenses (Assum. &amp; Calc.)'!$H24&gt;='Shortcut Lookup 2'!AF$60,'Expenses (Assum. &amp; Calc.)'!$G24&lt;='Shortcut Lookup 2'!AF$60),INDEX('Expenses (Assum. &amp; Calc.)'!$J$23:$J$37,ROWS($C$23:$C24),1),IF(AND('Expenses (Assum. &amp; Calc.)'!$I24="Semi-Annually",IFERROR(MOD(MONTH('Expenses (Assum. &amp; Calc.)'!$G24),6),0)=MOD(MONTH('Shortcut Lookup 2'!AF$60),6),'Expenses (Assum. &amp; Calc.)'!$H24&gt;='Shortcut Lookup 2'!AF$60,'Expenses (Assum. &amp; Calc.)'!$G24&lt;='Shortcut Lookup 2'!AF$60),INDEX('Expenses (Assum. &amp; Calc.)'!$J$23:$J$37,ROWS($C$23:$C24),1),IF(AND('Expenses (Assum. &amp; Calc.)'!$I24="Yearly",IFERROR(MOD(MONTH('Expenses (Assum. &amp; Calc.)'!$G24),12),0)=MOD(MONTH('Shortcut Lookup 2'!AF$60),12),'Expenses (Assum. &amp; Calc.)'!$H24&gt;='Shortcut Lookup 2'!AF$60,'Expenses (Assum. &amp; Calc.)'!$G24&lt;='Shortcut Lookup 2'!AF$60),INDEX('Expenses (Assum. &amp; Calc.)'!$J$23:$J$37,ROWS($C$23:$C24),1),0))))))))</f>
        <v>1010</v>
      </c>
      <c r="AP24" s="472">
        <f>HLOOKUP('Shortcut Lookup 2'!AG$59,'Expenses (Assum. &amp; Calc.)'!$P$22:$T$37,ROWS($C$23:$C24)+1,0)*IF(AND('Expenses (Assum. &amp; Calc.)'!$I24="One time",'Expenses (Assum. &amp; Calc.)'!$G24='Shortcut Lookup 2'!AG$60),INDEX('Expenses (Assum. &amp; Calc.)'!$J$23:$J$37,ROWS($C$23:$C24),1),IF(AND('Expenses (Assum. &amp; Calc.)'!$I24="Daily",'Expenses (Assum. &amp; Calc.)'!$H24&gt;='Shortcut Lookup 2'!AG$60,'Expenses (Assum. &amp; Calc.)'!$G24&lt;='Shortcut Lookup 2'!AG$60),INDEX('Expenses (Assum. &amp; Calc.)'!$J$23:$J$37,ROWS($C$23:$C24),1)*AP$22,IF(AND('Expenses (Assum. &amp; Calc.)'!$I24="Weekly",'Expenses (Assum. &amp; Calc.)'!$H24&gt;='Shortcut Lookup 2'!AG$60,'Expenses (Assum. &amp; Calc.)'!$G24&lt;='Shortcut Lookup 2'!AG$60),INDEX('Expenses (Assum. &amp; Calc.)'!$J$23:$J$37,ROWS($C$23:$C24),1)*4,IF(AND('Expenses (Assum. &amp; Calc.)'!$I24="Bi-Weekly",'Expenses (Assum. &amp; Calc.)'!$H24&gt;='Shortcut Lookup 2'!AG$60,'Expenses (Assum. &amp; Calc.)'!$G24&lt;='Shortcut Lookup 2'!AG$60),INDEX('Expenses (Assum. &amp; Calc.)'!$J$23:$J$37,ROWS($C$23:$C24),1)*2,IF(AND('Expenses (Assum. &amp; Calc.)'!$I24="Monthly",'Expenses (Assum. &amp; Calc.)'!$H24&gt;='Shortcut Lookup 2'!AG$60,'Expenses (Assum. &amp; Calc.)'!$G24&lt;='Shortcut Lookup 2'!AG$60),INDEX('Expenses (Assum. &amp; Calc.)'!$J$23:$J$37,ROWS($C$23:$C24),1),IF(AND('Expenses (Assum. &amp; Calc.)'!$I24="Quarterly",IFERROR(MOD(MONTH('Expenses (Assum. &amp; Calc.)'!$G24),3),0)=MOD(MONTH('Shortcut Lookup 2'!AG$60),3),'Expenses (Assum. &amp; Calc.)'!$H24&gt;='Shortcut Lookup 2'!AG$60,'Expenses (Assum. &amp; Calc.)'!$G24&lt;='Shortcut Lookup 2'!AG$60),INDEX('Expenses (Assum. &amp; Calc.)'!$J$23:$J$37,ROWS($C$23:$C24),1),IF(AND('Expenses (Assum. &amp; Calc.)'!$I24="Semi-Annually",IFERROR(MOD(MONTH('Expenses (Assum. &amp; Calc.)'!$G24),6),0)=MOD(MONTH('Shortcut Lookup 2'!AG$60),6),'Expenses (Assum. &amp; Calc.)'!$H24&gt;='Shortcut Lookup 2'!AG$60,'Expenses (Assum. &amp; Calc.)'!$G24&lt;='Shortcut Lookup 2'!AG$60),INDEX('Expenses (Assum. &amp; Calc.)'!$J$23:$J$37,ROWS($C$23:$C24),1),IF(AND('Expenses (Assum. &amp; Calc.)'!$I24="Yearly",IFERROR(MOD(MONTH('Expenses (Assum. &amp; Calc.)'!$G24),12),0)=MOD(MONTH('Shortcut Lookup 2'!AG$60),12),'Expenses (Assum. &amp; Calc.)'!$H24&gt;='Shortcut Lookup 2'!AG$60,'Expenses (Assum. &amp; Calc.)'!$G24&lt;='Shortcut Lookup 2'!AG$60),INDEX('Expenses (Assum. &amp; Calc.)'!$J$23:$J$37,ROWS($C$23:$C24),1),0))))))))</f>
        <v>1010</v>
      </c>
      <c r="AQ24" s="472">
        <f>HLOOKUP('Shortcut Lookup 2'!AH$59,'Expenses (Assum. &amp; Calc.)'!$P$22:$T$37,ROWS($C$23:$C24)+1,0)*IF(AND('Expenses (Assum. &amp; Calc.)'!$I24="One time",'Expenses (Assum. &amp; Calc.)'!$G24='Shortcut Lookup 2'!AH$60),INDEX('Expenses (Assum. &amp; Calc.)'!$J$23:$J$37,ROWS($C$23:$C24),1),IF(AND('Expenses (Assum. &amp; Calc.)'!$I24="Daily",'Expenses (Assum. &amp; Calc.)'!$H24&gt;='Shortcut Lookup 2'!AH$60,'Expenses (Assum. &amp; Calc.)'!$G24&lt;='Shortcut Lookup 2'!AH$60),INDEX('Expenses (Assum. &amp; Calc.)'!$J$23:$J$37,ROWS($C$23:$C24),1)*AQ$22,IF(AND('Expenses (Assum. &amp; Calc.)'!$I24="Weekly",'Expenses (Assum. &amp; Calc.)'!$H24&gt;='Shortcut Lookup 2'!AH$60,'Expenses (Assum. &amp; Calc.)'!$G24&lt;='Shortcut Lookup 2'!AH$60),INDEX('Expenses (Assum. &amp; Calc.)'!$J$23:$J$37,ROWS($C$23:$C24),1)*4,IF(AND('Expenses (Assum. &amp; Calc.)'!$I24="Bi-Weekly",'Expenses (Assum. &amp; Calc.)'!$H24&gt;='Shortcut Lookup 2'!AH$60,'Expenses (Assum. &amp; Calc.)'!$G24&lt;='Shortcut Lookup 2'!AH$60),INDEX('Expenses (Assum. &amp; Calc.)'!$J$23:$J$37,ROWS($C$23:$C24),1)*2,IF(AND('Expenses (Assum. &amp; Calc.)'!$I24="Monthly",'Expenses (Assum. &amp; Calc.)'!$H24&gt;='Shortcut Lookup 2'!AH$60,'Expenses (Assum. &amp; Calc.)'!$G24&lt;='Shortcut Lookup 2'!AH$60),INDEX('Expenses (Assum. &amp; Calc.)'!$J$23:$J$37,ROWS($C$23:$C24),1),IF(AND('Expenses (Assum. &amp; Calc.)'!$I24="Quarterly",IFERROR(MOD(MONTH('Expenses (Assum. &amp; Calc.)'!$G24),3),0)=MOD(MONTH('Shortcut Lookup 2'!AH$60),3),'Expenses (Assum. &amp; Calc.)'!$H24&gt;='Shortcut Lookup 2'!AH$60,'Expenses (Assum. &amp; Calc.)'!$G24&lt;='Shortcut Lookup 2'!AH$60),INDEX('Expenses (Assum. &amp; Calc.)'!$J$23:$J$37,ROWS($C$23:$C24),1),IF(AND('Expenses (Assum. &amp; Calc.)'!$I24="Semi-Annually",IFERROR(MOD(MONTH('Expenses (Assum. &amp; Calc.)'!$G24),6),0)=MOD(MONTH('Shortcut Lookup 2'!AH$60),6),'Expenses (Assum. &amp; Calc.)'!$H24&gt;='Shortcut Lookup 2'!AH$60,'Expenses (Assum. &amp; Calc.)'!$G24&lt;='Shortcut Lookup 2'!AH$60),INDEX('Expenses (Assum. &amp; Calc.)'!$J$23:$J$37,ROWS($C$23:$C24),1),IF(AND('Expenses (Assum. &amp; Calc.)'!$I24="Yearly",IFERROR(MOD(MONTH('Expenses (Assum. &amp; Calc.)'!$G24),12),0)=MOD(MONTH('Shortcut Lookup 2'!AH$60),12),'Expenses (Assum. &amp; Calc.)'!$H24&gt;='Shortcut Lookup 2'!AH$60,'Expenses (Assum. &amp; Calc.)'!$G24&lt;='Shortcut Lookup 2'!AH$60),INDEX('Expenses (Assum. &amp; Calc.)'!$J$23:$J$37,ROWS($C$23:$C24),1),0))))))))</f>
        <v>1010</v>
      </c>
      <c r="AR24" s="472">
        <f>HLOOKUP('Shortcut Lookup 2'!AI$59,'Expenses (Assum. &amp; Calc.)'!$P$22:$T$37,ROWS($C$23:$C24)+1,0)*IF(AND('Expenses (Assum. &amp; Calc.)'!$I24="One time",'Expenses (Assum. &amp; Calc.)'!$G24='Shortcut Lookup 2'!AI$60),INDEX('Expenses (Assum. &amp; Calc.)'!$J$23:$J$37,ROWS($C$23:$C24),1),IF(AND('Expenses (Assum. &amp; Calc.)'!$I24="Daily",'Expenses (Assum. &amp; Calc.)'!$H24&gt;='Shortcut Lookup 2'!AI$60,'Expenses (Assum. &amp; Calc.)'!$G24&lt;='Shortcut Lookup 2'!AI$60),INDEX('Expenses (Assum. &amp; Calc.)'!$J$23:$J$37,ROWS($C$23:$C24),1)*AR$22,IF(AND('Expenses (Assum. &amp; Calc.)'!$I24="Weekly",'Expenses (Assum. &amp; Calc.)'!$H24&gt;='Shortcut Lookup 2'!AI$60,'Expenses (Assum. &amp; Calc.)'!$G24&lt;='Shortcut Lookup 2'!AI$60),INDEX('Expenses (Assum. &amp; Calc.)'!$J$23:$J$37,ROWS($C$23:$C24),1)*4,IF(AND('Expenses (Assum. &amp; Calc.)'!$I24="Bi-Weekly",'Expenses (Assum. &amp; Calc.)'!$H24&gt;='Shortcut Lookup 2'!AI$60,'Expenses (Assum. &amp; Calc.)'!$G24&lt;='Shortcut Lookup 2'!AI$60),INDEX('Expenses (Assum. &amp; Calc.)'!$J$23:$J$37,ROWS($C$23:$C24),1)*2,IF(AND('Expenses (Assum. &amp; Calc.)'!$I24="Monthly",'Expenses (Assum. &amp; Calc.)'!$H24&gt;='Shortcut Lookup 2'!AI$60,'Expenses (Assum. &amp; Calc.)'!$G24&lt;='Shortcut Lookup 2'!AI$60),INDEX('Expenses (Assum. &amp; Calc.)'!$J$23:$J$37,ROWS($C$23:$C24),1),IF(AND('Expenses (Assum. &amp; Calc.)'!$I24="Quarterly",IFERROR(MOD(MONTH('Expenses (Assum. &amp; Calc.)'!$G24),3),0)=MOD(MONTH('Shortcut Lookup 2'!AI$60),3),'Expenses (Assum. &amp; Calc.)'!$H24&gt;='Shortcut Lookup 2'!AI$60,'Expenses (Assum. &amp; Calc.)'!$G24&lt;='Shortcut Lookup 2'!AI$60),INDEX('Expenses (Assum. &amp; Calc.)'!$J$23:$J$37,ROWS($C$23:$C24),1),IF(AND('Expenses (Assum. &amp; Calc.)'!$I24="Semi-Annually",IFERROR(MOD(MONTH('Expenses (Assum. &amp; Calc.)'!$G24),6),0)=MOD(MONTH('Shortcut Lookup 2'!AI$60),6),'Expenses (Assum. &amp; Calc.)'!$H24&gt;='Shortcut Lookup 2'!AI$60,'Expenses (Assum. &amp; Calc.)'!$G24&lt;='Shortcut Lookup 2'!AI$60),INDEX('Expenses (Assum. &amp; Calc.)'!$J$23:$J$37,ROWS($C$23:$C24),1),IF(AND('Expenses (Assum. &amp; Calc.)'!$I24="Yearly",IFERROR(MOD(MONTH('Expenses (Assum. &amp; Calc.)'!$G24),12),0)=MOD(MONTH('Shortcut Lookup 2'!AI$60),12),'Expenses (Assum. &amp; Calc.)'!$H24&gt;='Shortcut Lookup 2'!AI$60,'Expenses (Assum. &amp; Calc.)'!$G24&lt;='Shortcut Lookup 2'!AI$60),INDEX('Expenses (Assum. &amp; Calc.)'!$J$23:$J$37,ROWS($C$23:$C24),1),0))))))))</f>
        <v>1010</v>
      </c>
      <c r="AS24" s="472">
        <f>HLOOKUP('Shortcut Lookup 2'!AJ$59,'Expenses (Assum. &amp; Calc.)'!$P$22:$T$37,ROWS($C$23:$C24)+1,0)*IF(AND('Expenses (Assum. &amp; Calc.)'!$I24="One time",'Expenses (Assum. &amp; Calc.)'!$G24='Shortcut Lookup 2'!AJ$60),INDEX('Expenses (Assum. &amp; Calc.)'!$J$23:$J$37,ROWS($C$23:$C24),1),IF(AND('Expenses (Assum. &amp; Calc.)'!$I24="Daily",'Expenses (Assum. &amp; Calc.)'!$H24&gt;='Shortcut Lookup 2'!AJ$60,'Expenses (Assum. &amp; Calc.)'!$G24&lt;='Shortcut Lookup 2'!AJ$60),INDEX('Expenses (Assum. &amp; Calc.)'!$J$23:$J$37,ROWS($C$23:$C24),1)*AS$22,IF(AND('Expenses (Assum. &amp; Calc.)'!$I24="Weekly",'Expenses (Assum. &amp; Calc.)'!$H24&gt;='Shortcut Lookup 2'!AJ$60,'Expenses (Assum. &amp; Calc.)'!$G24&lt;='Shortcut Lookup 2'!AJ$60),INDEX('Expenses (Assum. &amp; Calc.)'!$J$23:$J$37,ROWS($C$23:$C24),1)*4,IF(AND('Expenses (Assum. &amp; Calc.)'!$I24="Bi-Weekly",'Expenses (Assum. &amp; Calc.)'!$H24&gt;='Shortcut Lookup 2'!AJ$60,'Expenses (Assum. &amp; Calc.)'!$G24&lt;='Shortcut Lookup 2'!AJ$60),INDEX('Expenses (Assum. &amp; Calc.)'!$J$23:$J$37,ROWS($C$23:$C24),1)*2,IF(AND('Expenses (Assum. &amp; Calc.)'!$I24="Monthly",'Expenses (Assum. &amp; Calc.)'!$H24&gt;='Shortcut Lookup 2'!AJ$60,'Expenses (Assum. &amp; Calc.)'!$G24&lt;='Shortcut Lookup 2'!AJ$60),INDEX('Expenses (Assum. &amp; Calc.)'!$J$23:$J$37,ROWS($C$23:$C24),1),IF(AND('Expenses (Assum. &amp; Calc.)'!$I24="Quarterly",IFERROR(MOD(MONTH('Expenses (Assum. &amp; Calc.)'!$G24),3),0)=MOD(MONTH('Shortcut Lookup 2'!AJ$60),3),'Expenses (Assum. &amp; Calc.)'!$H24&gt;='Shortcut Lookup 2'!AJ$60,'Expenses (Assum. &amp; Calc.)'!$G24&lt;='Shortcut Lookup 2'!AJ$60),INDEX('Expenses (Assum. &amp; Calc.)'!$J$23:$J$37,ROWS($C$23:$C24),1),IF(AND('Expenses (Assum. &amp; Calc.)'!$I24="Semi-Annually",IFERROR(MOD(MONTH('Expenses (Assum. &amp; Calc.)'!$G24),6),0)=MOD(MONTH('Shortcut Lookup 2'!AJ$60),6),'Expenses (Assum. &amp; Calc.)'!$H24&gt;='Shortcut Lookup 2'!AJ$60,'Expenses (Assum. &amp; Calc.)'!$G24&lt;='Shortcut Lookup 2'!AJ$60),INDEX('Expenses (Assum. &amp; Calc.)'!$J$23:$J$37,ROWS($C$23:$C24),1),IF(AND('Expenses (Assum. &amp; Calc.)'!$I24="Yearly",IFERROR(MOD(MONTH('Expenses (Assum. &amp; Calc.)'!$G24),12),0)=MOD(MONTH('Shortcut Lookup 2'!AJ$60),12),'Expenses (Assum. &amp; Calc.)'!$H24&gt;='Shortcut Lookup 2'!AJ$60,'Expenses (Assum. &amp; Calc.)'!$G24&lt;='Shortcut Lookup 2'!AJ$60),INDEX('Expenses (Assum. &amp; Calc.)'!$J$23:$J$37,ROWS($C$23:$C24),1),0))))))))</f>
        <v>1020.1</v>
      </c>
      <c r="AT24" s="472">
        <f>HLOOKUP('Shortcut Lookup 2'!AK$59,'Expenses (Assum. &amp; Calc.)'!$P$22:$T$37,ROWS($C$23:$C24)+1,0)*IF(AND('Expenses (Assum. &amp; Calc.)'!$I24="One time",'Expenses (Assum. &amp; Calc.)'!$G24='Shortcut Lookup 2'!AK$60),INDEX('Expenses (Assum. &amp; Calc.)'!$J$23:$J$37,ROWS($C$23:$C24),1),IF(AND('Expenses (Assum. &amp; Calc.)'!$I24="Daily",'Expenses (Assum. &amp; Calc.)'!$H24&gt;='Shortcut Lookup 2'!AK$60,'Expenses (Assum. &amp; Calc.)'!$G24&lt;='Shortcut Lookup 2'!AK$60),INDEX('Expenses (Assum. &amp; Calc.)'!$J$23:$J$37,ROWS($C$23:$C24),1)*AT$22,IF(AND('Expenses (Assum. &amp; Calc.)'!$I24="Weekly",'Expenses (Assum. &amp; Calc.)'!$H24&gt;='Shortcut Lookup 2'!AK$60,'Expenses (Assum. &amp; Calc.)'!$G24&lt;='Shortcut Lookup 2'!AK$60),INDEX('Expenses (Assum. &amp; Calc.)'!$J$23:$J$37,ROWS($C$23:$C24),1)*4,IF(AND('Expenses (Assum. &amp; Calc.)'!$I24="Bi-Weekly",'Expenses (Assum. &amp; Calc.)'!$H24&gt;='Shortcut Lookup 2'!AK$60,'Expenses (Assum. &amp; Calc.)'!$G24&lt;='Shortcut Lookup 2'!AK$60),INDEX('Expenses (Assum. &amp; Calc.)'!$J$23:$J$37,ROWS($C$23:$C24),1)*2,IF(AND('Expenses (Assum. &amp; Calc.)'!$I24="Monthly",'Expenses (Assum. &amp; Calc.)'!$H24&gt;='Shortcut Lookup 2'!AK$60,'Expenses (Assum. &amp; Calc.)'!$G24&lt;='Shortcut Lookup 2'!AK$60),INDEX('Expenses (Assum. &amp; Calc.)'!$J$23:$J$37,ROWS($C$23:$C24),1),IF(AND('Expenses (Assum. &amp; Calc.)'!$I24="Quarterly",IFERROR(MOD(MONTH('Expenses (Assum. &amp; Calc.)'!$G24),3),0)=MOD(MONTH('Shortcut Lookup 2'!AK$60),3),'Expenses (Assum. &amp; Calc.)'!$H24&gt;='Shortcut Lookup 2'!AK$60,'Expenses (Assum. &amp; Calc.)'!$G24&lt;='Shortcut Lookup 2'!AK$60),INDEX('Expenses (Assum. &amp; Calc.)'!$J$23:$J$37,ROWS($C$23:$C24),1),IF(AND('Expenses (Assum. &amp; Calc.)'!$I24="Semi-Annually",IFERROR(MOD(MONTH('Expenses (Assum. &amp; Calc.)'!$G24),6),0)=MOD(MONTH('Shortcut Lookup 2'!AK$60),6),'Expenses (Assum. &amp; Calc.)'!$H24&gt;='Shortcut Lookup 2'!AK$60,'Expenses (Assum. &amp; Calc.)'!$G24&lt;='Shortcut Lookup 2'!AK$60),INDEX('Expenses (Assum. &amp; Calc.)'!$J$23:$J$37,ROWS($C$23:$C24),1),IF(AND('Expenses (Assum. &amp; Calc.)'!$I24="Yearly",IFERROR(MOD(MONTH('Expenses (Assum. &amp; Calc.)'!$G24),12),0)=MOD(MONTH('Shortcut Lookup 2'!AK$60),12),'Expenses (Assum. &amp; Calc.)'!$H24&gt;='Shortcut Lookup 2'!AK$60,'Expenses (Assum. &amp; Calc.)'!$G24&lt;='Shortcut Lookup 2'!AK$60),INDEX('Expenses (Assum. &amp; Calc.)'!$J$23:$J$37,ROWS($C$23:$C24),1),0))))))))</f>
        <v>1020.1</v>
      </c>
      <c r="AU24" s="472">
        <f>HLOOKUP('Shortcut Lookup 2'!AL$59,'Expenses (Assum. &amp; Calc.)'!$P$22:$T$37,ROWS($C$23:$C24)+1,0)*IF(AND('Expenses (Assum. &amp; Calc.)'!$I24="One time",'Expenses (Assum. &amp; Calc.)'!$G24='Shortcut Lookup 2'!AL$60),INDEX('Expenses (Assum. &amp; Calc.)'!$J$23:$J$37,ROWS($C$23:$C24),1),IF(AND('Expenses (Assum. &amp; Calc.)'!$I24="Daily",'Expenses (Assum. &amp; Calc.)'!$H24&gt;='Shortcut Lookup 2'!AL$60,'Expenses (Assum. &amp; Calc.)'!$G24&lt;='Shortcut Lookup 2'!AL$60),INDEX('Expenses (Assum. &amp; Calc.)'!$J$23:$J$37,ROWS($C$23:$C24),1)*AU$22,IF(AND('Expenses (Assum. &amp; Calc.)'!$I24="Weekly",'Expenses (Assum. &amp; Calc.)'!$H24&gt;='Shortcut Lookup 2'!AL$60,'Expenses (Assum. &amp; Calc.)'!$G24&lt;='Shortcut Lookup 2'!AL$60),INDEX('Expenses (Assum. &amp; Calc.)'!$J$23:$J$37,ROWS($C$23:$C24),1)*4,IF(AND('Expenses (Assum. &amp; Calc.)'!$I24="Bi-Weekly",'Expenses (Assum. &amp; Calc.)'!$H24&gt;='Shortcut Lookup 2'!AL$60,'Expenses (Assum. &amp; Calc.)'!$G24&lt;='Shortcut Lookup 2'!AL$60),INDEX('Expenses (Assum. &amp; Calc.)'!$J$23:$J$37,ROWS($C$23:$C24),1)*2,IF(AND('Expenses (Assum. &amp; Calc.)'!$I24="Monthly",'Expenses (Assum. &amp; Calc.)'!$H24&gt;='Shortcut Lookup 2'!AL$60,'Expenses (Assum. &amp; Calc.)'!$G24&lt;='Shortcut Lookup 2'!AL$60),INDEX('Expenses (Assum. &amp; Calc.)'!$J$23:$J$37,ROWS($C$23:$C24),1),IF(AND('Expenses (Assum. &amp; Calc.)'!$I24="Quarterly",IFERROR(MOD(MONTH('Expenses (Assum. &amp; Calc.)'!$G24),3),0)=MOD(MONTH('Shortcut Lookup 2'!AL$60),3),'Expenses (Assum. &amp; Calc.)'!$H24&gt;='Shortcut Lookup 2'!AL$60,'Expenses (Assum. &amp; Calc.)'!$G24&lt;='Shortcut Lookup 2'!AL$60),INDEX('Expenses (Assum. &amp; Calc.)'!$J$23:$J$37,ROWS($C$23:$C24),1),IF(AND('Expenses (Assum. &amp; Calc.)'!$I24="Semi-Annually",IFERROR(MOD(MONTH('Expenses (Assum. &amp; Calc.)'!$G24),6),0)=MOD(MONTH('Shortcut Lookup 2'!AL$60),6),'Expenses (Assum. &amp; Calc.)'!$H24&gt;='Shortcut Lookup 2'!AL$60,'Expenses (Assum. &amp; Calc.)'!$G24&lt;='Shortcut Lookup 2'!AL$60),INDEX('Expenses (Assum. &amp; Calc.)'!$J$23:$J$37,ROWS($C$23:$C24),1),IF(AND('Expenses (Assum. &amp; Calc.)'!$I24="Yearly",IFERROR(MOD(MONTH('Expenses (Assum. &amp; Calc.)'!$G24),12),0)=MOD(MONTH('Shortcut Lookup 2'!AL$60),12),'Expenses (Assum. &amp; Calc.)'!$H24&gt;='Shortcut Lookup 2'!AL$60,'Expenses (Assum. &amp; Calc.)'!$G24&lt;='Shortcut Lookup 2'!AL$60),INDEX('Expenses (Assum. &amp; Calc.)'!$J$23:$J$37,ROWS($C$23:$C24),1),0))))))))</f>
        <v>1020.1</v>
      </c>
      <c r="AV24" s="472">
        <f>HLOOKUP('Shortcut Lookup 2'!AM$59,'Expenses (Assum. &amp; Calc.)'!$P$22:$T$37,ROWS($C$23:$C24)+1,0)*IF(AND('Expenses (Assum. &amp; Calc.)'!$I24="One time",'Expenses (Assum. &amp; Calc.)'!$G24='Shortcut Lookup 2'!AM$60),INDEX('Expenses (Assum. &amp; Calc.)'!$J$23:$J$37,ROWS($C$23:$C24),1),IF(AND('Expenses (Assum. &amp; Calc.)'!$I24="Daily",'Expenses (Assum. &amp; Calc.)'!$H24&gt;='Shortcut Lookup 2'!AM$60,'Expenses (Assum. &amp; Calc.)'!$G24&lt;='Shortcut Lookup 2'!AM$60),INDEX('Expenses (Assum. &amp; Calc.)'!$J$23:$J$37,ROWS($C$23:$C24),1)*AV$22,IF(AND('Expenses (Assum. &amp; Calc.)'!$I24="Weekly",'Expenses (Assum. &amp; Calc.)'!$H24&gt;='Shortcut Lookup 2'!AM$60,'Expenses (Assum. &amp; Calc.)'!$G24&lt;='Shortcut Lookup 2'!AM$60),INDEX('Expenses (Assum. &amp; Calc.)'!$J$23:$J$37,ROWS($C$23:$C24),1)*4,IF(AND('Expenses (Assum. &amp; Calc.)'!$I24="Bi-Weekly",'Expenses (Assum. &amp; Calc.)'!$H24&gt;='Shortcut Lookup 2'!AM$60,'Expenses (Assum. &amp; Calc.)'!$G24&lt;='Shortcut Lookup 2'!AM$60),INDEX('Expenses (Assum. &amp; Calc.)'!$J$23:$J$37,ROWS($C$23:$C24),1)*2,IF(AND('Expenses (Assum. &amp; Calc.)'!$I24="Monthly",'Expenses (Assum. &amp; Calc.)'!$H24&gt;='Shortcut Lookup 2'!AM$60,'Expenses (Assum. &amp; Calc.)'!$G24&lt;='Shortcut Lookup 2'!AM$60),INDEX('Expenses (Assum. &amp; Calc.)'!$J$23:$J$37,ROWS($C$23:$C24),1),IF(AND('Expenses (Assum. &amp; Calc.)'!$I24="Quarterly",IFERROR(MOD(MONTH('Expenses (Assum. &amp; Calc.)'!$G24),3),0)=MOD(MONTH('Shortcut Lookup 2'!AM$60),3),'Expenses (Assum. &amp; Calc.)'!$H24&gt;='Shortcut Lookup 2'!AM$60,'Expenses (Assum. &amp; Calc.)'!$G24&lt;='Shortcut Lookup 2'!AM$60),INDEX('Expenses (Assum. &amp; Calc.)'!$J$23:$J$37,ROWS($C$23:$C24),1),IF(AND('Expenses (Assum. &amp; Calc.)'!$I24="Semi-Annually",IFERROR(MOD(MONTH('Expenses (Assum. &amp; Calc.)'!$G24),6),0)=MOD(MONTH('Shortcut Lookup 2'!AM$60),6),'Expenses (Assum. &amp; Calc.)'!$H24&gt;='Shortcut Lookup 2'!AM$60,'Expenses (Assum. &amp; Calc.)'!$G24&lt;='Shortcut Lookup 2'!AM$60),INDEX('Expenses (Assum. &amp; Calc.)'!$J$23:$J$37,ROWS($C$23:$C24),1),IF(AND('Expenses (Assum. &amp; Calc.)'!$I24="Yearly",IFERROR(MOD(MONTH('Expenses (Assum. &amp; Calc.)'!$G24),12),0)=MOD(MONTH('Shortcut Lookup 2'!AM$60),12),'Expenses (Assum. &amp; Calc.)'!$H24&gt;='Shortcut Lookup 2'!AM$60,'Expenses (Assum. &amp; Calc.)'!$G24&lt;='Shortcut Lookup 2'!AM$60),INDEX('Expenses (Assum. &amp; Calc.)'!$J$23:$J$37,ROWS($C$23:$C24),1),0))))))))</f>
        <v>1020.1</v>
      </c>
      <c r="AW24" s="472">
        <f>HLOOKUP('Shortcut Lookup 2'!AN$59,'Expenses (Assum. &amp; Calc.)'!$P$22:$T$37,ROWS($C$23:$C24)+1,0)*IF(AND('Expenses (Assum. &amp; Calc.)'!$I24="One time",'Expenses (Assum. &amp; Calc.)'!$G24='Shortcut Lookup 2'!AN$60),INDEX('Expenses (Assum. &amp; Calc.)'!$J$23:$J$37,ROWS($C$23:$C24),1),IF(AND('Expenses (Assum. &amp; Calc.)'!$I24="Daily",'Expenses (Assum. &amp; Calc.)'!$H24&gt;='Shortcut Lookup 2'!AN$60,'Expenses (Assum. &amp; Calc.)'!$G24&lt;='Shortcut Lookup 2'!AN$60),INDEX('Expenses (Assum. &amp; Calc.)'!$J$23:$J$37,ROWS($C$23:$C24),1)*AW$22,IF(AND('Expenses (Assum. &amp; Calc.)'!$I24="Weekly",'Expenses (Assum. &amp; Calc.)'!$H24&gt;='Shortcut Lookup 2'!AN$60,'Expenses (Assum. &amp; Calc.)'!$G24&lt;='Shortcut Lookup 2'!AN$60),INDEX('Expenses (Assum. &amp; Calc.)'!$J$23:$J$37,ROWS($C$23:$C24),1)*4,IF(AND('Expenses (Assum. &amp; Calc.)'!$I24="Bi-Weekly",'Expenses (Assum. &amp; Calc.)'!$H24&gt;='Shortcut Lookup 2'!AN$60,'Expenses (Assum. &amp; Calc.)'!$G24&lt;='Shortcut Lookup 2'!AN$60),INDEX('Expenses (Assum. &amp; Calc.)'!$J$23:$J$37,ROWS($C$23:$C24),1)*2,IF(AND('Expenses (Assum. &amp; Calc.)'!$I24="Monthly",'Expenses (Assum. &amp; Calc.)'!$H24&gt;='Shortcut Lookup 2'!AN$60,'Expenses (Assum. &amp; Calc.)'!$G24&lt;='Shortcut Lookup 2'!AN$60),INDEX('Expenses (Assum. &amp; Calc.)'!$J$23:$J$37,ROWS($C$23:$C24),1),IF(AND('Expenses (Assum. &amp; Calc.)'!$I24="Quarterly",IFERROR(MOD(MONTH('Expenses (Assum. &amp; Calc.)'!$G24),3),0)=MOD(MONTH('Shortcut Lookup 2'!AN$60),3),'Expenses (Assum. &amp; Calc.)'!$H24&gt;='Shortcut Lookup 2'!AN$60,'Expenses (Assum. &amp; Calc.)'!$G24&lt;='Shortcut Lookup 2'!AN$60),INDEX('Expenses (Assum. &amp; Calc.)'!$J$23:$J$37,ROWS($C$23:$C24),1),IF(AND('Expenses (Assum. &amp; Calc.)'!$I24="Semi-Annually",IFERROR(MOD(MONTH('Expenses (Assum. &amp; Calc.)'!$G24),6),0)=MOD(MONTH('Shortcut Lookup 2'!AN$60),6),'Expenses (Assum. &amp; Calc.)'!$H24&gt;='Shortcut Lookup 2'!AN$60,'Expenses (Assum. &amp; Calc.)'!$G24&lt;='Shortcut Lookup 2'!AN$60),INDEX('Expenses (Assum. &amp; Calc.)'!$J$23:$J$37,ROWS($C$23:$C24),1),IF(AND('Expenses (Assum. &amp; Calc.)'!$I24="Yearly",IFERROR(MOD(MONTH('Expenses (Assum. &amp; Calc.)'!$G24),12),0)=MOD(MONTH('Shortcut Lookup 2'!AN$60),12),'Expenses (Assum. &amp; Calc.)'!$H24&gt;='Shortcut Lookup 2'!AN$60,'Expenses (Assum. &amp; Calc.)'!$G24&lt;='Shortcut Lookup 2'!AN$60),INDEX('Expenses (Assum. &amp; Calc.)'!$J$23:$J$37,ROWS($C$23:$C24),1),0))))))))</f>
        <v>1020.1</v>
      </c>
      <c r="AX24" s="472">
        <f>HLOOKUP('Shortcut Lookup 2'!AO$59,'Expenses (Assum. &amp; Calc.)'!$P$22:$T$37,ROWS($C$23:$C24)+1,0)*IF(AND('Expenses (Assum. &amp; Calc.)'!$I24="One time",'Expenses (Assum. &amp; Calc.)'!$G24='Shortcut Lookup 2'!AO$60),INDEX('Expenses (Assum. &amp; Calc.)'!$J$23:$J$37,ROWS($C$23:$C24),1),IF(AND('Expenses (Assum. &amp; Calc.)'!$I24="Daily",'Expenses (Assum. &amp; Calc.)'!$H24&gt;='Shortcut Lookup 2'!AO$60,'Expenses (Assum. &amp; Calc.)'!$G24&lt;='Shortcut Lookup 2'!AO$60),INDEX('Expenses (Assum. &amp; Calc.)'!$J$23:$J$37,ROWS($C$23:$C24),1)*AX$22,IF(AND('Expenses (Assum. &amp; Calc.)'!$I24="Weekly",'Expenses (Assum. &amp; Calc.)'!$H24&gt;='Shortcut Lookup 2'!AO$60,'Expenses (Assum. &amp; Calc.)'!$G24&lt;='Shortcut Lookup 2'!AO$60),INDEX('Expenses (Assum. &amp; Calc.)'!$J$23:$J$37,ROWS($C$23:$C24),1)*4,IF(AND('Expenses (Assum. &amp; Calc.)'!$I24="Bi-Weekly",'Expenses (Assum. &amp; Calc.)'!$H24&gt;='Shortcut Lookup 2'!AO$60,'Expenses (Assum. &amp; Calc.)'!$G24&lt;='Shortcut Lookup 2'!AO$60),INDEX('Expenses (Assum. &amp; Calc.)'!$J$23:$J$37,ROWS($C$23:$C24),1)*2,IF(AND('Expenses (Assum. &amp; Calc.)'!$I24="Monthly",'Expenses (Assum. &amp; Calc.)'!$H24&gt;='Shortcut Lookup 2'!AO$60,'Expenses (Assum. &amp; Calc.)'!$G24&lt;='Shortcut Lookup 2'!AO$60),INDEX('Expenses (Assum. &amp; Calc.)'!$J$23:$J$37,ROWS($C$23:$C24),1),IF(AND('Expenses (Assum. &amp; Calc.)'!$I24="Quarterly",IFERROR(MOD(MONTH('Expenses (Assum. &amp; Calc.)'!$G24),3),0)=MOD(MONTH('Shortcut Lookup 2'!AO$60),3),'Expenses (Assum. &amp; Calc.)'!$H24&gt;='Shortcut Lookup 2'!AO$60,'Expenses (Assum. &amp; Calc.)'!$G24&lt;='Shortcut Lookup 2'!AO$60),INDEX('Expenses (Assum. &amp; Calc.)'!$J$23:$J$37,ROWS($C$23:$C24),1),IF(AND('Expenses (Assum. &amp; Calc.)'!$I24="Semi-Annually",IFERROR(MOD(MONTH('Expenses (Assum. &amp; Calc.)'!$G24),6),0)=MOD(MONTH('Shortcut Lookup 2'!AO$60),6),'Expenses (Assum. &amp; Calc.)'!$H24&gt;='Shortcut Lookup 2'!AO$60,'Expenses (Assum. &amp; Calc.)'!$G24&lt;='Shortcut Lookup 2'!AO$60),INDEX('Expenses (Assum. &amp; Calc.)'!$J$23:$J$37,ROWS($C$23:$C24),1),IF(AND('Expenses (Assum. &amp; Calc.)'!$I24="Yearly",IFERROR(MOD(MONTH('Expenses (Assum. &amp; Calc.)'!$G24),12),0)=MOD(MONTH('Shortcut Lookup 2'!AO$60),12),'Expenses (Assum. &amp; Calc.)'!$H24&gt;='Shortcut Lookup 2'!AO$60,'Expenses (Assum. &amp; Calc.)'!$G24&lt;='Shortcut Lookup 2'!AO$60),INDEX('Expenses (Assum. &amp; Calc.)'!$J$23:$J$37,ROWS($C$23:$C24),1),0))))))))</f>
        <v>1020.1</v>
      </c>
      <c r="AY24" s="472">
        <f>HLOOKUP('Shortcut Lookup 2'!AP$59,'Expenses (Assum. &amp; Calc.)'!$P$22:$T$37,ROWS($C$23:$C24)+1,0)*IF(AND('Expenses (Assum. &amp; Calc.)'!$I24="One time",'Expenses (Assum. &amp; Calc.)'!$G24='Shortcut Lookup 2'!AP$60),INDEX('Expenses (Assum. &amp; Calc.)'!$J$23:$J$37,ROWS($C$23:$C24),1),IF(AND('Expenses (Assum. &amp; Calc.)'!$I24="Daily",'Expenses (Assum. &amp; Calc.)'!$H24&gt;='Shortcut Lookup 2'!AP$60,'Expenses (Assum. &amp; Calc.)'!$G24&lt;='Shortcut Lookup 2'!AP$60),INDEX('Expenses (Assum. &amp; Calc.)'!$J$23:$J$37,ROWS($C$23:$C24),1)*AY$22,IF(AND('Expenses (Assum. &amp; Calc.)'!$I24="Weekly",'Expenses (Assum. &amp; Calc.)'!$H24&gt;='Shortcut Lookup 2'!AP$60,'Expenses (Assum. &amp; Calc.)'!$G24&lt;='Shortcut Lookup 2'!AP$60),INDEX('Expenses (Assum. &amp; Calc.)'!$J$23:$J$37,ROWS($C$23:$C24),1)*4,IF(AND('Expenses (Assum. &amp; Calc.)'!$I24="Bi-Weekly",'Expenses (Assum. &amp; Calc.)'!$H24&gt;='Shortcut Lookup 2'!AP$60,'Expenses (Assum. &amp; Calc.)'!$G24&lt;='Shortcut Lookup 2'!AP$60),INDEX('Expenses (Assum. &amp; Calc.)'!$J$23:$J$37,ROWS($C$23:$C24),1)*2,IF(AND('Expenses (Assum. &amp; Calc.)'!$I24="Monthly",'Expenses (Assum. &amp; Calc.)'!$H24&gt;='Shortcut Lookup 2'!AP$60,'Expenses (Assum. &amp; Calc.)'!$G24&lt;='Shortcut Lookup 2'!AP$60),INDEX('Expenses (Assum. &amp; Calc.)'!$J$23:$J$37,ROWS($C$23:$C24),1),IF(AND('Expenses (Assum. &amp; Calc.)'!$I24="Quarterly",IFERROR(MOD(MONTH('Expenses (Assum. &amp; Calc.)'!$G24),3),0)=MOD(MONTH('Shortcut Lookup 2'!AP$60),3),'Expenses (Assum. &amp; Calc.)'!$H24&gt;='Shortcut Lookup 2'!AP$60,'Expenses (Assum. &amp; Calc.)'!$G24&lt;='Shortcut Lookup 2'!AP$60),INDEX('Expenses (Assum. &amp; Calc.)'!$J$23:$J$37,ROWS($C$23:$C24),1),IF(AND('Expenses (Assum. &amp; Calc.)'!$I24="Semi-Annually",IFERROR(MOD(MONTH('Expenses (Assum. &amp; Calc.)'!$G24),6),0)=MOD(MONTH('Shortcut Lookup 2'!AP$60),6),'Expenses (Assum. &amp; Calc.)'!$H24&gt;='Shortcut Lookup 2'!AP$60,'Expenses (Assum. &amp; Calc.)'!$G24&lt;='Shortcut Lookup 2'!AP$60),INDEX('Expenses (Assum. &amp; Calc.)'!$J$23:$J$37,ROWS($C$23:$C24),1),IF(AND('Expenses (Assum. &amp; Calc.)'!$I24="Yearly",IFERROR(MOD(MONTH('Expenses (Assum. &amp; Calc.)'!$G24),12),0)=MOD(MONTH('Shortcut Lookup 2'!AP$60),12),'Expenses (Assum. &amp; Calc.)'!$H24&gt;='Shortcut Lookup 2'!AP$60,'Expenses (Assum. &amp; Calc.)'!$G24&lt;='Shortcut Lookup 2'!AP$60),INDEX('Expenses (Assum. &amp; Calc.)'!$J$23:$J$37,ROWS($C$23:$C24),1),0))))))))</f>
        <v>1020.1</v>
      </c>
      <c r="AZ24" s="472">
        <f>HLOOKUP('Shortcut Lookup 2'!AQ$59,'Expenses (Assum. &amp; Calc.)'!$P$22:$T$37,ROWS($C$23:$C24)+1,0)*IF(AND('Expenses (Assum. &amp; Calc.)'!$I24="One time",'Expenses (Assum. &amp; Calc.)'!$G24='Shortcut Lookup 2'!AQ$60),INDEX('Expenses (Assum. &amp; Calc.)'!$J$23:$J$37,ROWS($C$23:$C24),1),IF(AND('Expenses (Assum. &amp; Calc.)'!$I24="Daily",'Expenses (Assum. &amp; Calc.)'!$H24&gt;='Shortcut Lookup 2'!AQ$60,'Expenses (Assum. &amp; Calc.)'!$G24&lt;='Shortcut Lookup 2'!AQ$60),INDEX('Expenses (Assum. &amp; Calc.)'!$J$23:$J$37,ROWS($C$23:$C24),1)*AZ$22,IF(AND('Expenses (Assum. &amp; Calc.)'!$I24="Weekly",'Expenses (Assum. &amp; Calc.)'!$H24&gt;='Shortcut Lookup 2'!AQ$60,'Expenses (Assum. &amp; Calc.)'!$G24&lt;='Shortcut Lookup 2'!AQ$60),INDEX('Expenses (Assum. &amp; Calc.)'!$J$23:$J$37,ROWS($C$23:$C24),1)*4,IF(AND('Expenses (Assum. &amp; Calc.)'!$I24="Bi-Weekly",'Expenses (Assum. &amp; Calc.)'!$H24&gt;='Shortcut Lookup 2'!AQ$60,'Expenses (Assum. &amp; Calc.)'!$G24&lt;='Shortcut Lookup 2'!AQ$60),INDEX('Expenses (Assum. &amp; Calc.)'!$J$23:$J$37,ROWS($C$23:$C24),1)*2,IF(AND('Expenses (Assum. &amp; Calc.)'!$I24="Monthly",'Expenses (Assum. &amp; Calc.)'!$H24&gt;='Shortcut Lookup 2'!AQ$60,'Expenses (Assum. &amp; Calc.)'!$G24&lt;='Shortcut Lookup 2'!AQ$60),INDEX('Expenses (Assum. &amp; Calc.)'!$J$23:$J$37,ROWS($C$23:$C24),1),IF(AND('Expenses (Assum. &amp; Calc.)'!$I24="Quarterly",IFERROR(MOD(MONTH('Expenses (Assum. &amp; Calc.)'!$G24),3),0)=MOD(MONTH('Shortcut Lookup 2'!AQ$60),3),'Expenses (Assum. &amp; Calc.)'!$H24&gt;='Shortcut Lookup 2'!AQ$60,'Expenses (Assum. &amp; Calc.)'!$G24&lt;='Shortcut Lookup 2'!AQ$60),INDEX('Expenses (Assum. &amp; Calc.)'!$J$23:$J$37,ROWS($C$23:$C24),1),IF(AND('Expenses (Assum. &amp; Calc.)'!$I24="Semi-Annually",IFERROR(MOD(MONTH('Expenses (Assum. &amp; Calc.)'!$G24),6),0)=MOD(MONTH('Shortcut Lookup 2'!AQ$60),6),'Expenses (Assum. &amp; Calc.)'!$H24&gt;='Shortcut Lookup 2'!AQ$60,'Expenses (Assum. &amp; Calc.)'!$G24&lt;='Shortcut Lookup 2'!AQ$60),INDEX('Expenses (Assum. &amp; Calc.)'!$J$23:$J$37,ROWS($C$23:$C24),1),IF(AND('Expenses (Assum. &amp; Calc.)'!$I24="Yearly",IFERROR(MOD(MONTH('Expenses (Assum. &amp; Calc.)'!$G24),12),0)=MOD(MONTH('Shortcut Lookup 2'!AQ$60),12),'Expenses (Assum. &amp; Calc.)'!$H24&gt;='Shortcut Lookup 2'!AQ$60,'Expenses (Assum. &amp; Calc.)'!$G24&lt;='Shortcut Lookup 2'!AQ$60),INDEX('Expenses (Assum. &amp; Calc.)'!$J$23:$J$37,ROWS($C$23:$C24),1),0))))))))</f>
        <v>1020.1</v>
      </c>
      <c r="BA24" s="472">
        <f>HLOOKUP('Shortcut Lookup 2'!AR$59,'Expenses (Assum. &amp; Calc.)'!$P$22:$T$37,ROWS($C$23:$C24)+1,0)*IF(AND('Expenses (Assum. &amp; Calc.)'!$I24="One time",'Expenses (Assum. &amp; Calc.)'!$G24='Shortcut Lookup 2'!AR$60),INDEX('Expenses (Assum. &amp; Calc.)'!$J$23:$J$37,ROWS($C$23:$C24),1),IF(AND('Expenses (Assum. &amp; Calc.)'!$I24="Daily",'Expenses (Assum. &amp; Calc.)'!$H24&gt;='Shortcut Lookup 2'!AR$60,'Expenses (Assum. &amp; Calc.)'!$G24&lt;='Shortcut Lookup 2'!AR$60),INDEX('Expenses (Assum. &amp; Calc.)'!$J$23:$J$37,ROWS($C$23:$C24),1)*BA$22,IF(AND('Expenses (Assum. &amp; Calc.)'!$I24="Weekly",'Expenses (Assum. &amp; Calc.)'!$H24&gt;='Shortcut Lookup 2'!AR$60,'Expenses (Assum. &amp; Calc.)'!$G24&lt;='Shortcut Lookup 2'!AR$60),INDEX('Expenses (Assum. &amp; Calc.)'!$J$23:$J$37,ROWS($C$23:$C24),1)*4,IF(AND('Expenses (Assum. &amp; Calc.)'!$I24="Bi-Weekly",'Expenses (Assum. &amp; Calc.)'!$H24&gt;='Shortcut Lookup 2'!AR$60,'Expenses (Assum. &amp; Calc.)'!$G24&lt;='Shortcut Lookup 2'!AR$60),INDEX('Expenses (Assum. &amp; Calc.)'!$J$23:$J$37,ROWS($C$23:$C24),1)*2,IF(AND('Expenses (Assum. &amp; Calc.)'!$I24="Monthly",'Expenses (Assum. &amp; Calc.)'!$H24&gt;='Shortcut Lookup 2'!AR$60,'Expenses (Assum. &amp; Calc.)'!$G24&lt;='Shortcut Lookup 2'!AR$60),INDEX('Expenses (Assum. &amp; Calc.)'!$J$23:$J$37,ROWS($C$23:$C24),1),IF(AND('Expenses (Assum. &amp; Calc.)'!$I24="Quarterly",IFERROR(MOD(MONTH('Expenses (Assum. &amp; Calc.)'!$G24),3),0)=MOD(MONTH('Shortcut Lookup 2'!AR$60),3),'Expenses (Assum. &amp; Calc.)'!$H24&gt;='Shortcut Lookup 2'!AR$60,'Expenses (Assum. &amp; Calc.)'!$G24&lt;='Shortcut Lookup 2'!AR$60),INDEX('Expenses (Assum. &amp; Calc.)'!$J$23:$J$37,ROWS($C$23:$C24),1),IF(AND('Expenses (Assum. &amp; Calc.)'!$I24="Semi-Annually",IFERROR(MOD(MONTH('Expenses (Assum. &amp; Calc.)'!$G24),6),0)=MOD(MONTH('Shortcut Lookup 2'!AR$60),6),'Expenses (Assum. &amp; Calc.)'!$H24&gt;='Shortcut Lookup 2'!AR$60,'Expenses (Assum. &amp; Calc.)'!$G24&lt;='Shortcut Lookup 2'!AR$60),INDEX('Expenses (Assum. &amp; Calc.)'!$J$23:$J$37,ROWS($C$23:$C24),1),IF(AND('Expenses (Assum. &amp; Calc.)'!$I24="Yearly",IFERROR(MOD(MONTH('Expenses (Assum. &amp; Calc.)'!$G24),12),0)=MOD(MONTH('Shortcut Lookup 2'!AR$60),12),'Expenses (Assum. &amp; Calc.)'!$H24&gt;='Shortcut Lookup 2'!AR$60,'Expenses (Assum. &amp; Calc.)'!$G24&lt;='Shortcut Lookup 2'!AR$60),INDEX('Expenses (Assum. &amp; Calc.)'!$J$23:$J$37,ROWS($C$23:$C24),1),0))))))))</f>
        <v>1020.1</v>
      </c>
      <c r="BB24" s="472">
        <f>HLOOKUP('Shortcut Lookup 2'!AS$59,'Expenses (Assum. &amp; Calc.)'!$P$22:$T$37,ROWS($C$23:$C24)+1,0)*IF(AND('Expenses (Assum. &amp; Calc.)'!$I24="One time",'Expenses (Assum. &amp; Calc.)'!$G24='Shortcut Lookup 2'!AS$60),INDEX('Expenses (Assum. &amp; Calc.)'!$J$23:$J$37,ROWS($C$23:$C24),1),IF(AND('Expenses (Assum. &amp; Calc.)'!$I24="Daily",'Expenses (Assum. &amp; Calc.)'!$H24&gt;='Shortcut Lookup 2'!AS$60,'Expenses (Assum. &amp; Calc.)'!$G24&lt;='Shortcut Lookup 2'!AS$60),INDEX('Expenses (Assum. &amp; Calc.)'!$J$23:$J$37,ROWS($C$23:$C24),1)*BB$22,IF(AND('Expenses (Assum. &amp; Calc.)'!$I24="Weekly",'Expenses (Assum. &amp; Calc.)'!$H24&gt;='Shortcut Lookup 2'!AS$60,'Expenses (Assum. &amp; Calc.)'!$G24&lt;='Shortcut Lookup 2'!AS$60),INDEX('Expenses (Assum. &amp; Calc.)'!$J$23:$J$37,ROWS($C$23:$C24),1)*4,IF(AND('Expenses (Assum. &amp; Calc.)'!$I24="Bi-Weekly",'Expenses (Assum. &amp; Calc.)'!$H24&gt;='Shortcut Lookup 2'!AS$60,'Expenses (Assum. &amp; Calc.)'!$G24&lt;='Shortcut Lookup 2'!AS$60),INDEX('Expenses (Assum. &amp; Calc.)'!$J$23:$J$37,ROWS($C$23:$C24),1)*2,IF(AND('Expenses (Assum. &amp; Calc.)'!$I24="Monthly",'Expenses (Assum. &amp; Calc.)'!$H24&gt;='Shortcut Lookup 2'!AS$60,'Expenses (Assum. &amp; Calc.)'!$G24&lt;='Shortcut Lookup 2'!AS$60),INDEX('Expenses (Assum. &amp; Calc.)'!$J$23:$J$37,ROWS($C$23:$C24),1),IF(AND('Expenses (Assum. &amp; Calc.)'!$I24="Quarterly",IFERROR(MOD(MONTH('Expenses (Assum. &amp; Calc.)'!$G24),3),0)=MOD(MONTH('Shortcut Lookup 2'!AS$60),3),'Expenses (Assum. &amp; Calc.)'!$H24&gt;='Shortcut Lookup 2'!AS$60,'Expenses (Assum. &amp; Calc.)'!$G24&lt;='Shortcut Lookup 2'!AS$60),INDEX('Expenses (Assum. &amp; Calc.)'!$J$23:$J$37,ROWS($C$23:$C24),1),IF(AND('Expenses (Assum. &amp; Calc.)'!$I24="Semi-Annually",IFERROR(MOD(MONTH('Expenses (Assum. &amp; Calc.)'!$G24),6),0)=MOD(MONTH('Shortcut Lookup 2'!AS$60),6),'Expenses (Assum. &amp; Calc.)'!$H24&gt;='Shortcut Lookup 2'!AS$60,'Expenses (Assum. &amp; Calc.)'!$G24&lt;='Shortcut Lookup 2'!AS$60),INDEX('Expenses (Assum. &amp; Calc.)'!$J$23:$J$37,ROWS($C$23:$C24),1),IF(AND('Expenses (Assum. &amp; Calc.)'!$I24="Yearly",IFERROR(MOD(MONTH('Expenses (Assum. &amp; Calc.)'!$G24),12),0)=MOD(MONTH('Shortcut Lookup 2'!AS$60),12),'Expenses (Assum. &amp; Calc.)'!$H24&gt;='Shortcut Lookup 2'!AS$60,'Expenses (Assum. &amp; Calc.)'!$G24&lt;='Shortcut Lookup 2'!AS$60),INDEX('Expenses (Assum. &amp; Calc.)'!$J$23:$J$37,ROWS($C$23:$C24),1),0))))))))</f>
        <v>1020.1</v>
      </c>
      <c r="BC24" s="472">
        <f>HLOOKUP('Shortcut Lookup 2'!AT$59,'Expenses (Assum. &amp; Calc.)'!$P$22:$T$37,ROWS($C$23:$C24)+1,0)*IF(AND('Expenses (Assum. &amp; Calc.)'!$I24="One time",'Expenses (Assum. &amp; Calc.)'!$G24='Shortcut Lookup 2'!AT$60),INDEX('Expenses (Assum. &amp; Calc.)'!$J$23:$J$37,ROWS($C$23:$C24),1),IF(AND('Expenses (Assum. &amp; Calc.)'!$I24="Daily",'Expenses (Assum. &amp; Calc.)'!$H24&gt;='Shortcut Lookup 2'!AT$60,'Expenses (Assum. &amp; Calc.)'!$G24&lt;='Shortcut Lookup 2'!AT$60),INDEX('Expenses (Assum. &amp; Calc.)'!$J$23:$J$37,ROWS($C$23:$C24),1)*BC$22,IF(AND('Expenses (Assum. &amp; Calc.)'!$I24="Weekly",'Expenses (Assum. &amp; Calc.)'!$H24&gt;='Shortcut Lookup 2'!AT$60,'Expenses (Assum. &amp; Calc.)'!$G24&lt;='Shortcut Lookup 2'!AT$60),INDEX('Expenses (Assum. &amp; Calc.)'!$J$23:$J$37,ROWS($C$23:$C24),1)*4,IF(AND('Expenses (Assum. &amp; Calc.)'!$I24="Bi-Weekly",'Expenses (Assum. &amp; Calc.)'!$H24&gt;='Shortcut Lookup 2'!AT$60,'Expenses (Assum. &amp; Calc.)'!$G24&lt;='Shortcut Lookup 2'!AT$60),INDEX('Expenses (Assum. &amp; Calc.)'!$J$23:$J$37,ROWS($C$23:$C24),1)*2,IF(AND('Expenses (Assum. &amp; Calc.)'!$I24="Monthly",'Expenses (Assum. &amp; Calc.)'!$H24&gt;='Shortcut Lookup 2'!AT$60,'Expenses (Assum. &amp; Calc.)'!$G24&lt;='Shortcut Lookup 2'!AT$60),INDEX('Expenses (Assum. &amp; Calc.)'!$J$23:$J$37,ROWS($C$23:$C24),1),IF(AND('Expenses (Assum. &amp; Calc.)'!$I24="Quarterly",IFERROR(MOD(MONTH('Expenses (Assum. &amp; Calc.)'!$G24),3),0)=MOD(MONTH('Shortcut Lookup 2'!AT$60),3),'Expenses (Assum. &amp; Calc.)'!$H24&gt;='Shortcut Lookup 2'!AT$60,'Expenses (Assum. &amp; Calc.)'!$G24&lt;='Shortcut Lookup 2'!AT$60),INDEX('Expenses (Assum. &amp; Calc.)'!$J$23:$J$37,ROWS($C$23:$C24),1),IF(AND('Expenses (Assum. &amp; Calc.)'!$I24="Semi-Annually",IFERROR(MOD(MONTH('Expenses (Assum. &amp; Calc.)'!$G24),6),0)=MOD(MONTH('Shortcut Lookup 2'!AT$60),6),'Expenses (Assum. &amp; Calc.)'!$H24&gt;='Shortcut Lookup 2'!AT$60,'Expenses (Assum. &amp; Calc.)'!$G24&lt;='Shortcut Lookup 2'!AT$60),INDEX('Expenses (Assum. &amp; Calc.)'!$J$23:$J$37,ROWS($C$23:$C24),1),IF(AND('Expenses (Assum. &amp; Calc.)'!$I24="Yearly",IFERROR(MOD(MONTH('Expenses (Assum. &amp; Calc.)'!$G24),12),0)=MOD(MONTH('Shortcut Lookup 2'!AT$60),12),'Expenses (Assum. &amp; Calc.)'!$H24&gt;='Shortcut Lookup 2'!AT$60,'Expenses (Assum. &amp; Calc.)'!$G24&lt;='Shortcut Lookup 2'!AT$60),INDEX('Expenses (Assum. &amp; Calc.)'!$J$23:$J$37,ROWS($C$23:$C24),1),0))))))))</f>
        <v>1020.1</v>
      </c>
      <c r="BD24" s="472">
        <f>HLOOKUP('Shortcut Lookup 2'!AU$59,'Expenses (Assum. &amp; Calc.)'!$P$22:$T$37,ROWS($C$23:$C24)+1,0)*IF(AND('Expenses (Assum. &amp; Calc.)'!$I24="One time",'Expenses (Assum. &amp; Calc.)'!$G24='Shortcut Lookup 2'!AU$60),INDEX('Expenses (Assum. &amp; Calc.)'!$J$23:$J$37,ROWS($C$23:$C24),1),IF(AND('Expenses (Assum. &amp; Calc.)'!$I24="Daily",'Expenses (Assum. &amp; Calc.)'!$H24&gt;='Shortcut Lookup 2'!AU$60,'Expenses (Assum. &amp; Calc.)'!$G24&lt;='Shortcut Lookup 2'!AU$60),INDEX('Expenses (Assum. &amp; Calc.)'!$J$23:$J$37,ROWS($C$23:$C24),1)*BD$22,IF(AND('Expenses (Assum. &amp; Calc.)'!$I24="Weekly",'Expenses (Assum. &amp; Calc.)'!$H24&gt;='Shortcut Lookup 2'!AU$60,'Expenses (Assum. &amp; Calc.)'!$G24&lt;='Shortcut Lookup 2'!AU$60),INDEX('Expenses (Assum. &amp; Calc.)'!$J$23:$J$37,ROWS($C$23:$C24),1)*4,IF(AND('Expenses (Assum. &amp; Calc.)'!$I24="Bi-Weekly",'Expenses (Assum. &amp; Calc.)'!$H24&gt;='Shortcut Lookup 2'!AU$60,'Expenses (Assum. &amp; Calc.)'!$G24&lt;='Shortcut Lookup 2'!AU$60),INDEX('Expenses (Assum. &amp; Calc.)'!$J$23:$J$37,ROWS($C$23:$C24),1)*2,IF(AND('Expenses (Assum. &amp; Calc.)'!$I24="Monthly",'Expenses (Assum. &amp; Calc.)'!$H24&gt;='Shortcut Lookup 2'!AU$60,'Expenses (Assum. &amp; Calc.)'!$G24&lt;='Shortcut Lookup 2'!AU$60),INDEX('Expenses (Assum. &amp; Calc.)'!$J$23:$J$37,ROWS($C$23:$C24),1),IF(AND('Expenses (Assum. &amp; Calc.)'!$I24="Quarterly",IFERROR(MOD(MONTH('Expenses (Assum. &amp; Calc.)'!$G24),3),0)=MOD(MONTH('Shortcut Lookup 2'!AU$60),3),'Expenses (Assum. &amp; Calc.)'!$H24&gt;='Shortcut Lookup 2'!AU$60,'Expenses (Assum. &amp; Calc.)'!$G24&lt;='Shortcut Lookup 2'!AU$60),INDEX('Expenses (Assum. &amp; Calc.)'!$J$23:$J$37,ROWS($C$23:$C24),1),IF(AND('Expenses (Assum. &amp; Calc.)'!$I24="Semi-Annually",IFERROR(MOD(MONTH('Expenses (Assum. &amp; Calc.)'!$G24),6),0)=MOD(MONTH('Shortcut Lookup 2'!AU$60),6),'Expenses (Assum. &amp; Calc.)'!$H24&gt;='Shortcut Lookup 2'!AU$60,'Expenses (Assum. &amp; Calc.)'!$G24&lt;='Shortcut Lookup 2'!AU$60),INDEX('Expenses (Assum. &amp; Calc.)'!$J$23:$J$37,ROWS($C$23:$C24),1),IF(AND('Expenses (Assum. &amp; Calc.)'!$I24="Yearly",IFERROR(MOD(MONTH('Expenses (Assum. &amp; Calc.)'!$G24),12),0)=MOD(MONTH('Shortcut Lookup 2'!AU$60),12),'Expenses (Assum. &amp; Calc.)'!$H24&gt;='Shortcut Lookup 2'!AU$60,'Expenses (Assum. &amp; Calc.)'!$G24&lt;='Shortcut Lookup 2'!AU$60),INDEX('Expenses (Assum. &amp; Calc.)'!$J$23:$J$37,ROWS($C$23:$C24),1),0))))))))</f>
        <v>1020.1</v>
      </c>
      <c r="BE24" s="472">
        <f>HLOOKUP('Shortcut Lookup 2'!AV$59,'Expenses (Assum. &amp; Calc.)'!$P$22:$T$37,ROWS($C$23:$C24)+1,0)*IF(AND('Expenses (Assum. &amp; Calc.)'!$I24="One time",'Expenses (Assum. &amp; Calc.)'!$G24='Shortcut Lookup 2'!AV$60),INDEX('Expenses (Assum. &amp; Calc.)'!$J$23:$J$37,ROWS($C$23:$C24),1),IF(AND('Expenses (Assum. &amp; Calc.)'!$I24="Daily",'Expenses (Assum. &amp; Calc.)'!$H24&gt;='Shortcut Lookup 2'!AV$60,'Expenses (Assum. &amp; Calc.)'!$G24&lt;='Shortcut Lookup 2'!AV$60),INDEX('Expenses (Assum. &amp; Calc.)'!$J$23:$J$37,ROWS($C$23:$C24),1)*BE$22,IF(AND('Expenses (Assum. &amp; Calc.)'!$I24="Weekly",'Expenses (Assum. &amp; Calc.)'!$H24&gt;='Shortcut Lookup 2'!AV$60,'Expenses (Assum. &amp; Calc.)'!$G24&lt;='Shortcut Lookup 2'!AV$60),INDEX('Expenses (Assum. &amp; Calc.)'!$J$23:$J$37,ROWS($C$23:$C24),1)*4,IF(AND('Expenses (Assum. &amp; Calc.)'!$I24="Bi-Weekly",'Expenses (Assum. &amp; Calc.)'!$H24&gt;='Shortcut Lookup 2'!AV$60,'Expenses (Assum. &amp; Calc.)'!$G24&lt;='Shortcut Lookup 2'!AV$60),INDEX('Expenses (Assum. &amp; Calc.)'!$J$23:$J$37,ROWS($C$23:$C24),1)*2,IF(AND('Expenses (Assum. &amp; Calc.)'!$I24="Monthly",'Expenses (Assum. &amp; Calc.)'!$H24&gt;='Shortcut Lookup 2'!AV$60,'Expenses (Assum. &amp; Calc.)'!$G24&lt;='Shortcut Lookup 2'!AV$60),INDEX('Expenses (Assum. &amp; Calc.)'!$J$23:$J$37,ROWS($C$23:$C24),1),IF(AND('Expenses (Assum. &amp; Calc.)'!$I24="Quarterly",IFERROR(MOD(MONTH('Expenses (Assum. &amp; Calc.)'!$G24),3),0)=MOD(MONTH('Shortcut Lookup 2'!AV$60),3),'Expenses (Assum. &amp; Calc.)'!$H24&gt;='Shortcut Lookup 2'!AV$60,'Expenses (Assum. &amp; Calc.)'!$G24&lt;='Shortcut Lookup 2'!AV$60),INDEX('Expenses (Assum. &amp; Calc.)'!$J$23:$J$37,ROWS($C$23:$C24),1),IF(AND('Expenses (Assum. &amp; Calc.)'!$I24="Semi-Annually",IFERROR(MOD(MONTH('Expenses (Assum. &amp; Calc.)'!$G24),6),0)=MOD(MONTH('Shortcut Lookup 2'!AV$60),6),'Expenses (Assum. &amp; Calc.)'!$H24&gt;='Shortcut Lookup 2'!AV$60,'Expenses (Assum. &amp; Calc.)'!$G24&lt;='Shortcut Lookup 2'!AV$60),INDEX('Expenses (Assum. &amp; Calc.)'!$J$23:$J$37,ROWS($C$23:$C24),1),IF(AND('Expenses (Assum. &amp; Calc.)'!$I24="Yearly",IFERROR(MOD(MONTH('Expenses (Assum. &amp; Calc.)'!$G24),12),0)=MOD(MONTH('Shortcut Lookup 2'!AV$60),12),'Expenses (Assum. &amp; Calc.)'!$H24&gt;='Shortcut Lookup 2'!AV$60,'Expenses (Assum. &amp; Calc.)'!$G24&lt;='Shortcut Lookup 2'!AV$60),INDEX('Expenses (Assum. &amp; Calc.)'!$J$23:$J$37,ROWS($C$23:$C24),1),0))))))))</f>
        <v>1030.3009999999999</v>
      </c>
      <c r="BF24" s="472">
        <f>HLOOKUP('Shortcut Lookup 2'!AW$59,'Expenses (Assum. &amp; Calc.)'!$P$22:$T$37,ROWS($C$23:$C24)+1,0)*IF(AND('Expenses (Assum. &amp; Calc.)'!$I24="One time",'Expenses (Assum. &amp; Calc.)'!$G24='Shortcut Lookup 2'!AW$60),INDEX('Expenses (Assum. &amp; Calc.)'!$J$23:$J$37,ROWS($C$23:$C24),1),IF(AND('Expenses (Assum. &amp; Calc.)'!$I24="Daily",'Expenses (Assum. &amp; Calc.)'!$H24&gt;='Shortcut Lookup 2'!AW$60,'Expenses (Assum. &amp; Calc.)'!$G24&lt;='Shortcut Lookup 2'!AW$60),INDEX('Expenses (Assum. &amp; Calc.)'!$J$23:$J$37,ROWS($C$23:$C24),1)*BF$22,IF(AND('Expenses (Assum. &amp; Calc.)'!$I24="Weekly",'Expenses (Assum. &amp; Calc.)'!$H24&gt;='Shortcut Lookup 2'!AW$60,'Expenses (Assum. &amp; Calc.)'!$G24&lt;='Shortcut Lookup 2'!AW$60),INDEX('Expenses (Assum. &amp; Calc.)'!$J$23:$J$37,ROWS($C$23:$C24),1)*4,IF(AND('Expenses (Assum. &amp; Calc.)'!$I24="Bi-Weekly",'Expenses (Assum. &amp; Calc.)'!$H24&gt;='Shortcut Lookup 2'!AW$60,'Expenses (Assum. &amp; Calc.)'!$G24&lt;='Shortcut Lookup 2'!AW$60),INDEX('Expenses (Assum. &amp; Calc.)'!$J$23:$J$37,ROWS($C$23:$C24),1)*2,IF(AND('Expenses (Assum. &amp; Calc.)'!$I24="Monthly",'Expenses (Assum. &amp; Calc.)'!$H24&gt;='Shortcut Lookup 2'!AW$60,'Expenses (Assum. &amp; Calc.)'!$G24&lt;='Shortcut Lookup 2'!AW$60),INDEX('Expenses (Assum. &amp; Calc.)'!$J$23:$J$37,ROWS($C$23:$C24),1),IF(AND('Expenses (Assum. &amp; Calc.)'!$I24="Quarterly",IFERROR(MOD(MONTH('Expenses (Assum. &amp; Calc.)'!$G24),3),0)=MOD(MONTH('Shortcut Lookup 2'!AW$60),3),'Expenses (Assum. &amp; Calc.)'!$H24&gt;='Shortcut Lookup 2'!AW$60,'Expenses (Assum. &amp; Calc.)'!$G24&lt;='Shortcut Lookup 2'!AW$60),INDEX('Expenses (Assum. &amp; Calc.)'!$J$23:$J$37,ROWS($C$23:$C24),1),IF(AND('Expenses (Assum. &amp; Calc.)'!$I24="Semi-Annually",IFERROR(MOD(MONTH('Expenses (Assum. &amp; Calc.)'!$G24),6),0)=MOD(MONTH('Shortcut Lookup 2'!AW$60),6),'Expenses (Assum. &amp; Calc.)'!$H24&gt;='Shortcut Lookup 2'!AW$60,'Expenses (Assum. &amp; Calc.)'!$G24&lt;='Shortcut Lookup 2'!AW$60),INDEX('Expenses (Assum. &amp; Calc.)'!$J$23:$J$37,ROWS($C$23:$C24),1),IF(AND('Expenses (Assum. &amp; Calc.)'!$I24="Yearly",IFERROR(MOD(MONTH('Expenses (Assum. &amp; Calc.)'!$G24),12),0)=MOD(MONTH('Shortcut Lookup 2'!AW$60),12),'Expenses (Assum. &amp; Calc.)'!$H24&gt;='Shortcut Lookup 2'!AW$60,'Expenses (Assum. &amp; Calc.)'!$G24&lt;='Shortcut Lookup 2'!AW$60),INDEX('Expenses (Assum. &amp; Calc.)'!$J$23:$J$37,ROWS($C$23:$C24),1),0))))))))</f>
        <v>1030.3009999999999</v>
      </c>
      <c r="BG24" s="472">
        <f>HLOOKUP('Shortcut Lookup 2'!AX$59,'Expenses (Assum. &amp; Calc.)'!$P$22:$T$37,ROWS($C$23:$C24)+1,0)*IF(AND('Expenses (Assum. &amp; Calc.)'!$I24="One time",'Expenses (Assum. &amp; Calc.)'!$G24='Shortcut Lookup 2'!AX$60),INDEX('Expenses (Assum. &amp; Calc.)'!$J$23:$J$37,ROWS($C$23:$C24),1),IF(AND('Expenses (Assum. &amp; Calc.)'!$I24="Daily",'Expenses (Assum. &amp; Calc.)'!$H24&gt;='Shortcut Lookup 2'!AX$60,'Expenses (Assum. &amp; Calc.)'!$G24&lt;='Shortcut Lookup 2'!AX$60),INDEX('Expenses (Assum. &amp; Calc.)'!$J$23:$J$37,ROWS($C$23:$C24),1)*BG$22,IF(AND('Expenses (Assum. &amp; Calc.)'!$I24="Weekly",'Expenses (Assum. &amp; Calc.)'!$H24&gt;='Shortcut Lookup 2'!AX$60,'Expenses (Assum. &amp; Calc.)'!$G24&lt;='Shortcut Lookup 2'!AX$60),INDEX('Expenses (Assum. &amp; Calc.)'!$J$23:$J$37,ROWS($C$23:$C24),1)*4,IF(AND('Expenses (Assum. &amp; Calc.)'!$I24="Bi-Weekly",'Expenses (Assum. &amp; Calc.)'!$H24&gt;='Shortcut Lookup 2'!AX$60,'Expenses (Assum. &amp; Calc.)'!$G24&lt;='Shortcut Lookup 2'!AX$60),INDEX('Expenses (Assum. &amp; Calc.)'!$J$23:$J$37,ROWS($C$23:$C24),1)*2,IF(AND('Expenses (Assum. &amp; Calc.)'!$I24="Monthly",'Expenses (Assum. &amp; Calc.)'!$H24&gt;='Shortcut Lookup 2'!AX$60,'Expenses (Assum. &amp; Calc.)'!$G24&lt;='Shortcut Lookup 2'!AX$60),INDEX('Expenses (Assum. &amp; Calc.)'!$J$23:$J$37,ROWS($C$23:$C24),1),IF(AND('Expenses (Assum. &amp; Calc.)'!$I24="Quarterly",IFERROR(MOD(MONTH('Expenses (Assum. &amp; Calc.)'!$G24),3),0)=MOD(MONTH('Shortcut Lookup 2'!AX$60),3),'Expenses (Assum. &amp; Calc.)'!$H24&gt;='Shortcut Lookup 2'!AX$60,'Expenses (Assum. &amp; Calc.)'!$G24&lt;='Shortcut Lookup 2'!AX$60),INDEX('Expenses (Assum. &amp; Calc.)'!$J$23:$J$37,ROWS($C$23:$C24),1),IF(AND('Expenses (Assum. &amp; Calc.)'!$I24="Semi-Annually",IFERROR(MOD(MONTH('Expenses (Assum. &amp; Calc.)'!$G24),6),0)=MOD(MONTH('Shortcut Lookup 2'!AX$60),6),'Expenses (Assum. &amp; Calc.)'!$H24&gt;='Shortcut Lookup 2'!AX$60,'Expenses (Assum. &amp; Calc.)'!$G24&lt;='Shortcut Lookup 2'!AX$60),INDEX('Expenses (Assum. &amp; Calc.)'!$J$23:$J$37,ROWS($C$23:$C24),1),IF(AND('Expenses (Assum. &amp; Calc.)'!$I24="Yearly",IFERROR(MOD(MONTH('Expenses (Assum. &amp; Calc.)'!$G24),12),0)=MOD(MONTH('Shortcut Lookup 2'!AX$60),12),'Expenses (Assum. &amp; Calc.)'!$H24&gt;='Shortcut Lookup 2'!AX$60,'Expenses (Assum. &amp; Calc.)'!$G24&lt;='Shortcut Lookup 2'!AX$60),INDEX('Expenses (Assum. &amp; Calc.)'!$J$23:$J$37,ROWS($C$23:$C24),1),0))))))))</f>
        <v>1030.3009999999999</v>
      </c>
      <c r="BH24" s="472">
        <f>HLOOKUP('Shortcut Lookup 2'!AY$59,'Expenses (Assum. &amp; Calc.)'!$P$22:$T$37,ROWS($C$23:$C24)+1,0)*IF(AND('Expenses (Assum. &amp; Calc.)'!$I24="One time",'Expenses (Assum. &amp; Calc.)'!$G24='Shortcut Lookup 2'!AY$60),INDEX('Expenses (Assum. &amp; Calc.)'!$J$23:$J$37,ROWS($C$23:$C24),1),IF(AND('Expenses (Assum. &amp; Calc.)'!$I24="Daily",'Expenses (Assum. &amp; Calc.)'!$H24&gt;='Shortcut Lookup 2'!AY$60,'Expenses (Assum. &amp; Calc.)'!$G24&lt;='Shortcut Lookup 2'!AY$60),INDEX('Expenses (Assum. &amp; Calc.)'!$J$23:$J$37,ROWS($C$23:$C24),1)*BH$22,IF(AND('Expenses (Assum. &amp; Calc.)'!$I24="Weekly",'Expenses (Assum. &amp; Calc.)'!$H24&gt;='Shortcut Lookup 2'!AY$60,'Expenses (Assum. &amp; Calc.)'!$G24&lt;='Shortcut Lookup 2'!AY$60),INDEX('Expenses (Assum. &amp; Calc.)'!$J$23:$J$37,ROWS($C$23:$C24),1)*4,IF(AND('Expenses (Assum. &amp; Calc.)'!$I24="Bi-Weekly",'Expenses (Assum. &amp; Calc.)'!$H24&gt;='Shortcut Lookup 2'!AY$60,'Expenses (Assum. &amp; Calc.)'!$G24&lt;='Shortcut Lookup 2'!AY$60),INDEX('Expenses (Assum. &amp; Calc.)'!$J$23:$J$37,ROWS($C$23:$C24),1)*2,IF(AND('Expenses (Assum. &amp; Calc.)'!$I24="Monthly",'Expenses (Assum. &amp; Calc.)'!$H24&gt;='Shortcut Lookup 2'!AY$60,'Expenses (Assum. &amp; Calc.)'!$G24&lt;='Shortcut Lookup 2'!AY$60),INDEX('Expenses (Assum. &amp; Calc.)'!$J$23:$J$37,ROWS($C$23:$C24),1),IF(AND('Expenses (Assum. &amp; Calc.)'!$I24="Quarterly",IFERROR(MOD(MONTH('Expenses (Assum. &amp; Calc.)'!$G24),3),0)=MOD(MONTH('Shortcut Lookup 2'!AY$60),3),'Expenses (Assum. &amp; Calc.)'!$H24&gt;='Shortcut Lookup 2'!AY$60,'Expenses (Assum. &amp; Calc.)'!$G24&lt;='Shortcut Lookup 2'!AY$60),INDEX('Expenses (Assum. &amp; Calc.)'!$J$23:$J$37,ROWS($C$23:$C24),1),IF(AND('Expenses (Assum. &amp; Calc.)'!$I24="Semi-Annually",IFERROR(MOD(MONTH('Expenses (Assum. &amp; Calc.)'!$G24),6),0)=MOD(MONTH('Shortcut Lookup 2'!AY$60),6),'Expenses (Assum. &amp; Calc.)'!$H24&gt;='Shortcut Lookup 2'!AY$60,'Expenses (Assum. &amp; Calc.)'!$G24&lt;='Shortcut Lookup 2'!AY$60),INDEX('Expenses (Assum. &amp; Calc.)'!$J$23:$J$37,ROWS($C$23:$C24),1),IF(AND('Expenses (Assum. &amp; Calc.)'!$I24="Yearly",IFERROR(MOD(MONTH('Expenses (Assum. &amp; Calc.)'!$G24),12),0)=MOD(MONTH('Shortcut Lookup 2'!AY$60),12),'Expenses (Assum. &amp; Calc.)'!$H24&gt;='Shortcut Lookup 2'!AY$60,'Expenses (Assum. &amp; Calc.)'!$G24&lt;='Shortcut Lookup 2'!AY$60),INDEX('Expenses (Assum. &amp; Calc.)'!$J$23:$J$37,ROWS($C$23:$C24),1),0))))))))</f>
        <v>1030.3009999999999</v>
      </c>
      <c r="BI24" s="472">
        <f>HLOOKUP('Shortcut Lookup 2'!AZ$59,'Expenses (Assum. &amp; Calc.)'!$P$22:$T$37,ROWS($C$23:$C24)+1,0)*IF(AND('Expenses (Assum. &amp; Calc.)'!$I24="One time",'Expenses (Assum. &amp; Calc.)'!$G24='Shortcut Lookup 2'!AZ$60),INDEX('Expenses (Assum. &amp; Calc.)'!$J$23:$J$37,ROWS($C$23:$C24),1),IF(AND('Expenses (Assum. &amp; Calc.)'!$I24="Daily",'Expenses (Assum. &amp; Calc.)'!$H24&gt;='Shortcut Lookup 2'!AZ$60,'Expenses (Assum. &amp; Calc.)'!$G24&lt;='Shortcut Lookup 2'!AZ$60),INDEX('Expenses (Assum. &amp; Calc.)'!$J$23:$J$37,ROWS($C$23:$C24),1)*BI$22,IF(AND('Expenses (Assum. &amp; Calc.)'!$I24="Weekly",'Expenses (Assum. &amp; Calc.)'!$H24&gt;='Shortcut Lookup 2'!AZ$60,'Expenses (Assum. &amp; Calc.)'!$G24&lt;='Shortcut Lookup 2'!AZ$60),INDEX('Expenses (Assum. &amp; Calc.)'!$J$23:$J$37,ROWS($C$23:$C24),1)*4,IF(AND('Expenses (Assum. &amp; Calc.)'!$I24="Bi-Weekly",'Expenses (Assum. &amp; Calc.)'!$H24&gt;='Shortcut Lookup 2'!AZ$60,'Expenses (Assum. &amp; Calc.)'!$G24&lt;='Shortcut Lookup 2'!AZ$60),INDEX('Expenses (Assum. &amp; Calc.)'!$J$23:$J$37,ROWS($C$23:$C24),1)*2,IF(AND('Expenses (Assum. &amp; Calc.)'!$I24="Monthly",'Expenses (Assum. &amp; Calc.)'!$H24&gt;='Shortcut Lookup 2'!AZ$60,'Expenses (Assum. &amp; Calc.)'!$G24&lt;='Shortcut Lookup 2'!AZ$60),INDEX('Expenses (Assum. &amp; Calc.)'!$J$23:$J$37,ROWS($C$23:$C24),1),IF(AND('Expenses (Assum. &amp; Calc.)'!$I24="Quarterly",IFERROR(MOD(MONTH('Expenses (Assum. &amp; Calc.)'!$G24),3),0)=MOD(MONTH('Shortcut Lookup 2'!AZ$60),3),'Expenses (Assum. &amp; Calc.)'!$H24&gt;='Shortcut Lookup 2'!AZ$60,'Expenses (Assum. &amp; Calc.)'!$G24&lt;='Shortcut Lookup 2'!AZ$60),INDEX('Expenses (Assum. &amp; Calc.)'!$J$23:$J$37,ROWS($C$23:$C24),1),IF(AND('Expenses (Assum. &amp; Calc.)'!$I24="Semi-Annually",IFERROR(MOD(MONTH('Expenses (Assum. &amp; Calc.)'!$G24),6),0)=MOD(MONTH('Shortcut Lookup 2'!AZ$60),6),'Expenses (Assum. &amp; Calc.)'!$H24&gt;='Shortcut Lookup 2'!AZ$60,'Expenses (Assum. &amp; Calc.)'!$G24&lt;='Shortcut Lookup 2'!AZ$60),INDEX('Expenses (Assum. &amp; Calc.)'!$J$23:$J$37,ROWS($C$23:$C24),1),IF(AND('Expenses (Assum. &amp; Calc.)'!$I24="Yearly",IFERROR(MOD(MONTH('Expenses (Assum. &amp; Calc.)'!$G24),12),0)=MOD(MONTH('Shortcut Lookup 2'!AZ$60),12),'Expenses (Assum. &amp; Calc.)'!$H24&gt;='Shortcut Lookup 2'!AZ$60,'Expenses (Assum. &amp; Calc.)'!$G24&lt;='Shortcut Lookup 2'!AZ$60),INDEX('Expenses (Assum. &amp; Calc.)'!$J$23:$J$37,ROWS($C$23:$C24),1),0))))))))</f>
        <v>1030.3009999999999</v>
      </c>
      <c r="BJ24" s="472">
        <f>HLOOKUP('Shortcut Lookup 2'!BA$59,'Expenses (Assum. &amp; Calc.)'!$P$22:$T$37,ROWS($C$23:$C24)+1,0)*IF(AND('Expenses (Assum. &amp; Calc.)'!$I24="One time",'Expenses (Assum. &amp; Calc.)'!$G24='Shortcut Lookup 2'!BA$60),INDEX('Expenses (Assum. &amp; Calc.)'!$J$23:$J$37,ROWS($C$23:$C24),1),IF(AND('Expenses (Assum. &amp; Calc.)'!$I24="Daily",'Expenses (Assum. &amp; Calc.)'!$H24&gt;='Shortcut Lookup 2'!BA$60,'Expenses (Assum. &amp; Calc.)'!$G24&lt;='Shortcut Lookup 2'!BA$60),INDEX('Expenses (Assum. &amp; Calc.)'!$J$23:$J$37,ROWS($C$23:$C24),1)*BJ$22,IF(AND('Expenses (Assum. &amp; Calc.)'!$I24="Weekly",'Expenses (Assum. &amp; Calc.)'!$H24&gt;='Shortcut Lookup 2'!BA$60,'Expenses (Assum. &amp; Calc.)'!$G24&lt;='Shortcut Lookup 2'!BA$60),INDEX('Expenses (Assum. &amp; Calc.)'!$J$23:$J$37,ROWS($C$23:$C24),1)*4,IF(AND('Expenses (Assum. &amp; Calc.)'!$I24="Bi-Weekly",'Expenses (Assum. &amp; Calc.)'!$H24&gt;='Shortcut Lookup 2'!BA$60,'Expenses (Assum. &amp; Calc.)'!$G24&lt;='Shortcut Lookup 2'!BA$60),INDEX('Expenses (Assum. &amp; Calc.)'!$J$23:$J$37,ROWS($C$23:$C24),1)*2,IF(AND('Expenses (Assum. &amp; Calc.)'!$I24="Monthly",'Expenses (Assum. &amp; Calc.)'!$H24&gt;='Shortcut Lookup 2'!BA$60,'Expenses (Assum. &amp; Calc.)'!$G24&lt;='Shortcut Lookup 2'!BA$60),INDEX('Expenses (Assum. &amp; Calc.)'!$J$23:$J$37,ROWS($C$23:$C24),1),IF(AND('Expenses (Assum. &amp; Calc.)'!$I24="Quarterly",IFERROR(MOD(MONTH('Expenses (Assum. &amp; Calc.)'!$G24),3),0)=MOD(MONTH('Shortcut Lookup 2'!BA$60),3),'Expenses (Assum. &amp; Calc.)'!$H24&gt;='Shortcut Lookup 2'!BA$60,'Expenses (Assum. &amp; Calc.)'!$G24&lt;='Shortcut Lookup 2'!BA$60),INDEX('Expenses (Assum. &amp; Calc.)'!$J$23:$J$37,ROWS($C$23:$C24),1),IF(AND('Expenses (Assum. &amp; Calc.)'!$I24="Semi-Annually",IFERROR(MOD(MONTH('Expenses (Assum. &amp; Calc.)'!$G24),6),0)=MOD(MONTH('Shortcut Lookup 2'!BA$60),6),'Expenses (Assum. &amp; Calc.)'!$H24&gt;='Shortcut Lookup 2'!BA$60,'Expenses (Assum. &amp; Calc.)'!$G24&lt;='Shortcut Lookup 2'!BA$60),INDEX('Expenses (Assum. &amp; Calc.)'!$J$23:$J$37,ROWS($C$23:$C24),1),IF(AND('Expenses (Assum. &amp; Calc.)'!$I24="Yearly",IFERROR(MOD(MONTH('Expenses (Assum. &amp; Calc.)'!$G24),12),0)=MOD(MONTH('Shortcut Lookup 2'!BA$60),12),'Expenses (Assum. &amp; Calc.)'!$H24&gt;='Shortcut Lookup 2'!BA$60,'Expenses (Assum. &amp; Calc.)'!$G24&lt;='Shortcut Lookup 2'!BA$60),INDEX('Expenses (Assum. &amp; Calc.)'!$J$23:$J$37,ROWS($C$23:$C24),1),0))))))))</f>
        <v>1030.3009999999999</v>
      </c>
      <c r="BK24" s="472">
        <f>HLOOKUP('Shortcut Lookup 2'!BB$59,'Expenses (Assum. &amp; Calc.)'!$P$22:$T$37,ROWS($C$23:$C24)+1,0)*IF(AND('Expenses (Assum. &amp; Calc.)'!$I24="One time",'Expenses (Assum. &amp; Calc.)'!$G24='Shortcut Lookup 2'!BB$60),INDEX('Expenses (Assum. &amp; Calc.)'!$J$23:$J$37,ROWS($C$23:$C24),1),IF(AND('Expenses (Assum. &amp; Calc.)'!$I24="Daily",'Expenses (Assum. &amp; Calc.)'!$H24&gt;='Shortcut Lookup 2'!BB$60,'Expenses (Assum. &amp; Calc.)'!$G24&lt;='Shortcut Lookup 2'!BB$60),INDEX('Expenses (Assum. &amp; Calc.)'!$J$23:$J$37,ROWS($C$23:$C24),1)*BK$22,IF(AND('Expenses (Assum. &amp; Calc.)'!$I24="Weekly",'Expenses (Assum. &amp; Calc.)'!$H24&gt;='Shortcut Lookup 2'!BB$60,'Expenses (Assum. &amp; Calc.)'!$G24&lt;='Shortcut Lookup 2'!BB$60),INDEX('Expenses (Assum. &amp; Calc.)'!$J$23:$J$37,ROWS($C$23:$C24),1)*4,IF(AND('Expenses (Assum. &amp; Calc.)'!$I24="Bi-Weekly",'Expenses (Assum. &amp; Calc.)'!$H24&gt;='Shortcut Lookup 2'!BB$60,'Expenses (Assum. &amp; Calc.)'!$G24&lt;='Shortcut Lookup 2'!BB$60),INDEX('Expenses (Assum. &amp; Calc.)'!$J$23:$J$37,ROWS($C$23:$C24),1)*2,IF(AND('Expenses (Assum. &amp; Calc.)'!$I24="Monthly",'Expenses (Assum. &amp; Calc.)'!$H24&gt;='Shortcut Lookup 2'!BB$60,'Expenses (Assum. &amp; Calc.)'!$G24&lt;='Shortcut Lookup 2'!BB$60),INDEX('Expenses (Assum. &amp; Calc.)'!$J$23:$J$37,ROWS($C$23:$C24),1),IF(AND('Expenses (Assum. &amp; Calc.)'!$I24="Quarterly",IFERROR(MOD(MONTH('Expenses (Assum. &amp; Calc.)'!$G24),3),0)=MOD(MONTH('Shortcut Lookup 2'!BB$60),3),'Expenses (Assum. &amp; Calc.)'!$H24&gt;='Shortcut Lookup 2'!BB$60,'Expenses (Assum. &amp; Calc.)'!$G24&lt;='Shortcut Lookup 2'!BB$60),INDEX('Expenses (Assum. &amp; Calc.)'!$J$23:$J$37,ROWS($C$23:$C24),1),IF(AND('Expenses (Assum. &amp; Calc.)'!$I24="Semi-Annually",IFERROR(MOD(MONTH('Expenses (Assum. &amp; Calc.)'!$G24),6),0)=MOD(MONTH('Shortcut Lookup 2'!BB$60),6),'Expenses (Assum. &amp; Calc.)'!$H24&gt;='Shortcut Lookup 2'!BB$60,'Expenses (Assum. &amp; Calc.)'!$G24&lt;='Shortcut Lookup 2'!BB$60),INDEX('Expenses (Assum. &amp; Calc.)'!$J$23:$J$37,ROWS($C$23:$C24),1),IF(AND('Expenses (Assum. &amp; Calc.)'!$I24="Yearly",IFERROR(MOD(MONTH('Expenses (Assum. &amp; Calc.)'!$G24),12),0)=MOD(MONTH('Shortcut Lookup 2'!BB$60),12),'Expenses (Assum. &amp; Calc.)'!$H24&gt;='Shortcut Lookup 2'!BB$60,'Expenses (Assum. &amp; Calc.)'!$G24&lt;='Shortcut Lookup 2'!BB$60),INDEX('Expenses (Assum. &amp; Calc.)'!$J$23:$J$37,ROWS($C$23:$C24),1),0))))))))</f>
        <v>1030.3009999999999</v>
      </c>
      <c r="BL24" s="472">
        <f>HLOOKUP('Shortcut Lookup 2'!BC$59,'Expenses (Assum. &amp; Calc.)'!$P$22:$T$37,ROWS($C$23:$C24)+1,0)*IF(AND('Expenses (Assum. &amp; Calc.)'!$I24="One time",'Expenses (Assum. &amp; Calc.)'!$G24='Shortcut Lookup 2'!BC$60),INDEX('Expenses (Assum. &amp; Calc.)'!$J$23:$J$37,ROWS($C$23:$C24),1),IF(AND('Expenses (Assum. &amp; Calc.)'!$I24="Daily",'Expenses (Assum. &amp; Calc.)'!$H24&gt;='Shortcut Lookup 2'!BC$60,'Expenses (Assum. &amp; Calc.)'!$G24&lt;='Shortcut Lookup 2'!BC$60),INDEX('Expenses (Assum. &amp; Calc.)'!$J$23:$J$37,ROWS($C$23:$C24),1)*BL$22,IF(AND('Expenses (Assum. &amp; Calc.)'!$I24="Weekly",'Expenses (Assum. &amp; Calc.)'!$H24&gt;='Shortcut Lookup 2'!BC$60,'Expenses (Assum. &amp; Calc.)'!$G24&lt;='Shortcut Lookup 2'!BC$60),INDEX('Expenses (Assum. &amp; Calc.)'!$J$23:$J$37,ROWS($C$23:$C24),1)*4,IF(AND('Expenses (Assum. &amp; Calc.)'!$I24="Bi-Weekly",'Expenses (Assum. &amp; Calc.)'!$H24&gt;='Shortcut Lookup 2'!BC$60,'Expenses (Assum. &amp; Calc.)'!$G24&lt;='Shortcut Lookup 2'!BC$60),INDEX('Expenses (Assum. &amp; Calc.)'!$J$23:$J$37,ROWS($C$23:$C24),1)*2,IF(AND('Expenses (Assum. &amp; Calc.)'!$I24="Monthly",'Expenses (Assum. &amp; Calc.)'!$H24&gt;='Shortcut Lookup 2'!BC$60,'Expenses (Assum. &amp; Calc.)'!$G24&lt;='Shortcut Lookup 2'!BC$60),INDEX('Expenses (Assum. &amp; Calc.)'!$J$23:$J$37,ROWS($C$23:$C24),1),IF(AND('Expenses (Assum. &amp; Calc.)'!$I24="Quarterly",IFERROR(MOD(MONTH('Expenses (Assum. &amp; Calc.)'!$G24),3),0)=MOD(MONTH('Shortcut Lookup 2'!BC$60),3),'Expenses (Assum. &amp; Calc.)'!$H24&gt;='Shortcut Lookup 2'!BC$60,'Expenses (Assum. &amp; Calc.)'!$G24&lt;='Shortcut Lookup 2'!BC$60),INDEX('Expenses (Assum. &amp; Calc.)'!$J$23:$J$37,ROWS($C$23:$C24),1),IF(AND('Expenses (Assum. &amp; Calc.)'!$I24="Semi-Annually",IFERROR(MOD(MONTH('Expenses (Assum. &amp; Calc.)'!$G24),6),0)=MOD(MONTH('Shortcut Lookup 2'!BC$60),6),'Expenses (Assum. &amp; Calc.)'!$H24&gt;='Shortcut Lookup 2'!BC$60,'Expenses (Assum. &amp; Calc.)'!$G24&lt;='Shortcut Lookup 2'!BC$60),INDEX('Expenses (Assum. &amp; Calc.)'!$J$23:$J$37,ROWS($C$23:$C24),1),IF(AND('Expenses (Assum. &amp; Calc.)'!$I24="Yearly",IFERROR(MOD(MONTH('Expenses (Assum. &amp; Calc.)'!$G24),12),0)=MOD(MONTH('Shortcut Lookup 2'!BC$60),12),'Expenses (Assum. &amp; Calc.)'!$H24&gt;='Shortcut Lookup 2'!BC$60,'Expenses (Assum. &amp; Calc.)'!$G24&lt;='Shortcut Lookup 2'!BC$60),INDEX('Expenses (Assum. &amp; Calc.)'!$J$23:$J$37,ROWS($C$23:$C24),1),0))))))))</f>
        <v>1030.3009999999999</v>
      </c>
      <c r="BM24" s="472">
        <f>HLOOKUP('Shortcut Lookup 2'!BD$59,'Expenses (Assum. &amp; Calc.)'!$P$22:$T$37,ROWS($C$23:$C24)+1,0)*IF(AND('Expenses (Assum. &amp; Calc.)'!$I24="One time",'Expenses (Assum. &amp; Calc.)'!$G24='Shortcut Lookup 2'!BD$60),INDEX('Expenses (Assum. &amp; Calc.)'!$J$23:$J$37,ROWS($C$23:$C24),1),IF(AND('Expenses (Assum. &amp; Calc.)'!$I24="Daily",'Expenses (Assum. &amp; Calc.)'!$H24&gt;='Shortcut Lookup 2'!BD$60,'Expenses (Assum. &amp; Calc.)'!$G24&lt;='Shortcut Lookup 2'!BD$60),INDEX('Expenses (Assum. &amp; Calc.)'!$J$23:$J$37,ROWS($C$23:$C24),1)*BM$22,IF(AND('Expenses (Assum. &amp; Calc.)'!$I24="Weekly",'Expenses (Assum. &amp; Calc.)'!$H24&gt;='Shortcut Lookup 2'!BD$60,'Expenses (Assum. &amp; Calc.)'!$G24&lt;='Shortcut Lookup 2'!BD$60),INDEX('Expenses (Assum. &amp; Calc.)'!$J$23:$J$37,ROWS($C$23:$C24),1)*4,IF(AND('Expenses (Assum. &amp; Calc.)'!$I24="Bi-Weekly",'Expenses (Assum. &amp; Calc.)'!$H24&gt;='Shortcut Lookup 2'!BD$60,'Expenses (Assum. &amp; Calc.)'!$G24&lt;='Shortcut Lookup 2'!BD$60),INDEX('Expenses (Assum. &amp; Calc.)'!$J$23:$J$37,ROWS($C$23:$C24),1)*2,IF(AND('Expenses (Assum. &amp; Calc.)'!$I24="Monthly",'Expenses (Assum. &amp; Calc.)'!$H24&gt;='Shortcut Lookup 2'!BD$60,'Expenses (Assum. &amp; Calc.)'!$G24&lt;='Shortcut Lookup 2'!BD$60),INDEX('Expenses (Assum. &amp; Calc.)'!$J$23:$J$37,ROWS($C$23:$C24),1),IF(AND('Expenses (Assum. &amp; Calc.)'!$I24="Quarterly",IFERROR(MOD(MONTH('Expenses (Assum. &amp; Calc.)'!$G24),3),0)=MOD(MONTH('Shortcut Lookup 2'!BD$60),3),'Expenses (Assum. &amp; Calc.)'!$H24&gt;='Shortcut Lookup 2'!BD$60,'Expenses (Assum. &amp; Calc.)'!$G24&lt;='Shortcut Lookup 2'!BD$60),INDEX('Expenses (Assum. &amp; Calc.)'!$J$23:$J$37,ROWS($C$23:$C24),1),IF(AND('Expenses (Assum. &amp; Calc.)'!$I24="Semi-Annually",IFERROR(MOD(MONTH('Expenses (Assum. &amp; Calc.)'!$G24),6),0)=MOD(MONTH('Shortcut Lookup 2'!BD$60),6),'Expenses (Assum. &amp; Calc.)'!$H24&gt;='Shortcut Lookup 2'!BD$60,'Expenses (Assum. &amp; Calc.)'!$G24&lt;='Shortcut Lookup 2'!BD$60),INDEX('Expenses (Assum. &amp; Calc.)'!$J$23:$J$37,ROWS($C$23:$C24),1),IF(AND('Expenses (Assum. &amp; Calc.)'!$I24="Yearly",IFERROR(MOD(MONTH('Expenses (Assum. &amp; Calc.)'!$G24),12),0)=MOD(MONTH('Shortcut Lookup 2'!BD$60),12),'Expenses (Assum. &amp; Calc.)'!$H24&gt;='Shortcut Lookup 2'!BD$60,'Expenses (Assum. &amp; Calc.)'!$G24&lt;='Shortcut Lookup 2'!BD$60),INDEX('Expenses (Assum. &amp; Calc.)'!$J$23:$J$37,ROWS($C$23:$C24),1),0))))))))</f>
        <v>1030.3009999999999</v>
      </c>
      <c r="BN24" s="472">
        <f>HLOOKUP('Shortcut Lookup 2'!BE$59,'Expenses (Assum. &amp; Calc.)'!$P$22:$T$37,ROWS($C$23:$C24)+1,0)*IF(AND('Expenses (Assum. &amp; Calc.)'!$I24="One time",'Expenses (Assum. &amp; Calc.)'!$G24='Shortcut Lookup 2'!BE$60),INDEX('Expenses (Assum. &amp; Calc.)'!$J$23:$J$37,ROWS($C$23:$C24),1),IF(AND('Expenses (Assum. &amp; Calc.)'!$I24="Daily",'Expenses (Assum. &amp; Calc.)'!$H24&gt;='Shortcut Lookup 2'!BE$60,'Expenses (Assum. &amp; Calc.)'!$G24&lt;='Shortcut Lookup 2'!BE$60),INDEX('Expenses (Assum. &amp; Calc.)'!$J$23:$J$37,ROWS($C$23:$C24),1)*BN$22,IF(AND('Expenses (Assum. &amp; Calc.)'!$I24="Weekly",'Expenses (Assum. &amp; Calc.)'!$H24&gt;='Shortcut Lookup 2'!BE$60,'Expenses (Assum. &amp; Calc.)'!$G24&lt;='Shortcut Lookup 2'!BE$60),INDEX('Expenses (Assum. &amp; Calc.)'!$J$23:$J$37,ROWS($C$23:$C24),1)*4,IF(AND('Expenses (Assum. &amp; Calc.)'!$I24="Bi-Weekly",'Expenses (Assum. &amp; Calc.)'!$H24&gt;='Shortcut Lookup 2'!BE$60,'Expenses (Assum. &amp; Calc.)'!$G24&lt;='Shortcut Lookup 2'!BE$60),INDEX('Expenses (Assum. &amp; Calc.)'!$J$23:$J$37,ROWS($C$23:$C24),1)*2,IF(AND('Expenses (Assum. &amp; Calc.)'!$I24="Monthly",'Expenses (Assum. &amp; Calc.)'!$H24&gt;='Shortcut Lookup 2'!BE$60,'Expenses (Assum. &amp; Calc.)'!$G24&lt;='Shortcut Lookup 2'!BE$60),INDEX('Expenses (Assum. &amp; Calc.)'!$J$23:$J$37,ROWS($C$23:$C24),1),IF(AND('Expenses (Assum. &amp; Calc.)'!$I24="Quarterly",IFERROR(MOD(MONTH('Expenses (Assum. &amp; Calc.)'!$G24),3),0)=MOD(MONTH('Shortcut Lookup 2'!BE$60),3),'Expenses (Assum. &amp; Calc.)'!$H24&gt;='Shortcut Lookup 2'!BE$60,'Expenses (Assum. &amp; Calc.)'!$G24&lt;='Shortcut Lookup 2'!BE$60),INDEX('Expenses (Assum. &amp; Calc.)'!$J$23:$J$37,ROWS($C$23:$C24),1),IF(AND('Expenses (Assum. &amp; Calc.)'!$I24="Semi-Annually",IFERROR(MOD(MONTH('Expenses (Assum. &amp; Calc.)'!$G24),6),0)=MOD(MONTH('Shortcut Lookup 2'!BE$60),6),'Expenses (Assum. &amp; Calc.)'!$H24&gt;='Shortcut Lookup 2'!BE$60,'Expenses (Assum. &amp; Calc.)'!$G24&lt;='Shortcut Lookup 2'!BE$60),INDEX('Expenses (Assum. &amp; Calc.)'!$J$23:$J$37,ROWS($C$23:$C24),1),IF(AND('Expenses (Assum. &amp; Calc.)'!$I24="Yearly",IFERROR(MOD(MONTH('Expenses (Assum. &amp; Calc.)'!$G24),12),0)=MOD(MONTH('Shortcut Lookup 2'!BE$60),12),'Expenses (Assum. &amp; Calc.)'!$H24&gt;='Shortcut Lookup 2'!BE$60,'Expenses (Assum. &amp; Calc.)'!$G24&lt;='Shortcut Lookup 2'!BE$60),INDEX('Expenses (Assum. &amp; Calc.)'!$J$23:$J$37,ROWS($C$23:$C24),1),0))))))))</f>
        <v>1030.3009999999999</v>
      </c>
      <c r="BO24" s="472">
        <f>HLOOKUP('Shortcut Lookup 2'!BF$59,'Expenses (Assum. &amp; Calc.)'!$P$22:$T$37,ROWS($C$23:$C24)+1,0)*IF(AND('Expenses (Assum. &amp; Calc.)'!$I24="One time",'Expenses (Assum. &amp; Calc.)'!$G24='Shortcut Lookup 2'!BF$60),INDEX('Expenses (Assum. &amp; Calc.)'!$J$23:$J$37,ROWS($C$23:$C24),1),IF(AND('Expenses (Assum. &amp; Calc.)'!$I24="Daily",'Expenses (Assum. &amp; Calc.)'!$H24&gt;='Shortcut Lookup 2'!BF$60,'Expenses (Assum. &amp; Calc.)'!$G24&lt;='Shortcut Lookup 2'!BF$60),INDEX('Expenses (Assum. &amp; Calc.)'!$J$23:$J$37,ROWS($C$23:$C24),1)*BO$22,IF(AND('Expenses (Assum. &amp; Calc.)'!$I24="Weekly",'Expenses (Assum. &amp; Calc.)'!$H24&gt;='Shortcut Lookup 2'!BF$60,'Expenses (Assum. &amp; Calc.)'!$G24&lt;='Shortcut Lookup 2'!BF$60),INDEX('Expenses (Assum. &amp; Calc.)'!$J$23:$J$37,ROWS($C$23:$C24),1)*4,IF(AND('Expenses (Assum. &amp; Calc.)'!$I24="Bi-Weekly",'Expenses (Assum. &amp; Calc.)'!$H24&gt;='Shortcut Lookup 2'!BF$60,'Expenses (Assum. &amp; Calc.)'!$G24&lt;='Shortcut Lookup 2'!BF$60),INDEX('Expenses (Assum. &amp; Calc.)'!$J$23:$J$37,ROWS($C$23:$C24),1)*2,IF(AND('Expenses (Assum. &amp; Calc.)'!$I24="Monthly",'Expenses (Assum. &amp; Calc.)'!$H24&gt;='Shortcut Lookup 2'!BF$60,'Expenses (Assum. &amp; Calc.)'!$G24&lt;='Shortcut Lookup 2'!BF$60),INDEX('Expenses (Assum. &amp; Calc.)'!$J$23:$J$37,ROWS($C$23:$C24),1),IF(AND('Expenses (Assum. &amp; Calc.)'!$I24="Quarterly",IFERROR(MOD(MONTH('Expenses (Assum. &amp; Calc.)'!$G24),3),0)=MOD(MONTH('Shortcut Lookup 2'!BF$60),3),'Expenses (Assum. &amp; Calc.)'!$H24&gt;='Shortcut Lookup 2'!BF$60,'Expenses (Assum. &amp; Calc.)'!$G24&lt;='Shortcut Lookup 2'!BF$60),INDEX('Expenses (Assum. &amp; Calc.)'!$J$23:$J$37,ROWS($C$23:$C24),1),IF(AND('Expenses (Assum. &amp; Calc.)'!$I24="Semi-Annually",IFERROR(MOD(MONTH('Expenses (Assum. &amp; Calc.)'!$G24),6),0)=MOD(MONTH('Shortcut Lookup 2'!BF$60),6),'Expenses (Assum. &amp; Calc.)'!$H24&gt;='Shortcut Lookup 2'!BF$60,'Expenses (Assum. &amp; Calc.)'!$G24&lt;='Shortcut Lookup 2'!BF$60),INDEX('Expenses (Assum. &amp; Calc.)'!$J$23:$J$37,ROWS($C$23:$C24),1),IF(AND('Expenses (Assum. &amp; Calc.)'!$I24="Yearly",IFERROR(MOD(MONTH('Expenses (Assum. &amp; Calc.)'!$G24),12),0)=MOD(MONTH('Shortcut Lookup 2'!BF$60),12),'Expenses (Assum. &amp; Calc.)'!$H24&gt;='Shortcut Lookup 2'!BF$60,'Expenses (Assum. &amp; Calc.)'!$G24&lt;='Shortcut Lookup 2'!BF$60),INDEX('Expenses (Assum. &amp; Calc.)'!$J$23:$J$37,ROWS($C$23:$C24),1),0))))))))</f>
        <v>1030.3009999999999</v>
      </c>
      <c r="BP24" s="472">
        <f>HLOOKUP('Shortcut Lookup 2'!BG$59,'Expenses (Assum. &amp; Calc.)'!$P$22:$T$37,ROWS($C$23:$C24)+1,0)*IF(AND('Expenses (Assum. &amp; Calc.)'!$I24="One time",'Expenses (Assum. &amp; Calc.)'!$G24='Shortcut Lookup 2'!BG$60),INDEX('Expenses (Assum. &amp; Calc.)'!$J$23:$J$37,ROWS($C$23:$C24),1),IF(AND('Expenses (Assum. &amp; Calc.)'!$I24="Daily",'Expenses (Assum. &amp; Calc.)'!$H24&gt;='Shortcut Lookup 2'!BG$60,'Expenses (Assum. &amp; Calc.)'!$G24&lt;='Shortcut Lookup 2'!BG$60),INDEX('Expenses (Assum. &amp; Calc.)'!$J$23:$J$37,ROWS($C$23:$C24),1)*BP$22,IF(AND('Expenses (Assum. &amp; Calc.)'!$I24="Weekly",'Expenses (Assum. &amp; Calc.)'!$H24&gt;='Shortcut Lookup 2'!BG$60,'Expenses (Assum. &amp; Calc.)'!$G24&lt;='Shortcut Lookup 2'!BG$60),INDEX('Expenses (Assum. &amp; Calc.)'!$J$23:$J$37,ROWS($C$23:$C24),1)*4,IF(AND('Expenses (Assum. &amp; Calc.)'!$I24="Bi-Weekly",'Expenses (Assum. &amp; Calc.)'!$H24&gt;='Shortcut Lookup 2'!BG$60,'Expenses (Assum. &amp; Calc.)'!$G24&lt;='Shortcut Lookup 2'!BG$60),INDEX('Expenses (Assum. &amp; Calc.)'!$J$23:$J$37,ROWS($C$23:$C24),1)*2,IF(AND('Expenses (Assum. &amp; Calc.)'!$I24="Monthly",'Expenses (Assum. &amp; Calc.)'!$H24&gt;='Shortcut Lookup 2'!BG$60,'Expenses (Assum. &amp; Calc.)'!$G24&lt;='Shortcut Lookup 2'!BG$60),INDEX('Expenses (Assum. &amp; Calc.)'!$J$23:$J$37,ROWS($C$23:$C24),1),IF(AND('Expenses (Assum. &amp; Calc.)'!$I24="Quarterly",IFERROR(MOD(MONTH('Expenses (Assum. &amp; Calc.)'!$G24),3),0)=MOD(MONTH('Shortcut Lookup 2'!BG$60),3),'Expenses (Assum. &amp; Calc.)'!$H24&gt;='Shortcut Lookup 2'!BG$60,'Expenses (Assum. &amp; Calc.)'!$G24&lt;='Shortcut Lookup 2'!BG$60),INDEX('Expenses (Assum. &amp; Calc.)'!$J$23:$J$37,ROWS($C$23:$C24),1),IF(AND('Expenses (Assum. &amp; Calc.)'!$I24="Semi-Annually",IFERROR(MOD(MONTH('Expenses (Assum. &amp; Calc.)'!$G24),6),0)=MOD(MONTH('Shortcut Lookup 2'!BG$60),6),'Expenses (Assum. &amp; Calc.)'!$H24&gt;='Shortcut Lookup 2'!BG$60,'Expenses (Assum. &amp; Calc.)'!$G24&lt;='Shortcut Lookup 2'!BG$60),INDEX('Expenses (Assum. &amp; Calc.)'!$J$23:$J$37,ROWS($C$23:$C24),1),IF(AND('Expenses (Assum. &amp; Calc.)'!$I24="Yearly",IFERROR(MOD(MONTH('Expenses (Assum. &amp; Calc.)'!$G24),12),0)=MOD(MONTH('Shortcut Lookup 2'!BG$60),12),'Expenses (Assum. &amp; Calc.)'!$H24&gt;='Shortcut Lookup 2'!BG$60,'Expenses (Assum. &amp; Calc.)'!$G24&lt;='Shortcut Lookup 2'!BG$60),INDEX('Expenses (Assum. &amp; Calc.)'!$J$23:$J$37,ROWS($C$23:$C24),1),0))))))))</f>
        <v>1030.3009999999999</v>
      </c>
      <c r="BQ24" s="472">
        <f>HLOOKUP('Shortcut Lookup 2'!BH$59,'Expenses (Assum. &amp; Calc.)'!$P$22:$T$37,ROWS($C$23:$C24)+1,0)*IF(AND('Expenses (Assum. &amp; Calc.)'!$I24="One time",'Expenses (Assum. &amp; Calc.)'!$G24='Shortcut Lookup 2'!BH$60),INDEX('Expenses (Assum. &amp; Calc.)'!$J$23:$J$37,ROWS($C$23:$C24),1),IF(AND('Expenses (Assum. &amp; Calc.)'!$I24="Daily",'Expenses (Assum. &amp; Calc.)'!$H24&gt;='Shortcut Lookup 2'!BH$60,'Expenses (Assum. &amp; Calc.)'!$G24&lt;='Shortcut Lookup 2'!BH$60),INDEX('Expenses (Assum. &amp; Calc.)'!$J$23:$J$37,ROWS($C$23:$C24),1)*BQ$22,IF(AND('Expenses (Assum. &amp; Calc.)'!$I24="Weekly",'Expenses (Assum. &amp; Calc.)'!$H24&gt;='Shortcut Lookup 2'!BH$60,'Expenses (Assum. &amp; Calc.)'!$G24&lt;='Shortcut Lookup 2'!BH$60),INDEX('Expenses (Assum. &amp; Calc.)'!$J$23:$J$37,ROWS($C$23:$C24),1)*4,IF(AND('Expenses (Assum. &amp; Calc.)'!$I24="Bi-Weekly",'Expenses (Assum. &amp; Calc.)'!$H24&gt;='Shortcut Lookup 2'!BH$60,'Expenses (Assum. &amp; Calc.)'!$G24&lt;='Shortcut Lookup 2'!BH$60),INDEX('Expenses (Assum. &amp; Calc.)'!$J$23:$J$37,ROWS($C$23:$C24),1)*2,IF(AND('Expenses (Assum. &amp; Calc.)'!$I24="Monthly",'Expenses (Assum. &amp; Calc.)'!$H24&gt;='Shortcut Lookup 2'!BH$60,'Expenses (Assum. &amp; Calc.)'!$G24&lt;='Shortcut Lookup 2'!BH$60),INDEX('Expenses (Assum. &amp; Calc.)'!$J$23:$J$37,ROWS($C$23:$C24),1),IF(AND('Expenses (Assum. &amp; Calc.)'!$I24="Quarterly",IFERROR(MOD(MONTH('Expenses (Assum. &amp; Calc.)'!$G24),3),0)=MOD(MONTH('Shortcut Lookup 2'!BH$60),3),'Expenses (Assum. &amp; Calc.)'!$H24&gt;='Shortcut Lookup 2'!BH$60,'Expenses (Assum. &amp; Calc.)'!$G24&lt;='Shortcut Lookup 2'!BH$60),INDEX('Expenses (Assum. &amp; Calc.)'!$J$23:$J$37,ROWS($C$23:$C24),1),IF(AND('Expenses (Assum. &amp; Calc.)'!$I24="Semi-Annually",IFERROR(MOD(MONTH('Expenses (Assum. &amp; Calc.)'!$G24),6),0)=MOD(MONTH('Shortcut Lookup 2'!BH$60),6),'Expenses (Assum. &amp; Calc.)'!$H24&gt;='Shortcut Lookup 2'!BH$60,'Expenses (Assum. &amp; Calc.)'!$G24&lt;='Shortcut Lookup 2'!BH$60),INDEX('Expenses (Assum. &amp; Calc.)'!$J$23:$J$37,ROWS($C$23:$C24),1),IF(AND('Expenses (Assum. &amp; Calc.)'!$I24="Yearly",IFERROR(MOD(MONTH('Expenses (Assum. &amp; Calc.)'!$G24),12),0)=MOD(MONTH('Shortcut Lookup 2'!BH$60),12),'Expenses (Assum. &amp; Calc.)'!$H24&gt;='Shortcut Lookup 2'!BH$60,'Expenses (Assum. &amp; Calc.)'!$G24&lt;='Shortcut Lookup 2'!BH$60),INDEX('Expenses (Assum. &amp; Calc.)'!$J$23:$J$37,ROWS($C$23:$C24),1),0))))))))</f>
        <v>1040.60401</v>
      </c>
      <c r="BR24" s="472">
        <f>HLOOKUP('Shortcut Lookup 2'!BI$59,'Expenses (Assum. &amp; Calc.)'!$P$22:$T$37,ROWS($C$23:$C24)+1,0)*IF(AND('Expenses (Assum. &amp; Calc.)'!$I24="One time",'Expenses (Assum. &amp; Calc.)'!$G24='Shortcut Lookup 2'!BI$60),INDEX('Expenses (Assum. &amp; Calc.)'!$J$23:$J$37,ROWS($C$23:$C24),1),IF(AND('Expenses (Assum. &amp; Calc.)'!$I24="Daily",'Expenses (Assum. &amp; Calc.)'!$H24&gt;='Shortcut Lookup 2'!BI$60,'Expenses (Assum. &amp; Calc.)'!$G24&lt;='Shortcut Lookup 2'!BI$60),INDEX('Expenses (Assum. &amp; Calc.)'!$J$23:$J$37,ROWS($C$23:$C24),1)*BR$22,IF(AND('Expenses (Assum. &amp; Calc.)'!$I24="Weekly",'Expenses (Assum. &amp; Calc.)'!$H24&gt;='Shortcut Lookup 2'!BI$60,'Expenses (Assum. &amp; Calc.)'!$G24&lt;='Shortcut Lookup 2'!BI$60),INDEX('Expenses (Assum. &amp; Calc.)'!$J$23:$J$37,ROWS($C$23:$C24),1)*4,IF(AND('Expenses (Assum. &amp; Calc.)'!$I24="Bi-Weekly",'Expenses (Assum. &amp; Calc.)'!$H24&gt;='Shortcut Lookup 2'!BI$60,'Expenses (Assum. &amp; Calc.)'!$G24&lt;='Shortcut Lookup 2'!BI$60),INDEX('Expenses (Assum. &amp; Calc.)'!$J$23:$J$37,ROWS($C$23:$C24),1)*2,IF(AND('Expenses (Assum. &amp; Calc.)'!$I24="Monthly",'Expenses (Assum. &amp; Calc.)'!$H24&gt;='Shortcut Lookup 2'!BI$60,'Expenses (Assum. &amp; Calc.)'!$G24&lt;='Shortcut Lookup 2'!BI$60),INDEX('Expenses (Assum. &amp; Calc.)'!$J$23:$J$37,ROWS($C$23:$C24),1),IF(AND('Expenses (Assum. &amp; Calc.)'!$I24="Quarterly",IFERROR(MOD(MONTH('Expenses (Assum. &amp; Calc.)'!$G24),3),0)=MOD(MONTH('Shortcut Lookup 2'!BI$60),3),'Expenses (Assum. &amp; Calc.)'!$H24&gt;='Shortcut Lookup 2'!BI$60,'Expenses (Assum. &amp; Calc.)'!$G24&lt;='Shortcut Lookup 2'!BI$60),INDEX('Expenses (Assum. &amp; Calc.)'!$J$23:$J$37,ROWS($C$23:$C24),1),IF(AND('Expenses (Assum. &amp; Calc.)'!$I24="Semi-Annually",IFERROR(MOD(MONTH('Expenses (Assum. &amp; Calc.)'!$G24),6),0)=MOD(MONTH('Shortcut Lookup 2'!BI$60),6),'Expenses (Assum. &amp; Calc.)'!$H24&gt;='Shortcut Lookup 2'!BI$60,'Expenses (Assum. &amp; Calc.)'!$G24&lt;='Shortcut Lookup 2'!BI$60),INDEX('Expenses (Assum. &amp; Calc.)'!$J$23:$J$37,ROWS($C$23:$C24),1),IF(AND('Expenses (Assum. &amp; Calc.)'!$I24="Yearly",IFERROR(MOD(MONTH('Expenses (Assum. &amp; Calc.)'!$G24),12),0)=MOD(MONTH('Shortcut Lookup 2'!BI$60),12),'Expenses (Assum. &amp; Calc.)'!$H24&gt;='Shortcut Lookup 2'!BI$60,'Expenses (Assum. &amp; Calc.)'!$G24&lt;='Shortcut Lookup 2'!BI$60),INDEX('Expenses (Assum. &amp; Calc.)'!$J$23:$J$37,ROWS($C$23:$C24),1),0))))))))</f>
        <v>1040.60401</v>
      </c>
      <c r="BS24" s="472">
        <f>HLOOKUP('Shortcut Lookup 2'!BJ$59,'Expenses (Assum. &amp; Calc.)'!$P$22:$T$37,ROWS($C$23:$C24)+1,0)*IF(AND('Expenses (Assum. &amp; Calc.)'!$I24="One time",'Expenses (Assum. &amp; Calc.)'!$G24='Shortcut Lookup 2'!BJ$60),INDEX('Expenses (Assum. &amp; Calc.)'!$J$23:$J$37,ROWS($C$23:$C24),1),IF(AND('Expenses (Assum. &amp; Calc.)'!$I24="Daily",'Expenses (Assum. &amp; Calc.)'!$H24&gt;='Shortcut Lookup 2'!BJ$60,'Expenses (Assum. &amp; Calc.)'!$G24&lt;='Shortcut Lookup 2'!BJ$60),INDEX('Expenses (Assum. &amp; Calc.)'!$J$23:$J$37,ROWS($C$23:$C24),1)*BS$22,IF(AND('Expenses (Assum. &amp; Calc.)'!$I24="Weekly",'Expenses (Assum. &amp; Calc.)'!$H24&gt;='Shortcut Lookup 2'!BJ$60,'Expenses (Assum. &amp; Calc.)'!$G24&lt;='Shortcut Lookup 2'!BJ$60),INDEX('Expenses (Assum. &amp; Calc.)'!$J$23:$J$37,ROWS($C$23:$C24),1)*4,IF(AND('Expenses (Assum. &amp; Calc.)'!$I24="Bi-Weekly",'Expenses (Assum. &amp; Calc.)'!$H24&gt;='Shortcut Lookup 2'!BJ$60,'Expenses (Assum. &amp; Calc.)'!$G24&lt;='Shortcut Lookup 2'!BJ$60),INDEX('Expenses (Assum. &amp; Calc.)'!$J$23:$J$37,ROWS($C$23:$C24),1)*2,IF(AND('Expenses (Assum. &amp; Calc.)'!$I24="Monthly",'Expenses (Assum. &amp; Calc.)'!$H24&gt;='Shortcut Lookup 2'!BJ$60,'Expenses (Assum. &amp; Calc.)'!$G24&lt;='Shortcut Lookup 2'!BJ$60),INDEX('Expenses (Assum. &amp; Calc.)'!$J$23:$J$37,ROWS($C$23:$C24),1),IF(AND('Expenses (Assum. &amp; Calc.)'!$I24="Quarterly",IFERROR(MOD(MONTH('Expenses (Assum. &amp; Calc.)'!$G24),3),0)=MOD(MONTH('Shortcut Lookup 2'!BJ$60),3),'Expenses (Assum. &amp; Calc.)'!$H24&gt;='Shortcut Lookup 2'!BJ$60,'Expenses (Assum. &amp; Calc.)'!$G24&lt;='Shortcut Lookup 2'!BJ$60),INDEX('Expenses (Assum. &amp; Calc.)'!$J$23:$J$37,ROWS($C$23:$C24),1),IF(AND('Expenses (Assum. &amp; Calc.)'!$I24="Semi-Annually",IFERROR(MOD(MONTH('Expenses (Assum. &amp; Calc.)'!$G24),6),0)=MOD(MONTH('Shortcut Lookup 2'!BJ$60),6),'Expenses (Assum. &amp; Calc.)'!$H24&gt;='Shortcut Lookup 2'!BJ$60,'Expenses (Assum. &amp; Calc.)'!$G24&lt;='Shortcut Lookup 2'!BJ$60),INDEX('Expenses (Assum. &amp; Calc.)'!$J$23:$J$37,ROWS($C$23:$C24),1),IF(AND('Expenses (Assum. &amp; Calc.)'!$I24="Yearly",IFERROR(MOD(MONTH('Expenses (Assum. &amp; Calc.)'!$G24),12),0)=MOD(MONTH('Shortcut Lookup 2'!BJ$60),12),'Expenses (Assum. &amp; Calc.)'!$H24&gt;='Shortcut Lookup 2'!BJ$60,'Expenses (Assum. &amp; Calc.)'!$G24&lt;='Shortcut Lookup 2'!BJ$60),INDEX('Expenses (Assum. &amp; Calc.)'!$J$23:$J$37,ROWS($C$23:$C24),1),0))))))))</f>
        <v>1040.60401</v>
      </c>
      <c r="BT24" s="472">
        <f>HLOOKUP('Shortcut Lookup 2'!BK$59,'Expenses (Assum. &amp; Calc.)'!$P$22:$T$37,ROWS($C$23:$C24)+1,0)*IF(AND('Expenses (Assum. &amp; Calc.)'!$I24="One time",'Expenses (Assum. &amp; Calc.)'!$G24='Shortcut Lookup 2'!BK$60),INDEX('Expenses (Assum. &amp; Calc.)'!$J$23:$J$37,ROWS($C$23:$C24),1),IF(AND('Expenses (Assum. &amp; Calc.)'!$I24="Daily",'Expenses (Assum. &amp; Calc.)'!$H24&gt;='Shortcut Lookup 2'!BK$60,'Expenses (Assum. &amp; Calc.)'!$G24&lt;='Shortcut Lookup 2'!BK$60),INDEX('Expenses (Assum. &amp; Calc.)'!$J$23:$J$37,ROWS($C$23:$C24),1)*BT$22,IF(AND('Expenses (Assum. &amp; Calc.)'!$I24="Weekly",'Expenses (Assum. &amp; Calc.)'!$H24&gt;='Shortcut Lookup 2'!BK$60,'Expenses (Assum. &amp; Calc.)'!$G24&lt;='Shortcut Lookup 2'!BK$60),INDEX('Expenses (Assum. &amp; Calc.)'!$J$23:$J$37,ROWS($C$23:$C24),1)*4,IF(AND('Expenses (Assum. &amp; Calc.)'!$I24="Bi-Weekly",'Expenses (Assum. &amp; Calc.)'!$H24&gt;='Shortcut Lookup 2'!BK$60,'Expenses (Assum. &amp; Calc.)'!$G24&lt;='Shortcut Lookup 2'!BK$60),INDEX('Expenses (Assum. &amp; Calc.)'!$J$23:$J$37,ROWS($C$23:$C24),1)*2,IF(AND('Expenses (Assum. &amp; Calc.)'!$I24="Monthly",'Expenses (Assum. &amp; Calc.)'!$H24&gt;='Shortcut Lookup 2'!BK$60,'Expenses (Assum. &amp; Calc.)'!$G24&lt;='Shortcut Lookup 2'!BK$60),INDEX('Expenses (Assum. &amp; Calc.)'!$J$23:$J$37,ROWS($C$23:$C24),1),IF(AND('Expenses (Assum. &amp; Calc.)'!$I24="Quarterly",IFERROR(MOD(MONTH('Expenses (Assum. &amp; Calc.)'!$G24),3),0)=MOD(MONTH('Shortcut Lookup 2'!BK$60),3),'Expenses (Assum. &amp; Calc.)'!$H24&gt;='Shortcut Lookup 2'!BK$60,'Expenses (Assum. &amp; Calc.)'!$G24&lt;='Shortcut Lookup 2'!BK$60),INDEX('Expenses (Assum. &amp; Calc.)'!$J$23:$J$37,ROWS($C$23:$C24),1),IF(AND('Expenses (Assum. &amp; Calc.)'!$I24="Semi-Annually",IFERROR(MOD(MONTH('Expenses (Assum. &amp; Calc.)'!$G24),6),0)=MOD(MONTH('Shortcut Lookup 2'!BK$60),6),'Expenses (Assum. &amp; Calc.)'!$H24&gt;='Shortcut Lookup 2'!BK$60,'Expenses (Assum. &amp; Calc.)'!$G24&lt;='Shortcut Lookup 2'!BK$60),INDEX('Expenses (Assum. &amp; Calc.)'!$J$23:$J$37,ROWS($C$23:$C24),1),IF(AND('Expenses (Assum. &amp; Calc.)'!$I24="Yearly",IFERROR(MOD(MONTH('Expenses (Assum. &amp; Calc.)'!$G24),12),0)=MOD(MONTH('Shortcut Lookup 2'!BK$60),12),'Expenses (Assum. &amp; Calc.)'!$H24&gt;='Shortcut Lookup 2'!BK$60,'Expenses (Assum. &amp; Calc.)'!$G24&lt;='Shortcut Lookup 2'!BK$60),INDEX('Expenses (Assum. &amp; Calc.)'!$J$23:$J$37,ROWS($C$23:$C24),1),0))))))))</f>
        <v>1040.60401</v>
      </c>
      <c r="BU24" s="472">
        <f>HLOOKUP('Shortcut Lookup 2'!BL$59,'Expenses (Assum. &amp; Calc.)'!$P$22:$T$37,ROWS($C$23:$C24)+1,0)*IF(AND('Expenses (Assum. &amp; Calc.)'!$I24="One time",'Expenses (Assum. &amp; Calc.)'!$G24='Shortcut Lookup 2'!BL$60),INDEX('Expenses (Assum. &amp; Calc.)'!$J$23:$J$37,ROWS($C$23:$C24),1),IF(AND('Expenses (Assum. &amp; Calc.)'!$I24="Daily",'Expenses (Assum. &amp; Calc.)'!$H24&gt;='Shortcut Lookup 2'!BL$60,'Expenses (Assum. &amp; Calc.)'!$G24&lt;='Shortcut Lookup 2'!BL$60),INDEX('Expenses (Assum. &amp; Calc.)'!$J$23:$J$37,ROWS($C$23:$C24),1)*BU$22,IF(AND('Expenses (Assum. &amp; Calc.)'!$I24="Weekly",'Expenses (Assum. &amp; Calc.)'!$H24&gt;='Shortcut Lookup 2'!BL$60,'Expenses (Assum. &amp; Calc.)'!$G24&lt;='Shortcut Lookup 2'!BL$60),INDEX('Expenses (Assum. &amp; Calc.)'!$J$23:$J$37,ROWS($C$23:$C24),1)*4,IF(AND('Expenses (Assum. &amp; Calc.)'!$I24="Bi-Weekly",'Expenses (Assum. &amp; Calc.)'!$H24&gt;='Shortcut Lookup 2'!BL$60,'Expenses (Assum. &amp; Calc.)'!$G24&lt;='Shortcut Lookup 2'!BL$60),INDEX('Expenses (Assum. &amp; Calc.)'!$J$23:$J$37,ROWS($C$23:$C24),1)*2,IF(AND('Expenses (Assum. &amp; Calc.)'!$I24="Monthly",'Expenses (Assum. &amp; Calc.)'!$H24&gt;='Shortcut Lookup 2'!BL$60,'Expenses (Assum. &amp; Calc.)'!$G24&lt;='Shortcut Lookup 2'!BL$60),INDEX('Expenses (Assum. &amp; Calc.)'!$J$23:$J$37,ROWS($C$23:$C24),1),IF(AND('Expenses (Assum. &amp; Calc.)'!$I24="Quarterly",IFERROR(MOD(MONTH('Expenses (Assum. &amp; Calc.)'!$G24),3),0)=MOD(MONTH('Shortcut Lookup 2'!BL$60),3),'Expenses (Assum. &amp; Calc.)'!$H24&gt;='Shortcut Lookup 2'!BL$60,'Expenses (Assum. &amp; Calc.)'!$G24&lt;='Shortcut Lookup 2'!BL$60),INDEX('Expenses (Assum. &amp; Calc.)'!$J$23:$J$37,ROWS($C$23:$C24),1),IF(AND('Expenses (Assum. &amp; Calc.)'!$I24="Semi-Annually",IFERROR(MOD(MONTH('Expenses (Assum. &amp; Calc.)'!$G24),6),0)=MOD(MONTH('Shortcut Lookup 2'!BL$60),6),'Expenses (Assum. &amp; Calc.)'!$H24&gt;='Shortcut Lookup 2'!BL$60,'Expenses (Assum. &amp; Calc.)'!$G24&lt;='Shortcut Lookup 2'!BL$60),INDEX('Expenses (Assum. &amp; Calc.)'!$J$23:$J$37,ROWS($C$23:$C24),1),IF(AND('Expenses (Assum. &amp; Calc.)'!$I24="Yearly",IFERROR(MOD(MONTH('Expenses (Assum. &amp; Calc.)'!$G24),12),0)=MOD(MONTH('Shortcut Lookup 2'!BL$60),12),'Expenses (Assum. &amp; Calc.)'!$H24&gt;='Shortcut Lookup 2'!BL$60,'Expenses (Assum. &amp; Calc.)'!$G24&lt;='Shortcut Lookup 2'!BL$60),INDEX('Expenses (Assum. &amp; Calc.)'!$J$23:$J$37,ROWS($C$23:$C24),1),0))))))))</f>
        <v>1040.60401</v>
      </c>
      <c r="BV24" s="472">
        <f>HLOOKUP('Shortcut Lookup 2'!BM$59,'Expenses (Assum. &amp; Calc.)'!$P$22:$T$37,ROWS($C$23:$C24)+1,0)*IF(AND('Expenses (Assum. &amp; Calc.)'!$I24="One time",'Expenses (Assum. &amp; Calc.)'!$G24='Shortcut Lookup 2'!BM$60),INDEX('Expenses (Assum. &amp; Calc.)'!$J$23:$J$37,ROWS($C$23:$C24),1),IF(AND('Expenses (Assum. &amp; Calc.)'!$I24="Daily",'Expenses (Assum. &amp; Calc.)'!$H24&gt;='Shortcut Lookup 2'!BM$60,'Expenses (Assum. &amp; Calc.)'!$G24&lt;='Shortcut Lookup 2'!BM$60),INDEX('Expenses (Assum. &amp; Calc.)'!$J$23:$J$37,ROWS($C$23:$C24),1)*BV$22,IF(AND('Expenses (Assum. &amp; Calc.)'!$I24="Weekly",'Expenses (Assum. &amp; Calc.)'!$H24&gt;='Shortcut Lookup 2'!BM$60,'Expenses (Assum. &amp; Calc.)'!$G24&lt;='Shortcut Lookup 2'!BM$60),INDEX('Expenses (Assum. &amp; Calc.)'!$J$23:$J$37,ROWS($C$23:$C24),1)*4,IF(AND('Expenses (Assum. &amp; Calc.)'!$I24="Bi-Weekly",'Expenses (Assum. &amp; Calc.)'!$H24&gt;='Shortcut Lookup 2'!BM$60,'Expenses (Assum. &amp; Calc.)'!$G24&lt;='Shortcut Lookup 2'!BM$60),INDEX('Expenses (Assum. &amp; Calc.)'!$J$23:$J$37,ROWS($C$23:$C24),1)*2,IF(AND('Expenses (Assum. &amp; Calc.)'!$I24="Monthly",'Expenses (Assum. &amp; Calc.)'!$H24&gt;='Shortcut Lookup 2'!BM$60,'Expenses (Assum. &amp; Calc.)'!$G24&lt;='Shortcut Lookup 2'!BM$60),INDEX('Expenses (Assum. &amp; Calc.)'!$J$23:$J$37,ROWS($C$23:$C24),1),IF(AND('Expenses (Assum. &amp; Calc.)'!$I24="Quarterly",IFERROR(MOD(MONTH('Expenses (Assum. &amp; Calc.)'!$G24),3),0)=MOD(MONTH('Shortcut Lookup 2'!BM$60),3),'Expenses (Assum. &amp; Calc.)'!$H24&gt;='Shortcut Lookup 2'!BM$60,'Expenses (Assum. &amp; Calc.)'!$G24&lt;='Shortcut Lookup 2'!BM$60),INDEX('Expenses (Assum. &amp; Calc.)'!$J$23:$J$37,ROWS($C$23:$C24),1),IF(AND('Expenses (Assum. &amp; Calc.)'!$I24="Semi-Annually",IFERROR(MOD(MONTH('Expenses (Assum. &amp; Calc.)'!$G24),6),0)=MOD(MONTH('Shortcut Lookup 2'!BM$60),6),'Expenses (Assum. &amp; Calc.)'!$H24&gt;='Shortcut Lookup 2'!BM$60,'Expenses (Assum. &amp; Calc.)'!$G24&lt;='Shortcut Lookup 2'!BM$60),INDEX('Expenses (Assum. &amp; Calc.)'!$J$23:$J$37,ROWS($C$23:$C24),1),IF(AND('Expenses (Assum. &amp; Calc.)'!$I24="Yearly",IFERROR(MOD(MONTH('Expenses (Assum. &amp; Calc.)'!$G24),12),0)=MOD(MONTH('Shortcut Lookup 2'!BM$60),12),'Expenses (Assum. &amp; Calc.)'!$H24&gt;='Shortcut Lookup 2'!BM$60,'Expenses (Assum. &amp; Calc.)'!$G24&lt;='Shortcut Lookup 2'!BM$60),INDEX('Expenses (Assum. &amp; Calc.)'!$J$23:$J$37,ROWS($C$23:$C24),1),0))))))))</f>
        <v>1040.60401</v>
      </c>
      <c r="BW24" s="472">
        <f>HLOOKUP('Shortcut Lookup 2'!BN$59,'Expenses (Assum. &amp; Calc.)'!$P$22:$T$37,ROWS($C$23:$C24)+1,0)*IF(AND('Expenses (Assum. &amp; Calc.)'!$I24="One time",'Expenses (Assum. &amp; Calc.)'!$G24='Shortcut Lookup 2'!BN$60),INDEX('Expenses (Assum. &amp; Calc.)'!$J$23:$J$37,ROWS($C$23:$C24),1),IF(AND('Expenses (Assum. &amp; Calc.)'!$I24="Daily",'Expenses (Assum. &amp; Calc.)'!$H24&gt;='Shortcut Lookup 2'!BN$60,'Expenses (Assum. &amp; Calc.)'!$G24&lt;='Shortcut Lookup 2'!BN$60),INDEX('Expenses (Assum. &amp; Calc.)'!$J$23:$J$37,ROWS($C$23:$C24),1)*BW$22,IF(AND('Expenses (Assum. &amp; Calc.)'!$I24="Weekly",'Expenses (Assum. &amp; Calc.)'!$H24&gt;='Shortcut Lookup 2'!BN$60,'Expenses (Assum. &amp; Calc.)'!$G24&lt;='Shortcut Lookup 2'!BN$60),INDEX('Expenses (Assum. &amp; Calc.)'!$J$23:$J$37,ROWS($C$23:$C24),1)*4,IF(AND('Expenses (Assum. &amp; Calc.)'!$I24="Bi-Weekly",'Expenses (Assum. &amp; Calc.)'!$H24&gt;='Shortcut Lookup 2'!BN$60,'Expenses (Assum. &amp; Calc.)'!$G24&lt;='Shortcut Lookup 2'!BN$60),INDEX('Expenses (Assum. &amp; Calc.)'!$J$23:$J$37,ROWS($C$23:$C24),1)*2,IF(AND('Expenses (Assum. &amp; Calc.)'!$I24="Monthly",'Expenses (Assum. &amp; Calc.)'!$H24&gt;='Shortcut Lookup 2'!BN$60,'Expenses (Assum. &amp; Calc.)'!$G24&lt;='Shortcut Lookup 2'!BN$60),INDEX('Expenses (Assum. &amp; Calc.)'!$J$23:$J$37,ROWS($C$23:$C24),1),IF(AND('Expenses (Assum. &amp; Calc.)'!$I24="Quarterly",IFERROR(MOD(MONTH('Expenses (Assum. &amp; Calc.)'!$G24),3),0)=MOD(MONTH('Shortcut Lookup 2'!BN$60),3),'Expenses (Assum. &amp; Calc.)'!$H24&gt;='Shortcut Lookup 2'!BN$60,'Expenses (Assum. &amp; Calc.)'!$G24&lt;='Shortcut Lookup 2'!BN$60),INDEX('Expenses (Assum. &amp; Calc.)'!$J$23:$J$37,ROWS($C$23:$C24),1),IF(AND('Expenses (Assum. &amp; Calc.)'!$I24="Semi-Annually",IFERROR(MOD(MONTH('Expenses (Assum. &amp; Calc.)'!$G24),6),0)=MOD(MONTH('Shortcut Lookup 2'!BN$60),6),'Expenses (Assum. &amp; Calc.)'!$H24&gt;='Shortcut Lookup 2'!BN$60,'Expenses (Assum. &amp; Calc.)'!$G24&lt;='Shortcut Lookup 2'!BN$60),INDEX('Expenses (Assum. &amp; Calc.)'!$J$23:$J$37,ROWS($C$23:$C24),1),IF(AND('Expenses (Assum. &amp; Calc.)'!$I24="Yearly",IFERROR(MOD(MONTH('Expenses (Assum. &amp; Calc.)'!$G24),12),0)=MOD(MONTH('Shortcut Lookup 2'!BN$60),12),'Expenses (Assum. &amp; Calc.)'!$H24&gt;='Shortcut Lookup 2'!BN$60,'Expenses (Assum. &amp; Calc.)'!$G24&lt;='Shortcut Lookup 2'!BN$60),INDEX('Expenses (Assum. &amp; Calc.)'!$J$23:$J$37,ROWS($C$23:$C24),1),0))))))))</f>
        <v>1040.60401</v>
      </c>
      <c r="BX24" s="472">
        <f>HLOOKUP('Shortcut Lookup 2'!BO$59,'Expenses (Assum. &amp; Calc.)'!$P$22:$T$37,ROWS($C$23:$C24)+1,0)*IF(AND('Expenses (Assum. &amp; Calc.)'!$I24="One time",'Expenses (Assum. &amp; Calc.)'!$G24='Shortcut Lookup 2'!BO$60),INDEX('Expenses (Assum. &amp; Calc.)'!$J$23:$J$37,ROWS($C$23:$C24),1),IF(AND('Expenses (Assum. &amp; Calc.)'!$I24="Daily",'Expenses (Assum. &amp; Calc.)'!$H24&gt;='Shortcut Lookup 2'!BO$60,'Expenses (Assum. &amp; Calc.)'!$G24&lt;='Shortcut Lookup 2'!BO$60),INDEX('Expenses (Assum. &amp; Calc.)'!$J$23:$J$37,ROWS($C$23:$C24),1)*BX$22,IF(AND('Expenses (Assum. &amp; Calc.)'!$I24="Weekly",'Expenses (Assum. &amp; Calc.)'!$H24&gt;='Shortcut Lookup 2'!BO$60,'Expenses (Assum. &amp; Calc.)'!$G24&lt;='Shortcut Lookup 2'!BO$60),INDEX('Expenses (Assum. &amp; Calc.)'!$J$23:$J$37,ROWS($C$23:$C24),1)*4,IF(AND('Expenses (Assum. &amp; Calc.)'!$I24="Bi-Weekly",'Expenses (Assum. &amp; Calc.)'!$H24&gt;='Shortcut Lookup 2'!BO$60,'Expenses (Assum. &amp; Calc.)'!$G24&lt;='Shortcut Lookup 2'!BO$60),INDEX('Expenses (Assum. &amp; Calc.)'!$J$23:$J$37,ROWS($C$23:$C24),1)*2,IF(AND('Expenses (Assum. &amp; Calc.)'!$I24="Monthly",'Expenses (Assum. &amp; Calc.)'!$H24&gt;='Shortcut Lookup 2'!BO$60,'Expenses (Assum. &amp; Calc.)'!$G24&lt;='Shortcut Lookup 2'!BO$60),INDEX('Expenses (Assum. &amp; Calc.)'!$J$23:$J$37,ROWS($C$23:$C24),1),IF(AND('Expenses (Assum. &amp; Calc.)'!$I24="Quarterly",IFERROR(MOD(MONTH('Expenses (Assum. &amp; Calc.)'!$G24),3),0)=MOD(MONTH('Shortcut Lookup 2'!BO$60),3),'Expenses (Assum. &amp; Calc.)'!$H24&gt;='Shortcut Lookup 2'!BO$60,'Expenses (Assum. &amp; Calc.)'!$G24&lt;='Shortcut Lookup 2'!BO$60),INDEX('Expenses (Assum. &amp; Calc.)'!$J$23:$J$37,ROWS($C$23:$C24),1),IF(AND('Expenses (Assum. &amp; Calc.)'!$I24="Semi-Annually",IFERROR(MOD(MONTH('Expenses (Assum. &amp; Calc.)'!$G24),6),0)=MOD(MONTH('Shortcut Lookup 2'!BO$60),6),'Expenses (Assum. &amp; Calc.)'!$H24&gt;='Shortcut Lookup 2'!BO$60,'Expenses (Assum. &amp; Calc.)'!$G24&lt;='Shortcut Lookup 2'!BO$60),INDEX('Expenses (Assum. &amp; Calc.)'!$J$23:$J$37,ROWS($C$23:$C24),1),IF(AND('Expenses (Assum. &amp; Calc.)'!$I24="Yearly",IFERROR(MOD(MONTH('Expenses (Assum. &amp; Calc.)'!$G24),12),0)=MOD(MONTH('Shortcut Lookup 2'!BO$60),12),'Expenses (Assum. &amp; Calc.)'!$H24&gt;='Shortcut Lookup 2'!BO$60,'Expenses (Assum. &amp; Calc.)'!$G24&lt;='Shortcut Lookup 2'!BO$60),INDEX('Expenses (Assum. &amp; Calc.)'!$J$23:$J$37,ROWS($C$23:$C24),1),0))))))))</f>
        <v>1040.60401</v>
      </c>
      <c r="BY24" s="472">
        <f>HLOOKUP('Shortcut Lookup 2'!BP$59,'Expenses (Assum. &amp; Calc.)'!$P$22:$T$37,ROWS($C$23:$C24)+1,0)*IF(AND('Expenses (Assum. &amp; Calc.)'!$I24="One time",'Expenses (Assum. &amp; Calc.)'!$G24='Shortcut Lookup 2'!BP$60),INDEX('Expenses (Assum. &amp; Calc.)'!$J$23:$J$37,ROWS($C$23:$C24),1),IF(AND('Expenses (Assum. &amp; Calc.)'!$I24="Daily",'Expenses (Assum. &amp; Calc.)'!$H24&gt;='Shortcut Lookup 2'!BP$60,'Expenses (Assum. &amp; Calc.)'!$G24&lt;='Shortcut Lookup 2'!BP$60),INDEX('Expenses (Assum. &amp; Calc.)'!$J$23:$J$37,ROWS($C$23:$C24),1)*BY$22,IF(AND('Expenses (Assum. &amp; Calc.)'!$I24="Weekly",'Expenses (Assum. &amp; Calc.)'!$H24&gt;='Shortcut Lookup 2'!BP$60,'Expenses (Assum. &amp; Calc.)'!$G24&lt;='Shortcut Lookup 2'!BP$60),INDEX('Expenses (Assum. &amp; Calc.)'!$J$23:$J$37,ROWS($C$23:$C24),1)*4,IF(AND('Expenses (Assum. &amp; Calc.)'!$I24="Bi-Weekly",'Expenses (Assum. &amp; Calc.)'!$H24&gt;='Shortcut Lookup 2'!BP$60,'Expenses (Assum. &amp; Calc.)'!$G24&lt;='Shortcut Lookup 2'!BP$60),INDEX('Expenses (Assum. &amp; Calc.)'!$J$23:$J$37,ROWS($C$23:$C24),1)*2,IF(AND('Expenses (Assum. &amp; Calc.)'!$I24="Monthly",'Expenses (Assum. &amp; Calc.)'!$H24&gt;='Shortcut Lookup 2'!BP$60,'Expenses (Assum. &amp; Calc.)'!$G24&lt;='Shortcut Lookup 2'!BP$60),INDEX('Expenses (Assum. &amp; Calc.)'!$J$23:$J$37,ROWS($C$23:$C24),1),IF(AND('Expenses (Assum. &amp; Calc.)'!$I24="Quarterly",IFERROR(MOD(MONTH('Expenses (Assum. &amp; Calc.)'!$G24),3),0)=MOD(MONTH('Shortcut Lookup 2'!BP$60),3),'Expenses (Assum. &amp; Calc.)'!$H24&gt;='Shortcut Lookup 2'!BP$60,'Expenses (Assum. &amp; Calc.)'!$G24&lt;='Shortcut Lookup 2'!BP$60),INDEX('Expenses (Assum. &amp; Calc.)'!$J$23:$J$37,ROWS($C$23:$C24),1),IF(AND('Expenses (Assum. &amp; Calc.)'!$I24="Semi-Annually",IFERROR(MOD(MONTH('Expenses (Assum. &amp; Calc.)'!$G24),6),0)=MOD(MONTH('Shortcut Lookup 2'!BP$60),6),'Expenses (Assum. &amp; Calc.)'!$H24&gt;='Shortcut Lookup 2'!BP$60,'Expenses (Assum. &amp; Calc.)'!$G24&lt;='Shortcut Lookup 2'!BP$60),INDEX('Expenses (Assum. &amp; Calc.)'!$J$23:$J$37,ROWS($C$23:$C24),1),IF(AND('Expenses (Assum. &amp; Calc.)'!$I24="Yearly",IFERROR(MOD(MONTH('Expenses (Assum. &amp; Calc.)'!$G24),12),0)=MOD(MONTH('Shortcut Lookup 2'!BP$60),12),'Expenses (Assum. &amp; Calc.)'!$H24&gt;='Shortcut Lookup 2'!BP$60,'Expenses (Assum. &amp; Calc.)'!$G24&lt;='Shortcut Lookup 2'!BP$60),INDEX('Expenses (Assum. &amp; Calc.)'!$J$23:$J$37,ROWS($C$23:$C24),1),0))))))))</f>
        <v>1040.60401</v>
      </c>
      <c r="BZ24" s="472">
        <f>HLOOKUP('Shortcut Lookup 2'!BQ$59,'Expenses (Assum. &amp; Calc.)'!$P$22:$T$37,ROWS($C$23:$C24)+1,0)*IF(AND('Expenses (Assum. &amp; Calc.)'!$I24="One time",'Expenses (Assum. &amp; Calc.)'!$G24='Shortcut Lookup 2'!BQ$60),INDEX('Expenses (Assum. &amp; Calc.)'!$J$23:$J$37,ROWS($C$23:$C24),1),IF(AND('Expenses (Assum. &amp; Calc.)'!$I24="Daily",'Expenses (Assum. &amp; Calc.)'!$H24&gt;='Shortcut Lookup 2'!BQ$60,'Expenses (Assum. &amp; Calc.)'!$G24&lt;='Shortcut Lookup 2'!BQ$60),INDEX('Expenses (Assum. &amp; Calc.)'!$J$23:$J$37,ROWS($C$23:$C24),1)*BZ$22,IF(AND('Expenses (Assum. &amp; Calc.)'!$I24="Weekly",'Expenses (Assum. &amp; Calc.)'!$H24&gt;='Shortcut Lookup 2'!BQ$60,'Expenses (Assum. &amp; Calc.)'!$G24&lt;='Shortcut Lookup 2'!BQ$60),INDEX('Expenses (Assum. &amp; Calc.)'!$J$23:$J$37,ROWS($C$23:$C24),1)*4,IF(AND('Expenses (Assum. &amp; Calc.)'!$I24="Bi-Weekly",'Expenses (Assum. &amp; Calc.)'!$H24&gt;='Shortcut Lookup 2'!BQ$60,'Expenses (Assum. &amp; Calc.)'!$G24&lt;='Shortcut Lookup 2'!BQ$60),INDEX('Expenses (Assum. &amp; Calc.)'!$J$23:$J$37,ROWS($C$23:$C24),1)*2,IF(AND('Expenses (Assum. &amp; Calc.)'!$I24="Monthly",'Expenses (Assum. &amp; Calc.)'!$H24&gt;='Shortcut Lookup 2'!BQ$60,'Expenses (Assum. &amp; Calc.)'!$G24&lt;='Shortcut Lookup 2'!BQ$60),INDEX('Expenses (Assum. &amp; Calc.)'!$J$23:$J$37,ROWS($C$23:$C24),1),IF(AND('Expenses (Assum. &amp; Calc.)'!$I24="Quarterly",IFERROR(MOD(MONTH('Expenses (Assum. &amp; Calc.)'!$G24),3),0)=MOD(MONTH('Shortcut Lookup 2'!BQ$60),3),'Expenses (Assum. &amp; Calc.)'!$H24&gt;='Shortcut Lookup 2'!BQ$60,'Expenses (Assum. &amp; Calc.)'!$G24&lt;='Shortcut Lookup 2'!BQ$60),INDEX('Expenses (Assum. &amp; Calc.)'!$J$23:$J$37,ROWS($C$23:$C24),1),IF(AND('Expenses (Assum. &amp; Calc.)'!$I24="Semi-Annually",IFERROR(MOD(MONTH('Expenses (Assum. &amp; Calc.)'!$G24),6),0)=MOD(MONTH('Shortcut Lookup 2'!BQ$60),6),'Expenses (Assum. &amp; Calc.)'!$H24&gt;='Shortcut Lookup 2'!BQ$60,'Expenses (Assum. &amp; Calc.)'!$G24&lt;='Shortcut Lookup 2'!BQ$60),INDEX('Expenses (Assum. &amp; Calc.)'!$J$23:$J$37,ROWS($C$23:$C24),1),IF(AND('Expenses (Assum. &amp; Calc.)'!$I24="Yearly",IFERROR(MOD(MONTH('Expenses (Assum. &amp; Calc.)'!$G24),12),0)=MOD(MONTH('Shortcut Lookup 2'!BQ$60),12),'Expenses (Assum. &amp; Calc.)'!$H24&gt;='Shortcut Lookup 2'!BQ$60,'Expenses (Assum. &amp; Calc.)'!$G24&lt;='Shortcut Lookup 2'!BQ$60),INDEX('Expenses (Assum. &amp; Calc.)'!$J$23:$J$37,ROWS($C$23:$C24),1),0))))))))</f>
        <v>1040.60401</v>
      </c>
      <c r="CA24" s="472">
        <f>HLOOKUP('Shortcut Lookup 2'!BR$59,'Expenses (Assum. &amp; Calc.)'!$P$22:$T$37,ROWS($C$23:$C24)+1,0)*IF(AND('Expenses (Assum. &amp; Calc.)'!$I24="One time",'Expenses (Assum. &amp; Calc.)'!$G24='Shortcut Lookup 2'!BR$60),INDEX('Expenses (Assum. &amp; Calc.)'!$J$23:$J$37,ROWS($C$23:$C24),1),IF(AND('Expenses (Assum. &amp; Calc.)'!$I24="Daily",'Expenses (Assum. &amp; Calc.)'!$H24&gt;='Shortcut Lookup 2'!BR$60,'Expenses (Assum. &amp; Calc.)'!$G24&lt;='Shortcut Lookup 2'!BR$60),INDEX('Expenses (Assum. &amp; Calc.)'!$J$23:$J$37,ROWS($C$23:$C24),1)*CA$22,IF(AND('Expenses (Assum. &amp; Calc.)'!$I24="Weekly",'Expenses (Assum. &amp; Calc.)'!$H24&gt;='Shortcut Lookup 2'!BR$60,'Expenses (Assum. &amp; Calc.)'!$G24&lt;='Shortcut Lookup 2'!BR$60),INDEX('Expenses (Assum. &amp; Calc.)'!$J$23:$J$37,ROWS($C$23:$C24),1)*4,IF(AND('Expenses (Assum. &amp; Calc.)'!$I24="Bi-Weekly",'Expenses (Assum. &amp; Calc.)'!$H24&gt;='Shortcut Lookup 2'!BR$60,'Expenses (Assum. &amp; Calc.)'!$G24&lt;='Shortcut Lookup 2'!BR$60),INDEX('Expenses (Assum. &amp; Calc.)'!$J$23:$J$37,ROWS($C$23:$C24),1)*2,IF(AND('Expenses (Assum. &amp; Calc.)'!$I24="Monthly",'Expenses (Assum. &amp; Calc.)'!$H24&gt;='Shortcut Lookup 2'!BR$60,'Expenses (Assum. &amp; Calc.)'!$G24&lt;='Shortcut Lookup 2'!BR$60),INDEX('Expenses (Assum. &amp; Calc.)'!$J$23:$J$37,ROWS($C$23:$C24),1),IF(AND('Expenses (Assum. &amp; Calc.)'!$I24="Quarterly",IFERROR(MOD(MONTH('Expenses (Assum. &amp; Calc.)'!$G24),3),0)=MOD(MONTH('Shortcut Lookup 2'!BR$60),3),'Expenses (Assum. &amp; Calc.)'!$H24&gt;='Shortcut Lookup 2'!BR$60,'Expenses (Assum. &amp; Calc.)'!$G24&lt;='Shortcut Lookup 2'!BR$60),INDEX('Expenses (Assum. &amp; Calc.)'!$J$23:$J$37,ROWS($C$23:$C24),1),IF(AND('Expenses (Assum. &amp; Calc.)'!$I24="Semi-Annually",IFERROR(MOD(MONTH('Expenses (Assum. &amp; Calc.)'!$G24),6),0)=MOD(MONTH('Shortcut Lookup 2'!BR$60),6),'Expenses (Assum. &amp; Calc.)'!$H24&gt;='Shortcut Lookup 2'!BR$60,'Expenses (Assum. &amp; Calc.)'!$G24&lt;='Shortcut Lookup 2'!BR$60),INDEX('Expenses (Assum. &amp; Calc.)'!$J$23:$J$37,ROWS($C$23:$C24),1),IF(AND('Expenses (Assum. &amp; Calc.)'!$I24="Yearly",IFERROR(MOD(MONTH('Expenses (Assum. &amp; Calc.)'!$G24),12),0)=MOD(MONTH('Shortcut Lookup 2'!BR$60),12),'Expenses (Assum. &amp; Calc.)'!$H24&gt;='Shortcut Lookup 2'!BR$60,'Expenses (Assum. &amp; Calc.)'!$G24&lt;='Shortcut Lookup 2'!BR$60),INDEX('Expenses (Assum. &amp; Calc.)'!$J$23:$J$37,ROWS($C$23:$C24),1),0))))))))</f>
        <v>1040.60401</v>
      </c>
      <c r="CB24" s="472">
        <f>HLOOKUP('Shortcut Lookup 2'!BS$59,'Expenses (Assum. &amp; Calc.)'!$P$22:$T$37,ROWS($C$23:$C24)+1,0)*IF(AND('Expenses (Assum. &amp; Calc.)'!$I24="One time",'Expenses (Assum. &amp; Calc.)'!$G24='Shortcut Lookup 2'!BS$60),INDEX('Expenses (Assum. &amp; Calc.)'!$J$23:$J$37,ROWS($C$23:$C24),1),IF(AND('Expenses (Assum. &amp; Calc.)'!$I24="Daily",'Expenses (Assum. &amp; Calc.)'!$H24&gt;='Shortcut Lookup 2'!BS$60,'Expenses (Assum. &amp; Calc.)'!$G24&lt;='Shortcut Lookup 2'!BS$60),INDEX('Expenses (Assum. &amp; Calc.)'!$J$23:$J$37,ROWS($C$23:$C24),1)*CB$22,IF(AND('Expenses (Assum. &amp; Calc.)'!$I24="Weekly",'Expenses (Assum. &amp; Calc.)'!$H24&gt;='Shortcut Lookup 2'!BS$60,'Expenses (Assum. &amp; Calc.)'!$G24&lt;='Shortcut Lookup 2'!BS$60),INDEX('Expenses (Assum. &amp; Calc.)'!$J$23:$J$37,ROWS($C$23:$C24),1)*4,IF(AND('Expenses (Assum. &amp; Calc.)'!$I24="Bi-Weekly",'Expenses (Assum. &amp; Calc.)'!$H24&gt;='Shortcut Lookup 2'!BS$60,'Expenses (Assum. &amp; Calc.)'!$G24&lt;='Shortcut Lookup 2'!BS$60),INDEX('Expenses (Assum. &amp; Calc.)'!$J$23:$J$37,ROWS($C$23:$C24),1)*2,IF(AND('Expenses (Assum. &amp; Calc.)'!$I24="Monthly",'Expenses (Assum. &amp; Calc.)'!$H24&gt;='Shortcut Lookup 2'!BS$60,'Expenses (Assum. &amp; Calc.)'!$G24&lt;='Shortcut Lookup 2'!BS$60),INDEX('Expenses (Assum. &amp; Calc.)'!$J$23:$J$37,ROWS($C$23:$C24),1),IF(AND('Expenses (Assum. &amp; Calc.)'!$I24="Quarterly",IFERROR(MOD(MONTH('Expenses (Assum. &amp; Calc.)'!$G24),3),0)=MOD(MONTH('Shortcut Lookup 2'!BS$60),3),'Expenses (Assum. &amp; Calc.)'!$H24&gt;='Shortcut Lookup 2'!BS$60,'Expenses (Assum. &amp; Calc.)'!$G24&lt;='Shortcut Lookup 2'!BS$60),INDEX('Expenses (Assum. &amp; Calc.)'!$J$23:$J$37,ROWS($C$23:$C24),1),IF(AND('Expenses (Assum. &amp; Calc.)'!$I24="Semi-Annually",IFERROR(MOD(MONTH('Expenses (Assum. &amp; Calc.)'!$G24),6),0)=MOD(MONTH('Shortcut Lookup 2'!BS$60),6),'Expenses (Assum. &amp; Calc.)'!$H24&gt;='Shortcut Lookup 2'!BS$60,'Expenses (Assum. &amp; Calc.)'!$G24&lt;='Shortcut Lookup 2'!BS$60),INDEX('Expenses (Assum. &amp; Calc.)'!$J$23:$J$37,ROWS($C$23:$C24),1),IF(AND('Expenses (Assum. &amp; Calc.)'!$I24="Yearly",IFERROR(MOD(MONTH('Expenses (Assum. &amp; Calc.)'!$G24),12),0)=MOD(MONTH('Shortcut Lookup 2'!BS$60),12),'Expenses (Assum. &amp; Calc.)'!$H24&gt;='Shortcut Lookup 2'!BS$60,'Expenses (Assum. &amp; Calc.)'!$G24&lt;='Shortcut Lookup 2'!BS$60),INDEX('Expenses (Assum. &amp; Calc.)'!$J$23:$J$37,ROWS($C$23:$C24),1),0))))))))</f>
        <v>1040.60401</v>
      </c>
    </row>
    <row r="25" spans="1:80" ht="14.4" thickBot="1" x14ac:dyDescent="0.35">
      <c r="C25" s="898" t="s">
        <v>168</v>
      </c>
      <c r="D25" s="898"/>
      <c r="E25" s="898"/>
      <c r="F25" s="898"/>
      <c r="G25" s="434">
        <f>'Shortcut Lookup 2'!L$84</f>
        <v>45688</v>
      </c>
      <c r="H25" s="434">
        <f>'Shortcut Lookup 2'!BS$84</f>
        <v>47483</v>
      </c>
      <c r="I25" s="462" t="s">
        <v>166</v>
      </c>
      <c r="J25" s="463">
        <v>2000</v>
      </c>
      <c r="K25" s="473"/>
      <c r="L25" s="465">
        <v>0.01</v>
      </c>
      <c r="M25" s="466">
        <v>0.01</v>
      </c>
      <c r="N25" s="466">
        <v>0.01</v>
      </c>
      <c r="O25" s="467">
        <v>0.01</v>
      </c>
      <c r="P25" s="474">
        <v>1</v>
      </c>
      <c r="Q25" s="469">
        <f>1+'Expenses (Assum. &amp; Calc.)'!L25</f>
        <v>1.01</v>
      </c>
      <c r="R25" s="470">
        <f>Q25*(1+'Expenses (Assum. &amp; Calc.)'!M25)</f>
        <v>1.0201</v>
      </c>
      <c r="S25" s="470">
        <f>R25*(1+'Expenses (Assum. &amp; Calc.)'!N25)</f>
        <v>1.0303009999999999</v>
      </c>
      <c r="T25" s="471">
        <f>S25*(1+'Expenses (Assum. &amp; Calc.)'!O25)</f>
        <v>1.04060401</v>
      </c>
      <c r="U25" s="472">
        <f>HLOOKUP('Shortcut Lookup 2'!L$59,'Expenses (Assum. &amp; Calc.)'!$P$22:$T$37,ROWS($C$23:$C25)+1,0)*IF(AND('Expenses (Assum. &amp; Calc.)'!$I25="One time",'Expenses (Assum. &amp; Calc.)'!$G25='Shortcut Lookup 2'!L$60),INDEX('Expenses (Assum. &amp; Calc.)'!$J$23:$J$37,ROWS($C$23:$C25),1),IF(AND('Expenses (Assum. &amp; Calc.)'!$I25="Daily",'Expenses (Assum. &amp; Calc.)'!$H25&gt;='Shortcut Lookup 2'!L$60,'Expenses (Assum. &amp; Calc.)'!$G25&lt;='Shortcut Lookup 2'!L$60),INDEX('Expenses (Assum. &amp; Calc.)'!$J$23:$J$37,ROWS($C$23:$C25),1)*U$22,IF(AND('Expenses (Assum. &amp; Calc.)'!$I25="Weekly",'Expenses (Assum. &amp; Calc.)'!$H25&gt;='Shortcut Lookup 2'!L$60,'Expenses (Assum. &amp; Calc.)'!$G25&lt;='Shortcut Lookup 2'!L$60),INDEX('Expenses (Assum. &amp; Calc.)'!$J$23:$J$37,ROWS($C$23:$C25),1)*4,IF(AND('Expenses (Assum. &amp; Calc.)'!$I25="Bi-Weekly",'Expenses (Assum. &amp; Calc.)'!$H25&gt;='Shortcut Lookup 2'!L$60,'Expenses (Assum. &amp; Calc.)'!$G25&lt;='Shortcut Lookup 2'!L$60),INDEX('Expenses (Assum. &amp; Calc.)'!$J$23:$J$37,ROWS($C$23:$C25),1)*2,IF(AND('Expenses (Assum. &amp; Calc.)'!$I25="Monthly",'Expenses (Assum. &amp; Calc.)'!$H25&gt;='Shortcut Lookup 2'!L$60,'Expenses (Assum. &amp; Calc.)'!$G25&lt;='Shortcut Lookup 2'!L$60),INDEX('Expenses (Assum. &amp; Calc.)'!$J$23:$J$37,ROWS($C$23:$C25),1),IF(AND('Expenses (Assum. &amp; Calc.)'!$I25="Quarterly",IFERROR(MOD(MONTH('Expenses (Assum. &amp; Calc.)'!$G25),3),0)=MOD(MONTH('Shortcut Lookup 2'!L$60),3),'Expenses (Assum. &amp; Calc.)'!$H25&gt;='Shortcut Lookup 2'!L$60,'Expenses (Assum. &amp; Calc.)'!$G25&lt;='Shortcut Lookup 2'!L$60),INDEX('Expenses (Assum. &amp; Calc.)'!$J$23:$J$37,ROWS($C$23:$C25),1),IF(AND('Expenses (Assum. &amp; Calc.)'!$I25="Semi-Annually",IFERROR(MOD(MONTH('Expenses (Assum. &amp; Calc.)'!$G25),6),0)=MOD(MONTH('Shortcut Lookup 2'!L$60),6),'Expenses (Assum. &amp; Calc.)'!$H25&gt;='Shortcut Lookup 2'!L$60,'Expenses (Assum. &amp; Calc.)'!$G25&lt;='Shortcut Lookup 2'!L$60),INDEX('Expenses (Assum. &amp; Calc.)'!$J$23:$J$37,ROWS($C$23:$C25),1),IF(AND('Expenses (Assum. &amp; Calc.)'!$I25="Yearly",IFERROR(MOD(MONTH('Expenses (Assum. &amp; Calc.)'!$G25),12),0)=MOD(MONTH('Shortcut Lookup 2'!L$60),12),'Expenses (Assum. &amp; Calc.)'!$H25&gt;='Shortcut Lookup 2'!L$60,'Expenses (Assum. &amp; Calc.)'!$G25&lt;='Shortcut Lookup 2'!L$60),INDEX('Expenses (Assum. &amp; Calc.)'!$J$23:$J$37,ROWS($C$23:$C25),1),0))))))))</f>
        <v>2000</v>
      </c>
      <c r="V25" s="472">
        <f>HLOOKUP('Shortcut Lookup 2'!M$59,'Expenses (Assum. &amp; Calc.)'!$P$22:$T$37,ROWS($C$23:$C25)+1,0)*IF(AND('Expenses (Assum. &amp; Calc.)'!$I25="One time",'Expenses (Assum. &amp; Calc.)'!$G25='Shortcut Lookup 2'!M$60),INDEX('Expenses (Assum. &amp; Calc.)'!$J$23:$J$37,ROWS($C$23:$C25),1),IF(AND('Expenses (Assum. &amp; Calc.)'!$I25="Daily",'Expenses (Assum. &amp; Calc.)'!$H25&gt;='Shortcut Lookup 2'!M$60,'Expenses (Assum. &amp; Calc.)'!$G25&lt;='Shortcut Lookup 2'!M$60),INDEX('Expenses (Assum. &amp; Calc.)'!$J$23:$J$37,ROWS($C$23:$C25),1)*V$22,IF(AND('Expenses (Assum. &amp; Calc.)'!$I25="Weekly",'Expenses (Assum. &amp; Calc.)'!$H25&gt;='Shortcut Lookup 2'!M$60,'Expenses (Assum. &amp; Calc.)'!$G25&lt;='Shortcut Lookup 2'!M$60),INDEX('Expenses (Assum. &amp; Calc.)'!$J$23:$J$37,ROWS($C$23:$C25),1)*4,IF(AND('Expenses (Assum. &amp; Calc.)'!$I25="Bi-Weekly",'Expenses (Assum. &amp; Calc.)'!$H25&gt;='Shortcut Lookup 2'!M$60,'Expenses (Assum. &amp; Calc.)'!$G25&lt;='Shortcut Lookup 2'!M$60),INDEX('Expenses (Assum. &amp; Calc.)'!$J$23:$J$37,ROWS($C$23:$C25),1)*2,IF(AND('Expenses (Assum. &amp; Calc.)'!$I25="Monthly",'Expenses (Assum. &amp; Calc.)'!$H25&gt;='Shortcut Lookup 2'!M$60,'Expenses (Assum. &amp; Calc.)'!$G25&lt;='Shortcut Lookup 2'!M$60),INDEX('Expenses (Assum. &amp; Calc.)'!$J$23:$J$37,ROWS($C$23:$C25),1),IF(AND('Expenses (Assum. &amp; Calc.)'!$I25="Quarterly",IFERROR(MOD(MONTH('Expenses (Assum. &amp; Calc.)'!$G25),3),0)=MOD(MONTH('Shortcut Lookup 2'!M$60),3),'Expenses (Assum. &amp; Calc.)'!$H25&gt;='Shortcut Lookup 2'!M$60,'Expenses (Assum. &amp; Calc.)'!$G25&lt;='Shortcut Lookup 2'!M$60),INDEX('Expenses (Assum. &amp; Calc.)'!$J$23:$J$37,ROWS($C$23:$C25),1),IF(AND('Expenses (Assum. &amp; Calc.)'!$I25="Semi-Annually",IFERROR(MOD(MONTH('Expenses (Assum. &amp; Calc.)'!$G25),6),0)=MOD(MONTH('Shortcut Lookup 2'!M$60),6),'Expenses (Assum. &amp; Calc.)'!$H25&gt;='Shortcut Lookup 2'!M$60,'Expenses (Assum. &amp; Calc.)'!$G25&lt;='Shortcut Lookup 2'!M$60),INDEX('Expenses (Assum. &amp; Calc.)'!$J$23:$J$37,ROWS($C$23:$C25),1),IF(AND('Expenses (Assum. &amp; Calc.)'!$I25="Yearly",IFERROR(MOD(MONTH('Expenses (Assum. &amp; Calc.)'!$G25),12),0)=MOD(MONTH('Shortcut Lookup 2'!M$60),12),'Expenses (Assum. &amp; Calc.)'!$H25&gt;='Shortcut Lookup 2'!M$60,'Expenses (Assum. &amp; Calc.)'!$G25&lt;='Shortcut Lookup 2'!M$60),INDEX('Expenses (Assum. &amp; Calc.)'!$J$23:$J$37,ROWS($C$23:$C25),1),0))))))))</f>
        <v>2000</v>
      </c>
      <c r="W25" s="472">
        <f>HLOOKUP('Shortcut Lookup 2'!N$59,'Expenses (Assum. &amp; Calc.)'!$P$22:$T$37,ROWS($C$23:$C25)+1,0)*IF(AND('Expenses (Assum. &amp; Calc.)'!$I25="One time",'Expenses (Assum. &amp; Calc.)'!$G25='Shortcut Lookup 2'!N$60),INDEX('Expenses (Assum. &amp; Calc.)'!$J$23:$J$37,ROWS($C$23:$C25),1),IF(AND('Expenses (Assum. &amp; Calc.)'!$I25="Daily",'Expenses (Assum. &amp; Calc.)'!$H25&gt;='Shortcut Lookup 2'!N$60,'Expenses (Assum. &amp; Calc.)'!$G25&lt;='Shortcut Lookup 2'!N$60),INDEX('Expenses (Assum. &amp; Calc.)'!$J$23:$J$37,ROWS($C$23:$C25),1)*W$22,IF(AND('Expenses (Assum. &amp; Calc.)'!$I25="Weekly",'Expenses (Assum. &amp; Calc.)'!$H25&gt;='Shortcut Lookup 2'!N$60,'Expenses (Assum. &amp; Calc.)'!$G25&lt;='Shortcut Lookup 2'!N$60),INDEX('Expenses (Assum. &amp; Calc.)'!$J$23:$J$37,ROWS($C$23:$C25),1)*4,IF(AND('Expenses (Assum. &amp; Calc.)'!$I25="Bi-Weekly",'Expenses (Assum. &amp; Calc.)'!$H25&gt;='Shortcut Lookup 2'!N$60,'Expenses (Assum. &amp; Calc.)'!$G25&lt;='Shortcut Lookup 2'!N$60),INDEX('Expenses (Assum. &amp; Calc.)'!$J$23:$J$37,ROWS($C$23:$C25),1)*2,IF(AND('Expenses (Assum. &amp; Calc.)'!$I25="Monthly",'Expenses (Assum. &amp; Calc.)'!$H25&gt;='Shortcut Lookup 2'!N$60,'Expenses (Assum. &amp; Calc.)'!$G25&lt;='Shortcut Lookup 2'!N$60),INDEX('Expenses (Assum. &amp; Calc.)'!$J$23:$J$37,ROWS($C$23:$C25),1),IF(AND('Expenses (Assum. &amp; Calc.)'!$I25="Quarterly",IFERROR(MOD(MONTH('Expenses (Assum. &amp; Calc.)'!$G25),3),0)=MOD(MONTH('Shortcut Lookup 2'!N$60),3),'Expenses (Assum. &amp; Calc.)'!$H25&gt;='Shortcut Lookup 2'!N$60,'Expenses (Assum. &amp; Calc.)'!$G25&lt;='Shortcut Lookup 2'!N$60),INDEX('Expenses (Assum. &amp; Calc.)'!$J$23:$J$37,ROWS($C$23:$C25),1),IF(AND('Expenses (Assum. &amp; Calc.)'!$I25="Semi-Annually",IFERROR(MOD(MONTH('Expenses (Assum. &amp; Calc.)'!$G25),6),0)=MOD(MONTH('Shortcut Lookup 2'!N$60),6),'Expenses (Assum. &amp; Calc.)'!$H25&gt;='Shortcut Lookup 2'!N$60,'Expenses (Assum. &amp; Calc.)'!$G25&lt;='Shortcut Lookup 2'!N$60),INDEX('Expenses (Assum. &amp; Calc.)'!$J$23:$J$37,ROWS($C$23:$C25),1),IF(AND('Expenses (Assum. &amp; Calc.)'!$I25="Yearly",IFERROR(MOD(MONTH('Expenses (Assum. &amp; Calc.)'!$G25),12),0)=MOD(MONTH('Shortcut Lookup 2'!N$60),12),'Expenses (Assum. &amp; Calc.)'!$H25&gt;='Shortcut Lookup 2'!N$60,'Expenses (Assum. &amp; Calc.)'!$G25&lt;='Shortcut Lookup 2'!N$60),INDEX('Expenses (Assum. &amp; Calc.)'!$J$23:$J$37,ROWS($C$23:$C25),1),0))))))))</f>
        <v>2000</v>
      </c>
      <c r="X25" s="472">
        <f>HLOOKUP('Shortcut Lookup 2'!O$59,'Expenses (Assum. &amp; Calc.)'!$P$22:$T$37,ROWS($C$23:$C25)+1,0)*IF(AND('Expenses (Assum. &amp; Calc.)'!$I25="One time",'Expenses (Assum. &amp; Calc.)'!$G25='Shortcut Lookup 2'!O$60),INDEX('Expenses (Assum. &amp; Calc.)'!$J$23:$J$37,ROWS($C$23:$C25),1),IF(AND('Expenses (Assum. &amp; Calc.)'!$I25="Daily",'Expenses (Assum. &amp; Calc.)'!$H25&gt;='Shortcut Lookup 2'!O$60,'Expenses (Assum. &amp; Calc.)'!$G25&lt;='Shortcut Lookup 2'!O$60),INDEX('Expenses (Assum. &amp; Calc.)'!$J$23:$J$37,ROWS($C$23:$C25),1)*X$22,IF(AND('Expenses (Assum. &amp; Calc.)'!$I25="Weekly",'Expenses (Assum. &amp; Calc.)'!$H25&gt;='Shortcut Lookup 2'!O$60,'Expenses (Assum. &amp; Calc.)'!$G25&lt;='Shortcut Lookup 2'!O$60),INDEX('Expenses (Assum. &amp; Calc.)'!$J$23:$J$37,ROWS($C$23:$C25),1)*4,IF(AND('Expenses (Assum. &amp; Calc.)'!$I25="Bi-Weekly",'Expenses (Assum. &amp; Calc.)'!$H25&gt;='Shortcut Lookup 2'!O$60,'Expenses (Assum. &amp; Calc.)'!$G25&lt;='Shortcut Lookup 2'!O$60),INDEX('Expenses (Assum. &amp; Calc.)'!$J$23:$J$37,ROWS($C$23:$C25),1)*2,IF(AND('Expenses (Assum. &amp; Calc.)'!$I25="Monthly",'Expenses (Assum. &amp; Calc.)'!$H25&gt;='Shortcut Lookup 2'!O$60,'Expenses (Assum. &amp; Calc.)'!$G25&lt;='Shortcut Lookup 2'!O$60),INDEX('Expenses (Assum. &amp; Calc.)'!$J$23:$J$37,ROWS($C$23:$C25),1),IF(AND('Expenses (Assum. &amp; Calc.)'!$I25="Quarterly",IFERROR(MOD(MONTH('Expenses (Assum. &amp; Calc.)'!$G25),3),0)=MOD(MONTH('Shortcut Lookup 2'!O$60),3),'Expenses (Assum. &amp; Calc.)'!$H25&gt;='Shortcut Lookup 2'!O$60,'Expenses (Assum. &amp; Calc.)'!$G25&lt;='Shortcut Lookup 2'!O$60),INDEX('Expenses (Assum. &amp; Calc.)'!$J$23:$J$37,ROWS($C$23:$C25),1),IF(AND('Expenses (Assum. &amp; Calc.)'!$I25="Semi-Annually",IFERROR(MOD(MONTH('Expenses (Assum. &amp; Calc.)'!$G25),6),0)=MOD(MONTH('Shortcut Lookup 2'!O$60),6),'Expenses (Assum. &amp; Calc.)'!$H25&gt;='Shortcut Lookup 2'!O$60,'Expenses (Assum. &amp; Calc.)'!$G25&lt;='Shortcut Lookup 2'!O$60),INDEX('Expenses (Assum. &amp; Calc.)'!$J$23:$J$37,ROWS($C$23:$C25),1),IF(AND('Expenses (Assum. &amp; Calc.)'!$I25="Yearly",IFERROR(MOD(MONTH('Expenses (Assum. &amp; Calc.)'!$G25),12),0)=MOD(MONTH('Shortcut Lookup 2'!O$60),12),'Expenses (Assum. &amp; Calc.)'!$H25&gt;='Shortcut Lookup 2'!O$60,'Expenses (Assum. &amp; Calc.)'!$G25&lt;='Shortcut Lookup 2'!O$60),INDEX('Expenses (Assum. &amp; Calc.)'!$J$23:$J$37,ROWS($C$23:$C25),1),0))))))))</f>
        <v>2000</v>
      </c>
      <c r="Y25" s="472">
        <f>HLOOKUP('Shortcut Lookup 2'!P$59,'Expenses (Assum. &amp; Calc.)'!$P$22:$T$37,ROWS($C$23:$C25)+1,0)*IF(AND('Expenses (Assum. &amp; Calc.)'!$I25="One time",'Expenses (Assum. &amp; Calc.)'!$G25='Shortcut Lookup 2'!P$60),INDEX('Expenses (Assum. &amp; Calc.)'!$J$23:$J$37,ROWS($C$23:$C25),1),IF(AND('Expenses (Assum. &amp; Calc.)'!$I25="Daily",'Expenses (Assum. &amp; Calc.)'!$H25&gt;='Shortcut Lookup 2'!P$60,'Expenses (Assum. &amp; Calc.)'!$G25&lt;='Shortcut Lookup 2'!P$60),INDEX('Expenses (Assum. &amp; Calc.)'!$J$23:$J$37,ROWS($C$23:$C25),1)*Y$22,IF(AND('Expenses (Assum. &amp; Calc.)'!$I25="Weekly",'Expenses (Assum. &amp; Calc.)'!$H25&gt;='Shortcut Lookup 2'!P$60,'Expenses (Assum. &amp; Calc.)'!$G25&lt;='Shortcut Lookup 2'!P$60),INDEX('Expenses (Assum. &amp; Calc.)'!$J$23:$J$37,ROWS($C$23:$C25),1)*4,IF(AND('Expenses (Assum. &amp; Calc.)'!$I25="Bi-Weekly",'Expenses (Assum. &amp; Calc.)'!$H25&gt;='Shortcut Lookup 2'!P$60,'Expenses (Assum. &amp; Calc.)'!$G25&lt;='Shortcut Lookup 2'!P$60),INDEX('Expenses (Assum. &amp; Calc.)'!$J$23:$J$37,ROWS($C$23:$C25),1)*2,IF(AND('Expenses (Assum. &amp; Calc.)'!$I25="Monthly",'Expenses (Assum. &amp; Calc.)'!$H25&gt;='Shortcut Lookup 2'!P$60,'Expenses (Assum. &amp; Calc.)'!$G25&lt;='Shortcut Lookup 2'!P$60),INDEX('Expenses (Assum. &amp; Calc.)'!$J$23:$J$37,ROWS($C$23:$C25),1),IF(AND('Expenses (Assum. &amp; Calc.)'!$I25="Quarterly",IFERROR(MOD(MONTH('Expenses (Assum. &amp; Calc.)'!$G25),3),0)=MOD(MONTH('Shortcut Lookup 2'!P$60),3),'Expenses (Assum. &amp; Calc.)'!$H25&gt;='Shortcut Lookup 2'!P$60,'Expenses (Assum. &amp; Calc.)'!$G25&lt;='Shortcut Lookup 2'!P$60),INDEX('Expenses (Assum. &amp; Calc.)'!$J$23:$J$37,ROWS($C$23:$C25),1),IF(AND('Expenses (Assum. &amp; Calc.)'!$I25="Semi-Annually",IFERROR(MOD(MONTH('Expenses (Assum. &amp; Calc.)'!$G25),6),0)=MOD(MONTH('Shortcut Lookup 2'!P$60),6),'Expenses (Assum. &amp; Calc.)'!$H25&gt;='Shortcut Lookup 2'!P$60,'Expenses (Assum. &amp; Calc.)'!$G25&lt;='Shortcut Lookup 2'!P$60),INDEX('Expenses (Assum. &amp; Calc.)'!$J$23:$J$37,ROWS($C$23:$C25),1),IF(AND('Expenses (Assum. &amp; Calc.)'!$I25="Yearly",IFERROR(MOD(MONTH('Expenses (Assum. &amp; Calc.)'!$G25),12),0)=MOD(MONTH('Shortcut Lookup 2'!P$60),12),'Expenses (Assum. &amp; Calc.)'!$H25&gt;='Shortcut Lookup 2'!P$60,'Expenses (Assum. &amp; Calc.)'!$G25&lt;='Shortcut Lookup 2'!P$60),INDEX('Expenses (Assum. &amp; Calc.)'!$J$23:$J$37,ROWS($C$23:$C25),1),0))))))))</f>
        <v>2000</v>
      </c>
      <c r="Z25" s="472">
        <f>HLOOKUP('Shortcut Lookup 2'!Q$59,'Expenses (Assum. &amp; Calc.)'!$P$22:$T$37,ROWS($C$23:$C25)+1,0)*IF(AND('Expenses (Assum. &amp; Calc.)'!$I25="One time",'Expenses (Assum. &amp; Calc.)'!$G25='Shortcut Lookup 2'!Q$60),INDEX('Expenses (Assum. &amp; Calc.)'!$J$23:$J$37,ROWS($C$23:$C25),1),IF(AND('Expenses (Assum. &amp; Calc.)'!$I25="Daily",'Expenses (Assum. &amp; Calc.)'!$H25&gt;='Shortcut Lookup 2'!Q$60,'Expenses (Assum. &amp; Calc.)'!$G25&lt;='Shortcut Lookup 2'!Q$60),INDEX('Expenses (Assum. &amp; Calc.)'!$J$23:$J$37,ROWS($C$23:$C25),1)*Z$22,IF(AND('Expenses (Assum. &amp; Calc.)'!$I25="Weekly",'Expenses (Assum. &amp; Calc.)'!$H25&gt;='Shortcut Lookup 2'!Q$60,'Expenses (Assum. &amp; Calc.)'!$G25&lt;='Shortcut Lookup 2'!Q$60),INDEX('Expenses (Assum. &amp; Calc.)'!$J$23:$J$37,ROWS($C$23:$C25),1)*4,IF(AND('Expenses (Assum. &amp; Calc.)'!$I25="Bi-Weekly",'Expenses (Assum. &amp; Calc.)'!$H25&gt;='Shortcut Lookup 2'!Q$60,'Expenses (Assum. &amp; Calc.)'!$G25&lt;='Shortcut Lookup 2'!Q$60),INDEX('Expenses (Assum. &amp; Calc.)'!$J$23:$J$37,ROWS($C$23:$C25),1)*2,IF(AND('Expenses (Assum. &amp; Calc.)'!$I25="Monthly",'Expenses (Assum. &amp; Calc.)'!$H25&gt;='Shortcut Lookup 2'!Q$60,'Expenses (Assum. &amp; Calc.)'!$G25&lt;='Shortcut Lookup 2'!Q$60),INDEX('Expenses (Assum. &amp; Calc.)'!$J$23:$J$37,ROWS($C$23:$C25),1),IF(AND('Expenses (Assum. &amp; Calc.)'!$I25="Quarterly",IFERROR(MOD(MONTH('Expenses (Assum. &amp; Calc.)'!$G25),3),0)=MOD(MONTH('Shortcut Lookup 2'!Q$60),3),'Expenses (Assum. &amp; Calc.)'!$H25&gt;='Shortcut Lookup 2'!Q$60,'Expenses (Assum. &amp; Calc.)'!$G25&lt;='Shortcut Lookup 2'!Q$60),INDEX('Expenses (Assum. &amp; Calc.)'!$J$23:$J$37,ROWS($C$23:$C25),1),IF(AND('Expenses (Assum. &amp; Calc.)'!$I25="Semi-Annually",IFERROR(MOD(MONTH('Expenses (Assum. &amp; Calc.)'!$G25),6),0)=MOD(MONTH('Shortcut Lookup 2'!Q$60),6),'Expenses (Assum. &amp; Calc.)'!$H25&gt;='Shortcut Lookup 2'!Q$60,'Expenses (Assum. &amp; Calc.)'!$G25&lt;='Shortcut Lookup 2'!Q$60),INDEX('Expenses (Assum. &amp; Calc.)'!$J$23:$J$37,ROWS($C$23:$C25),1),IF(AND('Expenses (Assum. &amp; Calc.)'!$I25="Yearly",IFERROR(MOD(MONTH('Expenses (Assum. &amp; Calc.)'!$G25),12),0)=MOD(MONTH('Shortcut Lookup 2'!Q$60),12),'Expenses (Assum. &amp; Calc.)'!$H25&gt;='Shortcut Lookup 2'!Q$60,'Expenses (Assum. &amp; Calc.)'!$G25&lt;='Shortcut Lookup 2'!Q$60),INDEX('Expenses (Assum. &amp; Calc.)'!$J$23:$J$37,ROWS($C$23:$C25),1),0))))))))</f>
        <v>2000</v>
      </c>
      <c r="AA25" s="472">
        <f>HLOOKUP('Shortcut Lookup 2'!R$59,'Expenses (Assum. &amp; Calc.)'!$P$22:$T$37,ROWS($C$23:$C25)+1,0)*IF(AND('Expenses (Assum. &amp; Calc.)'!$I25="One time",'Expenses (Assum. &amp; Calc.)'!$G25='Shortcut Lookup 2'!R$60),INDEX('Expenses (Assum. &amp; Calc.)'!$J$23:$J$37,ROWS($C$23:$C25),1),IF(AND('Expenses (Assum. &amp; Calc.)'!$I25="Daily",'Expenses (Assum. &amp; Calc.)'!$H25&gt;='Shortcut Lookup 2'!R$60,'Expenses (Assum. &amp; Calc.)'!$G25&lt;='Shortcut Lookup 2'!R$60),INDEX('Expenses (Assum. &amp; Calc.)'!$J$23:$J$37,ROWS($C$23:$C25),1)*AA$22,IF(AND('Expenses (Assum. &amp; Calc.)'!$I25="Weekly",'Expenses (Assum. &amp; Calc.)'!$H25&gt;='Shortcut Lookup 2'!R$60,'Expenses (Assum. &amp; Calc.)'!$G25&lt;='Shortcut Lookup 2'!R$60),INDEX('Expenses (Assum. &amp; Calc.)'!$J$23:$J$37,ROWS($C$23:$C25),1)*4,IF(AND('Expenses (Assum. &amp; Calc.)'!$I25="Bi-Weekly",'Expenses (Assum. &amp; Calc.)'!$H25&gt;='Shortcut Lookup 2'!R$60,'Expenses (Assum. &amp; Calc.)'!$G25&lt;='Shortcut Lookup 2'!R$60),INDEX('Expenses (Assum. &amp; Calc.)'!$J$23:$J$37,ROWS($C$23:$C25),1)*2,IF(AND('Expenses (Assum. &amp; Calc.)'!$I25="Monthly",'Expenses (Assum. &amp; Calc.)'!$H25&gt;='Shortcut Lookup 2'!R$60,'Expenses (Assum. &amp; Calc.)'!$G25&lt;='Shortcut Lookup 2'!R$60),INDEX('Expenses (Assum. &amp; Calc.)'!$J$23:$J$37,ROWS($C$23:$C25),1),IF(AND('Expenses (Assum. &amp; Calc.)'!$I25="Quarterly",IFERROR(MOD(MONTH('Expenses (Assum. &amp; Calc.)'!$G25),3),0)=MOD(MONTH('Shortcut Lookup 2'!R$60),3),'Expenses (Assum. &amp; Calc.)'!$H25&gt;='Shortcut Lookup 2'!R$60,'Expenses (Assum. &amp; Calc.)'!$G25&lt;='Shortcut Lookup 2'!R$60),INDEX('Expenses (Assum. &amp; Calc.)'!$J$23:$J$37,ROWS($C$23:$C25),1),IF(AND('Expenses (Assum. &amp; Calc.)'!$I25="Semi-Annually",IFERROR(MOD(MONTH('Expenses (Assum. &amp; Calc.)'!$G25),6),0)=MOD(MONTH('Shortcut Lookup 2'!R$60),6),'Expenses (Assum. &amp; Calc.)'!$H25&gt;='Shortcut Lookup 2'!R$60,'Expenses (Assum. &amp; Calc.)'!$G25&lt;='Shortcut Lookup 2'!R$60),INDEX('Expenses (Assum. &amp; Calc.)'!$J$23:$J$37,ROWS($C$23:$C25),1),IF(AND('Expenses (Assum. &amp; Calc.)'!$I25="Yearly",IFERROR(MOD(MONTH('Expenses (Assum. &amp; Calc.)'!$G25),12),0)=MOD(MONTH('Shortcut Lookup 2'!R$60),12),'Expenses (Assum. &amp; Calc.)'!$H25&gt;='Shortcut Lookup 2'!R$60,'Expenses (Assum. &amp; Calc.)'!$G25&lt;='Shortcut Lookup 2'!R$60),INDEX('Expenses (Assum. &amp; Calc.)'!$J$23:$J$37,ROWS($C$23:$C25),1),0))))))))</f>
        <v>2000</v>
      </c>
      <c r="AB25" s="472">
        <f>HLOOKUP('Shortcut Lookup 2'!S$59,'Expenses (Assum. &amp; Calc.)'!$P$22:$T$37,ROWS($C$23:$C25)+1,0)*IF(AND('Expenses (Assum. &amp; Calc.)'!$I25="One time",'Expenses (Assum. &amp; Calc.)'!$G25='Shortcut Lookup 2'!S$60),INDEX('Expenses (Assum. &amp; Calc.)'!$J$23:$J$37,ROWS($C$23:$C25),1),IF(AND('Expenses (Assum. &amp; Calc.)'!$I25="Daily",'Expenses (Assum. &amp; Calc.)'!$H25&gt;='Shortcut Lookup 2'!S$60,'Expenses (Assum. &amp; Calc.)'!$G25&lt;='Shortcut Lookup 2'!S$60),INDEX('Expenses (Assum. &amp; Calc.)'!$J$23:$J$37,ROWS($C$23:$C25),1)*AB$22,IF(AND('Expenses (Assum. &amp; Calc.)'!$I25="Weekly",'Expenses (Assum. &amp; Calc.)'!$H25&gt;='Shortcut Lookup 2'!S$60,'Expenses (Assum. &amp; Calc.)'!$G25&lt;='Shortcut Lookup 2'!S$60),INDEX('Expenses (Assum. &amp; Calc.)'!$J$23:$J$37,ROWS($C$23:$C25),1)*4,IF(AND('Expenses (Assum. &amp; Calc.)'!$I25="Bi-Weekly",'Expenses (Assum. &amp; Calc.)'!$H25&gt;='Shortcut Lookup 2'!S$60,'Expenses (Assum. &amp; Calc.)'!$G25&lt;='Shortcut Lookup 2'!S$60),INDEX('Expenses (Assum. &amp; Calc.)'!$J$23:$J$37,ROWS($C$23:$C25),1)*2,IF(AND('Expenses (Assum. &amp; Calc.)'!$I25="Monthly",'Expenses (Assum. &amp; Calc.)'!$H25&gt;='Shortcut Lookup 2'!S$60,'Expenses (Assum. &amp; Calc.)'!$G25&lt;='Shortcut Lookup 2'!S$60),INDEX('Expenses (Assum. &amp; Calc.)'!$J$23:$J$37,ROWS($C$23:$C25),1),IF(AND('Expenses (Assum. &amp; Calc.)'!$I25="Quarterly",IFERROR(MOD(MONTH('Expenses (Assum. &amp; Calc.)'!$G25),3),0)=MOD(MONTH('Shortcut Lookup 2'!S$60),3),'Expenses (Assum. &amp; Calc.)'!$H25&gt;='Shortcut Lookup 2'!S$60,'Expenses (Assum. &amp; Calc.)'!$G25&lt;='Shortcut Lookup 2'!S$60),INDEX('Expenses (Assum. &amp; Calc.)'!$J$23:$J$37,ROWS($C$23:$C25),1),IF(AND('Expenses (Assum. &amp; Calc.)'!$I25="Semi-Annually",IFERROR(MOD(MONTH('Expenses (Assum. &amp; Calc.)'!$G25),6),0)=MOD(MONTH('Shortcut Lookup 2'!S$60),6),'Expenses (Assum. &amp; Calc.)'!$H25&gt;='Shortcut Lookup 2'!S$60,'Expenses (Assum. &amp; Calc.)'!$G25&lt;='Shortcut Lookup 2'!S$60),INDEX('Expenses (Assum. &amp; Calc.)'!$J$23:$J$37,ROWS($C$23:$C25),1),IF(AND('Expenses (Assum. &amp; Calc.)'!$I25="Yearly",IFERROR(MOD(MONTH('Expenses (Assum. &amp; Calc.)'!$G25),12),0)=MOD(MONTH('Shortcut Lookup 2'!S$60),12),'Expenses (Assum. &amp; Calc.)'!$H25&gt;='Shortcut Lookup 2'!S$60,'Expenses (Assum. &amp; Calc.)'!$G25&lt;='Shortcut Lookup 2'!S$60),INDEX('Expenses (Assum. &amp; Calc.)'!$J$23:$J$37,ROWS($C$23:$C25),1),0))))))))</f>
        <v>2000</v>
      </c>
      <c r="AC25" s="472">
        <f>HLOOKUP('Shortcut Lookup 2'!T$59,'Expenses (Assum. &amp; Calc.)'!$P$22:$T$37,ROWS($C$23:$C25)+1,0)*IF(AND('Expenses (Assum. &amp; Calc.)'!$I25="One time",'Expenses (Assum. &amp; Calc.)'!$G25='Shortcut Lookup 2'!T$60),INDEX('Expenses (Assum. &amp; Calc.)'!$J$23:$J$37,ROWS($C$23:$C25),1),IF(AND('Expenses (Assum. &amp; Calc.)'!$I25="Daily",'Expenses (Assum. &amp; Calc.)'!$H25&gt;='Shortcut Lookup 2'!T$60,'Expenses (Assum. &amp; Calc.)'!$G25&lt;='Shortcut Lookup 2'!T$60),INDEX('Expenses (Assum. &amp; Calc.)'!$J$23:$J$37,ROWS($C$23:$C25),1)*AC$22,IF(AND('Expenses (Assum. &amp; Calc.)'!$I25="Weekly",'Expenses (Assum. &amp; Calc.)'!$H25&gt;='Shortcut Lookup 2'!T$60,'Expenses (Assum. &amp; Calc.)'!$G25&lt;='Shortcut Lookup 2'!T$60),INDEX('Expenses (Assum. &amp; Calc.)'!$J$23:$J$37,ROWS($C$23:$C25),1)*4,IF(AND('Expenses (Assum. &amp; Calc.)'!$I25="Bi-Weekly",'Expenses (Assum. &amp; Calc.)'!$H25&gt;='Shortcut Lookup 2'!T$60,'Expenses (Assum. &amp; Calc.)'!$G25&lt;='Shortcut Lookup 2'!T$60),INDEX('Expenses (Assum. &amp; Calc.)'!$J$23:$J$37,ROWS($C$23:$C25),1)*2,IF(AND('Expenses (Assum. &amp; Calc.)'!$I25="Monthly",'Expenses (Assum. &amp; Calc.)'!$H25&gt;='Shortcut Lookup 2'!T$60,'Expenses (Assum. &amp; Calc.)'!$G25&lt;='Shortcut Lookup 2'!T$60),INDEX('Expenses (Assum. &amp; Calc.)'!$J$23:$J$37,ROWS($C$23:$C25),1),IF(AND('Expenses (Assum. &amp; Calc.)'!$I25="Quarterly",IFERROR(MOD(MONTH('Expenses (Assum. &amp; Calc.)'!$G25),3),0)=MOD(MONTH('Shortcut Lookup 2'!T$60),3),'Expenses (Assum. &amp; Calc.)'!$H25&gt;='Shortcut Lookup 2'!T$60,'Expenses (Assum. &amp; Calc.)'!$G25&lt;='Shortcut Lookup 2'!T$60),INDEX('Expenses (Assum. &amp; Calc.)'!$J$23:$J$37,ROWS($C$23:$C25),1),IF(AND('Expenses (Assum. &amp; Calc.)'!$I25="Semi-Annually",IFERROR(MOD(MONTH('Expenses (Assum. &amp; Calc.)'!$G25),6),0)=MOD(MONTH('Shortcut Lookup 2'!T$60),6),'Expenses (Assum. &amp; Calc.)'!$H25&gt;='Shortcut Lookup 2'!T$60,'Expenses (Assum. &amp; Calc.)'!$G25&lt;='Shortcut Lookup 2'!T$60),INDEX('Expenses (Assum. &amp; Calc.)'!$J$23:$J$37,ROWS($C$23:$C25),1),IF(AND('Expenses (Assum. &amp; Calc.)'!$I25="Yearly",IFERROR(MOD(MONTH('Expenses (Assum. &amp; Calc.)'!$G25),12),0)=MOD(MONTH('Shortcut Lookup 2'!T$60),12),'Expenses (Assum. &amp; Calc.)'!$H25&gt;='Shortcut Lookup 2'!T$60,'Expenses (Assum. &amp; Calc.)'!$G25&lt;='Shortcut Lookup 2'!T$60),INDEX('Expenses (Assum. &amp; Calc.)'!$J$23:$J$37,ROWS($C$23:$C25),1),0))))))))</f>
        <v>2000</v>
      </c>
      <c r="AD25" s="472">
        <f>HLOOKUP('Shortcut Lookup 2'!U$59,'Expenses (Assum. &amp; Calc.)'!$P$22:$T$37,ROWS($C$23:$C25)+1,0)*IF(AND('Expenses (Assum. &amp; Calc.)'!$I25="One time",'Expenses (Assum. &amp; Calc.)'!$G25='Shortcut Lookup 2'!U$60),INDEX('Expenses (Assum. &amp; Calc.)'!$J$23:$J$37,ROWS($C$23:$C25),1),IF(AND('Expenses (Assum. &amp; Calc.)'!$I25="Daily",'Expenses (Assum. &amp; Calc.)'!$H25&gt;='Shortcut Lookup 2'!U$60,'Expenses (Assum. &amp; Calc.)'!$G25&lt;='Shortcut Lookup 2'!U$60),INDEX('Expenses (Assum. &amp; Calc.)'!$J$23:$J$37,ROWS($C$23:$C25),1)*AD$22,IF(AND('Expenses (Assum. &amp; Calc.)'!$I25="Weekly",'Expenses (Assum. &amp; Calc.)'!$H25&gt;='Shortcut Lookup 2'!U$60,'Expenses (Assum. &amp; Calc.)'!$G25&lt;='Shortcut Lookup 2'!U$60),INDEX('Expenses (Assum. &amp; Calc.)'!$J$23:$J$37,ROWS($C$23:$C25),1)*4,IF(AND('Expenses (Assum. &amp; Calc.)'!$I25="Bi-Weekly",'Expenses (Assum. &amp; Calc.)'!$H25&gt;='Shortcut Lookup 2'!U$60,'Expenses (Assum. &amp; Calc.)'!$G25&lt;='Shortcut Lookup 2'!U$60),INDEX('Expenses (Assum. &amp; Calc.)'!$J$23:$J$37,ROWS($C$23:$C25),1)*2,IF(AND('Expenses (Assum. &amp; Calc.)'!$I25="Monthly",'Expenses (Assum. &amp; Calc.)'!$H25&gt;='Shortcut Lookup 2'!U$60,'Expenses (Assum. &amp; Calc.)'!$G25&lt;='Shortcut Lookup 2'!U$60),INDEX('Expenses (Assum. &amp; Calc.)'!$J$23:$J$37,ROWS($C$23:$C25),1),IF(AND('Expenses (Assum. &amp; Calc.)'!$I25="Quarterly",IFERROR(MOD(MONTH('Expenses (Assum. &amp; Calc.)'!$G25),3),0)=MOD(MONTH('Shortcut Lookup 2'!U$60),3),'Expenses (Assum. &amp; Calc.)'!$H25&gt;='Shortcut Lookup 2'!U$60,'Expenses (Assum. &amp; Calc.)'!$G25&lt;='Shortcut Lookup 2'!U$60),INDEX('Expenses (Assum. &amp; Calc.)'!$J$23:$J$37,ROWS($C$23:$C25),1),IF(AND('Expenses (Assum. &amp; Calc.)'!$I25="Semi-Annually",IFERROR(MOD(MONTH('Expenses (Assum. &amp; Calc.)'!$G25),6),0)=MOD(MONTH('Shortcut Lookup 2'!U$60),6),'Expenses (Assum. &amp; Calc.)'!$H25&gt;='Shortcut Lookup 2'!U$60,'Expenses (Assum. &amp; Calc.)'!$G25&lt;='Shortcut Lookup 2'!U$60),INDEX('Expenses (Assum. &amp; Calc.)'!$J$23:$J$37,ROWS($C$23:$C25),1),IF(AND('Expenses (Assum. &amp; Calc.)'!$I25="Yearly",IFERROR(MOD(MONTH('Expenses (Assum. &amp; Calc.)'!$G25),12),0)=MOD(MONTH('Shortcut Lookup 2'!U$60),12),'Expenses (Assum. &amp; Calc.)'!$H25&gt;='Shortcut Lookup 2'!U$60,'Expenses (Assum. &amp; Calc.)'!$G25&lt;='Shortcut Lookup 2'!U$60),INDEX('Expenses (Assum. &amp; Calc.)'!$J$23:$J$37,ROWS($C$23:$C25),1),0))))))))</f>
        <v>2000</v>
      </c>
      <c r="AE25" s="472">
        <f>HLOOKUP('Shortcut Lookup 2'!V$59,'Expenses (Assum. &amp; Calc.)'!$P$22:$T$37,ROWS($C$23:$C25)+1,0)*IF(AND('Expenses (Assum. &amp; Calc.)'!$I25="One time",'Expenses (Assum. &amp; Calc.)'!$G25='Shortcut Lookup 2'!V$60),INDEX('Expenses (Assum. &amp; Calc.)'!$J$23:$J$37,ROWS($C$23:$C25),1),IF(AND('Expenses (Assum. &amp; Calc.)'!$I25="Daily",'Expenses (Assum. &amp; Calc.)'!$H25&gt;='Shortcut Lookup 2'!V$60,'Expenses (Assum. &amp; Calc.)'!$G25&lt;='Shortcut Lookup 2'!V$60),INDEX('Expenses (Assum. &amp; Calc.)'!$J$23:$J$37,ROWS($C$23:$C25),1)*AE$22,IF(AND('Expenses (Assum. &amp; Calc.)'!$I25="Weekly",'Expenses (Assum. &amp; Calc.)'!$H25&gt;='Shortcut Lookup 2'!V$60,'Expenses (Assum. &amp; Calc.)'!$G25&lt;='Shortcut Lookup 2'!V$60),INDEX('Expenses (Assum. &amp; Calc.)'!$J$23:$J$37,ROWS($C$23:$C25),1)*4,IF(AND('Expenses (Assum. &amp; Calc.)'!$I25="Bi-Weekly",'Expenses (Assum. &amp; Calc.)'!$H25&gt;='Shortcut Lookup 2'!V$60,'Expenses (Assum. &amp; Calc.)'!$G25&lt;='Shortcut Lookup 2'!V$60),INDEX('Expenses (Assum. &amp; Calc.)'!$J$23:$J$37,ROWS($C$23:$C25),1)*2,IF(AND('Expenses (Assum. &amp; Calc.)'!$I25="Monthly",'Expenses (Assum. &amp; Calc.)'!$H25&gt;='Shortcut Lookup 2'!V$60,'Expenses (Assum. &amp; Calc.)'!$G25&lt;='Shortcut Lookup 2'!V$60),INDEX('Expenses (Assum. &amp; Calc.)'!$J$23:$J$37,ROWS($C$23:$C25),1),IF(AND('Expenses (Assum. &amp; Calc.)'!$I25="Quarterly",IFERROR(MOD(MONTH('Expenses (Assum. &amp; Calc.)'!$G25),3),0)=MOD(MONTH('Shortcut Lookup 2'!V$60),3),'Expenses (Assum. &amp; Calc.)'!$H25&gt;='Shortcut Lookup 2'!V$60,'Expenses (Assum. &amp; Calc.)'!$G25&lt;='Shortcut Lookup 2'!V$60),INDEX('Expenses (Assum. &amp; Calc.)'!$J$23:$J$37,ROWS($C$23:$C25),1),IF(AND('Expenses (Assum. &amp; Calc.)'!$I25="Semi-Annually",IFERROR(MOD(MONTH('Expenses (Assum. &amp; Calc.)'!$G25),6),0)=MOD(MONTH('Shortcut Lookup 2'!V$60),6),'Expenses (Assum. &amp; Calc.)'!$H25&gt;='Shortcut Lookup 2'!V$60,'Expenses (Assum. &amp; Calc.)'!$G25&lt;='Shortcut Lookup 2'!V$60),INDEX('Expenses (Assum. &amp; Calc.)'!$J$23:$J$37,ROWS($C$23:$C25),1),IF(AND('Expenses (Assum. &amp; Calc.)'!$I25="Yearly",IFERROR(MOD(MONTH('Expenses (Assum. &amp; Calc.)'!$G25),12),0)=MOD(MONTH('Shortcut Lookup 2'!V$60),12),'Expenses (Assum. &amp; Calc.)'!$H25&gt;='Shortcut Lookup 2'!V$60,'Expenses (Assum. &amp; Calc.)'!$G25&lt;='Shortcut Lookup 2'!V$60),INDEX('Expenses (Assum. &amp; Calc.)'!$J$23:$J$37,ROWS($C$23:$C25),1),0))))))))</f>
        <v>2000</v>
      </c>
      <c r="AF25" s="472">
        <f>HLOOKUP('Shortcut Lookup 2'!W$59,'Expenses (Assum. &amp; Calc.)'!$P$22:$T$37,ROWS($C$23:$C25)+1,0)*IF(AND('Expenses (Assum. &amp; Calc.)'!$I25="One time",'Expenses (Assum. &amp; Calc.)'!$G25='Shortcut Lookup 2'!W$60),INDEX('Expenses (Assum. &amp; Calc.)'!$J$23:$J$37,ROWS($C$23:$C25),1),IF(AND('Expenses (Assum. &amp; Calc.)'!$I25="Daily",'Expenses (Assum. &amp; Calc.)'!$H25&gt;='Shortcut Lookup 2'!W$60,'Expenses (Assum. &amp; Calc.)'!$G25&lt;='Shortcut Lookup 2'!W$60),INDEX('Expenses (Assum. &amp; Calc.)'!$J$23:$J$37,ROWS($C$23:$C25),1)*AF$22,IF(AND('Expenses (Assum. &amp; Calc.)'!$I25="Weekly",'Expenses (Assum. &amp; Calc.)'!$H25&gt;='Shortcut Lookup 2'!W$60,'Expenses (Assum. &amp; Calc.)'!$G25&lt;='Shortcut Lookup 2'!W$60),INDEX('Expenses (Assum. &amp; Calc.)'!$J$23:$J$37,ROWS($C$23:$C25),1)*4,IF(AND('Expenses (Assum. &amp; Calc.)'!$I25="Bi-Weekly",'Expenses (Assum. &amp; Calc.)'!$H25&gt;='Shortcut Lookup 2'!W$60,'Expenses (Assum. &amp; Calc.)'!$G25&lt;='Shortcut Lookup 2'!W$60),INDEX('Expenses (Assum. &amp; Calc.)'!$J$23:$J$37,ROWS($C$23:$C25),1)*2,IF(AND('Expenses (Assum. &amp; Calc.)'!$I25="Monthly",'Expenses (Assum. &amp; Calc.)'!$H25&gt;='Shortcut Lookup 2'!W$60,'Expenses (Assum. &amp; Calc.)'!$G25&lt;='Shortcut Lookup 2'!W$60),INDEX('Expenses (Assum. &amp; Calc.)'!$J$23:$J$37,ROWS($C$23:$C25),1),IF(AND('Expenses (Assum. &amp; Calc.)'!$I25="Quarterly",IFERROR(MOD(MONTH('Expenses (Assum. &amp; Calc.)'!$G25),3),0)=MOD(MONTH('Shortcut Lookup 2'!W$60),3),'Expenses (Assum. &amp; Calc.)'!$H25&gt;='Shortcut Lookup 2'!W$60,'Expenses (Assum. &amp; Calc.)'!$G25&lt;='Shortcut Lookup 2'!W$60),INDEX('Expenses (Assum. &amp; Calc.)'!$J$23:$J$37,ROWS($C$23:$C25),1),IF(AND('Expenses (Assum. &amp; Calc.)'!$I25="Semi-Annually",IFERROR(MOD(MONTH('Expenses (Assum. &amp; Calc.)'!$G25),6),0)=MOD(MONTH('Shortcut Lookup 2'!W$60),6),'Expenses (Assum. &amp; Calc.)'!$H25&gt;='Shortcut Lookup 2'!W$60,'Expenses (Assum. &amp; Calc.)'!$G25&lt;='Shortcut Lookup 2'!W$60),INDEX('Expenses (Assum. &amp; Calc.)'!$J$23:$J$37,ROWS($C$23:$C25),1),IF(AND('Expenses (Assum. &amp; Calc.)'!$I25="Yearly",IFERROR(MOD(MONTH('Expenses (Assum. &amp; Calc.)'!$G25),12),0)=MOD(MONTH('Shortcut Lookup 2'!W$60),12),'Expenses (Assum. &amp; Calc.)'!$H25&gt;='Shortcut Lookup 2'!W$60,'Expenses (Assum. &amp; Calc.)'!$G25&lt;='Shortcut Lookup 2'!W$60),INDEX('Expenses (Assum. &amp; Calc.)'!$J$23:$J$37,ROWS($C$23:$C25),1),0))))))))</f>
        <v>2000</v>
      </c>
      <c r="AG25" s="472">
        <f>HLOOKUP('Shortcut Lookup 2'!X$59,'Expenses (Assum. &amp; Calc.)'!$P$22:$T$37,ROWS($C$23:$C25)+1,0)*IF(AND('Expenses (Assum. &amp; Calc.)'!$I25="One time",'Expenses (Assum. &amp; Calc.)'!$G25='Shortcut Lookup 2'!X$60),INDEX('Expenses (Assum. &amp; Calc.)'!$J$23:$J$37,ROWS($C$23:$C25),1),IF(AND('Expenses (Assum. &amp; Calc.)'!$I25="Daily",'Expenses (Assum. &amp; Calc.)'!$H25&gt;='Shortcut Lookup 2'!X$60,'Expenses (Assum. &amp; Calc.)'!$G25&lt;='Shortcut Lookup 2'!X$60),INDEX('Expenses (Assum. &amp; Calc.)'!$J$23:$J$37,ROWS($C$23:$C25),1)*AG$22,IF(AND('Expenses (Assum. &amp; Calc.)'!$I25="Weekly",'Expenses (Assum. &amp; Calc.)'!$H25&gt;='Shortcut Lookup 2'!X$60,'Expenses (Assum. &amp; Calc.)'!$G25&lt;='Shortcut Lookup 2'!X$60),INDEX('Expenses (Assum. &amp; Calc.)'!$J$23:$J$37,ROWS($C$23:$C25),1)*4,IF(AND('Expenses (Assum. &amp; Calc.)'!$I25="Bi-Weekly",'Expenses (Assum. &amp; Calc.)'!$H25&gt;='Shortcut Lookup 2'!X$60,'Expenses (Assum. &amp; Calc.)'!$G25&lt;='Shortcut Lookup 2'!X$60),INDEX('Expenses (Assum. &amp; Calc.)'!$J$23:$J$37,ROWS($C$23:$C25),1)*2,IF(AND('Expenses (Assum. &amp; Calc.)'!$I25="Monthly",'Expenses (Assum. &amp; Calc.)'!$H25&gt;='Shortcut Lookup 2'!X$60,'Expenses (Assum. &amp; Calc.)'!$G25&lt;='Shortcut Lookup 2'!X$60),INDEX('Expenses (Assum. &amp; Calc.)'!$J$23:$J$37,ROWS($C$23:$C25),1),IF(AND('Expenses (Assum. &amp; Calc.)'!$I25="Quarterly",IFERROR(MOD(MONTH('Expenses (Assum. &amp; Calc.)'!$G25),3),0)=MOD(MONTH('Shortcut Lookup 2'!X$60),3),'Expenses (Assum. &amp; Calc.)'!$H25&gt;='Shortcut Lookup 2'!X$60,'Expenses (Assum. &amp; Calc.)'!$G25&lt;='Shortcut Lookup 2'!X$60),INDEX('Expenses (Assum. &amp; Calc.)'!$J$23:$J$37,ROWS($C$23:$C25),1),IF(AND('Expenses (Assum. &amp; Calc.)'!$I25="Semi-Annually",IFERROR(MOD(MONTH('Expenses (Assum. &amp; Calc.)'!$G25),6),0)=MOD(MONTH('Shortcut Lookup 2'!X$60),6),'Expenses (Assum. &amp; Calc.)'!$H25&gt;='Shortcut Lookup 2'!X$60,'Expenses (Assum. &amp; Calc.)'!$G25&lt;='Shortcut Lookup 2'!X$60),INDEX('Expenses (Assum. &amp; Calc.)'!$J$23:$J$37,ROWS($C$23:$C25),1),IF(AND('Expenses (Assum. &amp; Calc.)'!$I25="Yearly",IFERROR(MOD(MONTH('Expenses (Assum. &amp; Calc.)'!$G25),12),0)=MOD(MONTH('Shortcut Lookup 2'!X$60),12),'Expenses (Assum. &amp; Calc.)'!$H25&gt;='Shortcut Lookup 2'!X$60,'Expenses (Assum. &amp; Calc.)'!$G25&lt;='Shortcut Lookup 2'!X$60),INDEX('Expenses (Assum. &amp; Calc.)'!$J$23:$J$37,ROWS($C$23:$C25),1),0))))))))</f>
        <v>2020</v>
      </c>
      <c r="AH25" s="472">
        <f>HLOOKUP('Shortcut Lookup 2'!Y$59,'Expenses (Assum. &amp; Calc.)'!$P$22:$T$37,ROWS($C$23:$C25)+1,0)*IF(AND('Expenses (Assum. &amp; Calc.)'!$I25="One time",'Expenses (Assum. &amp; Calc.)'!$G25='Shortcut Lookup 2'!Y$60),INDEX('Expenses (Assum. &amp; Calc.)'!$J$23:$J$37,ROWS($C$23:$C25),1),IF(AND('Expenses (Assum. &amp; Calc.)'!$I25="Daily",'Expenses (Assum. &amp; Calc.)'!$H25&gt;='Shortcut Lookup 2'!Y$60,'Expenses (Assum. &amp; Calc.)'!$G25&lt;='Shortcut Lookup 2'!Y$60),INDEX('Expenses (Assum. &amp; Calc.)'!$J$23:$J$37,ROWS($C$23:$C25),1)*AH$22,IF(AND('Expenses (Assum. &amp; Calc.)'!$I25="Weekly",'Expenses (Assum. &amp; Calc.)'!$H25&gt;='Shortcut Lookup 2'!Y$60,'Expenses (Assum. &amp; Calc.)'!$G25&lt;='Shortcut Lookup 2'!Y$60),INDEX('Expenses (Assum. &amp; Calc.)'!$J$23:$J$37,ROWS($C$23:$C25),1)*4,IF(AND('Expenses (Assum. &amp; Calc.)'!$I25="Bi-Weekly",'Expenses (Assum. &amp; Calc.)'!$H25&gt;='Shortcut Lookup 2'!Y$60,'Expenses (Assum. &amp; Calc.)'!$G25&lt;='Shortcut Lookup 2'!Y$60),INDEX('Expenses (Assum. &amp; Calc.)'!$J$23:$J$37,ROWS($C$23:$C25),1)*2,IF(AND('Expenses (Assum. &amp; Calc.)'!$I25="Monthly",'Expenses (Assum. &amp; Calc.)'!$H25&gt;='Shortcut Lookup 2'!Y$60,'Expenses (Assum. &amp; Calc.)'!$G25&lt;='Shortcut Lookup 2'!Y$60),INDEX('Expenses (Assum. &amp; Calc.)'!$J$23:$J$37,ROWS($C$23:$C25),1),IF(AND('Expenses (Assum. &amp; Calc.)'!$I25="Quarterly",IFERROR(MOD(MONTH('Expenses (Assum. &amp; Calc.)'!$G25),3),0)=MOD(MONTH('Shortcut Lookup 2'!Y$60),3),'Expenses (Assum. &amp; Calc.)'!$H25&gt;='Shortcut Lookup 2'!Y$60,'Expenses (Assum. &amp; Calc.)'!$G25&lt;='Shortcut Lookup 2'!Y$60),INDEX('Expenses (Assum. &amp; Calc.)'!$J$23:$J$37,ROWS($C$23:$C25),1),IF(AND('Expenses (Assum. &amp; Calc.)'!$I25="Semi-Annually",IFERROR(MOD(MONTH('Expenses (Assum. &amp; Calc.)'!$G25),6),0)=MOD(MONTH('Shortcut Lookup 2'!Y$60),6),'Expenses (Assum. &amp; Calc.)'!$H25&gt;='Shortcut Lookup 2'!Y$60,'Expenses (Assum. &amp; Calc.)'!$G25&lt;='Shortcut Lookup 2'!Y$60),INDEX('Expenses (Assum. &amp; Calc.)'!$J$23:$J$37,ROWS($C$23:$C25),1),IF(AND('Expenses (Assum. &amp; Calc.)'!$I25="Yearly",IFERROR(MOD(MONTH('Expenses (Assum. &amp; Calc.)'!$G25),12),0)=MOD(MONTH('Shortcut Lookup 2'!Y$60),12),'Expenses (Assum. &amp; Calc.)'!$H25&gt;='Shortcut Lookup 2'!Y$60,'Expenses (Assum. &amp; Calc.)'!$G25&lt;='Shortcut Lookup 2'!Y$60),INDEX('Expenses (Assum. &amp; Calc.)'!$J$23:$J$37,ROWS($C$23:$C25),1),0))))))))</f>
        <v>2020</v>
      </c>
      <c r="AI25" s="472">
        <f>HLOOKUP('Shortcut Lookup 2'!Z$59,'Expenses (Assum. &amp; Calc.)'!$P$22:$T$37,ROWS($C$23:$C25)+1,0)*IF(AND('Expenses (Assum. &amp; Calc.)'!$I25="One time",'Expenses (Assum. &amp; Calc.)'!$G25='Shortcut Lookup 2'!Z$60),INDEX('Expenses (Assum. &amp; Calc.)'!$J$23:$J$37,ROWS($C$23:$C25),1),IF(AND('Expenses (Assum. &amp; Calc.)'!$I25="Daily",'Expenses (Assum. &amp; Calc.)'!$H25&gt;='Shortcut Lookup 2'!Z$60,'Expenses (Assum. &amp; Calc.)'!$G25&lt;='Shortcut Lookup 2'!Z$60),INDEX('Expenses (Assum. &amp; Calc.)'!$J$23:$J$37,ROWS($C$23:$C25),1)*AI$22,IF(AND('Expenses (Assum. &amp; Calc.)'!$I25="Weekly",'Expenses (Assum. &amp; Calc.)'!$H25&gt;='Shortcut Lookup 2'!Z$60,'Expenses (Assum. &amp; Calc.)'!$G25&lt;='Shortcut Lookup 2'!Z$60),INDEX('Expenses (Assum. &amp; Calc.)'!$J$23:$J$37,ROWS($C$23:$C25),1)*4,IF(AND('Expenses (Assum. &amp; Calc.)'!$I25="Bi-Weekly",'Expenses (Assum. &amp; Calc.)'!$H25&gt;='Shortcut Lookup 2'!Z$60,'Expenses (Assum. &amp; Calc.)'!$G25&lt;='Shortcut Lookup 2'!Z$60),INDEX('Expenses (Assum. &amp; Calc.)'!$J$23:$J$37,ROWS($C$23:$C25),1)*2,IF(AND('Expenses (Assum. &amp; Calc.)'!$I25="Monthly",'Expenses (Assum. &amp; Calc.)'!$H25&gt;='Shortcut Lookup 2'!Z$60,'Expenses (Assum. &amp; Calc.)'!$G25&lt;='Shortcut Lookup 2'!Z$60),INDEX('Expenses (Assum. &amp; Calc.)'!$J$23:$J$37,ROWS($C$23:$C25),1),IF(AND('Expenses (Assum. &amp; Calc.)'!$I25="Quarterly",IFERROR(MOD(MONTH('Expenses (Assum. &amp; Calc.)'!$G25),3),0)=MOD(MONTH('Shortcut Lookup 2'!Z$60),3),'Expenses (Assum. &amp; Calc.)'!$H25&gt;='Shortcut Lookup 2'!Z$60,'Expenses (Assum. &amp; Calc.)'!$G25&lt;='Shortcut Lookup 2'!Z$60),INDEX('Expenses (Assum. &amp; Calc.)'!$J$23:$J$37,ROWS($C$23:$C25),1),IF(AND('Expenses (Assum. &amp; Calc.)'!$I25="Semi-Annually",IFERROR(MOD(MONTH('Expenses (Assum. &amp; Calc.)'!$G25),6),0)=MOD(MONTH('Shortcut Lookup 2'!Z$60),6),'Expenses (Assum. &amp; Calc.)'!$H25&gt;='Shortcut Lookup 2'!Z$60,'Expenses (Assum. &amp; Calc.)'!$G25&lt;='Shortcut Lookup 2'!Z$60),INDEX('Expenses (Assum. &amp; Calc.)'!$J$23:$J$37,ROWS($C$23:$C25),1),IF(AND('Expenses (Assum. &amp; Calc.)'!$I25="Yearly",IFERROR(MOD(MONTH('Expenses (Assum. &amp; Calc.)'!$G25),12),0)=MOD(MONTH('Shortcut Lookup 2'!Z$60),12),'Expenses (Assum. &amp; Calc.)'!$H25&gt;='Shortcut Lookup 2'!Z$60,'Expenses (Assum. &amp; Calc.)'!$G25&lt;='Shortcut Lookup 2'!Z$60),INDEX('Expenses (Assum. &amp; Calc.)'!$J$23:$J$37,ROWS($C$23:$C25),1),0))))))))</f>
        <v>2020</v>
      </c>
      <c r="AJ25" s="472">
        <f>HLOOKUP('Shortcut Lookup 2'!AA$59,'Expenses (Assum. &amp; Calc.)'!$P$22:$T$37,ROWS($C$23:$C25)+1,0)*IF(AND('Expenses (Assum. &amp; Calc.)'!$I25="One time",'Expenses (Assum. &amp; Calc.)'!$G25='Shortcut Lookup 2'!AA$60),INDEX('Expenses (Assum. &amp; Calc.)'!$J$23:$J$37,ROWS($C$23:$C25),1),IF(AND('Expenses (Assum. &amp; Calc.)'!$I25="Daily",'Expenses (Assum. &amp; Calc.)'!$H25&gt;='Shortcut Lookup 2'!AA$60,'Expenses (Assum. &amp; Calc.)'!$G25&lt;='Shortcut Lookup 2'!AA$60),INDEX('Expenses (Assum. &amp; Calc.)'!$J$23:$J$37,ROWS($C$23:$C25),1)*AJ$22,IF(AND('Expenses (Assum. &amp; Calc.)'!$I25="Weekly",'Expenses (Assum. &amp; Calc.)'!$H25&gt;='Shortcut Lookup 2'!AA$60,'Expenses (Assum. &amp; Calc.)'!$G25&lt;='Shortcut Lookup 2'!AA$60),INDEX('Expenses (Assum. &amp; Calc.)'!$J$23:$J$37,ROWS($C$23:$C25),1)*4,IF(AND('Expenses (Assum. &amp; Calc.)'!$I25="Bi-Weekly",'Expenses (Assum. &amp; Calc.)'!$H25&gt;='Shortcut Lookup 2'!AA$60,'Expenses (Assum. &amp; Calc.)'!$G25&lt;='Shortcut Lookup 2'!AA$60),INDEX('Expenses (Assum. &amp; Calc.)'!$J$23:$J$37,ROWS($C$23:$C25),1)*2,IF(AND('Expenses (Assum. &amp; Calc.)'!$I25="Monthly",'Expenses (Assum. &amp; Calc.)'!$H25&gt;='Shortcut Lookup 2'!AA$60,'Expenses (Assum. &amp; Calc.)'!$G25&lt;='Shortcut Lookup 2'!AA$60),INDEX('Expenses (Assum. &amp; Calc.)'!$J$23:$J$37,ROWS($C$23:$C25),1),IF(AND('Expenses (Assum. &amp; Calc.)'!$I25="Quarterly",IFERROR(MOD(MONTH('Expenses (Assum. &amp; Calc.)'!$G25),3),0)=MOD(MONTH('Shortcut Lookup 2'!AA$60),3),'Expenses (Assum. &amp; Calc.)'!$H25&gt;='Shortcut Lookup 2'!AA$60,'Expenses (Assum. &amp; Calc.)'!$G25&lt;='Shortcut Lookup 2'!AA$60),INDEX('Expenses (Assum. &amp; Calc.)'!$J$23:$J$37,ROWS($C$23:$C25),1),IF(AND('Expenses (Assum. &amp; Calc.)'!$I25="Semi-Annually",IFERROR(MOD(MONTH('Expenses (Assum. &amp; Calc.)'!$G25),6),0)=MOD(MONTH('Shortcut Lookup 2'!AA$60),6),'Expenses (Assum. &amp; Calc.)'!$H25&gt;='Shortcut Lookup 2'!AA$60,'Expenses (Assum. &amp; Calc.)'!$G25&lt;='Shortcut Lookup 2'!AA$60),INDEX('Expenses (Assum. &amp; Calc.)'!$J$23:$J$37,ROWS($C$23:$C25),1),IF(AND('Expenses (Assum. &amp; Calc.)'!$I25="Yearly",IFERROR(MOD(MONTH('Expenses (Assum. &amp; Calc.)'!$G25),12),0)=MOD(MONTH('Shortcut Lookup 2'!AA$60),12),'Expenses (Assum. &amp; Calc.)'!$H25&gt;='Shortcut Lookup 2'!AA$60,'Expenses (Assum. &amp; Calc.)'!$G25&lt;='Shortcut Lookup 2'!AA$60),INDEX('Expenses (Assum. &amp; Calc.)'!$J$23:$J$37,ROWS($C$23:$C25),1),0))))))))</f>
        <v>2020</v>
      </c>
      <c r="AK25" s="472">
        <f>HLOOKUP('Shortcut Lookup 2'!AB$59,'Expenses (Assum. &amp; Calc.)'!$P$22:$T$37,ROWS($C$23:$C25)+1,0)*IF(AND('Expenses (Assum. &amp; Calc.)'!$I25="One time",'Expenses (Assum. &amp; Calc.)'!$G25='Shortcut Lookup 2'!AB$60),INDEX('Expenses (Assum. &amp; Calc.)'!$J$23:$J$37,ROWS($C$23:$C25),1),IF(AND('Expenses (Assum. &amp; Calc.)'!$I25="Daily",'Expenses (Assum. &amp; Calc.)'!$H25&gt;='Shortcut Lookup 2'!AB$60,'Expenses (Assum. &amp; Calc.)'!$G25&lt;='Shortcut Lookup 2'!AB$60),INDEX('Expenses (Assum. &amp; Calc.)'!$J$23:$J$37,ROWS($C$23:$C25),1)*AK$22,IF(AND('Expenses (Assum. &amp; Calc.)'!$I25="Weekly",'Expenses (Assum. &amp; Calc.)'!$H25&gt;='Shortcut Lookup 2'!AB$60,'Expenses (Assum. &amp; Calc.)'!$G25&lt;='Shortcut Lookup 2'!AB$60),INDEX('Expenses (Assum. &amp; Calc.)'!$J$23:$J$37,ROWS($C$23:$C25),1)*4,IF(AND('Expenses (Assum. &amp; Calc.)'!$I25="Bi-Weekly",'Expenses (Assum. &amp; Calc.)'!$H25&gt;='Shortcut Lookup 2'!AB$60,'Expenses (Assum. &amp; Calc.)'!$G25&lt;='Shortcut Lookup 2'!AB$60),INDEX('Expenses (Assum. &amp; Calc.)'!$J$23:$J$37,ROWS($C$23:$C25),1)*2,IF(AND('Expenses (Assum. &amp; Calc.)'!$I25="Monthly",'Expenses (Assum. &amp; Calc.)'!$H25&gt;='Shortcut Lookup 2'!AB$60,'Expenses (Assum. &amp; Calc.)'!$G25&lt;='Shortcut Lookup 2'!AB$60),INDEX('Expenses (Assum. &amp; Calc.)'!$J$23:$J$37,ROWS($C$23:$C25),1),IF(AND('Expenses (Assum. &amp; Calc.)'!$I25="Quarterly",IFERROR(MOD(MONTH('Expenses (Assum. &amp; Calc.)'!$G25),3),0)=MOD(MONTH('Shortcut Lookup 2'!AB$60),3),'Expenses (Assum. &amp; Calc.)'!$H25&gt;='Shortcut Lookup 2'!AB$60,'Expenses (Assum. &amp; Calc.)'!$G25&lt;='Shortcut Lookup 2'!AB$60),INDEX('Expenses (Assum. &amp; Calc.)'!$J$23:$J$37,ROWS($C$23:$C25),1),IF(AND('Expenses (Assum. &amp; Calc.)'!$I25="Semi-Annually",IFERROR(MOD(MONTH('Expenses (Assum. &amp; Calc.)'!$G25),6),0)=MOD(MONTH('Shortcut Lookup 2'!AB$60),6),'Expenses (Assum. &amp; Calc.)'!$H25&gt;='Shortcut Lookup 2'!AB$60,'Expenses (Assum. &amp; Calc.)'!$G25&lt;='Shortcut Lookup 2'!AB$60),INDEX('Expenses (Assum. &amp; Calc.)'!$J$23:$J$37,ROWS($C$23:$C25),1),IF(AND('Expenses (Assum. &amp; Calc.)'!$I25="Yearly",IFERROR(MOD(MONTH('Expenses (Assum. &amp; Calc.)'!$G25),12),0)=MOD(MONTH('Shortcut Lookup 2'!AB$60),12),'Expenses (Assum. &amp; Calc.)'!$H25&gt;='Shortcut Lookup 2'!AB$60,'Expenses (Assum. &amp; Calc.)'!$G25&lt;='Shortcut Lookup 2'!AB$60),INDEX('Expenses (Assum. &amp; Calc.)'!$J$23:$J$37,ROWS($C$23:$C25),1),0))))))))</f>
        <v>2020</v>
      </c>
      <c r="AL25" s="472">
        <f>HLOOKUP('Shortcut Lookup 2'!AC$59,'Expenses (Assum. &amp; Calc.)'!$P$22:$T$37,ROWS($C$23:$C25)+1,0)*IF(AND('Expenses (Assum. &amp; Calc.)'!$I25="One time",'Expenses (Assum. &amp; Calc.)'!$G25='Shortcut Lookup 2'!AC$60),INDEX('Expenses (Assum. &amp; Calc.)'!$J$23:$J$37,ROWS($C$23:$C25),1),IF(AND('Expenses (Assum. &amp; Calc.)'!$I25="Daily",'Expenses (Assum. &amp; Calc.)'!$H25&gt;='Shortcut Lookup 2'!AC$60,'Expenses (Assum. &amp; Calc.)'!$G25&lt;='Shortcut Lookup 2'!AC$60),INDEX('Expenses (Assum. &amp; Calc.)'!$J$23:$J$37,ROWS($C$23:$C25),1)*AL$22,IF(AND('Expenses (Assum. &amp; Calc.)'!$I25="Weekly",'Expenses (Assum. &amp; Calc.)'!$H25&gt;='Shortcut Lookup 2'!AC$60,'Expenses (Assum. &amp; Calc.)'!$G25&lt;='Shortcut Lookup 2'!AC$60),INDEX('Expenses (Assum. &amp; Calc.)'!$J$23:$J$37,ROWS($C$23:$C25),1)*4,IF(AND('Expenses (Assum. &amp; Calc.)'!$I25="Bi-Weekly",'Expenses (Assum. &amp; Calc.)'!$H25&gt;='Shortcut Lookup 2'!AC$60,'Expenses (Assum. &amp; Calc.)'!$G25&lt;='Shortcut Lookup 2'!AC$60),INDEX('Expenses (Assum. &amp; Calc.)'!$J$23:$J$37,ROWS($C$23:$C25),1)*2,IF(AND('Expenses (Assum. &amp; Calc.)'!$I25="Monthly",'Expenses (Assum. &amp; Calc.)'!$H25&gt;='Shortcut Lookup 2'!AC$60,'Expenses (Assum. &amp; Calc.)'!$G25&lt;='Shortcut Lookup 2'!AC$60),INDEX('Expenses (Assum. &amp; Calc.)'!$J$23:$J$37,ROWS($C$23:$C25),1),IF(AND('Expenses (Assum. &amp; Calc.)'!$I25="Quarterly",IFERROR(MOD(MONTH('Expenses (Assum. &amp; Calc.)'!$G25),3),0)=MOD(MONTH('Shortcut Lookup 2'!AC$60),3),'Expenses (Assum. &amp; Calc.)'!$H25&gt;='Shortcut Lookup 2'!AC$60,'Expenses (Assum. &amp; Calc.)'!$G25&lt;='Shortcut Lookup 2'!AC$60),INDEX('Expenses (Assum. &amp; Calc.)'!$J$23:$J$37,ROWS($C$23:$C25),1),IF(AND('Expenses (Assum. &amp; Calc.)'!$I25="Semi-Annually",IFERROR(MOD(MONTH('Expenses (Assum. &amp; Calc.)'!$G25),6),0)=MOD(MONTH('Shortcut Lookup 2'!AC$60),6),'Expenses (Assum. &amp; Calc.)'!$H25&gt;='Shortcut Lookup 2'!AC$60,'Expenses (Assum. &amp; Calc.)'!$G25&lt;='Shortcut Lookup 2'!AC$60),INDEX('Expenses (Assum. &amp; Calc.)'!$J$23:$J$37,ROWS($C$23:$C25),1),IF(AND('Expenses (Assum. &amp; Calc.)'!$I25="Yearly",IFERROR(MOD(MONTH('Expenses (Assum. &amp; Calc.)'!$G25),12),0)=MOD(MONTH('Shortcut Lookup 2'!AC$60),12),'Expenses (Assum. &amp; Calc.)'!$H25&gt;='Shortcut Lookup 2'!AC$60,'Expenses (Assum. &amp; Calc.)'!$G25&lt;='Shortcut Lookup 2'!AC$60),INDEX('Expenses (Assum. &amp; Calc.)'!$J$23:$J$37,ROWS($C$23:$C25),1),0))))))))</f>
        <v>2020</v>
      </c>
      <c r="AM25" s="472">
        <f>HLOOKUP('Shortcut Lookup 2'!AD$59,'Expenses (Assum. &amp; Calc.)'!$P$22:$T$37,ROWS($C$23:$C25)+1,0)*IF(AND('Expenses (Assum. &amp; Calc.)'!$I25="One time",'Expenses (Assum. &amp; Calc.)'!$G25='Shortcut Lookup 2'!AD$60),INDEX('Expenses (Assum. &amp; Calc.)'!$J$23:$J$37,ROWS($C$23:$C25),1),IF(AND('Expenses (Assum. &amp; Calc.)'!$I25="Daily",'Expenses (Assum. &amp; Calc.)'!$H25&gt;='Shortcut Lookup 2'!AD$60,'Expenses (Assum. &amp; Calc.)'!$G25&lt;='Shortcut Lookup 2'!AD$60),INDEX('Expenses (Assum. &amp; Calc.)'!$J$23:$J$37,ROWS($C$23:$C25),1)*AM$22,IF(AND('Expenses (Assum. &amp; Calc.)'!$I25="Weekly",'Expenses (Assum. &amp; Calc.)'!$H25&gt;='Shortcut Lookup 2'!AD$60,'Expenses (Assum. &amp; Calc.)'!$G25&lt;='Shortcut Lookup 2'!AD$60),INDEX('Expenses (Assum. &amp; Calc.)'!$J$23:$J$37,ROWS($C$23:$C25),1)*4,IF(AND('Expenses (Assum. &amp; Calc.)'!$I25="Bi-Weekly",'Expenses (Assum. &amp; Calc.)'!$H25&gt;='Shortcut Lookup 2'!AD$60,'Expenses (Assum. &amp; Calc.)'!$G25&lt;='Shortcut Lookup 2'!AD$60),INDEX('Expenses (Assum. &amp; Calc.)'!$J$23:$J$37,ROWS($C$23:$C25),1)*2,IF(AND('Expenses (Assum. &amp; Calc.)'!$I25="Monthly",'Expenses (Assum. &amp; Calc.)'!$H25&gt;='Shortcut Lookup 2'!AD$60,'Expenses (Assum. &amp; Calc.)'!$G25&lt;='Shortcut Lookup 2'!AD$60),INDEX('Expenses (Assum. &amp; Calc.)'!$J$23:$J$37,ROWS($C$23:$C25),1),IF(AND('Expenses (Assum. &amp; Calc.)'!$I25="Quarterly",IFERROR(MOD(MONTH('Expenses (Assum. &amp; Calc.)'!$G25),3),0)=MOD(MONTH('Shortcut Lookup 2'!AD$60),3),'Expenses (Assum. &amp; Calc.)'!$H25&gt;='Shortcut Lookup 2'!AD$60,'Expenses (Assum. &amp; Calc.)'!$G25&lt;='Shortcut Lookup 2'!AD$60),INDEX('Expenses (Assum. &amp; Calc.)'!$J$23:$J$37,ROWS($C$23:$C25),1),IF(AND('Expenses (Assum. &amp; Calc.)'!$I25="Semi-Annually",IFERROR(MOD(MONTH('Expenses (Assum. &amp; Calc.)'!$G25),6),0)=MOD(MONTH('Shortcut Lookup 2'!AD$60),6),'Expenses (Assum. &amp; Calc.)'!$H25&gt;='Shortcut Lookup 2'!AD$60,'Expenses (Assum. &amp; Calc.)'!$G25&lt;='Shortcut Lookup 2'!AD$60),INDEX('Expenses (Assum. &amp; Calc.)'!$J$23:$J$37,ROWS($C$23:$C25),1),IF(AND('Expenses (Assum. &amp; Calc.)'!$I25="Yearly",IFERROR(MOD(MONTH('Expenses (Assum. &amp; Calc.)'!$G25),12),0)=MOD(MONTH('Shortcut Lookup 2'!AD$60),12),'Expenses (Assum. &amp; Calc.)'!$H25&gt;='Shortcut Lookup 2'!AD$60,'Expenses (Assum. &amp; Calc.)'!$G25&lt;='Shortcut Lookup 2'!AD$60),INDEX('Expenses (Assum. &amp; Calc.)'!$J$23:$J$37,ROWS($C$23:$C25),1),0))))))))</f>
        <v>2020</v>
      </c>
      <c r="AN25" s="472">
        <f>HLOOKUP('Shortcut Lookup 2'!AE$59,'Expenses (Assum. &amp; Calc.)'!$P$22:$T$37,ROWS($C$23:$C25)+1,0)*IF(AND('Expenses (Assum. &amp; Calc.)'!$I25="One time",'Expenses (Assum. &amp; Calc.)'!$G25='Shortcut Lookup 2'!AE$60),INDEX('Expenses (Assum. &amp; Calc.)'!$J$23:$J$37,ROWS($C$23:$C25),1),IF(AND('Expenses (Assum. &amp; Calc.)'!$I25="Daily",'Expenses (Assum. &amp; Calc.)'!$H25&gt;='Shortcut Lookup 2'!AE$60,'Expenses (Assum. &amp; Calc.)'!$G25&lt;='Shortcut Lookup 2'!AE$60),INDEX('Expenses (Assum. &amp; Calc.)'!$J$23:$J$37,ROWS($C$23:$C25),1)*AN$22,IF(AND('Expenses (Assum. &amp; Calc.)'!$I25="Weekly",'Expenses (Assum. &amp; Calc.)'!$H25&gt;='Shortcut Lookup 2'!AE$60,'Expenses (Assum. &amp; Calc.)'!$G25&lt;='Shortcut Lookup 2'!AE$60),INDEX('Expenses (Assum. &amp; Calc.)'!$J$23:$J$37,ROWS($C$23:$C25),1)*4,IF(AND('Expenses (Assum. &amp; Calc.)'!$I25="Bi-Weekly",'Expenses (Assum. &amp; Calc.)'!$H25&gt;='Shortcut Lookup 2'!AE$60,'Expenses (Assum. &amp; Calc.)'!$G25&lt;='Shortcut Lookup 2'!AE$60),INDEX('Expenses (Assum. &amp; Calc.)'!$J$23:$J$37,ROWS($C$23:$C25),1)*2,IF(AND('Expenses (Assum. &amp; Calc.)'!$I25="Monthly",'Expenses (Assum. &amp; Calc.)'!$H25&gt;='Shortcut Lookup 2'!AE$60,'Expenses (Assum. &amp; Calc.)'!$G25&lt;='Shortcut Lookup 2'!AE$60),INDEX('Expenses (Assum. &amp; Calc.)'!$J$23:$J$37,ROWS($C$23:$C25),1),IF(AND('Expenses (Assum. &amp; Calc.)'!$I25="Quarterly",IFERROR(MOD(MONTH('Expenses (Assum. &amp; Calc.)'!$G25),3),0)=MOD(MONTH('Shortcut Lookup 2'!AE$60),3),'Expenses (Assum. &amp; Calc.)'!$H25&gt;='Shortcut Lookup 2'!AE$60,'Expenses (Assum. &amp; Calc.)'!$G25&lt;='Shortcut Lookup 2'!AE$60),INDEX('Expenses (Assum. &amp; Calc.)'!$J$23:$J$37,ROWS($C$23:$C25),1),IF(AND('Expenses (Assum. &amp; Calc.)'!$I25="Semi-Annually",IFERROR(MOD(MONTH('Expenses (Assum. &amp; Calc.)'!$G25),6),0)=MOD(MONTH('Shortcut Lookup 2'!AE$60),6),'Expenses (Assum. &amp; Calc.)'!$H25&gt;='Shortcut Lookup 2'!AE$60,'Expenses (Assum. &amp; Calc.)'!$G25&lt;='Shortcut Lookup 2'!AE$60),INDEX('Expenses (Assum. &amp; Calc.)'!$J$23:$J$37,ROWS($C$23:$C25),1),IF(AND('Expenses (Assum. &amp; Calc.)'!$I25="Yearly",IFERROR(MOD(MONTH('Expenses (Assum. &amp; Calc.)'!$G25),12),0)=MOD(MONTH('Shortcut Lookup 2'!AE$60),12),'Expenses (Assum. &amp; Calc.)'!$H25&gt;='Shortcut Lookup 2'!AE$60,'Expenses (Assum. &amp; Calc.)'!$G25&lt;='Shortcut Lookup 2'!AE$60),INDEX('Expenses (Assum. &amp; Calc.)'!$J$23:$J$37,ROWS($C$23:$C25),1),0))))))))</f>
        <v>2020</v>
      </c>
      <c r="AO25" s="472">
        <f>HLOOKUP('Shortcut Lookup 2'!AF$59,'Expenses (Assum. &amp; Calc.)'!$P$22:$T$37,ROWS($C$23:$C25)+1,0)*IF(AND('Expenses (Assum. &amp; Calc.)'!$I25="One time",'Expenses (Assum. &amp; Calc.)'!$G25='Shortcut Lookup 2'!AF$60),INDEX('Expenses (Assum. &amp; Calc.)'!$J$23:$J$37,ROWS($C$23:$C25),1),IF(AND('Expenses (Assum. &amp; Calc.)'!$I25="Daily",'Expenses (Assum. &amp; Calc.)'!$H25&gt;='Shortcut Lookup 2'!AF$60,'Expenses (Assum. &amp; Calc.)'!$G25&lt;='Shortcut Lookup 2'!AF$60),INDEX('Expenses (Assum. &amp; Calc.)'!$J$23:$J$37,ROWS($C$23:$C25),1)*AO$22,IF(AND('Expenses (Assum. &amp; Calc.)'!$I25="Weekly",'Expenses (Assum. &amp; Calc.)'!$H25&gt;='Shortcut Lookup 2'!AF$60,'Expenses (Assum. &amp; Calc.)'!$G25&lt;='Shortcut Lookup 2'!AF$60),INDEX('Expenses (Assum. &amp; Calc.)'!$J$23:$J$37,ROWS($C$23:$C25),1)*4,IF(AND('Expenses (Assum. &amp; Calc.)'!$I25="Bi-Weekly",'Expenses (Assum. &amp; Calc.)'!$H25&gt;='Shortcut Lookup 2'!AF$60,'Expenses (Assum. &amp; Calc.)'!$G25&lt;='Shortcut Lookup 2'!AF$60),INDEX('Expenses (Assum. &amp; Calc.)'!$J$23:$J$37,ROWS($C$23:$C25),1)*2,IF(AND('Expenses (Assum. &amp; Calc.)'!$I25="Monthly",'Expenses (Assum. &amp; Calc.)'!$H25&gt;='Shortcut Lookup 2'!AF$60,'Expenses (Assum. &amp; Calc.)'!$G25&lt;='Shortcut Lookup 2'!AF$60),INDEX('Expenses (Assum. &amp; Calc.)'!$J$23:$J$37,ROWS($C$23:$C25),1),IF(AND('Expenses (Assum. &amp; Calc.)'!$I25="Quarterly",IFERROR(MOD(MONTH('Expenses (Assum. &amp; Calc.)'!$G25),3),0)=MOD(MONTH('Shortcut Lookup 2'!AF$60),3),'Expenses (Assum. &amp; Calc.)'!$H25&gt;='Shortcut Lookup 2'!AF$60,'Expenses (Assum. &amp; Calc.)'!$G25&lt;='Shortcut Lookup 2'!AF$60),INDEX('Expenses (Assum. &amp; Calc.)'!$J$23:$J$37,ROWS($C$23:$C25),1),IF(AND('Expenses (Assum. &amp; Calc.)'!$I25="Semi-Annually",IFERROR(MOD(MONTH('Expenses (Assum. &amp; Calc.)'!$G25),6),0)=MOD(MONTH('Shortcut Lookup 2'!AF$60),6),'Expenses (Assum. &amp; Calc.)'!$H25&gt;='Shortcut Lookup 2'!AF$60,'Expenses (Assum. &amp; Calc.)'!$G25&lt;='Shortcut Lookup 2'!AF$60),INDEX('Expenses (Assum. &amp; Calc.)'!$J$23:$J$37,ROWS($C$23:$C25),1),IF(AND('Expenses (Assum. &amp; Calc.)'!$I25="Yearly",IFERROR(MOD(MONTH('Expenses (Assum. &amp; Calc.)'!$G25),12),0)=MOD(MONTH('Shortcut Lookup 2'!AF$60),12),'Expenses (Assum. &amp; Calc.)'!$H25&gt;='Shortcut Lookup 2'!AF$60,'Expenses (Assum. &amp; Calc.)'!$G25&lt;='Shortcut Lookup 2'!AF$60),INDEX('Expenses (Assum. &amp; Calc.)'!$J$23:$J$37,ROWS($C$23:$C25),1),0))))))))</f>
        <v>2020</v>
      </c>
      <c r="AP25" s="472">
        <f>HLOOKUP('Shortcut Lookup 2'!AG$59,'Expenses (Assum. &amp; Calc.)'!$P$22:$T$37,ROWS($C$23:$C25)+1,0)*IF(AND('Expenses (Assum. &amp; Calc.)'!$I25="One time",'Expenses (Assum. &amp; Calc.)'!$G25='Shortcut Lookup 2'!AG$60),INDEX('Expenses (Assum. &amp; Calc.)'!$J$23:$J$37,ROWS($C$23:$C25),1),IF(AND('Expenses (Assum. &amp; Calc.)'!$I25="Daily",'Expenses (Assum. &amp; Calc.)'!$H25&gt;='Shortcut Lookup 2'!AG$60,'Expenses (Assum. &amp; Calc.)'!$G25&lt;='Shortcut Lookup 2'!AG$60),INDEX('Expenses (Assum. &amp; Calc.)'!$J$23:$J$37,ROWS($C$23:$C25),1)*AP$22,IF(AND('Expenses (Assum. &amp; Calc.)'!$I25="Weekly",'Expenses (Assum. &amp; Calc.)'!$H25&gt;='Shortcut Lookup 2'!AG$60,'Expenses (Assum. &amp; Calc.)'!$G25&lt;='Shortcut Lookup 2'!AG$60),INDEX('Expenses (Assum. &amp; Calc.)'!$J$23:$J$37,ROWS($C$23:$C25),1)*4,IF(AND('Expenses (Assum. &amp; Calc.)'!$I25="Bi-Weekly",'Expenses (Assum. &amp; Calc.)'!$H25&gt;='Shortcut Lookup 2'!AG$60,'Expenses (Assum. &amp; Calc.)'!$G25&lt;='Shortcut Lookup 2'!AG$60),INDEX('Expenses (Assum. &amp; Calc.)'!$J$23:$J$37,ROWS($C$23:$C25),1)*2,IF(AND('Expenses (Assum. &amp; Calc.)'!$I25="Monthly",'Expenses (Assum. &amp; Calc.)'!$H25&gt;='Shortcut Lookup 2'!AG$60,'Expenses (Assum. &amp; Calc.)'!$G25&lt;='Shortcut Lookup 2'!AG$60),INDEX('Expenses (Assum. &amp; Calc.)'!$J$23:$J$37,ROWS($C$23:$C25),1),IF(AND('Expenses (Assum. &amp; Calc.)'!$I25="Quarterly",IFERROR(MOD(MONTH('Expenses (Assum. &amp; Calc.)'!$G25),3),0)=MOD(MONTH('Shortcut Lookup 2'!AG$60),3),'Expenses (Assum. &amp; Calc.)'!$H25&gt;='Shortcut Lookup 2'!AG$60,'Expenses (Assum. &amp; Calc.)'!$G25&lt;='Shortcut Lookup 2'!AG$60),INDEX('Expenses (Assum. &amp; Calc.)'!$J$23:$J$37,ROWS($C$23:$C25),1),IF(AND('Expenses (Assum. &amp; Calc.)'!$I25="Semi-Annually",IFERROR(MOD(MONTH('Expenses (Assum. &amp; Calc.)'!$G25),6),0)=MOD(MONTH('Shortcut Lookup 2'!AG$60),6),'Expenses (Assum. &amp; Calc.)'!$H25&gt;='Shortcut Lookup 2'!AG$60,'Expenses (Assum. &amp; Calc.)'!$G25&lt;='Shortcut Lookup 2'!AG$60),INDEX('Expenses (Assum. &amp; Calc.)'!$J$23:$J$37,ROWS($C$23:$C25),1),IF(AND('Expenses (Assum. &amp; Calc.)'!$I25="Yearly",IFERROR(MOD(MONTH('Expenses (Assum. &amp; Calc.)'!$G25),12),0)=MOD(MONTH('Shortcut Lookup 2'!AG$60),12),'Expenses (Assum. &amp; Calc.)'!$H25&gt;='Shortcut Lookup 2'!AG$60,'Expenses (Assum. &amp; Calc.)'!$G25&lt;='Shortcut Lookup 2'!AG$60),INDEX('Expenses (Assum. &amp; Calc.)'!$J$23:$J$37,ROWS($C$23:$C25),1),0))))))))</f>
        <v>2020</v>
      </c>
      <c r="AQ25" s="472">
        <f>HLOOKUP('Shortcut Lookup 2'!AH$59,'Expenses (Assum. &amp; Calc.)'!$P$22:$T$37,ROWS($C$23:$C25)+1,0)*IF(AND('Expenses (Assum. &amp; Calc.)'!$I25="One time",'Expenses (Assum. &amp; Calc.)'!$G25='Shortcut Lookup 2'!AH$60),INDEX('Expenses (Assum. &amp; Calc.)'!$J$23:$J$37,ROWS($C$23:$C25),1),IF(AND('Expenses (Assum. &amp; Calc.)'!$I25="Daily",'Expenses (Assum. &amp; Calc.)'!$H25&gt;='Shortcut Lookup 2'!AH$60,'Expenses (Assum. &amp; Calc.)'!$G25&lt;='Shortcut Lookup 2'!AH$60),INDEX('Expenses (Assum. &amp; Calc.)'!$J$23:$J$37,ROWS($C$23:$C25),1)*AQ$22,IF(AND('Expenses (Assum. &amp; Calc.)'!$I25="Weekly",'Expenses (Assum. &amp; Calc.)'!$H25&gt;='Shortcut Lookup 2'!AH$60,'Expenses (Assum. &amp; Calc.)'!$G25&lt;='Shortcut Lookup 2'!AH$60),INDEX('Expenses (Assum. &amp; Calc.)'!$J$23:$J$37,ROWS($C$23:$C25),1)*4,IF(AND('Expenses (Assum. &amp; Calc.)'!$I25="Bi-Weekly",'Expenses (Assum. &amp; Calc.)'!$H25&gt;='Shortcut Lookup 2'!AH$60,'Expenses (Assum. &amp; Calc.)'!$G25&lt;='Shortcut Lookup 2'!AH$60),INDEX('Expenses (Assum. &amp; Calc.)'!$J$23:$J$37,ROWS($C$23:$C25),1)*2,IF(AND('Expenses (Assum. &amp; Calc.)'!$I25="Monthly",'Expenses (Assum. &amp; Calc.)'!$H25&gt;='Shortcut Lookup 2'!AH$60,'Expenses (Assum. &amp; Calc.)'!$G25&lt;='Shortcut Lookup 2'!AH$60),INDEX('Expenses (Assum. &amp; Calc.)'!$J$23:$J$37,ROWS($C$23:$C25),1),IF(AND('Expenses (Assum. &amp; Calc.)'!$I25="Quarterly",IFERROR(MOD(MONTH('Expenses (Assum. &amp; Calc.)'!$G25),3),0)=MOD(MONTH('Shortcut Lookup 2'!AH$60),3),'Expenses (Assum. &amp; Calc.)'!$H25&gt;='Shortcut Lookup 2'!AH$60,'Expenses (Assum. &amp; Calc.)'!$G25&lt;='Shortcut Lookup 2'!AH$60),INDEX('Expenses (Assum. &amp; Calc.)'!$J$23:$J$37,ROWS($C$23:$C25),1),IF(AND('Expenses (Assum. &amp; Calc.)'!$I25="Semi-Annually",IFERROR(MOD(MONTH('Expenses (Assum. &amp; Calc.)'!$G25),6),0)=MOD(MONTH('Shortcut Lookup 2'!AH$60),6),'Expenses (Assum. &amp; Calc.)'!$H25&gt;='Shortcut Lookup 2'!AH$60,'Expenses (Assum. &amp; Calc.)'!$G25&lt;='Shortcut Lookup 2'!AH$60),INDEX('Expenses (Assum. &amp; Calc.)'!$J$23:$J$37,ROWS($C$23:$C25),1),IF(AND('Expenses (Assum. &amp; Calc.)'!$I25="Yearly",IFERROR(MOD(MONTH('Expenses (Assum. &amp; Calc.)'!$G25),12),0)=MOD(MONTH('Shortcut Lookup 2'!AH$60),12),'Expenses (Assum. &amp; Calc.)'!$H25&gt;='Shortcut Lookup 2'!AH$60,'Expenses (Assum. &amp; Calc.)'!$G25&lt;='Shortcut Lookup 2'!AH$60),INDEX('Expenses (Assum. &amp; Calc.)'!$J$23:$J$37,ROWS($C$23:$C25),1),0))))))))</f>
        <v>2020</v>
      </c>
      <c r="AR25" s="472">
        <f>HLOOKUP('Shortcut Lookup 2'!AI$59,'Expenses (Assum. &amp; Calc.)'!$P$22:$T$37,ROWS($C$23:$C25)+1,0)*IF(AND('Expenses (Assum. &amp; Calc.)'!$I25="One time",'Expenses (Assum. &amp; Calc.)'!$G25='Shortcut Lookup 2'!AI$60),INDEX('Expenses (Assum. &amp; Calc.)'!$J$23:$J$37,ROWS($C$23:$C25),1),IF(AND('Expenses (Assum. &amp; Calc.)'!$I25="Daily",'Expenses (Assum. &amp; Calc.)'!$H25&gt;='Shortcut Lookup 2'!AI$60,'Expenses (Assum. &amp; Calc.)'!$G25&lt;='Shortcut Lookup 2'!AI$60),INDEX('Expenses (Assum. &amp; Calc.)'!$J$23:$J$37,ROWS($C$23:$C25),1)*AR$22,IF(AND('Expenses (Assum. &amp; Calc.)'!$I25="Weekly",'Expenses (Assum. &amp; Calc.)'!$H25&gt;='Shortcut Lookup 2'!AI$60,'Expenses (Assum. &amp; Calc.)'!$G25&lt;='Shortcut Lookup 2'!AI$60),INDEX('Expenses (Assum. &amp; Calc.)'!$J$23:$J$37,ROWS($C$23:$C25),1)*4,IF(AND('Expenses (Assum. &amp; Calc.)'!$I25="Bi-Weekly",'Expenses (Assum. &amp; Calc.)'!$H25&gt;='Shortcut Lookup 2'!AI$60,'Expenses (Assum. &amp; Calc.)'!$G25&lt;='Shortcut Lookup 2'!AI$60),INDEX('Expenses (Assum. &amp; Calc.)'!$J$23:$J$37,ROWS($C$23:$C25),1)*2,IF(AND('Expenses (Assum. &amp; Calc.)'!$I25="Monthly",'Expenses (Assum. &amp; Calc.)'!$H25&gt;='Shortcut Lookup 2'!AI$60,'Expenses (Assum. &amp; Calc.)'!$G25&lt;='Shortcut Lookup 2'!AI$60),INDEX('Expenses (Assum. &amp; Calc.)'!$J$23:$J$37,ROWS($C$23:$C25),1),IF(AND('Expenses (Assum. &amp; Calc.)'!$I25="Quarterly",IFERROR(MOD(MONTH('Expenses (Assum. &amp; Calc.)'!$G25),3),0)=MOD(MONTH('Shortcut Lookup 2'!AI$60),3),'Expenses (Assum. &amp; Calc.)'!$H25&gt;='Shortcut Lookup 2'!AI$60,'Expenses (Assum. &amp; Calc.)'!$G25&lt;='Shortcut Lookup 2'!AI$60),INDEX('Expenses (Assum. &amp; Calc.)'!$J$23:$J$37,ROWS($C$23:$C25),1),IF(AND('Expenses (Assum. &amp; Calc.)'!$I25="Semi-Annually",IFERROR(MOD(MONTH('Expenses (Assum. &amp; Calc.)'!$G25),6),0)=MOD(MONTH('Shortcut Lookup 2'!AI$60),6),'Expenses (Assum. &amp; Calc.)'!$H25&gt;='Shortcut Lookup 2'!AI$60,'Expenses (Assum. &amp; Calc.)'!$G25&lt;='Shortcut Lookup 2'!AI$60),INDEX('Expenses (Assum. &amp; Calc.)'!$J$23:$J$37,ROWS($C$23:$C25),1),IF(AND('Expenses (Assum. &amp; Calc.)'!$I25="Yearly",IFERROR(MOD(MONTH('Expenses (Assum. &amp; Calc.)'!$G25),12),0)=MOD(MONTH('Shortcut Lookup 2'!AI$60),12),'Expenses (Assum. &amp; Calc.)'!$H25&gt;='Shortcut Lookup 2'!AI$60,'Expenses (Assum. &amp; Calc.)'!$G25&lt;='Shortcut Lookup 2'!AI$60),INDEX('Expenses (Assum. &amp; Calc.)'!$J$23:$J$37,ROWS($C$23:$C25),1),0))))))))</f>
        <v>2020</v>
      </c>
      <c r="AS25" s="472">
        <f>HLOOKUP('Shortcut Lookup 2'!AJ$59,'Expenses (Assum. &amp; Calc.)'!$P$22:$T$37,ROWS($C$23:$C25)+1,0)*IF(AND('Expenses (Assum. &amp; Calc.)'!$I25="One time",'Expenses (Assum. &amp; Calc.)'!$G25='Shortcut Lookup 2'!AJ$60),INDEX('Expenses (Assum. &amp; Calc.)'!$J$23:$J$37,ROWS($C$23:$C25),1),IF(AND('Expenses (Assum. &amp; Calc.)'!$I25="Daily",'Expenses (Assum. &amp; Calc.)'!$H25&gt;='Shortcut Lookup 2'!AJ$60,'Expenses (Assum. &amp; Calc.)'!$G25&lt;='Shortcut Lookup 2'!AJ$60),INDEX('Expenses (Assum. &amp; Calc.)'!$J$23:$J$37,ROWS($C$23:$C25),1)*AS$22,IF(AND('Expenses (Assum. &amp; Calc.)'!$I25="Weekly",'Expenses (Assum. &amp; Calc.)'!$H25&gt;='Shortcut Lookup 2'!AJ$60,'Expenses (Assum. &amp; Calc.)'!$G25&lt;='Shortcut Lookup 2'!AJ$60),INDEX('Expenses (Assum. &amp; Calc.)'!$J$23:$J$37,ROWS($C$23:$C25),1)*4,IF(AND('Expenses (Assum. &amp; Calc.)'!$I25="Bi-Weekly",'Expenses (Assum. &amp; Calc.)'!$H25&gt;='Shortcut Lookup 2'!AJ$60,'Expenses (Assum. &amp; Calc.)'!$G25&lt;='Shortcut Lookup 2'!AJ$60),INDEX('Expenses (Assum. &amp; Calc.)'!$J$23:$J$37,ROWS($C$23:$C25),1)*2,IF(AND('Expenses (Assum. &amp; Calc.)'!$I25="Monthly",'Expenses (Assum. &amp; Calc.)'!$H25&gt;='Shortcut Lookup 2'!AJ$60,'Expenses (Assum. &amp; Calc.)'!$G25&lt;='Shortcut Lookup 2'!AJ$60),INDEX('Expenses (Assum. &amp; Calc.)'!$J$23:$J$37,ROWS($C$23:$C25),1),IF(AND('Expenses (Assum. &amp; Calc.)'!$I25="Quarterly",IFERROR(MOD(MONTH('Expenses (Assum. &amp; Calc.)'!$G25),3),0)=MOD(MONTH('Shortcut Lookup 2'!AJ$60),3),'Expenses (Assum. &amp; Calc.)'!$H25&gt;='Shortcut Lookup 2'!AJ$60,'Expenses (Assum. &amp; Calc.)'!$G25&lt;='Shortcut Lookup 2'!AJ$60),INDEX('Expenses (Assum. &amp; Calc.)'!$J$23:$J$37,ROWS($C$23:$C25),1),IF(AND('Expenses (Assum. &amp; Calc.)'!$I25="Semi-Annually",IFERROR(MOD(MONTH('Expenses (Assum. &amp; Calc.)'!$G25),6),0)=MOD(MONTH('Shortcut Lookup 2'!AJ$60),6),'Expenses (Assum. &amp; Calc.)'!$H25&gt;='Shortcut Lookup 2'!AJ$60,'Expenses (Assum. &amp; Calc.)'!$G25&lt;='Shortcut Lookup 2'!AJ$60),INDEX('Expenses (Assum. &amp; Calc.)'!$J$23:$J$37,ROWS($C$23:$C25),1),IF(AND('Expenses (Assum. &amp; Calc.)'!$I25="Yearly",IFERROR(MOD(MONTH('Expenses (Assum. &amp; Calc.)'!$G25),12),0)=MOD(MONTH('Shortcut Lookup 2'!AJ$60),12),'Expenses (Assum. &amp; Calc.)'!$H25&gt;='Shortcut Lookup 2'!AJ$60,'Expenses (Assum. &amp; Calc.)'!$G25&lt;='Shortcut Lookup 2'!AJ$60),INDEX('Expenses (Assum. &amp; Calc.)'!$J$23:$J$37,ROWS($C$23:$C25),1),0))))))))</f>
        <v>2040.2</v>
      </c>
      <c r="AT25" s="472">
        <f>HLOOKUP('Shortcut Lookup 2'!AK$59,'Expenses (Assum. &amp; Calc.)'!$P$22:$T$37,ROWS($C$23:$C25)+1,0)*IF(AND('Expenses (Assum. &amp; Calc.)'!$I25="One time",'Expenses (Assum. &amp; Calc.)'!$G25='Shortcut Lookup 2'!AK$60),INDEX('Expenses (Assum. &amp; Calc.)'!$J$23:$J$37,ROWS($C$23:$C25),1),IF(AND('Expenses (Assum. &amp; Calc.)'!$I25="Daily",'Expenses (Assum. &amp; Calc.)'!$H25&gt;='Shortcut Lookup 2'!AK$60,'Expenses (Assum. &amp; Calc.)'!$G25&lt;='Shortcut Lookup 2'!AK$60),INDEX('Expenses (Assum. &amp; Calc.)'!$J$23:$J$37,ROWS($C$23:$C25),1)*AT$22,IF(AND('Expenses (Assum. &amp; Calc.)'!$I25="Weekly",'Expenses (Assum. &amp; Calc.)'!$H25&gt;='Shortcut Lookup 2'!AK$60,'Expenses (Assum. &amp; Calc.)'!$G25&lt;='Shortcut Lookup 2'!AK$60),INDEX('Expenses (Assum. &amp; Calc.)'!$J$23:$J$37,ROWS($C$23:$C25),1)*4,IF(AND('Expenses (Assum. &amp; Calc.)'!$I25="Bi-Weekly",'Expenses (Assum. &amp; Calc.)'!$H25&gt;='Shortcut Lookup 2'!AK$60,'Expenses (Assum. &amp; Calc.)'!$G25&lt;='Shortcut Lookup 2'!AK$60),INDEX('Expenses (Assum. &amp; Calc.)'!$J$23:$J$37,ROWS($C$23:$C25),1)*2,IF(AND('Expenses (Assum. &amp; Calc.)'!$I25="Monthly",'Expenses (Assum. &amp; Calc.)'!$H25&gt;='Shortcut Lookup 2'!AK$60,'Expenses (Assum. &amp; Calc.)'!$G25&lt;='Shortcut Lookup 2'!AK$60),INDEX('Expenses (Assum. &amp; Calc.)'!$J$23:$J$37,ROWS($C$23:$C25),1),IF(AND('Expenses (Assum. &amp; Calc.)'!$I25="Quarterly",IFERROR(MOD(MONTH('Expenses (Assum. &amp; Calc.)'!$G25),3),0)=MOD(MONTH('Shortcut Lookup 2'!AK$60),3),'Expenses (Assum. &amp; Calc.)'!$H25&gt;='Shortcut Lookup 2'!AK$60,'Expenses (Assum. &amp; Calc.)'!$G25&lt;='Shortcut Lookup 2'!AK$60),INDEX('Expenses (Assum. &amp; Calc.)'!$J$23:$J$37,ROWS($C$23:$C25),1),IF(AND('Expenses (Assum. &amp; Calc.)'!$I25="Semi-Annually",IFERROR(MOD(MONTH('Expenses (Assum. &amp; Calc.)'!$G25),6),0)=MOD(MONTH('Shortcut Lookup 2'!AK$60),6),'Expenses (Assum. &amp; Calc.)'!$H25&gt;='Shortcut Lookup 2'!AK$60,'Expenses (Assum. &amp; Calc.)'!$G25&lt;='Shortcut Lookup 2'!AK$60),INDEX('Expenses (Assum. &amp; Calc.)'!$J$23:$J$37,ROWS($C$23:$C25),1),IF(AND('Expenses (Assum. &amp; Calc.)'!$I25="Yearly",IFERROR(MOD(MONTH('Expenses (Assum. &amp; Calc.)'!$G25),12),0)=MOD(MONTH('Shortcut Lookup 2'!AK$60),12),'Expenses (Assum. &amp; Calc.)'!$H25&gt;='Shortcut Lookup 2'!AK$60,'Expenses (Assum. &amp; Calc.)'!$G25&lt;='Shortcut Lookup 2'!AK$60),INDEX('Expenses (Assum. &amp; Calc.)'!$J$23:$J$37,ROWS($C$23:$C25),1),0))))))))</f>
        <v>2040.2</v>
      </c>
      <c r="AU25" s="472">
        <f>HLOOKUP('Shortcut Lookup 2'!AL$59,'Expenses (Assum. &amp; Calc.)'!$P$22:$T$37,ROWS($C$23:$C25)+1,0)*IF(AND('Expenses (Assum. &amp; Calc.)'!$I25="One time",'Expenses (Assum. &amp; Calc.)'!$G25='Shortcut Lookup 2'!AL$60),INDEX('Expenses (Assum. &amp; Calc.)'!$J$23:$J$37,ROWS($C$23:$C25),1),IF(AND('Expenses (Assum. &amp; Calc.)'!$I25="Daily",'Expenses (Assum. &amp; Calc.)'!$H25&gt;='Shortcut Lookup 2'!AL$60,'Expenses (Assum. &amp; Calc.)'!$G25&lt;='Shortcut Lookup 2'!AL$60),INDEX('Expenses (Assum. &amp; Calc.)'!$J$23:$J$37,ROWS($C$23:$C25),1)*AU$22,IF(AND('Expenses (Assum. &amp; Calc.)'!$I25="Weekly",'Expenses (Assum. &amp; Calc.)'!$H25&gt;='Shortcut Lookup 2'!AL$60,'Expenses (Assum. &amp; Calc.)'!$G25&lt;='Shortcut Lookup 2'!AL$60),INDEX('Expenses (Assum. &amp; Calc.)'!$J$23:$J$37,ROWS($C$23:$C25),1)*4,IF(AND('Expenses (Assum. &amp; Calc.)'!$I25="Bi-Weekly",'Expenses (Assum. &amp; Calc.)'!$H25&gt;='Shortcut Lookup 2'!AL$60,'Expenses (Assum. &amp; Calc.)'!$G25&lt;='Shortcut Lookup 2'!AL$60),INDEX('Expenses (Assum. &amp; Calc.)'!$J$23:$J$37,ROWS($C$23:$C25),1)*2,IF(AND('Expenses (Assum. &amp; Calc.)'!$I25="Monthly",'Expenses (Assum. &amp; Calc.)'!$H25&gt;='Shortcut Lookup 2'!AL$60,'Expenses (Assum. &amp; Calc.)'!$G25&lt;='Shortcut Lookup 2'!AL$60),INDEX('Expenses (Assum. &amp; Calc.)'!$J$23:$J$37,ROWS($C$23:$C25),1),IF(AND('Expenses (Assum. &amp; Calc.)'!$I25="Quarterly",IFERROR(MOD(MONTH('Expenses (Assum. &amp; Calc.)'!$G25),3),0)=MOD(MONTH('Shortcut Lookup 2'!AL$60),3),'Expenses (Assum. &amp; Calc.)'!$H25&gt;='Shortcut Lookup 2'!AL$60,'Expenses (Assum. &amp; Calc.)'!$G25&lt;='Shortcut Lookup 2'!AL$60),INDEX('Expenses (Assum. &amp; Calc.)'!$J$23:$J$37,ROWS($C$23:$C25),1),IF(AND('Expenses (Assum. &amp; Calc.)'!$I25="Semi-Annually",IFERROR(MOD(MONTH('Expenses (Assum. &amp; Calc.)'!$G25),6),0)=MOD(MONTH('Shortcut Lookup 2'!AL$60),6),'Expenses (Assum. &amp; Calc.)'!$H25&gt;='Shortcut Lookup 2'!AL$60,'Expenses (Assum. &amp; Calc.)'!$G25&lt;='Shortcut Lookup 2'!AL$60),INDEX('Expenses (Assum. &amp; Calc.)'!$J$23:$J$37,ROWS($C$23:$C25),1),IF(AND('Expenses (Assum. &amp; Calc.)'!$I25="Yearly",IFERROR(MOD(MONTH('Expenses (Assum. &amp; Calc.)'!$G25),12),0)=MOD(MONTH('Shortcut Lookup 2'!AL$60),12),'Expenses (Assum. &amp; Calc.)'!$H25&gt;='Shortcut Lookup 2'!AL$60,'Expenses (Assum. &amp; Calc.)'!$G25&lt;='Shortcut Lookup 2'!AL$60),INDEX('Expenses (Assum. &amp; Calc.)'!$J$23:$J$37,ROWS($C$23:$C25),1),0))))))))</f>
        <v>2040.2</v>
      </c>
      <c r="AV25" s="472">
        <f>HLOOKUP('Shortcut Lookup 2'!AM$59,'Expenses (Assum. &amp; Calc.)'!$P$22:$T$37,ROWS($C$23:$C25)+1,0)*IF(AND('Expenses (Assum. &amp; Calc.)'!$I25="One time",'Expenses (Assum. &amp; Calc.)'!$G25='Shortcut Lookup 2'!AM$60),INDEX('Expenses (Assum. &amp; Calc.)'!$J$23:$J$37,ROWS($C$23:$C25),1),IF(AND('Expenses (Assum. &amp; Calc.)'!$I25="Daily",'Expenses (Assum. &amp; Calc.)'!$H25&gt;='Shortcut Lookup 2'!AM$60,'Expenses (Assum. &amp; Calc.)'!$G25&lt;='Shortcut Lookup 2'!AM$60),INDEX('Expenses (Assum. &amp; Calc.)'!$J$23:$J$37,ROWS($C$23:$C25),1)*AV$22,IF(AND('Expenses (Assum. &amp; Calc.)'!$I25="Weekly",'Expenses (Assum. &amp; Calc.)'!$H25&gt;='Shortcut Lookup 2'!AM$60,'Expenses (Assum. &amp; Calc.)'!$G25&lt;='Shortcut Lookup 2'!AM$60),INDEX('Expenses (Assum. &amp; Calc.)'!$J$23:$J$37,ROWS($C$23:$C25),1)*4,IF(AND('Expenses (Assum. &amp; Calc.)'!$I25="Bi-Weekly",'Expenses (Assum. &amp; Calc.)'!$H25&gt;='Shortcut Lookup 2'!AM$60,'Expenses (Assum. &amp; Calc.)'!$G25&lt;='Shortcut Lookup 2'!AM$60),INDEX('Expenses (Assum. &amp; Calc.)'!$J$23:$J$37,ROWS($C$23:$C25),1)*2,IF(AND('Expenses (Assum. &amp; Calc.)'!$I25="Monthly",'Expenses (Assum. &amp; Calc.)'!$H25&gt;='Shortcut Lookup 2'!AM$60,'Expenses (Assum. &amp; Calc.)'!$G25&lt;='Shortcut Lookup 2'!AM$60),INDEX('Expenses (Assum. &amp; Calc.)'!$J$23:$J$37,ROWS($C$23:$C25),1),IF(AND('Expenses (Assum. &amp; Calc.)'!$I25="Quarterly",IFERROR(MOD(MONTH('Expenses (Assum. &amp; Calc.)'!$G25),3),0)=MOD(MONTH('Shortcut Lookup 2'!AM$60),3),'Expenses (Assum. &amp; Calc.)'!$H25&gt;='Shortcut Lookup 2'!AM$60,'Expenses (Assum. &amp; Calc.)'!$G25&lt;='Shortcut Lookup 2'!AM$60),INDEX('Expenses (Assum. &amp; Calc.)'!$J$23:$J$37,ROWS($C$23:$C25),1),IF(AND('Expenses (Assum. &amp; Calc.)'!$I25="Semi-Annually",IFERROR(MOD(MONTH('Expenses (Assum. &amp; Calc.)'!$G25),6),0)=MOD(MONTH('Shortcut Lookup 2'!AM$60),6),'Expenses (Assum. &amp; Calc.)'!$H25&gt;='Shortcut Lookup 2'!AM$60,'Expenses (Assum. &amp; Calc.)'!$G25&lt;='Shortcut Lookup 2'!AM$60),INDEX('Expenses (Assum. &amp; Calc.)'!$J$23:$J$37,ROWS($C$23:$C25),1),IF(AND('Expenses (Assum. &amp; Calc.)'!$I25="Yearly",IFERROR(MOD(MONTH('Expenses (Assum. &amp; Calc.)'!$G25),12),0)=MOD(MONTH('Shortcut Lookup 2'!AM$60),12),'Expenses (Assum. &amp; Calc.)'!$H25&gt;='Shortcut Lookup 2'!AM$60,'Expenses (Assum. &amp; Calc.)'!$G25&lt;='Shortcut Lookup 2'!AM$60),INDEX('Expenses (Assum. &amp; Calc.)'!$J$23:$J$37,ROWS($C$23:$C25),1),0))))))))</f>
        <v>2040.2</v>
      </c>
      <c r="AW25" s="472">
        <f>HLOOKUP('Shortcut Lookup 2'!AN$59,'Expenses (Assum. &amp; Calc.)'!$P$22:$T$37,ROWS($C$23:$C25)+1,0)*IF(AND('Expenses (Assum. &amp; Calc.)'!$I25="One time",'Expenses (Assum. &amp; Calc.)'!$G25='Shortcut Lookup 2'!AN$60),INDEX('Expenses (Assum. &amp; Calc.)'!$J$23:$J$37,ROWS($C$23:$C25),1),IF(AND('Expenses (Assum. &amp; Calc.)'!$I25="Daily",'Expenses (Assum. &amp; Calc.)'!$H25&gt;='Shortcut Lookup 2'!AN$60,'Expenses (Assum. &amp; Calc.)'!$G25&lt;='Shortcut Lookup 2'!AN$60),INDEX('Expenses (Assum. &amp; Calc.)'!$J$23:$J$37,ROWS($C$23:$C25),1)*AW$22,IF(AND('Expenses (Assum. &amp; Calc.)'!$I25="Weekly",'Expenses (Assum. &amp; Calc.)'!$H25&gt;='Shortcut Lookup 2'!AN$60,'Expenses (Assum. &amp; Calc.)'!$G25&lt;='Shortcut Lookup 2'!AN$60),INDEX('Expenses (Assum. &amp; Calc.)'!$J$23:$J$37,ROWS($C$23:$C25),1)*4,IF(AND('Expenses (Assum. &amp; Calc.)'!$I25="Bi-Weekly",'Expenses (Assum. &amp; Calc.)'!$H25&gt;='Shortcut Lookup 2'!AN$60,'Expenses (Assum. &amp; Calc.)'!$G25&lt;='Shortcut Lookup 2'!AN$60),INDEX('Expenses (Assum. &amp; Calc.)'!$J$23:$J$37,ROWS($C$23:$C25),1)*2,IF(AND('Expenses (Assum. &amp; Calc.)'!$I25="Monthly",'Expenses (Assum. &amp; Calc.)'!$H25&gt;='Shortcut Lookup 2'!AN$60,'Expenses (Assum. &amp; Calc.)'!$G25&lt;='Shortcut Lookup 2'!AN$60),INDEX('Expenses (Assum. &amp; Calc.)'!$J$23:$J$37,ROWS($C$23:$C25),1),IF(AND('Expenses (Assum. &amp; Calc.)'!$I25="Quarterly",IFERROR(MOD(MONTH('Expenses (Assum. &amp; Calc.)'!$G25),3),0)=MOD(MONTH('Shortcut Lookup 2'!AN$60),3),'Expenses (Assum. &amp; Calc.)'!$H25&gt;='Shortcut Lookup 2'!AN$60,'Expenses (Assum. &amp; Calc.)'!$G25&lt;='Shortcut Lookup 2'!AN$60),INDEX('Expenses (Assum. &amp; Calc.)'!$J$23:$J$37,ROWS($C$23:$C25),1),IF(AND('Expenses (Assum. &amp; Calc.)'!$I25="Semi-Annually",IFERROR(MOD(MONTH('Expenses (Assum. &amp; Calc.)'!$G25),6),0)=MOD(MONTH('Shortcut Lookup 2'!AN$60),6),'Expenses (Assum. &amp; Calc.)'!$H25&gt;='Shortcut Lookup 2'!AN$60,'Expenses (Assum. &amp; Calc.)'!$G25&lt;='Shortcut Lookup 2'!AN$60),INDEX('Expenses (Assum. &amp; Calc.)'!$J$23:$J$37,ROWS($C$23:$C25),1),IF(AND('Expenses (Assum. &amp; Calc.)'!$I25="Yearly",IFERROR(MOD(MONTH('Expenses (Assum. &amp; Calc.)'!$G25),12),0)=MOD(MONTH('Shortcut Lookup 2'!AN$60),12),'Expenses (Assum. &amp; Calc.)'!$H25&gt;='Shortcut Lookup 2'!AN$60,'Expenses (Assum. &amp; Calc.)'!$G25&lt;='Shortcut Lookup 2'!AN$60),INDEX('Expenses (Assum. &amp; Calc.)'!$J$23:$J$37,ROWS($C$23:$C25),1),0))))))))</f>
        <v>2040.2</v>
      </c>
      <c r="AX25" s="472">
        <f>HLOOKUP('Shortcut Lookup 2'!AO$59,'Expenses (Assum. &amp; Calc.)'!$P$22:$T$37,ROWS($C$23:$C25)+1,0)*IF(AND('Expenses (Assum. &amp; Calc.)'!$I25="One time",'Expenses (Assum. &amp; Calc.)'!$G25='Shortcut Lookup 2'!AO$60),INDEX('Expenses (Assum. &amp; Calc.)'!$J$23:$J$37,ROWS($C$23:$C25),1),IF(AND('Expenses (Assum. &amp; Calc.)'!$I25="Daily",'Expenses (Assum. &amp; Calc.)'!$H25&gt;='Shortcut Lookup 2'!AO$60,'Expenses (Assum. &amp; Calc.)'!$G25&lt;='Shortcut Lookup 2'!AO$60),INDEX('Expenses (Assum. &amp; Calc.)'!$J$23:$J$37,ROWS($C$23:$C25),1)*AX$22,IF(AND('Expenses (Assum. &amp; Calc.)'!$I25="Weekly",'Expenses (Assum. &amp; Calc.)'!$H25&gt;='Shortcut Lookup 2'!AO$60,'Expenses (Assum. &amp; Calc.)'!$G25&lt;='Shortcut Lookup 2'!AO$60),INDEX('Expenses (Assum. &amp; Calc.)'!$J$23:$J$37,ROWS($C$23:$C25),1)*4,IF(AND('Expenses (Assum. &amp; Calc.)'!$I25="Bi-Weekly",'Expenses (Assum. &amp; Calc.)'!$H25&gt;='Shortcut Lookup 2'!AO$60,'Expenses (Assum. &amp; Calc.)'!$G25&lt;='Shortcut Lookup 2'!AO$60),INDEX('Expenses (Assum. &amp; Calc.)'!$J$23:$J$37,ROWS($C$23:$C25),1)*2,IF(AND('Expenses (Assum. &amp; Calc.)'!$I25="Monthly",'Expenses (Assum. &amp; Calc.)'!$H25&gt;='Shortcut Lookup 2'!AO$60,'Expenses (Assum. &amp; Calc.)'!$G25&lt;='Shortcut Lookup 2'!AO$60),INDEX('Expenses (Assum. &amp; Calc.)'!$J$23:$J$37,ROWS($C$23:$C25),1),IF(AND('Expenses (Assum. &amp; Calc.)'!$I25="Quarterly",IFERROR(MOD(MONTH('Expenses (Assum. &amp; Calc.)'!$G25),3),0)=MOD(MONTH('Shortcut Lookup 2'!AO$60),3),'Expenses (Assum. &amp; Calc.)'!$H25&gt;='Shortcut Lookup 2'!AO$60,'Expenses (Assum. &amp; Calc.)'!$G25&lt;='Shortcut Lookup 2'!AO$60),INDEX('Expenses (Assum. &amp; Calc.)'!$J$23:$J$37,ROWS($C$23:$C25),1),IF(AND('Expenses (Assum. &amp; Calc.)'!$I25="Semi-Annually",IFERROR(MOD(MONTH('Expenses (Assum. &amp; Calc.)'!$G25),6),0)=MOD(MONTH('Shortcut Lookup 2'!AO$60),6),'Expenses (Assum. &amp; Calc.)'!$H25&gt;='Shortcut Lookup 2'!AO$60,'Expenses (Assum. &amp; Calc.)'!$G25&lt;='Shortcut Lookup 2'!AO$60),INDEX('Expenses (Assum. &amp; Calc.)'!$J$23:$J$37,ROWS($C$23:$C25),1),IF(AND('Expenses (Assum. &amp; Calc.)'!$I25="Yearly",IFERROR(MOD(MONTH('Expenses (Assum. &amp; Calc.)'!$G25),12),0)=MOD(MONTH('Shortcut Lookup 2'!AO$60),12),'Expenses (Assum. &amp; Calc.)'!$H25&gt;='Shortcut Lookup 2'!AO$60,'Expenses (Assum. &amp; Calc.)'!$G25&lt;='Shortcut Lookup 2'!AO$60),INDEX('Expenses (Assum. &amp; Calc.)'!$J$23:$J$37,ROWS($C$23:$C25),1),0))))))))</f>
        <v>2040.2</v>
      </c>
      <c r="AY25" s="472">
        <f>HLOOKUP('Shortcut Lookup 2'!AP$59,'Expenses (Assum. &amp; Calc.)'!$P$22:$T$37,ROWS($C$23:$C25)+1,0)*IF(AND('Expenses (Assum. &amp; Calc.)'!$I25="One time",'Expenses (Assum. &amp; Calc.)'!$G25='Shortcut Lookup 2'!AP$60),INDEX('Expenses (Assum. &amp; Calc.)'!$J$23:$J$37,ROWS($C$23:$C25),1),IF(AND('Expenses (Assum. &amp; Calc.)'!$I25="Daily",'Expenses (Assum. &amp; Calc.)'!$H25&gt;='Shortcut Lookup 2'!AP$60,'Expenses (Assum. &amp; Calc.)'!$G25&lt;='Shortcut Lookup 2'!AP$60),INDEX('Expenses (Assum. &amp; Calc.)'!$J$23:$J$37,ROWS($C$23:$C25),1)*AY$22,IF(AND('Expenses (Assum. &amp; Calc.)'!$I25="Weekly",'Expenses (Assum. &amp; Calc.)'!$H25&gt;='Shortcut Lookup 2'!AP$60,'Expenses (Assum. &amp; Calc.)'!$G25&lt;='Shortcut Lookup 2'!AP$60),INDEX('Expenses (Assum. &amp; Calc.)'!$J$23:$J$37,ROWS($C$23:$C25),1)*4,IF(AND('Expenses (Assum. &amp; Calc.)'!$I25="Bi-Weekly",'Expenses (Assum. &amp; Calc.)'!$H25&gt;='Shortcut Lookup 2'!AP$60,'Expenses (Assum. &amp; Calc.)'!$G25&lt;='Shortcut Lookup 2'!AP$60),INDEX('Expenses (Assum. &amp; Calc.)'!$J$23:$J$37,ROWS($C$23:$C25),1)*2,IF(AND('Expenses (Assum. &amp; Calc.)'!$I25="Monthly",'Expenses (Assum. &amp; Calc.)'!$H25&gt;='Shortcut Lookup 2'!AP$60,'Expenses (Assum. &amp; Calc.)'!$G25&lt;='Shortcut Lookup 2'!AP$60),INDEX('Expenses (Assum. &amp; Calc.)'!$J$23:$J$37,ROWS($C$23:$C25),1),IF(AND('Expenses (Assum. &amp; Calc.)'!$I25="Quarterly",IFERROR(MOD(MONTH('Expenses (Assum. &amp; Calc.)'!$G25),3),0)=MOD(MONTH('Shortcut Lookup 2'!AP$60),3),'Expenses (Assum. &amp; Calc.)'!$H25&gt;='Shortcut Lookup 2'!AP$60,'Expenses (Assum. &amp; Calc.)'!$G25&lt;='Shortcut Lookup 2'!AP$60),INDEX('Expenses (Assum. &amp; Calc.)'!$J$23:$J$37,ROWS($C$23:$C25),1),IF(AND('Expenses (Assum. &amp; Calc.)'!$I25="Semi-Annually",IFERROR(MOD(MONTH('Expenses (Assum. &amp; Calc.)'!$G25),6),0)=MOD(MONTH('Shortcut Lookup 2'!AP$60),6),'Expenses (Assum. &amp; Calc.)'!$H25&gt;='Shortcut Lookup 2'!AP$60,'Expenses (Assum. &amp; Calc.)'!$G25&lt;='Shortcut Lookup 2'!AP$60),INDEX('Expenses (Assum. &amp; Calc.)'!$J$23:$J$37,ROWS($C$23:$C25),1),IF(AND('Expenses (Assum. &amp; Calc.)'!$I25="Yearly",IFERROR(MOD(MONTH('Expenses (Assum. &amp; Calc.)'!$G25),12),0)=MOD(MONTH('Shortcut Lookup 2'!AP$60),12),'Expenses (Assum. &amp; Calc.)'!$H25&gt;='Shortcut Lookup 2'!AP$60,'Expenses (Assum. &amp; Calc.)'!$G25&lt;='Shortcut Lookup 2'!AP$60),INDEX('Expenses (Assum. &amp; Calc.)'!$J$23:$J$37,ROWS($C$23:$C25),1),0))))))))</f>
        <v>2040.2</v>
      </c>
      <c r="AZ25" s="472">
        <f>HLOOKUP('Shortcut Lookup 2'!AQ$59,'Expenses (Assum. &amp; Calc.)'!$P$22:$T$37,ROWS($C$23:$C25)+1,0)*IF(AND('Expenses (Assum. &amp; Calc.)'!$I25="One time",'Expenses (Assum. &amp; Calc.)'!$G25='Shortcut Lookup 2'!AQ$60),INDEX('Expenses (Assum. &amp; Calc.)'!$J$23:$J$37,ROWS($C$23:$C25),1),IF(AND('Expenses (Assum. &amp; Calc.)'!$I25="Daily",'Expenses (Assum. &amp; Calc.)'!$H25&gt;='Shortcut Lookup 2'!AQ$60,'Expenses (Assum. &amp; Calc.)'!$G25&lt;='Shortcut Lookup 2'!AQ$60),INDEX('Expenses (Assum. &amp; Calc.)'!$J$23:$J$37,ROWS($C$23:$C25),1)*AZ$22,IF(AND('Expenses (Assum. &amp; Calc.)'!$I25="Weekly",'Expenses (Assum. &amp; Calc.)'!$H25&gt;='Shortcut Lookup 2'!AQ$60,'Expenses (Assum. &amp; Calc.)'!$G25&lt;='Shortcut Lookup 2'!AQ$60),INDEX('Expenses (Assum. &amp; Calc.)'!$J$23:$J$37,ROWS($C$23:$C25),1)*4,IF(AND('Expenses (Assum. &amp; Calc.)'!$I25="Bi-Weekly",'Expenses (Assum. &amp; Calc.)'!$H25&gt;='Shortcut Lookup 2'!AQ$60,'Expenses (Assum. &amp; Calc.)'!$G25&lt;='Shortcut Lookup 2'!AQ$60),INDEX('Expenses (Assum. &amp; Calc.)'!$J$23:$J$37,ROWS($C$23:$C25),1)*2,IF(AND('Expenses (Assum. &amp; Calc.)'!$I25="Monthly",'Expenses (Assum. &amp; Calc.)'!$H25&gt;='Shortcut Lookup 2'!AQ$60,'Expenses (Assum. &amp; Calc.)'!$G25&lt;='Shortcut Lookup 2'!AQ$60),INDEX('Expenses (Assum. &amp; Calc.)'!$J$23:$J$37,ROWS($C$23:$C25),1),IF(AND('Expenses (Assum. &amp; Calc.)'!$I25="Quarterly",IFERROR(MOD(MONTH('Expenses (Assum. &amp; Calc.)'!$G25),3),0)=MOD(MONTH('Shortcut Lookup 2'!AQ$60),3),'Expenses (Assum. &amp; Calc.)'!$H25&gt;='Shortcut Lookup 2'!AQ$60,'Expenses (Assum. &amp; Calc.)'!$G25&lt;='Shortcut Lookup 2'!AQ$60),INDEX('Expenses (Assum. &amp; Calc.)'!$J$23:$J$37,ROWS($C$23:$C25),1),IF(AND('Expenses (Assum. &amp; Calc.)'!$I25="Semi-Annually",IFERROR(MOD(MONTH('Expenses (Assum. &amp; Calc.)'!$G25),6),0)=MOD(MONTH('Shortcut Lookup 2'!AQ$60),6),'Expenses (Assum. &amp; Calc.)'!$H25&gt;='Shortcut Lookup 2'!AQ$60,'Expenses (Assum. &amp; Calc.)'!$G25&lt;='Shortcut Lookup 2'!AQ$60),INDEX('Expenses (Assum. &amp; Calc.)'!$J$23:$J$37,ROWS($C$23:$C25),1),IF(AND('Expenses (Assum. &amp; Calc.)'!$I25="Yearly",IFERROR(MOD(MONTH('Expenses (Assum. &amp; Calc.)'!$G25),12),0)=MOD(MONTH('Shortcut Lookup 2'!AQ$60),12),'Expenses (Assum. &amp; Calc.)'!$H25&gt;='Shortcut Lookup 2'!AQ$60,'Expenses (Assum. &amp; Calc.)'!$G25&lt;='Shortcut Lookup 2'!AQ$60),INDEX('Expenses (Assum. &amp; Calc.)'!$J$23:$J$37,ROWS($C$23:$C25),1),0))))))))</f>
        <v>2040.2</v>
      </c>
      <c r="BA25" s="472">
        <f>HLOOKUP('Shortcut Lookup 2'!AR$59,'Expenses (Assum. &amp; Calc.)'!$P$22:$T$37,ROWS($C$23:$C25)+1,0)*IF(AND('Expenses (Assum. &amp; Calc.)'!$I25="One time",'Expenses (Assum. &amp; Calc.)'!$G25='Shortcut Lookup 2'!AR$60),INDEX('Expenses (Assum. &amp; Calc.)'!$J$23:$J$37,ROWS($C$23:$C25),1),IF(AND('Expenses (Assum. &amp; Calc.)'!$I25="Daily",'Expenses (Assum. &amp; Calc.)'!$H25&gt;='Shortcut Lookup 2'!AR$60,'Expenses (Assum. &amp; Calc.)'!$G25&lt;='Shortcut Lookup 2'!AR$60),INDEX('Expenses (Assum. &amp; Calc.)'!$J$23:$J$37,ROWS($C$23:$C25),1)*BA$22,IF(AND('Expenses (Assum. &amp; Calc.)'!$I25="Weekly",'Expenses (Assum. &amp; Calc.)'!$H25&gt;='Shortcut Lookup 2'!AR$60,'Expenses (Assum. &amp; Calc.)'!$G25&lt;='Shortcut Lookup 2'!AR$60),INDEX('Expenses (Assum. &amp; Calc.)'!$J$23:$J$37,ROWS($C$23:$C25),1)*4,IF(AND('Expenses (Assum. &amp; Calc.)'!$I25="Bi-Weekly",'Expenses (Assum. &amp; Calc.)'!$H25&gt;='Shortcut Lookup 2'!AR$60,'Expenses (Assum. &amp; Calc.)'!$G25&lt;='Shortcut Lookup 2'!AR$60),INDEX('Expenses (Assum. &amp; Calc.)'!$J$23:$J$37,ROWS($C$23:$C25),1)*2,IF(AND('Expenses (Assum. &amp; Calc.)'!$I25="Monthly",'Expenses (Assum. &amp; Calc.)'!$H25&gt;='Shortcut Lookup 2'!AR$60,'Expenses (Assum. &amp; Calc.)'!$G25&lt;='Shortcut Lookup 2'!AR$60),INDEX('Expenses (Assum. &amp; Calc.)'!$J$23:$J$37,ROWS($C$23:$C25),1),IF(AND('Expenses (Assum. &amp; Calc.)'!$I25="Quarterly",IFERROR(MOD(MONTH('Expenses (Assum. &amp; Calc.)'!$G25),3),0)=MOD(MONTH('Shortcut Lookup 2'!AR$60),3),'Expenses (Assum. &amp; Calc.)'!$H25&gt;='Shortcut Lookup 2'!AR$60,'Expenses (Assum. &amp; Calc.)'!$G25&lt;='Shortcut Lookup 2'!AR$60),INDEX('Expenses (Assum. &amp; Calc.)'!$J$23:$J$37,ROWS($C$23:$C25),1),IF(AND('Expenses (Assum. &amp; Calc.)'!$I25="Semi-Annually",IFERROR(MOD(MONTH('Expenses (Assum. &amp; Calc.)'!$G25),6),0)=MOD(MONTH('Shortcut Lookup 2'!AR$60),6),'Expenses (Assum. &amp; Calc.)'!$H25&gt;='Shortcut Lookup 2'!AR$60,'Expenses (Assum. &amp; Calc.)'!$G25&lt;='Shortcut Lookup 2'!AR$60),INDEX('Expenses (Assum. &amp; Calc.)'!$J$23:$J$37,ROWS($C$23:$C25),1),IF(AND('Expenses (Assum. &amp; Calc.)'!$I25="Yearly",IFERROR(MOD(MONTH('Expenses (Assum. &amp; Calc.)'!$G25),12),0)=MOD(MONTH('Shortcut Lookup 2'!AR$60),12),'Expenses (Assum. &amp; Calc.)'!$H25&gt;='Shortcut Lookup 2'!AR$60,'Expenses (Assum. &amp; Calc.)'!$G25&lt;='Shortcut Lookup 2'!AR$60),INDEX('Expenses (Assum. &amp; Calc.)'!$J$23:$J$37,ROWS($C$23:$C25),1),0))))))))</f>
        <v>2040.2</v>
      </c>
      <c r="BB25" s="472">
        <f>HLOOKUP('Shortcut Lookup 2'!AS$59,'Expenses (Assum. &amp; Calc.)'!$P$22:$T$37,ROWS($C$23:$C25)+1,0)*IF(AND('Expenses (Assum. &amp; Calc.)'!$I25="One time",'Expenses (Assum. &amp; Calc.)'!$G25='Shortcut Lookup 2'!AS$60),INDEX('Expenses (Assum. &amp; Calc.)'!$J$23:$J$37,ROWS($C$23:$C25),1),IF(AND('Expenses (Assum. &amp; Calc.)'!$I25="Daily",'Expenses (Assum. &amp; Calc.)'!$H25&gt;='Shortcut Lookup 2'!AS$60,'Expenses (Assum. &amp; Calc.)'!$G25&lt;='Shortcut Lookup 2'!AS$60),INDEX('Expenses (Assum. &amp; Calc.)'!$J$23:$J$37,ROWS($C$23:$C25),1)*BB$22,IF(AND('Expenses (Assum. &amp; Calc.)'!$I25="Weekly",'Expenses (Assum. &amp; Calc.)'!$H25&gt;='Shortcut Lookup 2'!AS$60,'Expenses (Assum. &amp; Calc.)'!$G25&lt;='Shortcut Lookup 2'!AS$60),INDEX('Expenses (Assum. &amp; Calc.)'!$J$23:$J$37,ROWS($C$23:$C25),1)*4,IF(AND('Expenses (Assum. &amp; Calc.)'!$I25="Bi-Weekly",'Expenses (Assum. &amp; Calc.)'!$H25&gt;='Shortcut Lookup 2'!AS$60,'Expenses (Assum. &amp; Calc.)'!$G25&lt;='Shortcut Lookup 2'!AS$60),INDEX('Expenses (Assum. &amp; Calc.)'!$J$23:$J$37,ROWS($C$23:$C25),1)*2,IF(AND('Expenses (Assum. &amp; Calc.)'!$I25="Monthly",'Expenses (Assum. &amp; Calc.)'!$H25&gt;='Shortcut Lookup 2'!AS$60,'Expenses (Assum. &amp; Calc.)'!$G25&lt;='Shortcut Lookup 2'!AS$60),INDEX('Expenses (Assum. &amp; Calc.)'!$J$23:$J$37,ROWS($C$23:$C25),1),IF(AND('Expenses (Assum. &amp; Calc.)'!$I25="Quarterly",IFERROR(MOD(MONTH('Expenses (Assum. &amp; Calc.)'!$G25),3),0)=MOD(MONTH('Shortcut Lookup 2'!AS$60),3),'Expenses (Assum. &amp; Calc.)'!$H25&gt;='Shortcut Lookup 2'!AS$60,'Expenses (Assum. &amp; Calc.)'!$G25&lt;='Shortcut Lookup 2'!AS$60),INDEX('Expenses (Assum. &amp; Calc.)'!$J$23:$J$37,ROWS($C$23:$C25),1),IF(AND('Expenses (Assum. &amp; Calc.)'!$I25="Semi-Annually",IFERROR(MOD(MONTH('Expenses (Assum. &amp; Calc.)'!$G25),6),0)=MOD(MONTH('Shortcut Lookup 2'!AS$60),6),'Expenses (Assum. &amp; Calc.)'!$H25&gt;='Shortcut Lookup 2'!AS$60,'Expenses (Assum. &amp; Calc.)'!$G25&lt;='Shortcut Lookup 2'!AS$60),INDEX('Expenses (Assum. &amp; Calc.)'!$J$23:$J$37,ROWS($C$23:$C25),1),IF(AND('Expenses (Assum. &amp; Calc.)'!$I25="Yearly",IFERROR(MOD(MONTH('Expenses (Assum. &amp; Calc.)'!$G25),12),0)=MOD(MONTH('Shortcut Lookup 2'!AS$60),12),'Expenses (Assum. &amp; Calc.)'!$H25&gt;='Shortcut Lookup 2'!AS$60,'Expenses (Assum. &amp; Calc.)'!$G25&lt;='Shortcut Lookup 2'!AS$60),INDEX('Expenses (Assum. &amp; Calc.)'!$J$23:$J$37,ROWS($C$23:$C25),1),0))))))))</f>
        <v>2040.2</v>
      </c>
      <c r="BC25" s="472">
        <f>HLOOKUP('Shortcut Lookup 2'!AT$59,'Expenses (Assum. &amp; Calc.)'!$P$22:$T$37,ROWS($C$23:$C25)+1,0)*IF(AND('Expenses (Assum. &amp; Calc.)'!$I25="One time",'Expenses (Assum. &amp; Calc.)'!$G25='Shortcut Lookup 2'!AT$60),INDEX('Expenses (Assum. &amp; Calc.)'!$J$23:$J$37,ROWS($C$23:$C25),1),IF(AND('Expenses (Assum. &amp; Calc.)'!$I25="Daily",'Expenses (Assum. &amp; Calc.)'!$H25&gt;='Shortcut Lookup 2'!AT$60,'Expenses (Assum. &amp; Calc.)'!$G25&lt;='Shortcut Lookup 2'!AT$60),INDEX('Expenses (Assum. &amp; Calc.)'!$J$23:$J$37,ROWS($C$23:$C25),1)*BC$22,IF(AND('Expenses (Assum. &amp; Calc.)'!$I25="Weekly",'Expenses (Assum. &amp; Calc.)'!$H25&gt;='Shortcut Lookup 2'!AT$60,'Expenses (Assum. &amp; Calc.)'!$G25&lt;='Shortcut Lookup 2'!AT$60),INDEX('Expenses (Assum. &amp; Calc.)'!$J$23:$J$37,ROWS($C$23:$C25),1)*4,IF(AND('Expenses (Assum. &amp; Calc.)'!$I25="Bi-Weekly",'Expenses (Assum. &amp; Calc.)'!$H25&gt;='Shortcut Lookup 2'!AT$60,'Expenses (Assum. &amp; Calc.)'!$G25&lt;='Shortcut Lookup 2'!AT$60),INDEX('Expenses (Assum. &amp; Calc.)'!$J$23:$J$37,ROWS($C$23:$C25),1)*2,IF(AND('Expenses (Assum. &amp; Calc.)'!$I25="Monthly",'Expenses (Assum. &amp; Calc.)'!$H25&gt;='Shortcut Lookup 2'!AT$60,'Expenses (Assum. &amp; Calc.)'!$G25&lt;='Shortcut Lookup 2'!AT$60),INDEX('Expenses (Assum. &amp; Calc.)'!$J$23:$J$37,ROWS($C$23:$C25),1),IF(AND('Expenses (Assum. &amp; Calc.)'!$I25="Quarterly",IFERROR(MOD(MONTH('Expenses (Assum. &amp; Calc.)'!$G25),3),0)=MOD(MONTH('Shortcut Lookup 2'!AT$60),3),'Expenses (Assum. &amp; Calc.)'!$H25&gt;='Shortcut Lookup 2'!AT$60,'Expenses (Assum. &amp; Calc.)'!$G25&lt;='Shortcut Lookup 2'!AT$60),INDEX('Expenses (Assum. &amp; Calc.)'!$J$23:$J$37,ROWS($C$23:$C25),1),IF(AND('Expenses (Assum. &amp; Calc.)'!$I25="Semi-Annually",IFERROR(MOD(MONTH('Expenses (Assum. &amp; Calc.)'!$G25),6),0)=MOD(MONTH('Shortcut Lookup 2'!AT$60),6),'Expenses (Assum. &amp; Calc.)'!$H25&gt;='Shortcut Lookup 2'!AT$60,'Expenses (Assum. &amp; Calc.)'!$G25&lt;='Shortcut Lookup 2'!AT$60),INDEX('Expenses (Assum. &amp; Calc.)'!$J$23:$J$37,ROWS($C$23:$C25),1),IF(AND('Expenses (Assum. &amp; Calc.)'!$I25="Yearly",IFERROR(MOD(MONTH('Expenses (Assum. &amp; Calc.)'!$G25),12),0)=MOD(MONTH('Shortcut Lookup 2'!AT$60),12),'Expenses (Assum. &amp; Calc.)'!$H25&gt;='Shortcut Lookup 2'!AT$60,'Expenses (Assum. &amp; Calc.)'!$G25&lt;='Shortcut Lookup 2'!AT$60),INDEX('Expenses (Assum. &amp; Calc.)'!$J$23:$J$37,ROWS($C$23:$C25),1),0))))))))</f>
        <v>2040.2</v>
      </c>
      <c r="BD25" s="472">
        <f>HLOOKUP('Shortcut Lookup 2'!AU$59,'Expenses (Assum. &amp; Calc.)'!$P$22:$T$37,ROWS($C$23:$C25)+1,0)*IF(AND('Expenses (Assum. &amp; Calc.)'!$I25="One time",'Expenses (Assum. &amp; Calc.)'!$G25='Shortcut Lookup 2'!AU$60),INDEX('Expenses (Assum. &amp; Calc.)'!$J$23:$J$37,ROWS($C$23:$C25),1),IF(AND('Expenses (Assum. &amp; Calc.)'!$I25="Daily",'Expenses (Assum. &amp; Calc.)'!$H25&gt;='Shortcut Lookup 2'!AU$60,'Expenses (Assum. &amp; Calc.)'!$G25&lt;='Shortcut Lookup 2'!AU$60),INDEX('Expenses (Assum. &amp; Calc.)'!$J$23:$J$37,ROWS($C$23:$C25),1)*BD$22,IF(AND('Expenses (Assum. &amp; Calc.)'!$I25="Weekly",'Expenses (Assum. &amp; Calc.)'!$H25&gt;='Shortcut Lookup 2'!AU$60,'Expenses (Assum. &amp; Calc.)'!$G25&lt;='Shortcut Lookup 2'!AU$60),INDEX('Expenses (Assum. &amp; Calc.)'!$J$23:$J$37,ROWS($C$23:$C25),1)*4,IF(AND('Expenses (Assum. &amp; Calc.)'!$I25="Bi-Weekly",'Expenses (Assum. &amp; Calc.)'!$H25&gt;='Shortcut Lookup 2'!AU$60,'Expenses (Assum. &amp; Calc.)'!$G25&lt;='Shortcut Lookup 2'!AU$60),INDEX('Expenses (Assum. &amp; Calc.)'!$J$23:$J$37,ROWS($C$23:$C25),1)*2,IF(AND('Expenses (Assum. &amp; Calc.)'!$I25="Monthly",'Expenses (Assum. &amp; Calc.)'!$H25&gt;='Shortcut Lookup 2'!AU$60,'Expenses (Assum. &amp; Calc.)'!$G25&lt;='Shortcut Lookup 2'!AU$60),INDEX('Expenses (Assum. &amp; Calc.)'!$J$23:$J$37,ROWS($C$23:$C25),1),IF(AND('Expenses (Assum. &amp; Calc.)'!$I25="Quarterly",IFERROR(MOD(MONTH('Expenses (Assum. &amp; Calc.)'!$G25),3),0)=MOD(MONTH('Shortcut Lookup 2'!AU$60),3),'Expenses (Assum. &amp; Calc.)'!$H25&gt;='Shortcut Lookup 2'!AU$60,'Expenses (Assum. &amp; Calc.)'!$G25&lt;='Shortcut Lookup 2'!AU$60),INDEX('Expenses (Assum. &amp; Calc.)'!$J$23:$J$37,ROWS($C$23:$C25),1),IF(AND('Expenses (Assum. &amp; Calc.)'!$I25="Semi-Annually",IFERROR(MOD(MONTH('Expenses (Assum. &amp; Calc.)'!$G25),6),0)=MOD(MONTH('Shortcut Lookup 2'!AU$60),6),'Expenses (Assum. &amp; Calc.)'!$H25&gt;='Shortcut Lookup 2'!AU$60,'Expenses (Assum. &amp; Calc.)'!$G25&lt;='Shortcut Lookup 2'!AU$60),INDEX('Expenses (Assum. &amp; Calc.)'!$J$23:$J$37,ROWS($C$23:$C25),1),IF(AND('Expenses (Assum. &amp; Calc.)'!$I25="Yearly",IFERROR(MOD(MONTH('Expenses (Assum. &amp; Calc.)'!$G25),12),0)=MOD(MONTH('Shortcut Lookup 2'!AU$60),12),'Expenses (Assum. &amp; Calc.)'!$H25&gt;='Shortcut Lookup 2'!AU$60,'Expenses (Assum. &amp; Calc.)'!$G25&lt;='Shortcut Lookup 2'!AU$60),INDEX('Expenses (Assum. &amp; Calc.)'!$J$23:$J$37,ROWS($C$23:$C25),1),0))))))))</f>
        <v>2040.2</v>
      </c>
      <c r="BE25" s="472">
        <f>HLOOKUP('Shortcut Lookup 2'!AV$59,'Expenses (Assum. &amp; Calc.)'!$P$22:$T$37,ROWS($C$23:$C25)+1,0)*IF(AND('Expenses (Assum. &amp; Calc.)'!$I25="One time",'Expenses (Assum. &amp; Calc.)'!$G25='Shortcut Lookup 2'!AV$60),INDEX('Expenses (Assum. &amp; Calc.)'!$J$23:$J$37,ROWS($C$23:$C25),1),IF(AND('Expenses (Assum. &amp; Calc.)'!$I25="Daily",'Expenses (Assum. &amp; Calc.)'!$H25&gt;='Shortcut Lookup 2'!AV$60,'Expenses (Assum. &amp; Calc.)'!$G25&lt;='Shortcut Lookup 2'!AV$60),INDEX('Expenses (Assum. &amp; Calc.)'!$J$23:$J$37,ROWS($C$23:$C25),1)*BE$22,IF(AND('Expenses (Assum. &amp; Calc.)'!$I25="Weekly",'Expenses (Assum. &amp; Calc.)'!$H25&gt;='Shortcut Lookup 2'!AV$60,'Expenses (Assum. &amp; Calc.)'!$G25&lt;='Shortcut Lookup 2'!AV$60),INDEX('Expenses (Assum. &amp; Calc.)'!$J$23:$J$37,ROWS($C$23:$C25),1)*4,IF(AND('Expenses (Assum. &amp; Calc.)'!$I25="Bi-Weekly",'Expenses (Assum. &amp; Calc.)'!$H25&gt;='Shortcut Lookup 2'!AV$60,'Expenses (Assum. &amp; Calc.)'!$G25&lt;='Shortcut Lookup 2'!AV$60),INDEX('Expenses (Assum. &amp; Calc.)'!$J$23:$J$37,ROWS($C$23:$C25),1)*2,IF(AND('Expenses (Assum. &amp; Calc.)'!$I25="Monthly",'Expenses (Assum. &amp; Calc.)'!$H25&gt;='Shortcut Lookup 2'!AV$60,'Expenses (Assum. &amp; Calc.)'!$G25&lt;='Shortcut Lookup 2'!AV$60),INDEX('Expenses (Assum. &amp; Calc.)'!$J$23:$J$37,ROWS($C$23:$C25),1),IF(AND('Expenses (Assum. &amp; Calc.)'!$I25="Quarterly",IFERROR(MOD(MONTH('Expenses (Assum. &amp; Calc.)'!$G25),3),0)=MOD(MONTH('Shortcut Lookup 2'!AV$60),3),'Expenses (Assum. &amp; Calc.)'!$H25&gt;='Shortcut Lookup 2'!AV$60,'Expenses (Assum. &amp; Calc.)'!$G25&lt;='Shortcut Lookup 2'!AV$60),INDEX('Expenses (Assum. &amp; Calc.)'!$J$23:$J$37,ROWS($C$23:$C25),1),IF(AND('Expenses (Assum. &amp; Calc.)'!$I25="Semi-Annually",IFERROR(MOD(MONTH('Expenses (Assum. &amp; Calc.)'!$G25),6),0)=MOD(MONTH('Shortcut Lookup 2'!AV$60),6),'Expenses (Assum. &amp; Calc.)'!$H25&gt;='Shortcut Lookup 2'!AV$60,'Expenses (Assum. &amp; Calc.)'!$G25&lt;='Shortcut Lookup 2'!AV$60),INDEX('Expenses (Assum. &amp; Calc.)'!$J$23:$J$37,ROWS($C$23:$C25),1),IF(AND('Expenses (Assum. &amp; Calc.)'!$I25="Yearly",IFERROR(MOD(MONTH('Expenses (Assum. &amp; Calc.)'!$G25),12),0)=MOD(MONTH('Shortcut Lookup 2'!AV$60),12),'Expenses (Assum. &amp; Calc.)'!$H25&gt;='Shortcut Lookup 2'!AV$60,'Expenses (Assum. &amp; Calc.)'!$G25&lt;='Shortcut Lookup 2'!AV$60),INDEX('Expenses (Assum. &amp; Calc.)'!$J$23:$J$37,ROWS($C$23:$C25),1),0))))))))</f>
        <v>2060.6019999999999</v>
      </c>
      <c r="BF25" s="472">
        <f>HLOOKUP('Shortcut Lookup 2'!AW$59,'Expenses (Assum. &amp; Calc.)'!$P$22:$T$37,ROWS($C$23:$C25)+1,0)*IF(AND('Expenses (Assum. &amp; Calc.)'!$I25="One time",'Expenses (Assum. &amp; Calc.)'!$G25='Shortcut Lookup 2'!AW$60),INDEX('Expenses (Assum. &amp; Calc.)'!$J$23:$J$37,ROWS($C$23:$C25),1),IF(AND('Expenses (Assum. &amp; Calc.)'!$I25="Daily",'Expenses (Assum. &amp; Calc.)'!$H25&gt;='Shortcut Lookup 2'!AW$60,'Expenses (Assum. &amp; Calc.)'!$G25&lt;='Shortcut Lookup 2'!AW$60),INDEX('Expenses (Assum. &amp; Calc.)'!$J$23:$J$37,ROWS($C$23:$C25),1)*BF$22,IF(AND('Expenses (Assum. &amp; Calc.)'!$I25="Weekly",'Expenses (Assum. &amp; Calc.)'!$H25&gt;='Shortcut Lookup 2'!AW$60,'Expenses (Assum. &amp; Calc.)'!$G25&lt;='Shortcut Lookup 2'!AW$60),INDEX('Expenses (Assum. &amp; Calc.)'!$J$23:$J$37,ROWS($C$23:$C25),1)*4,IF(AND('Expenses (Assum. &amp; Calc.)'!$I25="Bi-Weekly",'Expenses (Assum. &amp; Calc.)'!$H25&gt;='Shortcut Lookup 2'!AW$60,'Expenses (Assum. &amp; Calc.)'!$G25&lt;='Shortcut Lookup 2'!AW$60),INDEX('Expenses (Assum. &amp; Calc.)'!$J$23:$J$37,ROWS($C$23:$C25),1)*2,IF(AND('Expenses (Assum. &amp; Calc.)'!$I25="Monthly",'Expenses (Assum. &amp; Calc.)'!$H25&gt;='Shortcut Lookup 2'!AW$60,'Expenses (Assum. &amp; Calc.)'!$G25&lt;='Shortcut Lookup 2'!AW$60),INDEX('Expenses (Assum. &amp; Calc.)'!$J$23:$J$37,ROWS($C$23:$C25),1),IF(AND('Expenses (Assum. &amp; Calc.)'!$I25="Quarterly",IFERROR(MOD(MONTH('Expenses (Assum. &amp; Calc.)'!$G25),3),0)=MOD(MONTH('Shortcut Lookup 2'!AW$60),3),'Expenses (Assum. &amp; Calc.)'!$H25&gt;='Shortcut Lookup 2'!AW$60,'Expenses (Assum. &amp; Calc.)'!$G25&lt;='Shortcut Lookup 2'!AW$60),INDEX('Expenses (Assum. &amp; Calc.)'!$J$23:$J$37,ROWS($C$23:$C25),1),IF(AND('Expenses (Assum. &amp; Calc.)'!$I25="Semi-Annually",IFERROR(MOD(MONTH('Expenses (Assum. &amp; Calc.)'!$G25),6),0)=MOD(MONTH('Shortcut Lookup 2'!AW$60),6),'Expenses (Assum. &amp; Calc.)'!$H25&gt;='Shortcut Lookup 2'!AW$60,'Expenses (Assum. &amp; Calc.)'!$G25&lt;='Shortcut Lookup 2'!AW$60),INDEX('Expenses (Assum. &amp; Calc.)'!$J$23:$J$37,ROWS($C$23:$C25),1),IF(AND('Expenses (Assum. &amp; Calc.)'!$I25="Yearly",IFERROR(MOD(MONTH('Expenses (Assum. &amp; Calc.)'!$G25),12),0)=MOD(MONTH('Shortcut Lookup 2'!AW$60),12),'Expenses (Assum. &amp; Calc.)'!$H25&gt;='Shortcut Lookup 2'!AW$60,'Expenses (Assum. &amp; Calc.)'!$G25&lt;='Shortcut Lookup 2'!AW$60),INDEX('Expenses (Assum. &amp; Calc.)'!$J$23:$J$37,ROWS($C$23:$C25),1),0))))))))</f>
        <v>2060.6019999999999</v>
      </c>
      <c r="BG25" s="472">
        <f>HLOOKUP('Shortcut Lookup 2'!AX$59,'Expenses (Assum. &amp; Calc.)'!$P$22:$T$37,ROWS($C$23:$C25)+1,0)*IF(AND('Expenses (Assum. &amp; Calc.)'!$I25="One time",'Expenses (Assum. &amp; Calc.)'!$G25='Shortcut Lookup 2'!AX$60),INDEX('Expenses (Assum. &amp; Calc.)'!$J$23:$J$37,ROWS($C$23:$C25),1),IF(AND('Expenses (Assum. &amp; Calc.)'!$I25="Daily",'Expenses (Assum. &amp; Calc.)'!$H25&gt;='Shortcut Lookup 2'!AX$60,'Expenses (Assum. &amp; Calc.)'!$G25&lt;='Shortcut Lookup 2'!AX$60),INDEX('Expenses (Assum. &amp; Calc.)'!$J$23:$J$37,ROWS($C$23:$C25),1)*BG$22,IF(AND('Expenses (Assum. &amp; Calc.)'!$I25="Weekly",'Expenses (Assum. &amp; Calc.)'!$H25&gt;='Shortcut Lookup 2'!AX$60,'Expenses (Assum. &amp; Calc.)'!$G25&lt;='Shortcut Lookup 2'!AX$60),INDEX('Expenses (Assum. &amp; Calc.)'!$J$23:$J$37,ROWS($C$23:$C25),1)*4,IF(AND('Expenses (Assum. &amp; Calc.)'!$I25="Bi-Weekly",'Expenses (Assum. &amp; Calc.)'!$H25&gt;='Shortcut Lookup 2'!AX$60,'Expenses (Assum. &amp; Calc.)'!$G25&lt;='Shortcut Lookup 2'!AX$60),INDEX('Expenses (Assum. &amp; Calc.)'!$J$23:$J$37,ROWS($C$23:$C25),1)*2,IF(AND('Expenses (Assum. &amp; Calc.)'!$I25="Monthly",'Expenses (Assum. &amp; Calc.)'!$H25&gt;='Shortcut Lookup 2'!AX$60,'Expenses (Assum. &amp; Calc.)'!$G25&lt;='Shortcut Lookup 2'!AX$60),INDEX('Expenses (Assum. &amp; Calc.)'!$J$23:$J$37,ROWS($C$23:$C25),1),IF(AND('Expenses (Assum. &amp; Calc.)'!$I25="Quarterly",IFERROR(MOD(MONTH('Expenses (Assum. &amp; Calc.)'!$G25),3),0)=MOD(MONTH('Shortcut Lookup 2'!AX$60),3),'Expenses (Assum. &amp; Calc.)'!$H25&gt;='Shortcut Lookup 2'!AX$60,'Expenses (Assum. &amp; Calc.)'!$G25&lt;='Shortcut Lookup 2'!AX$60),INDEX('Expenses (Assum. &amp; Calc.)'!$J$23:$J$37,ROWS($C$23:$C25),1),IF(AND('Expenses (Assum. &amp; Calc.)'!$I25="Semi-Annually",IFERROR(MOD(MONTH('Expenses (Assum. &amp; Calc.)'!$G25),6),0)=MOD(MONTH('Shortcut Lookup 2'!AX$60),6),'Expenses (Assum. &amp; Calc.)'!$H25&gt;='Shortcut Lookup 2'!AX$60,'Expenses (Assum. &amp; Calc.)'!$G25&lt;='Shortcut Lookup 2'!AX$60),INDEX('Expenses (Assum. &amp; Calc.)'!$J$23:$J$37,ROWS($C$23:$C25),1),IF(AND('Expenses (Assum. &amp; Calc.)'!$I25="Yearly",IFERROR(MOD(MONTH('Expenses (Assum. &amp; Calc.)'!$G25),12),0)=MOD(MONTH('Shortcut Lookup 2'!AX$60),12),'Expenses (Assum. &amp; Calc.)'!$H25&gt;='Shortcut Lookup 2'!AX$60,'Expenses (Assum. &amp; Calc.)'!$G25&lt;='Shortcut Lookup 2'!AX$60),INDEX('Expenses (Assum. &amp; Calc.)'!$J$23:$J$37,ROWS($C$23:$C25),1),0))))))))</f>
        <v>2060.6019999999999</v>
      </c>
      <c r="BH25" s="472">
        <f>HLOOKUP('Shortcut Lookup 2'!AY$59,'Expenses (Assum. &amp; Calc.)'!$P$22:$T$37,ROWS($C$23:$C25)+1,0)*IF(AND('Expenses (Assum. &amp; Calc.)'!$I25="One time",'Expenses (Assum. &amp; Calc.)'!$G25='Shortcut Lookup 2'!AY$60),INDEX('Expenses (Assum. &amp; Calc.)'!$J$23:$J$37,ROWS($C$23:$C25),1),IF(AND('Expenses (Assum. &amp; Calc.)'!$I25="Daily",'Expenses (Assum. &amp; Calc.)'!$H25&gt;='Shortcut Lookup 2'!AY$60,'Expenses (Assum. &amp; Calc.)'!$G25&lt;='Shortcut Lookup 2'!AY$60),INDEX('Expenses (Assum. &amp; Calc.)'!$J$23:$J$37,ROWS($C$23:$C25),1)*BH$22,IF(AND('Expenses (Assum. &amp; Calc.)'!$I25="Weekly",'Expenses (Assum. &amp; Calc.)'!$H25&gt;='Shortcut Lookup 2'!AY$60,'Expenses (Assum. &amp; Calc.)'!$G25&lt;='Shortcut Lookup 2'!AY$60),INDEX('Expenses (Assum. &amp; Calc.)'!$J$23:$J$37,ROWS($C$23:$C25),1)*4,IF(AND('Expenses (Assum. &amp; Calc.)'!$I25="Bi-Weekly",'Expenses (Assum. &amp; Calc.)'!$H25&gt;='Shortcut Lookup 2'!AY$60,'Expenses (Assum. &amp; Calc.)'!$G25&lt;='Shortcut Lookup 2'!AY$60),INDEX('Expenses (Assum. &amp; Calc.)'!$J$23:$J$37,ROWS($C$23:$C25),1)*2,IF(AND('Expenses (Assum. &amp; Calc.)'!$I25="Monthly",'Expenses (Assum. &amp; Calc.)'!$H25&gt;='Shortcut Lookup 2'!AY$60,'Expenses (Assum. &amp; Calc.)'!$G25&lt;='Shortcut Lookup 2'!AY$60),INDEX('Expenses (Assum. &amp; Calc.)'!$J$23:$J$37,ROWS($C$23:$C25),1),IF(AND('Expenses (Assum. &amp; Calc.)'!$I25="Quarterly",IFERROR(MOD(MONTH('Expenses (Assum. &amp; Calc.)'!$G25),3),0)=MOD(MONTH('Shortcut Lookup 2'!AY$60),3),'Expenses (Assum. &amp; Calc.)'!$H25&gt;='Shortcut Lookup 2'!AY$60,'Expenses (Assum. &amp; Calc.)'!$G25&lt;='Shortcut Lookup 2'!AY$60),INDEX('Expenses (Assum. &amp; Calc.)'!$J$23:$J$37,ROWS($C$23:$C25),1),IF(AND('Expenses (Assum. &amp; Calc.)'!$I25="Semi-Annually",IFERROR(MOD(MONTH('Expenses (Assum. &amp; Calc.)'!$G25),6),0)=MOD(MONTH('Shortcut Lookup 2'!AY$60),6),'Expenses (Assum. &amp; Calc.)'!$H25&gt;='Shortcut Lookup 2'!AY$60,'Expenses (Assum. &amp; Calc.)'!$G25&lt;='Shortcut Lookup 2'!AY$60),INDEX('Expenses (Assum. &amp; Calc.)'!$J$23:$J$37,ROWS($C$23:$C25),1),IF(AND('Expenses (Assum. &amp; Calc.)'!$I25="Yearly",IFERROR(MOD(MONTH('Expenses (Assum. &amp; Calc.)'!$G25),12),0)=MOD(MONTH('Shortcut Lookup 2'!AY$60),12),'Expenses (Assum. &amp; Calc.)'!$H25&gt;='Shortcut Lookup 2'!AY$60,'Expenses (Assum. &amp; Calc.)'!$G25&lt;='Shortcut Lookup 2'!AY$60),INDEX('Expenses (Assum. &amp; Calc.)'!$J$23:$J$37,ROWS($C$23:$C25),1),0))))))))</f>
        <v>2060.6019999999999</v>
      </c>
      <c r="BI25" s="472">
        <f>HLOOKUP('Shortcut Lookup 2'!AZ$59,'Expenses (Assum. &amp; Calc.)'!$P$22:$T$37,ROWS($C$23:$C25)+1,0)*IF(AND('Expenses (Assum. &amp; Calc.)'!$I25="One time",'Expenses (Assum. &amp; Calc.)'!$G25='Shortcut Lookup 2'!AZ$60),INDEX('Expenses (Assum. &amp; Calc.)'!$J$23:$J$37,ROWS($C$23:$C25),1),IF(AND('Expenses (Assum. &amp; Calc.)'!$I25="Daily",'Expenses (Assum. &amp; Calc.)'!$H25&gt;='Shortcut Lookup 2'!AZ$60,'Expenses (Assum. &amp; Calc.)'!$G25&lt;='Shortcut Lookup 2'!AZ$60),INDEX('Expenses (Assum. &amp; Calc.)'!$J$23:$J$37,ROWS($C$23:$C25),1)*BI$22,IF(AND('Expenses (Assum. &amp; Calc.)'!$I25="Weekly",'Expenses (Assum. &amp; Calc.)'!$H25&gt;='Shortcut Lookup 2'!AZ$60,'Expenses (Assum. &amp; Calc.)'!$G25&lt;='Shortcut Lookup 2'!AZ$60),INDEX('Expenses (Assum. &amp; Calc.)'!$J$23:$J$37,ROWS($C$23:$C25),1)*4,IF(AND('Expenses (Assum. &amp; Calc.)'!$I25="Bi-Weekly",'Expenses (Assum. &amp; Calc.)'!$H25&gt;='Shortcut Lookup 2'!AZ$60,'Expenses (Assum. &amp; Calc.)'!$G25&lt;='Shortcut Lookup 2'!AZ$60),INDEX('Expenses (Assum. &amp; Calc.)'!$J$23:$J$37,ROWS($C$23:$C25),1)*2,IF(AND('Expenses (Assum. &amp; Calc.)'!$I25="Monthly",'Expenses (Assum. &amp; Calc.)'!$H25&gt;='Shortcut Lookup 2'!AZ$60,'Expenses (Assum. &amp; Calc.)'!$G25&lt;='Shortcut Lookup 2'!AZ$60),INDEX('Expenses (Assum. &amp; Calc.)'!$J$23:$J$37,ROWS($C$23:$C25),1),IF(AND('Expenses (Assum. &amp; Calc.)'!$I25="Quarterly",IFERROR(MOD(MONTH('Expenses (Assum. &amp; Calc.)'!$G25),3),0)=MOD(MONTH('Shortcut Lookup 2'!AZ$60),3),'Expenses (Assum. &amp; Calc.)'!$H25&gt;='Shortcut Lookup 2'!AZ$60,'Expenses (Assum. &amp; Calc.)'!$G25&lt;='Shortcut Lookup 2'!AZ$60),INDEX('Expenses (Assum. &amp; Calc.)'!$J$23:$J$37,ROWS($C$23:$C25),1),IF(AND('Expenses (Assum. &amp; Calc.)'!$I25="Semi-Annually",IFERROR(MOD(MONTH('Expenses (Assum. &amp; Calc.)'!$G25),6),0)=MOD(MONTH('Shortcut Lookup 2'!AZ$60),6),'Expenses (Assum. &amp; Calc.)'!$H25&gt;='Shortcut Lookup 2'!AZ$60,'Expenses (Assum. &amp; Calc.)'!$G25&lt;='Shortcut Lookup 2'!AZ$60),INDEX('Expenses (Assum. &amp; Calc.)'!$J$23:$J$37,ROWS($C$23:$C25),1),IF(AND('Expenses (Assum. &amp; Calc.)'!$I25="Yearly",IFERROR(MOD(MONTH('Expenses (Assum. &amp; Calc.)'!$G25),12),0)=MOD(MONTH('Shortcut Lookup 2'!AZ$60),12),'Expenses (Assum. &amp; Calc.)'!$H25&gt;='Shortcut Lookup 2'!AZ$60,'Expenses (Assum. &amp; Calc.)'!$G25&lt;='Shortcut Lookup 2'!AZ$60),INDEX('Expenses (Assum. &amp; Calc.)'!$J$23:$J$37,ROWS($C$23:$C25),1),0))))))))</f>
        <v>2060.6019999999999</v>
      </c>
      <c r="BJ25" s="472">
        <f>HLOOKUP('Shortcut Lookup 2'!BA$59,'Expenses (Assum. &amp; Calc.)'!$P$22:$T$37,ROWS($C$23:$C25)+1,0)*IF(AND('Expenses (Assum. &amp; Calc.)'!$I25="One time",'Expenses (Assum. &amp; Calc.)'!$G25='Shortcut Lookup 2'!BA$60),INDEX('Expenses (Assum. &amp; Calc.)'!$J$23:$J$37,ROWS($C$23:$C25),1),IF(AND('Expenses (Assum. &amp; Calc.)'!$I25="Daily",'Expenses (Assum. &amp; Calc.)'!$H25&gt;='Shortcut Lookup 2'!BA$60,'Expenses (Assum. &amp; Calc.)'!$G25&lt;='Shortcut Lookup 2'!BA$60),INDEX('Expenses (Assum. &amp; Calc.)'!$J$23:$J$37,ROWS($C$23:$C25),1)*BJ$22,IF(AND('Expenses (Assum. &amp; Calc.)'!$I25="Weekly",'Expenses (Assum. &amp; Calc.)'!$H25&gt;='Shortcut Lookup 2'!BA$60,'Expenses (Assum. &amp; Calc.)'!$G25&lt;='Shortcut Lookup 2'!BA$60),INDEX('Expenses (Assum. &amp; Calc.)'!$J$23:$J$37,ROWS($C$23:$C25),1)*4,IF(AND('Expenses (Assum. &amp; Calc.)'!$I25="Bi-Weekly",'Expenses (Assum. &amp; Calc.)'!$H25&gt;='Shortcut Lookup 2'!BA$60,'Expenses (Assum. &amp; Calc.)'!$G25&lt;='Shortcut Lookup 2'!BA$60),INDEX('Expenses (Assum. &amp; Calc.)'!$J$23:$J$37,ROWS($C$23:$C25),1)*2,IF(AND('Expenses (Assum. &amp; Calc.)'!$I25="Monthly",'Expenses (Assum. &amp; Calc.)'!$H25&gt;='Shortcut Lookup 2'!BA$60,'Expenses (Assum. &amp; Calc.)'!$G25&lt;='Shortcut Lookup 2'!BA$60),INDEX('Expenses (Assum. &amp; Calc.)'!$J$23:$J$37,ROWS($C$23:$C25),1),IF(AND('Expenses (Assum. &amp; Calc.)'!$I25="Quarterly",IFERROR(MOD(MONTH('Expenses (Assum. &amp; Calc.)'!$G25),3),0)=MOD(MONTH('Shortcut Lookup 2'!BA$60),3),'Expenses (Assum. &amp; Calc.)'!$H25&gt;='Shortcut Lookup 2'!BA$60,'Expenses (Assum. &amp; Calc.)'!$G25&lt;='Shortcut Lookup 2'!BA$60),INDEX('Expenses (Assum. &amp; Calc.)'!$J$23:$J$37,ROWS($C$23:$C25),1),IF(AND('Expenses (Assum. &amp; Calc.)'!$I25="Semi-Annually",IFERROR(MOD(MONTH('Expenses (Assum. &amp; Calc.)'!$G25),6),0)=MOD(MONTH('Shortcut Lookup 2'!BA$60),6),'Expenses (Assum. &amp; Calc.)'!$H25&gt;='Shortcut Lookup 2'!BA$60,'Expenses (Assum. &amp; Calc.)'!$G25&lt;='Shortcut Lookup 2'!BA$60),INDEX('Expenses (Assum. &amp; Calc.)'!$J$23:$J$37,ROWS($C$23:$C25),1),IF(AND('Expenses (Assum. &amp; Calc.)'!$I25="Yearly",IFERROR(MOD(MONTH('Expenses (Assum. &amp; Calc.)'!$G25),12),0)=MOD(MONTH('Shortcut Lookup 2'!BA$60),12),'Expenses (Assum. &amp; Calc.)'!$H25&gt;='Shortcut Lookup 2'!BA$60,'Expenses (Assum. &amp; Calc.)'!$G25&lt;='Shortcut Lookup 2'!BA$60),INDEX('Expenses (Assum. &amp; Calc.)'!$J$23:$J$37,ROWS($C$23:$C25),1),0))))))))</f>
        <v>2060.6019999999999</v>
      </c>
      <c r="BK25" s="472">
        <f>HLOOKUP('Shortcut Lookup 2'!BB$59,'Expenses (Assum. &amp; Calc.)'!$P$22:$T$37,ROWS($C$23:$C25)+1,0)*IF(AND('Expenses (Assum. &amp; Calc.)'!$I25="One time",'Expenses (Assum. &amp; Calc.)'!$G25='Shortcut Lookup 2'!BB$60),INDEX('Expenses (Assum. &amp; Calc.)'!$J$23:$J$37,ROWS($C$23:$C25),1),IF(AND('Expenses (Assum. &amp; Calc.)'!$I25="Daily",'Expenses (Assum. &amp; Calc.)'!$H25&gt;='Shortcut Lookup 2'!BB$60,'Expenses (Assum. &amp; Calc.)'!$G25&lt;='Shortcut Lookup 2'!BB$60),INDEX('Expenses (Assum. &amp; Calc.)'!$J$23:$J$37,ROWS($C$23:$C25),1)*BK$22,IF(AND('Expenses (Assum. &amp; Calc.)'!$I25="Weekly",'Expenses (Assum. &amp; Calc.)'!$H25&gt;='Shortcut Lookup 2'!BB$60,'Expenses (Assum. &amp; Calc.)'!$G25&lt;='Shortcut Lookup 2'!BB$60),INDEX('Expenses (Assum. &amp; Calc.)'!$J$23:$J$37,ROWS($C$23:$C25),1)*4,IF(AND('Expenses (Assum. &amp; Calc.)'!$I25="Bi-Weekly",'Expenses (Assum. &amp; Calc.)'!$H25&gt;='Shortcut Lookup 2'!BB$60,'Expenses (Assum. &amp; Calc.)'!$G25&lt;='Shortcut Lookup 2'!BB$60),INDEX('Expenses (Assum. &amp; Calc.)'!$J$23:$J$37,ROWS($C$23:$C25),1)*2,IF(AND('Expenses (Assum. &amp; Calc.)'!$I25="Monthly",'Expenses (Assum. &amp; Calc.)'!$H25&gt;='Shortcut Lookup 2'!BB$60,'Expenses (Assum. &amp; Calc.)'!$G25&lt;='Shortcut Lookup 2'!BB$60),INDEX('Expenses (Assum. &amp; Calc.)'!$J$23:$J$37,ROWS($C$23:$C25),1),IF(AND('Expenses (Assum. &amp; Calc.)'!$I25="Quarterly",IFERROR(MOD(MONTH('Expenses (Assum. &amp; Calc.)'!$G25),3),0)=MOD(MONTH('Shortcut Lookup 2'!BB$60),3),'Expenses (Assum. &amp; Calc.)'!$H25&gt;='Shortcut Lookup 2'!BB$60,'Expenses (Assum. &amp; Calc.)'!$G25&lt;='Shortcut Lookup 2'!BB$60),INDEX('Expenses (Assum. &amp; Calc.)'!$J$23:$J$37,ROWS($C$23:$C25),1),IF(AND('Expenses (Assum. &amp; Calc.)'!$I25="Semi-Annually",IFERROR(MOD(MONTH('Expenses (Assum. &amp; Calc.)'!$G25),6),0)=MOD(MONTH('Shortcut Lookup 2'!BB$60),6),'Expenses (Assum. &amp; Calc.)'!$H25&gt;='Shortcut Lookup 2'!BB$60,'Expenses (Assum. &amp; Calc.)'!$G25&lt;='Shortcut Lookup 2'!BB$60),INDEX('Expenses (Assum. &amp; Calc.)'!$J$23:$J$37,ROWS($C$23:$C25),1),IF(AND('Expenses (Assum. &amp; Calc.)'!$I25="Yearly",IFERROR(MOD(MONTH('Expenses (Assum. &amp; Calc.)'!$G25),12),0)=MOD(MONTH('Shortcut Lookup 2'!BB$60),12),'Expenses (Assum. &amp; Calc.)'!$H25&gt;='Shortcut Lookup 2'!BB$60,'Expenses (Assum. &amp; Calc.)'!$G25&lt;='Shortcut Lookup 2'!BB$60),INDEX('Expenses (Assum. &amp; Calc.)'!$J$23:$J$37,ROWS($C$23:$C25),1),0))))))))</f>
        <v>2060.6019999999999</v>
      </c>
      <c r="BL25" s="472">
        <f>HLOOKUP('Shortcut Lookup 2'!BC$59,'Expenses (Assum. &amp; Calc.)'!$P$22:$T$37,ROWS($C$23:$C25)+1,0)*IF(AND('Expenses (Assum. &amp; Calc.)'!$I25="One time",'Expenses (Assum. &amp; Calc.)'!$G25='Shortcut Lookup 2'!BC$60),INDEX('Expenses (Assum. &amp; Calc.)'!$J$23:$J$37,ROWS($C$23:$C25),1),IF(AND('Expenses (Assum. &amp; Calc.)'!$I25="Daily",'Expenses (Assum. &amp; Calc.)'!$H25&gt;='Shortcut Lookup 2'!BC$60,'Expenses (Assum. &amp; Calc.)'!$G25&lt;='Shortcut Lookup 2'!BC$60),INDEX('Expenses (Assum. &amp; Calc.)'!$J$23:$J$37,ROWS($C$23:$C25),1)*BL$22,IF(AND('Expenses (Assum. &amp; Calc.)'!$I25="Weekly",'Expenses (Assum. &amp; Calc.)'!$H25&gt;='Shortcut Lookup 2'!BC$60,'Expenses (Assum. &amp; Calc.)'!$G25&lt;='Shortcut Lookup 2'!BC$60),INDEX('Expenses (Assum. &amp; Calc.)'!$J$23:$J$37,ROWS($C$23:$C25),1)*4,IF(AND('Expenses (Assum. &amp; Calc.)'!$I25="Bi-Weekly",'Expenses (Assum. &amp; Calc.)'!$H25&gt;='Shortcut Lookup 2'!BC$60,'Expenses (Assum. &amp; Calc.)'!$G25&lt;='Shortcut Lookup 2'!BC$60),INDEX('Expenses (Assum. &amp; Calc.)'!$J$23:$J$37,ROWS($C$23:$C25),1)*2,IF(AND('Expenses (Assum. &amp; Calc.)'!$I25="Monthly",'Expenses (Assum. &amp; Calc.)'!$H25&gt;='Shortcut Lookup 2'!BC$60,'Expenses (Assum. &amp; Calc.)'!$G25&lt;='Shortcut Lookup 2'!BC$60),INDEX('Expenses (Assum. &amp; Calc.)'!$J$23:$J$37,ROWS($C$23:$C25),1),IF(AND('Expenses (Assum. &amp; Calc.)'!$I25="Quarterly",IFERROR(MOD(MONTH('Expenses (Assum. &amp; Calc.)'!$G25),3),0)=MOD(MONTH('Shortcut Lookup 2'!BC$60),3),'Expenses (Assum. &amp; Calc.)'!$H25&gt;='Shortcut Lookup 2'!BC$60,'Expenses (Assum. &amp; Calc.)'!$G25&lt;='Shortcut Lookup 2'!BC$60),INDEX('Expenses (Assum. &amp; Calc.)'!$J$23:$J$37,ROWS($C$23:$C25),1),IF(AND('Expenses (Assum. &amp; Calc.)'!$I25="Semi-Annually",IFERROR(MOD(MONTH('Expenses (Assum. &amp; Calc.)'!$G25),6),0)=MOD(MONTH('Shortcut Lookup 2'!BC$60),6),'Expenses (Assum. &amp; Calc.)'!$H25&gt;='Shortcut Lookup 2'!BC$60,'Expenses (Assum. &amp; Calc.)'!$G25&lt;='Shortcut Lookup 2'!BC$60),INDEX('Expenses (Assum. &amp; Calc.)'!$J$23:$J$37,ROWS($C$23:$C25),1),IF(AND('Expenses (Assum. &amp; Calc.)'!$I25="Yearly",IFERROR(MOD(MONTH('Expenses (Assum. &amp; Calc.)'!$G25),12),0)=MOD(MONTH('Shortcut Lookup 2'!BC$60),12),'Expenses (Assum. &amp; Calc.)'!$H25&gt;='Shortcut Lookup 2'!BC$60,'Expenses (Assum. &amp; Calc.)'!$G25&lt;='Shortcut Lookup 2'!BC$60),INDEX('Expenses (Assum. &amp; Calc.)'!$J$23:$J$37,ROWS($C$23:$C25),1),0))))))))</f>
        <v>2060.6019999999999</v>
      </c>
      <c r="BM25" s="472">
        <f>HLOOKUP('Shortcut Lookup 2'!BD$59,'Expenses (Assum. &amp; Calc.)'!$P$22:$T$37,ROWS($C$23:$C25)+1,0)*IF(AND('Expenses (Assum. &amp; Calc.)'!$I25="One time",'Expenses (Assum. &amp; Calc.)'!$G25='Shortcut Lookup 2'!BD$60),INDEX('Expenses (Assum. &amp; Calc.)'!$J$23:$J$37,ROWS($C$23:$C25),1),IF(AND('Expenses (Assum. &amp; Calc.)'!$I25="Daily",'Expenses (Assum. &amp; Calc.)'!$H25&gt;='Shortcut Lookup 2'!BD$60,'Expenses (Assum. &amp; Calc.)'!$G25&lt;='Shortcut Lookup 2'!BD$60),INDEX('Expenses (Assum. &amp; Calc.)'!$J$23:$J$37,ROWS($C$23:$C25),1)*BM$22,IF(AND('Expenses (Assum. &amp; Calc.)'!$I25="Weekly",'Expenses (Assum. &amp; Calc.)'!$H25&gt;='Shortcut Lookup 2'!BD$60,'Expenses (Assum. &amp; Calc.)'!$G25&lt;='Shortcut Lookup 2'!BD$60),INDEX('Expenses (Assum. &amp; Calc.)'!$J$23:$J$37,ROWS($C$23:$C25),1)*4,IF(AND('Expenses (Assum. &amp; Calc.)'!$I25="Bi-Weekly",'Expenses (Assum. &amp; Calc.)'!$H25&gt;='Shortcut Lookup 2'!BD$60,'Expenses (Assum. &amp; Calc.)'!$G25&lt;='Shortcut Lookup 2'!BD$60),INDEX('Expenses (Assum. &amp; Calc.)'!$J$23:$J$37,ROWS($C$23:$C25),1)*2,IF(AND('Expenses (Assum. &amp; Calc.)'!$I25="Monthly",'Expenses (Assum. &amp; Calc.)'!$H25&gt;='Shortcut Lookup 2'!BD$60,'Expenses (Assum. &amp; Calc.)'!$G25&lt;='Shortcut Lookup 2'!BD$60),INDEX('Expenses (Assum. &amp; Calc.)'!$J$23:$J$37,ROWS($C$23:$C25),1),IF(AND('Expenses (Assum. &amp; Calc.)'!$I25="Quarterly",IFERROR(MOD(MONTH('Expenses (Assum. &amp; Calc.)'!$G25),3),0)=MOD(MONTH('Shortcut Lookup 2'!BD$60),3),'Expenses (Assum. &amp; Calc.)'!$H25&gt;='Shortcut Lookup 2'!BD$60,'Expenses (Assum. &amp; Calc.)'!$G25&lt;='Shortcut Lookup 2'!BD$60),INDEX('Expenses (Assum. &amp; Calc.)'!$J$23:$J$37,ROWS($C$23:$C25),1),IF(AND('Expenses (Assum. &amp; Calc.)'!$I25="Semi-Annually",IFERROR(MOD(MONTH('Expenses (Assum. &amp; Calc.)'!$G25),6),0)=MOD(MONTH('Shortcut Lookup 2'!BD$60),6),'Expenses (Assum. &amp; Calc.)'!$H25&gt;='Shortcut Lookup 2'!BD$60,'Expenses (Assum. &amp; Calc.)'!$G25&lt;='Shortcut Lookup 2'!BD$60),INDEX('Expenses (Assum. &amp; Calc.)'!$J$23:$J$37,ROWS($C$23:$C25),1),IF(AND('Expenses (Assum. &amp; Calc.)'!$I25="Yearly",IFERROR(MOD(MONTH('Expenses (Assum. &amp; Calc.)'!$G25),12),0)=MOD(MONTH('Shortcut Lookup 2'!BD$60),12),'Expenses (Assum. &amp; Calc.)'!$H25&gt;='Shortcut Lookup 2'!BD$60,'Expenses (Assum. &amp; Calc.)'!$G25&lt;='Shortcut Lookup 2'!BD$60),INDEX('Expenses (Assum. &amp; Calc.)'!$J$23:$J$37,ROWS($C$23:$C25),1),0))))))))</f>
        <v>2060.6019999999999</v>
      </c>
      <c r="BN25" s="472">
        <f>HLOOKUP('Shortcut Lookup 2'!BE$59,'Expenses (Assum. &amp; Calc.)'!$P$22:$T$37,ROWS($C$23:$C25)+1,0)*IF(AND('Expenses (Assum. &amp; Calc.)'!$I25="One time",'Expenses (Assum. &amp; Calc.)'!$G25='Shortcut Lookup 2'!BE$60),INDEX('Expenses (Assum. &amp; Calc.)'!$J$23:$J$37,ROWS($C$23:$C25),1),IF(AND('Expenses (Assum. &amp; Calc.)'!$I25="Daily",'Expenses (Assum. &amp; Calc.)'!$H25&gt;='Shortcut Lookup 2'!BE$60,'Expenses (Assum. &amp; Calc.)'!$G25&lt;='Shortcut Lookup 2'!BE$60),INDEX('Expenses (Assum. &amp; Calc.)'!$J$23:$J$37,ROWS($C$23:$C25),1)*BN$22,IF(AND('Expenses (Assum. &amp; Calc.)'!$I25="Weekly",'Expenses (Assum. &amp; Calc.)'!$H25&gt;='Shortcut Lookup 2'!BE$60,'Expenses (Assum. &amp; Calc.)'!$G25&lt;='Shortcut Lookup 2'!BE$60),INDEX('Expenses (Assum. &amp; Calc.)'!$J$23:$J$37,ROWS($C$23:$C25),1)*4,IF(AND('Expenses (Assum. &amp; Calc.)'!$I25="Bi-Weekly",'Expenses (Assum. &amp; Calc.)'!$H25&gt;='Shortcut Lookup 2'!BE$60,'Expenses (Assum. &amp; Calc.)'!$G25&lt;='Shortcut Lookup 2'!BE$60),INDEX('Expenses (Assum. &amp; Calc.)'!$J$23:$J$37,ROWS($C$23:$C25),1)*2,IF(AND('Expenses (Assum. &amp; Calc.)'!$I25="Monthly",'Expenses (Assum. &amp; Calc.)'!$H25&gt;='Shortcut Lookup 2'!BE$60,'Expenses (Assum. &amp; Calc.)'!$G25&lt;='Shortcut Lookup 2'!BE$60),INDEX('Expenses (Assum. &amp; Calc.)'!$J$23:$J$37,ROWS($C$23:$C25),1),IF(AND('Expenses (Assum. &amp; Calc.)'!$I25="Quarterly",IFERROR(MOD(MONTH('Expenses (Assum. &amp; Calc.)'!$G25),3),0)=MOD(MONTH('Shortcut Lookup 2'!BE$60),3),'Expenses (Assum. &amp; Calc.)'!$H25&gt;='Shortcut Lookup 2'!BE$60,'Expenses (Assum. &amp; Calc.)'!$G25&lt;='Shortcut Lookup 2'!BE$60),INDEX('Expenses (Assum. &amp; Calc.)'!$J$23:$J$37,ROWS($C$23:$C25),1),IF(AND('Expenses (Assum. &amp; Calc.)'!$I25="Semi-Annually",IFERROR(MOD(MONTH('Expenses (Assum. &amp; Calc.)'!$G25),6),0)=MOD(MONTH('Shortcut Lookup 2'!BE$60),6),'Expenses (Assum. &amp; Calc.)'!$H25&gt;='Shortcut Lookup 2'!BE$60,'Expenses (Assum. &amp; Calc.)'!$G25&lt;='Shortcut Lookup 2'!BE$60),INDEX('Expenses (Assum. &amp; Calc.)'!$J$23:$J$37,ROWS($C$23:$C25),1),IF(AND('Expenses (Assum. &amp; Calc.)'!$I25="Yearly",IFERROR(MOD(MONTH('Expenses (Assum. &amp; Calc.)'!$G25),12),0)=MOD(MONTH('Shortcut Lookup 2'!BE$60),12),'Expenses (Assum. &amp; Calc.)'!$H25&gt;='Shortcut Lookup 2'!BE$60,'Expenses (Assum. &amp; Calc.)'!$G25&lt;='Shortcut Lookup 2'!BE$60),INDEX('Expenses (Assum. &amp; Calc.)'!$J$23:$J$37,ROWS($C$23:$C25),1),0))))))))</f>
        <v>2060.6019999999999</v>
      </c>
      <c r="BO25" s="472">
        <f>HLOOKUP('Shortcut Lookup 2'!BF$59,'Expenses (Assum. &amp; Calc.)'!$P$22:$T$37,ROWS($C$23:$C25)+1,0)*IF(AND('Expenses (Assum. &amp; Calc.)'!$I25="One time",'Expenses (Assum. &amp; Calc.)'!$G25='Shortcut Lookup 2'!BF$60),INDEX('Expenses (Assum. &amp; Calc.)'!$J$23:$J$37,ROWS($C$23:$C25),1),IF(AND('Expenses (Assum. &amp; Calc.)'!$I25="Daily",'Expenses (Assum. &amp; Calc.)'!$H25&gt;='Shortcut Lookup 2'!BF$60,'Expenses (Assum. &amp; Calc.)'!$G25&lt;='Shortcut Lookup 2'!BF$60),INDEX('Expenses (Assum. &amp; Calc.)'!$J$23:$J$37,ROWS($C$23:$C25),1)*BO$22,IF(AND('Expenses (Assum. &amp; Calc.)'!$I25="Weekly",'Expenses (Assum. &amp; Calc.)'!$H25&gt;='Shortcut Lookup 2'!BF$60,'Expenses (Assum. &amp; Calc.)'!$G25&lt;='Shortcut Lookup 2'!BF$60),INDEX('Expenses (Assum. &amp; Calc.)'!$J$23:$J$37,ROWS($C$23:$C25),1)*4,IF(AND('Expenses (Assum. &amp; Calc.)'!$I25="Bi-Weekly",'Expenses (Assum. &amp; Calc.)'!$H25&gt;='Shortcut Lookup 2'!BF$60,'Expenses (Assum. &amp; Calc.)'!$G25&lt;='Shortcut Lookup 2'!BF$60),INDEX('Expenses (Assum. &amp; Calc.)'!$J$23:$J$37,ROWS($C$23:$C25),1)*2,IF(AND('Expenses (Assum. &amp; Calc.)'!$I25="Monthly",'Expenses (Assum. &amp; Calc.)'!$H25&gt;='Shortcut Lookup 2'!BF$60,'Expenses (Assum. &amp; Calc.)'!$G25&lt;='Shortcut Lookup 2'!BF$60),INDEX('Expenses (Assum. &amp; Calc.)'!$J$23:$J$37,ROWS($C$23:$C25),1),IF(AND('Expenses (Assum. &amp; Calc.)'!$I25="Quarterly",IFERROR(MOD(MONTH('Expenses (Assum. &amp; Calc.)'!$G25),3),0)=MOD(MONTH('Shortcut Lookup 2'!BF$60),3),'Expenses (Assum. &amp; Calc.)'!$H25&gt;='Shortcut Lookup 2'!BF$60,'Expenses (Assum. &amp; Calc.)'!$G25&lt;='Shortcut Lookup 2'!BF$60),INDEX('Expenses (Assum. &amp; Calc.)'!$J$23:$J$37,ROWS($C$23:$C25),1),IF(AND('Expenses (Assum. &amp; Calc.)'!$I25="Semi-Annually",IFERROR(MOD(MONTH('Expenses (Assum. &amp; Calc.)'!$G25),6),0)=MOD(MONTH('Shortcut Lookup 2'!BF$60),6),'Expenses (Assum. &amp; Calc.)'!$H25&gt;='Shortcut Lookup 2'!BF$60,'Expenses (Assum. &amp; Calc.)'!$G25&lt;='Shortcut Lookup 2'!BF$60),INDEX('Expenses (Assum. &amp; Calc.)'!$J$23:$J$37,ROWS($C$23:$C25),1),IF(AND('Expenses (Assum. &amp; Calc.)'!$I25="Yearly",IFERROR(MOD(MONTH('Expenses (Assum. &amp; Calc.)'!$G25),12),0)=MOD(MONTH('Shortcut Lookup 2'!BF$60),12),'Expenses (Assum. &amp; Calc.)'!$H25&gt;='Shortcut Lookup 2'!BF$60,'Expenses (Assum. &amp; Calc.)'!$G25&lt;='Shortcut Lookup 2'!BF$60),INDEX('Expenses (Assum. &amp; Calc.)'!$J$23:$J$37,ROWS($C$23:$C25),1),0))))))))</f>
        <v>2060.6019999999999</v>
      </c>
      <c r="BP25" s="472">
        <f>HLOOKUP('Shortcut Lookup 2'!BG$59,'Expenses (Assum. &amp; Calc.)'!$P$22:$T$37,ROWS($C$23:$C25)+1,0)*IF(AND('Expenses (Assum. &amp; Calc.)'!$I25="One time",'Expenses (Assum. &amp; Calc.)'!$G25='Shortcut Lookup 2'!BG$60),INDEX('Expenses (Assum. &amp; Calc.)'!$J$23:$J$37,ROWS($C$23:$C25),1),IF(AND('Expenses (Assum. &amp; Calc.)'!$I25="Daily",'Expenses (Assum. &amp; Calc.)'!$H25&gt;='Shortcut Lookup 2'!BG$60,'Expenses (Assum. &amp; Calc.)'!$G25&lt;='Shortcut Lookup 2'!BG$60),INDEX('Expenses (Assum. &amp; Calc.)'!$J$23:$J$37,ROWS($C$23:$C25),1)*BP$22,IF(AND('Expenses (Assum. &amp; Calc.)'!$I25="Weekly",'Expenses (Assum. &amp; Calc.)'!$H25&gt;='Shortcut Lookup 2'!BG$60,'Expenses (Assum. &amp; Calc.)'!$G25&lt;='Shortcut Lookup 2'!BG$60),INDEX('Expenses (Assum. &amp; Calc.)'!$J$23:$J$37,ROWS($C$23:$C25),1)*4,IF(AND('Expenses (Assum. &amp; Calc.)'!$I25="Bi-Weekly",'Expenses (Assum. &amp; Calc.)'!$H25&gt;='Shortcut Lookup 2'!BG$60,'Expenses (Assum. &amp; Calc.)'!$G25&lt;='Shortcut Lookup 2'!BG$60),INDEX('Expenses (Assum. &amp; Calc.)'!$J$23:$J$37,ROWS($C$23:$C25),1)*2,IF(AND('Expenses (Assum. &amp; Calc.)'!$I25="Monthly",'Expenses (Assum. &amp; Calc.)'!$H25&gt;='Shortcut Lookup 2'!BG$60,'Expenses (Assum. &amp; Calc.)'!$G25&lt;='Shortcut Lookup 2'!BG$60),INDEX('Expenses (Assum. &amp; Calc.)'!$J$23:$J$37,ROWS($C$23:$C25),1),IF(AND('Expenses (Assum. &amp; Calc.)'!$I25="Quarterly",IFERROR(MOD(MONTH('Expenses (Assum. &amp; Calc.)'!$G25),3),0)=MOD(MONTH('Shortcut Lookup 2'!BG$60),3),'Expenses (Assum. &amp; Calc.)'!$H25&gt;='Shortcut Lookup 2'!BG$60,'Expenses (Assum. &amp; Calc.)'!$G25&lt;='Shortcut Lookup 2'!BG$60),INDEX('Expenses (Assum. &amp; Calc.)'!$J$23:$J$37,ROWS($C$23:$C25),1),IF(AND('Expenses (Assum. &amp; Calc.)'!$I25="Semi-Annually",IFERROR(MOD(MONTH('Expenses (Assum. &amp; Calc.)'!$G25),6),0)=MOD(MONTH('Shortcut Lookup 2'!BG$60),6),'Expenses (Assum. &amp; Calc.)'!$H25&gt;='Shortcut Lookup 2'!BG$60,'Expenses (Assum. &amp; Calc.)'!$G25&lt;='Shortcut Lookup 2'!BG$60),INDEX('Expenses (Assum. &amp; Calc.)'!$J$23:$J$37,ROWS($C$23:$C25),1),IF(AND('Expenses (Assum. &amp; Calc.)'!$I25="Yearly",IFERROR(MOD(MONTH('Expenses (Assum. &amp; Calc.)'!$G25),12),0)=MOD(MONTH('Shortcut Lookup 2'!BG$60),12),'Expenses (Assum. &amp; Calc.)'!$H25&gt;='Shortcut Lookup 2'!BG$60,'Expenses (Assum. &amp; Calc.)'!$G25&lt;='Shortcut Lookup 2'!BG$60),INDEX('Expenses (Assum. &amp; Calc.)'!$J$23:$J$37,ROWS($C$23:$C25),1),0))))))))</f>
        <v>2060.6019999999999</v>
      </c>
      <c r="BQ25" s="472">
        <f>HLOOKUP('Shortcut Lookup 2'!BH$59,'Expenses (Assum. &amp; Calc.)'!$P$22:$T$37,ROWS($C$23:$C25)+1,0)*IF(AND('Expenses (Assum. &amp; Calc.)'!$I25="One time",'Expenses (Assum. &amp; Calc.)'!$G25='Shortcut Lookup 2'!BH$60),INDEX('Expenses (Assum. &amp; Calc.)'!$J$23:$J$37,ROWS($C$23:$C25),1),IF(AND('Expenses (Assum. &amp; Calc.)'!$I25="Daily",'Expenses (Assum. &amp; Calc.)'!$H25&gt;='Shortcut Lookup 2'!BH$60,'Expenses (Assum. &amp; Calc.)'!$G25&lt;='Shortcut Lookup 2'!BH$60),INDEX('Expenses (Assum. &amp; Calc.)'!$J$23:$J$37,ROWS($C$23:$C25),1)*BQ$22,IF(AND('Expenses (Assum. &amp; Calc.)'!$I25="Weekly",'Expenses (Assum. &amp; Calc.)'!$H25&gt;='Shortcut Lookup 2'!BH$60,'Expenses (Assum. &amp; Calc.)'!$G25&lt;='Shortcut Lookup 2'!BH$60),INDEX('Expenses (Assum. &amp; Calc.)'!$J$23:$J$37,ROWS($C$23:$C25),1)*4,IF(AND('Expenses (Assum. &amp; Calc.)'!$I25="Bi-Weekly",'Expenses (Assum. &amp; Calc.)'!$H25&gt;='Shortcut Lookup 2'!BH$60,'Expenses (Assum. &amp; Calc.)'!$G25&lt;='Shortcut Lookup 2'!BH$60),INDEX('Expenses (Assum. &amp; Calc.)'!$J$23:$J$37,ROWS($C$23:$C25),1)*2,IF(AND('Expenses (Assum. &amp; Calc.)'!$I25="Monthly",'Expenses (Assum. &amp; Calc.)'!$H25&gt;='Shortcut Lookup 2'!BH$60,'Expenses (Assum. &amp; Calc.)'!$G25&lt;='Shortcut Lookup 2'!BH$60),INDEX('Expenses (Assum. &amp; Calc.)'!$J$23:$J$37,ROWS($C$23:$C25),1),IF(AND('Expenses (Assum. &amp; Calc.)'!$I25="Quarterly",IFERROR(MOD(MONTH('Expenses (Assum. &amp; Calc.)'!$G25),3),0)=MOD(MONTH('Shortcut Lookup 2'!BH$60),3),'Expenses (Assum. &amp; Calc.)'!$H25&gt;='Shortcut Lookup 2'!BH$60,'Expenses (Assum. &amp; Calc.)'!$G25&lt;='Shortcut Lookup 2'!BH$60),INDEX('Expenses (Assum. &amp; Calc.)'!$J$23:$J$37,ROWS($C$23:$C25),1),IF(AND('Expenses (Assum. &amp; Calc.)'!$I25="Semi-Annually",IFERROR(MOD(MONTH('Expenses (Assum. &amp; Calc.)'!$G25),6),0)=MOD(MONTH('Shortcut Lookup 2'!BH$60),6),'Expenses (Assum. &amp; Calc.)'!$H25&gt;='Shortcut Lookup 2'!BH$60,'Expenses (Assum. &amp; Calc.)'!$G25&lt;='Shortcut Lookup 2'!BH$60),INDEX('Expenses (Assum. &amp; Calc.)'!$J$23:$J$37,ROWS($C$23:$C25),1),IF(AND('Expenses (Assum. &amp; Calc.)'!$I25="Yearly",IFERROR(MOD(MONTH('Expenses (Assum. &amp; Calc.)'!$G25),12),0)=MOD(MONTH('Shortcut Lookup 2'!BH$60),12),'Expenses (Assum. &amp; Calc.)'!$H25&gt;='Shortcut Lookup 2'!BH$60,'Expenses (Assum. &amp; Calc.)'!$G25&lt;='Shortcut Lookup 2'!BH$60),INDEX('Expenses (Assum. &amp; Calc.)'!$J$23:$J$37,ROWS($C$23:$C25),1),0))))))))</f>
        <v>2081.20802</v>
      </c>
      <c r="BR25" s="472">
        <f>HLOOKUP('Shortcut Lookup 2'!BI$59,'Expenses (Assum. &amp; Calc.)'!$P$22:$T$37,ROWS($C$23:$C25)+1,0)*IF(AND('Expenses (Assum. &amp; Calc.)'!$I25="One time",'Expenses (Assum. &amp; Calc.)'!$G25='Shortcut Lookup 2'!BI$60),INDEX('Expenses (Assum. &amp; Calc.)'!$J$23:$J$37,ROWS($C$23:$C25),1),IF(AND('Expenses (Assum. &amp; Calc.)'!$I25="Daily",'Expenses (Assum. &amp; Calc.)'!$H25&gt;='Shortcut Lookup 2'!BI$60,'Expenses (Assum. &amp; Calc.)'!$G25&lt;='Shortcut Lookup 2'!BI$60),INDEX('Expenses (Assum. &amp; Calc.)'!$J$23:$J$37,ROWS($C$23:$C25),1)*BR$22,IF(AND('Expenses (Assum. &amp; Calc.)'!$I25="Weekly",'Expenses (Assum. &amp; Calc.)'!$H25&gt;='Shortcut Lookup 2'!BI$60,'Expenses (Assum. &amp; Calc.)'!$G25&lt;='Shortcut Lookup 2'!BI$60),INDEX('Expenses (Assum. &amp; Calc.)'!$J$23:$J$37,ROWS($C$23:$C25),1)*4,IF(AND('Expenses (Assum. &amp; Calc.)'!$I25="Bi-Weekly",'Expenses (Assum. &amp; Calc.)'!$H25&gt;='Shortcut Lookup 2'!BI$60,'Expenses (Assum. &amp; Calc.)'!$G25&lt;='Shortcut Lookup 2'!BI$60),INDEX('Expenses (Assum. &amp; Calc.)'!$J$23:$J$37,ROWS($C$23:$C25),1)*2,IF(AND('Expenses (Assum. &amp; Calc.)'!$I25="Monthly",'Expenses (Assum. &amp; Calc.)'!$H25&gt;='Shortcut Lookup 2'!BI$60,'Expenses (Assum. &amp; Calc.)'!$G25&lt;='Shortcut Lookup 2'!BI$60),INDEX('Expenses (Assum. &amp; Calc.)'!$J$23:$J$37,ROWS($C$23:$C25),1),IF(AND('Expenses (Assum. &amp; Calc.)'!$I25="Quarterly",IFERROR(MOD(MONTH('Expenses (Assum. &amp; Calc.)'!$G25),3),0)=MOD(MONTH('Shortcut Lookup 2'!BI$60),3),'Expenses (Assum. &amp; Calc.)'!$H25&gt;='Shortcut Lookup 2'!BI$60,'Expenses (Assum. &amp; Calc.)'!$G25&lt;='Shortcut Lookup 2'!BI$60),INDEX('Expenses (Assum. &amp; Calc.)'!$J$23:$J$37,ROWS($C$23:$C25),1),IF(AND('Expenses (Assum. &amp; Calc.)'!$I25="Semi-Annually",IFERROR(MOD(MONTH('Expenses (Assum. &amp; Calc.)'!$G25),6),0)=MOD(MONTH('Shortcut Lookup 2'!BI$60),6),'Expenses (Assum. &amp; Calc.)'!$H25&gt;='Shortcut Lookup 2'!BI$60,'Expenses (Assum. &amp; Calc.)'!$G25&lt;='Shortcut Lookup 2'!BI$60),INDEX('Expenses (Assum. &amp; Calc.)'!$J$23:$J$37,ROWS($C$23:$C25),1),IF(AND('Expenses (Assum. &amp; Calc.)'!$I25="Yearly",IFERROR(MOD(MONTH('Expenses (Assum. &amp; Calc.)'!$G25),12),0)=MOD(MONTH('Shortcut Lookup 2'!BI$60),12),'Expenses (Assum. &amp; Calc.)'!$H25&gt;='Shortcut Lookup 2'!BI$60,'Expenses (Assum. &amp; Calc.)'!$G25&lt;='Shortcut Lookup 2'!BI$60),INDEX('Expenses (Assum. &amp; Calc.)'!$J$23:$J$37,ROWS($C$23:$C25),1),0))))))))</f>
        <v>2081.20802</v>
      </c>
      <c r="BS25" s="472">
        <f>HLOOKUP('Shortcut Lookup 2'!BJ$59,'Expenses (Assum. &amp; Calc.)'!$P$22:$T$37,ROWS($C$23:$C25)+1,0)*IF(AND('Expenses (Assum. &amp; Calc.)'!$I25="One time",'Expenses (Assum. &amp; Calc.)'!$G25='Shortcut Lookup 2'!BJ$60),INDEX('Expenses (Assum. &amp; Calc.)'!$J$23:$J$37,ROWS($C$23:$C25),1),IF(AND('Expenses (Assum. &amp; Calc.)'!$I25="Daily",'Expenses (Assum. &amp; Calc.)'!$H25&gt;='Shortcut Lookup 2'!BJ$60,'Expenses (Assum. &amp; Calc.)'!$G25&lt;='Shortcut Lookup 2'!BJ$60),INDEX('Expenses (Assum. &amp; Calc.)'!$J$23:$J$37,ROWS($C$23:$C25),1)*BS$22,IF(AND('Expenses (Assum. &amp; Calc.)'!$I25="Weekly",'Expenses (Assum. &amp; Calc.)'!$H25&gt;='Shortcut Lookup 2'!BJ$60,'Expenses (Assum. &amp; Calc.)'!$G25&lt;='Shortcut Lookup 2'!BJ$60),INDEX('Expenses (Assum. &amp; Calc.)'!$J$23:$J$37,ROWS($C$23:$C25),1)*4,IF(AND('Expenses (Assum. &amp; Calc.)'!$I25="Bi-Weekly",'Expenses (Assum. &amp; Calc.)'!$H25&gt;='Shortcut Lookup 2'!BJ$60,'Expenses (Assum. &amp; Calc.)'!$G25&lt;='Shortcut Lookup 2'!BJ$60),INDEX('Expenses (Assum. &amp; Calc.)'!$J$23:$J$37,ROWS($C$23:$C25),1)*2,IF(AND('Expenses (Assum. &amp; Calc.)'!$I25="Monthly",'Expenses (Assum. &amp; Calc.)'!$H25&gt;='Shortcut Lookup 2'!BJ$60,'Expenses (Assum. &amp; Calc.)'!$G25&lt;='Shortcut Lookup 2'!BJ$60),INDEX('Expenses (Assum. &amp; Calc.)'!$J$23:$J$37,ROWS($C$23:$C25),1),IF(AND('Expenses (Assum. &amp; Calc.)'!$I25="Quarterly",IFERROR(MOD(MONTH('Expenses (Assum. &amp; Calc.)'!$G25),3),0)=MOD(MONTH('Shortcut Lookup 2'!BJ$60),3),'Expenses (Assum. &amp; Calc.)'!$H25&gt;='Shortcut Lookup 2'!BJ$60,'Expenses (Assum. &amp; Calc.)'!$G25&lt;='Shortcut Lookup 2'!BJ$60),INDEX('Expenses (Assum. &amp; Calc.)'!$J$23:$J$37,ROWS($C$23:$C25),1),IF(AND('Expenses (Assum. &amp; Calc.)'!$I25="Semi-Annually",IFERROR(MOD(MONTH('Expenses (Assum. &amp; Calc.)'!$G25),6),0)=MOD(MONTH('Shortcut Lookup 2'!BJ$60),6),'Expenses (Assum. &amp; Calc.)'!$H25&gt;='Shortcut Lookup 2'!BJ$60,'Expenses (Assum. &amp; Calc.)'!$G25&lt;='Shortcut Lookup 2'!BJ$60),INDEX('Expenses (Assum. &amp; Calc.)'!$J$23:$J$37,ROWS($C$23:$C25),1),IF(AND('Expenses (Assum. &amp; Calc.)'!$I25="Yearly",IFERROR(MOD(MONTH('Expenses (Assum. &amp; Calc.)'!$G25),12),0)=MOD(MONTH('Shortcut Lookup 2'!BJ$60),12),'Expenses (Assum. &amp; Calc.)'!$H25&gt;='Shortcut Lookup 2'!BJ$60,'Expenses (Assum. &amp; Calc.)'!$G25&lt;='Shortcut Lookup 2'!BJ$60),INDEX('Expenses (Assum. &amp; Calc.)'!$J$23:$J$37,ROWS($C$23:$C25),1),0))))))))</f>
        <v>2081.20802</v>
      </c>
      <c r="BT25" s="472">
        <f>HLOOKUP('Shortcut Lookup 2'!BK$59,'Expenses (Assum. &amp; Calc.)'!$P$22:$T$37,ROWS($C$23:$C25)+1,0)*IF(AND('Expenses (Assum. &amp; Calc.)'!$I25="One time",'Expenses (Assum. &amp; Calc.)'!$G25='Shortcut Lookup 2'!BK$60),INDEX('Expenses (Assum. &amp; Calc.)'!$J$23:$J$37,ROWS($C$23:$C25),1),IF(AND('Expenses (Assum. &amp; Calc.)'!$I25="Daily",'Expenses (Assum. &amp; Calc.)'!$H25&gt;='Shortcut Lookup 2'!BK$60,'Expenses (Assum. &amp; Calc.)'!$G25&lt;='Shortcut Lookup 2'!BK$60),INDEX('Expenses (Assum. &amp; Calc.)'!$J$23:$J$37,ROWS($C$23:$C25),1)*BT$22,IF(AND('Expenses (Assum. &amp; Calc.)'!$I25="Weekly",'Expenses (Assum. &amp; Calc.)'!$H25&gt;='Shortcut Lookup 2'!BK$60,'Expenses (Assum. &amp; Calc.)'!$G25&lt;='Shortcut Lookup 2'!BK$60),INDEX('Expenses (Assum. &amp; Calc.)'!$J$23:$J$37,ROWS($C$23:$C25),1)*4,IF(AND('Expenses (Assum. &amp; Calc.)'!$I25="Bi-Weekly",'Expenses (Assum. &amp; Calc.)'!$H25&gt;='Shortcut Lookup 2'!BK$60,'Expenses (Assum. &amp; Calc.)'!$G25&lt;='Shortcut Lookup 2'!BK$60),INDEX('Expenses (Assum. &amp; Calc.)'!$J$23:$J$37,ROWS($C$23:$C25),1)*2,IF(AND('Expenses (Assum. &amp; Calc.)'!$I25="Monthly",'Expenses (Assum. &amp; Calc.)'!$H25&gt;='Shortcut Lookup 2'!BK$60,'Expenses (Assum. &amp; Calc.)'!$G25&lt;='Shortcut Lookup 2'!BK$60),INDEX('Expenses (Assum. &amp; Calc.)'!$J$23:$J$37,ROWS($C$23:$C25),1),IF(AND('Expenses (Assum. &amp; Calc.)'!$I25="Quarterly",IFERROR(MOD(MONTH('Expenses (Assum. &amp; Calc.)'!$G25),3),0)=MOD(MONTH('Shortcut Lookup 2'!BK$60),3),'Expenses (Assum. &amp; Calc.)'!$H25&gt;='Shortcut Lookup 2'!BK$60,'Expenses (Assum. &amp; Calc.)'!$G25&lt;='Shortcut Lookup 2'!BK$60),INDEX('Expenses (Assum. &amp; Calc.)'!$J$23:$J$37,ROWS($C$23:$C25),1),IF(AND('Expenses (Assum. &amp; Calc.)'!$I25="Semi-Annually",IFERROR(MOD(MONTH('Expenses (Assum. &amp; Calc.)'!$G25),6),0)=MOD(MONTH('Shortcut Lookup 2'!BK$60),6),'Expenses (Assum. &amp; Calc.)'!$H25&gt;='Shortcut Lookup 2'!BK$60,'Expenses (Assum. &amp; Calc.)'!$G25&lt;='Shortcut Lookup 2'!BK$60),INDEX('Expenses (Assum. &amp; Calc.)'!$J$23:$J$37,ROWS($C$23:$C25),1),IF(AND('Expenses (Assum. &amp; Calc.)'!$I25="Yearly",IFERROR(MOD(MONTH('Expenses (Assum. &amp; Calc.)'!$G25),12),0)=MOD(MONTH('Shortcut Lookup 2'!BK$60),12),'Expenses (Assum. &amp; Calc.)'!$H25&gt;='Shortcut Lookup 2'!BK$60,'Expenses (Assum. &amp; Calc.)'!$G25&lt;='Shortcut Lookup 2'!BK$60),INDEX('Expenses (Assum. &amp; Calc.)'!$J$23:$J$37,ROWS($C$23:$C25),1),0))))))))</f>
        <v>2081.20802</v>
      </c>
      <c r="BU25" s="472">
        <f>HLOOKUP('Shortcut Lookup 2'!BL$59,'Expenses (Assum. &amp; Calc.)'!$P$22:$T$37,ROWS($C$23:$C25)+1,0)*IF(AND('Expenses (Assum. &amp; Calc.)'!$I25="One time",'Expenses (Assum. &amp; Calc.)'!$G25='Shortcut Lookup 2'!BL$60),INDEX('Expenses (Assum. &amp; Calc.)'!$J$23:$J$37,ROWS($C$23:$C25),1),IF(AND('Expenses (Assum. &amp; Calc.)'!$I25="Daily",'Expenses (Assum. &amp; Calc.)'!$H25&gt;='Shortcut Lookup 2'!BL$60,'Expenses (Assum. &amp; Calc.)'!$G25&lt;='Shortcut Lookup 2'!BL$60),INDEX('Expenses (Assum. &amp; Calc.)'!$J$23:$J$37,ROWS($C$23:$C25),1)*BU$22,IF(AND('Expenses (Assum. &amp; Calc.)'!$I25="Weekly",'Expenses (Assum. &amp; Calc.)'!$H25&gt;='Shortcut Lookup 2'!BL$60,'Expenses (Assum. &amp; Calc.)'!$G25&lt;='Shortcut Lookup 2'!BL$60),INDEX('Expenses (Assum. &amp; Calc.)'!$J$23:$J$37,ROWS($C$23:$C25),1)*4,IF(AND('Expenses (Assum. &amp; Calc.)'!$I25="Bi-Weekly",'Expenses (Assum. &amp; Calc.)'!$H25&gt;='Shortcut Lookup 2'!BL$60,'Expenses (Assum. &amp; Calc.)'!$G25&lt;='Shortcut Lookup 2'!BL$60),INDEX('Expenses (Assum. &amp; Calc.)'!$J$23:$J$37,ROWS($C$23:$C25),1)*2,IF(AND('Expenses (Assum. &amp; Calc.)'!$I25="Monthly",'Expenses (Assum. &amp; Calc.)'!$H25&gt;='Shortcut Lookup 2'!BL$60,'Expenses (Assum. &amp; Calc.)'!$G25&lt;='Shortcut Lookup 2'!BL$60),INDEX('Expenses (Assum. &amp; Calc.)'!$J$23:$J$37,ROWS($C$23:$C25),1),IF(AND('Expenses (Assum. &amp; Calc.)'!$I25="Quarterly",IFERROR(MOD(MONTH('Expenses (Assum. &amp; Calc.)'!$G25),3),0)=MOD(MONTH('Shortcut Lookup 2'!BL$60),3),'Expenses (Assum. &amp; Calc.)'!$H25&gt;='Shortcut Lookup 2'!BL$60,'Expenses (Assum. &amp; Calc.)'!$G25&lt;='Shortcut Lookup 2'!BL$60),INDEX('Expenses (Assum. &amp; Calc.)'!$J$23:$J$37,ROWS($C$23:$C25),1),IF(AND('Expenses (Assum. &amp; Calc.)'!$I25="Semi-Annually",IFERROR(MOD(MONTH('Expenses (Assum. &amp; Calc.)'!$G25),6),0)=MOD(MONTH('Shortcut Lookup 2'!BL$60),6),'Expenses (Assum. &amp; Calc.)'!$H25&gt;='Shortcut Lookup 2'!BL$60,'Expenses (Assum. &amp; Calc.)'!$G25&lt;='Shortcut Lookup 2'!BL$60),INDEX('Expenses (Assum. &amp; Calc.)'!$J$23:$J$37,ROWS($C$23:$C25),1),IF(AND('Expenses (Assum. &amp; Calc.)'!$I25="Yearly",IFERROR(MOD(MONTH('Expenses (Assum. &amp; Calc.)'!$G25),12),0)=MOD(MONTH('Shortcut Lookup 2'!BL$60),12),'Expenses (Assum. &amp; Calc.)'!$H25&gt;='Shortcut Lookup 2'!BL$60,'Expenses (Assum. &amp; Calc.)'!$G25&lt;='Shortcut Lookup 2'!BL$60),INDEX('Expenses (Assum. &amp; Calc.)'!$J$23:$J$37,ROWS($C$23:$C25),1),0))))))))</f>
        <v>2081.20802</v>
      </c>
      <c r="BV25" s="472">
        <f>HLOOKUP('Shortcut Lookup 2'!BM$59,'Expenses (Assum. &amp; Calc.)'!$P$22:$T$37,ROWS($C$23:$C25)+1,0)*IF(AND('Expenses (Assum. &amp; Calc.)'!$I25="One time",'Expenses (Assum. &amp; Calc.)'!$G25='Shortcut Lookup 2'!BM$60),INDEX('Expenses (Assum. &amp; Calc.)'!$J$23:$J$37,ROWS($C$23:$C25),1),IF(AND('Expenses (Assum. &amp; Calc.)'!$I25="Daily",'Expenses (Assum. &amp; Calc.)'!$H25&gt;='Shortcut Lookup 2'!BM$60,'Expenses (Assum. &amp; Calc.)'!$G25&lt;='Shortcut Lookup 2'!BM$60),INDEX('Expenses (Assum. &amp; Calc.)'!$J$23:$J$37,ROWS($C$23:$C25),1)*BV$22,IF(AND('Expenses (Assum. &amp; Calc.)'!$I25="Weekly",'Expenses (Assum. &amp; Calc.)'!$H25&gt;='Shortcut Lookup 2'!BM$60,'Expenses (Assum. &amp; Calc.)'!$G25&lt;='Shortcut Lookup 2'!BM$60),INDEX('Expenses (Assum. &amp; Calc.)'!$J$23:$J$37,ROWS($C$23:$C25),1)*4,IF(AND('Expenses (Assum. &amp; Calc.)'!$I25="Bi-Weekly",'Expenses (Assum. &amp; Calc.)'!$H25&gt;='Shortcut Lookup 2'!BM$60,'Expenses (Assum. &amp; Calc.)'!$G25&lt;='Shortcut Lookup 2'!BM$60),INDEX('Expenses (Assum. &amp; Calc.)'!$J$23:$J$37,ROWS($C$23:$C25),1)*2,IF(AND('Expenses (Assum. &amp; Calc.)'!$I25="Monthly",'Expenses (Assum. &amp; Calc.)'!$H25&gt;='Shortcut Lookup 2'!BM$60,'Expenses (Assum. &amp; Calc.)'!$G25&lt;='Shortcut Lookup 2'!BM$60),INDEX('Expenses (Assum. &amp; Calc.)'!$J$23:$J$37,ROWS($C$23:$C25),1),IF(AND('Expenses (Assum. &amp; Calc.)'!$I25="Quarterly",IFERROR(MOD(MONTH('Expenses (Assum. &amp; Calc.)'!$G25),3),0)=MOD(MONTH('Shortcut Lookup 2'!BM$60),3),'Expenses (Assum. &amp; Calc.)'!$H25&gt;='Shortcut Lookup 2'!BM$60,'Expenses (Assum. &amp; Calc.)'!$G25&lt;='Shortcut Lookup 2'!BM$60),INDEX('Expenses (Assum. &amp; Calc.)'!$J$23:$J$37,ROWS($C$23:$C25),1),IF(AND('Expenses (Assum. &amp; Calc.)'!$I25="Semi-Annually",IFERROR(MOD(MONTH('Expenses (Assum. &amp; Calc.)'!$G25),6),0)=MOD(MONTH('Shortcut Lookup 2'!BM$60),6),'Expenses (Assum. &amp; Calc.)'!$H25&gt;='Shortcut Lookup 2'!BM$60,'Expenses (Assum. &amp; Calc.)'!$G25&lt;='Shortcut Lookup 2'!BM$60),INDEX('Expenses (Assum. &amp; Calc.)'!$J$23:$J$37,ROWS($C$23:$C25),1),IF(AND('Expenses (Assum. &amp; Calc.)'!$I25="Yearly",IFERROR(MOD(MONTH('Expenses (Assum. &amp; Calc.)'!$G25),12),0)=MOD(MONTH('Shortcut Lookup 2'!BM$60),12),'Expenses (Assum. &amp; Calc.)'!$H25&gt;='Shortcut Lookup 2'!BM$60,'Expenses (Assum. &amp; Calc.)'!$G25&lt;='Shortcut Lookup 2'!BM$60),INDEX('Expenses (Assum. &amp; Calc.)'!$J$23:$J$37,ROWS($C$23:$C25),1),0))))))))</f>
        <v>2081.20802</v>
      </c>
      <c r="BW25" s="472">
        <f>HLOOKUP('Shortcut Lookup 2'!BN$59,'Expenses (Assum. &amp; Calc.)'!$P$22:$T$37,ROWS($C$23:$C25)+1,0)*IF(AND('Expenses (Assum. &amp; Calc.)'!$I25="One time",'Expenses (Assum. &amp; Calc.)'!$G25='Shortcut Lookup 2'!BN$60),INDEX('Expenses (Assum. &amp; Calc.)'!$J$23:$J$37,ROWS($C$23:$C25),1),IF(AND('Expenses (Assum. &amp; Calc.)'!$I25="Daily",'Expenses (Assum. &amp; Calc.)'!$H25&gt;='Shortcut Lookup 2'!BN$60,'Expenses (Assum. &amp; Calc.)'!$G25&lt;='Shortcut Lookup 2'!BN$60),INDEX('Expenses (Assum. &amp; Calc.)'!$J$23:$J$37,ROWS($C$23:$C25),1)*BW$22,IF(AND('Expenses (Assum. &amp; Calc.)'!$I25="Weekly",'Expenses (Assum. &amp; Calc.)'!$H25&gt;='Shortcut Lookup 2'!BN$60,'Expenses (Assum. &amp; Calc.)'!$G25&lt;='Shortcut Lookup 2'!BN$60),INDEX('Expenses (Assum. &amp; Calc.)'!$J$23:$J$37,ROWS($C$23:$C25),1)*4,IF(AND('Expenses (Assum. &amp; Calc.)'!$I25="Bi-Weekly",'Expenses (Assum. &amp; Calc.)'!$H25&gt;='Shortcut Lookup 2'!BN$60,'Expenses (Assum. &amp; Calc.)'!$G25&lt;='Shortcut Lookup 2'!BN$60),INDEX('Expenses (Assum. &amp; Calc.)'!$J$23:$J$37,ROWS($C$23:$C25),1)*2,IF(AND('Expenses (Assum. &amp; Calc.)'!$I25="Monthly",'Expenses (Assum. &amp; Calc.)'!$H25&gt;='Shortcut Lookup 2'!BN$60,'Expenses (Assum. &amp; Calc.)'!$G25&lt;='Shortcut Lookup 2'!BN$60),INDEX('Expenses (Assum. &amp; Calc.)'!$J$23:$J$37,ROWS($C$23:$C25),1),IF(AND('Expenses (Assum. &amp; Calc.)'!$I25="Quarterly",IFERROR(MOD(MONTH('Expenses (Assum. &amp; Calc.)'!$G25),3),0)=MOD(MONTH('Shortcut Lookup 2'!BN$60),3),'Expenses (Assum. &amp; Calc.)'!$H25&gt;='Shortcut Lookup 2'!BN$60,'Expenses (Assum. &amp; Calc.)'!$G25&lt;='Shortcut Lookup 2'!BN$60),INDEX('Expenses (Assum. &amp; Calc.)'!$J$23:$J$37,ROWS($C$23:$C25),1),IF(AND('Expenses (Assum. &amp; Calc.)'!$I25="Semi-Annually",IFERROR(MOD(MONTH('Expenses (Assum. &amp; Calc.)'!$G25),6),0)=MOD(MONTH('Shortcut Lookup 2'!BN$60),6),'Expenses (Assum. &amp; Calc.)'!$H25&gt;='Shortcut Lookup 2'!BN$60,'Expenses (Assum. &amp; Calc.)'!$G25&lt;='Shortcut Lookup 2'!BN$60),INDEX('Expenses (Assum. &amp; Calc.)'!$J$23:$J$37,ROWS($C$23:$C25),1),IF(AND('Expenses (Assum. &amp; Calc.)'!$I25="Yearly",IFERROR(MOD(MONTH('Expenses (Assum. &amp; Calc.)'!$G25),12),0)=MOD(MONTH('Shortcut Lookup 2'!BN$60),12),'Expenses (Assum. &amp; Calc.)'!$H25&gt;='Shortcut Lookup 2'!BN$60,'Expenses (Assum. &amp; Calc.)'!$G25&lt;='Shortcut Lookup 2'!BN$60),INDEX('Expenses (Assum. &amp; Calc.)'!$J$23:$J$37,ROWS($C$23:$C25),1),0))))))))</f>
        <v>2081.20802</v>
      </c>
      <c r="BX25" s="472">
        <f>HLOOKUP('Shortcut Lookup 2'!BO$59,'Expenses (Assum. &amp; Calc.)'!$P$22:$T$37,ROWS($C$23:$C25)+1,0)*IF(AND('Expenses (Assum. &amp; Calc.)'!$I25="One time",'Expenses (Assum. &amp; Calc.)'!$G25='Shortcut Lookup 2'!BO$60),INDEX('Expenses (Assum. &amp; Calc.)'!$J$23:$J$37,ROWS($C$23:$C25),1),IF(AND('Expenses (Assum. &amp; Calc.)'!$I25="Daily",'Expenses (Assum. &amp; Calc.)'!$H25&gt;='Shortcut Lookup 2'!BO$60,'Expenses (Assum. &amp; Calc.)'!$G25&lt;='Shortcut Lookup 2'!BO$60),INDEX('Expenses (Assum. &amp; Calc.)'!$J$23:$J$37,ROWS($C$23:$C25),1)*BX$22,IF(AND('Expenses (Assum. &amp; Calc.)'!$I25="Weekly",'Expenses (Assum. &amp; Calc.)'!$H25&gt;='Shortcut Lookup 2'!BO$60,'Expenses (Assum. &amp; Calc.)'!$G25&lt;='Shortcut Lookup 2'!BO$60),INDEX('Expenses (Assum. &amp; Calc.)'!$J$23:$J$37,ROWS($C$23:$C25),1)*4,IF(AND('Expenses (Assum. &amp; Calc.)'!$I25="Bi-Weekly",'Expenses (Assum. &amp; Calc.)'!$H25&gt;='Shortcut Lookup 2'!BO$60,'Expenses (Assum. &amp; Calc.)'!$G25&lt;='Shortcut Lookup 2'!BO$60),INDEX('Expenses (Assum. &amp; Calc.)'!$J$23:$J$37,ROWS($C$23:$C25),1)*2,IF(AND('Expenses (Assum. &amp; Calc.)'!$I25="Monthly",'Expenses (Assum. &amp; Calc.)'!$H25&gt;='Shortcut Lookup 2'!BO$60,'Expenses (Assum. &amp; Calc.)'!$G25&lt;='Shortcut Lookup 2'!BO$60),INDEX('Expenses (Assum. &amp; Calc.)'!$J$23:$J$37,ROWS($C$23:$C25),1),IF(AND('Expenses (Assum. &amp; Calc.)'!$I25="Quarterly",IFERROR(MOD(MONTH('Expenses (Assum. &amp; Calc.)'!$G25),3),0)=MOD(MONTH('Shortcut Lookup 2'!BO$60),3),'Expenses (Assum. &amp; Calc.)'!$H25&gt;='Shortcut Lookup 2'!BO$60,'Expenses (Assum. &amp; Calc.)'!$G25&lt;='Shortcut Lookup 2'!BO$60),INDEX('Expenses (Assum. &amp; Calc.)'!$J$23:$J$37,ROWS($C$23:$C25),1),IF(AND('Expenses (Assum. &amp; Calc.)'!$I25="Semi-Annually",IFERROR(MOD(MONTH('Expenses (Assum. &amp; Calc.)'!$G25),6),0)=MOD(MONTH('Shortcut Lookup 2'!BO$60),6),'Expenses (Assum. &amp; Calc.)'!$H25&gt;='Shortcut Lookup 2'!BO$60,'Expenses (Assum. &amp; Calc.)'!$G25&lt;='Shortcut Lookup 2'!BO$60),INDEX('Expenses (Assum. &amp; Calc.)'!$J$23:$J$37,ROWS($C$23:$C25),1),IF(AND('Expenses (Assum. &amp; Calc.)'!$I25="Yearly",IFERROR(MOD(MONTH('Expenses (Assum. &amp; Calc.)'!$G25),12),0)=MOD(MONTH('Shortcut Lookup 2'!BO$60),12),'Expenses (Assum. &amp; Calc.)'!$H25&gt;='Shortcut Lookup 2'!BO$60,'Expenses (Assum. &amp; Calc.)'!$G25&lt;='Shortcut Lookup 2'!BO$60),INDEX('Expenses (Assum. &amp; Calc.)'!$J$23:$J$37,ROWS($C$23:$C25),1),0))))))))</f>
        <v>2081.20802</v>
      </c>
      <c r="BY25" s="472">
        <f>HLOOKUP('Shortcut Lookup 2'!BP$59,'Expenses (Assum. &amp; Calc.)'!$P$22:$T$37,ROWS($C$23:$C25)+1,0)*IF(AND('Expenses (Assum. &amp; Calc.)'!$I25="One time",'Expenses (Assum. &amp; Calc.)'!$G25='Shortcut Lookup 2'!BP$60),INDEX('Expenses (Assum. &amp; Calc.)'!$J$23:$J$37,ROWS($C$23:$C25),1),IF(AND('Expenses (Assum. &amp; Calc.)'!$I25="Daily",'Expenses (Assum. &amp; Calc.)'!$H25&gt;='Shortcut Lookup 2'!BP$60,'Expenses (Assum. &amp; Calc.)'!$G25&lt;='Shortcut Lookup 2'!BP$60),INDEX('Expenses (Assum. &amp; Calc.)'!$J$23:$J$37,ROWS($C$23:$C25),1)*BY$22,IF(AND('Expenses (Assum. &amp; Calc.)'!$I25="Weekly",'Expenses (Assum. &amp; Calc.)'!$H25&gt;='Shortcut Lookup 2'!BP$60,'Expenses (Assum. &amp; Calc.)'!$G25&lt;='Shortcut Lookup 2'!BP$60),INDEX('Expenses (Assum. &amp; Calc.)'!$J$23:$J$37,ROWS($C$23:$C25),1)*4,IF(AND('Expenses (Assum. &amp; Calc.)'!$I25="Bi-Weekly",'Expenses (Assum. &amp; Calc.)'!$H25&gt;='Shortcut Lookup 2'!BP$60,'Expenses (Assum. &amp; Calc.)'!$G25&lt;='Shortcut Lookup 2'!BP$60),INDEX('Expenses (Assum. &amp; Calc.)'!$J$23:$J$37,ROWS($C$23:$C25),1)*2,IF(AND('Expenses (Assum. &amp; Calc.)'!$I25="Monthly",'Expenses (Assum. &amp; Calc.)'!$H25&gt;='Shortcut Lookup 2'!BP$60,'Expenses (Assum. &amp; Calc.)'!$G25&lt;='Shortcut Lookup 2'!BP$60),INDEX('Expenses (Assum. &amp; Calc.)'!$J$23:$J$37,ROWS($C$23:$C25),1),IF(AND('Expenses (Assum. &amp; Calc.)'!$I25="Quarterly",IFERROR(MOD(MONTH('Expenses (Assum. &amp; Calc.)'!$G25),3),0)=MOD(MONTH('Shortcut Lookup 2'!BP$60),3),'Expenses (Assum. &amp; Calc.)'!$H25&gt;='Shortcut Lookup 2'!BP$60,'Expenses (Assum. &amp; Calc.)'!$G25&lt;='Shortcut Lookup 2'!BP$60),INDEX('Expenses (Assum. &amp; Calc.)'!$J$23:$J$37,ROWS($C$23:$C25),1),IF(AND('Expenses (Assum. &amp; Calc.)'!$I25="Semi-Annually",IFERROR(MOD(MONTH('Expenses (Assum. &amp; Calc.)'!$G25),6),0)=MOD(MONTH('Shortcut Lookup 2'!BP$60),6),'Expenses (Assum. &amp; Calc.)'!$H25&gt;='Shortcut Lookup 2'!BP$60,'Expenses (Assum. &amp; Calc.)'!$G25&lt;='Shortcut Lookup 2'!BP$60),INDEX('Expenses (Assum. &amp; Calc.)'!$J$23:$J$37,ROWS($C$23:$C25),1),IF(AND('Expenses (Assum. &amp; Calc.)'!$I25="Yearly",IFERROR(MOD(MONTH('Expenses (Assum. &amp; Calc.)'!$G25),12),0)=MOD(MONTH('Shortcut Lookup 2'!BP$60),12),'Expenses (Assum. &amp; Calc.)'!$H25&gt;='Shortcut Lookup 2'!BP$60,'Expenses (Assum. &amp; Calc.)'!$G25&lt;='Shortcut Lookup 2'!BP$60),INDEX('Expenses (Assum. &amp; Calc.)'!$J$23:$J$37,ROWS($C$23:$C25),1),0))))))))</f>
        <v>2081.20802</v>
      </c>
      <c r="BZ25" s="472">
        <f>HLOOKUP('Shortcut Lookup 2'!BQ$59,'Expenses (Assum. &amp; Calc.)'!$P$22:$T$37,ROWS($C$23:$C25)+1,0)*IF(AND('Expenses (Assum. &amp; Calc.)'!$I25="One time",'Expenses (Assum. &amp; Calc.)'!$G25='Shortcut Lookup 2'!BQ$60),INDEX('Expenses (Assum. &amp; Calc.)'!$J$23:$J$37,ROWS($C$23:$C25),1),IF(AND('Expenses (Assum. &amp; Calc.)'!$I25="Daily",'Expenses (Assum. &amp; Calc.)'!$H25&gt;='Shortcut Lookup 2'!BQ$60,'Expenses (Assum. &amp; Calc.)'!$G25&lt;='Shortcut Lookup 2'!BQ$60),INDEX('Expenses (Assum. &amp; Calc.)'!$J$23:$J$37,ROWS($C$23:$C25),1)*BZ$22,IF(AND('Expenses (Assum. &amp; Calc.)'!$I25="Weekly",'Expenses (Assum. &amp; Calc.)'!$H25&gt;='Shortcut Lookup 2'!BQ$60,'Expenses (Assum. &amp; Calc.)'!$G25&lt;='Shortcut Lookup 2'!BQ$60),INDEX('Expenses (Assum. &amp; Calc.)'!$J$23:$J$37,ROWS($C$23:$C25),1)*4,IF(AND('Expenses (Assum. &amp; Calc.)'!$I25="Bi-Weekly",'Expenses (Assum. &amp; Calc.)'!$H25&gt;='Shortcut Lookup 2'!BQ$60,'Expenses (Assum. &amp; Calc.)'!$G25&lt;='Shortcut Lookup 2'!BQ$60),INDEX('Expenses (Assum. &amp; Calc.)'!$J$23:$J$37,ROWS($C$23:$C25),1)*2,IF(AND('Expenses (Assum. &amp; Calc.)'!$I25="Monthly",'Expenses (Assum. &amp; Calc.)'!$H25&gt;='Shortcut Lookup 2'!BQ$60,'Expenses (Assum. &amp; Calc.)'!$G25&lt;='Shortcut Lookup 2'!BQ$60),INDEX('Expenses (Assum. &amp; Calc.)'!$J$23:$J$37,ROWS($C$23:$C25),1),IF(AND('Expenses (Assum. &amp; Calc.)'!$I25="Quarterly",IFERROR(MOD(MONTH('Expenses (Assum. &amp; Calc.)'!$G25),3),0)=MOD(MONTH('Shortcut Lookup 2'!BQ$60),3),'Expenses (Assum. &amp; Calc.)'!$H25&gt;='Shortcut Lookup 2'!BQ$60,'Expenses (Assum. &amp; Calc.)'!$G25&lt;='Shortcut Lookup 2'!BQ$60),INDEX('Expenses (Assum. &amp; Calc.)'!$J$23:$J$37,ROWS($C$23:$C25),1),IF(AND('Expenses (Assum. &amp; Calc.)'!$I25="Semi-Annually",IFERROR(MOD(MONTH('Expenses (Assum. &amp; Calc.)'!$G25),6),0)=MOD(MONTH('Shortcut Lookup 2'!BQ$60),6),'Expenses (Assum. &amp; Calc.)'!$H25&gt;='Shortcut Lookup 2'!BQ$60,'Expenses (Assum. &amp; Calc.)'!$G25&lt;='Shortcut Lookup 2'!BQ$60),INDEX('Expenses (Assum. &amp; Calc.)'!$J$23:$J$37,ROWS($C$23:$C25),1),IF(AND('Expenses (Assum. &amp; Calc.)'!$I25="Yearly",IFERROR(MOD(MONTH('Expenses (Assum. &amp; Calc.)'!$G25),12),0)=MOD(MONTH('Shortcut Lookup 2'!BQ$60),12),'Expenses (Assum. &amp; Calc.)'!$H25&gt;='Shortcut Lookup 2'!BQ$60,'Expenses (Assum. &amp; Calc.)'!$G25&lt;='Shortcut Lookup 2'!BQ$60),INDEX('Expenses (Assum. &amp; Calc.)'!$J$23:$J$37,ROWS($C$23:$C25),1),0))))))))</f>
        <v>2081.20802</v>
      </c>
      <c r="CA25" s="472">
        <f>HLOOKUP('Shortcut Lookup 2'!BR$59,'Expenses (Assum. &amp; Calc.)'!$P$22:$T$37,ROWS($C$23:$C25)+1,0)*IF(AND('Expenses (Assum. &amp; Calc.)'!$I25="One time",'Expenses (Assum. &amp; Calc.)'!$G25='Shortcut Lookup 2'!BR$60),INDEX('Expenses (Assum. &amp; Calc.)'!$J$23:$J$37,ROWS($C$23:$C25),1),IF(AND('Expenses (Assum. &amp; Calc.)'!$I25="Daily",'Expenses (Assum. &amp; Calc.)'!$H25&gt;='Shortcut Lookup 2'!BR$60,'Expenses (Assum. &amp; Calc.)'!$G25&lt;='Shortcut Lookup 2'!BR$60),INDEX('Expenses (Assum. &amp; Calc.)'!$J$23:$J$37,ROWS($C$23:$C25),1)*CA$22,IF(AND('Expenses (Assum. &amp; Calc.)'!$I25="Weekly",'Expenses (Assum. &amp; Calc.)'!$H25&gt;='Shortcut Lookup 2'!BR$60,'Expenses (Assum. &amp; Calc.)'!$G25&lt;='Shortcut Lookup 2'!BR$60),INDEX('Expenses (Assum. &amp; Calc.)'!$J$23:$J$37,ROWS($C$23:$C25),1)*4,IF(AND('Expenses (Assum. &amp; Calc.)'!$I25="Bi-Weekly",'Expenses (Assum. &amp; Calc.)'!$H25&gt;='Shortcut Lookup 2'!BR$60,'Expenses (Assum. &amp; Calc.)'!$G25&lt;='Shortcut Lookup 2'!BR$60),INDEX('Expenses (Assum. &amp; Calc.)'!$J$23:$J$37,ROWS($C$23:$C25),1)*2,IF(AND('Expenses (Assum. &amp; Calc.)'!$I25="Monthly",'Expenses (Assum. &amp; Calc.)'!$H25&gt;='Shortcut Lookup 2'!BR$60,'Expenses (Assum. &amp; Calc.)'!$G25&lt;='Shortcut Lookup 2'!BR$60),INDEX('Expenses (Assum. &amp; Calc.)'!$J$23:$J$37,ROWS($C$23:$C25),1),IF(AND('Expenses (Assum. &amp; Calc.)'!$I25="Quarterly",IFERROR(MOD(MONTH('Expenses (Assum. &amp; Calc.)'!$G25),3),0)=MOD(MONTH('Shortcut Lookup 2'!BR$60),3),'Expenses (Assum. &amp; Calc.)'!$H25&gt;='Shortcut Lookup 2'!BR$60,'Expenses (Assum. &amp; Calc.)'!$G25&lt;='Shortcut Lookup 2'!BR$60),INDEX('Expenses (Assum. &amp; Calc.)'!$J$23:$J$37,ROWS($C$23:$C25),1),IF(AND('Expenses (Assum. &amp; Calc.)'!$I25="Semi-Annually",IFERROR(MOD(MONTH('Expenses (Assum. &amp; Calc.)'!$G25),6),0)=MOD(MONTH('Shortcut Lookup 2'!BR$60),6),'Expenses (Assum. &amp; Calc.)'!$H25&gt;='Shortcut Lookup 2'!BR$60,'Expenses (Assum. &amp; Calc.)'!$G25&lt;='Shortcut Lookup 2'!BR$60),INDEX('Expenses (Assum. &amp; Calc.)'!$J$23:$J$37,ROWS($C$23:$C25),1),IF(AND('Expenses (Assum. &amp; Calc.)'!$I25="Yearly",IFERROR(MOD(MONTH('Expenses (Assum. &amp; Calc.)'!$G25),12),0)=MOD(MONTH('Shortcut Lookup 2'!BR$60),12),'Expenses (Assum. &amp; Calc.)'!$H25&gt;='Shortcut Lookup 2'!BR$60,'Expenses (Assum. &amp; Calc.)'!$G25&lt;='Shortcut Lookup 2'!BR$60),INDEX('Expenses (Assum. &amp; Calc.)'!$J$23:$J$37,ROWS($C$23:$C25),1),0))))))))</f>
        <v>2081.20802</v>
      </c>
      <c r="CB25" s="472">
        <f>HLOOKUP('Shortcut Lookup 2'!BS$59,'Expenses (Assum. &amp; Calc.)'!$P$22:$T$37,ROWS($C$23:$C25)+1,0)*IF(AND('Expenses (Assum. &amp; Calc.)'!$I25="One time",'Expenses (Assum. &amp; Calc.)'!$G25='Shortcut Lookup 2'!BS$60),INDEX('Expenses (Assum. &amp; Calc.)'!$J$23:$J$37,ROWS($C$23:$C25),1),IF(AND('Expenses (Assum. &amp; Calc.)'!$I25="Daily",'Expenses (Assum. &amp; Calc.)'!$H25&gt;='Shortcut Lookup 2'!BS$60,'Expenses (Assum. &amp; Calc.)'!$G25&lt;='Shortcut Lookup 2'!BS$60),INDEX('Expenses (Assum. &amp; Calc.)'!$J$23:$J$37,ROWS($C$23:$C25),1)*CB$22,IF(AND('Expenses (Assum. &amp; Calc.)'!$I25="Weekly",'Expenses (Assum. &amp; Calc.)'!$H25&gt;='Shortcut Lookup 2'!BS$60,'Expenses (Assum. &amp; Calc.)'!$G25&lt;='Shortcut Lookup 2'!BS$60),INDEX('Expenses (Assum. &amp; Calc.)'!$J$23:$J$37,ROWS($C$23:$C25),1)*4,IF(AND('Expenses (Assum. &amp; Calc.)'!$I25="Bi-Weekly",'Expenses (Assum. &amp; Calc.)'!$H25&gt;='Shortcut Lookup 2'!BS$60,'Expenses (Assum. &amp; Calc.)'!$G25&lt;='Shortcut Lookup 2'!BS$60),INDEX('Expenses (Assum. &amp; Calc.)'!$J$23:$J$37,ROWS($C$23:$C25),1)*2,IF(AND('Expenses (Assum. &amp; Calc.)'!$I25="Monthly",'Expenses (Assum. &amp; Calc.)'!$H25&gt;='Shortcut Lookup 2'!BS$60,'Expenses (Assum. &amp; Calc.)'!$G25&lt;='Shortcut Lookup 2'!BS$60),INDEX('Expenses (Assum. &amp; Calc.)'!$J$23:$J$37,ROWS($C$23:$C25),1),IF(AND('Expenses (Assum. &amp; Calc.)'!$I25="Quarterly",IFERROR(MOD(MONTH('Expenses (Assum. &amp; Calc.)'!$G25),3),0)=MOD(MONTH('Shortcut Lookup 2'!BS$60),3),'Expenses (Assum. &amp; Calc.)'!$H25&gt;='Shortcut Lookup 2'!BS$60,'Expenses (Assum. &amp; Calc.)'!$G25&lt;='Shortcut Lookup 2'!BS$60),INDEX('Expenses (Assum. &amp; Calc.)'!$J$23:$J$37,ROWS($C$23:$C25),1),IF(AND('Expenses (Assum. &amp; Calc.)'!$I25="Semi-Annually",IFERROR(MOD(MONTH('Expenses (Assum. &amp; Calc.)'!$G25),6),0)=MOD(MONTH('Shortcut Lookup 2'!BS$60),6),'Expenses (Assum. &amp; Calc.)'!$H25&gt;='Shortcut Lookup 2'!BS$60,'Expenses (Assum. &amp; Calc.)'!$G25&lt;='Shortcut Lookup 2'!BS$60),INDEX('Expenses (Assum. &amp; Calc.)'!$J$23:$J$37,ROWS($C$23:$C25),1),IF(AND('Expenses (Assum. &amp; Calc.)'!$I25="Yearly",IFERROR(MOD(MONTH('Expenses (Assum. &amp; Calc.)'!$G25),12),0)=MOD(MONTH('Shortcut Lookup 2'!BS$60),12),'Expenses (Assum. &amp; Calc.)'!$H25&gt;='Shortcut Lookup 2'!BS$60,'Expenses (Assum. &amp; Calc.)'!$G25&lt;='Shortcut Lookup 2'!BS$60),INDEX('Expenses (Assum. &amp; Calc.)'!$J$23:$J$37,ROWS($C$23:$C25),1),0))))))))</f>
        <v>2081.20802</v>
      </c>
    </row>
    <row r="26" spans="1:80" ht="14.4" thickBot="1" x14ac:dyDescent="0.35">
      <c r="C26" s="898" t="s">
        <v>169</v>
      </c>
      <c r="D26" s="906"/>
      <c r="E26" s="906"/>
      <c r="F26" s="907"/>
      <c r="G26" s="434">
        <f>'Shortcut Lookup 2'!L$84</f>
        <v>45688</v>
      </c>
      <c r="H26" s="434">
        <f>'Shortcut Lookup 2'!BS$84</f>
        <v>47483</v>
      </c>
      <c r="I26" s="462" t="s">
        <v>166</v>
      </c>
      <c r="J26" s="463">
        <v>4000</v>
      </c>
      <c r="K26" s="473"/>
      <c r="L26" s="465">
        <v>0.01</v>
      </c>
      <c r="M26" s="466">
        <v>0.01</v>
      </c>
      <c r="N26" s="466">
        <v>0.01</v>
      </c>
      <c r="O26" s="467">
        <v>0.01</v>
      </c>
      <c r="P26" s="474">
        <v>1</v>
      </c>
      <c r="Q26" s="469">
        <f>1+'Expenses (Assum. &amp; Calc.)'!L26</f>
        <v>1.01</v>
      </c>
      <c r="R26" s="470">
        <f>Q26*(1+'Expenses (Assum. &amp; Calc.)'!M26)</f>
        <v>1.0201</v>
      </c>
      <c r="S26" s="470">
        <f>R26*(1+'Expenses (Assum. &amp; Calc.)'!N26)</f>
        <v>1.0303009999999999</v>
      </c>
      <c r="T26" s="471">
        <f>S26*(1+'Expenses (Assum. &amp; Calc.)'!O26)</f>
        <v>1.04060401</v>
      </c>
      <c r="U26" s="472">
        <f>HLOOKUP('Shortcut Lookup 2'!L$59,'Expenses (Assum. &amp; Calc.)'!$P$22:$T$37,ROWS($C$23:$C26)+1,0)*IF(AND('Expenses (Assum. &amp; Calc.)'!$I26="One time",'Expenses (Assum. &amp; Calc.)'!$G26='Shortcut Lookup 2'!L$60),INDEX('Expenses (Assum. &amp; Calc.)'!$J$23:$J$37,ROWS($C$23:$C26),1),IF(AND('Expenses (Assum. &amp; Calc.)'!$I26="Daily",'Expenses (Assum. &amp; Calc.)'!$H26&gt;='Shortcut Lookup 2'!L$60,'Expenses (Assum. &amp; Calc.)'!$G26&lt;='Shortcut Lookup 2'!L$60),INDEX('Expenses (Assum. &amp; Calc.)'!$J$23:$J$37,ROWS($C$23:$C26),1)*U$22,IF(AND('Expenses (Assum. &amp; Calc.)'!$I26="Weekly",'Expenses (Assum. &amp; Calc.)'!$H26&gt;='Shortcut Lookup 2'!L$60,'Expenses (Assum. &amp; Calc.)'!$G26&lt;='Shortcut Lookup 2'!L$60),INDEX('Expenses (Assum. &amp; Calc.)'!$J$23:$J$37,ROWS($C$23:$C26),1)*4,IF(AND('Expenses (Assum. &amp; Calc.)'!$I26="Bi-Weekly",'Expenses (Assum. &amp; Calc.)'!$H26&gt;='Shortcut Lookup 2'!L$60,'Expenses (Assum. &amp; Calc.)'!$G26&lt;='Shortcut Lookup 2'!L$60),INDEX('Expenses (Assum. &amp; Calc.)'!$J$23:$J$37,ROWS($C$23:$C26),1)*2,IF(AND('Expenses (Assum. &amp; Calc.)'!$I26="Monthly",'Expenses (Assum. &amp; Calc.)'!$H26&gt;='Shortcut Lookup 2'!L$60,'Expenses (Assum. &amp; Calc.)'!$G26&lt;='Shortcut Lookup 2'!L$60),INDEX('Expenses (Assum. &amp; Calc.)'!$J$23:$J$37,ROWS($C$23:$C26),1),IF(AND('Expenses (Assum. &amp; Calc.)'!$I26="Quarterly",IFERROR(MOD(MONTH('Expenses (Assum. &amp; Calc.)'!$G26),3),0)=MOD(MONTH('Shortcut Lookup 2'!L$60),3),'Expenses (Assum. &amp; Calc.)'!$H26&gt;='Shortcut Lookup 2'!L$60,'Expenses (Assum. &amp; Calc.)'!$G26&lt;='Shortcut Lookup 2'!L$60),INDEX('Expenses (Assum. &amp; Calc.)'!$J$23:$J$37,ROWS($C$23:$C26),1),IF(AND('Expenses (Assum. &amp; Calc.)'!$I26="Semi-Annually",IFERROR(MOD(MONTH('Expenses (Assum. &amp; Calc.)'!$G26),6),0)=MOD(MONTH('Shortcut Lookup 2'!L$60),6),'Expenses (Assum. &amp; Calc.)'!$H26&gt;='Shortcut Lookup 2'!L$60,'Expenses (Assum. &amp; Calc.)'!$G26&lt;='Shortcut Lookup 2'!L$60),INDEX('Expenses (Assum. &amp; Calc.)'!$J$23:$J$37,ROWS($C$23:$C26),1),IF(AND('Expenses (Assum. &amp; Calc.)'!$I26="Yearly",IFERROR(MOD(MONTH('Expenses (Assum. &amp; Calc.)'!$G26),12),0)=MOD(MONTH('Shortcut Lookup 2'!L$60),12),'Expenses (Assum. &amp; Calc.)'!$H26&gt;='Shortcut Lookup 2'!L$60,'Expenses (Assum. &amp; Calc.)'!$G26&lt;='Shortcut Lookup 2'!L$60),INDEX('Expenses (Assum. &amp; Calc.)'!$J$23:$J$37,ROWS($C$23:$C26),1),0))))))))</f>
        <v>4000</v>
      </c>
      <c r="V26" s="472">
        <f>HLOOKUP('Shortcut Lookup 2'!M$59,'Expenses (Assum. &amp; Calc.)'!$P$22:$T$37,ROWS($C$23:$C26)+1,0)*IF(AND('Expenses (Assum. &amp; Calc.)'!$I26="One time",'Expenses (Assum. &amp; Calc.)'!$G26='Shortcut Lookup 2'!M$60),INDEX('Expenses (Assum. &amp; Calc.)'!$J$23:$J$37,ROWS($C$23:$C26),1),IF(AND('Expenses (Assum. &amp; Calc.)'!$I26="Daily",'Expenses (Assum. &amp; Calc.)'!$H26&gt;='Shortcut Lookup 2'!M$60,'Expenses (Assum. &amp; Calc.)'!$G26&lt;='Shortcut Lookup 2'!M$60),INDEX('Expenses (Assum. &amp; Calc.)'!$J$23:$J$37,ROWS($C$23:$C26),1)*V$22,IF(AND('Expenses (Assum. &amp; Calc.)'!$I26="Weekly",'Expenses (Assum. &amp; Calc.)'!$H26&gt;='Shortcut Lookup 2'!M$60,'Expenses (Assum. &amp; Calc.)'!$G26&lt;='Shortcut Lookup 2'!M$60),INDEX('Expenses (Assum. &amp; Calc.)'!$J$23:$J$37,ROWS($C$23:$C26),1)*4,IF(AND('Expenses (Assum. &amp; Calc.)'!$I26="Bi-Weekly",'Expenses (Assum. &amp; Calc.)'!$H26&gt;='Shortcut Lookup 2'!M$60,'Expenses (Assum. &amp; Calc.)'!$G26&lt;='Shortcut Lookup 2'!M$60),INDEX('Expenses (Assum. &amp; Calc.)'!$J$23:$J$37,ROWS($C$23:$C26),1)*2,IF(AND('Expenses (Assum. &amp; Calc.)'!$I26="Monthly",'Expenses (Assum. &amp; Calc.)'!$H26&gt;='Shortcut Lookup 2'!M$60,'Expenses (Assum. &amp; Calc.)'!$G26&lt;='Shortcut Lookup 2'!M$60),INDEX('Expenses (Assum. &amp; Calc.)'!$J$23:$J$37,ROWS($C$23:$C26),1),IF(AND('Expenses (Assum. &amp; Calc.)'!$I26="Quarterly",IFERROR(MOD(MONTH('Expenses (Assum. &amp; Calc.)'!$G26),3),0)=MOD(MONTH('Shortcut Lookup 2'!M$60),3),'Expenses (Assum. &amp; Calc.)'!$H26&gt;='Shortcut Lookup 2'!M$60,'Expenses (Assum. &amp; Calc.)'!$G26&lt;='Shortcut Lookup 2'!M$60),INDEX('Expenses (Assum. &amp; Calc.)'!$J$23:$J$37,ROWS($C$23:$C26),1),IF(AND('Expenses (Assum. &amp; Calc.)'!$I26="Semi-Annually",IFERROR(MOD(MONTH('Expenses (Assum. &amp; Calc.)'!$G26),6),0)=MOD(MONTH('Shortcut Lookup 2'!M$60),6),'Expenses (Assum. &amp; Calc.)'!$H26&gt;='Shortcut Lookup 2'!M$60,'Expenses (Assum. &amp; Calc.)'!$G26&lt;='Shortcut Lookup 2'!M$60),INDEX('Expenses (Assum. &amp; Calc.)'!$J$23:$J$37,ROWS($C$23:$C26),1),IF(AND('Expenses (Assum. &amp; Calc.)'!$I26="Yearly",IFERROR(MOD(MONTH('Expenses (Assum. &amp; Calc.)'!$G26),12),0)=MOD(MONTH('Shortcut Lookup 2'!M$60),12),'Expenses (Assum. &amp; Calc.)'!$H26&gt;='Shortcut Lookup 2'!M$60,'Expenses (Assum. &amp; Calc.)'!$G26&lt;='Shortcut Lookup 2'!M$60),INDEX('Expenses (Assum. &amp; Calc.)'!$J$23:$J$37,ROWS($C$23:$C26),1),0))))))))</f>
        <v>4000</v>
      </c>
      <c r="W26" s="472">
        <f>HLOOKUP('Shortcut Lookup 2'!N$59,'Expenses (Assum. &amp; Calc.)'!$P$22:$T$37,ROWS($C$23:$C26)+1,0)*IF(AND('Expenses (Assum. &amp; Calc.)'!$I26="One time",'Expenses (Assum. &amp; Calc.)'!$G26='Shortcut Lookup 2'!N$60),INDEX('Expenses (Assum. &amp; Calc.)'!$J$23:$J$37,ROWS($C$23:$C26),1),IF(AND('Expenses (Assum. &amp; Calc.)'!$I26="Daily",'Expenses (Assum. &amp; Calc.)'!$H26&gt;='Shortcut Lookup 2'!N$60,'Expenses (Assum. &amp; Calc.)'!$G26&lt;='Shortcut Lookup 2'!N$60),INDEX('Expenses (Assum. &amp; Calc.)'!$J$23:$J$37,ROWS($C$23:$C26),1)*W$22,IF(AND('Expenses (Assum. &amp; Calc.)'!$I26="Weekly",'Expenses (Assum. &amp; Calc.)'!$H26&gt;='Shortcut Lookup 2'!N$60,'Expenses (Assum. &amp; Calc.)'!$G26&lt;='Shortcut Lookup 2'!N$60),INDEX('Expenses (Assum. &amp; Calc.)'!$J$23:$J$37,ROWS($C$23:$C26),1)*4,IF(AND('Expenses (Assum. &amp; Calc.)'!$I26="Bi-Weekly",'Expenses (Assum. &amp; Calc.)'!$H26&gt;='Shortcut Lookup 2'!N$60,'Expenses (Assum. &amp; Calc.)'!$G26&lt;='Shortcut Lookup 2'!N$60),INDEX('Expenses (Assum. &amp; Calc.)'!$J$23:$J$37,ROWS($C$23:$C26),1)*2,IF(AND('Expenses (Assum. &amp; Calc.)'!$I26="Monthly",'Expenses (Assum. &amp; Calc.)'!$H26&gt;='Shortcut Lookup 2'!N$60,'Expenses (Assum. &amp; Calc.)'!$G26&lt;='Shortcut Lookup 2'!N$60),INDEX('Expenses (Assum. &amp; Calc.)'!$J$23:$J$37,ROWS($C$23:$C26),1),IF(AND('Expenses (Assum. &amp; Calc.)'!$I26="Quarterly",IFERROR(MOD(MONTH('Expenses (Assum. &amp; Calc.)'!$G26),3),0)=MOD(MONTH('Shortcut Lookup 2'!N$60),3),'Expenses (Assum. &amp; Calc.)'!$H26&gt;='Shortcut Lookup 2'!N$60,'Expenses (Assum. &amp; Calc.)'!$G26&lt;='Shortcut Lookup 2'!N$60),INDEX('Expenses (Assum. &amp; Calc.)'!$J$23:$J$37,ROWS($C$23:$C26),1),IF(AND('Expenses (Assum. &amp; Calc.)'!$I26="Semi-Annually",IFERROR(MOD(MONTH('Expenses (Assum. &amp; Calc.)'!$G26),6),0)=MOD(MONTH('Shortcut Lookup 2'!N$60),6),'Expenses (Assum. &amp; Calc.)'!$H26&gt;='Shortcut Lookup 2'!N$60,'Expenses (Assum. &amp; Calc.)'!$G26&lt;='Shortcut Lookup 2'!N$60),INDEX('Expenses (Assum. &amp; Calc.)'!$J$23:$J$37,ROWS($C$23:$C26),1),IF(AND('Expenses (Assum. &amp; Calc.)'!$I26="Yearly",IFERROR(MOD(MONTH('Expenses (Assum. &amp; Calc.)'!$G26),12),0)=MOD(MONTH('Shortcut Lookup 2'!N$60),12),'Expenses (Assum. &amp; Calc.)'!$H26&gt;='Shortcut Lookup 2'!N$60,'Expenses (Assum. &amp; Calc.)'!$G26&lt;='Shortcut Lookup 2'!N$60),INDEX('Expenses (Assum. &amp; Calc.)'!$J$23:$J$37,ROWS($C$23:$C26),1),0))))))))</f>
        <v>4000</v>
      </c>
      <c r="X26" s="472">
        <f>HLOOKUP('Shortcut Lookup 2'!O$59,'Expenses (Assum. &amp; Calc.)'!$P$22:$T$37,ROWS($C$23:$C26)+1,0)*IF(AND('Expenses (Assum. &amp; Calc.)'!$I26="One time",'Expenses (Assum. &amp; Calc.)'!$G26='Shortcut Lookup 2'!O$60),INDEX('Expenses (Assum. &amp; Calc.)'!$J$23:$J$37,ROWS($C$23:$C26),1),IF(AND('Expenses (Assum. &amp; Calc.)'!$I26="Daily",'Expenses (Assum. &amp; Calc.)'!$H26&gt;='Shortcut Lookup 2'!O$60,'Expenses (Assum. &amp; Calc.)'!$G26&lt;='Shortcut Lookup 2'!O$60),INDEX('Expenses (Assum. &amp; Calc.)'!$J$23:$J$37,ROWS($C$23:$C26),1)*X$22,IF(AND('Expenses (Assum. &amp; Calc.)'!$I26="Weekly",'Expenses (Assum. &amp; Calc.)'!$H26&gt;='Shortcut Lookup 2'!O$60,'Expenses (Assum. &amp; Calc.)'!$G26&lt;='Shortcut Lookup 2'!O$60),INDEX('Expenses (Assum. &amp; Calc.)'!$J$23:$J$37,ROWS($C$23:$C26),1)*4,IF(AND('Expenses (Assum. &amp; Calc.)'!$I26="Bi-Weekly",'Expenses (Assum. &amp; Calc.)'!$H26&gt;='Shortcut Lookup 2'!O$60,'Expenses (Assum. &amp; Calc.)'!$G26&lt;='Shortcut Lookup 2'!O$60),INDEX('Expenses (Assum. &amp; Calc.)'!$J$23:$J$37,ROWS($C$23:$C26),1)*2,IF(AND('Expenses (Assum. &amp; Calc.)'!$I26="Monthly",'Expenses (Assum. &amp; Calc.)'!$H26&gt;='Shortcut Lookup 2'!O$60,'Expenses (Assum. &amp; Calc.)'!$G26&lt;='Shortcut Lookup 2'!O$60),INDEX('Expenses (Assum. &amp; Calc.)'!$J$23:$J$37,ROWS($C$23:$C26),1),IF(AND('Expenses (Assum. &amp; Calc.)'!$I26="Quarterly",IFERROR(MOD(MONTH('Expenses (Assum. &amp; Calc.)'!$G26),3),0)=MOD(MONTH('Shortcut Lookup 2'!O$60),3),'Expenses (Assum. &amp; Calc.)'!$H26&gt;='Shortcut Lookup 2'!O$60,'Expenses (Assum. &amp; Calc.)'!$G26&lt;='Shortcut Lookup 2'!O$60),INDEX('Expenses (Assum. &amp; Calc.)'!$J$23:$J$37,ROWS($C$23:$C26),1),IF(AND('Expenses (Assum. &amp; Calc.)'!$I26="Semi-Annually",IFERROR(MOD(MONTH('Expenses (Assum. &amp; Calc.)'!$G26),6),0)=MOD(MONTH('Shortcut Lookup 2'!O$60),6),'Expenses (Assum. &amp; Calc.)'!$H26&gt;='Shortcut Lookup 2'!O$60,'Expenses (Assum. &amp; Calc.)'!$G26&lt;='Shortcut Lookup 2'!O$60),INDEX('Expenses (Assum. &amp; Calc.)'!$J$23:$J$37,ROWS($C$23:$C26),1),IF(AND('Expenses (Assum. &amp; Calc.)'!$I26="Yearly",IFERROR(MOD(MONTH('Expenses (Assum. &amp; Calc.)'!$G26),12),0)=MOD(MONTH('Shortcut Lookup 2'!O$60),12),'Expenses (Assum. &amp; Calc.)'!$H26&gt;='Shortcut Lookup 2'!O$60,'Expenses (Assum. &amp; Calc.)'!$G26&lt;='Shortcut Lookup 2'!O$60),INDEX('Expenses (Assum. &amp; Calc.)'!$J$23:$J$37,ROWS($C$23:$C26),1),0))))))))</f>
        <v>4000</v>
      </c>
      <c r="Y26" s="472">
        <f>HLOOKUP('Shortcut Lookup 2'!P$59,'Expenses (Assum. &amp; Calc.)'!$P$22:$T$37,ROWS($C$23:$C26)+1,0)*IF(AND('Expenses (Assum. &amp; Calc.)'!$I26="One time",'Expenses (Assum. &amp; Calc.)'!$G26='Shortcut Lookup 2'!P$60),INDEX('Expenses (Assum. &amp; Calc.)'!$J$23:$J$37,ROWS($C$23:$C26),1),IF(AND('Expenses (Assum. &amp; Calc.)'!$I26="Daily",'Expenses (Assum. &amp; Calc.)'!$H26&gt;='Shortcut Lookup 2'!P$60,'Expenses (Assum. &amp; Calc.)'!$G26&lt;='Shortcut Lookup 2'!P$60),INDEX('Expenses (Assum. &amp; Calc.)'!$J$23:$J$37,ROWS($C$23:$C26),1)*Y$22,IF(AND('Expenses (Assum. &amp; Calc.)'!$I26="Weekly",'Expenses (Assum. &amp; Calc.)'!$H26&gt;='Shortcut Lookup 2'!P$60,'Expenses (Assum. &amp; Calc.)'!$G26&lt;='Shortcut Lookup 2'!P$60),INDEX('Expenses (Assum. &amp; Calc.)'!$J$23:$J$37,ROWS($C$23:$C26),1)*4,IF(AND('Expenses (Assum. &amp; Calc.)'!$I26="Bi-Weekly",'Expenses (Assum. &amp; Calc.)'!$H26&gt;='Shortcut Lookup 2'!P$60,'Expenses (Assum. &amp; Calc.)'!$G26&lt;='Shortcut Lookup 2'!P$60),INDEX('Expenses (Assum. &amp; Calc.)'!$J$23:$J$37,ROWS($C$23:$C26),1)*2,IF(AND('Expenses (Assum. &amp; Calc.)'!$I26="Monthly",'Expenses (Assum. &amp; Calc.)'!$H26&gt;='Shortcut Lookup 2'!P$60,'Expenses (Assum. &amp; Calc.)'!$G26&lt;='Shortcut Lookup 2'!P$60),INDEX('Expenses (Assum. &amp; Calc.)'!$J$23:$J$37,ROWS($C$23:$C26),1),IF(AND('Expenses (Assum. &amp; Calc.)'!$I26="Quarterly",IFERROR(MOD(MONTH('Expenses (Assum. &amp; Calc.)'!$G26),3),0)=MOD(MONTH('Shortcut Lookup 2'!P$60),3),'Expenses (Assum. &amp; Calc.)'!$H26&gt;='Shortcut Lookup 2'!P$60,'Expenses (Assum. &amp; Calc.)'!$G26&lt;='Shortcut Lookup 2'!P$60),INDEX('Expenses (Assum. &amp; Calc.)'!$J$23:$J$37,ROWS($C$23:$C26),1),IF(AND('Expenses (Assum. &amp; Calc.)'!$I26="Semi-Annually",IFERROR(MOD(MONTH('Expenses (Assum. &amp; Calc.)'!$G26),6),0)=MOD(MONTH('Shortcut Lookup 2'!P$60),6),'Expenses (Assum. &amp; Calc.)'!$H26&gt;='Shortcut Lookup 2'!P$60,'Expenses (Assum. &amp; Calc.)'!$G26&lt;='Shortcut Lookup 2'!P$60),INDEX('Expenses (Assum. &amp; Calc.)'!$J$23:$J$37,ROWS($C$23:$C26),1),IF(AND('Expenses (Assum. &amp; Calc.)'!$I26="Yearly",IFERROR(MOD(MONTH('Expenses (Assum. &amp; Calc.)'!$G26),12),0)=MOD(MONTH('Shortcut Lookup 2'!P$60),12),'Expenses (Assum. &amp; Calc.)'!$H26&gt;='Shortcut Lookup 2'!P$60,'Expenses (Assum. &amp; Calc.)'!$G26&lt;='Shortcut Lookup 2'!P$60),INDEX('Expenses (Assum. &amp; Calc.)'!$J$23:$J$37,ROWS($C$23:$C26),1),0))))))))</f>
        <v>4000</v>
      </c>
      <c r="Z26" s="472">
        <f>HLOOKUP('Shortcut Lookup 2'!Q$59,'Expenses (Assum. &amp; Calc.)'!$P$22:$T$37,ROWS($C$23:$C26)+1,0)*IF(AND('Expenses (Assum. &amp; Calc.)'!$I26="One time",'Expenses (Assum. &amp; Calc.)'!$G26='Shortcut Lookup 2'!Q$60),INDEX('Expenses (Assum. &amp; Calc.)'!$J$23:$J$37,ROWS($C$23:$C26),1),IF(AND('Expenses (Assum. &amp; Calc.)'!$I26="Daily",'Expenses (Assum. &amp; Calc.)'!$H26&gt;='Shortcut Lookup 2'!Q$60,'Expenses (Assum. &amp; Calc.)'!$G26&lt;='Shortcut Lookup 2'!Q$60),INDEX('Expenses (Assum. &amp; Calc.)'!$J$23:$J$37,ROWS($C$23:$C26),1)*Z$22,IF(AND('Expenses (Assum. &amp; Calc.)'!$I26="Weekly",'Expenses (Assum. &amp; Calc.)'!$H26&gt;='Shortcut Lookup 2'!Q$60,'Expenses (Assum. &amp; Calc.)'!$G26&lt;='Shortcut Lookup 2'!Q$60),INDEX('Expenses (Assum. &amp; Calc.)'!$J$23:$J$37,ROWS($C$23:$C26),1)*4,IF(AND('Expenses (Assum. &amp; Calc.)'!$I26="Bi-Weekly",'Expenses (Assum. &amp; Calc.)'!$H26&gt;='Shortcut Lookup 2'!Q$60,'Expenses (Assum. &amp; Calc.)'!$G26&lt;='Shortcut Lookup 2'!Q$60),INDEX('Expenses (Assum. &amp; Calc.)'!$J$23:$J$37,ROWS($C$23:$C26),1)*2,IF(AND('Expenses (Assum. &amp; Calc.)'!$I26="Monthly",'Expenses (Assum. &amp; Calc.)'!$H26&gt;='Shortcut Lookup 2'!Q$60,'Expenses (Assum. &amp; Calc.)'!$G26&lt;='Shortcut Lookup 2'!Q$60),INDEX('Expenses (Assum. &amp; Calc.)'!$J$23:$J$37,ROWS($C$23:$C26),1),IF(AND('Expenses (Assum. &amp; Calc.)'!$I26="Quarterly",IFERROR(MOD(MONTH('Expenses (Assum. &amp; Calc.)'!$G26),3),0)=MOD(MONTH('Shortcut Lookup 2'!Q$60),3),'Expenses (Assum. &amp; Calc.)'!$H26&gt;='Shortcut Lookup 2'!Q$60,'Expenses (Assum. &amp; Calc.)'!$G26&lt;='Shortcut Lookup 2'!Q$60),INDEX('Expenses (Assum. &amp; Calc.)'!$J$23:$J$37,ROWS($C$23:$C26),1),IF(AND('Expenses (Assum. &amp; Calc.)'!$I26="Semi-Annually",IFERROR(MOD(MONTH('Expenses (Assum. &amp; Calc.)'!$G26),6),0)=MOD(MONTH('Shortcut Lookup 2'!Q$60),6),'Expenses (Assum. &amp; Calc.)'!$H26&gt;='Shortcut Lookup 2'!Q$60,'Expenses (Assum. &amp; Calc.)'!$G26&lt;='Shortcut Lookup 2'!Q$60),INDEX('Expenses (Assum. &amp; Calc.)'!$J$23:$J$37,ROWS($C$23:$C26),1),IF(AND('Expenses (Assum. &amp; Calc.)'!$I26="Yearly",IFERROR(MOD(MONTH('Expenses (Assum. &amp; Calc.)'!$G26),12),0)=MOD(MONTH('Shortcut Lookup 2'!Q$60),12),'Expenses (Assum. &amp; Calc.)'!$H26&gt;='Shortcut Lookup 2'!Q$60,'Expenses (Assum. &amp; Calc.)'!$G26&lt;='Shortcut Lookup 2'!Q$60),INDEX('Expenses (Assum. &amp; Calc.)'!$J$23:$J$37,ROWS($C$23:$C26),1),0))))))))</f>
        <v>4000</v>
      </c>
      <c r="AA26" s="472">
        <f>HLOOKUP('Shortcut Lookup 2'!R$59,'Expenses (Assum. &amp; Calc.)'!$P$22:$T$37,ROWS($C$23:$C26)+1,0)*IF(AND('Expenses (Assum. &amp; Calc.)'!$I26="One time",'Expenses (Assum. &amp; Calc.)'!$G26='Shortcut Lookup 2'!R$60),INDEX('Expenses (Assum. &amp; Calc.)'!$J$23:$J$37,ROWS($C$23:$C26),1),IF(AND('Expenses (Assum. &amp; Calc.)'!$I26="Daily",'Expenses (Assum. &amp; Calc.)'!$H26&gt;='Shortcut Lookup 2'!R$60,'Expenses (Assum. &amp; Calc.)'!$G26&lt;='Shortcut Lookup 2'!R$60),INDEX('Expenses (Assum. &amp; Calc.)'!$J$23:$J$37,ROWS($C$23:$C26),1)*AA$22,IF(AND('Expenses (Assum. &amp; Calc.)'!$I26="Weekly",'Expenses (Assum. &amp; Calc.)'!$H26&gt;='Shortcut Lookup 2'!R$60,'Expenses (Assum. &amp; Calc.)'!$G26&lt;='Shortcut Lookup 2'!R$60),INDEX('Expenses (Assum. &amp; Calc.)'!$J$23:$J$37,ROWS($C$23:$C26),1)*4,IF(AND('Expenses (Assum. &amp; Calc.)'!$I26="Bi-Weekly",'Expenses (Assum. &amp; Calc.)'!$H26&gt;='Shortcut Lookup 2'!R$60,'Expenses (Assum. &amp; Calc.)'!$G26&lt;='Shortcut Lookup 2'!R$60),INDEX('Expenses (Assum. &amp; Calc.)'!$J$23:$J$37,ROWS($C$23:$C26),1)*2,IF(AND('Expenses (Assum. &amp; Calc.)'!$I26="Monthly",'Expenses (Assum. &amp; Calc.)'!$H26&gt;='Shortcut Lookup 2'!R$60,'Expenses (Assum. &amp; Calc.)'!$G26&lt;='Shortcut Lookup 2'!R$60),INDEX('Expenses (Assum. &amp; Calc.)'!$J$23:$J$37,ROWS($C$23:$C26),1),IF(AND('Expenses (Assum. &amp; Calc.)'!$I26="Quarterly",IFERROR(MOD(MONTH('Expenses (Assum. &amp; Calc.)'!$G26),3),0)=MOD(MONTH('Shortcut Lookup 2'!R$60),3),'Expenses (Assum. &amp; Calc.)'!$H26&gt;='Shortcut Lookup 2'!R$60,'Expenses (Assum. &amp; Calc.)'!$G26&lt;='Shortcut Lookup 2'!R$60),INDEX('Expenses (Assum. &amp; Calc.)'!$J$23:$J$37,ROWS($C$23:$C26),1),IF(AND('Expenses (Assum. &amp; Calc.)'!$I26="Semi-Annually",IFERROR(MOD(MONTH('Expenses (Assum. &amp; Calc.)'!$G26),6),0)=MOD(MONTH('Shortcut Lookup 2'!R$60),6),'Expenses (Assum. &amp; Calc.)'!$H26&gt;='Shortcut Lookup 2'!R$60,'Expenses (Assum. &amp; Calc.)'!$G26&lt;='Shortcut Lookup 2'!R$60),INDEX('Expenses (Assum. &amp; Calc.)'!$J$23:$J$37,ROWS($C$23:$C26),1),IF(AND('Expenses (Assum. &amp; Calc.)'!$I26="Yearly",IFERROR(MOD(MONTH('Expenses (Assum. &amp; Calc.)'!$G26),12),0)=MOD(MONTH('Shortcut Lookup 2'!R$60),12),'Expenses (Assum. &amp; Calc.)'!$H26&gt;='Shortcut Lookup 2'!R$60,'Expenses (Assum. &amp; Calc.)'!$G26&lt;='Shortcut Lookup 2'!R$60),INDEX('Expenses (Assum. &amp; Calc.)'!$J$23:$J$37,ROWS($C$23:$C26),1),0))))))))</f>
        <v>4000</v>
      </c>
      <c r="AB26" s="472">
        <f>HLOOKUP('Shortcut Lookup 2'!S$59,'Expenses (Assum. &amp; Calc.)'!$P$22:$T$37,ROWS($C$23:$C26)+1,0)*IF(AND('Expenses (Assum. &amp; Calc.)'!$I26="One time",'Expenses (Assum. &amp; Calc.)'!$G26='Shortcut Lookup 2'!S$60),INDEX('Expenses (Assum. &amp; Calc.)'!$J$23:$J$37,ROWS($C$23:$C26),1),IF(AND('Expenses (Assum. &amp; Calc.)'!$I26="Daily",'Expenses (Assum. &amp; Calc.)'!$H26&gt;='Shortcut Lookup 2'!S$60,'Expenses (Assum. &amp; Calc.)'!$G26&lt;='Shortcut Lookup 2'!S$60),INDEX('Expenses (Assum. &amp; Calc.)'!$J$23:$J$37,ROWS($C$23:$C26),1)*AB$22,IF(AND('Expenses (Assum. &amp; Calc.)'!$I26="Weekly",'Expenses (Assum. &amp; Calc.)'!$H26&gt;='Shortcut Lookup 2'!S$60,'Expenses (Assum. &amp; Calc.)'!$G26&lt;='Shortcut Lookup 2'!S$60),INDEX('Expenses (Assum. &amp; Calc.)'!$J$23:$J$37,ROWS($C$23:$C26),1)*4,IF(AND('Expenses (Assum. &amp; Calc.)'!$I26="Bi-Weekly",'Expenses (Assum. &amp; Calc.)'!$H26&gt;='Shortcut Lookup 2'!S$60,'Expenses (Assum. &amp; Calc.)'!$G26&lt;='Shortcut Lookup 2'!S$60),INDEX('Expenses (Assum. &amp; Calc.)'!$J$23:$J$37,ROWS($C$23:$C26),1)*2,IF(AND('Expenses (Assum. &amp; Calc.)'!$I26="Monthly",'Expenses (Assum. &amp; Calc.)'!$H26&gt;='Shortcut Lookup 2'!S$60,'Expenses (Assum. &amp; Calc.)'!$G26&lt;='Shortcut Lookup 2'!S$60),INDEX('Expenses (Assum. &amp; Calc.)'!$J$23:$J$37,ROWS($C$23:$C26),1),IF(AND('Expenses (Assum. &amp; Calc.)'!$I26="Quarterly",IFERROR(MOD(MONTH('Expenses (Assum. &amp; Calc.)'!$G26),3),0)=MOD(MONTH('Shortcut Lookup 2'!S$60),3),'Expenses (Assum. &amp; Calc.)'!$H26&gt;='Shortcut Lookup 2'!S$60,'Expenses (Assum. &amp; Calc.)'!$G26&lt;='Shortcut Lookup 2'!S$60),INDEX('Expenses (Assum. &amp; Calc.)'!$J$23:$J$37,ROWS($C$23:$C26),1),IF(AND('Expenses (Assum. &amp; Calc.)'!$I26="Semi-Annually",IFERROR(MOD(MONTH('Expenses (Assum. &amp; Calc.)'!$G26),6),0)=MOD(MONTH('Shortcut Lookup 2'!S$60),6),'Expenses (Assum. &amp; Calc.)'!$H26&gt;='Shortcut Lookup 2'!S$60,'Expenses (Assum. &amp; Calc.)'!$G26&lt;='Shortcut Lookup 2'!S$60),INDEX('Expenses (Assum. &amp; Calc.)'!$J$23:$J$37,ROWS($C$23:$C26),1),IF(AND('Expenses (Assum. &amp; Calc.)'!$I26="Yearly",IFERROR(MOD(MONTH('Expenses (Assum. &amp; Calc.)'!$G26),12),0)=MOD(MONTH('Shortcut Lookup 2'!S$60),12),'Expenses (Assum. &amp; Calc.)'!$H26&gt;='Shortcut Lookup 2'!S$60,'Expenses (Assum. &amp; Calc.)'!$G26&lt;='Shortcut Lookup 2'!S$60),INDEX('Expenses (Assum. &amp; Calc.)'!$J$23:$J$37,ROWS($C$23:$C26),1),0))))))))</f>
        <v>4000</v>
      </c>
      <c r="AC26" s="472">
        <f>HLOOKUP('Shortcut Lookup 2'!T$59,'Expenses (Assum. &amp; Calc.)'!$P$22:$T$37,ROWS($C$23:$C26)+1,0)*IF(AND('Expenses (Assum. &amp; Calc.)'!$I26="One time",'Expenses (Assum. &amp; Calc.)'!$G26='Shortcut Lookup 2'!T$60),INDEX('Expenses (Assum. &amp; Calc.)'!$J$23:$J$37,ROWS($C$23:$C26),1),IF(AND('Expenses (Assum. &amp; Calc.)'!$I26="Daily",'Expenses (Assum. &amp; Calc.)'!$H26&gt;='Shortcut Lookup 2'!T$60,'Expenses (Assum. &amp; Calc.)'!$G26&lt;='Shortcut Lookup 2'!T$60),INDEX('Expenses (Assum. &amp; Calc.)'!$J$23:$J$37,ROWS($C$23:$C26),1)*AC$22,IF(AND('Expenses (Assum. &amp; Calc.)'!$I26="Weekly",'Expenses (Assum. &amp; Calc.)'!$H26&gt;='Shortcut Lookup 2'!T$60,'Expenses (Assum. &amp; Calc.)'!$G26&lt;='Shortcut Lookup 2'!T$60),INDEX('Expenses (Assum. &amp; Calc.)'!$J$23:$J$37,ROWS($C$23:$C26),1)*4,IF(AND('Expenses (Assum. &amp; Calc.)'!$I26="Bi-Weekly",'Expenses (Assum. &amp; Calc.)'!$H26&gt;='Shortcut Lookup 2'!T$60,'Expenses (Assum. &amp; Calc.)'!$G26&lt;='Shortcut Lookup 2'!T$60),INDEX('Expenses (Assum. &amp; Calc.)'!$J$23:$J$37,ROWS($C$23:$C26),1)*2,IF(AND('Expenses (Assum. &amp; Calc.)'!$I26="Monthly",'Expenses (Assum. &amp; Calc.)'!$H26&gt;='Shortcut Lookup 2'!T$60,'Expenses (Assum. &amp; Calc.)'!$G26&lt;='Shortcut Lookup 2'!T$60),INDEX('Expenses (Assum. &amp; Calc.)'!$J$23:$J$37,ROWS($C$23:$C26),1),IF(AND('Expenses (Assum. &amp; Calc.)'!$I26="Quarterly",IFERROR(MOD(MONTH('Expenses (Assum. &amp; Calc.)'!$G26),3),0)=MOD(MONTH('Shortcut Lookup 2'!T$60),3),'Expenses (Assum. &amp; Calc.)'!$H26&gt;='Shortcut Lookup 2'!T$60,'Expenses (Assum. &amp; Calc.)'!$G26&lt;='Shortcut Lookup 2'!T$60),INDEX('Expenses (Assum. &amp; Calc.)'!$J$23:$J$37,ROWS($C$23:$C26),1),IF(AND('Expenses (Assum. &amp; Calc.)'!$I26="Semi-Annually",IFERROR(MOD(MONTH('Expenses (Assum. &amp; Calc.)'!$G26),6),0)=MOD(MONTH('Shortcut Lookup 2'!T$60),6),'Expenses (Assum. &amp; Calc.)'!$H26&gt;='Shortcut Lookup 2'!T$60,'Expenses (Assum. &amp; Calc.)'!$G26&lt;='Shortcut Lookup 2'!T$60),INDEX('Expenses (Assum. &amp; Calc.)'!$J$23:$J$37,ROWS($C$23:$C26),1),IF(AND('Expenses (Assum. &amp; Calc.)'!$I26="Yearly",IFERROR(MOD(MONTH('Expenses (Assum. &amp; Calc.)'!$G26),12),0)=MOD(MONTH('Shortcut Lookup 2'!T$60),12),'Expenses (Assum. &amp; Calc.)'!$H26&gt;='Shortcut Lookup 2'!T$60,'Expenses (Assum. &amp; Calc.)'!$G26&lt;='Shortcut Lookup 2'!T$60),INDEX('Expenses (Assum. &amp; Calc.)'!$J$23:$J$37,ROWS($C$23:$C26),1),0))))))))</f>
        <v>4000</v>
      </c>
      <c r="AD26" s="472">
        <f>HLOOKUP('Shortcut Lookup 2'!U$59,'Expenses (Assum. &amp; Calc.)'!$P$22:$T$37,ROWS($C$23:$C26)+1,0)*IF(AND('Expenses (Assum. &amp; Calc.)'!$I26="One time",'Expenses (Assum. &amp; Calc.)'!$G26='Shortcut Lookup 2'!U$60),INDEX('Expenses (Assum. &amp; Calc.)'!$J$23:$J$37,ROWS($C$23:$C26),1),IF(AND('Expenses (Assum. &amp; Calc.)'!$I26="Daily",'Expenses (Assum. &amp; Calc.)'!$H26&gt;='Shortcut Lookup 2'!U$60,'Expenses (Assum. &amp; Calc.)'!$G26&lt;='Shortcut Lookup 2'!U$60),INDEX('Expenses (Assum. &amp; Calc.)'!$J$23:$J$37,ROWS($C$23:$C26),1)*AD$22,IF(AND('Expenses (Assum. &amp; Calc.)'!$I26="Weekly",'Expenses (Assum. &amp; Calc.)'!$H26&gt;='Shortcut Lookup 2'!U$60,'Expenses (Assum. &amp; Calc.)'!$G26&lt;='Shortcut Lookup 2'!U$60),INDEX('Expenses (Assum. &amp; Calc.)'!$J$23:$J$37,ROWS($C$23:$C26),1)*4,IF(AND('Expenses (Assum. &amp; Calc.)'!$I26="Bi-Weekly",'Expenses (Assum. &amp; Calc.)'!$H26&gt;='Shortcut Lookup 2'!U$60,'Expenses (Assum. &amp; Calc.)'!$G26&lt;='Shortcut Lookup 2'!U$60),INDEX('Expenses (Assum. &amp; Calc.)'!$J$23:$J$37,ROWS($C$23:$C26),1)*2,IF(AND('Expenses (Assum. &amp; Calc.)'!$I26="Monthly",'Expenses (Assum. &amp; Calc.)'!$H26&gt;='Shortcut Lookup 2'!U$60,'Expenses (Assum. &amp; Calc.)'!$G26&lt;='Shortcut Lookup 2'!U$60),INDEX('Expenses (Assum. &amp; Calc.)'!$J$23:$J$37,ROWS($C$23:$C26),1),IF(AND('Expenses (Assum. &amp; Calc.)'!$I26="Quarterly",IFERROR(MOD(MONTH('Expenses (Assum. &amp; Calc.)'!$G26),3),0)=MOD(MONTH('Shortcut Lookup 2'!U$60),3),'Expenses (Assum. &amp; Calc.)'!$H26&gt;='Shortcut Lookup 2'!U$60,'Expenses (Assum. &amp; Calc.)'!$G26&lt;='Shortcut Lookup 2'!U$60),INDEX('Expenses (Assum. &amp; Calc.)'!$J$23:$J$37,ROWS($C$23:$C26),1),IF(AND('Expenses (Assum. &amp; Calc.)'!$I26="Semi-Annually",IFERROR(MOD(MONTH('Expenses (Assum. &amp; Calc.)'!$G26),6),0)=MOD(MONTH('Shortcut Lookup 2'!U$60),6),'Expenses (Assum. &amp; Calc.)'!$H26&gt;='Shortcut Lookup 2'!U$60,'Expenses (Assum. &amp; Calc.)'!$G26&lt;='Shortcut Lookup 2'!U$60),INDEX('Expenses (Assum. &amp; Calc.)'!$J$23:$J$37,ROWS($C$23:$C26),1),IF(AND('Expenses (Assum. &amp; Calc.)'!$I26="Yearly",IFERROR(MOD(MONTH('Expenses (Assum. &amp; Calc.)'!$G26),12),0)=MOD(MONTH('Shortcut Lookup 2'!U$60),12),'Expenses (Assum. &amp; Calc.)'!$H26&gt;='Shortcut Lookup 2'!U$60,'Expenses (Assum. &amp; Calc.)'!$G26&lt;='Shortcut Lookup 2'!U$60),INDEX('Expenses (Assum. &amp; Calc.)'!$J$23:$J$37,ROWS($C$23:$C26),1),0))))))))</f>
        <v>4000</v>
      </c>
      <c r="AE26" s="472">
        <f>HLOOKUP('Shortcut Lookup 2'!V$59,'Expenses (Assum. &amp; Calc.)'!$P$22:$T$37,ROWS($C$23:$C26)+1,0)*IF(AND('Expenses (Assum. &amp; Calc.)'!$I26="One time",'Expenses (Assum. &amp; Calc.)'!$G26='Shortcut Lookup 2'!V$60),INDEX('Expenses (Assum. &amp; Calc.)'!$J$23:$J$37,ROWS($C$23:$C26),1),IF(AND('Expenses (Assum. &amp; Calc.)'!$I26="Daily",'Expenses (Assum. &amp; Calc.)'!$H26&gt;='Shortcut Lookup 2'!V$60,'Expenses (Assum. &amp; Calc.)'!$G26&lt;='Shortcut Lookup 2'!V$60),INDEX('Expenses (Assum. &amp; Calc.)'!$J$23:$J$37,ROWS($C$23:$C26),1)*AE$22,IF(AND('Expenses (Assum. &amp; Calc.)'!$I26="Weekly",'Expenses (Assum. &amp; Calc.)'!$H26&gt;='Shortcut Lookup 2'!V$60,'Expenses (Assum. &amp; Calc.)'!$G26&lt;='Shortcut Lookup 2'!V$60),INDEX('Expenses (Assum. &amp; Calc.)'!$J$23:$J$37,ROWS($C$23:$C26),1)*4,IF(AND('Expenses (Assum. &amp; Calc.)'!$I26="Bi-Weekly",'Expenses (Assum. &amp; Calc.)'!$H26&gt;='Shortcut Lookup 2'!V$60,'Expenses (Assum. &amp; Calc.)'!$G26&lt;='Shortcut Lookup 2'!V$60),INDEX('Expenses (Assum. &amp; Calc.)'!$J$23:$J$37,ROWS($C$23:$C26),1)*2,IF(AND('Expenses (Assum. &amp; Calc.)'!$I26="Monthly",'Expenses (Assum. &amp; Calc.)'!$H26&gt;='Shortcut Lookup 2'!V$60,'Expenses (Assum. &amp; Calc.)'!$G26&lt;='Shortcut Lookup 2'!V$60),INDEX('Expenses (Assum. &amp; Calc.)'!$J$23:$J$37,ROWS($C$23:$C26),1),IF(AND('Expenses (Assum. &amp; Calc.)'!$I26="Quarterly",IFERROR(MOD(MONTH('Expenses (Assum. &amp; Calc.)'!$G26),3),0)=MOD(MONTH('Shortcut Lookup 2'!V$60),3),'Expenses (Assum. &amp; Calc.)'!$H26&gt;='Shortcut Lookup 2'!V$60,'Expenses (Assum. &amp; Calc.)'!$G26&lt;='Shortcut Lookup 2'!V$60),INDEX('Expenses (Assum. &amp; Calc.)'!$J$23:$J$37,ROWS($C$23:$C26),1),IF(AND('Expenses (Assum. &amp; Calc.)'!$I26="Semi-Annually",IFERROR(MOD(MONTH('Expenses (Assum. &amp; Calc.)'!$G26),6),0)=MOD(MONTH('Shortcut Lookup 2'!V$60),6),'Expenses (Assum. &amp; Calc.)'!$H26&gt;='Shortcut Lookup 2'!V$60,'Expenses (Assum. &amp; Calc.)'!$G26&lt;='Shortcut Lookup 2'!V$60),INDEX('Expenses (Assum. &amp; Calc.)'!$J$23:$J$37,ROWS($C$23:$C26),1),IF(AND('Expenses (Assum. &amp; Calc.)'!$I26="Yearly",IFERROR(MOD(MONTH('Expenses (Assum. &amp; Calc.)'!$G26),12),0)=MOD(MONTH('Shortcut Lookup 2'!V$60),12),'Expenses (Assum. &amp; Calc.)'!$H26&gt;='Shortcut Lookup 2'!V$60,'Expenses (Assum. &amp; Calc.)'!$G26&lt;='Shortcut Lookup 2'!V$60),INDEX('Expenses (Assum. &amp; Calc.)'!$J$23:$J$37,ROWS($C$23:$C26),1),0))))))))</f>
        <v>4000</v>
      </c>
      <c r="AF26" s="472">
        <f>HLOOKUP('Shortcut Lookup 2'!W$59,'Expenses (Assum. &amp; Calc.)'!$P$22:$T$37,ROWS($C$23:$C26)+1,0)*IF(AND('Expenses (Assum. &amp; Calc.)'!$I26="One time",'Expenses (Assum. &amp; Calc.)'!$G26='Shortcut Lookup 2'!W$60),INDEX('Expenses (Assum. &amp; Calc.)'!$J$23:$J$37,ROWS($C$23:$C26),1),IF(AND('Expenses (Assum. &amp; Calc.)'!$I26="Daily",'Expenses (Assum. &amp; Calc.)'!$H26&gt;='Shortcut Lookup 2'!W$60,'Expenses (Assum. &amp; Calc.)'!$G26&lt;='Shortcut Lookup 2'!W$60),INDEX('Expenses (Assum. &amp; Calc.)'!$J$23:$J$37,ROWS($C$23:$C26),1)*AF$22,IF(AND('Expenses (Assum. &amp; Calc.)'!$I26="Weekly",'Expenses (Assum. &amp; Calc.)'!$H26&gt;='Shortcut Lookup 2'!W$60,'Expenses (Assum. &amp; Calc.)'!$G26&lt;='Shortcut Lookup 2'!W$60),INDEX('Expenses (Assum. &amp; Calc.)'!$J$23:$J$37,ROWS($C$23:$C26),1)*4,IF(AND('Expenses (Assum. &amp; Calc.)'!$I26="Bi-Weekly",'Expenses (Assum. &amp; Calc.)'!$H26&gt;='Shortcut Lookup 2'!W$60,'Expenses (Assum. &amp; Calc.)'!$G26&lt;='Shortcut Lookup 2'!W$60),INDEX('Expenses (Assum. &amp; Calc.)'!$J$23:$J$37,ROWS($C$23:$C26),1)*2,IF(AND('Expenses (Assum. &amp; Calc.)'!$I26="Monthly",'Expenses (Assum. &amp; Calc.)'!$H26&gt;='Shortcut Lookup 2'!W$60,'Expenses (Assum. &amp; Calc.)'!$G26&lt;='Shortcut Lookup 2'!W$60),INDEX('Expenses (Assum. &amp; Calc.)'!$J$23:$J$37,ROWS($C$23:$C26),1),IF(AND('Expenses (Assum. &amp; Calc.)'!$I26="Quarterly",IFERROR(MOD(MONTH('Expenses (Assum. &amp; Calc.)'!$G26),3),0)=MOD(MONTH('Shortcut Lookup 2'!W$60),3),'Expenses (Assum. &amp; Calc.)'!$H26&gt;='Shortcut Lookup 2'!W$60,'Expenses (Assum. &amp; Calc.)'!$G26&lt;='Shortcut Lookup 2'!W$60),INDEX('Expenses (Assum. &amp; Calc.)'!$J$23:$J$37,ROWS($C$23:$C26),1),IF(AND('Expenses (Assum. &amp; Calc.)'!$I26="Semi-Annually",IFERROR(MOD(MONTH('Expenses (Assum. &amp; Calc.)'!$G26),6),0)=MOD(MONTH('Shortcut Lookup 2'!W$60),6),'Expenses (Assum. &amp; Calc.)'!$H26&gt;='Shortcut Lookup 2'!W$60,'Expenses (Assum. &amp; Calc.)'!$G26&lt;='Shortcut Lookup 2'!W$60),INDEX('Expenses (Assum. &amp; Calc.)'!$J$23:$J$37,ROWS($C$23:$C26),1),IF(AND('Expenses (Assum. &amp; Calc.)'!$I26="Yearly",IFERROR(MOD(MONTH('Expenses (Assum. &amp; Calc.)'!$G26),12),0)=MOD(MONTH('Shortcut Lookup 2'!W$60),12),'Expenses (Assum. &amp; Calc.)'!$H26&gt;='Shortcut Lookup 2'!W$60,'Expenses (Assum. &amp; Calc.)'!$G26&lt;='Shortcut Lookup 2'!W$60),INDEX('Expenses (Assum. &amp; Calc.)'!$J$23:$J$37,ROWS($C$23:$C26),1),0))))))))</f>
        <v>4000</v>
      </c>
      <c r="AG26" s="472">
        <f>HLOOKUP('Shortcut Lookup 2'!X$59,'Expenses (Assum. &amp; Calc.)'!$P$22:$T$37,ROWS($C$23:$C26)+1,0)*IF(AND('Expenses (Assum. &amp; Calc.)'!$I26="One time",'Expenses (Assum. &amp; Calc.)'!$G26='Shortcut Lookup 2'!X$60),INDEX('Expenses (Assum. &amp; Calc.)'!$J$23:$J$37,ROWS($C$23:$C26),1),IF(AND('Expenses (Assum. &amp; Calc.)'!$I26="Daily",'Expenses (Assum. &amp; Calc.)'!$H26&gt;='Shortcut Lookup 2'!X$60,'Expenses (Assum. &amp; Calc.)'!$G26&lt;='Shortcut Lookup 2'!X$60),INDEX('Expenses (Assum. &amp; Calc.)'!$J$23:$J$37,ROWS($C$23:$C26),1)*AG$22,IF(AND('Expenses (Assum. &amp; Calc.)'!$I26="Weekly",'Expenses (Assum. &amp; Calc.)'!$H26&gt;='Shortcut Lookup 2'!X$60,'Expenses (Assum. &amp; Calc.)'!$G26&lt;='Shortcut Lookup 2'!X$60),INDEX('Expenses (Assum. &amp; Calc.)'!$J$23:$J$37,ROWS($C$23:$C26),1)*4,IF(AND('Expenses (Assum. &amp; Calc.)'!$I26="Bi-Weekly",'Expenses (Assum. &amp; Calc.)'!$H26&gt;='Shortcut Lookup 2'!X$60,'Expenses (Assum. &amp; Calc.)'!$G26&lt;='Shortcut Lookup 2'!X$60),INDEX('Expenses (Assum. &amp; Calc.)'!$J$23:$J$37,ROWS($C$23:$C26),1)*2,IF(AND('Expenses (Assum. &amp; Calc.)'!$I26="Monthly",'Expenses (Assum. &amp; Calc.)'!$H26&gt;='Shortcut Lookup 2'!X$60,'Expenses (Assum. &amp; Calc.)'!$G26&lt;='Shortcut Lookup 2'!X$60),INDEX('Expenses (Assum. &amp; Calc.)'!$J$23:$J$37,ROWS($C$23:$C26),1),IF(AND('Expenses (Assum. &amp; Calc.)'!$I26="Quarterly",IFERROR(MOD(MONTH('Expenses (Assum. &amp; Calc.)'!$G26),3),0)=MOD(MONTH('Shortcut Lookup 2'!X$60),3),'Expenses (Assum. &amp; Calc.)'!$H26&gt;='Shortcut Lookup 2'!X$60,'Expenses (Assum. &amp; Calc.)'!$G26&lt;='Shortcut Lookup 2'!X$60),INDEX('Expenses (Assum. &amp; Calc.)'!$J$23:$J$37,ROWS($C$23:$C26),1),IF(AND('Expenses (Assum. &amp; Calc.)'!$I26="Semi-Annually",IFERROR(MOD(MONTH('Expenses (Assum. &amp; Calc.)'!$G26),6),0)=MOD(MONTH('Shortcut Lookup 2'!X$60),6),'Expenses (Assum. &amp; Calc.)'!$H26&gt;='Shortcut Lookup 2'!X$60,'Expenses (Assum. &amp; Calc.)'!$G26&lt;='Shortcut Lookup 2'!X$60),INDEX('Expenses (Assum. &amp; Calc.)'!$J$23:$J$37,ROWS($C$23:$C26),1),IF(AND('Expenses (Assum. &amp; Calc.)'!$I26="Yearly",IFERROR(MOD(MONTH('Expenses (Assum. &amp; Calc.)'!$G26),12),0)=MOD(MONTH('Shortcut Lookup 2'!X$60),12),'Expenses (Assum. &amp; Calc.)'!$H26&gt;='Shortcut Lookup 2'!X$60,'Expenses (Assum. &amp; Calc.)'!$G26&lt;='Shortcut Lookup 2'!X$60),INDEX('Expenses (Assum. &amp; Calc.)'!$J$23:$J$37,ROWS($C$23:$C26),1),0))))))))</f>
        <v>4040</v>
      </c>
      <c r="AH26" s="472">
        <f>HLOOKUP('Shortcut Lookup 2'!Y$59,'Expenses (Assum. &amp; Calc.)'!$P$22:$T$37,ROWS($C$23:$C26)+1,0)*IF(AND('Expenses (Assum. &amp; Calc.)'!$I26="One time",'Expenses (Assum. &amp; Calc.)'!$G26='Shortcut Lookup 2'!Y$60),INDEX('Expenses (Assum. &amp; Calc.)'!$J$23:$J$37,ROWS($C$23:$C26),1),IF(AND('Expenses (Assum. &amp; Calc.)'!$I26="Daily",'Expenses (Assum. &amp; Calc.)'!$H26&gt;='Shortcut Lookup 2'!Y$60,'Expenses (Assum. &amp; Calc.)'!$G26&lt;='Shortcut Lookup 2'!Y$60),INDEX('Expenses (Assum. &amp; Calc.)'!$J$23:$J$37,ROWS($C$23:$C26),1)*AH$22,IF(AND('Expenses (Assum. &amp; Calc.)'!$I26="Weekly",'Expenses (Assum. &amp; Calc.)'!$H26&gt;='Shortcut Lookup 2'!Y$60,'Expenses (Assum. &amp; Calc.)'!$G26&lt;='Shortcut Lookup 2'!Y$60),INDEX('Expenses (Assum. &amp; Calc.)'!$J$23:$J$37,ROWS($C$23:$C26),1)*4,IF(AND('Expenses (Assum. &amp; Calc.)'!$I26="Bi-Weekly",'Expenses (Assum. &amp; Calc.)'!$H26&gt;='Shortcut Lookup 2'!Y$60,'Expenses (Assum. &amp; Calc.)'!$G26&lt;='Shortcut Lookup 2'!Y$60),INDEX('Expenses (Assum. &amp; Calc.)'!$J$23:$J$37,ROWS($C$23:$C26),1)*2,IF(AND('Expenses (Assum. &amp; Calc.)'!$I26="Monthly",'Expenses (Assum. &amp; Calc.)'!$H26&gt;='Shortcut Lookup 2'!Y$60,'Expenses (Assum. &amp; Calc.)'!$G26&lt;='Shortcut Lookup 2'!Y$60),INDEX('Expenses (Assum. &amp; Calc.)'!$J$23:$J$37,ROWS($C$23:$C26),1),IF(AND('Expenses (Assum. &amp; Calc.)'!$I26="Quarterly",IFERROR(MOD(MONTH('Expenses (Assum. &amp; Calc.)'!$G26),3),0)=MOD(MONTH('Shortcut Lookup 2'!Y$60),3),'Expenses (Assum. &amp; Calc.)'!$H26&gt;='Shortcut Lookup 2'!Y$60,'Expenses (Assum. &amp; Calc.)'!$G26&lt;='Shortcut Lookup 2'!Y$60),INDEX('Expenses (Assum. &amp; Calc.)'!$J$23:$J$37,ROWS($C$23:$C26),1),IF(AND('Expenses (Assum. &amp; Calc.)'!$I26="Semi-Annually",IFERROR(MOD(MONTH('Expenses (Assum. &amp; Calc.)'!$G26),6),0)=MOD(MONTH('Shortcut Lookup 2'!Y$60),6),'Expenses (Assum. &amp; Calc.)'!$H26&gt;='Shortcut Lookup 2'!Y$60,'Expenses (Assum. &amp; Calc.)'!$G26&lt;='Shortcut Lookup 2'!Y$60),INDEX('Expenses (Assum. &amp; Calc.)'!$J$23:$J$37,ROWS($C$23:$C26),1),IF(AND('Expenses (Assum. &amp; Calc.)'!$I26="Yearly",IFERROR(MOD(MONTH('Expenses (Assum. &amp; Calc.)'!$G26),12),0)=MOD(MONTH('Shortcut Lookup 2'!Y$60),12),'Expenses (Assum. &amp; Calc.)'!$H26&gt;='Shortcut Lookup 2'!Y$60,'Expenses (Assum. &amp; Calc.)'!$G26&lt;='Shortcut Lookup 2'!Y$60),INDEX('Expenses (Assum. &amp; Calc.)'!$J$23:$J$37,ROWS($C$23:$C26),1),0))))))))</f>
        <v>4040</v>
      </c>
      <c r="AI26" s="472">
        <f>HLOOKUP('Shortcut Lookup 2'!Z$59,'Expenses (Assum. &amp; Calc.)'!$P$22:$T$37,ROWS($C$23:$C26)+1,0)*IF(AND('Expenses (Assum. &amp; Calc.)'!$I26="One time",'Expenses (Assum. &amp; Calc.)'!$G26='Shortcut Lookup 2'!Z$60),INDEX('Expenses (Assum. &amp; Calc.)'!$J$23:$J$37,ROWS($C$23:$C26),1),IF(AND('Expenses (Assum. &amp; Calc.)'!$I26="Daily",'Expenses (Assum. &amp; Calc.)'!$H26&gt;='Shortcut Lookup 2'!Z$60,'Expenses (Assum. &amp; Calc.)'!$G26&lt;='Shortcut Lookup 2'!Z$60),INDEX('Expenses (Assum. &amp; Calc.)'!$J$23:$J$37,ROWS($C$23:$C26),1)*AI$22,IF(AND('Expenses (Assum. &amp; Calc.)'!$I26="Weekly",'Expenses (Assum. &amp; Calc.)'!$H26&gt;='Shortcut Lookup 2'!Z$60,'Expenses (Assum. &amp; Calc.)'!$G26&lt;='Shortcut Lookup 2'!Z$60),INDEX('Expenses (Assum. &amp; Calc.)'!$J$23:$J$37,ROWS($C$23:$C26),1)*4,IF(AND('Expenses (Assum. &amp; Calc.)'!$I26="Bi-Weekly",'Expenses (Assum. &amp; Calc.)'!$H26&gt;='Shortcut Lookup 2'!Z$60,'Expenses (Assum. &amp; Calc.)'!$G26&lt;='Shortcut Lookup 2'!Z$60),INDEX('Expenses (Assum. &amp; Calc.)'!$J$23:$J$37,ROWS($C$23:$C26),1)*2,IF(AND('Expenses (Assum. &amp; Calc.)'!$I26="Monthly",'Expenses (Assum. &amp; Calc.)'!$H26&gt;='Shortcut Lookup 2'!Z$60,'Expenses (Assum. &amp; Calc.)'!$G26&lt;='Shortcut Lookup 2'!Z$60),INDEX('Expenses (Assum. &amp; Calc.)'!$J$23:$J$37,ROWS($C$23:$C26),1),IF(AND('Expenses (Assum. &amp; Calc.)'!$I26="Quarterly",IFERROR(MOD(MONTH('Expenses (Assum. &amp; Calc.)'!$G26),3),0)=MOD(MONTH('Shortcut Lookup 2'!Z$60),3),'Expenses (Assum. &amp; Calc.)'!$H26&gt;='Shortcut Lookup 2'!Z$60,'Expenses (Assum. &amp; Calc.)'!$G26&lt;='Shortcut Lookup 2'!Z$60),INDEX('Expenses (Assum. &amp; Calc.)'!$J$23:$J$37,ROWS($C$23:$C26),1),IF(AND('Expenses (Assum. &amp; Calc.)'!$I26="Semi-Annually",IFERROR(MOD(MONTH('Expenses (Assum. &amp; Calc.)'!$G26),6),0)=MOD(MONTH('Shortcut Lookup 2'!Z$60),6),'Expenses (Assum. &amp; Calc.)'!$H26&gt;='Shortcut Lookup 2'!Z$60,'Expenses (Assum. &amp; Calc.)'!$G26&lt;='Shortcut Lookup 2'!Z$60),INDEX('Expenses (Assum. &amp; Calc.)'!$J$23:$J$37,ROWS($C$23:$C26),1),IF(AND('Expenses (Assum. &amp; Calc.)'!$I26="Yearly",IFERROR(MOD(MONTH('Expenses (Assum. &amp; Calc.)'!$G26),12),0)=MOD(MONTH('Shortcut Lookup 2'!Z$60),12),'Expenses (Assum. &amp; Calc.)'!$H26&gt;='Shortcut Lookup 2'!Z$60,'Expenses (Assum. &amp; Calc.)'!$G26&lt;='Shortcut Lookup 2'!Z$60),INDEX('Expenses (Assum. &amp; Calc.)'!$J$23:$J$37,ROWS($C$23:$C26),1),0))))))))</f>
        <v>4040</v>
      </c>
      <c r="AJ26" s="472">
        <f>HLOOKUP('Shortcut Lookup 2'!AA$59,'Expenses (Assum. &amp; Calc.)'!$P$22:$T$37,ROWS($C$23:$C26)+1,0)*IF(AND('Expenses (Assum. &amp; Calc.)'!$I26="One time",'Expenses (Assum. &amp; Calc.)'!$G26='Shortcut Lookup 2'!AA$60),INDEX('Expenses (Assum. &amp; Calc.)'!$J$23:$J$37,ROWS($C$23:$C26),1),IF(AND('Expenses (Assum. &amp; Calc.)'!$I26="Daily",'Expenses (Assum. &amp; Calc.)'!$H26&gt;='Shortcut Lookup 2'!AA$60,'Expenses (Assum. &amp; Calc.)'!$G26&lt;='Shortcut Lookup 2'!AA$60),INDEX('Expenses (Assum. &amp; Calc.)'!$J$23:$J$37,ROWS($C$23:$C26),1)*AJ$22,IF(AND('Expenses (Assum. &amp; Calc.)'!$I26="Weekly",'Expenses (Assum. &amp; Calc.)'!$H26&gt;='Shortcut Lookup 2'!AA$60,'Expenses (Assum. &amp; Calc.)'!$G26&lt;='Shortcut Lookup 2'!AA$60),INDEX('Expenses (Assum. &amp; Calc.)'!$J$23:$J$37,ROWS($C$23:$C26),1)*4,IF(AND('Expenses (Assum. &amp; Calc.)'!$I26="Bi-Weekly",'Expenses (Assum. &amp; Calc.)'!$H26&gt;='Shortcut Lookup 2'!AA$60,'Expenses (Assum. &amp; Calc.)'!$G26&lt;='Shortcut Lookup 2'!AA$60),INDEX('Expenses (Assum. &amp; Calc.)'!$J$23:$J$37,ROWS($C$23:$C26),1)*2,IF(AND('Expenses (Assum. &amp; Calc.)'!$I26="Monthly",'Expenses (Assum. &amp; Calc.)'!$H26&gt;='Shortcut Lookup 2'!AA$60,'Expenses (Assum. &amp; Calc.)'!$G26&lt;='Shortcut Lookup 2'!AA$60),INDEX('Expenses (Assum. &amp; Calc.)'!$J$23:$J$37,ROWS($C$23:$C26),1),IF(AND('Expenses (Assum. &amp; Calc.)'!$I26="Quarterly",IFERROR(MOD(MONTH('Expenses (Assum. &amp; Calc.)'!$G26),3),0)=MOD(MONTH('Shortcut Lookup 2'!AA$60),3),'Expenses (Assum. &amp; Calc.)'!$H26&gt;='Shortcut Lookup 2'!AA$60,'Expenses (Assum. &amp; Calc.)'!$G26&lt;='Shortcut Lookup 2'!AA$60),INDEX('Expenses (Assum. &amp; Calc.)'!$J$23:$J$37,ROWS($C$23:$C26),1),IF(AND('Expenses (Assum. &amp; Calc.)'!$I26="Semi-Annually",IFERROR(MOD(MONTH('Expenses (Assum. &amp; Calc.)'!$G26),6),0)=MOD(MONTH('Shortcut Lookup 2'!AA$60),6),'Expenses (Assum. &amp; Calc.)'!$H26&gt;='Shortcut Lookup 2'!AA$60,'Expenses (Assum. &amp; Calc.)'!$G26&lt;='Shortcut Lookup 2'!AA$60),INDEX('Expenses (Assum. &amp; Calc.)'!$J$23:$J$37,ROWS($C$23:$C26),1),IF(AND('Expenses (Assum. &amp; Calc.)'!$I26="Yearly",IFERROR(MOD(MONTH('Expenses (Assum. &amp; Calc.)'!$G26),12),0)=MOD(MONTH('Shortcut Lookup 2'!AA$60),12),'Expenses (Assum. &amp; Calc.)'!$H26&gt;='Shortcut Lookup 2'!AA$60,'Expenses (Assum. &amp; Calc.)'!$G26&lt;='Shortcut Lookup 2'!AA$60),INDEX('Expenses (Assum. &amp; Calc.)'!$J$23:$J$37,ROWS($C$23:$C26),1),0))))))))</f>
        <v>4040</v>
      </c>
      <c r="AK26" s="472">
        <f>HLOOKUP('Shortcut Lookup 2'!AB$59,'Expenses (Assum. &amp; Calc.)'!$P$22:$T$37,ROWS($C$23:$C26)+1,0)*IF(AND('Expenses (Assum. &amp; Calc.)'!$I26="One time",'Expenses (Assum. &amp; Calc.)'!$G26='Shortcut Lookup 2'!AB$60),INDEX('Expenses (Assum. &amp; Calc.)'!$J$23:$J$37,ROWS($C$23:$C26),1),IF(AND('Expenses (Assum. &amp; Calc.)'!$I26="Daily",'Expenses (Assum. &amp; Calc.)'!$H26&gt;='Shortcut Lookup 2'!AB$60,'Expenses (Assum. &amp; Calc.)'!$G26&lt;='Shortcut Lookup 2'!AB$60),INDEX('Expenses (Assum. &amp; Calc.)'!$J$23:$J$37,ROWS($C$23:$C26),1)*AK$22,IF(AND('Expenses (Assum. &amp; Calc.)'!$I26="Weekly",'Expenses (Assum. &amp; Calc.)'!$H26&gt;='Shortcut Lookup 2'!AB$60,'Expenses (Assum. &amp; Calc.)'!$G26&lt;='Shortcut Lookup 2'!AB$60),INDEX('Expenses (Assum. &amp; Calc.)'!$J$23:$J$37,ROWS($C$23:$C26),1)*4,IF(AND('Expenses (Assum. &amp; Calc.)'!$I26="Bi-Weekly",'Expenses (Assum. &amp; Calc.)'!$H26&gt;='Shortcut Lookup 2'!AB$60,'Expenses (Assum. &amp; Calc.)'!$G26&lt;='Shortcut Lookup 2'!AB$60),INDEX('Expenses (Assum. &amp; Calc.)'!$J$23:$J$37,ROWS($C$23:$C26),1)*2,IF(AND('Expenses (Assum. &amp; Calc.)'!$I26="Monthly",'Expenses (Assum. &amp; Calc.)'!$H26&gt;='Shortcut Lookup 2'!AB$60,'Expenses (Assum. &amp; Calc.)'!$G26&lt;='Shortcut Lookup 2'!AB$60),INDEX('Expenses (Assum. &amp; Calc.)'!$J$23:$J$37,ROWS($C$23:$C26),1),IF(AND('Expenses (Assum. &amp; Calc.)'!$I26="Quarterly",IFERROR(MOD(MONTH('Expenses (Assum. &amp; Calc.)'!$G26),3),0)=MOD(MONTH('Shortcut Lookup 2'!AB$60),3),'Expenses (Assum. &amp; Calc.)'!$H26&gt;='Shortcut Lookup 2'!AB$60,'Expenses (Assum. &amp; Calc.)'!$G26&lt;='Shortcut Lookup 2'!AB$60),INDEX('Expenses (Assum. &amp; Calc.)'!$J$23:$J$37,ROWS($C$23:$C26),1),IF(AND('Expenses (Assum. &amp; Calc.)'!$I26="Semi-Annually",IFERROR(MOD(MONTH('Expenses (Assum. &amp; Calc.)'!$G26),6),0)=MOD(MONTH('Shortcut Lookup 2'!AB$60),6),'Expenses (Assum. &amp; Calc.)'!$H26&gt;='Shortcut Lookup 2'!AB$60,'Expenses (Assum. &amp; Calc.)'!$G26&lt;='Shortcut Lookup 2'!AB$60),INDEX('Expenses (Assum. &amp; Calc.)'!$J$23:$J$37,ROWS($C$23:$C26),1),IF(AND('Expenses (Assum. &amp; Calc.)'!$I26="Yearly",IFERROR(MOD(MONTH('Expenses (Assum. &amp; Calc.)'!$G26),12),0)=MOD(MONTH('Shortcut Lookup 2'!AB$60),12),'Expenses (Assum. &amp; Calc.)'!$H26&gt;='Shortcut Lookup 2'!AB$60,'Expenses (Assum. &amp; Calc.)'!$G26&lt;='Shortcut Lookup 2'!AB$60),INDEX('Expenses (Assum. &amp; Calc.)'!$J$23:$J$37,ROWS($C$23:$C26),1),0))))))))</f>
        <v>4040</v>
      </c>
      <c r="AL26" s="472">
        <f>HLOOKUP('Shortcut Lookup 2'!AC$59,'Expenses (Assum. &amp; Calc.)'!$P$22:$T$37,ROWS($C$23:$C26)+1,0)*IF(AND('Expenses (Assum. &amp; Calc.)'!$I26="One time",'Expenses (Assum. &amp; Calc.)'!$G26='Shortcut Lookup 2'!AC$60),INDEX('Expenses (Assum. &amp; Calc.)'!$J$23:$J$37,ROWS($C$23:$C26),1),IF(AND('Expenses (Assum. &amp; Calc.)'!$I26="Daily",'Expenses (Assum. &amp; Calc.)'!$H26&gt;='Shortcut Lookup 2'!AC$60,'Expenses (Assum. &amp; Calc.)'!$G26&lt;='Shortcut Lookup 2'!AC$60),INDEX('Expenses (Assum. &amp; Calc.)'!$J$23:$J$37,ROWS($C$23:$C26),1)*AL$22,IF(AND('Expenses (Assum. &amp; Calc.)'!$I26="Weekly",'Expenses (Assum. &amp; Calc.)'!$H26&gt;='Shortcut Lookup 2'!AC$60,'Expenses (Assum. &amp; Calc.)'!$G26&lt;='Shortcut Lookup 2'!AC$60),INDEX('Expenses (Assum. &amp; Calc.)'!$J$23:$J$37,ROWS($C$23:$C26),1)*4,IF(AND('Expenses (Assum. &amp; Calc.)'!$I26="Bi-Weekly",'Expenses (Assum. &amp; Calc.)'!$H26&gt;='Shortcut Lookup 2'!AC$60,'Expenses (Assum. &amp; Calc.)'!$G26&lt;='Shortcut Lookup 2'!AC$60),INDEX('Expenses (Assum. &amp; Calc.)'!$J$23:$J$37,ROWS($C$23:$C26),1)*2,IF(AND('Expenses (Assum. &amp; Calc.)'!$I26="Monthly",'Expenses (Assum. &amp; Calc.)'!$H26&gt;='Shortcut Lookup 2'!AC$60,'Expenses (Assum. &amp; Calc.)'!$G26&lt;='Shortcut Lookup 2'!AC$60),INDEX('Expenses (Assum. &amp; Calc.)'!$J$23:$J$37,ROWS($C$23:$C26),1),IF(AND('Expenses (Assum. &amp; Calc.)'!$I26="Quarterly",IFERROR(MOD(MONTH('Expenses (Assum. &amp; Calc.)'!$G26),3),0)=MOD(MONTH('Shortcut Lookup 2'!AC$60),3),'Expenses (Assum. &amp; Calc.)'!$H26&gt;='Shortcut Lookup 2'!AC$60,'Expenses (Assum. &amp; Calc.)'!$G26&lt;='Shortcut Lookup 2'!AC$60),INDEX('Expenses (Assum. &amp; Calc.)'!$J$23:$J$37,ROWS($C$23:$C26),1),IF(AND('Expenses (Assum. &amp; Calc.)'!$I26="Semi-Annually",IFERROR(MOD(MONTH('Expenses (Assum. &amp; Calc.)'!$G26),6),0)=MOD(MONTH('Shortcut Lookup 2'!AC$60),6),'Expenses (Assum. &amp; Calc.)'!$H26&gt;='Shortcut Lookup 2'!AC$60,'Expenses (Assum. &amp; Calc.)'!$G26&lt;='Shortcut Lookup 2'!AC$60),INDEX('Expenses (Assum. &amp; Calc.)'!$J$23:$J$37,ROWS($C$23:$C26),1),IF(AND('Expenses (Assum. &amp; Calc.)'!$I26="Yearly",IFERROR(MOD(MONTH('Expenses (Assum. &amp; Calc.)'!$G26),12),0)=MOD(MONTH('Shortcut Lookup 2'!AC$60),12),'Expenses (Assum. &amp; Calc.)'!$H26&gt;='Shortcut Lookup 2'!AC$60,'Expenses (Assum. &amp; Calc.)'!$G26&lt;='Shortcut Lookup 2'!AC$60),INDEX('Expenses (Assum. &amp; Calc.)'!$J$23:$J$37,ROWS($C$23:$C26),1),0))))))))</f>
        <v>4040</v>
      </c>
      <c r="AM26" s="472">
        <f>HLOOKUP('Shortcut Lookup 2'!AD$59,'Expenses (Assum. &amp; Calc.)'!$P$22:$T$37,ROWS($C$23:$C26)+1,0)*IF(AND('Expenses (Assum. &amp; Calc.)'!$I26="One time",'Expenses (Assum. &amp; Calc.)'!$G26='Shortcut Lookup 2'!AD$60),INDEX('Expenses (Assum. &amp; Calc.)'!$J$23:$J$37,ROWS($C$23:$C26),1),IF(AND('Expenses (Assum. &amp; Calc.)'!$I26="Daily",'Expenses (Assum. &amp; Calc.)'!$H26&gt;='Shortcut Lookup 2'!AD$60,'Expenses (Assum. &amp; Calc.)'!$G26&lt;='Shortcut Lookup 2'!AD$60),INDEX('Expenses (Assum. &amp; Calc.)'!$J$23:$J$37,ROWS($C$23:$C26),1)*AM$22,IF(AND('Expenses (Assum. &amp; Calc.)'!$I26="Weekly",'Expenses (Assum. &amp; Calc.)'!$H26&gt;='Shortcut Lookup 2'!AD$60,'Expenses (Assum. &amp; Calc.)'!$G26&lt;='Shortcut Lookup 2'!AD$60),INDEX('Expenses (Assum. &amp; Calc.)'!$J$23:$J$37,ROWS($C$23:$C26),1)*4,IF(AND('Expenses (Assum. &amp; Calc.)'!$I26="Bi-Weekly",'Expenses (Assum. &amp; Calc.)'!$H26&gt;='Shortcut Lookup 2'!AD$60,'Expenses (Assum. &amp; Calc.)'!$G26&lt;='Shortcut Lookup 2'!AD$60),INDEX('Expenses (Assum. &amp; Calc.)'!$J$23:$J$37,ROWS($C$23:$C26),1)*2,IF(AND('Expenses (Assum. &amp; Calc.)'!$I26="Monthly",'Expenses (Assum. &amp; Calc.)'!$H26&gt;='Shortcut Lookup 2'!AD$60,'Expenses (Assum. &amp; Calc.)'!$G26&lt;='Shortcut Lookup 2'!AD$60),INDEX('Expenses (Assum. &amp; Calc.)'!$J$23:$J$37,ROWS($C$23:$C26),1),IF(AND('Expenses (Assum. &amp; Calc.)'!$I26="Quarterly",IFERROR(MOD(MONTH('Expenses (Assum. &amp; Calc.)'!$G26),3),0)=MOD(MONTH('Shortcut Lookup 2'!AD$60),3),'Expenses (Assum. &amp; Calc.)'!$H26&gt;='Shortcut Lookup 2'!AD$60,'Expenses (Assum. &amp; Calc.)'!$G26&lt;='Shortcut Lookup 2'!AD$60),INDEX('Expenses (Assum. &amp; Calc.)'!$J$23:$J$37,ROWS($C$23:$C26),1),IF(AND('Expenses (Assum. &amp; Calc.)'!$I26="Semi-Annually",IFERROR(MOD(MONTH('Expenses (Assum. &amp; Calc.)'!$G26),6),0)=MOD(MONTH('Shortcut Lookup 2'!AD$60),6),'Expenses (Assum. &amp; Calc.)'!$H26&gt;='Shortcut Lookup 2'!AD$60,'Expenses (Assum. &amp; Calc.)'!$G26&lt;='Shortcut Lookup 2'!AD$60),INDEX('Expenses (Assum. &amp; Calc.)'!$J$23:$J$37,ROWS($C$23:$C26),1),IF(AND('Expenses (Assum. &amp; Calc.)'!$I26="Yearly",IFERROR(MOD(MONTH('Expenses (Assum. &amp; Calc.)'!$G26),12),0)=MOD(MONTH('Shortcut Lookup 2'!AD$60),12),'Expenses (Assum. &amp; Calc.)'!$H26&gt;='Shortcut Lookup 2'!AD$60,'Expenses (Assum. &amp; Calc.)'!$G26&lt;='Shortcut Lookup 2'!AD$60),INDEX('Expenses (Assum. &amp; Calc.)'!$J$23:$J$37,ROWS($C$23:$C26),1),0))))))))</f>
        <v>4040</v>
      </c>
      <c r="AN26" s="472">
        <f>HLOOKUP('Shortcut Lookup 2'!AE$59,'Expenses (Assum. &amp; Calc.)'!$P$22:$T$37,ROWS($C$23:$C26)+1,0)*IF(AND('Expenses (Assum. &amp; Calc.)'!$I26="One time",'Expenses (Assum. &amp; Calc.)'!$G26='Shortcut Lookup 2'!AE$60),INDEX('Expenses (Assum. &amp; Calc.)'!$J$23:$J$37,ROWS($C$23:$C26),1),IF(AND('Expenses (Assum. &amp; Calc.)'!$I26="Daily",'Expenses (Assum. &amp; Calc.)'!$H26&gt;='Shortcut Lookup 2'!AE$60,'Expenses (Assum. &amp; Calc.)'!$G26&lt;='Shortcut Lookup 2'!AE$60),INDEX('Expenses (Assum. &amp; Calc.)'!$J$23:$J$37,ROWS($C$23:$C26),1)*AN$22,IF(AND('Expenses (Assum. &amp; Calc.)'!$I26="Weekly",'Expenses (Assum. &amp; Calc.)'!$H26&gt;='Shortcut Lookup 2'!AE$60,'Expenses (Assum. &amp; Calc.)'!$G26&lt;='Shortcut Lookup 2'!AE$60),INDEX('Expenses (Assum. &amp; Calc.)'!$J$23:$J$37,ROWS($C$23:$C26),1)*4,IF(AND('Expenses (Assum. &amp; Calc.)'!$I26="Bi-Weekly",'Expenses (Assum. &amp; Calc.)'!$H26&gt;='Shortcut Lookup 2'!AE$60,'Expenses (Assum. &amp; Calc.)'!$G26&lt;='Shortcut Lookup 2'!AE$60),INDEX('Expenses (Assum. &amp; Calc.)'!$J$23:$J$37,ROWS($C$23:$C26),1)*2,IF(AND('Expenses (Assum. &amp; Calc.)'!$I26="Monthly",'Expenses (Assum. &amp; Calc.)'!$H26&gt;='Shortcut Lookup 2'!AE$60,'Expenses (Assum. &amp; Calc.)'!$G26&lt;='Shortcut Lookup 2'!AE$60),INDEX('Expenses (Assum. &amp; Calc.)'!$J$23:$J$37,ROWS($C$23:$C26),1),IF(AND('Expenses (Assum. &amp; Calc.)'!$I26="Quarterly",IFERROR(MOD(MONTH('Expenses (Assum. &amp; Calc.)'!$G26),3),0)=MOD(MONTH('Shortcut Lookup 2'!AE$60),3),'Expenses (Assum. &amp; Calc.)'!$H26&gt;='Shortcut Lookup 2'!AE$60,'Expenses (Assum. &amp; Calc.)'!$G26&lt;='Shortcut Lookup 2'!AE$60),INDEX('Expenses (Assum. &amp; Calc.)'!$J$23:$J$37,ROWS($C$23:$C26),1),IF(AND('Expenses (Assum. &amp; Calc.)'!$I26="Semi-Annually",IFERROR(MOD(MONTH('Expenses (Assum. &amp; Calc.)'!$G26),6),0)=MOD(MONTH('Shortcut Lookup 2'!AE$60),6),'Expenses (Assum. &amp; Calc.)'!$H26&gt;='Shortcut Lookup 2'!AE$60,'Expenses (Assum. &amp; Calc.)'!$G26&lt;='Shortcut Lookup 2'!AE$60),INDEX('Expenses (Assum. &amp; Calc.)'!$J$23:$J$37,ROWS($C$23:$C26),1),IF(AND('Expenses (Assum. &amp; Calc.)'!$I26="Yearly",IFERROR(MOD(MONTH('Expenses (Assum. &amp; Calc.)'!$G26),12),0)=MOD(MONTH('Shortcut Lookup 2'!AE$60),12),'Expenses (Assum. &amp; Calc.)'!$H26&gt;='Shortcut Lookup 2'!AE$60,'Expenses (Assum. &amp; Calc.)'!$G26&lt;='Shortcut Lookup 2'!AE$60),INDEX('Expenses (Assum. &amp; Calc.)'!$J$23:$J$37,ROWS($C$23:$C26),1),0))))))))</f>
        <v>4040</v>
      </c>
      <c r="AO26" s="472">
        <f>HLOOKUP('Shortcut Lookup 2'!AF$59,'Expenses (Assum. &amp; Calc.)'!$P$22:$T$37,ROWS($C$23:$C26)+1,0)*IF(AND('Expenses (Assum. &amp; Calc.)'!$I26="One time",'Expenses (Assum. &amp; Calc.)'!$G26='Shortcut Lookup 2'!AF$60),INDEX('Expenses (Assum. &amp; Calc.)'!$J$23:$J$37,ROWS($C$23:$C26),1),IF(AND('Expenses (Assum. &amp; Calc.)'!$I26="Daily",'Expenses (Assum. &amp; Calc.)'!$H26&gt;='Shortcut Lookup 2'!AF$60,'Expenses (Assum. &amp; Calc.)'!$G26&lt;='Shortcut Lookup 2'!AF$60),INDEX('Expenses (Assum. &amp; Calc.)'!$J$23:$J$37,ROWS($C$23:$C26),1)*AO$22,IF(AND('Expenses (Assum. &amp; Calc.)'!$I26="Weekly",'Expenses (Assum. &amp; Calc.)'!$H26&gt;='Shortcut Lookup 2'!AF$60,'Expenses (Assum. &amp; Calc.)'!$G26&lt;='Shortcut Lookup 2'!AF$60),INDEX('Expenses (Assum. &amp; Calc.)'!$J$23:$J$37,ROWS($C$23:$C26),1)*4,IF(AND('Expenses (Assum. &amp; Calc.)'!$I26="Bi-Weekly",'Expenses (Assum. &amp; Calc.)'!$H26&gt;='Shortcut Lookup 2'!AF$60,'Expenses (Assum. &amp; Calc.)'!$G26&lt;='Shortcut Lookup 2'!AF$60),INDEX('Expenses (Assum. &amp; Calc.)'!$J$23:$J$37,ROWS($C$23:$C26),1)*2,IF(AND('Expenses (Assum. &amp; Calc.)'!$I26="Monthly",'Expenses (Assum. &amp; Calc.)'!$H26&gt;='Shortcut Lookup 2'!AF$60,'Expenses (Assum. &amp; Calc.)'!$G26&lt;='Shortcut Lookup 2'!AF$60),INDEX('Expenses (Assum. &amp; Calc.)'!$J$23:$J$37,ROWS($C$23:$C26),1),IF(AND('Expenses (Assum. &amp; Calc.)'!$I26="Quarterly",IFERROR(MOD(MONTH('Expenses (Assum. &amp; Calc.)'!$G26),3),0)=MOD(MONTH('Shortcut Lookup 2'!AF$60),3),'Expenses (Assum. &amp; Calc.)'!$H26&gt;='Shortcut Lookup 2'!AF$60,'Expenses (Assum. &amp; Calc.)'!$G26&lt;='Shortcut Lookup 2'!AF$60),INDEX('Expenses (Assum. &amp; Calc.)'!$J$23:$J$37,ROWS($C$23:$C26),1),IF(AND('Expenses (Assum. &amp; Calc.)'!$I26="Semi-Annually",IFERROR(MOD(MONTH('Expenses (Assum. &amp; Calc.)'!$G26),6),0)=MOD(MONTH('Shortcut Lookup 2'!AF$60),6),'Expenses (Assum. &amp; Calc.)'!$H26&gt;='Shortcut Lookup 2'!AF$60,'Expenses (Assum. &amp; Calc.)'!$G26&lt;='Shortcut Lookup 2'!AF$60),INDEX('Expenses (Assum. &amp; Calc.)'!$J$23:$J$37,ROWS($C$23:$C26),1),IF(AND('Expenses (Assum. &amp; Calc.)'!$I26="Yearly",IFERROR(MOD(MONTH('Expenses (Assum. &amp; Calc.)'!$G26),12),0)=MOD(MONTH('Shortcut Lookup 2'!AF$60),12),'Expenses (Assum. &amp; Calc.)'!$H26&gt;='Shortcut Lookup 2'!AF$60,'Expenses (Assum. &amp; Calc.)'!$G26&lt;='Shortcut Lookup 2'!AF$60),INDEX('Expenses (Assum. &amp; Calc.)'!$J$23:$J$37,ROWS($C$23:$C26),1),0))))))))</f>
        <v>4040</v>
      </c>
      <c r="AP26" s="472">
        <f>HLOOKUP('Shortcut Lookup 2'!AG$59,'Expenses (Assum. &amp; Calc.)'!$P$22:$T$37,ROWS($C$23:$C26)+1,0)*IF(AND('Expenses (Assum. &amp; Calc.)'!$I26="One time",'Expenses (Assum. &amp; Calc.)'!$G26='Shortcut Lookup 2'!AG$60),INDEX('Expenses (Assum. &amp; Calc.)'!$J$23:$J$37,ROWS($C$23:$C26),1),IF(AND('Expenses (Assum. &amp; Calc.)'!$I26="Daily",'Expenses (Assum. &amp; Calc.)'!$H26&gt;='Shortcut Lookup 2'!AG$60,'Expenses (Assum. &amp; Calc.)'!$G26&lt;='Shortcut Lookup 2'!AG$60),INDEX('Expenses (Assum. &amp; Calc.)'!$J$23:$J$37,ROWS($C$23:$C26),1)*AP$22,IF(AND('Expenses (Assum. &amp; Calc.)'!$I26="Weekly",'Expenses (Assum. &amp; Calc.)'!$H26&gt;='Shortcut Lookup 2'!AG$60,'Expenses (Assum. &amp; Calc.)'!$G26&lt;='Shortcut Lookup 2'!AG$60),INDEX('Expenses (Assum. &amp; Calc.)'!$J$23:$J$37,ROWS($C$23:$C26),1)*4,IF(AND('Expenses (Assum. &amp; Calc.)'!$I26="Bi-Weekly",'Expenses (Assum. &amp; Calc.)'!$H26&gt;='Shortcut Lookup 2'!AG$60,'Expenses (Assum. &amp; Calc.)'!$G26&lt;='Shortcut Lookup 2'!AG$60),INDEX('Expenses (Assum. &amp; Calc.)'!$J$23:$J$37,ROWS($C$23:$C26),1)*2,IF(AND('Expenses (Assum. &amp; Calc.)'!$I26="Monthly",'Expenses (Assum. &amp; Calc.)'!$H26&gt;='Shortcut Lookup 2'!AG$60,'Expenses (Assum. &amp; Calc.)'!$G26&lt;='Shortcut Lookup 2'!AG$60),INDEX('Expenses (Assum. &amp; Calc.)'!$J$23:$J$37,ROWS($C$23:$C26),1),IF(AND('Expenses (Assum. &amp; Calc.)'!$I26="Quarterly",IFERROR(MOD(MONTH('Expenses (Assum. &amp; Calc.)'!$G26),3),0)=MOD(MONTH('Shortcut Lookup 2'!AG$60),3),'Expenses (Assum. &amp; Calc.)'!$H26&gt;='Shortcut Lookup 2'!AG$60,'Expenses (Assum. &amp; Calc.)'!$G26&lt;='Shortcut Lookup 2'!AG$60),INDEX('Expenses (Assum. &amp; Calc.)'!$J$23:$J$37,ROWS($C$23:$C26),1),IF(AND('Expenses (Assum. &amp; Calc.)'!$I26="Semi-Annually",IFERROR(MOD(MONTH('Expenses (Assum. &amp; Calc.)'!$G26),6),0)=MOD(MONTH('Shortcut Lookup 2'!AG$60),6),'Expenses (Assum. &amp; Calc.)'!$H26&gt;='Shortcut Lookup 2'!AG$60,'Expenses (Assum. &amp; Calc.)'!$G26&lt;='Shortcut Lookup 2'!AG$60),INDEX('Expenses (Assum. &amp; Calc.)'!$J$23:$J$37,ROWS($C$23:$C26),1),IF(AND('Expenses (Assum. &amp; Calc.)'!$I26="Yearly",IFERROR(MOD(MONTH('Expenses (Assum. &amp; Calc.)'!$G26),12),0)=MOD(MONTH('Shortcut Lookup 2'!AG$60),12),'Expenses (Assum. &amp; Calc.)'!$H26&gt;='Shortcut Lookup 2'!AG$60,'Expenses (Assum. &amp; Calc.)'!$G26&lt;='Shortcut Lookup 2'!AG$60),INDEX('Expenses (Assum. &amp; Calc.)'!$J$23:$J$37,ROWS($C$23:$C26),1),0))))))))</f>
        <v>4040</v>
      </c>
      <c r="AQ26" s="472">
        <f>HLOOKUP('Shortcut Lookup 2'!AH$59,'Expenses (Assum. &amp; Calc.)'!$P$22:$T$37,ROWS($C$23:$C26)+1,0)*IF(AND('Expenses (Assum. &amp; Calc.)'!$I26="One time",'Expenses (Assum. &amp; Calc.)'!$G26='Shortcut Lookup 2'!AH$60),INDEX('Expenses (Assum. &amp; Calc.)'!$J$23:$J$37,ROWS($C$23:$C26),1),IF(AND('Expenses (Assum. &amp; Calc.)'!$I26="Daily",'Expenses (Assum. &amp; Calc.)'!$H26&gt;='Shortcut Lookup 2'!AH$60,'Expenses (Assum. &amp; Calc.)'!$G26&lt;='Shortcut Lookup 2'!AH$60),INDEX('Expenses (Assum. &amp; Calc.)'!$J$23:$J$37,ROWS($C$23:$C26),1)*AQ$22,IF(AND('Expenses (Assum. &amp; Calc.)'!$I26="Weekly",'Expenses (Assum. &amp; Calc.)'!$H26&gt;='Shortcut Lookup 2'!AH$60,'Expenses (Assum. &amp; Calc.)'!$G26&lt;='Shortcut Lookup 2'!AH$60),INDEX('Expenses (Assum. &amp; Calc.)'!$J$23:$J$37,ROWS($C$23:$C26),1)*4,IF(AND('Expenses (Assum. &amp; Calc.)'!$I26="Bi-Weekly",'Expenses (Assum. &amp; Calc.)'!$H26&gt;='Shortcut Lookup 2'!AH$60,'Expenses (Assum. &amp; Calc.)'!$G26&lt;='Shortcut Lookup 2'!AH$60),INDEX('Expenses (Assum. &amp; Calc.)'!$J$23:$J$37,ROWS($C$23:$C26),1)*2,IF(AND('Expenses (Assum. &amp; Calc.)'!$I26="Monthly",'Expenses (Assum. &amp; Calc.)'!$H26&gt;='Shortcut Lookup 2'!AH$60,'Expenses (Assum. &amp; Calc.)'!$G26&lt;='Shortcut Lookup 2'!AH$60),INDEX('Expenses (Assum. &amp; Calc.)'!$J$23:$J$37,ROWS($C$23:$C26),1),IF(AND('Expenses (Assum. &amp; Calc.)'!$I26="Quarterly",IFERROR(MOD(MONTH('Expenses (Assum. &amp; Calc.)'!$G26),3),0)=MOD(MONTH('Shortcut Lookup 2'!AH$60),3),'Expenses (Assum. &amp; Calc.)'!$H26&gt;='Shortcut Lookup 2'!AH$60,'Expenses (Assum. &amp; Calc.)'!$G26&lt;='Shortcut Lookup 2'!AH$60),INDEX('Expenses (Assum. &amp; Calc.)'!$J$23:$J$37,ROWS($C$23:$C26),1),IF(AND('Expenses (Assum. &amp; Calc.)'!$I26="Semi-Annually",IFERROR(MOD(MONTH('Expenses (Assum. &amp; Calc.)'!$G26),6),0)=MOD(MONTH('Shortcut Lookup 2'!AH$60),6),'Expenses (Assum. &amp; Calc.)'!$H26&gt;='Shortcut Lookup 2'!AH$60,'Expenses (Assum. &amp; Calc.)'!$G26&lt;='Shortcut Lookup 2'!AH$60),INDEX('Expenses (Assum. &amp; Calc.)'!$J$23:$J$37,ROWS($C$23:$C26),1),IF(AND('Expenses (Assum. &amp; Calc.)'!$I26="Yearly",IFERROR(MOD(MONTH('Expenses (Assum. &amp; Calc.)'!$G26),12),0)=MOD(MONTH('Shortcut Lookup 2'!AH$60),12),'Expenses (Assum. &amp; Calc.)'!$H26&gt;='Shortcut Lookup 2'!AH$60,'Expenses (Assum. &amp; Calc.)'!$G26&lt;='Shortcut Lookup 2'!AH$60),INDEX('Expenses (Assum. &amp; Calc.)'!$J$23:$J$37,ROWS($C$23:$C26),1),0))))))))</f>
        <v>4040</v>
      </c>
      <c r="AR26" s="472">
        <f>HLOOKUP('Shortcut Lookup 2'!AI$59,'Expenses (Assum. &amp; Calc.)'!$P$22:$T$37,ROWS($C$23:$C26)+1,0)*IF(AND('Expenses (Assum. &amp; Calc.)'!$I26="One time",'Expenses (Assum. &amp; Calc.)'!$G26='Shortcut Lookup 2'!AI$60),INDEX('Expenses (Assum. &amp; Calc.)'!$J$23:$J$37,ROWS($C$23:$C26),1),IF(AND('Expenses (Assum. &amp; Calc.)'!$I26="Daily",'Expenses (Assum. &amp; Calc.)'!$H26&gt;='Shortcut Lookup 2'!AI$60,'Expenses (Assum. &amp; Calc.)'!$G26&lt;='Shortcut Lookup 2'!AI$60),INDEX('Expenses (Assum. &amp; Calc.)'!$J$23:$J$37,ROWS($C$23:$C26),1)*AR$22,IF(AND('Expenses (Assum. &amp; Calc.)'!$I26="Weekly",'Expenses (Assum. &amp; Calc.)'!$H26&gt;='Shortcut Lookup 2'!AI$60,'Expenses (Assum. &amp; Calc.)'!$G26&lt;='Shortcut Lookup 2'!AI$60),INDEX('Expenses (Assum. &amp; Calc.)'!$J$23:$J$37,ROWS($C$23:$C26),1)*4,IF(AND('Expenses (Assum. &amp; Calc.)'!$I26="Bi-Weekly",'Expenses (Assum. &amp; Calc.)'!$H26&gt;='Shortcut Lookup 2'!AI$60,'Expenses (Assum. &amp; Calc.)'!$G26&lt;='Shortcut Lookup 2'!AI$60),INDEX('Expenses (Assum. &amp; Calc.)'!$J$23:$J$37,ROWS($C$23:$C26),1)*2,IF(AND('Expenses (Assum. &amp; Calc.)'!$I26="Monthly",'Expenses (Assum. &amp; Calc.)'!$H26&gt;='Shortcut Lookup 2'!AI$60,'Expenses (Assum. &amp; Calc.)'!$G26&lt;='Shortcut Lookup 2'!AI$60),INDEX('Expenses (Assum. &amp; Calc.)'!$J$23:$J$37,ROWS($C$23:$C26),1),IF(AND('Expenses (Assum. &amp; Calc.)'!$I26="Quarterly",IFERROR(MOD(MONTH('Expenses (Assum. &amp; Calc.)'!$G26),3),0)=MOD(MONTH('Shortcut Lookup 2'!AI$60),3),'Expenses (Assum. &amp; Calc.)'!$H26&gt;='Shortcut Lookup 2'!AI$60,'Expenses (Assum. &amp; Calc.)'!$G26&lt;='Shortcut Lookup 2'!AI$60),INDEX('Expenses (Assum. &amp; Calc.)'!$J$23:$J$37,ROWS($C$23:$C26),1),IF(AND('Expenses (Assum. &amp; Calc.)'!$I26="Semi-Annually",IFERROR(MOD(MONTH('Expenses (Assum. &amp; Calc.)'!$G26),6),0)=MOD(MONTH('Shortcut Lookup 2'!AI$60),6),'Expenses (Assum. &amp; Calc.)'!$H26&gt;='Shortcut Lookup 2'!AI$60,'Expenses (Assum. &amp; Calc.)'!$G26&lt;='Shortcut Lookup 2'!AI$60),INDEX('Expenses (Assum. &amp; Calc.)'!$J$23:$J$37,ROWS($C$23:$C26),1),IF(AND('Expenses (Assum. &amp; Calc.)'!$I26="Yearly",IFERROR(MOD(MONTH('Expenses (Assum. &amp; Calc.)'!$G26),12),0)=MOD(MONTH('Shortcut Lookup 2'!AI$60),12),'Expenses (Assum. &amp; Calc.)'!$H26&gt;='Shortcut Lookup 2'!AI$60,'Expenses (Assum. &amp; Calc.)'!$G26&lt;='Shortcut Lookup 2'!AI$60),INDEX('Expenses (Assum. &amp; Calc.)'!$J$23:$J$37,ROWS($C$23:$C26),1),0))))))))</f>
        <v>4040</v>
      </c>
      <c r="AS26" s="472">
        <f>HLOOKUP('Shortcut Lookup 2'!AJ$59,'Expenses (Assum. &amp; Calc.)'!$P$22:$T$37,ROWS($C$23:$C26)+1,0)*IF(AND('Expenses (Assum. &amp; Calc.)'!$I26="One time",'Expenses (Assum. &amp; Calc.)'!$G26='Shortcut Lookup 2'!AJ$60),INDEX('Expenses (Assum. &amp; Calc.)'!$J$23:$J$37,ROWS($C$23:$C26),1),IF(AND('Expenses (Assum. &amp; Calc.)'!$I26="Daily",'Expenses (Assum. &amp; Calc.)'!$H26&gt;='Shortcut Lookup 2'!AJ$60,'Expenses (Assum. &amp; Calc.)'!$G26&lt;='Shortcut Lookup 2'!AJ$60),INDEX('Expenses (Assum. &amp; Calc.)'!$J$23:$J$37,ROWS($C$23:$C26),1)*AS$22,IF(AND('Expenses (Assum. &amp; Calc.)'!$I26="Weekly",'Expenses (Assum. &amp; Calc.)'!$H26&gt;='Shortcut Lookup 2'!AJ$60,'Expenses (Assum. &amp; Calc.)'!$G26&lt;='Shortcut Lookup 2'!AJ$60),INDEX('Expenses (Assum. &amp; Calc.)'!$J$23:$J$37,ROWS($C$23:$C26),1)*4,IF(AND('Expenses (Assum. &amp; Calc.)'!$I26="Bi-Weekly",'Expenses (Assum. &amp; Calc.)'!$H26&gt;='Shortcut Lookup 2'!AJ$60,'Expenses (Assum. &amp; Calc.)'!$G26&lt;='Shortcut Lookup 2'!AJ$60),INDEX('Expenses (Assum. &amp; Calc.)'!$J$23:$J$37,ROWS($C$23:$C26),1)*2,IF(AND('Expenses (Assum. &amp; Calc.)'!$I26="Monthly",'Expenses (Assum. &amp; Calc.)'!$H26&gt;='Shortcut Lookup 2'!AJ$60,'Expenses (Assum. &amp; Calc.)'!$G26&lt;='Shortcut Lookup 2'!AJ$60),INDEX('Expenses (Assum. &amp; Calc.)'!$J$23:$J$37,ROWS($C$23:$C26),1),IF(AND('Expenses (Assum. &amp; Calc.)'!$I26="Quarterly",IFERROR(MOD(MONTH('Expenses (Assum. &amp; Calc.)'!$G26),3),0)=MOD(MONTH('Shortcut Lookup 2'!AJ$60),3),'Expenses (Assum. &amp; Calc.)'!$H26&gt;='Shortcut Lookup 2'!AJ$60,'Expenses (Assum. &amp; Calc.)'!$G26&lt;='Shortcut Lookup 2'!AJ$60),INDEX('Expenses (Assum. &amp; Calc.)'!$J$23:$J$37,ROWS($C$23:$C26),1),IF(AND('Expenses (Assum. &amp; Calc.)'!$I26="Semi-Annually",IFERROR(MOD(MONTH('Expenses (Assum. &amp; Calc.)'!$G26),6),0)=MOD(MONTH('Shortcut Lookup 2'!AJ$60),6),'Expenses (Assum. &amp; Calc.)'!$H26&gt;='Shortcut Lookup 2'!AJ$60,'Expenses (Assum. &amp; Calc.)'!$G26&lt;='Shortcut Lookup 2'!AJ$60),INDEX('Expenses (Assum. &amp; Calc.)'!$J$23:$J$37,ROWS($C$23:$C26),1),IF(AND('Expenses (Assum. &amp; Calc.)'!$I26="Yearly",IFERROR(MOD(MONTH('Expenses (Assum. &amp; Calc.)'!$G26),12),0)=MOD(MONTH('Shortcut Lookup 2'!AJ$60),12),'Expenses (Assum. &amp; Calc.)'!$H26&gt;='Shortcut Lookup 2'!AJ$60,'Expenses (Assum. &amp; Calc.)'!$G26&lt;='Shortcut Lookup 2'!AJ$60),INDEX('Expenses (Assum. &amp; Calc.)'!$J$23:$J$37,ROWS($C$23:$C26),1),0))))))))</f>
        <v>4080.4</v>
      </c>
      <c r="AT26" s="472">
        <f>HLOOKUP('Shortcut Lookup 2'!AK$59,'Expenses (Assum. &amp; Calc.)'!$P$22:$T$37,ROWS($C$23:$C26)+1,0)*IF(AND('Expenses (Assum. &amp; Calc.)'!$I26="One time",'Expenses (Assum. &amp; Calc.)'!$G26='Shortcut Lookup 2'!AK$60),INDEX('Expenses (Assum. &amp; Calc.)'!$J$23:$J$37,ROWS($C$23:$C26),1),IF(AND('Expenses (Assum. &amp; Calc.)'!$I26="Daily",'Expenses (Assum. &amp; Calc.)'!$H26&gt;='Shortcut Lookup 2'!AK$60,'Expenses (Assum. &amp; Calc.)'!$G26&lt;='Shortcut Lookup 2'!AK$60),INDEX('Expenses (Assum. &amp; Calc.)'!$J$23:$J$37,ROWS($C$23:$C26),1)*AT$22,IF(AND('Expenses (Assum. &amp; Calc.)'!$I26="Weekly",'Expenses (Assum. &amp; Calc.)'!$H26&gt;='Shortcut Lookup 2'!AK$60,'Expenses (Assum. &amp; Calc.)'!$G26&lt;='Shortcut Lookup 2'!AK$60),INDEX('Expenses (Assum. &amp; Calc.)'!$J$23:$J$37,ROWS($C$23:$C26),1)*4,IF(AND('Expenses (Assum. &amp; Calc.)'!$I26="Bi-Weekly",'Expenses (Assum. &amp; Calc.)'!$H26&gt;='Shortcut Lookup 2'!AK$60,'Expenses (Assum. &amp; Calc.)'!$G26&lt;='Shortcut Lookup 2'!AK$60),INDEX('Expenses (Assum. &amp; Calc.)'!$J$23:$J$37,ROWS($C$23:$C26),1)*2,IF(AND('Expenses (Assum. &amp; Calc.)'!$I26="Monthly",'Expenses (Assum. &amp; Calc.)'!$H26&gt;='Shortcut Lookup 2'!AK$60,'Expenses (Assum. &amp; Calc.)'!$G26&lt;='Shortcut Lookup 2'!AK$60),INDEX('Expenses (Assum. &amp; Calc.)'!$J$23:$J$37,ROWS($C$23:$C26),1),IF(AND('Expenses (Assum. &amp; Calc.)'!$I26="Quarterly",IFERROR(MOD(MONTH('Expenses (Assum. &amp; Calc.)'!$G26),3),0)=MOD(MONTH('Shortcut Lookup 2'!AK$60),3),'Expenses (Assum. &amp; Calc.)'!$H26&gt;='Shortcut Lookup 2'!AK$60,'Expenses (Assum. &amp; Calc.)'!$G26&lt;='Shortcut Lookup 2'!AK$60),INDEX('Expenses (Assum. &amp; Calc.)'!$J$23:$J$37,ROWS($C$23:$C26),1),IF(AND('Expenses (Assum. &amp; Calc.)'!$I26="Semi-Annually",IFERROR(MOD(MONTH('Expenses (Assum. &amp; Calc.)'!$G26),6),0)=MOD(MONTH('Shortcut Lookup 2'!AK$60),6),'Expenses (Assum. &amp; Calc.)'!$H26&gt;='Shortcut Lookup 2'!AK$60,'Expenses (Assum. &amp; Calc.)'!$G26&lt;='Shortcut Lookup 2'!AK$60),INDEX('Expenses (Assum. &amp; Calc.)'!$J$23:$J$37,ROWS($C$23:$C26),1),IF(AND('Expenses (Assum. &amp; Calc.)'!$I26="Yearly",IFERROR(MOD(MONTH('Expenses (Assum. &amp; Calc.)'!$G26),12),0)=MOD(MONTH('Shortcut Lookup 2'!AK$60),12),'Expenses (Assum. &amp; Calc.)'!$H26&gt;='Shortcut Lookup 2'!AK$60,'Expenses (Assum. &amp; Calc.)'!$G26&lt;='Shortcut Lookup 2'!AK$60),INDEX('Expenses (Assum. &amp; Calc.)'!$J$23:$J$37,ROWS($C$23:$C26),1),0))))))))</f>
        <v>4080.4</v>
      </c>
      <c r="AU26" s="472">
        <f>HLOOKUP('Shortcut Lookup 2'!AL$59,'Expenses (Assum. &amp; Calc.)'!$P$22:$T$37,ROWS($C$23:$C26)+1,0)*IF(AND('Expenses (Assum. &amp; Calc.)'!$I26="One time",'Expenses (Assum. &amp; Calc.)'!$G26='Shortcut Lookup 2'!AL$60),INDEX('Expenses (Assum. &amp; Calc.)'!$J$23:$J$37,ROWS($C$23:$C26),1),IF(AND('Expenses (Assum. &amp; Calc.)'!$I26="Daily",'Expenses (Assum. &amp; Calc.)'!$H26&gt;='Shortcut Lookup 2'!AL$60,'Expenses (Assum. &amp; Calc.)'!$G26&lt;='Shortcut Lookup 2'!AL$60),INDEX('Expenses (Assum. &amp; Calc.)'!$J$23:$J$37,ROWS($C$23:$C26),1)*AU$22,IF(AND('Expenses (Assum. &amp; Calc.)'!$I26="Weekly",'Expenses (Assum. &amp; Calc.)'!$H26&gt;='Shortcut Lookup 2'!AL$60,'Expenses (Assum. &amp; Calc.)'!$G26&lt;='Shortcut Lookup 2'!AL$60),INDEX('Expenses (Assum. &amp; Calc.)'!$J$23:$J$37,ROWS($C$23:$C26),1)*4,IF(AND('Expenses (Assum. &amp; Calc.)'!$I26="Bi-Weekly",'Expenses (Assum. &amp; Calc.)'!$H26&gt;='Shortcut Lookup 2'!AL$60,'Expenses (Assum. &amp; Calc.)'!$G26&lt;='Shortcut Lookup 2'!AL$60),INDEX('Expenses (Assum. &amp; Calc.)'!$J$23:$J$37,ROWS($C$23:$C26),1)*2,IF(AND('Expenses (Assum. &amp; Calc.)'!$I26="Monthly",'Expenses (Assum. &amp; Calc.)'!$H26&gt;='Shortcut Lookup 2'!AL$60,'Expenses (Assum. &amp; Calc.)'!$G26&lt;='Shortcut Lookup 2'!AL$60),INDEX('Expenses (Assum. &amp; Calc.)'!$J$23:$J$37,ROWS($C$23:$C26),1),IF(AND('Expenses (Assum. &amp; Calc.)'!$I26="Quarterly",IFERROR(MOD(MONTH('Expenses (Assum. &amp; Calc.)'!$G26),3),0)=MOD(MONTH('Shortcut Lookup 2'!AL$60),3),'Expenses (Assum. &amp; Calc.)'!$H26&gt;='Shortcut Lookup 2'!AL$60,'Expenses (Assum. &amp; Calc.)'!$G26&lt;='Shortcut Lookup 2'!AL$60),INDEX('Expenses (Assum. &amp; Calc.)'!$J$23:$J$37,ROWS($C$23:$C26),1),IF(AND('Expenses (Assum. &amp; Calc.)'!$I26="Semi-Annually",IFERROR(MOD(MONTH('Expenses (Assum. &amp; Calc.)'!$G26),6),0)=MOD(MONTH('Shortcut Lookup 2'!AL$60),6),'Expenses (Assum. &amp; Calc.)'!$H26&gt;='Shortcut Lookup 2'!AL$60,'Expenses (Assum. &amp; Calc.)'!$G26&lt;='Shortcut Lookup 2'!AL$60),INDEX('Expenses (Assum. &amp; Calc.)'!$J$23:$J$37,ROWS($C$23:$C26),1),IF(AND('Expenses (Assum. &amp; Calc.)'!$I26="Yearly",IFERROR(MOD(MONTH('Expenses (Assum. &amp; Calc.)'!$G26),12),0)=MOD(MONTH('Shortcut Lookup 2'!AL$60),12),'Expenses (Assum. &amp; Calc.)'!$H26&gt;='Shortcut Lookup 2'!AL$60,'Expenses (Assum. &amp; Calc.)'!$G26&lt;='Shortcut Lookup 2'!AL$60),INDEX('Expenses (Assum. &amp; Calc.)'!$J$23:$J$37,ROWS($C$23:$C26),1),0))))))))</f>
        <v>4080.4</v>
      </c>
      <c r="AV26" s="472">
        <f>HLOOKUP('Shortcut Lookup 2'!AM$59,'Expenses (Assum. &amp; Calc.)'!$P$22:$T$37,ROWS($C$23:$C26)+1,0)*IF(AND('Expenses (Assum. &amp; Calc.)'!$I26="One time",'Expenses (Assum. &amp; Calc.)'!$G26='Shortcut Lookup 2'!AM$60),INDEX('Expenses (Assum. &amp; Calc.)'!$J$23:$J$37,ROWS($C$23:$C26),1),IF(AND('Expenses (Assum. &amp; Calc.)'!$I26="Daily",'Expenses (Assum. &amp; Calc.)'!$H26&gt;='Shortcut Lookup 2'!AM$60,'Expenses (Assum. &amp; Calc.)'!$G26&lt;='Shortcut Lookup 2'!AM$60),INDEX('Expenses (Assum. &amp; Calc.)'!$J$23:$J$37,ROWS($C$23:$C26),1)*AV$22,IF(AND('Expenses (Assum. &amp; Calc.)'!$I26="Weekly",'Expenses (Assum. &amp; Calc.)'!$H26&gt;='Shortcut Lookup 2'!AM$60,'Expenses (Assum. &amp; Calc.)'!$G26&lt;='Shortcut Lookup 2'!AM$60),INDEX('Expenses (Assum. &amp; Calc.)'!$J$23:$J$37,ROWS($C$23:$C26),1)*4,IF(AND('Expenses (Assum. &amp; Calc.)'!$I26="Bi-Weekly",'Expenses (Assum. &amp; Calc.)'!$H26&gt;='Shortcut Lookup 2'!AM$60,'Expenses (Assum. &amp; Calc.)'!$G26&lt;='Shortcut Lookup 2'!AM$60),INDEX('Expenses (Assum. &amp; Calc.)'!$J$23:$J$37,ROWS($C$23:$C26),1)*2,IF(AND('Expenses (Assum. &amp; Calc.)'!$I26="Monthly",'Expenses (Assum. &amp; Calc.)'!$H26&gt;='Shortcut Lookup 2'!AM$60,'Expenses (Assum. &amp; Calc.)'!$G26&lt;='Shortcut Lookup 2'!AM$60),INDEX('Expenses (Assum. &amp; Calc.)'!$J$23:$J$37,ROWS($C$23:$C26),1),IF(AND('Expenses (Assum. &amp; Calc.)'!$I26="Quarterly",IFERROR(MOD(MONTH('Expenses (Assum. &amp; Calc.)'!$G26),3),0)=MOD(MONTH('Shortcut Lookup 2'!AM$60),3),'Expenses (Assum. &amp; Calc.)'!$H26&gt;='Shortcut Lookup 2'!AM$60,'Expenses (Assum. &amp; Calc.)'!$G26&lt;='Shortcut Lookup 2'!AM$60),INDEX('Expenses (Assum. &amp; Calc.)'!$J$23:$J$37,ROWS($C$23:$C26),1),IF(AND('Expenses (Assum. &amp; Calc.)'!$I26="Semi-Annually",IFERROR(MOD(MONTH('Expenses (Assum. &amp; Calc.)'!$G26),6),0)=MOD(MONTH('Shortcut Lookup 2'!AM$60),6),'Expenses (Assum. &amp; Calc.)'!$H26&gt;='Shortcut Lookup 2'!AM$60,'Expenses (Assum. &amp; Calc.)'!$G26&lt;='Shortcut Lookup 2'!AM$60),INDEX('Expenses (Assum. &amp; Calc.)'!$J$23:$J$37,ROWS($C$23:$C26),1),IF(AND('Expenses (Assum. &amp; Calc.)'!$I26="Yearly",IFERROR(MOD(MONTH('Expenses (Assum. &amp; Calc.)'!$G26),12),0)=MOD(MONTH('Shortcut Lookup 2'!AM$60),12),'Expenses (Assum. &amp; Calc.)'!$H26&gt;='Shortcut Lookup 2'!AM$60,'Expenses (Assum. &amp; Calc.)'!$G26&lt;='Shortcut Lookup 2'!AM$60),INDEX('Expenses (Assum. &amp; Calc.)'!$J$23:$J$37,ROWS($C$23:$C26),1),0))))))))</f>
        <v>4080.4</v>
      </c>
      <c r="AW26" s="472">
        <f>HLOOKUP('Shortcut Lookup 2'!AN$59,'Expenses (Assum. &amp; Calc.)'!$P$22:$T$37,ROWS($C$23:$C26)+1,0)*IF(AND('Expenses (Assum. &amp; Calc.)'!$I26="One time",'Expenses (Assum. &amp; Calc.)'!$G26='Shortcut Lookup 2'!AN$60),INDEX('Expenses (Assum. &amp; Calc.)'!$J$23:$J$37,ROWS($C$23:$C26),1),IF(AND('Expenses (Assum. &amp; Calc.)'!$I26="Daily",'Expenses (Assum. &amp; Calc.)'!$H26&gt;='Shortcut Lookup 2'!AN$60,'Expenses (Assum. &amp; Calc.)'!$G26&lt;='Shortcut Lookup 2'!AN$60),INDEX('Expenses (Assum. &amp; Calc.)'!$J$23:$J$37,ROWS($C$23:$C26),1)*AW$22,IF(AND('Expenses (Assum. &amp; Calc.)'!$I26="Weekly",'Expenses (Assum. &amp; Calc.)'!$H26&gt;='Shortcut Lookup 2'!AN$60,'Expenses (Assum. &amp; Calc.)'!$G26&lt;='Shortcut Lookup 2'!AN$60),INDEX('Expenses (Assum. &amp; Calc.)'!$J$23:$J$37,ROWS($C$23:$C26),1)*4,IF(AND('Expenses (Assum. &amp; Calc.)'!$I26="Bi-Weekly",'Expenses (Assum. &amp; Calc.)'!$H26&gt;='Shortcut Lookup 2'!AN$60,'Expenses (Assum. &amp; Calc.)'!$G26&lt;='Shortcut Lookup 2'!AN$60),INDEX('Expenses (Assum. &amp; Calc.)'!$J$23:$J$37,ROWS($C$23:$C26),1)*2,IF(AND('Expenses (Assum. &amp; Calc.)'!$I26="Monthly",'Expenses (Assum. &amp; Calc.)'!$H26&gt;='Shortcut Lookup 2'!AN$60,'Expenses (Assum. &amp; Calc.)'!$G26&lt;='Shortcut Lookup 2'!AN$60),INDEX('Expenses (Assum. &amp; Calc.)'!$J$23:$J$37,ROWS($C$23:$C26),1),IF(AND('Expenses (Assum. &amp; Calc.)'!$I26="Quarterly",IFERROR(MOD(MONTH('Expenses (Assum. &amp; Calc.)'!$G26),3),0)=MOD(MONTH('Shortcut Lookup 2'!AN$60),3),'Expenses (Assum. &amp; Calc.)'!$H26&gt;='Shortcut Lookup 2'!AN$60,'Expenses (Assum. &amp; Calc.)'!$G26&lt;='Shortcut Lookup 2'!AN$60),INDEX('Expenses (Assum. &amp; Calc.)'!$J$23:$J$37,ROWS($C$23:$C26),1),IF(AND('Expenses (Assum. &amp; Calc.)'!$I26="Semi-Annually",IFERROR(MOD(MONTH('Expenses (Assum. &amp; Calc.)'!$G26),6),0)=MOD(MONTH('Shortcut Lookup 2'!AN$60),6),'Expenses (Assum. &amp; Calc.)'!$H26&gt;='Shortcut Lookup 2'!AN$60,'Expenses (Assum. &amp; Calc.)'!$G26&lt;='Shortcut Lookup 2'!AN$60),INDEX('Expenses (Assum. &amp; Calc.)'!$J$23:$J$37,ROWS($C$23:$C26),1),IF(AND('Expenses (Assum. &amp; Calc.)'!$I26="Yearly",IFERROR(MOD(MONTH('Expenses (Assum. &amp; Calc.)'!$G26),12),0)=MOD(MONTH('Shortcut Lookup 2'!AN$60),12),'Expenses (Assum. &amp; Calc.)'!$H26&gt;='Shortcut Lookup 2'!AN$60,'Expenses (Assum. &amp; Calc.)'!$G26&lt;='Shortcut Lookup 2'!AN$60),INDEX('Expenses (Assum. &amp; Calc.)'!$J$23:$J$37,ROWS($C$23:$C26),1),0))))))))</f>
        <v>4080.4</v>
      </c>
      <c r="AX26" s="472">
        <f>HLOOKUP('Shortcut Lookup 2'!AO$59,'Expenses (Assum. &amp; Calc.)'!$P$22:$T$37,ROWS($C$23:$C26)+1,0)*IF(AND('Expenses (Assum. &amp; Calc.)'!$I26="One time",'Expenses (Assum. &amp; Calc.)'!$G26='Shortcut Lookup 2'!AO$60),INDEX('Expenses (Assum. &amp; Calc.)'!$J$23:$J$37,ROWS($C$23:$C26),1),IF(AND('Expenses (Assum. &amp; Calc.)'!$I26="Daily",'Expenses (Assum. &amp; Calc.)'!$H26&gt;='Shortcut Lookup 2'!AO$60,'Expenses (Assum. &amp; Calc.)'!$G26&lt;='Shortcut Lookup 2'!AO$60),INDEX('Expenses (Assum. &amp; Calc.)'!$J$23:$J$37,ROWS($C$23:$C26),1)*AX$22,IF(AND('Expenses (Assum. &amp; Calc.)'!$I26="Weekly",'Expenses (Assum. &amp; Calc.)'!$H26&gt;='Shortcut Lookup 2'!AO$60,'Expenses (Assum. &amp; Calc.)'!$G26&lt;='Shortcut Lookup 2'!AO$60),INDEX('Expenses (Assum. &amp; Calc.)'!$J$23:$J$37,ROWS($C$23:$C26),1)*4,IF(AND('Expenses (Assum. &amp; Calc.)'!$I26="Bi-Weekly",'Expenses (Assum. &amp; Calc.)'!$H26&gt;='Shortcut Lookup 2'!AO$60,'Expenses (Assum. &amp; Calc.)'!$G26&lt;='Shortcut Lookup 2'!AO$60),INDEX('Expenses (Assum. &amp; Calc.)'!$J$23:$J$37,ROWS($C$23:$C26),1)*2,IF(AND('Expenses (Assum. &amp; Calc.)'!$I26="Monthly",'Expenses (Assum. &amp; Calc.)'!$H26&gt;='Shortcut Lookup 2'!AO$60,'Expenses (Assum. &amp; Calc.)'!$G26&lt;='Shortcut Lookup 2'!AO$60),INDEX('Expenses (Assum. &amp; Calc.)'!$J$23:$J$37,ROWS($C$23:$C26),1),IF(AND('Expenses (Assum. &amp; Calc.)'!$I26="Quarterly",IFERROR(MOD(MONTH('Expenses (Assum. &amp; Calc.)'!$G26),3),0)=MOD(MONTH('Shortcut Lookup 2'!AO$60),3),'Expenses (Assum. &amp; Calc.)'!$H26&gt;='Shortcut Lookup 2'!AO$60,'Expenses (Assum. &amp; Calc.)'!$G26&lt;='Shortcut Lookup 2'!AO$60),INDEX('Expenses (Assum. &amp; Calc.)'!$J$23:$J$37,ROWS($C$23:$C26),1),IF(AND('Expenses (Assum. &amp; Calc.)'!$I26="Semi-Annually",IFERROR(MOD(MONTH('Expenses (Assum. &amp; Calc.)'!$G26),6),0)=MOD(MONTH('Shortcut Lookup 2'!AO$60),6),'Expenses (Assum. &amp; Calc.)'!$H26&gt;='Shortcut Lookup 2'!AO$60,'Expenses (Assum. &amp; Calc.)'!$G26&lt;='Shortcut Lookup 2'!AO$60),INDEX('Expenses (Assum. &amp; Calc.)'!$J$23:$J$37,ROWS($C$23:$C26),1),IF(AND('Expenses (Assum. &amp; Calc.)'!$I26="Yearly",IFERROR(MOD(MONTH('Expenses (Assum. &amp; Calc.)'!$G26),12),0)=MOD(MONTH('Shortcut Lookup 2'!AO$60),12),'Expenses (Assum. &amp; Calc.)'!$H26&gt;='Shortcut Lookup 2'!AO$60,'Expenses (Assum. &amp; Calc.)'!$G26&lt;='Shortcut Lookup 2'!AO$60),INDEX('Expenses (Assum. &amp; Calc.)'!$J$23:$J$37,ROWS($C$23:$C26),1),0))))))))</f>
        <v>4080.4</v>
      </c>
      <c r="AY26" s="472">
        <f>HLOOKUP('Shortcut Lookup 2'!AP$59,'Expenses (Assum. &amp; Calc.)'!$P$22:$T$37,ROWS($C$23:$C26)+1,0)*IF(AND('Expenses (Assum. &amp; Calc.)'!$I26="One time",'Expenses (Assum. &amp; Calc.)'!$G26='Shortcut Lookup 2'!AP$60),INDEX('Expenses (Assum. &amp; Calc.)'!$J$23:$J$37,ROWS($C$23:$C26),1),IF(AND('Expenses (Assum. &amp; Calc.)'!$I26="Daily",'Expenses (Assum. &amp; Calc.)'!$H26&gt;='Shortcut Lookup 2'!AP$60,'Expenses (Assum. &amp; Calc.)'!$G26&lt;='Shortcut Lookup 2'!AP$60),INDEX('Expenses (Assum. &amp; Calc.)'!$J$23:$J$37,ROWS($C$23:$C26),1)*AY$22,IF(AND('Expenses (Assum. &amp; Calc.)'!$I26="Weekly",'Expenses (Assum. &amp; Calc.)'!$H26&gt;='Shortcut Lookup 2'!AP$60,'Expenses (Assum. &amp; Calc.)'!$G26&lt;='Shortcut Lookup 2'!AP$60),INDEX('Expenses (Assum. &amp; Calc.)'!$J$23:$J$37,ROWS($C$23:$C26),1)*4,IF(AND('Expenses (Assum. &amp; Calc.)'!$I26="Bi-Weekly",'Expenses (Assum. &amp; Calc.)'!$H26&gt;='Shortcut Lookup 2'!AP$60,'Expenses (Assum. &amp; Calc.)'!$G26&lt;='Shortcut Lookup 2'!AP$60),INDEX('Expenses (Assum. &amp; Calc.)'!$J$23:$J$37,ROWS($C$23:$C26),1)*2,IF(AND('Expenses (Assum. &amp; Calc.)'!$I26="Monthly",'Expenses (Assum. &amp; Calc.)'!$H26&gt;='Shortcut Lookup 2'!AP$60,'Expenses (Assum. &amp; Calc.)'!$G26&lt;='Shortcut Lookup 2'!AP$60),INDEX('Expenses (Assum. &amp; Calc.)'!$J$23:$J$37,ROWS($C$23:$C26),1),IF(AND('Expenses (Assum. &amp; Calc.)'!$I26="Quarterly",IFERROR(MOD(MONTH('Expenses (Assum. &amp; Calc.)'!$G26),3),0)=MOD(MONTH('Shortcut Lookup 2'!AP$60),3),'Expenses (Assum. &amp; Calc.)'!$H26&gt;='Shortcut Lookup 2'!AP$60,'Expenses (Assum. &amp; Calc.)'!$G26&lt;='Shortcut Lookup 2'!AP$60),INDEX('Expenses (Assum. &amp; Calc.)'!$J$23:$J$37,ROWS($C$23:$C26),1),IF(AND('Expenses (Assum. &amp; Calc.)'!$I26="Semi-Annually",IFERROR(MOD(MONTH('Expenses (Assum. &amp; Calc.)'!$G26),6),0)=MOD(MONTH('Shortcut Lookup 2'!AP$60),6),'Expenses (Assum. &amp; Calc.)'!$H26&gt;='Shortcut Lookup 2'!AP$60,'Expenses (Assum. &amp; Calc.)'!$G26&lt;='Shortcut Lookup 2'!AP$60),INDEX('Expenses (Assum. &amp; Calc.)'!$J$23:$J$37,ROWS($C$23:$C26),1),IF(AND('Expenses (Assum. &amp; Calc.)'!$I26="Yearly",IFERROR(MOD(MONTH('Expenses (Assum. &amp; Calc.)'!$G26),12),0)=MOD(MONTH('Shortcut Lookup 2'!AP$60),12),'Expenses (Assum. &amp; Calc.)'!$H26&gt;='Shortcut Lookup 2'!AP$60,'Expenses (Assum. &amp; Calc.)'!$G26&lt;='Shortcut Lookup 2'!AP$60),INDEX('Expenses (Assum. &amp; Calc.)'!$J$23:$J$37,ROWS($C$23:$C26),1),0))))))))</f>
        <v>4080.4</v>
      </c>
      <c r="AZ26" s="472">
        <f>HLOOKUP('Shortcut Lookup 2'!AQ$59,'Expenses (Assum. &amp; Calc.)'!$P$22:$T$37,ROWS($C$23:$C26)+1,0)*IF(AND('Expenses (Assum. &amp; Calc.)'!$I26="One time",'Expenses (Assum. &amp; Calc.)'!$G26='Shortcut Lookup 2'!AQ$60),INDEX('Expenses (Assum. &amp; Calc.)'!$J$23:$J$37,ROWS($C$23:$C26),1),IF(AND('Expenses (Assum. &amp; Calc.)'!$I26="Daily",'Expenses (Assum. &amp; Calc.)'!$H26&gt;='Shortcut Lookup 2'!AQ$60,'Expenses (Assum. &amp; Calc.)'!$G26&lt;='Shortcut Lookup 2'!AQ$60),INDEX('Expenses (Assum. &amp; Calc.)'!$J$23:$J$37,ROWS($C$23:$C26),1)*AZ$22,IF(AND('Expenses (Assum. &amp; Calc.)'!$I26="Weekly",'Expenses (Assum. &amp; Calc.)'!$H26&gt;='Shortcut Lookup 2'!AQ$60,'Expenses (Assum. &amp; Calc.)'!$G26&lt;='Shortcut Lookup 2'!AQ$60),INDEX('Expenses (Assum. &amp; Calc.)'!$J$23:$J$37,ROWS($C$23:$C26),1)*4,IF(AND('Expenses (Assum. &amp; Calc.)'!$I26="Bi-Weekly",'Expenses (Assum. &amp; Calc.)'!$H26&gt;='Shortcut Lookup 2'!AQ$60,'Expenses (Assum. &amp; Calc.)'!$G26&lt;='Shortcut Lookup 2'!AQ$60),INDEX('Expenses (Assum. &amp; Calc.)'!$J$23:$J$37,ROWS($C$23:$C26),1)*2,IF(AND('Expenses (Assum. &amp; Calc.)'!$I26="Monthly",'Expenses (Assum. &amp; Calc.)'!$H26&gt;='Shortcut Lookup 2'!AQ$60,'Expenses (Assum. &amp; Calc.)'!$G26&lt;='Shortcut Lookup 2'!AQ$60),INDEX('Expenses (Assum. &amp; Calc.)'!$J$23:$J$37,ROWS($C$23:$C26),1),IF(AND('Expenses (Assum. &amp; Calc.)'!$I26="Quarterly",IFERROR(MOD(MONTH('Expenses (Assum. &amp; Calc.)'!$G26),3),0)=MOD(MONTH('Shortcut Lookup 2'!AQ$60),3),'Expenses (Assum. &amp; Calc.)'!$H26&gt;='Shortcut Lookup 2'!AQ$60,'Expenses (Assum. &amp; Calc.)'!$G26&lt;='Shortcut Lookup 2'!AQ$60),INDEX('Expenses (Assum. &amp; Calc.)'!$J$23:$J$37,ROWS($C$23:$C26),1),IF(AND('Expenses (Assum. &amp; Calc.)'!$I26="Semi-Annually",IFERROR(MOD(MONTH('Expenses (Assum. &amp; Calc.)'!$G26),6),0)=MOD(MONTH('Shortcut Lookup 2'!AQ$60),6),'Expenses (Assum. &amp; Calc.)'!$H26&gt;='Shortcut Lookup 2'!AQ$60,'Expenses (Assum. &amp; Calc.)'!$G26&lt;='Shortcut Lookup 2'!AQ$60),INDEX('Expenses (Assum. &amp; Calc.)'!$J$23:$J$37,ROWS($C$23:$C26),1),IF(AND('Expenses (Assum. &amp; Calc.)'!$I26="Yearly",IFERROR(MOD(MONTH('Expenses (Assum. &amp; Calc.)'!$G26),12),0)=MOD(MONTH('Shortcut Lookup 2'!AQ$60),12),'Expenses (Assum. &amp; Calc.)'!$H26&gt;='Shortcut Lookup 2'!AQ$60,'Expenses (Assum. &amp; Calc.)'!$G26&lt;='Shortcut Lookup 2'!AQ$60),INDEX('Expenses (Assum. &amp; Calc.)'!$J$23:$J$37,ROWS($C$23:$C26),1),0))))))))</f>
        <v>4080.4</v>
      </c>
      <c r="BA26" s="472">
        <f>HLOOKUP('Shortcut Lookup 2'!AR$59,'Expenses (Assum. &amp; Calc.)'!$P$22:$T$37,ROWS($C$23:$C26)+1,0)*IF(AND('Expenses (Assum. &amp; Calc.)'!$I26="One time",'Expenses (Assum. &amp; Calc.)'!$G26='Shortcut Lookup 2'!AR$60),INDEX('Expenses (Assum. &amp; Calc.)'!$J$23:$J$37,ROWS($C$23:$C26),1),IF(AND('Expenses (Assum. &amp; Calc.)'!$I26="Daily",'Expenses (Assum. &amp; Calc.)'!$H26&gt;='Shortcut Lookup 2'!AR$60,'Expenses (Assum. &amp; Calc.)'!$G26&lt;='Shortcut Lookup 2'!AR$60),INDEX('Expenses (Assum. &amp; Calc.)'!$J$23:$J$37,ROWS($C$23:$C26),1)*BA$22,IF(AND('Expenses (Assum. &amp; Calc.)'!$I26="Weekly",'Expenses (Assum. &amp; Calc.)'!$H26&gt;='Shortcut Lookup 2'!AR$60,'Expenses (Assum. &amp; Calc.)'!$G26&lt;='Shortcut Lookup 2'!AR$60),INDEX('Expenses (Assum. &amp; Calc.)'!$J$23:$J$37,ROWS($C$23:$C26),1)*4,IF(AND('Expenses (Assum. &amp; Calc.)'!$I26="Bi-Weekly",'Expenses (Assum. &amp; Calc.)'!$H26&gt;='Shortcut Lookup 2'!AR$60,'Expenses (Assum. &amp; Calc.)'!$G26&lt;='Shortcut Lookup 2'!AR$60),INDEX('Expenses (Assum. &amp; Calc.)'!$J$23:$J$37,ROWS($C$23:$C26),1)*2,IF(AND('Expenses (Assum. &amp; Calc.)'!$I26="Monthly",'Expenses (Assum. &amp; Calc.)'!$H26&gt;='Shortcut Lookup 2'!AR$60,'Expenses (Assum. &amp; Calc.)'!$G26&lt;='Shortcut Lookup 2'!AR$60),INDEX('Expenses (Assum. &amp; Calc.)'!$J$23:$J$37,ROWS($C$23:$C26),1),IF(AND('Expenses (Assum. &amp; Calc.)'!$I26="Quarterly",IFERROR(MOD(MONTH('Expenses (Assum. &amp; Calc.)'!$G26),3),0)=MOD(MONTH('Shortcut Lookup 2'!AR$60),3),'Expenses (Assum. &amp; Calc.)'!$H26&gt;='Shortcut Lookup 2'!AR$60,'Expenses (Assum. &amp; Calc.)'!$G26&lt;='Shortcut Lookup 2'!AR$60),INDEX('Expenses (Assum. &amp; Calc.)'!$J$23:$J$37,ROWS($C$23:$C26),1),IF(AND('Expenses (Assum. &amp; Calc.)'!$I26="Semi-Annually",IFERROR(MOD(MONTH('Expenses (Assum. &amp; Calc.)'!$G26),6),0)=MOD(MONTH('Shortcut Lookup 2'!AR$60),6),'Expenses (Assum. &amp; Calc.)'!$H26&gt;='Shortcut Lookup 2'!AR$60,'Expenses (Assum. &amp; Calc.)'!$G26&lt;='Shortcut Lookup 2'!AR$60),INDEX('Expenses (Assum. &amp; Calc.)'!$J$23:$J$37,ROWS($C$23:$C26),1),IF(AND('Expenses (Assum. &amp; Calc.)'!$I26="Yearly",IFERROR(MOD(MONTH('Expenses (Assum. &amp; Calc.)'!$G26),12),0)=MOD(MONTH('Shortcut Lookup 2'!AR$60),12),'Expenses (Assum. &amp; Calc.)'!$H26&gt;='Shortcut Lookup 2'!AR$60,'Expenses (Assum. &amp; Calc.)'!$G26&lt;='Shortcut Lookup 2'!AR$60),INDEX('Expenses (Assum. &amp; Calc.)'!$J$23:$J$37,ROWS($C$23:$C26),1),0))))))))</f>
        <v>4080.4</v>
      </c>
      <c r="BB26" s="472">
        <f>HLOOKUP('Shortcut Lookup 2'!AS$59,'Expenses (Assum. &amp; Calc.)'!$P$22:$T$37,ROWS($C$23:$C26)+1,0)*IF(AND('Expenses (Assum. &amp; Calc.)'!$I26="One time",'Expenses (Assum. &amp; Calc.)'!$G26='Shortcut Lookup 2'!AS$60),INDEX('Expenses (Assum. &amp; Calc.)'!$J$23:$J$37,ROWS($C$23:$C26),1),IF(AND('Expenses (Assum. &amp; Calc.)'!$I26="Daily",'Expenses (Assum. &amp; Calc.)'!$H26&gt;='Shortcut Lookup 2'!AS$60,'Expenses (Assum. &amp; Calc.)'!$G26&lt;='Shortcut Lookup 2'!AS$60),INDEX('Expenses (Assum. &amp; Calc.)'!$J$23:$J$37,ROWS($C$23:$C26),1)*BB$22,IF(AND('Expenses (Assum. &amp; Calc.)'!$I26="Weekly",'Expenses (Assum. &amp; Calc.)'!$H26&gt;='Shortcut Lookup 2'!AS$60,'Expenses (Assum. &amp; Calc.)'!$G26&lt;='Shortcut Lookup 2'!AS$60),INDEX('Expenses (Assum. &amp; Calc.)'!$J$23:$J$37,ROWS($C$23:$C26),1)*4,IF(AND('Expenses (Assum. &amp; Calc.)'!$I26="Bi-Weekly",'Expenses (Assum. &amp; Calc.)'!$H26&gt;='Shortcut Lookup 2'!AS$60,'Expenses (Assum. &amp; Calc.)'!$G26&lt;='Shortcut Lookup 2'!AS$60),INDEX('Expenses (Assum. &amp; Calc.)'!$J$23:$J$37,ROWS($C$23:$C26),1)*2,IF(AND('Expenses (Assum. &amp; Calc.)'!$I26="Monthly",'Expenses (Assum. &amp; Calc.)'!$H26&gt;='Shortcut Lookup 2'!AS$60,'Expenses (Assum. &amp; Calc.)'!$G26&lt;='Shortcut Lookup 2'!AS$60),INDEX('Expenses (Assum. &amp; Calc.)'!$J$23:$J$37,ROWS($C$23:$C26),1),IF(AND('Expenses (Assum. &amp; Calc.)'!$I26="Quarterly",IFERROR(MOD(MONTH('Expenses (Assum. &amp; Calc.)'!$G26),3),0)=MOD(MONTH('Shortcut Lookup 2'!AS$60),3),'Expenses (Assum. &amp; Calc.)'!$H26&gt;='Shortcut Lookup 2'!AS$60,'Expenses (Assum. &amp; Calc.)'!$G26&lt;='Shortcut Lookup 2'!AS$60),INDEX('Expenses (Assum. &amp; Calc.)'!$J$23:$J$37,ROWS($C$23:$C26),1),IF(AND('Expenses (Assum. &amp; Calc.)'!$I26="Semi-Annually",IFERROR(MOD(MONTH('Expenses (Assum. &amp; Calc.)'!$G26),6),0)=MOD(MONTH('Shortcut Lookup 2'!AS$60),6),'Expenses (Assum. &amp; Calc.)'!$H26&gt;='Shortcut Lookup 2'!AS$60,'Expenses (Assum. &amp; Calc.)'!$G26&lt;='Shortcut Lookup 2'!AS$60),INDEX('Expenses (Assum. &amp; Calc.)'!$J$23:$J$37,ROWS($C$23:$C26),1),IF(AND('Expenses (Assum. &amp; Calc.)'!$I26="Yearly",IFERROR(MOD(MONTH('Expenses (Assum. &amp; Calc.)'!$G26),12),0)=MOD(MONTH('Shortcut Lookup 2'!AS$60),12),'Expenses (Assum. &amp; Calc.)'!$H26&gt;='Shortcut Lookup 2'!AS$60,'Expenses (Assum. &amp; Calc.)'!$G26&lt;='Shortcut Lookup 2'!AS$60),INDEX('Expenses (Assum. &amp; Calc.)'!$J$23:$J$37,ROWS($C$23:$C26),1),0))))))))</f>
        <v>4080.4</v>
      </c>
      <c r="BC26" s="472">
        <f>HLOOKUP('Shortcut Lookup 2'!AT$59,'Expenses (Assum. &amp; Calc.)'!$P$22:$T$37,ROWS($C$23:$C26)+1,0)*IF(AND('Expenses (Assum. &amp; Calc.)'!$I26="One time",'Expenses (Assum. &amp; Calc.)'!$G26='Shortcut Lookup 2'!AT$60),INDEX('Expenses (Assum. &amp; Calc.)'!$J$23:$J$37,ROWS($C$23:$C26),1),IF(AND('Expenses (Assum. &amp; Calc.)'!$I26="Daily",'Expenses (Assum. &amp; Calc.)'!$H26&gt;='Shortcut Lookup 2'!AT$60,'Expenses (Assum. &amp; Calc.)'!$G26&lt;='Shortcut Lookup 2'!AT$60),INDEX('Expenses (Assum. &amp; Calc.)'!$J$23:$J$37,ROWS($C$23:$C26),1)*BC$22,IF(AND('Expenses (Assum. &amp; Calc.)'!$I26="Weekly",'Expenses (Assum. &amp; Calc.)'!$H26&gt;='Shortcut Lookup 2'!AT$60,'Expenses (Assum. &amp; Calc.)'!$G26&lt;='Shortcut Lookup 2'!AT$60),INDEX('Expenses (Assum. &amp; Calc.)'!$J$23:$J$37,ROWS($C$23:$C26),1)*4,IF(AND('Expenses (Assum. &amp; Calc.)'!$I26="Bi-Weekly",'Expenses (Assum. &amp; Calc.)'!$H26&gt;='Shortcut Lookup 2'!AT$60,'Expenses (Assum. &amp; Calc.)'!$G26&lt;='Shortcut Lookup 2'!AT$60),INDEX('Expenses (Assum. &amp; Calc.)'!$J$23:$J$37,ROWS($C$23:$C26),1)*2,IF(AND('Expenses (Assum. &amp; Calc.)'!$I26="Monthly",'Expenses (Assum. &amp; Calc.)'!$H26&gt;='Shortcut Lookup 2'!AT$60,'Expenses (Assum. &amp; Calc.)'!$G26&lt;='Shortcut Lookup 2'!AT$60),INDEX('Expenses (Assum. &amp; Calc.)'!$J$23:$J$37,ROWS($C$23:$C26),1),IF(AND('Expenses (Assum. &amp; Calc.)'!$I26="Quarterly",IFERROR(MOD(MONTH('Expenses (Assum. &amp; Calc.)'!$G26),3),0)=MOD(MONTH('Shortcut Lookup 2'!AT$60),3),'Expenses (Assum. &amp; Calc.)'!$H26&gt;='Shortcut Lookup 2'!AT$60,'Expenses (Assum. &amp; Calc.)'!$G26&lt;='Shortcut Lookup 2'!AT$60),INDEX('Expenses (Assum. &amp; Calc.)'!$J$23:$J$37,ROWS($C$23:$C26),1),IF(AND('Expenses (Assum. &amp; Calc.)'!$I26="Semi-Annually",IFERROR(MOD(MONTH('Expenses (Assum. &amp; Calc.)'!$G26),6),0)=MOD(MONTH('Shortcut Lookup 2'!AT$60),6),'Expenses (Assum. &amp; Calc.)'!$H26&gt;='Shortcut Lookup 2'!AT$60,'Expenses (Assum. &amp; Calc.)'!$G26&lt;='Shortcut Lookup 2'!AT$60),INDEX('Expenses (Assum. &amp; Calc.)'!$J$23:$J$37,ROWS($C$23:$C26),1),IF(AND('Expenses (Assum. &amp; Calc.)'!$I26="Yearly",IFERROR(MOD(MONTH('Expenses (Assum. &amp; Calc.)'!$G26),12),0)=MOD(MONTH('Shortcut Lookup 2'!AT$60),12),'Expenses (Assum. &amp; Calc.)'!$H26&gt;='Shortcut Lookup 2'!AT$60,'Expenses (Assum. &amp; Calc.)'!$G26&lt;='Shortcut Lookup 2'!AT$60),INDEX('Expenses (Assum. &amp; Calc.)'!$J$23:$J$37,ROWS($C$23:$C26),1),0))))))))</f>
        <v>4080.4</v>
      </c>
      <c r="BD26" s="472">
        <f>HLOOKUP('Shortcut Lookup 2'!AU$59,'Expenses (Assum. &amp; Calc.)'!$P$22:$T$37,ROWS($C$23:$C26)+1,0)*IF(AND('Expenses (Assum. &amp; Calc.)'!$I26="One time",'Expenses (Assum. &amp; Calc.)'!$G26='Shortcut Lookup 2'!AU$60),INDEX('Expenses (Assum. &amp; Calc.)'!$J$23:$J$37,ROWS($C$23:$C26),1),IF(AND('Expenses (Assum. &amp; Calc.)'!$I26="Daily",'Expenses (Assum. &amp; Calc.)'!$H26&gt;='Shortcut Lookup 2'!AU$60,'Expenses (Assum. &amp; Calc.)'!$G26&lt;='Shortcut Lookup 2'!AU$60),INDEX('Expenses (Assum. &amp; Calc.)'!$J$23:$J$37,ROWS($C$23:$C26),1)*BD$22,IF(AND('Expenses (Assum. &amp; Calc.)'!$I26="Weekly",'Expenses (Assum. &amp; Calc.)'!$H26&gt;='Shortcut Lookup 2'!AU$60,'Expenses (Assum. &amp; Calc.)'!$G26&lt;='Shortcut Lookup 2'!AU$60),INDEX('Expenses (Assum. &amp; Calc.)'!$J$23:$J$37,ROWS($C$23:$C26),1)*4,IF(AND('Expenses (Assum. &amp; Calc.)'!$I26="Bi-Weekly",'Expenses (Assum. &amp; Calc.)'!$H26&gt;='Shortcut Lookup 2'!AU$60,'Expenses (Assum. &amp; Calc.)'!$G26&lt;='Shortcut Lookup 2'!AU$60),INDEX('Expenses (Assum. &amp; Calc.)'!$J$23:$J$37,ROWS($C$23:$C26),1)*2,IF(AND('Expenses (Assum. &amp; Calc.)'!$I26="Monthly",'Expenses (Assum. &amp; Calc.)'!$H26&gt;='Shortcut Lookup 2'!AU$60,'Expenses (Assum. &amp; Calc.)'!$G26&lt;='Shortcut Lookup 2'!AU$60),INDEX('Expenses (Assum. &amp; Calc.)'!$J$23:$J$37,ROWS($C$23:$C26),1),IF(AND('Expenses (Assum. &amp; Calc.)'!$I26="Quarterly",IFERROR(MOD(MONTH('Expenses (Assum. &amp; Calc.)'!$G26),3),0)=MOD(MONTH('Shortcut Lookup 2'!AU$60),3),'Expenses (Assum. &amp; Calc.)'!$H26&gt;='Shortcut Lookup 2'!AU$60,'Expenses (Assum. &amp; Calc.)'!$G26&lt;='Shortcut Lookup 2'!AU$60),INDEX('Expenses (Assum. &amp; Calc.)'!$J$23:$J$37,ROWS($C$23:$C26),1),IF(AND('Expenses (Assum. &amp; Calc.)'!$I26="Semi-Annually",IFERROR(MOD(MONTH('Expenses (Assum. &amp; Calc.)'!$G26),6),0)=MOD(MONTH('Shortcut Lookup 2'!AU$60),6),'Expenses (Assum. &amp; Calc.)'!$H26&gt;='Shortcut Lookup 2'!AU$60,'Expenses (Assum. &amp; Calc.)'!$G26&lt;='Shortcut Lookup 2'!AU$60),INDEX('Expenses (Assum. &amp; Calc.)'!$J$23:$J$37,ROWS($C$23:$C26),1),IF(AND('Expenses (Assum. &amp; Calc.)'!$I26="Yearly",IFERROR(MOD(MONTH('Expenses (Assum. &amp; Calc.)'!$G26),12),0)=MOD(MONTH('Shortcut Lookup 2'!AU$60),12),'Expenses (Assum. &amp; Calc.)'!$H26&gt;='Shortcut Lookup 2'!AU$60,'Expenses (Assum. &amp; Calc.)'!$G26&lt;='Shortcut Lookup 2'!AU$60),INDEX('Expenses (Assum. &amp; Calc.)'!$J$23:$J$37,ROWS($C$23:$C26),1),0))))))))</f>
        <v>4080.4</v>
      </c>
      <c r="BE26" s="472">
        <f>HLOOKUP('Shortcut Lookup 2'!AV$59,'Expenses (Assum. &amp; Calc.)'!$P$22:$T$37,ROWS($C$23:$C26)+1,0)*IF(AND('Expenses (Assum. &amp; Calc.)'!$I26="One time",'Expenses (Assum. &amp; Calc.)'!$G26='Shortcut Lookup 2'!AV$60),INDEX('Expenses (Assum. &amp; Calc.)'!$J$23:$J$37,ROWS($C$23:$C26),1),IF(AND('Expenses (Assum. &amp; Calc.)'!$I26="Daily",'Expenses (Assum. &amp; Calc.)'!$H26&gt;='Shortcut Lookup 2'!AV$60,'Expenses (Assum. &amp; Calc.)'!$G26&lt;='Shortcut Lookup 2'!AV$60),INDEX('Expenses (Assum. &amp; Calc.)'!$J$23:$J$37,ROWS($C$23:$C26),1)*BE$22,IF(AND('Expenses (Assum. &amp; Calc.)'!$I26="Weekly",'Expenses (Assum. &amp; Calc.)'!$H26&gt;='Shortcut Lookup 2'!AV$60,'Expenses (Assum. &amp; Calc.)'!$G26&lt;='Shortcut Lookup 2'!AV$60),INDEX('Expenses (Assum. &amp; Calc.)'!$J$23:$J$37,ROWS($C$23:$C26),1)*4,IF(AND('Expenses (Assum. &amp; Calc.)'!$I26="Bi-Weekly",'Expenses (Assum. &amp; Calc.)'!$H26&gt;='Shortcut Lookup 2'!AV$60,'Expenses (Assum. &amp; Calc.)'!$G26&lt;='Shortcut Lookup 2'!AV$60),INDEX('Expenses (Assum. &amp; Calc.)'!$J$23:$J$37,ROWS($C$23:$C26),1)*2,IF(AND('Expenses (Assum. &amp; Calc.)'!$I26="Monthly",'Expenses (Assum. &amp; Calc.)'!$H26&gt;='Shortcut Lookup 2'!AV$60,'Expenses (Assum. &amp; Calc.)'!$G26&lt;='Shortcut Lookup 2'!AV$60),INDEX('Expenses (Assum. &amp; Calc.)'!$J$23:$J$37,ROWS($C$23:$C26),1),IF(AND('Expenses (Assum. &amp; Calc.)'!$I26="Quarterly",IFERROR(MOD(MONTH('Expenses (Assum. &amp; Calc.)'!$G26),3),0)=MOD(MONTH('Shortcut Lookup 2'!AV$60),3),'Expenses (Assum. &amp; Calc.)'!$H26&gt;='Shortcut Lookup 2'!AV$60,'Expenses (Assum. &amp; Calc.)'!$G26&lt;='Shortcut Lookup 2'!AV$60),INDEX('Expenses (Assum. &amp; Calc.)'!$J$23:$J$37,ROWS($C$23:$C26),1),IF(AND('Expenses (Assum. &amp; Calc.)'!$I26="Semi-Annually",IFERROR(MOD(MONTH('Expenses (Assum. &amp; Calc.)'!$G26),6),0)=MOD(MONTH('Shortcut Lookup 2'!AV$60),6),'Expenses (Assum. &amp; Calc.)'!$H26&gt;='Shortcut Lookup 2'!AV$60,'Expenses (Assum. &amp; Calc.)'!$G26&lt;='Shortcut Lookup 2'!AV$60),INDEX('Expenses (Assum. &amp; Calc.)'!$J$23:$J$37,ROWS($C$23:$C26),1),IF(AND('Expenses (Assum. &amp; Calc.)'!$I26="Yearly",IFERROR(MOD(MONTH('Expenses (Assum. &amp; Calc.)'!$G26),12),0)=MOD(MONTH('Shortcut Lookup 2'!AV$60),12),'Expenses (Assum. &amp; Calc.)'!$H26&gt;='Shortcut Lookup 2'!AV$60,'Expenses (Assum. &amp; Calc.)'!$G26&lt;='Shortcut Lookup 2'!AV$60),INDEX('Expenses (Assum. &amp; Calc.)'!$J$23:$J$37,ROWS($C$23:$C26),1),0))))))))</f>
        <v>4121.2039999999997</v>
      </c>
      <c r="BF26" s="472">
        <f>HLOOKUP('Shortcut Lookup 2'!AW$59,'Expenses (Assum. &amp; Calc.)'!$P$22:$T$37,ROWS($C$23:$C26)+1,0)*IF(AND('Expenses (Assum. &amp; Calc.)'!$I26="One time",'Expenses (Assum. &amp; Calc.)'!$G26='Shortcut Lookup 2'!AW$60),INDEX('Expenses (Assum. &amp; Calc.)'!$J$23:$J$37,ROWS($C$23:$C26),1),IF(AND('Expenses (Assum. &amp; Calc.)'!$I26="Daily",'Expenses (Assum. &amp; Calc.)'!$H26&gt;='Shortcut Lookup 2'!AW$60,'Expenses (Assum. &amp; Calc.)'!$G26&lt;='Shortcut Lookup 2'!AW$60),INDEX('Expenses (Assum. &amp; Calc.)'!$J$23:$J$37,ROWS($C$23:$C26),1)*BF$22,IF(AND('Expenses (Assum. &amp; Calc.)'!$I26="Weekly",'Expenses (Assum. &amp; Calc.)'!$H26&gt;='Shortcut Lookup 2'!AW$60,'Expenses (Assum. &amp; Calc.)'!$G26&lt;='Shortcut Lookup 2'!AW$60),INDEX('Expenses (Assum. &amp; Calc.)'!$J$23:$J$37,ROWS($C$23:$C26),1)*4,IF(AND('Expenses (Assum. &amp; Calc.)'!$I26="Bi-Weekly",'Expenses (Assum. &amp; Calc.)'!$H26&gt;='Shortcut Lookup 2'!AW$60,'Expenses (Assum. &amp; Calc.)'!$G26&lt;='Shortcut Lookup 2'!AW$60),INDEX('Expenses (Assum. &amp; Calc.)'!$J$23:$J$37,ROWS($C$23:$C26),1)*2,IF(AND('Expenses (Assum. &amp; Calc.)'!$I26="Monthly",'Expenses (Assum. &amp; Calc.)'!$H26&gt;='Shortcut Lookup 2'!AW$60,'Expenses (Assum. &amp; Calc.)'!$G26&lt;='Shortcut Lookup 2'!AW$60),INDEX('Expenses (Assum. &amp; Calc.)'!$J$23:$J$37,ROWS($C$23:$C26),1),IF(AND('Expenses (Assum. &amp; Calc.)'!$I26="Quarterly",IFERROR(MOD(MONTH('Expenses (Assum. &amp; Calc.)'!$G26),3),0)=MOD(MONTH('Shortcut Lookup 2'!AW$60),3),'Expenses (Assum. &amp; Calc.)'!$H26&gt;='Shortcut Lookup 2'!AW$60,'Expenses (Assum. &amp; Calc.)'!$G26&lt;='Shortcut Lookup 2'!AW$60),INDEX('Expenses (Assum. &amp; Calc.)'!$J$23:$J$37,ROWS($C$23:$C26),1),IF(AND('Expenses (Assum. &amp; Calc.)'!$I26="Semi-Annually",IFERROR(MOD(MONTH('Expenses (Assum. &amp; Calc.)'!$G26),6),0)=MOD(MONTH('Shortcut Lookup 2'!AW$60),6),'Expenses (Assum. &amp; Calc.)'!$H26&gt;='Shortcut Lookup 2'!AW$60,'Expenses (Assum. &amp; Calc.)'!$G26&lt;='Shortcut Lookup 2'!AW$60),INDEX('Expenses (Assum. &amp; Calc.)'!$J$23:$J$37,ROWS($C$23:$C26),1),IF(AND('Expenses (Assum. &amp; Calc.)'!$I26="Yearly",IFERROR(MOD(MONTH('Expenses (Assum. &amp; Calc.)'!$G26),12),0)=MOD(MONTH('Shortcut Lookup 2'!AW$60),12),'Expenses (Assum. &amp; Calc.)'!$H26&gt;='Shortcut Lookup 2'!AW$60,'Expenses (Assum. &amp; Calc.)'!$G26&lt;='Shortcut Lookup 2'!AW$60),INDEX('Expenses (Assum. &amp; Calc.)'!$J$23:$J$37,ROWS($C$23:$C26),1),0))))))))</f>
        <v>4121.2039999999997</v>
      </c>
      <c r="BG26" s="472">
        <f>HLOOKUP('Shortcut Lookup 2'!AX$59,'Expenses (Assum. &amp; Calc.)'!$P$22:$T$37,ROWS($C$23:$C26)+1,0)*IF(AND('Expenses (Assum. &amp; Calc.)'!$I26="One time",'Expenses (Assum. &amp; Calc.)'!$G26='Shortcut Lookup 2'!AX$60),INDEX('Expenses (Assum. &amp; Calc.)'!$J$23:$J$37,ROWS($C$23:$C26),1),IF(AND('Expenses (Assum. &amp; Calc.)'!$I26="Daily",'Expenses (Assum. &amp; Calc.)'!$H26&gt;='Shortcut Lookup 2'!AX$60,'Expenses (Assum. &amp; Calc.)'!$G26&lt;='Shortcut Lookup 2'!AX$60),INDEX('Expenses (Assum. &amp; Calc.)'!$J$23:$J$37,ROWS($C$23:$C26),1)*BG$22,IF(AND('Expenses (Assum. &amp; Calc.)'!$I26="Weekly",'Expenses (Assum. &amp; Calc.)'!$H26&gt;='Shortcut Lookup 2'!AX$60,'Expenses (Assum. &amp; Calc.)'!$G26&lt;='Shortcut Lookup 2'!AX$60),INDEX('Expenses (Assum. &amp; Calc.)'!$J$23:$J$37,ROWS($C$23:$C26),1)*4,IF(AND('Expenses (Assum. &amp; Calc.)'!$I26="Bi-Weekly",'Expenses (Assum. &amp; Calc.)'!$H26&gt;='Shortcut Lookup 2'!AX$60,'Expenses (Assum. &amp; Calc.)'!$G26&lt;='Shortcut Lookup 2'!AX$60),INDEX('Expenses (Assum. &amp; Calc.)'!$J$23:$J$37,ROWS($C$23:$C26),1)*2,IF(AND('Expenses (Assum. &amp; Calc.)'!$I26="Monthly",'Expenses (Assum. &amp; Calc.)'!$H26&gt;='Shortcut Lookup 2'!AX$60,'Expenses (Assum. &amp; Calc.)'!$G26&lt;='Shortcut Lookup 2'!AX$60),INDEX('Expenses (Assum. &amp; Calc.)'!$J$23:$J$37,ROWS($C$23:$C26),1),IF(AND('Expenses (Assum. &amp; Calc.)'!$I26="Quarterly",IFERROR(MOD(MONTH('Expenses (Assum. &amp; Calc.)'!$G26),3),0)=MOD(MONTH('Shortcut Lookup 2'!AX$60),3),'Expenses (Assum. &amp; Calc.)'!$H26&gt;='Shortcut Lookup 2'!AX$60,'Expenses (Assum. &amp; Calc.)'!$G26&lt;='Shortcut Lookup 2'!AX$60),INDEX('Expenses (Assum. &amp; Calc.)'!$J$23:$J$37,ROWS($C$23:$C26),1),IF(AND('Expenses (Assum. &amp; Calc.)'!$I26="Semi-Annually",IFERROR(MOD(MONTH('Expenses (Assum. &amp; Calc.)'!$G26),6),0)=MOD(MONTH('Shortcut Lookup 2'!AX$60),6),'Expenses (Assum. &amp; Calc.)'!$H26&gt;='Shortcut Lookup 2'!AX$60,'Expenses (Assum. &amp; Calc.)'!$G26&lt;='Shortcut Lookup 2'!AX$60),INDEX('Expenses (Assum. &amp; Calc.)'!$J$23:$J$37,ROWS($C$23:$C26),1),IF(AND('Expenses (Assum. &amp; Calc.)'!$I26="Yearly",IFERROR(MOD(MONTH('Expenses (Assum. &amp; Calc.)'!$G26),12),0)=MOD(MONTH('Shortcut Lookup 2'!AX$60),12),'Expenses (Assum. &amp; Calc.)'!$H26&gt;='Shortcut Lookup 2'!AX$60,'Expenses (Assum. &amp; Calc.)'!$G26&lt;='Shortcut Lookup 2'!AX$60),INDEX('Expenses (Assum. &amp; Calc.)'!$J$23:$J$37,ROWS($C$23:$C26),1),0))))))))</f>
        <v>4121.2039999999997</v>
      </c>
      <c r="BH26" s="472">
        <f>HLOOKUP('Shortcut Lookup 2'!AY$59,'Expenses (Assum. &amp; Calc.)'!$P$22:$T$37,ROWS($C$23:$C26)+1,0)*IF(AND('Expenses (Assum. &amp; Calc.)'!$I26="One time",'Expenses (Assum. &amp; Calc.)'!$G26='Shortcut Lookup 2'!AY$60),INDEX('Expenses (Assum. &amp; Calc.)'!$J$23:$J$37,ROWS($C$23:$C26),1),IF(AND('Expenses (Assum. &amp; Calc.)'!$I26="Daily",'Expenses (Assum. &amp; Calc.)'!$H26&gt;='Shortcut Lookup 2'!AY$60,'Expenses (Assum. &amp; Calc.)'!$G26&lt;='Shortcut Lookup 2'!AY$60),INDEX('Expenses (Assum. &amp; Calc.)'!$J$23:$J$37,ROWS($C$23:$C26),1)*BH$22,IF(AND('Expenses (Assum. &amp; Calc.)'!$I26="Weekly",'Expenses (Assum. &amp; Calc.)'!$H26&gt;='Shortcut Lookup 2'!AY$60,'Expenses (Assum. &amp; Calc.)'!$G26&lt;='Shortcut Lookup 2'!AY$60),INDEX('Expenses (Assum. &amp; Calc.)'!$J$23:$J$37,ROWS($C$23:$C26),1)*4,IF(AND('Expenses (Assum. &amp; Calc.)'!$I26="Bi-Weekly",'Expenses (Assum. &amp; Calc.)'!$H26&gt;='Shortcut Lookup 2'!AY$60,'Expenses (Assum. &amp; Calc.)'!$G26&lt;='Shortcut Lookup 2'!AY$60),INDEX('Expenses (Assum. &amp; Calc.)'!$J$23:$J$37,ROWS($C$23:$C26),1)*2,IF(AND('Expenses (Assum. &amp; Calc.)'!$I26="Monthly",'Expenses (Assum. &amp; Calc.)'!$H26&gt;='Shortcut Lookup 2'!AY$60,'Expenses (Assum. &amp; Calc.)'!$G26&lt;='Shortcut Lookup 2'!AY$60),INDEX('Expenses (Assum. &amp; Calc.)'!$J$23:$J$37,ROWS($C$23:$C26),1),IF(AND('Expenses (Assum. &amp; Calc.)'!$I26="Quarterly",IFERROR(MOD(MONTH('Expenses (Assum. &amp; Calc.)'!$G26),3),0)=MOD(MONTH('Shortcut Lookup 2'!AY$60),3),'Expenses (Assum. &amp; Calc.)'!$H26&gt;='Shortcut Lookup 2'!AY$60,'Expenses (Assum. &amp; Calc.)'!$G26&lt;='Shortcut Lookup 2'!AY$60),INDEX('Expenses (Assum. &amp; Calc.)'!$J$23:$J$37,ROWS($C$23:$C26),1),IF(AND('Expenses (Assum. &amp; Calc.)'!$I26="Semi-Annually",IFERROR(MOD(MONTH('Expenses (Assum. &amp; Calc.)'!$G26),6),0)=MOD(MONTH('Shortcut Lookup 2'!AY$60),6),'Expenses (Assum. &amp; Calc.)'!$H26&gt;='Shortcut Lookup 2'!AY$60,'Expenses (Assum. &amp; Calc.)'!$G26&lt;='Shortcut Lookup 2'!AY$60),INDEX('Expenses (Assum. &amp; Calc.)'!$J$23:$J$37,ROWS($C$23:$C26),1),IF(AND('Expenses (Assum. &amp; Calc.)'!$I26="Yearly",IFERROR(MOD(MONTH('Expenses (Assum. &amp; Calc.)'!$G26),12),0)=MOD(MONTH('Shortcut Lookup 2'!AY$60),12),'Expenses (Assum. &amp; Calc.)'!$H26&gt;='Shortcut Lookup 2'!AY$60,'Expenses (Assum. &amp; Calc.)'!$G26&lt;='Shortcut Lookup 2'!AY$60),INDEX('Expenses (Assum. &amp; Calc.)'!$J$23:$J$37,ROWS($C$23:$C26),1),0))))))))</f>
        <v>4121.2039999999997</v>
      </c>
      <c r="BI26" s="472">
        <f>HLOOKUP('Shortcut Lookup 2'!AZ$59,'Expenses (Assum. &amp; Calc.)'!$P$22:$T$37,ROWS($C$23:$C26)+1,0)*IF(AND('Expenses (Assum. &amp; Calc.)'!$I26="One time",'Expenses (Assum. &amp; Calc.)'!$G26='Shortcut Lookup 2'!AZ$60),INDEX('Expenses (Assum. &amp; Calc.)'!$J$23:$J$37,ROWS($C$23:$C26),1),IF(AND('Expenses (Assum. &amp; Calc.)'!$I26="Daily",'Expenses (Assum. &amp; Calc.)'!$H26&gt;='Shortcut Lookup 2'!AZ$60,'Expenses (Assum. &amp; Calc.)'!$G26&lt;='Shortcut Lookup 2'!AZ$60),INDEX('Expenses (Assum. &amp; Calc.)'!$J$23:$J$37,ROWS($C$23:$C26),1)*BI$22,IF(AND('Expenses (Assum. &amp; Calc.)'!$I26="Weekly",'Expenses (Assum. &amp; Calc.)'!$H26&gt;='Shortcut Lookup 2'!AZ$60,'Expenses (Assum. &amp; Calc.)'!$G26&lt;='Shortcut Lookup 2'!AZ$60),INDEX('Expenses (Assum. &amp; Calc.)'!$J$23:$J$37,ROWS($C$23:$C26),1)*4,IF(AND('Expenses (Assum. &amp; Calc.)'!$I26="Bi-Weekly",'Expenses (Assum. &amp; Calc.)'!$H26&gt;='Shortcut Lookup 2'!AZ$60,'Expenses (Assum. &amp; Calc.)'!$G26&lt;='Shortcut Lookup 2'!AZ$60),INDEX('Expenses (Assum. &amp; Calc.)'!$J$23:$J$37,ROWS($C$23:$C26),1)*2,IF(AND('Expenses (Assum. &amp; Calc.)'!$I26="Monthly",'Expenses (Assum. &amp; Calc.)'!$H26&gt;='Shortcut Lookup 2'!AZ$60,'Expenses (Assum. &amp; Calc.)'!$G26&lt;='Shortcut Lookup 2'!AZ$60),INDEX('Expenses (Assum. &amp; Calc.)'!$J$23:$J$37,ROWS($C$23:$C26),1),IF(AND('Expenses (Assum. &amp; Calc.)'!$I26="Quarterly",IFERROR(MOD(MONTH('Expenses (Assum. &amp; Calc.)'!$G26),3),0)=MOD(MONTH('Shortcut Lookup 2'!AZ$60),3),'Expenses (Assum. &amp; Calc.)'!$H26&gt;='Shortcut Lookup 2'!AZ$60,'Expenses (Assum. &amp; Calc.)'!$G26&lt;='Shortcut Lookup 2'!AZ$60),INDEX('Expenses (Assum. &amp; Calc.)'!$J$23:$J$37,ROWS($C$23:$C26),1),IF(AND('Expenses (Assum. &amp; Calc.)'!$I26="Semi-Annually",IFERROR(MOD(MONTH('Expenses (Assum. &amp; Calc.)'!$G26),6),0)=MOD(MONTH('Shortcut Lookup 2'!AZ$60),6),'Expenses (Assum. &amp; Calc.)'!$H26&gt;='Shortcut Lookup 2'!AZ$60,'Expenses (Assum. &amp; Calc.)'!$G26&lt;='Shortcut Lookup 2'!AZ$60),INDEX('Expenses (Assum. &amp; Calc.)'!$J$23:$J$37,ROWS($C$23:$C26),1),IF(AND('Expenses (Assum. &amp; Calc.)'!$I26="Yearly",IFERROR(MOD(MONTH('Expenses (Assum. &amp; Calc.)'!$G26),12),0)=MOD(MONTH('Shortcut Lookup 2'!AZ$60),12),'Expenses (Assum. &amp; Calc.)'!$H26&gt;='Shortcut Lookup 2'!AZ$60,'Expenses (Assum. &amp; Calc.)'!$G26&lt;='Shortcut Lookup 2'!AZ$60),INDEX('Expenses (Assum. &amp; Calc.)'!$J$23:$J$37,ROWS($C$23:$C26),1),0))))))))</f>
        <v>4121.2039999999997</v>
      </c>
      <c r="BJ26" s="472">
        <f>HLOOKUP('Shortcut Lookup 2'!BA$59,'Expenses (Assum. &amp; Calc.)'!$P$22:$T$37,ROWS($C$23:$C26)+1,0)*IF(AND('Expenses (Assum. &amp; Calc.)'!$I26="One time",'Expenses (Assum. &amp; Calc.)'!$G26='Shortcut Lookup 2'!BA$60),INDEX('Expenses (Assum. &amp; Calc.)'!$J$23:$J$37,ROWS($C$23:$C26),1),IF(AND('Expenses (Assum. &amp; Calc.)'!$I26="Daily",'Expenses (Assum. &amp; Calc.)'!$H26&gt;='Shortcut Lookup 2'!BA$60,'Expenses (Assum. &amp; Calc.)'!$G26&lt;='Shortcut Lookup 2'!BA$60),INDEX('Expenses (Assum. &amp; Calc.)'!$J$23:$J$37,ROWS($C$23:$C26),1)*BJ$22,IF(AND('Expenses (Assum. &amp; Calc.)'!$I26="Weekly",'Expenses (Assum. &amp; Calc.)'!$H26&gt;='Shortcut Lookup 2'!BA$60,'Expenses (Assum. &amp; Calc.)'!$G26&lt;='Shortcut Lookup 2'!BA$60),INDEX('Expenses (Assum. &amp; Calc.)'!$J$23:$J$37,ROWS($C$23:$C26),1)*4,IF(AND('Expenses (Assum. &amp; Calc.)'!$I26="Bi-Weekly",'Expenses (Assum. &amp; Calc.)'!$H26&gt;='Shortcut Lookup 2'!BA$60,'Expenses (Assum. &amp; Calc.)'!$G26&lt;='Shortcut Lookup 2'!BA$60),INDEX('Expenses (Assum. &amp; Calc.)'!$J$23:$J$37,ROWS($C$23:$C26),1)*2,IF(AND('Expenses (Assum. &amp; Calc.)'!$I26="Monthly",'Expenses (Assum. &amp; Calc.)'!$H26&gt;='Shortcut Lookup 2'!BA$60,'Expenses (Assum. &amp; Calc.)'!$G26&lt;='Shortcut Lookup 2'!BA$60),INDEX('Expenses (Assum. &amp; Calc.)'!$J$23:$J$37,ROWS($C$23:$C26),1),IF(AND('Expenses (Assum. &amp; Calc.)'!$I26="Quarterly",IFERROR(MOD(MONTH('Expenses (Assum. &amp; Calc.)'!$G26),3),0)=MOD(MONTH('Shortcut Lookup 2'!BA$60),3),'Expenses (Assum. &amp; Calc.)'!$H26&gt;='Shortcut Lookup 2'!BA$60,'Expenses (Assum. &amp; Calc.)'!$G26&lt;='Shortcut Lookup 2'!BA$60),INDEX('Expenses (Assum. &amp; Calc.)'!$J$23:$J$37,ROWS($C$23:$C26),1),IF(AND('Expenses (Assum. &amp; Calc.)'!$I26="Semi-Annually",IFERROR(MOD(MONTH('Expenses (Assum. &amp; Calc.)'!$G26),6),0)=MOD(MONTH('Shortcut Lookup 2'!BA$60),6),'Expenses (Assum. &amp; Calc.)'!$H26&gt;='Shortcut Lookup 2'!BA$60,'Expenses (Assum. &amp; Calc.)'!$G26&lt;='Shortcut Lookup 2'!BA$60),INDEX('Expenses (Assum. &amp; Calc.)'!$J$23:$J$37,ROWS($C$23:$C26),1),IF(AND('Expenses (Assum. &amp; Calc.)'!$I26="Yearly",IFERROR(MOD(MONTH('Expenses (Assum. &amp; Calc.)'!$G26),12),0)=MOD(MONTH('Shortcut Lookup 2'!BA$60),12),'Expenses (Assum. &amp; Calc.)'!$H26&gt;='Shortcut Lookup 2'!BA$60,'Expenses (Assum. &amp; Calc.)'!$G26&lt;='Shortcut Lookup 2'!BA$60),INDEX('Expenses (Assum. &amp; Calc.)'!$J$23:$J$37,ROWS($C$23:$C26),1),0))))))))</f>
        <v>4121.2039999999997</v>
      </c>
      <c r="BK26" s="472">
        <f>HLOOKUP('Shortcut Lookup 2'!BB$59,'Expenses (Assum. &amp; Calc.)'!$P$22:$T$37,ROWS($C$23:$C26)+1,0)*IF(AND('Expenses (Assum. &amp; Calc.)'!$I26="One time",'Expenses (Assum. &amp; Calc.)'!$G26='Shortcut Lookup 2'!BB$60),INDEX('Expenses (Assum. &amp; Calc.)'!$J$23:$J$37,ROWS($C$23:$C26),1),IF(AND('Expenses (Assum. &amp; Calc.)'!$I26="Daily",'Expenses (Assum. &amp; Calc.)'!$H26&gt;='Shortcut Lookup 2'!BB$60,'Expenses (Assum. &amp; Calc.)'!$G26&lt;='Shortcut Lookup 2'!BB$60),INDEX('Expenses (Assum. &amp; Calc.)'!$J$23:$J$37,ROWS($C$23:$C26),1)*BK$22,IF(AND('Expenses (Assum. &amp; Calc.)'!$I26="Weekly",'Expenses (Assum. &amp; Calc.)'!$H26&gt;='Shortcut Lookup 2'!BB$60,'Expenses (Assum. &amp; Calc.)'!$G26&lt;='Shortcut Lookup 2'!BB$60),INDEX('Expenses (Assum. &amp; Calc.)'!$J$23:$J$37,ROWS($C$23:$C26),1)*4,IF(AND('Expenses (Assum. &amp; Calc.)'!$I26="Bi-Weekly",'Expenses (Assum. &amp; Calc.)'!$H26&gt;='Shortcut Lookup 2'!BB$60,'Expenses (Assum. &amp; Calc.)'!$G26&lt;='Shortcut Lookup 2'!BB$60),INDEX('Expenses (Assum. &amp; Calc.)'!$J$23:$J$37,ROWS($C$23:$C26),1)*2,IF(AND('Expenses (Assum. &amp; Calc.)'!$I26="Monthly",'Expenses (Assum. &amp; Calc.)'!$H26&gt;='Shortcut Lookup 2'!BB$60,'Expenses (Assum. &amp; Calc.)'!$G26&lt;='Shortcut Lookup 2'!BB$60),INDEX('Expenses (Assum. &amp; Calc.)'!$J$23:$J$37,ROWS($C$23:$C26),1),IF(AND('Expenses (Assum. &amp; Calc.)'!$I26="Quarterly",IFERROR(MOD(MONTH('Expenses (Assum. &amp; Calc.)'!$G26),3),0)=MOD(MONTH('Shortcut Lookup 2'!BB$60),3),'Expenses (Assum. &amp; Calc.)'!$H26&gt;='Shortcut Lookup 2'!BB$60,'Expenses (Assum. &amp; Calc.)'!$G26&lt;='Shortcut Lookup 2'!BB$60),INDEX('Expenses (Assum. &amp; Calc.)'!$J$23:$J$37,ROWS($C$23:$C26),1),IF(AND('Expenses (Assum. &amp; Calc.)'!$I26="Semi-Annually",IFERROR(MOD(MONTH('Expenses (Assum. &amp; Calc.)'!$G26),6),0)=MOD(MONTH('Shortcut Lookup 2'!BB$60),6),'Expenses (Assum. &amp; Calc.)'!$H26&gt;='Shortcut Lookup 2'!BB$60,'Expenses (Assum. &amp; Calc.)'!$G26&lt;='Shortcut Lookup 2'!BB$60),INDEX('Expenses (Assum. &amp; Calc.)'!$J$23:$J$37,ROWS($C$23:$C26),1),IF(AND('Expenses (Assum. &amp; Calc.)'!$I26="Yearly",IFERROR(MOD(MONTH('Expenses (Assum. &amp; Calc.)'!$G26),12),0)=MOD(MONTH('Shortcut Lookup 2'!BB$60),12),'Expenses (Assum. &amp; Calc.)'!$H26&gt;='Shortcut Lookup 2'!BB$60,'Expenses (Assum. &amp; Calc.)'!$G26&lt;='Shortcut Lookup 2'!BB$60),INDEX('Expenses (Assum. &amp; Calc.)'!$J$23:$J$37,ROWS($C$23:$C26),1),0))))))))</f>
        <v>4121.2039999999997</v>
      </c>
      <c r="BL26" s="472">
        <f>HLOOKUP('Shortcut Lookup 2'!BC$59,'Expenses (Assum. &amp; Calc.)'!$P$22:$T$37,ROWS($C$23:$C26)+1,0)*IF(AND('Expenses (Assum. &amp; Calc.)'!$I26="One time",'Expenses (Assum. &amp; Calc.)'!$G26='Shortcut Lookup 2'!BC$60),INDEX('Expenses (Assum. &amp; Calc.)'!$J$23:$J$37,ROWS($C$23:$C26),1),IF(AND('Expenses (Assum. &amp; Calc.)'!$I26="Daily",'Expenses (Assum. &amp; Calc.)'!$H26&gt;='Shortcut Lookup 2'!BC$60,'Expenses (Assum. &amp; Calc.)'!$G26&lt;='Shortcut Lookup 2'!BC$60),INDEX('Expenses (Assum. &amp; Calc.)'!$J$23:$J$37,ROWS($C$23:$C26),1)*BL$22,IF(AND('Expenses (Assum. &amp; Calc.)'!$I26="Weekly",'Expenses (Assum. &amp; Calc.)'!$H26&gt;='Shortcut Lookup 2'!BC$60,'Expenses (Assum. &amp; Calc.)'!$G26&lt;='Shortcut Lookup 2'!BC$60),INDEX('Expenses (Assum. &amp; Calc.)'!$J$23:$J$37,ROWS($C$23:$C26),1)*4,IF(AND('Expenses (Assum. &amp; Calc.)'!$I26="Bi-Weekly",'Expenses (Assum. &amp; Calc.)'!$H26&gt;='Shortcut Lookup 2'!BC$60,'Expenses (Assum. &amp; Calc.)'!$G26&lt;='Shortcut Lookup 2'!BC$60),INDEX('Expenses (Assum. &amp; Calc.)'!$J$23:$J$37,ROWS($C$23:$C26),1)*2,IF(AND('Expenses (Assum. &amp; Calc.)'!$I26="Monthly",'Expenses (Assum. &amp; Calc.)'!$H26&gt;='Shortcut Lookup 2'!BC$60,'Expenses (Assum. &amp; Calc.)'!$G26&lt;='Shortcut Lookup 2'!BC$60),INDEX('Expenses (Assum. &amp; Calc.)'!$J$23:$J$37,ROWS($C$23:$C26),1),IF(AND('Expenses (Assum. &amp; Calc.)'!$I26="Quarterly",IFERROR(MOD(MONTH('Expenses (Assum. &amp; Calc.)'!$G26),3),0)=MOD(MONTH('Shortcut Lookup 2'!BC$60),3),'Expenses (Assum. &amp; Calc.)'!$H26&gt;='Shortcut Lookup 2'!BC$60,'Expenses (Assum. &amp; Calc.)'!$G26&lt;='Shortcut Lookup 2'!BC$60),INDEX('Expenses (Assum. &amp; Calc.)'!$J$23:$J$37,ROWS($C$23:$C26),1),IF(AND('Expenses (Assum. &amp; Calc.)'!$I26="Semi-Annually",IFERROR(MOD(MONTH('Expenses (Assum. &amp; Calc.)'!$G26),6),0)=MOD(MONTH('Shortcut Lookup 2'!BC$60),6),'Expenses (Assum. &amp; Calc.)'!$H26&gt;='Shortcut Lookup 2'!BC$60,'Expenses (Assum. &amp; Calc.)'!$G26&lt;='Shortcut Lookup 2'!BC$60),INDEX('Expenses (Assum. &amp; Calc.)'!$J$23:$J$37,ROWS($C$23:$C26),1),IF(AND('Expenses (Assum. &amp; Calc.)'!$I26="Yearly",IFERROR(MOD(MONTH('Expenses (Assum. &amp; Calc.)'!$G26),12),0)=MOD(MONTH('Shortcut Lookup 2'!BC$60),12),'Expenses (Assum. &amp; Calc.)'!$H26&gt;='Shortcut Lookup 2'!BC$60,'Expenses (Assum. &amp; Calc.)'!$G26&lt;='Shortcut Lookup 2'!BC$60),INDEX('Expenses (Assum. &amp; Calc.)'!$J$23:$J$37,ROWS($C$23:$C26),1),0))))))))</f>
        <v>4121.2039999999997</v>
      </c>
      <c r="BM26" s="472">
        <f>HLOOKUP('Shortcut Lookup 2'!BD$59,'Expenses (Assum. &amp; Calc.)'!$P$22:$T$37,ROWS($C$23:$C26)+1,0)*IF(AND('Expenses (Assum. &amp; Calc.)'!$I26="One time",'Expenses (Assum. &amp; Calc.)'!$G26='Shortcut Lookup 2'!BD$60),INDEX('Expenses (Assum. &amp; Calc.)'!$J$23:$J$37,ROWS($C$23:$C26),1),IF(AND('Expenses (Assum. &amp; Calc.)'!$I26="Daily",'Expenses (Assum. &amp; Calc.)'!$H26&gt;='Shortcut Lookup 2'!BD$60,'Expenses (Assum. &amp; Calc.)'!$G26&lt;='Shortcut Lookup 2'!BD$60),INDEX('Expenses (Assum. &amp; Calc.)'!$J$23:$J$37,ROWS($C$23:$C26),1)*BM$22,IF(AND('Expenses (Assum. &amp; Calc.)'!$I26="Weekly",'Expenses (Assum. &amp; Calc.)'!$H26&gt;='Shortcut Lookup 2'!BD$60,'Expenses (Assum. &amp; Calc.)'!$G26&lt;='Shortcut Lookup 2'!BD$60),INDEX('Expenses (Assum. &amp; Calc.)'!$J$23:$J$37,ROWS($C$23:$C26),1)*4,IF(AND('Expenses (Assum. &amp; Calc.)'!$I26="Bi-Weekly",'Expenses (Assum. &amp; Calc.)'!$H26&gt;='Shortcut Lookup 2'!BD$60,'Expenses (Assum. &amp; Calc.)'!$G26&lt;='Shortcut Lookup 2'!BD$60),INDEX('Expenses (Assum. &amp; Calc.)'!$J$23:$J$37,ROWS($C$23:$C26),1)*2,IF(AND('Expenses (Assum. &amp; Calc.)'!$I26="Monthly",'Expenses (Assum. &amp; Calc.)'!$H26&gt;='Shortcut Lookup 2'!BD$60,'Expenses (Assum. &amp; Calc.)'!$G26&lt;='Shortcut Lookup 2'!BD$60),INDEX('Expenses (Assum. &amp; Calc.)'!$J$23:$J$37,ROWS($C$23:$C26),1),IF(AND('Expenses (Assum. &amp; Calc.)'!$I26="Quarterly",IFERROR(MOD(MONTH('Expenses (Assum. &amp; Calc.)'!$G26),3),0)=MOD(MONTH('Shortcut Lookup 2'!BD$60),3),'Expenses (Assum. &amp; Calc.)'!$H26&gt;='Shortcut Lookup 2'!BD$60,'Expenses (Assum. &amp; Calc.)'!$G26&lt;='Shortcut Lookup 2'!BD$60),INDEX('Expenses (Assum. &amp; Calc.)'!$J$23:$J$37,ROWS($C$23:$C26),1),IF(AND('Expenses (Assum. &amp; Calc.)'!$I26="Semi-Annually",IFERROR(MOD(MONTH('Expenses (Assum. &amp; Calc.)'!$G26),6),0)=MOD(MONTH('Shortcut Lookup 2'!BD$60),6),'Expenses (Assum. &amp; Calc.)'!$H26&gt;='Shortcut Lookup 2'!BD$60,'Expenses (Assum. &amp; Calc.)'!$G26&lt;='Shortcut Lookup 2'!BD$60),INDEX('Expenses (Assum. &amp; Calc.)'!$J$23:$J$37,ROWS($C$23:$C26),1),IF(AND('Expenses (Assum. &amp; Calc.)'!$I26="Yearly",IFERROR(MOD(MONTH('Expenses (Assum. &amp; Calc.)'!$G26),12),0)=MOD(MONTH('Shortcut Lookup 2'!BD$60),12),'Expenses (Assum. &amp; Calc.)'!$H26&gt;='Shortcut Lookup 2'!BD$60,'Expenses (Assum. &amp; Calc.)'!$G26&lt;='Shortcut Lookup 2'!BD$60),INDEX('Expenses (Assum. &amp; Calc.)'!$J$23:$J$37,ROWS($C$23:$C26),1),0))))))))</f>
        <v>4121.2039999999997</v>
      </c>
      <c r="BN26" s="472">
        <f>HLOOKUP('Shortcut Lookup 2'!BE$59,'Expenses (Assum. &amp; Calc.)'!$P$22:$T$37,ROWS($C$23:$C26)+1,0)*IF(AND('Expenses (Assum. &amp; Calc.)'!$I26="One time",'Expenses (Assum. &amp; Calc.)'!$G26='Shortcut Lookup 2'!BE$60),INDEX('Expenses (Assum. &amp; Calc.)'!$J$23:$J$37,ROWS($C$23:$C26),1),IF(AND('Expenses (Assum. &amp; Calc.)'!$I26="Daily",'Expenses (Assum. &amp; Calc.)'!$H26&gt;='Shortcut Lookup 2'!BE$60,'Expenses (Assum. &amp; Calc.)'!$G26&lt;='Shortcut Lookup 2'!BE$60),INDEX('Expenses (Assum. &amp; Calc.)'!$J$23:$J$37,ROWS($C$23:$C26),1)*BN$22,IF(AND('Expenses (Assum. &amp; Calc.)'!$I26="Weekly",'Expenses (Assum. &amp; Calc.)'!$H26&gt;='Shortcut Lookup 2'!BE$60,'Expenses (Assum. &amp; Calc.)'!$G26&lt;='Shortcut Lookup 2'!BE$60),INDEX('Expenses (Assum. &amp; Calc.)'!$J$23:$J$37,ROWS($C$23:$C26),1)*4,IF(AND('Expenses (Assum. &amp; Calc.)'!$I26="Bi-Weekly",'Expenses (Assum. &amp; Calc.)'!$H26&gt;='Shortcut Lookup 2'!BE$60,'Expenses (Assum. &amp; Calc.)'!$G26&lt;='Shortcut Lookup 2'!BE$60),INDEX('Expenses (Assum. &amp; Calc.)'!$J$23:$J$37,ROWS($C$23:$C26),1)*2,IF(AND('Expenses (Assum. &amp; Calc.)'!$I26="Monthly",'Expenses (Assum. &amp; Calc.)'!$H26&gt;='Shortcut Lookup 2'!BE$60,'Expenses (Assum. &amp; Calc.)'!$G26&lt;='Shortcut Lookup 2'!BE$60),INDEX('Expenses (Assum. &amp; Calc.)'!$J$23:$J$37,ROWS($C$23:$C26),1),IF(AND('Expenses (Assum. &amp; Calc.)'!$I26="Quarterly",IFERROR(MOD(MONTH('Expenses (Assum. &amp; Calc.)'!$G26),3),0)=MOD(MONTH('Shortcut Lookup 2'!BE$60),3),'Expenses (Assum. &amp; Calc.)'!$H26&gt;='Shortcut Lookup 2'!BE$60,'Expenses (Assum. &amp; Calc.)'!$G26&lt;='Shortcut Lookup 2'!BE$60),INDEX('Expenses (Assum. &amp; Calc.)'!$J$23:$J$37,ROWS($C$23:$C26),1),IF(AND('Expenses (Assum. &amp; Calc.)'!$I26="Semi-Annually",IFERROR(MOD(MONTH('Expenses (Assum. &amp; Calc.)'!$G26),6),0)=MOD(MONTH('Shortcut Lookup 2'!BE$60),6),'Expenses (Assum. &amp; Calc.)'!$H26&gt;='Shortcut Lookup 2'!BE$60,'Expenses (Assum. &amp; Calc.)'!$G26&lt;='Shortcut Lookup 2'!BE$60),INDEX('Expenses (Assum. &amp; Calc.)'!$J$23:$J$37,ROWS($C$23:$C26),1),IF(AND('Expenses (Assum. &amp; Calc.)'!$I26="Yearly",IFERROR(MOD(MONTH('Expenses (Assum. &amp; Calc.)'!$G26),12),0)=MOD(MONTH('Shortcut Lookup 2'!BE$60),12),'Expenses (Assum. &amp; Calc.)'!$H26&gt;='Shortcut Lookup 2'!BE$60,'Expenses (Assum. &amp; Calc.)'!$G26&lt;='Shortcut Lookup 2'!BE$60),INDEX('Expenses (Assum. &amp; Calc.)'!$J$23:$J$37,ROWS($C$23:$C26),1),0))))))))</f>
        <v>4121.2039999999997</v>
      </c>
      <c r="BO26" s="472">
        <f>HLOOKUP('Shortcut Lookup 2'!BF$59,'Expenses (Assum. &amp; Calc.)'!$P$22:$T$37,ROWS($C$23:$C26)+1,0)*IF(AND('Expenses (Assum. &amp; Calc.)'!$I26="One time",'Expenses (Assum. &amp; Calc.)'!$G26='Shortcut Lookup 2'!BF$60),INDEX('Expenses (Assum. &amp; Calc.)'!$J$23:$J$37,ROWS($C$23:$C26),1),IF(AND('Expenses (Assum. &amp; Calc.)'!$I26="Daily",'Expenses (Assum. &amp; Calc.)'!$H26&gt;='Shortcut Lookup 2'!BF$60,'Expenses (Assum. &amp; Calc.)'!$G26&lt;='Shortcut Lookup 2'!BF$60),INDEX('Expenses (Assum. &amp; Calc.)'!$J$23:$J$37,ROWS($C$23:$C26),1)*BO$22,IF(AND('Expenses (Assum. &amp; Calc.)'!$I26="Weekly",'Expenses (Assum. &amp; Calc.)'!$H26&gt;='Shortcut Lookup 2'!BF$60,'Expenses (Assum. &amp; Calc.)'!$G26&lt;='Shortcut Lookup 2'!BF$60),INDEX('Expenses (Assum. &amp; Calc.)'!$J$23:$J$37,ROWS($C$23:$C26),1)*4,IF(AND('Expenses (Assum. &amp; Calc.)'!$I26="Bi-Weekly",'Expenses (Assum. &amp; Calc.)'!$H26&gt;='Shortcut Lookup 2'!BF$60,'Expenses (Assum. &amp; Calc.)'!$G26&lt;='Shortcut Lookup 2'!BF$60),INDEX('Expenses (Assum. &amp; Calc.)'!$J$23:$J$37,ROWS($C$23:$C26),1)*2,IF(AND('Expenses (Assum. &amp; Calc.)'!$I26="Monthly",'Expenses (Assum. &amp; Calc.)'!$H26&gt;='Shortcut Lookup 2'!BF$60,'Expenses (Assum. &amp; Calc.)'!$G26&lt;='Shortcut Lookup 2'!BF$60),INDEX('Expenses (Assum. &amp; Calc.)'!$J$23:$J$37,ROWS($C$23:$C26),1),IF(AND('Expenses (Assum. &amp; Calc.)'!$I26="Quarterly",IFERROR(MOD(MONTH('Expenses (Assum. &amp; Calc.)'!$G26),3),0)=MOD(MONTH('Shortcut Lookup 2'!BF$60),3),'Expenses (Assum. &amp; Calc.)'!$H26&gt;='Shortcut Lookup 2'!BF$60,'Expenses (Assum. &amp; Calc.)'!$G26&lt;='Shortcut Lookup 2'!BF$60),INDEX('Expenses (Assum. &amp; Calc.)'!$J$23:$J$37,ROWS($C$23:$C26),1),IF(AND('Expenses (Assum. &amp; Calc.)'!$I26="Semi-Annually",IFERROR(MOD(MONTH('Expenses (Assum. &amp; Calc.)'!$G26),6),0)=MOD(MONTH('Shortcut Lookup 2'!BF$60),6),'Expenses (Assum. &amp; Calc.)'!$H26&gt;='Shortcut Lookup 2'!BF$60,'Expenses (Assum. &amp; Calc.)'!$G26&lt;='Shortcut Lookup 2'!BF$60),INDEX('Expenses (Assum. &amp; Calc.)'!$J$23:$J$37,ROWS($C$23:$C26),1),IF(AND('Expenses (Assum. &amp; Calc.)'!$I26="Yearly",IFERROR(MOD(MONTH('Expenses (Assum. &amp; Calc.)'!$G26),12),0)=MOD(MONTH('Shortcut Lookup 2'!BF$60),12),'Expenses (Assum. &amp; Calc.)'!$H26&gt;='Shortcut Lookup 2'!BF$60,'Expenses (Assum. &amp; Calc.)'!$G26&lt;='Shortcut Lookup 2'!BF$60),INDEX('Expenses (Assum. &amp; Calc.)'!$J$23:$J$37,ROWS($C$23:$C26),1),0))))))))</f>
        <v>4121.2039999999997</v>
      </c>
      <c r="BP26" s="472">
        <f>HLOOKUP('Shortcut Lookup 2'!BG$59,'Expenses (Assum. &amp; Calc.)'!$P$22:$T$37,ROWS($C$23:$C26)+1,0)*IF(AND('Expenses (Assum. &amp; Calc.)'!$I26="One time",'Expenses (Assum. &amp; Calc.)'!$G26='Shortcut Lookup 2'!BG$60),INDEX('Expenses (Assum. &amp; Calc.)'!$J$23:$J$37,ROWS($C$23:$C26),1),IF(AND('Expenses (Assum. &amp; Calc.)'!$I26="Daily",'Expenses (Assum. &amp; Calc.)'!$H26&gt;='Shortcut Lookup 2'!BG$60,'Expenses (Assum. &amp; Calc.)'!$G26&lt;='Shortcut Lookup 2'!BG$60),INDEX('Expenses (Assum. &amp; Calc.)'!$J$23:$J$37,ROWS($C$23:$C26),1)*BP$22,IF(AND('Expenses (Assum. &amp; Calc.)'!$I26="Weekly",'Expenses (Assum. &amp; Calc.)'!$H26&gt;='Shortcut Lookup 2'!BG$60,'Expenses (Assum. &amp; Calc.)'!$G26&lt;='Shortcut Lookup 2'!BG$60),INDEX('Expenses (Assum. &amp; Calc.)'!$J$23:$J$37,ROWS($C$23:$C26),1)*4,IF(AND('Expenses (Assum. &amp; Calc.)'!$I26="Bi-Weekly",'Expenses (Assum. &amp; Calc.)'!$H26&gt;='Shortcut Lookup 2'!BG$60,'Expenses (Assum. &amp; Calc.)'!$G26&lt;='Shortcut Lookup 2'!BG$60),INDEX('Expenses (Assum. &amp; Calc.)'!$J$23:$J$37,ROWS($C$23:$C26),1)*2,IF(AND('Expenses (Assum. &amp; Calc.)'!$I26="Monthly",'Expenses (Assum. &amp; Calc.)'!$H26&gt;='Shortcut Lookup 2'!BG$60,'Expenses (Assum. &amp; Calc.)'!$G26&lt;='Shortcut Lookup 2'!BG$60),INDEX('Expenses (Assum. &amp; Calc.)'!$J$23:$J$37,ROWS($C$23:$C26),1),IF(AND('Expenses (Assum. &amp; Calc.)'!$I26="Quarterly",IFERROR(MOD(MONTH('Expenses (Assum. &amp; Calc.)'!$G26),3),0)=MOD(MONTH('Shortcut Lookup 2'!BG$60),3),'Expenses (Assum. &amp; Calc.)'!$H26&gt;='Shortcut Lookup 2'!BG$60,'Expenses (Assum. &amp; Calc.)'!$G26&lt;='Shortcut Lookup 2'!BG$60),INDEX('Expenses (Assum. &amp; Calc.)'!$J$23:$J$37,ROWS($C$23:$C26),1),IF(AND('Expenses (Assum. &amp; Calc.)'!$I26="Semi-Annually",IFERROR(MOD(MONTH('Expenses (Assum. &amp; Calc.)'!$G26),6),0)=MOD(MONTH('Shortcut Lookup 2'!BG$60),6),'Expenses (Assum. &amp; Calc.)'!$H26&gt;='Shortcut Lookup 2'!BG$60,'Expenses (Assum. &amp; Calc.)'!$G26&lt;='Shortcut Lookup 2'!BG$60),INDEX('Expenses (Assum. &amp; Calc.)'!$J$23:$J$37,ROWS($C$23:$C26),1),IF(AND('Expenses (Assum. &amp; Calc.)'!$I26="Yearly",IFERROR(MOD(MONTH('Expenses (Assum. &amp; Calc.)'!$G26),12),0)=MOD(MONTH('Shortcut Lookup 2'!BG$60),12),'Expenses (Assum. &amp; Calc.)'!$H26&gt;='Shortcut Lookup 2'!BG$60,'Expenses (Assum. &amp; Calc.)'!$G26&lt;='Shortcut Lookup 2'!BG$60),INDEX('Expenses (Assum. &amp; Calc.)'!$J$23:$J$37,ROWS($C$23:$C26),1),0))))))))</f>
        <v>4121.2039999999997</v>
      </c>
      <c r="BQ26" s="472">
        <f>HLOOKUP('Shortcut Lookup 2'!BH$59,'Expenses (Assum. &amp; Calc.)'!$P$22:$T$37,ROWS($C$23:$C26)+1,0)*IF(AND('Expenses (Assum. &amp; Calc.)'!$I26="One time",'Expenses (Assum. &amp; Calc.)'!$G26='Shortcut Lookup 2'!BH$60),INDEX('Expenses (Assum. &amp; Calc.)'!$J$23:$J$37,ROWS($C$23:$C26),1),IF(AND('Expenses (Assum. &amp; Calc.)'!$I26="Daily",'Expenses (Assum. &amp; Calc.)'!$H26&gt;='Shortcut Lookup 2'!BH$60,'Expenses (Assum. &amp; Calc.)'!$G26&lt;='Shortcut Lookup 2'!BH$60),INDEX('Expenses (Assum. &amp; Calc.)'!$J$23:$J$37,ROWS($C$23:$C26),1)*BQ$22,IF(AND('Expenses (Assum. &amp; Calc.)'!$I26="Weekly",'Expenses (Assum. &amp; Calc.)'!$H26&gt;='Shortcut Lookup 2'!BH$60,'Expenses (Assum. &amp; Calc.)'!$G26&lt;='Shortcut Lookup 2'!BH$60),INDEX('Expenses (Assum. &amp; Calc.)'!$J$23:$J$37,ROWS($C$23:$C26),1)*4,IF(AND('Expenses (Assum. &amp; Calc.)'!$I26="Bi-Weekly",'Expenses (Assum. &amp; Calc.)'!$H26&gt;='Shortcut Lookup 2'!BH$60,'Expenses (Assum. &amp; Calc.)'!$G26&lt;='Shortcut Lookup 2'!BH$60),INDEX('Expenses (Assum. &amp; Calc.)'!$J$23:$J$37,ROWS($C$23:$C26),1)*2,IF(AND('Expenses (Assum. &amp; Calc.)'!$I26="Monthly",'Expenses (Assum. &amp; Calc.)'!$H26&gt;='Shortcut Lookup 2'!BH$60,'Expenses (Assum. &amp; Calc.)'!$G26&lt;='Shortcut Lookup 2'!BH$60),INDEX('Expenses (Assum. &amp; Calc.)'!$J$23:$J$37,ROWS($C$23:$C26),1),IF(AND('Expenses (Assum. &amp; Calc.)'!$I26="Quarterly",IFERROR(MOD(MONTH('Expenses (Assum. &amp; Calc.)'!$G26),3),0)=MOD(MONTH('Shortcut Lookup 2'!BH$60),3),'Expenses (Assum. &amp; Calc.)'!$H26&gt;='Shortcut Lookup 2'!BH$60,'Expenses (Assum. &amp; Calc.)'!$G26&lt;='Shortcut Lookup 2'!BH$60),INDEX('Expenses (Assum. &amp; Calc.)'!$J$23:$J$37,ROWS($C$23:$C26),1),IF(AND('Expenses (Assum. &amp; Calc.)'!$I26="Semi-Annually",IFERROR(MOD(MONTH('Expenses (Assum. &amp; Calc.)'!$G26),6),0)=MOD(MONTH('Shortcut Lookup 2'!BH$60),6),'Expenses (Assum. &amp; Calc.)'!$H26&gt;='Shortcut Lookup 2'!BH$60,'Expenses (Assum. &amp; Calc.)'!$G26&lt;='Shortcut Lookup 2'!BH$60),INDEX('Expenses (Assum. &amp; Calc.)'!$J$23:$J$37,ROWS($C$23:$C26),1),IF(AND('Expenses (Assum. &amp; Calc.)'!$I26="Yearly",IFERROR(MOD(MONTH('Expenses (Assum. &amp; Calc.)'!$G26),12),0)=MOD(MONTH('Shortcut Lookup 2'!BH$60),12),'Expenses (Assum. &amp; Calc.)'!$H26&gt;='Shortcut Lookup 2'!BH$60,'Expenses (Assum. &amp; Calc.)'!$G26&lt;='Shortcut Lookup 2'!BH$60),INDEX('Expenses (Assum. &amp; Calc.)'!$J$23:$J$37,ROWS($C$23:$C26),1),0))))))))</f>
        <v>4162.4160400000001</v>
      </c>
      <c r="BR26" s="472">
        <f>HLOOKUP('Shortcut Lookup 2'!BI$59,'Expenses (Assum. &amp; Calc.)'!$P$22:$T$37,ROWS($C$23:$C26)+1,0)*IF(AND('Expenses (Assum. &amp; Calc.)'!$I26="One time",'Expenses (Assum. &amp; Calc.)'!$G26='Shortcut Lookup 2'!BI$60),INDEX('Expenses (Assum. &amp; Calc.)'!$J$23:$J$37,ROWS($C$23:$C26),1),IF(AND('Expenses (Assum. &amp; Calc.)'!$I26="Daily",'Expenses (Assum. &amp; Calc.)'!$H26&gt;='Shortcut Lookup 2'!BI$60,'Expenses (Assum. &amp; Calc.)'!$G26&lt;='Shortcut Lookup 2'!BI$60),INDEX('Expenses (Assum. &amp; Calc.)'!$J$23:$J$37,ROWS($C$23:$C26),1)*BR$22,IF(AND('Expenses (Assum. &amp; Calc.)'!$I26="Weekly",'Expenses (Assum. &amp; Calc.)'!$H26&gt;='Shortcut Lookup 2'!BI$60,'Expenses (Assum. &amp; Calc.)'!$G26&lt;='Shortcut Lookup 2'!BI$60),INDEX('Expenses (Assum. &amp; Calc.)'!$J$23:$J$37,ROWS($C$23:$C26),1)*4,IF(AND('Expenses (Assum. &amp; Calc.)'!$I26="Bi-Weekly",'Expenses (Assum. &amp; Calc.)'!$H26&gt;='Shortcut Lookup 2'!BI$60,'Expenses (Assum. &amp; Calc.)'!$G26&lt;='Shortcut Lookup 2'!BI$60),INDEX('Expenses (Assum. &amp; Calc.)'!$J$23:$J$37,ROWS($C$23:$C26),1)*2,IF(AND('Expenses (Assum. &amp; Calc.)'!$I26="Monthly",'Expenses (Assum. &amp; Calc.)'!$H26&gt;='Shortcut Lookup 2'!BI$60,'Expenses (Assum. &amp; Calc.)'!$G26&lt;='Shortcut Lookup 2'!BI$60),INDEX('Expenses (Assum. &amp; Calc.)'!$J$23:$J$37,ROWS($C$23:$C26),1),IF(AND('Expenses (Assum. &amp; Calc.)'!$I26="Quarterly",IFERROR(MOD(MONTH('Expenses (Assum. &amp; Calc.)'!$G26),3),0)=MOD(MONTH('Shortcut Lookup 2'!BI$60),3),'Expenses (Assum. &amp; Calc.)'!$H26&gt;='Shortcut Lookup 2'!BI$60,'Expenses (Assum. &amp; Calc.)'!$G26&lt;='Shortcut Lookup 2'!BI$60),INDEX('Expenses (Assum. &amp; Calc.)'!$J$23:$J$37,ROWS($C$23:$C26),1),IF(AND('Expenses (Assum. &amp; Calc.)'!$I26="Semi-Annually",IFERROR(MOD(MONTH('Expenses (Assum. &amp; Calc.)'!$G26),6),0)=MOD(MONTH('Shortcut Lookup 2'!BI$60),6),'Expenses (Assum. &amp; Calc.)'!$H26&gt;='Shortcut Lookup 2'!BI$60,'Expenses (Assum. &amp; Calc.)'!$G26&lt;='Shortcut Lookup 2'!BI$60),INDEX('Expenses (Assum. &amp; Calc.)'!$J$23:$J$37,ROWS($C$23:$C26),1),IF(AND('Expenses (Assum. &amp; Calc.)'!$I26="Yearly",IFERROR(MOD(MONTH('Expenses (Assum. &amp; Calc.)'!$G26),12),0)=MOD(MONTH('Shortcut Lookup 2'!BI$60),12),'Expenses (Assum. &amp; Calc.)'!$H26&gt;='Shortcut Lookup 2'!BI$60,'Expenses (Assum. &amp; Calc.)'!$G26&lt;='Shortcut Lookup 2'!BI$60),INDEX('Expenses (Assum. &amp; Calc.)'!$J$23:$J$37,ROWS($C$23:$C26),1),0))))))))</f>
        <v>4162.4160400000001</v>
      </c>
      <c r="BS26" s="472">
        <f>HLOOKUP('Shortcut Lookup 2'!BJ$59,'Expenses (Assum. &amp; Calc.)'!$P$22:$T$37,ROWS($C$23:$C26)+1,0)*IF(AND('Expenses (Assum. &amp; Calc.)'!$I26="One time",'Expenses (Assum. &amp; Calc.)'!$G26='Shortcut Lookup 2'!BJ$60),INDEX('Expenses (Assum. &amp; Calc.)'!$J$23:$J$37,ROWS($C$23:$C26),1),IF(AND('Expenses (Assum. &amp; Calc.)'!$I26="Daily",'Expenses (Assum. &amp; Calc.)'!$H26&gt;='Shortcut Lookup 2'!BJ$60,'Expenses (Assum. &amp; Calc.)'!$G26&lt;='Shortcut Lookup 2'!BJ$60),INDEX('Expenses (Assum. &amp; Calc.)'!$J$23:$J$37,ROWS($C$23:$C26),1)*BS$22,IF(AND('Expenses (Assum. &amp; Calc.)'!$I26="Weekly",'Expenses (Assum. &amp; Calc.)'!$H26&gt;='Shortcut Lookup 2'!BJ$60,'Expenses (Assum. &amp; Calc.)'!$G26&lt;='Shortcut Lookup 2'!BJ$60),INDEX('Expenses (Assum. &amp; Calc.)'!$J$23:$J$37,ROWS($C$23:$C26),1)*4,IF(AND('Expenses (Assum. &amp; Calc.)'!$I26="Bi-Weekly",'Expenses (Assum. &amp; Calc.)'!$H26&gt;='Shortcut Lookup 2'!BJ$60,'Expenses (Assum. &amp; Calc.)'!$G26&lt;='Shortcut Lookup 2'!BJ$60),INDEX('Expenses (Assum. &amp; Calc.)'!$J$23:$J$37,ROWS($C$23:$C26),1)*2,IF(AND('Expenses (Assum. &amp; Calc.)'!$I26="Monthly",'Expenses (Assum. &amp; Calc.)'!$H26&gt;='Shortcut Lookup 2'!BJ$60,'Expenses (Assum. &amp; Calc.)'!$G26&lt;='Shortcut Lookup 2'!BJ$60),INDEX('Expenses (Assum. &amp; Calc.)'!$J$23:$J$37,ROWS($C$23:$C26),1),IF(AND('Expenses (Assum. &amp; Calc.)'!$I26="Quarterly",IFERROR(MOD(MONTH('Expenses (Assum. &amp; Calc.)'!$G26),3),0)=MOD(MONTH('Shortcut Lookup 2'!BJ$60),3),'Expenses (Assum. &amp; Calc.)'!$H26&gt;='Shortcut Lookup 2'!BJ$60,'Expenses (Assum. &amp; Calc.)'!$G26&lt;='Shortcut Lookup 2'!BJ$60),INDEX('Expenses (Assum. &amp; Calc.)'!$J$23:$J$37,ROWS($C$23:$C26),1),IF(AND('Expenses (Assum. &amp; Calc.)'!$I26="Semi-Annually",IFERROR(MOD(MONTH('Expenses (Assum. &amp; Calc.)'!$G26),6),0)=MOD(MONTH('Shortcut Lookup 2'!BJ$60),6),'Expenses (Assum. &amp; Calc.)'!$H26&gt;='Shortcut Lookup 2'!BJ$60,'Expenses (Assum. &amp; Calc.)'!$G26&lt;='Shortcut Lookup 2'!BJ$60),INDEX('Expenses (Assum. &amp; Calc.)'!$J$23:$J$37,ROWS($C$23:$C26),1),IF(AND('Expenses (Assum. &amp; Calc.)'!$I26="Yearly",IFERROR(MOD(MONTH('Expenses (Assum. &amp; Calc.)'!$G26),12),0)=MOD(MONTH('Shortcut Lookup 2'!BJ$60),12),'Expenses (Assum. &amp; Calc.)'!$H26&gt;='Shortcut Lookup 2'!BJ$60,'Expenses (Assum. &amp; Calc.)'!$G26&lt;='Shortcut Lookup 2'!BJ$60),INDEX('Expenses (Assum. &amp; Calc.)'!$J$23:$J$37,ROWS($C$23:$C26),1),0))))))))</f>
        <v>4162.4160400000001</v>
      </c>
      <c r="BT26" s="472">
        <f>HLOOKUP('Shortcut Lookup 2'!BK$59,'Expenses (Assum. &amp; Calc.)'!$P$22:$T$37,ROWS($C$23:$C26)+1,0)*IF(AND('Expenses (Assum. &amp; Calc.)'!$I26="One time",'Expenses (Assum. &amp; Calc.)'!$G26='Shortcut Lookup 2'!BK$60),INDEX('Expenses (Assum. &amp; Calc.)'!$J$23:$J$37,ROWS($C$23:$C26),1),IF(AND('Expenses (Assum. &amp; Calc.)'!$I26="Daily",'Expenses (Assum. &amp; Calc.)'!$H26&gt;='Shortcut Lookup 2'!BK$60,'Expenses (Assum. &amp; Calc.)'!$G26&lt;='Shortcut Lookup 2'!BK$60),INDEX('Expenses (Assum. &amp; Calc.)'!$J$23:$J$37,ROWS($C$23:$C26),1)*BT$22,IF(AND('Expenses (Assum. &amp; Calc.)'!$I26="Weekly",'Expenses (Assum. &amp; Calc.)'!$H26&gt;='Shortcut Lookup 2'!BK$60,'Expenses (Assum. &amp; Calc.)'!$G26&lt;='Shortcut Lookup 2'!BK$60),INDEX('Expenses (Assum. &amp; Calc.)'!$J$23:$J$37,ROWS($C$23:$C26),1)*4,IF(AND('Expenses (Assum. &amp; Calc.)'!$I26="Bi-Weekly",'Expenses (Assum. &amp; Calc.)'!$H26&gt;='Shortcut Lookup 2'!BK$60,'Expenses (Assum. &amp; Calc.)'!$G26&lt;='Shortcut Lookup 2'!BK$60),INDEX('Expenses (Assum. &amp; Calc.)'!$J$23:$J$37,ROWS($C$23:$C26),1)*2,IF(AND('Expenses (Assum. &amp; Calc.)'!$I26="Monthly",'Expenses (Assum. &amp; Calc.)'!$H26&gt;='Shortcut Lookup 2'!BK$60,'Expenses (Assum. &amp; Calc.)'!$G26&lt;='Shortcut Lookup 2'!BK$60),INDEX('Expenses (Assum. &amp; Calc.)'!$J$23:$J$37,ROWS($C$23:$C26),1),IF(AND('Expenses (Assum. &amp; Calc.)'!$I26="Quarterly",IFERROR(MOD(MONTH('Expenses (Assum. &amp; Calc.)'!$G26),3),0)=MOD(MONTH('Shortcut Lookup 2'!BK$60),3),'Expenses (Assum. &amp; Calc.)'!$H26&gt;='Shortcut Lookup 2'!BK$60,'Expenses (Assum. &amp; Calc.)'!$G26&lt;='Shortcut Lookup 2'!BK$60),INDEX('Expenses (Assum. &amp; Calc.)'!$J$23:$J$37,ROWS($C$23:$C26),1),IF(AND('Expenses (Assum. &amp; Calc.)'!$I26="Semi-Annually",IFERROR(MOD(MONTH('Expenses (Assum. &amp; Calc.)'!$G26),6),0)=MOD(MONTH('Shortcut Lookup 2'!BK$60),6),'Expenses (Assum. &amp; Calc.)'!$H26&gt;='Shortcut Lookup 2'!BK$60,'Expenses (Assum. &amp; Calc.)'!$G26&lt;='Shortcut Lookup 2'!BK$60),INDEX('Expenses (Assum. &amp; Calc.)'!$J$23:$J$37,ROWS($C$23:$C26),1),IF(AND('Expenses (Assum. &amp; Calc.)'!$I26="Yearly",IFERROR(MOD(MONTH('Expenses (Assum. &amp; Calc.)'!$G26),12),0)=MOD(MONTH('Shortcut Lookup 2'!BK$60),12),'Expenses (Assum. &amp; Calc.)'!$H26&gt;='Shortcut Lookup 2'!BK$60,'Expenses (Assum. &amp; Calc.)'!$G26&lt;='Shortcut Lookup 2'!BK$60),INDEX('Expenses (Assum. &amp; Calc.)'!$J$23:$J$37,ROWS($C$23:$C26),1),0))))))))</f>
        <v>4162.4160400000001</v>
      </c>
      <c r="BU26" s="472">
        <f>HLOOKUP('Shortcut Lookup 2'!BL$59,'Expenses (Assum. &amp; Calc.)'!$P$22:$T$37,ROWS($C$23:$C26)+1,0)*IF(AND('Expenses (Assum. &amp; Calc.)'!$I26="One time",'Expenses (Assum. &amp; Calc.)'!$G26='Shortcut Lookup 2'!BL$60),INDEX('Expenses (Assum. &amp; Calc.)'!$J$23:$J$37,ROWS($C$23:$C26),1),IF(AND('Expenses (Assum. &amp; Calc.)'!$I26="Daily",'Expenses (Assum. &amp; Calc.)'!$H26&gt;='Shortcut Lookup 2'!BL$60,'Expenses (Assum. &amp; Calc.)'!$G26&lt;='Shortcut Lookup 2'!BL$60),INDEX('Expenses (Assum. &amp; Calc.)'!$J$23:$J$37,ROWS($C$23:$C26),1)*BU$22,IF(AND('Expenses (Assum. &amp; Calc.)'!$I26="Weekly",'Expenses (Assum. &amp; Calc.)'!$H26&gt;='Shortcut Lookup 2'!BL$60,'Expenses (Assum. &amp; Calc.)'!$G26&lt;='Shortcut Lookup 2'!BL$60),INDEX('Expenses (Assum. &amp; Calc.)'!$J$23:$J$37,ROWS($C$23:$C26),1)*4,IF(AND('Expenses (Assum. &amp; Calc.)'!$I26="Bi-Weekly",'Expenses (Assum. &amp; Calc.)'!$H26&gt;='Shortcut Lookup 2'!BL$60,'Expenses (Assum. &amp; Calc.)'!$G26&lt;='Shortcut Lookup 2'!BL$60),INDEX('Expenses (Assum. &amp; Calc.)'!$J$23:$J$37,ROWS($C$23:$C26),1)*2,IF(AND('Expenses (Assum. &amp; Calc.)'!$I26="Monthly",'Expenses (Assum. &amp; Calc.)'!$H26&gt;='Shortcut Lookup 2'!BL$60,'Expenses (Assum. &amp; Calc.)'!$G26&lt;='Shortcut Lookup 2'!BL$60),INDEX('Expenses (Assum. &amp; Calc.)'!$J$23:$J$37,ROWS($C$23:$C26),1),IF(AND('Expenses (Assum. &amp; Calc.)'!$I26="Quarterly",IFERROR(MOD(MONTH('Expenses (Assum. &amp; Calc.)'!$G26),3),0)=MOD(MONTH('Shortcut Lookup 2'!BL$60),3),'Expenses (Assum. &amp; Calc.)'!$H26&gt;='Shortcut Lookup 2'!BL$60,'Expenses (Assum. &amp; Calc.)'!$G26&lt;='Shortcut Lookup 2'!BL$60),INDEX('Expenses (Assum. &amp; Calc.)'!$J$23:$J$37,ROWS($C$23:$C26),1),IF(AND('Expenses (Assum. &amp; Calc.)'!$I26="Semi-Annually",IFERROR(MOD(MONTH('Expenses (Assum. &amp; Calc.)'!$G26),6),0)=MOD(MONTH('Shortcut Lookup 2'!BL$60),6),'Expenses (Assum. &amp; Calc.)'!$H26&gt;='Shortcut Lookup 2'!BL$60,'Expenses (Assum. &amp; Calc.)'!$G26&lt;='Shortcut Lookup 2'!BL$60),INDEX('Expenses (Assum. &amp; Calc.)'!$J$23:$J$37,ROWS($C$23:$C26),1),IF(AND('Expenses (Assum. &amp; Calc.)'!$I26="Yearly",IFERROR(MOD(MONTH('Expenses (Assum. &amp; Calc.)'!$G26),12),0)=MOD(MONTH('Shortcut Lookup 2'!BL$60),12),'Expenses (Assum. &amp; Calc.)'!$H26&gt;='Shortcut Lookup 2'!BL$60,'Expenses (Assum. &amp; Calc.)'!$G26&lt;='Shortcut Lookup 2'!BL$60),INDEX('Expenses (Assum. &amp; Calc.)'!$J$23:$J$37,ROWS($C$23:$C26),1),0))))))))</f>
        <v>4162.4160400000001</v>
      </c>
      <c r="BV26" s="472">
        <f>HLOOKUP('Shortcut Lookup 2'!BM$59,'Expenses (Assum. &amp; Calc.)'!$P$22:$T$37,ROWS($C$23:$C26)+1,0)*IF(AND('Expenses (Assum. &amp; Calc.)'!$I26="One time",'Expenses (Assum. &amp; Calc.)'!$G26='Shortcut Lookup 2'!BM$60),INDEX('Expenses (Assum. &amp; Calc.)'!$J$23:$J$37,ROWS($C$23:$C26),1),IF(AND('Expenses (Assum. &amp; Calc.)'!$I26="Daily",'Expenses (Assum. &amp; Calc.)'!$H26&gt;='Shortcut Lookup 2'!BM$60,'Expenses (Assum. &amp; Calc.)'!$G26&lt;='Shortcut Lookup 2'!BM$60),INDEX('Expenses (Assum. &amp; Calc.)'!$J$23:$J$37,ROWS($C$23:$C26),1)*BV$22,IF(AND('Expenses (Assum. &amp; Calc.)'!$I26="Weekly",'Expenses (Assum. &amp; Calc.)'!$H26&gt;='Shortcut Lookup 2'!BM$60,'Expenses (Assum. &amp; Calc.)'!$G26&lt;='Shortcut Lookup 2'!BM$60),INDEX('Expenses (Assum. &amp; Calc.)'!$J$23:$J$37,ROWS($C$23:$C26),1)*4,IF(AND('Expenses (Assum. &amp; Calc.)'!$I26="Bi-Weekly",'Expenses (Assum. &amp; Calc.)'!$H26&gt;='Shortcut Lookup 2'!BM$60,'Expenses (Assum. &amp; Calc.)'!$G26&lt;='Shortcut Lookup 2'!BM$60),INDEX('Expenses (Assum. &amp; Calc.)'!$J$23:$J$37,ROWS($C$23:$C26),1)*2,IF(AND('Expenses (Assum. &amp; Calc.)'!$I26="Monthly",'Expenses (Assum. &amp; Calc.)'!$H26&gt;='Shortcut Lookup 2'!BM$60,'Expenses (Assum. &amp; Calc.)'!$G26&lt;='Shortcut Lookup 2'!BM$60),INDEX('Expenses (Assum. &amp; Calc.)'!$J$23:$J$37,ROWS($C$23:$C26),1),IF(AND('Expenses (Assum. &amp; Calc.)'!$I26="Quarterly",IFERROR(MOD(MONTH('Expenses (Assum. &amp; Calc.)'!$G26),3),0)=MOD(MONTH('Shortcut Lookup 2'!BM$60),3),'Expenses (Assum. &amp; Calc.)'!$H26&gt;='Shortcut Lookup 2'!BM$60,'Expenses (Assum. &amp; Calc.)'!$G26&lt;='Shortcut Lookup 2'!BM$60),INDEX('Expenses (Assum. &amp; Calc.)'!$J$23:$J$37,ROWS($C$23:$C26),1),IF(AND('Expenses (Assum. &amp; Calc.)'!$I26="Semi-Annually",IFERROR(MOD(MONTH('Expenses (Assum. &amp; Calc.)'!$G26),6),0)=MOD(MONTH('Shortcut Lookup 2'!BM$60),6),'Expenses (Assum. &amp; Calc.)'!$H26&gt;='Shortcut Lookup 2'!BM$60,'Expenses (Assum. &amp; Calc.)'!$G26&lt;='Shortcut Lookup 2'!BM$60),INDEX('Expenses (Assum. &amp; Calc.)'!$J$23:$J$37,ROWS($C$23:$C26),1),IF(AND('Expenses (Assum. &amp; Calc.)'!$I26="Yearly",IFERROR(MOD(MONTH('Expenses (Assum. &amp; Calc.)'!$G26),12),0)=MOD(MONTH('Shortcut Lookup 2'!BM$60),12),'Expenses (Assum. &amp; Calc.)'!$H26&gt;='Shortcut Lookup 2'!BM$60,'Expenses (Assum. &amp; Calc.)'!$G26&lt;='Shortcut Lookup 2'!BM$60),INDEX('Expenses (Assum. &amp; Calc.)'!$J$23:$J$37,ROWS($C$23:$C26),1),0))))))))</f>
        <v>4162.4160400000001</v>
      </c>
      <c r="BW26" s="472">
        <f>HLOOKUP('Shortcut Lookup 2'!BN$59,'Expenses (Assum. &amp; Calc.)'!$P$22:$T$37,ROWS($C$23:$C26)+1,0)*IF(AND('Expenses (Assum. &amp; Calc.)'!$I26="One time",'Expenses (Assum. &amp; Calc.)'!$G26='Shortcut Lookup 2'!BN$60),INDEX('Expenses (Assum. &amp; Calc.)'!$J$23:$J$37,ROWS($C$23:$C26),1),IF(AND('Expenses (Assum. &amp; Calc.)'!$I26="Daily",'Expenses (Assum. &amp; Calc.)'!$H26&gt;='Shortcut Lookup 2'!BN$60,'Expenses (Assum. &amp; Calc.)'!$G26&lt;='Shortcut Lookup 2'!BN$60),INDEX('Expenses (Assum. &amp; Calc.)'!$J$23:$J$37,ROWS($C$23:$C26),1)*BW$22,IF(AND('Expenses (Assum. &amp; Calc.)'!$I26="Weekly",'Expenses (Assum. &amp; Calc.)'!$H26&gt;='Shortcut Lookup 2'!BN$60,'Expenses (Assum. &amp; Calc.)'!$G26&lt;='Shortcut Lookup 2'!BN$60),INDEX('Expenses (Assum. &amp; Calc.)'!$J$23:$J$37,ROWS($C$23:$C26),1)*4,IF(AND('Expenses (Assum. &amp; Calc.)'!$I26="Bi-Weekly",'Expenses (Assum. &amp; Calc.)'!$H26&gt;='Shortcut Lookup 2'!BN$60,'Expenses (Assum. &amp; Calc.)'!$G26&lt;='Shortcut Lookup 2'!BN$60),INDEX('Expenses (Assum. &amp; Calc.)'!$J$23:$J$37,ROWS($C$23:$C26),1)*2,IF(AND('Expenses (Assum. &amp; Calc.)'!$I26="Monthly",'Expenses (Assum. &amp; Calc.)'!$H26&gt;='Shortcut Lookup 2'!BN$60,'Expenses (Assum. &amp; Calc.)'!$G26&lt;='Shortcut Lookup 2'!BN$60),INDEX('Expenses (Assum. &amp; Calc.)'!$J$23:$J$37,ROWS($C$23:$C26),1),IF(AND('Expenses (Assum. &amp; Calc.)'!$I26="Quarterly",IFERROR(MOD(MONTH('Expenses (Assum. &amp; Calc.)'!$G26),3),0)=MOD(MONTH('Shortcut Lookup 2'!BN$60),3),'Expenses (Assum. &amp; Calc.)'!$H26&gt;='Shortcut Lookup 2'!BN$60,'Expenses (Assum. &amp; Calc.)'!$G26&lt;='Shortcut Lookup 2'!BN$60),INDEX('Expenses (Assum. &amp; Calc.)'!$J$23:$J$37,ROWS($C$23:$C26),1),IF(AND('Expenses (Assum. &amp; Calc.)'!$I26="Semi-Annually",IFERROR(MOD(MONTH('Expenses (Assum. &amp; Calc.)'!$G26),6),0)=MOD(MONTH('Shortcut Lookup 2'!BN$60),6),'Expenses (Assum. &amp; Calc.)'!$H26&gt;='Shortcut Lookup 2'!BN$60,'Expenses (Assum. &amp; Calc.)'!$G26&lt;='Shortcut Lookup 2'!BN$60),INDEX('Expenses (Assum. &amp; Calc.)'!$J$23:$J$37,ROWS($C$23:$C26),1),IF(AND('Expenses (Assum. &amp; Calc.)'!$I26="Yearly",IFERROR(MOD(MONTH('Expenses (Assum. &amp; Calc.)'!$G26),12),0)=MOD(MONTH('Shortcut Lookup 2'!BN$60),12),'Expenses (Assum. &amp; Calc.)'!$H26&gt;='Shortcut Lookup 2'!BN$60,'Expenses (Assum. &amp; Calc.)'!$G26&lt;='Shortcut Lookup 2'!BN$60),INDEX('Expenses (Assum. &amp; Calc.)'!$J$23:$J$37,ROWS($C$23:$C26),1),0))))))))</f>
        <v>4162.4160400000001</v>
      </c>
      <c r="BX26" s="472">
        <f>HLOOKUP('Shortcut Lookup 2'!BO$59,'Expenses (Assum. &amp; Calc.)'!$P$22:$T$37,ROWS($C$23:$C26)+1,0)*IF(AND('Expenses (Assum. &amp; Calc.)'!$I26="One time",'Expenses (Assum. &amp; Calc.)'!$G26='Shortcut Lookup 2'!BO$60),INDEX('Expenses (Assum. &amp; Calc.)'!$J$23:$J$37,ROWS($C$23:$C26),1),IF(AND('Expenses (Assum. &amp; Calc.)'!$I26="Daily",'Expenses (Assum. &amp; Calc.)'!$H26&gt;='Shortcut Lookup 2'!BO$60,'Expenses (Assum. &amp; Calc.)'!$G26&lt;='Shortcut Lookup 2'!BO$60),INDEX('Expenses (Assum. &amp; Calc.)'!$J$23:$J$37,ROWS($C$23:$C26),1)*BX$22,IF(AND('Expenses (Assum. &amp; Calc.)'!$I26="Weekly",'Expenses (Assum. &amp; Calc.)'!$H26&gt;='Shortcut Lookup 2'!BO$60,'Expenses (Assum. &amp; Calc.)'!$G26&lt;='Shortcut Lookup 2'!BO$60),INDEX('Expenses (Assum. &amp; Calc.)'!$J$23:$J$37,ROWS($C$23:$C26),1)*4,IF(AND('Expenses (Assum. &amp; Calc.)'!$I26="Bi-Weekly",'Expenses (Assum. &amp; Calc.)'!$H26&gt;='Shortcut Lookup 2'!BO$60,'Expenses (Assum. &amp; Calc.)'!$G26&lt;='Shortcut Lookup 2'!BO$60),INDEX('Expenses (Assum. &amp; Calc.)'!$J$23:$J$37,ROWS($C$23:$C26),1)*2,IF(AND('Expenses (Assum. &amp; Calc.)'!$I26="Monthly",'Expenses (Assum. &amp; Calc.)'!$H26&gt;='Shortcut Lookup 2'!BO$60,'Expenses (Assum. &amp; Calc.)'!$G26&lt;='Shortcut Lookup 2'!BO$60),INDEX('Expenses (Assum. &amp; Calc.)'!$J$23:$J$37,ROWS($C$23:$C26),1),IF(AND('Expenses (Assum. &amp; Calc.)'!$I26="Quarterly",IFERROR(MOD(MONTH('Expenses (Assum. &amp; Calc.)'!$G26),3),0)=MOD(MONTH('Shortcut Lookup 2'!BO$60),3),'Expenses (Assum. &amp; Calc.)'!$H26&gt;='Shortcut Lookup 2'!BO$60,'Expenses (Assum. &amp; Calc.)'!$G26&lt;='Shortcut Lookup 2'!BO$60),INDEX('Expenses (Assum. &amp; Calc.)'!$J$23:$J$37,ROWS($C$23:$C26),1),IF(AND('Expenses (Assum. &amp; Calc.)'!$I26="Semi-Annually",IFERROR(MOD(MONTH('Expenses (Assum. &amp; Calc.)'!$G26),6),0)=MOD(MONTH('Shortcut Lookup 2'!BO$60),6),'Expenses (Assum. &amp; Calc.)'!$H26&gt;='Shortcut Lookup 2'!BO$60,'Expenses (Assum. &amp; Calc.)'!$G26&lt;='Shortcut Lookup 2'!BO$60),INDEX('Expenses (Assum. &amp; Calc.)'!$J$23:$J$37,ROWS($C$23:$C26),1),IF(AND('Expenses (Assum. &amp; Calc.)'!$I26="Yearly",IFERROR(MOD(MONTH('Expenses (Assum. &amp; Calc.)'!$G26),12),0)=MOD(MONTH('Shortcut Lookup 2'!BO$60),12),'Expenses (Assum. &amp; Calc.)'!$H26&gt;='Shortcut Lookup 2'!BO$60,'Expenses (Assum. &amp; Calc.)'!$G26&lt;='Shortcut Lookup 2'!BO$60),INDEX('Expenses (Assum. &amp; Calc.)'!$J$23:$J$37,ROWS($C$23:$C26),1),0))))))))</f>
        <v>4162.4160400000001</v>
      </c>
      <c r="BY26" s="472">
        <f>HLOOKUP('Shortcut Lookup 2'!BP$59,'Expenses (Assum. &amp; Calc.)'!$P$22:$T$37,ROWS($C$23:$C26)+1,0)*IF(AND('Expenses (Assum. &amp; Calc.)'!$I26="One time",'Expenses (Assum. &amp; Calc.)'!$G26='Shortcut Lookup 2'!BP$60),INDEX('Expenses (Assum. &amp; Calc.)'!$J$23:$J$37,ROWS($C$23:$C26),1),IF(AND('Expenses (Assum. &amp; Calc.)'!$I26="Daily",'Expenses (Assum. &amp; Calc.)'!$H26&gt;='Shortcut Lookup 2'!BP$60,'Expenses (Assum. &amp; Calc.)'!$G26&lt;='Shortcut Lookup 2'!BP$60),INDEX('Expenses (Assum. &amp; Calc.)'!$J$23:$J$37,ROWS($C$23:$C26),1)*BY$22,IF(AND('Expenses (Assum. &amp; Calc.)'!$I26="Weekly",'Expenses (Assum. &amp; Calc.)'!$H26&gt;='Shortcut Lookup 2'!BP$60,'Expenses (Assum. &amp; Calc.)'!$G26&lt;='Shortcut Lookup 2'!BP$60),INDEX('Expenses (Assum. &amp; Calc.)'!$J$23:$J$37,ROWS($C$23:$C26),1)*4,IF(AND('Expenses (Assum. &amp; Calc.)'!$I26="Bi-Weekly",'Expenses (Assum. &amp; Calc.)'!$H26&gt;='Shortcut Lookup 2'!BP$60,'Expenses (Assum. &amp; Calc.)'!$G26&lt;='Shortcut Lookup 2'!BP$60),INDEX('Expenses (Assum. &amp; Calc.)'!$J$23:$J$37,ROWS($C$23:$C26),1)*2,IF(AND('Expenses (Assum. &amp; Calc.)'!$I26="Monthly",'Expenses (Assum. &amp; Calc.)'!$H26&gt;='Shortcut Lookup 2'!BP$60,'Expenses (Assum. &amp; Calc.)'!$G26&lt;='Shortcut Lookup 2'!BP$60),INDEX('Expenses (Assum. &amp; Calc.)'!$J$23:$J$37,ROWS($C$23:$C26),1),IF(AND('Expenses (Assum. &amp; Calc.)'!$I26="Quarterly",IFERROR(MOD(MONTH('Expenses (Assum. &amp; Calc.)'!$G26),3),0)=MOD(MONTH('Shortcut Lookup 2'!BP$60),3),'Expenses (Assum. &amp; Calc.)'!$H26&gt;='Shortcut Lookup 2'!BP$60,'Expenses (Assum. &amp; Calc.)'!$G26&lt;='Shortcut Lookup 2'!BP$60),INDEX('Expenses (Assum. &amp; Calc.)'!$J$23:$J$37,ROWS($C$23:$C26),1),IF(AND('Expenses (Assum. &amp; Calc.)'!$I26="Semi-Annually",IFERROR(MOD(MONTH('Expenses (Assum. &amp; Calc.)'!$G26),6),0)=MOD(MONTH('Shortcut Lookup 2'!BP$60),6),'Expenses (Assum. &amp; Calc.)'!$H26&gt;='Shortcut Lookup 2'!BP$60,'Expenses (Assum. &amp; Calc.)'!$G26&lt;='Shortcut Lookup 2'!BP$60),INDEX('Expenses (Assum. &amp; Calc.)'!$J$23:$J$37,ROWS($C$23:$C26),1),IF(AND('Expenses (Assum. &amp; Calc.)'!$I26="Yearly",IFERROR(MOD(MONTH('Expenses (Assum. &amp; Calc.)'!$G26),12),0)=MOD(MONTH('Shortcut Lookup 2'!BP$60),12),'Expenses (Assum. &amp; Calc.)'!$H26&gt;='Shortcut Lookup 2'!BP$60,'Expenses (Assum. &amp; Calc.)'!$G26&lt;='Shortcut Lookup 2'!BP$60),INDEX('Expenses (Assum. &amp; Calc.)'!$J$23:$J$37,ROWS($C$23:$C26),1),0))))))))</f>
        <v>4162.4160400000001</v>
      </c>
      <c r="BZ26" s="472">
        <f>HLOOKUP('Shortcut Lookup 2'!BQ$59,'Expenses (Assum. &amp; Calc.)'!$P$22:$T$37,ROWS($C$23:$C26)+1,0)*IF(AND('Expenses (Assum. &amp; Calc.)'!$I26="One time",'Expenses (Assum. &amp; Calc.)'!$G26='Shortcut Lookup 2'!BQ$60),INDEX('Expenses (Assum. &amp; Calc.)'!$J$23:$J$37,ROWS($C$23:$C26),1),IF(AND('Expenses (Assum. &amp; Calc.)'!$I26="Daily",'Expenses (Assum. &amp; Calc.)'!$H26&gt;='Shortcut Lookup 2'!BQ$60,'Expenses (Assum. &amp; Calc.)'!$G26&lt;='Shortcut Lookup 2'!BQ$60),INDEX('Expenses (Assum. &amp; Calc.)'!$J$23:$J$37,ROWS($C$23:$C26),1)*BZ$22,IF(AND('Expenses (Assum. &amp; Calc.)'!$I26="Weekly",'Expenses (Assum. &amp; Calc.)'!$H26&gt;='Shortcut Lookup 2'!BQ$60,'Expenses (Assum. &amp; Calc.)'!$G26&lt;='Shortcut Lookup 2'!BQ$60),INDEX('Expenses (Assum. &amp; Calc.)'!$J$23:$J$37,ROWS($C$23:$C26),1)*4,IF(AND('Expenses (Assum. &amp; Calc.)'!$I26="Bi-Weekly",'Expenses (Assum. &amp; Calc.)'!$H26&gt;='Shortcut Lookup 2'!BQ$60,'Expenses (Assum. &amp; Calc.)'!$G26&lt;='Shortcut Lookup 2'!BQ$60),INDEX('Expenses (Assum. &amp; Calc.)'!$J$23:$J$37,ROWS($C$23:$C26),1)*2,IF(AND('Expenses (Assum. &amp; Calc.)'!$I26="Monthly",'Expenses (Assum. &amp; Calc.)'!$H26&gt;='Shortcut Lookup 2'!BQ$60,'Expenses (Assum. &amp; Calc.)'!$G26&lt;='Shortcut Lookup 2'!BQ$60),INDEX('Expenses (Assum. &amp; Calc.)'!$J$23:$J$37,ROWS($C$23:$C26),1),IF(AND('Expenses (Assum. &amp; Calc.)'!$I26="Quarterly",IFERROR(MOD(MONTH('Expenses (Assum. &amp; Calc.)'!$G26),3),0)=MOD(MONTH('Shortcut Lookup 2'!BQ$60),3),'Expenses (Assum. &amp; Calc.)'!$H26&gt;='Shortcut Lookup 2'!BQ$60,'Expenses (Assum. &amp; Calc.)'!$G26&lt;='Shortcut Lookup 2'!BQ$60),INDEX('Expenses (Assum. &amp; Calc.)'!$J$23:$J$37,ROWS($C$23:$C26),1),IF(AND('Expenses (Assum. &amp; Calc.)'!$I26="Semi-Annually",IFERROR(MOD(MONTH('Expenses (Assum. &amp; Calc.)'!$G26),6),0)=MOD(MONTH('Shortcut Lookup 2'!BQ$60),6),'Expenses (Assum. &amp; Calc.)'!$H26&gt;='Shortcut Lookup 2'!BQ$60,'Expenses (Assum. &amp; Calc.)'!$G26&lt;='Shortcut Lookup 2'!BQ$60),INDEX('Expenses (Assum. &amp; Calc.)'!$J$23:$J$37,ROWS($C$23:$C26),1),IF(AND('Expenses (Assum. &amp; Calc.)'!$I26="Yearly",IFERROR(MOD(MONTH('Expenses (Assum. &amp; Calc.)'!$G26),12),0)=MOD(MONTH('Shortcut Lookup 2'!BQ$60),12),'Expenses (Assum. &amp; Calc.)'!$H26&gt;='Shortcut Lookup 2'!BQ$60,'Expenses (Assum. &amp; Calc.)'!$G26&lt;='Shortcut Lookup 2'!BQ$60),INDEX('Expenses (Assum. &amp; Calc.)'!$J$23:$J$37,ROWS($C$23:$C26),1),0))))))))</f>
        <v>4162.4160400000001</v>
      </c>
      <c r="CA26" s="472">
        <f>HLOOKUP('Shortcut Lookup 2'!BR$59,'Expenses (Assum. &amp; Calc.)'!$P$22:$T$37,ROWS($C$23:$C26)+1,0)*IF(AND('Expenses (Assum. &amp; Calc.)'!$I26="One time",'Expenses (Assum. &amp; Calc.)'!$G26='Shortcut Lookup 2'!BR$60),INDEX('Expenses (Assum. &amp; Calc.)'!$J$23:$J$37,ROWS($C$23:$C26),1),IF(AND('Expenses (Assum. &amp; Calc.)'!$I26="Daily",'Expenses (Assum. &amp; Calc.)'!$H26&gt;='Shortcut Lookup 2'!BR$60,'Expenses (Assum. &amp; Calc.)'!$G26&lt;='Shortcut Lookup 2'!BR$60),INDEX('Expenses (Assum. &amp; Calc.)'!$J$23:$J$37,ROWS($C$23:$C26),1)*CA$22,IF(AND('Expenses (Assum. &amp; Calc.)'!$I26="Weekly",'Expenses (Assum. &amp; Calc.)'!$H26&gt;='Shortcut Lookup 2'!BR$60,'Expenses (Assum. &amp; Calc.)'!$G26&lt;='Shortcut Lookup 2'!BR$60),INDEX('Expenses (Assum. &amp; Calc.)'!$J$23:$J$37,ROWS($C$23:$C26),1)*4,IF(AND('Expenses (Assum. &amp; Calc.)'!$I26="Bi-Weekly",'Expenses (Assum. &amp; Calc.)'!$H26&gt;='Shortcut Lookup 2'!BR$60,'Expenses (Assum. &amp; Calc.)'!$G26&lt;='Shortcut Lookup 2'!BR$60),INDEX('Expenses (Assum. &amp; Calc.)'!$J$23:$J$37,ROWS($C$23:$C26),1)*2,IF(AND('Expenses (Assum. &amp; Calc.)'!$I26="Monthly",'Expenses (Assum. &amp; Calc.)'!$H26&gt;='Shortcut Lookup 2'!BR$60,'Expenses (Assum. &amp; Calc.)'!$G26&lt;='Shortcut Lookup 2'!BR$60),INDEX('Expenses (Assum. &amp; Calc.)'!$J$23:$J$37,ROWS($C$23:$C26),1),IF(AND('Expenses (Assum. &amp; Calc.)'!$I26="Quarterly",IFERROR(MOD(MONTH('Expenses (Assum. &amp; Calc.)'!$G26),3),0)=MOD(MONTH('Shortcut Lookup 2'!BR$60),3),'Expenses (Assum. &amp; Calc.)'!$H26&gt;='Shortcut Lookup 2'!BR$60,'Expenses (Assum. &amp; Calc.)'!$G26&lt;='Shortcut Lookup 2'!BR$60),INDEX('Expenses (Assum. &amp; Calc.)'!$J$23:$J$37,ROWS($C$23:$C26),1),IF(AND('Expenses (Assum. &amp; Calc.)'!$I26="Semi-Annually",IFERROR(MOD(MONTH('Expenses (Assum. &amp; Calc.)'!$G26),6),0)=MOD(MONTH('Shortcut Lookup 2'!BR$60),6),'Expenses (Assum. &amp; Calc.)'!$H26&gt;='Shortcut Lookup 2'!BR$60,'Expenses (Assum. &amp; Calc.)'!$G26&lt;='Shortcut Lookup 2'!BR$60),INDEX('Expenses (Assum. &amp; Calc.)'!$J$23:$J$37,ROWS($C$23:$C26),1),IF(AND('Expenses (Assum. &amp; Calc.)'!$I26="Yearly",IFERROR(MOD(MONTH('Expenses (Assum. &amp; Calc.)'!$G26),12),0)=MOD(MONTH('Shortcut Lookup 2'!BR$60),12),'Expenses (Assum. &amp; Calc.)'!$H26&gt;='Shortcut Lookup 2'!BR$60,'Expenses (Assum. &amp; Calc.)'!$G26&lt;='Shortcut Lookup 2'!BR$60),INDEX('Expenses (Assum. &amp; Calc.)'!$J$23:$J$37,ROWS($C$23:$C26),1),0))))))))</f>
        <v>4162.4160400000001</v>
      </c>
      <c r="CB26" s="472">
        <f>HLOOKUP('Shortcut Lookup 2'!BS$59,'Expenses (Assum. &amp; Calc.)'!$P$22:$T$37,ROWS($C$23:$C26)+1,0)*IF(AND('Expenses (Assum. &amp; Calc.)'!$I26="One time",'Expenses (Assum. &amp; Calc.)'!$G26='Shortcut Lookup 2'!BS$60),INDEX('Expenses (Assum. &amp; Calc.)'!$J$23:$J$37,ROWS($C$23:$C26),1),IF(AND('Expenses (Assum. &amp; Calc.)'!$I26="Daily",'Expenses (Assum. &amp; Calc.)'!$H26&gt;='Shortcut Lookup 2'!BS$60,'Expenses (Assum. &amp; Calc.)'!$G26&lt;='Shortcut Lookup 2'!BS$60),INDEX('Expenses (Assum. &amp; Calc.)'!$J$23:$J$37,ROWS($C$23:$C26),1)*CB$22,IF(AND('Expenses (Assum. &amp; Calc.)'!$I26="Weekly",'Expenses (Assum. &amp; Calc.)'!$H26&gt;='Shortcut Lookup 2'!BS$60,'Expenses (Assum. &amp; Calc.)'!$G26&lt;='Shortcut Lookup 2'!BS$60),INDEX('Expenses (Assum. &amp; Calc.)'!$J$23:$J$37,ROWS($C$23:$C26),1)*4,IF(AND('Expenses (Assum. &amp; Calc.)'!$I26="Bi-Weekly",'Expenses (Assum. &amp; Calc.)'!$H26&gt;='Shortcut Lookup 2'!BS$60,'Expenses (Assum. &amp; Calc.)'!$G26&lt;='Shortcut Lookup 2'!BS$60),INDEX('Expenses (Assum. &amp; Calc.)'!$J$23:$J$37,ROWS($C$23:$C26),1)*2,IF(AND('Expenses (Assum. &amp; Calc.)'!$I26="Monthly",'Expenses (Assum. &amp; Calc.)'!$H26&gt;='Shortcut Lookup 2'!BS$60,'Expenses (Assum. &amp; Calc.)'!$G26&lt;='Shortcut Lookup 2'!BS$60),INDEX('Expenses (Assum. &amp; Calc.)'!$J$23:$J$37,ROWS($C$23:$C26),1),IF(AND('Expenses (Assum. &amp; Calc.)'!$I26="Quarterly",IFERROR(MOD(MONTH('Expenses (Assum. &amp; Calc.)'!$G26),3),0)=MOD(MONTH('Shortcut Lookup 2'!BS$60),3),'Expenses (Assum. &amp; Calc.)'!$H26&gt;='Shortcut Lookup 2'!BS$60,'Expenses (Assum. &amp; Calc.)'!$G26&lt;='Shortcut Lookup 2'!BS$60),INDEX('Expenses (Assum. &amp; Calc.)'!$J$23:$J$37,ROWS($C$23:$C26),1),IF(AND('Expenses (Assum. &amp; Calc.)'!$I26="Semi-Annually",IFERROR(MOD(MONTH('Expenses (Assum. &amp; Calc.)'!$G26),6),0)=MOD(MONTH('Shortcut Lookup 2'!BS$60),6),'Expenses (Assum. &amp; Calc.)'!$H26&gt;='Shortcut Lookup 2'!BS$60,'Expenses (Assum. &amp; Calc.)'!$G26&lt;='Shortcut Lookup 2'!BS$60),INDEX('Expenses (Assum. &amp; Calc.)'!$J$23:$J$37,ROWS($C$23:$C26),1),IF(AND('Expenses (Assum. &amp; Calc.)'!$I26="Yearly",IFERROR(MOD(MONTH('Expenses (Assum. &amp; Calc.)'!$G26),12),0)=MOD(MONTH('Shortcut Lookup 2'!BS$60),12),'Expenses (Assum. &amp; Calc.)'!$H26&gt;='Shortcut Lookup 2'!BS$60,'Expenses (Assum. &amp; Calc.)'!$G26&lt;='Shortcut Lookup 2'!BS$60),INDEX('Expenses (Assum. &amp; Calc.)'!$J$23:$J$37,ROWS($C$23:$C26),1),0))))))))</f>
        <v>4162.4160400000001</v>
      </c>
    </row>
    <row r="27" spans="1:80" ht="14.4" thickBot="1" x14ac:dyDescent="0.35">
      <c r="C27" s="898" t="s">
        <v>170</v>
      </c>
      <c r="D27" s="898"/>
      <c r="E27" s="898"/>
      <c r="F27" s="898"/>
      <c r="G27" s="434">
        <f>'Shortcut Lookup 2'!L$84</f>
        <v>45688</v>
      </c>
      <c r="H27" s="434">
        <f>'Shortcut Lookup 2'!BS$84</f>
        <v>47483</v>
      </c>
      <c r="I27" s="462" t="s">
        <v>166</v>
      </c>
      <c r="J27" s="463">
        <v>1000</v>
      </c>
      <c r="K27" s="473"/>
      <c r="L27" s="465">
        <v>0.01</v>
      </c>
      <c r="M27" s="466">
        <v>0.01</v>
      </c>
      <c r="N27" s="466">
        <v>0.01</v>
      </c>
      <c r="O27" s="467">
        <v>0.01</v>
      </c>
      <c r="P27" s="474">
        <v>1</v>
      </c>
      <c r="Q27" s="469">
        <f>1+'Expenses (Assum. &amp; Calc.)'!L27</f>
        <v>1.01</v>
      </c>
      <c r="R27" s="470">
        <f>Q27*(1+'Expenses (Assum. &amp; Calc.)'!M27)</f>
        <v>1.0201</v>
      </c>
      <c r="S27" s="470">
        <f>R27*(1+'Expenses (Assum. &amp; Calc.)'!N27)</f>
        <v>1.0303009999999999</v>
      </c>
      <c r="T27" s="471">
        <f>S27*(1+'Expenses (Assum. &amp; Calc.)'!O27)</f>
        <v>1.04060401</v>
      </c>
      <c r="U27" s="472">
        <f>HLOOKUP('Shortcut Lookup 2'!L$59,'Expenses (Assum. &amp; Calc.)'!$P$22:$T$37,ROWS($C$23:$C27)+1,0)*IF(AND('Expenses (Assum. &amp; Calc.)'!$I27="One time",'Expenses (Assum. &amp; Calc.)'!$G27='Shortcut Lookup 2'!L$60),INDEX('Expenses (Assum. &amp; Calc.)'!$J$23:$J$37,ROWS($C$23:$C27),1),IF(AND('Expenses (Assum. &amp; Calc.)'!$I27="Daily",'Expenses (Assum. &amp; Calc.)'!$H27&gt;='Shortcut Lookup 2'!L$60,'Expenses (Assum. &amp; Calc.)'!$G27&lt;='Shortcut Lookup 2'!L$60),INDEX('Expenses (Assum. &amp; Calc.)'!$J$23:$J$37,ROWS($C$23:$C27),1)*U$22,IF(AND('Expenses (Assum. &amp; Calc.)'!$I27="Weekly",'Expenses (Assum. &amp; Calc.)'!$H27&gt;='Shortcut Lookup 2'!L$60,'Expenses (Assum. &amp; Calc.)'!$G27&lt;='Shortcut Lookup 2'!L$60),INDEX('Expenses (Assum. &amp; Calc.)'!$J$23:$J$37,ROWS($C$23:$C27),1)*4,IF(AND('Expenses (Assum. &amp; Calc.)'!$I27="Bi-Weekly",'Expenses (Assum. &amp; Calc.)'!$H27&gt;='Shortcut Lookup 2'!L$60,'Expenses (Assum. &amp; Calc.)'!$G27&lt;='Shortcut Lookup 2'!L$60),INDEX('Expenses (Assum. &amp; Calc.)'!$J$23:$J$37,ROWS($C$23:$C27),1)*2,IF(AND('Expenses (Assum. &amp; Calc.)'!$I27="Monthly",'Expenses (Assum. &amp; Calc.)'!$H27&gt;='Shortcut Lookup 2'!L$60,'Expenses (Assum. &amp; Calc.)'!$G27&lt;='Shortcut Lookup 2'!L$60),INDEX('Expenses (Assum. &amp; Calc.)'!$J$23:$J$37,ROWS($C$23:$C27),1),IF(AND('Expenses (Assum. &amp; Calc.)'!$I27="Quarterly",IFERROR(MOD(MONTH('Expenses (Assum. &amp; Calc.)'!$G27),3),0)=MOD(MONTH('Shortcut Lookup 2'!L$60),3),'Expenses (Assum. &amp; Calc.)'!$H27&gt;='Shortcut Lookup 2'!L$60,'Expenses (Assum. &amp; Calc.)'!$G27&lt;='Shortcut Lookup 2'!L$60),INDEX('Expenses (Assum. &amp; Calc.)'!$J$23:$J$37,ROWS($C$23:$C27),1),IF(AND('Expenses (Assum. &amp; Calc.)'!$I27="Semi-Annually",IFERROR(MOD(MONTH('Expenses (Assum. &amp; Calc.)'!$G27),6),0)=MOD(MONTH('Shortcut Lookup 2'!L$60),6),'Expenses (Assum. &amp; Calc.)'!$H27&gt;='Shortcut Lookup 2'!L$60,'Expenses (Assum. &amp; Calc.)'!$G27&lt;='Shortcut Lookup 2'!L$60),INDEX('Expenses (Assum. &amp; Calc.)'!$J$23:$J$37,ROWS($C$23:$C27),1),IF(AND('Expenses (Assum. &amp; Calc.)'!$I27="Yearly",IFERROR(MOD(MONTH('Expenses (Assum. &amp; Calc.)'!$G27),12),0)=MOD(MONTH('Shortcut Lookup 2'!L$60),12),'Expenses (Assum. &amp; Calc.)'!$H27&gt;='Shortcut Lookup 2'!L$60,'Expenses (Assum. &amp; Calc.)'!$G27&lt;='Shortcut Lookup 2'!L$60),INDEX('Expenses (Assum. &amp; Calc.)'!$J$23:$J$37,ROWS($C$23:$C27),1),0))))))))</f>
        <v>1000</v>
      </c>
      <c r="V27" s="472">
        <f>HLOOKUP('Shortcut Lookup 2'!M$59,'Expenses (Assum. &amp; Calc.)'!$P$22:$T$37,ROWS($C$23:$C27)+1,0)*IF(AND('Expenses (Assum. &amp; Calc.)'!$I27="One time",'Expenses (Assum. &amp; Calc.)'!$G27='Shortcut Lookup 2'!M$60),INDEX('Expenses (Assum. &amp; Calc.)'!$J$23:$J$37,ROWS($C$23:$C27),1),IF(AND('Expenses (Assum. &amp; Calc.)'!$I27="Daily",'Expenses (Assum. &amp; Calc.)'!$H27&gt;='Shortcut Lookup 2'!M$60,'Expenses (Assum. &amp; Calc.)'!$G27&lt;='Shortcut Lookup 2'!M$60),INDEX('Expenses (Assum. &amp; Calc.)'!$J$23:$J$37,ROWS($C$23:$C27),1)*V$22,IF(AND('Expenses (Assum. &amp; Calc.)'!$I27="Weekly",'Expenses (Assum. &amp; Calc.)'!$H27&gt;='Shortcut Lookup 2'!M$60,'Expenses (Assum. &amp; Calc.)'!$G27&lt;='Shortcut Lookup 2'!M$60),INDEX('Expenses (Assum. &amp; Calc.)'!$J$23:$J$37,ROWS($C$23:$C27),1)*4,IF(AND('Expenses (Assum. &amp; Calc.)'!$I27="Bi-Weekly",'Expenses (Assum. &amp; Calc.)'!$H27&gt;='Shortcut Lookup 2'!M$60,'Expenses (Assum. &amp; Calc.)'!$G27&lt;='Shortcut Lookup 2'!M$60),INDEX('Expenses (Assum. &amp; Calc.)'!$J$23:$J$37,ROWS($C$23:$C27),1)*2,IF(AND('Expenses (Assum. &amp; Calc.)'!$I27="Monthly",'Expenses (Assum. &amp; Calc.)'!$H27&gt;='Shortcut Lookup 2'!M$60,'Expenses (Assum. &amp; Calc.)'!$G27&lt;='Shortcut Lookup 2'!M$60),INDEX('Expenses (Assum. &amp; Calc.)'!$J$23:$J$37,ROWS($C$23:$C27),1),IF(AND('Expenses (Assum. &amp; Calc.)'!$I27="Quarterly",IFERROR(MOD(MONTH('Expenses (Assum. &amp; Calc.)'!$G27),3),0)=MOD(MONTH('Shortcut Lookup 2'!M$60),3),'Expenses (Assum. &amp; Calc.)'!$H27&gt;='Shortcut Lookup 2'!M$60,'Expenses (Assum. &amp; Calc.)'!$G27&lt;='Shortcut Lookup 2'!M$60),INDEX('Expenses (Assum. &amp; Calc.)'!$J$23:$J$37,ROWS($C$23:$C27),1),IF(AND('Expenses (Assum. &amp; Calc.)'!$I27="Semi-Annually",IFERROR(MOD(MONTH('Expenses (Assum. &amp; Calc.)'!$G27),6),0)=MOD(MONTH('Shortcut Lookup 2'!M$60),6),'Expenses (Assum. &amp; Calc.)'!$H27&gt;='Shortcut Lookup 2'!M$60,'Expenses (Assum. &amp; Calc.)'!$G27&lt;='Shortcut Lookup 2'!M$60),INDEX('Expenses (Assum. &amp; Calc.)'!$J$23:$J$37,ROWS($C$23:$C27),1),IF(AND('Expenses (Assum. &amp; Calc.)'!$I27="Yearly",IFERROR(MOD(MONTH('Expenses (Assum. &amp; Calc.)'!$G27),12),0)=MOD(MONTH('Shortcut Lookup 2'!M$60),12),'Expenses (Assum. &amp; Calc.)'!$H27&gt;='Shortcut Lookup 2'!M$60,'Expenses (Assum. &amp; Calc.)'!$G27&lt;='Shortcut Lookup 2'!M$60),INDEX('Expenses (Assum. &amp; Calc.)'!$J$23:$J$37,ROWS($C$23:$C27),1),0))))))))</f>
        <v>1000</v>
      </c>
      <c r="W27" s="472">
        <f>HLOOKUP('Shortcut Lookup 2'!N$59,'Expenses (Assum. &amp; Calc.)'!$P$22:$T$37,ROWS($C$23:$C27)+1,0)*IF(AND('Expenses (Assum. &amp; Calc.)'!$I27="One time",'Expenses (Assum. &amp; Calc.)'!$G27='Shortcut Lookup 2'!N$60),INDEX('Expenses (Assum. &amp; Calc.)'!$J$23:$J$37,ROWS($C$23:$C27),1),IF(AND('Expenses (Assum. &amp; Calc.)'!$I27="Daily",'Expenses (Assum. &amp; Calc.)'!$H27&gt;='Shortcut Lookup 2'!N$60,'Expenses (Assum. &amp; Calc.)'!$G27&lt;='Shortcut Lookup 2'!N$60),INDEX('Expenses (Assum. &amp; Calc.)'!$J$23:$J$37,ROWS($C$23:$C27),1)*W$22,IF(AND('Expenses (Assum. &amp; Calc.)'!$I27="Weekly",'Expenses (Assum. &amp; Calc.)'!$H27&gt;='Shortcut Lookup 2'!N$60,'Expenses (Assum. &amp; Calc.)'!$G27&lt;='Shortcut Lookup 2'!N$60),INDEX('Expenses (Assum. &amp; Calc.)'!$J$23:$J$37,ROWS($C$23:$C27),1)*4,IF(AND('Expenses (Assum. &amp; Calc.)'!$I27="Bi-Weekly",'Expenses (Assum. &amp; Calc.)'!$H27&gt;='Shortcut Lookup 2'!N$60,'Expenses (Assum. &amp; Calc.)'!$G27&lt;='Shortcut Lookup 2'!N$60),INDEX('Expenses (Assum. &amp; Calc.)'!$J$23:$J$37,ROWS($C$23:$C27),1)*2,IF(AND('Expenses (Assum. &amp; Calc.)'!$I27="Monthly",'Expenses (Assum. &amp; Calc.)'!$H27&gt;='Shortcut Lookup 2'!N$60,'Expenses (Assum. &amp; Calc.)'!$G27&lt;='Shortcut Lookup 2'!N$60),INDEX('Expenses (Assum. &amp; Calc.)'!$J$23:$J$37,ROWS($C$23:$C27),1),IF(AND('Expenses (Assum. &amp; Calc.)'!$I27="Quarterly",IFERROR(MOD(MONTH('Expenses (Assum. &amp; Calc.)'!$G27),3),0)=MOD(MONTH('Shortcut Lookup 2'!N$60),3),'Expenses (Assum. &amp; Calc.)'!$H27&gt;='Shortcut Lookup 2'!N$60,'Expenses (Assum. &amp; Calc.)'!$G27&lt;='Shortcut Lookup 2'!N$60),INDEX('Expenses (Assum. &amp; Calc.)'!$J$23:$J$37,ROWS($C$23:$C27),1),IF(AND('Expenses (Assum. &amp; Calc.)'!$I27="Semi-Annually",IFERROR(MOD(MONTH('Expenses (Assum. &amp; Calc.)'!$G27),6),0)=MOD(MONTH('Shortcut Lookup 2'!N$60),6),'Expenses (Assum. &amp; Calc.)'!$H27&gt;='Shortcut Lookup 2'!N$60,'Expenses (Assum. &amp; Calc.)'!$G27&lt;='Shortcut Lookup 2'!N$60),INDEX('Expenses (Assum. &amp; Calc.)'!$J$23:$J$37,ROWS($C$23:$C27),1),IF(AND('Expenses (Assum. &amp; Calc.)'!$I27="Yearly",IFERROR(MOD(MONTH('Expenses (Assum. &amp; Calc.)'!$G27),12),0)=MOD(MONTH('Shortcut Lookup 2'!N$60),12),'Expenses (Assum. &amp; Calc.)'!$H27&gt;='Shortcut Lookup 2'!N$60,'Expenses (Assum. &amp; Calc.)'!$G27&lt;='Shortcut Lookup 2'!N$60),INDEX('Expenses (Assum. &amp; Calc.)'!$J$23:$J$37,ROWS($C$23:$C27),1),0))))))))</f>
        <v>1000</v>
      </c>
      <c r="X27" s="472">
        <f>HLOOKUP('Shortcut Lookup 2'!O$59,'Expenses (Assum. &amp; Calc.)'!$P$22:$T$37,ROWS($C$23:$C27)+1,0)*IF(AND('Expenses (Assum. &amp; Calc.)'!$I27="One time",'Expenses (Assum. &amp; Calc.)'!$G27='Shortcut Lookup 2'!O$60),INDEX('Expenses (Assum. &amp; Calc.)'!$J$23:$J$37,ROWS($C$23:$C27),1),IF(AND('Expenses (Assum. &amp; Calc.)'!$I27="Daily",'Expenses (Assum. &amp; Calc.)'!$H27&gt;='Shortcut Lookup 2'!O$60,'Expenses (Assum. &amp; Calc.)'!$G27&lt;='Shortcut Lookup 2'!O$60),INDEX('Expenses (Assum. &amp; Calc.)'!$J$23:$J$37,ROWS($C$23:$C27),1)*X$22,IF(AND('Expenses (Assum. &amp; Calc.)'!$I27="Weekly",'Expenses (Assum. &amp; Calc.)'!$H27&gt;='Shortcut Lookup 2'!O$60,'Expenses (Assum. &amp; Calc.)'!$G27&lt;='Shortcut Lookup 2'!O$60),INDEX('Expenses (Assum. &amp; Calc.)'!$J$23:$J$37,ROWS($C$23:$C27),1)*4,IF(AND('Expenses (Assum. &amp; Calc.)'!$I27="Bi-Weekly",'Expenses (Assum. &amp; Calc.)'!$H27&gt;='Shortcut Lookup 2'!O$60,'Expenses (Assum. &amp; Calc.)'!$G27&lt;='Shortcut Lookup 2'!O$60),INDEX('Expenses (Assum. &amp; Calc.)'!$J$23:$J$37,ROWS($C$23:$C27),1)*2,IF(AND('Expenses (Assum. &amp; Calc.)'!$I27="Monthly",'Expenses (Assum. &amp; Calc.)'!$H27&gt;='Shortcut Lookup 2'!O$60,'Expenses (Assum. &amp; Calc.)'!$G27&lt;='Shortcut Lookup 2'!O$60),INDEX('Expenses (Assum. &amp; Calc.)'!$J$23:$J$37,ROWS($C$23:$C27),1),IF(AND('Expenses (Assum. &amp; Calc.)'!$I27="Quarterly",IFERROR(MOD(MONTH('Expenses (Assum. &amp; Calc.)'!$G27),3),0)=MOD(MONTH('Shortcut Lookup 2'!O$60),3),'Expenses (Assum. &amp; Calc.)'!$H27&gt;='Shortcut Lookup 2'!O$60,'Expenses (Assum. &amp; Calc.)'!$G27&lt;='Shortcut Lookup 2'!O$60),INDEX('Expenses (Assum. &amp; Calc.)'!$J$23:$J$37,ROWS($C$23:$C27),1),IF(AND('Expenses (Assum. &amp; Calc.)'!$I27="Semi-Annually",IFERROR(MOD(MONTH('Expenses (Assum. &amp; Calc.)'!$G27),6),0)=MOD(MONTH('Shortcut Lookup 2'!O$60),6),'Expenses (Assum. &amp; Calc.)'!$H27&gt;='Shortcut Lookup 2'!O$60,'Expenses (Assum. &amp; Calc.)'!$G27&lt;='Shortcut Lookup 2'!O$60),INDEX('Expenses (Assum. &amp; Calc.)'!$J$23:$J$37,ROWS($C$23:$C27),1),IF(AND('Expenses (Assum. &amp; Calc.)'!$I27="Yearly",IFERROR(MOD(MONTH('Expenses (Assum. &amp; Calc.)'!$G27),12),0)=MOD(MONTH('Shortcut Lookup 2'!O$60),12),'Expenses (Assum. &amp; Calc.)'!$H27&gt;='Shortcut Lookup 2'!O$60,'Expenses (Assum. &amp; Calc.)'!$G27&lt;='Shortcut Lookup 2'!O$60),INDEX('Expenses (Assum. &amp; Calc.)'!$J$23:$J$37,ROWS($C$23:$C27),1),0))))))))</f>
        <v>1000</v>
      </c>
      <c r="Y27" s="472">
        <f>HLOOKUP('Shortcut Lookup 2'!P$59,'Expenses (Assum. &amp; Calc.)'!$P$22:$T$37,ROWS($C$23:$C27)+1,0)*IF(AND('Expenses (Assum. &amp; Calc.)'!$I27="One time",'Expenses (Assum. &amp; Calc.)'!$G27='Shortcut Lookup 2'!P$60),INDEX('Expenses (Assum. &amp; Calc.)'!$J$23:$J$37,ROWS($C$23:$C27),1),IF(AND('Expenses (Assum. &amp; Calc.)'!$I27="Daily",'Expenses (Assum. &amp; Calc.)'!$H27&gt;='Shortcut Lookup 2'!P$60,'Expenses (Assum. &amp; Calc.)'!$G27&lt;='Shortcut Lookup 2'!P$60),INDEX('Expenses (Assum. &amp; Calc.)'!$J$23:$J$37,ROWS($C$23:$C27),1)*Y$22,IF(AND('Expenses (Assum. &amp; Calc.)'!$I27="Weekly",'Expenses (Assum. &amp; Calc.)'!$H27&gt;='Shortcut Lookup 2'!P$60,'Expenses (Assum. &amp; Calc.)'!$G27&lt;='Shortcut Lookup 2'!P$60),INDEX('Expenses (Assum. &amp; Calc.)'!$J$23:$J$37,ROWS($C$23:$C27),1)*4,IF(AND('Expenses (Assum. &amp; Calc.)'!$I27="Bi-Weekly",'Expenses (Assum. &amp; Calc.)'!$H27&gt;='Shortcut Lookup 2'!P$60,'Expenses (Assum. &amp; Calc.)'!$G27&lt;='Shortcut Lookup 2'!P$60),INDEX('Expenses (Assum. &amp; Calc.)'!$J$23:$J$37,ROWS($C$23:$C27),1)*2,IF(AND('Expenses (Assum. &amp; Calc.)'!$I27="Monthly",'Expenses (Assum. &amp; Calc.)'!$H27&gt;='Shortcut Lookup 2'!P$60,'Expenses (Assum. &amp; Calc.)'!$G27&lt;='Shortcut Lookup 2'!P$60),INDEX('Expenses (Assum. &amp; Calc.)'!$J$23:$J$37,ROWS($C$23:$C27),1),IF(AND('Expenses (Assum. &amp; Calc.)'!$I27="Quarterly",IFERROR(MOD(MONTH('Expenses (Assum. &amp; Calc.)'!$G27),3),0)=MOD(MONTH('Shortcut Lookup 2'!P$60),3),'Expenses (Assum. &amp; Calc.)'!$H27&gt;='Shortcut Lookup 2'!P$60,'Expenses (Assum. &amp; Calc.)'!$G27&lt;='Shortcut Lookup 2'!P$60),INDEX('Expenses (Assum. &amp; Calc.)'!$J$23:$J$37,ROWS($C$23:$C27),1),IF(AND('Expenses (Assum. &amp; Calc.)'!$I27="Semi-Annually",IFERROR(MOD(MONTH('Expenses (Assum. &amp; Calc.)'!$G27),6),0)=MOD(MONTH('Shortcut Lookup 2'!P$60),6),'Expenses (Assum. &amp; Calc.)'!$H27&gt;='Shortcut Lookup 2'!P$60,'Expenses (Assum. &amp; Calc.)'!$G27&lt;='Shortcut Lookup 2'!P$60),INDEX('Expenses (Assum. &amp; Calc.)'!$J$23:$J$37,ROWS($C$23:$C27),1),IF(AND('Expenses (Assum. &amp; Calc.)'!$I27="Yearly",IFERROR(MOD(MONTH('Expenses (Assum. &amp; Calc.)'!$G27),12),0)=MOD(MONTH('Shortcut Lookup 2'!P$60),12),'Expenses (Assum. &amp; Calc.)'!$H27&gt;='Shortcut Lookup 2'!P$60,'Expenses (Assum. &amp; Calc.)'!$G27&lt;='Shortcut Lookup 2'!P$60),INDEX('Expenses (Assum. &amp; Calc.)'!$J$23:$J$37,ROWS($C$23:$C27),1),0))))))))</f>
        <v>1000</v>
      </c>
      <c r="Z27" s="472">
        <f>HLOOKUP('Shortcut Lookup 2'!Q$59,'Expenses (Assum. &amp; Calc.)'!$P$22:$T$37,ROWS($C$23:$C27)+1,0)*IF(AND('Expenses (Assum. &amp; Calc.)'!$I27="One time",'Expenses (Assum. &amp; Calc.)'!$G27='Shortcut Lookup 2'!Q$60),INDEX('Expenses (Assum. &amp; Calc.)'!$J$23:$J$37,ROWS($C$23:$C27),1),IF(AND('Expenses (Assum. &amp; Calc.)'!$I27="Daily",'Expenses (Assum. &amp; Calc.)'!$H27&gt;='Shortcut Lookup 2'!Q$60,'Expenses (Assum. &amp; Calc.)'!$G27&lt;='Shortcut Lookup 2'!Q$60),INDEX('Expenses (Assum. &amp; Calc.)'!$J$23:$J$37,ROWS($C$23:$C27),1)*Z$22,IF(AND('Expenses (Assum. &amp; Calc.)'!$I27="Weekly",'Expenses (Assum. &amp; Calc.)'!$H27&gt;='Shortcut Lookup 2'!Q$60,'Expenses (Assum. &amp; Calc.)'!$G27&lt;='Shortcut Lookup 2'!Q$60),INDEX('Expenses (Assum. &amp; Calc.)'!$J$23:$J$37,ROWS($C$23:$C27),1)*4,IF(AND('Expenses (Assum. &amp; Calc.)'!$I27="Bi-Weekly",'Expenses (Assum. &amp; Calc.)'!$H27&gt;='Shortcut Lookup 2'!Q$60,'Expenses (Assum. &amp; Calc.)'!$G27&lt;='Shortcut Lookup 2'!Q$60),INDEX('Expenses (Assum. &amp; Calc.)'!$J$23:$J$37,ROWS($C$23:$C27),1)*2,IF(AND('Expenses (Assum. &amp; Calc.)'!$I27="Monthly",'Expenses (Assum. &amp; Calc.)'!$H27&gt;='Shortcut Lookup 2'!Q$60,'Expenses (Assum. &amp; Calc.)'!$G27&lt;='Shortcut Lookup 2'!Q$60),INDEX('Expenses (Assum. &amp; Calc.)'!$J$23:$J$37,ROWS($C$23:$C27),1),IF(AND('Expenses (Assum. &amp; Calc.)'!$I27="Quarterly",IFERROR(MOD(MONTH('Expenses (Assum. &amp; Calc.)'!$G27),3),0)=MOD(MONTH('Shortcut Lookup 2'!Q$60),3),'Expenses (Assum. &amp; Calc.)'!$H27&gt;='Shortcut Lookup 2'!Q$60,'Expenses (Assum. &amp; Calc.)'!$G27&lt;='Shortcut Lookup 2'!Q$60),INDEX('Expenses (Assum. &amp; Calc.)'!$J$23:$J$37,ROWS($C$23:$C27),1),IF(AND('Expenses (Assum. &amp; Calc.)'!$I27="Semi-Annually",IFERROR(MOD(MONTH('Expenses (Assum. &amp; Calc.)'!$G27),6),0)=MOD(MONTH('Shortcut Lookup 2'!Q$60),6),'Expenses (Assum. &amp; Calc.)'!$H27&gt;='Shortcut Lookup 2'!Q$60,'Expenses (Assum. &amp; Calc.)'!$G27&lt;='Shortcut Lookup 2'!Q$60),INDEX('Expenses (Assum. &amp; Calc.)'!$J$23:$J$37,ROWS($C$23:$C27),1),IF(AND('Expenses (Assum. &amp; Calc.)'!$I27="Yearly",IFERROR(MOD(MONTH('Expenses (Assum. &amp; Calc.)'!$G27),12),0)=MOD(MONTH('Shortcut Lookup 2'!Q$60),12),'Expenses (Assum. &amp; Calc.)'!$H27&gt;='Shortcut Lookup 2'!Q$60,'Expenses (Assum. &amp; Calc.)'!$G27&lt;='Shortcut Lookup 2'!Q$60),INDEX('Expenses (Assum. &amp; Calc.)'!$J$23:$J$37,ROWS($C$23:$C27),1),0))))))))</f>
        <v>1000</v>
      </c>
      <c r="AA27" s="472">
        <f>HLOOKUP('Shortcut Lookup 2'!R$59,'Expenses (Assum. &amp; Calc.)'!$P$22:$T$37,ROWS($C$23:$C27)+1,0)*IF(AND('Expenses (Assum. &amp; Calc.)'!$I27="One time",'Expenses (Assum. &amp; Calc.)'!$G27='Shortcut Lookup 2'!R$60),INDEX('Expenses (Assum. &amp; Calc.)'!$J$23:$J$37,ROWS($C$23:$C27),1),IF(AND('Expenses (Assum. &amp; Calc.)'!$I27="Daily",'Expenses (Assum. &amp; Calc.)'!$H27&gt;='Shortcut Lookup 2'!R$60,'Expenses (Assum. &amp; Calc.)'!$G27&lt;='Shortcut Lookup 2'!R$60),INDEX('Expenses (Assum. &amp; Calc.)'!$J$23:$J$37,ROWS($C$23:$C27),1)*AA$22,IF(AND('Expenses (Assum. &amp; Calc.)'!$I27="Weekly",'Expenses (Assum. &amp; Calc.)'!$H27&gt;='Shortcut Lookup 2'!R$60,'Expenses (Assum. &amp; Calc.)'!$G27&lt;='Shortcut Lookup 2'!R$60),INDEX('Expenses (Assum. &amp; Calc.)'!$J$23:$J$37,ROWS($C$23:$C27),1)*4,IF(AND('Expenses (Assum. &amp; Calc.)'!$I27="Bi-Weekly",'Expenses (Assum. &amp; Calc.)'!$H27&gt;='Shortcut Lookup 2'!R$60,'Expenses (Assum. &amp; Calc.)'!$G27&lt;='Shortcut Lookup 2'!R$60),INDEX('Expenses (Assum. &amp; Calc.)'!$J$23:$J$37,ROWS($C$23:$C27),1)*2,IF(AND('Expenses (Assum. &amp; Calc.)'!$I27="Monthly",'Expenses (Assum. &amp; Calc.)'!$H27&gt;='Shortcut Lookup 2'!R$60,'Expenses (Assum. &amp; Calc.)'!$G27&lt;='Shortcut Lookup 2'!R$60),INDEX('Expenses (Assum. &amp; Calc.)'!$J$23:$J$37,ROWS($C$23:$C27),1),IF(AND('Expenses (Assum. &amp; Calc.)'!$I27="Quarterly",IFERROR(MOD(MONTH('Expenses (Assum. &amp; Calc.)'!$G27),3),0)=MOD(MONTH('Shortcut Lookup 2'!R$60),3),'Expenses (Assum. &amp; Calc.)'!$H27&gt;='Shortcut Lookup 2'!R$60,'Expenses (Assum. &amp; Calc.)'!$G27&lt;='Shortcut Lookup 2'!R$60),INDEX('Expenses (Assum. &amp; Calc.)'!$J$23:$J$37,ROWS($C$23:$C27),1),IF(AND('Expenses (Assum. &amp; Calc.)'!$I27="Semi-Annually",IFERROR(MOD(MONTH('Expenses (Assum. &amp; Calc.)'!$G27),6),0)=MOD(MONTH('Shortcut Lookup 2'!R$60),6),'Expenses (Assum. &amp; Calc.)'!$H27&gt;='Shortcut Lookup 2'!R$60,'Expenses (Assum. &amp; Calc.)'!$G27&lt;='Shortcut Lookup 2'!R$60),INDEX('Expenses (Assum. &amp; Calc.)'!$J$23:$J$37,ROWS($C$23:$C27),1),IF(AND('Expenses (Assum. &amp; Calc.)'!$I27="Yearly",IFERROR(MOD(MONTH('Expenses (Assum. &amp; Calc.)'!$G27),12),0)=MOD(MONTH('Shortcut Lookup 2'!R$60),12),'Expenses (Assum. &amp; Calc.)'!$H27&gt;='Shortcut Lookup 2'!R$60,'Expenses (Assum. &amp; Calc.)'!$G27&lt;='Shortcut Lookup 2'!R$60),INDEX('Expenses (Assum. &amp; Calc.)'!$J$23:$J$37,ROWS($C$23:$C27),1),0))))))))</f>
        <v>1000</v>
      </c>
      <c r="AB27" s="472">
        <f>HLOOKUP('Shortcut Lookup 2'!S$59,'Expenses (Assum. &amp; Calc.)'!$P$22:$T$37,ROWS($C$23:$C27)+1,0)*IF(AND('Expenses (Assum. &amp; Calc.)'!$I27="One time",'Expenses (Assum. &amp; Calc.)'!$G27='Shortcut Lookup 2'!S$60),INDEX('Expenses (Assum. &amp; Calc.)'!$J$23:$J$37,ROWS($C$23:$C27),1),IF(AND('Expenses (Assum. &amp; Calc.)'!$I27="Daily",'Expenses (Assum. &amp; Calc.)'!$H27&gt;='Shortcut Lookup 2'!S$60,'Expenses (Assum. &amp; Calc.)'!$G27&lt;='Shortcut Lookup 2'!S$60),INDEX('Expenses (Assum. &amp; Calc.)'!$J$23:$J$37,ROWS($C$23:$C27),1)*AB$22,IF(AND('Expenses (Assum. &amp; Calc.)'!$I27="Weekly",'Expenses (Assum. &amp; Calc.)'!$H27&gt;='Shortcut Lookup 2'!S$60,'Expenses (Assum. &amp; Calc.)'!$G27&lt;='Shortcut Lookup 2'!S$60),INDEX('Expenses (Assum. &amp; Calc.)'!$J$23:$J$37,ROWS($C$23:$C27),1)*4,IF(AND('Expenses (Assum. &amp; Calc.)'!$I27="Bi-Weekly",'Expenses (Assum. &amp; Calc.)'!$H27&gt;='Shortcut Lookup 2'!S$60,'Expenses (Assum. &amp; Calc.)'!$G27&lt;='Shortcut Lookup 2'!S$60),INDEX('Expenses (Assum. &amp; Calc.)'!$J$23:$J$37,ROWS($C$23:$C27),1)*2,IF(AND('Expenses (Assum. &amp; Calc.)'!$I27="Monthly",'Expenses (Assum. &amp; Calc.)'!$H27&gt;='Shortcut Lookup 2'!S$60,'Expenses (Assum. &amp; Calc.)'!$G27&lt;='Shortcut Lookup 2'!S$60),INDEX('Expenses (Assum. &amp; Calc.)'!$J$23:$J$37,ROWS($C$23:$C27),1),IF(AND('Expenses (Assum. &amp; Calc.)'!$I27="Quarterly",IFERROR(MOD(MONTH('Expenses (Assum. &amp; Calc.)'!$G27),3),0)=MOD(MONTH('Shortcut Lookup 2'!S$60),3),'Expenses (Assum. &amp; Calc.)'!$H27&gt;='Shortcut Lookup 2'!S$60,'Expenses (Assum. &amp; Calc.)'!$G27&lt;='Shortcut Lookup 2'!S$60),INDEX('Expenses (Assum. &amp; Calc.)'!$J$23:$J$37,ROWS($C$23:$C27),1),IF(AND('Expenses (Assum. &amp; Calc.)'!$I27="Semi-Annually",IFERROR(MOD(MONTH('Expenses (Assum. &amp; Calc.)'!$G27),6),0)=MOD(MONTH('Shortcut Lookup 2'!S$60),6),'Expenses (Assum. &amp; Calc.)'!$H27&gt;='Shortcut Lookup 2'!S$60,'Expenses (Assum. &amp; Calc.)'!$G27&lt;='Shortcut Lookup 2'!S$60),INDEX('Expenses (Assum. &amp; Calc.)'!$J$23:$J$37,ROWS($C$23:$C27),1),IF(AND('Expenses (Assum. &amp; Calc.)'!$I27="Yearly",IFERROR(MOD(MONTH('Expenses (Assum. &amp; Calc.)'!$G27),12),0)=MOD(MONTH('Shortcut Lookup 2'!S$60),12),'Expenses (Assum. &amp; Calc.)'!$H27&gt;='Shortcut Lookup 2'!S$60,'Expenses (Assum. &amp; Calc.)'!$G27&lt;='Shortcut Lookup 2'!S$60),INDEX('Expenses (Assum. &amp; Calc.)'!$J$23:$J$37,ROWS($C$23:$C27),1),0))))))))</f>
        <v>1000</v>
      </c>
      <c r="AC27" s="472">
        <f>HLOOKUP('Shortcut Lookup 2'!T$59,'Expenses (Assum. &amp; Calc.)'!$P$22:$T$37,ROWS($C$23:$C27)+1,0)*IF(AND('Expenses (Assum. &amp; Calc.)'!$I27="One time",'Expenses (Assum. &amp; Calc.)'!$G27='Shortcut Lookup 2'!T$60),INDEX('Expenses (Assum. &amp; Calc.)'!$J$23:$J$37,ROWS($C$23:$C27),1),IF(AND('Expenses (Assum. &amp; Calc.)'!$I27="Daily",'Expenses (Assum. &amp; Calc.)'!$H27&gt;='Shortcut Lookup 2'!T$60,'Expenses (Assum. &amp; Calc.)'!$G27&lt;='Shortcut Lookup 2'!T$60),INDEX('Expenses (Assum. &amp; Calc.)'!$J$23:$J$37,ROWS($C$23:$C27),1)*AC$22,IF(AND('Expenses (Assum. &amp; Calc.)'!$I27="Weekly",'Expenses (Assum. &amp; Calc.)'!$H27&gt;='Shortcut Lookup 2'!T$60,'Expenses (Assum. &amp; Calc.)'!$G27&lt;='Shortcut Lookup 2'!T$60),INDEX('Expenses (Assum. &amp; Calc.)'!$J$23:$J$37,ROWS($C$23:$C27),1)*4,IF(AND('Expenses (Assum. &amp; Calc.)'!$I27="Bi-Weekly",'Expenses (Assum. &amp; Calc.)'!$H27&gt;='Shortcut Lookup 2'!T$60,'Expenses (Assum. &amp; Calc.)'!$G27&lt;='Shortcut Lookup 2'!T$60),INDEX('Expenses (Assum. &amp; Calc.)'!$J$23:$J$37,ROWS($C$23:$C27),1)*2,IF(AND('Expenses (Assum. &amp; Calc.)'!$I27="Monthly",'Expenses (Assum. &amp; Calc.)'!$H27&gt;='Shortcut Lookup 2'!T$60,'Expenses (Assum. &amp; Calc.)'!$G27&lt;='Shortcut Lookup 2'!T$60),INDEX('Expenses (Assum. &amp; Calc.)'!$J$23:$J$37,ROWS($C$23:$C27),1),IF(AND('Expenses (Assum. &amp; Calc.)'!$I27="Quarterly",IFERROR(MOD(MONTH('Expenses (Assum. &amp; Calc.)'!$G27),3),0)=MOD(MONTH('Shortcut Lookup 2'!T$60),3),'Expenses (Assum. &amp; Calc.)'!$H27&gt;='Shortcut Lookup 2'!T$60,'Expenses (Assum. &amp; Calc.)'!$G27&lt;='Shortcut Lookup 2'!T$60),INDEX('Expenses (Assum. &amp; Calc.)'!$J$23:$J$37,ROWS($C$23:$C27),1),IF(AND('Expenses (Assum. &amp; Calc.)'!$I27="Semi-Annually",IFERROR(MOD(MONTH('Expenses (Assum. &amp; Calc.)'!$G27),6),0)=MOD(MONTH('Shortcut Lookup 2'!T$60),6),'Expenses (Assum. &amp; Calc.)'!$H27&gt;='Shortcut Lookup 2'!T$60,'Expenses (Assum. &amp; Calc.)'!$G27&lt;='Shortcut Lookup 2'!T$60),INDEX('Expenses (Assum. &amp; Calc.)'!$J$23:$J$37,ROWS($C$23:$C27),1),IF(AND('Expenses (Assum. &amp; Calc.)'!$I27="Yearly",IFERROR(MOD(MONTH('Expenses (Assum. &amp; Calc.)'!$G27),12),0)=MOD(MONTH('Shortcut Lookup 2'!T$60),12),'Expenses (Assum. &amp; Calc.)'!$H27&gt;='Shortcut Lookup 2'!T$60,'Expenses (Assum. &amp; Calc.)'!$G27&lt;='Shortcut Lookup 2'!T$60),INDEX('Expenses (Assum. &amp; Calc.)'!$J$23:$J$37,ROWS($C$23:$C27),1),0))))))))</f>
        <v>1000</v>
      </c>
      <c r="AD27" s="472">
        <f>HLOOKUP('Shortcut Lookup 2'!U$59,'Expenses (Assum. &amp; Calc.)'!$P$22:$T$37,ROWS($C$23:$C27)+1,0)*IF(AND('Expenses (Assum. &amp; Calc.)'!$I27="One time",'Expenses (Assum. &amp; Calc.)'!$G27='Shortcut Lookup 2'!U$60),INDEX('Expenses (Assum. &amp; Calc.)'!$J$23:$J$37,ROWS($C$23:$C27),1),IF(AND('Expenses (Assum. &amp; Calc.)'!$I27="Daily",'Expenses (Assum. &amp; Calc.)'!$H27&gt;='Shortcut Lookup 2'!U$60,'Expenses (Assum. &amp; Calc.)'!$G27&lt;='Shortcut Lookup 2'!U$60),INDEX('Expenses (Assum. &amp; Calc.)'!$J$23:$J$37,ROWS($C$23:$C27),1)*AD$22,IF(AND('Expenses (Assum. &amp; Calc.)'!$I27="Weekly",'Expenses (Assum. &amp; Calc.)'!$H27&gt;='Shortcut Lookup 2'!U$60,'Expenses (Assum. &amp; Calc.)'!$G27&lt;='Shortcut Lookup 2'!U$60),INDEX('Expenses (Assum. &amp; Calc.)'!$J$23:$J$37,ROWS($C$23:$C27),1)*4,IF(AND('Expenses (Assum. &amp; Calc.)'!$I27="Bi-Weekly",'Expenses (Assum. &amp; Calc.)'!$H27&gt;='Shortcut Lookup 2'!U$60,'Expenses (Assum. &amp; Calc.)'!$G27&lt;='Shortcut Lookup 2'!U$60),INDEX('Expenses (Assum. &amp; Calc.)'!$J$23:$J$37,ROWS($C$23:$C27),1)*2,IF(AND('Expenses (Assum. &amp; Calc.)'!$I27="Monthly",'Expenses (Assum. &amp; Calc.)'!$H27&gt;='Shortcut Lookup 2'!U$60,'Expenses (Assum. &amp; Calc.)'!$G27&lt;='Shortcut Lookup 2'!U$60),INDEX('Expenses (Assum. &amp; Calc.)'!$J$23:$J$37,ROWS($C$23:$C27),1),IF(AND('Expenses (Assum. &amp; Calc.)'!$I27="Quarterly",IFERROR(MOD(MONTH('Expenses (Assum. &amp; Calc.)'!$G27),3),0)=MOD(MONTH('Shortcut Lookup 2'!U$60),3),'Expenses (Assum. &amp; Calc.)'!$H27&gt;='Shortcut Lookup 2'!U$60,'Expenses (Assum. &amp; Calc.)'!$G27&lt;='Shortcut Lookup 2'!U$60),INDEX('Expenses (Assum. &amp; Calc.)'!$J$23:$J$37,ROWS($C$23:$C27),1),IF(AND('Expenses (Assum. &amp; Calc.)'!$I27="Semi-Annually",IFERROR(MOD(MONTH('Expenses (Assum. &amp; Calc.)'!$G27),6),0)=MOD(MONTH('Shortcut Lookup 2'!U$60),6),'Expenses (Assum. &amp; Calc.)'!$H27&gt;='Shortcut Lookup 2'!U$60,'Expenses (Assum. &amp; Calc.)'!$G27&lt;='Shortcut Lookup 2'!U$60),INDEX('Expenses (Assum. &amp; Calc.)'!$J$23:$J$37,ROWS($C$23:$C27),1),IF(AND('Expenses (Assum. &amp; Calc.)'!$I27="Yearly",IFERROR(MOD(MONTH('Expenses (Assum. &amp; Calc.)'!$G27),12),0)=MOD(MONTH('Shortcut Lookup 2'!U$60),12),'Expenses (Assum. &amp; Calc.)'!$H27&gt;='Shortcut Lookup 2'!U$60,'Expenses (Assum. &amp; Calc.)'!$G27&lt;='Shortcut Lookup 2'!U$60),INDEX('Expenses (Assum. &amp; Calc.)'!$J$23:$J$37,ROWS($C$23:$C27),1),0))))))))</f>
        <v>1000</v>
      </c>
      <c r="AE27" s="472">
        <f>HLOOKUP('Shortcut Lookup 2'!V$59,'Expenses (Assum. &amp; Calc.)'!$P$22:$T$37,ROWS($C$23:$C27)+1,0)*IF(AND('Expenses (Assum. &amp; Calc.)'!$I27="One time",'Expenses (Assum. &amp; Calc.)'!$G27='Shortcut Lookup 2'!V$60),INDEX('Expenses (Assum. &amp; Calc.)'!$J$23:$J$37,ROWS($C$23:$C27),1),IF(AND('Expenses (Assum. &amp; Calc.)'!$I27="Daily",'Expenses (Assum. &amp; Calc.)'!$H27&gt;='Shortcut Lookup 2'!V$60,'Expenses (Assum. &amp; Calc.)'!$G27&lt;='Shortcut Lookup 2'!V$60),INDEX('Expenses (Assum. &amp; Calc.)'!$J$23:$J$37,ROWS($C$23:$C27),1)*AE$22,IF(AND('Expenses (Assum. &amp; Calc.)'!$I27="Weekly",'Expenses (Assum. &amp; Calc.)'!$H27&gt;='Shortcut Lookup 2'!V$60,'Expenses (Assum. &amp; Calc.)'!$G27&lt;='Shortcut Lookup 2'!V$60),INDEX('Expenses (Assum. &amp; Calc.)'!$J$23:$J$37,ROWS($C$23:$C27),1)*4,IF(AND('Expenses (Assum. &amp; Calc.)'!$I27="Bi-Weekly",'Expenses (Assum. &amp; Calc.)'!$H27&gt;='Shortcut Lookup 2'!V$60,'Expenses (Assum. &amp; Calc.)'!$G27&lt;='Shortcut Lookup 2'!V$60),INDEX('Expenses (Assum. &amp; Calc.)'!$J$23:$J$37,ROWS($C$23:$C27),1)*2,IF(AND('Expenses (Assum. &amp; Calc.)'!$I27="Monthly",'Expenses (Assum. &amp; Calc.)'!$H27&gt;='Shortcut Lookup 2'!V$60,'Expenses (Assum. &amp; Calc.)'!$G27&lt;='Shortcut Lookup 2'!V$60),INDEX('Expenses (Assum. &amp; Calc.)'!$J$23:$J$37,ROWS($C$23:$C27),1),IF(AND('Expenses (Assum. &amp; Calc.)'!$I27="Quarterly",IFERROR(MOD(MONTH('Expenses (Assum. &amp; Calc.)'!$G27),3),0)=MOD(MONTH('Shortcut Lookup 2'!V$60),3),'Expenses (Assum. &amp; Calc.)'!$H27&gt;='Shortcut Lookup 2'!V$60,'Expenses (Assum. &amp; Calc.)'!$G27&lt;='Shortcut Lookup 2'!V$60),INDEX('Expenses (Assum. &amp; Calc.)'!$J$23:$J$37,ROWS($C$23:$C27),1),IF(AND('Expenses (Assum. &amp; Calc.)'!$I27="Semi-Annually",IFERROR(MOD(MONTH('Expenses (Assum. &amp; Calc.)'!$G27),6),0)=MOD(MONTH('Shortcut Lookup 2'!V$60),6),'Expenses (Assum. &amp; Calc.)'!$H27&gt;='Shortcut Lookup 2'!V$60,'Expenses (Assum. &amp; Calc.)'!$G27&lt;='Shortcut Lookup 2'!V$60),INDEX('Expenses (Assum. &amp; Calc.)'!$J$23:$J$37,ROWS($C$23:$C27),1),IF(AND('Expenses (Assum. &amp; Calc.)'!$I27="Yearly",IFERROR(MOD(MONTH('Expenses (Assum. &amp; Calc.)'!$G27),12),0)=MOD(MONTH('Shortcut Lookup 2'!V$60),12),'Expenses (Assum. &amp; Calc.)'!$H27&gt;='Shortcut Lookup 2'!V$60,'Expenses (Assum. &amp; Calc.)'!$G27&lt;='Shortcut Lookup 2'!V$60),INDEX('Expenses (Assum. &amp; Calc.)'!$J$23:$J$37,ROWS($C$23:$C27),1),0))))))))</f>
        <v>1000</v>
      </c>
      <c r="AF27" s="472">
        <f>HLOOKUP('Shortcut Lookup 2'!W$59,'Expenses (Assum. &amp; Calc.)'!$P$22:$T$37,ROWS($C$23:$C27)+1,0)*IF(AND('Expenses (Assum. &amp; Calc.)'!$I27="One time",'Expenses (Assum. &amp; Calc.)'!$G27='Shortcut Lookup 2'!W$60),INDEX('Expenses (Assum. &amp; Calc.)'!$J$23:$J$37,ROWS($C$23:$C27),1),IF(AND('Expenses (Assum. &amp; Calc.)'!$I27="Daily",'Expenses (Assum. &amp; Calc.)'!$H27&gt;='Shortcut Lookup 2'!W$60,'Expenses (Assum. &amp; Calc.)'!$G27&lt;='Shortcut Lookup 2'!W$60),INDEX('Expenses (Assum. &amp; Calc.)'!$J$23:$J$37,ROWS($C$23:$C27),1)*AF$22,IF(AND('Expenses (Assum. &amp; Calc.)'!$I27="Weekly",'Expenses (Assum. &amp; Calc.)'!$H27&gt;='Shortcut Lookup 2'!W$60,'Expenses (Assum. &amp; Calc.)'!$G27&lt;='Shortcut Lookup 2'!W$60),INDEX('Expenses (Assum. &amp; Calc.)'!$J$23:$J$37,ROWS($C$23:$C27),1)*4,IF(AND('Expenses (Assum. &amp; Calc.)'!$I27="Bi-Weekly",'Expenses (Assum. &amp; Calc.)'!$H27&gt;='Shortcut Lookup 2'!W$60,'Expenses (Assum. &amp; Calc.)'!$G27&lt;='Shortcut Lookup 2'!W$60),INDEX('Expenses (Assum. &amp; Calc.)'!$J$23:$J$37,ROWS($C$23:$C27),1)*2,IF(AND('Expenses (Assum. &amp; Calc.)'!$I27="Monthly",'Expenses (Assum. &amp; Calc.)'!$H27&gt;='Shortcut Lookup 2'!W$60,'Expenses (Assum. &amp; Calc.)'!$G27&lt;='Shortcut Lookup 2'!W$60),INDEX('Expenses (Assum. &amp; Calc.)'!$J$23:$J$37,ROWS($C$23:$C27),1),IF(AND('Expenses (Assum. &amp; Calc.)'!$I27="Quarterly",IFERROR(MOD(MONTH('Expenses (Assum. &amp; Calc.)'!$G27),3),0)=MOD(MONTH('Shortcut Lookup 2'!W$60),3),'Expenses (Assum. &amp; Calc.)'!$H27&gt;='Shortcut Lookup 2'!W$60,'Expenses (Assum. &amp; Calc.)'!$G27&lt;='Shortcut Lookup 2'!W$60),INDEX('Expenses (Assum. &amp; Calc.)'!$J$23:$J$37,ROWS($C$23:$C27),1),IF(AND('Expenses (Assum. &amp; Calc.)'!$I27="Semi-Annually",IFERROR(MOD(MONTH('Expenses (Assum. &amp; Calc.)'!$G27),6),0)=MOD(MONTH('Shortcut Lookup 2'!W$60),6),'Expenses (Assum. &amp; Calc.)'!$H27&gt;='Shortcut Lookup 2'!W$60,'Expenses (Assum. &amp; Calc.)'!$G27&lt;='Shortcut Lookup 2'!W$60),INDEX('Expenses (Assum. &amp; Calc.)'!$J$23:$J$37,ROWS($C$23:$C27),1),IF(AND('Expenses (Assum. &amp; Calc.)'!$I27="Yearly",IFERROR(MOD(MONTH('Expenses (Assum. &amp; Calc.)'!$G27),12),0)=MOD(MONTH('Shortcut Lookup 2'!W$60),12),'Expenses (Assum. &amp; Calc.)'!$H27&gt;='Shortcut Lookup 2'!W$60,'Expenses (Assum. &amp; Calc.)'!$G27&lt;='Shortcut Lookup 2'!W$60),INDEX('Expenses (Assum. &amp; Calc.)'!$J$23:$J$37,ROWS($C$23:$C27),1),0))))))))</f>
        <v>1000</v>
      </c>
      <c r="AG27" s="472">
        <f>HLOOKUP('Shortcut Lookup 2'!X$59,'Expenses (Assum. &amp; Calc.)'!$P$22:$T$37,ROWS($C$23:$C27)+1,0)*IF(AND('Expenses (Assum. &amp; Calc.)'!$I27="One time",'Expenses (Assum. &amp; Calc.)'!$G27='Shortcut Lookup 2'!X$60),INDEX('Expenses (Assum. &amp; Calc.)'!$J$23:$J$37,ROWS($C$23:$C27),1),IF(AND('Expenses (Assum. &amp; Calc.)'!$I27="Daily",'Expenses (Assum. &amp; Calc.)'!$H27&gt;='Shortcut Lookup 2'!X$60,'Expenses (Assum. &amp; Calc.)'!$G27&lt;='Shortcut Lookup 2'!X$60),INDEX('Expenses (Assum. &amp; Calc.)'!$J$23:$J$37,ROWS($C$23:$C27),1)*AG$22,IF(AND('Expenses (Assum. &amp; Calc.)'!$I27="Weekly",'Expenses (Assum. &amp; Calc.)'!$H27&gt;='Shortcut Lookup 2'!X$60,'Expenses (Assum. &amp; Calc.)'!$G27&lt;='Shortcut Lookup 2'!X$60),INDEX('Expenses (Assum. &amp; Calc.)'!$J$23:$J$37,ROWS($C$23:$C27),1)*4,IF(AND('Expenses (Assum. &amp; Calc.)'!$I27="Bi-Weekly",'Expenses (Assum. &amp; Calc.)'!$H27&gt;='Shortcut Lookup 2'!X$60,'Expenses (Assum. &amp; Calc.)'!$G27&lt;='Shortcut Lookup 2'!X$60),INDEX('Expenses (Assum. &amp; Calc.)'!$J$23:$J$37,ROWS($C$23:$C27),1)*2,IF(AND('Expenses (Assum. &amp; Calc.)'!$I27="Monthly",'Expenses (Assum. &amp; Calc.)'!$H27&gt;='Shortcut Lookup 2'!X$60,'Expenses (Assum. &amp; Calc.)'!$G27&lt;='Shortcut Lookup 2'!X$60),INDEX('Expenses (Assum. &amp; Calc.)'!$J$23:$J$37,ROWS($C$23:$C27),1),IF(AND('Expenses (Assum. &amp; Calc.)'!$I27="Quarterly",IFERROR(MOD(MONTH('Expenses (Assum. &amp; Calc.)'!$G27),3),0)=MOD(MONTH('Shortcut Lookup 2'!X$60),3),'Expenses (Assum. &amp; Calc.)'!$H27&gt;='Shortcut Lookup 2'!X$60,'Expenses (Assum. &amp; Calc.)'!$G27&lt;='Shortcut Lookup 2'!X$60),INDEX('Expenses (Assum. &amp; Calc.)'!$J$23:$J$37,ROWS($C$23:$C27),1),IF(AND('Expenses (Assum. &amp; Calc.)'!$I27="Semi-Annually",IFERROR(MOD(MONTH('Expenses (Assum. &amp; Calc.)'!$G27),6),0)=MOD(MONTH('Shortcut Lookup 2'!X$60),6),'Expenses (Assum. &amp; Calc.)'!$H27&gt;='Shortcut Lookup 2'!X$60,'Expenses (Assum. &amp; Calc.)'!$G27&lt;='Shortcut Lookup 2'!X$60),INDEX('Expenses (Assum. &amp; Calc.)'!$J$23:$J$37,ROWS($C$23:$C27),1),IF(AND('Expenses (Assum. &amp; Calc.)'!$I27="Yearly",IFERROR(MOD(MONTH('Expenses (Assum. &amp; Calc.)'!$G27),12),0)=MOD(MONTH('Shortcut Lookup 2'!X$60),12),'Expenses (Assum. &amp; Calc.)'!$H27&gt;='Shortcut Lookup 2'!X$60,'Expenses (Assum. &amp; Calc.)'!$G27&lt;='Shortcut Lookup 2'!X$60),INDEX('Expenses (Assum. &amp; Calc.)'!$J$23:$J$37,ROWS($C$23:$C27),1),0))))))))</f>
        <v>1010</v>
      </c>
      <c r="AH27" s="472">
        <f>HLOOKUP('Shortcut Lookup 2'!Y$59,'Expenses (Assum. &amp; Calc.)'!$P$22:$T$37,ROWS($C$23:$C27)+1,0)*IF(AND('Expenses (Assum. &amp; Calc.)'!$I27="One time",'Expenses (Assum. &amp; Calc.)'!$G27='Shortcut Lookup 2'!Y$60),INDEX('Expenses (Assum. &amp; Calc.)'!$J$23:$J$37,ROWS($C$23:$C27),1),IF(AND('Expenses (Assum. &amp; Calc.)'!$I27="Daily",'Expenses (Assum. &amp; Calc.)'!$H27&gt;='Shortcut Lookup 2'!Y$60,'Expenses (Assum. &amp; Calc.)'!$G27&lt;='Shortcut Lookup 2'!Y$60),INDEX('Expenses (Assum. &amp; Calc.)'!$J$23:$J$37,ROWS($C$23:$C27),1)*AH$22,IF(AND('Expenses (Assum. &amp; Calc.)'!$I27="Weekly",'Expenses (Assum. &amp; Calc.)'!$H27&gt;='Shortcut Lookup 2'!Y$60,'Expenses (Assum. &amp; Calc.)'!$G27&lt;='Shortcut Lookup 2'!Y$60),INDEX('Expenses (Assum. &amp; Calc.)'!$J$23:$J$37,ROWS($C$23:$C27),1)*4,IF(AND('Expenses (Assum. &amp; Calc.)'!$I27="Bi-Weekly",'Expenses (Assum. &amp; Calc.)'!$H27&gt;='Shortcut Lookup 2'!Y$60,'Expenses (Assum. &amp; Calc.)'!$G27&lt;='Shortcut Lookup 2'!Y$60),INDEX('Expenses (Assum. &amp; Calc.)'!$J$23:$J$37,ROWS($C$23:$C27),1)*2,IF(AND('Expenses (Assum. &amp; Calc.)'!$I27="Monthly",'Expenses (Assum. &amp; Calc.)'!$H27&gt;='Shortcut Lookup 2'!Y$60,'Expenses (Assum. &amp; Calc.)'!$G27&lt;='Shortcut Lookup 2'!Y$60),INDEX('Expenses (Assum. &amp; Calc.)'!$J$23:$J$37,ROWS($C$23:$C27),1),IF(AND('Expenses (Assum. &amp; Calc.)'!$I27="Quarterly",IFERROR(MOD(MONTH('Expenses (Assum. &amp; Calc.)'!$G27),3),0)=MOD(MONTH('Shortcut Lookup 2'!Y$60),3),'Expenses (Assum. &amp; Calc.)'!$H27&gt;='Shortcut Lookup 2'!Y$60,'Expenses (Assum. &amp; Calc.)'!$G27&lt;='Shortcut Lookup 2'!Y$60),INDEX('Expenses (Assum. &amp; Calc.)'!$J$23:$J$37,ROWS($C$23:$C27),1),IF(AND('Expenses (Assum. &amp; Calc.)'!$I27="Semi-Annually",IFERROR(MOD(MONTH('Expenses (Assum. &amp; Calc.)'!$G27),6),0)=MOD(MONTH('Shortcut Lookup 2'!Y$60),6),'Expenses (Assum. &amp; Calc.)'!$H27&gt;='Shortcut Lookup 2'!Y$60,'Expenses (Assum. &amp; Calc.)'!$G27&lt;='Shortcut Lookup 2'!Y$60),INDEX('Expenses (Assum. &amp; Calc.)'!$J$23:$J$37,ROWS($C$23:$C27),1),IF(AND('Expenses (Assum. &amp; Calc.)'!$I27="Yearly",IFERROR(MOD(MONTH('Expenses (Assum. &amp; Calc.)'!$G27),12),0)=MOD(MONTH('Shortcut Lookup 2'!Y$60),12),'Expenses (Assum. &amp; Calc.)'!$H27&gt;='Shortcut Lookup 2'!Y$60,'Expenses (Assum. &amp; Calc.)'!$G27&lt;='Shortcut Lookup 2'!Y$60),INDEX('Expenses (Assum. &amp; Calc.)'!$J$23:$J$37,ROWS($C$23:$C27),1),0))))))))</f>
        <v>1010</v>
      </c>
      <c r="AI27" s="472">
        <f>HLOOKUP('Shortcut Lookup 2'!Z$59,'Expenses (Assum. &amp; Calc.)'!$P$22:$T$37,ROWS($C$23:$C27)+1,0)*IF(AND('Expenses (Assum. &amp; Calc.)'!$I27="One time",'Expenses (Assum. &amp; Calc.)'!$G27='Shortcut Lookup 2'!Z$60),INDEX('Expenses (Assum. &amp; Calc.)'!$J$23:$J$37,ROWS($C$23:$C27),1),IF(AND('Expenses (Assum. &amp; Calc.)'!$I27="Daily",'Expenses (Assum. &amp; Calc.)'!$H27&gt;='Shortcut Lookup 2'!Z$60,'Expenses (Assum. &amp; Calc.)'!$G27&lt;='Shortcut Lookup 2'!Z$60),INDEX('Expenses (Assum. &amp; Calc.)'!$J$23:$J$37,ROWS($C$23:$C27),1)*AI$22,IF(AND('Expenses (Assum. &amp; Calc.)'!$I27="Weekly",'Expenses (Assum. &amp; Calc.)'!$H27&gt;='Shortcut Lookup 2'!Z$60,'Expenses (Assum. &amp; Calc.)'!$G27&lt;='Shortcut Lookup 2'!Z$60),INDEX('Expenses (Assum. &amp; Calc.)'!$J$23:$J$37,ROWS($C$23:$C27),1)*4,IF(AND('Expenses (Assum. &amp; Calc.)'!$I27="Bi-Weekly",'Expenses (Assum. &amp; Calc.)'!$H27&gt;='Shortcut Lookup 2'!Z$60,'Expenses (Assum. &amp; Calc.)'!$G27&lt;='Shortcut Lookup 2'!Z$60),INDEX('Expenses (Assum. &amp; Calc.)'!$J$23:$J$37,ROWS($C$23:$C27),1)*2,IF(AND('Expenses (Assum. &amp; Calc.)'!$I27="Monthly",'Expenses (Assum. &amp; Calc.)'!$H27&gt;='Shortcut Lookup 2'!Z$60,'Expenses (Assum. &amp; Calc.)'!$G27&lt;='Shortcut Lookup 2'!Z$60),INDEX('Expenses (Assum. &amp; Calc.)'!$J$23:$J$37,ROWS($C$23:$C27),1),IF(AND('Expenses (Assum. &amp; Calc.)'!$I27="Quarterly",IFERROR(MOD(MONTH('Expenses (Assum. &amp; Calc.)'!$G27),3),0)=MOD(MONTH('Shortcut Lookup 2'!Z$60),3),'Expenses (Assum. &amp; Calc.)'!$H27&gt;='Shortcut Lookup 2'!Z$60,'Expenses (Assum. &amp; Calc.)'!$G27&lt;='Shortcut Lookup 2'!Z$60),INDEX('Expenses (Assum. &amp; Calc.)'!$J$23:$J$37,ROWS($C$23:$C27),1),IF(AND('Expenses (Assum. &amp; Calc.)'!$I27="Semi-Annually",IFERROR(MOD(MONTH('Expenses (Assum. &amp; Calc.)'!$G27),6),0)=MOD(MONTH('Shortcut Lookup 2'!Z$60),6),'Expenses (Assum. &amp; Calc.)'!$H27&gt;='Shortcut Lookup 2'!Z$60,'Expenses (Assum. &amp; Calc.)'!$G27&lt;='Shortcut Lookup 2'!Z$60),INDEX('Expenses (Assum. &amp; Calc.)'!$J$23:$J$37,ROWS($C$23:$C27),1),IF(AND('Expenses (Assum. &amp; Calc.)'!$I27="Yearly",IFERROR(MOD(MONTH('Expenses (Assum. &amp; Calc.)'!$G27),12),0)=MOD(MONTH('Shortcut Lookup 2'!Z$60),12),'Expenses (Assum. &amp; Calc.)'!$H27&gt;='Shortcut Lookup 2'!Z$60,'Expenses (Assum. &amp; Calc.)'!$G27&lt;='Shortcut Lookup 2'!Z$60),INDEX('Expenses (Assum. &amp; Calc.)'!$J$23:$J$37,ROWS($C$23:$C27),1),0))))))))</f>
        <v>1010</v>
      </c>
      <c r="AJ27" s="472">
        <f>HLOOKUP('Shortcut Lookup 2'!AA$59,'Expenses (Assum. &amp; Calc.)'!$P$22:$T$37,ROWS($C$23:$C27)+1,0)*IF(AND('Expenses (Assum. &amp; Calc.)'!$I27="One time",'Expenses (Assum. &amp; Calc.)'!$G27='Shortcut Lookup 2'!AA$60),INDEX('Expenses (Assum. &amp; Calc.)'!$J$23:$J$37,ROWS($C$23:$C27),1),IF(AND('Expenses (Assum. &amp; Calc.)'!$I27="Daily",'Expenses (Assum. &amp; Calc.)'!$H27&gt;='Shortcut Lookup 2'!AA$60,'Expenses (Assum. &amp; Calc.)'!$G27&lt;='Shortcut Lookup 2'!AA$60),INDEX('Expenses (Assum. &amp; Calc.)'!$J$23:$J$37,ROWS($C$23:$C27),1)*AJ$22,IF(AND('Expenses (Assum. &amp; Calc.)'!$I27="Weekly",'Expenses (Assum. &amp; Calc.)'!$H27&gt;='Shortcut Lookup 2'!AA$60,'Expenses (Assum. &amp; Calc.)'!$G27&lt;='Shortcut Lookup 2'!AA$60),INDEX('Expenses (Assum. &amp; Calc.)'!$J$23:$J$37,ROWS($C$23:$C27),1)*4,IF(AND('Expenses (Assum. &amp; Calc.)'!$I27="Bi-Weekly",'Expenses (Assum. &amp; Calc.)'!$H27&gt;='Shortcut Lookup 2'!AA$60,'Expenses (Assum. &amp; Calc.)'!$G27&lt;='Shortcut Lookup 2'!AA$60),INDEX('Expenses (Assum. &amp; Calc.)'!$J$23:$J$37,ROWS($C$23:$C27),1)*2,IF(AND('Expenses (Assum. &amp; Calc.)'!$I27="Monthly",'Expenses (Assum. &amp; Calc.)'!$H27&gt;='Shortcut Lookup 2'!AA$60,'Expenses (Assum. &amp; Calc.)'!$G27&lt;='Shortcut Lookup 2'!AA$60),INDEX('Expenses (Assum. &amp; Calc.)'!$J$23:$J$37,ROWS($C$23:$C27),1),IF(AND('Expenses (Assum. &amp; Calc.)'!$I27="Quarterly",IFERROR(MOD(MONTH('Expenses (Assum. &amp; Calc.)'!$G27),3),0)=MOD(MONTH('Shortcut Lookup 2'!AA$60),3),'Expenses (Assum. &amp; Calc.)'!$H27&gt;='Shortcut Lookup 2'!AA$60,'Expenses (Assum. &amp; Calc.)'!$G27&lt;='Shortcut Lookup 2'!AA$60),INDEX('Expenses (Assum. &amp; Calc.)'!$J$23:$J$37,ROWS($C$23:$C27),1),IF(AND('Expenses (Assum. &amp; Calc.)'!$I27="Semi-Annually",IFERROR(MOD(MONTH('Expenses (Assum. &amp; Calc.)'!$G27),6),0)=MOD(MONTH('Shortcut Lookup 2'!AA$60),6),'Expenses (Assum. &amp; Calc.)'!$H27&gt;='Shortcut Lookup 2'!AA$60,'Expenses (Assum. &amp; Calc.)'!$G27&lt;='Shortcut Lookup 2'!AA$60),INDEX('Expenses (Assum. &amp; Calc.)'!$J$23:$J$37,ROWS($C$23:$C27),1),IF(AND('Expenses (Assum. &amp; Calc.)'!$I27="Yearly",IFERROR(MOD(MONTH('Expenses (Assum. &amp; Calc.)'!$G27),12),0)=MOD(MONTH('Shortcut Lookup 2'!AA$60),12),'Expenses (Assum. &amp; Calc.)'!$H27&gt;='Shortcut Lookup 2'!AA$60,'Expenses (Assum. &amp; Calc.)'!$G27&lt;='Shortcut Lookup 2'!AA$60),INDEX('Expenses (Assum. &amp; Calc.)'!$J$23:$J$37,ROWS($C$23:$C27),1),0))))))))</f>
        <v>1010</v>
      </c>
      <c r="AK27" s="472">
        <f>HLOOKUP('Shortcut Lookup 2'!AB$59,'Expenses (Assum. &amp; Calc.)'!$P$22:$T$37,ROWS($C$23:$C27)+1,0)*IF(AND('Expenses (Assum. &amp; Calc.)'!$I27="One time",'Expenses (Assum. &amp; Calc.)'!$G27='Shortcut Lookup 2'!AB$60),INDEX('Expenses (Assum. &amp; Calc.)'!$J$23:$J$37,ROWS($C$23:$C27),1),IF(AND('Expenses (Assum. &amp; Calc.)'!$I27="Daily",'Expenses (Assum. &amp; Calc.)'!$H27&gt;='Shortcut Lookup 2'!AB$60,'Expenses (Assum. &amp; Calc.)'!$G27&lt;='Shortcut Lookup 2'!AB$60),INDEX('Expenses (Assum. &amp; Calc.)'!$J$23:$J$37,ROWS($C$23:$C27),1)*AK$22,IF(AND('Expenses (Assum. &amp; Calc.)'!$I27="Weekly",'Expenses (Assum. &amp; Calc.)'!$H27&gt;='Shortcut Lookup 2'!AB$60,'Expenses (Assum. &amp; Calc.)'!$G27&lt;='Shortcut Lookup 2'!AB$60),INDEX('Expenses (Assum. &amp; Calc.)'!$J$23:$J$37,ROWS($C$23:$C27),1)*4,IF(AND('Expenses (Assum. &amp; Calc.)'!$I27="Bi-Weekly",'Expenses (Assum. &amp; Calc.)'!$H27&gt;='Shortcut Lookup 2'!AB$60,'Expenses (Assum. &amp; Calc.)'!$G27&lt;='Shortcut Lookup 2'!AB$60),INDEX('Expenses (Assum. &amp; Calc.)'!$J$23:$J$37,ROWS($C$23:$C27),1)*2,IF(AND('Expenses (Assum. &amp; Calc.)'!$I27="Monthly",'Expenses (Assum. &amp; Calc.)'!$H27&gt;='Shortcut Lookup 2'!AB$60,'Expenses (Assum. &amp; Calc.)'!$G27&lt;='Shortcut Lookup 2'!AB$60),INDEX('Expenses (Assum. &amp; Calc.)'!$J$23:$J$37,ROWS($C$23:$C27),1),IF(AND('Expenses (Assum. &amp; Calc.)'!$I27="Quarterly",IFERROR(MOD(MONTH('Expenses (Assum. &amp; Calc.)'!$G27),3),0)=MOD(MONTH('Shortcut Lookup 2'!AB$60),3),'Expenses (Assum. &amp; Calc.)'!$H27&gt;='Shortcut Lookup 2'!AB$60,'Expenses (Assum. &amp; Calc.)'!$G27&lt;='Shortcut Lookup 2'!AB$60),INDEX('Expenses (Assum. &amp; Calc.)'!$J$23:$J$37,ROWS($C$23:$C27),1),IF(AND('Expenses (Assum. &amp; Calc.)'!$I27="Semi-Annually",IFERROR(MOD(MONTH('Expenses (Assum. &amp; Calc.)'!$G27),6),0)=MOD(MONTH('Shortcut Lookup 2'!AB$60),6),'Expenses (Assum. &amp; Calc.)'!$H27&gt;='Shortcut Lookup 2'!AB$60,'Expenses (Assum. &amp; Calc.)'!$G27&lt;='Shortcut Lookup 2'!AB$60),INDEX('Expenses (Assum. &amp; Calc.)'!$J$23:$J$37,ROWS($C$23:$C27),1),IF(AND('Expenses (Assum. &amp; Calc.)'!$I27="Yearly",IFERROR(MOD(MONTH('Expenses (Assum. &amp; Calc.)'!$G27),12),0)=MOD(MONTH('Shortcut Lookup 2'!AB$60),12),'Expenses (Assum. &amp; Calc.)'!$H27&gt;='Shortcut Lookup 2'!AB$60,'Expenses (Assum. &amp; Calc.)'!$G27&lt;='Shortcut Lookup 2'!AB$60),INDEX('Expenses (Assum. &amp; Calc.)'!$J$23:$J$37,ROWS($C$23:$C27),1),0))))))))</f>
        <v>1010</v>
      </c>
      <c r="AL27" s="472">
        <f>HLOOKUP('Shortcut Lookup 2'!AC$59,'Expenses (Assum. &amp; Calc.)'!$P$22:$T$37,ROWS($C$23:$C27)+1,0)*IF(AND('Expenses (Assum. &amp; Calc.)'!$I27="One time",'Expenses (Assum. &amp; Calc.)'!$G27='Shortcut Lookup 2'!AC$60),INDEX('Expenses (Assum. &amp; Calc.)'!$J$23:$J$37,ROWS($C$23:$C27),1),IF(AND('Expenses (Assum. &amp; Calc.)'!$I27="Daily",'Expenses (Assum. &amp; Calc.)'!$H27&gt;='Shortcut Lookup 2'!AC$60,'Expenses (Assum. &amp; Calc.)'!$G27&lt;='Shortcut Lookup 2'!AC$60),INDEX('Expenses (Assum. &amp; Calc.)'!$J$23:$J$37,ROWS($C$23:$C27),1)*AL$22,IF(AND('Expenses (Assum. &amp; Calc.)'!$I27="Weekly",'Expenses (Assum. &amp; Calc.)'!$H27&gt;='Shortcut Lookup 2'!AC$60,'Expenses (Assum. &amp; Calc.)'!$G27&lt;='Shortcut Lookup 2'!AC$60),INDEX('Expenses (Assum. &amp; Calc.)'!$J$23:$J$37,ROWS($C$23:$C27),1)*4,IF(AND('Expenses (Assum. &amp; Calc.)'!$I27="Bi-Weekly",'Expenses (Assum. &amp; Calc.)'!$H27&gt;='Shortcut Lookup 2'!AC$60,'Expenses (Assum. &amp; Calc.)'!$G27&lt;='Shortcut Lookup 2'!AC$60),INDEX('Expenses (Assum. &amp; Calc.)'!$J$23:$J$37,ROWS($C$23:$C27),1)*2,IF(AND('Expenses (Assum. &amp; Calc.)'!$I27="Monthly",'Expenses (Assum. &amp; Calc.)'!$H27&gt;='Shortcut Lookup 2'!AC$60,'Expenses (Assum. &amp; Calc.)'!$G27&lt;='Shortcut Lookup 2'!AC$60),INDEX('Expenses (Assum. &amp; Calc.)'!$J$23:$J$37,ROWS($C$23:$C27),1),IF(AND('Expenses (Assum. &amp; Calc.)'!$I27="Quarterly",IFERROR(MOD(MONTH('Expenses (Assum. &amp; Calc.)'!$G27),3),0)=MOD(MONTH('Shortcut Lookup 2'!AC$60),3),'Expenses (Assum. &amp; Calc.)'!$H27&gt;='Shortcut Lookup 2'!AC$60,'Expenses (Assum. &amp; Calc.)'!$G27&lt;='Shortcut Lookup 2'!AC$60),INDEX('Expenses (Assum. &amp; Calc.)'!$J$23:$J$37,ROWS($C$23:$C27),1),IF(AND('Expenses (Assum. &amp; Calc.)'!$I27="Semi-Annually",IFERROR(MOD(MONTH('Expenses (Assum. &amp; Calc.)'!$G27),6),0)=MOD(MONTH('Shortcut Lookup 2'!AC$60),6),'Expenses (Assum. &amp; Calc.)'!$H27&gt;='Shortcut Lookup 2'!AC$60,'Expenses (Assum. &amp; Calc.)'!$G27&lt;='Shortcut Lookup 2'!AC$60),INDEX('Expenses (Assum. &amp; Calc.)'!$J$23:$J$37,ROWS($C$23:$C27),1),IF(AND('Expenses (Assum. &amp; Calc.)'!$I27="Yearly",IFERROR(MOD(MONTH('Expenses (Assum. &amp; Calc.)'!$G27),12),0)=MOD(MONTH('Shortcut Lookup 2'!AC$60),12),'Expenses (Assum. &amp; Calc.)'!$H27&gt;='Shortcut Lookup 2'!AC$60,'Expenses (Assum. &amp; Calc.)'!$G27&lt;='Shortcut Lookup 2'!AC$60),INDEX('Expenses (Assum. &amp; Calc.)'!$J$23:$J$37,ROWS($C$23:$C27),1),0))))))))</f>
        <v>1010</v>
      </c>
      <c r="AM27" s="472">
        <f>HLOOKUP('Shortcut Lookup 2'!AD$59,'Expenses (Assum. &amp; Calc.)'!$P$22:$T$37,ROWS($C$23:$C27)+1,0)*IF(AND('Expenses (Assum. &amp; Calc.)'!$I27="One time",'Expenses (Assum. &amp; Calc.)'!$G27='Shortcut Lookup 2'!AD$60),INDEX('Expenses (Assum. &amp; Calc.)'!$J$23:$J$37,ROWS($C$23:$C27),1),IF(AND('Expenses (Assum. &amp; Calc.)'!$I27="Daily",'Expenses (Assum. &amp; Calc.)'!$H27&gt;='Shortcut Lookup 2'!AD$60,'Expenses (Assum. &amp; Calc.)'!$G27&lt;='Shortcut Lookup 2'!AD$60),INDEX('Expenses (Assum. &amp; Calc.)'!$J$23:$J$37,ROWS($C$23:$C27),1)*AM$22,IF(AND('Expenses (Assum. &amp; Calc.)'!$I27="Weekly",'Expenses (Assum. &amp; Calc.)'!$H27&gt;='Shortcut Lookup 2'!AD$60,'Expenses (Assum. &amp; Calc.)'!$G27&lt;='Shortcut Lookup 2'!AD$60),INDEX('Expenses (Assum. &amp; Calc.)'!$J$23:$J$37,ROWS($C$23:$C27),1)*4,IF(AND('Expenses (Assum. &amp; Calc.)'!$I27="Bi-Weekly",'Expenses (Assum. &amp; Calc.)'!$H27&gt;='Shortcut Lookup 2'!AD$60,'Expenses (Assum. &amp; Calc.)'!$G27&lt;='Shortcut Lookup 2'!AD$60),INDEX('Expenses (Assum. &amp; Calc.)'!$J$23:$J$37,ROWS($C$23:$C27),1)*2,IF(AND('Expenses (Assum. &amp; Calc.)'!$I27="Monthly",'Expenses (Assum. &amp; Calc.)'!$H27&gt;='Shortcut Lookup 2'!AD$60,'Expenses (Assum. &amp; Calc.)'!$G27&lt;='Shortcut Lookup 2'!AD$60),INDEX('Expenses (Assum. &amp; Calc.)'!$J$23:$J$37,ROWS($C$23:$C27),1),IF(AND('Expenses (Assum. &amp; Calc.)'!$I27="Quarterly",IFERROR(MOD(MONTH('Expenses (Assum. &amp; Calc.)'!$G27),3),0)=MOD(MONTH('Shortcut Lookup 2'!AD$60),3),'Expenses (Assum. &amp; Calc.)'!$H27&gt;='Shortcut Lookup 2'!AD$60,'Expenses (Assum. &amp; Calc.)'!$G27&lt;='Shortcut Lookup 2'!AD$60),INDEX('Expenses (Assum. &amp; Calc.)'!$J$23:$J$37,ROWS($C$23:$C27),1),IF(AND('Expenses (Assum. &amp; Calc.)'!$I27="Semi-Annually",IFERROR(MOD(MONTH('Expenses (Assum. &amp; Calc.)'!$G27),6),0)=MOD(MONTH('Shortcut Lookup 2'!AD$60),6),'Expenses (Assum. &amp; Calc.)'!$H27&gt;='Shortcut Lookup 2'!AD$60,'Expenses (Assum. &amp; Calc.)'!$G27&lt;='Shortcut Lookup 2'!AD$60),INDEX('Expenses (Assum. &amp; Calc.)'!$J$23:$J$37,ROWS($C$23:$C27),1),IF(AND('Expenses (Assum. &amp; Calc.)'!$I27="Yearly",IFERROR(MOD(MONTH('Expenses (Assum. &amp; Calc.)'!$G27),12),0)=MOD(MONTH('Shortcut Lookup 2'!AD$60),12),'Expenses (Assum. &amp; Calc.)'!$H27&gt;='Shortcut Lookup 2'!AD$60,'Expenses (Assum. &amp; Calc.)'!$G27&lt;='Shortcut Lookup 2'!AD$60),INDEX('Expenses (Assum. &amp; Calc.)'!$J$23:$J$37,ROWS($C$23:$C27),1),0))))))))</f>
        <v>1010</v>
      </c>
      <c r="AN27" s="472">
        <f>HLOOKUP('Shortcut Lookup 2'!AE$59,'Expenses (Assum. &amp; Calc.)'!$P$22:$T$37,ROWS($C$23:$C27)+1,0)*IF(AND('Expenses (Assum. &amp; Calc.)'!$I27="One time",'Expenses (Assum. &amp; Calc.)'!$G27='Shortcut Lookup 2'!AE$60),INDEX('Expenses (Assum. &amp; Calc.)'!$J$23:$J$37,ROWS($C$23:$C27),1),IF(AND('Expenses (Assum. &amp; Calc.)'!$I27="Daily",'Expenses (Assum. &amp; Calc.)'!$H27&gt;='Shortcut Lookup 2'!AE$60,'Expenses (Assum. &amp; Calc.)'!$G27&lt;='Shortcut Lookup 2'!AE$60),INDEX('Expenses (Assum. &amp; Calc.)'!$J$23:$J$37,ROWS($C$23:$C27),1)*AN$22,IF(AND('Expenses (Assum. &amp; Calc.)'!$I27="Weekly",'Expenses (Assum. &amp; Calc.)'!$H27&gt;='Shortcut Lookup 2'!AE$60,'Expenses (Assum. &amp; Calc.)'!$G27&lt;='Shortcut Lookup 2'!AE$60),INDEX('Expenses (Assum. &amp; Calc.)'!$J$23:$J$37,ROWS($C$23:$C27),1)*4,IF(AND('Expenses (Assum. &amp; Calc.)'!$I27="Bi-Weekly",'Expenses (Assum. &amp; Calc.)'!$H27&gt;='Shortcut Lookup 2'!AE$60,'Expenses (Assum. &amp; Calc.)'!$G27&lt;='Shortcut Lookup 2'!AE$60),INDEX('Expenses (Assum. &amp; Calc.)'!$J$23:$J$37,ROWS($C$23:$C27),1)*2,IF(AND('Expenses (Assum. &amp; Calc.)'!$I27="Monthly",'Expenses (Assum. &amp; Calc.)'!$H27&gt;='Shortcut Lookup 2'!AE$60,'Expenses (Assum. &amp; Calc.)'!$G27&lt;='Shortcut Lookup 2'!AE$60),INDEX('Expenses (Assum. &amp; Calc.)'!$J$23:$J$37,ROWS($C$23:$C27),1),IF(AND('Expenses (Assum. &amp; Calc.)'!$I27="Quarterly",IFERROR(MOD(MONTH('Expenses (Assum. &amp; Calc.)'!$G27),3),0)=MOD(MONTH('Shortcut Lookup 2'!AE$60),3),'Expenses (Assum. &amp; Calc.)'!$H27&gt;='Shortcut Lookup 2'!AE$60,'Expenses (Assum. &amp; Calc.)'!$G27&lt;='Shortcut Lookup 2'!AE$60),INDEX('Expenses (Assum. &amp; Calc.)'!$J$23:$J$37,ROWS($C$23:$C27),1),IF(AND('Expenses (Assum. &amp; Calc.)'!$I27="Semi-Annually",IFERROR(MOD(MONTH('Expenses (Assum. &amp; Calc.)'!$G27),6),0)=MOD(MONTH('Shortcut Lookup 2'!AE$60),6),'Expenses (Assum. &amp; Calc.)'!$H27&gt;='Shortcut Lookup 2'!AE$60,'Expenses (Assum. &amp; Calc.)'!$G27&lt;='Shortcut Lookup 2'!AE$60),INDEX('Expenses (Assum. &amp; Calc.)'!$J$23:$J$37,ROWS($C$23:$C27),1),IF(AND('Expenses (Assum. &amp; Calc.)'!$I27="Yearly",IFERROR(MOD(MONTH('Expenses (Assum. &amp; Calc.)'!$G27),12),0)=MOD(MONTH('Shortcut Lookup 2'!AE$60),12),'Expenses (Assum. &amp; Calc.)'!$H27&gt;='Shortcut Lookup 2'!AE$60,'Expenses (Assum. &amp; Calc.)'!$G27&lt;='Shortcut Lookup 2'!AE$60),INDEX('Expenses (Assum. &amp; Calc.)'!$J$23:$J$37,ROWS($C$23:$C27),1),0))))))))</f>
        <v>1010</v>
      </c>
      <c r="AO27" s="472">
        <f>HLOOKUP('Shortcut Lookup 2'!AF$59,'Expenses (Assum. &amp; Calc.)'!$P$22:$T$37,ROWS($C$23:$C27)+1,0)*IF(AND('Expenses (Assum. &amp; Calc.)'!$I27="One time",'Expenses (Assum. &amp; Calc.)'!$G27='Shortcut Lookup 2'!AF$60),INDEX('Expenses (Assum. &amp; Calc.)'!$J$23:$J$37,ROWS($C$23:$C27),1),IF(AND('Expenses (Assum. &amp; Calc.)'!$I27="Daily",'Expenses (Assum. &amp; Calc.)'!$H27&gt;='Shortcut Lookup 2'!AF$60,'Expenses (Assum. &amp; Calc.)'!$G27&lt;='Shortcut Lookup 2'!AF$60),INDEX('Expenses (Assum. &amp; Calc.)'!$J$23:$J$37,ROWS($C$23:$C27),1)*AO$22,IF(AND('Expenses (Assum. &amp; Calc.)'!$I27="Weekly",'Expenses (Assum. &amp; Calc.)'!$H27&gt;='Shortcut Lookup 2'!AF$60,'Expenses (Assum. &amp; Calc.)'!$G27&lt;='Shortcut Lookup 2'!AF$60),INDEX('Expenses (Assum. &amp; Calc.)'!$J$23:$J$37,ROWS($C$23:$C27),1)*4,IF(AND('Expenses (Assum. &amp; Calc.)'!$I27="Bi-Weekly",'Expenses (Assum. &amp; Calc.)'!$H27&gt;='Shortcut Lookup 2'!AF$60,'Expenses (Assum. &amp; Calc.)'!$G27&lt;='Shortcut Lookup 2'!AF$60),INDEX('Expenses (Assum. &amp; Calc.)'!$J$23:$J$37,ROWS($C$23:$C27),1)*2,IF(AND('Expenses (Assum. &amp; Calc.)'!$I27="Monthly",'Expenses (Assum. &amp; Calc.)'!$H27&gt;='Shortcut Lookup 2'!AF$60,'Expenses (Assum. &amp; Calc.)'!$G27&lt;='Shortcut Lookup 2'!AF$60),INDEX('Expenses (Assum. &amp; Calc.)'!$J$23:$J$37,ROWS($C$23:$C27),1),IF(AND('Expenses (Assum. &amp; Calc.)'!$I27="Quarterly",IFERROR(MOD(MONTH('Expenses (Assum. &amp; Calc.)'!$G27),3),0)=MOD(MONTH('Shortcut Lookup 2'!AF$60),3),'Expenses (Assum. &amp; Calc.)'!$H27&gt;='Shortcut Lookup 2'!AF$60,'Expenses (Assum. &amp; Calc.)'!$G27&lt;='Shortcut Lookup 2'!AF$60),INDEX('Expenses (Assum. &amp; Calc.)'!$J$23:$J$37,ROWS($C$23:$C27),1),IF(AND('Expenses (Assum. &amp; Calc.)'!$I27="Semi-Annually",IFERROR(MOD(MONTH('Expenses (Assum. &amp; Calc.)'!$G27),6),0)=MOD(MONTH('Shortcut Lookup 2'!AF$60),6),'Expenses (Assum. &amp; Calc.)'!$H27&gt;='Shortcut Lookup 2'!AF$60,'Expenses (Assum. &amp; Calc.)'!$G27&lt;='Shortcut Lookup 2'!AF$60),INDEX('Expenses (Assum. &amp; Calc.)'!$J$23:$J$37,ROWS($C$23:$C27),1),IF(AND('Expenses (Assum. &amp; Calc.)'!$I27="Yearly",IFERROR(MOD(MONTH('Expenses (Assum. &amp; Calc.)'!$G27),12),0)=MOD(MONTH('Shortcut Lookup 2'!AF$60),12),'Expenses (Assum. &amp; Calc.)'!$H27&gt;='Shortcut Lookup 2'!AF$60,'Expenses (Assum. &amp; Calc.)'!$G27&lt;='Shortcut Lookup 2'!AF$60),INDEX('Expenses (Assum. &amp; Calc.)'!$J$23:$J$37,ROWS($C$23:$C27),1),0))))))))</f>
        <v>1010</v>
      </c>
      <c r="AP27" s="472">
        <f>HLOOKUP('Shortcut Lookup 2'!AG$59,'Expenses (Assum. &amp; Calc.)'!$P$22:$T$37,ROWS($C$23:$C27)+1,0)*IF(AND('Expenses (Assum. &amp; Calc.)'!$I27="One time",'Expenses (Assum. &amp; Calc.)'!$G27='Shortcut Lookup 2'!AG$60),INDEX('Expenses (Assum. &amp; Calc.)'!$J$23:$J$37,ROWS($C$23:$C27),1),IF(AND('Expenses (Assum. &amp; Calc.)'!$I27="Daily",'Expenses (Assum. &amp; Calc.)'!$H27&gt;='Shortcut Lookup 2'!AG$60,'Expenses (Assum. &amp; Calc.)'!$G27&lt;='Shortcut Lookup 2'!AG$60),INDEX('Expenses (Assum. &amp; Calc.)'!$J$23:$J$37,ROWS($C$23:$C27),1)*AP$22,IF(AND('Expenses (Assum. &amp; Calc.)'!$I27="Weekly",'Expenses (Assum. &amp; Calc.)'!$H27&gt;='Shortcut Lookup 2'!AG$60,'Expenses (Assum. &amp; Calc.)'!$G27&lt;='Shortcut Lookup 2'!AG$60),INDEX('Expenses (Assum. &amp; Calc.)'!$J$23:$J$37,ROWS($C$23:$C27),1)*4,IF(AND('Expenses (Assum. &amp; Calc.)'!$I27="Bi-Weekly",'Expenses (Assum. &amp; Calc.)'!$H27&gt;='Shortcut Lookup 2'!AG$60,'Expenses (Assum. &amp; Calc.)'!$G27&lt;='Shortcut Lookup 2'!AG$60),INDEX('Expenses (Assum. &amp; Calc.)'!$J$23:$J$37,ROWS($C$23:$C27),1)*2,IF(AND('Expenses (Assum. &amp; Calc.)'!$I27="Monthly",'Expenses (Assum. &amp; Calc.)'!$H27&gt;='Shortcut Lookup 2'!AG$60,'Expenses (Assum. &amp; Calc.)'!$G27&lt;='Shortcut Lookup 2'!AG$60),INDEX('Expenses (Assum. &amp; Calc.)'!$J$23:$J$37,ROWS($C$23:$C27),1),IF(AND('Expenses (Assum. &amp; Calc.)'!$I27="Quarterly",IFERROR(MOD(MONTH('Expenses (Assum. &amp; Calc.)'!$G27),3),0)=MOD(MONTH('Shortcut Lookup 2'!AG$60),3),'Expenses (Assum. &amp; Calc.)'!$H27&gt;='Shortcut Lookup 2'!AG$60,'Expenses (Assum. &amp; Calc.)'!$G27&lt;='Shortcut Lookup 2'!AG$60),INDEX('Expenses (Assum. &amp; Calc.)'!$J$23:$J$37,ROWS($C$23:$C27),1),IF(AND('Expenses (Assum. &amp; Calc.)'!$I27="Semi-Annually",IFERROR(MOD(MONTH('Expenses (Assum. &amp; Calc.)'!$G27),6),0)=MOD(MONTH('Shortcut Lookup 2'!AG$60),6),'Expenses (Assum. &amp; Calc.)'!$H27&gt;='Shortcut Lookup 2'!AG$60,'Expenses (Assum. &amp; Calc.)'!$G27&lt;='Shortcut Lookup 2'!AG$60),INDEX('Expenses (Assum. &amp; Calc.)'!$J$23:$J$37,ROWS($C$23:$C27),1),IF(AND('Expenses (Assum. &amp; Calc.)'!$I27="Yearly",IFERROR(MOD(MONTH('Expenses (Assum. &amp; Calc.)'!$G27),12),0)=MOD(MONTH('Shortcut Lookup 2'!AG$60),12),'Expenses (Assum. &amp; Calc.)'!$H27&gt;='Shortcut Lookup 2'!AG$60,'Expenses (Assum. &amp; Calc.)'!$G27&lt;='Shortcut Lookup 2'!AG$60),INDEX('Expenses (Assum. &amp; Calc.)'!$J$23:$J$37,ROWS($C$23:$C27),1),0))))))))</f>
        <v>1010</v>
      </c>
      <c r="AQ27" s="472">
        <f>HLOOKUP('Shortcut Lookup 2'!AH$59,'Expenses (Assum. &amp; Calc.)'!$P$22:$T$37,ROWS($C$23:$C27)+1,0)*IF(AND('Expenses (Assum. &amp; Calc.)'!$I27="One time",'Expenses (Assum. &amp; Calc.)'!$G27='Shortcut Lookup 2'!AH$60),INDEX('Expenses (Assum. &amp; Calc.)'!$J$23:$J$37,ROWS($C$23:$C27),1),IF(AND('Expenses (Assum. &amp; Calc.)'!$I27="Daily",'Expenses (Assum. &amp; Calc.)'!$H27&gt;='Shortcut Lookup 2'!AH$60,'Expenses (Assum. &amp; Calc.)'!$G27&lt;='Shortcut Lookup 2'!AH$60),INDEX('Expenses (Assum. &amp; Calc.)'!$J$23:$J$37,ROWS($C$23:$C27),1)*AQ$22,IF(AND('Expenses (Assum. &amp; Calc.)'!$I27="Weekly",'Expenses (Assum. &amp; Calc.)'!$H27&gt;='Shortcut Lookup 2'!AH$60,'Expenses (Assum. &amp; Calc.)'!$G27&lt;='Shortcut Lookup 2'!AH$60),INDEX('Expenses (Assum. &amp; Calc.)'!$J$23:$J$37,ROWS($C$23:$C27),1)*4,IF(AND('Expenses (Assum. &amp; Calc.)'!$I27="Bi-Weekly",'Expenses (Assum. &amp; Calc.)'!$H27&gt;='Shortcut Lookup 2'!AH$60,'Expenses (Assum. &amp; Calc.)'!$G27&lt;='Shortcut Lookup 2'!AH$60),INDEX('Expenses (Assum. &amp; Calc.)'!$J$23:$J$37,ROWS($C$23:$C27),1)*2,IF(AND('Expenses (Assum. &amp; Calc.)'!$I27="Monthly",'Expenses (Assum. &amp; Calc.)'!$H27&gt;='Shortcut Lookup 2'!AH$60,'Expenses (Assum. &amp; Calc.)'!$G27&lt;='Shortcut Lookup 2'!AH$60),INDEX('Expenses (Assum. &amp; Calc.)'!$J$23:$J$37,ROWS($C$23:$C27),1),IF(AND('Expenses (Assum. &amp; Calc.)'!$I27="Quarterly",IFERROR(MOD(MONTH('Expenses (Assum. &amp; Calc.)'!$G27),3),0)=MOD(MONTH('Shortcut Lookup 2'!AH$60),3),'Expenses (Assum. &amp; Calc.)'!$H27&gt;='Shortcut Lookup 2'!AH$60,'Expenses (Assum. &amp; Calc.)'!$G27&lt;='Shortcut Lookup 2'!AH$60),INDEX('Expenses (Assum. &amp; Calc.)'!$J$23:$J$37,ROWS($C$23:$C27),1),IF(AND('Expenses (Assum. &amp; Calc.)'!$I27="Semi-Annually",IFERROR(MOD(MONTH('Expenses (Assum. &amp; Calc.)'!$G27),6),0)=MOD(MONTH('Shortcut Lookup 2'!AH$60),6),'Expenses (Assum. &amp; Calc.)'!$H27&gt;='Shortcut Lookup 2'!AH$60,'Expenses (Assum. &amp; Calc.)'!$G27&lt;='Shortcut Lookup 2'!AH$60),INDEX('Expenses (Assum. &amp; Calc.)'!$J$23:$J$37,ROWS($C$23:$C27),1),IF(AND('Expenses (Assum. &amp; Calc.)'!$I27="Yearly",IFERROR(MOD(MONTH('Expenses (Assum. &amp; Calc.)'!$G27),12),0)=MOD(MONTH('Shortcut Lookup 2'!AH$60),12),'Expenses (Assum. &amp; Calc.)'!$H27&gt;='Shortcut Lookup 2'!AH$60,'Expenses (Assum. &amp; Calc.)'!$G27&lt;='Shortcut Lookup 2'!AH$60),INDEX('Expenses (Assum. &amp; Calc.)'!$J$23:$J$37,ROWS($C$23:$C27),1),0))))))))</f>
        <v>1010</v>
      </c>
      <c r="AR27" s="472">
        <f>HLOOKUP('Shortcut Lookup 2'!AI$59,'Expenses (Assum. &amp; Calc.)'!$P$22:$T$37,ROWS($C$23:$C27)+1,0)*IF(AND('Expenses (Assum. &amp; Calc.)'!$I27="One time",'Expenses (Assum. &amp; Calc.)'!$G27='Shortcut Lookup 2'!AI$60),INDEX('Expenses (Assum. &amp; Calc.)'!$J$23:$J$37,ROWS($C$23:$C27),1),IF(AND('Expenses (Assum. &amp; Calc.)'!$I27="Daily",'Expenses (Assum. &amp; Calc.)'!$H27&gt;='Shortcut Lookup 2'!AI$60,'Expenses (Assum. &amp; Calc.)'!$G27&lt;='Shortcut Lookup 2'!AI$60),INDEX('Expenses (Assum. &amp; Calc.)'!$J$23:$J$37,ROWS($C$23:$C27),1)*AR$22,IF(AND('Expenses (Assum. &amp; Calc.)'!$I27="Weekly",'Expenses (Assum. &amp; Calc.)'!$H27&gt;='Shortcut Lookup 2'!AI$60,'Expenses (Assum. &amp; Calc.)'!$G27&lt;='Shortcut Lookup 2'!AI$60),INDEX('Expenses (Assum. &amp; Calc.)'!$J$23:$J$37,ROWS($C$23:$C27),1)*4,IF(AND('Expenses (Assum. &amp; Calc.)'!$I27="Bi-Weekly",'Expenses (Assum. &amp; Calc.)'!$H27&gt;='Shortcut Lookup 2'!AI$60,'Expenses (Assum. &amp; Calc.)'!$G27&lt;='Shortcut Lookup 2'!AI$60),INDEX('Expenses (Assum. &amp; Calc.)'!$J$23:$J$37,ROWS($C$23:$C27),1)*2,IF(AND('Expenses (Assum. &amp; Calc.)'!$I27="Monthly",'Expenses (Assum. &amp; Calc.)'!$H27&gt;='Shortcut Lookup 2'!AI$60,'Expenses (Assum. &amp; Calc.)'!$G27&lt;='Shortcut Lookup 2'!AI$60),INDEX('Expenses (Assum. &amp; Calc.)'!$J$23:$J$37,ROWS($C$23:$C27),1),IF(AND('Expenses (Assum. &amp; Calc.)'!$I27="Quarterly",IFERROR(MOD(MONTH('Expenses (Assum. &amp; Calc.)'!$G27),3),0)=MOD(MONTH('Shortcut Lookup 2'!AI$60),3),'Expenses (Assum. &amp; Calc.)'!$H27&gt;='Shortcut Lookup 2'!AI$60,'Expenses (Assum. &amp; Calc.)'!$G27&lt;='Shortcut Lookup 2'!AI$60),INDEX('Expenses (Assum. &amp; Calc.)'!$J$23:$J$37,ROWS($C$23:$C27),1),IF(AND('Expenses (Assum. &amp; Calc.)'!$I27="Semi-Annually",IFERROR(MOD(MONTH('Expenses (Assum. &amp; Calc.)'!$G27),6),0)=MOD(MONTH('Shortcut Lookup 2'!AI$60),6),'Expenses (Assum. &amp; Calc.)'!$H27&gt;='Shortcut Lookup 2'!AI$60,'Expenses (Assum. &amp; Calc.)'!$G27&lt;='Shortcut Lookup 2'!AI$60),INDEX('Expenses (Assum. &amp; Calc.)'!$J$23:$J$37,ROWS($C$23:$C27),1),IF(AND('Expenses (Assum. &amp; Calc.)'!$I27="Yearly",IFERROR(MOD(MONTH('Expenses (Assum. &amp; Calc.)'!$G27),12),0)=MOD(MONTH('Shortcut Lookup 2'!AI$60),12),'Expenses (Assum. &amp; Calc.)'!$H27&gt;='Shortcut Lookup 2'!AI$60,'Expenses (Assum. &amp; Calc.)'!$G27&lt;='Shortcut Lookup 2'!AI$60),INDEX('Expenses (Assum. &amp; Calc.)'!$J$23:$J$37,ROWS($C$23:$C27),1),0))))))))</f>
        <v>1010</v>
      </c>
      <c r="AS27" s="472">
        <f>HLOOKUP('Shortcut Lookup 2'!AJ$59,'Expenses (Assum. &amp; Calc.)'!$P$22:$T$37,ROWS($C$23:$C27)+1,0)*IF(AND('Expenses (Assum. &amp; Calc.)'!$I27="One time",'Expenses (Assum. &amp; Calc.)'!$G27='Shortcut Lookup 2'!AJ$60),INDEX('Expenses (Assum. &amp; Calc.)'!$J$23:$J$37,ROWS($C$23:$C27),1),IF(AND('Expenses (Assum. &amp; Calc.)'!$I27="Daily",'Expenses (Assum. &amp; Calc.)'!$H27&gt;='Shortcut Lookup 2'!AJ$60,'Expenses (Assum. &amp; Calc.)'!$G27&lt;='Shortcut Lookup 2'!AJ$60),INDEX('Expenses (Assum. &amp; Calc.)'!$J$23:$J$37,ROWS($C$23:$C27),1)*AS$22,IF(AND('Expenses (Assum. &amp; Calc.)'!$I27="Weekly",'Expenses (Assum. &amp; Calc.)'!$H27&gt;='Shortcut Lookup 2'!AJ$60,'Expenses (Assum. &amp; Calc.)'!$G27&lt;='Shortcut Lookup 2'!AJ$60),INDEX('Expenses (Assum. &amp; Calc.)'!$J$23:$J$37,ROWS($C$23:$C27),1)*4,IF(AND('Expenses (Assum. &amp; Calc.)'!$I27="Bi-Weekly",'Expenses (Assum. &amp; Calc.)'!$H27&gt;='Shortcut Lookup 2'!AJ$60,'Expenses (Assum. &amp; Calc.)'!$G27&lt;='Shortcut Lookup 2'!AJ$60),INDEX('Expenses (Assum. &amp; Calc.)'!$J$23:$J$37,ROWS($C$23:$C27),1)*2,IF(AND('Expenses (Assum. &amp; Calc.)'!$I27="Monthly",'Expenses (Assum. &amp; Calc.)'!$H27&gt;='Shortcut Lookup 2'!AJ$60,'Expenses (Assum. &amp; Calc.)'!$G27&lt;='Shortcut Lookup 2'!AJ$60),INDEX('Expenses (Assum. &amp; Calc.)'!$J$23:$J$37,ROWS($C$23:$C27),1),IF(AND('Expenses (Assum. &amp; Calc.)'!$I27="Quarterly",IFERROR(MOD(MONTH('Expenses (Assum. &amp; Calc.)'!$G27),3),0)=MOD(MONTH('Shortcut Lookup 2'!AJ$60),3),'Expenses (Assum. &amp; Calc.)'!$H27&gt;='Shortcut Lookup 2'!AJ$60,'Expenses (Assum. &amp; Calc.)'!$G27&lt;='Shortcut Lookup 2'!AJ$60),INDEX('Expenses (Assum. &amp; Calc.)'!$J$23:$J$37,ROWS($C$23:$C27),1),IF(AND('Expenses (Assum. &amp; Calc.)'!$I27="Semi-Annually",IFERROR(MOD(MONTH('Expenses (Assum. &amp; Calc.)'!$G27),6),0)=MOD(MONTH('Shortcut Lookup 2'!AJ$60),6),'Expenses (Assum. &amp; Calc.)'!$H27&gt;='Shortcut Lookup 2'!AJ$60,'Expenses (Assum. &amp; Calc.)'!$G27&lt;='Shortcut Lookup 2'!AJ$60),INDEX('Expenses (Assum. &amp; Calc.)'!$J$23:$J$37,ROWS($C$23:$C27),1),IF(AND('Expenses (Assum. &amp; Calc.)'!$I27="Yearly",IFERROR(MOD(MONTH('Expenses (Assum. &amp; Calc.)'!$G27),12),0)=MOD(MONTH('Shortcut Lookup 2'!AJ$60),12),'Expenses (Assum. &amp; Calc.)'!$H27&gt;='Shortcut Lookup 2'!AJ$60,'Expenses (Assum. &amp; Calc.)'!$G27&lt;='Shortcut Lookup 2'!AJ$60),INDEX('Expenses (Assum. &amp; Calc.)'!$J$23:$J$37,ROWS($C$23:$C27),1),0))))))))</f>
        <v>1020.1</v>
      </c>
      <c r="AT27" s="472">
        <f>HLOOKUP('Shortcut Lookup 2'!AK$59,'Expenses (Assum. &amp; Calc.)'!$P$22:$T$37,ROWS($C$23:$C27)+1,0)*IF(AND('Expenses (Assum. &amp; Calc.)'!$I27="One time",'Expenses (Assum. &amp; Calc.)'!$G27='Shortcut Lookup 2'!AK$60),INDEX('Expenses (Assum. &amp; Calc.)'!$J$23:$J$37,ROWS($C$23:$C27),1),IF(AND('Expenses (Assum. &amp; Calc.)'!$I27="Daily",'Expenses (Assum. &amp; Calc.)'!$H27&gt;='Shortcut Lookup 2'!AK$60,'Expenses (Assum. &amp; Calc.)'!$G27&lt;='Shortcut Lookup 2'!AK$60),INDEX('Expenses (Assum. &amp; Calc.)'!$J$23:$J$37,ROWS($C$23:$C27),1)*AT$22,IF(AND('Expenses (Assum. &amp; Calc.)'!$I27="Weekly",'Expenses (Assum. &amp; Calc.)'!$H27&gt;='Shortcut Lookup 2'!AK$60,'Expenses (Assum. &amp; Calc.)'!$G27&lt;='Shortcut Lookup 2'!AK$60),INDEX('Expenses (Assum. &amp; Calc.)'!$J$23:$J$37,ROWS($C$23:$C27),1)*4,IF(AND('Expenses (Assum. &amp; Calc.)'!$I27="Bi-Weekly",'Expenses (Assum. &amp; Calc.)'!$H27&gt;='Shortcut Lookup 2'!AK$60,'Expenses (Assum. &amp; Calc.)'!$G27&lt;='Shortcut Lookup 2'!AK$60),INDEX('Expenses (Assum. &amp; Calc.)'!$J$23:$J$37,ROWS($C$23:$C27),1)*2,IF(AND('Expenses (Assum. &amp; Calc.)'!$I27="Monthly",'Expenses (Assum. &amp; Calc.)'!$H27&gt;='Shortcut Lookup 2'!AK$60,'Expenses (Assum. &amp; Calc.)'!$G27&lt;='Shortcut Lookup 2'!AK$60),INDEX('Expenses (Assum. &amp; Calc.)'!$J$23:$J$37,ROWS($C$23:$C27),1),IF(AND('Expenses (Assum. &amp; Calc.)'!$I27="Quarterly",IFERROR(MOD(MONTH('Expenses (Assum. &amp; Calc.)'!$G27),3),0)=MOD(MONTH('Shortcut Lookup 2'!AK$60),3),'Expenses (Assum. &amp; Calc.)'!$H27&gt;='Shortcut Lookup 2'!AK$60,'Expenses (Assum. &amp; Calc.)'!$G27&lt;='Shortcut Lookup 2'!AK$60),INDEX('Expenses (Assum. &amp; Calc.)'!$J$23:$J$37,ROWS($C$23:$C27),1),IF(AND('Expenses (Assum. &amp; Calc.)'!$I27="Semi-Annually",IFERROR(MOD(MONTH('Expenses (Assum. &amp; Calc.)'!$G27),6),0)=MOD(MONTH('Shortcut Lookup 2'!AK$60),6),'Expenses (Assum. &amp; Calc.)'!$H27&gt;='Shortcut Lookup 2'!AK$60,'Expenses (Assum. &amp; Calc.)'!$G27&lt;='Shortcut Lookup 2'!AK$60),INDEX('Expenses (Assum. &amp; Calc.)'!$J$23:$J$37,ROWS($C$23:$C27),1),IF(AND('Expenses (Assum. &amp; Calc.)'!$I27="Yearly",IFERROR(MOD(MONTH('Expenses (Assum. &amp; Calc.)'!$G27),12),0)=MOD(MONTH('Shortcut Lookup 2'!AK$60),12),'Expenses (Assum. &amp; Calc.)'!$H27&gt;='Shortcut Lookup 2'!AK$60,'Expenses (Assum. &amp; Calc.)'!$G27&lt;='Shortcut Lookup 2'!AK$60),INDEX('Expenses (Assum. &amp; Calc.)'!$J$23:$J$37,ROWS($C$23:$C27),1),0))))))))</f>
        <v>1020.1</v>
      </c>
      <c r="AU27" s="472">
        <f>HLOOKUP('Shortcut Lookup 2'!AL$59,'Expenses (Assum. &amp; Calc.)'!$P$22:$T$37,ROWS($C$23:$C27)+1,0)*IF(AND('Expenses (Assum. &amp; Calc.)'!$I27="One time",'Expenses (Assum. &amp; Calc.)'!$G27='Shortcut Lookup 2'!AL$60),INDEX('Expenses (Assum. &amp; Calc.)'!$J$23:$J$37,ROWS($C$23:$C27),1),IF(AND('Expenses (Assum. &amp; Calc.)'!$I27="Daily",'Expenses (Assum. &amp; Calc.)'!$H27&gt;='Shortcut Lookup 2'!AL$60,'Expenses (Assum. &amp; Calc.)'!$G27&lt;='Shortcut Lookup 2'!AL$60),INDEX('Expenses (Assum. &amp; Calc.)'!$J$23:$J$37,ROWS($C$23:$C27),1)*AU$22,IF(AND('Expenses (Assum. &amp; Calc.)'!$I27="Weekly",'Expenses (Assum. &amp; Calc.)'!$H27&gt;='Shortcut Lookup 2'!AL$60,'Expenses (Assum. &amp; Calc.)'!$G27&lt;='Shortcut Lookup 2'!AL$60),INDEX('Expenses (Assum. &amp; Calc.)'!$J$23:$J$37,ROWS($C$23:$C27),1)*4,IF(AND('Expenses (Assum. &amp; Calc.)'!$I27="Bi-Weekly",'Expenses (Assum. &amp; Calc.)'!$H27&gt;='Shortcut Lookup 2'!AL$60,'Expenses (Assum. &amp; Calc.)'!$G27&lt;='Shortcut Lookup 2'!AL$60),INDEX('Expenses (Assum. &amp; Calc.)'!$J$23:$J$37,ROWS($C$23:$C27),1)*2,IF(AND('Expenses (Assum. &amp; Calc.)'!$I27="Monthly",'Expenses (Assum. &amp; Calc.)'!$H27&gt;='Shortcut Lookup 2'!AL$60,'Expenses (Assum. &amp; Calc.)'!$G27&lt;='Shortcut Lookup 2'!AL$60),INDEX('Expenses (Assum. &amp; Calc.)'!$J$23:$J$37,ROWS($C$23:$C27),1),IF(AND('Expenses (Assum. &amp; Calc.)'!$I27="Quarterly",IFERROR(MOD(MONTH('Expenses (Assum. &amp; Calc.)'!$G27),3),0)=MOD(MONTH('Shortcut Lookup 2'!AL$60),3),'Expenses (Assum. &amp; Calc.)'!$H27&gt;='Shortcut Lookup 2'!AL$60,'Expenses (Assum. &amp; Calc.)'!$G27&lt;='Shortcut Lookup 2'!AL$60),INDEX('Expenses (Assum. &amp; Calc.)'!$J$23:$J$37,ROWS($C$23:$C27),1),IF(AND('Expenses (Assum. &amp; Calc.)'!$I27="Semi-Annually",IFERROR(MOD(MONTH('Expenses (Assum. &amp; Calc.)'!$G27),6),0)=MOD(MONTH('Shortcut Lookup 2'!AL$60),6),'Expenses (Assum. &amp; Calc.)'!$H27&gt;='Shortcut Lookup 2'!AL$60,'Expenses (Assum. &amp; Calc.)'!$G27&lt;='Shortcut Lookup 2'!AL$60),INDEX('Expenses (Assum. &amp; Calc.)'!$J$23:$J$37,ROWS($C$23:$C27),1),IF(AND('Expenses (Assum. &amp; Calc.)'!$I27="Yearly",IFERROR(MOD(MONTH('Expenses (Assum. &amp; Calc.)'!$G27),12),0)=MOD(MONTH('Shortcut Lookup 2'!AL$60),12),'Expenses (Assum. &amp; Calc.)'!$H27&gt;='Shortcut Lookup 2'!AL$60,'Expenses (Assum. &amp; Calc.)'!$G27&lt;='Shortcut Lookup 2'!AL$60),INDEX('Expenses (Assum. &amp; Calc.)'!$J$23:$J$37,ROWS($C$23:$C27),1),0))))))))</f>
        <v>1020.1</v>
      </c>
      <c r="AV27" s="472">
        <f>HLOOKUP('Shortcut Lookup 2'!AM$59,'Expenses (Assum. &amp; Calc.)'!$P$22:$T$37,ROWS($C$23:$C27)+1,0)*IF(AND('Expenses (Assum. &amp; Calc.)'!$I27="One time",'Expenses (Assum. &amp; Calc.)'!$G27='Shortcut Lookup 2'!AM$60),INDEX('Expenses (Assum. &amp; Calc.)'!$J$23:$J$37,ROWS($C$23:$C27),1),IF(AND('Expenses (Assum. &amp; Calc.)'!$I27="Daily",'Expenses (Assum. &amp; Calc.)'!$H27&gt;='Shortcut Lookup 2'!AM$60,'Expenses (Assum. &amp; Calc.)'!$G27&lt;='Shortcut Lookup 2'!AM$60),INDEX('Expenses (Assum. &amp; Calc.)'!$J$23:$J$37,ROWS($C$23:$C27),1)*AV$22,IF(AND('Expenses (Assum. &amp; Calc.)'!$I27="Weekly",'Expenses (Assum. &amp; Calc.)'!$H27&gt;='Shortcut Lookup 2'!AM$60,'Expenses (Assum. &amp; Calc.)'!$G27&lt;='Shortcut Lookup 2'!AM$60),INDEX('Expenses (Assum. &amp; Calc.)'!$J$23:$J$37,ROWS($C$23:$C27),1)*4,IF(AND('Expenses (Assum. &amp; Calc.)'!$I27="Bi-Weekly",'Expenses (Assum. &amp; Calc.)'!$H27&gt;='Shortcut Lookup 2'!AM$60,'Expenses (Assum. &amp; Calc.)'!$G27&lt;='Shortcut Lookup 2'!AM$60),INDEX('Expenses (Assum. &amp; Calc.)'!$J$23:$J$37,ROWS($C$23:$C27),1)*2,IF(AND('Expenses (Assum. &amp; Calc.)'!$I27="Monthly",'Expenses (Assum. &amp; Calc.)'!$H27&gt;='Shortcut Lookup 2'!AM$60,'Expenses (Assum. &amp; Calc.)'!$G27&lt;='Shortcut Lookup 2'!AM$60),INDEX('Expenses (Assum. &amp; Calc.)'!$J$23:$J$37,ROWS($C$23:$C27),1),IF(AND('Expenses (Assum. &amp; Calc.)'!$I27="Quarterly",IFERROR(MOD(MONTH('Expenses (Assum. &amp; Calc.)'!$G27),3),0)=MOD(MONTH('Shortcut Lookup 2'!AM$60),3),'Expenses (Assum. &amp; Calc.)'!$H27&gt;='Shortcut Lookup 2'!AM$60,'Expenses (Assum. &amp; Calc.)'!$G27&lt;='Shortcut Lookup 2'!AM$60),INDEX('Expenses (Assum. &amp; Calc.)'!$J$23:$J$37,ROWS($C$23:$C27),1),IF(AND('Expenses (Assum. &amp; Calc.)'!$I27="Semi-Annually",IFERROR(MOD(MONTH('Expenses (Assum. &amp; Calc.)'!$G27),6),0)=MOD(MONTH('Shortcut Lookup 2'!AM$60),6),'Expenses (Assum. &amp; Calc.)'!$H27&gt;='Shortcut Lookup 2'!AM$60,'Expenses (Assum. &amp; Calc.)'!$G27&lt;='Shortcut Lookup 2'!AM$60),INDEX('Expenses (Assum. &amp; Calc.)'!$J$23:$J$37,ROWS($C$23:$C27),1),IF(AND('Expenses (Assum. &amp; Calc.)'!$I27="Yearly",IFERROR(MOD(MONTH('Expenses (Assum. &amp; Calc.)'!$G27),12),0)=MOD(MONTH('Shortcut Lookup 2'!AM$60),12),'Expenses (Assum. &amp; Calc.)'!$H27&gt;='Shortcut Lookup 2'!AM$60,'Expenses (Assum. &amp; Calc.)'!$G27&lt;='Shortcut Lookup 2'!AM$60),INDEX('Expenses (Assum. &amp; Calc.)'!$J$23:$J$37,ROWS($C$23:$C27),1),0))))))))</f>
        <v>1020.1</v>
      </c>
      <c r="AW27" s="472">
        <f>HLOOKUP('Shortcut Lookup 2'!AN$59,'Expenses (Assum. &amp; Calc.)'!$P$22:$T$37,ROWS($C$23:$C27)+1,0)*IF(AND('Expenses (Assum. &amp; Calc.)'!$I27="One time",'Expenses (Assum. &amp; Calc.)'!$G27='Shortcut Lookup 2'!AN$60),INDEX('Expenses (Assum. &amp; Calc.)'!$J$23:$J$37,ROWS($C$23:$C27),1),IF(AND('Expenses (Assum. &amp; Calc.)'!$I27="Daily",'Expenses (Assum. &amp; Calc.)'!$H27&gt;='Shortcut Lookup 2'!AN$60,'Expenses (Assum. &amp; Calc.)'!$G27&lt;='Shortcut Lookup 2'!AN$60),INDEX('Expenses (Assum. &amp; Calc.)'!$J$23:$J$37,ROWS($C$23:$C27),1)*AW$22,IF(AND('Expenses (Assum. &amp; Calc.)'!$I27="Weekly",'Expenses (Assum. &amp; Calc.)'!$H27&gt;='Shortcut Lookup 2'!AN$60,'Expenses (Assum. &amp; Calc.)'!$G27&lt;='Shortcut Lookup 2'!AN$60),INDEX('Expenses (Assum. &amp; Calc.)'!$J$23:$J$37,ROWS($C$23:$C27),1)*4,IF(AND('Expenses (Assum. &amp; Calc.)'!$I27="Bi-Weekly",'Expenses (Assum. &amp; Calc.)'!$H27&gt;='Shortcut Lookup 2'!AN$60,'Expenses (Assum. &amp; Calc.)'!$G27&lt;='Shortcut Lookup 2'!AN$60),INDEX('Expenses (Assum. &amp; Calc.)'!$J$23:$J$37,ROWS($C$23:$C27),1)*2,IF(AND('Expenses (Assum. &amp; Calc.)'!$I27="Monthly",'Expenses (Assum. &amp; Calc.)'!$H27&gt;='Shortcut Lookup 2'!AN$60,'Expenses (Assum. &amp; Calc.)'!$G27&lt;='Shortcut Lookup 2'!AN$60),INDEX('Expenses (Assum. &amp; Calc.)'!$J$23:$J$37,ROWS($C$23:$C27),1),IF(AND('Expenses (Assum. &amp; Calc.)'!$I27="Quarterly",IFERROR(MOD(MONTH('Expenses (Assum. &amp; Calc.)'!$G27),3),0)=MOD(MONTH('Shortcut Lookup 2'!AN$60),3),'Expenses (Assum. &amp; Calc.)'!$H27&gt;='Shortcut Lookup 2'!AN$60,'Expenses (Assum. &amp; Calc.)'!$G27&lt;='Shortcut Lookup 2'!AN$60),INDEX('Expenses (Assum. &amp; Calc.)'!$J$23:$J$37,ROWS($C$23:$C27),1),IF(AND('Expenses (Assum. &amp; Calc.)'!$I27="Semi-Annually",IFERROR(MOD(MONTH('Expenses (Assum. &amp; Calc.)'!$G27),6),0)=MOD(MONTH('Shortcut Lookup 2'!AN$60),6),'Expenses (Assum. &amp; Calc.)'!$H27&gt;='Shortcut Lookup 2'!AN$60,'Expenses (Assum. &amp; Calc.)'!$G27&lt;='Shortcut Lookup 2'!AN$60),INDEX('Expenses (Assum. &amp; Calc.)'!$J$23:$J$37,ROWS($C$23:$C27),1),IF(AND('Expenses (Assum. &amp; Calc.)'!$I27="Yearly",IFERROR(MOD(MONTH('Expenses (Assum. &amp; Calc.)'!$G27),12),0)=MOD(MONTH('Shortcut Lookup 2'!AN$60),12),'Expenses (Assum. &amp; Calc.)'!$H27&gt;='Shortcut Lookup 2'!AN$60,'Expenses (Assum. &amp; Calc.)'!$G27&lt;='Shortcut Lookup 2'!AN$60),INDEX('Expenses (Assum. &amp; Calc.)'!$J$23:$J$37,ROWS($C$23:$C27),1),0))))))))</f>
        <v>1020.1</v>
      </c>
      <c r="AX27" s="472">
        <f>HLOOKUP('Shortcut Lookup 2'!AO$59,'Expenses (Assum. &amp; Calc.)'!$P$22:$T$37,ROWS($C$23:$C27)+1,0)*IF(AND('Expenses (Assum. &amp; Calc.)'!$I27="One time",'Expenses (Assum. &amp; Calc.)'!$G27='Shortcut Lookup 2'!AO$60),INDEX('Expenses (Assum. &amp; Calc.)'!$J$23:$J$37,ROWS($C$23:$C27),1),IF(AND('Expenses (Assum. &amp; Calc.)'!$I27="Daily",'Expenses (Assum. &amp; Calc.)'!$H27&gt;='Shortcut Lookup 2'!AO$60,'Expenses (Assum. &amp; Calc.)'!$G27&lt;='Shortcut Lookup 2'!AO$60),INDEX('Expenses (Assum. &amp; Calc.)'!$J$23:$J$37,ROWS($C$23:$C27),1)*AX$22,IF(AND('Expenses (Assum. &amp; Calc.)'!$I27="Weekly",'Expenses (Assum. &amp; Calc.)'!$H27&gt;='Shortcut Lookup 2'!AO$60,'Expenses (Assum. &amp; Calc.)'!$G27&lt;='Shortcut Lookup 2'!AO$60),INDEX('Expenses (Assum. &amp; Calc.)'!$J$23:$J$37,ROWS($C$23:$C27),1)*4,IF(AND('Expenses (Assum. &amp; Calc.)'!$I27="Bi-Weekly",'Expenses (Assum. &amp; Calc.)'!$H27&gt;='Shortcut Lookup 2'!AO$60,'Expenses (Assum. &amp; Calc.)'!$G27&lt;='Shortcut Lookup 2'!AO$60),INDEX('Expenses (Assum. &amp; Calc.)'!$J$23:$J$37,ROWS($C$23:$C27),1)*2,IF(AND('Expenses (Assum. &amp; Calc.)'!$I27="Monthly",'Expenses (Assum. &amp; Calc.)'!$H27&gt;='Shortcut Lookup 2'!AO$60,'Expenses (Assum. &amp; Calc.)'!$G27&lt;='Shortcut Lookup 2'!AO$60),INDEX('Expenses (Assum. &amp; Calc.)'!$J$23:$J$37,ROWS($C$23:$C27),1),IF(AND('Expenses (Assum. &amp; Calc.)'!$I27="Quarterly",IFERROR(MOD(MONTH('Expenses (Assum. &amp; Calc.)'!$G27),3),0)=MOD(MONTH('Shortcut Lookup 2'!AO$60),3),'Expenses (Assum. &amp; Calc.)'!$H27&gt;='Shortcut Lookup 2'!AO$60,'Expenses (Assum. &amp; Calc.)'!$G27&lt;='Shortcut Lookup 2'!AO$60),INDEX('Expenses (Assum. &amp; Calc.)'!$J$23:$J$37,ROWS($C$23:$C27),1),IF(AND('Expenses (Assum. &amp; Calc.)'!$I27="Semi-Annually",IFERROR(MOD(MONTH('Expenses (Assum. &amp; Calc.)'!$G27),6),0)=MOD(MONTH('Shortcut Lookup 2'!AO$60),6),'Expenses (Assum. &amp; Calc.)'!$H27&gt;='Shortcut Lookup 2'!AO$60,'Expenses (Assum. &amp; Calc.)'!$G27&lt;='Shortcut Lookup 2'!AO$60),INDEX('Expenses (Assum. &amp; Calc.)'!$J$23:$J$37,ROWS($C$23:$C27),1),IF(AND('Expenses (Assum. &amp; Calc.)'!$I27="Yearly",IFERROR(MOD(MONTH('Expenses (Assum. &amp; Calc.)'!$G27),12),0)=MOD(MONTH('Shortcut Lookup 2'!AO$60),12),'Expenses (Assum. &amp; Calc.)'!$H27&gt;='Shortcut Lookup 2'!AO$60,'Expenses (Assum. &amp; Calc.)'!$G27&lt;='Shortcut Lookup 2'!AO$60),INDEX('Expenses (Assum. &amp; Calc.)'!$J$23:$J$37,ROWS($C$23:$C27),1),0))))))))</f>
        <v>1020.1</v>
      </c>
      <c r="AY27" s="472">
        <f>HLOOKUP('Shortcut Lookup 2'!AP$59,'Expenses (Assum. &amp; Calc.)'!$P$22:$T$37,ROWS($C$23:$C27)+1,0)*IF(AND('Expenses (Assum. &amp; Calc.)'!$I27="One time",'Expenses (Assum. &amp; Calc.)'!$G27='Shortcut Lookup 2'!AP$60),INDEX('Expenses (Assum. &amp; Calc.)'!$J$23:$J$37,ROWS($C$23:$C27),1),IF(AND('Expenses (Assum. &amp; Calc.)'!$I27="Daily",'Expenses (Assum. &amp; Calc.)'!$H27&gt;='Shortcut Lookup 2'!AP$60,'Expenses (Assum. &amp; Calc.)'!$G27&lt;='Shortcut Lookup 2'!AP$60),INDEX('Expenses (Assum. &amp; Calc.)'!$J$23:$J$37,ROWS($C$23:$C27),1)*AY$22,IF(AND('Expenses (Assum. &amp; Calc.)'!$I27="Weekly",'Expenses (Assum. &amp; Calc.)'!$H27&gt;='Shortcut Lookup 2'!AP$60,'Expenses (Assum. &amp; Calc.)'!$G27&lt;='Shortcut Lookup 2'!AP$60),INDEX('Expenses (Assum. &amp; Calc.)'!$J$23:$J$37,ROWS($C$23:$C27),1)*4,IF(AND('Expenses (Assum. &amp; Calc.)'!$I27="Bi-Weekly",'Expenses (Assum. &amp; Calc.)'!$H27&gt;='Shortcut Lookup 2'!AP$60,'Expenses (Assum. &amp; Calc.)'!$G27&lt;='Shortcut Lookup 2'!AP$60),INDEX('Expenses (Assum. &amp; Calc.)'!$J$23:$J$37,ROWS($C$23:$C27),1)*2,IF(AND('Expenses (Assum. &amp; Calc.)'!$I27="Monthly",'Expenses (Assum. &amp; Calc.)'!$H27&gt;='Shortcut Lookup 2'!AP$60,'Expenses (Assum. &amp; Calc.)'!$G27&lt;='Shortcut Lookup 2'!AP$60),INDEX('Expenses (Assum. &amp; Calc.)'!$J$23:$J$37,ROWS($C$23:$C27),1),IF(AND('Expenses (Assum. &amp; Calc.)'!$I27="Quarterly",IFERROR(MOD(MONTH('Expenses (Assum. &amp; Calc.)'!$G27),3),0)=MOD(MONTH('Shortcut Lookup 2'!AP$60),3),'Expenses (Assum. &amp; Calc.)'!$H27&gt;='Shortcut Lookup 2'!AP$60,'Expenses (Assum. &amp; Calc.)'!$G27&lt;='Shortcut Lookup 2'!AP$60),INDEX('Expenses (Assum. &amp; Calc.)'!$J$23:$J$37,ROWS($C$23:$C27),1),IF(AND('Expenses (Assum. &amp; Calc.)'!$I27="Semi-Annually",IFERROR(MOD(MONTH('Expenses (Assum. &amp; Calc.)'!$G27),6),0)=MOD(MONTH('Shortcut Lookup 2'!AP$60),6),'Expenses (Assum. &amp; Calc.)'!$H27&gt;='Shortcut Lookup 2'!AP$60,'Expenses (Assum. &amp; Calc.)'!$G27&lt;='Shortcut Lookup 2'!AP$60),INDEX('Expenses (Assum. &amp; Calc.)'!$J$23:$J$37,ROWS($C$23:$C27),1),IF(AND('Expenses (Assum. &amp; Calc.)'!$I27="Yearly",IFERROR(MOD(MONTH('Expenses (Assum. &amp; Calc.)'!$G27),12),0)=MOD(MONTH('Shortcut Lookup 2'!AP$60),12),'Expenses (Assum. &amp; Calc.)'!$H27&gt;='Shortcut Lookup 2'!AP$60,'Expenses (Assum. &amp; Calc.)'!$G27&lt;='Shortcut Lookup 2'!AP$60),INDEX('Expenses (Assum. &amp; Calc.)'!$J$23:$J$37,ROWS($C$23:$C27),1),0))))))))</f>
        <v>1020.1</v>
      </c>
      <c r="AZ27" s="472">
        <f>HLOOKUP('Shortcut Lookup 2'!AQ$59,'Expenses (Assum. &amp; Calc.)'!$P$22:$T$37,ROWS($C$23:$C27)+1,0)*IF(AND('Expenses (Assum. &amp; Calc.)'!$I27="One time",'Expenses (Assum. &amp; Calc.)'!$G27='Shortcut Lookup 2'!AQ$60),INDEX('Expenses (Assum. &amp; Calc.)'!$J$23:$J$37,ROWS($C$23:$C27),1),IF(AND('Expenses (Assum. &amp; Calc.)'!$I27="Daily",'Expenses (Assum. &amp; Calc.)'!$H27&gt;='Shortcut Lookup 2'!AQ$60,'Expenses (Assum. &amp; Calc.)'!$G27&lt;='Shortcut Lookup 2'!AQ$60),INDEX('Expenses (Assum. &amp; Calc.)'!$J$23:$J$37,ROWS($C$23:$C27),1)*AZ$22,IF(AND('Expenses (Assum. &amp; Calc.)'!$I27="Weekly",'Expenses (Assum. &amp; Calc.)'!$H27&gt;='Shortcut Lookup 2'!AQ$60,'Expenses (Assum. &amp; Calc.)'!$G27&lt;='Shortcut Lookup 2'!AQ$60),INDEX('Expenses (Assum. &amp; Calc.)'!$J$23:$J$37,ROWS($C$23:$C27),1)*4,IF(AND('Expenses (Assum. &amp; Calc.)'!$I27="Bi-Weekly",'Expenses (Assum. &amp; Calc.)'!$H27&gt;='Shortcut Lookup 2'!AQ$60,'Expenses (Assum. &amp; Calc.)'!$G27&lt;='Shortcut Lookup 2'!AQ$60),INDEX('Expenses (Assum. &amp; Calc.)'!$J$23:$J$37,ROWS($C$23:$C27),1)*2,IF(AND('Expenses (Assum. &amp; Calc.)'!$I27="Monthly",'Expenses (Assum. &amp; Calc.)'!$H27&gt;='Shortcut Lookup 2'!AQ$60,'Expenses (Assum. &amp; Calc.)'!$G27&lt;='Shortcut Lookup 2'!AQ$60),INDEX('Expenses (Assum. &amp; Calc.)'!$J$23:$J$37,ROWS($C$23:$C27),1),IF(AND('Expenses (Assum. &amp; Calc.)'!$I27="Quarterly",IFERROR(MOD(MONTH('Expenses (Assum. &amp; Calc.)'!$G27),3),0)=MOD(MONTH('Shortcut Lookup 2'!AQ$60),3),'Expenses (Assum. &amp; Calc.)'!$H27&gt;='Shortcut Lookup 2'!AQ$60,'Expenses (Assum. &amp; Calc.)'!$G27&lt;='Shortcut Lookup 2'!AQ$60),INDEX('Expenses (Assum. &amp; Calc.)'!$J$23:$J$37,ROWS($C$23:$C27),1),IF(AND('Expenses (Assum. &amp; Calc.)'!$I27="Semi-Annually",IFERROR(MOD(MONTH('Expenses (Assum. &amp; Calc.)'!$G27),6),0)=MOD(MONTH('Shortcut Lookup 2'!AQ$60),6),'Expenses (Assum. &amp; Calc.)'!$H27&gt;='Shortcut Lookup 2'!AQ$60,'Expenses (Assum. &amp; Calc.)'!$G27&lt;='Shortcut Lookup 2'!AQ$60),INDEX('Expenses (Assum. &amp; Calc.)'!$J$23:$J$37,ROWS($C$23:$C27),1),IF(AND('Expenses (Assum. &amp; Calc.)'!$I27="Yearly",IFERROR(MOD(MONTH('Expenses (Assum. &amp; Calc.)'!$G27),12),0)=MOD(MONTH('Shortcut Lookup 2'!AQ$60),12),'Expenses (Assum. &amp; Calc.)'!$H27&gt;='Shortcut Lookup 2'!AQ$60,'Expenses (Assum. &amp; Calc.)'!$G27&lt;='Shortcut Lookup 2'!AQ$60),INDEX('Expenses (Assum. &amp; Calc.)'!$J$23:$J$37,ROWS($C$23:$C27),1),0))))))))</f>
        <v>1020.1</v>
      </c>
      <c r="BA27" s="472">
        <f>HLOOKUP('Shortcut Lookup 2'!AR$59,'Expenses (Assum. &amp; Calc.)'!$P$22:$T$37,ROWS($C$23:$C27)+1,0)*IF(AND('Expenses (Assum. &amp; Calc.)'!$I27="One time",'Expenses (Assum. &amp; Calc.)'!$G27='Shortcut Lookup 2'!AR$60),INDEX('Expenses (Assum. &amp; Calc.)'!$J$23:$J$37,ROWS($C$23:$C27),1),IF(AND('Expenses (Assum. &amp; Calc.)'!$I27="Daily",'Expenses (Assum. &amp; Calc.)'!$H27&gt;='Shortcut Lookup 2'!AR$60,'Expenses (Assum. &amp; Calc.)'!$G27&lt;='Shortcut Lookup 2'!AR$60),INDEX('Expenses (Assum. &amp; Calc.)'!$J$23:$J$37,ROWS($C$23:$C27),1)*BA$22,IF(AND('Expenses (Assum. &amp; Calc.)'!$I27="Weekly",'Expenses (Assum. &amp; Calc.)'!$H27&gt;='Shortcut Lookup 2'!AR$60,'Expenses (Assum. &amp; Calc.)'!$G27&lt;='Shortcut Lookup 2'!AR$60),INDEX('Expenses (Assum. &amp; Calc.)'!$J$23:$J$37,ROWS($C$23:$C27),1)*4,IF(AND('Expenses (Assum. &amp; Calc.)'!$I27="Bi-Weekly",'Expenses (Assum. &amp; Calc.)'!$H27&gt;='Shortcut Lookup 2'!AR$60,'Expenses (Assum. &amp; Calc.)'!$G27&lt;='Shortcut Lookup 2'!AR$60),INDEX('Expenses (Assum. &amp; Calc.)'!$J$23:$J$37,ROWS($C$23:$C27),1)*2,IF(AND('Expenses (Assum. &amp; Calc.)'!$I27="Monthly",'Expenses (Assum. &amp; Calc.)'!$H27&gt;='Shortcut Lookup 2'!AR$60,'Expenses (Assum. &amp; Calc.)'!$G27&lt;='Shortcut Lookup 2'!AR$60),INDEX('Expenses (Assum. &amp; Calc.)'!$J$23:$J$37,ROWS($C$23:$C27),1),IF(AND('Expenses (Assum. &amp; Calc.)'!$I27="Quarterly",IFERROR(MOD(MONTH('Expenses (Assum. &amp; Calc.)'!$G27),3),0)=MOD(MONTH('Shortcut Lookup 2'!AR$60),3),'Expenses (Assum. &amp; Calc.)'!$H27&gt;='Shortcut Lookup 2'!AR$60,'Expenses (Assum. &amp; Calc.)'!$G27&lt;='Shortcut Lookup 2'!AR$60),INDEX('Expenses (Assum. &amp; Calc.)'!$J$23:$J$37,ROWS($C$23:$C27),1),IF(AND('Expenses (Assum. &amp; Calc.)'!$I27="Semi-Annually",IFERROR(MOD(MONTH('Expenses (Assum. &amp; Calc.)'!$G27),6),0)=MOD(MONTH('Shortcut Lookup 2'!AR$60),6),'Expenses (Assum. &amp; Calc.)'!$H27&gt;='Shortcut Lookup 2'!AR$60,'Expenses (Assum. &amp; Calc.)'!$G27&lt;='Shortcut Lookup 2'!AR$60),INDEX('Expenses (Assum. &amp; Calc.)'!$J$23:$J$37,ROWS($C$23:$C27),1),IF(AND('Expenses (Assum. &amp; Calc.)'!$I27="Yearly",IFERROR(MOD(MONTH('Expenses (Assum. &amp; Calc.)'!$G27),12),0)=MOD(MONTH('Shortcut Lookup 2'!AR$60),12),'Expenses (Assum. &amp; Calc.)'!$H27&gt;='Shortcut Lookup 2'!AR$60,'Expenses (Assum. &amp; Calc.)'!$G27&lt;='Shortcut Lookup 2'!AR$60),INDEX('Expenses (Assum. &amp; Calc.)'!$J$23:$J$37,ROWS($C$23:$C27),1),0))))))))</f>
        <v>1020.1</v>
      </c>
      <c r="BB27" s="472">
        <f>HLOOKUP('Shortcut Lookup 2'!AS$59,'Expenses (Assum. &amp; Calc.)'!$P$22:$T$37,ROWS($C$23:$C27)+1,0)*IF(AND('Expenses (Assum. &amp; Calc.)'!$I27="One time",'Expenses (Assum. &amp; Calc.)'!$G27='Shortcut Lookup 2'!AS$60),INDEX('Expenses (Assum. &amp; Calc.)'!$J$23:$J$37,ROWS($C$23:$C27),1),IF(AND('Expenses (Assum. &amp; Calc.)'!$I27="Daily",'Expenses (Assum. &amp; Calc.)'!$H27&gt;='Shortcut Lookup 2'!AS$60,'Expenses (Assum. &amp; Calc.)'!$G27&lt;='Shortcut Lookup 2'!AS$60),INDEX('Expenses (Assum. &amp; Calc.)'!$J$23:$J$37,ROWS($C$23:$C27),1)*BB$22,IF(AND('Expenses (Assum. &amp; Calc.)'!$I27="Weekly",'Expenses (Assum. &amp; Calc.)'!$H27&gt;='Shortcut Lookup 2'!AS$60,'Expenses (Assum. &amp; Calc.)'!$G27&lt;='Shortcut Lookup 2'!AS$60),INDEX('Expenses (Assum. &amp; Calc.)'!$J$23:$J$37,ROWS($C$23:$C27),1)*4,IF(AND('Expenses (Assum. &amp; Calc.)'!$I27="Bi-Weekly",'Expenses (Assum. &amp; Calc.)'!$H27&gt;='Shortcut Lookup 2'!AS$60,'Expenses (Assum. &amp; Calc.)'!$G27&lt;='Shortcut Lookup 2'!AS$60),INDEX('Expenses (Assum. &amp; Calc.)'!$J$23:$J$37,ROWS($C$23:$C27),1)*2,IF(AND('Expenses (Assum. &amp; Calc.)'!$I27="Monthly",'Expenses (Assum. &amp; Calc.)'!$H27&gt;='Shortcut Lookup 2'!AS$60,'Expenses (Assum. &amp; Calc.)'!$G27&lt;='Shortcut Lookup 2'!AS$60),INDEX('Expenses (Assum. &amp; Calc.)'!$J$23:$J$37,ROWS($C$23:$C27),1),IF(AND('Expenses (Assum. &amp; Calc.)'!$I27="Quarterly",IFERROR(MOD(MONTH('Expenses (Assum. &amp; Calc.)'!$G27),3),0)=MOD(MONTH('Shortcut Lookup 2'!AS$60),3),'Expenses (Assum. &amp; Calc.)'!$H27&gt;='Shortcut Lookup 2'!AS$60,'Expenses (Assum. &amp; Calc.)'!$G27&lt;='Shortcut Lookup 2'!AS$60),INDEX('Expenses (Assum. &amp; Calc.)'!$J$23:$J$37,ROWS($C$23:$C27),1),IF(AND('Expenses (Assum. &amp; Calc.)'!$I27="Semi-Annually",IFERROR(MOD(MONTH('Expenses (Assum. &amp; Calc.)'!$G27),6),0)=MOD(MONTH('Shortcut Lookup 2'!AS$60),6),'Expenses (Assum. &amp; Calc.)'!$H27&gt;='Shortcut Lookup 2'!AS$60,'Expenses (Assum. &amp; Calc.)'!$G27&lt;='Shortcut Lookup 2'!AS$60),INDEX('Expenses (Assum. &amp; Calc.)'!$J$23:$J$37,ROWS($C$23:$C27),1),IF(AND('Expenses (Assum. &amp; Calc.)'!$I27="Yearly",IFERROR(MOD(MONTH('Expenses (Assum. &amp; Calc.)'!$G27),12),0)=MOD(MONTH('Shortcut Lookup 2'!AS$60),12),'Expenses (Assum. &amp; Calc.)'!$H27&gt;='Shortcut Lookup 2'!AS$60,'Expenses (Assum. &amp; Calc.)'!$G27&lt;='Shortcut Lookup 2'!AS$60),INDEX('Expenses (Assum. &amp; Calc.)'!$J$23:$J$37,ROWS($C$23:$C27),1),0))))))))</f>
        <v>1020.1</v>
      </c>
      <c r="BC27" s="472">
        <f>HLOOKUP('Shortcut Lookup 2'!AT$59,'Expenses (Assum. &amp; Calc.)'!$P$22:$T$37,ROWS($C$23:$C27)+1,0)*IF(AND('Expenses (Assum. &amp; Calc.)'!$I27="One time",'Expenses (Assum. &amp; Calc.)'!$G27='Shortcut Lookup 2'!AT$60),INDEX('Expenses (Assum. &amp; Calc.)'!$J$23:$J$37,ROWS($C$23:$C27),1),IF(AND('Expenses (Assum. &amp; Calc.)'!$I27="Daily",'Expenses (Assum. &amp; Calc.)'!$H27&gt;='Shortcut Lookup 2'!AT$60,'Expenses (Assum. &amp; Calc.)'!$G27&lt;='Shortcut Lookup 2'!AT$60),INDEX('Expenses (Assum. &amp; Calc.)'!$J$23:$J$37,ROWS($C$23:$C27),1)*BC$22,IF(AND('Expenses (Assum. &amp; Calc.)'!$I27="Weekly",'Expenses (Assum. &amp; Calc.)'!$H27&gt;='Shortcut Lookup 2'!AT$60,'Expenses (Assum. &amp; Calc.)'!$G27&lt;='Shortcut Lookup 2'!AT$60),INDEX('Expenses (Assum. &amp; Calc.)'!$J$23:$J$37,ROWS($C$23:$C27),1)*4,IF(AND('Expenses (Assum. &amp; Calc.)'!$I27="Bi-Weekly",'Expenses (Assum. &amp; Calc.)'!$H27&gt;='Shortcut Lookup 2'!AT$60,'Expenses (Assum. &amp; Calc.)'!$G27&lt;='Shortcut Lookup 2'!AT$60),INDEX('Expenses (Assum. &amp; Calc.)'!$J$23:$J$37,ROWS($C$23:$C27),1)*2,IF(AND('Expenses (Assum. &amp; Calc.)'!$I27="Monthly",'Expenses (Assum. &amp; Calc.)'!$H27&gt;='Shortcut Lookup 2'!AT$60,'Expenses (Assum. &amp; Calc.)'!$G27&lt;='Shortcut Lookup 2'!AT$60),INDEX('Expenses (Assum. &amp; Calc.)'!$J$23:$J$37,ROWS($C$23:$C27),1),IF(AND('Expenses (Assum. &amp; Calc.)'!$I27="Quarterly",IFERROR(MOD(MONTH('Expenses (Assum. &amp; Calc.)'!$G27),3),0)=MOD(MONTH('Shortcut Lookup 2'!AT$60),3),'Expenses (Assum. &amp; Calc.)'!$H27&gt;='Shortcut Lookup 2'!AT$60,'Expenses (Assum. &amp; Calc.)'!$G27&lt;='Shortcut Lookup 2'!AT$60),INDEX('Expenses (Assum. &amp; Calc.)'!$J$23:$J$37,ROWS($C$23:$C27),1),IF(AND('Expenses (Assum. &amp; Calc.)'!$I27="Semi-Annually",IFERROR(MOD(MONTH('Expenses (Assum. &amp; Calc.)'!$G27),6),0)=MOD(MONTH('Shortcut Lookup 2'!AT$60),6),'Expenses (Assum. &amp; Calc.)'!$H27&gt;='Shortcut Lookup 2'!AT$60,'Expenses (Assum. &amp; Calc.)'!$G27&lt;='Shortcut Lookup 2'!AT$60),INDEX('Expenses (Assum. &amp; Calc.)'!$J$23:$J$37,ROWS($C$23:$C27),1),IF(AND('Expenses (Assum. &amp; Calc.)'!$I27="Yearly",IFERROR(MOD(MONTH('Expenses (Assum. &amp; Calc.)'!$G27),12),0)=MOD(MONTH('Shortcut Lookup 2'!AT$60),12),'Expenses (Assum. &amp; Calc.)'!$H27&gt;='Shortcut Lookup 2'!AT$60,'Expenses (Assum. &amp; Calc.)'!$G27&lt;='Shortcut Lookup 2'!AT$60),INDEX('Expenses (Assum. &amp; Calc.)'!$J$23:$J$37,ROWS($C$23:$C27),1),0))))))))</f>
        <v>1020.1</v>
      </c>
      <c r="BD27" s="472">
        <f>HLOOKUP('Shortcut Lookup 2'!AU$59,'Expenses (Assum. &amp; Calc.)'!$P$22:$T$37,ROWS($C$23:$C27)+1,0)*IF(AND('Expenses (Assum. &amp; Calc.)'!$I27="One time",'Expenses (Assum. &amp; Calc.)'!$G27='Shortcut Lookup 2'!AU$60),INDEX('Expenses (Assum. &amp; Calc.)'!$J$23:$J$37,ROWS($C$23:$C27),1),IF(AND('Expenses (Assum. &amp; Calc.)'!$I27="Daily",'Expenses (Assum. &amp; Calc.)'!$H27&gt;='Shortcut Lookup 2'!AU$60,'Expenses (Assum. &amp; Calc.)'!$G27&lt;='Shortcut Lookup 2'!AU$60),INDEX('Expenses (Assum. &amp; Calc.)'!$J$23:$J$37,ROWS($C$23:$C27),1)*BD$22,IF(AND('Expenses (Assum. &amp; Calc.)'!$I27="Weekly",'Expenses (Assum. &amp; Calc.)'!$H27&gt;='Shortcut Lookup 2'!AU$60,'Expenses (Assum. &amp; Calc.)'!$G27&lt;='Shortcut Lookup 2'!AU$60),INDEX('Expenses (Assum. &amp; Calc.)'!$J$23:$J$37,ROWS($C$23:$C27),1)*4,IF(AND('Expenses (Assum. &amp; Calc.)'!$I27="Bi-Weekly",'Expenses (Assum. &amp; Calc.)'!$H27&gt;='Shortcut Lookup 2'!AU$60,'Expenses (Assum. &amp; Calc.)'!$G27&lt;='Shortcut Lookup 2'!AU$60),INDEX('Expenses (Assum. &amp; Calc.)'!$J$23:$J$37,ROWS($C$23:$C27),1)*2,IF(AND('Expenses (Assum. &amp; Calc.)'!$I27="Monthly",'Expenses (Assum. &amp; Calc.)'!$H27&gt;='Shortcut Lookup 2'!AU$60,'Expenses (Assum. &amp; Calc.)'!$G27&lt;='Shortcut Lookup 2'!AU$60),INDEX('Expenses (Assum. &amp; Calc.)'!$J$23:$J$37,ROWS($C$23:$C27),1),IF(AND('Expenses (Assum. &amp; Calc.)'!$I27="Quarterly",IFERROR(MOD(MONTH('Expenses (Assum. &amp; Calc.)'!$G27),3),0)=MOD(MONTH('Shortcut Lookup 2'!AU$60),3),'Expenses (Assum. &amp; Calc.)'!$H27&gt;='Shortcut Lookup 2'!AU$60,'Expenses (Assum. &amp; Calc.)'!$G27&lt;='Shortcut Lookup 2'!AU$60),INDEX('Expenses (Assum. &amp; Calc.)'!$J$23:$J$37,ROWS($C$23:$C27),1),IF(AND('Expenses (Assum. &amp; Calc.)'!$I27="Semi-Annually",IFERROR(MOD(MONTH('Expenses (Assum. &amp; Calc.)'!$G27),6),0)=MOD(MONTH('Shortcut Lookup 2'!AU$60),6),'Expenses (Assum. &amp; Calc.)'!$H27&gt;='Shortcut Lookup 2'!AU$60,'Expenses (Assum. &amp; Calc.)'!$G27&lt;='Shortcut Lookup 2'!AU$60),INDEX('Expenses (Assum. &amp; Calc.)'!$J$23:$J$37,ROWS($C$23:$C27),1),IF(AND('Expenses (Assum. &amp; Calc.)'!$I27="Yearly",IFERROR(MOD(MONTH('Expenses (Assum. &amp; Calc.)'!$G27),12),0)=MOD(MONTH('Shortcut Lookup 2'!AU$60),12),'Expenses (Assum. &amp; Calc.)'!$H27&gt;='Shortcut Lookup 2'!AU$60,'Expenses (Assum. &amp; Calc.)'!$G27&lt;='Shortcut Lookup 2'!AU$60),INDEX('Expenses (Assum. &amp; Calc.)'!$J$23:$J$37,ROWS($C$23:$C27),1),0))))))))</f>
        <v>1020.1</v>
      </c>
      <c r="BE27" s="472">
        <f>HLOOKUP('Shortcut Lookup 2'!AV$59,'Expenses (Assum. &amp; Calc.)'!$P$22:$T$37,ROWS($C$23:$C27)+1,0)*IF(AND('Expenses (Assum. &amp; Calc.)'!$I27="One time",'Expenses (Assum. &amp; Calc.)'!$G27='Shortcut Lookup 2'!AV$60),INDEX('Expenses (Assum. &amp; Calc.)'!$J$23:$J$37,ROWS($C$23:$C27),1),IF(AND('Expenses (Assum. &amp; Calc.)'!$I27="Daily",'Expenses (Assum. &amp; Calc.)'!$H27&gt;='Shortcut Lookup 2'!AV$60,'Expenses (Assum. &amp; Calc.)'!$G27&lt;='Shortcut Lookup 2'!AV$60),INDEX('Expenses (Assum. &amp; Calc.)'!$J$23:$J$37,ROWS($C$23:$C27),1)*BE$22,IF(AND('Expenses (Assum. &amp; Calc.)'!$I27="Weekly",'Expenses (Assum. &amp; Calc.)'!$H27&gt;='Shortcut Lookup 2'!AV$60,'Expenses (Assum. &amp; Calc.)'!$G27&lt;='Shortcut Lookup 2'!AV$60),INDEX('Expenses (Assum. &amp; Calc.)'!$J$23:$J$37,ROWS($C$23:$C27),1)*4,IF(AND('Expenses (Assum. &amp; Calc.)'!$I27="Bi-Weekly",'Expenses (Assum. &amp; Calc.)'!$H27&gt;='Shortcut Lookup 2'!AV$60,'Expenses (Assum. &amp; Calc.)'!$G27&lt;='Shortcut Lookup 2'!AV$60),INDEX('Expenses (Assum. &amp; Calc.)'!$J$23:$J$37,ROWS($C$23:$C27),1)*2,IF(AND('Expenses (Assum. &amp; Calc.)'!$I27="Monthly",'Expenses (Assum. &amp; Calc.)'!$H27&gt;='Shortcut Lookup 2'!AV$60,'Expenses (Assum. &amp; Calc.)'!$G27&lt;='Shortcut Lookup 2'!AV$60),INDEX('Expenses (Assum. &amp; Calc.)'!$J$23:$J$37,ROWS($C$23:$C27),1),IF(AND('Expenses (Assum. &amp; Calc.)'!$I27="Quarterly",IFERROR(MOD(MONTH('Expenses (Assum. &amp; Calc.)'!$G27),3),0)=MOD(MONTH('Shortcut Lookup 2'!AV$60),3),'Expenses (Assum. &amp; Calc.)'!$H27&gt;='Shortcut Lookup 2'!AV$60,'Expenses (Assum. &amp; Calc.)'!$G27&lt;='Shortcut Lookup 2'!AV$60),INDEX('Expenses (Assum. &amp; Calc.)'!$J$23:$J$37,ROWS($C$23:$C27),1),IF(AND('Expenses (Assum. &amp; Calc.)'!$I27="Semi-Annually",IFERROR(MOD(MONTH('Expenses (Assum. &amp; Calc.)'!$G27),6),0)=MOD(MONTH('Shortcut Lookup 2'!AV$60),6),'Expenses (Assum. &amp; Calc.)'!$H27&gt;='Shortcut Lookup 2'!AV$60,'Expenses (Assum. &amp; Calc.)'!$G27&lt;='Shortcut Lookup 2'!AV$60),INDEX('Expenses (Assum. &amp; Calc.)'!$J$23:$J$37,ROWS($C$23:$C27),1),IF(AND('Expenses (Assum. &amp; Calc.)'!$I27="Yearly",IFERROR(MOD(MONTH('Expenses (Assum. &amp; Calc.)'!$G27),12),0)=MOD(MONTH('Shortcut Lookup 2'!AV$60),12),'Expenses (Assum. &amp; Calc.)'!$H27&gt;='Shortcut Lookup 2'!AV$60,'Expenses (Assum. &amp; Calc.)'!$G27&lt;='Shortcut Lookup 2'!AV$60),INDEX('Expenses (Assum. &amp; Calc.)'!$J$23:$J$37,ROWS($C$23:$C27),1),0))))))))</f>
        <v>1030.3009999999999</v>
      </c>
      <c r="BF27" s="472">
        <f>HLOOKUP('Shortcut Lookup 2'!AW$59,'Expenses (Assum. &amp; Calc.)'!$P$22:$T$37,ROWS($C$23:$C27)+1,0)*IF(AND('Expenses (Assum. &amp; Calc.)'!$I27="One time",'Expenses (Assum. &amp; Calc.)'!$G27='Shortcut Lookup 2'!AW$60),INDEX('Expenses (Assum. &amp; Calc.)'!$J$23:$J$37,ROWS($C$23:$C27),1),IF(AND('Expenses (Assum. &amp; Calc.)'!$I27="Daily",'Expenses (Assum. &amp; Calc.)'!$H27&gt;='Shortcut Lookup 2'!AW$60,'Expenses (Assum. &amp; Calc.)'!$G27&lt;='Shortcut Lookup 2'!AW$60),INDEX('Expenses (Assum. &amp; Calc.)'!$J$23:$J$37,ROWS($C$23:$C27),1)*BF$22,IF(AND('Expenses (Assum. &amp; Calc.)'!$I27="Weekly",'Expenses (Assum. &amp; Calc.)'!$H27&gt;='Shortcut Lookup 2'!AW$60,'Expenses (Assum. &amp; Calc.)'!$G27&lt;='Shortcut Lookup 2'!AW$60),INDEX('Expenses (Assum. &amp; Calc.)'!$J$23:$J$37,ROWS($C$23:$C27),1)*4,IF(AND('Expenses (Assum. &amp; Calc.)'!$I27="Bi-Weekly",'Expenses (Assum. &amp; Calc.)'!$H27&gt;='Shortcut Lookup 2'!AW$60,'Expenses (Assum. &amp; Calc.)'!$G27&lt;='Shortcut Lookup 2'!AW$60),INDEX('Expenses (Assum. &amp; Calc.)'!$J$23:$J$37,ROWS($C$23:$C27),1)*2,IF(AND('Expenses (Assum. &amp; Calc.)'!$I27="Monthly",'Expenses (Assum. &amp; Calc.)'!$H27&gt;='Shortcut Lookup 2'!AW$60,'Expenses (Assum. &amp; Calc.)'!$G27&lt;='Shortcut Lookup 2'!AW$60),INDEX('Expenses (Assum. &amp; Calc.)'!$J$23:$J$37,ROWS($C$23:$C27),1),IF(AND('Expenses (Assum. &amp; Calc.)'!$I27="Quarterly",IFERROR(MOD(MONTH('Expenses (Assum. &amp; Calc.)'!$G27),3),0)=MOD(MONTH('Shortcut Lookup 2'!AW$60),3),'Expenses (Assum. &amp; Calc.)'!$H27&gt;='Shortcut Lookup 2'!AW$60,'Expenses (Assum. &amp; Calc.)'!$G27&lt;='Shortcut Lookup 2'!AW$60),INDEX('Expenses (Assum. &amp; Calc.)'!$J$23:$J$37,ROWS($C$23:$C27),1),IF(AND('Expenses (Assum. &amp; Calc.)'!$I27="Semi-Annually",IFERROR(MOD(MONTH('Expenses (Assum. &amp; Calc.)'!$G27),6),0)=MOD(MONTH('Shortcut Lookup 2'!AW$60),6),'Expenses (Assum. &amp; Calc.)'!$H27&gt;='Shortcut Lookup 2'!AW$60,'Expenses (Assum. &amp; Calc.)'!$G27&lt;='Shortcut Lookup 2'!AW$60),INDEX('Expenses (Assum. &amp; Calc.)'!$J$23:$J$37,ROWS($C$23:$C27),1),IF(AND('Expenses (Assum. &amp; Calc.)'!$I27="Yearly",IFERROR(MOD(MONTH('Expenses (Assum. &amp; Calc.)'!$G27),12),0)=MOD(MONTH('Shortcut Lookup 2'!AW$60),12),'Expenses (Assum. &amp; Calc.)'!$H27&gt;='Shortcut Lookup 2'!AW$60,'Expenses (Assum. &amp; Calc.)'!$G27&lt;='Shortcut Lookup 2'!AW$60),INDEX('Expenses (Assum. &amp; Calc.)'!$J$23:$J$37,ROWS($C$23:$C27),1),0))))))))</f>
        <v>1030.3009999999999</v>
      </c>
      <c r="BG27" s="472">
        <f>HLOOKUP('Shortcut Lookup 2'!AX$59,'Expenses (Assum. &amp; Calc.)'!$P$22:$T$37,ROWS($C$23:$C27)+1,0)*IF(AND('Expenses (Assum. &amp; Calc.)'!$I27="One time",'Expenses (Assum. &amp; Calc.)'!$G27='Shortcut Lookup 2'!AX$60),INDEX('Expenses (Assum. &amp; Calc.)'!$J$23:$J$37,ROWS($C$23:$C27),1),IF(AND('Expenses (Assum. &amp; Calc.)'!$I27="Daily",'Expenses (Assum. &amp; Calc.)'!$H27&gt;='Shortcut Lookup 2'!AX$60,'Expenses (Assum. &amp; Calc.)'!$G27&lt;='Shortcut Lookup 2'!AX$60),INDEX('Expenses (Assum. &amp; Calc.)'!$J$23:$J$37,ROWS($C$23:$C27),1)*BG$22,IF(AND('Expenses (Assum. &amp; Calc.)'!$I27="Weekly",'Expenses (Assum. &amp; Calc.)'!$H27&gt;='Shortcut Lookup 2'!AX$60,'Expenses (Assum. &amp; Calc.)'!$G27&lt;='Shortcut Lookup 2'!AX$60),INDEX('Expenses (Assum. &amp; Calc.)'!$J$23:$J$37,ROWS($C$23:$C27),1)*4,IF(AND('Expenses (Assum. &amp; Calc.)'!$I27="Bi-Weekly",'Expenses (Assum. &amp; Calc.)'!$H27&gt;='Shortcut Lookup 2'!AX$60,'Expenses (Assum. &amp; Calc.)'!$G27&lt;='Shortcut Lookup 2'!AX$60),INDEX('Expenses (Assum. &amp; Calc.)'!$J$23:$J$37,ROWS($C$23:$C27),1)*2,IF(AND('Expenses (Assum. &amp; Calc.)'!$I27="Monthly",'Expenses (Assum. &amp; Calc.)'!$H27&gt;='Shortcut Lookup 2'!AX$60,'Expenses (Assum. &amp; Calc.)'!$G27&lt;='Shortcut Lookup 2'!AX$60),INDEX('Expenses (Assum. &amp; Calc.)'!$J$23:$J$37,ROWS($C$23:$C27),1),IF(AND('Expenses (Assum. &amp; Calc.)'!$I27="Quarterly",IFERROR(MOD(MONTH('Expenses (Assum. &amp; Calc.)'!$G27),3),0)=MOD(MONTH('Shortcut Lookup 2'!AX$60),3),'Expenses (Assum. &amp; Calc.)'!$H27&gt;='Shortcut Lookup 2'!AX$60,'Expenses (Assum. &amp; Calc.)'!$G27&lt;='Shortcut Lookup 2'!AX$60),INDEX('Expenses (Assum. &amp; Calc.)'!$J$23:$J$37,ROWS($C$23:$C27),1),IF(AND('Expenses (Assum. &amp; Calc.)'!$I27="Semi-Annually",IFERROR(MOD(MONTH('Expenses (Assum. &amp; Calc.)'!$G27),6),0)=MOD(MONTH('Shortcut Lookup 2'!AX$60),6),'Expenses (Assum. &amp; Calc.)'!$H27&gt;='Shortcut Lookup 2'!AX$60,'Expenses (Assum. &amp; Calc.)'!$G27&lt;='Shortcut Lookup 2'!AX$60),INDEX('Expenses (Assum. &amp; Calc.)'!$J$23:$J$37,ROWS($C$23:$C27),1),IF(AND('Expenses (Assum. &amp; Calc.)'!$I27="Yearly",IFERROR(MOD(MONTH('Expenses (Assum. &amp; Calc.)'!$G27),12),0)=MOD(MONTH('Shortcut Lookup 2'!AX$60),12),'Expenses (Assum. &amp; Calc.)'!$H27&gt;='Shortcut Lookup 2'!AX$60,'Expenses (Assum. &amp; Calc.)'!$G27&lt;='Shortcut Lookup 2'!AX$60),INDEX('Expenses (Assum. &amp; Calc.)'!$J$23:$J$37,ROWS($C$23:$C27),1),0))))))))</f>
        <v>1030.3009999999999</v>
      </c>
      <c r="BH27" s="472">
        <f>HLOOKUP('Shortcut Lookup 2'!AY$59,'Expenses (Assum. &amp; Calc.)'!$P$22:$T$37,ROWS($C$23:$C27)+1,0)*IF(AND('Expenses (Assum. &amp; Calc.)'!$I27="One time",'Expenses (Assum. &amp; Calc.)'!$G27='Shortcut Lookup 2'!AY$60),INDEX('Expenses (Assum. &amp; Calc.)'!$J$23:$J$37,ROWS($C$23:$C27),1),IF(AND('Expenses (Assum. &amp; Calc.)'!$I27="Daily",'Expenses (Assum. &amp; Calc.)'!$H27&gt;='Shortcut Lookup 2'!AY$60,'Expenses (Assum. &amp; Calc.)'!$G27&lt;='Shortcut Lookup 2'!AY$60),INDEX('Expenses (Assum. &amp; Calc.)'!$J$23:$J$37,ROWS($C$23:$C27),1)*BH$22,IF(AND('Expenses (Assum. &amp; Calc.)'!$I27="Weekly",'Expenses (Assum. &amp; Calc.)'!$H27&gt;='Shortcut Lookup 2'!AY$60,'Expenses (Assum. &amp; Calc.)'!$G27&lt;='Shortcut Lookup 2'!AY$60),INDEX('Expenses (Assum. &amp; Calc.)'!$J$23:$J$37,ROWS($C$23:$C27),1)*4,IF(AND('Expenses (Assum. &amp; Calc.)'!$I27="Bi-Weekly",'Expenses (Assum. &amp; Calc.)'!$H27&gt;='Shortcut Lookup 2'!AY$60,'Expenses (Assum. &amp; Calc.)'!$G27&lt;='Shortcut Lookup 2'!AY$60),INDEX('Expenses (Assum. &amp; Calc.)'!$J$23:$J$37,ROWS($C$23:$C27),1)*2,IF(AND('Expenses (Assum. &amp; Calc.)'!$I27="Monthly",'Expenses (Assum. &amp; Calc.)'!$H27&gt;='Shortcut Lookup 2'!AY$60,'Expenses (Assum. &amp; Calc.)'!$G27&lt;='Shortcut Lookup 2'!AY$60),INDEX('Expenses (Assum. &amp; Calc.)'!$J$23:$J$37,ROWS($C$23:$C27),1),IF(AND('Expenses (Assum. &amp; Calc.)'!$I27="Quarterly",IFERROR(MOD(MONTH('Expenses (Assum. &amp; Calc.)'!$G27),3),0)=MOD(MONTH('Shortcut Lookup 2'!AY$60),3),'Expenses (Assum. &amp; Calc.)'!$H27&gt;='Shortcut Lookup 2'!AY$60,'Expenses (Assum. &amp; Calc.)'!$G27&lt;='Shortcut Lookup 2'!AY$60),INDEX('Expenses (Assum. &amp; Calc.)'!$J$23:$J$37,ROWS($C$23:$C27),1),IF(AND('Expenses (Assum. &amp; Calc.)'!$I27="Semi-Annually",IFERROR(MOD(MONTH('Expenses (Assum. &amp; Calc.)'!$G27),6),0)=MOD(MONTH('Shortcut Lookup 2'!AY$60),6),'Expenses (Assum. &amp; Calc.)'!$H27&gt;='Shortcut Lookup 2'!AY$60,'Expenses (Assum. &amp; Calc.)'!$G27&lt;='Shortcut Lookup 2'!AY$60),INDEX('Expenses (Assum. &amp; Calc.)'!$J$23:$J$37,ROWS($C$23:$C27),1),IF(AND('Expenses (Assum. &amp; Calc.)'!$I27="Yearly",IFERROR(MOD(MONTH('Expenses (Assum. &amp; Calc.)'!$G27),12),0)=MOD(MONTH('Shortcut Lookup 2'!AY$60),12),'Expenses (Assum. &amp; Calc.)'!$H27&gt;='Shortcut Lookup 2'!AY$60,'Expenses (Assum. &amp; Calc.)'!$G27&lt;='Shortcut Lookup 2'!AY$60),INDEX('Expenses (Assum. &amp; Calc.)'!$J$23:$J$37,ROWS($C$23:$C27),1),0))))))))</f>
        <v>1030.3009999999999</v>
      </c>
      <c r="BI27" s="472">
        <f>HLOOKUP('Shortcut Lookup 2'!AZ$59,'Expenses (Assum. &amp; Calc.)'!$P$22:$T$37,ROWS($C$23:$C27)+1,0)*IF(AND('Expenses (Assum. &amp; Calc.)'!$I27="One time",'Expenses (Assum. &amp; Calc.)'!$G27='Shortcut Lookup 2'!AZ$60),INDEX('Expenses (Assum. &amp; Calc.)'!$J$23:$J$37,ROWS($C$23:$C27),1),IF(AND('Expenses (Assum. &amp; Calc.)'!$I27="Daily",'Expenses (Assum. &amp; Calc.)'!$H27&gt;='Shortcut Lookup 2'!AZ$60,'Expenses (Assum. &amp; Calc.)'!$G27&lt;='Shortcut Lookup 2'!AZ$60),INDEX('Expenses (Assum. &amp; Calc.)'!$J$23:$J$37,ROWS($C$23:$C27),1)*BI$22,IF(AND('Expenses (Assum. &amp; Calc.)'!$I27="Weekly",'Expenses (Assum. &amp; Calc.)'!$H27&gt;='Shortcut Lookup 2'!AZ$60,'Expenses (Assum. &amp; Calc.)'!$G27&lt;='Shortcut Lookup 2'!AZ$60),INDEX('Expenses (Assum. &amp; Calc.)'!$J$23:$J$37,ROWS($C$23:$C27),1)*4,IF(AND('Expenses (Assum. &amp; Calc.)'!$I27="Bi-Weekly",'Expenses (Assum. &amp; Calc.)'!$H27&gt;='Shortcut Lookup 2'!AZ$60,'Expenses (Assum. &amp; Calc.)'!$G27&lt;='Shortcut Lookup 2'!AZ$60),INDEX('Expenses (Assum. &amp; Calc.)'!$J$23:$J$37,ROWS($C$23:$C27),1)*2,IF(AND('Expenses (Assum. &amp; Calc.)'!$I27="Monthly",'Expenses (Assum. &amp; Calc.)'!$H27&gt;='Shortcut Lookup 2'!AZ$60,'Expenses (Assum. &amp; Calc.)'!$G27&lt;='Shortcut Lookup 2'!AZ$60),INDEX('Expenses (Assum. &amp; Calc.)'!$J$23:$J$37,ROWS($C$23:$C27),1),IF(AND('Expenses (Assum. &amp; Calc.)'!$I27="Quarterly",IFERROR(MOD(MONTH('Expenses (Assum. &amp; Calc.)'!$G27),3),0)=MOD(MONTH('Shortcut Lookup 2'!AZ$60),3),'Expenses (Assum. &amp; Calc.)'!$H27&gt;='Shortcut Lookup 2'!AZ$60,'Expenses (Assum. &amp; Calc.)'!$G27&lt;='Shortcut Lookup 2'!AZ$60),INDEX('Expenses (Assum. &amp; Calc.)'!$J$23:$J$37,ROWS($C$23:$C27),1),IF(AND('Expenses (Assum. &amp; Calc.)'!$I27="Semi-Annually",IFERROR(MOD(MONTH('Expenses (Assum. &amp; Calc.)'!$G27),6),0)=MOD(MONTH('Shortcut Lookup 2'!AZ$60),6),'Expenses (Assum. &amp; Calc.)'!$H27&gt;='Shortcut Lookup 2'!AZ$60,'Expenses (Assum. &amp; Calc.)'!$G27&lt;='Shortcut Lookup 2'!AZ$60),INDEX('Expenses (Assum. &amp; Calc.)'!$J$23:$J$37,ROWS($C$23:$C27),1),IF(AND('Expenses (Assum. &amp; Calc.)'!$I27="Yearly",IFERROR(MOD(MONTH('Expenses (Assum. &amp; Calc.)'!$G27),12),0)=MOD(MONTH('Shortcut Lookup 2'!AZ$60),12),'Expenses (Assum. &amp; Calc.)'!$H27&gt;='Shortcut Lookup 2'!AZ$60,'Expenses (Assum. &amp; Calc.)'!$G27&lt;='Shortcut Lookup 2'!AZ$60),INDEX('Expenses (Assum. &amp; Calc.)'!$J$23:$J$37,ROWS($C$23:$C27),1),0))))))))</f>
        <v>1030.3009999999999</v>
      </c>
      <c r="BJ27" s="472">
        <f>HLOOKUP('Shortcut Lookup 2'!BA$59,'Expenses (Assum. &amp; Calc.)'!$P$22:$T$37,ROWS($C$23:$C27)+1,0)*IF(AND('Expenses (Assum. &amp; Calc.)'!$I27="One time",'Expenses (Assum. &amp; Calc.)'!$G27='Shortcut Lookup 2'!BA$60),INDEX('Expenses (Assum. &amp; Calc.)'!$J$23:$J$37,ROWS($C$23:$C27),1),IF(AND('Expenses (Assum. &amp; Calc.)'!$I27="Daily",'Expenses (Assum. &amp; Calc.)'!$H27&gt;='Shortcut Lookup 2'!BA$60,'Expenses (Assum. &amp; Calc.)'!$G27&lt;='Shortcut Lookup 2'!BA$60),INDEX('Expenses (Assum. &amp; Calc.)'!$J$23:$J$37,ROWS($C$23:$C27),1)*BJ$22,IF(AND('Expenses (Assum. &amp; Calc.)'!$I27="Weekly",'Expenses (Assum. &amp; Calc.)'!$H27&gt;='Shortcut Lookup 2'!BA$60,'Expenses (Assum. &amp; Calc.)'!$G27&lt;='Shortcut Lookup 2'!BA$60),INDEX('Expenses (Assum. &amp; Calc.)'!$J$23:$J$37,ROWS($C$23:$C27),1)*4,IF(AND('Expenses (Assum. &amp; Calc.)'!$I27="Bi-Weekly",'Expenses (Assum. &amp; Calc.)'!$H27&gt;='Shortcut Lookup 2'!BA$60,'Expenses (Assum. &amp; Calc.)'!$G27&lt;='Shortcut Lookup 2'!BA$60),INDEX('Expenses (Assum. &amp; Calc.)'!$J$23:$J$37,ROWS($C$23:$C27),1)*2,IF(AND('Expenses (Assum. &amp; Calc.)'!$I27="Monthly",'Expenses (Assum. &amp; Calc.)'!$H27&gt;='Shortcut Lookup 2'!BA$60,'Expenses (Assum. &amp; Calc.)'!$G27&lt;='Shortcut Lookup 2'!BA$60),INDEX('Expenses (Assum. &amp; Calc.)'!$J$23:$J$37,ROWS($C$23:$C27),1),IF(AND('Expenses (Assum. &amp; Calc.)'!$I27="Quarterly",IFERROR(MOD(MONTH('Expenses (Assum. &amp; Calc.)'!$G27),3),0)=MOD(MONTH('Shortcut Lookup 2'!BA$60),3),'Expenses (Assum. &amp; Calc.)'!$H27&gt;='Shortcut Lookup 2'!BA$60,'Expenses (Assum. &amp; Calc.)'!$G27&lt;='Shortcut Lookup 2'!BA$60),INDEX('Expenses (Assum. &amp; Calc.)'!$J$23:$J$37,ROWS($C$23:$C27),1),IF(AND('Expenses (Assum. &amp; Calc.)'!$I27="Semi-Annually",IFERROR(MOD(MONTH('Expenses (Assum. &amp; Calc.)'!$G27),6),0)=MOD(MONTH('Shortcut Lookup 2'!BA$60),6),'Expenses (Assum. &amp; Calc.)'!$H27&gt;='Shortcut Lookup 2'!BA$60,'Expenses (Assum. &amp; Calc.)'!$G27&lt;='Shortcut Lookup 2'!BA$60),INDEX('Expenses (Assum. &amp; Calc.)'!$J$23:$J$37,ROWS($C$23:$C27),1),IF(AND('Expenses (Assum. &amp; Calc.)'!$I27="Yearly",IFERROR(MOD(MONTH('Expenses (Assum. &amp; Calc.)'!$G27),12),0)=MOD(MONTH('Shortcut Lookup 2'!BA$60),12),'Expenses (Assum. &amp; Calc.)'!$H27&gt;='Shortcut Lookup 2'!BA$60,'Expenses (Assum. &amp; Calc.)'!$G27&lt;='Shortcut Lookup 2'!BA$60),INDEX('Expenses (Assum. &amp; Calc.)'!$J$23:$J$37,ROWS($C$23:$C27),1),0))))))))</f>
        <v>1030.3009999999999</v>
      </c>
      <c r="BK27" s="472">
        <f>HLOOKUP('Shortcut Lookup 2'!BB$59,'Expenses (Assum. &amp; Calc.)'!$P$22:$T$37,ROWS($C$23:$C27)+1,0)*IF(AND('Expenses (Assum. &amp; Calc.)'!$I27="One time",'Expenses (Assum. &amp; Calc.)'!$G27='Shortcut Lookup 2'!BB$60),INDEX('Expenses (Assum. &amp; Calc.)'!$J$23:$J$37,ROWS($C$23:$C27),1),IF(AND('Expenses (Assum. &amp; Calc.)'!$I27="Daily",'Expenses (Assum. &amp; Calc.)'!$H27&gt;='Shortcut Lookup 2'!BB$60,'Expenses (Assum. &amp; Calc.)'!$G27&lt;='Shortcut Lookup 2'!BB$60),INDEX('Expenses (Assum. &amp; Calc.)'!$J$23:$J$37,ROWS($C$23:$C27),1)*BK$22,IF(AND('Expenses (Assum. &amp; Calc.)'!$I27="Weekly",'Expenses (Assum. &amp; Calc.)'!$H27&gt;='Shortcut Lookup 2'!BB$60,'Expenses (Assum. &amp; Calc.)'!$G27&lt;='Shortcut Lookup 2'!BB$60),INDEX('Expenses (Assum. &amp; Calc.)'!$J$23:$J$37,ROWS($C$23:$C27),1)*4,IF(AND('Expenses (Assum. &amp; Calc.)'!$I27="Bi-Weekly",'Expenses (Assum. &amp; Calc.)'!$H27&gt;='Shortcut Lookup 2'!BB$60,'Expenses (Assum. &amp; Calc.)'!$G27&lt;='Shortcut Lookup 2'!BB$60),INDEX('Expenses (Assum. &amp; Calc.)'!$J$23:$J$37,ROWS($C$23:$C27),1)*2,IF(AND('Expenses (Assum. &amp; Calc.)'!$I27="Monthly",'Expenses (Assum. &amp; Calc.)'!$H27&gt;='Shortcut Lookup 2'!BB$60,'Expenses (Assum. &amp; Calc.)'!$G27&lt;='Shortcut Lookup 2'!BB$60),INDEX('Expenses (Assum. &amp; Calc.)'!$J$23:$J$37,ROWS($C$23:$C27),1),IF(AND('Expenses (Assum. &amp; Calc.)'!$I27="Quarterly",IFERROR(MOD(MONTH('Expenses (Assum. &amp; Calc.)'!$G27),3),0)=MOD(MONTH('Shortcut Lookup 2'!BB$60),3),'Expenses (Assum. &amp; Calc.)'!$H27&gt;='Shortcut Lookup 2'!BB$60,'Expenses (Assum. &amp; Calc.)'!$G27&lt;='Shortcut Lookup 2'!BB$60),INDEX('Expenses (Assum. &amp; Calc.)'!$J$23:$J$37,ROWS($C$23:$C27),1),IF(AND('Expenses (Assum. &amp; Calc.)'!$I27="Semi-Annually",IFERROR(MOD(MONTH('Expenses (Assum. &amp; Calc.)'!$G27),6),0)=MOD(MONTH('Shortcut Lookup 2'!BB$60),6),'Expenses (Assum. &amp; Calc.)'!$H27&gt;='Shortcut Lookup 2'!BB$60,'Expenses (Assum. &amp; Calc.)'!$G27&lt;='Shortcut Lookup 2'!BB$60),INDEX('Expenses (Assum. &amp; Calc.)'!$J$23:$J$37,ROWS($C$23:$C27),1),IF(AND('Expenses (Assum. &amp; Calc.)'!$I27="Yearly",IFERROR(MOD(MONTH('Expenses (Assum. &amp; Calc.)'!$G27),12),0)=MOD(MONTH('Shortcut Lookup 2'!BB$60),12),'Expenses (Assum. &amp; Calc.)'!$H27&gt;='Shortcut Lookup 2'!BB$60,'Expenses (Assum. &amp; Calc.)'!$G27&lt;='Shortcut Lookup 2'!BB$60),INDEX('Expenses (Assum. &amp; Calc.)'!$J$23:$J$37,ROWS($C$23:$C27),1),0))))))))</f>
        <v>1030.3009999999999</v>
      </c>
      <c r="BL27" s="472">
        <f>HLOOKUP('Shortcut Lookup 2'!BC$59,'Expenses (Assum. &amp; Calc.)'!$P$22:$T$37,ROWS($C$23:$C27)+1,0)*IF(AND('Expenses (Assum. &amp; Calc.)'!$I27="One time",'Expenses (Assum. &amp; Calc.)'!$G27='Shortcut Lookup 2'!BC$60),INDEX('Expenses (Assum. &amp; Calc.)'!$J$23:$J$37,ROWS($C$23:$C27),1),IF(AND('Expenses (Assum. &amp; Calc.)'!$I27="Daily",'Expenses (Assum. &amp; Calc.)'!$H27&gt;='Shortcut Lookup 2'!BC$60,'Expenses (Assum. &amp; Calc.)'!$G27&lt;='Shortcut Lookup 2'!BC$60),INDEX('Expenses (Assum. &amp; Calc.)'!$J$23:$J$37,ROWS($C$23:$C27),1)*BL$22,IF(AND('Expenses (Assum. &amp; Calc.)'!$I27="Weekly",'Expenses (Assum. &amp; Calc.)'!$H27&gt;='Shortcut Lookup 2'!BC$60,'Expenses (Assum. &amp; Calc.)'!$G27&lt;='Shortcut Lookup 2'!BC$60),INDEX('Expenses (Assum. &amp; Calc.)'!$J$23:$J$37,ROWS($C$23:$C27),1)*4,IF(AND('Expenses (Assum. &amp; Calc.)'!$I27="Bi-Weekly",'Expenses (Assum. &amp; Calc.)'!$H27&gt;='Shortcut Lookup 2'!BC$60,'Expenses (Assum. &amp; Calc.)'!$G27&lt;='Shortcut Lookup 2'!BC$60),INDEX('Expenses (Assum. &amp; Calc.)'!$J$23:$J$37,ROWS($C$23:$C27),1)*2,IF(AND('Expenses (Assum. &amp; Calc.)'!$I27="Monthly",'Expenses (Assum. &amp; Calc.)'!$H27&gt;='Shortcut Lookup 2'!BC$60,'Expenses (Assum. &amp; Calc.)'!$G27&lt;='Shortcut Lookup 2'!BC$60),INDEX('Expenses (Assum. &amp; Calc.)'!$J$23:$J$37,ROWS($C$23:$C27),1),IF(AND('Expenses (Assum. &amp; Calc.)'!$I27="Quarterly",IFERROR(MOD(MONTH('Expenses (Assum. &amp; Calc.)'!$G27),3),0)=MOD(MONTH('Shortcut Lookup 2'!BC$60),3),'Expenses (Assum. &amp; Calc.)'!$H27&gt;='Shortcut Lookup 2'!BC$60,'Expenses (Assum. &amp; Calc.)'!$G27&lt;='Shortcut Lookup 2'!BC$60),INDEX('Expenses (Assum. &amp; Calc.)'!$J$23:$J$37,ROWS($C$23:$C27),1),IF(AND('Expenses (Assum. &amp; Calc.)'!$I27="Semi-Annually",IFERROR(MOD(MONTH('Expenses (Assum. &amp; Calc.)'!$G27),6),0)=MOD(MONTH('Shortcut Lookup 2'!BC$60),6),'Expenses (Assum. &amp; Calc.)'!$H27&gt;='Shortcut Lookup 2'!BC$60,'Expenses (Assum. &amp; Calc.)'!$G27&lt;='Shortcut Lookup 2'!BC$60),INDEX('Expenses (Assum. &amp; Calc.)'!$J$23:$J$37,ROWS($C$23:$C27),1),IF(AND('Expenses (Assum. &amp; Calc.)'!$I27="Yearly",IFERROR(MOD(MONTH('Expenses (Assum. &amp; Calc.)'!$G27),12),0)=MOD(MONTH('Shortcut Lookup 2'!BC$60),12),'Expenses (Assum. &amp; Calc.)'!$H27&gt;='Shortcut Lookup 2'!BC$60,'Expenses (Assum. &amp; Calc.)'!$G27&lt;='Shortcut Lookup 2'!BC$60),INDEX('Expenses (Assum. &amp; Calc.)'!$J$23:$J$37,ROWS($C$23:$C27),1),0))))))))</f>
        <v>1030.3009999999999</v>
      </c>
      <c r="BM27" s="472">
        <f>HLOOKUP('Shortcut Lookup 2'!BD$59,'Expenses (Assum. &amp; Calc.)'!$P$22:$T$37,ROWS($C$23:$C27)+1,0)*IF(AND('Expenses (Assum. &amp; Calc.)'!$I27="One time",'Expenses (Assum. &amp; Calc.)'!$G27='Shortcut Lookup 2'!BD$60),INDEX('Expenses (Assum. &amp; Calc.)'!$J$23:$J$37,ROWS($C$23:$C27),1),IF(AND('Expenses (Assum. &amp; Calc.)'!$I27="Daily",'Expenses (Assum. &amp; Calc.)'!$H27&gt;='Shortcut Lookup 2'!BD$60,'Expenses (Assum. &amp; Calc.)'!$G27&lt;='Shortcut Lookup 2'!BD$60),INDEX('Expenses (Assum. &amp; Calc.)'!$J$23:$J$37,ROWS($C$23:$C27),1)*BM$22,IF(AND('Expenses (Assum. &amp; Calc.)'!$I27="Weekly",'Expenses (Assum. &amp; Calc.)'!$H27&gt;='Shortcut Lookup 2'!BD$60,'Expenses (Assum. &amp; Calc.)'!$G27&lt;='Shortcut Lookup 2'!BD$60),INDEX('Expenses (Assum. &amp; Calc.)'!$J$23:$J$37,ROWS($C$23:$C27),1)*4,IF(AND('Expenses (Assum. &amp; Calc.)'!$I27="Bi-Weekly",'Expenses (Assum. &amp; Calc.)'!$H27&gt;='Shortcut Lookup 2'!BD$60,'Expenses (Assum. &amp; Calc.)'!$G27&lt;='Shortcut Lookup 2'!BD$60),INDEX('Expenses (Assum. &amp; Calc.)'!$J$23:$J$37,ROWS($C$23:$C27),1)*2,IF(AND('Expenses (Assum. &amp; Calc.)'!$I27="Monthly",'Expenses (Assum. &amp; Calc.)'!$H27&gt;='Shortcut Lookup 2'!BD$60,'Expenses (Assum. &amp; Calc.)'!$G27&lt;='Shortcut Lookup 2'!BD$60),INDEX('Expenses (Assum. &amp; Calc.)'!$J$23:$J$37,ROWS($C$23:$C27),1),IF(AND('Expenses (Assum. &amp; Calc.)'!$I27="Quarterly",IFERROR(MOD(MONTH('Expenses (Assum. &amp; Calc.)'!$G27),3),0)=MOD(MONTH('Shortcut Lookup 2'!BD$60),3),'Expenses (Assum. &amp; Calc.)'!$H27&gt;='Shortcut Lookup 2'!BD$60,'Expenses (Assum. &amp; Calc.)'!$G27&lt;='Shortcut Lookup 2'!BD$60),INDEX('Expenses (Assum. &amp; Calc.)'!$J$23:$J$37,ROWS($C$23:$C27),1),IF(AND('Expenses (Assum. &amp; Calc.)'!$I27="Semi-Annually",IFERROR(MOD(MONTH('Expenses (Assum. &amp; Calc.)'!$G27),6),0)=MOD(MONTH('Shortcut Lookup 2'!BD$60),6),'Expenses (Assum. &amp; Calc.)'!$H27&gt;='Shortcut Lookup 2'!BD$60,'Expenses (Assum. &amp; Calc.)'!$G27&lt;='Shortcut Lookup 2'!BD$60),INDEX('Expenses (Assum. &amp; Calc.)'!$J$23:$J$37,ROWS($C$23:$C27),1),IF(AND('Expenses (Assum. &amp; Calc.)'!$I27="Yearly",IFERROR(MOD(MONTH('Expenses (Assum. &amp; Calc.)'!$G27),12),0)=MOD(MONTH('Shortcut Lookup 2'!BD$60),12),'Expenses (Assum. &amp; Calc.)'!$H27&gt;='Shortcut Lookup 2'!BD$60,'Expenses (Assum. &amp; Calc.)'!$G27&lt;='Shortcut Lookup 2'!BD$60),INDEX('Expenses (Assum. &amp; Calc.)'!$J$23:$J$37,ROWS($C$23:$C27),1),0))))))))</f>
        <v>1030.3009999999999</v>
      </c>
      <c r="BN27" s="472">
        <f>HLOOKUP('Shortcut Lookup 2'!BE$59,'Expenses (Assum. &amp; Calc.)'!$P$22:$T$37,ROWS($C$23:$C27)+1,0)*IF(AND('Expenses (Assum. &amp; Calc.)'!$I27="One time",'Expenses (Assum. &amp; Calc.)'!$G27='Shortcut Lookup 2'!BE$60),INDEX('Expenses (Assum. &amp; Calc.)'!$J$23:$J$37,ROWS($C$23:$C27),1),IF(AND('Expenses (Assum. &amp; Calc.)'!$I27="Daily",'Expenses (Assum. &amp; Calc.)'!$H27&gt;='Shortcut Lookup 2'!BE$60,'Expenses (Assum. &amp; Calc.)'!$G27&lt;='Shortcut Lookup 2'!BE$60),INDEX('Expenses (Assum. &amp; Calc.)'!$J$23:$J$37,ROWS($C$23:$C27),1)*BN$22,IF(AND('Expenses (Assum. &amp; Calc.)'!$I27="Weekly",'Expenses (Assum. &amp; Calc.)'!$H27&gt;='Shortcut Lookup 2'!BE$60,'Expenses (Assum. &amp; Calc.)'!$G27&lt;='Shortcut Lookup 2'!BE$60),INDEX('Expenses (Assum. &amp; Calc.)'!$J$23:$J$37,ROWS($C$23:$C27),1)*4,IF(AND('Expenses (Assum. &amp; Calc.)'!$I27="Bi-Weekly",'Expenses (Assum. &amp; Calc.)'!$H27&gt;='Shortcut Lookup 2'!BE$60,'Expenses (Assum. &amp; Calc.)'!$G27&lt;='Shortcut Lookup 2'!BE$60),INDEX('Expenses (Assum. &amp; Calc.)'!$J$23:$J$37,ROWS($C$23:$C27),1)*2,IF(AND('Expenses (Assum. &amp; Calc.)'!$I27="Monthly",'Expenses (Assum. &amp; Calc.)'!$H27&gt;='Shortcut Lookup 2'!BE$60,'Expenses (Assum. &amp; Calc.)'!$G27&lt;='Shortcut Lookup 2'!BE$60),INDEX('Expenses (Assum. &amp; Calc.)'!$J$23:$J$37,ROWS($C$23:$C27),1),IF(AND('Expenses (Assum. &amp; Calc.)'!$I27="Quarterly",IFERROR(MOD(MONTH('Expenses (Assum. &amp; Calc.)'!$G27),3),0)=MOD(MONTH('Shortcut Lookup 2'!BE$60),3),'Expenses (Assum. &amp; Calc.)'!$H27&gt;='Shortcut Lookup 2'!BE$60,'Expenses (Assum. &amp; Calc.)'!$G27&lt;='Shortcut Lookup 2'!BE$60),INDEX('Expenses (Assum. &amp; Calc.)'!$J$23:$J$37,ROWS($C$23:$C27),1),IF(AND('Expenses (Assum. &amp; Calc.)'!$I27="Semi-Annually",IFERROR(MOD(MONTH('Expenses (Assum. &amp; Calc.)'!$G27),6),0)=MOD(MONTH('Shortcut Lookup 2'!BE$60),6),'Expenses (Assum. &amp; Calc.)'!$H27&gt;='Shortcut Lookup 2'!BE$60,'Expenses (Assum. &amp; Calc.)'!$G27&lt;='Shortcut Lookup 2'!BE$60),INDEX('Expenses (Assum. &amp; Calc.)'!$J$23:$J$37,ROWS($C$23:$C27),1),IF(AND('Expenses (Assum. &amp; Calc.)'!$I27="Yearly",IFERROR(MOD(MONTH('Expenses (Assum. &amp; Calc.)'!$G27),12),0)=MOD(MONTH('Shortcut Lookup 2'!BE$60),12),'Expenses (Assum. &amp; Calc.)'!$H27&gt;='Shortcut Lookup 2'!BE$60,'Expenses (Assum. &amp; Calc.)'!$G27&lt;='Shortcut Lookup 2'!BE$60),INDEX('Expenses (Assum. &amp; Calc.)'!$J$23:$J$37,ROWS($C$23:$C27),1),0))))))))</f>
        <v>1030.3009999999999</v>
      </c>
      <c r="BO27" s="472">
        <f>HLOOKUP('Shortcut Lookup 2'!BF$59,'Expenses (Assum. &amp; Calc.)'!$P$22:$T$37,ROWS($C$23:$C27)+1,0)*IF(AND('Expenses (Assum. &amp; Calc.)'!$I27="One time",'Expenses (Assum. &amp; Calc.)'!$G27='Shortcut Lookup 2'!BF$60),INDEX('Expenses (Assum. &amp; Calc.)'!$J$23:$J$37,ROWS($C$23:$C27),1),IF(AND('Expenses (Assum. &amp; Calc.)'!$I27="Daily",'Expenses (Assum. &amp; Calc.)'!$H27&gt;='Shortcut Lookup 2'!BF$60,'Expenses (Assum. &amp; Calc.)'!$G27&lt;='Shortcut Lookup 2'!BF$60),INDEX('Expenses (Assum. &amp; Calc.)'!$J$23:$J$37,ROWS($C$23:$C27),1)*BO$22,IF(AND('Expenses (Assum. &amp; Calc.)'!$I27="Weekly",'Expenses (Assum. &amp; Calc.)'!$H27&gt;='Shortcut Lookup 2'!BF$60,'Expenses (Assum. &amp; Calc.)'!$G27&lt;='Shortcut Lookup 2'!BF$60),INDEX('Expenses (Assum. &amp; Calc.)'!$J$23:$J$37,ROWS($C$23:$C27),1)*4,IF(AND('Expenses (Assum. &amp; Calc.)'!$I27="Bi-Weekly",'Expenses (Assum. &amp; Calc.)'!$H27&gt;='Shortcut Lookup 2'!BF$60,'Expenses (Assum. &amp; Calc.)'!$G27&lt;='Shortcut Lookup 2'!BF$60),INDEX('Expenses (Assum. &amp; Calc.)'!$J$23:$J$37,ROWS($C$23:$C27),1)*2,IF(AND('Expenses (Assum. &amp; Calc.)'!$I27="Monthly",'Expenses (Assum. &amp; Calc.)'!$H27&gt;='Shortcut Lookup 2'!BF$60,'Expenses (Assum. &amp; Calc.)'!$G27&lt;='Shortcut Lookup 2'!BF$60),INDEX('Expenses (Assum. &amp; Calc.)'!$J$23:$J$37,ROWS($C$23:$C27),1),IF(AND('Expenses (Assum. &amp; Calc.)'!$I27="Quarterly",IFERROR(MOD(MONTH('Expenses (Assum. &amp; Calc.)'!$G27),3),0)=MOD(MONTH('Shortcut Lookup 2'!BF$60),3),'Expenses (Assum. &amp; Calc.)'!$H27&gt;='Shortcut Lookup 2'!BF$60,'Expenses (Assum. &amp; Calc.)'!$G27&lt;='Shortcut Lookup 2'!BF$60),INDEX('Expenses (Assum. &amp; Calc.)'!$J$23:$J$37,ROWS($C$23:$C27),1),IF(AND('Expenses (Assum. &amp; Calc.)'!$I27="Semi-Annually",IFERROR(MOD(MONTH('Expenses (Assum. &amp; Calc.)'!$G27),6),0)=MOD(MONTH('Shortcut Lookup 2'!BF$60),6),'Expenses (Assum. &amp; Calc.)'!$H27&gt;='Shortcut Lookup 2'!BF$60,'Expenses (Assum. &amp; Calc.)'!$G27&lt;='Shortcut Lookup 2'!BF$60),INDEX('Expenses (Assum. &amp; Calc.)'!$J$23:$J$37,ROWS($C$23:$C27),1),IF(AND('Expenses (Assum. &amp; Calc.)'!$I27="Yearly",IFERROR(MOD(MONTH('Expenses (Assum. &amp; Calc.)'!$G27),12),0)=MOD(MONTH('Shortcut Lookup 2'!BF$60),12),'Expenses (Assum. &amp; Calc.)'!$H27&gt;='Shortcut Lookup 2'!BF$60,'Expenses (Assum. &amp; Calc.)'!$G27&lt;='Shortcut Lookup 2'!BF$60),INDEX('Expenses (Assum. &amp; Calc.)'!$J$23:$J$37,ROWS($C$23:$C27),1),0))))))))</f>
        <v>1030.3009999999999</v>
      </c>
      <c r="BP27" s="472">
        <f>HLOOKUP('Shortcut Lookup 2'!BG$59,'Expenses (Assum. &amp; Calc.)'!$P$22:$T$37,ROWS($C$23:$C27)+1,0)*IF(AND('Expenses (Assum. &amp; Calc.)'!$I27="One time",'Expenses (Assum. &amp; Calc.)'!$G27='Shortcut Lookup 2'!BG$60),INDEX('Expenses (Assum. &amp; Calc.)'!$J$23:$J$37,ROWS($C$23:$C27),1),IF(AND('Expenses (Assum. &amp; Calc.)'!$I27="Daily",'Expenses (Assum. &amp; Calc.)'!$H27&gt;='Shortcut Lookup 2'!BG$60,'Expenses (Assum. &amp; Calc.)'!$G27&lt;='Shortcut Lookup 2'!BG$60),INDEX('Expenses (Assum. &amp; Calc.)'!$J$23:$J$37,ROWS($C$23:$C27),1)*BP$22,IF(AND('Expenses (Assum. &amp; Calc.)'!$I27="Weekly",'Expenses (Assum. &amp; Calc.)'!$H27&gt;='Shortcut Lookup 2'!BG$60,'Expenses (Assum. &amp; Calc.)'!$G27&lt;='Shortcut Lookup 2'!BG$60),INDEX('Expenses (Assum. &amp; Calc.)'!$J$23:$J$37,ROWS($C$23:$C27),1)*4,IF(AND('Expenses (Assum. &amp; Calc.)'!$I27="Bi-Weekly",'Expenses (Assum. &amp; Calc.)'!$H27&gt;='Shortcut Lookup 2'!BG$60,'Expenses (Assum. &amp; Calc.)'!$G27&lt;='Shortcut Lookup 2'!BG$60),INDEX('Expenses (Assum. &amp; Calc.)'!$J$23:$J$37,ROWS($C$23:$C27),1)*2,IF(AND('Expenses (Assum. &amp; Calc.)'!$I27="Monthly",'Expenses (Assum. &amp; Calc.)'!$H27&gt;='Shortcut Lookup 2'!BG$60,'Expenses (Assum. &amp; Calc.)'!$G27&lt;='Shortcut Lookup 2'!BG$60),INDEX('Expenses (Assum. &amp; Calc.)'!$J$23:$J$37,ROWS($C$23:$C27),1),IF(AND('Expenses (Assum. &amp; Calc.)'!$I27="Quarterly",IFERROR(MOD(MONTH('Expenses (Assum. &amp; Calc.)'!$G27),3),0)=MOD(MONTH('Shortcut Lookup 2'!BG$60),3),'Expenses (Assum. &amp; Calc.)'!$H27&gt;='Shortcut Lookup 2'!BG$60,'Expenses (Assum. &amp; Calc.)'!$G27&lt;='Shortcut Lookup 2'!BG$60),INDEX('Expenses (Assum. &amp; Calc.)'!$J$23:$J$37,ROWS($C$23:$C27),1),IF(AND('Expenses (Assum. &amp; Calc.)'!$I27="Semi-Annually",IFERROR(MOD(MONTH('Expenses (Assum. &amp; Calc.)'!$G27),6),0)=MOD(MONTH('Shortcut Lookup 2'!BG$60),6),'Expenses (Assum. &amp; Calc.)'!$H27&gt;='Shortcut Lookup 2'!BG$60,'Expenses (Assum. &amp; Calc.)'!$G27&lt;='Shortcut Lookup 2'!BG$60),INDEX('Expenses (Assum. &amp; Calc.)'!$J$23:$J$37,ROWS($C$23:$C27),1),IF(AND('Expenses (Assum. &amp; Calc.)'!$I27="Yearly",IFERROR(MOD(MONTH('Expenses (Assum. &amp; Calc.)'!$G27),12),0)=MOD(MONTH('Shortcut Lookup 2'!BG$60),12),'Expenses (Assum. &amp; Calc.)'!$H27&gt;='Shortcut Lookup 2'!BG$60,'Expenses (Assum. &amp; Calc.)'!$G27&lt;='Shortcut Lookup 2'!BG$60),INDEX('Expenses (Assum. &amp; Calc.)'!$J$23:$J$37,ROWS($C$23:$C27),1),0))))))))</f>
        <v>1030.3009999999999</v>
      </c>
      <c r="BQ27" s="472">
        <f>HLOOKUP('Shortcut Lookup 2'!BH$59,'Expenses (Assum. &amp; Calc.)'!$P$22:$T$37,ROWS($C$23:$C27)+1,0)*IF(AND('Expenses (Assum. &amp; Calc.)'!$I27="One time",'Expenses (Assum. &amp; Calc.)'!$G27='Shortcut Lookup 2'!BH$60),INDEX('Expenses (Assum. &amp; Calc.)'!$J$23:$J$37,ROWS($C$23:$C27),1),IF(AND('Expenses (Assum. &amp; Calc.)'!$I27="Daily",'Expenses (Assum. &amp; Calc.)'!$H27&gt;='Shortcut Lookup 2'!BH$60,'Expenses (Assum. &amp; Calc.)'!$G27&lt;='Shortcut Lookup 2'!BH$60),INDEX('Expenses (Assum. &amp; Calc.)'!$J$23:$J$37,ROWS($C$23:$C27),1)*BQ$22,IF(AND('Expenses (Assum. &amp; Calc.)'!$I27="Weekly",'Expenses (Assum. &amp; Calc.)'!$H27&gt;='Shortcut Lookup 2'!BH$60,'Expenses (Assum. &amp; Calc.)'!$G27&lt;='Shortcut Lookup 2'!BH$60),INDEX('Expenses (Assum. &amp; Calc.)'!$J$23:$J$37,ROWS($C$23:$C27),1)*4,IF(AND('Expenses (Assum. &amp; Calc.)'!$I27="Bi-Weekly",'Expenses (Assum. &amp; Calc.)'!$H27&gt;='Shortcut Lookup 2'!BH$60,'Expenses (Assum. &amp; Calc.)'!$G27&lt;='Shortcut Lookup 2'!BH$60),INDEX('Expenses (Assum. &amp; Calc.)'!$J$23:$J$37,ROWS($C$23:$C27),1)*2,IF(AND('Expenses (Assum. &amp; Calc.)'!$I27="Monthly",'Expenses (Assum. &amp; Calc.)'!$H27&gt;='Shortcut Lookup 2'!BH$60,'Expenses (Assum. &amp; Calc.)'!$G27&lt;='Shortcut Lookup 2'!BH$60),INDEX('Expenses (Assum. &amp; Calc.)'!$J$23:$J$37,ROWS($C$23:$C27),1),IF(AND('Expenses (Assum. &amp; Calc.)'!$I27="Quarterly",IFERROR(MOD(MONTH('Expenses (Assum. &amp; Calc.)'!$G27),3),0)=MOD(MONTH('Shortcut Lookup 2'!BH$60),3),'Expenses (Assum. &amp; Calc.)'!$H27&gt;='Shortcut Lookup 2'!BH$60,'Expenses (Assum. &amp; Calc.)'!$G27&lt;='Shortcut Lookup 2'!BH$60),INDEX('Expenses (Assum. &amp; Calc.)'!$J$23:$J$37,ROWS($C$23:$C27),1),IF(AND('Expenses (Assum. &amp; Calc.)'!$I27="Semi-Annually",IFERROR(MOD(MONTH('Expenses (Assum. &amp; Calc.)'!$G27),6),0)=MOD(MONTH('Shortcut Lookup 2'!BH$60),6),'Expenses (Assum. &amp; Calc.)'!$H27&gt;='Shortcut Lookup 2'!BH$60,'Expenses (Assum. &amp; Calc.)'!$G27&lt;='Shortcut Lookup 2'!BH$60),INDEX('Expenses (Assum. &amp; Calc.)'!$J$23:$J$37,ROWS($C$23:$C27),1),IF(AND('Expenses (Assum. &amp; Calc.)'!$I27="Yearly",IFERROR(MOD(MONTH('Expenses (Assum. &amp; Calc.)'!$G27),12),0)=MOD(MONTH('Shortcut Lookup 2'!BH$60),12),'Expenses (Assum. &amp; Calc.)'!$H27&gt;='Shortcut Lookup 2'!BH$60,'Expenses (Assum. &amp; Calc.)'!$G27&lt;='Shortcut Lookup 2'!BH$60),INDEX('Expenses (Assum. &amp; Calc.)'!$J$23:$J$37,ROWS($C$23:$C27),1),0))))))))</f>
        <v>1040.60401</v>
      </c>
      <c r="BR27" s="472">
        <f>HLOOKUP('Shortcut Lookup 2'!BI$59,'Expenses (Assum. &amp; Calc.)'!$P$22:$T$37,ROWS($C$23:$C27)+1,0)*IF(AND('Expenses (Assum. &amp; Calc.)'!$I27="One time",'Expenses (Assum. &amp; Calc.)'!$G27='Shortcut Lookup 2'!BI$60),INDEX('Expenses (Assum. &amp; Calc.)'!$J$23:$J$37,ROWS($C$23:$C27),1),IF(AND('Expenses (Assum. &amp; Calc.)'!$I27="Daily",'Expenses (Assum. &amp; Calc.)'!$H27&gt;='Shortcut Lookup 2'!BI$60,'Expenses (Assum. &amp; Calc.)'!$G27&lt;='Shortcut Lookup 2'!BI$60),INDEX('Expenses (Assum. &amp; Calc.)'!$J$23:$J$37,ROWS($C$23:$C27),1)*BR$22,IF(AND('Expenses (Assum. &amp; Calc.)'!$I27="Weekly",'Expenses (Assum. &amp; Calc.)'!$H27&gt;='Shortcut Lookup 2'!BI$60,'Expenses (Assum. &amp; Calc.)'!$G27&lt;='Shortcut Lookup 2'!BI$60),INDEX('Expenses (Assum. &amp; Calc.)'!$J$23:$J$37,ROWS($C$23:$C27),1)*4,IF(AND('Expenses (Assum. &amp; Calc.)'!$I27="Bi-Weekly",'Expenses (Assum. &amp; Calc.)'!$H27&gt;='Shortcut Lookup 2'!BI$60,'Expenses (Assum. &amp; Calc.)'!$G27&lt;='Shortcut Lookup 2'!BI$60),INDEX('Expenses (Assum. &amp; Calc.)'!$J$23:$J$37,ROWS($C$23:$C27),1)*2,IF(AND('Expenses (Assum. &amp; Calc.)'!$I27="Monthly",'Expenses (Assum. &amp; Calc.)'!$H27&gt;='Shortcut Lookup 2'!BI$60,'Expenses (Assum. &amp; Calc.)'!$G27&lt;='Shortcut Lookup 2'!BI$60),INDEX('Expenses (Assum. &amp; Calc.)'!$J$23:$J$37,ROWS($C$23:$C27),1),IF(AND('Expenses (Assum. &amp; Calc.)'!$I27="Quarterly",IFERROR(MOD(MONTH('Expenses (Assum. &amp; Calc.)'!$G27),3),0)=MOD(MONTH('Shortcut Lookup 2'!BI$60),3),'Expenses (Assum. &amp; Calc.)'!$H27&gt;='Shortcut Lookup 2'!BI$60,'Expenses (Assum. &amp; Calc.)'!$G27&lt;='Shortcut Lookup 2'!BI$60),INDEX('Expenses (Assum. &amp; Calc.)'!$J$23:$J$37,ROWS($C$23:$C27),1),IF(AND('Expenses (Assum. &amp; Calc.)'!$I27="Semi-Annually",IFERROR(MOD(MONTH('Expenses (Assum. &amp; Calc.)'!$G27),6),0)=MOD(MONTH('Shortcut Lookup 2'!BI$60),6),'Expenses (Assum. &amp; Calc.)'!$H27&gt;='Shortcut Lookup 2'!BI$60,'Expenses (Assum. &amp; Calc.)'!$G27&lt;='Shortcut Lookup 2'!BI$60),INDEX('Expenses (Assum. &amp; Calc.)'!$J$23:$J$37,ROWS($C$23:$C27),1),IF(AND('Expenses (Assum. &amp; Calc.)'!$I27="Yearly",IFERROR(MOD(MONTH('Expenses (Assum. &amp; Calc.)'!$G27),12),0)=MOD(MONTH('Shortcut Lookup 2'!BI$60),12),'Expenses (Assum. &amp; Calc.)'!$H27&gt;='Shortcut Lookup 2'!BI$60,'Expenses (Assum. &amp; Calc.)'!$G27&lt;='Shortcut Lookup 2'!BI$60),INDEX('Expenses (Assum. &amp; Calc.)'!$J$23:$J$37,ROWS($C$23:$C27),1),0))))))))</f>
        <v>1040.60401</v>
      </c>
      <c r="BS27" s="472">
        <f>HLOOKUP('Shortcut Lookup 2'!BJ$59,'Expenses (Assum. &amp; Calc.)'!$P$22:$T$37,ROWS($C$23:$C27)+1,0)*IF(AND('Expenses (Assum. &amp; Calc.)'!$I27="One time",'Expenses (Assum. &amp; Calc.)'!$G27='Shortcut Lookup 2'!BJ$60),INDEX('Expenses (Assum. &amp; Calc.)'!$J$23:$J$37,ROWS($C$23:$C27),1),IF(AND('Expenses (Assum. &amp; Calc.)'!$I27="Daily",'Expenses (Assum. &amp; Calc.)'!$H27&gt;='Shortcut Lookup 2'!BJ$60,'Expenses (Assum. &amp; Calc.)'!$G27&lt;='Shortcut Lookup 2'!BJ$60),INDEX('Expenses (Assum. &amp; Calc.)'!$J$23:$J$37,ROWS($C$23:$C27),1)*BS$22,IF(AND('Expenses (Assum. &amp; Calc.)'!$I27="Weekly",'Expenses (Assum. &amp; Calc.)'!$H27&gt;='Shortcut Lookup 2'!BJ$60,'Expenses (Assum. &amp; Calc.)'!$G27&lt;='Shortcut Lookup 2'!BJ$60),INDEX('Expenses (Assum. &amp; Calc.)'!$J$23:$J$37,ROWS($C$23:$C27),1)*4,IF(AND('Expenses (Assum. &amp; Calc.)'!$I27="Bi-Weekly",'Expenses (Assum. &amp; Calc.)'!$H27&gt;='Shortcut Lookup 2'!BJ$60,'Expenses (Assum. &amp; Calc.)'!$G27&lt;='Shortcut Lookup 2'!BJ$60),INDEX('Expenses (Assum. &amp; Calc.)'!$J$23:$J$37,ROWS($C$23:$C27),1)*2,IF(AND('Expenses (Assum. &amp; Calc.)'!$I27="Monthly",'Expenses (Assum. &amp; Calc.)'!$H27&gt;='Shortcut Lookup 2'!BJ$60,'Expenses (Assum. &amp; Calc.)'!$G27&lt;='Shortcut Lookup 2'!BJ$60),INDEX('Expenses (Assum. &amp; Calc.)'!$J$23:$J$37,ROWS($C$23:$C27),1),IF(AND('Expenses (Assum. &amp; Calc.)'!$I27="Quarterly",IFERROR(MOD(MONTH('Expenses (Assum. &amp; Calc.)'!$G27),3),0)=MOD(MONTH('Shortcut Lookup 2'!BJ$60),3),'Expenses (Assum. &amp; Calc.)'!$H27&gt;='Shortcut Lookup 2'!BJ$60,'Expenses (Assum. &amp; Calc.)'!$G27&lt;='Shortcut Lookup 2'!BJ$60),INDEX('Expenses (Assum. &amp; Calc.)'!$J$23:$J$37,ROWS($C$23:$C27),1),IF(AND('Expenses (Assum. &amp; Calc.)'!$I27="Semi-Annually",IFERROR(MOD(MONTH('Expenses (Assum. &amp; Calc.)'!$G27),6),0)=MOD(MONTH('Shortcut Lookup 2'!BJ$60),6),'Expenses (Assum. &amp; Calc.)'!$H27&gt;='Shortcut Lookup 2'!BJ$60,'Expenses (Assum. &amp; Calc.)'!$G27&lt;='Shortcut Lookup 2'!BJ$60),INDEX('Expenses (Assum. &amp; Calc.)'!$J$23:$J$37,ROWS($C$23:$C27),1),IF(AND('Expenses (Assum. &amp; Calc.)'!$I27="Yearly",IFERROR(MOD(MONTH('Expenses (Assum. &amp; Calc.)'!$G27),12),0)=MOD(MONTH('Shortcut Lookup 2'!BJ$60),12),'Expenses (Assum. &amp; Calc.)'!$H27&gt;='Shortcut Lookup 2'!BJ$60,'Expenses (Assum. &amp; Calc.)'!$G27&lt;='Shortcut Lookup 2'!BJ$60),INDEX('Expenses (Assum. &amp; Calc.)'!$J$23:$J$37,ROWS($C$23:$C27),1),0))))))))</f>
        <v>1040.60401</v>
      </c>
      <c r="BT27" s="472">
        <f>HLOOKUP('Shortcut Lookup 2'!BK$59,'Expenses (Assum. &amp; Calc.)'!$P$22:$T$37,ROWS($C$23:$C27)+1,0)*IF(AND('Expenses (Assum. &amp; Calc.)'!$I27="One time",'Expenses (Assum. &amp; Calc.)'!$G27='Shortcut Lookup 2'!BK$60),INDEX('Expenses (Assum. &amp; Calc.)'!$J$23:$J$37,ROWS($C$23:$C27),1),IF(AND('Expenses (Assum. &amp; Calc.)'!$I27="Daily",'Expenses (Assum. &amp; Calc.)'!$H27&gt;='Shortcut Lookup 2'!BK$60,'Expenses (Assum. &amp; Calc.)'!$G27&lt;='Shortcut Lookup 2'!BK$60),INDEX('Expenses (Assum. &amp; Calc.)'!$J$23:$J$37,ROWS($C$23:$C27),1)*BT$22,IF(AND('Expenses (Assum. &amp; Calc.)'!$I27="Weekly",'Expenses (Assum. &amp; Calc.)'!$H27&gt;='Shortcut Lookup 2'!BK$60,'Expenses (Assum. &amp; Calc.)'!$G27&lt;='Shortcut Lookup 2'!BK$60),INDEX('Expenses (Assum. &amp; Calc.)'!$J$23:$J$37,ROWS($C$23:$C27),1)*4,IF(AND('Expenses (Assum. &amp; Calc.)'!$I27="Bi-Weekly",'Expenses (Assum. &amp; Calc.)'!$H27&gt;='Shortcut Lookup 2'!BK$60,'Expenses (Assum. &amp; Calc.)'!$G27&lt;='Shortcut Lookup 2'!BK$60),INDEX('Expenses (Assum. &amp; Calc.)'!$J$23:$J$37,ROWS($C$23:$C27),1)*2,IF(AND('Expenses (Assum. &amp; Calc.)'!$I27="Monthly",'Expenses (Assum. &amp; Calc.)'!$H27&gt;='Shortcut Lookup 2'!BK$60,'Expenses (Assum. &amp; Calc.)'!$G27&lt;='Shortcut Lookup 2'!BK$60),INDEX('Expenses (Assum. &amp; Calc.)'!$J$23:$J$37,ROWS($C$23:$C27),1),IF(AND('Expenses (Assum. &amp; Calc.)'!$I27="Quarterly",IFERROR(MOD(MONTH('Expenses (Assum. &amp; Calc.)'!$G27),3),0)=MOD(MONTH('Shortcut Lookup 2'!BK$60),3),'Expenses (Assum. &amp; Calc.)'!$H27&gt;='Shortcut Lookup 2'!BK$60,'Expenses (Assum. &amp; Calc.)'!$G27&lt;='Shortcut Lookup 2'!BK$60),INDEX('Expenses (Assum. &amp; Calc.)'!$J$23:$J$37,ROWS($C$23:$C27),1),IF(AND('Expenses (Assum. &amp; Calc.)'!$I27="Semi-Annually",IFERROR(MOD(MONTH('Expenses (Assum. &amp; Calc.)'!$G27),6),0)=MOD(MONTH('Shortcut Lookup 2'!BK$60),6),'Expenses (Assum. &amp; Calc.)'!$H27&gt;='Shortcut Lookup 2'!BK$60,'Expenses (Assum. &amp; Calc.)'!$G27&lt;='Shortcut Lookup 2'!BK$60),INDEX('Expenses (Assum. &amp; Calc.)'!$J$23:$J$37,ROWS($C$23:$C27),1),IF(AND('Expenses (Assum. &amp; Calc.)'!$I27="Yearly",IFERROR(MOD(MONTH('Expenses (Assum. &amp; Calc.)'!$G27),12),0)=MOD(MONTH('Shortcut Lookup 2'!BK$60),12),'Expenses (Assum. &amp; Calc.)'!$H27&gt;='Shortcut Lookup 2'!BK$60,'Expenses (Assum. &amp; Calc.)'!$G27&lt;='Shortcut Lookup 2'!BK$60),INDEX('Expenses (Assum. &amp; Calc.)'!$J$23:$J$37,ROWS($C$23:$C27),1),0))))))))</f>
        <v>1040.60401</v>
      </c>
      <c r="BU27" s="472">
        <f>HLOOKUP('Shortcut Lookup 2'!BL$59,'Expenses (Assum. &amp; Calc.)'!$P$22:$T$37,ROWS($C$23:$C27)+1,0)*IF(AND('Expenses (Assum. &amp; Calc.)'!$I27="One time",'Expenses (Assum. &amp; Calc.)'!$G27='Shortcut Lookup 2'!BL$60),INDEX('Expenses (Assum. &amp; Calc.)'!$J$23:$J$37,ROWS($C$23:$C27),1),IF(AND('Expenses (Assum. &amp; Calc.)'!$I27="Daily",'Expenses (Assum. &amp; Calc.)'!$H27&gt;='Shortcut Lookup 2'!BL$60,'Expenses (Assum. &amp; Calc.)'!$G27&lt;='Shortcut Lookup 2'!BL$60),INDEX('Expenses (Assum. &amp; Calc.)'!$J$23:$J$37,ROWS($C$23:$C27),1)*BU$22,IF(AND('Expenses (Assum. &amp; Calc.)'!$I27="Weekly",'Expenses (Assum. &amp; Calc.)'!$H27&gt;='Shortcut Lookup 2'!BL$60,'Expenses (Assum. &amp; Calc.)'!$G27&lt;='Shortcut Lookup 2'!BL$60),INDEX('Expenses (Assum. &amp; Calc.)'!$J$23:$J$37,ROWS($C$23:$C27),1)*4,IF(AND('Expenses (Assum. &amp; Calc.)'!$I27="Bi-Weekly",'Expenses (Assum. &amp; Calc.)'!$H27&gt;='Shortcut Lookup 2'!BL$60,'Expenses (Assum. &amp; Calc.)'!$G27&lt;='Shortcut Lookup 2'!BL$60),INDEX('Expenses (Assum. &amp; Calc.)'!$J$23:$J$37,ROWS($C$23:$C27),1)*2,IF(AND('Expenses (Assum. &amp; Calc.)'!$I27="Monthly",'Expenses (Assum. &amp; Calc.)'!$H27&gt;='Shortcut Lookup 2'!BL$60,'Expenses (Assum. &amp; Calc.)'!$G27&lt;='Shortcut Lookup 2'!BL$60),INDEX('Expenses (Assum. &amp; Calc.)'!$J$23:$J$37,ROWS($C$23:$C27),1),IF(AND('Expenses (Assum. &amp; Calc.)'!$I27="Quarterly",IFERROR(MOD(MONTH('Expenses (Assum. &amp; Calc.)'!$G27),3),0)=MOD(MONTH('Shortcut Lookup 2'!BL$60),3),'Expenses (Assum. &amp; Calc.)'!$H27&gt;='Shortcut Lookup 2'!BL$60,'Expenses (Assum. &amp; Calc.)'!$G27&lt;='Shortcut Lookup 2'!BL$60),INDEX('Expenses (Assum. &amp; Calc.)'!$J$23:$J$37,ROWS($C$23:$C27),1),IF(AND('Expenses (Assum. &amp; Calc.)'!$I27="Semi-Annually",IFERROR(MOD(MONTH('Expenses (Assum. &amp; Calc.)'!$G27),6),0)=MOD(MONTH('Shortcut Lookup 2'!BL$60),6),'Expenses (Assum. &amp; Calc.)'!$H27&gt;='Shortcut Lookup 2'!BL$60,'Expenses (Assum. &amp; Calc.)'!$G27&lt;='Shortcut Lookup 2'!BL$60),INDEX('Expenses (Assum. &amp; Calc.)'!$J$23:$J$37,ROWS($C$23:$C27),1),IF(AND('Expenses (Assum. &amp; Calc.)'!$I27="Yearly",IFERROR(MOD(MONTH('Expenses (Assum. &amp; Calc.)'!$G27),12),0)=MOD(MONTH('Shortcut Lookup 2'!BL$60),12),'Expenses (Assum. &amp; Calc.)'!$H27&gt;='Shortcut Lookup 2'!BL$60,'Expenses (Assum. &amp; Calc.)'!$G27&lt;='Shortcut Lookup 2'!BL$60),INDEX('Expenses (Assum. &amp; Calc.)'!$J$23:$J$37,ROWS($C$23:$C27),1),0))))))))</f>
        <v>1040.60401</v>
      </c>
      <c r="BV27" s="472">
        <f>HLOOKUP('Shortcut Lookup 2'!BM$59,'Expenses (Assum. &amp; Calc.)'!$P$22:$T$37,ROWS($C$23:$C27)+1,0)*IF(AND('Expenses (Assum. &amp; Calc.)'!$I27="One time",'Expenses (Assum. &amp; Calc.)'!$G27='Shortcut Lookup 2'!BM$60),INDEX('Expenses (Assum. &amp; Calc.)'!$J$23:$J$37,ROWS($C$23:$C27),1),IF(AND('Expenses (Assum. &amp; Calc.)'!$I27="Daily",'Expenses (Assum. &amp; Calc.)'!$H27&gt;='Shortcut Lookup 2'!BM$60,'Expenses (Assum. &amp; Calc.)'!$G27&lt;='Shortcut Lookup 2'!BM$60),INDEX('Expenses (Assum. &amp; Calc.)'!$J$23:$J$37,ROWS($C$23:$C27),1)*BV$22,IF(AND('Expenses (Assum. &amp; Calc.)'!$I27="Weekly",'Expenses (Assum. &amp; Calc.)'!$H27&gt;='Shortcut Lookup 2'!BM$60,'Expenses (Assum. &amp; Calc.)'!$G27&lt;='Shortcut Lookup 2'!BM$60),INDEX('Expenses (Assum. &amp; Calc.)'!$J$23:$J$37,ROWS($C$23:$C27),1)*4,IF(AND('Expenses (Assum. &amp; Calc.)'!$I27="Bi-Weekly",'Expenses (Assum. &amp; Calc.)'!$H27&gt;='Shortcut Lookup 2'!BM$60,'Expenses (Assum. &amp; Calc.)'!$G27&lt;='Shortcut Lookup 2'!BM$60),INDEX('Expenses (Assum. &amp; Calc.)'!$J$23:$J$37,ROWS($C$23:$C27),1)*2,IF(AND('Expenses (Assum. &amp; Calc.)'!$I27="Monthly",'Expenses (Assum. &amp; Calc.)'!$H27&gt;='Shortcut Lookup 2'!BM$60,'Expenses (Assum. &amp; Calc.)'!$G27&lt;='Shortcut Lookup 2'!BM$60),INDEX('Expenses (Assum. &amp; Calc.)'!$J$23:$J$37,ROWS($C$23:$C27),1),IF(AND('Expenses (Assum. &amp; Calc.)'!$I27="Quarterly",IFERROR(MOD(MONTH('Expenses (Assum. &amp; Calc.)'!$G27),3),0)=MOD(MONTH('Shortcut Lookup 2'!BM$60),3),'Expenses (Assum. &amp; Calc.)'!$H27&gt;='Shortcut Lookup 2'!BM$60,'Expenses (Assum. &amp; Calc.)'!$G27&lt;='Shortcut Lookup 2'!BM$60),INDEX('Expenses (Assum. &amp; Calc.)'!$J$23:$J$37,ROWS($C$23:$C27),1),IF(AND('Expenses (Assum. &amp; Calc.)'!$I27="Semi-Annually",IFERROR(MOD(MONTH('Expenses (Assum. &amp; Calc.)'!$G27),6),0)=MOD(MONTH('Shortcut Lookup 2'!BM$60),6),'Expenses (Assum. &amp; Calc.)'!$H27&gt;='Shortcut Lookup 2'!BM$60,'Expenses (Assum. &amp; Calc.)'!$G27&lt;='Shortcut Lookup 2'!BM$60),INDEX('Expenses (Assum. &amp; Calc.)'!$J$23:$J$37,ROWS($C$23:$C27),1),IF(AND('Expenses (Assum. &amp; Calc.)'!$I27="Yearly",IFERROR(MOD(MONTH('Expenses (Assum. &amp; Calc.)'!$G27),12),0)=MOD(MONTH('Shortcut Lookup 2'!BM$60),12),'Expenses (Assum. &amp; Calc.)'!$H27&gt;='Shortcut Lookup 2'!BM$60,'Expenses (Assum. &amp; Calc.)'!$G27&lt;='Shortcut Lookup 2'!BM$60),INDEX('Expenses (Assum. &amp; Calc.)'!$J$23:$J$37,ROWS($C$23:$C27),1),0))))))))</f>
        <v>1040.60401</v>
      </c>
      <c r="BW27" s="472">
        <f>HLOOKUP('Shortcut Lookup 2'!BN$59,'Expenses (Assum. &amp; Calc.)'!$P$22:$T$37,ROWS($C$23:$C27)+1,0)*IF(AND('Expenses (Assum. &amp; Calc.)'!$I27="One time",'Expenses (Assum. &amp; Calc.)'!$G27='Shortcut Lookup 2'!BN$60),INDEX('Expenses (Assum. &amp; Calc.)'!$J$23:$J$37,ROWS($C$23:$C27),1),IF(AND('Expenses (Assum. &amp; Calc.)'!$I27="Daily",'Expenses (Assum. &amp; Calc.)'!$H27&gt;='Shortcut Lookup 2'!BN$60,'Expenses (Assum. &amp; Calc.)'!$G27&lt;='Shortcut Lookup 2'!BN$60),INDEX('Expenses (Assum. &amp; Calc.)'!$J$23:$J$37,ROWS($C$23:$C27),1)*BW$22,IF(AND('Expenses (Assum. &amp; Calc.)'!$I27="Weekly",'Expenses (Assum. &amp; Calc.)'!$H27&gt;='Shortcut Lookup 2'!BN$60,'Expenses (Assum. &amp; Calc.)'!$G27&lt;='Shortcut Lookup 2'!BN$60),INDEX('Expenses (Assum. &amp; Calc.)'!$J$23:$J$37,ROWS($C$23:$C27),1)*4,IF(AND('Expenses (Assum. &amp; Calc.)'!$I27="Bi-Weekly",'Expenses (Assum. &amp; Calc.)'!$H27&gt;='Shortcut Lookup 2'!BN$60,'Expenses (Assum. &amp; Calc.)'!$G27&lt;='Shortcut Lookup 2'!BN$60),INDEX('Expenses (Assum. &amp; Calc.)'!$J$23:$J$37,ROWS($C$23:$C27),1)*2,IF(AND('Expenses (Assum. &amp; Calc.)'!$I27="Monthly",'Expenses (Assum. &amp; Calc.)'!$H27&gt;='Shortcut Lookup 2'!BN$60,'Expenses (Assum. &amp; Calc.)'!$G27&lt;='Shortcut Lookup 2'!BN$60),INDEX('Expenses (Assum. &amp; Calc.)'!$J$23:$J$37,ROWS($C$23:$C27),1),IF(AND('Expenses (Assum. &amp; Calc.)'!$I27="Quarterly",IFERROR(MOD(MONTH('Expenses (Assum. &amp; Calc.)'!$G27),3),0)=MOD(MONTH('Shortcut Lookup 2'!BN$60),3),'Expenses (Assum. &amp; Calc.)'!$H27&gt;='Shortcut Lookup 2'!BN$60,'Expenses (Assum. &amp; Calc.)'!$G27&lt;='Shortcut Lookup 2'!BN$60),INDEX('Expenses (Assum. &amp; Calc.)'!$J$23:$J$37,ROWS($C$23:$C27),1),IF(AND('Expenses (Assum. &amp; Calc.)'!$I27="Semi-Annually",IFERROR(MOD(MONTH('Expenses (Assum. &amp; Calc.)'!$G27),6),0)=MOD(MONTH('Shortcut Lookup 2'!BN$60),6),'Expenses (Assum. &amp; Calc.)'!$H27&gt;='Shortcut Lookup 2'!BN$60,'Expenses (Assum. &amp; Calc.)'!$G27&lt;='Shortcut Lookup 2'!BN$60),INDEX('Expenses (Assum. &amp; Calc.)'!$J$23:$J$37,ROWS($C$23:$C27),1),IF(AND('Expenses (Assum. &amp; Calc.)'!$I27="Yearly",IFERROR(MOD(MONTH('Expenses (Assum. &amp; Calc.)'!$G27),12),0)=MOD(MONTH('Shortcut Lookup 2'!BN$60),12),'Expenses (Assum. &amp; Calc.)'!$H27&gt;='Shortcut Lookup 2'!BN$60,'Expenses (Assum. &amp; Calc.)'!$G27&lt;='Shortcut Lookup 2'!BN$60),INDEX('Expenses (Assum. &amp; Calc.)'!$J$23:$J$37,ROWS($C$23:$C27),1),0))))))))</f>
        <v>1040.60401</v>
      </c>
      <c r="BX27" s="472">
        <f>HLOOKUP('Shortcut Lookup 2'!BO$59,'Expenses (Assum. &amp; Calc.)'!$P$22:$T$37,ROWS($C$23:$C27)+1,0)*IF(AND('Expenses (Assum. &amp; Calc.)'!$I27="One time",'Expenses (Assum. &amp; Calc.)'!$G27='Shortcut Lookup 2'!BO$60),INDEX('Expenses (Assum. &amp; Calc.)'!$J$23:$J$37,ROWS($C$23:$C27),1),IF(AND('Expenses (Assum. &amp; Calc.)'!$I27="Daily",'Expenses (Assum. &amp; Calc.)'!$H27&gt;='Shortcut Lookup 2'!BO$60,'Expenses (Assum. &amp; Calc.)'!$G27&lt;='Shortcut Lookup 2'!BO$60),INDEX('Expenses (Assum. &amp; Calc.)'!$J$23:$J$37,ROWS($C$23:$C27),1)*BX$22,IF(AND('Expenses (Assum. &amp; Calc.)'!$I27="Weekly",'Expenses (Assum. &amp; Calc.)'!$H27&gt;='Shortcut Lookup 2'!BO$60,'Expenses (Assum. &amp; Calc.)'!$G27&lt;='Shortcut Lookup 2'!BO$60),INDEX('Expenses (Assum. &amp; Calc.)'!$J$23:$J$37,ROWS($C$23:$C27),1)*4,IF(AND('Expenses (Assum. &amp; Calc.)'!$I27="Bi-Weekly",'Expenses (Assum. &amp; Calc.)'!$H27&gt;='Shortcut Lookup 2'!BO$60,'Expenses (Assum. &amp; Calc.)'!$G27&lt;='Shortcut Lookup 2'!BO$60),INDEX('Expenses (Assum. &amp; Calc.)'!$J$23:$J$37,ROWS($C$23:$C27),1)*2,IF(AND('Expenses (Assum. &amp; Calc.)'!$I27="Monthly",'Expenses (Assum. &amp; Calc.)'!$H27&gt;='Shortcut Lookup 2'!BO$60,'Expenses (Assum. &amp; Calc.)'!$G27&lt;='Shortcut Lookup 2'!BO$60),INDEX('Expenses (Assum. &amp; Calc.)'!$J$23:$J$37,ROWS($C$23:$C27),1),IF(AND('Expenses (Assum. &amp; Calc.)'!$I27="Quarterly",IFERROR(MOD(MONTH('Expenses (Assum. &amp; Calc.)'!$G27),3),0)=MOD(MONTH('Shortcut Lookup 2'!BO$60),3),'Expenses (Assum. &amp; Calc.)'!$H27&gt;='Shortcut Lookup 2'!BO$60,'Expenses (Assum. &amp; Calc.)'!$G27&lt;='Shortcut Lookup 2'!BO$60),INDEX('Expenses (Assum. &amp; Calc.)'!$J$23:$J$37,ROWS($C$23:$C27),1),IF(AND('Expenses (Assum. &amp; Calc.)'!$I27="Semi-Annually",IFERROR(MOD(MONTH('Expenses (Assum. &amp; Calc.)'!$G27),6),0)=MOD(MONTH('Shortcut Lookup 2'!BO$60),6),'Expenses (Assum. &amp; Calc.)'!$H27&gt;='Shortcut Lookup 2'!BO$60,'Expenses (Assum. &amp; Calc.)'!$G27&lt;='Shortcut Lookup 2'!BO$60),INDEX('Expenses (Assum. &amp; Calc.)'!$J$23:$J$37,ROWS($C$23:$C27),1),IF(AND('Expenses (Assum. &amp; Calc.)'!$I27="Yearly",IFERROR(MOD(MONTH('Expenses (Assum. &amp; Calc.)'!$G27),12),0)=MOD(MONTH('Shortcut Lookup 2'!BO$60),12),'Expenses (Assum. &amp; Calc.)'!$H27&gt;='Shortcut Lookup 2'!BO$60,'Expenses (Assum. &amp; Calc.)'!$G27&lt;='Shortcut Lookup 2'!BO$60),INDEX('Expenses (Assum. &amp; Calc.)'!$J$23:$J$37,ROWS($C$23:$C27),1),0))))))))</f>
        <v>1040.60401</v>
      </c>
      <c r="BY27" s="472">
        <f>HLOOKUP('Shortcut Lookup 2'!BP$59,'Expenses (Assum. &amp; Calc.)'!$P$22:$T$37,ROWS($C$23:$C27)+1,0)*IF(AND('Expenses (Assum. &amp; Calc.)'!$I27="One time",'Expenses (Assum. &amp; Calc.)'!$G27='Shortcut Lookup 2'!BP$60),INDEX('Expenses (Assum. &amp; Calc.)'!$J$23:$J$37,ROWS($C$23:$C27),1),IF(AND('Expenses (Assum. &amp; Calc.)'!$I27="Daily",'Expenses (Assum. &amp; Calc.)'!$H27&gt;='Shortcut Lookup 2'!BP$60,'Expenses (Assum. &amp; Calc.)'!$G27&lt;='Shortcut Lookup 2'!BP$60),INDEX('Expenses (Assum. &amp; Calc.)'!$J$23:$J$37,ROWS($C$23:$C27),1)*BY$22,IF(AND('Expenses (Assum. &amp; Calc.)'!$I27="Weekly",'Expenses (Assum. &amp; Calc.)'!$H27&gt;='Shortcut Lookup 2'!BP$60,'Expenses (Assum. &amp; Calc.)'!$G27&lt;='Shortcut Lookup 2'!BP$60),INDEX('Expenses (Assum. &amp; Calc.)'!$J$23:$J$37,ROWS($C$23:$C27),1)*4,IF(AND('Expenses (Assum. &amp; Calc.)'!$I27="Bi-Weekly",'Expenses (Assum. &amp; Calc.)'!$H27&gt;='Shortcut Lookup 2'!BP$60,'Expenses (Assum. &amp; Calc.)'!$G27&lt;='Shortcut Lookup 2'!BP$60),INDEX('Expenses (Assum. &amp; Calc.)'!$J$23:$J$37,ROWS($C$23:$C27),1)*2,IF(AND('Expenses (Assum. &amp; Calc.)'!$I27="Monthly",'Expenses (Assum. &amp; Calc.)'!$H27&gt;='Shortcut Lookup 2'!BP$60,'Expenses (Assum. &amp; Calc.)'!$G27&lt;='Shortcut Lookup 2'!BP$60),INDEX('Expenses (Assum. &amp; Calc.)'!$J$23:$J$37,ROWS($C$23:$C27),1),IF(AND('Expenses (Assum. &amp; Calc.)'!$I27="Quarterly",IFERROR(MOD(MONTH('Expenses (Assum. &amp; Calc.)'!$G27),3),0)=MOD(MONTH('Shortcut Lookup 2'!BP$60),3),'Expenses (Assum. &amp; Calc.)'!$H27&gt;='Shortcut Lookup 2'!BP$60,'Expenses (Assum. &amp; Calc.)'!$G27&lt;='Shortcut Lookup 2'!BP$60),INDEX('Expenses (Assum. &amp; Calc.)'!$J$23:$J$37,ROWS($C$23:$C27),1),IF(AND('Expenses (Assum. &amp; Calc.)'!$I27="Semi-Annually",IFERROR(MOD(MONTH('Expenses (Assum. &amp; Calc.)'!$G27),6),0)=MOD(MONTH('Shortcut Lookup 2'!BP$60),6),'Expenses (Assum. &amp; Calc.)'!$H27&gt;='Shortcut Lookup 2'!BP$60,'Expenses (Assum. &amp; Calc.)'!$G27&lt;='Shortcut Lookup 2'!BP$60),INDEX('Expenses (Assum. &amp; Calc.)'!$J$23:$J$37,ROWS($C$23:$C27),1),IF(AND('Expenses (Assum. &amp; Calc.)'!$I27="Yearly",IFERROR(MOD(MONTH('Expenses (Assum. &amp; Calc.)'!$G27),12),0)=MOD(MONTH('Shortcut Lookup 2'!BP$60),12),'Expenses (Assum. &amp; Calc.)'!$H27&gt;='Shortcut Lookup 2'!BP$60,'Expenses (Assum. &amp; Calc.)'!$G27&lt;='Shortcut Lookup 2'!BP$60),INDEX('Expenses (Assum. &amp; Calc.)'!$J$23:$J$37,ROWS($C$23:$C27),1),0))))))))</f>
        <v>1040.60401</v>
      </c>
      <c r="BZ27" s="472">
        <f>HLOOKUP('Shortcut Lookup 2'!BQ$59,'Expenses (Assum. &amp; Calc.)'!$P$22:$T$37,ROWS($C$23:$C27)+1,0)*IF(AND('Expenses (Assum. &amp; Calc.)'!$I27="One time",'Expenses (Assum. &amp; Calc.)'!$G27='Shortcut Lookup 2'!BQ$60),INDEX('Expenses (Assum. &amp; Calc.)'!$J$23:$J$37,ROWS($C$23:$C27),1),IF(AND('Expenses (Assum. &amp; Calc.)'!$I27="Daily",'Expenses (Assum. &amp; Calc.)'!$H27&gt;='Shortcut Lookup 2'!BQ$60,'Expenses (Assum. &amp; Calc.)'!$G27&lt;='Shortcut Lookup 2'!BQ$60),INDEX('Expenses (Assum. &amp; Calc.)'!$J$23:$J$37,ROWS($C$23:$C27),1)*BZ$22,IF(AND('Expenses (Assum. &amp; Calc.)'!$I27="Weekly",'Expenses (Assum. &amp; Calc.)'!$H27&gt;='Shortcut Lookup 2'!BQ$60,'Expenses (Assum. &amp; Calc.)'!$G27&lt;='Shortcut Lookup 2'!BQ$60),INDEX('Expenses (Assum. &amp; Calc.)'!$J$23:$J$37,ROWS($C$23:$C27),1)*4,IF(AND('Expenses (Assum. &amp; Calc.)'!$I27="Bi-Weekly",'Expenses (Assum. &amp; Calc.)'!$H27&gt;='Shortcut Lookup 2'!BQ$60,'Expenses (Assum. &amp; Calc.)'!$G27&lt;='Shortcut Lookup 2'!BQ$60),INDEX('Expenses (Assum. &amp; Calc.)'!$J$23:$J$37,ROWS($C$23:$C27),1)*2,IF(AND('Expenses (Assum. &amp; Calc.)'!$I27="Monthly",'Expenses (Assum. &amp; Calc.)'!$H27&gt;='Shortcut Lookup 2'!BQ$60,'Expenses (Assum. &amp; Calc.)'!$G27&lt;='Shortcut Lookup 2'!BQ$60),INDEX('Expenses (Assum. &amp; Calc.)'!$J$23:$J$37,ROWS($C$23:$C27),1),IF(AND('Expenses (Assum. &amp; Calc.)'!$I27="Quarterly",IFERROR(MOD(MONTH('Expenses (Assum. &amp; Calc.)'!$G27),3),0)=MOD(MONTH('Shortcut Lookup 2'!BQ$60),3),'Expenses (Assum. &amp; Calc.)'!$H27&gt;='Shortcut Lookup 2'!BQ$60,'Expenses (Assum. &amp; Calc.)'!$G27&lt;='Shortcut Lookup 2'!BQ$60),INDEX('Expenses (Assum. &amp; Calc.)'!$J$23:$J$37,ROWS($C$23:$C27),1),IF(AND('Expenses (Assum. &amp; Calc.)'!$I27="Semi-Annually",IFERROR(MOD(MONTH('Expenses (Assum. &amp; Calc.)'!$G27),6),0)=MOD(MONTH('Shortcut Lookup 2'!BQ$60),6),'Expenses (Assum. &amp; Calc.)'!$H27&gt;='Shortcut Lookup 2'!BQ$60,'Expenses (Assum. &amp; Calc.)'!$G27&lt;='Shortcut Lookup 2'!BQ$60),INDEX('Expenses (Assum. &amp; Calc.)'!$J$23:$J$37,ROWS($C$23:$C27),1),IF(AND('Expenses (Assum. &amp; Calc.)'!$I27="Yearly",IFERROR(MOD(MONTH('Expenses (Assum. &amp; Calc.)'!$G27),12),0)=MOD(MONTH('Shortcut Lookup 2'!BQ$60),12),'Expenses (Assum. &amp; Calc.)'!$H27&gt;='Shortcut Lookup 2'!BQ$60,'Expenses (Assum. &amp; Calc.)'!$G27&lt;='Shortcut Lookup 2'!BQ$60),INDEX('Expenses (Assum. &amp; Calc.)'!$J$23:$J$37,ROWS($C$23:$C27),1),0))))))))</f>
        <v>1040.60401</v>
      </c>
      <c r="CA27" s="472">
        <f>HLOOKUP('Shortcut Lookup 2'!BR$59,'Expenses (Assum. &amp; Calc.)'!$P$22:$T$37,ROWS($C$23:$C27)+1,0)*IF(AND('Expenses (Assum. &amp; Calc.)'!$I27="One time",'Expenses (Assum. &amp; Calc.)'!$G27='Shortcut Lookup 2'!BR$60),INDEX('Expenses (Assum. &amp; Calc.)'!$J$23:$J$37,ROWS($C$23:$C27),1),IF(AND('Expenses (Assum. &amp; Calc.)'!$I27="Daily",'Expenses (Assum. &amp; Calc.)'!$H27&gt;='Shortcut Lookup 2'!BR$60,'Expenses (Assum. &amp; Calc.)'!$G27&lt;='Shortcut Lookup 2'!BR$60),INDEX('Expenses (Assum. &amp; Calc.)'!$J$23:$J$37,ROWS($C$23:$C27),1)*CA$22,IF(AND('Expenses (Assum. &amp; Calc.)'!$I27="Weekly",'Expenses (Assum. &amp; Calc.)'!$H27&gt;='Shortcut Lookup 2'!BR$60,'Expenses (Assum. &amp; Calc.)'!$G27&lt;='Shortcut Lookup 2'!BR$60),INDEX('Expenses (Assum. &amp; Calc.)'!$J$23:$J$37,ROWS($C$23:$C27),1)*4,IF(AND('Expenses (Assum. &amp; Calc.)'!$I27="Bi-Weekly",'Expenses (Assum. &amp; Calc.)'!$H27&gt;='Shortcut Lookup 2'!BR$60,'Expenses (Assum. &amp; Calc.)'!$G27&lt;='Shortcut Lookup 2'!BR$60),INDEX('Expenses (Assum. &amp; Calc.)'!$J$23:$J$37,ROWS($C$23:$C27),1)*2,IF(AND('Expenses (Assum. &amp; Calc.)'!$I27="Monthly",'Expenses (Assum. &amp; Calc.)'!$H27&gt;='Shortcut Lookup 2'!BR$60,'Expenses (Assum. &amp; Calc.)'!$G27&lt;='Shortcut Lookup 2'!BR$60),INDEX('Expenses (Assum. &amp; Calc.)'!$J$23:$J$37,ROWS($C$23:$C27),1),IF(AND('Expenses (Assum. &amp; Calc.)'!$I27="Quarterly",IFERROR(MOD(MONTH('Expenses (Assum. &amp; Calc.)'!$G27),3),0)=MOD(MONTH('Shortcut Lookup 2'!BR$60),3),'Expenses (Assum. &amp; Calc.)'!$H27&gt;='Shortcut Lookup 2'!BR$60,'Expenses (Assum. &amp; Calc.)'!$G27&lt;='Shortcut Lookup 2'!BR$60),INDEX('Expenses (Assum. &amp; Calc.)'!$J$23:$J$37,ROWS($C$23:$C27),1),IF(AND('Expenses (Assum. &amp; Calc.)'!$I27="Semi-Annually",IFERROR(MOD(MONTH('Expenses (Assum. &amp; Calc.)'!$G27),6),0)=MOD(MONTH('Shortcut Lookup 2'!BR$60),6),'Expenses (Assum. &amp; Calc.)'!$H27&gt;='Shortcut Lookup 2'!BR$60,'Expenses (Assum. &amp; Calc.)'!$G27&lt;='Shortcut Lookup 2'!BR$60),INDEX('Expenses (Assum. &amp; Calc.)'!$J$23:$J$37,ROWS($C$23:$C27),1),IF(AND('Expenses (Assum. &amp; Calc.)'!$I27="Yearly",IFERROR(MOD(MONTH('Expenses (Assum. &amp; Calc.)'!$G27),12),0)=MOD(MONTH('Shortcut Lookup 2'!BR$60),12),'Expenses (Assum. &amp; Calc.)'!$H27&gt;='Shortcut Lookup 2'!BR$60,'Expenses (Assum. &amp; Calc.)'!$G27&lt;='Shortcut Lookup 2'!BR$60),INDEX('Expenses (Assum. &amp; Calc.)'!$J$23:$J$37,ROWS($C$23:$C27),1),0))))))))</f>
        <v>1040.60401</v>
      </c>
      <c r="CB27" s="472">
        <f>HLOOKUP('Shortcut Lookup 2'!BS$59,'Expenses (Assum. &amp; Calc.)'!$P$22:$T$37,ROWS($C$23:$C27)+1,0)*IF(AND('Expenses (Assum. &amp; Calc.)'!$I27="One time",'Expenses (Assum. &amp; Calc.)'!$G27='Shortcut Lookup 2'!BS$60),INDEX('Expenses (Assum. &amp; Calc.)'!$J$23:$J$37,ROWS($C$23:$C27),1),IF(AND('Expenses (Assum. &amp; Calc.)'!$I27="Daily",'Expenses (Assum. &amp; Calc.)'!$H27&gt;='Shortcut Lookup 2'!BS$60,'Expenses (Assum. &amp; Calc.)'!$G27&lt;='Shortcut Lookup 2'!BS$60),INDEX('Expenses (Assum. &amp; Calc.)'!$J$23:$J$37,ROWS($C$23:$C27),1)*CB$22,IF(AND('Expenses (Assum. &amp; Calc.)'!$I27="Weekly",'Expenses (Assum. &amp; Calc.)'!$H27&gt;='Shortcut Lookup 2'!BS$60,'Expenses (Assum. &amp; Calc.)'!$G27&lt;='Shortcut Lookup 2'!BS$60),INDEX('Expenses (Assum. &amp; Calc.)'!$J$23:$J$37,ROWS($C$23:$C27),1)*4,IF(AND('Expenses (Assum. &amp; Calc.)'!$I27="Bi-Weekly",'Expenses (Assum. &amp; Calc.)'!$H27&gt;='Shortcut Lookup 2'!BS$60,'Expenses (Assum. &amp; Calc.)'!$G27&lt;='Shortcut Lookup 2'!BS$60),INDEX('Expenses (Assum. &amp; Calc.)'!$J$23:$J$37,ROWS($C$23:$C27),1)*2,IF(AND('Expenses (Assum. &amp; Calc.)'!$I27="Monthly",'Expenses (Assum. &amp; Calc.)'!$H27&gt;='Shortcut Lookup 2'!BS$60,'Expenses (Assum. &amp; Calc.)'!$G27&lt;='Shortcut Lookup 2'!BS$60),INDEX('Expenses (Assum. &amp; Calc.)'!$J$23:$J$37,ROWS($C$23:$C27),1),IF(AND('Expenses (Assum. &amp; Calc.)'!$I27="Quarterly",IFERROR(MOD(MONTH('Expenses (Assum. &amp; Calc.)'!$G27),3),0)=MOD(MONTH('Shortcut Lookup 2'!BS$60),3),'Expenses (Assum. &amp; Calc.)'!$H27&gt;='Shortcut Lookup 2'!BS$60,'Expenses (Assum. &amp; Calc.)'!$G27&lt;='Shortcut Lookup 2'!BS$60),INDEX('Expenses (Assum. &amp; Calc.)'!$J$23:$J$37,ROWS($C$23:$C27),1),IF(AND('Expenses (Assum. &amp; Calc.)'!$I27="Semi-Annually",IFERROR(MOD(MONTH('Expenses (Assum. &amp; Calc.)'!$G27),6),0)=MOD(MONTH('Shortcut Lookup 2'!BS$60),6),'Expenses (Assum. &amp; Calc.)'!$H27&gt;='Shortcut Lookup 2'!BS$60,'Expenses (Assum. &amp; Calc.)'!$G27&lt;='Shortcut Lookup 2'!BS$60),INDEX('Expenses (Assum. &amp; Calc.)'!$J$23:$J$37,ROWS($C$23:$C27),1),IF(AND('Expenses (Assum. &amp; Calc.)'!$I27="Yearly",IFERROR(MOD(MONTH('Expenses (Assum. &amp; Calc.)'!$G27),12),0)=MOD(MONTH('Shortcut Lookup 2'!BS$60),12),'Expenses (Assum. &amp; Calc.)'!$H27&gt;='Shortcut Lookup 2'!BS$60,'Expenses (Assum. &amp; Calc.)'!$G27&lt;='Shortcut Lookup 2'!BS$60),INDEX('Expenses (Assum. &amp; Calc.)'!$J$23:$J$37,ROWS($C$23:$C27),1),0))))))))</f>
        <v>1040.60401</v>
      </c>
    </row>
    <row r="28" spans="1:80" ht="14.4" thickBot="1" x14ac:dyDescent="0.35">
      <c r="C28" s="898" t="s">
        <v>183</v>
      </c>
      <c r="D28" s="898"/>
      <c r="E28" s="898"/>
      <c r="F28" s="898"/>
      <c r="G28" s="434">
        <f>'Shortcut Lookup 2'!L$84</f>
        <v>45688</v>
      </c>
      <c r="H28" s="434">
        <f>'Shortcut Lookup 2'!BS$84</f>
        <v>47483</v>
      </c>
      <c r="I28" s="462" t="s">
        <v>166</v>
      </c>
      <c r="J28" s="463"/>
      <c r="K28" s="473"/>
      <c r="L28" s="465">
        <v>0.01</v>
      </c>
      <c r="M28" s="466">
        <v>0.01</v>
      </c>
      <c r="N28" s="466">
        <v>0.01</v>
      </c>
      <c r="O28" s="467">
        <v>0.01</v>
      </c>
      <c r="P28" s="474">
        <v>1</v>
      </c>
      <c r="Q28" s="469">
        <f>1+'Expenses (Assum. &amp; Calc.)'!L28</f>
        <v>1.01</v>
      </c>
      <c r="R28" s="470">
        <f>Q28*(1+'Expenses (Assum. &amp; Calc.)'!M28)</f>
        <v>1.0201</v>
      </c>
      <c r="S28" s="470">
        <f>R28*(1+'Expenses (Assum. &amp; Calc.)'!N28)</f>
        <v>1.0303009999999999</v>
      </c>
      <c r="T28" s="471">
        <f>S28*(1+'Expenses (Assum. &amp; Calc.)'!O28)</f>
        <v>1.04060401</v>
      </c>
      <c r="U28" s="472">
        <f>HLOOKUP('Shortcut Lookup 2'!L$59,'Expenses (Assum. &amp; Calc.)'!$P$22:$T$37,ROWS($C$23:$C28)+1,0)*IF(AND('Expenses (Assum. &amp; Calc.)'!$I28="One time",'Expenses (Assum. &amp; Calc.)'!$G28='Shortcut Lookup 2'!L$60),INDEX('Expenses (Assum. &amp; Calc.)'!$J$23:$J$37,ROWS($C$23:$C28),1),IF(AND('Expenses (Assum. &amp; Calc.)'!$I28="Daily",'Expenses (Assum. &amp; Calc.)'!$H28&gt;='Shortcut Lookup 2'!L$60,'Expenses (Assum. &amp; Calc.)'!$G28&lt;='Shortcut Lookup 2'!L$60),INDEX('Expenses (Assum. &amp; Calc.)'!$J$23:$J$37,ROWS($C$23:$C28),1)*U$22,IF(AND('Expenses (Assum. &amp; Calc.)'!$I28="Weekly",'Expenses (Assum. &amp; Calc.)'!$H28&gt;='Shortcut Lookup 2'!L$60,'Expenses (Assum. &amp; Calc.)'!$G28&lt;='Shortcut Lookup 2'!L$60),INDEX('Expenses (Assum. &amp; Calc.)'!$J$23:$J$37,ROWS($C$23:$C28),1)*4,IF(AND('Expenses (Assum. &amp; Calc.)'!$I28="Bi-Weekly",'Expenses (Assum. &amp; Calc.)'!$H28&gt;='Shortcut Lookup 2'!L$60,'Expenses (Assum. &amp; Calc.)'!$G28&lt;='Shortcut Lookup 2'!L$60),INDEX('Expenses (Assum. &amp; Calc.)'!$J$23:$J$37,ROWS($C$23:$C28),1)*2,IF(AND('Expenses (Assum. &amp; Calc.)'!$I28="Monthly",'Expenses (Assum. &amp; Calc.)'!$H28&gt;='Shortcut Lookup 2'!L$60,'Expenses (Assum. &amp; Calc.)'!$G28&lt;='Shortcut Lookup 2'!L$60),INDEX('Expenses (Assum. &amp; Calc.)'!$J$23:$J$37,ROWS($C$23:$C28),1),IF(AND('Expenses (Assum. &amp; Calc.)'!$I28="Quarterly",IFERROR(MOD(MONTH('Expenses (Assum. &amp; Calc.)'!$G28),3),0)=MOD(MONTH('Shortcut Lookup 2'!L$60),3),'Expenses (Assum. &amp; Calc.)'!$H28&gt;='Shortcut Lookup 2'!L$60,'Expenses (Assum. &amp; Calc.)'!$G28&lt;='Shortcut Lookup 2'!L$60),INDEX('Expenses (Assum. &amp; Calc.)'!$J$23:$J$37,ROWS($C$23:$C28),1),IF(AND('Expenses (Assum. &amp; Calc.)'!$I28="Semi-Annually",IFERROR(MOD(MONTH('Expenses (Assum. &amp; Calc.)'!$G28),6),0)=MOD(MONTH('Shortcut Lookup 2'!L$60),6),'Expenses (Assum. &amp; Calc.)'!$H28&gt;='Shortcut Lookup 2'!L$60,'Expenses (Assum. &amp; Calc.)'!$G28&lt;='Shortcut Lookup 2'!L$60),INDEX('Expenses (Assum. &amp; Calc.)'!$J$23:$J$37,ROWS($C$23:$C28),1),IF(AND('Expenses (Assum. &amp; Calc.)'!$I28="Yearly",IFERROR(MOD(MONTH('Expenses (Assum. &amp; Calc.)'!$G28),12),0)=MOD(MONTH('Shortcut Lookup 2'!L$60),12),'Expenses (Assum. &amp; Calc.)'!$H28&gt;='Shortcut Lookup 2'!L$60,'Expenses (Assum. &amp; Calc.)'!$G28&lt;='Shortcut Lookup 2'!L$60),INDEX('Expenses (Assum. &amp; Calc.)'!$J$23:$J$37,ROWS($C$23:$C28),1),0))))))))</f>
        <v>0</v>
      </c>
      <c r="V28" s="472">
        <f>HLOOKUP('Shortcut Lookup 2'!M$59,'Expenses (Assum. &amp; Calc.)'!$P$22:$T$37,ROWS($C$23:$C28)+1,0)*IF(AND('Expenses (Assum. &amp; Calc.)'!$I28="One time",'Expenses (Assum. &amp; Calc.)'!$G28='Shortcut Lookup 2'!M$60),INDEX('Expenses (Assum. &amp; Calc.)'!$J$23:$J$37,ROWS($C$23:$C28),1),IF(AND('Expenses (Assum. &amp; Calc.)'!$I28="Daily",'Expenses (Assum. &amp; Calc.)'!$H28&gt;='Shortcut Lookup 2'!M$60,'Expenses (Assum. &amp; Calc.)'!$G28&lt;='Shortcut Lookup 2'!M$60),INDEX('Expenses (Assum. &amp; Calc.)'!$J$23:$J$37,ROWS($C$23:$C28),1)*V$22,IF(AND('Expenses (Assum. &amp; Calc.)'!$I28="Weekly",'Expenses (Assum. &amp; Calc.)'!$H28&gt;='Shortcut Lookup 2'!M$60,'Expenses (Assum. &amp; Calc.)'!$G28&lt;='Shortcut Lookup 2'!M$60),INDEX('Expenses (Assum. &amp; Calc.)'!$J$23:$J$37,ROWS($C$23:$C28),1)*4,IF(AND('Expenses (Assum. &amp; Calc.)'!$I28="Bi-Weekly",'Expenses (Assum. &amp; Calc.)'!$H28&gt;='Shortcut Lookup 2'!M$60,'Expenses (Assum. &amp; Calc.)'!$G28&lt;='Shortcut Lookup 2'!M$60),INDEX('Expenses (Assum. &amp; Calc.)'!$J$23:$J$37,ROWS($C$23:$C28),1)*2,IF(AND('Expenses (Assum. &amp; Calc.)'!$I28="Monthly",'Expenses (Assum. &amp; Calc.)'!$H28&gt;='Shortcut Lookup 2'!M$60,'Expenses (Assum. &amp; Calc.)'!$G28&lt;='Shortcut Lookup 2'!M$60),INDEX('Expenses (Assum. &amp; Calc.)'!$J$23:$J$37,ROWS($C$23:$C28),1),IF(AND('Expenses (Assum. &amp; Calc.)'!$I28="Quarterly",IFERROR(MOD(MONTH('Expenses (Assum. &amp; Calc.)'!$G28),3),0)=MOD(MONTH('Shortcut Lookup 2'!M$60),3),'Expenses (Assum. &amp; Calc.)'!$H28&gt;='Shortcut Lookup 2'!M$60,'Expenses (Assum. &amp; Calc.)'!$G28&lt;='Shortcut Lookup 2'!M$60),INDEX('Expenses (Assum. &amp; Calc.)'!$J$23:$J$37,ROWS($C$23:$C28),1),IF(AND('Expenses (Assum. &amp; Calc.)'!$I28="Semi-Annually",IFERROR(MOD(MONTH('Expenses (Assum. &amp; Calc.)'!$G28),6),0)=MOD(MONTH('Shortcut Lookup 2'!M$60),6),'Expenses (Assum. &amp; Calc.)'!$H28&gt;='Shortcut Lookup 2'!M$60,'Expenses (Assum. &amp; Calc.)'!$G28&lt;='Shortcut Lookup 2'!M$60),INDEX('Expenses (Assum. &amp; Calc.)'!$J$23:$J$37,ROWS($C$23:$C28),1),IF(AND('Expenses (Assum. &amp; Calc.)'!$I28="Yearly",IFERROR(MOD(MONTH('Expenses (Assum. &amp; Calc.)'!$G28),12),0)=MOD(MONTH('Shortcut Lookup 2'!M$60),12),'Expenses (Assum. &amp; Calc.)'!$H28&gt;='Shortcut Lookup 2'!M$60,'Expenses (Assum. &amp; Calc.)'!$G28&lt;='Shortcut Lookup 2'!M$60),INDEX('Expenses (Assum. &amp; Calc.)'!$J$23:$J$37,ROWS($C$23:$C28),1),0))))))))</f>
        <v>0</v>
      </c>
      <c r="W28" s="472">
        <f>HLOOKUP('Shortcut Lookup 2'!N$59,'Expenses (Assum. &amp; Calc.)'!$P$22:$T$37,ROWS($C$23:$C28)+1,0)*IF(AND('Expenses (Assum. &amp; Calc.)'!$I28="One time",'Expenses (Assum. &amp; Calc.)'!$G28='Shortcut Lookup 2'!N$60),INDEX('Expenses (Assum. &amp; Calc.)'!$J$23:$J$37,ROWS($C$23:$C28),1),IF(AND('Expenses (Assum. &amp; Calc.)'!$I28="Daily",'Expenses (Assum. &amp; Calc.)'!$H28&gt;='Shortcut Lookup 2'!N$60,'Expenses (Assum. &amp; Calc.)'!$G28&lt;='Shortcut Lookup 2'!N$60),INDEX('Expenses (Assum. &amp; Calc.)'!$J$23:$J$37,ROWS($C$23:$C28),1)*W$22,IF(AND('Expenses (Assum. &amp; Calc.)'!$I28="Weekly",'Expenses (Assum. &amp; Calc.)'!$H28&gt;='Shortcut Lookup 2'!N$60,'Expenses (Assum. &amp; Calc.)'!$G28&lt;='Shortcut Lookup 2'!N$60),INDEX('Expenses (Assum. &amp; Calc.)'!$J$23:$J$37,ROWS($C$23:$C28),1)*4,IF(AND('Expenses (Assum. &amp; Calc.)'!$I28="Bi-Weekly",'Expenses (Assum. &amp; Calc.)'!$H28&gt;='Shortcut Lookup 2'!N$60,'Expenses (Assum. &amp; Calc.)'!$G28&lt;='Shortcut Lookup 2'!N$60),INDEX('Expenses (Assum. &amp; Calc.)'!$J$23:$J$37,ROWS($C$23:$C28),1)*2,IF(AND('Expenses (Assum. &amp; Calc.)'!$I28="Monthly",'Expenses (Assum. &amp; Calc.)'!$H28&gt;='Shortcut Lookup 2'!N$60,'Expenses (Assum. &amp; Calc.)'!$G28&lt;='Shortcut Lookup 2'!N$60),INDEX('Expenses (Assum. &amp; Calc.)'!$J$23:$J$37,ROWS($C$23:$C28),1),IF(AND('Expenses (Assum. &amp; Calc.)'!$I28="Quarterly",IFERROR(MOD(MONTH('Expenses (Assum. &amp; Calc.)'!$G28),3),0)=MOD(MONTH('Shortcut Lookup 2'!N$60),3),'Expenses (Assum. &amp; Calc.)'!$H28&gt;='Shortcut Lookup 2'!N$60,'Expenses (Assum. &amp; Calc.)'!$G28&lt;='Shortcut Lookup 2'!N$60),INDEX('Expenses (Assum. &amp; Calc.)'!$J$23:$J$37,ROWS($C$23:$C28),1),IF(AND('Expenses (Assum. &amp; Calc.)'!$I28="Semi-Annually",IFERROR(MOD(MONTH('Expenses (Assum. &amp; Calc.)'!$G28),6),0)=MOD(MONTH('Shortcut Lookup 2'!N$60),6),'Expenses (Assum. &amp; Calc.)'!$H28&gt;='Shortcut Lookup 2'!N$60,'Expenses (Assum. &amp; Calc.)'!$G28&lt;='Shortcut Lookup 2'!N$60),INDEX('Expenses (Assum. &amp; Calc.)'!$J$23:$J$37,ROWS($C$23:$C28),1),IF(AND('Expenses (Assum. &amp; Calc.)'!$I28="Yearly",IFERROR(MOD(MONTH('Expenses (Assum. &amp; Calc.)'!$G28),12),0)=MOD(MONTH('Shortcut Lookup 2'!N$60),12),'Expenses (Assum. &amp; Calc.)'!$H28&gt;='Shortcut Lookup 2'!N$60,'Expenses (Assum. &amp; Calc.)'!$G28&lt;='Shortcut Lookup 2'!N$60),INDEX('Expenses (Assum. &amp; Calc.)'!$J$23:$J$37,ROWS($C$23:$C28),1),0))))))))</f>
        <v>0</v>
      </c>
      <c r="X28" s="472">
        <f>HLOOKUP('Shortcut Lookup 2'!O$59,'Expenses (Assum. &amp; Calc.)'!$P$22:$T$37,ROWS($C$23:$C28)+1,0)*IF(AND('Expenses (Assum. &amp; Calc.)'!$I28="One time",'Expenses (Assum. &amp; Calc.)'!$G28='Shortcut Lookup 2'!O$60),INDEX('Expenses (Assum. &amp; Calc.)'!$J$23:$J$37,ROWS($C$23:$C28),1),IF(AND('Expenses (Assum. &amp; Calc.)'!$I28="Daily",'Expenses (Assum. &amp; Calc.)'!$H28&gt;='Shortcut Lookup 2'!O$60,'Expenses (Assum. &amp; Calc.)'!$G28&lt;='Shortcut Lookup 2'!O$60),INDEX('Expenses (Assum. &amp; Calc.)'!$J$23:$J$37,ROWS($C$23:$C28),1)*X$22,IF(AND('Expenses (Assum. &amp; Calc.)'!$I28="Weekly",'Expenses (Assum. &amp; Calc.)'!$H28&gt;='Shortcut Lookup 2'!O$60,'Expenses (Assum. &amp; Calc.)'!$G28&lt;='Shortcut Lookup 2'!O$60),INDEX('Expenses (Assum. &amp; Calc.)'!$J$23:$J$37,ROWS($C$23:$C28),1)*4,IF(AND('Expenses (Assum. &amp; Calc.)'!$I28="Bi-Weekly",'Expenses (Assum. &amp; Calc.)'!$H28&gt;='Shortcut Lookup 2'!O$60,'Expenses (Assum. &amp; Calc.)'!$G28&lt;='Shortcut Lookup 2'!O$60),INDEX('Expenses (Assum. &amp; Calc.)'!$J$23:$J$37,ROWS($C$23:$C28),1)*2,IF(AND('Expenses (Assum. &amp; Calc.)'!$I28="Monthly",'Expenses (Assum. &amp; Calc.)'!$H28&gt;='Shortcut Lookup 2'!O$60,'Expenses (Assum. &amp; Calc.)'!$G28&lt;='Shortcut Lookup 2'!O$60),INDEX('Expenses (Assum. &amp; Calc.)'!$J$23:$J$37,ROWS($C$23:$C28),1),IF(AND('Expenses (Assum. &amp; Calc.)'!$I28="Quarterly",IFERROR(MOD(MONTH('Expenses (Assum. &amp; Calc.)'!$G28),3),0)=MOD(MONTH('Shortcut Lookup 2'!O$60),3),'Expenses (Assum. &amp; Calc.)'!$H28&gt;='Shortcut Lookup 2'!O$60,'Expenses (Assum. &amp; Calc.)'!$G28&lt;='Shortcut Lookup 2'!O$60),INDEX('Expenses (Assum. &amp; Calc.)'!$J$23:$J$37,ROWS($C$23:$C28),1),IF(AND('Expenses (Assum. &amp; Calc.)'!$I28="Semi-Annually",IFERROR(MOD(MONTH('Expenses (Assum. &amp; Calc.)'!$G28),6),0)=MOD(MONTH('Shortcut Lookup 2'!O$60),6),'Expenses (Assum. &amp; Calc.)'!$H28&gt;='Shortcut Lookup 2'!O$60,'Expenses (Assum. &amp; Calc.)'!$G28&lt;='Shortcut Lookup 2'!O$60),INDEX('Expenses (Assum. &amp; Calc.)'!$J$23:$J$37,ROWS($C$23:$C28),1),IF(AND('Expenses (Assum. &amp; Calc.)'!$I28="Yearly",IFERROR(MOD(MONTH('Expenses (Assum. &amp; Calc.)'!$G28),12),0)=MOD(MONTH('Shortcut Lookup 2'!O$60),12),'Expenses (Assum. &amp; Calc.)'!$H28&gt;='Shortcut Lookup 2'!O$60,'Expenses (Assum. &amp; Calc.)'!$G28&lt;='Shortcut Lookup 2'!O$60),INDEX('Expenses (Assum. &amp; Calc.)'!$J$23:$J$37,ROWS($C$23:$C28),1),0))))))))</f>
        <v>0</v>
      </c>
      <c r="Y28" s="472">
        <f>HLOOKUP('Shortcut Lookup 2'!P$59,'Expenses (Assum. &amp; Calc.)'!$P$22:$T$37,ROWS($C$23:$C28)+1,0)*IF(AND('Expenses (Assum. &amp; Calc.)'!$I28="One time",'Expenses (Assum. &amp; Calc.)'!$G28='Shortcut Lookup 2'!P$60),INDEX('Expenses (Assum. &amp; Calc.)'!$J$23:$J$37,ROWS($C$23:$C28),1),IF(AND('Expenses (Assum. &amp; Calc.)'!$I28="Daily",'Expenses (Assum. &amp; Calc.)'!$H28&gt;='Shortcut Lookup 2'!P$60,'Expenses (Assum. &amp; Calc.)'!$G28&lt;='Shortcut Lookup 2'!P$60),INDEX('Expenses (Assum. &amp; Calc.)'!$J$23:$J$37,ROWS($C$23:$C28),1)*Y$22,IF(AND('Expenses (Assum. &amp; Calc.)'!$I28="Weekly",'Expenses (Assum. &amp; Calc.)'!$H28&gt;='Shortcut Lookup 2'!P$60,'Expenses (Assum. &amp; Calc.)'!$G28&lt;='Shortcut Lookup 2'!P$60),INDEX('Expenses (Assum. &amp; Calc.)'!$J$23:$J$37,ROWS($C$23:$C28),1)*4,IF(AND('Expenses (Assum. &amp; Calc.)'!$I28="Bi-Weekly",'Expenses (Assum. &amp; Calc.)'!$H28&gt;='Shortcut Lookup 2'!P$60,'Expenses (Assum. &amp; Calc.)'!$G28&lt;='Shortcut Lookup 2'!P$60),INDEX('Expenses (Assum. &amp; Calc.)'!$J$23:$J$37,ROWS($C$23:$C28),1)*2,IF(AND('Expenses (Assum. &amp; Calc.)'!$I28="Monthly",'Expenses (Assum. &amp; Calc.)'!$H28&gt;='Shortcut Lookup 2'!P$60,'Expenses (Assum. &amp; Calc.)'!$G28&lt;='Shortcut Lookup 2'!P$60),INDEX('Expenses (Assum. &amp; Calc.)'!$J$23:$J$37,ROWS($C$23:$C28),1),IF(AND('Expenses (Assum. &amp; Calc.)'!$I28="Quarterly",IFERROR(MOD(MONTH('Expenses (Assum. &amp; Calc.)'!$G28),3),0)=MOD(MONTH('Shortcut Lookup 2'!P$60),3),'Expenses (Assum. &amp; Calc.)'!$H28&gt;='Shortcut Lookup 2'!P$60,'Expenses (Assum. &amp; Calc.)'!$G28&lt;='Shortcut Lookup 2'!P$60),INDEX('Expenses (Assum. &amp; Calc.)'!$J$23:$J$37,ROWS($C$23:$C28),1),IF(AND('Expenses (Assum. &amp; Calc.)'!$I28="Semi-Annually",IFERROR(MOD(MONTH('Expenses (Assum. &amp; Calc.)'!$G28),6),0)=MOD(MONTH('Shortcut Lookup 2'!P$60),6),'Expenses (Assum. &amp; Calc.)'!$H28&gt;='Shortcut Lookup 2'!P$60,'Expenses (Assum. &amp; Calc.)'!$G28&lt;='Shortcut Lookup 2'!P$60),INDEX('Expenses (Assum. &amp; Calc.)'!$J$23:$J$37,ROWS($C$23:$C28),1),IF(AND('Expenses (Assum. &amp; Calc.)'!$I28="Yearly",IFERROR(MOD(MONTH('Expenses (Assum. &amp; Calc.)'!$G28),12),0)=MOD(MONTH('Shortcut Lookup 2'!P$60),12),'Expenses (Assum. &amp; Calc.)'!$H28&gt;='Shortcut Lookup 2'!P$60,'Expenses (Assum. &amp; Calc.)'!$G28&lt;='Shortcut Lookup 2'!P$60),INDEX('Expenses (Assum. &amp; Calc.)'!$J$23:$J$37,ROWS($C$23:$C28),1),0))))))))</f>
        <v>0</v>
      </c>
      <c r="Z28" s="472">
        <f>HLOOKUP('Shortcut Lookup 2'!Q$59,'Expenses (Assum. &amp; Calc.)'!$P$22:$T$37,ROWS($C$23:$C28)+1,0)*IF(AND('Expenses (Assum. &amp; Calc.)'!$I28="One time",'Expenses (Assum. &amp; Calc.)'!$G28='Shortcut Lookup 2'!Q$60),INDEX('Expenses (Assum. &amp; Calc.)'!$J$23:$J$37,ROWS($C$23:$C28),1),IF(AND('Expenses (Assum. &amp; Calc.)'!$I28="Daily",'Expenses (Assum. &amp; Calc.)'!$H28&gt;='Shortcut Lookup 2'!Q$60,'Expenses (Assum. &amp; Calc.)'!$G28&lt;='Shortcut Lookup 2'!Q$60),INDEX('Expenses (Assum. &amp; Calc.)'!$J$23:$J$37,ROWS($C$23:$C28),1)*Z$22,IF(AND('Expenses (Assum. &amp; Calc.)'!$I28="Weekly",'Expenses (Assum. &amp; Calc.)'!$H28&gt;='Shortcut Lookup 2'!Q$60,'Expenses (Assum. &amp; Calc.)'!$G28&lt;='Shortcut Lookup 2'!Q$60),INDEX('Expenses (Assum. &amp; Calc.)'!$J$23:$J$37,ROWS($C$23:$C28),1)*4,IF(AND('Expenses (Assum. &amp; Calc.)'!$I28="Bi-Weekly",'Expenses (Assum. &amp; Calc.)'!$H28&gt;='Shortcut Lookup 2'!Q$60,'Expenses (Assum. &amp; Calc.)'!$G28&lt;='Shortcut Lookup 2'!Q$60),INDEX('Expenses (Assum. &amp; Calc.)'!$J$23:$J$37,ROWS($C$23:$C28),1)*2,IF(AND('Expenses (Assum. &amp; Calc.)'!$I28="Monthly",'Expenses (Assum. &amp; Calc.)'!$H28&gt;='Shortcut Lookup 2'!Q$60,'Expenses (Assum. &amp; Calc.)'!$G28&lt;='Shortcut Lookup 2'!Q$60),INDEX('Expenses (Assum. &amp; Calc.)'!$J$23:$J$37,ROWS($C$23:$C28),1),IF(AND('Expenses (Assum. &amp; Calc.)'!$I28="Quarterly",IFERROR(MOD(MONTH('Expenses (Assum. &amp; Calc.)'!$G28),3),0)=MOD(MONTH('Shortcut Lookup 2'!Q$60),3),'Expenses (Assum. &amp; Calc.)'!$H28&gt;='Shortcut Lookup 2'!Q$60,'Expenses (Assum. &amp; Calc.)'!$G28&lt;='Shortcut Lookup 2'!Q$60),INDEX('Expenses (Assum. &amp; Calc.)'!$J$23:$J$37,ROWS($C$23:$C28),1),IF(AND('Expenses (Assum. &amp; Calc.)'!$I28="Semi-Annually",IFERROR(MOD(MONTH('Expenses (Assum. &amp; Calc.)'!$G28),6),0)=MOD(MONTH('Shortcut Lookup 2'!Q$60),6),'Expenses (Assum. &amp; Calc.)'!$H28&gt;='Shortcut Lookup 2'!Q$60,'Expenses (Assum. &amp; Calc.)'!$G28&lt;='Shortcut Lookup 2'!Q$60),INDEX('Expenses (Assum. &amp; Calc.)'!$J$23:$J$37,ROWS($C$23:$C28),1),IF(AND('Expenses (Assum. &amp; Calc.)'!$I28="Yearly",IFERROR(MOD(MONTH('Expenses (Assum. &amp; Calc.)'!$G28),12),0)=MOD(MONTH('Shortcut Lookup 2'!Q$60),12),'Expenses (Assum. &amp; Calc.)'!$H28&gt;='Shortcut Lookup 2'!Q$60,'Expenses (Assum. &amp; Calc.)'!$G28&lt;='Shortcut Lookup 2'!Q$60),INDEX('Expenses (Assum. &amp; Calc.)'!$J$23:$J$37,ROWS($C$23:$C28),1),0))))))))</f>
        <v>0</v>
      </c>
      <c r="AA28" s="472">
        <f>HLOOKUP('Shortcut Lookup 2'!R$59,'Expenses (Assum. &amp; Calc.)'!$P$22:$T$37,ROWS($C$23:$C28)+1,0)*IF(AND('Expenses (Assum. &amp; Calc.)'!$I28="One time",'Expenses (Assum. &amp; Calc.)'!$G28='Shortcut Lookup 2'!R$60),INDEX('Expenses (Assum. &amp; Calc.)'!$J$23:$J$37,ROWS($C$23:$C28),1),IF(AND('Expenses (Assum. &amp; Calc.)'!$I28="Daily",'Expenses (Assum. &amp; Calc.)'!$H28&gt;='Shortcut Lookup 2'!R$60,'Expenses (Assum. &amp; Calc.)'!$G28&lt;='Shortcut Lookup 2'!R$60),INDEX('Expenses (Assum. &amp; Calc.)'!$J$23:$J$37,ROWS($C$23:$C28),1)*AA$22,IF(AND('Expenses (Assum. &amp; Calc.)'!$I28="Weekly",'Expenses (Assum. &amp; Calc.)'!$H28&gt;='Shortcut Lookup 2'!R$60,'Expenses (Assum. &amp; Calc.)'!$G28&lt;='Shortcut Lookup 2'!R$60),INDEX('Expenses (Assum. &amp; Calc.)'!$J$23:$J$37,ROWS($C$23:$C28),1)*4,IF(AND('Expenses (Assum. &amp; Calc.)'!$I28="Bi-Weekly",'Expenses (Assum. &amp; Calc.)'!$H28&gt;='Shortcut Lookup 2'!R$60,'Expenses (Assum. &amp; Calc.)'!$G28&lt;='Shortcut Lookup 2'!R$60),INDEX('Expenses (Assum. &amp; Calc.)'!$J$23:$J$37,ROWS($C$23:$C28),1)*2,IF(AND('Expenses (Assum. &amp; Calc.)'!$I28="Monthly",'Expenses (Assum. &amp; Calc.)'!$H28&gt;='Shortcut Lookup 2'!R$60,'Expenses (Assum. &amp; Calc.)'!$G28&lt;='Shortcut Lookup 2'!R$60),INDEX('Expenses (Assum. &amp; Calc.)'!$J$23:$J$37,ROWS($C$23:$C28),1),IF(AND('Expenses (Assum. &amp; Calc.)'!$I28="Quarterly",IFERROR(MOD(MONTH('Expenses (Assum. &amp; Calc.)'!$G28),3),0)=MOD(MONTH('Shortcut Lookup 2'!R$60),3),'Expenses (Assum. &amp; Calc.)'!$H28&gt;='Shortcut Lookup 2'!R$60,'Expenses (Assum. &amp; Calc.)'!$G28&lt;='Shortcut Lookup 2'!R$60),INDEX('Expenses (Assum. &amp; Calc.)'!$J$23:$J$37,ROWS($C$23:$C28),1),IF(AND('Expenses (Assum. &amp; Calc.)'!$I28="Semi-Annually",IFERROR(MOD(MONTH('Expenses (Assum. &amp; Calc.)'!$G28),6),0)=MOD(MONTH('Shortcut Lookup 2'!R$60),6),'Expenses (Assum. &amp; Calc.)'!$H28&gt;='Shortcut Lookup 2'!R$60,'Expenses (Assum. &amp; Calc.)'!$G28&lt;='Shortcut Lookup 2'!R$60),INDEX('Expenses (Assum. &amp; Calc.)'!$J$23:$J$37,ROWS($C$23:$C28),1),IF(AND('Expenses (Assum. &amp; Calc.)'!$I28="Yearly",IFERROR(MOD(MONTH('Expenses (Assum. &amp; Calc.)'!$G28),12),0)=MOD(MONTH('Shortcut Lookup 2'!R$60),12),'Expenses (Assum. &amp; Calc.)'!$H28&gt;='Shortcut Lookup 2'!R$60,'Expenses (Assum. &amp; Calc.)'!$G28&lt;='Shortcut Lookup 2'!R$60),INDEX('Expenses (Assum. &amp; Calc.)'!$J$23:$J$37,ROWS($C$23:$C28),1),0))))))))</f>
        <v>0</v>
      </c>
      <c r="AB28" s="472">
        <f>HLOOKUP('Shortcut Lookup 2'!S$59,'Expenses (Assum. &amp; Calc.)'!$P$22:$T$37,ROWS($C$23:$C28)+1,0)*IF(AND('Expenses (Assum. &amp; Calc.)'!$I28="One time",'Expenses (Assum. &amp; Calc.)'!$G28='Shortcut Lookup 2'!S$60),INDEX('Expenses (Assum. &amp; Calc.)'!$J$23:$J$37,ROWS($C$23:$C28),1),IF(AND('Expenses (Assum. &amp; Calc.)'!$I28="Daily",'Expenses (Assum. &amp; Calc.)'!$H28&gt;='Shortcut Lookup 2'!S$60,'Expenses (Assum. &amp; Calc.)'!$G28&lt;='Shortcut Lookup 2'!S$60),INDEX('Expenses (Assum. &amp; Calc.)'!$J$23:$J$37,ROWS($C$23:$C28),1)*AB$22,IF(AND('Expenses (Assum. &amp; Calc.)'!$I28="Weekly",'Expenses (Assum. &amp; Calc.)'!$H28&gt;='Shortcut Lookup 2'!S$60,'Expenses (Assum. &amp; Calc.)'!$G28&lt;='Shortcut Lookup 2'!S$60),INDEX('Expenses (Assum. &amp; Calc.)'!$J$23:$J$37,ROWS($C$23:$C28),1)*4,IF(AND('Expenses (Assum. &amp; Calc.)'!$I28="Bi-Weekly",'Expenses (Assum. &amp; Calc.)'!$H28&gt;='Shortcut Lookup 2'!S$60,'Expenses (Assum. &amp; Calc.)'!$G28&lt;='Shortcut Lookup 2'!S$60),INDEX('Expenses (Assum. &amp; Calc.)'!$J$23:$J$37,ROWS($C$23:$C28),1)*2,IF(AND('Expenses (Assum. &amp; Calc.)'!$I28="Monthly",'Expenses (Assum. &amp; Calc.)'!$H28&gt;='Shortcut Lookup 2'!S$60,'Expenses (Assum. &amp; Calc.)'!$G28&lt;='Shortcut Lookup 2'!S$60),INDEX('Expenses (Assum. &amp; Calc.)'!$J$23:$J$37,ROWS($C$23:$C28),1),IF(AND('Expenses (Assum. &amp; Calc.)'!$I28="Quarterly",IFERROR(MOD(MONTH('Expenses (Assum. &amp; Calc.)'!$G28),3),0)=MOD(MONTH('Shortcut Lookup 2'!S$60),3),'Expenses (Assum. &amp; Calc.)'!$H28&gt;='Shortcut Lookup 2'!S$60,'Expenses (Assum. &amp; Calc.)'!$G28&lt;='Shortcut Lookup 2'!S$60),INDEX('Expenses (Assum. &amp; Calc.)'!$J$23:$J$37,ROWS($C$23:$C28),1),IF(AND('Expenses (Assum. &amp; Calc.)'!$I28="Semi-Annually",IFERROR(MOD(MONTH('Expenses (Assum. &amp; Calc.)'!$G28),6),0)=MOD(MONTH('Shortcut Lookup 2'!S$60),6),'Expenses (Assum. &amp; Calc.)'!$H28&gt;='Shortcut Lookup 2'!S$60,'Expenses (Assum. &amp; Calc.)'!$G28&lt;='Shortcut Lookup 2'!S$60),INDEX('Expenses (Assum. &amp; Calc.)'!$J$23:$J$37,ROWS($C$23:$C28),1),IF(AND('Expenses (Assum. &amp; Calc.)'!$I28="Yearly",IFERROR(MOD(MONTH('Expenses (Assum. &amp; Calc.)'!$G28),12),0)=MOD(MONTH('Shortcut Lookup 2'!S$60),12),'Expenses (Assum. &amp; Calc.)'!$H28&gt;='Shortcut Lookup 2'!S$60,'Expenses (Assum. &amp; Calc.)'!$G28&lt;='Shortcut Lookup 2'!S$60),INDEX('Expenses (Assum. &amp; Calc.)'!$J$23:$J$37,ROWS($C$23:$C28),1),0))))))))</f>
        <v>0</v>
      </c>
      <c r="AC28" s="472">
        <f>HLOOKUP('Shortcut Lookup 2'!T$59,'Expenses (Assum. &amp; Calc.)'!$P$22:$T$37,ROWS($C$23:$C28)+1,0)*IF(AND('Expenses (Assum. &amp; Calc.)'!$I28="One time",'Expenses (Assum. &amp; Calc.)'!$G28='Shortcut Lookup 2'!T$60),INDEX('Expenses (Assum. &amp; Calc.)'!$J$23:$J$37,ROWS($C$23:$C28),1),IF(AND('Expenses (Assum. &amp; Calc.)'!$I28="Daily",'Expenses (Assum. &amp; Calc.)'!$H28&gt;='Shortcut Lookup 2'!T$60,'Expenses (Assum. &amp; Calc.)'!$G28&lt;='Shortcut Lookup 2'!T$60),INDEX('Expenses (Assum. &amp; Calc.)'!$J$23:$J$37,ROWS($C$23:$C28),1)*AC$22,IF(AND('Expenses (Assum. &amp; Calc.)'!$I28="Weekly",'Expenses (Assum. &amp; Calc.)'!$H28&gt;='Shortcut Lookup 2'!T$60,'Expenses (Assum. &amp; Calc.)'!$G28&lt;='Shortcut Lookup 2'!T$60),INDEX('Expenses (Assum. &amp; Calc.)'!$J$23:$J$37,ROWS($C$23:$C28),1)*4,IF(AND('Expenses (Assum. &amp; Calc.)'!$I28="Bi-Weekly",'Expenses (Assum. &amp; Calc.)'!$H28&gt;='Shortcut Lookup 2'!T$60,'Expenses (Assum. &amp; Calc.)'!$G28&lt;='Shortcut Lookup 2'!T$60),INDEX('Expenses (Assum. &amp; Calc.)'!$J$23:$J$37,ROWS($C$23:$C28),1)*2,IF(AND('Expenses (Assum. &amp; Calc.)'!$I28="Monthly",'Expenses (Assum. &amp; Calc.)'!$H28&gt;='Shortcut Lookup 2'!T$60,'Expenses (Assum. &amp; Calc.)'!$G28&lt;='Shortcut Lookup 2'!T$60),INDEX('Expenses (Assum. &amp; Calc.)'!$J$23:$J$37,ROWS($C$23:$C28),1),IF(AND('Expenses (Assum. &amp; Calc.)'!$I28="Quarterly",IFERROR(MOD(MONTH('Expenses (Assum. &amp; Calc.)'!$G28),3),0)=MOD(MONTH('Shortcut Lookup 2'!T$60),3),'Expenses (Assum. &amp; Calc.)'!$H28&gt;='Shortcut Lookup 2'!T$60,'Expenses (Assum. &amp; Calc.)'!$G28&lt;='Shortcut Lookup 2'!T$60),INDEX('Expenses (Assum. &amp; Calc.)'!$J$23:$J$37,ROWS($C$23:$C28),1),IF(AND('Expenses (Assum. &amp; Calc.)'!$I28="Semi-Annually",IFERROR(MOD(MONTH('Expenses (Assum. &amp; Calc.)'!$G28),6),0)=MOD(MONTH('Shortcut Lookup 2'!T$60),6),'Expenses (Assum. &amp; Calc.)'!$H28&gt;='Shortcut Lookup 2'!T$60,'Expenses (Assum. &amp; Calc.)'!$G28&lt;='Shortcut Lookup 2'!T$60),INDEX('Expenses (Assum. &amp; Calc.)'!$J$23:$J$37,ROWS($C$23:$C28),1),IF(AND('Expenses (Assum. &amp; Calc.)'!$I28="Yearly",IFERROR(MOD(MONTH('Expenses (Assum. &amp; Calc.)'!$G28),12),0)=MOD(MONTH('Shortcut Lookup 2'!T$60),12),'Expenses (Assum. &amp; Calc.)'!$H28&gt;='Shortcut Lookup 2'!T$60,'Expenses (Assum. &amp; Calc.)'!$G28&lt;='Shortcut Lookup 2'!T$60),INDEX('Expenses (Assum. &amp; Calc.)'!$J$23:$J$37,ROWS($C$23:$C28),1),0))))))))</f>
        <v>0</v>
      </c>
      <c r="AD28" s="472">
        <f>HLOOKUP('Shortcut Lookup 2'!U$59,'Expenses (Assum. &amp; Calc.)'!$P$22:$T$37,ROWS($C$23:$C28)+1,0)*IF(AND('Expenses (Assum. &amp; Calc.)'!$I28="One time",'Expenses (Assum. &amp; Calc.)'!$G28='Shortcut Lookup 2'!U$60),INDEX('Expenses (Assum. &amp; Calc.)'!$J$23:$J$37,ROWS($C$23:$C28),1),IF(AND('Expenses (Assum. &amp; Calc.)'!$I28="Daily",'Expenses (Assum. &amp; Calc.)'!$H28&gt;='Shortcut Lookup 2'!U$60,'Expenses (Assum. &amp; Calc.)'!$G28&lt;='Shortcut Lookup 2'!U$60),INDEX('Expenses (Assum. &amp; Calc.)'!$J$23:$J$37,ROWS($C$23:$C28),1)*AD$22,IF(AND('Expenses (Assum. &amp; Calc.)'!$I28="Weekly",'Expenses (Assum. &amp; Calc.)'!$H28&gt;='Shortcut Lookup 2'!U$60,'Expenses (Assum. &amp; Calc.)'!$G28&lt;='Shortcut Lookup 2'!U$60),INDEX('Expenses (Assum. &amp; Calc.)'!$J$23:$J$37,ROWS($C$23:$C28),1)*4,IF(AND('Expenses (Assum. &amp; Calc.)'!$I28="Bi-Weekly",'Expenses (Assum. &amp; Calc.)'!$H28&gt;='Shortcut Lookup 2'!U$60,'Expenses (Assum. &amp; Calc.)'!$G28&lt;='Shortcut Lookup 2'!U$60),INDEX('Expenses (Assum. &amp; Calc.)'!$J$23:$J$37,ROWS($C$23:$C28),1)*2,IF(AND('Expenses (Assum. &amp; Calc.)'!$I28="Monthly",'Expenses (Assum. &amp; Calc.)'!$H28&gt;='Shortcut Lookup 2'!U$60,'Expenses (Assum. &amp; Calc.)'!$G28&lt;='Shortcut Lookup 2'!U$60),INDEX('Expenses (Assum. &amp; Calc.)'!$J$23:$J$37,ROWS($C$23:$C28),1),IF(AND('Expenses (Assum. &amp; Calc.)'!$I28="Quarterly",IFERROR(MOD(MONTH('Expenses (Assum. &amp; Calc.)'!$G28),3),0)=MOD(MONTH('Shortcut Lookup 2'!U$60),3),'Expenses (Assum. &amp; Calc.)'!$H28&gt;='Shortcut Lookup 2'!U$60,'Expenses (Assum. &amp; Calc.)'!$G28&lt;='Shortcut Lookup 2'!U$60),INDEX('Expenses (Assum. &amp; Calc.)'!$J$23:$J$37,ROWS($C$23:$C28),1),IF(AND('Expenses (Assum. &amp; Calc.)'!$I28="Semi-Annually",IFERROR(MOD(MONTH('Expenses (Assum. &amp; Calc.)'!$G28),6),0)=MOD(MONTH('Shortcut Lookup 2'!U$60),6),'Expenses (Assum. &amp; Calc.)'!$H28&gt;='Shortcut Lookup 2'!U$60,'Expenses (Assum. &amp; Calc.)'!$G28&lt;='Shortcut Lookup 2'!U$60),INDEX('Expenses (Assum. &amp; Calc.)'!$J$23:$J$37,ROWS($C$23:$C28),1),IF(AND('Expenses (Assum. &amp; Calc.)'!$I28="Yearly",IFERROR(MOD(MONTH('Expenses (Assum. &amp; Calc.)'!$G28),12),0)=MOD(MONTH('Shortcut Lookup 2'!U$60),12),'Expenses (Assum. &amp; Calc.)'!$H28&gt;='Shortcut Lookup 2'!U$60,'Expenses (Assum. &amp; Calc.)'!$G28&lt;='Shortcut Lookup 2'!U$60),INDEX('Expenses (Assum. &amp; Calc.)'!$J$23:$J$37,ROWS($C$23:$C28),1),0))))))))</f>
        <v>0</v>
      </c>
      <c r="AE28" s="472">
        <f>HLOOKUP('Shortcut Lookup 2'!V$59,'Expenses (Assum. &amp; Calc.)'!$P$22:$T$37,ROWS($C$23:$C28)+1,0)*IF(AND('Expenses (Assum. &amp; Calc.)'!$I28="One time",'Expenses (Assum. &amp; Calc.)'!$G28='Shortcut Lookup 2'!V$60),INDEX('Expenses (Assum. &amp; Calc.)'!$J$23:$J$37,ROWS($C$23:$C28),1),IF(AND('Expenses (Assum. &amp; Calc.)'!$I28="Daily",'Expenses (Assum. &amp; Calc.)'!$H28&gt;='Shortcut Lookup 2'!V$60,'Expenses (Assum. &amp; Calc.)'!$G28&lt;='Shortcut Lookup 2'!V$60),INDEX('Expenses (Assum. &amp; Calc.)'!$J$23:$J$37,ROWS($C$23:$C28),1)*AE$22,IF(AND('Expenses (Assum. &amp; Calc.)'!$I28="Weekly",'Expenses (Assum. &amp; Calc.)'!$H28&gt;='Shortcut Lookup 2'!V$60,'Expenses (Assum. &amp; Calc.)'!$G28&lt;='Shortcut Lookup 2'!V$60),INDEX('Expenses (Assum. &amp; Calc.)'!$J$23:$J$37,ROWS($C$23:$C28),1)*4,IF(AND('Expenses (Assum. &amp; Calc.)'!$I28="Bi-Weekly",'Expenses (Assum. &amp; Calc.)'!$H28&gt;='Shortcut Lookup 2'!V$60,'Expenses (Assum. &amp; Calc.)'!$G28&lt;='Shortcut Lookup 2'!V$60),INDEX('Expenses (Assum. &amp; Calc.)'!$J$23:$J$37,ROWS($C$23:$C28),1)*2,IF(AND('Expenses (Assum. &amp; Calc.)'!$I28="Monthly",'Expenses (Assum. &amp; Calc.)'!$H28&gt;='Shortcut Lookup 2'!V$60,'Expenses (Assum. &amp; Calc.)'!$G28&lt;='Shortcut Lookup 2'!V$60),INDEX('Expenses (Assum. &amp; Calc.)'!$J$23:$J$37,ROWS($C$23:$C28),1),IF(AND('Expenses (Assum. &amp; Calc.)'!$I28="Quarterly",IFERROR(MOD(MONTH('Expenses (Assum. &amp; Calc.)'!$G28),3),0)=MOD(MONTH('Shortcut Lookup 2'!V$60),3),'Expenses (Assum. &amp; Calc.)'!$H28&gt;='Shortcut Lookup 2'!V$60,'Expenses (Assum. &amp; Calc.)'!$G28&lt;='Shortcut Lookup 2'!V$60),INDEX('Expenses (Assum. &amp; Calc.)'!$J$23:$J$37,ROWS($C$23:$C28),1),IF(AND('Expenses (Assum. &amp; Calc.)'!$I28="Semi-Annually",IFERROR(MOD(MONTH('Expenses (Assum. &amp; Calc.)'!$G28),6),0)=MOD(MONTH('Shortcut Lookup 2'!V$60),6),'Expenses (Assum. &amp; Calc.)'!$H28&gt;='Shortcut Lookup 2'!V$60,'Expenses (Assum. &amp; Calc.)'!$G28&lt;='Shortcut Lookup 2'!V$60),INDEX('Expenses (Assum. &amp; Calc.)'!$J$23:$J$37,ROWS($C$23:$C28),1),IF(AND('Expenses (Assum. &amp; Calc.)'!$I28="Yearly",IFERROR(MOD(MONTH('Expenses (Assum. &amp; Calc.)'!$G28),12),0)=MOD(MONTH('Shortcut Lookup 2'!V$60),12),'Expenses (Assum. &amp; Calc.)'!$H28&gt;='Shortcut Lookup 2'!V$60,'Expenses (Assum. &amp; Calc.)'!$G28&lt;='Shortcut Lookup 2'!V$60),INDEX('Expenses (Assum. &amp; Calc.)'!$J$23:$J$37,ROWS($C$23:$C28),1),0))))))))</f>
        <v>0</v>
      </c>
      <c r="AF28" s="472">
        <f>HLOOKUP('Shortcut Lookup 2'!W$59,'Expenses (Assum. &amp; Calc.)'!$P$22:$T$37,ROWS($C$23:$C28)+1,0)*IF(AND('Expenses (Assum. &amp; Calc.)'!$I28="One time",'Expenses (Assum. &amp; Calc.)'!$G28='Shortcut Lookup 2'!W$60),INDEX('Expenses (Assum. &amp; Calc.)'!$J$23:$J$37,ROWS($C$23:$C28),1),IF(AND('Expenses (Assum. &amp; Calc.)'!$I28="Daily",'Expenses (Assum. &amp; Calc.)'!$H28&gt;='Shortcut Lookup 2'!W$60,'Expenses (Assum. &amp; Calc.)'!$G28&lt;='Shortcut Lookup 2'!W$60),INDEX('Expenses (Assum. &amp; Calc.)'!$J$23:$J$37,ROWS($C$23:$C28),1)*AF$22,IF(AND('Expenses (Assum. &amp; Calc.)'!$I28="Weekly",'Expenses (Assum. &amp; Calc.)'!$H28&gt;='Shortcut Lookup 2'!W$60,'Expenses (Assum. &amp; Calc.)'!$G28&lt;='Shortcut Lookup 2'!W$60),INDEX('Expenses (Assum. &amp; Calc.)'!$J$23:$J$37,ROWS($C$23:$C28),1)*4,IF(AND('Expenses (Assum. &amp; Calc.)'!$I28="Bi-Weekly",'Expenses (Assum. &amp; Calc.)'!$H28&gt;='Shortcut Lookup 2'!W$60,'Expenses (Assum. &amp; Calc.)'!$G28&lt;='Shortcut Lookup 2'!W$60),INDEX('Expenses (Assum. &amp; Calc.)'!$J$23:$J$37,ROWS($C$23:$C28),1)*2,IF(AND('Expenses (Assum. &amp; Calc.)'!$I28="Monthly",'Expenses (Assum. &amp; Calc.)'!$H28&gt;='Shortcut Lookup 2'!W$60,'Expenses (Assum. &amp; Calc.)'!$G28&lt;='Shortcut Lookup 2'!W$60),INDEX('Expenses (Assum. &amp; Calc.)'!$J$23:$J$37,ROWS($C$23:$C28),1),IF(AND('Expenses (Assum. &amp; Calc.)'!$I28="Quarterly",IFERROR(MOD(MONTH('Expenses (Assum. &amp; Calc.)'!$G28),3),0)=MOD(MONTH('Shortcut Lookup 2'!W$60),3),'Expenses (Assum. &amp; Calc.)'!$H28&gt;='Shortcut Lookup 2'!W$60,'Expenses (Assum. &amp; Calc.)'!$G28&lt;='Shortcut Lookup 2'!W$60),INDEX('Expenses (Assum. &amp; Calc.)'!$J$23:$J$37,ROWS($C$23:$C28),1),IF(AND('Expenses (Assum. &amp; Calc.)'!$I28="Semi-Annually",IFERROR(MOD(MONTH('Expenses (Assum. &amp; Calc.)'!$G28),6),0)=MOD(MONTH('Shortcut Lookup 2'!W$60),6),'Expenses (Assum. &amp; Calc.)'!$H28&gt;='Shortcut Lookup 2'!W$60,'Expenses (Assum. &amp; Calc.)'!$G28&lt;='Shortcut Lookup 2'!W$60),INDEX('Expenses (Assum. &amp; Calc.)'!$J$23:$J$37,ROWS($C$23:$C28),1),IF(AND('Expenses (Assum. &amp; Calc.)'!$I28="Yearly",IFERROR(MOD(MONTH('Expenses (Assum. &amp; Calc.)'!$G28),12),0)=MOD(MONTH('Shortcut Lookup 2'!W$60),12),'Expenses (Assum. &amp; Calc.)'!$H28&gt;='Shortcut Lookup 2'!W$60,'Expenses (Assum. &amp; Calc.)'!$G28&lt;='Shortcut Lookup 2'!W$60),INDEX('Expenses (Assum. &amp; Calc.)'!$J$23:$J$37,ROWS($C$23:$C28),1),0))))))))</f>
        <v>0</v>
      </c>
      <c r="AG28" s="472">
        <f>HLOOKUP('Shortcut Lookup 2'!X$59,'Expenses (Assum. &amp; Calc.)'!$P$22:$T$37,ROWS($C$23:$C28)+1,0)*IF(AND('Expenses (Assum. &amp; Calc.)'!$I28="One time",'Expenses (Assum. &amp; Calc.)'!$G28='Shortcut Lookup 2'!X$60),INDEX('Expenses (Assum. &amp; Calc.)'!$J$23:$J$37,ROWS($C$23:$C28),1),IF(AND('Expenses (Assum. &amp; Calc.)'!$I28="Daily",'Expenses (Assum. &amp; Calc.)'!$H28&gt;='Shortcut Lookup 2'!X$60,'Expenses (Assum. &amp; Calc.)'!$G28&lt;='Shortcut Lookup 2'!X$60),INDEX('Expenses (Assum. &amp; Calc.)'!$J$23:$J$37,ROWS($C$23:$C28),1)*AG$22,IF(AND('Expenses (Assum. &amp; Calc.)'!$I28="Weekly",'Expenses (Assum. &amp; Calc.)'!$H28&gt;='Shortcut Lookup 2'!X$60,'Expenses (Assum. &amp; Calc.)'!$G28&lt;='Shortcut Lookup 2'!X$60),INDEX('Expenses (Assum. &amp; Calc.)'!$J$23:$J$37,ROWS($C$23:$C28),1)*4,IF(AND('Expenses (Assum. &amp; Calc.)'!$I28="Bi-Weekly",'Expenses (Assum. &amp; Calc.)'!$H28&gt;='Shortcut Lookup 2'!X$60,'Expenses (Assum. &amp; Calc.)'!$G28&lt;='Shortcut Lookup 2'!X$60),INDEX('Expenses (Assum. &amp; Calc.)'!$J$23:$J$37,ROWS($C$23:$C28),1)*2,IF(AND('Expenses (Assum. &amp; Calc.)'!$I28="Monthly",'Expenses (Assum. &amp; Calc.)'!$H28&gt;='Shortcut Lookup 2'!X$60,'Expenses (Assum. &amp; Calc.)'!$G28&lt;='Shortcut Lookup 2'!X$60),INDEX('Expenses (Assum. &amp; Calc.)'!$J$23:$J$37,ROWS($C$23:$C28),1),IF(AND('Expenses (Assum. &amp; Calc.)'!$I28="Quarterly",IFERROR(MOD(MONTH('Expenses (Assum. &amp; Calc.)'!$G28),3),0)=MOD(MONTH('Shortcut Lookup 2'!X$60),3),'Expenses (Assum. &amp; Calc.)'!$H28&gt;='Shortcut Lookup 2'!X$60,'Expenses (Assum. &amp; Calc.)'!$G28&lt;='Shortcut Lookup 2'!X$60),INDEX('Expenses (Assum. &amp; Calc.)'!$J$23:$J$37,ROWS($C$23:$C28),1),IF(AND('Expenses (Assum. &amp; Calc.)'!$I28="Semi-Annually",IFERROR(MOD(MONTH('Expenses (Assum. &amp; Calc.)'!$G28),6),0)=MOD(MONTH('Shortcut Lookup 2'!X$60),6),'Expenses (Assum. &amp; Calc.)'!$H28&gt;='Shortcut Lookup 2'!X$60,'Expenses (Assum. &amp; Calc.)'!$G28&lt;='Shortcut Lookup 2'!X$60),INDEX('Expenses (Assum. &amp; Calc.)'!$J$23:$J$37,ROWS($C$23:$C28),1),IF(AND('Expenses (Assum. &amp; Calc.)'!$I28="Yearly",IFERROR(MOD(MONTH('Expenses (Assum. &amp; Calc.)'!$G28),12),0)=MOD(MONTH('Shortcut Lookup 2'!X$60),12),'Expenses (Assum. &amp; Calc.)'!$H28&gt;='Shortcut Lookup 2'!X$60,'Expenses (Assum. &amp; Calc.)'!$G28&lt;='Shortcut Lookup 2'!X$60),INDEX('Expenses (Assum. &amp; Calc.)'!$J$23:$J$37,ROWS($C$23:$C28),1),0))))))))</f>
        <v>0</v>
      </c>
      <c r="AH28" s="472">
        <f>HLOOKUP('Shortcut Lookup 2'!Y$59,'Expenses (Assum. &amp; Calc.)'!$P$22:$T$37,ROWS($C$23:$C28)+1,0)*IF(AND('Expenses (Assum. &amp; Calc.)'!$I28="One time",'Expenses (Assum. &amp; Calc.)'!$G28='Shortcut Lookup 2'!Y$60),INDEX('Expenses (Assum. &amp; Calc.)'!$J$23:$J$37,ROWS($C$23:$C28),1),IF(AND('Expenses (Assum. &amp; Calc.)'!$I28="Daily",'Expenses (Assum. &amp; Calc.)'!$H28&gt;='Shortcut Lookup 2'!Y$60,'Expenses (Assum. &amp; Calc.)'!$G28&lt;='Shortcut Lookup 2'!Y$60),INDEX('Expenses (Assum. &amp; Calc.)'!$J$23:$J$37,ROWS($C$23:$C28),1)*AH$22,IF(AND('Expenses (Assum. &amp; Calc.)'!$I28="Weekly",'Expenses (Assum. &amp; Calc.)'!$H28&gt;='Shortcut Lookup 2'!Y$60,'Expenses (Assum. &amp; Calc.)'!$G28&lt;='Shortcut Lookup 2'!Y$60),INDEX('Expenses (Assum. &amp; Calc.)'!$J$23:$J$37,ROWS($C$23:$C28),1)*4,IF(AND('Expenses (Assum. &amp; Calc.)'!$I28="Bi-Weekly",'Expenses (Assum. &amp; Calc.)'!$H28&gt;='Shortcut Lookup 2'!Y$60,'Expenses (Assum. &amp; Calc.)'!$G28&lt;='Shortcut Lookup 2'!Y$60),INDEX('Expenses (Assum. &amp; Calc.)'!$J$23:$J$37,ROWS($C$23:$C28),1)*2,IF(AND('Expenses (Assum. &amp; Calc.)'!$I28="Monthly",'Expenses (Assum. &amp; Calc.)'!$H28&gt;='Shortcut Lookup 2'!Y$60,'Expenses (Assum. &amp; Calc.)'!$G28&lt;='Shortcut Lookup 2'!Y$60),INDEX('Expenses (Assum. &amp; Calc.)'!$J$23:$J$37,ROWS($C$23:$C28),1),IF(AND('Expenses (Assum. &amp; Calc.)'!$I28="Quarterly",IFERROR(MOD(MONTH('Expenses (Assum. &amp; Calc.)'!$G28),3),0)=MOD(MONTH('Shortcut Lookup 2'!Y$60),3),'Expenses (Assum. &amp; Calc.)'!$H28&gt;='Shortcut Lookup 2'!Y$60,'Expenses (Assum. &amp; Calc.)'!$G28&lt;='Shortcut Lookup 2'!Y$60),INDEX('Expenses (Assum. &amp; Calc.)'!$J$23:$J$37,ROWS($C$23:$C28),1),IF(AND('Expenses (Assum. &amp; Calc.)'!$I28="Semi-Annually",IFERROR(MOD(MONTH('Expenses (Assum. &amp; Calc.)'!$G28),6),0)=MOD(MONTH('Shortcut Lookup 2'!Y$60),6),'Expenses (Assum. &amp; Calc.)'!$H28&gt;='Shortcut Lookup 2'!Y$60,'Expenses (Assum. &amp; Calc.)'!$G28&lt;='Shortcut Lookup 2'!Y$60),INDEX('Expenses (Assum. &amp; Calc.)'!$J$23:$J$37,ROWS($C$23:$C28),1),IF(AND('Expenses (Assum. &amp; Calc.)'!$I28="Yearly",IFERROR(MOD(MONTH('Expenses (Assum. &amp; Calc.)'!$G28),12),0)=MOD(MONTH('Shortcut Lookup 2'!Y$60),12),'Expenses (Assum. &amp; Calc.)'!$H28&gt;='Shortcut Lookup 2'!Y$60,'Expenses (Assum. &amp; Calc.)'!$G28&lt;='Shortcut Lookup 2'!Y$60),INDEX('Expenses (Assum. &amp; Calc.)'!$J$23:$J$37,ROWS($C$23:$C28),1),0))))))))</f>
        <v>0</v>
      </c>
      <c r="AI28" s="472">
        <f>HLOOKUP('Shortcut Lookup 2'!Z$59,'Expenses (Assum. &amp; Calc.)'!$P$22:$T$37,ROWS($C$23:$C28)+1,0)*IF(AND('Expenses (Assum. &amp; Calc.)'!$I28="One time",'Expenses (Assum. &amp; Calc.)'!$G28='Shortcut Lookup 2'!Z$60),INDEX('Expenses (Assum. &amp; Calc.)'!$J$23:$J$37,ROWS($C$23:$C28),1),IF(AND('Expenses (Assum. &amp; Calc.)'!$I28="Daily",'Expenses (Assum. &amp; Calc.)'!$H28&gt;='Shortcut Lookup 2'!Z$60,'Expenses (Assum. &amp; Calc.)'!$G28&lt;='Shortcut Lookup 2'!Z$60),INDEX('Expenses (Assum. &amp; Calc.)'!$J$23:$J$37,ROWS($C$23:$C28),1)*AI$22,IF(AND('Expenses (Assum. &amp; Calc.)'!$I28="Weekly",'Expenses (Assum. &amp; Calc.)'!$H28&gt;='Shortcut Lookup 2'!Z$60,'Expenses (Assum. &amp; Calc.)'!$G28&lt;='Shortcut Lookup 2'!Z$60),INDEX('Expenses (Assum. &amp; Calc.)'!$J$23:$J$37,ROWS($C$23:$C28),1)*4,IF(AND('Expenses (Assum. &amp; Calc.)'!$I28="Bi-Weekly",'Expenses (Assum. &amp; Calc.)'!$H28&gt;='Shortcut Lookup 2'!Z$60,'Expenses (Assum. &amp; Calc.)'!$G28&lt;='Shortcut Lookup 2'!Z$60),INDEX('Expenses (Assum. &amp; Calc.)'!$J$23:$J$37,ROWS($C$23:$C28),1)*2,IF(AND('Expenses (Assum. &amp; Calc.)'!$I28="Monthly",'Expenses (Assum. &amp; Calc.)'!$H28&gt;='Shortcut Lookup 2'!Z$60,'Expenses (Assum. &amp; Calc.)'!$G28&lt;='Shortcut Lookup 2'!Z$60),INDEX('Expenses (Assum. &amp; Calc.)'!$J$23:$J$37,ROWS($C$23:$C28),1),IF(AND('Expenses (Assum. &amp; Calc.)'!$I28="Quarterly",IFERROR(MOD(MONTH('Expenses (Assum. &amp; Calc.)'!$G28),3),0)=MOD(MONTH('Shortcut Lookup 2'!Z$60),3),'Expenses (Assum. &amp; Calc.)'!$H28&gt;='Shortcut Lookup 2'!Z$60,'Expenses (Assum. &amp; Calc.)'!$G28&lt;='Shortcut Lookup 2'!Z$60),INDEX('Expenses (Assum. &amp; Calc.)'!$J$23:$J$37,ROWS($C$23:$C28),1),IF(AND('Expenses (Assum. &amp; Calc.)'!$I28="Semi-Annually",IFERROR(MOD(MONTH('Expenses (Assum. &amp; Calc.)'!$G28),6),0)=MOD(MONTH('Shortcut Lookup 2'!Z$60),6),'Expenses (Assum. &amp; Calc.)'!$H28&gt;='Shortcut Lookup 2'!Z$60,'Expenses (Assum. &amp; Calc.)'!$G28&lt;='Shortcut Lookup 2'!Z$60),INDEX('Expenses (Assum. &amp; Calc.)'!$J$23:$J$37,ROWS($C$23:$C28),1),IF(AND('Expenses (Assum. &amp; Calc.)'!$I28="Yearly",IFERROR(MOD(MONTH('Expenses (Assum. &amp; Calc.)'!$G28),12),0)=MOD(MONTH('Shortcut Lookup 2'!Z$60),12),'Expenses (Assum. &amp; Calc.)'!$H28&gt;='Shortcut Lookup 2'!Z$60,'Expenses (Assum. &amp; Calc.)'!$G28&lt;='Shortcut Lookup 2'!Z$60),INDEX('Expenses (Assum. &amp; Calc.)'!$J$23:$J$37,ROWS($C$23:$C28),1),0))))))))</f>
        <v>0</v>
      </c>
      <c r="AJ28" s="472">
        <f>HLOOKUP('Shortcut Lookup 2'!AA$59,'Expenses (Assum. &amp; Calc.)'!$P$22:$T$37,ROWS($C$23:$C28)+1,0)*IF(AND('Expenses (Assum. &amp; Calc.)'!$I28="One time",'Expenses (Assum. &amp; Calc.)'!$G28='Shortcut Lookup 2'!AA$60),INDEX('Expenses (Assum. &amp; Calc.)'!$J$23:$J$37,ROWS($C$23:$C28),1),IF(AND('Expenses (Assum. &amp; Calc.)'!$I28="Daily",'Expenses (Assum. &amp; Calc.)'!$H28&gt;='Shortcut Lookup 2'!AA$60,'Expenses (Assum. &amp; Calc.)'!$G28&lt;='Shortcut Lookup 2'!AA$60),INDEX('Expenses (Assum. &amp; Calc.)'!$J$23:$J$37,ROWS($C$23:$C28),1)*AJ$22,IF(AND('Expenses (Assum. &amp; Calc.)'!$I28="Weekly",'Expenses (Assum. &amp; Calc.)'!$H28&gt;='Shortcut Lookup 2'!AA$60,'Expenses (Assum. &amp; Calc.)'!$G28&lt;='Shortcut Lookup 2'!AA$60),INDEX('Expenses (Assum. &amp; Calc.)'!$J$23:$J$37,ROWS($C$23:$C28),1)*4,IF(AND('Expenses (Assum. &amp; Calc.)'!$I28="Bi-Weekly",'Expenses (Assum. &amp; Calc.)'!$H28&gt;='Shortcut Lookup 2'!AA$60,'Expenses (Assum. &amp; Calc.)'!$G28&lt;='Shortcut Lookup 2'!AA$60),INDEX('Expenses (Assum. &amp; Calc.)'!$J$23:$J$37,ROWS($C$23:$C28),1)*2,IF(AND('Expenses (Assum. &amp; Calc.)'!$I28="Monthly",'Expenses (Assum. &amp; Calc.)'!$H28&gt;='Shortcut Lookup 2'!AA$60,'Expenses (Assum. &amp; Calc.)'!$G28&lt;='Shortcut Lookup 2'!AA$60),INDEX('Expenses (Assum. &amp; Calc.)'!$J$23:$J$37,ROWS($C$23:$C28),1),IF(AND('Expenses (Assum. &amp; Calc.)'!$I28="Quarterly",IFERROR(MOD(MONTH('Expenses (Assum. &amp; Calc.)'!$G28),3),0)=MOD(MONTH('Shortcut Lookup 2'!AA$60),3),'Expenses (Assum. &amp; Calc.)'!$H28&gt;='Shortcut Lookup 2'!AA$60,'Expenses (Assum. &amp; Calc.)'!$G28&lt;='Shortcut Lookup 2'!AA$60),INDEX('Expenses (Assum. &amp; Calc.)'!$J$23:$J$37,ROWS($C$23:$C28),1),IF(AND('Expenses (Assum. &amp; Calc.)'!$I28="Semi-Annually",IFERROR(MOD(MONTH('Expenses (Assum. &amp; Calc.)'!$G28),6),0)=MOD(MONTH('Shortcut Lookup 2'!AA$60),6),'Expenses (Assum. &amp; Calc.)'!$H28&gt;='Shortcut Lookup 2'!AA$60,'Expenses (Assum. &amp; Calc.)'!$G28&lt;='Shortcut Lookup 2'!AA$60),INDEX('Expenses (Assum. &amp; Calc.)'!$J$23:$J$37,ROWS($C$23:$C28),1),IF(AND('Expenses (Assum. &amp; Calc.)'!$I28="Yearly",IFERROR(MOD(MONTH('Expenses (Assum. &amp; Calc.)'!$G28),12),0)=MOD(MONTH('Shortcut Lookup 2'!AA$60),12),'Expenses (Assum. &amp; Calc.)'!$H28&gt;='Shortcut Lookup 2'!AA$60,'Expenses (Assum. &amp; Calc.)'!$G28&lt;='Shortcut Lookup 2'!AA$60),INDEX('Expenses (Assum. &amp; Calc.)'!$J$23:$J$37,ROWS($C$23:$C28),1),0))))))))</f>
        <v>0</v>
      </c>
      <c r="AK28" s="472">
        <f>HLOOKUP('Shortcut Lookup 2'!AB$59,'Expenses (Assum. &amp; Calc.)'!$P$22:$T$37,ROWS($C$23:$C28)+1,0)*IF(AND('Expenses (Assum. &amp; Calc.)'!$I28="One time",'Expenses (Assum. &amp; Calc.)'!$G28='Shortcut Lookup 2'!AB$60),INDEX('Expenses (Assum. &amp; Calc.)'!$J$23:$J$37,ROWS($C$23:$C28),1),IF(AND('Expenses (Assum. &amp; Calc.)'!$I28="Daily",'Expenses (Assum. &amp; Calc.)'!$H28&gt;='Shortcut Lookup 2'!AB$60,'Expenses (Assum. &amp; Calc.)'!$G28&lt;='Shortcut Lookup 2'!AB$60),INDEX('Expenses (Assum. &amp; Calc.)'!$J$23:$J$37,ROWS($C$23:$C28),1)*AK$22,IF(AND('Expenses (Assum. &amp; Calc.)'!$I28="Weekly",'Expenses (Assum. &amp; Calc.)'!$H28&gt;='Shortcut Lookup 2'!AB$60,'Expenses (Assum. &amp; Calc.)'!$G28&lt;='Shortcut Lookup 2'!AB$60),INDEX('Expenses (Assum. &amp; Calc.)'!$J$23:$J$37,ROWS($C$23:$C28),1)*4,IF(AND('Expenses (Assum. &amp; Calc.)'!$I28="Bi-Weekly",'Expenses (Assum. &amp; Calc.)'!$H28&gt;='Shortcut Lookup 2'!AB$60,'Expenses (Assum. &amp; Calc.)'!$G28&lt;='Shortcut Lookup 2'!AB$60),INDEX('Expenses (Assum. &amp; Calc.)'!$J$23:$J$37,ROWS($C$23:$C28),1)*2,IF(AND('Expenses (Assum. &amp; Calc.)'!$I28="Monthly",'Expenses (Assum. &amp; Calc.)'!$H28&gt;='Shortcut Lookup 2'!AB$60,'Expenses (Assum. &amp; Calc.)'!$G28&lt;='Shortcut Lookup 2'!AB$60),INDEX('Expenses (Assum. &amp; Calc.)'!$J$23:$J$37,ROWS($C$23:$C28),1),IF(AND('Expenses (Assum. &amp; Calc.)'!$I28="Quarterly",IFERROR(MOD(MONTH('Expenses (Assum. &amp; Calc.)'!$G28),3),0)=MOD(MONTH('Shortcut Lookup 2'!AB$60),3),'Expenses (Assum. &amp; Calc.)'!$H28&gt;='Shortcut Lookup 2'!AB$60,'Expenses (Assum. &amp; Calc.)'!$G28&lt;='Shortcut Lookup 2'!AB$60),INDEX('Expenses (Assum. &amp; Calc.)'!$J$23:$J$37,ROWS($C$23:$C28),1),IF(AND('Expenses (Assum. &amp; Calc.)'!$I28="Semi-Annually",IFERROR(MOD(MONTH('Expenses (Assum. &amp; Calc.)'!$G28),6),0)=MOD(MONTH('Shortcut Lookup 2'!AB$60),6),'Expenses (Assum. &amp; Calc.)'!$H28&gt;='Shortcut Lookup 2'!AB$60,'Expenses (Assum. &amp; Calc.)'!$G28&lt;='Shortcut Lookup 2'!AB$60),INDEX('Expenses (Assum. &amp; Calc.)'!$J$23:$J$37,ROWS($C$23:$C28),1),IF(AND('Expenses (Assum. &amp; Calc.)'!$I28="Yearly",IFERROR(MOD(MONTH('Expenses (Assum. &amp; Calc.)'!$G28),12),0)=MOD(MONTH('Shortcut Lookup 2'!AB$60),12),'Expenses (Assum. &amp; Calc.)'!$H28&gt;='Shortcut Lookup 2'!AB$60,'Expenses (Assum. &amp; Calc.)'!$G28&lt;='Shortcut Lookup 2'!AB$60),INDEX('Expenses (Assum. &amp; Calc.)'!$J$23:$J$37,ROWS($C$23:$C28),1),0))))))))</f>
        <v>0</v>
      </c>
      <c r="AL28" s="472">
        <f>HLOOKUP('Shortcut Lookup 2'!AC$59,'Expenses (Assum. &amp; Calc.)'!$P$22:$T$37,ROWS($C$23:$C28)+1,0)*IF(AND('Expenses (Assum. &amp; Calc.)'!$I28="One time",'Expenses (Assum. &amp; Calc.)'!$G28='Shortcut Lookup 2'!AC$60),INDEX('Expenses (Assum. &amp; Calc.)'!$J$23:$J$37,ROWS($C$23:$C28),1),IF(AND('Expenses (Assum. &amp; Calc.)'!$I28="Daily",'Expenses (Assum. &amp; Calc.)'!$H28&gt;='Shortcut Lookup 2'!AC$60,'Expenses (Assum. &amp; Calc.)'!$G28&lt;='Shortcut Lookup 2'!AC$60),INDEX('Expenses (Assum. &amp; Calc.)'!$J$23:$J$37,ROWS($C$23:$C28),1)*AL$22,IF(AND('Expenses (Assum. &amp; Calc.)'!$I28="Weekly",'Expenses (Assum. &amp; Calc.)'!$H28&gt;='Shortcut Lookup 2'!AC$60,'Expenses (Assum. &amp; Calc.)'!$G28&lt;='Shortcut Lookup 2'!AC$60),INDEX('Expenses (Assum. &amp; Calc.)'!$J$23:$J$37,ROWS($C$23:$C28),1)*4,IF(AND('Expenses (Assum. &amp; Calc.)'!$I28="Bi-Weekly",'Expenses (Assum. &amp; Calc.)'!$H28&gt;='Shortcut Lookup 2'!AC$60,'Expenses (Assum. &amp; Calc.)'!$G28&lt;='Shortcut Lookup 2'!AC$60),INDEX('Expenses (Assum. &amp; Calc.)'!$J$23:$J$37,ROWS($C$23:$C28),1)*2,IF(AND('Expenses (Assum. &amp; Calc.)'!$I28="Monthly",'Expenses (Assum. &amp; Calc.)'!$H28&gt;='Shortcut Lookup 2'!AC$60,'Expenses (Assum. &amp; Calc.)'!$G28&lt;='Shortcut Lookup 2'!AC$60),INDEX('Expenses (Assum. &amp; Calc.)'!$J$23:$J$37,ROWS($C$23:$C28),1),IF(AND('Expenses (Assum. &amp; Calc.)'!$I28="Quarterly",IFERROR(MOD(MONTH('Expenses (Assum. &amp; Calc.)'!$G28),3),0)=MOD(MONTH('Shortcut Lookup 2'!AC$60),3),'Expenses (Assum. &amp; Calc.)'!$H28&gt;='Shortcut Lookup 2'!AC$60,'Expenses (Assum. &amp; Calc.)'!$G28&lt;='Shortcut Lookup 2'!AC$60),INDEX('Expenses (Assum. &amp; Calc.)'!$J$23:$J$37,ROWS($C$23:$C28),1),IF(AND('Expenses (Assum. &amp; Calc.)'!$I28="Semi-Annually",IFERROR(MOD(MONTH('Expenses (Assum. &amp; Calc.)'!$G28),6),0)=MOD(MONTH('Shortcut Lookup 2'!AC$60),6),'Expenses (Assum. &amp; Calc.)'!$H28&gt;='Shortcut Lookup 2'!AC$60,'Expenses (Assum. &amp; Calc.)'!$G28&lt;='Shortcut Lookup 2'!AC$60),INDEX('Expenses (Assum. &amp; Calc.)'!$J$23:$J$37,ROWS($C$23:$C28),1),IF(AND('Expenses (Assum. &amp; Calc.)'!$I28="Yearly",IFERROR(MOD(MONTH('Expenses (Assum. &amp; Calc.)'!$G28),12),0)=MOD(MONTH('Shortcut Lookup 2'!AC$60),12),'Expenses (Assum. &amp; Calc.)'!$H28&gt;='Shortcut Lookup 2'!AC$60,'Expenses (Assum. &amp; Calc.)'!$G28&lt;='Shortcut Lookup 2'!AC$60),INDEX('Expenses (Assum. &amp; Calc.)'!$J$23:$J$37,ROWS($C$23:$C28),1),0))))))))</f>
        <v>0</v>
      </c>
      <c r="AM28" s="472">
        <f>HLOOKUP('Shortcut Lookup 2'!AD$59,'Expenses (Assum. &amp; Calc.)'!$P$22:$T$37,ROWS($C$23:$C28)+1,0)*IF(AND('Expenses (Assum. &amp; Calc.)'!$I28="One time",'Expenses (Assum. &amp; Calc.)'!$G28='Shortcut Lookup 2'!AD$60),INDEX('Expenses (Assum. &amp; Calc.)'!$J$23:$J$37,ROWS($C$23:$C28),1),IF(AND('Expenses (Assum. &amp; Calc.)'!$I28="Daily",'Expenses (Assum. &amp; Calc.)'!$H28&gt;='Shortcut Lookup 2'!AD$60,'Expenses (Assum. &amp; Calc.)'!$G28&lt;='Shortcut Lookup 2'!AD$60),INDEX('Expenses (Assum. &amp; Calc.)'!$J$23:$J$37,ROWS($C$23:$C28),1)*AM$22,IF(AND('Expenses (Assum. &amp; Calc.)'!$I28="Weekly",'Expenses (Assum. &amp; Calc.)'!$H28&gt;='Shortcut Lookup 2'!AD$60,'Expenses (Assum. &amp; Calc.)'!$G28&lt;='Shortcut Lookup 2'!AD$60),INDEX('Expenses (Assum. &amp; Calc.)'!$J$23:$J$37,ROWS($C$23:$C28),1)*4,IF(AND('Expenses (Assum. &amp; Calc.)'!$I28="Bi-Weekly",'Expenses (Assum. &amp; Calc.)'!$H28&gt;='Shortcut Lookup 2'!AD$60,'Expenses (Assum. &amp; Calc.)'!$G28&lt;='Shortcut Lookup 2'!AD$60),INDEX('Expenses (Assum. &amp; Calc.)'!$J$23:$J$37,ROWS($C$23:$C28),1)*2,IF(AND('Expenses (Assum. &amp; Calc.)'!$I28="Monthly",'Expenses (Assum. &amp; Calc.)'!$H28&gt;='Shortcut Lookup 2'!AD$60,'Expenses (Assum. &amp; Calc.)'!$G28&lt;='Shortcut Lookup 2'!AD$60),INDEX('Expenses (Assum. &amp; Calc.)'!$J$23:$J$37,ROWS($C$23:$C28),1),IF(AND('Expenses (Assum. &amp; Calc.)'!$I28="Quarterly",IFERROR(MOD(MONTH('Expenses (Assum. &amp; Calc.)'!$G28),3),0)=MOD(MONTH('Shortcut Lookup 2'!AD$60),3),'Expenses (Assum. &amp; Calc.)'!$H28&gt;='Shortcut Lookup 2'!AD$60,'Expenses (Assum. &amp; Calc.)'!$G28&lt;='Shortcut Lookup 2'!AD$60),INDEX('Expenses (Assum. &amp; Calc.)'!$J$23:$J$37,ROWS($C$23:$C28),1),IF(AND('Expenses (Assum. &amp; Calc.)'!$I28="Semi-Annually",IFERROR(MOD(MONTH('Expenses (Assum. &amp; Calc.)'!$G28),6),0)=MOD(MONTH('Shortcut Lookup 2'!AD$60),6),'Expenses (Assum. &amp; Calc.)'!$H28&gt;='Shortcut Lookup 2'!AD$60,'Expenses (Assum. &amp; Calc.)'!$G28&lt;='Shortcut Lookup 2'!AD$60),INDEX('Expenses (Assum. &amp; Calc.)'!$J$23:$J$37,ROWS($C$23:$C28),1),IF(AND('Expenses (Assum. &amp; Calc.)'!$I28="Yearly",IFERROR(MOD(MONTH('Expenses (Assum. &amp; Calc.)'!$G28),12),0)=MOD(MONTH('Shortcut Lookup 2'!AD$60),12),'Expenses (Assum. &amp; Calc.)'!$H28&gt;='Shortcut Lookup 2'!AD$60,'Expenses (Assum. &amp; Calc.)'!$G28&lt;='Shortcut Lookup 2'!AD$60),INDEX('Expenses (Assum. &amp; Calc.)'!$J$23:$J$37,ROWS($C$23:$C28),1),0))))))))</f>
        <v>0</v>
      </c>
      <c r="AN28" s="472">
        <f>HLOOKUP('Shortcut Lookup 2'!AE$59,'Expenses (Assum. &amp; Calc.)'!$P$22:$T$37,ROWS($C$23:$C28)+1,0)*IF(AND('Expenses (Assum. &amp; Calc.)'!$I28="One time",'Expenses (Assum. &amp; Calc.)'!$G28='Shortcut Lookup 2'!AE$60),INDEX('Expenses (Assum. &amp; Calc.)'!$J$23:$J$37,ROWS($C$23:$C28),1),IF(AND('Expenses (Assum. &amp; Calc.)'!$I28="Daily",'Expenses (Assum. &amp; Calc.)'!$H28&gt;='Shortcut Lookup 2'!AE$60,'Expenses (Assum. &amp; Calc.)'!$G28&lt;='Shortcut Lookup 2'!AE$60),INDEX('Expenses (Assum. &amp; Calc.)'!$J$23:$J$37,ROWS($C$23:$C28),1)*AN$22,IF(AND('Expenses (Assum. &amp; Calc.)'!$I28="Weekly",'Expenses (Assum. &amp; Calc.)'!$H28&gt;='Shortcut Lookup 2'!AE$60,'Expenses (Assum. &amp; Calc.)'!$G28&lt;='Shortcut Lookup 2'!AE$60),INDEX('Expenses (Assum. &amp; Calc.)'!$J$23:$J$37,ROWS($C$23:$C28),1)*4,IF(AND('Expenses (Assum. &amp; Calc.)'!$I28="Bi-Weekly",'Expenses (Assum. &amp; Calc.)'!$H28&gt;='Shortcut Lookup 2'!AE$60,'Expenses (Assum. &amp; Calc.)'!$G28&lt;='Shortcut Lookup 2'!AE$60),INDEX('Expenses (Assum. &amp; Calc.)'!$J$23:$J$37,ROWS($C$23:$C28),1)*2,IF(AND('Expenses (Assum. &amp; Calc.)'!$I28="Monthly",'Expenses (Assum. &amp; Calc.)'!$H28&gt;='Shortcut Lookup 2'!AE$60,'Expenses (Assum. &amp; Calc.)'!$G28&lt;='Shortcut Lookup 2'!AE$60),INDEX('Expenses (Assum. &amp; Calc.)'!$J$23:$J$37,ROWS($C$23:$C28),1),IF(AND('Expenses (Assum. &amp; Calc.)'!$I28="Quarterly",IFERROR(MOD(MONTH('Expenses (Assum. &amp; Calc.)'!$G28),3),0)=MOD(MONTH('Shortcut Lookup 2'!AE$60),3),'Expenses (Assum. &amp; Calc.)'!$H28&gt;='Shortcut Lookup 2'!AE$60,'Expenses (Assum. &amp; Calc.)'!$G28&lt;='Shortcut Lookup 2'!AE$60),INDEX('Expenses (Assum. &amp; Calc.)'!$J$23:$J$37,ROWS($C$23:$C28),1),IF(AND('Expenses (Assum. &amp; Calc.)'!$I28="Semi-Annually",IFERROR(MOD(MONTH('Expenses (Assum. &amp; Calc.)'!$G28),6),0)=MOD(MONTH('Shortcut Lookup 2'!AE$60),6),'Expenses (Assum. &amp; Calc.)'!$H28&gt;='Shortcut Lookup 2'!AE$60,'Expenses (Assum. &amp; Calc.)'!$G28&lt;='Shortcut Lookup 2'!AE$60),INDEX('Expenses (Assum. &amp; Calc.)'!$J$23:$J$37,ROWS($C$23:$C28),1),IF(AND('Expenses (Assum. &amp; Calc.)'!$I28="Yearly",IFERROR(MOD(MONTH('Expenses (Assum. &amp; Calc.)'!$G28),12),0)=MOD(MONTH('Shortcut Lookup 2'!AE$60),12),'Expenses (Assum. &amp; Calc.)'!$H28&gt;='Shortcut Lookup 2'!AE$60,'Expenses (Assum. &amp; Calc.)'!$G28&lt;='Shortcut Lookup 2'!AE$60),INDEX('Expenses (Assum. &amp; Calc.)'!$J$23:$J$37,ROWS($C$23:$C28),1),0))))))))</f>
        <v>0</v>
      </c>
      <c r="AO28" s="472">
        <f>HLOOKUP('Shortcut Lookup 2'!AF$59,'Expenses (Assum. &amp; Calc.)'!$P$22:$T$37,ROWS($C$23:$C28)+1,0)*IF(AND('Expenses (Assum. &amp; Calc.)'!$I28="One time",'Expenses (Assum. &amp; Calc.)'!$G28='Shortcut Lookup 2'!AF$60),INDEX('Expenses (Assum. &amp; Calc.)'!$J$23:$J$37,ROWS($C$23:$C28),1),IF(AND('Expenses (Assum. &amp; Calc.)'!$I28="Daily",'Expenses (Assum. &amp; Calc.)'!$H28&gt;='Shortcut Lookup 2'!AF$60,'Expenses (Assum. &amp; Calc.)'!$G28&lt;='Shortcut Lookup 2'!AF$60),INDEX('Expenses (Assum. &amp; Calc.)'!$J$23:$J$37,ROWS($C$23:$C28),1)*AO$22,IF(AND('Expenses (Assum. &amp; Calc.)'!$I28="Weekly",'Expenses (Assum. &amp; Calc.)'!$H28&gt;='Shortcut Lookup 2'!AF$60,'Expenses (Assum. &amp; Calc.)'!$G28&lt;='Shortcut Lookup 2'!AF$60),INDEX('Expenses (Assum. &amp; Calc.)'!$J$23:$J$37,ROWS($C$23:$C28),1)*4,IF(AND('Expenses (Assum. &amp; Calc.)'!$I28="Bi-Weekly",'Expenses (Assum. &amp; Calc.)'!$H28&gt;='Shortcut Lookup 2'!AF$60,'Expenses (Assum. &amp; Calc.)'!$G28&lt;='Shortcut Lookup 2'!AF$60),INDEX('Expenses (Assum. &amp; Calc.)'!$J$23:$J$37,ROWS($C$23:$C28),1)*2,IF(AND('Expenses (Assum. &amp; Calc.)'!$I28="Monthly",'Expenses (Assum. &amp; Calc.)'!$H28&gt;='Shortcut Lookup 2'!AF$60,'Expenses (Assum. &amp; Calc.)'!$G28&lt;='Shortcut Lookup 2'!AF$60),INDEX('Expenses (Assum. &amp; Calc.)'!$J$23:$J$37,ROWS($C$23:$C28),1),IF(AND('Expenses (Assum. &amp; Calc.)'!$I28="Quarterly",IFERROR(MOD(MONTH('Expenses (Assum. &amp; Calc.)'!$G28),3),0)=MOD(MONTH('Shortcut Lookup 2'!AF$60),3),'Expenses (Assum. &amp; Calc.)'!$H28&gt;='Shortcut Lookup 2'!AF$60,'Expenses (Assum. &amp; Calc.)'!$G28&lt;='Shortcut Lookup 2'!AF$60),INDEX('Expenses (Assum. &amp; Calc.)'!$J$23:$J$37,ROWS($C$23:$C28),1),IF(AND('Expenses (Assum. &amp; Calc.)'!$I28="Semi-Annually",IFERROR(MOD(MONTH('Expenses (Assum. &amp; Calc.)'!$G28),6),0)=MOD(MONTH('Shortcut Lookup 2'!AF$60),6),'Expenses (Assum. &amp; Calc.)'!$H28&gt;='Shortcut Lookup 2'!AF$60,'Expenses (Assum. &amp; Calc.)'!$G28&lt;='Shortcut Lookup 2'!AF$60),INDEX('Expenses (Assum. &amp; Calc.)'!$J$23:$J$37,ROWS($C$23:$C28),1),IF(AND('Expenses (Assum. &amp; Calc.)'!$I28="Yearly",IFERROR(MOD(MONTH('Expenses (Assum. &amp; Calc.)'!$G28),12),0)=MOD(MONTH('Shortcut Lookup 2'!AF$60),12),'Expenses (Assum. &amp; Calc.)'!$H28&gt;='Shortcut Lookup 2'!AF$60,'Expenses (Assum. &amp; Calc.)'!$G28&lt;='Shortcut Lookup 2'!AF$60),INDEX('Expenses (Assum. &amp; Calc.)'!$J$23:$J$37,ROWS($C$23:$C28),1),0))))))))</f>
        <v>0</v>
      </c>
      <c r="AP28" s="472">
        <f>HLOOKUP('Shortcut Lookup 2'!AG$59,'Expenses (Assum. &amp; Calc.)'!$P$22:$T$37,ROWS($C$23:$C28)+1,0)*IF(AND('Expenses (Assum. &amp; Calc.)'!$I28="One time",'Expenses (Assum. &amp; Calc.)'!$G28='Shortcut Lookup 2'!AG$60),INDEX('Expenses (Assum. &amp; Calc.)'!$J$23:$J$37,ROWS($C$23:$C28),1),IF(AND('Expenses (Assum. &amp; Calc.)'!$I28="Daily",'Expenses (Assum. &amp; Calc.)'!$H28&gt;='Shortcut Lookup 2'!AG$60,'Expenses (Assum. &amp; Calc.)'!$G28&lt;='Shortcut Lookup 2'!AG$60),INDEX('Expenses (Assum. &amp; Calc.)'!$J$23:$J$37,ROWS($C$23:$C28),1)*AP$22,IF(AND('Expenses (Assum. &amp; Calc.)'!$I28="Weekly",'Expenses (Assum. &amp; Calc.)'!$H28&gt;='Shortcut Lookup 2'!AG$60,'Expenses (Assum. &amp; Calc.)'!$G28&lt;='Shortcut Lookup 2'!AG$60),INDEX('Expenses (Assum. &amp; Calc.)'!$J$23:$J$37,ROWS($C$23:$C28),1)*4,IF(AND('Expenses (Assum. &amp; Calc.)'!$I28="Bi-Weekly",'Expenses (Assum. &amp; Calc.)'!$H28&gt;='Shortcut Lookup 2'!AG$60,'Expenses (Assum. &amp; Calc.)'!$G28&lt;='Shortcut Lookup 2'!AG$60),INDEX('Expenses (Assum. &amp; Calc.)'!$J$23:$J$37,ROWS($C$23:$C28),1)*2,IF(AND('Expenses (Assum. &amp; Calc.)'!$I28="Monthly",'Expenses (Assum. &amp; Calc.)'!$H28&gt;='Shortcut Lookup 2'!AG$60,'Expenses (Assum. &amp; Calc.)'!$G28&lt;='Shortcut Lookup 2'!AG$60),INDEX('Expenses (Assum. &amp; Calc.)'!$J$23:$J$37,ROWS($C$23:$C28),1),IF(AND('Expenses (Assum. &amp; Calc.)'!$I28="Quarterly",IFERROR(MOD(MONTH('Expenses (Assum. &amp; Calc.)'!$G28),3),0)=MOD(MONTH('Shortcut Lookup 2'!AG$60),3),'Expenses (Assum. &amp; Calc.)'!$H28&gt;='Shortcut Lookup 2'!AG$60,'Expenses (Assum. &amp; Calc.)'!$G28&lt;='Shortcut Lookup 2'!AG$60),INDEX('Expenses (Assum. &amp; Calc.)'!$J$23:$J$37,ROWS($C$23:$C28),1),IF(AND('Expenses (Assum. &amp; Calc.)'!$I28="Semi-Annually",IFERROR(MOD(MONTH('Expenses (Assum. &amp; Calc.)'!$G28),6),0)=MOD(MONTH('Shortcut Lookup 2'!AG$60),6),'Expenses (Assum. &amp; Calc.)'!$H28&gt;='Shortcut Lookup 2'!AG$60,'Expenses (Assum. &amp; Calc.)'!$G28&lt;='Shortcut Lookup 2'!AG$60),INDEX('Expenses (Assum. &amp; Calc.)'!$J$23:$J$37,ROWS($C$23:$C28),1),IF(AND('Expenses (Assum. &amp; Calc.)'!$I28="Yearly",IFERROR(MOD(MONTH('Expenses (Assum. &amp; Calc.)'!$G28),12),0)=MOD(MONTH('Shortcut Lookup 2'!AG$60),12),'Expenses (Assum. &amp; Calc.)'!$H28&gt;='Shortcut Lookup 2'!AG$60,'Expenses (Assum. &amp; Calc.)'!$G28&lt;='Shortcut Lookup 2'!AG$60),INDEX('Expenses (Assum. &amp; Calc.)'!$J$23:$J$37,ROWS($C$23:$C28),1),0))))))))</f>
        <v>0</v>
      </c>
      <c r="AQ28" s="472">
        <f>HLOOKUP('Shortcut Lookup 2'!AH$59,'Expenses (Assum. &amp; Calc.)'!$P$22:$T$37,ROWS($C$23:$C28)+1,0)*IF(AND('Expenses (Assum. &amp; Calc.)'!$I28="One time",'Expenses (Assum. &amp; Calc.)'!$G28='Shortcut Lookup 2'!AH$60),INDEX('Expenses (Assum. &amp; Calc.)'!$J$23:$J$37,ROWS($C$23:$C28),1),IF(AND('Expenses (Assum. &amp; Calc.)'!$I28="Daily",'Expenses (Assum. &amp; Calc.)'!$H28&gt;='Shortcut Lookup 2'!AH$60,'Expenses (Assum. &amp; Calc.)'!$G28&lt;='Shortcut Lookup 2'!AH$60),INDEX('Expenses (Assum. &amp; Calc.)'!$J$23:$J$37,ROWS($C$23:$C28),1)*AQ$22,IF(AND('Expenses (Assum. &amp; Calc.)'!$I28="Weekly",'Expenses (Assum. &amp; Calc.)'!$H28&gt;='Shortcut Lookup 2'!AH$60,'Expenses (Assum. &amp; Calc.)'!$G28&lt;='Shortcut Lookup 2'!AH$60),INDEX('Expenses (Assum. &amp; Calc.)'!$J$23:$J$37,ROWS($C$23:$C28),1)*4,IF(AND('Expenses (Assum. &amp; Calc.)'!$I28="Bi-Weekly",'Expenses (Assum. &amp; Calc.)'!$H28&gt;='Shortcut Lookup 2'!AH$60,'Expenses (Assum. &amp; Calc.)'!$G28&lt;='Shortcut Lookup 2'!AH$60),INDEX('Expenses (Assum. &amp; Calc.)'!$J$23:$J$37,ROWS($C$23:$C28),1)*2,IF(AND('Expenses (Assum. &amp; Calc.)'!$I28="Monthly",'Expenses (Assum. &amp; Calc.)'!$H28&gt;='Shortcut Lookup 2'!AH$60,'Expenses (Assum. &amp; Calc.)'!$G28&lt;='Shortcut Lookup 2'!AH$60),INDEX('Expenses (Assum. &amp; Calc.)'!$J$23:$J$37,ROWS($C$23:$C28),1),IF(AND('Expenses (Assum. &amp; Calc.)'!$I28="Quarterly",IFERROR(MOD(MONTH('Expenses (Assum. &amp; Calc.)'!$G28),3),0)=MOD(MONTH('Shortcut Lookup 2'!AH$60),3),'Expenses (Assum. &amp; Calc.)'!$H28&gt;='Shortcut Lookup 2'!AH$60,'Expenses (Assum. &amp; Calc.)'!$G28&lt;='Shortcut Lookup 2'!AH$60),INDEX('Expenses (Assum. &amp; Calc.)'!$J$23:$J$37,ROWS($C$23:$C28),1),IF(AND('Expenses (Assum. &amp; Calc.)'!$I28="Semi-Annually",IFERROR(MOD(MONTH('Expenses (Assum. &amp; Calc.)'!$G28),6),0)=MOD(MONTH('Shortcut Lookup 2'!AH$60),6),'Expenses (Assum. &amp; Calc.)'!$H28&gt;='Shortcut Lookup 2'!AH$60,'Expenses (Assum. &amp; Calc.)'!$G28&lt;='Shortcut Lookup 2'!AH$60),INDEX('Expenses (Assum. &amp; Calc.)'!$J$23:$J$37,ROWS($C$23:$C28),1),IF(AND('Expenses (Assum. &amp; Calc.)'!$I28="Yearly",IFERROR(MOD(MONTH('Expenses (Assum. &amp; Calc.)'!$G28),12),0)=MOD(MONTH('Shortcut Lookup 2'!AH$60),12),'Expenses (Assum. &amp; Calc.)'!$H28&gt;='Shortcut Lookup 2'!AH$60,'Expenses (Assum. &amp; Calc.)'!$G28&lt;='Shortcut Lookup 2'!AH$60),INDEX('Expenses (Assum. &amp; Calc.)'!$J$23:$J$37,ROWS($C$23:$C28),1),0))))))))</f>
        <v>0</v>
      </c>
      <c r="AR28" s="472">
        <f>HLOOKUP('Shortcut Lookup 2'!AI$59,'Expenses (Assum. &amp; Calc.)'!$P$22:$T$37,ROWS($C$23:$C28)+1,0)*IF(AND('Expenses (Assum. &amp; Calc.)'!$I28="One time",'Expenses (Assum. &amp; Calc.)'!$G28='Shortcut Lookup 2'!AI$60),INDEX('Expenses (Assum. &amp; Calc.)'!$J$23:$J$37,ROWS($C$23:$C28),1),IF(AND('Expenses (Assum. &amp; Calc.)'!$I28="Daily",'Expenses (Assum. &amp; Calc.)'!$H28&gt;='Shortcut Lookup 2'!AI$60,'Expenses (Assum. &amp; Calc.)'!$G28&lt;='Shortcut Lookup 2'!AI$60),INDEX('Expenses (Assum. &amp; Calc.)'!$J$23:$J$37,ROWS($C$23:$C28),1)*AR$22,IF(AND('Expenses (Assum. &amp; Calc.)'!$I28="Weekly",'Expenses (Assum. &amp; Calc.)'!$H28&gt;='Shortcut Lookup 2'!AI$60,'Expenses (Assum. &amp; Calc.)'!$G28&lt;='Shortcut Lookup 2'!AI$60),INDEX('Expenses (Assum. &amp; Calc.)'!$J$23:$J$37,ROWS($C$23:$C28),1)*4,IF(AND('Expenses (Assum. &amp; Calc.)'!$I28="Bi-Weekly",'Expenses (Assum. &amp; Calc.)'!$H28&gt;='Shortcut Lookup 2'!AI$60,'Expenses (Assum. &amp; Calc.)'!$G28&lt;='Shortcut Lookup 2'!AI$60),INDEX('Expenses (Assum. &amp; Calc.)'!$J$23:$J$37,ROWS($C$23:$C28),1)*2,IF(AND('Expenses (Assum. &amp; Calc.)'!$I28="Monthly",'Expenses (Assum. &amp; Calc.)'!$H28&gt;='Shortcut Lookup 2'!AI$60,'Expenses (Assum. &amp; Calc.)'!$G28&lt;='Shortcut Lookup 2'!AI$60),INDEX('Expenses (Assum. &amp; Calc.)'!$J$23:$J$37,ROWS($C$23:$C28),1),IF(AND('Expenses (Assum. &amp; Calc.)'!$I28="Quarterly",IFERROR(MOD(MONTH('Expenses (Assum. &amp; Calc.)'!$G28),3),0)=MOD(MONTH('Shortcut Lookup 2'!AI$60),3),'Expenses (Assum. &amp; Calc.)'!$H28&gt;='Shortcut Lookup 2'!AI$60,'Expenses (Assum. &amp; Calc.)'!$G28&lt;='Shortcut Lookup 2'!AI$60),INDEX('Expenses (Assum. &amp; Calc.)'!$J$23:$J$37,ROWS($C$23:$C28),1),IF(AND('Expenses (Assum. &amp; Calc.)'!$I28="Semi-Annually",IFERROR(MOD(MONTH('Expenses (Assum. &amp; Calc.)'!$G28),6),0)=MOD(MONTH('Shortcut Lookup 2'!AI$60),6),'Expenses (Assum. &amp; Calc.)'!$H28&gt;='Shortcut Lookup 2'!AI$60,'Expenses (Assum. &amp; Calc.)'!$G28&lt;='Shortcut Lookup 2'!AI$60),INDEX('Expenses (Assum. &amp; Calc.)'!$J$23:$J$37,ROWS($C$23:$C28),1),IF(AND('Expenses (Assum. &amp; Calc.)'!$I28="Yearly",IFERROR(MOD(MONTH('Expenses (Assum. &amp; Calc.)'!$G28),12),0)=MOD(MONTH('Shortcut Lookup 2'!AI$60),12),'Expenses (Assum. &amp; Calc.)'!$H28&gt;='Shortcut Lookup 2'!AI$60,'Expenses (Assum. &amp; Calc.)'!$G28&lt;='Shortcut Lookup 2'!AI$60),INDEX('Expenses (Assum. &amp; Calc.)'!$J$23:$J$37,ROWS($C$23:$C28),1),0))))))))</f>
        <v>0</v>
      </c>
      <c r="AS28" s="472">
        <f>HLOOKUP('Shortcut Lookup 2'!AJ$59,'Expenses (Assum. &amp; Calc.)'!$P$22:$T$37,ROWS($C$23:$C28)+1,0)*IF(AND('Expenses (Assum. &amp; Calc.)'!$I28="One time",'Expenses (Assum. &amp; Calc.)'!$G28='Shortcut Lookup 2'!AJ$60),INDEX('Expenses (Assum. &amp; Calc.)'!$J$23:$J$37,ROWS($C$23:$C28),1),IF(AND('Expenses (Assum. &amp; Calc.)'!$I28="Daily",'Expenses (Assum. &amp; Calc.)'!$H28&gt;='Shortcut Lookup 2'!AJ$60,'Expenses (Assum. &amp; Calc.)'!$G28&lt;='Shortcut Lookup 2'!AJ$60),INDEX('Expenses (Assum. &amp; Calc.)'!$J$23:$J$37,ROWS($C$23:$C28),1)*AS$22,IF(AND('Expenses (Assum. &amp; Calc.)'!$I28="Weekly",'Expenses (Assum. &amp; Calc.)'!$H28&gt;='Shortcut Lookup 2'!AJ$60,'Expenses (Assum. &amp; Calc.)'!$G28&lt;='Shortcut Lookup 2'!AJ$60),INDEX('Expenses (Assum. &amp; Calc.)'!$J$23:$J$37,ROWS($C$23:$C28),1)*4,IF(AND('Expenses (Assum. &amp; Calc.)'!$I28="Bi-Weekly",'Expenses (Assum. &amp; Calc.)'!$H28&gt;='Shortcut Lookup 2'!AJ$60,'Expenses (Assum. &amp; Calc.)'!$G28&lt;='Shortcut Lookup 2'!AJ$60),INDEX('Expenses (Assum. &amp; Calc.)'!$J$23:$J$37,ROWS($C$23:$C28),1)*2,IF(AND('Expenses (Assum. &amp; Calc.)'!$I28="Monthly",'Expenses (Assum. &amp; Calc.)'!$H28&gt;='Shortcut Lookup 2'!AJ$60,'Expenses (Assum. &amp; Calc.)'!$G28&lt;='Shortcut Lookup 2'!AJ$60),INDEX('Expenses (Assum. &amp; Calc.)'!$J$23:$J$37,ROWS($C$23:$C28),1),IF(AND('Expenses (Assum. &amp; Calc.)'!$I28="Quarterly",IFERROR(MOD(MONTH('Expenses (Assum. &amp; Calc.)'!$G28),3),0)=MOD(MONTH('Shortcut Lookup 2'!AJ$60),3),'Expenses (Assum. &amp; Calc.)'!$H28&gt;='Shortcut Lookup 2'!AJ$60,'Expenses (Assum. &amp; Calc.)'!$G28&lt;='Shortcut Lookup 2'!AJ$60),INDEX('Expenses (Assum. &amp; Calc.)'!$J$23:$J$37,ROWS($C$23:$C28),1),IF(AND('Expenses (Assum. &amp; Calc.)'!$I28="Semi-Annually",IFERROR(MOD(MONTH('Expenses (Assum. &amp; Calc.)'!$G28),6),0)=MOD(MONTH('Shortcut Lookup 2'!AJ$60),6),'Expenses (Assum. &amp; Calc.)'!$H28&gt;='Shortcut Lookup 2'!AJ$60,'Expenses (Assum. &amp; Calc.)'!$G28&lt;='Shortcut Lookup 2'!AJ$60),INDEX('Expenses (Assum. &amp; Calc.)'!$J$23:$J$37,ROWS($C$23:$C28),1),IF(AND('Expenses (Assum. &amp; Calc.)'!$I28="Yearly",IFERROR(MOD(MONTH('Expenses (Assum. &amp; Calc.)'!$G28),12),0)=MOD(MONTH('Shortcut Lookup 2'!AJ$60),12),'Expenses (Assum. &amp; Calc.)'!$H28&gt;='Shortcut Lookup 2'!AJ$60,'Expenses (Assum. &amp; Calc.)'!$G28&lt;='Shortcut Lookup 2'!AJ$60),INDEX('Expenses (Assum. &amp; Calc.)'!$J$23:$J$37,ROWS($C$23:$C28),1),0))))))))</f>
        <v>0</v>
      </c>
      <c r="AT28" s="472">
        <f>HLOOKUP('Shortcut Lookup 2'!AK$59,'Expenses (Assum. &amp; Calc.)'!$P$22:$T$37,ROWS($C$23:$C28)+1,0)*IF(AND('Expenses (Assum. &amp; Calc.)'!$I28="One time",'Expenses (Assum. &amp; Calc.)'!$G28='Shortcut Lookup 2'!AK$60),INDEX('Expenses (Assum. &amp; Calc.)'!$J$23:$J$37,ROWS($C$23:$C28),1),IF(AND('Expenses (Assum. &amp; Calc.)'!$I28="Daily",'Expenses (Assum. &amp; Calc.)'!$H28&gt;='Shortcut Lookup 2'!AK$60,'Expenses (Assum. &amp; Calc.)'!$G28&lt;='Shortcut Lookup 2'!AK$60),INDEX('Expenses (Assum. &amp; Calc.)'!$J$23:$J$37,ROWS($C$23:$C28),1)*AT$22,IF(AND('Expenses (Assum. &amp; Calc.)'!$I28="Weekly",'Expenses (Assum. &amp; Calc.)'!$H28&gt;='Shortcut Lookup 2'!AK$60,'Expenses (Assum. &amp; Calc.)'!$G28&lt;='Shortcut Lookup 2'!AK$60),INDEX('Expenses (Assum. &amp; Calc.)'!$J$23:$J$37,ROWS($C$23:$C28),1)*4,IF(AND('Expenses (Assum. &amp; Calc.)'!$I28="Bi-Weekly",'Expenses (Assum. &amp; Calc.)'!$H28&gt;='Shortcut Lookup 2'!AK$60,'Expenses (Assum. &amp; Calc.)'!$G28&lt;='Shortcut Lookup 2'!AK$60),INDEX('Expenses (Assum. &amp; Calc.)'!$J$23:$J$37,ROWS($C$23:$C28),1)*2,IF(AND('Expenses (Assum. &amp; Calc.)'!$I28="Monthly",'Expenses (Assum. &amp; Calc.)'!$H28&gt;='Shortcut Lookup 2'!AK$60,'Expenses (Assum. &amp; Calc.)'!$G28&lt;='Shortcut Lookup 2'!AK$60),INDEX('Expenses (Assum. &amp; Calc.)'!$J$23:$J$37,ROWS($C$23:$C28),1),IF(AND('Expenses (Assum. &amp; Calc.)'!$I28="Quarterly",IFERROR(MOD(MONTH('Expenses (Assum. &amp; Calc.)'!$G28),3),0)=MOD(MONTH('Shortcut Lookup 2'!AK$60),3),'Expenses (Assum. &amp; Calc.)'!$H28&gt;='Shortcut Lookup 2'!AK$60,'Expenses (Assum. &amp; Calc.)'!$G28&lt;='Shortcut Lookup 2'!AK$60),INDEX('Expenses (Assum. &amp; Calc.)'!$J$23:$J$37,ROWS($C$23:$C28),1),IF(AND('Expenses (Assum. &amp; Calc.)'!$I28="Semi-Annually",IFERROR(MOD(MONTH('Expenses (Assum. &amp; Calc.)'!$G28),6),0)=MOD(MONTH('Shortcut Lookup 2'!AK$60),6),'Expenses (Assum. &amp; Calc.)'!$H28&gt;='Shortcut Lookup 2'!AK$60,'Expenses (Assum. &amp; Calc.)'!$G28&lt;='Shortcut Lookup 2'!AK$60),INDEX('Expenses (Assum. &amp; Calc.)'!$J$23:$J$37,ROWS($C$23:$C28),1),IF(AND('Expenses (Assum. &amp; Calc.)'!$I28="Yearly",IFERROR(MOD(MONTH('Expenses (Assum. &amp; Calc.)'!$G28),12),0)=MOD(MONTH('Shortcut Lookup 2'!AK$60),12),'Expenses (Assum. &amp; Calc.)'!$H28&gt;='Shortcut Lookup 2'!AK$60,'Expenses (Assum. &amp; Calc.)'!$G28&lt;='Shortcut Lookup 2'!AK$60),INDEX('Expenses (Assum. &amp; Calc.)'!$J$23:$J$37,ROWS($C$23:$C28),1),0))))))))</f>
        <v>0</v>
      </c>
      <c r="AU28" s="472">
        <f>HLOOKUP('Shortcut Lookup 2'!AL$59,'Expenses (Assum. &amp; Calc.)'!$P$22:$T$37,ROWS($C$23:$C28)+1,0)*IF(AND('Expenses (Assum. &amp; Calc.)'!$I28="One time",'Expenses (Assum. &amp; Calc.)'!$G28='Shortcut Lookup 2'!AL$60),INDEX('Expenses (Assum. &amp; Calc.)'!$J$23:$J$37,ROWS($C$23:$C28),1),IF(AND('Expenses (Assum. &amp; Calc.)'!$I28="Daily",'Expenses (Assum. &amp; Calc.)'!$H28&gt;='Shortcut Lookup 2'!AL$60,'Expenses (Assum. &amp; Calc.)'!$G28&lt;='Shortcut Lookup 2'!AL$60),INDEX('Expenses (Assum. &amp; Calc.)'!$J$23:$J$37,ROWS($C$23:$C28),1)*AU$22,IF(AND('Expenses (Assum. &amp; Calc.)'!$I28="Weekly",'Expenses (Assum. &amp; Calc.)'!$H28&gt;='Shortcut Lookup 2'!AL$60,'Expenses (Assum. &amp; Calc.)'!$G28&lt;='Shortcut Lookup 2'!AL$60),INDEX('Expenses (Assum. &amp; Calc.)'!$J$23:$J$37,ROWS($C$23:$C28),1)*4,IF(AND('Expenses (Assum. &amp; Calc.)'!$I28="Bi-Weekly",'Expenses (Assum. &amp; Calc.)'!$H28&gt;='Shortcut Lookup 2'!AL$60,'Expenses (Assum. &amp; Calc.)'!$G28&lt;='Shortcut Lookup 2'!AL$60),INDEX('Expenses (Assum. &amp; Calc.)'!$J$23:$J$37,ROWS($C$23:$C28),1)*2,IF(AND('Expenses (Assum. &amp; Calc.)'!$I28="Monthly",'Expenses (Assum. &amp; Calc.)'!$H28&gt;='Shortcut Lookup 2'!AL$60,'Expenses (Assum. &amp; Calc.)'!$G28&lt;='Shortcut Lookup 2'!AL$60),INDEX('Expenses (Assum. &amp; Calc.)'!$J$23:$J$37,ROWS($C$23:$C28),1),IF(AND('Expenses (Assum. &amp; Calc.)'!$I28="Quarterly",IFERROR(MOD(MONTH('Expenses (Assum. &amp; Calc.)'!$G28),3),0)=MOD(MONTH('Shortcut Lookup 2'!AL$60),3),'Expenses (Assum. &amp; Calc.)'!$H28&gt;='Shortcut Lookup 2'!AL$60,'Expenses (Assum. &amp; Calc.)'!$G28&lt;='Shortcut Lookup 2'!AL$60),INDEX('Expenses (Assum. &amp; Calc.)'!$J$23:$J$37,ROWS($C$23:$C28),1),IF(AND('Expenses (Assum. &amp; Calc.)'!$I28="Semi-Annually",IFERROR(MOD(MONTH('Expenses (Assum. &amp; Calc.)'!$G28),6),0)=MOD(MONTH('Shortcut Lookup 2'!AL$60),6),'Expenses (Assum. &amp; Calc.)'!$H28&gt;='Shortcut Lookup 2'!AL$60,'Expenses (Assum. &amp; Calc.)'!$G28&lt;='Shortcut Lookup 2'!AL$60),INDEX('Expenses (Assum. &amp; Calc.)'!$J$23:$J$37,ROWS($C$23:$C28),1),IF(AND('Expenses (Assum. &amp; Calc.)'!$I28="Yearly",IFERROR(MOD(MONTH('Expenses (Assum. &amp; Calc.)'!$G28),12),0)=MOD(MONTH('Shortcut Lookup 2'!AL$60),12),'Expenses (Assum. &amp; Calc.)'!$H28&gt;='Shortcut Lookup 2'!AL$60,'Expenses (Assum. &amp; Calc.)'!$G28&lt;='Shortcut Lookup 2'!AL$60),INDEX('Expenses (Assum. &amp; Calc.)'!$J$23:$J$37,ROWS($C$23:$C28),1),0))))))))</f>
        <v>0</v>
      </c>
      <c r="AV28" s="472">
        <f>HLOOKUP('Shortcut Lookup 2'!AM$59,'Expenses (Assum. &amp; Calc.)'!$P$22:$T$37,ROWS($C$23:$C28)+1,0)*IF(AND('Expenses (Assum. &amp; Calc.)'!$I28="One time",'Expenses (Assum. &amp; Calc.)'!$G28='Shortcut Lookup 2'!AM$60),INDEX('Expenses (Assum. &amp; Calc.)'!$J$23:$J$37,ROWS($C$23:$C28),1),IF(AND('Expenses (Assum. &amp; Calc.)'!$I28="Daily",'Expenses (Assum. &amp; Calc.)'!$H28&gt;='Shortcut Lookup 2'!AM$60,'Expenses (Assum. &amp; Calc.)'!$G28&lt;='Shortcut Lookup 2'!AM$60),INDEX('Expenses (Assum. &amp; Calc.)'!$J$23:$J$37,ROWS($C$23:$C28),1)*AV$22,IF(AND('Expenses (Assum. &amp; Calc.)'!$I28="Weekly",'Expenses (Assum. &amp; Calc.)'!$H28&gt;='Shortcut Lookup 2'!AM$60,'Expenses (Assum. &amp; Calc.)'!$G28&lt;='Shortcut Lookup 2'!AM$60),INDEX('Expenses (Assum. &amp; Calc.)'!$J$23:$J$37,ROWS($C$23:$C28),1)*4,IF(AND('Expenses (Assum. &amp; Calc.)'!$I28="Bi-Weekly",'Expenses (Assum. &amp; Calc.)'!$H28&gt;='Shortcut Lookup 2'!AM$60,'Expenses (Assum. &amp; Calc.)'!$G28&lt;='Shortcut Lookup 2'!AM$60),INDEX('Expenses (Assum. &amp; Calc.)'!$J$23:$J$37,ROWS($C$23:$C28),1)*2,IF(AND('Expenses (Assum. &amp; Calc.)'!$I28="Monthly",'Expenses (Assum. &amp; Calc.)'!$H28&gt;='Shortcut Lookup 2'!AM$60,'Expenses (Assum. &amp; Calc.)'!$G28&lt;='Shortcut Lookup 2'!AM$60),INDEX('Expenses (Assum. &amp; Calc.)'!$J$23:$J$37,ROWS($C$23:$C28),1),IF(AND('Expenses (Assum. &amp; Calc.)'!$I28="Quarterly",IFERROR(MOD(MONTH('Expenses (Assum. &amp; Calc.)'!$G28),3),0)=MOD(MONTH('Shortcut Lookup 2'!AM$60),3),'Expenses (Assum. &amp; Calc.)'!$H28&gt;='Shortcut Lookup 2'!AM$60,'Expenses (Assum. &amp; Calc.)'!$G28&lt;='Shortcut Lookup 2'!AM$60),INDEX('Expenses (Assum. &amp; Calc.)'!$J$23:$J$37,ROWS($C$23:$C28),1),IF(AND('Expenses (Assum. &amp; Calc.)'!$I28="Semi-Annually",IFERROR(MOD(MONTH('Expenses (Assum. &amp; Calc.)'!$G28),6),0)=MOD(MONTH('Shortcut Lookup 2'!AM$60),6),'Expenses (Assum. &amp; Calc.)'!$H28&gt;='Shortcut Lookup 2'!AM$60,'Expenses (Assum. &amp; Calc.)'!$G28&lt;='Shortcut Lookup 2'!AM$60),INDEX('Expenses (Assum. &amp; Calc.)'!$J$23:$J$37,ROWS($C$23:$C28),1),IF(AND('Expenses (Assum. &amp; Calc.)'!$I28="Yearly",IFERROR(MOD(MONTH('Expenses (Assum. &amp; Calc.)'!$G28),12),0)=MOD(MONTH('Shortcut Lookup 2'!AM$60),12),'Expenses (Assum. &amp; Calc.)'!$H28&gt;='Shortcut Lookup 2'!AM$60,'Expenses (Assum. &amp; Calc.)'!$G28&lt;='Shortcut Lookup 2'!AM$60),INDEX('Expenses (Assum. &amp; Calc.)'!$J$23:$J$37,ROWS($C$23:$C28),1),0))))))))</f>
        <v>0</v>
      </c>
      <c r="AW28" s="472">
        <f>HLOOKUP('Shortcut Lookup 2'!AN$59,'Expenses (Assum. &amp; Calc.)'!$P$22:$T$37,ROWS($C$23:$C28)+1,0)*IF(AND('Expenses (Assum. &amp; Calc.)'!$I28="One time",'Expenses (Assum. &amp; Calc.)'!$G28='Shortcut Lookup 2'!AN$60),INDEX('Expenses (Assum. &amp; Calc.)'!$J$23:$J$37,ROWS($C$23:$C28),1),IF(AND('Expenses (Assum. &amp; Calc.)'!$I28="Daily",'Expenses (Assum. &amp; Calc.)'!$H28&gt;='Shortcut Lookup 2'!AN$60,'Expenses (Assum. &amp; Calc.)'!$G28&lt;='Shortcut Lookup 2'!AN$60),INDEX('Expenses (Assum. &amp; Calc.)'!$J$23:$J$37,ROWS($C$23:$C28),1)*AW$22,IF(AND('Expenses (Assum. &amp; Calc.)'!$I28="Weekly",'Expenses (Assum. &amp; Calc.)'!$H28&gt;='Shortcut Lookup 2'!AN$60,'Expenses (Assum. &amp; Calc.)'!$G28&lt;='Shortcut Lookup 2'!AN$60),INDEX('Expenses (Assum. &amp; Calc.)'!$J$23:$J$37,ROWS($C$23:$C28),1)*4,IF(AND('Expenses (Assum. &amp; Calc.)'!$I28="Bi-Weekly",'Expenses (Assum. &amp; Calc.)'!$H28&gt;='Shortcut Lookup 2'!AN$60,'Expenses (Assum. &amp; Calc.)'!$G28&lt;='Shortcut Lookup 2'!AN$60),INDEX('Expenses (Assum. &amp; Calc.)'!$J$23:$J$37,ROWS($C$23:$C28),1)*2,IF(AND('Expenses (Assum. &amp; Calc.)'!$I28="Monthly",'Expenses (Assum. &amp; Calc.)'!$H28&gt;='Shortcut Lookup 2'!AN$60,'Expenses (Assum. &amp; Calc.)'!$G28&lt;='Shortcut Lookup 2'!AN$60),INDEX('Expenses (Assum. &amp; Calc.)'!$J$23:$J$37,ROWS($C$23:$C28),1),IF(AND('Expenses (Assum. &amp; Calc.)'!$I28="Quarterly",IFERROR(MOD(MONTH('Expenses (Assum. &amp; Calc.)'!$G28),3),0)=MOD(MONTH('Shortcut Lookup 2'!AN$60),3),'Expenses (Assum. &amp; Calc.)'!$H28&gt;='Shortcut Lookup 2'!AN$60,'Expenses (Assum. &amp; Calc.)'!$G28&lt;='Shortcut Lookup 2'!AN$60),INDEX('Expenses (Assum. &amp; Calc.)'!$J$23:$J$37,ROWS($C$23:$C28),1),IF(AND('Expenses (Assum. &amp; Calc.)'!$I28="Semi-Annually",IFERROR(MOD(MONTH('Expenses (Assum. &amp; Calc.)'!$G28),6),0)=MOD(MONTH('Shortcut Lookup 2'!AN$60),6),'Expenses (Assum. &amp; Calc.)'!$H28&gt;='Shortcut Lookup 2'!AN$60,'Expenses (Assum. &amp; Calc.)'!$G28&lt;='Shortcut Lookup 2'!AN$60),INDEX('Expenses (Assum. &amp; Calc.)'!$J$23:$J$37,ROWS($C$23:$C28),1),IF(AND('Expenses (Assum. &amp; Calc.)'!$I28="Yearly",IFERROR(MOD(MONTH('Expenses (Assum. &amp; Calc.)'!$G28),12),0)=MOD(MONTH('Shortcut Lookup 2'!AN$60),12),'Expenses (Assum. &amp; Calc.)'!$H28&gt;='Shortcut Lookup 2'!AN$60,'Expenses (Assum. &amp; Calc.)'!$G28&lt;='Shortcut Lookup 2'!AN$60),INDEX('Expenses (Assum. &amp; Calc.)'!$J$23:$J$37,ROWS($C$23:$C28),1),0))))))))</f>
        <v>0</v>
      </c>
      <c r="AX28" s="472">
        <f>HLOOKUP('Shortcut Lookup 2'!AO$59,'Expenses (Assum. &amp; Calc.)'!$P$22:$T$37,ROWS($C$23:$C28)+1,0)*IF(AND('Expenses (Assum. &amp; Calc.)'!$I28="One time",'Expenses (Assum. &amp; Calc.)'!$G28='Shortcut Lookup 2'!AO$60),INDEX('Expenses (Assum. &amp; Calc.)'!$J$23:$J$37,ROWS($C$23:$C28),1),IF(AND('Expenses (Assum. &amp; Calc.)'!$I28="Daily",'Expenses (Assum. &amp; Calc.)'!$H28&gt;='Shortcut Lookup 2'!AO$60,'Expenses (Assum. &amp; Calc.)'!$G28&lt;='Shortcut Lookup 2'!AO$60),INDEX('Expenses (Assum. &amp; Calc.)'!$J$23:$J$37,ROWS($C$23:$C28),1)*AX$22,IF(AND('Expenses (Assum. &amp; Calc.)'!$I28="Weekly",'Expenses (Assum. &amp; Calc.)'!$H28&gt;='Shortcut Lookup 2'!AO$60,'Expenses (Assum. &amp; Calc.)'!$G28&lt;='Shortcut Lookup 2'!AO$60),INDEX('Expenses (Assum. &amp; Calc.)'!$J$23:$J$37,ROWS($C$23:$C28),1)*4,IF(AND('Expenses (Assum. &amp; Calc.)'!$I28="Bi-Weekly",'Expenses (Assum. &amp; Calc.)'!$H28&gt;='Shortcut Lookup 2'!AO$60,'Expenses (Assum. &amp; Calc.)'!$G28&lt;='Shortcut Lookup 2'!AO$60),INDEX('Expenses (Assum. &amp; Calc.)'!$J$23:$J$37,ROWS($C$23:$C28),1)*2,IF(AND('Expenses (Assum. &amp; Calc.)'!$I28="Monthly",'Expenses (Assum. &amp; Calc.)'!$H28&gt;='Shortcut Lookup 2'!AO$60,'Expenses (Assum. &amp; Calc.)'!$G28&lt;='Shortcut Lookup 2'!AO$60),INDEX('Expenses (Assum. &amp; Calc.)'!$J$23:$J$37,ROWS($C$23:$C28),1),IF(AND('Expenses (Assum. &amp; Calc.)'!$I28="Quarterly",IFERROR(MOD(MONTH('Expenses (Assum. &amp; Calc.)'!$G28),3),0)=MOD(MONTH('Shortcut Lookup 2'!AO$60),3),'Expenses (Assum. &amp; Calc.)'!$H28&gt;='Shortcut Lookup 2'!AO$60,'Expenses (Assum. &amp; Calc.)'!$G28&lt;='Shortcut Lookup 2'!AO$60),INDEX('Expenses (Assum. &amp; Calc.)'!$J$23:$J$37,ROWS($C$23:$C28),1),IF(AND('Expenses (Assum. &amp; Calc.)'!$I28="Semi-Annually",IFERROR(MOD(MONTH('Expenses (Assum. &amp; Calc.)'!$G28),6),0)=MOD(MONTH('Shortcut Lookup 2'!AO$60),6),'Expenses (Assum. &amp; Calc.)'!$H28&gt;='Shortcut Lookup 2'!AO$60,'Expenses (Assum. &amp; Calc.)'!$G28&lt;='Shortcut Lookup 2'!AO$60),INDEX('Expenses (Assum. &amp; Calc.)'!$J$23:$J$37,ROWS($C$23:$C28),1),IF(AND('Expenses (Assum. &amp; Calc.)'!$I28="Yearly",IFERROR(MOD(MONTH('Expenses (Assum. &amp; Calc.)'!$G28),12),0)=MOD(MONTH('Shortcut Lookup 2'!AO$60),12),'Expenses (Assum. &amp; Calc.)'!$H28&gt;='Shortcut Lookup 2'!AO$60,'Expenses (Assum. &amp; Calc.)'!$G28&lt;='Shortcut Lookup 2'!AO$60),INDEX('Expenses (Assum. &amp; Calc.)'!$J$23:$J$37,ROWS($C$23:$C28),1),0))))))))</f>
        <v>0</v>
      </c>
      <c r="AY28" s="472">
        <f>HLOOKUP('Shortcut Lookup 2'!AP$59,'Expenses (Assum. &amp; Calc.)'!$P$22:$T$37,ROWS($C$23:$C28)+1,0)*IF(AND('Expenses (Assum. &amp; Calc.)'!$I28="One time",'Expenses (Assum. &amp; Calc.)'!$G28='Shortcut Lookup 2'!AP$60),INDEX('Expenses (Assum. &amp; Calc.)'!$J$23:$J$37,ROWS($C$23:$C28),1),IF(AND('Expenses (Assum. &amp; Calc.)'!$I28="Daily",'Expenses (Assum. &amp; Calc.)'!$H28&gt;='Shortcut Lookup 2'!AP$60,'Expenses (Assum. &amp; Calc.)'!$G28&lt;='Shortcut Lookup 2'!AP$60),INDEX('Expenses (Assum. &amp; Calc.)'!$J$23:$J$37,ROWS($C$23:$C28),1)*AY$22,IF(AND('Expenses (Assum. &amp; Calc.)'!$I28="Weekly",'Expenses (Assum. &amp; Calc.)'!$H28&gt;='Shortcut Lookup 2'!AP$60,'Expenses (Assum. &amp; Calc.)'!$G28&lt;='Shortcut Lookup 2'!AP$60),INDEX('Expenses (Assum. &amp; Calc.)'!$J$23:$J$37,ROWS($C$23:$C28),1)*4,IF(AND('Expenses (Assum. &amp; Calc.)'!$I28="Bi-Weekly",'Expenses (Assum. &amp; Calc.)'!$H28&gt;='Shortcut Lookup 2'!AP$60,'Expenses (Assum. &amp; Calc.)'!$G28&lt;='Shortcut Lookup 2'!AP$60),INDEX('Expenses (Assum. &amp; Calc.)'!$J$23:$J$37,ROWS($C$23:$C28),1)*2,IF(AND('Expenses (Assum. &amp; Calc.)'!$I28="Monthly",'Expenses (Assum. &amp; Calc.)'!$H28&gt;='Shortcut Lookup 2'!AP$60,'Expenses (Assum. &amp; Calc.)'!$G28&lt;='Shortcut Lookup 2'!AP$60),INDEX('Expenses (Assum. &amp; Calc.)'!$J$23:$J$37,ROWS($C$23:$C28),1),IF(AND('Expenses (Assum. &amp; Calc.)'!$I28="Quarterly",IFERROR(MOD(MONTH('Expenses (Assum. &amp; Calc.)'!$G28),3),0)=MOD(MONTH('Shortcut Lookup 2'!AP$60),3),'Expenses (Assum. &amp; Calc.)'!$H28&gt;='Shortcut Lookup 2'!AP$60,'Expenses (Assum. &amp; Calc.)'!$G28&lt;='Shortcut Lookup 2'!AP$60),INDEX('Expenses (Assum. &amp; Calc.)'!$J$23:$J$37,ROWS($C$23:$C28),1),IF(AND('Expenses (Assum. &amp; Calc.)'!$I28="Semi-Annually",IFERROR(MOD(MONTH('Expenses (Assum. &amp; Calc.)'!$G28),6),0)=MOD(MONTH('Shortcut Lookup 2'!AP$60),6),'Expenses (Assum. &amp; Calc.)'!$H28&gt;='Shortcut Lookup 2'!AP$60,'Expenses (Assum. &amp; Calc.)'!$G28&lt;='Shortcut Lookup 2'!AP$60),INDEX('Expenses (Assum. &amp; Calc.)'!$J$23:$J$37,ROWS($C$23:$C28),1),IF(AND('Expenses (Assum. &amp; Calc.)'!$I28="Yearly",IFERROR(MOD(MONTH('Expenses (Assum. &amp; Calc.)'!$G28),12),0)=MOD(MONTH('Shortcut Lookup 2'!AP$60),12),'Expenses (Assum. &amp; Calc.)'!$H28&gt;='Shortcut Lookup 2'!AP$60,'Expenses (Assum. &amp; Calc.)'!$G28&lt;='Shortcut Lookup 2'!AP$60),INDEX('Expenses (Assum. &amp; Calc.)'!$J$23:$J$37,ROWS($C$23:$C28),1),0))))))))</f>
        <v>0</v>
      </c>
      <c r="AZ28" s="472">
        <f>HLOOKUP('Shortcut Lookup 2'!AQ$59,'Expenses (Assum. &amp; Calc.)'!$P$22:$T$37,ROWS($C$23:$C28)+1,0)*IF(AND('Expenses (Assum. &amp; Calc.)'!$I28="One time",'Expenses (Assum. &amp; Calc.)'!$G28='Shortcut Lookup 2'!AQ$60),INDEX('Expenses (Assum. &amp; Calc.)'!$J$23:$J$37,ROWS($C$23:$C28),1),IF(AND('Expenses (Assum. &amp; Calc.)'!$I28="Daily",'Expenses (Assum. &amp; Calc.)'!$H28&gt;='Shortcut Lookup 2'!AQ$60,'Expenses (Assum. &amp; Calc.)'!$G28&lt;='Shortcut Lookup 2'!AQ$60),INDEX('Expenses (Assum. &amp; Calc.)'!$J$23:$J$37,ROWS($C$23:$C28),1)*AZ$22,IF(AND('Expenses (Assum. &amp; Calc.)'!$I28="Weekly",'Expenses (Assum. &amp; Calc.)'!$H28&gt;='Shortcut Lookup 2'!AQ$60,'Expenses (Assum. &amp; Calc.)'!$G28&lt;='Shortcut Lookup 2'!AQ$60),INDEX('Expenses (Assum. &amp; Calc.)'!$J$23:$J$37,ROWS($C$23:$C28),1)*4,IF(AND('Expenses (Assum. &amp; Calc.)'!$I28="Bi-Weekly",'Expenses (Assum. &amp; Calc.)'!$H28&gt;='Shortcut Lookup 2'!AQ$60,'Expenses (Assum. &amp; Calc.)'!$G28&lt;='Shortcut Lookup 2'!AQ$60),INDEX('Expenses (Assum. &amp; Calc.)'!$J$23:$J$37,ROWS($C$23:$C28),1)*2,IF(AND('Expenses (Assum. &amp; Calc.)'!$I28="Monthly",'Expenses (Assum. &amp; Calc.)'!$H28&gt;='Shortcut Lookup 2'!AQ$60,'Expenses (Assum. &amp; Calc.)'!$G28&lt;='Shortcut Lookup 2'!AQ$60),INDEX('Expenses (Assum. &amp; Calc.)'!$J$23:$J$37,ROWS($C$23:$C28),1),IF(AND('Expenses (Assum. &amp; Calc.)'!$I28="Quarterly",IFERROR(MOD(MONTH('Expenses (Assum. &amp; Calc.)'!$G28),3),0)=MOD(MONTH('Shortcut Lookup 2'!AQ$60),3),'Expenses (Assum. &amp; Calc.)'!$H28&gt;='Shortcut Lookup 2'!AQ$60,'Expenses (Assum. &amp; Calc.)'!$G28&lt;='Shortcut Lookup 2'!AQ$60),INDEX('Expenses (Assum. &amp; Calc.)'!$J$23:$J$37,ROWS($C$23:$C28),1),IF(AND('Expenses (Assum. &amp; Calc.)'!$I28="Semi-Annually",IFERROR(MOD(MONTH('Expenses (Assum. &amp; Calc.)'!$G28),6),0)=MOD(MONTH('Shortcut Lookup 2'!AQ$60),6),'Expenses (Assum. &amp; Calc.)'!$H28&gt;='Shortcut Lookup 2'!AQ$60,'Expenses (Assum. &amp; Calc.)'!$G28&lt;='Shortcut Lookup 2'!AQ$60),INDEX('Expenses (Assum. &amp; Calc.)'!$J$23:$J$37,ROWS($C$23:$C28),1),IF(AND('Expenses (Assum. &amp; Calc.)'!$I28="Yearly",IFERROR(MOD(MONTH('Expenses (Assum. &amp; Calc.)'!$G28),12),0)=MOD(MONTH('Shortcut Lookup 2'!AQ$60),12),'Expenses (Assum. &amp; Calc.)'!$H28&gt;='Shortcut Lookup 2'!AQ$60,'Expenses (Assum. &amp; Calc.)'!$G28&lt;='Shortcut Lookup 2'!AQ$60),INDEX('Expenses (Assum. &amp; Calc.)'!$J$23:$J$37,ROWS($C$23:$C28),1),0))))))))</f>
        <v>0</v>
      </c>
      <c r="BA28" s="472">
        <f>HLOOKUP('Shortcut Lookup 2'!AR$59,'Expenses (Assum. &amp; Calc.)'!$P$22:$T$37,ROWS($C$23:$C28)+1,0)*IF(AND('Expenses (Assum. &amp; Calc.)'!$I28="One time",'Expenses (Assum. &amp; Calc.)'!$G28='Shortcut Lookup 2'!AR$60),INDEX('Expenses (Assum. &amp; Calc.)'!$J$23:$J$37,ROWS($C$23:$C28),1),IF(AND('Expenses (Assum. &amp; Calc.)'!$I28="Daily",'Expenses (Assum. &amp; Calc.)'!$H28&gt;='Shortcut Lookup 2'!AR$60,'Expenses (Assum. &amp; Calc.)'!$G28&lt;='Shortcut Lookup 2'!AR$60),INDEX('Expenses (Assum. &amp; Calc.)'!$J$23:$J$37,ROWS($C$23:$C28),1)*BA$22,IF(AND('Expenses (Assum. &amp; Calc.)'!$I28="Weekly",'Expenses (Assum. &amp; Calc.)'!$H28&gt;='Shortcut Lookup 2'!AR$60,'Expenses (Assum. &amp; Calc.)'!$G28&lt;='Shortcut Lookup 2'!AR$60),INDEX('Expenses (Assum. &amp; Calc.)'!$J$23:$J$37,ROWS($C$23:$C28),1)*4,IF(AND('Expenses (Assum. &amp; Calc.)'!$I28="Bi-Weekly",'Expenses (Assum. &amp; Calc.)'!$H28&gt;='Shortcut Lookup 2'!AR$60,'Expenses (Assum. &amp; Calc.)'!$G28&lt;='Shortcut Lookup 2'!AR$60),INDEX('Expenses (Assum. &amp; Calc.)'!$J$23:$J$37,ROWS($C$23:$C28),1)*2,IF(AND('Expenses (Assum. &amp; Calc.)'!$I28="Monthly",'Expenses (Assum. &amp; Calc.)'!$H28&gt;='Shortcut Lookup 2'!AR$60,'Expenses (Assum. &amp; Calc.)'!$G28&lt;='Shortcut Lookup 2'!AR$60),INDEX('Expenses (Assum. &amp; Calc.)'!$J$23:$J$37,ROWS($C$23:$C28),1),IF(AND('Expenses (Assum. &amp; Calc.)'!$I28="Quarterly",IFERROR(MOD(MONTH('Expenses (Assum. &amp; Calc.)'!$G28),3),0)=MOD(MONTH('Shortcut Lookup 2'!AR$60),3),'Expenses (Assum. &amp; Calc.)'!$H28&gt;='Shortcut Lookup 2'!AR$60,'Expenses (Assum. &amp; Calc.)'!$G28&lt;='Shortcut Lookup 2'!AR$60),INDEX('Expenses (Assum. &amp; Calc.)'!$J$23:$J$37,ROWS($C$23:$C28),1),IF(AND('Expenses (Assum. &amp; Calc.)'!$I28="Semi-Annually",IFERROR(MOD(MONTH('Expenses (Assum. &amp; Calc.)'!$G28),6),0)=MOD(MONTH('Shortcut Lookup 2'!AR$60),6),'Expenses (Assum. &amp; Calc.)'!$H28&gt;='Shortcut Lookup 2'!AR$60,'Expenses (Assum. &amp; Calc.)'!$G28&lt;='Shortcut Lookup 2'!AR$60),INDEX('Expenses (Assum. &amp; Calc.)'!$J$23:$J$37,ROWS($C$23:$C28),1),IF(AND('Expenses (Assum. &amp; Calc.)'!$I28="Yearly",IFERROR(MOD(MONTH('Expenses (Assum. &amp; Calc.)'!$G28),12),0)=MOD(MONTH('Shortcut Lookup 2'!AR$60),12),'Expenses (Assum. &amp; Calc.)'!$H28&gt;='Shortcut Lookup 2'!AR$60,'Expenses (Assum. &amp; Calc.)'!$G28&lt;='Shortcut Lookup 2'!AR$60),INDEX('Expenses (Assum. &amp; Calc.)'!$J$23:$J$37,ROWS($C$23:$C28),1),0))))))))</f>
        <v>0</v>
      </c>
      <c r="BB28" s="472">
        <f>HLOOKUP('Shortcut Lookup 2'!AS$59,'Expenses (Assum. &amp; Calc.)'!$P$22:$T$37,ROWS($C$23:$C28)+1,0)*IF(AND('Expenses (Assum. &amp; Calc.)'!$I28="One time",'Expenses (Assum. &amp; Calc.)'!$G28='Shortcut Lookup 2'!AS$60),INDEX('Expenses (Assum. &amp; Calc.)'!$J$23:$J$37,ROWS($C$23:$C28),1),IF(AND('Expenses (Assum. &amp; Calc.)'!$I28="Daily",'Expenses (Assum. &amp; Calc.)'!$H28&gt;='Shortcut Lookup 2'!AS$60,'Expenses (Assum. &amp; Calc.)'!$G28&lt;='Shortcut Lookup 2'!AS$60),INDEX('Expenses (Assum. &amp; Calc.)'!$J$23:$J$37,ROWS($C$23:$C28),1)*BB$22,IF(AND('Expenses (Assum. &amp; Calc.)'!$I28="Weekly",'Expenses (Assum. &amp; Calc.)'!$H28&gt;='Shortcut Lookup 2'!AS$60,'Expenses (Assum. &amp; Calc.)'!$G28&lt;='Shortcut Lookup 2'!AS$60),INDEX('Expenses (Assum. &amp; Calc.)'!$J$23:$J$37,ROWS($C$23:$C28),1)*4,IF(AND('Expenses (Assum. &amp; Calc.)'!$I28="Bi-Weekly",'Expenses (Assum. &amp; Calc.)'!$H28&gt;='Shortcut Lookup 2'!AS$60,'Expenses (Assum. &amp; Calc.)'!$G28&lt;='Shortcut Lookup 2'!AS$60),INDEX('Expenses (Assum. &amp; Calc.)'!$J$23:$J$37,ROWS($C$23:$C28),1)*2,IF(AND('Expenses (Assum. &amp; Calc.)'!$I28="Monthly",'Expenses (Assum. &amp; Calc.)'!$H28&gt;='Shortcut Lookup 2'!AS$60,'Expenses (Assum. &amp; Calc.)'!$G28&lt;='Shortcut Lookup 2'!AS$60),INDEX('Expenses (Assum. &amp; Calc.)'!$J$23:$J$37,ROWS($C$23:$C28),1),IF(AND('Expenses (Assum. &amp; Calc.)'!$I28="Quarterly",IFERROR(MOD(MONTH('Expenses (Assum. &amp; Calc.)'!$G28),3),0)=MOD(MONTH('Shortcut Lookup 2'!AS$60),3),'Expenses (Assum. &amp; Calc.)'!$H28&gt;='Shortcut Lookup 2'!AS$60,'Expenses (Assum. &amp; Calc.)'!$G28&lt;='Shortcut Lookup 2'!AS$60),INDEX('Expenses (Assum. &amp; Calc.)'!$J$23:$J$37,ROWS($C$23:$C28),1),IF(AND('Expenses (Assum. &amp; Calc.)'!$I28="Semi-Annually",IFERROR(MOD(MONTH('Expenses (Assum. &amp; Calc.)'!$G28),6),0)=MOD(MONTH('Shortcut Lookup 2'!AS$60),6),'Expenses (Assum. &amp; Calc.)'!$H28&gt;='Shortcut Lookup 2'!AS$60,'Expenses (Assum. &amp; Calc.)'!$G28&lt;='Shortcut Lookup 2'!AS$60),INDEX('Expenses (Assum. &amp; Calc.)'!$J$23:$J$37,ROWS($C$23:$C28),1),IF(AND('Expenses (Assum. &amp; Calc.)'!$I28="Yearly",IFERROR(MOD(MONTH('Expenses (Assum. &amp; Calc.)'!$G28),12),0)=MOD(MONTH('Shortcut Lookup 2'!AS$60),12),'Expenses (Assum. &amp; Calc.)'!$H28&gt;='Shortcut Lookup 2'!AS$60,'Expenses (Assum. &amp; Calc.)'!$G28&lt;='Shortcut Lookup 2'!AS$60),INDEX('Expenses (Assum. &amp; Calc.)'!$J$23:$J$37,ROWS($C$23:$C28),1),0))))))))</f>
        <v>0</v>
      </c>
      <c r="BC28" s="472">
        <f>HLOOKUP('Shortcut Lookup 2'!AT$59,'Expenses (Assum. &amp; Calc.)'!$P$22:$T$37,ROWS($C$23:$C28)+1,0)*IF(AND('Expenses (Assum. &amp; Calc.)'!$I28="One time",'Expenses (Assum. &amp; Calc.)'!$G28='Shortcut Lookup 2'!AT$60),INDEX('Expenses (Assum. &amp; Calc.)'!$J$23:$J$37,ROWS($C$23:$C28),1),IF(AND('Expenses (Assum. &amp; Calc.)'!$I28="Daily",'Expenses (Assum. &amp; Calc.)'!$H28&gt;='Shortcut Lookup 2'!AT$60,'Expenses (Assum. &amp; Calc.)'!$G28&lt;='Shortcut Lookup 2'!AT$60),INDEX('Expenses (Assum. &amp; Calc.)'!$J$23:$J$37,ROWS($C$23:$C28),1)*BC$22,IF(AND('Expenses (Assum. &amp; Calc.)'!$I28="Weekly",'Expenses (Assum. &amp; Calc.)'!$H28&gt;='Shortcut Lookup 2'!AT$60,'Expenses (Assum. &amp; Calc.)'!$G28&lt;='Shortcut Lookup 2'!AT$60),INDEX('Expenses (Assum. &amp; Calc.)'!$J$23:$J$37,ROWS($C$23:$C28),1)*4,IF(AND('Expenses (Assum. &amp; Calc.)'!$I28="Bi-Weekly",'Expenses (Assum. &amp; Calc.)'!$H28&gt;='Shortcut Lookup 2'!AT$60,'Expenses (Assum. &amp; Calc.)'!$G28&lt;='Shortcut Lookup 2'!AT$60),INDEX('Expenses (Assum. &amp; Calc.)'!$J$23:$J$37,ROWS($C$23:$C28),1)*2,IF(AND('Expenses (Assum. &amp; Calc.)'!$I28="Monthly",'Expenses (Assum. &amp; Calc.)'!$H28&gt;='Shortcut Lookup 2'!AT$60,'Expenses (Assum. &amp; Calc.)'!$G28&lt;='Shortcut Lookup 2'!AT$60),INDEX('Expenses (Assum. &amp; Calc.)'!$J$23:$J$37,ROWS($C$23:$C28),1),IF(AND('Expenses (Assum. &amp; Calc.)'!$I28="Quarterly",IFERROR(MOD(MONTH('Expenses (Assum. &amp; Calc.)'!$G28),3),0)=MOD(MONTH('Shortcut Lookup 2'!AT$60),3),'Expenses (Assum. &amp; Calc.)'!$H28&gt;='Shortcut Lookup 2'!AT$60,'Expenses (Assum. &amp; Calc.)'!$G28&lt;='Shortcut Lookup 2'!AT$60),INDEX('Expenses (Assum. &amp; Calc.)'!$J$23:$J$37,ROWS($C$23:$C28),1),IF(AND('Expenses (Assum. &amp; Calc.)'!$I28="Semi-Annually",IFERROR(MOD(MONTH('Expenses (Assum. &amp; Calc.)'!$G28),6),0)=MOD(MONTH('Shortcut Lookup 2'!AT$60),6),'Expenses (Assum. &amp; Calc.)'!$H28&gt;='Shortcut Lookup 2'!AT$60,'Expenses (Assum. &amp; Calc.)'!$G28&lt;='Shortcut Lookup 2'!AT$60),INDEX('Expenses (Assum. &amp; Calc.)'!$J$23:$J$37,ROWS($C$23:$C28),1),IF(AND('Expenses (Assum. &amp; Calc.)'!$I28="Yearly",IFERROR(MOD(MONTH('Expenses (Assum. &amp; Calc.)'!$G28),12),0)=MOD(MONTH('Shortcut Lookup 2'!AT$60),12),'Expenses (Assum. &amp; Calc.)'!$H28&gt;='Shortcut Lookup 2'!AT$60,'Expenses (Assum. &amp; Calc.)'!$G28&lt;='Shortcut Lookup 2'!AT$60),INDEX('Expenses (Assum. &amp; Calc.)'!$J$23:$J$37,ROWS($C$23:$C28),1),0))))))))</f>
        <v>0</v>
      </c>
      <c r="BD28" s="472">
        <f>HLOOKUP('Shortcut Lookup 2'!AU$59,'Expenses (Assum. &amp; Calc.)'!$P$22:$T$37,ROWS($C$23:$C28)+1,0)*IF(AND('Expenses (Assum. &amp; Calc.)'!$I28="One time",'Expenses (Assum. &amp; Calc.)'!$G28='Shortcut Lookup 2'!AU$60),INDEX('Expenses (Assum. &amp; Calc.)'!$J$23:$J$37,ROWS($C$23:$C28),1),IF(AND('Expenses (Assum. &amp; Calc.)'!$I28="Daily",'Expenses (Assum. &amp; Calc.)'!$H28&gt;='Shortcut Lookup 2'!AU$60,'Expenses (Assum. &amp; Calc.)'!$G28&lt;='Shortcut Lookup 2'!AU$60),INDEX('Expenses (Assum. &amp; Calc.)'!$J$23:$J$37,ROWS($C$23:$C28),1)*BD$22,IF(AND('Expenses (Assum. &amp; Calc.)'!$I28="Weekly",'Expenses (Assum. &amp; Calc.)'!$H28&gt;='Shortcut Lookup 2'!AU$60,'Expenses (Assum. &amp; Calc.)'!$G28&lt;='Shortcut Lookup 2'!AU$60),INDEX('Expenses (Assum. &amp; Calc.)'!$J$23:$J$37,ROWS($C$23:$C28),1)*4,IF(AND('Expenses (Assum. &amp; Calc.)'!$I28="Bi-Weekly",'Expenses (Assum. &amp; Calc.)'!$H28&gt;='Shortcut Lookup 2'!AU$60,'Expenses (Assum. &amp; Calc.)'!$G28&lt;='Shortcut Lookup 2'!AU$60),INDEX('Expenses (Assum. &amp; Calc.)'!$J$23:$J$37,ROWS($C$23:$C28),1)*2,IF(AND('Expenses (Assum. &amp; Calc.)'!$I28="Monthly",'Expenses (Assum. &amp; Calc.)'!$H28&gt;='Shortcut Lookup 2'!AU$60,'Expenses (Assum. &amp; Calc.)'!$G28&lt;='Shortcut Lookup 2'!AU$60),INDEX('Expenses (Assum. &amp; Calc.)'!$J$23:$J$37,ROWS($C$23:$C28),1),IF(AND('Expenses (Assum. &amp; Calc.)'!$I28="Quarterly",IFERROR(MOD(MONTH('Expenses (Assum. &amp; Calc.)'!$G28),3),0)=MOD(MONTH('Shortcut Lookup 2'!AU$60),3),'Expenses (Assum. &amp; Calc.)'!$H28&gt;='Shortcut Lookup 2'!AU$60,'Expenses (Assum. &amp; Calc.)'!$G28&lt;='Shortcut Lookup 2'!AU$60),INDEX('Expenses (Assum. &amp; Calc.)'!$J$23:$J$37,ROWS($C$23:$C28),1),IF(AND('Expenses (Assum. &amp; Calc.)'!$I28="Semi-Annually",IFERROR(MOD(MONTH('Expenses (Assum. &amp; Calc.)'!$G28),6),0)=MOD(MONTH('Shortcut Lookup 2'!AU$60),6),'Expenses (Assum. &amp; Calc.)'!$H28&gt;='Shortcut Lookup 2'!AU$60,'Expenses (Assum. &amp; Calc.)'!$G28&lt;='Shortcut Lookup 2'!AU$60),INDEX('Expenses (Assum. &amp; Calc.)'!$J$23:$J$37,ROWS($C$23:$C28),1),IF(AND('Expenses (Assum. &amp; Calc.)'!$I28="Yearly",IFERROR(MOD(MONTH('Expenses (Assum. &amp; Calc.)'!$G28),12),0)=MOD(MONTH('Shortcut Lookup 2'!AU$60),12),'Expenses (Assum. &amp; Calc.)'!$H28&gt;='Shortcut Lookup 2'!AU$60,'Expenses (Assum. &amp; Calc.)'!$G28&lt;='Shortcut Lookup 2'!AU$60),INDEX('Expenses (Assum. &amp; Calc.)'!$J$23:$J$37,ROWS($C$23:$C28),1),0))))))))</f>
        <v>0</v>
      </c>
      <c r="BE28" s="472">
        <f>HLOOKUP('Shortcut Lookup 2'!AV$59,'Expenses (Assum. &amp; Calc.)'!$P$22:$T$37,ROWS($C$23:$C28)+1,0)*IF(AND('Expenses (Assum. &amp; Calc.)'!$I28="One time",'Expenses (Assum. &amp; Calc.)'!$G28='Shortcut Lookup 2'!AV$60),INDEX('Expenses (Assum. &amp; Calc.)'!$J$23:$J$37,ROWS($C$23:$C28),1),IF(AND('Expenses (Assum. &amp; Calc.)'!$I28="Daily",'Expenses (Assum. &amp; Calc.)'!$H28&gt;='Shortcut Lookup 2'!AV$60,'Expenses (Assum. &amp; Calc.)'!$G28&lt;='Shortcut Lookup 2'!AV$60),INDEX('Expenses (Assum. &amp; Calc.)'!$J$23:$J$37,ROWS($C$23:$C28),1)*BE$22,IF(AND('Expenses (Assum. &amp; Calc.)'!$I28="Weekly",'Expenses (Assum. &amp; Calc.)'!$H28&gt;='Shortcut Lookup 2'!AV$60,'Expenses (Assum. &amp; Calc.)'!$G28&lt;='Shortcut Lookup 2'!AV$60),INDEX('Expenses (Assum. &amp; Calc.)'!$J$23:$J$37,ROWS($C$23:$C28),1)*4,IF(AND('Expenses (Assum. &amp; Calc.)'!$I28="Bi-Weekly",'Expenses (Assum. &amp; Calc.)'!$H28&gt;='Shortcut Lookup 2'!AV$60,'Expenses (Assum. &amp; Calc.)'!$G28&lt;='Shortcut Lookup 2'!AV$60),INDEX('Expenses (Assum. &amp; Calc.)'!$J$23:$J$37,ROWS($C$23:$C28),1)*2,IF(AND('Expenses (Assum. &amp; Calc.)'!$I28="Monthly",'Expenses (Assum. &amp; Calc.)'!$H28&gt;='Shortcut Lookup 2'!AV$60,'Expenses (Assum. &amp; Calc.)'!$G28&lt;='Shortcut Lookup 2'!AV$60),INDEX('Expenses (Assum. &amp; Calc.)'!$J$23:$J$37,ROWS($C$23:$C28),1),IF(AND('Expenses (Assum. &amp; Calc.)'!$I28="Quarterly",IFERROR(MOD(MONTH('Expenses (Assum. &amp; Calc.)'!$G28),3),0)=MOD(MONTH('Shortcut Lookup 2'!AV$60),3),'Expenses (Assum. &amp; Calc.)'!$H28&gt;='Shortcut Lookup 2'!AV$60,'Expenses (Assum. &amp; Calc.)'!$G28&lt;='Shortcut Lookup 2'!AV$60),INDEX('Expenses (Assum. &amp; Calc.)'!$J$23:$J$37,ROWS($C$23:$C28),1),IF(AND('Expenses (Assum. &amp; Calc.)'!$I28="Semi-Annually",IFERROR(MOD(MONTH('Expenses (Assum. &amp; Calc.)'!$G28),6),0)=MOD(MONTH('Shortcut Lookup 2'!AV$60),6),'Expenses (Assum. &amp; Calc.)'!$H28&gt;='Shortcut Lookup 2'!AV$60,'Expenses (Assum. &amp; Calc.)'!$G28&lt;='Shortcut Lookup 2'!AV$60),INDEX('Expenses (Assum. &amp; Calc.)'!$J$23:$J$37,ROWS($C$23:$C28),1),IF(AND('Expenses (Assum. &amp; Calc.)'!$I28="Yearly",IFERROR(MOD(MONTH('Expenses (Assum. &amp; Calc.)'!$G28),12),0)=MOD(MONTH('Shortcut Lookup 2'!AV$60),12),'Expenses (Assum. &amp; Calc.)'!$H28&gt;='Shortcut Lookup 2'!AV$60,'Expenses (Assum. &amp; Calc.)'!$G28&lt;='Shortcut Lookup 2'!AV$60),INDEX('Expenses (Assum. &amp; Calc.)'!$J$23:$J$37,ROWS($C$23:$C28),1),0))))))))</f>
        <v>0</v>
      </c>
      <c r="BF28" s="472">
        <f>HLOOKUP('Shortcut Lookup 2'!AW$59,'Expenses (Assum. &amp; Calc.)'!$P$22:$T$37,ROWS($C$23:$C28)+1,0)*IF(AND('Expenses (Assum. &amp; Calc.)'!$I28="One time",'Expenses (Assum. &amp; Calc.)'!$G28='Shortcut Lookup 2'!AW$60),INDEX('Expenses (Assum. &amp; Calc.)'!$J$23:$J$37,ROWS($C$23:$C28),1),IF(AND('Expenses (Assum. &amp; Calc.)'!$I28="Daily",'Expenses (Assum. &amp; Calc.)'!$H28&gt;='Shortcut Lookup 2'!AW$60,'Expenses (Assum. &amp; Calc.)'!$G28&lt;='Shortcut Lookup 2'!AW$60),INDEX('Expenses (Assum. &amp; Calc.)'!$J$23:$J$37,ROWS($C$23:$C28),1)*BF$22,IF(AND('Expenses (Assum. &amp; Calc.)'!$I28="Weekly",'Expenses (Assum. &amp; Calc.)'!$H28&gt;='Shortcut Lookup 2'!AW$60,'Expenses (Assum. &amp; Calc.)'!$G28&lt;='Shortcut Lookup 2'!AW$60),INDEX('Expenses (Assum. &amp; Calc.)'!$J$23:$J$37,ROWS($C$23:$C28),1)*4,IF(AND('Expenses (Assum. &amp; Calc.)'!$I28="Bi-Weekly",'Expenses (Assum. &amp; Calc.)'!$H28&gt;='Shortcut Lookup 2'!AW$60,'Expenses (Assum. &amp; Calc.)'!$G28&lt;='Shortcut Lookup 2'!AW$60),INDEX('Expenses (Assum. &amp; Calc.)'!$J$23:$J$37,ROWS($C$23:$C28),1)*2,IF(AND('Expenses (Assum. &amp; Calc.)'!$I28="Monthly",'Expenses (Assum. &amp; Calc.)'!$H28&gt;='Shortcut Lookup 2'!AW$60,'Expenses (Assum. &amp; Calc.)'!$G28&lt;='Shortcut Lookup 2'!AW$60),INDEX('Expenses (Assum. &amp; Calc.)'!$J$23:$J$37,ROWS($C$23:$C28),1),IF(AND('Expenses (Assum. &amp; Calc.)'!$I28="Quarterly",IFERROR(MOD(MONTH('Expenses (Assum. &amp; Calc.)'!$G28),3),0)=MOD(MONTH('Shortcut Lookup 2'!AW$60),3),'Expenses (Assum. &amp; Calc.)'!$H28&gt;='Shortcut Lookup 2'!AW$60,'Expenses (Assum. &amp; Calc.)'!$G28&lt;='Shortcut Lookup 2'!AW$60),INDEX('Expenses (Assum. &amp; Calc.)'!$J$23:$J$37,ROWS($C$23:$C28),1),IF(AND('Expenses (Assum. &amp; Calc.)'!$I28="Semi-Annually",IFERROR(MOD(MONTH('Expenses (Assum. &amp; Calc.)'!$G28),6),0)=MOD(MONTH('Shortcut Lookup 2'!AW$60),6),'Expenses (Assum. &amp; Calc.)'!$H28&gt;='Shortcut Lookup 2'!AW$60,'Expenses (Assum. &amp; Calc.)'!$G28&lt;='Shortcut Lookup 2'!AW$60),INDEX('Expenses (Assum. &amp; Calc.)'!$J$23:$J$37,ROWS($C$23:$C28),1),IF(AND('Expenses (Assum. &amp; Calc.)'!$I28="Yearly",IFERROR(MOD(MONTH('Expenses (Assum. &amp; Calc.)'!$G28),12),0)=MOD(MONTH('Shortcut Lookup 2'!AW$60),12),'Expenses (Assum. &amp; Calc.)'!$H28&gt;='Shortcut Lookup 2'!AW$60,'Expenses (Assum. &amp; Calc.)'!$G28&lt;='Shortcut Lookup 2'!AW$60),INDEX('Expenses (Assum. &amp; Calc.)'!$J$23:$J$37,ROWS($C$23:$C28),1),0))))))))</f>
        <v>0</v>
      </c>
      <c r="BG28" s="472">
        <f>HLOOKUP('Shortcut Lookup 2'!AX$59,'Expenses (Assum. &amp; Calc.)'!$P$22:$T$37,ROWS($C$23:$C28)+1,0)*IF(AND('Expenses (Assum. &amp; Calc.)'!$I28="One time",'Expenses (Assum. &amp; Calc.)'!$G28='Shortcut Lookup 2'!AX$60),INDEX('Expenses (Assum. &amp; Calc.)'!$J$23:$J$37,ROWS($C$23:$C28),1),IF(AND('Expenses (Assum. &amp; Calc.)'!$I28="Daily",'Expenses (Assum. &amp; Calc.)'!$H28&gt;='Shortcut Lookup 2'!AX$60,'Expenses (Assum. &amp; Calc.)'!$G28&lt;='Shortcut Lookup 2'!AX$60),INDEX('Expenses (Assum. &amp; Calc.)'!$J$23:$J$37,ROWS($C$23:$C28),1)*BG$22,IF(AND('Expenses (Assum. &amp; Calc.)'!$I28="Weekly",'Expenses (Assum. &amp; Calc.)'!$H28&gt;='Shortcut Lookup 2'!AX$60,'Expenses (Assum. &amp; Calc.)'!$G28&lt;='Shortcut Lookup 2'!AX$60),INDEX('Expenses (Assum. &amp; Calc.)'!$J$23:$J$37,ROWS($C$23:$C28),1)*4,IF(AND('Expenses (Assum. &amp; Calc.)'!$I28="Bi-Weekly",'Expenses (Assum. &amp; Calc.)'!$H28&gt;='Shortcut Lookup 2'!AX$60,'Expenses (Assum. &amp; Calc.)'!$G28&lt;='Shortcut Lookup 2'!AX$60),INDEX('Expenses (Assum. &amp; Calc.)'!$J$23:$J$37,ROWS($C$23:$C28),1)*2,IF(AND('Expenses (Assum. &amp; Calc.)'!$I28="Monthly",'Expenses (Assum. &amp; Calc.)'!$H28&gt;='Shortcut Lookup 2'!AX$60,'Expenses (Assum. &amp; Calc.)'!$G28&lt;='Shortcut Lookup 2'!AX$60),INDEX('Expenses (Assum. &amp; Calc.)'!$J$23:$J$37,ROWS($C$23:$C28),1),IF(AND('Expenses (Assum. &amp; Calc.)'!$I28="Quarterly",IFERROR(MOD(MONTH('Expenses (Assum. &amp; Calc.)'!$G28),3),0)=MOD(MONTH('Shortcut Lookup 2'!AX$60),3),'Expenses (Assum. &amp; Calc.)'!$H28&gt;='Shortcut Lookup 2'!AX$60,'Expenses (Assum. &amp; Calc.)'!$G28&lt;='Shortcut Lookup 2'!AX$60),INDEX('Expenses (Assum. &amp; Calc.)'!$J$23:$J$37,ROWS($C$23:$C28),1),IF(AND('Expenses (Assum. &amp; Calc.)'!$I28="Semi-Annually",IFERROR(MOD(MONTH('Expenses (Assum. &amp; Calc.)'!$G28),6),0)=MOD(MONTH('Shortcut Lookup 2'!AX$60),6),'Expenses (Assum. &amp; Calc.)'!$H28&gt;='Shortcut Lookup 2'!AX$60,'Expenses (Assum. &amp; Calc.)'!$G28&lt;='Shortcut Lookup 2'!AX$60),INDEX('Expenses (Assum. &amp; Calc.)'!$J$23:$J$37,ROWS($C$23:$C28),1),IF(AND('Expenses (Assum. &amp; Calc.)'!$I28="Yearly",IFERROR(MOD(MONTH('Expenses (Assum. &amp; Calc.)'!$G28),12),0)=MOD(MONTH('Shortcut Lookup 2'!AX$60),12),'Expenses (Assum. &amp; Calc.)'!$H28&gt;='Shortcut Lookup 2'!AX$60,'Expenses (Assum. &amp; Calc.)'!$G28&lt;='Shortcut Lookup 2'!AX$60),INDEX('Expenses (Assum. &amp; Calc.)'!$J$23:$J$37,ROWS($C$23:$C28),1),0))))))))</f>
        <v>0</v>
      </c>
      <c r="BH28" s="472">
        <f>HLOOKUP('Shortcut Lookup 2'!AY$59,'Expenses (Assum. &amp; Calc.)'!$P$22:$T$37,ROWS($C$23:$C28)+1,0)*IF(AND('Expenses (Assum. &amp; Calc.)'!$I28="One time",'Expenses (Assum. &amp; Calc.)'!$G28='Shortcut Lookup 2'!AY$60),INDEX('Expenses (Assum. &amp; Calc.)'!$J$23:$J$37,ROWS($C$23:$C28),1),IF(AND('Expenses (Assum. &amp; Calc.)'!$I28="Daily",'Expenses (Assum. &amp; Calc.)'!$H28&gt;='Shortcut Lookup 2'!AY$60,'Expenses (Assum. &amp; Calc.)'!$G28&lt;='Shortcut Lookup 2'!AY$60),INDEX('Expenses (Assum. &amp; Calc.)'!$J$23:$J$37,ROWS($C$23:$C28),1)*BH$22,IF(AND('Expenses (Assum. &amp; Calc.)'!$I28="Weekly",'Expenses (Assum. &amp; Calc.)'!$H28&gt;='Shortcut Lookup 2'!AY$60,'Expenses (Assum. &amp; Calc.)'!$G28&lt;='Shortcut Lookup 2'!AY$60),INDEX('Expenses (Assum. &amp; Calc.)'!$J$23:$J$37,ROWS($C$23:$C28),1)*4,IF(AND('Expenses (Assum. &amp; Calc.)'!$I28="Bi-Weekly",'Expenses (Assum. &amp; Calc.)'!$H28&gt;='Shortcut Lookup 2'!AY$60,'Expenses (Assum. &amp; Calc.)'!$G28&lt;='Shortcut Lookup 2'!AY$60),INDEX('Expenses (Assum. &amp; Calc.)'!$J$23:$J$37,ROWS($C$23:$C28),1)*2,IF(AND('Expenses (Assum. &amp; Calc.)'!$I28="Monthly",'Expenses (Assum. &amp; Calc.)'!$H28&gt;='Shortcut Lookup 2'!AY$60,'Expenses (Assum. &amp; Calc.)'!$G28&lt;='Shortcut Lookup 2'!AY$60),INDEX('Expenses (Assum. &amp; Calc.)'!$J$23:$J$37,ROWS($C$23:$C28),1),IF(AND('Expenses (Assum. &amp; Calc.)'!$I28="Quarterly",IFERROR(MOD(MONTH('Expenses (Assum. &amp; Calc.)'!$G28),3),0)=MOD(MONTH('Shortcut Lookup 2'!AY$60),3),'Expenses (Assum. &amp; Calc.)'!$H28&gt;='Shortcut Lookup 2'!AY$60,'Expenses (Assum. &amp; Calc.)'!$G28&lt;='Shortcut Lookup 2'!AY$60),INDEX('Expenses (Assum. &amp; Calc.)'!$J$23:$J$37,ROWS($C$23:$C28),1),IF(AND('Expenses (Assum. &amp; Calc.)'!$I28="Semi-Annually",IFERROR(MOD(MONTH('Expenses (Assum. &amp; Calc.)'!$G28),6),0)=MOD(MONTH('Shortcut Lookup 2'!AY$60),6),'Expenses (Assum. &amp; Calc.)'!$H28&gt;='Shortcut Lookup 2'!AY$60,'Expenses (Assum. &amp; Calc.)'!$G28&lt;='Shortcut Lookup 2'!AY$60),INDEX('Expenses (Assum. &amp; Calc.)'!$J$23:$J$37,ROWS($C$23:$C28),1),IF(AND('Expenses (Assum. &amp; Calc.)'!$I28="Yearly",IFERROR(MOD(MONTH('Expenses (Assum. &amp; Calc.)'!$G28),12),0)=MOD(MONTH('Shortcut Lookup 2'!AY$60),12),'Expenses (Assum. &amp; Calc.)'!$H28&gt;='Shortcut Lookup 2'!AY$60,'Expenses (Assum. &amp; Calc.)'!$G28&lt;='Shortcut Lookup 2'!AY$60),INDEX('Expenses (Assum. &amp; Calc.)'!$J$23:$J$37,ROWS($C$23:$C28),1),0))))))))</f>
        <v>0</v>
      </c>
      <c r="BI28" s="472">
        <f>HLOOKUP('Shortcut Lookup 2'!AZ$59,'Expenses (Assum. &amp; Calc.)'!$P$22:$T$37,ROWS($C$23:$C28)+1,0)*IF(AND('Expenses (Assum. &amp; Calc.)'!$I28="One time",'Expenses (Assum. &amp; Calc.)'!$G28='Shortcut Lookup 2'!AZ$60),INDEX('Expenses (Assum. &amp; Calc.)'!$J$23:$J$37,ROWS($C$23:$C28),1),IF(AND('Expenses (Assum. &amp; Calc.)'!$I28="Daily",'Expenses (Assum. &amp; Calc.)'!$H28&gt;='Shortcut Lookup 2'!AZ$60,'Expenses (Assum. &amp; Calc.)'!$G28&lt;='Shortcut Lookup 2'!AZ$60),INDEX('Expenses (Assum. &amp; Calc.)'!$J$23:$J$37,ROWS($C$23:$C28),1)*BI$22,IF(AND('Expenses (Assum. &amp; Calc.)'!$I28="Weekly",'Expenses (Assum. &amp; Calc.)'!$H28&gt;='Shortcut Lookup 2'!AZ$60,'Expenses (Assum. &amp; Calc.)'!$G28&lt;='Shortcut Lookup 2'!AZ$60),INDEX('Expenses (Assum. &amp; Calc.)'!$J$23:$J$37,ROWS($C$23:$C28),1)*4,IF(AND('Expenses (Assum. &amp; Calc.)'!$I28="Bi-Weekly",'Expenses (Assum. &amp; Calc.)'!$H28&gt;='Shortcut Lookup 2'!AZ$60,'Expenses (Assum. &amp; Calc.)'!$G28&lt;='Shortcut Lookup 2'!AZ$60),INDEX('Expenses (Assum. &amp; Calc.)'!$J$23:$J$37,ROWS($C$23:$C28),1)*2,IF(AND('Expenses (Assum. &amp; Calc.)'!$I28="Monthly",'Expenses (Assum. &amp; Calc.)'!$H28&gt;='Shortcut Lookup 2'!AZ$60,'Expenses (Assum. &amp; Calc.)'!$G28&lt;='Shortcut Lookup 2'!AZ$60),INDEX('Expenses (Assum. &amp; Calc.)'!$J$23:$J$37,ROWS($C$23:$C28),1),IF(AND('Expenses (Assum. &amp; Calc.)'!$I28="Quarterly",IFERROR(MOD(MONTH('Expenses (Assum. &amp; Calc.)'!$G28),3),0)=MOD(MONTH('Shortcut Lookup 2'!AZ$60),3),'Expenses (Assum. &amp; Calc.)'!$H28&gt;='Shortcut Lookup 2'!AZ$60,'Expenses (Assum. &amp; Calc.)'!$G28&lt;='Shortcut Lookup 2'!AZ$60),INDEX('Expenses (Assum. &amp; Calc.)'!$J$23:$J$37,ROWS($C$23:$C28),1),IF(AND('Expenses (Assum. &amp; Calc.)'!$I28="Semi-Annually",IFERROR(MOD(MONTH('Expenses (Assum. &amp; Calc.)'!$G28),6),0)=MOD(MONTH('Shortcut Lookup 2'!AZ$60),6),'Expenses (Assum. &amp; Calc.)'!$H28&gt;='Shortcut Lookup 2'!AZ$60,'Expenses (Assum. &amp; Calc.)'!$G28&lt;='Shortcut Lookup 2'!AZ$60),INDEX('Expenses (Assum. &amp; Calc.)'!$J$23:$J$37,ROWS($C$23:$C28),1),IF(AND('Expenses (Assum. &amp; Calc.)'!$I28="Yearly",IFERROR(MOD(MONTH('Expenses (Assum. &amp; Calc.)'!$G28),12),0)=MOD(MONTH('Shortcut Lookup 2'!AZ$60),12),'Expenses (Assum. &amp; Calc.)'!$H28&gt;='Shortcut Lookup 2'!AZ$60,'Expenses (Assum. &amp; Calc.)'!$G28&lt;='Shortcut Lookup 2'!AZ$60),INDEX('Expenses (Assum. &amp; Calc.)'!$J$23:$J$37,ROWS($C$23:$C28),1),0))))))))</f>
        <v>0</v>
      </c>
      <c r="BJ28" s="472">
        <f>HLOOKUP('Shortcut Lookup 2'!BA$59,'Expenses (Assum. &amp; Calc.)'!$P$22:$T$37,ROWS($C$23:$C28)+1,0)*IF(AND('Expenses (Assum. &amp; Calc.)'!$I28="One time",'Expenses (Assum. &amp; Calc.)'!$G28='Shortcut Lookup 2'!BA$60),INDEX('Expenses (Assum. &amp; Calc.)'!$J$23:$J$37,ROWS($C$23:$C28),1),IF(AND('Expenses (Assum. &amp; Calc.)'!$I28="Daily",'Expenses (Assum. &amp; Calc.)'!$H28&gt;='Shortcut Lookup 2'!BA$60,'Expenses (Assum. &amp; Calc.)'!$G28&lt;='Shortcut Lookup 2'!BA$60),INDEX('Expenses (Assum. &amp; Calc.)'!$J$23:$J$37,ROWS($C$23:$C28),1)*BJ$22,IF(AND('Expenses (Assum. &amp; Calc.)'!$I28="Weekly",'Expenses (Assum. &amp; Calc.)'!$H28&gt;='Shortcut Lookup 2'!BA$60,'Expenses (Assum. &amp; Calc.)'!$G28&lt;='Shortcut Lookup 2'!BA$60),INDEX('Expenses (Assum. &amp; Calc.)'!$J$23:$J$37,ROWS($C$23:$C28),1)*4,IF(AND('Expenses (Assum. &amp; Calc.)'!$I28="Bi-Weekly",'Expenses (Assum. &amp; Calc.)'!$H28&gt;='Shortcut Lookup 2'!BA$60,'Expenses (Assum. &amp; Calc.)'!$G28&lt;='Shortcut Lookup 2'!BA$60),INDEX('Expenses (Assum. &amp; Calc.)'!$J$23:$J$37,ROWS($C$23:$C28),1)*2,IF(AND('Expenses (Assum. &amp; Calc.)'!$I28="Monthly",'Expenses (Assum. &amp; Calc.)'!$H28&gt;='Shortcut Lookup 2'!BA$60,'Expenses (Assum. &amp; Calc.)'!$G28&lt;='Shortcut Lookup 2'!BA$60),INDEX('Expenses (Assum. &amp; Calc.)'!$J$23:$J$37,ROWS($C$23:$C28),1),IF(AND('Expenses (Assum. &amp; Calc.)'!$I28="Quarterly",IFERROR(MOD(MONTH('Expenses (Assum. &amp; Calc.)'!$G28),3),0)=MOD(MONTH('Shortcut Lookup 2'!BA$60),3),'Expenses (Assum. &amp; Calc.)'!$H28&gt;='Shortcut Lookup 2'!BA$60,'Expenses (Assum. &amp; Calc.)'!$G28&lt;='Shortcut Lookup 2'!BA$60),INDEX('Expenses (Assum. &amp; Calc.)'!$J$23:$J$37,ROWS($C$23:$C28),1),IF(AND('Expenses (Assum. &amp; Calc.)'!$I28="Semi-Annually",IFERROR(MOD(MONTH('Expenses (Assum. &amp; Calc.)'!$G28),6),0)=MOD(MONTH('Shortcut Lookup 2'!BA$60),6),'Expenses (Assum. &amp; Calc.)'!$H28&gt;='Shortcut Lookup 2'!BA$60,'Expenses (Assum. &amp; Calc.)'!$G28&lt;='Shortcut Lookup 2'!BA$60),INDEX('Expenses (Assum. &amp; Calc.)'!$J$23:$J$37,ROWS($C$23:$C28),1),IF(AND('Expenses (Assum. &amp; Calc.)'!$I28="Yearly",IFERROR(MOD(MONTH('Expenses (Assum. &amp; Calc.)'!$G28),12),0)=MOD(MONTH('Shortcut Lookup 2'!BA$60),12),'Expenses (Assum. &amp; Calc.)'!$H28&gt;='Shortcut Lookup 2'!BA$60,'Expenses (Assum. &amp; Calc.)'!$G28&lt;='Shortcut Lookup 2'!BA$60),INDEX('Expenses (Assum. &amp; Calc.)'!$J$23:$J$37,ROWS($C$23:$C28),1),0))))))))</f>
        <v>0</v>
      </c>
      <c r="BK28" s="472">
        <f>HLOOKUP('Shortcut Lookup 2'!BB$59,'Expenses (Assum. &amp; Calc.)'!$P$22:$T$37,ROWS($C$23:$C28)+1,0)*IF(AND('Expenses (Assum. &amp; Calc.)'!$I28="One time",'Expenses (Assum. &amp; Calc.)'!$G28='Shortcut Lookup 2'!BB$60),INDEX('Expenses (Assum. &amp; Calc.)'!$J$23:$J$37,ROWS($C$23:$C28),1),IF(AND('Expenses (Assum. &amp; Calc.)'!$I28="Daily",'Expenses (Assum. &amp; Calc.)'!$H28&gt;='Shortcut Lookup 2'!BB$60,'Expenses (Assum. &amp; Calc.)'!$G28&lt;='Shortcut Lookup 2'!BB$60),INDEX('Expenses (Assum. &amp; Calc.)'!$J$23:$J$37,ROWS($C$23:$C28),1)*BK$22,IF(AND('Expenses (Assum. &amp; Calc.)'!$I28="Weekly",'Expenses (Assum. &amp; Calc.)'!$H28&gt;='Shortcut Lookup 2'!BB$60,'Expenses (Assum. &amp; Calc.)'!$G28&lt;='Shortcut Lookup 2'!BB$60),INDEX('Expenses (Assum. &amp; Calc.)'!$J$23:$J$37,ROWS($C$23:$C28),1)*4,IF(AND('Expenses (Assum. &amp; Calc.)'!$I28="Bi-Weekly",'Expenses (Assum. &amp; Calc.)'!$H28&gt;='Shortcut Lookup 2'!BB$60,'Expenses (Assum. &amp; Calc.)'!$G28&lt;='Shortcut Lookup 2'!BB$60),INDEX('Expenses (Assum. &amp; Calc.)'!$J$23:$J$37,ROWS($C$23:$C28),1)*2,IF(AND('Expenses (Assum. &amp; Calc.)'!$I28="Monthly",'Expenses (Assum. &amp; Calc.)'!$H28&gt;='Shortcut Lookup 2'!BB$60,'Expenses (Assum. &amp; Calc.)'!$G28&lt;='Shortcut Lookup 2'!BB$60),INDEX('Expenses (Assum. &amp; Calc.)'!$J$23:$J$37,ROWS($C$23:$C28),1),IF(AND('Expenses (Assum. &amp; Calc.)'!$I28="Quarterly",IFERROR(MOD(MONTH('Expenses (Assum. &amp; Calc.)'!$G28),3),0)=MOD(MONTH('Shortcut Lookup 2'!BB$60),3),'Expenses (Assum. &amp; Calc.)'!$H28&gt;='Shortcut Lookup 2'!BB$60,'Expenses (Assum. &amp; Calc.)'!$G28&lt;='Shortcut Lookup 2'!BB$60),INDEX('Expenses (Assum. &amp; Calc.)'!$J$23:$J$37,ROWS($C$23:$C28),1),IF(AND('Expenses (Assum. &amp; Calc.)'!$I28="Semi-Annually",IFERROR(MOD(MONTH('Expenses (Assum. &amp; Calc.)'!$G28),6),0)=MOD(MONTH('Shortcut Lookup 2'!BB$60),6),'Expenses (Assum. &amp; Calc.)'!$H28&gt;='Shortcut Lookup 2'!BB$60,'Expenses (Assum. &amp; Calc.)'!$G28&lt;='Shortcut Lookup 2'!BB$60),INDEX('Expenses (Assum. &amp; Calc.)'!$J$23:$J$37,ROWS($C$23:$C28),1),IF(AND('Expenses (Assum. &amp; Calc.)'!$I28="Yearly",IFERROR(MOD(MONTH('Expenses (Assum. &amp; Calc.)'!$G28),12),0)=MOD(MONTH('Shortcut Lookup 2'!BB$60),12),'Expenses (Assum. &amp; Calc.)'!$H28&gt;='Shortcut Lookup 2'!BB$60,'Expenses (Assum. &amp; Calc.)'!$G28&lt;='Shortcut Lookup 2'!BB$60),INDEX('Expenses (Assum. &amp; Calc.)'!$J$23:$J$37,ROWS($C$23:$C28),1),0))))))))</f>
        <v>0</v>
      </c>
      <c r="BL28" s="472">
        <f>HLOOKUP('Shortcut Lookup 2'!BC$59,'Expenses (Assum. &amp; Calc.)'!$P$22:$T$37,ROWS($C$23:$C28)+1,0)*IF(AND('Expenses (Assum. &amp; Calc.)'!$I28="One time",'Expenses (Assum. &amp; Calc.)'!$G28='Shortcut Lookup 2'!BC$60),INDEX('Expenses (Assum. &amp; Calc.)'!$J$23:$J$37,ROWS($C$23:$C28),1),IF(AND('Expenses (Assum. &amp; Calc.)'!$I28="Daily",'Expenses (Assum. &amp; Calc.)'!$H28&gt;='Shortcut Lookup 2'!BC$60,'Expenses (Assum. &amp; Calc.)'!$G28&lt;='Shortcut Lookup 2'!BC$60),INDEX('Expenses (Assum. &amp; Calc.)'!$J$23:$J$37,ROWS($C$23:$C28),1)*BL$22,IF(AND('Expenses (Assum. &amp; Calc.)'!$I28="Weekly",'Expenses (Assum. &amp; Calc.)'!$H28&gt;='Shortcut Lookup 2'!BC$60,'Expenses (Assum. &amp; Calc.)'!$G28&lt;='Shortcut Lookup 2'!BC$60),INDEX('Expenses (Assum. &amp; Calc.)'!$J$23:$J$37,ROWS($C$23:$C28),1)*4,IF(AND('Expenses (Assum. &amp; Calc.)'!$I28="Bi-Weekly",'Expenses (Assum. &amp; Calc.)'!$H28&gt;='Shortcut Lookup 2'!BC$60,'Expenses (Assum. &amp; Calc.)'!$G28&lt;='Shortcut Lookup 2'!BC$60),INDEX('Expenses (Assum. &amp; Calc.)'!$J$23:$J$37,ROWS($C$23:$C28),1)*2,IF(AND('Expenses (Assum. &amp; Calc.)'!$I28="Monthly",'Expenses (Assum. &amp; Calc.)'!$H28&gt;='Shortcut Lookup 2'!BC$60,'Expenses (Assum. &amp; Calc.)'!$G28&lt;='Shortcut Lookup 2'!BC$60),INDEX('Expenses (Assum. &amp; Calc.)'!$J$23:$J$37,ROWS($C$23:$C28),1),IF(AND('Expenses (Assum. &amp; Calc.)'!$I28="Quarterly",IFERROR(MOD(MONTH('Expenses (Assum. &amp; Calc.)'!$G28),3),0)=MOD(MONTH('Shortcut Lookup 2'!BC$60),3),'Expenses (Assum. &amp; Calc.)'!$H28&gt;='Shortcut Lookup 2'!BC$60,'Expenses (Assum. &amp; Calc.)'!$G28&lt;='Shortcut Lookup 2'!BC$60),INDEX('Expenses (Assum. &amp; Calc.)'!$J$23:$J$37,ROWS($C$23:$C28),1),IF(AND('Expenses (Assum. &amp; Calc.)'!$I28="Semi-Annually",IFERROR(MOD(MONTH('Expenses (Assum. &amp; Calc.)'!$G28),6),0)=MOD(MONTH('Shortcut Lookup 2'!BC$60),6),'Expenses (Assum. &amp; Calc.)'!$H28&gt;='Shortcut Lookup 2'!BC$60,'Expenses (Assum. &amp; Calc.)'!$G28&lt;='Shortcut Lookup 2'!BC$60),INDEX('Expenses (Assum. &amp; Calc.)'!$J$23:$J$37,ROWS($C$23:$C28),1),IF(AND('Expenses (Assum. &amp; Calc.)'!$I28="Yearly",IFERROR(MOD(MONTH('Expenses (Assum. &amp; Calc.)'!$G28),12),0)=MOD(MONTH('Shortcut Lookup 2'!BC$60),12),'Expenses (Assum. &amp; Calc.)'!$H28&gt;='Shortcut Lookup 2'!BC$60,'Expenses (Assum. &amp; Calc.)'!$G28&lt;='Shortcut Lookup 2'!BC$60),INDEX('Expenses (Assum. &amp; Calc.)'!$J$23:$J$37,ROWS($C$23:$C28),1),0))))))))</f>
        <v>0</v>
      </c>
      <c r="BM28" s="472">
        <f>HLOOKUP('Shortcut Lookup 2'!BD$59,'Expenses (Assum. &amp; Calc.)'!$P$22:$T$37,ROWS($C$23:$C28)+1,0)*IF(AND('Expenses (Assum. &amp; Calc.)'!$I28="One time",'Expenses (Assum. &amp; Calc.)'!$G28='Shortcut Lookup 2'!BD$60),INDEX('Expenses (Assum. &amp; Calc.)'!$J$23:$J$37,ROWS($C$23:$C28),1),IF(AND('Expenses (Assum. &amp; Calc.)'!$I28="Daily",'Expenses (Assum. &amp; Calc.)'!$H28&gt;='Shortcut Lookup 2'!BD$60,'Expenses (Assum. &amp; Calc.)'!$G28&lt;='Shortcut Lookup 2'!BD$60),INDEX('Expenses (Assum. &amp; Calc.)'!$J$23:$J$37,ROWS($C$23:$C28),1)*BM$22,IF(AND('Expenses (Assum. &amp; Calc.)'!$I28="Weekly",'Expenses (Assum. &amp; Calc.)'!$H28&gt;='Shortcut Lookup 2'!BD$60,'Expenses (Assum. &amp; Calc.)'!$G28&lt;='Shortcut Lookup 2'!BD$60),INDEX('Expenses (Assum. &amp; Calc.)'!$J$23:$J$37,ROWS($C$23:$C28),1)*4,IF(AND('Expenses (Assum. &amp; Calc.)'!$I28="Bi-Weekly",'Expenses (Assum. &amp; Calc.)'!$H28&gt;='Shortcut Lookup 2'!BD$60,'Expenses (Assum. &amp; Calc.)'!$G28&lt;='Shortcut Lookup 2'!BD$60),INDEX('Expenses (Assum. &amp; Calc.)'!$J$23:$J$37,ROWS($C$23:$C28),1)*2,IF(AND('Expenses (Assum. &amp; Calc.)'!$I28="Monthly",'Expenses (Assum. &amp; Calc.)'!$H28&gt;='Shortcut Lookup 2'!BD$60,'Expenses (Assum. &amp; Calc.)'!$G28&lt;='Shortcut Lookup 2'!BD$60),INDEX('Expenses (Assum. &amp; Calc.)'!$J$23:$J$37,ROWS($C$23:$C28),1),IF(AND('Expenses (Assum. &amp; Calc.)'!$I28="Quarterly",IFERROR(MOD(MONTH('Expenses (Assum. &amp; Calc.)'!$G28),3),0)=MOD(MONTH('Shortcut Lookup 2'!BD$60),3),'Expenses (Assum. &amp; Calc.)'!$H28&gt;='Shortcut Lookup 2'!BD$60,'Expenses (Assum. &amp; Calc.)'!$G28&lt;='Shortcut Lookup 2'!BD$60),INDEX('Expenses (Assum. &amp; Calc.)'!$J$23:$J$37,ROWS($C$23:$C28),1),IF(AND('Expenses (Assum. &amp; Calc.)'!$I28="Semi-Annually",IFERROR(MOD(MONTH('Expenses (Assum. &amp; Calc.)'!$G28),6),0)=MOD(MONTH('Shortcut Lookup 2'!BD$60),6),'Expenses (Assum. &amp; Calc.)'!$H28&gt;='Shortcut Lookup 2'!BD$60,'Expenses (Assum. &amp; Calc.)'!$G28&lt;='Shortcut Lookup 2'!BD$60),INDEX('Expenses (Assum. &amp; Calc.)'!$J$23:$J$37,ROWS($C$23:$C28),1),IF(AND('Expenses (Assum. &amp; Calc.)'!$I28="Yearly",IFERROR(MOD(MONTH('Expenses (Assum. &amp; Calc.)'!$G28),12),0)=MOD(MONTH('Shortcut Lookup 2'!BD$60),12),'Expenses (Assum. &amp; Calc.)'!$H28&gt;='Shortcut Lookup 2'!BD$60,'Expenses (Assum. &amp; Calc.)'!$G28&lt;='Shortcut Lookup 2'!BD$60),INDEX('Expenses (Assum. &amp; Calc.)'!$J$23:$J$37,ROWS($C$23:$C28),1),0))))))))</f>
        <v>0</v>
      </c>
      <c r="BN28" s="472">
        <f>HLOOKUP('Shortcut Lookup 2'!BE$59,'Expenses (Assum. &amp; Calc.)'!$P$22:$T$37,ROWS($C$23:$C28)+1,0)*IF(AND('Expenses (Assum. &amp; Calc.)'!$I28="One time",'Expenses (Assum. &amp; Calc.)'!$G28='Shortcut Lookup 2'!BE$60),INDEX('Expenses (Assum. &amp; Calc.)'!$J$23:$J$37,ROWS($C$23:$C28),1),IF(AND('Expenses (Assum. &amp; Calc.)'!$I28="Daily",'Expenses (Assum. &amp; Calc.)'!$H28&gt;='Shortcut Lookup 2'!BE$60,'Expenses (Assum. &amp; Calc.)'!$G28&lt;='Shortcut Lookup 2'!BE$60),INDEX('Expenses (Assum. &amp; Calc.)'!$J$23:$J$37,ROWS($C$23:$C28),1)*BN$22,IF(AND('Expenses (Assum. &amp; Calc.)'!$I28="Weekly",'Expenses (Assum. &amp; Calc.)'!$H28&gt;='Shortcut Lookup 2'!BE$60,'Expenses (Assum. &amp; Calc.)'!$G28&lt;='Shortcut Lookup 2'!BE$60),INDEX('Expenses (Assum. &amp; Calc.)'!$J$23:$J$37,ROWS($C$23:$C28),1)*4,IF(AND('Expenses (Assum. &amp; Calc.)'!$I28="Bi-Weekly",'Expenses (Assum. &amp; Calc.)'!$H28&gt;='Shortcut Lookup 2'!BE$60,'Expenses (Assum. &amp; Calc.)'!$G28&lt;='Shortcut Lookup 2'!BE$60),INDEX('Expenses (Assum. &amp; Calc.)'!$J$23:$J$37,ROWS($C$23:$C28),1)*2,IF(AND('Expenses (Assum. &amp; Calc.)'!$I28="Monthly",'Expenses (Assum. &amp; Calc.)'!$H28&gt;='Shortcut Lookup 2'!BE$60,'Expenses (Assum. &amp; Calc.)'!$G28&lt;='Shortcut Lookup 2'!BE$60),INDEX('Expenses (Assum. &amp; Calc.)'!$J$23:$J$37,ROWS($C$23:$C28),1),IF(AND('Expenses (Assum. &amp; Calc.)'!$I28="Quarterly",IFERROR(MOD(MONTH('Expenses (Assum. &amp; Calc.)'!$G28),3),0)=MOD(MONTH('Shortcut Lookup 2'!BE$60),3),'Expenses (Assum. &amp; Calc.)'!$H28&gt;='Shortcut Lookup 2'!BE$60,'Expenses (Assum. &amp; Calc.)'!$G28&lt;='Shortcut Lookup 2'!BE$60),INDEX('Expenses (Assum. &amp; Calc.)'!$J$23:$J$37,ROWS($C$23:$C28),1),IF(AND('Expenses (Assum. &amp; Calc.)'!$I28="Semi-Annually",IFERROR(MOD(MONTH('Expenses (Assum. &amp; Calc.)'!$G28),6),0)=MOD(MONTH('Shortcut Lookup 2'!BE$60),6),'Expenses (Assum. &amp; Calc.)'!$H28&gt;='Shortcut Lookup 2'!BE$60,'Expenses (Assum. &amp; Calc.)'!$G28&lt;='Shortcut Lookup 2'!BE$60),INDEX('Expenses (Assum. &amp; Calc.)'!$J$23:$J$37,ROWS($C$23:$C28),1),IF(AND('Expenses (Assum. &amp; Calc.)'!$I28="Yearly",IFERROR(MOD(MONTH('Expenses (Assum. &amp; Calc.)'!$G28),12),0)=MOD(MONTH('Shortcut Lookup 2'!BE$60),12),'Expenses (Assum. &amp; Calc.)'!$H28&gt;='Shortcut Lookup 2'!BE$60,'Expenses (Assum. &amp; Calc.)'!$G28&lt;='Shortcut Lookup 2'!BE$60),INDEX('Expenses (Assum. &amp; Calc.)'!$J$23:$J$37,ROWS($C$23:$C28),1),0))))))))</f>
        <v>0</v>
      </c>
      <c r="BO28" s="472">
        <f>HLOOKUP('Shortcut Lookup 2'!BF$59,'Expenses (Assum. &amp; Calc.)'!$P$22:$T$37,ROWS($C$23:$C28)+1,0)*IF(AND('Expenses (Assum. &amp; Calc.)'!$I28="One time",'Expenses (Assum. &amp; Calc.)'!$G28='Shortcut Lookup 2'!BF$60),INDEX('Expenses (Assum. &amp; Calc.)'!$J$23:$J$37,ROWS($C$23:$C28),1),IF(AND('Expenses (Assum. &amp; Calc.)'!$I28="Daily",'Expenses (Assum. &amp; Calc.)'!$H28&gt;='Shortcut Lookup 2'!BF$60,'Expenses (Assum. &amp; Calc.)'!$G28&lt;='Shortcut Lookup 2'!BF$60),INDEX('Expenses (Assum. &amp; Calc.)'!$J$23:$J$37,ROWS($C$23:$C28),1)*BO$22,IF(AND('Expenses (Assum. &amp; Calc.)'!$I28="Weekly",'Expenses (Assum. &amp; Calc.)'!$H28&gt;='Shortcut Lookup 2'!BF$60,'Expenses (Assum. &amp; Calc.)'!$G28&lt;='Shortcut Lookup 2'!BF$60),INDEX('Expenses (Assum. &amp; Calc.)'!$J$23:$J$37,ROWS($C$23:$C28),1)*4,IF(AND('Expenses (Assum. &amp; Calc.)'!$I28="Bi-Weekly",'Expenses (Assum. &amp; Calc.)'!$H28&gt;='Shortcut Lookup 2'!BF$60,'Expenses (Assum. &amp; Calc.)'!$G28&lt;='Shortcut Lookup 2'!BF$60),INDEX('Expenses (Assum. &amp; Calc.)'!$J$23:$J$37,ROWS($C$23:$C28),1)*2,IF(AND('Expenses (Assum. &amp; Calc.)'!$I28="Monthly",'Expenses (Assum. &amp; Calc.)'!$H28&gt;='Shortcut Lookup 2'!BF$60,'Expenses (Assum. &amp; Calc.)'!$G28&lt;='Shortcut Lookup 2'!BF$60),INDEX('Expenses (Assum. &amp; Calc.)'!$J$23:$J$37,ROWS($C$23:$C28),1),IF(AND('Expenses (Assum. &amp; Calc.)'!$I28="Quarterly",IFERROR(MOD(MONTH('Expenses (Assum. &amp; Calc.)'!$G28),3),0)=MOD(MONTH('Shortcut Lookup 2'!BF$60),3),'Expenses (Assum. &amp; Calc.)'!$H28&gt;='Shortcut Lookup 2'!BF$60,'Expenses (Assum. &amp; Calc.)'!$G28&lt;='Shortcut Lookup 2'!BF$60),INDEX('Expenses (Assum. &amp; Calc.)'!$J$23:$J$37,ROWS($C$23:$C28),1),IF(AND('Expenses (Assum. &amp; Calc.)'!$I28="Semi-Annually",IFERROR(MOD(MONTH('Expenses (Assum. &amp; Calc.)'!$G28),6),0)=MOD(MONTH('Shortcut Lookup 2'!BF$60),6),'Expenses (Assum. &amp; Calc.)'!$H28&gt;='Shortcut Lookup 2'!BF$60,'Expenses (Assum. &amp; Calc.)'!$G28&lt;='Shortcut Lookup 2'!BF$60),INDEX('Expenses (Assum. &amp; Calc.)'!$J$23:$J$37,ROWS($C$23:$C28),1),IF(AND('Expenses (Assum. &amp; Calc.)'!$I28="Yearly",IFERROR(MOD(MONTH('Expenses (Assum. &amp; Calc.)'!$G28),12),0)=MOD(MONTH('Shortcut Lookup 2'!BF$60),12),'Expenses (Assum. &amp; Calc.)'!$H28&gt;='Shortcut Lookup 2'!BF$60,'Expenses (Assum. &amp; Calc.)'!$G28&lt;='Shortcut Lookup 2'!BF$60),INDEX('Expenses (Assum. &amp; Calc.)'!$J$23:$J$37,ROWS($C$23:$C28),1),0))))))))</f>
        <v>0</v>
      </c>
      <c r="BP28" s="472">
        <f>HLOOKUP('Shortcut Lookup 2'!BG$59,'Expenses (Assum. &amp; Calc.)'!$P$22:$T$37,ROWS($C$23:$C28)+1,0)*IF(AND('Expenses (Assum. &amp; Calc.)'!$I28="One time",'Expenses (Assum. &amp; Calc.)'!$G28='Shortcut Lookup 2'!BG$60),INDEX('Expenses (Assum. &amp; Calc.)'!$J$23:$J$37,ROWS($C$23:$C28),1),IF(AND('Expenses (Assum. &amp; Calc.)'!$I28="Daily",'Expenses (Assum. &amp; Calc.)'!$H28&gt;='Shortcut Lookup 2'!BG$60,'Expenses (Assum. &amp; Calc.)'!$G28&lt;='Shortcut Lookup 2'!BG$60),INDEX('Expenses (Assum. &amp; Calc.)'!$J$23:$J$37,ROWS($C$23:$C28),1)*BP$22,IF(AND('Expenses (Assum. &amp; Calc.)'!$I28="Weekly",'Expenses (Assum. &amp; Calc.)'!$H28&gt;='Shortcut Lookup 2'!BG$60,'Expenses (Assum. &amp; Calc.)'!$G28&lt;='Shortcut Lookup 2'!BG$60),INDEX('Expenses (Assum. &amp; Calc.)'!$J$23:$J$37,ROWS($C$23:$C28),1)*4,IF(AND('Expenses (Assum. &amp; Calc.)'!$I28="Bi-Weekly",'Expenses (Assum. &amp; Calc.)'!$H28&gt;='Shortcut Lookup 2'!BG$60,'Expenses (Assum. &amp; Calc.)'!$G28&lt;='Shortcut Lookup 2'!BG$60),INDEX('Expenses (Assum. &amp; Calc.)'!$J$23:$J$37,ROWS($C$23:$C28),1)*2,IF(AND('Expenses (Assum. &amp; Calc.)'!$I28="Monthly",'Expenses (Assum. &amp; Calc.)'!$H28&gt;='Shortcut Lookup 2'!BG$60,'Expenses (Assum. &amp; Calc.)'!$G28&lt;='Shortcut Lookup 2'!BG$60),INDEX('Expenses (Assum. &amp; Calc.)'!$J$23:$J$37,ROWS($C$23:$C28),1),IF(AND('Expenses (Assum. &amp; Calc.)'!$I28="Quarterly",IFERROR(MOD(MONTH('Expenses (Assum. &amp; Calc.)'!$G28),3),0)=MOD(MONTH('Shortcut Lookup 2'!BG$60),3),'Expenses (Assum. &amp; Calc.)'!$H28&gt;='Shortcut Lookup 2'!BG$60,'Expenses (Assum. &amp; Calc.)'!$G28&lt;='Shortcut Lookup 2'!BG$60),INDEX('Expenses (Assum. &amp; Calc.)'!$J$23:$J$37,ROWS($C$23:$C28),1),IF(AND('Expenses (Assum. &amp; Calc.)'!$I28="Semi-Annually",IFERROR(MOD(MONTH('Expenses (Assum. &amp; Calc.)'!$G28),6),0)=MOD(MONTH('Shortcut Lookup 2'!BG$60),6),'Expenses (Assum. &amp; Calc.)'!$H28&gt;='Shortcut Lookup 2'!BG$60,'Expenses (Assum. &amp; Calc.)'!$G28&lt;='Shortcut Lookup 2'!BG$60),INDEX('Expenses (Assum. &amp; Calc.)'!$J$23:$J$37,ROWS($C$23:$C28),1),IF(AND('Expenses (Assum. &amp; Calc.)'!$I28="Yearly",IFERROR(MOD(MONTH('Expenses (Assum. &amp; Calc.)'!$G28),12),0)=MOD(MONTH('Shortcut Lookup 2'!BG$60),12),'Expenses (Assum. &amp; Calc.)'!$H28&gt;='Shortcut Lookup 2'!BG$60,'Expenses (Assum. &amp; Calc.)'!$G28&lt;='Shortcut Lookup 2'!BG$60),INDEX('Expenses (Assum. &amp; Calc.)'!$J$23:$J$37,ROWS($C$23:$C28),1),0))))))))</f>
        <v>0</v>
      </c>
      <c r="BQ28" s="472">
        <f>HLOOKUP('Shortcut Lookup 2'!BH$59,'Expenses (Assum. &amp; Calc.)'!$P$22:$T$37,ROWS($C$23:$C28)+1,0)*IF(AND('Expenses (Assum. &amp; Calc.)'!$I28="One time",'Expenses (Assum. &amp; Calc.)'!$G28='Shortcut Lookup 2'!BH$60),INDEX('Expenses (Assum. &amp; Calc.)'!$J$23:$J$37,ROWS($C$23:$C28),1),IF(AND('Expenses (Assum. &amp; Calc.)'!$I28="Daily",'Expenses (Assum. &amp; Calc.)'!$H28&gt;='Shortcut Lookup 2'!BH$60,'Expenses (Assum. &amp; Calc.)'!$G28&lt;='Shortcut Lookup 2'!BH$60),INDEX('Expenses (Assum. &amp; Calc.)'!$J$23:$J$37,ROWS($C$23:$C28),1)*BQ$22,IF(AND('Expenses (Assum. &amp; Calc.)'!$I28="Weekly",'Expenses (Assum. &amp; Calc.)'!$H28&gt;='Shortcut Lookup 2'!BH$60,'Expenses (Assum. &amp; Calc.)'!$G28&lt;='Shortcut Lookup 2'!BH$60),INDEX('Expenses (Assum. &amp; Calc.)'!$J$23:$J$37,ROWS($C$23:$C28),1)*4,IF(AND('Expenses (Assum. &amp; Calc.)'!$I28="Bi-Weekly",'Expenses (Assum. &amp; Calc.)'!$H28&gt;='Shortcut Lookup 2'!BH$60,'Expenses (Assum. &amp; Calc.)'!$G28&lt;='Shortcut Lookup 2'!BH$60),INDEX('Expenses (Assum. &amp; Calc.)'!$J$23:$J$37,ROWS($C$23:$C28),1)*2,IF(AND('Expenses (Assum. &amp; Calc.)'!$I28="Monthly",'Expenses (Assum. &amp; Calc.)'!$H28&gt;='Shortcut Lookup 2'!BH$60,'Expenses (Assum. &amp; Calc.)'!$G28&lt;='Shortcut Lookup 2'!BH$60),INDEX('Expenses (Assum. &amp; Calc.)'!$J$23:$J$37,ROWS($C$23:$C28),1),IF(AND('Expenses (Assum. &amp; Calc.)'!$I28="Quarterly",IFERROR(MOD(MONTH('Expenses (Assum. &amp; Calc.)'!$G28),3),0)=MOD(MONTH('Shortcut Lookup 2'!BH$60),3),'Expenses (Assum. &amp; Calc.)'!$H28&gt;='Shortcut Lookup 2'!BH$60,'Expenses (Assum. &amp; Calc.)'!$G28&lt;='Shortcut Lookup 2'!BH$60),INDEX('Expenses (Assum. &amp; Calc.)'!$J$23:$J$37,ROWS($C$23:$C28),1),IF(AND('Expenses (Assum. &amp; Calc.)'!$I28="Semi-Annually",IFERROR(MOD(MONTH('Expenses (Assum. &amp; Calc.)'!$G28),6),0)=MOD(MONTH('Shortcut Lookup 2'!BH$60),6),'Expenses (Assum. &amp; Calc.)'!$H28&gt;='Shortcut Lookup 2'!BH$60,'Expenses (Assum. &amp; Calc.)'!$G28&lt;='Shortcut Lookup 2'!BH$60),INDEX('Expenses (Assum. &amp; Calc.)'!$J$23:$J$37,ROWS($C$23:$C28),1),IF(AND('Expenses (Assum. &amp; Calc.)'!$I28="Yearly",IFERROR(MOD(MONTH('Expenses (Assum. &amp; Calc.)'!$G28),12),0)=MOD(MONTH('Shortcut Lookup 2'!BH$60),12),'Expenses (Assum. &amp; Calc.)'!$H28&gt;='Shortcut Lookup 2'!BH$60,'Expenses (Assum. &amp; Calc.)'!$G28&lt;='Shortcut Lookup 2'!BH$60),INDEX('Expenses (Assum. &amp; Calc.)'!$J$23:$J$37,ROWS($C$23:$C28),1),0))))))))</f>
        <v>0</v>
      </c>
      <c r="BR28" s="472">
        <f>HLOOKUP('Shortcut Lookup 2'!BI$59,'Expenses (Assum. &amp; Calc.)'!$P$22:$T$37,ROWS($C$23:$C28)+1,0)*IF(AND('Expenses (Assum. &amp; Calc.)'!$I28="One time",'Expenses (Assum. &amp; Calc.)'!$G28='Shortcut Lookup 2'!BI$60),INDEX('Expenses (Assum. &amp; Calc.)'!$J$23:$J$37,ROWS($C$23:$C28),1),IF(AND('Expenses (Assum. &amp; Calc.)'!$I28="Daily",'Expenses (Assum. &amp; Calc.)'!$H28&gt;='Shortcut Lookup 2'!BI$60,'Expenses (Assum. &amp; Calc.)'!$G28&lt;='Shortcut Lookup 2'!BI$60),INDEX('Expenses (Assum. &amp; Calc.)'!$J$23:$J$37,ROWS($C$23:$C28),1)*BR$22,IF(AND('Expenses (Assum. &amp; Calc.)'!$I28="Weekly",'Expenses (Assum. &amp; Calc.)'!$H28&gt;='Shortcut Lookup 2'!BI$60,'Expenses (Assum. &amp; Calc.)'!$G28&lt;='Shortcut Lookup 2'!BI$60),INDEX('Expenses (Assum. &amp; Calc.)'!$J$23:$J$37,ROWS($C$23:$C28),1)*4,IF(AND('Expenses (Assum. &amp; Calc.)'!$I28="Bi-Weekly",'Expenses (Assum. &amp; Calc.)'!$H28&gt;='Shortcut Lookup 2'!BI$60,'Expenses (Assum. &amp; Calc.)'!$G28&lt;='Shortcut Lookup 2'!BI$60),INDEX('Expenses (Assum. &amp; Calc.)'!$J$23:$J$37,ROWS($C$23:$C28),1)*2,IF(AND('Expenses (Assum. &amp; Calc.)'!$I28="Monthly",'Expenses (Assum. &amp; Calc.)'!$H28&gt;='Shortcut Lookup 2'!BI$60,'Expenses (Assum. &amp; Calc.)'!$G28&lt;='Shortcut Lookup 2'!BI$60),INDEX('Expenses (Assum. &amp; Calc.)'!$J$23:$J$37,ROWS($C$23:$C28),1),IF(AND('Expenses (Assum. &amp; Calc.)'!$I28="Quarterly",IFERROR(MOD(MONTH('Expenses (Assum. &amp; Calc.)'!$G28),3),0)=MOD(MONTH('Shortcut Lookup 2'!BI$60),3),'Expenses (Assum. &amp; Calc.)'!$H28&gt;='Shortcut Lookup 2'!BI$60,'Expenses (Assum. &amp; Calc.)'!$G28&lt;='Shortcut Lookup 2'!BI$60),INDEX('Expenses (Assum. &amp; Calc.)'!$J$23:$J$37,ROWS($C$23:$C28),1),IF(AND('Expenses (Assum. &amp; Calc.)'!$I28="Semi-Annually",IFERROR(MOD(MONTH('Expenses (Assum. &amp; Calc.)'!$G28),6),0)=MOD(MONTH('Shortcut Lookup 2'!BI$60),6),'Expenses (Assum. &amp; Calc.)'!$H28&gt;='Shortcut Lookup 2'!BI$60,'Expenses (Assum. &amp; Calc.)'!$G28&lt;='Shortcut Lookup 2'!BI$60),INDEX('Expenses (Assum. &amp; Calc.)'!$J$23:$J$37,ROWS($C$23:$C28),1),IF(AND('Expenses (Assum. &amp; Calc.)'!$I28="Yearly",IFERROR(MOD(MONTH('Expenses (Assum. &amp; Calc.)'!$G28),12),0)=MOD(MONTH('Shortcut Lookup 2'!BI$60),12),'Expenses (Assum. &amp; Calc.)'!$H28&gt;='Shortcut Lookup 2'!BI$60,'Expenses (Assum. &amp; Calc.)'!$G28&lt;='Shortcut Lookup 2'!BI$60),INDEX('Expenses (Assum. &amp; Calc.)'!$J$23:$J$37,ROWS($C$23:$C28),1),0))))))))</f>
        <v>0</v>
      </c>
      <c r="BS28" s="472">
        <f>HLOOKUP('Shortcut Lookup 2'!BJ$59,'Expenses (Assum. &amp; Calc.)'!$P$22:$T$37,ROWS($C$23:$C28)+1,0)*IF(AND('Expenses (Assum. &amp; Calc.)'!$I28="One time",'Expenses (Assum. &amp; Calc.)'!$G28='Shortcut Lookup 2'!BJ$60),INDEX('Expenses (Assum. &amp; Calc.)'!$J$23:$J$37,ROWS($C$23:$C28),1),IF(AND('Expenses (Assum. &amp; Calc.)'!$I28="Daily",'Expenses (Assum. &amp; Calc.)'!$H28&gt;='Shortcut Lookup 2'!BJ$60,'Expenses (Assum. &amp; Calc.)'!$G28&lt;='Shortcut Lookup 2'!BJ$60),INDEX('Expenses (Assum. &amp; Calc.)'!$J$23:$J$37,ROWS($C$23:$C28),1)*BS$22,IF(AND('Expenses (Assum. &amp; Calc.)'!$I28="Weekly",'Expenses (Assum. &amp; Calc.)'!$H28&gt;='Shortcut Lookup 2'!BJ$60,'Expenses (Assum. &amp; Calc.)'!$G28&lt;='Shortcut Lookup 2'!BJ$60),INDEX('Expenses (Assum. &amp; Calc.)'!$J$23:$J$37,ROWS($C$23:$C28),1)*4,IF(AND('Expenses (Assum. &amp; Calc.)'!$I28="Bi-Weekly",'Expenses (Assum. &amp; Calc.)'!$H28&gt;='Shortcut Lookup 2'!BJ$60,'Expenses (Assum. &amp; Calc.)'!$G28&lt;='Shortcut Lookup 2'!BJ$60),INDEX('Expenses (Assum. &amp; Calc.)'!$J$23:$J$37,ROWS($C$23:$C28),1)*2,IF(AND('Expenses (Assum. &amp; Calc.)'!$I28="Monthly",'Expenses (Assum. &amp; Calc.)'!$H28&gt;='Shortcut Lookup 2'!BJ$60,'Expenses (Assum. &amp; Calc.)'!$G28&lt;='Shortcut Lookup 2'!BJ$60),INDEX('Expenses (Assum. &amp; Calc.)'!$J$23:$J$37,ROWS($C$23:$C28),1),IF(AND('Expenses (Assum. &amp; Calc.)'!$I28="Quarterly",IFERROR(MOD(MONTH('Expenses (Assum. &amp; Calc.)'!$G28),3),0)=MOD(MONTH('Shortcut Lookup 2'!BJ$60),3),'Expenses (Assum. &amp; Calc.)'!$H28&gt;='Shortcut Lookup 2'!BJ$60,'Expenses (Assum. &amp; Calc.)'!$G28&lt;='Shortcut Lookup 2'!BJ$60),INDEX('Expenses (Assum. &amp; Calc.)'!$J$23:$J$37,ROWS($C$23:$C28),1),IF(AND('Expenses (Assum. &amp; Calc.)'!$I28="Semi-Annually",IFERROR(MOD(MONTH('Expenses (Assum. &amp; Calc.)'!$G28),6),0)=MOD(MONTH('Shortcut Lookup 2'!BJ$60),6),'Expenses (Assum. &amp; Calc.)'!$H28&gt;='Shortcut Lookup 2'!BJ$60,'Expenses (Assum. &amp; Calc.)'!$G28&lt;='Shortcut Lookup 2'!BJ$60),INDEX('Expenses (Assum. &amp; Calc.)'!$J$23:$J$37,ROWS($C$23:$C28),1),IF(AND('Expenses (Assum. &amp; Calc.)'!$I28="Yearly",IFERROR(MOD(MONTH('Expenses (Assum. &amp; Calc.)'!$G28),12),0)=MOD(MONTH('Shortcut Lookup 2'!BJ$60),12),'Expenses (Assum. &amp; Calc.)'!$H28&gt;='Shortcut Lookup 2'!BJ$60,'Expenses (Assum. &amp; Calc.)'!$G28&lt;='Shortcut Lookup 2'!BJ$60),INDEX('Expenses (Assum. &amp; Calc.)'!$J$23:$J$37,ROWS($C$23:$C28),1),0))))))))</f>
        <v>0</v>
      </c>
      <c r="BT28" s="472">
        <f>HLOOKUP('Shortcut Lookup 2'!BK$59,'Expenses (Assum. &amp; Calc.)'!$P$22:$T$37,ROWS($C$23:$C28)+1,0)*IF(AND('Expenses (Assum. &amp; Calc.)'!$I28="One time",'Expenses (Assum. &amp; Calc.)'!$G28='Shortcut Lookup 2'!BK$60),INDEX('Expenses (Assum. &amp; Calc.)'!$J$23:$J$37,ROWS($C$23:$C28),1),IF(AND('Expenses (Assum. &amp; Calc.)'!$I28="Daily",'Expenses (Assum. &amp; Calc.)'!$H28&gt;='Shortcut Lookup 2'!BK$60,'Expenses (Assum. &amp; Calc.)'!$G28&lt;='Shortcut Lookup 2'!BK$60),INDEX('Expenses (Assum. &amp; Calc.)'!$J$23:$J$37,ROWS($C$23:$C28),1)*BT$22,IF(AND('Expenses (Assum. &amp; Calc.)'!$I28="Weekly",'Expenses (Assum. &amp; Calc.)'!$H28&gt;='Shortcut Lookup 2'!BK$60,'Expenses (Assum. &amp; Calc.)'!$G28&lt;='Shortcut Lookup 2'!BK$60),INDEX('Expenses (Assum. &amp; Calc.)'!$J$23:$J$37,ROWS($C$23:$C28),1)*4,IF(AND('Expenses (Assum. &amp; Calc.)'!$I28="Bi-Weekly",'Expenses (Assum. &amp; Calc.)'!$H28&gt;='Shortcut Lookup 2'!BK$60,'Expenses (Assum. &amp; Calc.)'!$G28&lt;='Shortcut Lookup 2'!BK$60),INDEX('Expenses (Assum. &amp; Calc.)'!$J$23:$J$37,ROWS($C$23:$C28),1)*2,IF(AND('Expenses (Assum. &amp; Calc.)'!$I28="Monthly",'Expenses (Assum. &amp; Calc.)'!$H28&gt;='Shortcut Lookup 2'!BK$60,'Expenses (Assum. &amp; Calc.)'!$G28&lt;='Shortcut Lookup 2'!BK$60),INDEX('Expenses (Assum. &amp; Calc.)'!$J$23:$J$37,ROWS($C$23:$C28),1),IF(AND('Expenses (Assum. &amp; Calc.)'!$I28="Quarterly",IFERROR(MOD(MONTH('Expenses (Assum. &amp; Calc.)'!$G28),3),0)=MOD(MONTH('Shortcut Lookup 2'!BK$60),3),'Expenses (Assum. &amp; Calc.)'!$H28&gt;='Shortcut Lookup 2'!BK$60,'Expenses (Assum. &amp; Calc.)'!$G28&lt;='Shortcut Lookup 2'!BK$60),INDEX('Expenses (Assum. &amp; Calc.)'!$J$23:$J$37,ROWS($C$23:$C28),1),IF(AND('Expenses (Assum. &amp; Calc.)'!$I28="Semi-Annually",IFERROR(MOD(MONTH('Expenses (Assum. &amp; Calc.)'!$G28),6),0)=MOD(MONTH('Shortcut Lookup 2'!BK$60),6),'Expenses (Assum. &amp; Calc.)'!$H28&gt;='Shortcut Lookup 2'!BK$60,'Expenses (Assum. &amp; Calc.)'!$G28&lt;='Shortcut Lookup 2'!BK$60),INDEX('Expenses (Assum. &amp; Calc.)'!$J$23:$J$37,ROWS($C$23:$C28),1),IF(AND('Expenses (Assum. &amp; Calc.)'!$I28="Yearly",IFERROR(MOD(MONTH('Expenses (Assum. &amp; Calc.)'!$G28),12),0)=MOD(MONTH('Shortcut Lookup 2'!BK$60),12),'Expenses (Assum. &amp; Calc.)'!$H28&gt;='Shortcut Lookup 2'!BK$60,'Expenses (Assum. &amp; Calc.)'!$G28&lt;='Shortcut Lookup 2'!BK$60),INDEX('Expenses (Assum. &amp; Calc.)'!$J$23:$J$37,ROWS($C$23:$C28),1),0))))))))</f>
        <v>0</v>
      </c>
      <c r="BU28" s="472">
        <f>HLOOKUP('Shortcut Lookup 2'!BL$59,'Expenses (Assum. &amp; Calc.)'!$P$22:$T$37,ROWS($C$23:$C28)+1,0)*IF(AND('Expenses (Assum. &amp; Calc.)'!$I28="One time",'Expenses (Assum. &amp; Calc.)'!$G28='Shortcut Lookup 2'!BL$60),INDEX('Expenses (Assum. &amp; Calc.)'!$J$23:$J$37,ROWS($C$23:$C28),1),IF(AND('Expenses (Assum. &amp; Calc.)'!$I28="Daily",'Expenses (Assum. &amp; Calc.)'!$H28&gt;='Shortcut Lookup 2'!BL$60,'Expenses (Assum. &amp; Calc.)'!$G28&lt;='Shortcut Lookup 2'!BL$60),INDEX('Expenses (Assum. &amp; Calc.)'!$J$23:$J$37,ROWS($C$23:$C28),1)*BU$22,IF(AND('Expenses (Assum. &amp; Calc.)'!$I28="Weekly",'Expenses (Assum. &amp; Calc.)'!$H28&gt;='Shortcut Lookup 2'!BL$60,'Expenses (Assum. &amp; Calc.)'!$G28&lt;='Shortcut Lookup 2'!BL$60),INDEX('Expenses (Assum. &amp; Calc.)'!$J$23:$J$37,ROWS($C$23:$C28),1)*4,IF(AND('Expenses (Assum. &amp; Calc.)'!$I28="Bi-Weekly",'Expenses (Assum. &amp; Calc.)'!$H28&gt;='Shortcut Lookup 2'!BL$60,'Expenses (Assum. &amp; Calc.)'!$G28&lt;='Shortcut Lookup 2'!BL$60),INDEX('Expenses (Assum. &amp; Calc.)'!$J$23:$J$37,ROWS($C$23:$C28),1)*2,IF(AND('Expenses (Assum. &amp; Calc.)'!$I28="Monthly",'Expenses (Assum. &amp; Calc.)'!$H28&gt;='Shortcut Lookup 2'!BL$60,'Expenses (Assum. &amp; Calc.)'!$G28&lt;='Shortcut Lookup 2'!BL$60),INDEX('Expenses (Assum. &amp; Calc.)'!$J$23:$J$37,ROWS($C$23:$C28),1),IF(AND('Expenses (Assum. &amp; Calc.)'!$I28="Quarterly",IFERROR(MOD(MONTH('Expenses (Assum. &amp; Calc.)'!$G28),3),0)=MOD(MONTH('Shortcut Lookup 2'!BL$60),3),'Expenses (Assum. &amp; Calc.)'!$H28&gt;='Shortcut Lookup 2'!BL$60,'Expenses (Assum. &amp; Calc.)'!$G28&lt;='Shortcut Lookup 2'!BL$60),INDEX('Expenses (Assum. &amp; Calc.)'!$J$23:$J$37,ROWS($C$23:$C28),1),IF(AND('Expenses (Assum. &amp; Calc.)'!$I28="Semi-Annually",IFERROR(MOD(MONTH('Expenses (Assum. &amp; Calc.)'!$G28),6),0)=MOD(MONTH('Shortcut Lookup 2'!BL$60),6),'Expenses (Assum. &amp; Calc.)'!$H28&gt;='Shortcut Lookup 2'!BL$60,'Expenses (Assum. &amp; Calc.)'!$G28&lt;='Shortcut Lookup 2'!BL$60),INDEX('Expenses (Assum. &amp; Calc.)'!$J$23:$J$37,ROWS($C$23:$C28),1),IF(AND('Expenses (Assum. &amp; Calc.)'!$I28="Yearly",IFERROR(MOD(MONTH('Expenses (Assum. &amp; Calc.)'!$G28),12),0)=MOD(MONTH('Shortcut Lookup 2'!BL$60),12),'Expenses (Assum. &amp; Calc.)'!$H28&gt;='Shortcut Lookup 2'!BL$60,'Expenses (Assum. &amp; Calc.)'!$G28&lt;='Shortcut Lookup 2'!BL$60),INDEX('Expenses (Assum. &amp; Calc.)'!$J$23:$J$37,ROWS($C$23:$C28),1),0))))))))</f>
        <v>0</v>
      </c>
      <c r="BV28" s="472">
        <f>HLOOKUP('Shortcut Lookup 2'!BM$59,'Expenses (Assum. &amp; Calc.)'!$P$22:$T$37,ROWS($C$23:$C28)+1,0)*IF(AND('Expenses (Assum. &amp; Calc.)'!$I28="One time",'Expenses (Assum. &amp; Calc.)'!$G28='Shortcut Lookup 2'!BM$60),INDEX('Expenses (Assum. &amp; Calc.)'!$J$23:$J$37,ROWS($C$23:$C28),1),IF(AND('Expenses (Assum. &amp; Calc.)'!$I28="Daily",'Expenses (Assum. &amp; Calc.)'!$H28&gt;='Shortcut Lookup 2'!BM$60,'Expenses (Assum. &amp; Calc.)'!$G28&lt;='Shortcut Lookup 2'!BM$60),INDEX('Expenses (Assum. &amp; Calc.)'!$J$23:$J$37,ROWS($C$23:$C28),1)*BV$22,IF(AND('Expenses (Assum. &amp; Calc.)'!$I28="Weekly",'Expenses (Assum. &amp; Calc.)'!$H28&gt;='Shortcut Lookup 2'!BM$60,'Expenses (Assum. &amp; Calc.)'!$G28&lt;='Shortcut Lookup 2'!BM$60),INDEX('Expenses (Assum. &amp; Calc.)'!$J$23:$J$37,ROWS($C$23:$C28),1)*4,IF(AND('Expenses (Assum. &amp; Calc.)'!$I28="Bi-Weekly",'Expenses (Assum. &amp; Calc.)'!$H28&gt;='Shortcut Lookup 2'!BM$60,'Expenses (Assum. &amp; Calc.)'!$G28&lt;='Shortcut Lookup 2'!BM$60),INDEX('Expenses (Assum. &amp; Calc.)'!$J$23:$J$37,ROWS($C$23:$C28),1)*2,IF(AND('Expenses (Assum. &amp; Calc.)'!$I28="Monthly",'Expenses (Assum. &amp; Calc.)'!$H28&gt;='Shortcut Lookup 2'!BM$60,'Expenses (Assum. &amp; Calc.)'!$G28&lt;='Shortcut Lookup 2'!BM$60),INDEX('Expenses (Assum. &amp; Calc.)'!$J$23:$J$37,ROWS($C$23:$C28),1),IF(AND('Expenses (Assum. &amp; Calc.)'!$I28="Quarterly",IFERROR(MOD(MONTH('Expenses (Assum. &amp; Calc.)'!$G28),3),0)=MOD(MONTH('Shortcut Lookup 2'!BM$60),3),'Expenses (Assum. &amp; Calc.)'!$H28&gt;='Shortcut Lookup 2'!BM$60,'Expenses (Assum. &amp; Calc.)'!$G28&lt;='Shortcut Lookup 2'!BM$60),INDEX('Expenses (Assum. &amp; Calc.)'!$J$23:$J$37,ROWS($C$23:$C28),1),IF(AND('Expenses (Assum. &amp; Calc.)'!$I28="Semi-Annually",IFERROR(MOD(MONTH('Expenses (Assum. &amp; Calc.)'!$G28),6),0)=MOD(MONTH('Shortcut Lookup 2'!BM$60),6),'Expenses (Assum. &amp; Calc.)'!$H28&gt;='Shortcut Lookup 2'!BM$60,'Expenses (Assum. &amp; Calc.)'!$G28&lt;='Shortcut Lookup 2'!BM$60),INDEX('Expenses (Assum. &amp; Calc.)'!$J$23:$J$37,ROWS($C$23:$C28),1),IF(AND('Expenses (Assum. &amp; Calc.)'!$I28="Yearly",IFERROR(MOD(MONTH('Expenses (Assum. &amp; Calc.)'!$G28),12),0)=MOD(MONTH('Shortcut Lookup 2'!BM$60),12),'Expenses (Assum. &amp; Calc.)'!$H28&gt;='Shortcut Lookup 2'!BM$60,'Expenses (Assum. &amp; Calc.)'!$G28&lt;='Shortcut Lookup 2'!BM$60),INDEX('Expenses (Assum. &amp; Calc.)'!$J$23:$J$37,ROWS($C$23:$C28),1),0))))))))</f>
        <v>0</v>
      </c>
      <c r="BW28" s="472">
        <f>HLOOKUP('Shortcut Lookup 2'!BN$59,'Expenses (Assum. &amp; Calc.)'!$P$22:$T$37,ROWS($C$23:$C28)+1,0)*IF(AND('Expenses (Assum. &amp; Calc.)'!$I28="One time",'Expenses (Assum. &amp; Calc.)'!$G28='Shortcut Lookup 2'!BN$60),INDEX('Expenses (Assum. &amp; Calc.)'!$J$23:$J$37,ROWS($C$23:$C28),1),IF(AND('Expenses (Assum. &amp; Calc.)'!$I28="Daily",'Expenses (Assum. &amp; Calc.)'!$H28&gt;='Shortcut Lookup 2'!BN$60,'Expenses (Assum. &amp; Calc.)'!$G28&lt;='Shortcut Lookup 2'!BN$60),INDEX('Expenses (Assum. &amp; Calc.)'!$J$23:$J$37,ROWS($C$23:$C28),1)*BW$22,IF(AND('Expenses (Assum. &amp; Calc.)'!$I28="Weekly",'Expenses (Assum. &amp; Calc.)'!$H28&gt;='Shortcut Lookup 2'!BN$60,'Expenses (Assum. &amp; Calc.)'!$G28&lt;='Shortcut Lookup 2'!BN$60),INDEX('Expenses (Assum. &amp; Calc.)'!$J$23:$J$37,ROWS($C$23:$C28),1)*4,IF(AND('Expenses (Assum. &amp; Calc.)'!$I28="Bi-Weekly",'Expenses (Assum. &amp; Calc.)'!$H28&gt;='Shortcut Lookup 2'!BN$60,'Expenses (Assum. &amp; Calc.)'!$G28&lt;='Shortcut Lookup 2'!BN$60),INDEX('Expenses (Assum. &amp; Calc.)'!$J$23:$J$37,ROWS($C$23:$C28),1)*2,IF(AND('Expenses (Assum. &amp; Calc.)'!$I28="Monthly",'Expenses (Assum. &amp; Calc.)'!$H28&gt;='Shortcut Lookup 2'!BN$60,'Expenses (Assum. &amp; Calc.)'!$G28&lt;='Shortcut Lookup 2'!BN$60),INDEX('Expenses (Assum. &amp; Calc.)'!$J$23:$J$37,ROWS($C$23:$C28),1),IF(AND('Expenses (Assum. &amp; Calc.)'!$I28="Quarterly",IFERROR(MOD(MONTH('Expenses (Assum. &amp; Calc.)'!$G28),3),0)=MOD(MONTH('Shortcut Lookup 2'!BN$60),3),'Expenses (Assum. &amp; Calc.)'!$H28&gt;='Shortcut Lookup 2'!BN$60,'Expenses (Assum. &amp; Calc.)'!$G28&lt;='Shortcut Lookup 2'!BN$60),INDEX('Expenses (Assum. &amp; Calc.)'!$J$23:$J$37,ROWS($C$23:$C28),1),IF(AND('Expenses (Assum. &amp; Calc.)'!$I28="Semi-Annually",IFERROR(MOD(MONTH('Expenses (Assum. &amp; Calc.)'!$G28),6),0)=MOD(MONTH('Shortcut Lookup 2'!BN$60),6),'Expenses (Assum. &amp; Calc.)'!$H28&gt;='Shortcut Lookup 2'!BN$60,'Expenses (Assum. &amp; Calc.)'!$G28&lt;='Shortcut Lookup 2'!BN$60),INDEX('Expenses (Assum. &amp; Calc.)'!$J$23:$J$37,ROWS($C$23:$C28),1),IF(AND('Expenses (Assum. &amp; Calc.)'!$I28="Yearly",IFERROR(MOD(MONTH('Expenses (Assum. &amp; Calc.)'!$G28),12),0)=MOD(MONTH('Shortcut Lookup 2'!BN$60),12),'Expenses (Assum. &amp; Calc.)'!$H28&gt;='Shortcut Lookup 2'!BN$60,'Expenses (Assum. &amp; Calc.)'!$G28&lt;='Shortcut Lookup 2'!BN$60),INDEX('Expenses (Assum. &amp; Calc.)'!$J$23:$J$37,ROWS($C$23:$C28),1),0))))))))</f>
        <v>0</v>
      </c>
      <c r="BX28" s="472">
        <f>HLOOKUP('Shortcut Lookup 2'!BO$59,'Expenses (Assum. &amp; Calc.)'!$P$22:$T$37,ROWS($C$23:$C28)+1,0)*IF(AND('Expenses (Assum. &amp; Calc.)'!$I28="One time",'Expenses (Assum. &amp; Calc.)'!$G28='Shortcut Lookup 2'!BO$60),INDEX('Expenses (Assum. &amp; Calc.)'!$J$23:$J$37,ROWS($C$23:$C28),1),IF(AND('Expenses (Assum. &amp; Calc.)'!$I28="Daily",'Expenses (Assum. &amp; Calc.)'!$H28&gt;='Shortcut Lookup 2'!BO$60,'Expenses (Assum. &amp; Calc.)'!$G28&lt;='Shortcut Lookup 2'!BO$60),INDEX('Expenses (Assum. &amp; Calc.)'!$J$23:$J$37,ROWS($C$23:$C28),1)*BX$22,IF(AND('Expenses (Assum. &amp; Calc.)'!$I28="Weekly",'Expenses (Assum. &amp; Calc.)'!$H28&gt;='Shortcut Lookup 2'!BO$60,'Expenses (Assum. &amp; Calc.)'!$G28&lt;='Shortcut Lookup 2'!BO$60),INDEX('Expenses (Assum. &amp; Calc.)'!$J$23:$J$37,ROWS($C$23:$C28),1)*4,IF(AND('Expenses (Assum. &amp; Calc.)'!$I28="Bi-Weekly",'Expenses (Assum. &amp; Calc.)'!$H28&gt;='Shortcut Lookup 2'!BO$60,'Expenses (Assum. &amp; Calc.)'!$G28&lt;='Shortcut Lookup 2'!BO$60),INDEX('Expenses (Assum. &amp; Calc.)'!$J$23:$J$37,ROWS($C$23:$C28),1)*2,IF(AND('Expenses (Assum. &amp; Calc.)'!$I28="Monthly",'Expenses (Assum. &amp; Calc.)'!$H28&gt;='Shortcut Lookup 2'!BO$60,'Expenses (Assum. &amp; Calc.)'!$G28&lt;='Shortcut Lookup 2'!BO$60),INDEX('Expenses (Assum. &amp; Calc.)'!$J$23:$J$37,ROWS($C$23:$C28),1),IF(AND('Expenses (Assum. &amp; Calc.)'!$I28="Quarterly",IFERROR(MOD(MONTH('Expenses (Assum. &amp; Calc.)'!$G28),3),0)=MOD(MONTH('Shortcut Lookup 2'!BO$60),3),'Expenses (Assum. &amp; Calc.)'!$H28&gt;='Shortcut Lookup 2'!BO$60,'Expenses (Assum. &amp; Calc.)'!$G28&lt;='Shortcut Lookup 2'!BO$60),INDEX('Expenses (Assum. &amp; Calc.)'!$J$23:$J$37,ROWS($C$23:$C28),1),IF(AND('Expenses (Assum. &amp; Calc.)'!$I28="Semi-Annually",IFERROR(MOD(MONTH('Expenses (Assum. &amp; Calc.)'!$G28),6),0)=MOD(MONTH('Shortcut Lookup 2'!BO$60),6),'Expenses (Assum. &amp; Calc.)'!$H28&gt;='Shortcut Lookup 2'!BO$60,'Expenses (Assum. &amp; Calc.)'!$G28&lt;='Shortcut Lookup 2'!BO$60),INDEX('Expenses (Assum. &amp; Calc.)'!$J$23:$J$37,ROWS($C$23:$C28),1),IF(AND('Expenses (Assum. &amp; Calc.)'!$I28="Yearly",IFERROR(MOD(MONTH('Expenses (Assum. &amp; Calc.)'!$G28),12),0)=MOD(MONTH('Shortcut Lookup 2'!BO$60),12),'Expenses (Assum. &amp; Calc.)'!$H28&gt;='Shortcut Lookup 2'!BO$60,'Expenses (Assum. &amp; Calc.)'!$G28&lt;='Shortcut Lookup 2'!BO$60),INDEX('Expenses (Assum. &amp; Calc.)'!$J$23:$J$37,ROWS($C$23:$C28),1),0))))))))</f>
        <v>0</v>
      </c>
      <c r="BY28" s="472">
        <f>HLOOKUP('Shortcut Lookup 2'!BP$59,'Expenses (Assum. &amp; Calc.)'!$P$22:$T$37,ROWS($C$23:$C28)+1,0)*IF(AND('Expenses (Assum. &amp; Calc.)'!$I28="One time",'Expenses (Assum. &amp; Calc.)'!$G28='Shortcut Lookup 2'!BP$60),INDEX('Expenses (Assum. &amp; Calc.)'!$J$23:$J$37,ROWS($C$23:$C28),1),IF(AND('Expenses (Assum. &amp; Calc.)'!$I28="Daily",'Expenses (Assum. &amp; Calc.)'!$H28&gt;='Shortcut Lookup 2'!BP$60,'Expenses (Assum. &amp; Calc.)'!$G28&lt;='Shortcut Lookup 2'!BP$60),INDEX('Expenses (Assum. &amp; Calc.)'!$J$23:$J$37,ROWS($C$23:$C28),1)*BY$22,IF(AND('Expenses (Assum. &amp; Calc.)'!$I28="Weekly",'Expenses (Assum. &amp; Calc.)'!$H28&gt;='Shortcut Lookup 2'!BP$60,'Expenses (Assum. &amp; Calc.)'!$G28&lt;='Shortcut Lookup 2'!BP$60),INDEX('Expenses (Assum. &amp; Calc.)'!$J$23:$J$37,ROWS($C$23:$C28),1)*4,IF(AND('Expenses (Assum. &amp; Calc.)'!$I28="Bi-Weekly",'Expenses (Assum. &amp; Calc.)'!$H28&gt;='Shortcut Lookup 2'!BP$60,'Expenses (Assum. &amp; Calc.)'!$G28&lt;='Shortcut Lookup 2'!BP$60),INDEX('Expenses (Assum. &amp; Calc.)'!$J$23:$J$37,ROWS($C$23:$C28),1)*2,IF(AND('Expenses (Assum. &amp; Calc.)'!$I28="Monthly",'Expenses (Assum. &amp; Calc.)'!$H28&gt;='Shortcut Lookup 2'!BP$60,'Expenses (Assum. &amp; Calc.)'!$G28&lt;='Shortcut Lookup 2'!BP$60),INDEX('Expenses (Assum. &amp; Calc.)'!$J$23:$J$37,ROWS($C$23:$C28),1),IF(AND('Expenses (Assum. &amp; Calc.)'!$I28="Quarterly",IFERROR(MOD(MONTH('Expenses (Assum. &amp; Calc.)'!$G28),3),0)=MOD(MONTH('Shortcut Lookup 2'!BP$60),3),'Expenses (Assum. &amp; Calc.)'!$H28&gt;='Shortcut Lookup 2'!BP$60,'Expenses (Assum. &amp; Calc.)'!$G28&lt;='Shortcut Lookup 2'!BP$60),INDEX('Expenses (Assum. &amp; Calc.)'!$J$23:$J$37,ROWS($C$23:$C28),1),IF(AND('Expenses (Assum. &amp; Calc.)'!$I28="Semi-Annually",IFERROR(MOD(MONTH('Expenses (Assum. &amp; Calc.)'!$G28),6),0)=MOD(MONTH('Shortcut Lookup 2'!BP$60),6),'Expenses (Assum. &amp; Calc.)'!$H28&gt;='Shortcut Lookup 2'!BP$60,'Expenses (Assum. &amp; Calc.)'!$G28&lt;='Shortcut Lookup 2'!BP$60),INDEX('Expenses (Assum. &amp; Calc.)'!$J$23:$J$37,ROWS($C$23:$C28),1),IF(AND('Expenses (Assum. &amp; Calc.)'!$I28="Yearly",IFERROR(MOD(MONTH('Expenses (Assum. &amp; Calc.)'!$G28),12),0)=MOD(MONTH('Shortcut Lookup 2'!BP$60),12),'Expenses (Assum. &amp; Calc.)'!$H28&gt;='Shortcut Lookup 2'!BP$60,'Expenses (Assum. &amp; Calc.)'!$G28&lt;='Shortcut Lookup 2'!BP$60),INDEX('Expenses (Assum. &amp; Calc.)'!$J$23:$J$37,ROWS($C$23:$C28),1),0))))))))</f>
        <v>0</v>
      </c>
      <c r="BZ28" s="472">
        <f>HLOOKUP('Shortcut Lookup 2'!BQ$59,'Expenses (Assum. &amp; Calc.)'!$P$22:$T$37,ROWS($C$23:$C28)+1,0)*IF(AND('Expenses (Assum. &amp; Calc.)'!$I28="One time",'Expenses (Assum. &amp; Calc.)'!$G28='Shortcut Lookup 2'!BQ$60),INDEX('Expenses (Assum. &amp; Calc.)'!$J$23:$J$37,ROWS($C$23:$C28),1),IF(AND('Expenses (Assum. &amp; Calc.)'!$I28="Daily",'Expenses (Assum. &amp; Calc.)'!$H28&gt;='Shortcut Lookup 2'!BQ$60,'Expenses (Assum. &amp; Calc.)'!$G28&lt;='Shortcut Lookup 2'!BQ$60),INDEX('Expenses (Assum. &amp; Calc.)'!$J$23:$J$37,ROWS($C$23:$C28),1)*BZ$22,IF(AND('Expenses (Assum. &amp; Calc.)'!$I28="Weekly",'Expenses (Assum. &amp; Calc.)'!$H28&gt;='Shortcut Lookup 2'!BQ$60,'Expenses (Assum. &amp; Calc.)'!$G28&lt;='Shortcut Lookup 2'!BQ$60),INDEX('Expenses (Assum. &amp; Calc.)'!$J$23:$J$37,ROWS($C$23:$C28),1)*4,IF(AND('Expenses (Assum. &amp; Calc.)'!$I28="Bi-Weekly",'Expenses (Assum. &amp; Calc.)'!$H28&gt;='Shortcut Lookup 2'!BQ$60,'Expenses (Assum. &amp; Calc.)'!$G28&lt;='Shortcut Lookup 2'!BQ$60),INDEX('Expenses (Assum. &amp; Calc.)'!$J$23:$J$37,ROWS($C$23:$C28),1)*2,IF(AND('Expenses (Assum. &amp; Calc.)'!$I28="Monthly",'Expenses (Assum. &amp; Calc.)'!$H28&gt;='Shortcut Lookup 2'!BQ$60,'Expenses (Assum. &amp; Calc.)'!$G28&lt;='Shortcut Lookup 2'!BQ$60),INDEX('Expenses (Assum. &amp; Calc.)'!$J$23:$J$37,ROWS($C$23:$C28),1),IF(AND('Expenses (Assum. &amp; Calc.)'!$I28="Quarterly",IFERROR(MOD(MONTH('Expenses (Assum. &amp; Calc.)'!$G28),3),0)=MOD(MONTH('Shortcut Lookup 2'!BQ$60),3),'Expenses (Assum. &amp; Calc.)'!$H28&gt;='Shortcut Lookup 2'!BQ$60,'Expenses (Assum. &amp; Calc.)'!$G28&lt;='Shortcut Lookup 2'!BQ$60),INDEX('Expenses (Assum. &amp; Calc.)'!$J$23:$J$37,ROWS($C$23:$C28),1),IF(AND('Expenses (Assum. &amp; Calc.)'!$I28="Semi-Annually",IFERROR(MOD(MONTH('Expenses (Assum. &amp; Calc.)'!$G28),6),0)=MOD(MONTH('Shortcut Lookup 2'!BQ$60),6),'Expenses (Assum. &amp; Calc.)'!$H28&gt;='Shortcut Lookup 2'!BQ$60,'Expenses (Assum. &amp; Calc.)'!$G28&lt;='Shortcut Lookup 2'!BQ$60),INDEX('Expenses (Assum. &amp; Calc.)'!$J$23:$J$37,ROWS($C$23:$C28),1),IF(AND('Expenses (Assum. &amp; Calc.)'!$I28="Yearly",IFERROR(MOD(MONTH('Expenses (Assum. &amp; Calc.)'!$G28),12),0)=MOD(MONTH('Shortcut Lookup 2'!BQ$60),12),'Expenses (Assum. &amp; Calc.)'!$H28&gt;='Shortcut Lookup 2'!BQ$60,'Expenses (Assum. &amp; Calc.)'!$G28&lt;='Shortcut Lookup 2'!BQ$60),INDEX('Expenses (Assum. &amp; Calc.)'!$J$23:$J$37,ROWS($C$23:$C28),1),0))))))))</f>
        <v>0</v>
      </c>
      <c r="CA28" s="472">
        <f>HLOOKUP('Shortcut Lookup 2'!BR$59,'Expenses (Assum. &amp; Calc.)'!$P$22:$T$37,ROWS($C$23:$C28)+1,0)*IF(AND('Expenses (Assum. &amp; Calc.)'!$I28="One time",'Expenses (Assum. &amp; Calc.)'!$G28='Shortcut Lookup 2'!BR$60),INDEX('Expenses (Assum. &amp; Calc.)'!$J$23:$J$37,ROWS($C$23:$C28),1),IF(AND('Expenses (Assum. &amp; Calc.)'!$I28="Daily",'Expenses (Assum. &amp; Calc.)'!$H28&gt;='Shortcut Lookup 2'!BR$60,'Expenses (Assum. &amp; Calc.)'!$G28&lt;='Shortcut Lookup 2'!BR$60),INDEX('Expenses (Assum. &amp; Calc.)'!$J$23:$J$37,ROWS($C$23:$C28),1)*CA$22,IF(AND('Expenses (Assum. &amp; Calc.)'!$I28="Weekly",'Expenses (Assum. &amp; Calc.)'!$H28&gt;='Shortcut Lookup 2'!BR$60,'Expenses (Assum. &amp; Calc.)'!$G28&lt;='Shortcut Lookup 2'!BR$60),INDEX('Expenses (Assum. &amp; Calc.)'!$J$23:$J$37,ROWS($C$23:$C28),1)*4,IF(AND('Expenses (Assum. &amp; Calc.)'!$I28="Bi-Weekly",'Expenses (Assum. &amp; Calc.)'!$H28&gt;='Shortcut Lookup 2'!BR$60,'Expenses (Assum. &amp; Calc.)'!$G28&lt;='Shortcut Lookup 2'!BR$60),INDEX('Expenses (Assum. &amp; Calc.)'!$J$23:$J$37,ROWS($C$23:$C28),1)*2,IF(AND('Expenses (Assum. &amp; Calc.)'!$I28="Monthly",'Expenses (Assum. &amp; Calc.)'!$H28&gt;='Shortcut Lookup 2'!BR$60,'Expenses (Assum. &amp; Calc.)'!$G28&lt;='Shortcut Lookup 2'!BR$60),INDEX('Expenses (Assum. &amp; Calc.)'!$J$23:$J$37,ROWS($C$23:$C28),1),IF(AND('Expenses (Assum. &amp; Calc.)'!$I28="Quarterly",IFERROR(MOD(MONTH('Expenses (Assum. &amp; Calc.)'!$G28),3),0)=MOD(MONTH('Shortcut Lookup 2'!BR$60),3),'Expenses (Assum. &amp; Calc.)'!$H28&gt;='Shortcut Lookup 2'!BR$60,'Expenses (Assum. &amp; Calc.)'!$G28&lt;='Shortcut Lookup 2'!BR$60),INDEX('Expenses (Assum. &amp; Calc.)'!$J$23:$J$37,ROWS($C$23:$C28),1),IF(AND('Expenses (Assum. &amp; Calc.)'!$I28="Semi-Annually",IFERROR(MOD(MONTH('Expenses (Assum. &amp; Calc.)'!$G28),6),0)=MOD(MONTH('Shortcut Lookup 2'!BR$60),6),'Expenses (Assum. &amp; Calc.)'!$H28&gt;='Shortcut Lookup 2'!BR$60,'Expenses (Assum. &amp; Calc.)'!$G28&lt;='Shortcut Lookup 2'!BR$60),INDEX('Expenses (Assum. &amp; Calc.)'!$J$23:$J$37,ROWS($C$23:$C28),1),IF(AND('Expenses (Assum. &amp; Calc.)'!$I28="Yearly",IFERROR(MOD(MONTH('Expenses (Assum. &amp; Calc.)'!$G28),12),0)=MOD(MONTH('Shortcut Lookup 2'!BR$60),12),'Expenses (Assum. &amp; Calc.)'!$H28&gt;='Shortcut Lookup 2'!BR$60,'Expenses (Assum. &amp; Calc.)'!$G28&lt;='Shortcut Lookup 2'!BR$60),INDEX('Expenses (Assum. &amp; Calc.)'!$J$23:$J$37,ROWS($C$23:$C28),1),0))))))))</f>
        <v>0</v>
      </c>
      <c r="CB28" s="472">
        <f>HLOOKUP('Shortcut Lookup 2'!BS$59,'Expenses (Assum. &amp; Calc.)'!$P$22:$T$37,ROWS($C$23:$C28)+1,0)*IF(AND('Expenses (Assum. &amp; Calc.)'!$I28="One time",'Expenses (Assum. &amp; Calc.)'!$G28='Shortcut Lookup 2'!BS$60),INDEX('Expenses (Assum. &amp; Calc.)'!$J$23:$J$37,ROWS($C$23:$C28),1),IF(AND('Expenses (Assum. &amp; Calc.)'!$I28="Daily",'Expenses (Assum. &amp; Calc.)'!$H28&gt;='Shortcut Lookup 2'!BS$60,'Expenses (Assum. &amp; Calc.)'!$G28&lt;='Shortcut Lookup 2'!BS$60),INDEX('Expenses (Assum. &amp; Calc.)'!$J$23:$J$37,ROWS($C$23:$C28),1)*CB$22,IF(AND('Expenses (Assum. &amp; Calc.)'!$I28="Weekly",'Expenses (Assum. &amp; Calc.)'!$H28&gt;='Shortcut Lookup 2'!BS$60,'Expenses (Assum. &amp; Calc.)'!$G28&lt;='Shortcut Lookup 2'!BS$60),INDEX('Expenses (Assum. &amp; Calc.)'!$J$23:$J$37,ROWS($C$23:$C28),1)*4,IF(AND('Expenses (Assum. &amp; Calc.)'!$I28="Bi-Weekly",'Expenses (Assum. &amp; Calc.)'!$H28&gt;='Shortcut Lookup 2'!BS$60,'Expenses (Assum. &amp; Calc.)'!$G28&lt;='Shortcut Lookup 2'!BS$60),INDEX('Expenses (Assum. &amp; Calc.)'!$J$23:$J$37,ROWS($C$23:$C28),1)*2,IF(AND('Expenses (Assum. &amp; Calc.)'!$I28="Monthly",'Expenses (Assum. &amp; Calc.)'!$H28&gt;='Shortcut Lookup 2'!BS$60,'Expenses (Assum. &amp; Calc.)'!$G28&lt;='Shortcut Lookup 2'!BS$60),INDEX('Expenses (Assum. &amp; Calc.)'!$J$23:$J$37,ROWS($C$23:$C28),1),IF(AND('Expenses (Assum. &amp; Calc.)'!$I28="Quarterly",IFERROR(MOD(MONTH('Expenses (Assum. &amp; Calc.)'!$G28),3),0)=MOD(MONTH('Shortcut Lookup 2'!BS$60),3),'Expenses (Assum. &amp; Calc.)'!$H28&gt;='Shortcut Lookup 2'!BS$60,'Expenses (Assum. &amp; Calc.)'!$G28&lt;='Shortcut Lookup 2'!BS$60),INDEX('Expenses (Assum. &amp; Calc.)'!$J$23:$J$37,ROWS($C$23:$C28),1),IF(AND('Expenses (Assum. &amp; Calc.)'!$I28="Semi-Annually",IFERROR(MOD(MONTH('Expenses (Assum. &amp; Calc.)'!$G28),6),0)=MOD(MONTH('Shortcut Lookup 2'!BS$60),6),'Expenses (Assum. &amp; Calc.)'!$H28&gt;='Shortcut Lookup 2'!BS$60,'Expenses (Assum. &amp; Calc.)'!$G28&lt;='Shortcut Lookup 2'!BS$60),INDEX('Expenses (Assum. &amp; Calc.)'!$J$23:$J$37,ROWS($C$23:$C28),1),IF(AND('Expenses (Assum. &amp; Calc.)'!$I28="Yearly",IFERROR(MOD(MONTH('Expenses (Assum. &amp; Calc.)'!$G28),12),0)=MOD(MONTH('Shortcut Lookup 2'!BS$60),12),'Expenses (Assum. &amp; Calc.)'!$H28&gt;='Shortcut Lookup 2'!BS$60,'Expenses (Assum. &amp; Calc.)'!$G28&lt;='Shortcut Lookup 2'!BS$60),INDEX('Expenses (Assum. &amp; Calc.)'!$J$23:$J$37,ROWS($C$23:$C28),1),0))))))))</f>
        <v>0</v>
      </c>
    </row>
    <row r="29" spans="1:80" ht="14.4" thickBot="1" x14ac:dyDescent="0.35">
      <c r="C29" s="898" t="s">
        <v>183</v>
      </c>
      <c r="D29" s="898"/>
      <c r="E29" s="898"/>
      <c r="F29" s="898"/>
      <c r="G29" s="434">
        <f>'Shortcut Lookup 2'!L$84</f>
        <v>45688</v>
      </c>
      <c r="H29" s="434">
        <f>'Shortcut Lookup 2'!BS$84</f>
        <v>47483</v>
      </c>
      <c r="I29" s="462" t="s">
        <v>166</v>
      </c>
      <c r="J29" s="463"/>
      <c r="K29" s="473"/>
      <c r="L29" s="465">
        <v>0.01</v>
      </c>
      <c r="M29" s="466">
        <v>0.01</v>
      </c>
      <c r="N29" s="466">
        <v>0.01</v>
      </c>
      <c r="O29" s="467">
        <v>0.01</v>
      </c>
      <c r="P29" s="474">
        <v>1</v>
      </c>
      <c r="Q29" s="469">
        <f>1+'Expenses (Assum. &amp; Calc.)'!L29</f>
        <v>1.01</v>
      </c>
      <c r="R29" s="470">
        <f>Q29*(1+'Expenses (Assum. &amp; Calc.)'!M29)</f>
        <v>1.0201</v>
      </c>
      <c r="S29" s="470">
        <f>R29*(1+'Expenses (Assum. &amp; Calc.)'!N29)</f>
        <v>1.0303009999999999</v>
      </c>
      <c r="T29" s="471">
        <f>S29*(1+'Expenses (Assum. &amp; Calc.)'!O29)</f>
        <v>1.04060401</v>
      </c>
      <c r="U29" s="472">
        <f>HLOOKUP('Shortcut Lookup 2'!L$59,'Expenses (Assum. &amp; Calc.)'!$P$22:$T$37,ROWS($C$23:$C29)+1,0)*IF(AND('Expenses (Assum. &amp; Calc.)'!$I29="One time",'Expenses (Assum. &amp; Calc.)'!$G29='Shortcut Lookup 2'!L$60),INDEX('Expenses (Assum. &amp; Calc.)'!$J$23:$J$37,ROWS($C$23:$C29),1),IF(AND('Expenses (Assum. &amp; Calc.)'!$I29="Daily",'Expenses (Assum. &amp; Calc.)'!$H29&gt;='Shortcut Lookup 2'!L$60,'Expenses (Assum. &amp; Calc.)'!$G29&lt;='Shortcut Lookup 2'!L$60),INDEX('Expenses (Assum. &amp; Calc.)'!$J$23:$J$37,ROWS($C$23:$C29),1)*U$22,IF(AND('Expenses (Assum. &amp; Calc.)'!$I29="Weekly",'Expenses (Assum. &amp; Calc.)'!$H29&gt;='Shortcut Lookup 2'!L$60,'Expenses (Assum. &amp; Calc.)'!$G29&lt;='Shortcut Lookup 2'!L$60),INDEX('Expenses (Assum. &amp; Calc.)'!$J$23:$J$37,ROWS($C$23:$C29),1)*4,IF(AND('Expenses (Assum. &amp; Calc.)'!$I29="Bi-Weekly",'Expenses (Assum. &amp; Calc.)'!$H29&gt;='Shortcut Lookup 2'!L$60,'Expenses (Assum. &amp; Calc.)'!$G29&lt;='Shortcut Lookup 2'!L$60),INDEX('Expenses (Assum. &amp; Calc.)'!$J$23:$J$37,ROWS($C$23:$C29),1)*2,IF(AND('Expenses (Assum. &amp; Calc.)'!$I29="Monthly",'Expenses (Assum. &amp; Calc.)'!$H29&gt;='Shortcut Lookup 2'!L$60,'Expenses (Assum. &amp; Calc.)'!$G29&lt;='Shortcut Lookup 2'!L$60),INDEX('Expenses (Assum. &amp; Calc.)'!$J$23:$J$37,ROWS($C$23:$C29),1),IF(AND('Expenses (Assum. &amp; Calc.)'!$I29="Quarterly",IFERROR(MOD(MONTH('Expenses (Assum. &amp; Calc.)'!$G29),3),0)=MOD(MONTH('Shortcut Lookup 2'!L$60),3),'Expenses (Assum. &amp; Calc.)'!$H29&gt;='Shortcut Lookup 2'!L$60,'Expenses (Assum. &amp; Calc.)'!$G29&lt;='Shortcut Lookup 2'!L$60),INDEX('Expenses (Assum. &amp; Calc.)'!$J$23:$J$37,ROWS($C$23:$C29),1),IF(AND('Expenses (Assum. &amp; Calc.)'!$I29="Semi-Annually",IFERROR(MOD(MONTH('Expenses (Assum. &amp; Calc.)'!$G29),6),0)=MOD(MONTH('Shortcut Lookup 2'!L$60),6),'Expenses (Assum. &amp; Calc.)'!$H29&gt;='Shortcut Lookup 2'!L$60,'Expenses (Assum. &amp; Calc.)'!$G29&lt;='Shortcut Lookup 2'!L$60),INDEX('Expenses (Assum. &amp; Calc.)'!$J$23:$J$37,ROWS($C$23:$C29),1),IF(AND('Expenses (Assum. &amp; Calc.)'!$I29="Yearly",IFERROR(MOD(MONTH('Expenses (Assum. &amp; Calc.)'!$G29),12),0)=MOD(MONTH('Shortcut Lookup 2'!L$60),12),'Expenses (Assum. &amp; Calc.)'!$H29&gt;='Shortcut Lookup 2'!L$60,'Expenses (Assum. &amp; Calc.)'!$G29&lt;='Shortcut Lookup 2'!L$60),INDEX('Expenses (Assum. &amp; Calc.)'!$J$23:$J$37,ROWS($C$23:$C29),1),0))))))))</f>
        <v>0</v>
      </c>
      <c r="V29" s="472">
        <f>HLOOKUP('Shortcut Lookup 2'!M$59,'Expenses (Assum. &amp; Calc.)'!$P$22:$T$37,ROWS($C$23:$C29)+1,0)*IF(AND('Expenses (Assum. &amp; Calc.)'!$I29="One time",'Expenses (Assum. &amp; Calc.)'!$G29='Shortcut Lookup 2'!M$60),INDEX('Expenses (Assum. &amp; Calc.)'!$J$23:$J$37,ROWS($C$23:$C29),1),IF(AND('Expenses (Assum. &amp; Calc.)'!$I29="Daily",'Expenses (Assum. &amp; Calc.)'!$H29&gt;='Shortcut Lookup 2'!M$60,'Expenses (Assum. &amp; Calc.)'!$G29&lt;='Shortcut Lookup 2'!M$60),INDEX('Expenses (Assum. &amp; Calc.)'!$J$23:$J$37,ROWS($C$23:$C29),1)*V$22,IF(AND('Expenses (Assum. &amp; Calc.)'!$I29="Weekly",'Expenses (Assum. &amp; Calc.)'!$H29&gt;='Shortcut Lookup 2'!M$60,'Expenses (Assum. &amp; Calc.)'!$G29&lt;='Shortcut Lookup 2'!M$60),INDEX('Expenses (Assum. &amp; Calc.)'!$J$23:$J$37,ROWS($C$23:$C29),1)*4,IF(AND('Expenses (Assum. &amp; Calc.)'!$I29="Bi-Weekly",'Expenses (Assum. &amp; Calc.)'!$H29&gt;='Shortcut Lookup 2'!M$60,'Expenses (Assum. &amp; Calc.)'!$G29&lt;='Shortcut Lookup 2'!M$60),INDEX('Expenses (Assum. &amp; Calc.)'!$J$23:$J$37,ROWS($C$23:$C29),1)*2,IF(AND('Expenses (Assum. &amp; Calc.)'!$I29="Monthly",'Expenses (Assum. &amp; Calc.)'!$H29&gt;='Shortcut Lookup 2'!M$60,'Expenses (Assum. &amp; Calc.)'!$G29&lt;='Shortcut Lookup 2'!M$60),INDEX('Expenses (Assum. &amp; Calc.)'!$J$23:$J$37,ROWS($C$23:$C29),1),IF(AND('Expenses (Assum. &amp; Calc.)'!$I29="Quarterly",IFERROR(MOD(MONTH('Expenses (Assum. &amp; Calc.)'!$G29),3),0)=MOD(MONTH('Shortcut Lookup 2'!M$60),3),'Expenses (Assum. &amp; Calc.)'!$H29&gt;='Shortcut Lookup 2'!M$60,'Expenses (Assum. &amp; Calc.)'!$G29&lt;='Shortcut Lookup 2'!M$60),INDEX('Expenses (Assum. &amp; Calc.)'!$J$23:$J$37,ROWS($C$23:$C29),1),IF(AND('Expenses (Assum. &amp; Calc.)'!$I29="Semi-Annually",IFERROR(MOD(MONTH('Expenses (Assum. &amp; Calc.)'!$G29),6),0)=MOD(MONTH('Shortcut Lookup 2'!M$60),6),'Expenses (Assum. &amp; Calc.)'!$H29&gt;='Shortcut Lookup 2'!M$60,'Expenses (Assum. &amp; Calc.)'!$G29&lt;='Shortcut Lookup 2'!M$60),INDEX('Expenses (Assum. &amp; Calc.)'!$J$23:$J$37,ROWS($C$23:$C29),1),IF(AND('Expenses (Assum. &amp; Calc.)'!$I29="Yearly",IFERROR(MOD(MONTH('Expenses (Assum. &amp; Calc.)'!$G29),12),0)=MOD(MONTH('Shortcut Lookup 2'!M$60),12),'Expenses (Assum. &amp; Calc.)'!$H29&gt;='Shortcut Lookup 2'!M$60,'Expenses (Assum. &amp; Calc.)'!$G29&lt;='Shortcut Lookup 2'!M$60),INDEX('Expenses (Assum. &amp; Calc.)'!$J$23:$J$37,ROWS($C$23:$C29),1),0))))))))</f>
        <v>0</v>
      </c>
      <c r="W29" s="472">
        <f>HLOOKUP('Shortcut Lookup 2'!N$59,'Expenses (Assum. &amp; Calc.)'!$P$22:$T$37,ROWS($C$23:$C29)+1,0)*IF(AND('Expenses (Assum. &amp; Calc.)'!$I29="One time",'Expenses (Assum. &amp; Calc.)'!$G29='Shortcut Lookup 2'!N$60),INDEX('Expenses (Assum. &amp; Calc.)'!$J$23:$J$37,ROWS($C$23:$C29),1),IF(AND('Expenses (Assum. &amp; Calc.)'!$I29="Daily",'Expenses (Assum. &amp; Calc.)'!$H29&gt;='Shortcut Lookup 2'!N$60,'Expenses (Assum. &amp; Calc.)'!$G29&lt;='Shortcut Lookup 2'!N$60),INDEX('Expenses (Assum. &amp; Calc.)'!$J$23:$J$37,ROWS($C$23:$C29),1)*W$22,IF(AND('Expenses (Assum. &amp; Calc.)'!$I29="Weekly",'Expenses (Assum. &amp; Calc.)'!$H29&gt;='Shortcut Lookup 2'!N$60,'Expenses (Assum. &amp; Calc.)'!$G29&lt;='Shortcut Lookup 2'!N$60),INDEX('Expenses (Assum. &amp; Calc.)'!$J$23:$J$37,ROWS($C$23:$C29),1)*4,IF(AND('Expenses (Assum. &amp; Calc.)'!$I29="Bi-Weekly",'Expenses (Assum. &amp; Calc.)'!$H29&gt;='Shortcut Lookup 2'!N$60,'Expenses (Assum. &amp; Calc.)'!$G29&lt;='Shortcut Lookup 2'!N$60),INDEX('Expenses (Assum. &amp; Calc.)'!$J$23:$J$37,ROWS($C$23:$C29),1)*2,IF(AND('Expenses (Assum. &amp; Calc.)'!$I29="Monthly",'Expenses (Assum. &amp; Calc.)'!$H29&gt;='Shortcut Lookup 2'!N$60,'Expenses (Assum. &amp; Calc.)'!$G29&lt;='Shortcut Lookup 2'!N$60),INDEX('Expenses (Assum. &amp; Calc.)'!$J$23:$J$37,ROWS($C$23:$C29),1),IF(AND('Expenses (Assum. &amp; Calc.)'!$I29="Quarterly",IFERROR(MOD(MONTH('Expenses (Assum. &amp; Calc.)'!$G29),3),0)=MOD(MONTH('Shortcut Lookup 2'!N$60),3),'Expenses (Assum. &amp; Calc.)'!$H29&gt;='Shortcut Lookup 2'!N$60,'Expenses (Assum. &amp; Calc.)'!$G29&lt;='Shortcut Lookup 2'!N$60),INDEX('Expenses (Assum. &amp; Calc.)'!$J$23:$J$37,ROWS($C$23:$C29),1),IF(AND('Expenses (Assum. &amp; Calc.)'!$I29="Semi-Annually",IFERROR(MOD(MONTH('Expenses (Assum. &amp; Calc.)'!$G29),6),0)=MOD(MONTH('Shortcut Lookup 2'!N$60),6),'Expenses (Assum. &amp; Calc.)'!$H29&gt;='Shortcut Lookup 2'!N$60,'Expenses (Assum. &amp; Calc.)'!$G29&lt;='Shortcut Lookup 2'!N$60),INDEX('Expenses (Assum. &amp; Calc.)'!$J$23:$J$37,ROWS($C$23:$C29),1),IF(AND('Expenses (Assum. &amp; Calc.)'!$I29="Yearly",IFERROR(MOD(MONTH('Expenses (Assum. &amp; Calc.)'!$G29),12),0)=MOD(MONTH('Shortcut Lookup 2'!N$60),12),'Expenses (Assum. &amp; Calc.)'!$H29&gt;='Shortcut Lookup 2'!N$60,'Expenses (Assum. &amp; Calc.)'!$G29&lt;='Shortcut Lookup 2'!N$60),INDEX('Expenses (Assum. &amp; Calc.)'!$J$23:$J$37,ROWS($C$23:$C29),1),0))))))))</f>
        <v>0</v>
      </c>
      <c r="X29" s="472">
        <f>HLOOKUP('Shortcut Lookup 2'!O$59,'Expenses (Assum. &amp; Calc.)'!$P$22:$T$37,ROWS($C$23:$C29)+1,0)*IF(AND('Expenses (Assum. &amp; Calc.)'!$I29="One time",'Expenses (Assum. &amp; Calc.)'!$G29='Shortcut Lookup 2'!O$60),INDEX('Expenses (Assum. &amp; Calc.)'!$J$23:$J$37,ROWS($C$23:$C29),1),IF(AND('Expenses (Assum. &amp; Calc.)'!$I29="Daily",'Expenses (Assum. &amp; Calc.)'!$H29&gt;='Shortcut Lookup 2'!O$60,'Expenses (Assum. &amp; Calc.)'!$G29&lt;='Shortcut Lookup 2'!O$60),INDEX('Expenses (Assum. &amp; Calc.)'!$J$23:$J$37,ROWS($C$23:$C29),1)*X$22,IF(AND('Expenses (Assum. &amp; Calc.)'!$I29="Weekly",'Expenses (Assum. &amp; Calc.)'!$H29&gt;='Shortcut Lookup 2'!O$60,'Expenses (Assum. &amp; Calc.)'!$G29&lt;='Shortcut Lookup 2'!O$60),INDEX('Expenses (Assum. &amp; Calc.)'!$J$23:$J$37,ROWS($C$23:$C29),1)*4,IF(AND('Expenses (Assum. &amp; Calc.)'!$I29="Bi-Weekly",'Expenses (Assum. &amp; Calc.)'!$H29&gt;='Shortcut Lookup 2'!O$60,'Expenses (Assum. &amp; Calc.)'!$G29&lt;='Shortcut Lookup 2'!O$60),INDEX('Expenses (Assum. &amp; Calc.)'!$J$23:$J$37,ROWS($C$23:$C29),1)*2,IF(AND('Expenses (Assum. &amp; Calc.)'!$I29="Monthly",'Expenses (Assum. &amp; Calc.)'!$H29&gt;='Shortcut Lookup 2'!O$60,'Expenses (Assum. &amp; Calc.)'!$G29&lt;='Shortcut Lookup 2'!O$60),INDEX('Expenses (Assum. &amp; Calc.)'!$J$23:$J$37,ROWS($C$23:$C29),1),IF(AND('Expenses (Assum. &amp; Calc.)'!$I29="Quarterly",IFERROR(MOD(MONTH('Expenses (Assum. &amp; Calc.)'!$G29),3),0)=MOD(MONTH('Shortcut Lookup 2'!O$60),3),'Expenses (Assum. &amp; Calc.)'!$H29&gt;='Shortcut Lookup 2'!O$60,'Expenses (Assum. &amp; Calc.)'!$G29&lt;='Shortcut Lookup 2'!O$60),INDEX('Expenses (Assum. &amp; Calc.)'!$J$23:$J$37,ROWS($C$23:$C29),1),IF(AND('Expenses (Assum. &amp; Calc.)'!$I29="Semi-Annually",IFERROR(MOD(MONTH('Expenses (Assum. &amp; Calc.)'!$G29),6),0)=MOD(MONTH('Shortcut Lookup 2'!O$60),6),'Expenses (Assum. &amp; Calc.)'!$H29&gt;='Shortcut Lookup 2'!O$60,'Expenses (Assum. &amp; Calc.)'!$G29&lt;='Shortcut Lookup 2'!O$60),INDEX('Expenses (Assum. &amp; Calc.)'!$J$23:$J$37,ROWS($C$23:$C29),1),IF(AND('Expenses (Assum. &amp; Calc.)'!$I29="Yearly",IFERROR(MOD(MONTH('Expenses (Assum. &amp; Calc.)'!$G29),12),0)=MOD(MONTH('Shortcut Lookup 2'!O$60),12),'Expenses (Assum. &amp; Calc.)'!$H29&gt;='Shortcut Lookup 2'!O$60,'Expenses (Assum. &amp; Calc.)'!$G29&lt;='Shortcut Lookup 2'!O$60),INDEX('Expenses (Assum. &amp; Calc.)'!$J$23:$J$37,ROWS($C$23:$C29),1),0))))))))</f>
        <v>0</v>
      </c>
      <c r="Y29" s="472">
        <f>HLOOKUP('Shortcut Lookup 2'!P$59,'Expenses (Assum. &amp; Calc.)'!$P$22:$T$37,ROWS($C$23:$C29)+1,0)*IF(AND('Expenses (Assum. &amp; Calc.)'!$I29="One time",'Expenses (Assum. &amp; Calc.)'!$G29='Shortcut Lookup 2'!P$60),INDEX('Expenses (Assum. &amp; Calc.)'!$J$23:$J$37,ROWS($C$23:$C29),1),IF(AND('Expenses (Assum. &amp; Calc.)'!$I29="Daily",'Expenses (Assum. &amp; Calc.)'!$H29&gt;='Shortcut Lookup 2'!P$60,'Expenses (Assum. &amp; Calc.)'!$G29&lt;='Shortcut Lookup 2'!P$60),INDEX('Expenses (Assum. &amp; Calc.)'!$J$23:$J$37,ROWS($C$23:$C29),1)*Y$22,IF(AND('Expenses (Assum. &amp; Calc.)'!$I29="Weekly",'Expenses (Assum. &amp; Calc.)'!$H29&gt;='Shortcut Lookup 2'!P$60,'Expenses (Assum. &amp; Calc.)'!$G29&lt;='Shortcut Lookup 2'!P$60),INDEX('Expenses (Assum. &amp; Calc.)'!$J$23:$J$37,ROWS($C$23:$C29),1)*4,IF(AND('Expenses (Assum. &amp; Calc.)'!$I29="Bi-Weekly",'Expenses (Assum. &amp; Calc.)'!$H29&gt;='Shortcut Lookup 2'!P$60,'Expenses (Assum. &amp; Calc.)'!$G29&lt;='Shortcut Lookup 2'!P$60),INDEX('Expenses (Assum. &amp; Calc.)'!$J$23:$J$37,ROWS($C$23:$C29),1)*2,IF(AND('Expenses (Assum. &amp; Calc.)'!$I29="Monthly",'Expenses (Assum. &amp; Calc.)'!$H29&gt;='Shortcut Lookup 2'!P$60,'Expenses (Assum. &amp; Calc.)'!$G29&lt;='Shortcut Lookup 2'!P$60),INDEX('Expenses (Assum. &amp; Calc.)'!$J$23:$J$37,ROWS($C$23:$C29),1),IF(AND('Expenses (Assum. &amp; Calc.)'!$I29="Quarterly",IFERROR(MOD(MONTH('Expenses (Assum. &amp; Calc.)'!$G29),3),0)=MOD(MONTH('Shortcut Lookup 2'!P$60),3),'Expenses (Assum. &amp; Calc.)'!$H29&gt;='Shortcut Lookup 2'!P$60,'Expenses (Assum. &amp; Calc.)'!$G29&lt;='Shortcut Lookup 2'!P$60),INDEX('Expenses (Assum. &amp; Calc.)'!$J$23:$J$37,ROWS($C$23:$C29),1),IF(AND('Expenses (Assum. &amp; Calc.)'!$I29="Semi-Annually",IFERROR(MOD(MONTH('Expenses (Assum. &amp; Calc.)'!$G29),6),0)=MOD(MONTH('Shortcut Lookup 2'!P$60),6),'Expenses (Assum. &amp; Calc.)'!$H29&gt;='Shortcut Lookup 2'!P$60,'Expenses (Assum. &amp; Calc.)'!$G29&lt;='Shortcut Lookup 2'!P$60),INDEX('Expenses (Assum. &amp; Calc.)'!$J$23:$J$37,ROWS($C$23:$C29),1),IF(AND('Expenses (Assum. &amp; Calc.)'!$I29="Yearly",IFERROR(MOD(MONTH('Expenses (Assum. &amp; Calc.)'!$G29),12),0)=MOD(MONTH('Shortcut Lookup 2'!P$60),12),'Expenses (Assum. &amp; Calc.)'!$H29&gt;='Shortcut Lookup 2'!P$60,'Expenses (Assum. &amp; Calc.)'!$G29&lt;='Shortcut Lookup 2'!P$60),INDEX('Expenses (Assum. &amp; Calc.)'!$J$23:$J$37,ROWS($C$23:$C29),1),0))))))))</f>
        <v>0</v>
      </c>
      <c r="Z29" s="472">
        <f>HLOOKUP('Shortcut Lookup 2'!Q$59,'Expenses (Assum. &amp; Calc.)'!$P$22:$T$37,ROWS($C$23:$C29)+1,0)*IF(AND('Expenses (Assum. &amp; Calc.)'!$I29="One time",'Expenses (Assum. &amp; Calc.)'!$G29='Shortcut Lookup 2'!Q$60),INDEX('Expenses (Assum. &amp; Calc.)'!$J$23:$J$37,ROWS($C$23:$C29),1),IF(AND('Expenses (Assum. &amp; Calc.)'!$I29="Daily",'Expenses (Assum. &amp; Calc.)'!$H29&gt;='Shortcut Lookup 2'!Q$60,'Expenses (Assum. &amp; Calc.)'!$G29&lt;='Shortcut Lookup 2'!Q$60),INDEX('Expenses (Assum. &amp; Calc.)'!$J$23:$J$37,ROWS($C$23:$C29),1)*Z$22,IF(AND('Expenses (Assum. &amp; Calc.)'!$I29="Weekly",'Expenses (Assum. &amp; Calc.)'!$H29&gt;='Shortcut Lookup 2'!Q$60,'Expenses (Assum. &amp; Calc.)'!$G29&lt;='Shortcut Lookup 2'!Q$60),INDEX('Expenses (Assum. &amp; Calc.)'!$J$23:$J$37,ROWS($C$23:$C29),1)*4,IF(AND('Expenses (Assum. &amp; Calc.)'!$I29="Bi-Weekly",'Expenses (Assum. &amp; Calc.)'!$H29&gt;='Shortcut Lookup 2'!Q$60,'Expenses (Assum. &amp; Calc.)'!$G29&lt;='Shortcut Lookup 2'!Q$60),INDEX('Expenses (Assum. &amp; Calc.)'!$J$23:$J$37,ROWS($C$23:$C29),1)*2,IF(AND('Expenses (Assum. &amp; Calc.)'!$I29="Monthly",'Expenses (Assum. &amp; Calc.)'!$H29&gt;='Shortcut Lookup 2'!Q$60,'Expenses (Assum. &amp; Calc.)'!$G29&lt;='Shortcut Lookup 2'!Q$60),INDEX('Expenses (Assum. &amp; Calc.)'!$J$23:$J$37,ROWS($C$23:$C29),1),IF(AND('Expenses (Assum. &amp; Calc.)'!$I29="Quarterly",IFERROR(MOD(MONTH('Expenses (Assum. &amp; Calc.)'!$G29),3),0)=MOD(MONTH('Shortcut Lookup 2'!Q$60),3),'Expenses (Assum. &amp; Calc.)'!$H29&gt;='Shortcut Lookup 2'!Q$60,'Expenses (Assum. &amp; Calc.)'!$G29&lt;='Shortcut Lookup 2'!Q$60),INDEX('Expenses (Assum. &amp; Calc.)'!$J$23:$J$37,ROWS($C$23:$C29),1),IF(AND('Expenses (Assum. &amp; Calc.)'!$I29="Semi-Annually",IFERROR(MOD(MONTH('Expenses (Assum. &amp; Calc.)'!$G29),6),0)=MOD(MONTH('Shortcut Lookup 2'!Q$60),6),'Expenses (Assum. &amp; Calc.)'!$H29&gt;='Shortcut Lookup 2'!Q$60,'Expenses (Assum. &amp; Calc.)'!$G29&lt;='Shortcut Lookup 2'!Q$60),INDEX('Expenses (Assum. &amp; Calc.)'!$J$23:$J$37,ROWS($C$23:$C29),1),IF(AND('Expenses (Assum. &amp; Calc.)'!$I29="Yearly",IFERROR(MOD(MONTH('Expenses (Assum. &amp; Calc.)'!$G29),12),0)=MOD(MONTH('Shortcut Lookup 2'!Q$60),12),'Expenses (Assum. &amp; Calc.)'!$H29&gt;='Shortcut Lookup 2'!Q$60,'Expenses (Assum. &amp; Calc.)'!$G29&lt;='Shortcut Lookup 2'!Q$60),INDEX('Expenses (Assum. &amp; Calc.)'!$J$23:$J$37,ROWS($C$23:$C29),1),0))))))))</f>
        <v>0</v>
      </c>
      <c r="AA29" s="472">
        <f>HLOOKUP('Shortcut Lookup 2'!R$59,'Expenses (Assum. &amp; Calc.)'!$P$22:$T$37,ROWS($C$23:$C29)+1,0)*IF(AND('Expenses (Assum. &amp; Calc.)'!$I29="One time",'Expenses (Assum. &amp; Calc.)'!$G29='Shortcut Lookup 2'!R$60),INDEX('Expenses (Assum. &amp; Calc.)'!$J$23:$J$37,ROWS($C$23:$C29),1),IF(AND('Expenses (Assum. &amp; Calc.)'!$I29="Daily",'Expenses (Assum. &amp; Calc.)'!$H29&gt;='Shortcut Lookup 2'!R$60,'Expenses (Assum. &amp; Calc.)'!$G29&lt;='Shortcut Lookup 2'!R$60),INDEX('Expenses (Assum. &amp; Calc.)'!$J$23:$J$37,ROWS($C$23:$C29),1)*AA$22,IF(AND('Expenses (Assum. &amp; Calc.)'!$I29="Weekly",'Expenses (Assum. &amp; Calc.)'!$H29&gt;='Shortcut Lookup 2'!R$60,'Expenses (Assum. &amp; Calc.)'!$G29&lt;='Shortcut Lookup 2'!R$60),INDEX('Expenses (Assum. &amp; Calc.)'!$J$23:$J$37,ROWS($C$23:$C29),1)*4,IF(AND('Expenses (Assum. &amp; Calc.)'!$I29="Bi-Weekly",'Expenses (Assum. &amp; Calc.)'!$H29&gt;='Shortcut Lookup 2'!R$60,'Expenses (Assum. &amp; Calc.)'!$G29&lt;='Shortcut Lookup 2'!R$60),INDEX('Expenses (Assum. &amp; Calc.)'!$J$23:$J$37,ROWS($C$23:$C29),1)*2,IF(AND('Expenses (Assum. &amp; Calc.)'!$I29="Monthly",'Expenses (Assum. &amp; Calc.)'!$H29&gt;='Shortcut Lookup 2'!R$60,'Expenses (Assum. &amp; Calc.)'!$G29&lt;='Shortcut Lookup 2'!R$60),INDEX('Expenses (Assum. &amp; Calc.)'!$J$23:$J$37,ROWS($C$23:$C29),1),IF(AND('Expenses (Assum. &amp; Calc.)'!$I29="Quarterly",IFERROR(MOD(MONTH('Expenses (Assum. &amp; Calc.)'!$G29),3),0)=MOD(MONTH('Shortcut Lookup 2'!R$60),3),'Expenses (Assum. &amp; Calc.)'!$H29&gt;='Shortcut Lookup 2'!R$60,'Expenses (Assum. &amp; Calc.)'!$G29&lt;='Shortcut Lookup 2'!R$60),INDEX('Expenses (Assum. &amp; Calc.)'!$J$23:$J$37,ROWS($C$23:$C29),1),IF(AND('Expenses (Assum. &amp; Calc.)'!$I29="Semi-Annually",IFERROR(MOD(MONTH('Expenses (Assum. &amp; Calc.)'!$G29),6),0)=MOD(MONTH('Shortcut Lookup 2'!R$60),6),'Expenses (Assum. &amp; Calc.)'!$H29&gt;='Shortcut Lookup 2'!R$60,'Expenses (Assum. &amp; Calc.)'!$G29&lt;='Shortcut Lookup 2'!R$60),INDEX('Expenses (Assum. &amp; Calc.)'!$J$23:$J$37,ROWS($C$23:$C29),1),IF(AND('Expenses (Assum. &amp; Calc.)'!$I29="Yearly",IFERROR(MOD(MONTH('Expenses (Assum. &amp; Calc.)'!$G29),12),0)=MOD(MONTH('Shortcut Lookup 2'!R$60),12),'Expenses (Assum. &amp; Calc.)'!$H29&gt;='Shortcut Lookup 2'!R$60,'Expenses (Assum. &amp; Calc.)'!$G29&lt;='Shortcut Lookup 2'!R$60),INDEX('Expenses (Assum. &amp; Calc.)'!$J$23:$J$37,ROWS($C$23:$C29),1),0))))))))</f>
        <v>0</v>
      </c>
      <c r="AB29" s="472">
        <f>HLOOKUP('Shortcut Lookup 2'!S$59,'Expenses (Assum. &amp; Calc.)'!$P$22:$T$37,ROWS($C$23:$C29)+1,0)*IF(AND('Expenses (Assum. &amp; Calc.)'!$I29="One time",'Expenses (Assum. &amp; Calc.)'!$G29='Shortcut Lookup 2'!S$60),INDEX('Expenses (Assum. &amp; Calc.)'!$J$23:$J$37,ROWS($C$23:$C29),1),IF(AND('Expenses (Assum. &amp; Calc.)'!$I29="Daily",'Expenses (Assum. &amp; Calc.)'!$H29&gt;='Shortcut Lookup 2'!S$60,'Expenses (Assum. &amp; Calc.)'!$G29&lt;='Shortcut Lookup 2'!S$60),INDEX('Expenses (Assum. &amp; Calc.)'!$J$23:$J$37,ROWS($C$23:$C29),1)*AB$22,IF(AND('Expenses (Assum. &amp; Calc.)'!$I29="Weekly",'Expenses (Assum. &amp; Calc.)'!$H29&gt;='Shortcut Lookup 2'!S$60,'Expenses (Assum. &amp; Calc.)'!$G29&lt;='Shortcut Lookup 2'!S$60),INDEX('Expenses (Assum. &amp; Calc.)'!$J$23:$J$37,ROWS($C$23:$C29),1)*4,IF(AND('Expenses (Assum. &amp; Calc.)'!$I29="Bi-Weekly",'Expenses (Assum. &amp; Calc.)'!$H29&gt;='Shortcut Lookup 2'!S$60,'Expenses (Assum. &amp; Calc.)'!$G29&lt;='Shortcut Lookup 2'!S$60),INDEX('Expenses (Assum. &amp; Calc.)'!$J$23:$J$37,ROWS($C$23:$C29),1)*2,IF(AND('Expenses (Assum. &amp; Calc.)'!$I29="Monthly",'Expenses (Assum. &amp; Calc.)'!$H29&gt;='Shortcut Lookup 2'!S$60,'Expenses (Assum. &amp; Calc.)'!$G29&lt;='Shortcut Lookup 2'!S$60),INDEX('Expenses (Assum. &amp; Calc.)'!$J$23:$J$37,ROWS($C$23:$C29),1),IF(AND('Expenses (Assum. &amp; Calc.)'!$I29="Quarterly",IFERROR(MOD(MONTH('Expenses (Assum. &amp; Calc.)'!$G29),3),0)=MOD(MONTH('Shortcut Lookup 2'!S$60),3),'Expenses (Assum. &amp; Calc.)'!$H29&gt;='Shortcut Lookup 2'!S$60,'Expenses (Assum. &amp; Calc.)'!$G29&lt;='Shortcut Lookup 2'!S$60),INDEX('Expenses (Assum. &amp; Calc.)'!$J$23:$J$37,ROWS($C$23:$C29),1),IF(AND('Expenses (Assum. &amp; Calc.)'!$I29="Semi-Annually",IFERROR(MOD(MONTH('Expenses (Assum. &amp; Calc.)'!$G29),6),0)=MOD(MONTH('Shortcut Lookup 2'!S$60),6),'Expenses (Assum. &amp; Calc.)'!$H29&gt;='Shortcut Lookup 2'!S$60,'Expenses (Assum. &amp; Calc.)'!$G29&lt;='Shortcut Lookup 2'!S$60),INDEX('Expenses (Assum. &amp; Calc.)'!$J$23:$J$37,ROWS($C$23:$C29),1),IF(AND('Expenses (Assum. &amp; Calc.)'!$I29="Yearly",IFERROR(MOD(MONTH('Expenses (Assum. &amp; Calc.)'!$G29),12),0)=MOD(MONTH('Shortcut Lookup 2'!S$60),12),'Expenses (Assum. &amp; Calc.)'!$H29&gt;='Shortcut Lookup 2'!S$60,'Expenses (Assum. &amp; Calc.)'!$G29&lt;='Shortcut Lookup 2'!S$60),INDEX('Expenses (Assum. &amp; Calc.)'!$J$23:$J$37,ROWS($C$23:$C29),1),0))))))))</f>
        <v>0</v>
      </c>
      <c r="AC29" s="472">
        <f>HLOOKUP('Shortcut Lookup 2'!T$59,'Expenses (Assum. &amp; Calc.)'!$P$22:$T$37,ROWS($C$23:$C29)+1,0)*IF(AND('Expenses (Assum. &amp; Calc.)'!$I29="One time",'Expenses (Assum. &amp; Calc.)'!$G29='Shortcut Lookup 2'!T$60),INDEX('Expenses (Assum. &amp; Calc.)'!$J$23:$J$37,ROWS($C$23:$C29),1),IF(AND('Expenses (Assum. &amp; Calc.)'!$I29="Daily",'Expenses (Assum. &amp; Calc.)'!$H29&gt;='Shortcut Lookup 2'!T$60,'Expenses (Assum. &amp; Calc.)'!$G29&lt;='Shortcut Lookup 2'!T$60),INDEX('Expenses (Assum. &amp; Calc.)'!$J$23:$J$37,ROWS($C$23:$C29),1)*AC$22,IF(AND('Expenses (Assum. &amp; Calc.)'!$I29="Weekly",'Expenses (Assum. &amp; Calc.)'!$H29&gt;='Shortcut Lookup 2'!T$60,'Expenses (Assum. &amp; Calc.)'!$G29&lt;='Shortcut Lookup 2'!T$60),INDEX('Expenses (Assum. &amp; Calc.)'!$J$23:$J$37,ROWS($C$23:$C29),1)*4,IF(AND('Expenses (Assum. &amp; Calc.)'!$I29="Bi-Weekly",'Expenses (Assum. &amp; Calc.)'!$H29&gt;='Shortcut Lookup 2'!T$60,'Expenses (Assum. &amp; Calc.)'!$G29&lt;='Shortcut Lookup 2'!T$60),INDEX('Expenses (Assum. &amp; Calc.)'!$J$23:$J$37,ROWS($C$23:$C29),1)*2,IF(AND('Expenses (Assum. &amp; Calc.)'!$I29="Monthly",'Expenses (Assum. &amp; Calc.)'!$H29&gt;='Shortcut Lookup 2'!T$60,'Expenses (Assum. &amp; Calc.)'!$G29&lt;='Shortcut Lookup 2'!T$60),INDEX('Expenses (Assum. &amp; Calc.)'!$J$23:$J$37,ROWS($C$23:$C29),1),IF(AND('Expenses (Assum. &amp; Calc.)'!$I29="Quarterly",IFERROR(MOD(MONTH('Expenses (Assum. &amp; Calc.)'!$G29),3),0)=MOD(MONTH('Shortcut Lookup 2'!T$60),3),'Expenses (Assum. &amp; Calc.)'!$H29&gt;='Shortcut Lookup 2'!T$60,'Expenses (Assum. &amp; Calc.)'!$G29&lt;='Shortcut Lookup 2'!T$60),INDEX('Expenses (Assum. &amp; Calc.)'!$J$23:$J$37,ROWS($C$23:$C29),1),IF(AND('Expenses (Assum. &amp; Calc.)'!$I29="Semi-Annually",IFERROR(MOD(MONTH('Expenses (Assum. &amp; Calc.)'!$G29),6),0)=MOD(MONTH('Shortcut Lookup 2'!T$60),6),'Expenses (Assum. &amp; Calc.)'!$H29&gt;='Shortcut Lookup 2'!T$60,'Expenses (Assum. &amp; Calc.)'!$G29&lt;='Shortcut Lookup 2'!T$60),INDEX('Expenses (Assum. &amp; Calc.)'!$J$23:$J$37,ROWS($C$23:$C29),1),IF(AND('Expenses (Assum. &amp; Calc.)'!$I29="Yearly",IFERROR(MOD(MONTH('Expenses (Assum. &amp; Calc.)'!$G29),12),0)=MOD(MONTH('Shortcut Lookup 2'!T$60),12),'Expenses (Assum. &amp; Calc.)'!$H29&gt;='Shortcut Lookup 2'!T$60,'Expenses (Assum. &amp; Calc.)'!$G29&lt;='Shortcut Lookup 2'!T$60),INDEX('Expenses (Assum. &amp; Calc.)'!$J$23:$J$37,ROWS($C$23:$C29),1),0))))))))</f>
        <v>0</v>
      </c>
      <c r="AD29" s="472">
        <f>HLOOKUP('Shortcut Lookup 2'!U$59,'Expenses (Assum. &amp; Calc.)'!$P$22:$T$37,ROWS($C$23:$C29)+1,0)*IF(AND('Expenses (Assum. &amp; Calc.)'!$I29="One time",'Expenses (Assum. &amp; Calc.)'!$G29='Shortcut Lookup 2'!U$60),INDEX('Expenses (Assum. &amp; Calc.)'!$J$23:$J$37,ROWS($C$23:$C29),1),IF(AND('Expenses (Assum. &amp; Calc.)'!$I29="Daily",'Expenses (Assum. &amp; Calc.)'!$H29&gt;='Shortcut Lookup 2'!U$60,'Expenses (Assum. &amp; Calc.)'!$G29&lt;='Shortcut Lookup 2'!U$60),INDEX('Expenses (Assum. &amp; Calc.)'!$J$23:$J$37,ROWS($C$23:$C29),1)*AD$22,IF(AND('Expenses (Assum. &amp; Calc.)'!$I29="Weekly",'Expenses (Assum. &amp; Calc.)'!$H29&gt;='Shortcut Lookup 2'!U$60,'Expenses (Assum. &amp; Calc.)'!$G29&lt;='Shortcut Lookup 2'!U$60),INDEX('Expenses (Assum. &amp; Calc.)'!$J$23:$J$37,ROWS($C$23:$C29),1)*4,IF(AND('Expenses (Assum. &amp; Calc.)'!$I29="Bi-Weekly",'Expenses (Assum. &amp; Calc.)'!$H29&gt;='Shortcut Lookup 2'!U$60,'Expenses (Assum. &amp; Calc.)'!$G29&lt;='Shortcut Lookup 2'!U$60),INDEX('Expenses (Assum. &amp; Calc.)'!$J$23:$J$37,ROWS($C$23:$C29),1)*2,IF(AND('Expenses (Assum. &amp; Calc.)'!$I29="Monthly",'Expenses (Assum. &amp; Calc.)'!$H29&gt;='Shortcut Lookup 2'!U$60,'Expenses (Assum. &amp; Calc.)'!$G29&lt;='Shortcut Lookup 2'!U$60),INDEX('Expenses (Assum. &amp; Calc.)'!$J$23:$J$37,ROWS($C$23:$C29),1),IF(AND('Expenses (Assum. &amp; Calc.)'!$I29="Quarterly",IFERROR(MOD(MONTH('Expenses (Assum. &amp; Calc.)'!$G29),3),0)=MOD(MONTH('Shortcut Lookup 2'!U$60),3),'Expenses (Assum. &amp; Calc.)'!$H29&gt;='Shortcut Lookup 2'!U$60,'Expenses (Assum. &amp; Calc.)'!$G29&lt;='Shortcut Lookup 2'!U$60),INDEX('Expenses (Assum. &amp; Calc.)'!$J$23:$J$37,ROWS($C$23:$C29),1),IF(AND('Expenses (Assum. &amp; Calc.)'!$I29="Semi-Annually",IFERROR(MOD(MONTH('Expenses (Assum. &amp; Calc.)'!$G29),6),0)=MOD(MONTH('Shortcut Lookup 2'!U$60),6),'Expenses (Assum. &amp; Calc.)'!$H29&gt;='Shortcut Lookup 2'!U$60,'Expenses (Assum. &amp; Calc.)'!$G29&lt;='Shortcut Lookup 2'!U$60),INDEX('Expenses (Assum. &amp; Calc.)'!$J$23:$J$37,ROWS($C$23:$C29),1),IF(AND('Expenses (Assum. &amp; Calc.)'!$I29="Yearly",IFERROR(MOD(MONTH('Expenses (Assum. &amp; Calc.)'!$G29),12),0)=MOD(MONTH('Shortcut Lookup 2'!U$60),12),'Expenses (Assum. &amp; Calc.)'!$H29&gt;='Shortcut Lookup 2'!U$60,'Expenses (Assum. &amp; Calc.)'!$G29&lt;='Shortcut Lookup 2'!U$60),INDEX('Expenses (Assum. &amp; Calc.)'!$J$23:$J$37,ROWS($C$23:$C29),1),0))))))))</f>
        <v>0</v>
      </c>
      <c r="AE29" s="472">
        <f>HLOOKUP('Shortcut Lookup 2'!V$59,'Expenses (Assum. &amp; Calc.)'!$P$22:$T$37,ROWS($C$23:$C29)+1,0)*IF(AND('Expenses (Assum. &amp; Calc.)'!$I29="One time",'Expenses (Assum. &amp; Calc.)'!$G29='Shortcut Lookup 2'!V$60),INDEX('Expenses (Assum. &amp; Calc.)'!$J$23:$J$37,ROWS($C$23:$C29),1),IF(AND('Expenses (Assum. &amp; Calc.)'!$I29="Daily",'Expenses (Assum. &amp; Calc.)'!$H29&gt;='Shortcut Lookup 2'!V$60,'Expenses (Assum. &amp; Calc.)'!$G29&lt;='Shortcut Lookup 2'!V$60),INDEX('Expenses (Assum. &amp; Calc.)'!$J$23:$J$37,ROWS($C$23:$C29),1)*AE$22,IF(AND('Expenses (Assum. &amp; Calc.)'!$I29="Weekly",'Expenses (Assum. &amp; Calc.)'!$H29&gt;='Shortcut Lookup 2'!V$60,'Expenses (Assum. &amp; Calc.)'!$G29&lt;='Shortcut Lookup 2'!V$60),INDEX('Expenses (Assum. &amp; Calc.)'!$J$23:$J$37,ROWS($C$23:$C29),1)*4,IF(AND('Expenses (Assum. &amp; Calc.)'!$I29="Bi-Weekly",'Expenses (Assum. &amp; Calc.)'!$H29&gt;='Shortcut Lookup 2'!V$60,'Expenses (Assum. &amp; Calc.)'!$G29&lt;='Shortcut Lookup 2'!V$60),INDEX('Expenses (Assum. &amp; Calc.)'!$J$23:$J$37,ROWS($C$23:$C29),1)*2,IF(AND('Expenses (Assum. &amp; Calc.)'!$I29="Monthly",'Expenses (Assum. &amp; Calc.)'!$H29&gt;='Shortcut Lookup 2'!V$60,'Expenses (Assum. &amp; Calc.)'!$G29&lt;='Shortcut Lookup 2'!V$60),INDEX('Expenses (Assum. &amp; Calc.)'!$J$23:$J$37,ROWS($C$23:$C29),1),IF(AND('Expenses (Assum. &amp; Calc.)'!$I29="Quarterly",IFERROR(MOD(MONTH('Expenses (Assum. &amp; Calc.)'!$G29),3),0)=MOD(MONTH('Shortcut Lookup 2'!V$60),3),'Expenses (Assum. &amp; Calc.)'!$H29&gt;='Shortcut Lookup 2'!V$60,'Expenses (Assum. &amp; Calc.)'!$G29&lt;='Shortcut Lookup 2'!V$60),INDEX('Expenses (Assum. &amp; Calc.)'!$J$23:$J$37,ROWS($C$23:$C29),1),IF(AND('Expenses (Assum. &amp; Calc.)'!$I29="Semi-Annually",IFERROR(MOD(MONTH('Expenses (Assum. &amp; Calc.)'!$G29),6),0)=MOD(MONTH('Shortcut Lookup 2'!V$60),6),'Expenses (Assum. &amp; Calc.)'!$H29&gt;='Shortcut Lookup 2'!V$60,'Expenses (Assum. &amp; Calc.)'!$G29&lt;='Shortcut Lookup 2'!V$60),INDEX('Expenses (Assum. &amp; Calc.)'!$J$23:$J$37,ROWS($C$23:$C29),1),IF(AND('Expenses (Assum. &amp; Calc.)'!$I29="Yearly",IFERROR(MOD(MONTH('Expenses (Assum. &amp; Calc.)'!$G29),12),0)=MOD(MONTH('Shortcut Lookup 2'!V$60),12),'Expenses (Assum. &amp; Calc.)'!$H29&gt;='Shortcut Lookup 2'!V$60,'Expenses (Assum. &amp; Calc.)'!$G29&lt;='Shortcut Lookup 2'!V$60),INDEX('Expenses (Assum. &amp; Calc.)'!$J$23:$J$37,ROWS($C$23:$C29),1),0))))))))</f>
        <v>0</v>
      </c>
      <c r="AF29" s="472">
        <f>HLOOKUP('Shortcut Lookup 2'!W$59,'Expenses (Assum. &amp; Calc.)'!$P$22:$T$37,ROWS($C$23:$C29)+1,0)*IF(AND('Expenses (Assum. &amp; Calc.)'!$I29="One time",'Expenses (Assum. &amp; Calc.)'!$G29='Shortcut Lookup 2'!W$60),INDEX('Expenses (Assum. &amp; Calc.)'!$J$23:$J$37,ROWS($C$23:$C29),1),IF(AND('Expenses (Assum. &amp; Calc.)'!$I29="Daily",'Expenses (Assum. &amp; Calc.)'!$H29&gt;='Shortcut Lookup 2'!W$60,'Expenses (Assum. &amp; Calc.)'!$G29&lt;='Shortcut Lookup 2'!W$60),INDEX('Expenses (Assum. &amp; Calc.)'!$J$23:$J$37,ROWS($C$23:$C29),1)*AF$22,IF(AND('Expenses (Assum. &amp; Calc.)'!$I29="Weekly",'Expenses (Assum. &amp; Calc.)'!$H29&gt;='Shortcut Lookup 2'!W$60,'Expenses (Assum. &amp; Calc.)'!$G29&lt;='Shortcut Lookup 2'!W$60),INDEX('Expenses (Assum. &amp; Calc.)'!$J$23:$J$37,ROWS($C$23:$C29),1)*4,IF(AND('Expenses (Assum. &amp; Calc.)'!$I29="Bi-Weekly",'Expenses (Assum. &amp; Calc.)'!$H29&gt;='Shortcut Lookup 2'!W$60,'Expenses (Assum. &amp; Calc.)'!$G29&lt;='Shortcut Lookup 2'!W$60),INDEX('Expenses (Assum. &amp; Calc.)'!$J$23:$J$37,ROWS($C$23:$C29),1)*2,IF(AND('Expenses (Assum. &amp; Calc.)'!$I29="Monthly",'Expenses (Assum. &amp; Calc.)'!$H29&gt;='Shortcut Lookup 2'!W$60,'Expenses (Assum. &amp; Calc.)'!$G29&lt;='Shortcut Lookup 2'!W$60),INDEX('Expenses (Assum. &amp; Calc.)'!$J$23:$J$37,ROWS($C$23:$C29),1),IF(AND('Expenses (Assum. &amp; Calc.)'!$I29="Quarterly",IFERROR(MOD(MONTH('Expenses (Assum. &amp; Calc.)'!$G29),3),0)=MOD(MONTH('Shortcut Lookup 2'!W$60),3),'Expenses (Assum. &amp; Calc.)'!$H29&gt;='Shortcut Lookup 2'!W$60,'Expenses (Assum. &amp; Calc.)'!$G29&lt;='Shortcut Lookup 2'!W$60),INDEX('Expenses (Assum. &amp; Calc.)'!$J$23:$J$37,ROWS($C$23:$C29),1),IF(AND('Expenses (Assum. &amp; Calc.)'!$I29="Semi-Annually",IFERROR(MOD(MONTH('Expenses (Assum. &amp; Calc.)'!$G29),6),0)=MOD(MONTH('Shortcut Lookup 2'!W$60),6),'Expenses (Assum. &amp; Calc.)'!$H29&gt;='Shortcut Lookup 2'!W$60,'Expenses (Assum. &amp; Calc.)'!$G29&lt;='Shortcut Lookup 2'!W$60),INDEX('Expenses (Assum. &amp; Calc.)'!$J$23:$J$37,ROWS($C$23:$C29),1),IF(AND('Expenses (Assum. &amp; Calc.)'!$I29="Yearly",IFERROR(MOD(MONTH('Expenses (Assum. &amp; Calc.)'!$G29),12),0)=MOD(MONTH('Shortcut Lookup 2'!W$60),12),'Expenses (Assum. &amp; Calc.)'!$H29&gt;='Shortcut Lookup 2'!W$60,'Expenses (Assum. &amp; Calc.)'!$G29&lt;='Shortcut Lookup 2'!W$60),INDEX('Expenses (Assum. &amp; Calc.)'!$J$23:$J$37,ROWS($C$23:$C29),1),0))))))))</f>
        <v>0</v>
      </c>
      <c r="AG29" s="472">
        <f>HLOOKUP('Shortcut Lookup 2'!X$59,'Expenses (Assum. &amp; Calc.)'!$P$22:$T$37,ROWS($C$23:$C29)+1,0)*IF(AND('Expenses (Assum. &amp; Calc.)'!$I29="One time",'Expenses (Assum. &amp; Calc.)'!$G29='Shortcut Lookup 2'!X$60),INDEX('Expenses (Assum. &amp; Calc.)'!$J$23:$J$37,ROWS($C$23:$C29),1),IF(AND('Expenses (Assum. &amp; Calc.)'!$I29="Daily",'Expenses (Assum. &amp; Calc.)'!$H29&gt;='Shortcut Lookup 2'!X$60,'Expenses (Assum. &amp; Calc.)'!$G29&lt;='Shortcut Lookup 2'!X$60),INDEX('Expenses (Assum. &amp; Calc.)'!$J$23:$J$37,ROWS($C$23:$C29),1)*AG$22,IF(AND('Expenses (Assum. &amp; Calc.)'!$I29="Weekly",'Expenses (Assum. &amp; Calc.)'!$H29&gt;='Shortcut Lookup 2'!X$60,'Expenses (Assum. &amp; Calc.)'!$G29&lt;='Shortcut Lookup 2'!X$60),INDEX('Expenses (Assum. &amp; Calc.)'!$J$23:$J$37,ROWS($C$23:$C29),1)*4,IF(AND('Expenses (Assum. &amp; Calc.)'!$I29="Bi-Weekly",'Expenses (Assum. &amp; Calc.)'!$H29&gt;='Shortcut Lookup 2'!X$60,'Expenses (Assum. &amp; Calc.)'!$G29&lt;='Shortcut Lookup 2'!X$60),INDEX('Expenses (Assum. &amp; Calc.)'!$J$23:$J$37,ROWS($C$23:$C29),1)*2,IF(AND('Expenses (Assum. &amp; Calc.)'!$I29="Monthly",'Expenses (Assum. &amp; Calc.)'!$H29&gt;='Shortcut Lookup 2'!X$60,'Expenses (Assum. &amp; Calc.)'!$G29&lt;='Shortcut Lookup 2'!X$60),INDEX('Expenses (Assum. &amp; Calc.)'!$J$23:$J$37,ROWS($C$23:$C29),1),IF(AND('Expenses (Assum. &amp; Calc.)'!$I29="Quarterly",IFERROR(MOD(MONTH('Expenses (Assum. &amp; Calc.)'!$G29),3),0)=MOD(MONTH('Shortcut Lookup 2'!X$60),3),'Expenses (Assum. &amp; Calc.)'!$H29&gt;='Shortcut Lookup 2'!X$60,'Expenses (Assum. &amp; Calc.)'!$G29&lt;='Shortcut Lookup 2'!X$60),INDEX('Expenses (Assum. &amp; Calc.)'!$J$23:$J$37,ROWS($C$23:$C29),1),IF(AND('Expenses (Assum. &amp; Calc.)'!$I29="Semi-Annually",IFERROR(MOD(MONTH('Expenses (Assum. &amp; Calc.)'!$G29),6),0)=MOD(MONTH('Shortcut Lookup 2'!X$60),6),'Expenses (Assum. &amp; Calc.)'!$H29&gt;='Shortcut Lookup 2'!X$60,'Expenses (Assum. &amp; Calc.)'!$G29&lt;='Shortcut Lookup 2'!X$60),INDEX('Expenses (Assum. &amp; Calc.)'!$J$23:$J$37,ROWS($C$23:$C29),1),IF(AND('Expenses (Assum. &amp; Calc.)'!$I29="Yearly",IFERROR(MOD(MONTH('Expenses (Assum. &amp; Calc.)'!$G29),12),0)=MOD(MONTH('Shortcut Lookup 2'!X$60),12),'Expenses (Assum. &amp; Calc.)'!$H29&gt;='Shortcut Lookup 2'!X$60,'Expenses (Assum. &amp; Calc.)'!$G29&lt;='Shortcut Lookup 2'!X$60),INDEX('Expenses (Assum. &amp; Calc.)'!$J$23:$J$37,ROWS($C$23:$C29),1),0))))))))</f>
        <v>0</v>
      </c>
      <c r="AH29" s="472">
        <f>HLOOKUP('Shortcut Lookup 2'!Y$59,'Expenses (Assum. &amp; Calc.)'!$P$22:$T$37,ROWS($C$23:$C29)+1,0)*IF(AND('Expenses (Assum. &amp; Calc.)'!$I29="One time",'Expenses (Assum. &amp; Calc.)'!$G29='Shortcut Lookup 2'!Y$60),INDEX('Expenses (Assum. &amp; Calc.)'!$J$23:$J$37,ROWS($C$23:$C29),1),IF(AND('Expenses (Assum. &amp; Calc.)'!$I29="Daily",'Expenses (Assum. &amp; Calc.)'!$H29&gt;='Shortcut Lookup 2'!Y$60,'Expenses (Assum. &amp; Calc.)'!$G29&lt;='Shortcut Lookup 2'!Y$60),INDEX('Expenses (Assum. &amp; Calc.)'!$J$23:$J$37,ROWS($C$23:$C29),1)*AH$22,IF(AND('Expenses (Assum. &amp; Calc.)'!$I29="Weekly",'Expenses (Assum. &amp; Calc.)'!$H29&gt;='Shortcut Lookup 2'!Y$60,'Expenses (Assum. &amp; Calc.)'!$G29&lt;='Shortcut Lookup 2'!Y$60),INDEX('Expenses (Assum. &amp; Calc.)'!$J$23:$J$37,ROWS($C$23:$C29),1)*4,IF(AND('Expenses (Assum. &amp; Calc.)'!$I29="Bi-Weekly",'Expenses (Assum. &amp; Calc.)'!$H29&gt;='Shortcut Lookup 2'!Y$60,'Expenses (Assum. &amp; Calc.)'!$G29&lt;='Shortcut Lookup 2'!Y$60),INDEX('Expenses (Assum. &amp; Calc.)'!$J$23:$J$37,ROWS($C$23:$C29),1)*2,IF(AND('Expenses (Assum. &amp; Calc.)'!$I29="Monthly",'Expenses (Assum. &amp; Calc.)'!$H29&gt;='Shortcut Lookup 2'!Y$60,'Expenses (Assum. &amp; Calc.)'!$G29&lt;='Shortcut Lookup 2'!Y$60),INDEX('Expenses (Assum. &amp; Calc.)'!$J$23:$J$37,ROWS($C$23:$C29),1),IF(AND('Expenses (Assum. &amp; Calc.)'!$I29="Quarterly",IFERROR(MOD(MONTH('Expenses (Assum. &amp; Calc.)'!$G29),3),0)=MOD(MONTH('Shortcut Lookup 2'!Y$60),3),'Expenses (Assum. &amp; Calc.)'!$H29&gt;='Shortcut Lookup 2'!Y$60,'Expenses (Assum. &amp; Calc.)'!$G29&lt;='Shortcut Lookup 2'!Y$60),INDEX('Expenses (Assum. &amp; Calc.)'!$J$23:$J$37,ROWS($C$23:$C29),1),IF(AND('Expenses (Assum. &amp; Calc.)'!$I29="Semi-Annually",IFERROR(MOD(MONTH('Expenses (Assum. &amp; Calc.)'!$G29),6),0)=MOD(MONTH('Shortcut Lookup 2'!Y$60),6),'Expenses (Assum. &amp; Calc.)'!$H29&gt;='Shortcut Lookup 2'!Y$60,'Expenses (Assum. &amp; Calc.)'!$G29&lt;='Shortcut Lookup 2'!Y$60),INDEX('Expenses (Assum. &amp; Calc.)'!$J$23:$J$37,ROWS($C$23:$C29),1),IF(AND('Expenses (Assum. &amp; Calc.)'!$I29="Yearly",IFERROR(MOD(MONTH('Expenses (Assum. &amp; Calc.)'!$G29),12),0)=MOD(MONTH('Shortcut Lookup 2'!Y$60),12),'Expenses (Assum. &amp; Calc.)'!$H29&gt;='Shortcut Lookup 2'!Y$60,'Expenses (Assum. &amp; Calc.)'!$G29&lt;='Shortcut Lookup 2'!Y$60),INDEX('Expenses (Assum. &amp; Calc.)'!$J$23:$J$37,ROWS($C$23:$C29),1),0))))))))</f>
        <v>0</v>
      </c>
      <c r="AI29" s="472">
        <f>HLOOKUP('Shortcut Lookup 2'!Z$59,'Expenses (Assum. &amp; Calc.)'!$P$22:$T$37,ROWS($C$23:$C29)+1,0)*IF(AND('Expenses (Assum. &amp; Calc.)'!$I29="One time",'Expenses (Assum. &amp; Calc.)'!$G29='Shortcut Lookup 2'!Z$60),INDEX('Expenses (Assum. &amp; Calc.)'!$J$23:$J$37,ROWS($C$23:$C29),1),IF(AND('Expenses (Assum. &amp; Calc.)'!$I29="Daily",'Expenses (Assum. &amp; Calc.)'!$H29&gt;='Shortcut Lookup 2'!Z$60,'Expenses (Assum. &amp; Calc.)'!$G29&lt;='Shortcut Lookup 2'!Z$60),INDEX('Expenses (Assum. &amp; Calc.)'!$J$23:$J$37,ROWS($C$23:$C29),1)*AI$22,IF(AND('Expenses (Assum. &amp; Calc.)'!$I29="Weekly",'Expenses (Assum. &amp; Calc.)'!$H29&gt;='Shortcut Lookup 2'!Z$60,'Expenses (Assum. &amp; Calc.)'!$G29&lt;='Shortcut Lookup 2'!Z$60),INDEX('Expenses (Assum. &amp; Calc.)'!$J$23:$J$37,ROWS($C$23:$C29),1)*4,IF(AND('Expenses (Assum. &amp; Calc.)'!$I29="Bi-Weekly",'Expenses (Assum. &amp; Calc.)'!$H29&gt;='Shortcut Lookup 2'!Z$60,'Expenses (Assum. &amp; Calc.)'!$G29&lt;='Shortcut Lookup 2'!Z$60),INDEX('Expenses (Assum. &amp; Calc.)'!$J$23:$J$37,ROWS($C$23:$C29),1)*2,IF(AND('Expenses (Assum. &amp; Calc.)'!$I29="Monthly",'Expenses (Assum. &amp; Calc.)'!$H29&gt;='Shortcut Lookup 2'!Z$60,'Expenses (Assum. &amp; Calc.)'!$G29&lt;='Shortcut Lookup 2'!Z$60),INDEX('Expenses (Assum. &amp; Calc.)'!$J$23:$J$37,ROWS($C$23:$C29),1),IF(AND('Expenses (Assum. &amp; Calc.)'!$I29="Quarterly",IFERROR(MOD(MONTH('Expenses (Assum. &amp; Calc.)'!$G29),3),0)=MOD(MONTH('Shortcut Lookup 2'!Z$60),3),'Expenses (Assum. &amp; Calc.)'!$H29&gt;='Shortcut Lookup 2'!Z$60,'Expenses (Assum. &amp; Calc.)'!$G29&lt;='Shortcut Lookup 2'!Z$60),INDEX('Expenses (Assum. &amp; Calc.)'!$J$23:$J$37,ROWS($C$23:$C29),1),IF(AND('Expenses (Assum. &amp; Calc.)'!$I29="Semi-Annually",IFERROR(MOD(MONTH('Expenses (Assum. &amp; Calc.)'!$G29),6),0)=MOD(MONTH('Shortcut Lookup 2'!Z$60),6),'Expenses (Assum. &amp; Calc.)'!$H29&gt;='Shortcut Lookup 2'!Z$60,'Expenses (Assum. &amp; Calc.)'!$G29&lt;='Shortcut Lookup 2'!Z$60),INDEX('Expenses (Assum. &amp; Calc.)'!$J$23:$J$37,ROWS($C$23:$C29),1),IF(AND('Expenses (Assum. &amp; Calc.)'!$I29="Yearly",IFERROR(MOD(MONTH('Expenses (Assum. &amp; Calc.)'!$G29),12),0)=MOD(MONTH('Shortcut Lookup 2'!Z$60),12),'Expenses (Assum. &amp; Calc.)'!$H29&gt;='Shortcut Lookup 2'!Z$60,'Expenses (Assum. &amp; Calc.)'!$G29&lt;='Shortcut Lookup 2'!Z$60),INDEX('Expenses (Assum. &amp; Calc.)'!$J$23:$J$37,ROWS($C$23:$C29),1),0))))))))</f>
        <v>0</v>
      </c>
      <c r="AJ29" s="472">
        <f>HLOOKUP('Shortcut Lookup 2'!AA$59,'Expenses (Assum. &amp; Calc.)'!$P$22:$T$37,ROWS($C$23:$C29)+1,0)*IF(AND('Expenses (Assum. &amp; Calc.)'!$I29="One time",'Expenses (Assum. &amp; Calc.)'!$G29='Shortcut Lookup 2'!AA$60),INDEX('Expenses (Assum. &amp; Calc.)'!$J$23:$J$37,ROWS($C$23:$C29),1),IF(AND('Expenses (Assum. &amp; Calc.)'!$I29="Daily",'Expenses (Assum. &amp; Calc.)'!$H29&gt;='Shortcut Lookup 2'!AA$60,'Expenses (Assum. &amp; Calc.)'!$G29&lt;='Shortcut Lookup 2'!AA$60),INDEX('Expenses (Assum. &amp; Calc.)'!$J$23:$J$37,ROWS($C$23:$C29),1)*AJ$22,IF(AND('Expenses (Assum. &amp; Calc.)'!$I29="Weekly",'Expenses (Assum. &amp; Calc.)'!$H29&gt;='Shortcut Lookup 2'!AA$60,'Expenses (Assum. &amp; Calc.)'!$G29&lt;='Shortcut Lookup 2'!AA$60),INDEX('Expenses (Assum. &amp; Calc.)'!$J$23:$J$37,ROWS($C$23:$C29),1)*4,IF(AND('Expenses (Assum. &amp; Calc.)'!$I29="Bi-Weekly",'Expenses (Assum. &amp; Calc.)'!$H29&gt;='Shortcut Lookup 2'!AA$60,'Expenses (Assum. &amp; Calc.)'!$G29&lt;='Shortcut Lookup 2'!AA$60),INDEX('Expenses (Assum. &amp; Calc.)'!$J$23:$J$37,ROWS($C$23:$C29),1)*2,IF(AND('Expenses (Assum. &amp; Calc.)'!$I29="Monthly",'Expenses (Assum. &amp; Calc.)'!$H29&gt;='Shortcut Lookup 2'!AA$60,'Expenses (Assum. &amp; Calc.)'!$G29&lt;='Shortcut Lookup 2'!AA$60),INDEX('Expenses (Assum. &amp; Calc.)'!$J$23:$J$37,ROWS($C$23:$C29),1),IF(AND('Expenses (Assum. &amp; Calc.)'!$I29="Quarterly",IFERROR(MOD(MONTH('Expenses (Assum. &amp; Calc.)'!$G29),3),0)=MOD(MONTH('Shortcut Lookup 2'!AA$60),3),'Expenses (Assum. &amp; Calc.)'!$H29&gt;='Shortcut Lookup 2'!AA$60,'Expenses (Assum. &amp; Calc.)'!$G29&lt;='Shortcut Lookup 2'!AA$60),INDEX('Expenses (Assum. &amp; Calc.)'!$J$23:$J$37,ROWS($C$23:$C29),1),IF(AND('Expenses (Assum. &amp; Calc.)'!$I29="Semi-Annually",IFERROR(MOD(MONTH('Expenses (Assum. &amp; Calc.)'!$G29),6),0)=MOD(MONTH('Shortcut Lookup 2'!AA$60),6),'Expenses (Assum. &amp; Calc.)'!$H29&gt;='Shortcut Lookup 2'!AA$60,'Expenses (Assum. &amp; Calc.)'!$G29&lt;='Shortcut Lookup 2'!AA$60),INDEX('Expenses (Assum. &amp; Calc.)'!$J$23:$J$37,ROWS($C$23:$C29),1),IF(AND('Expenses (Assum. &amp; Calc.)'!$I29="Yearly",IFERROR(MOD(MONTH('Expenses (Assum. &amp; Calc.)'!$G29),12),0)=MOD(MONTH('Shortcut Lookup 2'!AA$60),12),'Expenses (Assum. &amp; Calc.)'!$H29&gt;='Shortcut Lookup 2'!AA$60,'Expenses (Assum. &amp; Calc.)'!$G29&lt;='Shortcut Lookup 2'!AA$60),INDEX('Expenses (Assum. &amp; Calc.)'!$J$23:$J$37,ROWS($C$23:$C29),1),0))))))))</f>
        <v>0</v>
      </c>
      <c r="AK29" s="472">
        <f>HLOOKUP('Shortcut Lookup 2'!AB$59,'Expenses (Assum. &amp; Calc.)'!$P$22:$T$37,ROWS($C$23:$C29)+1,0)*IF(AND('Expenses (Assum. &amp; Calc.)'!$I29="One time",'Expenses (Assum. &amp; Calc.)'!$G29='Shortcut Lookup 2'!AB$60),INDEX('Expenses (Assum. &amp; Calc.)'!$J$23:$J$37,ROWS($C$23:$C29),1),IF(AND('Expenses (Assum. &amp; Calc.)'!$I29="Daily",'Expenses (Assum. &amp; Calc.)'!$H29&gt;='Shortcut Lookup 2'!AB$60,'Expenses (Assum. &amp; Calc.)'!$G29&lt;='Shortcut Lookup 2'!AB$60),INDEX('Expenses (Assum. &amp; Calc.)'!$J$23:$J$37,ROWS($C$23:$C29),1)*AK$22,IF(AND('Expenses (Assum. &amp; Calc.)'!$I29="Weekly",'Expenses (Assum. &amp; Calc.)'!$H29&gt;='Shortcut Lookup 2'!AB$60,'Expenses (Assum. &amp; Calc.)'!$G29&lt;='Shortcut Lookup 2'!AB$60),INDEX('Expenses (Assum. &amp; Calc.)'!$J$23:$J$37,ROWS($C$23:$C29),1)*4,IF(AND('Expenses (Assum. &amp; Calc.)'!$I29="Bi-Weekly",'Expenses (Assum. &amp; Calc.)'!$H29&gt;='Shortcut Lookup 2'!AB$60,'Expenses (Assum. &amp; Calc.)'!$G29&lt;='Shortcut Lookup 2'!AB$60),INDEX('Expenses (Assum. &amp; Calc.)'!$J$23:$J$37,ROWS($C$23:$C29),1)*2,IF(AND('Expenses (Assum. &amp; Calc.)'!$I29="Monthly",'Expenses (Assum. &amp; Calc.)'!$H29&gt;='Shortcut Lookup 2'!AB$60,'Expenses (Assum. &amp; Calc.)'!$G29&lt;='Shortcut Lookup 2'!AB$60),INDEX('Expenses (Assum. &amp; Calc.)'!$J$23:$J$37,ROWS($C$23:$C29),1),IF(AND('Expenses (Assum. &amp; Calc.)'!$I29="Quarterly",IFERROR(MOD(MONTH('Expenses (Assum. &amp; Calc.)'!$G29),3),0)=MOD(MONTH('Shortcut Lookup 2'!AB$60),3),'Expenses (Assum. &amp; Calc.)'!$H29&gt;='Shortcut Lookup 2'!AB$60,'Expenses (Assum. &amp; Calc.)'!$G29&lt;='Shortcut Lookup 2'!AB$60),INDEX('Expenses (Assum. &amp; Calc.)'!$J$23:$J$37,ROWS($C$23:$C29),1),IF(AND('Expenses (Assum. &amp; Calc.)'!$I29="Semi-Annually",IFERROR(MOD(MONTH('Expenses (Assum. &amp; Calc.)'!$G29),6),0)=MOD(MONTH('Shortcut Lookup 2'!AB$60),6),'Expenses (Assum. &amp; Calc.)'!$H29&gt;='Shortcut Lookup 2'!AB$60,'Expenses (Assum. &amp; Calc.)'!$G29&lt;='Shortcut Lookup 2'!AB$60),INDEX('Expenses (Assum. &amp; Calc.)'!$J$23:$J$37,ROWS($C$23:$C29),1),IF(AND('Expenses (Assum. &amp; Calc.)'!$I29="Yearly",IFERROR(MOD(MONTH('Expenses (Assum. &amp; Calc.)'!$G29),12),0)=MOD(MONTH('Shortcut Lookup 2'!AB$60),12),'Expenses (Assum. &amp; Calc.)'!$H29&gt;='Shortcut Lookup 2'!AB$60,'Expenses (Assum. &amp; Calc.)'!$G29&lt;='Shortcut Lookup 2'!AB$60),INDEX('Expenses (Assum. &amp; Calc.)'!$J$23:$J$37,ROWS($C$23:$C29),1),0))))))))</f>
        <v>0</v>
      </c>
      <c r="AL29" s="472">
        <f>HLOOKUP('Shortcut Lookup 2'!AC$59,'Expenses (Assum. &amp; Calc.)'!$P$22:$T$37,ROWS($C$23:$C29)+1,0)*IF(AND('Expenses (Assum. &amp; Calc.)'!$I29="One time",'Expenses (Assum. &amp; Calc.)'!$G29='Shortcut Lookup 2'!AC$60),INDEX('Expenses (Assum. &amp; Calc.)'!$J$23:$J$37,ROWS($C$23:$C29),1),IF(AND('Expenses (Assum. &amp; Calc.)'!$I29="Daily",'Expenses (Assum. &amp; Calc.)'!$H29&gt;='Shortcut Lookup 2'!AC$60,'Expenses (Assum. &amp; Calc.)'!$G29&lt;='Shortcut Lookup 2'!AC$60),INDEX('Expenses (Assum. &amp; Calc.)'!$J$23:$J$37,ROWS($C$23:$C29),1)*AL$22,IF(AND('Expenses (Assum. &amp; Calc.)'!$I29="Weekly",'Expenses (Assum. &amp; Calc.)'!$H29&gt;='Shortcut Lookup 2'!AC$60,'Expenses (Assum. &amp; Calc.)'!$G29&lt;='Shortcut Lookup 2'!AC$60),INDEX('Expenses (Assum. &amp; Calc.)'!$J$23:$J$37,ROWS($C$23:$C29),1)*4,IF(AND('Expenses (Assum. &amp; Calc.)'!$I29="Bi-Weekly",'Expenses (Assum. &amp; Calc.)'!$H29&gt;='Shortcut Lookup 2'!AC$60,'Expenses (Assum. &amp; Calc.)'!$G29&lt;='Shortcut Lookup 2'!AC$60),INDEX('Expenses (Assum. &amp; Calc.)'!$J$23:$J$37,ROWS($C$23:$C29),1)*2,IF(AND('Expenses (Assum. &amp; Calc.)'!$I29="Monthly",'Expenses (Assum. &amp; Calc.)'!$H29&gt;='Shortcut Lookup 2'!AC$60,'Expenses (Assum. &amp; Calc.)'!$G29&lt;='Shortcut Lookup 2'!AC$60),INDEX('Expenses (Assum. &amp; Calc.)'!$J$23:$J$37,ROWS($C$23:$C29),1),IF(AND('Expenses (Assum. &amp; Calc.)'!$I29="Quarterly",IFERROR(MOD(MONTH('Expenses (Assum. &amp; Calc.)'!$G29),3),0)=MOD(MONTH('Shortcut Lookup 2'!AC$60),3),'Expenses (Assum. &amp; Calc.)'!$H29&gt;='Shortcut Lookup 2'!AC$60,'Expenses (Assum. &amp; Calc.)'!$G29&lt;='Shortcut Lookup 2'!AC$60),INDEX('Expenses (Assum. &amp; Calc.)'!$J$23:$J$37,ROWS($C$23:$C29),1),IF(AND('Expenses (Assum. &amp; Calc.)'!$I29="Semi-Annually",IFERROR(MOD(MONTH('Expenses (Assum. &amp; Calc.)'!$G29),6),0)=MOD(MONTH('Shortcut Lookup 2'!AC$60),6),'Expenses (Assum. &amp; Calc.)'!$H29&gt;='Shortcut Lookup 2'!AC$60,'Expenses (Assum. &amp; Calc.)'!$G29&lt;='Shortcut Lookup 2'!AC$60),INDEX('Expenses (Assum. &amp; Calc.)'!$J$23:$J$37,ROWS($C$23:$C29),1),IF(AND('Expenses (Assum. &amp; Calc.)'!$I29="Yearly",IFERROR(MOD(MONTH('Expenses (Assum. &amp; Calc.)'!$G29),12),0)=MOD(MONTH('Shortcut Lookup 2'!AC$60),12),'Expenses (Assum. &amp; Calc.)'!$H29&gt;='Shortcut Lookup 2'!AC$60,'Expenses (Assum. &amp; Calc.)'!$G29&lt;='Shortcut Lookup 2'!AC$60),INDEX('Expenses (Assum. &amp; Calc.)'!$J$23:$J$37,ROWS($C$23:$C29),1),0))))))))</f>
        <v>0</v>
      </c>
      <c r="AM29" s="472">
        <f>HLOOKUP('Shortcut Lookup 2'!AD$59,'Expenses (Assum. &amp; Calc.)'!$P$22:$T$37,ROWS($C$23:$C29)+1,0)*IF(AND('Expenses (Assum. &amp; Calc.)'!$I29="One time",'Expenses (Assum. &amp; Calc.)'!$G29='Shortcut Lookup 2'!AD$60),INDEX('Expenses (Assum. &amp; Calc.)'!$J$23:$J$37,ROWS($C$23:$C29),1),IF(AND('Expenses (Assum. &amp; Calc.)'!$I29="Daily",'Expenses (Assum. &amp; Calc.)'!$H29&gt;='Shortcut Lookup 2'!AD$60,'Expenses (Assum. &amp; Calc.)'!$G29&lt;='Shortcut Lookup 2'!AD$60),INDEX('Expenses (Assum. &amp; Calc.)'!$J$23:$J$37,ROWS($C$23:$C29),1)*AM$22,IF(AND('Expenses (Assum. &amp; Calc.)'!$I29="Weekly",'Expenses (Assum. &amp; Calc.)'!$H29&gt;='Shortcut Lookup 2'!AD$60,'Expenses (Assum. &amp; Calc.)'!$G29&lt;='Shortcut Lookup 2'!AD$60),INDEX('Expenses (Assum. &amp; Calc.)'!$J$23:$J$37,ROWS($C$23:$C29),1)*4,IF(AND('Expenses (Assum. &amp; Calc.)'!$I29="Bi-Weekly",'Expenses (Assum. &amp; Calc.)'!$H29&gt;='Shortcut Lookup 2'!AD$60,'Expenses (Assum. &amp; Calc.)'!$G29&lt;='Shortcut Lookup 2'!AD$60),INDEX('Expenses (Assum. &amp; Calc.)'!$J$23:$J$37,ROWS($C$23:$C29),1)*2,IF(AND('Expenses (Assum. &amp; Calc.)'!$I29="Monthly",'Expenses (Assum. &amp; Calc.)'!$H29&gt;='Shortcut Lookup 2'!AD$60,'Expenses (Assum. &amp; Calc.)'!$G29&lt;='Shortcut Lookup 2'!AD$60),INDEX('Expenses (Assum. &amp; Calc.)'!$J$23:$J$37,ROWS($C$23:$C29),1),IF(AND('Expenses (Assum. &amp; Calc.)'!$I29="Quarterly",IFERROR(MOD(MONTH('Expenses (Assum. &amp; Calc.)'!$G29),3),0)=MOD(MONTH('Shortcut Lookup 2'!AD$60),3),'Expenses (Assum. &amp; Calc.)'!$H29&gt;='Shortcut Lookup 2'!AD$60,'Expenses (Assum. &amp; Calc.)'!$G29&lt;='Shortcut Lookup 2'!AD$60),INDEX('Expenses (Assum. &amp; Calc.)'!$J$23:$J$37,ROWS($C$23:$C29),1),IF(AND('Expenses (Assum. &amp; Calc.)'!$I29="Semi-Annually",IFERROR(MOD(MONTH('Expenses (Assum. &amp; Calc.)'!$G29),6),0)=MOD(MONTH('Shortcut Lookup 2'!AD$60),6),'Expenses (Assum. &amp; Calc.)'!$H29&gt;='Shortcut Lookup 2'!AD$60,'Expenses (Assum. &amp; Calc.)'!$G29&lt;='Shortcut Lookup 2'!AD$60),INDEX('Expenses (Assum. &amp; Calc.)'!$J$23:$J$37,ROWS($C$23:$C29),1),IF(AND('Expenses (Assum. &amp; Calc.)'!$I29="Yearly",IFERROR(MOD(MONTH('Expenses (Assum. &amp; Calc.)'!$G29),12),0)=MOD(MONTH('Shortcut Lookup 2'!AD$60),12),'Expenses (Assum. &amp; Calc.)'!$H29&gt;='Shortcut Lookup 2'!AD$60,'Expenses (Assum. &amp; Calc.)'!$G29&lt;='Shortcut Lookup 2'!AD$60),INDEX('Expenses (Assum. &amp; Calc.)'!$J$23:$J$37,ROWS($C$23:$C29),1),0))))))))</f>
        <v>0</v>
      </c>
      <c r="AN29" s="472">
        <f>HLOOKUP('Shortcut Lookup 2'!AE$59,'Expenses (Assum. &amp; Calc.)'!$P$22:$T$37,ROWS($C$23:$C29)+1,0)*IF(AND('Expenses (Assum. &amp; Calc.)'!$I29="One time",'Expenses (Assum. &amp; Calc.)'!$G29='Shortcut Lookup 2'!AE$60),INDEX('Expenses (Assum. &amp; Calc.)'!$J$23:$J$37,ROWS($C$23:$C29),1),IF(AND('Expenses (Assum. &amp; Calc.)'!$I29="Daily",'Expenses (Assum. &amp; Calc.)'!$H29&gt;='Shortcut Lookup 2'!AE$60,'Expenses (Assum. &amp; Calc.)'!$G29&lt;='Shortcut Lookup 2'!AE$60),INDEX('Expenses (Assum. &amp; Calc.)'!$J$23:$J$37,ROWS($C$23:$C29),1)*AN$22,IF(AND('Expenses (Assum. &amp; Calc.)'!$I29="Weekly",'Expenses (Assum. &amp; Calc.)'!$H29&gt;='Shortcut Lookup 2'!AE$60,'Expenses (Assum. &amp; Calc.)'!$G29&lt;='Shortcut Lookup 2'!AE$60),INDEX('Expenses (Assum. &amp; Calc.)'!$J$23:$J$37,ROWS($C$23:$C29),1)*4,IF(AND('Expenses (Assum. &amp; Calc.)'!$I29="Bi-Weekly",'Expenses (Assum. &amp; Calc.)'!$H29&gt;='Shortcut Lookup 2'!AE$60,'Expenses (Assum. &amp; Calc.)'!$G29&lt;='Shortcut Lookup 2'!AE$60),INDEX('Expenses (Assum. &amp; Calc.)'!$J$23:$J$37,ROWS($C$23:$C29),1)*2,IF(AND('Expenses (Assum. &amp; Calc.)'!$I29="Monthly",'Expenses (Assum. &amp; Calc.)'!$H29&gt;='Shortcut Lookup 2'!AE$60,'Expenses (Assum. &amp; Calc.)'!$G29&lt;='Shortcut Lookup 2'!AE$60),INDEX('Expenses (Assum. &amp; Calc.)'!$J$23:$J$37,ROWS($C$23:$C29),1),IF(AND('Expenses (Assum. &amp; Calc.)'!$I29="Quarterly",IFERROR(MOD(MONTH('Expenses (Assum. &amp; Calc.)'!$G29),3),0)=MOD(MONTH('Shortcut Lookup 2'!AE$60),3),'Expenses (Assum. &amp; Calc.)'!$H29&gt;='Shortcut Lookup 2'!AE$60,'Expenses (Assum. &amp; Calc.)'!$G29&lt;='Shortcut Lookup 2'!AE$60),INDEX('Expenses (Assum. &amp; Calc.)'!$J$23:$J$37,ROWS($C$23:$C29),1),IF(AND('Expenses (Assum. &amp; Calc.)'!$I29="Semi-Annually",IFERROR(MOD(MONTH('Expenses (Assum. &amp; Calc.)'!$G29),6),0)=MOD(MONTH('Shortcut Lookup 2'!AE$60),6),'Expenses (Assum. &amp; Calc.)'!$H29&gt;='Shortcut Lookup 2'!AE$60,'Expenses (Assum. &amp; Calc.)'!$G29&lt;='Shortcut Lookup 2'!AE$60),INDEX('Expenses (Assum. &amp; Calc.)'!$J$23:$J$37,ROWS($C$23:$C29),1),IF(AND('Expenses (Assum. &amp; Calc.)'!$I29="Yearly",IFERROR(MOD(MONTH('Expenses (Assum. &amp; Calc.)'!$G29),12),0)=MOD(MONTH('Shortcut Lookup 2'!AE$60),12),'Expenses (Assum. &amp; Calc.)'!$H29&gt;='Shortcut Lookup 2'!AE$60,'Expenses (Assum. &amp; Calc.)'!$G29&lt;='Shortcut Lookup 2'!AE$60),INDEX('Expenses (Assum. &amp; Calc.)'!$J$23:$J$37,ROWS($C$23:$C29),1),0))))))))</f>
        <v>0</v>
      </c>
      <c r="AO29" s="472">
        <f>HLOOKUP('Shortcut Lookup 2'!AF$59,'Expenses (Assum. &amp; Calc.)'!$P$22:$T$37,ROWS($C$23:$C29)+1,0)*IF(AND('Expenses (Assum. &amp; Calc.)'!$I29="One time",'Expenses (Assum. &amp; Calc.)'!$G29='Shortcut Lookup 2'!AF$60),INDEX('Expenses (Assum. &amp; Calc.)'!$J$23:$J$37,ROWS($C$23:$C29),1),IF(AND('Expenses (Assum. &amp; Calc.)'!$I29="Daily",'Expenses (Assum. &amp; Calc.)'!$H29&gt;='Shortcut Lookup 2'!AF$60,'Expenses (Assum. &amp; Calc.)'!$G29&lt;='Shortcut Lookup 2'!AF$60),INDEX('Expenses (Assum. &amp; Calc.)'!$J$23:$J$37,ROWS($C$23:$C29),1)*AO$22,IF(AND('Expenses (Assum. &amp; Calc.)'!$I29="Weekly",'Expenses (Assum. &amp; Calc.)'!$H29&gt;='Shortcut Lookup 2'!AF$60,'Expenses (Assum. &amp; Calc.)'!$G29&lt;='Shortcut Lookup 2'!AF$60),INDEX('Expenses (Assum. &amp; Calc.)'!$J$23:$J$37,ROWS($C$23:$C29),1)*4,IF(AND('Expenses (Assum. &amp; Calc.)'!$I29="Bi-Weekly",'Expenses (Assum. &amp; Calc.)'!$H29&gt;='Shortcut Lookup 2'!AF$60,'Expenses (Assum. &amp; Calc.)'!$G29&lt;='Shortcut Lookup 2'!AF$60),INDEX('Expenses (Assum. &amp; Calc.)'!$J$23:$J$37,ROWS($C$23:$C29),1)*2,IF(AND('Expenses (Assum. &amp; Calc.)'!$I29="Monthly",'Expenses (Assum. &amp; Calc.)'!$H29&gt;='Shortcut Lookup 2'!AF$60,'Expenses (Assum. &amp; Calc.)'!$G29&lt;='Shortcut Lookup 2'!AF$60),INDEX('Expenses (Assum. &amp; Calc.)'!$J$23:$J$37,ROWS($C$23:$C29),1),IF(AND('Expenses (Assum. &amp; Calc.)'!$I29="Quarterly",IFERROR(MOD(MONTH('Expenses (Assum. &amp; Calc.)'!$G29),3),0)=MOD(MONTH('Shortcut Lookup 2'!AF$60),3),'Expenses (Assum. &amp; Calc.)'!$H29&gt;='Shortcut Lookup 2'!AF$60,'Expenses (Assum. &amp; Calc.)'!$G29&lt;='Shortcut Lookup 2'!AF$60),INDEX('Expenses (Assum. &amp; Calc.)'!$J$23:$J$37,ROWS($C$23:$C29),1),IF(AND('Expenses (Assum. &amp; Calc.)'!$I29="Semi-Annually",IFERROR(MOD(MONTH('Expenses (Assum. &amp; Calc.)'!$G29),6),0)=MOD(MONTH('Shortcut Lookup 2'!AF$60),6),'Expenses (Assum. &amp; Calc.)'!$H29&gt;='Shortcut Lookup 2'!AF$60,'Expenses (Assum. &amp; Calc.)'!$G29&lt;='Shortcut Lookup 2'!AF$60),INDEX('Expenses (Assum. &amp; Calc.)'!$J$23:$J$37,ROWS($C$23:$C29),1),IF(AND('Expenses (Assum. &amp; Calc.)'!$I29="Yearly",IFERROR(MOD(MONTH('Expenses (Assum. &amp; Calc.)'!$G29),12),0)=MOD(MONTH('Shortcut Lookup 2'!AF$60),12),'Expenses (Assum. &amp; Calc.)'!$H29&gt;='Shortcut Lookup 2'!AF$60,'Expenses (Assum. &amp; Calc.)'!$G29&lt;='Shortcut Lookup 2'!AF$60),INDEX('Expenses (Assum. &amp; Calc.)'!$J$23:$J$37,ROWS($C$23:$C29),1),0))))))))</f>
        <v>0</v>
      </c>
      <c r="AP29" s="472">
        <f>HLOOKUP('Shortcut Lookup 2'!AG$59,'Expenses (Assum. &amp; Calc.)'!$P$22:$T$37,ROWS($C$23:$C29)+1,0)*IF(AND('Expenses (Assum. &amp; Calc.)'!$I29="One time",'Expenses (Assum. &amp; Calc.)'!$G29='Shortcut Lookup 2'!AG$60),INDEX('Expenses (Assum. &amp; Calc.)'!$J$23:$J$37,ROWS($C$23:$C29),1),IF(AND('Expenses (Assum. &amp; Calc.)'!$I29="Daily",'Expenses (Assum. &amp; Calc.)'!$H29&gt;='Shortcut Lookup 2'!AG$60,'Expenses (Assum. &amp; Calc.)'!$G29&lt;='Shortcut Lookup 2'!AG$60),INDEX('Expenses (Assum. &amp; Calc.)'!$J$23:$J$37,ROWS($C$23:$C29),1)*AP$22,IF(AND('Expenses (Assum. &amp; Calc.)'!$I29="Weekly",'Expenses (Assum. &amp; Calc.)'!$H29&gt;='Shortcut Lookup 2'!AG$60,'Expenses (Assum. &amp; Calc.)'!$G29&lt;='Shortcut Lookup 2'!AG$60),INDEX('Expenses (Assum. &amp; Calc.)'!$J$23:$J$37,ROWS($C$23:$C29),1)*4,IF(AND('Expenses (Assum. &amp; Calc.)'!$I29="Bi-Weekly",'Expenses (Assum. &amp; Calc.)'!$H29&gt;='Shortcut Lookup 2'!AG$60,'Expenses (Assum. &amp; Calc.)'!$G29&lt;='Shortcut Lookup 2'!AG$60),INDEX('Expenses (Assum. &amp; Calc.)'!$J$23:$J$37,ROWS($C$23:$C29),1)*2,IF(AND('Expenses (Assum. &amp; Calc.)'!$I29="Monthly",'Expenses (Assum. &amp; Calc.)'!$H29&gt;='Shortcut Lookup 2'!AG$60,'Expenses (Assum. &amp; Calc.)'!$G29&lt;='Shortcut Lookup 2'!AG$60),INDEX('Expenses (Assum. &amp; Calc.)'!$J$23:$J$37,ROWS($C$23:$C29),1),IF(AND('Expenses (Assum. &amp; Calc.)'!$I29="Quarterly",IFERROR(MOD(MONTH('Expenses (Assum. &amp; Calc.)'!$G29),3),0)=MOD(MONTH('Shortcut Lookup 2'!AG$60),3),'Expenses (Assum. &amp; Calc.)'!$H29&gt;='Shortcut Lookup 2'!AG$60,'Expenses (Assum. &amp; Calc.)'!$G29&lt;='Shortcut Lookup 2'!AG$60),INDEX('Expenses (Assum. &amp; Calc.)'!$J$23:$J$37,ROWS($C$23:$C29),1),IF(AND('Expenses (Assum. &amp; Calc.)'!$I29="Semi-Annually",IFERROR(MOD(MONTH('Expenses (Assum. &amp; Calc.)'!$G29),6),0)=MOD(MONTH('Shortcut Lookup 2'!AG$60),6),'Expenses (Assum. &amp; Calc.)'!$H29&gt;='Shortcut Lookup 2'!AG$60,'Expenses (Assum. &amp; Calc.)'!$G29&lt;='Shortcut Lookup 2'!AG$60),INDEX('Expenses (Assum. &amp; Calc.)'!$J$23:$J$37,ROWS($C$23:$C29),1),IF(AND('Expenses (Assum. &amp; Calc.)'!$I29="Yearly",IFERROR(MOD(MONTH('Expenses (Assum. &amp; Calc.)'!$G29),12),0)=MOD(MONTH('Shortcut Lookup 2'!AG$60),12),'Expenses (Assum. &amp; Calc.)'!$H29&gt;='Shortcut Lookup 2'!AG$60,'Expenses (Assum. &amp; Calc.)'!$G29&lt;='Shortcut Lookup 2'!AG$60),INDEX('Expenses (Assum. &amp; Calc.)'!$J$23:$J$37,ROWS($C$23:$C29),1),0))))))))</f>
        <v>0</v>
      </c>
      <c r="AQ29" s="472">
        <f>HLOOKUP('Shortcut Lookup 2'!AH$59,'Expenses (Assum. &amp; Calc.)'!$P$22:$T$37,ROWS($C$23:$C29)+1,0)*IF(AND('Expenses (Assum. &amp; Calc.)'!$I29="One time",'Expenses (Assum. &amp; Calc.)'!$G29='Shortcut Lookup 2'!AH$60),INDEX('Expenses (Assum. &amp; Calc.)'!$J$23:$J$37,ROWS($C$23:$C29),1),IF(AND('Expenses (Assum. &amp; Calc.)'!$I29="Daily",'Expenses (Assum. &amp; Calc.)'!$H29&gt;='Shortcut Lookup 2'!AH$60,'Expenses (Assum. &amp; Calc.)'!$G29&lt;='Shortcut Lookup 2'!AH$60),INDEX('Expenses (Assum. &amp; Calc.)'!$J$23:$J$37,ROWS($C$23:$C29),1)*AQ$22,IF(AND('Expenses (Assum. &amp; Calc.)'!$I29="Weekly",'Expenses (Assum. &amp; Calc.)'!$H29&gt;='Shortcut Lookup 2'!AH$60,'Expenses (Assum. &amp; Calc.)'!$G29&lt;='Shortcut Lookup 2'!AH$60),INDEX('Expenses (Assum. &amp; Calc.)'!$J$23:$J$37,ROWS($C$23:$C29),1)*4,IF(AND('Expenses (Assum. &amp; Calc.)'!$I29="Bi-Weekly",'Expenses (Assum. &amp; Calc.)'!$H29&gt;='Shortcut Lookup 2'!AH$60,'Expenses (Assum. &amp; Calc.)'!$G29&lt;='Shortcut Lookup 2'!AH$60),INDEX('Expenses (Assum. &amp; Calc.)'!$J$23:$J$37,ROWS($C$23:$C29),1)*2,IF(AND('Expenses (Assum. &amp; Calc.)'!$I29="Monthly",'Expenses (Assum. &amp; Calc.)'!$H29&gt;='Shortcut Lookup 2'!AH$60,'Expenses (Assum. &amp; Calc.)'!$G29&lt;='Shortcut Lookup 2'!AH$60),INDEX('Expenses (Assum. &amp; Calc.)'!$J$23:$J$37,ROWS($C$23:$C29),1),IF(AND('Expenses (Assum. &amp; Calc.)'!$I29="Quarterly",IFERROR(MOD(MONTH('Expenses (Assum. &amp; Calc.)'!$G29),3),0)=MOD(MONTH('Shortcut Lookup 2'!AH$60),3),'Expenses (Assum. &amp; Calc.)'!$H29&gt;='Shortcut Lookup 2'!AH$60,'Expenses (Assum. &amp; Calc.)'!$G29&lt;='Shortcut Lookup 2'!AH$60),INDEX('Expenses (Assum. &amp; Calc.)'!$J$23:$J$37,ROWS($C$23:$C29),1),IF(AND('Expenses (Assum. &amp; Calc.)'!$I29="Semi-Annually",IFERROR(MOD(MONTH('Expenses (Assum. &amp; Calc.)'!$G29),6),0)=MOD(MONTH('Shortcut Lookup 2'!AH$60),6),'Expenses (Assum. &amp; Calc.)'!$H29&gt;='Shortcut Lookup 2'!AH$60,'Expenses (Assum. &amp; Calc.)'!$G29&lt;='Shortcut Lookup 2'!AH$60),INDEX('Expenses (Assum. &amp; Calc.)'!$J$23:$J$37,ROWS($C$23:$C29),1),IF(AND('Expenses (Assum. &amp; Calc.)'!$I29="Yearly",IFERROR(MOD(MONTH('Expenses (Assum. &amp; Calc.)'!$G29),12),0)=MOD(MONTH('Shortcut Lookup 2'!AH$60),12),'Expenses (Assum. &amp; Calc.)'!$H29&gt;='Shortcut Lookup 2'!AH$60,'Expenses (Assum. &amp; Calc.)'!$G29&lt;='Shortcut Lookup 2'!AH$60),INDEX('Expenses (Assum. &amp; Calc.)'!$J$23:$J$37,ROWS($C$23:$C29),1),0))))))))</f>
        <v>0</v>
      </c>
      <c r="AR29" s="472">
        <f>HLOOKUP('Shortcut Lookup 2'!AI$59,'Expenses (Assum. &amp; Calc.)'!$P$22:$T$37,ROWS($C$23:$C29)+1,0)*IF(AND('Expenses (Assum. &amp; Calc.)'!$I29="One time",'Expenses (Assum. &amp; Calc.)'!$G29='Shortcut Lookup 2'!AI$60),INDEX('Expenses (Assum. &amp; Calc.)'!$J$23:$J$37,ROWS($C$23:$C29),1),IF(AND('Expenses (Assum. &amp; Calc.)'!$I29="Daily",'Expenses (Assum. &amp; Calc.)'!$H29&gt;='Shortcut Lookup 2'!AI$60,'Expenses (Assum. &amp; Calc.)'!$G29&lt;='Shortcut Lookup 2'!AI$60),INDEX('Expenses (Assum. &amp; Calc.)'!$J$23:$J$37,ROWS($C$23:$C29),1)*AR$22,IF(AND('Expenses (Assum. &amp; Calc.)'!$I29="Weekly",'Expenses (Assum. &amp; Calc.)'!$H29&gt;='Shortcut Lookup 2'!AI$60,'Expenses (Assum. &amp; Calc.)'!$G29&lt;='Shortcut Lookup 2'!AI$60),INDEX('Expenses (Assum. &amp; Calc.)'!$J$23:$J$37,ROWS($C$23:$C29),1)*4,IF(AND('Expenses (Assum. &amp; Calc.)'!$I29="Bi-Weekly",'Expenses (Assum. &amp; Calc.)'!$H29&gt;='Shortcut Lookup 2'!AI$60,'Expenses (Assum. &amp; Calc.)'!$G29&lt;='Shortcut Lookup 2'!AI$60),INDEX('Expenses (Assum. &amp; Calc.)'!$J$23:$J$37,ROWS($C$23:$C29),1)*2,IF(AND('Expenses (Assum. &amp; Calc.)'!$I29="Monthly",'Expenses (Assum. &amp; Calc.)'!$H29&gt;='Shortcut Lookup 2'!AI$60,'Expenses (Assum. &amp; Calc.)'!$G29&lt;='Shortcut Lookup 2'!AI$60),INDEX('Expenses (Assum. &amp; Calc.)'!$J$23:$J$37,ROWS($C$23:$C29),1),IF(AND('Expenses (Assum. &amp; Calc.)'!$I29="Quarterly",IFERROR(MOD(MONTH('Expenses (Assum. &amp; Calc.)'!$G29),3),0)=MOD(MONTH('Shortcut Lookup 2'!AI$60),3),'Expenses (Assum. &amp; Calc.)'!$H29&gt;='Shortcut Lookup 2'!AI$60,'Expenses (Assum. &amp; Calc.)'!$G29&lt;='Shortcut Lookup 2'!AI$60),INDEX('Expenses (Assum. &amp; Calc.)'!$J$23:$J$37,ROWS($C$23:$C29),1),IF(AND('Expenses (Assum. &amp; Calc.)'!$I29="Semi-Annually",IFERROR(MOD(MONTH('Expenses (Assum. &amp; Calc.)'!$G29),6),0)=MOD(MONTH('Shortcut Lookup 2'!AI$60),6),'Expenses (Assum. &amp; Calc.)'!$H29&gt;='Shortcut Lookup 2'!AI$60,'Expenses (Assum. &amp; Calc.)'!$G29&lt;='Shortcut Lookup 2'!AI$60),INDEX('Expenses (Assum. &amp; Calc.)'!$J$23:$J$37,ROWS($C$23:$C29),1),IF(AND('Expenses (Assum. &amp; Calc.)'!$I29="Yearly",IFERROR(MOD(MONTH('Expenses (Assum. &amp; Calc.)'!$G29),12),0)=MOD(MONTH('Shortcut Lookup 2'!AI$60),12),'Expenses (Assum. &amp; Calc.)'!$H29&gt;='Shortcut Lookup 2'!AI$60,'Expenses (Assum. &amp; Calc.)'!$G29&lt;='Shortcut Lookup 2'!AI$60),INDEX('Expenses (Assum. &amp; Calc.)'!$J$23:$J$37,ROWS($C$23:$C29),1),0))))))))</f>
        <v>0</v>
      </c>
      <c r="AS29" s="472">
        <f>HLOOKUP('Shortcut Lookup 2'!AJ$59,'Expenses (Assum. &amp; Calc.)'!$P$22:$T$37,ROWS($C$23:$C29)+1,0)*IF(AND('Expenses (Assum. &amp; Calc.)'!$I29="One time",'Expenses (Assum. &amp; Calc.)'!$G29='Shortcut Lookup 2'!AJ$60),INDEX('Expenses (Assum. &amp; Calc.)'!$J$23:$J$37,ROWS($C$23:$C29),1),IF(AND('Expenses (Assum. &amp; Calc.)'!$I29="Daily",'Expenses (Assum. &amp; Calc.)'!$H29&gt;='Shortcut Lookup 2'!AJ$60,'Expenses (Assum. &amp; Calc.)'!$G29&lt;='Shortcut Lookup 2'!AJ$60),INDEX('Expenses (Assum. &amp; Calc.)'!$J$23:$J$37,ROWS($C$23:$C29),1)*AS$22,IF(AND('Expenses (Assum. &amp; Calc.)'!$I29="Weekly",'Expenses (Assum. &amp; Calc.)'!$H29&gt;='Shortcut Lookup 2'!AJ$60,'Expenses (Assum. &amp; Calc.)'!$G29&lt;='Shortcut Lookup 2'!AJ$60),INDEX('Expenses (Assum. &amp; Calc.)'!$J$23:$J$37,ROWS($C$23:$C29),1)*4,IF(AND('Expenses (Assum. &amp; Calc.)'!$I29="Bi-Weekly",'Expenses (Assum. &amp; Calc.)'!$H29&gt;='Shortcut Lookup 2'!AJ$60,'Expenses (Assum. &amp; Calc.)'!$G29&lt;='Shortcut Lookup 2'!AJ$60),INDEX('Expenses (Assum. &amp; Calc.)'!$J$23:$J$37,ROWS($C$23:$C29),1)*2,IF(AND('Expenses (Assum. &amp; Calc.)'!$I29="Monthly",'Expenses (Assum. &amp; Calc.)'!$H29&gt;='Shortcut Lookup 2'!AJ$60,'Expenses (Assum. &amp; Calc.)'!$G29&lt;='Shortcut Lookup 2'!AJ$60),INDEX('Expenses (Assum. &amp; Calc.)'!$J$23:$J$37,ROWS($C$23:$C29),1),IF(AND('Expenses (Assum. &amp; Calc.)'!$I29="Quarterly",IFERROR(MOD(MONTH('Expenses (Assum. &amp; Calc.)'!$G29),3),0)=MOD(MONTH('Shortcut Lookup 2'!AJ$60),3),'Expenses (Assum. &amp; Calc.)'!$H29&gt;='Shortcut Lookup 2'!AJ$60,'Expenses (Assum. &amp; Calc.)'!$G29&lt;='Shortcut Lookup 2'!AJ$60),INDEX('Expenses (Assum. &amp; Calc.)'!$J$23:$J$37,ROWS($C$23:$C29),1),IF(AND('Expenses (Assum. &amp; Calc.)'!$I29="Semi-Annually",IFERROR(MOD(MONTH('Expenses (Assum. &amp; Calc.)'!$G29),6),0)=MOD(MONTH('Shortcut Lookup 2'!AJ$60),6),'Expenses (Assum. &amp; Calc.)'!$H29&gt;='Shortcut Lookup 2'!AJ$60,'Expenses (Assum. &amp; Calc.)'!$G29&lt;='Shortcut Lookup 2'!AJ$60),INDEX('Expenses (Assum. &amp; Calc.)'!$J$23:$J$37,ROWS($C$23:$C29),1),IF(AND('Expenses (Assum. &amp; Calc.)'!$I29="Yearly",IFERROR(MOD(MONTH('Expenses (Assum. &amp; Calc.)'!$G29),12),0)=MOD(MONTH('Shortcut Lookup 2'!AJ$60),12),'Expenses (Assum. &amp; Calc.)'!$H29&gt;='Shortcut Lookup 2'!AJ$60,'Expenses (Assum. &amp; Calc.)'!$G29&lt;='Shortcut Lookup 2'!AJ$60),INDEX('Expenses (Assum. &amp; Calc.)'!$J$23:$J$37,ROWS($C$23:$C29),1),0))))))))</f>
        <v>0</v>
      </c>
      <c r="AT29" s="472">
        <f>HLOOKUP('Shortcut Lookup 2'!AK$59,'Expenses (Assum. &amp; Calc.)'!$P$22:$T$37,ROWS($C$23:$C29)+1,0)*IF(AND('Expenses (Assum. &amp; Calc.)'!$I29="One time",'Expenses (Assum. &amp; Calc.)'!$G29='Shortcut Lookup 2'!AK$60),INDEX('Expenses (Assum. &amp; Calc.)'!$J$23:$J$37,ROWS($C$23:$C29),1),IF(AND('Expenses (Assum. &amp; Calc.)'!$I29="Daily",'Expenses (Assum. &amp; Calc.)'!$H29&gt;='Shortcut Lookup 2'!AK$60,'Expenses (Assum. &amp; Calc.)'!$G29&lt;='Shortcut Lookup 2'!AK$60),INDEX('Expenses (Assum. &amp; Calc.)'!$J$23:$J$37,ROWS($C$23:$C29),1)*AT$22,IF(AND('Expenses (Assum. &amp; Calc.)'!$I29="Weekly",'Expenses (Assum. &amp; Calc.)'!$H29&gt;='Shortcut Lookup 2'!AK$60,'Expenses (Assum. &amp; Calc.)'!$G29&lt;='Shortcut Lookup 2'!AK$60),INDEX('Expenses (Assum. &amp; Calc.)'!$J$23:$J$37,ROWS($C$23:$C29),1)*4,IF(AND('Expenses (Assum. &amp; Calc.)'!$I29="Bi-Weekly",'Expenses (Assum. &amp; Calc.)'!$H29&gt;='Shortcut Lookup 2'!AK$60,'Expenses (Assum. &amp; Calc.)'!$G29&lt;='Shortcut Lookup 2'!AK$60),INDEX('Expenses (Assum. &amp; Calc.)'!$J$23:$J$37,ROWS($C$23:$C29),1)*2,IF(AND('Expenses (Assum. &amp; Calc.)'!$I29="Monthly",'Expenses (Assum. &amp; Calc.)'!$H29&gt;='Shortcut Lookup 2'!AK$60,'Expenses (Assum. &amp; Calc.)'!$G29&lt;='Shortcut Lookup 2'!AK$60),INDEX('Expenses (Assum. &amp; Calc.)'!$J$23:$J$37,ROWS($C$23:$C29),1),IF(AND('Expenses (Assum. &amp; Calc.)'!$I29="Quarterly",IFERROR(MOD(MONTH('Expenses (Assum. &amp; Calc.)'!$G29),3),0)=MOD(MONTH('Shortcut Lookup 2'!AK$60),3),'Expenses (Assum. &amp; Calc.)'!$H29&gt;='Shortcut Lookup 2'!AK$60,'Expenses (Assum. &amp; Calc.)'!$G29&lt;='Shortcut Lookup 2'!AK$60),INDEX('Expenses (Assum. &amp; Calc.)'!$J$23:$J$37,ROWS($C$23:$C29),1),IF(AND('Expenses (Assum. &amp; Calc.)'!$I29="Semi-Annually",IFERROR(MOD(MONTH('Expenses (Assum. &amp; Calc.)'!$G29),6),0)=MOD(MONTH('Shortcut Lookup 2'!AK$60),6),'Expenses (Assum. &amp; Calc.)'!$H29&gt;='Shortcut Lookup 2'!AK$60,'Expenses (Assum. &amp; Calc.)'!$G29&lt;='Shortcut Lookup 2'!AK$60),INDEX('Expenses (Assum. &amp; Calc.)'!$J$23:$J$37,ROWS($C$23:$C29),1),IF(AND('Expenses (Assum. &amp; Calc.)'!$I29="Yearly",IFERROR(MOD(MONTH('Expenses (Assum. &amp; Calc.)'!$G29),12),0)=MOD(MONTH('Shortcut Lookup 2'!AK$60),12),'Expenses (Assum. &amp; Calc.)'!$H29&gt;='Shortcut Lookup 2'!AK$60,'Expenses (Assum. &amp; Calc.)'!$G29&lt;='Shortcut Lookup 2'!AK$60),INDEX('Expenses (Assum. &amp; Calc.)'!$J$23:$J$37,ROWS($C$23:$C29),1),0))))))))</f>
        <v>0</v>
      </c>
      <c r="AU29" s="472">
        <f>HLOOKUP('Shortcut Lookup 2'!AL$59,'Expenses (Assum. &amp; Calc.)'!$P$22:$T$37,ROWS($C$23:$C29)+1,0)*IF(AND('Expenses (Assum. &amp; Calc.)'!$I29="One time",'Expenses (Assum. &amp; Calc.)'!$G29='Shortcut Lookup 2'!AL$60),INDEX('Expenses (Assum. &amp; Calc.)'!$J$23:$J$37,ROWS($C$23:$C29),1),IF(AND('Expenses (Assum. &amp; Calc.)'!$I29="Daily",'Expenses (Assum. &amp; Calc.)'!$H29&gt;='Shortcut Lookup 2'!AL$60,'Expenses (Assum. &amp; Calc.)'!$G29&lt;='Shortcut Lookup 2'!AL$60),INDEX('Expenses (Assum. &amp; Calc.)'!$J$23:$J$37,ROWS($C$23:$C29),1)*AU$22,IF(AND('Expenses (Assum. &amp; Calc.)'!$I29="Weekly",'Expenses (Assum. &amp; Calc.)'!$H29&gt;='Shortcut Lookup 2'!AL$60,'Expenses (Assum. &amp; Calc.)'!$G29&lt;='Shortcut Lookup 2'!AL$60),INDEX('Expenses (Assum. &amp; Calc.)'!$J$23:$J$37,ROWS($C$23:$C29),1)*4,IF(AND('Expenses (Assum. &amp; Calc.)'!$I29="Bi-Weekly",'Expenses (Assum. &amp; Calc.)'!$H29&gt;='Shortcut Lookup 2'!AL$60,'Expenses (Assum. &amp; Calc.)'!$G29&lt;='Shortcut Lookup 2'!AL$60),INDEX('Expenses (Assum. &amp; Calc.)'!$J$23:$J$37,ROWS($C$23:$C29),1)*2,IF(AND('Expenses (Assum. &amp; Calc.)'!$I29="Monthly",'Expenses (Assum. &amp; Calc.)'!$H29&gt;='Shortcut Lookup 2'!AL$60,'Expenses (Assum. &amp; Calc.)'!$G29&lt;='Shortcut Lookup 2'!AL$60),INDEX('Expenses (Assum. &amp; Calc.)'!$J$23:$J$37,ROWS($C$23:$C29),1),IF(AND('Expenses (Assum. &amp; Calc.)'!$I29="Quarterly",IFERROR(MOD(MONTH('Expenses (Assum. &amp; Calc.)'!$G29),3),0)=MOD(MONTH('Shortcut Lookup 2'!AL$60),3),'Expenses (Assum. &amp; Calc.)'!$H29&gt;='Shortcut Lookup 2'!AL$60,'Expenses (Assum. &amp; Calc.)'!$G29&lt;='Shortcut Lookup 2'!AL$60),INDEX('Expenses (Assum. &amp; Calc.)'!$J$23:$J$37,ROWS($C$23:$C29),1),IF(AND('Expenses (Assum. &amp; Calc.)'!$I29="Semi-Annually",IFERROR(MOD(MONTH('Expenses (Assum. &amp; Calc.)'!$G29),6),0)=MOD(MONTH('Shortcut Lookup 2'!AL$60),6),'Expenses (Assum. &amp; Calc.)'!$H29&gt;='Shortcut Lookup 2'!AL$60,'Expenses (Assum. &amp; Calc.)'!$G29&lt;='Shortcut Lookup 2'!AL$60),INDEX('Expenses (Assum. &amp; Calc.)'!$J$23:$J$37,ROWS($C$23:$C29),1),IF(AND('Expenses (Assum. &amp; Calc.)'!$I29="Yearly",IFERROR(MOD(MONTH('Expenses (Assum. &amp; Calc.)'!$G29),12),0)=MOD(MONTH('Shortcut Lookup 2'!AL$60),12),'Expenses (Assum. &amp; Calc.)'!$H29&gt;='Shortcut Lookup 2'!AL$60,'Expenses (Assum. &amp; Calc.)'!$G29&lt;='Shortcut Lookup 2'!AL$60),INDEX('Expenses (Assum. &amp; Calc.)'!$J$23:$J$37,ROWS($C$23:$C29),1),0))))))))</f>
        <v>0</v>
      </c>
      <c r="AV29" s="472">
        <f>HLOOKUP('Shortcut Lookup 2'!AM$59,'Expenses (Assum. &amp; Calc.)'!$P$22:$T$37,ROWS($C$23:$C29)+1,0)*IF(AND('Expenses (Assum. &amp; Calc.)'!$I29="One time",'Expenses (Assum. &amp; Calc.)'!$G29='Shortcut Lookup 2'!AM$60),INDEX('Expenses (Assum. &amp; Calc.)'!$J$23:$J$37,ROWS($C$23:$C29),1),IF(AND('Expenses (Assum. &amp; Calc.)'!$I29="Daily",'Expenses (Assum. &amp; Calc.)'!$H29&gt;='Shortcut Lookup 2'!AM$60,'Expenses (Assum. &amp; Calc.)'!$G29&lt;='Shortcut Lookup 2'!AM$60),INDEX('Expenses (Assum. &amp; Calc.)'!$J$23:$J$37,ROWS($C$23:$C29),1)*AV$22,IF(AND('Expenses (Assum. &amp; Calc.)'!$I29="Weekly",'Expenses (Assum. &amp; Calc.)'!$H29&gt;='Shortcut Lookup 2'!AM$60,'Expenses (Assum. &amp; Calc.)'!$G29&lt;='Shortcut Lookup 2'!AM$60),INDEX('Expenses (Assum. &amp; Calc.)'!$J$23:$J$37,ROWS($C$23:$C29),1)*4,IF(AND('Expenses (Assum. &amp; Calc.)'!$I29="Bi-Weekly",'Expenses (Assum. &amp; Calc.)'!$H29&gt;='Shortcut Lookup 2'!AM$60,'Expenses (Assum. &amp; Calc.)'!$G29&lt;='Shortcut Lookup 2'!AM$60),INDEX('Expenses (Assum. &amp; Calc.)'!$J$23:$J$37,ROWS($C$23:$C29),1)*2,IF(AND('Expenses (Assum. &amp; Calc.)'!$I29="Monthly",'Expenses (Assum. &amp; Calc.)'!$H29&gt;='Shortcut Lookup 2'!AM$60,'Expenses (Assum. &amp; Calc.)'!$G29&lt;='Shortcut Lookup 2'!AM$60),INDEX('Expenses (Assum. &amp; Calc.)'!$J$23:$J$37,ROWS($C$23:$C29),1),IF(AND('Expenses (Assum. &amp; Calc.)'!$I29="Quarterly",IFERROR(MOD(MONTH('Expenses (Assum. &amp; Calc.)'!$G29),3),0)=MOD(MONTH('Shortcut Lookup 2'!AM$60),3),'Expenses (Assum. &amp; Calc.)'!$H29&gt;='Shortcut Lookup 2'!AM$60,'Expenses (Assum. &amp; Calc.)'!$G29&lt;='Shortcut Lookup 2'!AM$60),INDEX('Expenses (Assum. &amp; Calc.)'!$J$23:$J$37,ROWS($C$23:$C29),1),IF(AND('Expenses (Assum. &amp; Calc.)'!$I29="Semi-Annually",IFERROR(MOD(MONTH('Expenses (Assum. &amp; Calc.)'!$G29),6),0)=MOD(MONTH('Shortcut Lookup 2'!AM$60),6),'Expenses (Assum. &amp; Calc.)'!$H29&gt;='Shortcut Lookup 2'!AM$60,'Expenses (Assum. &amp; Calc.)'!$G29&lt;='Shortcut Lookup 2'!AM$60),INDEX('Expenses (Assum. &amp; Calc.)'!$J$23:$J$37,ROWS($C$23:$C29),1),IF(AND('Expenses (Assum. &amp; Calc.)'!$I29="Yearly",IFERROR(MOD(MONTH('Expenses (Assum. &amp; Calc.)'!$G29),12),0)=MOD(MONTH('Shortcut Lookup 2'!AM$60),12),'Expenses (Assum. &amp; Calc.)'!$H29&gt;='Shortcut Lookup 2'!AM$60,'Expenses (Assum. &amp; Calc.)'!$G29&lt;='Shortcut Lookup 2'!AM$60),INDEX('Expenses (Assum. &amp; Calc.)'!$J$23:$J$37,ROWS($C$23:$C29),1),0))))))))</f>
        <v>0</v>
      </c>
      <c r="AW29" s="472">
        <f>HLOOKUP('Shortcut Lookup 2'!AN$59,'Expenses (Assum. &amp; Calc.)'!$P$22:$T$37,ROWS($C$23:$C29)+1,0)*IF(AND('Expenses (Assum. &amp; Calc.)'!$I29="One time",'Expenses (Assum. &amp; Calc.)'!$G29='Shortcut Lookup 2'!AN$60),INDEX('Expenses (Assum. &amp; Calc.)'!$J$23:$J$37,ROWS($C$23:$C29),1),IF(AND('Expenses (Assum. &amp; Calc.)'!$I29="Daily",'Expenses (Assum. &amp; Calc.)'!$H29&gt;='Shortcut Lookup 2'!AN$60,'Expenses (Assum. &amp; Calc.)'!$G29&lt;='Shortcut Lookup 2'!AN$60),INDEX('Expenses (Assum. &amp; Calc.)'!$J$23:$J$37,ROWS($C$23:$C29),1)*AW$22,IF(AND('Expenses (Assum. &amp; Calc.)'!$I29="Weekly",'Expenses (Assum. &amp; Calc.)'!$H29&gt;='Shortcut Lookup 2'!AN$60,'Expenses (Assum. &amp; Calc.)'!$G29&lt;='Shortcut Lookup 2'!AN$60),INDEX('Expenses (Assum. &amp; Calc.)'!$J$23:$J$37,ROWS($C$23:$C29),1)*4,IF(AND('Expenses (Assum. &amp; Calc.)'!$I29="Bi-Weekly",'Expenses (Assum. &amp; Calc.)'!$H29&gt;='Shortcut Lookup 2'!AN$60,'Expenses (Assum. &amp; Calc.)'!$G29&lt;='Shortcut Lookup 2'!AN$60),INDEX('Expenses (Assum. &amp; Calc.)'!$J$23:$J$37,ROWS($C$23:$C29),1)*2,IF(AND('Expenses (Assum. &amp; Calc.)'!$I29="Monthly",'Expenses (Assum. &amp; Calc.)'!$H29&gt;='Shortcut Lookup 2'!AN$60,'Expenses (Assum. &amp; Calc.)'!$G29&lt;='Shortcut Lookup 2'!AN$60),INDEX('Expenses (Assum. &amp; Calc.)'!$J$23:$J$37,ROWS($C$23:$C29),1),IF(AND('Expenses (Assum. &amp; Calc.)'!$I29="Quarterly",IFERROR(MOD(MONTH('Expenses (Assum. &amp; Calc.)'!$G29),3),0)=MOD(MONTH('Shortcut Lookup 2'!AN$60),3),'Expenses (Assum. &amp; Calc.)'!$H29&gt;='Shortcut Lookup 2'!AN$60,'Expenses (Assum. &amp; Calc.)'!$G29&lt;='Shortcut Lookup 2'!AN$60),INDEX('Expenses (Assum. &amp; Calc.)'!$J$23:$J$37,ROWS($C$23:$C29),1),IF(AND('Expenses (Assum. &amp; Calc.)'!$I29="Semi-Annually",IFERROR(MOD(MONTH('Expenses (Assum. &amp; Calc.)'!$G29),6),0)=MOD(MONTH('Shortcut Lookup 2'!AN$60),6),'Expenses (Assum. &amp; Calc.)'!$H29&gt;='Shortcut Lookup 2'!AN$60,'Expenses (Assum. &amp; Calc.)'!$G29&lt;='Shortcut Lookup 2'!AN$60),INDEX('Expenses (Assum. &amp; Calc.)'!$J$23:$J$37,ROWS($C$23:$C29),1),IF(AND('Expenses (Assum. &amp; Calc.)'!$I29="Yearly",IFERROR(MOD(MONTH('Expenses (Assum. &amp; Calc.)'!$G29),12),0)=MOD(MONTH('Shortcut Lookup 2'!AN$60),12),'Expenses (Assum. &amp; Calc.)'!$H29&gt;='Shortcut Lookup 2'!AN$60,'Expenses (Assum. &amp; Calc.)'!$G29&lt;='Shortcut Lookup 2'!AN$60),INDEX('Expenses (Assum. &amp; Calc.)'!$J$23:$J$37,ROWS($C$23:$C29),1),0))))))))</f>
        <v>0</v>
      </c>
      <c r="AX29" s="472">
        <f>HLOOKUP('Shortcut Lookup 2'!AO$59,'Expenses (Assum. &amp; Calc.)'!$P$22:$T$37,ROWS($C$23:$C29)+1,0)*IF(AND('Expenses (Assum. &amp; Calc.)'!$I29="One time",'Expenses (Assum. &amp; Calc.)'!$G29='Shortcut Lookup 2'!AO$60),INDEX('Expenses (Assum. &amp; Calc.)'!$J$23:$J$37,ROWS($C$23:$C29),1),IF(AND('Expenses (Assum. &amp; Calc.)'!$I29="Daily",'Expenses (Assum. &amp; Calc.)'!$H29&gt;='Shortcut Lookup 2'!AO$60,'Expenses (Assum. &amp; Calc.)'!$G29&lt;='Shortcut Lookup 2'!AO$60),INDEX('Expenses (Assum. &amp; Calc.)'!$J$23:$J$37,ROWS($C$23:$C29),1)*AX$22,IF(AND('Expenses (Assum. &amp; Calc.)'!$I29="Weekly",'Expenses (Assum. &amp; Calc.)'!$H29&gt;='Shortcut Lookup 2'!AO$60,'Expenses (Assum. &amp; Calc.)'!$G29&lt;='Shortcut Lookup 2'!AO$60),INDEX('Expenses (Assum. &amp; Calc.)'!$J$23:$J$37,ROWS($C$23:$C29),1)*4,IF(AND('Expenses (Assum. &amp; Calc.)'!$I29="Bi-Weekly",'Expenses (Assum. &amp; Calc.)'!$H29&gt;='Shortcut Lookup 2'!AO$60,'Expenses (Assum. &amp; Calc.)'!$G29&lt;='Shortcut Lookup 2'!AO$60),INDEX('Expenses (Assum. &amp; Calc.)'!$J$23:$J$37,ROWS($C$23:$C29),1)*2,IF(AND('Expenses (Assum. &amp; Calc.)'!$I29="Monthly",'Expenses (Assum. &amp; Calc.)'!$H29&gt;='Shortcut Lookup 2'!AO$60,'Expenses (Assum. &amp; Calc.)'!$G29&lt;='Shortcut Lookup 2'!AO$60),INDEX('Expenses (Assum. &amp; Calc.)'!$J$23:$J$37,ROWS($C$23:$C29),1),IF(AND('Expenses (Assum. &amp; Calc.)'!$I29="Quarterly",IFERROR(MOD(MONTH('Expenses (Assum. &amp; Calc.)'!$G29),3),0)=MOD(MONTH('Shortcut Lookup 2'!AO$60),3),'Expenses (Assum. &amp; Calc.)'!$H29&gt;='Shortcut Lookup 2'!AO$60,'Expenses (Assum. &amp; Calc.)'!$G29&lt;='Shortcut Lookup 2'!AO$60),INDEX('Expenses (Assum. &amp; Calc.)'!$J$23:$J$37,ROWS($C$23:$C29),1),IF(AND('Expenses (Assum. &amp; Calc.)'!$I29="Semi-Annually",IFERROR(MOD(MONTH('Expenses (Assum. &amp; Calc.)'!$G29),6),0)=MOD(MONTH('Shortcut Lookup 2'!AO$60),6),'Expenses (Assum. &amp; Calc.)'!$H29&gt;='Shortcut Lookup 2'!AO$60,'Expenses (Assum. &amp; Calc.)'!$G29&lt;='Shortcut Lookup 2'!AO$60),INDEX('Expenses (Assum. &amp; Calc.)'!$J$23:$J$37,ROWS($C$23:$C29),1),IF(AND('Expenses (Assum. &amp; Calc.)'!$I29="Yearly",IFERROR(MOD(MONTH('Expenses (Assum. &amp; Calc.)'!$G29),12),0)=MOD(MONTH('Shortcut Lookup 2'!AO$60),12),'Expenses (Assum. &amp; Calc.)'!$H29&gt;='Shortcut Lookup 2'!AO$60,'Expenses (Assum. &amp; Calc.)'!$G29&lt;='Shortcut Lookup 2'!AO$60),INDEX('Expenses (Assum. &amp; Calc.)'!$J$23:$J$37,ROWS($C$23:$C29),1),0))))))))</f>
        <v>0</v>
      </c>
      <c r="AY29" s="472">
        <f>HLOOKUP('Shortcut Lookup 2'!AP$59,'Expenses (Assum. &amp; Calc.)'!$P$22:$T$37,ROWS($C$23:$C29)+1,0)*IF(AND('Expenses (Assum. &amp; Calc.)'!$I29="One time",'Expenses (Assum. &amp; Calc.)'!$G29='Shortcut Lookup 2'!AP$60),INDEX('Expenses (Assum. &amp; Calc.)'!$J$23:$J$37,ROWS($C$23:$C29),1),IF(AND('Expenses (Assum. &amp; Calc.)'!$I29="Daily",'Expenses (Assum. &amp; Calc.)'!$H29&gt;='Shortcut Lookup 2'!AP$60,'Expenses (Assum. &amp; Calc.)'!$G29&lt;='Shortcut Lookup 2'!AP$60),INDEX('Expenses (Assum. &amp; Calc.)'!$J$23:$J$37,ROWS($C$23:$C29),1)*AY$22,IF(AND('Expenses (Assum. &amp; Calc.)'!$I29="Weekly",'Expenses (Assum. &amp; Calc.)'!$H29&gt;='Shortcut Lookup 2'!AP$60,'Expenses (Assum. &amp; Calc.)'!$G29&lt;='Shortcut Lookup 2'!AP$60),INDEX('Expenses (Assum. &amp; Calc.)'!$J$23:$J$37,ROWS($C$23:$C29),1)*4,IF(AND('Expenses (Assum. &amp; Calc.)'!$I29="Bi-Weekly",'Expenses (Assum. &amp; Calc.)'!$H29&gt;='Shortcut Lookup 2'!AP$60,'Expenses (Assum. &amp; Calc.)'!$G29&lt;='Shortcut Lookup 2'!AP$60),INDEX('Expenses (Assum. &amp; Calc.)'!$J$23:$J$37,ROWS($C$23:$C29),1)*2,IF(AND('Expenses (Assum. &amp; Calc.)'!$I29="Monthly",'Expenses (Assum. &amp; Calc.)'!$H29&gt;='Shortcut Lookup 2'!AP$60,'Expenses (Assum. &amp; Calc.)'!$G29&lt;='Shortcut Lookup 2'!AP$60),INDEX('Expenses (Assum. &amp; Calc.)'!$J$23:$J$37,ROWS($C$23:$C29),1),IF(AND('Expenses (Assum. &amp; Calc.)'!$I29="Quarterly",IFERROR(MOD(MONTH('Expenses (Assum. &amp; Calc.)'!$G29),3),0)=MOD(MONTH('Shortcut Lookup 2'!AP$60),3),'Expenses (Assum. &amp; Calc.)'!$H29&gt;='Shortcut Lookup 2'!AP$60,'Expenses (Assum. &amp; Calc.)'!$G29&lt;='Shortcut Lookup 2'!AP$60),INDEX('Expenses (Assum. &amp; Calc.)'!$J$23:$J$37,ROWS($C$23:$C29),1),IF(AND('Expenses (Assum. &amp; Calc.)'!$I29="Semi-Annually",IFERROR(MOD(MONTH('Expenses (Assum. &amp; Calc.)'!$G29),6),0)=MOD(MONTH('Shortcut Lookup 2'!AP$60),6),'Expenses (Assum. &amp; Calc.)'!$H29&gt;='Shortcut Lookup 2'!AP$60,'Expenses (Assum. &amp; Calc.)'!$G29&lt;='Shortcut Lookup 2'!AP$60),INDEX('Expenses (Assum. &amp; Calc.)'!$J$23:$J$37,ROWS($C$23:$C29),1),IF(AND('Expenses (Assum. &amp; Calc.)'!$I29="Yearly",IFERROR(MOD(MONTH('Expenses (Assum. &amp; Calc.)'!$G29),12),0)=MOD(MONTH('Shortcut Lookup 2'!AP$60),12),'Expenses (Assum. &amp; Calc.)'!$H29&gt;='Shortcut Lookup 2'!AP$60,'Expenses (Assum. &amp; Calc.)'!$G29&lt;='Shortcut Lookup 2'!AP$60),INDEX('Expenses (Assum. &amp; Calc.)'!$J$23:$J$37,ROWS($C$23:$C29),1),0))))))))</f>
        <v>0</v>
      </c>
      <c r="AZ29" s="472">
        <f>HLOOKUP('Shortcut Lookup 2'!AQ$59,'Expenses (Assum. &amp; Calc.)'!$P$22:$T$37,ROWS($C$23:$C29)+1,0)*IF(AND('Expenses (Assum. &amp; Calc.)'!$I29="One time",'Expenses (Assum. &amp; Calc.)'!$G29='Shortcut Lookup 2'!AQ$60),INDEX('Expenses (Assum. &amp; Calc.)'!$J$23:$J$37,ROWS($C$23:$C29),1),IF(AND('Expenses (Assum. &amp; Calc.)'!$I29="Daily",'Expenses (Assum. &amp; Calc.)'!$H29&gt;='Shortcut Lookup 2'!AQ$60,'Expenses (Assum. &amp; Calc.)'!$G29&lt;='Shortcut Lookup 2'!AQ$60),INDEX('Expenses (Assum. &amp; Calc.)'!$J$23:$J$37,ROWS($C$23:$C29),1)*AZ$22,IF(AND('Expenses (Assum. &amp; Calc.)'!$I29="Weekly",'Expenses (Assum. &amp; Calc.)'!$H29&gt;='Shortcut Lookup 2'!AQ$60,'Expenses (Assum. &amp; Calc.)'!$G29&lt;='Shortcut Lookup 2'!AQ$60),INDEX('Expenses (Assum. &amp; Calc.)'!$J$23:$J$37,ROWS($C$23:$C29),1)*4,IF(AND('Expenses (Assum. &amp; Calc.)'!$I29="Bi-Weekly",'Expenses (Assum. &amp; Calc.)'!$H29&gt;='Shortcut Lookup 2'!AQ$60,'Expenses (Assum. &amp; Calc.)'!$G29&lt;='Shortcut Lookup 2'!AQ$60),INDEX('Expenses (Assum. &amp; Calc.)'!$J$23:$J$37,ROWS($C$23:$C29),1)*2,IF(AND('Expenses (Assum. &amp; Calc.)'!$I29="Monthly",'Expenses (Assum. &amp; Calc.)'!$H29&gt;='Shortcut Lookup 2'!AQ$60,'Expenses (Assum. &amp; Calc.)'!$G29&lt;='Shortcut Lookup 2'!AQ$60),INDEX('Expenses (Assum. &amp; Calc.)'!$J$23:$J$37,ROWS($C$23:$C29),1),IF(AND('Expenses (Assum. &amp; Calc.)'!$I29="Quarterly",IFERROR(MOD(MONTH('Expenses (Assum. &amp; Calc.)'!$G29),3),0)=MOD(MONTH('Shortcut Lookup 2'!AQ$60),3),'Expenses (Assum. &amp; Calc.)'!$H29&gt;='Shortcut Lookup 2'!AQ$60,'Expenses (Assum. &amp; Calc.)'!$G29&lt;='Shortcut Lookup 2'!AQ$60),INDEX('Expenses (Assum. &amp; Calc.)'!$J$23:$J$37,ROWS($C$23:$C29),1),IF(AND('Expenses (Assum. &amp; Calc.)'!$I29="Semi-Annually",IFERROR(MOD(MONTH('Expenses (Assum. &amp; Calc.)'!$G29),6),0)=MOD(MONTH('Shortcut Lookup 2'!AQ$60),6),'Expenses (Assum. &amp; Calc.)'!$H29&gt;='Shortcut Lookup 2'!AQ$60,'Expenses (Assum. &amp; Calc.)'!$G29&lt;='Shortcut Lookup 2'!AQ$60),INDEX('Expenses (Assum. &amp; Calc.)'!$J$23:$J$37,ROWS($C$23:$C29),1),IF(AND('Expenses (Assum. &amp; Calc.)'!$I29="Yearly",IFERROR(MOD(MONTH('Expenses (Assum. &amp; Calc.)'!$G29),12),0)=MOD(MONTH('Shortcut Lookup 2'!AQ$60),12),'Expenses (Assum. &amp; Calc.)'!$H29&gt;='Shortcut Lookup 2'!AQ$60,'Expenses (Assum. &amp; Calc.)'!$G29&lt;='Shortcut Lookup 2'!AQ$60),INDEX('Expenses (Assum. &amp; Calc.)'!$J$23:$J$37,ROWS($C$23:$C29),1),0))))))))</f>
        <v>0</v>
      </c>
      <c r="BA29" s="472">
        <f>HLOOKUP('Shortcut Lookup 2'!AR$59,'Expenses (Assum. &amp; Calc.)'!$P$22:$T$37,ROWS($C$23:$C29)+1,0)*IF(AND('Expenses (Assum. &amp; Calc.)'!$I29="One time",'Expenses (Assum. &amp; Calc.)'!$G29='Shortcut Lookup 2'!AR$60),INDEX('Expenses (Assum. &amp; Calc.)'!$J$23:$J$37,ROWS($C$23:$C29),1),IF(AND('Expenses (Assum. &amp; Calc.)'!$I29="Daily",'Expenses (Assum. &amp; Calc.)'!$H29&gt;='Shortcut Lookup 2'!AR$60,'Expenses (Assum. &amp; Calc.)'!$G29&lt;='Shortcut Lookup 2'!AR$60),INDEX('Expenses (Assum. &amp; Calc.)'!$J$23:$J$37,ROWS($C$23:$C29),1)*BA$22,IF(AND('Expenses (Assum. &amp; Calc.)'!$I29="Weekly",'Expenses (Assum. &amp; Calc.)'!$H29&gt;='Shortcut Lookup 2'!AR$60,'Expenses (Assum. &amp; Calc.)'!$G29&lt;='Shortcut Lookup 2'!AR$60),INDEX('Expenses (Assum. &amp; Calc.)'!$J$23:$J$37,ROWS($C$23:$C29),1)*4,IF(AND('Expenses (Assum. &amp; Calc.)'!$I29="Bi-Weekly",'Expenses (Assum. &amp; Calc.)'!$H29&gt;='Shortcut Lookup 2'!AR$60,'Expenses (Assum. &amp; Calc.)'!$G29&lt;='Shortcut Lookup 2'!AR$60),INDEX('Expenses (Assum. &amp; Calc.)'!$J$23:$J$37,ROWS($C$23:$C29),1)*2,IF(AND('Expenses (Assum. &amp; Calc.)'!$I29="Monthly",'Expenses (Assum. &amp; Calc.)'!$H29&gt;='Shortcut Lookup 2'!AR$60,'Expenses (Assum. &amp; Calc.)'!$G29&lt;='Shortcut Lookup 2'!AR$60),INDEX('Expenses (Assum. &amp; Calc.)'!$J$23:$J$37,ROWS($C$23:$C29),1),IF(AND('Expenses (Assum. &amp; Calc.)'!$I29="Quarterly",IFERROR(MOD(MONTH('Expenses (Assum. &amp; Calc.)'!$G29),3),0)=MOD(MONTH('Shortcut Lookup 2'!AR$60),3),'Expenses (Assum. &amp; Calc.)'!$H29&gt;='Shortcut Lookup 2'!AR$60,'Expenses (Assum. &amp; Calc.)'!$G29&lt;='Shortcut Lookup 2'!AR$60),INDEX('Expenses (Assum. &amp; Calc.)'!$J$23:$J$37,ROWS($C$23:$C29),1),IF(AND('Expenses (Assum. &amp; Calc.)'!$I29="Semi-Annually",IFERROR(MOD(MONTH('Expenses (Assum. &amp; Calc.)'!$G29),6),0)=MOD(MONTH('Shortcut Lookup 2'!AR$60),6),'Expenses (Assum. &amp; Calc.)'!$H29&gt;='Shortcut Lookup 2'!AR$60,'Expenses (Assum. &amp; Calc.)'!$G29&lt;='Shortcut Lookup 2'!AR$60),INDEX('Expenses (Assum. &amp; Calc.)'!$J$23:$J$37,ROWS($C$23:$C29),1),IF(AND('Expenses (Assum. &amp; Calc.)'!$I29="Yearly",IFERROR(MOD(MONTH('Expenses (Assum. &amp; Calc.)'!$G29),12),0)=MOD(MONTH('Shortcut Lookup 2'!AR$60),12),'Expenses (Assum. &amp; Calc.)'!$H29&gt;='Shortcut Lookup 2'!AR$60,'Expenses (Assum. &amp; Calc.)'!$G29&lt;='Shortcut Lookup 2'!AR$60),INDEX('Expenses (Assum. &amp; Calc.)'!$J$23:$J$37,ROWS($C$23:$C29),1),0))))))))</f>
        <v>0</v>
      </c>
      <c r="BB29" s="472">
        <f>HLOOKUP('Shortcut Lookup 2'!AS$59,'Expenses (Assum. &amp; Calc.)'!$P$22:$T$37,ROWS($C$23:$C29)+1,0)*IF(AND('Expenses (Assum. &amp; Calc.)'!$I29="One time",'Expenses (Assum. &amp; Calc.)'!$G29='Shortcut Lookup 2'!AS$60),INDEX('Expenses (Assum. &amp; Calc.)'!$J$23:$J$37,ROWS($C$23:$C29),1),IF(AND('Expenses (Assum. &amp; Calc.)'!$I29="Daily",'Expenses (Assum. &amp; Calc.)'!$H29&gt;='Shortcut Lookup 2'!AS$60,'Expenses (Assum. &amp; Calc.)'!$G29&lt;='Shortcut Lookup 2'!AS$60),INDEX('Expenses (Assum. &amp; Calc.)'!$J$23:$J$37,ROWS($C$23:$C29),1)*BB$22,IF(AND('Expenses (Assum. &amp; Calc.)'!$I29="Weekly",'Expenses (Assum. &amp; Calc.)'!$H29&gt;='Shortcut Lookup 2'!AS$60,'Expenses (Assum. &amp; Calc.)'!$G29&lt;='Shortcut Lookup 2'!AS$60),INDEX('Expenses (Assum. &amp; Calc.)'!$J$23:$J$37,ROWS($C$23:$C29),1)*4,IF(AND('Expenses (Assum. &amp; Calc.)'!$I29="Bi-Weekly",'Expenses (Assum. &amp; Calc.)'!$H29&gt;='Shortcut Lookup 2'!AS$60,'Expenses (Assum. &amp; Calc.)'!$G29&lt;='Shortcut Lookup 2'!AS$60),INDEX('Expenses (Assum. &amp; Calc.)'!$J$23:$J$37,ROWS($C$23:$C29),1)*2,IF(AND('Expenses (Assum. &amp; Calc.)'!$I29="Monthly",'Expenses (Assum. &amp; Calc.)'!$H29&gt;='Shortcut Lookup 2'!AS$60,'Expenses (Assum. &amp; Calc.)'!$G29&lt;='Shortcut Lookup 2'!AS$60),INDEX('Expenses (Assum. &amp; Calc.)'!$J$23:$J$37,ROWS($C$23:$C29),1),IF(AND('Expenses (Assum. &amp; Calc.)'!$I29="Quarterly",IFERROR(MOD(MONTH('Expenses (Assum. &amp; Calc.)'!$G29),3),0)=MOD(MONTH('Shortcut Lookup 2'!AS$60),3),'Expenses (Assum. &amp; Calc.)'!$H29&gt;='Shortcut Lookup 2'!AS$60,'Expenses (Assum. &amp; Calc.)'!$G29&lt;='Shortcut Lookup 2'!AS$60),INDEX('Expenses (Assum. &amp; Calc.)'!$J$23:$J$37,ROWS($C$23:$C29),1),IF(AND('Expenses (Assum. &amp; Calc.)'!$I29="Semi-Annually",IFERROR(MOD(MONTH('Expenses (Assum. &amp; Calc.)'!$G29),6),0)=MOD(MONTH('Shortcut Lookup 2'!AS$60),6),'Expenses (Assum. &amp; Calc.)'!$H29&gt;='Shortcut Lookup 2'!AS$60,'Expenses (Assum. &amp; Calc.)'!$G29&lt;='Shortcut Lookup 2'!AS$60),INDEX('Expenses (Assum. &amp; Calc.)'!$J$23:$J$37,ROWS($C$23:$C29),1),IF(AND('Expenses (Assum. &amp; Calc.)'!$I29="Yearly",IFERROR(MOD(MONTH('Expenses (Assum. &amp; Calc.)'!$G29),12),0)=MOD(MONTH('Shortcut Lookup 2'!AS$60),12),'Expenses (Assum. &amp; Calc.)'!$H29&gt;='Shortcut Lookup 2'!AS$60,'Expenses (Assum. &amp; Calc.)'!$G29&lt;='Shortcut Lookup 2'!AS$60),INDEX('Expenses (Assum. &amp; Calc.)'!$J$23:$J$37,ROWS($C$23:$C29),1),0))))))))</f>
        <v>0</v>
      </c>
      <c r="BC29" s="472">
        <f>HLOOKUP('Shortcut Lookup 2'!AT$59,'Expenses (Assum. &amp; Calc.)'!$P$22:$T$37,ROWS($C$23:$C29)+1,0)*IF(AND('Expenses (Assum. &amp; Calc.)'!$I29="One time",'Expenses (Assum. &amp; Calc.)'!$G29='Shortcut Lookup 2'!AT$60),INDEX('Expenses (Assum. &amp; Calc.)'!$J$23:$J$37,ROWS($C$23:$C29),1),IF(AND('Expenses (Assum. &amp; Calc.)'!$I29="Daily",'Expenses (Assum. &amp; Calc.)'!$H29&gt;='Shortcut Lookup 2'!AT$60,'Expenses (Assum. &amp; Calc.)'!$G29&lt;='Shortcut Lookup 2'!AT$60),INDEX('Expenses (Assum. &amp; Calc.)'!$J$23:$J$37,ROWS($C$23:$C29),1)*BC$22,IF(AND('Expenses (Assum. &amp; Calc.)'!$I29="Weekly",'Expenses (Assum. &amp; Calc.)'!$H29&gt;='Shortcut Lookup 2'!AT$60,'Expenses (Assum. &amp; Calc.)'!$G29&lt;='Shortcut Lookup 2'!AT$60),INDEX('Expenses (Assum. &amp; Calc.)'!$J$23:$J$37,ROWS($C$23:$C29),1)*4,IF(AND('Expenses (Assum. &amp; Calc.)'!$I29="Bi-Weekly",'Expenses (Assum. &amp; Calc.)'!$H29&gt;='Shortcut Lookup 2'!AT$60,'Expenses (Assum. &amp; Calc.)'!$G29&lt;='Shortcut Lookup 2'!AT$60),INDEX('Expenses (Assum. &amp; Calc.)'!$J$23:$J$37,ROWS($C$23:$C29),1)*2,IF(AND('Expenses (Assum. &amp; Calc.)'!$I29="Monthly",'Expenses (Assum. &amp; Calc.)'!$H29&gt;='Shortcut Lookup 2'!AT$60,'Expenses (Assum. &amp; Calc.)'!$G29&lt;='Shortcut Lookup 2'!AT$60),INDEX('Expenses (Assum. &amp; Calc.)'!$J$23:$J$37,ROWS($C$23:$C29),1),IF(AND('Expenses (Assum. &amp; Calc.)'!$I29="Quarterly",IFERROR(MOD(MONTH('Expenses (Assum. &amp; Calc.)'!$G29),3),0)=MOD(MONTH('Shortcut Lookup 2'!AT$60),3),'Expenses (Assum. &amp; Calc.)'!$H29&gt;='Shortcut Lookup 2'!AT$60,'Expenses (Assum. &amp; Calc.)'!$G29&lt;='Shortcut Lookup 2'!AT$60),INDEX('Expenses (Assum. &amp; Calc.)'!$J$23:$J$37,ROWS($C$23:$C29),1),IF(AND('Expenses (Assum. &amp; Calc.)'!$I29="Semi-Annually",IFERROR(MOD(MONTH('Expenses (Assum. &amp; Calc.)'!$G29),6),0)=MOD(MONTH('Shortcut Lookup 2'!AT$60),6),'Expenses (Assum. &amp; Calc.)'!$H29&gt;='Shortcut Lookup 2'!AT$60,'Expenses (Assum. &amp; Calc.)'!$G29&lt;='Shortcut Lookup 2'!AT$60),INDEX('Expenses (Assum. &amp; Calc.)'!$J$23:$J$37,ROWS($C$23:$C29),1),IF(AND('Expenses (Assum. &amp; Calc.)'!$I29="Yearly",IFERROR(MOD(MONTH('Expenses (Assum. &amp; Calc.)'!$G29),12),0)=MOD(MONTH('Shortcut Lookup 2'!AT$60),12),'Expenses (Assum. &amp; Calc.)'!$H29&gt;='Shortcut Lookup 2'!AT$60,'Expenses (Assum. &amp; Calc.)'!$G29&lt;='Shortcut Lookup 2'!AT$60),INDEX('Expenses (Assum. &amp; Calc.)'!$J$23:$J$37,ROWS($C$23:$C29),1),0))))))))</f>
        <v>0</v>
      </c>
      <c r="BD29" s="472">
        <f>HLOOKUP('Shortcut Lookup 2'!AU$59,'Expenses (Assum. &amp; Calc.)'!$P$22:$T$37,ROWS($C$23:$C29)+1,0)*IF(AND('Expenses (Assum. &amp; Calc.)'!$I29="One time",'Expenses (Assum. &amp; Calc.)'!$G29='Shortcut Lookup 2'!AU$60),INDEX('Expenses (Assum. &amp; Calc.)'!$J$23:$J$37,ROWS($C$23:$C29),1),IF(AND('Expenses (Assum. &amp; Calc.)'!$I29="Daily",'Expenses (Assum. &amp; Calc.)'!$H29&gt;='Shortcut Lookup 2'!AU$60,'Expenses (Assum. &amp; Calc.)'!$G29&lt;='Shortcut Lookup 2'!AU$60),INDEX('Expenses (Assum. &amp; Calc.)'!$J$23:$J$37,ROWS($C$23:$C29),1)*BD$22,IF(AND('Expenses (Assum. &amp; Calc.)'!$I29="Weekly",'Expenses (Assum. &amp; Calc.)'!$H29&gt;='Shortcut Lookup 2'!AU$60,'Expenses (Assum. &amp; Calc.)'!$G29&lt;='Shortcut Lookup 2'!AU$60),INDEX('Expenses (Assum. &amp; Calc.)'!$J$23:$J$37,ROWS($C$23:$C29),1)*4,IF(AND('Expenses (Assum. &amp; Calc.)'!$I29="Bi-Weekly",'Expenses (Assum. &amp; Calc.)'!$H29&gt;='Shortcut Lookup 2'!AU$60,'Expenses (Assum. &amp; Calc.)'!$G29&lt;='Shortcut Lookup 2'!AU$60),INDEX('Expenses (Assum. &amp; Calc.)'!$J$23:$J$37,ROWS($C$23:$C29),1)*2,IF(AND('Expenses (Assum. &amp; Calc.)'!$I29="Monthly",'Expenses (Assum. &amp; Calc.)'!$H29&gt;='Shortcut Lookup 2'!AU$60,'Expenses (Assum. &amp; Calc.)'!$G29&lt;='Shortcut Lookup 2'!AU$60),INDEX('Expenses (Assum. &amp; Calc.)'!$J$23:$J$37,ROWS($C$23:$C29),1),IF(AND('Expenses (Assum. &amp; Calc.)'!$I29="Quarterly",IFERROR(MOD(MONTH('Expenses (Assum. &amp; Calc.)'!$G29),3),0)=MOD(MONTH('Shortcut Lookup 2'!AU$60),3),'Expenses (Assum. &amp; Calc.)'!$H29&gt;='Shortcut Lookup 2'!AU$60,'Expenses (Assum. &amp; Calc.)'!$G29&lt;='Shortcut Lookup 2'!AU$60),INDEX('Expenses (Assum. &amp; Calc.)'!$J$23:$J$37,ROWS($C$23:$C29),1),IF(AND('Expenses (Assum. &amp; Calc.)'!$I29="Semi-Annually",IFERROR(MOD(MONTH('Expenses (Assum. &amp; Calc.)'!$G29),6),0)=MOD(MONTH('Shortcut Lookup 2'!AU$60),6),'Expenses (Assum. &amp; Calc.)'!$H29&gt;='Shortcut Lookup 2'!AU$60,'Expenses (Assum. &amp; Calc.)'!$G29&lt;='Shortcut Lookup 2'!AU$60),INDEX('Expenses (Assum. &amp; Calc.)'!$J$23:$J$37,ROWS($C$23:$C29),1),IF(AND('Expenses (Assum. &amp; Calc.)'!$I29="Yearly",IFERROR(MOD(MONTH('Expenses (Assum. &amp; Calc.)'!$G29),12),0)=MOD(MONTH('Shortcut Lookup 2'!AU$60),12),'Expenses (Assum. &amp; Calc.)'!$H29&gt;='Shortcut Lookup 2'!AU$60,'Expenses (Assum. &amp; Calc.)'!$G29&lt;='Shortcut Lookup 2'!AU$60),INDEX('Expenses (Assum. &amp; Calc.)'!$J$23:$J$37,ROWS($C$23:$C29),1),0))))))))</f>
        <v>0</v>
      </c>
      <c r="BE29" s="472">
        <f>HLOOKUP('Shortcut Lookup 2'!AV$59,'Expenses (Assum. &amp; Calc.)'!$P$22:$T$37,ROWS($C$23:$C29)+1,0)*IF(AND('Expenses (Assum. &amp; Calc.)'!$I29="One time",'Expenses (Assum. &amp; Calc.)'!$G29='Shortcut Lookup 2'!AV$60),INDEX('Expenses (Assum. &amp; Calc.)'!$J$23:$J$37,ROWS($C$23:$C29),1),IF(AND('Expenses (Assum. &amp; Calc.)'!$I29="Daily",'Expenses (Assum. &amp; Calc.)'!$H29&gt;='Shortcut Lookup 2'!AV$60,'Expenses (Assum. &amp; Calc.)'!$G29&lt;='Shortcut Lookup 2'!AV$60),INDEX('Expenses (Assum. &amp; Calc.)'!$J$23:$J$37,ROWS($C$23:$C29),1)*BE$22,IF(AND('Expenses (Assum. &amp; Calc.)'!$I29="Weekly",'Expenses (Assum. &amp; Calc.)'!$H29&gt;='Shortcut Lookup 2'!AV$60,'Expenses (Assum. &amp; Calc.)'!$G29&lt;='Shortcut Lookup 2'!AV$60),INDEX('Expenses (Assum. &amp; Calc.)'!$J$23:$J$37,ROWS($C$23:$C29),1)*4,IF(AND('Expenses (Assum. &amp; Calc.)'!$I29="Bi-Weekly",'Expenses (Assum. &amp; Calc.)'!$H29&gt;='Shortcut Lookup 2'!AV$60,'Expenses (Assum. &amp; Calc.)'!$G29&lt;='Shortcut Lookup 2'!AV$60),INDEX('Expenses (Assum. &amp; Calc.)'!$J$23:$J$37,ROWS($C$23:$C29),1)*2,IF(AND('Expenses (Assum. &amp; Calc.)'!$I29="Monthly",'Expenses (Assum. &amp; Calc.)'!$H29&gt;='Shortcut Lookup 2'!AV$60,'Expenses (Assum. &amp; Calc.)'!$G29&lt;='Shortcut Lookup 2'!AV$60),INDEX('Expenses (Assum. &amp; Calc.)'!$J$23:$J$37,ROWS($C$23:$C29),1),IF(AND('Expenses (Assum. &amp; Calc.)'!$I29="Quarterly",IFERROR(MOD(MONTH('Expenses (Assum. &amp; Calc.)'!$G29),3),0)=MOD(MONTH('Shortcut Lookup 2'!AV$60),3),'Expenses (Assum. &amp; Calc.)'!$H29&gt;='Shortcut Lookup 2'!AV$60,'Expenses (Assum. &amp; Calc.)'!$G29&lt;='Shortcut Lookup 2'!AV$60),INDEX('Expenses (Assum. &amp; Calc.)'!$J$23:$J$37,ROWS($C$23:$C29),1),IF(AND('Expenses (Assum. &amp; Calc.)'!$I29="Semi-Annually",IFERROR(MOD(MONTH('Expenses (Assum. &amp; Calc.)'!$G29),6),0)=MOD(MONTH('Shortcut Lookup 2'!AV$60),6),'Expenses (Assum. &amp; Calc.)'!$H29&gt;='Shortcut Lookup 2'!AV$60,'Expenses (Assum. &amp; Calc.)'!$G29&lt;='Shortcut Lookup 2'!AV$60),INDEX('Expenses (Assum. &amp; Calc.)'!$J$23:$J$37,ROWS($C$23:$C29),1),IF(AND('Expenses (Assum. &amp; Calc.)'!$I29="Yearly",IFERROR(MOD(MONTH('Expenses (Assum. &amp; Calc.)'!$G29),12),0)=MOD(MONTH('Shortcut Lookup 2'!AV$60),12),'Expenses (Assum. &amp; Calc.)'!$H29&gt;='Shortcut Lookup 2'!AV$60,'Expenses (Assum. &amp; Calc.)'!$G29&lt;='Shortcut Lookup 2'!AV$60),INDEX('Expenses (Assum. &amp; Calc.)'!$J$23:$J$37,ROWS($C$23:$C29),1),0))))))))</f>
        <v>0</v>
      </c>
      <c r="BF29" s="472">
        <f>HLOOKUP('Shortcut Lookup 2'!AW$59,'Expenses (Assum. &amp; Calc.)'!$P$22:$T$37,ROWS($C$23:$C29)+1,0)*IF(AND('Expenses (Assum. &amp; Calc.)'!$I29="One time",'Expenses (Assum. &amp; Calc.)'!$G29='Shortcut Lookup 2'!AW$60),INDEX('Expenses (Assum. &amp; Calc.)'!$J$23:$J$37,ROWS($C$23:$C29),1),IF(AND('Expenses (Assum. &amp; Calc.)'!$I29="Daily",'Expenses (Assum. &amp; Calc.)'!$H29&gt;='Shortcut Lookup 2'!AW$60,'Expenses (Assum. &amp; Calc.)'!$G29&lt;='Shortcut Lookup 2'!AW$60),INDEX('Expenses (Assum. &amp; Calc.)'!$J$23:$J$37,ROWS($C$23:$C29),1)*BF$22,IF(AND('Expenses (Assum. &amp; Calc.)'!$I29="Weekly",'Expenses (Assum. &amp; Calc.)'!$H29&gt;='Shortcut Lookup 2'!AW$60,'Expenses (Assum. &amp; Calc.)'!$G29&lt;='Shortcut Lookup 2'!AW$60),INDEX('Expenses (Assum. &amp; Calc.)'!$J$23:$J$37,ROWS($C$23:$C29),1)*4,IF(AND('Expenses (Assum. &amp; Calc.)'!$I29="Bi-Weekly",'Expenses (Assum. &amp; Calc.)'!$H29&gt;='Shortcut Lookup 2'!AW$60,'Expenses (Assum. &amp; Calc.)'!$G29&lt;='Shortcut Lookup 2'!AW$60),INDEX('Expenses (Assum. &amp; Calc.)'!$J$23:$J$37,ROWS($C$23:$C29),1)*2,IF(AND('Expenses (Assum. &amp; Calc.)'!$I29="Monthly",'Expenses (Assum. &amp; Calc.)'!$H29&gt;='Shortcut Lookup 2'!AW$60,'Expenses (Assum. &amp; Calc.)'!$G29&lt;='Shortcut Lookup 2'!AW$60),INDEX('Expenses (Assum. &amp; Calc.)'!$J$23:$J$37,ROWS($C$23:$C29),1),IF(AND('Expenses (Assum. &amp; Calc.)'!$I29="Quarterly",IFERROR(MOD(MONTH('Expenses (Assum. &amp; Calc.)'!$G29),3),0)=MOD(MONTH('Shortcut Lookup 2'!AW$60),3),'Expenses (Assum. &amp; Calc.)'!$H29&gt;='Shortcut Lookup 2'!AW$60,'Expenses (Assum. &amp; Calc.)'!$G29&lt;='Shortcut Lookup 2'!AW$60),INDEX('Expenses (Assum. &amp; Calc.)'!$J$23:$J$37,ROWS($C$23:$C29),1),IF(AND('Expenses (Assum. &amp; Calc.)'!$I29="Semi-Annually",IFERROR(MOD(MONTH('Expenses (Assum. &amp; Calc.)'!$G29),6),0)=MOD(MONTH('Shortcut Lookup 2'!AW$60),6),'Expenses (Assum. &amp; Calc.)'!$H29&gt;='Shortcut Lookup 2'!AW$60,'Expenses (Assum. &amp; Calc.)'!$G29&lt;='Shortcut Lookup 2'!AW$60),INDEX('Expenses (Assum. &amp; Calc.)'!$J$23:$J$37,ROWS($C$23:$C29),1),IF(AND('Expenses (Assum. &amp; Calc.)'!$I29="Yearly",IFERROR(MOD(MONTH('Expenses (Assum. &amp; Calc.)'!$G29),12),0)=MOD(MONTH('Shortcut Lookup 2'!AW$60),12),'Expenses (Assum. &amp; Calc.)'!$H29&gt;='Shortcut Lookup 2'!AW$60,'Expenses (Assum. &amp; Calc.)'!$G29&lt;='Shortcut Lookup 2'!AW$60),INDEX('Expenses (Assum. &amp; Calc.)'!$J$23:$J$37,ROWS($C$23:$C29),1),0))))))))</f>
        <v>0</v>
      </c>
      <c r="BG29" s="472">
        <f>HLOOKUP('Shortcut Lookup 2'!AX$59,'Expenses (Assum. &amp; Calc.)'!$P$22:$T$37,ROWS($C$23:$C29)+1,0)*IF(AND('Expenses (Assum. &amp; Calc.)'!$I29="One time",'Expenses (Assum. &amp; Calc.)'!$G29='Shortcut Lookup 2'!AX$60),INDEX('Expenses (Assum. &amp; Calc.)'!$J$23:$J$37,ROWS($C$23:$C29),1),IF(AND('Expenses (Assum. &amp; Calc.)'!$I29="Daily",'Expenses (Assum. &amp; Calc.)'!$H29&gt;='Shortcut Lookup 2'!AX$60,'Expenses (Assum. &amp; Calc.)'!$G29&lt;='Shortcut Lookup 2'!AX$60),INDEX('Expenses (Assum. &amp; Calc.)'!$J$23:$J$37,ROWS($C$23:$C29),1)*BG$22,IF(AND('Expenses (Assum. &amp; Calc.)'!$I29="Weekly",'Expenses (Assum. &amp; Calc.)'!$H29&gt;='Shortcut Lookup 2'!AX$60,'Expenses (Assum. &amp; Calc.)'!$G29&lt;='Shortcut Lookup 2'!AX$60),INDEX('Expenses (Assum. &amp; Calc.)'!$J$23:$J$37,ROWS($C$23:$C29),1)*4,IF(AND('Expenses (Assum. &amp; Calc.)'!$I29="Bi-Weekly",'Expenses (Assum. &amp; Calc.)'!$H29&gt;='Shortcut Lookup 2'!AX$60,'Expenses (Assum. &amp; Calc.)'!$G29&lt;='Shortcut Lookup 2'!AX$60),INDEX('Expenses (Assum. &amp; Calc.)'!$J$23:$J$37,ROWS($C$23:$C29),1)*2,IF(AND('Expenses (Assum. &amp; Calc.)'!$I29="Monthly",'Expenses (Assum. &amp; Calc.)'!$H29&gt;='Shortcut Lookup 2'!AX$60,'Expenses (Assum. &amp; Calc.)'!$G29&lt;='Shortcut Lookup 2'!AX$60),INDEX('Expenses (Assum. &amp; Calc.)'!$J$23:$J$37,ROWS($C$23:$C29),1),IF(AND('Expenses (Assum. &amp; Calc.)'!$I29="Quarterly",IFERROR(MOD(MONTH('Expenses (Assum. &amp; Calc.)'!$G29),3),0)=MOD(MONTH('Shortcut Lookup 2'!AX$60),3),'Expenses (Assum. &amp; Calc.)'!$H29&gt;='Shortcut Lookup 2'!AX$60,'Expenses (Assum. &amp; Calc.)'!$G29&lt;='Shortcut Lookup 2'!AX$60),INDEX('Expenses (Assum. &amp; Calc.)'!$J$23:$J$37,ROWS($C$23:$C29),1),IF(AND('Expenses (Assum. &amp; Calc.)'!$I29="Semi-Annually",IFERROR(MOD(MONTH('Expenses (Assum. &amp; Calc.)'!$G29),6),0)=MOD(MONTH('Shortcut Lookup 2'!AX$60),6),'Expenses (Assum. &amp; Calc.)'!$H29&gt;='Shortcut Lookup 2'!AX$60,'Expenses (Assum. &amp; Calc.)'!$G29&lt;='Shortcut Lookup 2'!AX$60),INDEX('Expenses (Assum. &amp; Calc.)'!$J$23:$J$37,ROWS($C$23:$C29),1),IF(AND('Expenses (Assum. &amp; Calc.)'!$I29="Yearly",IFERROR(MOD(MONTH('Expenses (Assum. &amp; Calc.)'!$G29),12),0)=MOD(MONTH('Shortcut Lookup 2'!AX$60),12),'Expenses (Assum. &amp; Calc.)'!$H29&gt;='Shortcut Lookup 2'!AX$60,'Expenses (Assum. &amp; Calc.)'!$G29&lt;='Shortcut Lookup 2'!AX$60),INDEX('Expenses (Assum. &amp; Calc.)'!$J$23:$J$37,ROWS($C$23:$C29),1),0))))))))</f>
        <v>0</v>
      </c>
      <c r="BH29" s="472">
        <f>HLOOKUP('Shortcut Lookup 2'!AY$59,'Expenses (Assum. &amp; Calc.)'!$P$22:$T$37,ROWS($C$23:$C29)+1,0)*IF(AND('Expenses (Assum. &amp; Calc.)'!$I29="One time",'Expenses (Assum. &amp; Calc.)'!$G29='Shortcut Lookup 2'!AY$60),INDEX('Expenses (Assum. &amp; Calc.)'!$J$23:$J$37,ROWS($C$23:$C29),1),IF(AND('Expenses (Assum. &amp; Calc.)'!$I29="Daily",'Expenses (Assum. &amp; Calc.)'!$H29&gt;='Shortcut Lookup 2'!AY$60,'Expenses (Assum. &amp; Calc.)'!$G29&lt;='Shortcut Lookup 2'!AY$60),INDEX('Expenses (Assum. &amp; Calc.)'!$J$23:$J$37,ROWS($C$23:$C29),1)*BH$22,IF(AND('Expenses (Assum. &amp; Calc.)'!$I29="Weekly",'Expenses (Assum. &amp; Calc.)'!$H29&gt;='Shortcut Lookup 2'!AY$60,'Expenses (Assum. &amp; Calc.)'!$G29&lt;='Shortcut Lookup 2'!AY$60),INDEX('Expenses (Assum. &amp; Calc.)'!$J$23:$J$37,ROWS($C$23:$C29),1)*4,IF(AND('Expenses (Assum. &amp; Calc.)'!$I29="Bi-Weekly",'Expenses (Assum. &amp; Calc.)'!$H29&gt;='Shortcut Lookup 2'!AY$60,'Expenses (Assum. &amp; Calc.)'!$G29&lt;='Shortcut Lookup 2'!AY$60),INDEX('Expenses (Assum. &amp; Calc.)'!$J$23:$J$37,ROWS($C$23:$C29),1)*2,IF(AND('Expenses (Assum. &amp; Calc.)'!$I29="Monthly",'Expenses (Assum. &amp; Calc.)'!$H29&gt;='Shortcut Lookup 2'!AY$60,'Expenses (Assum. &amp; Calc.)'!$G29&lt;='Shortcut Lookup 2'!AY$60),INDEX('Expenses (Assum. &amp; Calc.)'!$J$23:$J$37,ROWS($C$23:$C29),1),IF(AND('Expenses (Assum. &amp; Calc.)'!$I29="Quarterly",IFERROR(MOD(MONTH('Expenses (Assum. &amp; Calc.)'!$G29),3),0)=MOD(MONTH('Shortcut Lookup 2'!AY$60),3),'Expenses (Assum. &amp; Calc.)'!$H29&gt;='Shortcut Lookup 2'!AY$60,'Expenses (Assum. &amp; Calc.)'!$G29&lt;='Shortcut Lookup 2'!AY$60),INDEX('Expenses (Assum. &amp; Calc.)'!$J$23:$J$37,ROWS($C$23:$C29),1),IF(AND('Expenses (Assum. &amp; Calc.)'!$I29="Semi-Annually",IFERROR(MOD(MONTH('Expenses (Assum. &amp; Calc.)'!$G29),6),0)=MOD(MONTH('Shortcut Lookup 2'!AY$60),6),'Expenses (Assum. &amp; Calc.)'!$H29&gt;='Shortcut Lookup 2'!AY$60,'Expenses (Assum. &amp; Calc.)'!$G29&lt;='Shortcut Lookup 2'!AY$60),INDEX('Expenses (Assum. &amp; Calc.)'!$J$23:$J$37,ROWS($C$23:$C29),1),IF(AND('Expenses (Assum. &amp; Calc.)'!$I29="Yearly",IFERROR(MOD(MONTH('Expenses (Assum. &amp; Calc.)'!$G29),12),0)=MOD(MONTH('Shortcut Lookup 2'!AY$60),12),'Expenses (Assum. &amp; Calc.)'!$H29&gt;='Shortcut Lookup 2'!AY$60,'Expenses (Assum. &amp; Calc.)'!$G29&lt;='Shortcut Lookup 2'!AY$60),INDEX('Expenses (Assum. &amp; Calc.)'!$J$23:$J$37,ROWS($C$23:$C29),1),0))))))))</f>
        <v>0</v>
      </c>
      <c r="BI29" s="472">
        <f>HLOOKUP('Shortcut Lookup 2'!AZ$59,'Expenses (Assum. &amp; Calc.)'!$P$22:$T$37,ROWS($C$23:$C29)+1,0)*IF(AND('Expenses (Assum. &amp; Calc.)'!$I29="One time",'Expenses (Assum. &amp; Calc.)'!$G29='Shortcut Lookup 2'!AZ$60),INDEX('Expenses (Assum. &amp; Calc.)'!$J$23:$J$37,ROWS($C$23:$C29),1),IF(AND('Expenses (Assum. &amp; Calc.)'!$I29="Daily",'Expenses (Assum. &amp; Calc.)'!$H29&gt;='Shortcut Lookup 2'!AZ$60,'Expenses (Assum. &amp; Calc.)'!$G29&lt;='Shortcut Lookup 2'!AZ$60),INDEX('Expenses (Assum. &amp; Calc.)'!$J$23:$J$37,ROWS($C$23:$C29),1)*BI$22,IF(AND('Expenses (Assum. &amp; Calc.)'!$I29="Weekly",'Expenses (Assum. &amp; Calc.)'!$H29&gt;='Shortcut Lookup 2'!AZ$60,'Expenses (Assum. &amp; Calc.)'!$G29&lt;='Shortcut Lookup 2'!AZ$60),INDEX('Expenses (Assum. &amp; Calc.)'!$J$23:$J$37,ROWS($C$23:$C29),1)*4,IF(AND('Expenses (Assum. &amp; Calc.)'!$I29="Bi-Weekly",'Expenses (Assum. &amp; Calc.)'!$H29&gt;='Shortcut Lookup 2'!AZ$60,'Expenses (Assum. &amp; Calc.)'!$G29&lt;='Shortcut Lookup 2'!AZ$60),INDEX('Expenses (Assum. &amp; Calc.)'!$J$23:$J$37,ROWS($C$23:$C29),1)*2,IF(AND('Expenses (Assum. &amp; Calc.)'!$I29="Monthly",'Expenses (Assum. &amp; Calc.)'!$H29&gt;='Shortcut Lookup 2'!AZ$60,'Expenses (Assum. &amp; Calc.)'!$G29&lt;='Shortcut Lookup 2'!AZ$60),INDEX('Expenses (Assum. &amp; Calc.)'!$J$23:$J$37,ROWS($C$23:$C29),1),IF(AND('Expenses (Assum. &amp; Calc.)'!$I29="Quarterly",IFERROR(MOD(MONTH('Expenses (Assum. &amp; Calc.)'!$G29),3),0)=MOD(MONTH('Shortcut Lookup 2'!AZ$60),3),'Expenses (Assum. &amp; Calc.)'!$H29&gt;='Shortcut Lookup 2'!AZ$60,'Expenses (Assum. &amp; Calc.)'!$G29&lt;='Shortcut Lookup 2'!AZ$60),INDEX('Expenses (Assum. &amp; Calc.)'!$J$23:$J$37,ROWS($C$23:$C29),1),IF(AND('Expenses (Assum. &amp; Calc.)'!$I29="Semi-Annually",IFERROR(MOD(MONTH('Expenses (Assum. &amp; Calc.)'!$G29),6),0)=MOD(MONTH('Shortcut Lookup 2'!AZ$60),6),'Expenses (Assum. &amp; Calc.)'!$H29&gt;='Shortcut Lookup 2'!AZ$60,'Expenses (Assum. &amp; Calc.)'!$G29&lt;='Shortcut Lookup 2'!AZ$60),INDEX('Expenses (Assum. &amp; Calc.)'!$J$23:$J$37,ROWS($C$23:$C29),1),IF(AND('Expenses (Assum. &amp; Calc.)'!$I29="Yearly",IFERROR(MOD(MONTH('Expenses (Assum. &amp; Calc.)'!$G29),12),0)=MOD(MONTH('Shortcut Lookup 2'!AZ$60),12),'Expenses (Assum. &amp; Calc.)'!$H29&gt;='Shortcut Lookup 2'!AZ$60,'Expenses (Assum. &amp; Calc.)'!$G29&lt;='Shortcut Lookup 2'!AZ$60),INDEX('Expenses (Assum. &amp; Calc.)'!$J$23:$J$37,ROWS($C$23:$C29),1),0))))))))</f>
        <v>0</v>
      </c>
      <c r="BJ29" s="472">
        <f>HLOOKUP('Shortcut Lookup 2'!BA$59,'Expenses (Assum. &amp; Calc.)'!$P$22:$T$37,ROWS($C$23:$C29)+1,0)*IF(AND('Expenses (Assum. &amp; Calc.)'!$I29="One time",'Expenses (Assum. &amp; Calc.)'!$G29='Shortcut Lookup 2'!BA$60),INDEX('Expenses (Assum. &amp; Calc.)'!$J$23:$J$37,ROWS($C$23:$C29),1),IF(AND('Expenses (Assum. &amp; Calc.)'!$I29="Daily",'Expenses (Assum. &amp; Calc.)'!$H29&gt;='Shortcut Lookup 2'!BA$60,'Expenses (Assum. &amp; Calc.)'!$G29&lt;='Shortcut Lookup 2'!BA$60),INDEX('Expenses (Assum. &amp; Calc.)'!$J$23:$J$37,ROWS($C$23:$C29),1)*BJ$22,IF(AND('Expenses (Assum. &amp; Calc.)'!$I29="Weekly",'Expenses (Assum. &amp; Calc.)'!$H29&gt;='Shortcut Lookup 2'!BA$60,'Expenses (Assum. &amp; Calc.)'!$G29&lt;='Shortcut Lookup 2'!BA$60),INDEX('Expenses (Assum. &amp; Calc.)'!$J$23:$J$37,ROWS($C$23:$C29),1)*4,IF(AND('Expenses (Assum. &amp; Calc.)'!$I29="Bi-Weekly",'Expenses (Assum. &amp; Calc.)'!$H29&gt;='Shortcut Lookup 2'!BA$60,'Expenses (Assum. &amp; Calc.)'!$G29&lt;='Shortcut Lookup 2'!BA$60),INDEX('Expenses (Assum. &amp; Calc.)'!$J$23:$J$37,ROWS($C$23:$C29),1)*2,IF(AND('Expenses (Assum. &amp; Calc.)'!$I29="Monthly",'Expenses (Assum. &amp; Calc.)'!$H29&gt;='Shortcut Lookup 2'!BA$60,'Expenses (Assum. &amp; Calc.)'!$G29&lt;='Shortcut Lookup 2'!BA$60),INDEX('Expenses (Assum. &amp; Calc.)'!$J$23:$J$37,ROWS($C$23:$C29),1),IF(AND('Expenses (Assum. &amp; Calc.)'!$I29="Quarterly",IFERROR(MOD(MONTH('Expenses (Assum. &amp; Calc.)'!$G29),3),0)=MOD(MONTH('Shortcut Lookup 2'!BA$60),3),'Expenses (Assum. &amp; Calc.)'!$H29&gt;='Shortcut Lookup 2'!BA$60,'Expenses (Assum. &amp; Calc.)'!$G29&lt;='Shortcut Lookup 2'!BA$60),INDEX('Expenses (Assum. &amp; Calc.)'!$J$23:$J$37,ROWS($C$23:$C29),1),IF(AND('Expenses (Assum. &amp; Calc.)'!$I29="Semi-Annually",IFERROR(MOD(MONTH('Expenses (Assum. &amp; Calc.)'!$G29),6),0)=MOD(MONTH('Shortcut Lookup 2'!BA$60),6),'Expenses (Assum. &amp; Calc.)'!$H29&gt;='Shortcut Lookup 2'!BA$60,'Expenses (Assum. &amp; Calc.)'!$G29&lt;='Shortcut Lookup 2'!BA$60),INDEX('Expenses (Assum. &amp; Calc.)'!$J$23:$J$37,ROWS($C$23:$C29),1),IF(AND('Expenses (Assum. &amp; Calc.)'!$I29="Yearly",IFERROR(MOD(MONTH('Expenses (Assum. &amp; Calc.)'!$G29),12),0)=MOD(MONTH('Shortcut Lookup 2'!BA$60),12),'Expenses (Assum. &amp; Calc.)'!$H29&gt;='Shortcut Lookup 2'!BA$60,'Expenses (Assum. &amp; Calc.)'!$G29&lt;='Shortcut Lookup 2'!BA$60),INDEX('Expenses (Assum. &amp; Calc.)'!$J$23:$J$37,ROWS($C$23:$C29),1),0))))))))</f>
        <v>0</v>
      </c>
      <c r="BK29" s="472">
        <f>HLOOKUP('Shortcut Lookup 2'!BB$59,'Expenses (Assum. &amp; Calc.)'!$P$22:$T$37,ROWS($C$23:$C29)+1,0)*IF(AND('Expenses (Assum. &amp; Calc.)'!$I29="One time",'Expenses (Assum. &amp; Calc.)'!$G29='Shortcut Lookup 2'!BB$60),INDEX('Expenses (Assum. &amp; Calc.)'!$J$23:$J$37,ROWS($C$23:$C29),1),IF(AND('Expenses (Assum. &amp; Calc.)'!$I29="Daily",'Expenses (Assum. &amp; Calc.)'!$H29&gt;='Shortcut Lookup 2'!BB$60,'Expenses (Assum. &amp; Calc.)'!$G29&lt;='Shortcut Lookup 2'!BB$60),INDEX('Expenses (Assum. &amp; Calc.)'!$J$23:$J$37,ROWS($C$23:$C29),1)*BK$22,IF(AND('Expenses (Assum. &amp; Calc.)'!$I29="Weekly",'Expenses (Assum. &amp; Calc.)'!$H29&gt;='Shortcut Lookup 2'!BB$60,'Expenses (Assum. &amp; Calc.)'!$G29&lt;='Shortcut Lookup 2'!BB$60),INDEX('Expenses (Assum. &amp; Calc.)'!$J$23:$J$37,ROWS($C$23:$C29),1)*4,IF(AND('Expenses (Assum. &amp; Calc.)'!$I29="Bi-Weekly",'Expenses (Assum. &amp; Calc.)'!$H29&gt;='Shortcut Lookup 2'!BB$60,'Expenses (Assum. &amp; Calc.)'!$G29&lt;='Shortcut Lookup 2'!BB$60),INDEX('Expenses (Assum. &amp; Calc.)'!$J$23:$J$37,ROWS($C$23:$C29),1)*2,IF(AND('Expenses (Assum. &amp; Calc.)'!$I29="Monthly",'Expenses (Assum. &amp; Calc.)'!$H29&gt;='Shortcut Lookup 2'!BB$60,'Expenses (Assum. &amp; Calc.)'!$G29&lt;='Shortcut Lookup 2'!BB$60),INDEX('Expenses (Assum. &amp; Calc.)'!$J$23:$J$37,ROWS($C$23:$C29),1),IF(AND('Expenses (Assum. &amp; Calc.)'!$I29="Quarterly",IFERROR(MOD(MONTH('Expenses (Assum. &amp; Calc.)'!$G29),3),0)=MOD(MONTH('Shortcut Lookup 2'!BB$60),3),'Expenses (Assum. &amp; Calc.)'!$H29&gt;='Shortcut Lookup 2'!BB$60,'Expenses (Assum. &amp; Calc.)'!$G29&lt;='Shortcut Lookup 2'!BB$60),INDEX('Expenses (Assum. &amp; Calc.)'!$J$23:$J$37,ROWS($C$23:$C29),1),IF(AND('Expenses (Assum. &amp; Calc.)'!$I29="Semi-Annually",IFERROR(MOD(MONTH('Expenses (Assum. &amp; Calc.)'!$G29),6),0)=MOD(MONTH('Shortcut Lookup 2'!BB$60),6),'Expenses (Assum. &amp; Calc.)'!$H29&gt;='Shortcut Lookup 2'!BB$60,'Expenses (Assum. &amp; Calc.)'!$G29&lt;='Shortcut Lookup 2'!BB$60),INDEX('Expenses (Assum. &amp; Calc.)'!$J$23:$J$37,ROWS($C$23:$C29),1),IF(AND('Expenses (Assum. &amp; Calc.)'!$I29="Yearly",IFERROR(MOD(MONTH('Expenses (Assum. &amp; Calc.)'!$G29),12),0)=MOD(MONTH('Shortcut Lookup 2'!BB$60),12),'Expenses (Assum. &amp; Calc.)'!$H29&gt;='Shortcut Lookup 2'!BB$60,'Expenses (Assum. &amp; Calc.)'!$G29&lt;='Shortcut Lookup 2'!BB$60),INDEX('Expenses (Assum. &amp; Calc.)'!$J$23:$J$37,ROWS($C$23:$C29),1),0))))))))</f>
        <v>0</v>
      </c>
      <c r="BL29" s="472">
        <f>HLOOKUP('Shortcut Lookup 2'!BC$59,'Expenses (Assum. &amp; Calc.)'!$P$22:$T$37,ROWS($C$23:$C29)+1,0)*IF(AND('Expenses (Assum. &amp; Calc.)'!$I29="One time",'Expenses (Assum. &amp; Calc.)'!$G29='Shortcut Lookup 2'!BC$60),INDEX('Expenses (Assum. &amp; Calc.)'!$J$23:$J$37,ROWS($C$23:$C29),1),IF(AND('Expenses (Assum. &amp; Calc.)'!$I29="Daily",'Expenses (Assum. &amp; Calc.)'!$H29&gt;='Shortcut Lookup 2'!BC$60,'Expenses (Assum. &amp; Calc.)'!$G29&lt;='Shortcut Lookup 2'!BC$60),INDEX('Expenses (Assum. &amp; Calc.)'!$J$23:$J$37,ROWS($C$23:$C29),1)*BL$22,IF(AND('Expenses (Assum. &amp; Calc.)'!$I29="Weekly",'Expenses (Assum. &amp; Calc.)'!$H29&gt;='Shortcut Lookup 2'!BC$60,'Expenses (Assum. &amp; Calc.)'!$G29&lt;='Shortcut Lookup 2'!BC$60),INDEX('Expenses (Assum. &amp; Calc.)'!$J$23:$J$37,ROWS($C$23:$C29),1)*4,IF(AND('Expenses (Assum. &amp; Calc.)'!$I29="Bi-Weekly",'Expenses (Assum. &amp; Calc.)'!$H29&gt;='Shortcut Lookup 2'!BC$60,'Expenses (Assum. &amp; Calc.)'!$G29&lt;='Shortcut Lookup 2'!BC$60),INDEX('Expenses (Assum. &amp; Calc.)'!$J$23:$J$37,ROWS($C$23:$C29),1)*2,IF(AND('Expenses (Assum. &amp; Calc.)'!$I29="Monthly",'Expenses (Assum. &amp; Calc.)'!$H29&gt;='Shortcut Lookup 2'!BC$60,'Expenses (Assum. &amp; Calc.)'!$G29&lt;='Shortcut Lookup 2'!BC$60),INDEX('Expenses (Assum. &amp; Calc.)'!$J$23:$J$37,ROWS($C$23:$C29),1),IF(AND('Expenses (Assum. &amp; Calc.)'!$I29="Quarterly",IFERROR(MOD(MONTH('Expenses (Assum. &amp; Calc.)'!$G29),3),0)=MOD(MONTH('Shortcut Lookup 2'!BC$60),3),'Expenses (Assum. &amp; Calc.)'!$H29&gt;='Shortcut Lookup 2'!BC$60,'Expenses (Assum. &amp; Calc.)'!$G29&lt;='Shortcut Lookup 2'!BC$60),INDEX('Expenses (Assum. &amp; Calc.)'!$J$23:$J$37,ROWS($C$23:$C29),1),IF(AND('Expenses (Assum. &amp; Calc.)'!$I29="Semi-Annually",IFERROR(MOD(MONTH('Expenses (Assum. &amp; Calc.)'!$G29),6),0)=MOD(MONTH('Shortcut Lookup 2'!BC$60),6),'Expenses (Assum. &amp; Calc.)'!$H29&gt;='Shortcut Lookup 2'!BC$60,'Expenses (Assum. &amp; Calc.)'!$G29&lt;='Shortcut Lookup 2'!BC$60),INDEX('Expenses (Assum. &amp; Calc.)'!$J$23:$J$37,ROWS($C$23:$C29),1),IF(AND('Expenses (Assum. &amp; Calc.)'!$I29="Yearly",IFERROR(MOD(MONTH('Expenses (Assum. &amp; Calc.)'!$G29),12),0)=MOD(MONTH('Shortcut Lookup 2'!BC$60),12),'Expenses (Assum. &amp; Calc.)'!$H29&gt;='Shortcut Lookup 2'!BC$60,'Expenses (Assum. &amp; Calc.)'!$G29&lt;='Shortcut Lookup 2'!BC$60),INDEX('Expenses (Assum. &amp; Calc.)'!$J$23:$J$37,ROWS($C$23:$C29),1),0))))))))</f>
        <v>0</v>
      </c>
      <c r="BM29" s="472">
        <f>HLOOKUP('Shortcut Lookup 2'!BD$59,'Expenses (Assum. &amp; Calc.)'!$P$22:$T$37,ROWS($C$23:$C29)+1,0)*IF(AND('Expenses (Assum. &amp; Calc.)'!$I29="One time",'Expenses (Assum. &amp; Calc.)'!$G29='Shortcut Lookup 2'!BD$60),INDEX('Expenses (Assum. &amp; Calc.)'!$J$23:$J$37,ROWS($C$23:$C29),1),IF(AND('Expenses (Assum. &amp; Calc.)'!$I29="Daily",'Expenses (Assum. &amp; Calc.)'!$H29&gt;='Shortcut Lookup 2'!BD$60,'Expenses (Assum. &amp; Calc.)'!$G29&lt;='Shortcut Lookup 2'!BD$60),INDEX('Expenses (Assum. &amp; Calc.)'!$J$23:$J$37,ROWS($C$23:$C29),1)*BM$22,IF(AND('Expenses (Assum. &amp; Calc.)'!$I29="Weekly",'Expenses (Assum. &amp; Calc.)'!$H29&gt;='Shortcut Lookup 2'!BD$60,'Expenses (Assum. &amp; Calc.)'!$G29&lt;='Shortcut Lookup 2'!BD$60),INDEX('Expenses (Assum. &amp; Calc.)'!$J$23:$J$37,ROWS($C$23:$C29),1)*4,IF(AND('Expenses (Assum. &amp; Calc.)'!$I29="Bi-Weekly",'Expenses (Assum. &amp; Calc.)'!$H29&gt;='Shortcut Lookup 2'!BD$60,'Expenses (Assum. &amp; Calc.)'!$G29&lt;='Shortcut Lookup 2'!BD$60),INDEX('Expenses (Assum. &amp; Calc.)'!$J$23:$J$37,ROWS($C$23:$C29),1)*2,IF(AND('Expenses (Assum. &amp; Calc.)'!$I29="Monthly",'Expenses (Assum. &amp; Calc.)'!$H29&gt;='Shortcut Lookup 2'!BD$60,'Expenses (Assum. &amp; Calc.)'!$G29&lt;='Shortcut Lookup 2'!BD$60),INDEX('Expenses (Assum. &amp; Calc.)'!$J$23:$J$37,ROWS($C$23:$C29),1),IF(AND('Expenses (Assum. &amp; Calc.)'!$I29="Quarterly",IFERROR(MOD(MONTH('Expenses (Assum. &amp; Calc.)'!$G29),3),0)=MOD(MONTH('Shortcut Lookup 2'!BD$60),3),'Expenses (Assum. &amp; Calc.)'!$H29&gt;='Shortcut Lookup 2'!BD$60,'Expenses (Assum. &amp; Calc.)'!$G29&lt;='Shortcut Lookup 2'!BD$60),INDEX('Expenses (Assum. &amp; Calc.)'!$J$23:$J$37,ROWS($C$23:$C29),1),IF(AND('Expenses (Assum. &amp; Calc.)'!$I29="Semi-Annually",IFERROR(MOD(MONTH('Expenses (Assum. &amp; Calc.)'!$G29),6),0)=MOD(MONTH('Shortcut Lookup 2'!BD$60),6),'Expenses (Assum. &amp; Calc.)'!$H29&gt;='Shortcut Lookup 2'!BD$60,'Expenses (Assum. &amp; Calc.)'!$G29&lt;='Shortcut Lookup 2'!BD$60),INDEX('Expenses (Assum. &amp; Calc.)'!$J$23:$J$37,ROWS($C$23:$C29),1),IF(AND('Expenses (Assum. &amp; Calc.)'!$I29="Yearly",IFERROR(MOD(MONTH('Expenses (Assum. &amp; Calc.)'!$G29),12),0)=MOD(MONTH('Shortcut Lookup 2'!BD$60),12),'Expenses (Assum. &amp; Calc.)'!$H29&gt;='Shortcut Lookup 2'!BD$60,'Expenses (Assum. &amp; Calc.)'!$G29&lt;='Shortcut Lookup 2'!BD$60),INDEX('Expenses (Assum. &amp; Calc.)'!$J$23:$J$37,ROWS($C$23:$C29),1),0))))))))</f>
        <v>0</v>
      </c>
      <c r="BN29" s="472">
        <f>HLOOKUP('Shortcut Lookup 2'!BE$59,'Expenses (Assum. &amp; Calc.)'!$P$22:$T$37,ROWS($C$23:$C29)+1,0)*IF(AND('Expenses (Assum. &amp; Calc.)'!$I29="One time",'Expenses (Assum. &amp; Calc.)'!$G29='Shortcut Lookup 2'!BE$60),INDEX('Expenses (Assum. &amp; Calc.)'!$J$23:$J$37,ROWS($C$23:$C29),1),IF(AND('Expenses (Assum. &amp; Calc.)'!$I29="Daily",'Expenses (Assum. &amp; Calc.)'!$H29&gt;='Shortcut Lookup 2'!BE$60,'Expenses (Assum. &amp; Calc.)'!$G29&lt;='Shortcut Lookup 2'!BE$60),INDEX('Expenses (Assum. &amp; Calc.)'!$J$23:$J$37,ROWS($C$23:$C29),1)*BN$22,IF(AND('Expenses (Assum. &amp; Calc.)'!$I29="Weekly",'Expenses (Assum. &amp; Calc.)'!$H29&gt;='Shortcut Lookup 2'!BE$60,'Expenses (Assum. &amp; Calc.)'!$G29&lt;='Shortcut Lookup 2'!BE$60),INDEX('Expenses (Assum. &amp; Calc.)'!$J$23:$J$37,ROWS($C$23:$C29),1)*4,IF(AND('Expenses (Assum. &amp; Calc.)'!$I29="Bi-Weekly",'Expenses (Assum. &amp; Calc.)'!$H29&gt;='Shortcut Lookup 2'!BE$60,'Expenses (Assum. &amp; Calc.)'!$G29&lt;='Shortcut Lookup 2'!BE$60),INDEX('Expenses (Assum. &amp; Calc.)'!$J$23:$J$37,ROWS($C$23:$C29),1)*2,IF(AND('Expenses (Assum. &amp; Calc.)'!$I29="Monthly",'Expenses (Assum. &amp; Calc.)'!$H29&gt;='Shortcut Lookup 2'!BE$60,'Expenses (Assum. &amp; Calc.)'!$G29&lt;='Shortcut Lookup 2'!BE$60),INDEX('Expenses (Assum. &amp; Calc.)'!$J$23:$J$37,ROWS($C$23:$C29),1),IF(AND('Expenses (Assum. &amp; Calc.)'!$I29="Quarterly",IFERROR(MOD(MONTH('Expenses (Assum. &amp; Calc.)'!$G29),3),0)=MOD(MONTH('Shortcut Lookup 2'!BE$60),3),'Expenses (Assum. &amp; Calc.)'!$H29&gt;='Shortcut Lookup 2'!BE$60,'Expenses (Assum. &amp; Calc.)'!$G29&lt;='Shortcut Lookup 2'!BE$60),INDEX('Expenses (Assum. &amp; Calc.)'!$J$23:$J$37,ROWS($C$23:$C29),1),IF(AND('Expenses (Assum. &amp; Calc.)'!$I29="Semi-Annually",IFERROR(MOD(MONTH('Expenses (Assum. &amp; Calc.)'!$G29),6),0)=MOD(MONTH('Shortcut Lookup 2'!BE$60),6),'Expenses (Assum. &amp; Calc.)'!$H29&gt;='Shortcut Lookup 2'!BE$60,'Expenses (Assum. &amp; Calc.)'!$G29&lt;='Shortcut Lookup 2'!BE$60),INDEX('Expenses (Assum. &amp; Calc.)'!$J$23:$J$37,ROWS($C$23:$C29),1),IF(AND('Expenses (Assum. &amp; Calc.)'!$I29="Yearly",IFERROR(MOD(MONTH('Expenses (Assum. &amp; Calc.)'!$G29),12),0)=MOD(MONTH('Shortcut Lookup 2'!BE$60),12),'Expenses (Assum. &amp; Calc.)'!$H29&gt;='Shortcut Lookup 2'!BE$60,'Expenses (Assum. &amp; Calc.)'!$G29&lt;='Shortcut Lookup 2'!BE$60),INDEX('Expenses (Assum. &amp; Calc.)'!$J$23:$J$37,ROWS($C$23:$C29),1),0))))))))</f>
        <v>0</v>
      </c>
      <c r="BO29" s="472">
        <f>HLOOKUP('Shortcut Lookup 2'!BF$59,'Expenses (Assum. &amp; Calc.)'!$P$22:$T$37,ROWS($C$23:$C29)+1,0)*IF(AND('Expenses (Assum. &amp; Calc.)'!$I29="One time",'Expenses (Assum. &amp; Calc.)'!$G29='Shortcut Lookup 2'!BF$60),INDEX('Expenses (Assum. &amp; Calc.)'!$J$23:$J$37,ROWS($C$23:$C29),1),IF(AND('Expenses (Assum. &amp; Calc.)'!$I29="Daily",'Expenses (Assum. &amp; Calc.)'!$H29&gt;='Shortcut Lookup 2'!BF$60,'Expenses (Assum. &amp; Calc.)'!$G29&lt;='Shortcut Lookup 2'!BF$60),INDEX('Expenses (Assum. &amp; Calc.)'!$J$23:$J$37,ROWS($C$23:$C29),1)*BO$22,IF(AND('Expenses (Assum. &amp; Calc.)'!$I29="Weekly",'Expenses (Assum. &amp; Calc.)'!$H29&gt;='Shortcut Lookup 2'!BF$60,'Expenses (Assum. &amp; Calc.)'!$G29&lt;='Shortcut Lookup 2'!BF$60),INDEX('Expenses (Assum. &amp; Calc.)'!$J$23:$J$37,ROWS($C$23:$C29),1)*4,IF(AND('Expenses (Assum. &amp; Calc.)'!$I29="Bi-Weekly",'Expenses (Assum. &amp; Calc.)'!$H29&gt;='Shortcut Lookup 2'!BF$60,'Expenses (Assum. &amp; Calc.)'!$G29&lt;='Shortcut Lookup 2'!BF$60),INDEX('Expenses (Assum. &amp; Calc.)'!$J$23:$J$37,ROWS($C$23:$C29),1)*2,IF(AND('Expenses (Assum. &amp; Calc.)'!$I29="Monthly",'Expenses (Assum. &amp; Calc.)'!$H29&gt;='Shortcut Lookup 2'!BF$60,'Expenses (Assum. &amp; Calc.)'!$G29&lt;='Shortcut Lookup 2'!BF$60),INDEX('Expenses (Assum. &amp; Calc.)'!$J$23:$J$37,ROWS($C$23:$C29),1),IF(AND('Expenses (Assum. &amp; Calc.)'!$I29="Quarterly",IFERROR(MOD(MONTH('Expenses (Assum. &amp; Calc.)'!$G29),3),0)=MOD(MONTH('Shortcut Lookup 2'!BF$60),3),'Expenses (Assum. &amp; Calc.)'!$H29&gt;='Shortcut Lookup 2'!BF$60,'Expenses (Assum. &amp; Calc.)'!$G29&lt;='Shortcut Lookup 2'!BF$60),INDEX('Expenses (Assum. &amp; Calc.)'!$J$23:$J$37,ROWS($C$23:$C29),1),IF(AND('Expenses (Assum. &amp; Calc.)'!$I29="Semi-Annually",IFERROR(MOD(MONTH('Expenses (Assum. &amp; Calc.)'!$G29),6),0)=MOD(MONTH('Shortcut Lookup 2'!BF$60),6),'Expenses (Assum. &amp; Calc.)'!$H29&gt;='Shortcut Lookup 2'!BF$60,'Expenses (Assum. &amp; Calc.)'!$G29&lt;='Shortcut Lookup 2'!BF$60),INDEX('Expenses (Assum. &amp; Calc.)'!$J$23:$J$37,ROWS($C$23:$C29),1),IF(AND('Expenses (Assum. &amp; Calc.)'!$I29="Yearly",IFERROR(MOD(MONTH('Expenses (Assum. &amp; Calc.)'!$G29),12),0)=MOD(MONTH('Shortcut Lookup 2'!BF$60),12),'Expenses (Assum. &amp; Calc.)'!$H29&gt;='Shortcut Lookup 2'!BF$60,'Expenses (Assum. &amp; Calc.)'!$G29&lt;='Shortcut Lookup 2'!BF$60),INDEX('Expenses (Assum. &amp; Calc.)'!$J$23:$J$37,ROWS($C$23:$C29),1),0))))))))</f>
        <v>0</v>
      </c>
      <c r="BP29" s="472">
        <f>HLOOKUP('Shortcut Lookup 2'!BG$59,'Expenses (Assum. &amp; Calc.)'!$P$22:$T$37,ROWS($C$23:$C29)+1,0)*IF(AND('Expenses (Assum. &amp; Calc.)'!$I29="One time",'Expenses (Assum. &amp; Calc.)'!$G29='Shortcut Lookup 2'!BG$60),INDEX('Expenses (Assum. &amp; Calc.)'!$J$23:$J$37,ROWS($C$23:$C29),1),IF(AND('Expenses (Assum. &amp; Calc.)'!$I29="Daily",'Expenses (Assum. &amp; Calc.)'!$H29&gt;='Shortcut Lookup 2'!BG$60,'Expenses (Assum. &amp; Calc.)'!$G29&lt;='Shortcut Lookup 2'!BG$60),INDEX('Expenses (Assum. &amp; Calc.)'!$J$23:$J$37,ROWS($C$23:$C29),1)*BP$22,IF(AND('Expenses (Assum. &amp; Calc.)'!$I29="Weekly",'Expenses (Assum. &amp; Calc.)'!$H29&gt;='Shortcut Lookup 2'!BG$60,'Expenses (Assum. &amp; Calc.)'!$G29&lt;='Shortcut Lookup 2'!BG$60),INDEX('Expenses (Assum. &amp; Calc.)'!$J$23:$J$37,ROWS($C$23:$C29),1)*4,IF(AND('Expenses (Assum. &amp; Calc.)'!$I29="Bi-Weekly",'Expenses (Assum. &amp; Calc.)'!$H29&gt;='Shortcut Lookup 2'!BG$60,'Expenses (Assum. &amp; Calc.)'!$G29&lt;='Shortcut Lookup 2'!BG$60),INDEX('Expenses (Assum. &amp; Calc.)'!$J$23:$J$37,ROWS($C$23:$C29),1)*2,IF(AND('Expenses (Assum. &amp; Calc.)'!$I29="Monthly",'Expenses (Assum. &amp; Calc.)'!$H29&gt;='Shortcut Lookup 2'!BG$60,'Expenses (Assum. &amp; Calc.)'!$G29&lt;='Shortcut Lookup 2'!BG$60),INDEX('Expenses (Assum. &amp; Calc.)'!$J$23:$J$37,ROWS($C$23:$C29),1),IF(AND('Expenses (Assum. &amp; Calc.)'!$I29="Quarterly",IFERROR(MOD(MONTH('Expenses (Assum. &amp; Calc.)'!$G29),3),0)=MOD(MONTH('Shortcut Lookup 2'!BG$60),3),'Expenses (Assum. &amp; Calc.)'!$H29&gt;='Shortcut Lookup 2'!BG$60,'Expenses (Assum. &amp; Calc.)'!$G29&lt;='Shortcut Lookup 2'!BG$60),INDEX('Expenses (Assum. &amp; Calc.)'!$J$23:$J$37,ROWS($C$23:$C29),1),IF(AND('Expenses (Assum. &amp; Calc.)'!$I29="Semi-Annually",IFERROR(MOD(MONTH('Expenses (Assum. &amp; Calc.)'!$G29),6),0)=MOD(MONTH('Shortcut Lookup 2'!BG$60),6),'Expenses (Assum. &amp; Calc.)'!$H29&gt;='Shortcut Lookup 2'!BG$60,'Expenses (Assum. &amp; Calc.)'!$G29&lt;='Shortcut Lookup 2'!BG$60),INDEX('Expenses (Assum. &amp; Calc.)'!$J$23:$J$37,ROWS($C$23:$C29),1),IF(AND('Expenses (Assum. &amp; Calc.)'!$I29="Yearly",IFERROR(MOD(MONTH('Expenses (Assum. &amp; Calc.)'!$G29),12),0)=MOD(MONTH('Shortcut Lookup 2'!BG$60),12),'Expenses (Assum. &amp; Calc.)'!$H29&gt;='Shortcut Lookup 2'!BG$60,'Expenses (Assum. &amp; Calc.)'!$G29&lt;='Shortcut Lookup 2'!BG$60),INDEX('Expenses (Assum. &amp; Calc.)'!$J$23:$J$37,ROWS($C$23:$C29),1),0))))))))</f>
        <v>0</v>
      </c>
      <c r="BQ29" s="472">
        <f>HLOOKUP('Shortcut Lookup 2'!BH$59,'Expenses (Assum. &amp; Calc.)'!$P$22:$T$37,ROWS($C$23:$C29)+1,0)*IF(AND('Expenses (Assum. &amp; Calc.)'!$I29="One time",'Expenses (Assum. &amp; Calc.)'!$G29='Shortcut Lookup 2'!BH$60),INDEX('Expenses (Assum. &amp; Calc.)'!$J$23:$J$37,ROWS($C$23:$C29),1),IF(AND('Expenses (Assum. &amp; Calc.)'!$I29="Daily",'Expenses (Assum. &amp; Calc.)'!$H29&gt;='Shortcut Lookup 2'!BH$60,'Expenses (Assum. &amp; Calc.)'!$G29&lt;='Shortcut Lookup 2'!BH$60),INDEX('Expenses (Assum. &amp; Calc.)'!$J$23:$J$37,ROWS($C$23:$C29),1)*BQ$22,IF(AND('Expenses (Assum. &amp; Calc.)'!$I29="Weekly",'Expenses (Assum. &amp; Calc.)'!$H29&gt;='Shortcut Lookup 2'!BH$60,'Expenses (Assum. &amp; Calc.)'!$G29&lt;='Shortcut Lookup 2'!BH$60),INDEX('Expenses (Assum. &amp; Calc.)'!$J$23:$J$37,ROWS($C$23:$C29),1)*4,IF(AND('Expenses (Assum. &amp; Calc.)'!$I29="Bi-Weekly",'Expenses (Assum. &amp; Calc.)'!$H29&gt;='Shortcut Lookup 2'!BH$60,'Expenses (Assum. &amp; Calc.)'!$G29&lt;='Shortcut Lookup 2'!BH$60),INDEX('Expenses (Assum. &amp; Calc.)'!$J$23:$J$37,ROWS($C$23:$C29),1)*2,IF(AND('Expenses (Assum. &amp; Calc.)'!$I29="Monthly",'Expenses (Assum. &amp; Calc.)'!$H29&gt;='Shortcut Lookup 2'!BH$60,'Expenses (Assum. &amp; Calc.)'!$G29&lt;='Shortcut Lookup 2'!BH$60),INDEX('Expenses (Assum. &amp; Calc.)'!$J$23:$J$37,ROWS($C$23:$C29),1),IF(AND('Expenses (Assum. &amp; Calc.)'!$I29="Quarterly",IFERROR(MOD(MONTH('Expenses (Assum. &amp; Calc.)'!$G29),3),0)=MOD(MONTH('Shortcut Lookup 2'!BH$60),3),'Expenses (Assum. &amp; Calc.)'!$H29&gt;='Shortcut Lookup 2'!BH$60,'Expenses (Assum. &amp; Calc.)'!$G29&lt;='Shortcut Lookup 2'!BH$60),INDEX('Expenses (Assum. &amp; Calc.)'!$J$23:$J$37,ROWS($C$23:$C29),1),IF(AND('Expenses (Assum. &amp; Calc.)'!$I29="Semi-Annually",IFERROR(MOD(MONTH('Expenses (Assum. &amp; Calc.)'!$G29),6),0)=MOD(MONTH('Shortcut Lookup 2'!BH$60),6),'Expenses (Assum. &amp; Calc.)'!$H29&gt;='Shortcut Lookup 2'!BH$60,'Expenses (Assum. &amp; Calc.)'!$G29&lt;='Shortcut Lookup 2'!BH$60),INDEX('Expenses (Assum. &amp; Calc.)'!$J$23:$J$37,ROWS($C$23:$C29),1),IF(AND('Expenses (Assum. &amp; Calc.)'!$I29="Yearly",IFERROR(MOD(MONTH('Expenses (Assum. &amp; Calc.)'!$G29),12),0)=MOD(MONTH('Shortcut Lookup 2'!BH$60),12),'Expenses (Assum. &amp; Calc.)'!$H29&gt;='Shortcut Lookup 2'!BH$60,'Expenses (Assum. &amp; Calc.)'!$G29&lt;='Shortcut Lookup 2'!BH$60),INDEX('Expenses (Assum. &amp; Calc.)'!$J$23:$J$37,ROWS($C$23:$C29),1),0))))))))</f>
        <v>0</v>
      </c>
      <c r="BR29" s="472">
        <f>HLOOKUP('Shortcut Lookup 2'!BI$59,'Expenses (Assum. &amp; Calc.)'!$P$22:$T$37,ROWS($C$23:$C29)+1,0)*IF(AND('Expenses (Assum. &amp; Calc.)'!$I29="One time",'Expenses (Assum. &amp; Calc.)'!$G29='Shortcut Lookup 2'!BI$60),INDEX('Expenses (Assum. &amp; Calc.)'!$J$23:$J$37,ROWS($C$23:$C29),1),IF(AND('Expenses (Assum. &amp; Calc.)'!$I29="Daily",'Expenses (Assum. &amp; Calc.)'!$H29&gt;='Shortcut Lookup 2'!BI$60,'Expenses (Assum. &amp; Calc.)'!$G29&lt;='Shortcut Lookup 2'!BI$60),INDEX('Expenses (Assum. &amp; Calc.)'!$J$23:$J$37,ROWS($C$23:$C29),1)*BR$22,IF(AND('Expenses (Assum. &amp; Calc.)'!$I29="Weekly",'Expenses (Assum. &amp; Calc.)'!$H29&gt;='Shortcut Lookup 2'!BI$60,'Expenses (Assum. &amp; Calc.)'!$G29&lt;='Shortcut Lookup 2'!BI$60),INDEX('Expenses (Assum. &amp; Calc.)'!$J$23:$J$37,ROWS($C$23:$C29),1)*4,IF(AND('Expenses (Assum. &amp; Calc.)'!$I29="Bi-Weekly",'Expenses (Assum. &amp; Calc.)'!$H29&gt;='Shortcut Lookup 2'!BI$60,'Expenses (Assum. &amp; Calc.)'!$G29&lt;='Shortcut Lookup 2'!BI$60),INDEX('Expenses (Assum. &amp; Calc.)'!$J$23:$J$37,ROWS($C$23:$C29),1)*2,IF(AND('Expenses (Assum. &amp; Calc.)'!$I29="Monthly",'Expenses (Assum. &amp; Calc.)'!$H29&gt;='Shortcut Lookup 2'!BI$60,'Expenses (Assum. &amp; Calc.)'!$G29&lt;='Shortcut Lookup 2'!BI$60),INDEX('Expenses (Assum. &amp; Calc.)'!$J$23:$J$37,ROWS($C$23:$C29),1),IF(AND('Expenses (Assum. &amp; Calc.)'!$I29="Quarterly",IFERROR(MOD(MONTH('Expenses (Assum. &amp; Calc.)'!$G29),3),0)=MOD(MONTH('Shortcut Lookup 2'!BI$60),3),'Expenses (Assum. &amp; Calc.)'!$H29&gt;='Shortcut Lookup 2'!BI$60,'Expenses (Assum. &amp; Calc.)'!$G29&lt;='Shortcut Lookup 2'!BI$60),INDEX('Expenses (Assum. &amp; Calc.)'!$J$23:$J$37,ROWS($C$23:$C29),1),IF(AND('Expenses (Assum. &amp; Calc.)'!$I29="Semi-Annually",IFERROR(MOD(MONTH('Expenses (Assum. &amp; Calc.)'!$G29),6),0)=MOD(MONTH('Shortcut Lookup 2'!BI$60),6),'Expenses (Assum. &amp; Calc.)'!$H29&gt;='Shortcut Lookup 2'!BI$60,'Expenses (Assum. &amp; Calc.)'!$G29&lt;='Shortcut Lookup 2'!BI$60),INDEX('Expenses (Assum. &amp; Calc.)'!$J$23:$J$37,ROWS($C$23:$C29),1),IF(AND('Expenses (Assum. &amp; Calc.)'!$I29="Yearly",IFERROR(MOD(MONTH('Expenses (Assum. &amp; Calc.)'!$G29),12),0)=MOD(MONTH('Shortcut Lookup 2'!BI$60),12),'Expenses (Assum. &amp; Calc.)'!$H29&gt;='Shortcut Lookup 2'!BI$60,'Expenses (Assum. &amp; Calc.)'!$G29&lt;='Shortcut Lookup 2'!BI$60),INDEX('Expenses (Assum. &amp; Calc.)'!$J$23:$J$37,ROWS($C$23:$C29),1),0))))))))</f>
        <v>0</v>
      </c>
      <c r="BS29" s="472">
        <f>HLOOKUP('Shortcut Lookup 2'!BJ$59,'Expenses (Assum. &amp; Calc.)'!$P$22:$T$37,ROWS($C$23:$C29)+1,0)*IF(AND('Expenses (Assum. &amp; Calc.)'!$I29="One time",'Expenses (Assum. &amp; Calc.)'!$G29='Shortcut Lookup 2'!BJ$60),INDEX('Expenses (Assum. &amp; Calc.)'!$J$23:$J$37,ROWS($C$23:$C29),1),IF(AND('Expenses (Assum. &amp; Calc.)'!$I29="Daily",'Expenses (Assum. &amp; Calc.)'!$H29&gt;='Shortcut Lookup 2'!BJ$60,'Expenses (Assum. &amp; Calc.)'!$G29&lt;='Shortcut Lookup 2'!BJ$60),INDEX('Expenses (Assum. &amp; Calc.)'!$J$23:$J$37,ROWS($C$23:$C29),1)*BS$22,IF(AND('Expenses (Assum. &amp; Calc.)'!$I29="Weekly",'Expenses (Assum. &amp; Calc.)'!$H29&gt;='Shortcut Lookup 2'!BJ$60,'Expenses (Assum. &amp; Calc.)'!$G29&lt;='Shortcut Lookup 2'!BJ$60),INDEX('Expenses (Assum. &amp; Calc.)'!$J$23:$J$37,ROWS($C$23:$C29),1)*4,IF(AND('Expenses (Assum. &amp; Calc.)'!$I29="Bi-Weekly",'Expenses (Assum. &amp; Calc.)'!$H29&gt;='Shortcut Lookup 2'!BJ$60,'Expenses (Assum. &amp; Calc.)'!$G29&lt;='Shortcut Lookup 2'!BJ$60),INDEX('Expenses (Assum. &amp; Calc.)'!$J$23:$J$37,ROWS($C$23:$C29),1)*2,IF(AND('Expenses (Assum. &amp; Calc.)'!$I29="Monthly",'Expenses (Assum. &amp; Calc.)'!$H29&gt;='Shortcut Lookup 2'!BJ$60,'Expenses (Assum. &amp; Calc.)'!$G29&lt;='Shortcut Lookup 2'!BJ$60),INDEX('Expenses (Assum. &amp; Calc.)'!$J$23:$J$37,ROWS($C$23:$C29),1),IF(AND('Expenses (Assum. &amp; Calc.)'!$I29="Quarterly",IFERROR(MOD(MONTH('Expenses (Assum. &amp; Calc.)'!$G29),3),0)=MOD(MONTH('Shortcut Lookup 2'!BJ$60),3),'Expenses (Assum. &amp; Calc.)'!$H29&gt;='Shortcut Lookup 2'!BJ$60,'Expenses (Assum. &amp; Calc.)'!$G29&lt;='Shortcut Lookup 2'!BJ$60),INDEX('Expenses (Assum. &amp; Calc.)'!$J$23:$J$37,ROWS($C$23:$C29),1),IF(AND('Expenses (Assum. &amp; Calc.)'!$I29="Semi-Annually",IFERROR(MOD(MONTH('Expenses (Assum. &amp; Calc.)'!$G29),6),0)=MOD(MONTH('Shortcut Lookup 2'!BJ$60),6),'Expenses (Assum. &amp; Calc.)'!$H29&gt;='Shortcut Lookup 2'!BJ$60,'Expenses (Assum. &amp; Calc.)'!$G29&lt;='Shortcut Lookup 2'!BJ$60),INDEX('Expenses (Assum. &amp; Calc.)'!$J$23:$J$37,ROWS($C$23:$C29),1),IF(AND('Expenses (Assum. &amp; Calc.)'!$I29="Yearly",IFERROR(MOD(MONTH('Expenses (Assum. &amp; Calc.)'!$G29),12),0)=MOD(MONTH('Shortcut Lookup 2'!BJ$60),12),'Expenses (Assum. &amp; Calc.)'!$H29&gt;='Shortcut Lookup 2'!BJ$60,'Expenses (Assum. &amp; Calc.)'!$G29&lt;='Shortcut Lookup 2'!BJ$60),INDEX('Expenses (Assum. &amp; Calc.)'!$J$23:$J$37,ROWS($C$23:$C29),1),0))))))))</f>
        <v>0</v>
      </c>
      <c r="BT29" s="472">
        <f>HLOOKUP('Shortcut Lookup 2'!BK$59,'Expenses (Assum. &amp; Calc.)'!$P$22:$T$37,ROWS($C$23:$C29)+1,0)*IF(AND('Expenses (Assum. &amp; Calc.)'!$I29="One time",'Expenses (Assum. &amp; Calc.)'!$G29='Shortcut Lookup 2'!BK$60),INDEX('Expenses (Assum. &amp; Calc.)'!$J$23:$J$37,ROWS($C$23:$C29),1),IF(AND('Expenses (Assum. &amp; Calc.)'!$I29="Daily",'Expenses (Assum. &amp; Calc.)'!$H29&gt;='Shortcut Lookup 2'!BK$60,'Expenses (Assum. &amp; Calc.)'!$G29&lt;='Shortcut Lookup 2'!BK$60),INDEX('Expenses (Assum. &amp; Calc.)'!$J$23:$J$37,ROWS($C$23:$C29),1)*BT$22,IF(AND('Expenses (Assum. &amp; Calc.)'!$I29="Weekly",'Expenses (Assum. &amp; Calc.)'!$H29&gt;='Shortcut Lookup 2'!BK$60,'Expenses (Assum. &amp; Calc.)'!$G29&lt;='Shortcut Lookup 2'!BK$60),INDEX('Expenses (Assum. &amp; Calc.)'!$J$23:$J$37,ROWS($C$23:$C29),1)*4,IF(AND('Expenses (Assum. &amp; Calc.)'!$I29="Bi-Weekly",'Expenses (Assum. &amp; Calc.)'!$H29&gt;='Shortcut Lookup 2'!BK$60,'Expenses (Assum. &amp; Calc.)'!$G29&lt;='Shortcut Lookup 2'!BK$60),INDEX('Expenses (Assum. &amp; Calc.)'!$J$23:$J$37,ROWS($C$23:$C29),1)*2,IF(AND('Expenses (Assum. &amp; Calc.)'!$I29="Monthly",'Expenses (Assum. &amp; Calc.)'!$H29&gt;='Shortcut Lookup 2'!BK$60,'Expenses (Assum. &amp; Calc.)'!$G29&lt;='Shortcut Lookup 2'!BK$60),INDEX('Expenses (Assum. &amp; Calc.)'!$J$23:$J$37,ROWS($C$23:$C29),1),IF(AND('Expenses (Assum. &amp; Calc.)'!$I29="Quarterly",IFERROR(MOD(MONTH('Expenses (Assum. &amp; Calc.)'!$G29),3),0)=MOD(MONTH('Shortcut Lookup 2'!BK$60),3),'Expenses (Assum. &amp; Calc.)'!$H29&gt;='Shortcut Lookup 2'!BK$60,'Expenses (Assum. &amp; Calc.)'!$G29&lt;='Shortcut Lookup 2'!BK$60),INDEX('Expenses (Assum. &amp; Calc.)'!$J$23:$J$37,ROWS($C$23:$C29),1),IF(AND('Expenses (Assum. &amp; Calc.)'!$I29="Semi-Annually",IFERROR(MOD(MONTH('Expenses (Assum. &amp; Calc.)'!$G29),6),0)=MOD(MONTH('Shortcut Lookup 2'!BK$60),6),'Expenses (Assum. &amp; Calc.)'!$H29&gt;='Shortcut Lookup 2'!BK$60,'Expenses (Assum. &amp; Calc.)'!$G29&lt;='Shortcut Lookup 2'!BK$60),INDEX('Expenses (Assum. &amp; Calc.)'!$J$23:$J$37,ROWS($C$23:$C29),1),IF(AND('Expenses (Assum. &amp; Calc.)'!$I29="Yearly",IFERROR(MOD(MONTH('Expenses (Assum. &amp; Calc.)'!$G29),12),0)=MOD(MONTH('Shortcut Lookup 2'!BK$60),12),'Expenses (Assum. &amp; Calc.)'!$H29&gt;='Shortcut Lookup 2'!BK$60,'Expenses (Assum. &amp; Calc.)'!$G29&lt;='Shortcut Lookup 2'!BK$60),INDEX('Expenses (Assum. &amp; Calc.)'!$J$23:$J$37,ROWS($C$23:$C29),1),0))))))))</f>
        <v>0</v>
      </c>
      <c r="BU29" s="472">
        <f>HLOOKUP('Shortcut Lookup 2'!BL$59,'Expenses (Assum. &amp; Calc.)'!$P$22:$T$37,ROWS($C$23:$C29)+1,0)*IF(AND('Expenses (Assum. &amp; Calc.)'!$I29="One time",'Expenses (Assum. &amp; Calc.)'!$G29='Shortcut Lookup 2'!BL$60),INDEX('Expenses (Assum. &amp; Calc.)'!$J$23:$J$37,ROWS($C$23:$C29),1),IF(AND('Expenses (Assum. &amp; Calc.)'!$I29="Daily",'Expenses (Assum. &amp; Calc.)'!$H29&gt;='Shortcut Lookup 2'!BL$60,'Expenses (Assum. &amp; Calc.)'!$G29&lt;='Shortcut Lookup 2'!BL$60),INDEX('Expenses (Assum. &amp; Calc.)'!$J$23:$J$37,ROWS($C$23:$C29),1)*BU$22,IF(AND('Expenses (Assum. &amp; Calc.)'!$I29="Weekly",'Expenses (Assum. &amp; Calc.)'!$H29&gt;='Shortcut Lookup 2'!BL$60,'Expenses (Assum. &amp; Calc.)'!$G29&lt;='Shortcut Lookup 2'!BL$60),INDEX('Expenses (Assum. &amp; Calc.)'!$J$23:$J$37,ROWS($C$23:$C29),1)*4,IF(AND('Expenses (Assum. &amp; Calc.)'!$I29="Bi-Weekly",'Expenses (Assum. &amp; Calc.)'!$H29&gt;='Shortcut Lookup 2'!BL$60,'Expenses (Assum. &amp; Calc.)'!$G29&lt;='Shortcut Lookup 2'!BL$60),INDEX('Expenses (Assum. &amp; Calc.)'!$J$23:$J$37,ROWS($C$23:$C29),1)*2,IF(AND('Expenses (Assum. &amp; Calc.)'!$I29="Monthly",'Expenses (Assum. &amp; Calc.)'!$H29&gt;='Shortcut Lookup 2'!BL$60,'Expenses (Assum. &amp; Calc.)'!$G29&lt;='Shortcut Lookup 2'!BL$60),INDEX('Expenses (Assum. &amp; Calc.)'!$J$23:$J$37,ROWS($C$23:$C29),1),IF(AND('Expenses (Assum. &amp; Calc.)'!$I29="Quarterly",IFERROR(MOD(MONTH('Expenses (Assum. &amp; Calc.)'!$G29),3),0)=MOD(MONTH('Shortcut Lookup 2'!BL$60),3),'Expenses (Assum. &amp; Calc.)'!$H29&gt;='Shortcut Lookup 2'!BL$60,'Expenses (Assum. &amp; Calc.)'!$G29&lt;='Shortcut Lookup 2'!BL$60),INDEX('Expenses (Assum. &amp; Calc.)'!$J$23:$J$37,ROWS($C$23:$C29),1),IF(AND('Expenses (Assum. &amp; Calc.)'!$I29="Semi-Annually",IFERROR(MOD(MONTH('Expenses (Assum. &amp; Calc.)'!$G29),6),0)=MOD(MONTH('Shortcut Lookup 2'!BL$60),6),'Expenses (Assum. &amp; Calc.)'!$H29&gt;='Shortcut Lookup 2'!BL$60,'Expenses (Assum. &amp; Calc.)'!$G29&lt;='Shortcut Lookup 2'!BL$60),INDEX('Expenses (Assum. &amp; Calc.)'!$J$23:$J$37,ROWS($C$23:$C29),1),IF(AND('Expenses (Assum. &amp; Calc.)'!$I29="Yearly",IFERROR(MOD(MONTH('Expenses (Assum. &amp; Calc.)'!$G29),12),0)=MOD(MONTH('Shortcut Lookup 2'!BL$60),12),'Expenses (Assum. &amp; Calc.)'!$H29&gt;='Shortcut Lookup 2'!BL$60,'Expenses (Assum. &amp; Calc.)'!$G29&lt;='Shortcut Lookup 2'!BL$60),INDEX('Expenses (Assum. &amp; Calc.)'!$J$23:$J$37,ROWS($C$23:$C29),1),0))))))))</f>
        <v>0</v>
      </c>
      <c r="BV29" s="472">
        <f>HLOOKUP('Shortcut Lookup 2'!BM$59,'Expenses (Assum. &amp; Calc.)'!$P$22:$T$37,ROWS($C$23:$C29)+1,0)*IF(AND('Expenses (Assum. &amp; Calc.)'!$I29="One time",'Expenses (Assum. &amp; Calc.)'!$G29='Shortcut Lookup 2'!BM$60),INDEX('Expenses (Assum. &amp; Calc.)'!$J$23:$J$37,ROWS($C$23:$C29),1),IF(AND('Expenses (Assum. &amp; Calc.)'!$I29="Daily",'Expenses (Assum. &amp; Calc.)'!$H29&gt;='Shortcut Lookup 2'!BM$60,'Expenses (Assum. &amp; Calc.)'!$G29&lt;='Shortcut Lookup 2'!BM$60),INDEX('Expenses (Assum. &amp; Calc.)'!$J$23:$J$37,ROWS($C$23:$C29),1)*BV$22,IF(AND('Expenses (Assum. &amp; Calc.)'!$I29="Weekly",'Expenses (Assum. &amp; Calc.)'!$H29&gt;='Shortcut Lookup 2'!BM$60,'Expenses (Assum. &amp; Calc.)'!$G29&lt;='Shortcut Lookup 2'!BM$60),INDEX('Expenses (Assum. &amp; Calc.)'!$J$23:$J$37,ROWS($C$23:$C29),1)*4,IF(AND('Expenses (Assum. &amp; Calc.)'!$I29="Bi-Weekly",'Expenses (Assum. &amp; Calc.)'!$H29&gt;='Shortcut Lookup 2'!BM$60,'Expenses (Assum. &amp; Calc.)'!$G29&lt;='Shortcut Lookup 2'!BM$60),INDEX('Expenses (Assum. &amp; Calc.)'!$J$23:$J$37,ROWS($C$23:$C29),1)*2,IF(AND('Expenses (Assum. &amp; Calc.)'!$I29="Monthly",'Expenses (Assum. &amp; Calc.)'!$H29&gt;='Shortcut Lookup 2'!BM$60,'Expenses (Assum. &amp; Calc.)'!$G29&lt;='Shortcut Lookup 2'!BM$60),INDEX('Expenses (Assum. &amp; Calc.)'!$J$23:$J$37,ROWS($C$23:$C29),1),IF(AND('Expenses (Assum. &amp; Calc.)'!$I29="Quarterly",IFERROR(MOD(MONTH('Expenses (Assum. &amp; Calc.)'!$G29),3),0)=MOD(MONTH('Shortcut Lookup 2'!BM$60),3),'Expenses (Assum. &amp; Calc.)'!$H29&gt;='Shortcut Lookup 2'!BM$60,'Expenses (Assum. &amp; Calc.)'!$G29&lt;='Shortcut Lookup 2'!BM$60),INDEX('Expenses (Assum. &amp; Calc.)'!$J$23:$J$37,ROWS($C$23:$C29),1),IF(AND('Expenses (Assum. &amp; Calc.)'!$I29="Semi-Annually",IFERROR(MOD(MONTH('Expenses (Assum. &amp; Calc.)'!$G29),6),0)=MOD(MONTH('Shortcut Lookup 2'!BM$60),6),'Expenses (Assum. &amp; Calc.)'!$H29&gt;='Shortcut Lookup 2'!BM$60,'Expenses (Assum. &amp; Calc.)'!$G29&lt;='Shortcut Lookup 2'!BM$60),INDEX('Expenses (Assum. &amp; Calc.)'!$J$23:$J$37,ROWS($C$23:$C29),1),IF(AND('Expenses (Assum. &amp; Calc.)'!$I29="Yearly",IFERROR(MOD(MONTH('Expenses (Assum. &amp; Calc.)'!$G29),12),0)=MOD(MONTH('Shortcut Lookup 2'!BM$60),12),'Expenses (Assum. &amp; Calc.)'!$H29&gt;='Shortcut Lookup 2'!BM$60,'Expenses (Assum. &amp; Calc.)'!$G29&lt;='Shortcut Lookup 2'!BM$60),INDEX('Expenses (Assum. &amp; Calc.)'!$J$23:$J$37,ROWS($C$23:$C29),1),0))))))))</f>
        <v>0</v>
      </c>
      <c r="BW29" s="472">
        <f>HLOOKUP('Shortcut Lookup 2'!BN$59,'Expenses (Assum. &amp; Calc.)'!$P$22:$T$37,ROWS($C$23:$C29)+1,0)*IF(AND('Expenses (Assum. &amp; Calc.)'!$I29="One time",'Expenses (Assum. &amp; Calc.)'!$G29='Shortcut Lookup 2'!BN$60),INDEX('Expenses (Assum. &amp; Calc.)'!$J$23:$J$37,ROWS($C$23:$C29),1),IF(AND('Expenses (Assum. &amp; Calc.)'!$I29="Daily",'Expenses (Assum. &amp; Calc.)'!$H29&gt;='Shortcut Lookup 2'!BN$60,'Expenses (Assum. &amp; Calc.)'!$G29&lt;='Shortcut Lookup 2'!BN$60),INDEX('Expenses (Assum. &amp; Calc.)'!$J$23:$J$37,ROWS($C$23:$C29),1)*BW$22,IF(AND('Expenses (Assum. &amp; Calc.)'!$I29="Weekly",'Expenses (Assum. &amp; Calc.)'!$H29&gt;='Shortcut Lookup 2'!BN$60,'Expenses (Assum. &amp; Calc.)'!$G29&lt;='Shortcut Lookup 2'!BN$60),INDEX('Expenses (Assum. &amp; Calc.)'!$J$23:$J$37,ROWS($C$23:$C29),1)*4,IF(AND('Expenses (Assum. &amp; Calc.)'!$I29="Bi-Weekly",'Expenses (Assum. &amp; Calc.)'!$H29&gt;='Shortcut Lookup 2'!BN$60,'Expenses (Assum. &amp; Calc.)'!$G29&lt;='Shortcut Lookup 2'!BN$60),INDEX('Expenses (Assum. &amp; Calc.)'!$J$23:$J$37,ROWS($C$23:$C29),1)*2,IF(AND('Expenses (Assum. &amp; Calc.)'!$I29="Monthly",'Expenses (Assum. &amp; Calc.)'!$H29&gt;='Shortcut Lookup 2'!BN$60,'Expenses (Assum. &amp; Calc.)'!$G29&lt;='Shortcut Lookup 2'!BN$60),INDEX('Expenses (Assum. &amp; Calc.)'!$J$23:$J$37,ROWS($C$23:$C29),1),IF(AND('Expenses (Assum. &amp; Calc.)'!$I29="Quarterly",IFERROR(MOD(MONTH('Expenses (Assum. &amp; Calc.)'!$G29),3),0)=MOD(MONTH('Shortcut Lookup 2'!BN$60),3),'Expenses (Assum. &amp; Calc.)'!$H29&gt;='Shortcut Lookup 2'!BN$60,'Expenses (Assum. &amp; Calc.)'!$G29&lt;='Shortcut Lookup 2'!BN$60),INDEX('Expenses (Assum. &amp; Calc.)'!$J$23:$J$37,ROWS($C$23:$C29),1),IF(AND('Expenses (Assum. &amp; Calc.)'!$I29="Semi-Annually",IFERROR(MOD(MONTH('Expenses (Assum. &amp; Calc.)'!$G29),6),0)=MOD(MONTH('Shortcut Lookup 2'!BN$60),6),'Expenses (Assum. &amp; Calc.)'!$H29&gt;='Shortcut Lookup 2'!BN$60,'Expenses (Assum. &amp; Calc.)'!$G29&lt;='Shortcut Lookup 2'!BN$60),INDEX('Expenses (Assum. &amp; Calc.)'!$J$23:$J$37,ROWS($C$23:$C29),1),IF(AND('Expenses (Assum. &amp; Calc.)'!$I29="Yearly",IFERROR(MOD(MONTH('Expenses (Assum. &amp; Calc.)'!$G29),12),0)=MOD(MONTH('Shortcut Lookup 2'!BN$60),12),'Expenses (Assum. &amp; Calc.)'!$H29&gt;='Shortcut Lookup 2'!BN$60,'Expenses (Assum. &amp; Calc.)'!$G29&lt;='Shortcut Lookup 2'!BN$60),INDEX('Expenses (Assum. &amp; Calc.)'!$J$23:$J$37,ROWS($C$23:$C29),1),0))))))))</f>
        <v>0</v>
      </c>
      <c r="BX29" s="472">
        <f>HLOOKUP('Shortcut Lookup 2'!BO$59,'Expenses (Assum. &amp; Calc.)'!$P$22:$T$37,ROWS($C$23:$C29)+1,0)*IF(AND('Expenses (Assum. &amp; Calc.)'!$I29="One time",'Expenses (Assum. &amp; Calc.)'!$G29='Shortcut Lookup 2'!BO$60),INDEX('Expenses (Assum. &amp; Calc.)'!$J$23:$J$37,ROWS($C$23:$C29),1),IF(AND('Expenses (Assum. &amp; Calc.)'!$I29="Daily",'Expenses (Assum. &amp; Calc.)'!$H29&gt;='Shortcut Lookup 2'!BO$60,'Expenses (Assum. &amp; Calc.)'!$G29&lt;='Shortcut Lookup 2'!BO$60),INDEX('Expenses (Assum. &amp; Calc.)'!$J$23:$J$37,ROWS($C$23:$C29),1)*BX$22,IF(AND('Expenses (Assum. &amp; Calc.)'!$I29="Weekly",'Expenses (Assum. &amp; Calc.)'!$H29&gt;='Shortcut Lookup 2'!BO$60,'Expenses (Assum. &amp; Calc.)'!$G29&lt;='Shortcut Lookup 2'!BO$60),INDEX('Expenses (Assum. &amp; Calc.)'!$J$23:$J$37,ROWS($C$23:$C29),1)*4,IF(AND('Expenses (Assum. &amp; Calc.)'!$I29="Bi-Weekly",'Expenses (Assum. &amp; Calc.)'!$H29&gt;='Shortcut Lookup 2'!BO$60,'Expenses (Assum. &amp; Calc.)'!$G29&lt;='Shortcut Lookup 2'!BO$60),INDEX('Expenses (Assum. &amp; Calc.)'!$J$23:$J$37,ROWS($C$23:$C29),1)*2,IF(AND('Expenses (Assum. &amp; Calc.)'!$I29="Monthly",'Expenses (Assum. &amp; Calc.)'!$H29&gt;='Shortcut Lookup 2'!BO$60,'Expenses (Assum. &amp; Calc.)'!$G29&lt;='Shortcut Lookup 2'!BO$60),INDEX('Expenses (Assum. &amp; Calc.)'!$J$23:$J$37,ROWS($C$23:$C29),1),IF(AND('Expenses (Assum. &amp; Calc.)'!$I29="Quarterly",IFERROR(MOD(MONTH('Expenses (Assum. &amp; Calc.)'!$G29),3),0)=MOD(MONTH('Shortcut Lookup 2'!BO$60),3),'Expenses (Assum. &amp; Calc.)'!$H29&gt;='Shortcut Lookup 2'!BO$60,'Expenses (Assum. &amp; Calc.)'!$G29&lt;='Shortcut Lookup 2'!BO$60),INDEX('Expenses (Assum. &amp; Calc.)'!$J$23:$J$37,ROWS($C$23:$C29),1),IF(AND('Expenses (Assum. &amp; Calc.)'!$I29="Semi-Annually",IFERROR(MOD(MONTH('Expenses (Assum. &amp; Calc.)'!$G29),6),0)=MOD(MONTH('Shortcut Lookup 2'!BO$60),6),'Expenses (Assum. &amp; Calc.)'!$H29&gt;='Shortcut Lookup 2'!BO$60,'Expenses (Assum. &amp; Calc.)'!$G29&lt;='Shortcut Lookup 2'!BO$60),INDEX('Expenses (Assum. &amp; Calc.)'!$J$23:$J$37,ROWS($C$23:$C29),1),IF(AND('Expenses (Assum. &amp; Calc.)'!$I29="Yearly",IFERROR(MOD(MONTH('Expenses (Assum. &amp; Calc.)'!$G29),12),0)=MOD(MONTH('Shortcut Lookup 2'!BO$60),12),'Expenses (Assum. &amp; Calc.)'!$H29&gt;='Shortcut Lookup 2'!BO$60,'Expenses (Assum. &amp; Calc.)'!$G29&lt;='Shortcut Lookup 2'!BO$60),INDEX('Expenses (Assum. &amp; Calc.)'!$J$23:$J$37,ROWS($C$23:$C29),1),0))))))))</f>
        <v>0</v>
      </c>
      <c r="BY29" s="472">
        <f>HLOOKUP('Shortcut Lookup 2'!BP$59,'Expenses (Assum. &amp; Calc.)'!$P$22:$T$37,ROWS($C$23:$C29)+1,0)*IF(AND('Expenses (Assum. &amp; Calc.)'!$I29="One time",'Expenses (Assum. &amp; Calc.)'!$G29='Shortcut Lookup 2'!BP$60),INDEX('Expenses (Assum. &amp; Calc.)'!$J$23:$J$37,ROWS($C$23:$C29),1),IF(AND('Expenses (Assum. &amp; Calc.)'!$I29="Daily",'Expenses (Assum. &amp; Calc.)'!$H29&gt;='Shortcut Lookup 2'!BP$60,'Expenses (Assum. &amp; Calc.)'!$G29&lt;='Shortcut Lookup 2'!BP$60),INDEX('Expenses (Assum. &amp; Calc.)'!$J$23:$J$37,ROWS($C$23:$C29),1)*BY$22,IF(AND('Expenses (Assum. &amp; Calc.)'!$I29="Weekly",'Expenses (Assum. &amp; Calc.)'!$H29&gt;='Shortcut Lookup 2'!BP$60,'Expenses (Assum. &amp; Calc.)'!$G29&lt;='Shortcut Lookup 2'!BP$60),INDEX('Expenses (Assum. &amp; Calc.)'!$J$23:$J$37,ROWS($C$23:$C29),1)*4,IF(AND('Expenses (Assum. &amp; Calc.)'!$I29="Bi-Weekly",'Expenses (Assum. &amp; Calc.)'!$H29&gt;='Shortcut Lookup 2'!BP$60,'Expenses (Assum. &amp; Calc.)'!$G29&lt;='Shortcut Lookup 2'!BP$60),INDEX('Expenses (Assum. &amp; Calc.)'!$J$23:$J$37,ROWS($C$23:$C29),1)*2,IF(AND('Expenses (Assum. &amp; Calc.)'!$I29="Monthly",'Expenses (Assum. &amp; Calc.)'!$H29&gt;='Shortcut Lookup 2'!BP$60,'Expenses (Assum. &amp; Calc.)'!$G29&lt;='Shortcut Lookup 2'!BP$60),INDEX('Expenses (Assum. &amp; Calc.)'!$J$23:$J$37,ROWS($C$23:$C29),1),IF(AND('Expenses (Assum. &amp; Calc.)'!$I29="Quarterly",IFERROR(MOD(MONTH('Expenses (Assum. &amp; Calc.)'!$G29),3),0)=MOD(MONTH('Shortcut Lookup 2'!BP$60),3),'Expenses (Assum. &amp; Calc.)'!$H29&gt;='Shortcut Lookup 2'!BP$60,'Expenses (Assum. &amp; Calc.)'!$G29&lt;='Shortcut Lookup 2'!BP$60),INDEX('Expenses (Assum. &amp; Calc.)'!$J$23:$J$37,ROWS($C$23:$C29),1),IF(AND('Expenses (Assum. &amp; Calc.)'!$I29="Semi-Annually",IFERROR(MOD(MONTH('Expenses (Assum. &amp; Calc.)'!$G29),6),0)=MOD(MONTH('Shortcut Lookup 2'!BP$60),6),'Expenses (Assum. &amp; Calc.)'!$H29&gt;='Shortcut Lookup 2'!BP$60,'Expenses (Assum. &amp; Calc.)'!$G29&lt;='Shortcut Lookup 2'!BP$60),INDEX('Expenses (Assum. &amp; Calc.)'!$J$23:$J$37,ROWS($C$23:$C29),1),IF(AND('Expenses (Assum. &amp; Calc.)'!$I29="Yearly",IFERROR(MOD(MONTH('Expenses (Assum. &amp; Calc.)'!$G29),12),0)=MOD(MONTH('Shortcut Lookup 2'!BP$60),12),'Expenses (Assum. &amp; Calc.)'!$H29&gt;='Shortcut Lookup 2'!BP$60,'Expenses (Assum. &amp; Calc.)'!$G29&lt;='Shortcut Lookup 2'!BP$60),INDEX('Expenses (Assum. &amp; Calc.)'!$J$23:$J$37,ROWS($C$23:$C29),1),0))))))))</f>
        <v>0</v>
      </c>
      <c r="BZ29" s="472">
        <f>HLOOKUP('Shortcut Lookup 2'!BQ$59,'Expenses (Assum. &amp; Calc.)'!$P$22:$T$37,ROWS($C$23:$C29)+1,0)*IF(AND('Expenses (Assum. &amp; Calc.)'!$I29="One time",'Expenses (Assum. &amp; Calc.)'!$G29='Shortcut Lookup 2'!BQ$60),INDEX('Expenses (Assum. &amp; Calc.)'!$J$23:$J$37,ROWS($C$23:$C29),1),IF(AND('Expenses (Assum. &amp; Calc.)'!$I29="Daily",'Expenses (Assum. &amp; Calc.)'!$H29&gt;='Shortcut Lookup 2'!BQ$60,'Expenses (Assum. &amp; Calc.)'!$G29&lt;='Shortcut Lookup 2'!BQ$60),INDEX('Expenses (Assum. &amp; Calc.)'!$J$23:$J$37,ROWS($C$23:$C29),1)*BZ$22,IF(AND('Expenses (Assum. &amp; Calc.)'!$I29="Weekly",'Expenses (Assum. &amp; Calc.)'!$H29&gt;='Shortcut Lookup 2'!BQ$60,'Expenses (Assum. &amp; Calc.)'!$G29&lt;='Shortcut Lookup 2'!BQ$60),INDEX('Expenses (Assum. &amp; Calc.)'!$J$23:$J$37,ROWS($C$23:$C29),1)*4,IF(AND('Expenses (Assum. &amp; Calc.)'!$I29="Bi-Weekly",'Expenses (Assum. &amp; Calc.)'!$H29&gt;='Shortcut Lookup 2'!BQ$60,'Expenses (Assum. &amp; Calc.)'!$G29&lt;='Shortcut Lookup 2'!BQ$60),INDEX('Expenses (Assum. &amp; Calc.)'!$J$23:$J$37,ROWS($C$23:$C29),1)*2,IF(AND('Expenses (Assum. &amp; Calc.)'!$I29="Monthly",'Expenses (Assum. &amp; Calc.)'!$H29&gt;='Shortcut Lookup 2'!BQ$60,'Expenses (Assum. &amp; Calc.)'!$G29&lt;='Shortcut Lookup 2'!BQ$60),INDEX('Expenses (Assum. &amp; Calc.)'!$J$23:$J$37,ROWS($C$23:$C29),1),IF(AND('Expenses (Assum. &amp; Calc.)'!$I29="Quarterly",IFERROR(MOD(MONTH('Expenses (Assum. &amp; Calc.)'!$G29),3),0)=MOD(MONTH('Shortcut Lookup 2'!BQ$60),3),'Expenses (Assum. &amp; Calc.)'!$H29&gt;='Shortcut Lookup 2'!BQ$60,'Expenses (Assum. &amp; Calc.)'!$G29&lt;='Shortcut Lookup 2'!BQ$60),INDEX('Expenses (Assum. &amp; Calc.)'!$J$23:$J$37,ROWS($C$23:$C29),1),IF(AND('Expenses (Assum. &amp; Calc.)'!$I29="Semi-Annually",IFERROR(MOD(MONTH('Expenses (Assum. &amp; Calc.)'!$G29),6),0)=MOD(MONTH('Shortcut Lookup 2'!BQ$60),6),'Expenses (Assum. &amp; Calc.)'!$H29&gt;='Shortcut Lookup 2'!BQ$60,'Expenses (Assum. &amp; Calc.)'!$G29&lt;='Shortcut Lookup 2'!BQ$60),INDEX('Expenses (Assum. &amp; Calc.)'!$J$23:$J$37,ROWS($C$23:$C29),1),IF(AND('Expenses (Assum. &amp; Calc.)'!$I29="Yearly",IFERROR(MOD(MONTH('Expenses (Assum. &amp; Calc.)'!$G29),12),0)=MOD(MONTH('Shortcut Lookup 2'!BQ$60),12),'Expenses (Assum. &amp; Calc.)'!$H29&gt;='Shortcut Lookup 2'!BQ$60,'Expenses (Assum. &amp; Calc.)'!$G29&lt;='Shortcut Lookup 2'!BQ$60),INDEX('Expenses (Assum. &amp; Calc.)'!$J$23:$J$37,ROWS($C$23:$C29),1),0))))))))</f>
        <v>0</v>
      </c>
      <c r="CA29" s="472">
        <f>HLOOKUP('Shortcut Lookup 2'!BR$59,'Expenses (Assum. &amp; Calc.)'!$P$22:$T$37,ROWS($C$23:$C29)+1,0)*IF(AND('Expenses (Assum. &amp; Calc.)'!$I29="One time",'Expenses (Assum. &amp; Calc.)'!$G29='Shortcut Lookup 2'!BR$60),INDEX('Expenses (Assum. &amp; Calc.)'!$J$23:$J$37,ROWS($C$23:$C29),1),IF(AND('Expenses (Assum. &amp; Calc.)'!$I29="Daily",'Expenses (Assum. &amp; Calc.)'!$H29&gt;='Shortcut Lookup 2'!BR$60,'Expenses (Assum. &amp; Calc.)'!$G29&lt;='Shortcut Lookup 2'!BR$60),INDEX('Expenses (Assum. &amp; Calc.)'!$J$23:$J$37,ROWS($C$23:$C29),1)*CA$22,IF(AND('Expenses (Assum. &amp; Calc.)'!$I29="Weekly",'Expenses (Assum. &amp; Calc.)'!$H29&gt;='Shortcut Lookup 2'!BR$60,'Expenses (Assum. &amp; Calc.)'!$G29&lt;='Shortcut Lookup 2'!BR$60),INDEX('Expenses (Assum. &amp; Calc.)'!$J$23:$J$37,ROWS($C$23:$C29),1)*4,IF(AND('Expenses (Assum. &amp; Calc.)'!$I29="Bi-Weekly",'Expenses (Assum. &amp; Calc.)'!$H29&gt;='Shortcut Lookup 2'!BR$60,'Expenses (Assum. &amp; Calc.)'!$G29&lt;='Shortcut Lookup 2'!BR$60),INDEX('Expenses (Assum. &amp; Calc.)'!$J$23:$J$37,ROWS($C$23:$C29),1)*2,IF(AND('Expenses (Assum. &amp; Calc.)'!$I29="Monthly",'Expenses (Assum. &amp; Calc.)'!$H29&gt;='Shortcut Lookup 2'!BR$60,'Expenses (Assum. &amp; Calc.)'!$G29&lt;='Shortcut Lookup 2'!BR$60),INDEX('Expenses (Assum. &amp; Calc.)'!$J$23:$J$37,ROWS($C$23:$C29),1),IF(AND('Expenses (Assum. &amp; Calc.)'!$I29="Quarterly",IFERROR(MOD(MONTH('Expenses (Assum. &amp; Calc.)'!$G29),3),0)=MOD(MONTH('Shortcut Lookup 2'!BR$60),3),'Expenses (Assum. &amp; Calc.)'!$H29&gt;='Shortcut Lookup 2'!BR$60,'Expenses (Assum. &amp; Calc.)'!$G29&lt;='Shortcut Lookup 2'!BR$60),INDEX('Expenses (Assum. &amp; Calc.)'!$J$23:$J$37,ROWS($C$23:$C29),1),IF(AND('Expenses (Assum. &amp; Calc.)'!$I29="Semi-Annually",IFERROR(MOD(MONTH('Expenses (Assum. &amp; Calc.)'!$G29),6),0)=MOD(MONTH('Shortcut Lookup 2'!BR$60),6),'Expenses (Assum. &amp; Calc.)'!$H29&gt;='Shortcut Lookup 2'!BR$60,'Expenses (Assum. &amp; Calc.)'!$G29&lt;='Shortcut Lookup 2'!BR$60),INDEX('Expenses (Assum. &amp; Calc.)'!$J$23:$J$37,ROWS($C$23:$C29),1),IF(AND('Expenses (Assum. &amp; Calc.)'!$I29="Yearly",IFERROR(MOD(MONTH('Expenses (Assum. &amp; Calc.)'!$G29),12),0)=MOD(MONTH('Shortcut Lookup 2'!BR$60),12),'Expenses (Assum. &amp; Calc.)'!$H29&gt;='Shortcut Lookup 2'!BR$60,'Expenses (Assum. &amp; Calc.)'!$G29&lt;='Shortcut Lookup 2'!BR$60),INDEX('Expenses (Assum. &amp; Calc.)'!$J$23:$J$37,ROWS($C$23:$C29),1),0))))))))</f>
        <v>0</v>
      </c>
      <c r="CB29" s="472">
        <f>HLOOKUP('Shortcut Lookup 2'!BS$59,'Expenses (Assum. &amp; Calc.)'!$P$22:$T$37,ROWS($C$23:$C29)+1,0)*IF(AND('Expenses (Assum. &amp; Calc.)'!$I29="One time",'Expenses (Assum. &amp; Calc.)'!$G29='Shortcut Lookup 2'!BS$60),INDEX('Expenses (Assum. &amp; Calc.)'!$J$23:$J$37,ROWS($C$23:$C29),1),IF(AND('Expenses (Assum. &amp; Calc.)'!$I29="Daily",'Expenses (Assum. &amp; Calc.)'!$H29&gt;='Shortcut Lookup 2'!BS$60,'Expenses (Assum. &amp; Calc.)'!$G29&lt;='Shortcut Lookup 2'!BS$60),INDEX('Expenses (Assum. &amp; Calc.)'!$J$23:$J$37,ROWS($C$23:$C29),1)*CB$22,IF(AND('Expenses (Assum. &amp; Calc.)'!$I29="Weekly",'Expenses (Assum. &amp; Calc.)'!$H29&gt;='Shortcut Lookup 2'!BS$60,'Expenses (Assum. &amp; Calc.)'!$G29&lt;='Shortcut Lookup 2'!BS$60),INDEX('Expenses (Assum. &amp; Calc.)'!$J$23:$J$37,ROWS($C$23:$C29),1)*4,IF(AND('Expenses (Assum. &amp; Calc.)'!$I29="Bi-Weekly",'Expenses (Assum. &amp; Calc.)'!$H29&gt;='Shortcut Lookup 2'!BS$60,'Expenses (Assum. &amp; Calc.)'!$G29&lt;='Shortcut Lookup 2'!BS$60),INDEX('Expenses (Assum. &amp; Calc.)'!$J$23:$J$37,ROWS($C$23:$C29),1)*2,IF(AND('Expenses (Assum. &amp; Calc.)'!$I29="Monthly",'Expenses (Assum. &amp; Calc.)'!$H29&gt;='Shortcut Lookup 2'!BS$60,'Expenses (Assum. &amp; Calc.)'!$G29&lt;='Shortcut Lookup 2'!BS$60),INDEX('Expenses (Assum. &amp; Calc.)'!$J$23:$J$37,ROWS($C$23:$C29),1),IF(AND('Expenses (Assum. &amp; Calc.)'!$I29="Quarterly",IFERROR(MOD(MONTH('Expenses (Assum. &amp; Calc.)'!$G29),3),0)=MOD(MONTH('Shortcut Lookup 2'!BS$60),3),'Expenses (Assum. &amp; Calc.)'!$H29&gt;='Shortcut Lookup 2'!BS$60,'Expenses (Assum. &amp; Calc.)'!$G29&lt;='Shortcut Lookup 2'!BS$60),INDEX('Expenses (Assum. &amp; Calc.)'!$J$23:$J$37,ROWS($C$23:$C29),1),IF(AND('Expenses (Assum. &amp; Calc.)'!$I29="Semi-Annually",IFERROR(MOD(MONTH('Expenses (Assum. &amp; Calc.)'!$G29),6),0)=MOD(MONTH('Shortcut Lookup 2'!BS$60),6),'Expenses (Assum. &amp; Calc.)'!$H29&gt;='Shortcut Lookup 2'!BS$60,'Expenses (Assum. &amp; Calc.)'!$G29&lt;='Shortcut Lookup 2'!BS$60),INDEX('Expenses (Assum. &amp; Calc.)'!$J$23:$J$37,ROWS($C$23:$C29),1),IF(AND('Expenses (Assum. &amp; Calc.)'!$I29="Yearly",IFERROR(MOD(MONTH('Expenses (Assum. &amp; Calc.)'!$G29),12),0)=MOD(MONTH('Shortcut Lookup 2'!BS$60),12),'Expenses (Assum. &amp; Calc.)'!$H29&gt;='Shortcut Lookup 2'!BS$60,'Expenses (Assum. &amp; Calc.)'!$G29&lt;='Shortcut Lookup 2'!BS$60),INDEX('Expenses (Assum. &amp; Calc.)'!$J$23:$J$37,ROWS($C$23:$C29),1),0))))))))</f>
        <v>0</v>
      </c>
    </row>
    <row r="30" spans="1:80" ht="14.4" thickBot="1" x14ac:dyDescent="0.35">
      <c r="C30" s="898" t="s">
        <v>183</v>
      </c>
      <c r="D30" s="898"/>
      <c r="E30" s="898"/>
      <c r="F30" s="898"/>
      <c r="G30" s="434">
        <f>'Shortcut Lookup 2'!L$84</f>
        <v>45688</v>
      </c>
      <c r="H30" s="434">
        <f>'Shortcut Lookup 2'!BS$84</f>
        <v>47483</v>
      </c>
      <c r="I30" s="462" t="s">
        <v>166</v>
      </c>
      <c r="J30" s="463"/>
      <c r="K30" s="473"/>
      <c r="L30" s="465"/>
      <c r="M30" s="466"/>
      <c r="N30" s="466"/>
      <c r="O30" s="467"/>
      <c r="P30" s="474">
        <v>1</v>
      </c>
      <c r="Q30" s="469">
        <f>1+'Expenses (Assum. &amp; Calc.)'!L30</f>
        <v>1</v>
      </c>
      <c r="R30" s="470">
        <f>Q30*(1+'Expenses (Assum. &amp; Calc.)'!M30)</f>
        <v>1</v>
      </c>
      <c r="S30" s="470">
        <f>R30*(1+'Expenses (Assum. &amp; Calc.)'!N30)</f>
        <v>1</v>
      </c>
      <c r="T30" s="471">
        <f>S30*(1+'Expenses (Assum. &amp; Calc.)'!O30)</f>
        <v>1</v>
      </c>
      <c r="U30" s="472">
        <f>HLOOKUP('Shortcut Lookup 2'!L$59,'Expenses (Assum. &amp; Calc.)'!$P$22:$T$37,ROWS($C$23:$C30)+1,0)*IF(AND('Expenses (Assum. &amp; Calc.)'!$I30="One time",'Expenses (Assum. &amp; Calc.)'!$G30='Shortcut Lookup 2'!L$60),INDEX('Expenses (Assum. &amp; Calc.)'!$J$23:$J$37,ROWS($C$23:$C30),1),IF(AND('Expenses (Assum. &amp; Calc.)'!$I30="Daily",'Expenses (Assum. &amp; Calc.)'!$H30&gt;='Shortcut Lookup 2'!L$60,'Expenses (Assum. &amp; Calc.)'!$G30&lt;='Shortcut Lookup 2'!L$60),INDEX('Expenses (Assum. &amp; Calc.)'!$J$23:$J$37,ROWS($C$23:$C30),1)*U$22,IF(AND('Expenses (Assum. &amp; Calc.)'!$I30="Weekly",'Expenses (Assum. &amp; Calc.)'!$H30&gt;='Shortcut Lookup 2'!L$60,'Expenses (Assum. &amp; Calc.)'!$G30&lt;='Shortcut Lookup 2'!L$60),INDEX('Expenses (Assum. &amp; Calc.)'!$J$23:$J$37,ROWS($C$23:$C30),1)*4,IF(AND('Expenses (Assum. &amp; Calc.)'!$I30="Bi-Weekly",'Expenses (Assum. &amp; Calc.)'!$H30&gt;='Shortcut Lookup 2'!L$60,'Expenses (Assum. &amp; Calc.)'!$G30&lt;='Shortcut Lookup 2'!L$60),INDEX('Expenses (Assum. &amp; Calc.)'!$J$23:$J$37,ROWS($C$23:$C30),1)*2,IF(AND('Expenses (Assum. &amp; Calc.)'!$I30="Monthly",'Expenses (Assum. &amp; Calc.)'!$H30&gt;='Shortcut Lookup 2'!L$60,'Expenses (Assum. &amp; Calc.)'!$G30&lt;='Shortcut Lookup 2'!L$60),INDEX('Expenses (Assum. &amp; Calc.)'!$J$23:$J$37,ROWS($C$23:$C30),1),IF(AND('Expenses (Assum. &amp; Calc.)'!$I30="Quarterly",IFERROR(MOD(MONTH('Expenses (Assum. &amp; Calc.)'!$G30),3),0)=MOD(MONTH('Shortcut Lookup 2'!L$60),3),'Expenses (Assum. &amp; Calc.)'!$H30&gt;='Shortcut Lookup 2'!L$60,'Expenses (Assum. &amp; Calc.)'!$G30&lt;='Shortcut Lookup 2'!L$60),INDEX('Expenses (Assum. &amp; Calc.)'!$J$23:$J$37,ROWS($C$23:$C30),1),IF(AND('Expenses (Assum. &amp; Calc.)'!$I30="Semi-Annually",IFERROR(MOD(MONTH('Expenses (Assum. &amp; Calc.)'!$G30),6),0)=MOD(MONTH('Shortcut Lookup 2'!L$60),6),'Expenses (Assum. &amp; Calc.)'!$H30&gt;='Shortcut Lookup 2'!L$60,'Expenses (Assum. &amp; Calc.)'!$G30&lt;='Shortcut Lookup 2'!L$60),INDEX('Expenses (Assum. &amp; Calc.)'!$J$23:$J$37,ROWS($C$23:$C30),1),IF(AND('Expenses (Assum. &amp; Calc.)'!$I30="Yearly",IFERROR(MOD(MONTH('Expenses (Assum. &amp; Calc.)'!$G30),12),0)=MOD(MONTH('Shortcut Lookup 2'!L$60),12),'Expenses (Assum. &amp; Calc.)'!$H30&gt;='Shortcut Lookup 2'!L$60,'Expenses (Assum. &amp; Calc.)'!$G30&lt;='Shortcut Lookup 2'!L$60),INDEX('Expenses (Assum. &amp; Calc.)'!$J$23:$J$37,ROWS($C$23:$C30),1),0))))))))</f>
        <v>0</v>
      </c>
      <c r="V30" s="472">
        <f>HLOOKUP('Shortcut Lookup 2'!M$59,'Expenses (Assum. &amp; Calc.)'!$P$22:$T$37,ROWS($C$23:$C30)+1,0)*IF(AND('Expenses (Assum. &amp; Calc.)'!$I30="One time",'Expenses (Assum. &amp; Calc.)'!$G30='Shortcut Lookup 2'!M$60),INDEX('Expenses (Assum. &amp; Calc.)'!$J$23:$J$37,ROWS($C$23:$C30),1),IF(AND('Expenses (Assum. &amp; Calc.)'!$I30="Daily",'Expenses (Assum. &amp; Calc.)'!$H30&gt;='Shortcut Lookup 2'!M$60,'Expenses (Assum. &amp; Calc.)'!$G30&lt;='Shortcut Lookup 2'!M$60),INDEX('Expenses (Assum. &amp; Calc.)'!$J$23:$J$37,ROWS($C$23:$C30),1)*V$22,IF(AND('Expenses (Assum. &amp; Calc.)'!$I30="Weekly",'Expenses (Assum. &amp; Calc.)'!$H30&gt;='Shortcut Lookup 2'!M$60,'Expenses (Assum. &amp; Calc.)'!$G30&lt;='Shortcut Lookup 2'!M$60),INDEX('Expenses (Assum. &amp; Calc.)'!$J$23:$J$37,ROWS($C$23:$C30),1)*4,IF(AND('Expenses (Assum. &amp; Calc.)'!$I30="Bi-Weekly",'Expenses (Assum. &amp; Calc.)'!$H30&gt;='Shortcut Lookup 2'!M$60,'Expenses (Assum. &amp; Calc.)'!$G30&lt;='Shortcut Lookup 2'!M$60),INDEX('Expenses (Assum. &amp; Calc.)'!$J$23:$J$37,ROWS($C$23:$C30),1)*2,IF(AND('Expenses (Assum. &amp; Calc.)'!$I30="Monthly",'Expenses (Assum. &amp; Calc.)'!$H30&gt;='Shortcut Lookup 2'!M$60,'Expenses (Assum. &amp; Calc.)'!$G30&lt;='Shortcut Lookup 2'!M$60),INDEX('Expenses (Assum. &amp; Calc.)'!$J$23:$J$37,ROWS($C$23:$C30),1),IF(AND('Expenses (Assum. &amp; Calc.)'!$I30="Quarterly",IFERROR(MOD(MONTH('Expenses (Assum. &amp; Calc.)'!$G30),3),0)=MOD(MONTH('Shortcut Lookup 2'!M$60),3),'Expenses (Assum. &amp; Calc.)'!$H30&gt;='Shortcut Lookup 2'!M$60,'Expenses (Assum. &amp; Calc.)'!$G30&lt;='Shortcut Lookup 2'!M$60),INDEX('Expenses (Assum. &amp; Calc.)'!$J$23:$J$37,ROWS($C$23:$C30),1),IF(AND('Expenses (Assum. &amp; Calc.)'!$I30="Semi-Annually",IFERROR(MOD(MONTH('Expenses (Assum. &amp; Calc.)'!$G30),6),0)=MOD(MONTH('Shortcut Lookup 2'!M$60),6),'Expenses (Assum. &amp; Calc.)'!$H30&gt;='Shortcut Lookup 2'!M$60,'Expenses (Assum. &amp; Calc.)'!$G30&lt;='Shortcut Lookup 2'!M$60),INDEX('Expenses (Assum. &amp; Calc.)'!$J$23:$J$37,ROWS($C$23:$C30),1),IF(AND('Expenses (Assum. &amp; Calc.)'!$I30="Yearly",IFERROR(MOD(MONTH('Expenses (Assum. &amp; Calc.)'!$G30),12),0)=MOD(MONTH('Shortcut Lookup 2'!M$60),12),'Expenses (Assum. &amp; Calc.)'!$H30&gt;='Shortcut Lookup 2'!M$60,'Expenses (Assum. &amp; Calc.)'!$G30&lt;='Shortcut Lookup 2'!M$60),INDEX('Expenses (Assum. &amp; Calc.)'!$J$23:$J$37,ROWS($C$23:$C30),1),0))))))))</f>
        <v>0</v>
      </c>
      <c r="W30" s="472">
        <f>HLOOKUP('Shortcut Lookup 2'!N$59,'Expenses (Assum. &amp; Calc.)'!$P$22:$T$37,ROWS($C$23:$C30)+1,0)*IF(AND('Expenses (Assum. &amp; Calc.)'!$I30="One time",'Expenses (Assum. &amp; Calc.)'!$G30='Shortcut Lookup 2'!N$60),INDEX('Expenses (Assum. &amp; Calc.)'!$J$23:$J$37,ROWS($C$23:$C30),1),IF(AND('Expenses (Assum. &amp; Calc.)'!$I30="Daily",'Expenses (Assum. &amp; Calc.)'!$H30&gt;='Shortcut Lookup 2'!N$60,'Expenses (Assum. &amp; Calc.)'!$G30&lt;='Shortcut Lookup 2'!N$60),INDEX('Expenses (Assum. &amp; Calc.)'!$J$23:$J$37,ROWS($C$23:$C30),1)*W$22,IF(AND('Expenses (Assum. &amp; Calc.)'!$I30="Weekly",'Expenses (Assum. &amp; Calc.)'!$H30&gt;='Shortcut Lookup 2'!N$60,'Expenses (Assum. &amp; Calc.)'!$G30&lt;='Shortcut Lookup 2'!N$60),INDEX('Expenses (Assum. &amp; Calc.)'!$J$23:$J$37,ROWS($C$23:$C30),1)*4,IF(AND('Expenses (Assum. &amp; Calc.)'!$I30="Bi-Weekly",'Expenses (Assum. &amp; Calc.)'!$H30&gt;='Shortcut Lookup 2'!N$60,'Expenses (Assum. &amp; Calc.)'!$G30&lt;='Shortcut Lookup 2'!N$60),INDEX('Expenses (Assum. &amp; Calc.)'!$J$23:$J$37,ROWS($C$23:$C30),1)*2,IF(AND('Expenses (Assum. &amp; Calc.)'!$I30="Monthly",'Expenses (Assum. &amp; Calc.)'!$H30&gt;='Shortcut Lookup 2'!N$60,'Expenses (Assum. &amp; Calc.)'!$G30&lt;='Shortcut Lookup 2'!N$60),INDEX('Expenses (Assum. &amp; Calc.)'!$J$23:$J$37,ROWS($C$23:$C30),1),IF(AND('Expenses (Assum. &amp; Calc.)'!$I30="Quarterly",IFERROR(MOD(MONTH('Expenses (Assum. &amp; Calc.)'!$G30),3),0)=MOD(MONTH('Shortcut Lookup 2'!N$60),3),'Expenses (Assum. &amp; Calc.)'!$H30&gt;='Shortcut Lookup 2'!N$60,'Expenses (Assum. &amp; Calc.)'!$G30&lt;='Shortcut Lookup 2'!N$60),INDEX('Expenses (Assum. &amp; Calc.)'!$J$23:$J$37,ROWS($C$23:$C30),1),IF(AND('Expenses (Assum. &amp; Calc.)'!$I30="Semi-Annually",IFERROR(MOD(MONTH('Expenses (Assum. &amp; Calc.)'!$G30),6),0)=MOD(MONTH('Shortcut Lookup 2'!N$60),6),'Expenses (Assum. &amp; Calc.)'!$H30&gt;='Shortcut Lookup 2'!N$60,'Expenses (Assum. &amp; Calc.)'!$G30&lt;='Shortcut Lookup 2'!N$60),INDEX('Expenses (Assum. &amp; Calc.)'!$J$23:$J$37,ROWS($C$23:$C30),1),IF(AND('Expenses (Assum. &amp; Calc.)'!$I30="Yearly",IFERROR(MOD(MONTH('Expenses (Assum. &amp; Calc.)'!$G30),12),0)=MOD(MONTH('Shortcut Lookup 2'!N$60),12),'Expenses (Assum. &amp; Calc.)'!$H30&gt;='Shortcut Lookup 2'!N$60,'Expenses (Assum. &amp; Calc.)'!$G30&lt;='Shortcut Lookup 2'!N$60),INDEX('Expenses (Assum. &amp; Calc.)'!$J$23:$J$37,ROWS($C$23:$C30),1),0))))))))</f>
        <v>0</v>
      </c>
      <c r="X30" s="472">
        <f>HLOOKUP('Shortcut Lookup 2'!O$59,'Expenses (Assum. &amp; Calc.)'!$P$22:$T$37,ROWS($C$23:$C30)+1,0)*IF(AND('Expenses (Assum. &amp; Calc.)'!$I30="One time",'Expenses (Assum. &amp; Calc.)'!$G30='Shortcut Lookup 2'!O$60),INDEX('Expenses (Assum. &amp; Calc.)'!$J$23:$J$37,ROWS($C$23:$C30),1),IF(AND('Expenses (Assum. &amp; Calc.)'!$I30="Daily",'Expenses (Assum. &amp; Calc.)'!$H30&gt;='Shortcut Lookup 2'!O$60,'Expenses (Assum. &amp; Calc.)'!$G30&lt;='Shortcut Lookup 2'!O$60),INDEX('Expenses (Assum. &amp; Calc.)'!$J$23:$J$37,ROWS($C$23:$C30),1)*X$22,IF(AND('Expenses (Assum. &amp; Calc.)'!$I30="Weekly",'Expenses (Assum. &amp; Calc.)'!$H30&gt;='Shortcut Lookup 2'!O$60,'Expenses (Assum. &amp; Calc.)'!$G30&lt;='Shortcut Lookup 2'!O$60),INDEX('Expenses (Assum. &amp; Calc.)'!$J$23:$J$37,ROWS($C$23:$C30),1)*4,IF(AND('Expenses (Assum. &amp; Calc.)'!$I30="Bi-Weekly",'Expenses (Assum. &amp; Calc.)'!$H30&gt;='Shortcut Lookup 2'!O$60,'Expenses (Assum. &amp; Calc.)'!$G30&lt;='Shortcut Lookup 2'!O$60),INDEX('Expenses (Assum. &amp; Calc.)'!$J$23:$J$37,ROWS($C$23:$C30),1)*2,IF(AND('Expenses (Assum. &amp; Calc.)'!$I30="Monthly",'Expenses (Assum. &amp; Calc.)'!$H30&gt;='Shortcut Lookup 2'!O$60,'Expenses (Assum. &amp; Calc.)'!$G30&lt;='Shortcut Lookup 2'!O$60),INDEX('Expenses (Assum. &amp; Calc.)'!$J$23:$J$37,ROWS($C$23:$C30),1),IF(AND('Expenses (Assum. &amp; Calc.)'!$I30="Quarterly",IFERROR(MOD(MONTH('Expenses (Assum. &amp; Calc.)'!$G30),3),0)=MOD(MONTH('Shortcut Lookup 2'!O$60),3),'Expenses (Assum. &amp; Calc.)'!$H30&gt;='Shortcut Lookup 2'!O$60,'Expenses (Assum. &amp; Calc.)'!$G30&lt;='Shortcut Lookup 2'!O$60),INDEX('Expenses (Assum. &amp; Calc.)'!$J$23:$J$37,ROWS($C$23:$C30),1),IF(AND('Expenses (Assum. &amp; Calc.)'!$I30="Semi-Annually",IFERROR(MOD(MONTH('Expenses (Assum. &amp; Calc.)'!$G30),6),0)=MOD(MONTH('Shortcut Lookup 2'!O$60),6),'Expenses (Assum. &amp; Calc.)'!$H30&gt;='Shortcut Lookup 2'!O$60,'Expenses (Assum. &amp; Calc.)'!$G30&lt;='Shortcut Lookup 2'!O$60),INDEX('Expenses (Assum. &amp; Calc.)'!$J$23:$J$37,ROWS($C$23:$C30),1),IF(AND('Expenses (Assum. &amp; Calc.)'!$I30="Yearly",IFERROR(MOD(MONTH('Expenses (Assum. &amp; Calc.)'!$G30),12),0)=MOD(MONTH('Shortcut Lookup 2'!O$60),12),'Expenses (Assum. &amp; Calc.)'!$H30&gt;='Shortcut Lookup 2'!O$60,'Expenses (Assum. &amp; Calc.)'!$G30&lt;='Shortcut Lookup 2'!O$60),INDEX('Expenses (Assum. &amp; Calc.)'!$J$23:$J$37,ROWS($C$23:$C30),1),0))))))))</f>
        <v>0</v>
      </c>
      <c r="Y30" s="472">
        <f>HLOOKUP('Shortcut Lookup 2'!P$59,'Expenses (Assum. &amp; Calc.)'!$P$22:$T$37,ROWS($C$23:$C30)+1,0)*IF(AND('Expenses (Assum. &amp; Calc.)'!$I30="One time",'Expenses (Assum. &amp; Calc.)'!$G30='Shortcut Lookup 2'!P$60),INDEX('Expenses (Assum. &amp; Calc.)'!$J$23:$J$37,ROWS($C$23:$C30),1),IF(AND('Expenses (Assum. &amp; Calc.)'!$I30="Daily",'Expenses (Assum. &amp; Calc.)'!$H30&gt;='Shortcut Lookup 2'!P$60,'Expenses (Assum. &amp; Calc.)'!$G30&lt;='Shortcut Lookup 2'!P$60),INDEX('Expenses (Assum. &amp; Calc.)'!$J$23:$J$37,ROWS($C$23:$C30),1)*Y$22,IF(AND('Expenses (Assum. &amp; Calc.)'!$I30="Weekly",'Expenses (Assum. &amp; Calc.)'!$H30&gt;='Shortcut Lookup 2'!P$60,'Expenses (Assum. &amp; Calc.)'!$G30&lt;='Shortcut Lookup 2'!P$60),INDEX('Expenses (Assum. &amp; Calc.)'!$J$23:$J$37,ROWS($C$23:$C30),1)*4,IF(AND('Expenses (Assum. &amp; Calc.)'!$I30="Bi-Weekly",'Expenses (Assum. &amp; Calc.)'!$H30&gt;='Shortcut Lookup 2'!P$60,'Expenses (Assum. &amp; Calc.)'!$G30&lt;='Shortcut Lookup 2'!P$60),INDEX('Expenses (Assum. &amp; Calc.)'!$J$23:$J$37,ROWS($C$23:$C30),1)*2,IF(AND('Expenses (Assum. &amp; Calc.)'!$I30="Monthly",'Expenses (Assum. &amp; Calc.)'!$H30&gt;='Shortcut Lookup 2'!P$60,'Expenses (Assum. &amp; Calc.)'!$G30&lt;='Shortcut Lookup 2'!P$60),INDEX('Expenses (Assum. &amp; Calc.)'!$J$23:$J$37,ROWS($C$23:$C30),1),IF(AND('Expenses (Assum. &amp; Calc.)'!$I30="Quarterly",IFERROR(MOD(MONTH('Expenses (Assum. &amp; Calc.)'!$G30),3),0)=MOD(MONTH('Shortcut Lookup 2'!P$60),3),'Expenses (Assum. &amp; Calc.)'!$H30&gt;='Shortcut Lookup 2'!P$60,'Expenses (Assum. &amp; Calc.)'!$G30&lt;='Shortcut Lookup 2'!P$60),INDEX('Expenses (Assum. &amp; Calc.)'!$J$23:$J$37,ROWS($C$23:$C30),1),IF(AND('Expenses (Assum. &amp; Calc.)'!$I30="Semi-Annually",IFERROR(MOD(MONTH('Expenses (Assum. &amp; Calc.)'!$G30),6),0)=MOD(MONTH('Shortcut Lookup 2'!P$60),6),'Expenses (Assum. &amp; Calc.)'!$H30&gt;='Shortcut Lookup 2'!P$60,'Expenses (Assum. &amp; Calc.)'!$G30&lt;='Shortcut Lookup 2'!P$60),INDEX('Expenses (Assum. &amp; Calc.)'!$J$23:$J$37,ROWS($C$23:$C30),1),IF(AND('Expenses (Assum. &amp; Calc.)'!$I30="Yearly",IFERROR(MOD(MONTH('Expenses (Assum. &amp; Calc.)'!$G30),12),0)=MOD(MONTH('Shortcut Lookup 2'!P$60),12),'Expenses (Assum. &amp; Calc.)'!$H30&gt;='Shortcut Lookup 2'!P$60,'Expenses (Assum. &amp; Calc.)'!$G30&lt;='Shortcut Lookup 2'!P$60),INDEX('Expenses (Assum. &amp; Calc.)'!$J$23:$J$37,ROWS($C$23:$C30),1),0))))))))</f>
        <v>0</v>
      </c>
      <c r="Z30" s="472">
        <f>HLOOKUP('Shortcut Lookup 2'!Q$59,'Expenses (Assum. &amp; Calc.)'!$P$22:$T$37,ROWS($C$23:$C30)+1,0)*IF(AND('Expenses (Assum. &amp; Calc.)'!$I30="One time",'Expenses (Assum. &amp; Calc.)'!$G30='Shortcut Lookup 2'!Q$60),INDEX('Expenses (Assum. &amp; Calc.)'!$J$23:$J$37,ROWS($C$23:$C30),1),IF(AND('Expenses (Assum. &amp; Calc.)'!$I30="Daily",'Expenses (Assum. &amp; Calc.)'!$H30&gt;='Shortcut Lookup 2'!Q$60,'Expenses (Assum. &amp; Calc.)'!$G30&lt;='Shortcut Lookup 2'!Q$60),INDEX('Expenses (Assum. &amp; Calc.)'!$J$23:$J$37,ROWS($C$23:$C30),1)*Z$22,IF(AND('Expenses (Assum. &amp; Calc.)'!$I30="Weekly",'Expenses (Assum. &amp; Calc.)'!$H30&gt;='Shortcut Lookup 2'!Q$60,'Expenses (Assum. &amp; Calc.)'!$G30&lt;='Shortcut Lookup 2'!Q$60),INDEX('Expenses (Assum. &amp; Calc.)'!$J$23:$J$37,ROWS($C$23:$C30),1)*4,IF(AND('Expenses (Assum. &amp; Calc.)'!$I30="Bi-Weekly",'Expenses (Assum. &amp; Calc.)'!$H30&gt;='Shortcut Lookup 2'!Q$60,'Expenses (Assum. &amp; Calc.)'!$G30&lt;='Shortcut Lookup 2'!Q$60),INDEX('Expenses (Assum. &amp; Calc.)'!$J$23:$J$37,ROWS($C$23:$C30),1)*2,IF(AND('Expenses (Assum. &amp; Calc.)'!$I30="Monthly",'Expenses (Assum. &amp; Calc.)'!$H30&gt;='Shortcut Lookup 2'!Q$60,'Expenses (Assum. &amp; Calc.)'!$G30&lt;='Shortcut Lookup 2'!Q$60),INDEX('Expenses (Assum. &amp; Calc.)'!$J$23:$J$37,ROWS($C$23:$C30),1),IF(AND('Expenses (Assum. &amp; Calc.)'!$I30="Quarterly",IFERROR(MOD(MONTH('Expenses (Assum. &amp; Calc.)'!$G30),3),0)=MOD(MONTH('Shortcut Lookup 2'!Q$60),3),'Expenses (Assum. &amp; Calc.)'!$H30&gt;='Shortcut Lookup 2'!Q$60,'Expenses (Assum. &amp; Calc.)'!$G30&lt;='Shortcut Lookup 2'!Q$60),INDEX('Expenses (Assum. &amp; Calc.)'!$J$23:$J$37,ROWS($C$23:$C30),1),IF(AND('Expenses (Assum. &amp; Calc.)'!$I30="Semi-Annually",IFERROR(MOD(MONTH('Expenses (Assum. &amp; Calc.)'!$G30),6),0)=MOD(MONTH('Shortcut Lookup 2'!Q$60),6),'Expenses (Assum. &amp; Calc.)'!$H30&gt;='Shortcut Lookup 2'!Q$60,'Expenses (Assum. &amp; Calc.)'!$G30&lt;='Shortcut Lookup 2'!Q$60),INDEX('Expenses (Assum. &amp; Calc.)'!$J$23:$J$37,ROWS($C$23:$C30),1),IF(AND('Expenses (Assum. &amp; Calc.)'!$I30="Yearly",IFERROR(MOD(MONTH('Expenses (Assum. &amp; Calc.)'!$G30),12),0)=MOD(MONTH('Shortcut Lookup 2'!Q$60),12),'Expenses (Assum. &amp; Calc.)'!$H30&gt;='Shortcut Lookup 2'!Q$60,'Expenses (Assum. &amp; Calc.)'!$G30&lt;='Shortcut Lookup 2'!Q$60),INDEX('Expenses (Assum. &amp; Calc.)'!$J$23:$J$37,ROWS($C$23:$C30),1),0))))))))</f>
        <v>0</v>
      </c>
      <c r="AA30" s="472">
        <f>HLOOKUP('Shortcut Lookup 2'!R$59,'Expenses (Assum. &amp; Calc.)'!$P$22:$T$37,ROWS($C$23:$C30)+1,0)*IF(AND('Expenses (Assum. &amp; Calc.)'!$I30="One time",'Expenses (Assum. &amp; Calc.)'!$G30='Shortcut Lookup 2'!R$60),INDEX('Expenses (Assum. &amp; Calc.)'!$J$23:$J$37,ROWS($C$23:$C30),1),IF(AND('Expenses (Assum. &amp; Calc.)'!$I30="Daily",'Expenses (Assum. &amp; Calc.)'!$H30&gt;='Shortcut Lookup 2'!R$60,'Expenses (Assum. &amp; Calc.)'!$G30&lt;='Shortcut Lookup 2'!R$60),INDEX('Expenses (Assum. &amp; Calc.)'!$J$23:$J$37,ROWS($C$23:$C30),1)*AA$22,IF(AND('Expenses (Assum. &amp; Calc.)'!$I30="Weekly",'Expenses (Assum. &amp; Calc.)'!$H30&gt;='Shortcut Lookup 2'!R$60,'Expenses (Assum. &amp; Calc.)'!$G30&lt;='Shortcut Lookup 2'!R$60),INDEX('Expenses (Assum. &amp; Calc.)'!$J$23:$J$37,ROWS($C$23:$C30),1)*4,IF(AND('Expenses (Assum. &amp; Calc.)'!$I30="Bi-Weekly",'Expenses (Assum. &amp; Calc.)'!$H30&gt;='Shortcut Lookup 2'!R$60,'Expenses (Assum. &amp; Calc.)'!$G30&lt;='Shortcut Lookup 2'!R$60),INDEX('Expenses (Assum. &amp; Calc.)'!$J$23:$J$37,ROWS($C$23:$C30),1)*2,IF(AND('Expenses (Assum. &amp; Calc.)'!$I30="Monthly",'Expenses (Assum. &amp; Calc.)'!$H30&gt;='Shortcut Lookup 2'!R$60,'Expenses (Assum. &amp; Calc.)'!$G30&lt;='Shortcut Lookup 2'!R$60),INDEX('Expenses (Assum. &amp; Calc.)'!$J$23:$J$37,ROWS($C$23:$C30),1),IF(AND('Expenses (Assum. &amp; Calc.)'!$I30="Quarterly",IFERROR(MOD(MONTH('Expenses (Assum. &amp; Calc.)'!$G30),3),0)=MOD(MONTH('Shortcut Lookup 2'!R$60),3),'Expenses (Assum. &amp; Calc.)'!$H30&gt;='Shortcut Lookup 2'!R$60,'Expenses (Assum. &amp; Calc.)'!$G30&lt;='Shortcut Lookup 2'!R$60),INDEX('Expenses (Assum. &amp; Calc.)'!$J$23:$J$37,ROWS($C$23:$C30),1),IF(AND('Expenses (Assum. &amp; Calc.)'!$I30="Semi-Annually",IFERROR(MOD(MONTH('Expenses (Assum. &amp; Calc.)'!$G30),6),0)=MOD(MONTH('Shortcut Lookup 2'!R$60),6),'Expenses (Assum. &amp; Calc.)'!$H30&gt;='Shortcut Lookup 2'!R$60,'Expenses (Assum. &amp; Calc.)'!$G30&lt;='Shortcut Lookup 2'!R$60),INDEX('Expenses (Assum. &amp; Calc.)'!$J$23:$J$37,ROWS($C$23:$C30),1),IF(AND('Expenses (Assum. &amp; Calc.)'!$I30="Yearly",IFERROR(MOD(MONTH('Expenses (Assum. &amp; Calc.)'!$G30),12),0)=MOD(MONTH('Shortcut Lookup 2'!R$60),12),'Expenses (Assum. &amp; Calc.)'!$H30&gt;='Shortcut Lookup 2'!R$60,'Expenses (Assum. &amp; Calc.)'!$G30&lt;='Shortcut Lookup 2'!R$60),INDEX('Expenses (Assum. &amp; Calc.)'!$J$23:$J$37,ROWS($C$23:$C30),1),0))))))))</f>
        <v>0</v>
      </c>
      <c r="AB30" s="472">
        <f>HLOOKUP('Shortcut Lookup 2'!S$59,'Expenses (Assum. &amp; Calc.)'!$P$22:$T$37,ROWS($C$23:$C30)+1,0)*IF(AND('Expenses (Assum. &amp; Calc.)'!$I30="One time",'Expenses (Assum. &amp; Calc.)'!$G30='Shortcut Lookup 2'!S$60),INDEX('Expenses (Assum. &amp; Calc.)'!$J$23:$J$37,ROWS($C$23:$C30),1),IF(AND('Expenses (Assum. &amp; Calc.)'!$I30="Daily",'Expenses (Assum. &amp; Calc.)'!$H30&gt;='Shortcut Lookup 2'!S$60,'Expenses (Assum. &amp; Calc.)'!$G30&lt;='Shortcut Lookup 2'!S$60),INDEX('Expenses (Assum. &amp; Calc.)'!$J$23:$J$37,ROWS($C$23:$C30),1)*AB$22,IF(AND('Expenses (Assum. &amp; Calc.)'!$I30="Weekly",'Expenses (Assum. &amp; Calc.)'!$H30&gt;='Shortcut Lookup 2'!S$60,'Expenses (Assum. &amp; Calc.)'!$G30&lt;='Shortcut Lookup 2'!S$60),INDEX('Expenses (Assum. &amp; Calc.)'!$J$23:$J$37,ROWS($C$23:$C30),1)*4,IF(AND('Expenses (Assum. &amp; Calc.)'!$I30="Bi-Weekly",'Expenses (Assum. &amp; Calc.)'!$H30&gt;='Shortcut Lookup 2'!S$60,'Expenses (Assum. &amp; Calc.)'!$G30&lt;='Shortcut Lookup 2'!S$60),INDEX('Expenses (Assum. &amp; Calc.)'!$J$23:$J$37,ROWS($C$23:$C30),1)*2,IF(AND('Expenses (Assum. &amp; Calc.)'!$I30="Monthly",'Expenses (Assum. &amp; Calc.)'!$H30&gt;='Shortcut Lookup 2'!S$60,'Expenses (Assum. &amp; Calc.)'!$G30&lt;='Shortcut Lookup 2'!S$60),INDEX('Expenses (Assum. &amp; Calc.)'!$J$23:$J$37,ROWS($C$23:$C30),1),IF(AND('Expenses (Assum. &amp; Calc.)'!$I30="Quarterly",IFERROR(MOD(MONTH('Expenses (Assum. &amp; Calc.)'!$G30),3),0)=MOD(MONTH('Shortcut Lookup 2'!S$60),3),'Expenses (Assum. &amp; Calc.)'!$H30&gt;='Shortcut Lookup 2'!S$60,'Expenses (Assum. &amp; Calc.)'!$G30&lt;='Shortcut Lookup 2'!S$60),INDEX('Expenses (Assum. &amp; Calc.)'!$J$23:$J$37,ROWS($C$23:$C30),1),IF(AND('Expenses (Assum. &amp; Calc.)'!$I30="Semi-Annually",IFERROR(MOD(MONTH('Expenses (Assum. &amp; Calc.)'!$G30),6),0)=MOD(MONTH('Shortcut Lookup 2'!S$60),6),'Expenses (Assum. &amp; Calc.)'!$H30&gt;='Shortcut Lookup 2'!S$60,'Expenses (Assum. &amp; Calc.)'!$G30&lt;='Shortcut Lookup 2'!S$60),INDEX('Expenses (Assum. &amp; Calc.)'!$J$23:$J$37,ROWS($C$23:$C30),1),IF(AND('Expenses (Assum. &amp; Calc.)'!$I30="Yearly",IFERROR(MOD(MONTH('Expenses (Assum. &amp; Calc.)'!$G30),12),0)=MOD(MONTH('Shortcut Lookup 2'!S$60),12),'Expenses (Assum. &amp; Calc.)'!$H30&gt;='Shortcut Lookup 2'!S$60,'Expenses (Assum. &amp; Calc.)'!$G30&lt;='Shortcut Lookup 2'!S$60),INDEX('Expenses (Assum. &amp; Calc.)'!$J$23:$J$37,ROWS($C$23:$C30),1),0))))))))</f>
        <v>0</v>
      </c>
      <c r="AC30" s="472">
        <f>HLOOKUP('Shortcut Lookup 2'!T$59,'Expenses (Assum. &amp; Calc.)'!$P$22:$T$37,ROWS($C$23:$C30)+1,0)*IF(AND('Expenses (Assum. &amp; Calc.)'!$I30="One time",'Expenses (Assum. &amp; Calc.)'!$G30='Shortcut Lookup 2'!T$60),INDEX('Expenses (Assum. &amp; Calc.)'!$J$23:$J$37,ROWS($C$23:$C30),1),IF(AND('Expenses (Assum. &amp; Calc.)'!$I30="Daily",'Expenses (Assum. &amp; Calc.)'!$H30&gt;='Shortcut Lookup 2'!T$60,'Expenses (Assum. &amp; Calc.)'!$G30&lt;='Shortcut Lookup 2'!T$60),INDEX('Expenses (Assum. &amp; Calc.)'!$J$23:$J$37,ROWS($C$23:$C30),1)*AC$22,IF(AND('Expenses (Assum. &amp; Calc.)'!$I30="Weekly",'Expenses (Assum. &amp; Calc.)'!$H30&gt;='Shortcut Lookup 2'!T$60,'Expenses (Assum. &amp; Calc.)'!$G30&lt;='Shortcut Lookup 2'!T$60),INDEX('Expenses (Assum. &amp; Calc.)'!$J$23:$J$37,ROWS($C$23:$C30),1)*4,IF(AND('Expenses (Assum. &amp; Calc.)'!$I30="Bi-Weekly",'Expenses (Assum. &amp; Calc.)'!$H30&gt;='Shortcut Lookup 2'!T$60,'Expenses (Assum. &amp; Calc.)'!$G30&lt;='Shortcut Lookup 2'!T$60),INDEX('Expenses (Assum. &amp; Calc.)'!$J$23:$J$37,ROWS($C$23:$C30),1)*2,IF(AND('Expenses (Assum. &amp; Calc.)'!$I30="Monthly",'Expenses (Assum. &amp; Calc.)'!$H30&gt;='Shortcut Lookup 2'!T$60,'Expenses (Assum. &amp; Calc.)'!$G30&lt;='Shortcut Lookup 2'!T$60),INDEX('Expenses (Assum. &amp; Calc.)'!$J$23:$J$37,ROWS($C$23:$C30),1),IF(AND('Expenses (Assum. &amp; Calc.)'!$I30="Quarterly",IFERROR(MOD(MONTH('Expenses (Assum. &amp; Calc.)'!$G30),3),0)=MOD(MONTH('Shortcut Lookup 2'!T$60),3),'Expenses (Assum. &amp; Calc.)'!$H30&gt;='Shortcut Lookup 2'!T$60,'Expenses (Assum. &amp; Calc.)'!$G30&lt;='Shortcut Lookup 2'!T$60),INDEX('Expenses (Assum. &amp; Calc.)'!$J$23:$J$37,ROWS($C$23:$C30),1),IF(AND('Expenses (Assum. &amp; Calc.)'!$I30="Semi-Annually",IFERROR(MOD(MONTH('Expenses (Assum. &amp; Calc.)'!$G30),6),0)=MOD(MONTH('Shortcut Lookup 2'!T$60),6),'Expenses (Assum. &amp; Calc.)'!$H30&gt;='Shortcut Lookup 2'!T$60,'Expenses (Assum. &amp; Calc.)'!$G30&lt;='Shortcut Lookup 2'!T$60),INDEX('Expenses (Assum. &amp; Calc.)'!$J$23:$J$37,ROWS($C$23:$C30),1),IF(AND('Expenses (Assum. &amp; Calc.)'!$I30="Yearly",IFERROR(MOD(MONTH('Expenses (Assum. &amp; Calc.)'!$G30),12),0)=MOD(MONTH('Shortcut Lookup 2'!T$60),12),'Expenses (Assum. &amp; Calc.)'!$H30&gt;='Shortcut Lookup 2'!T$60,'Expenses (Assum. &amp; Calc.)'!$G30&lt;='Shortcut Lookup 2'!T$60),INDEX('Expenses (Assum. &amp; Calc.)'!$J$23:$J$37,ROWS($C$23:$C30),1),0))))))))</f>
        <v>0</v>
      </c>
      <c r="AD30" s="472">
        <f>HLOOKUP('Shortcut Lookup 2'!U$59,'Expenses (Assum. &amp; Calc.)'!$P$22:$T$37,ROWS($C$23:$C30)+1,0)*IF(AND('Expenses (Assum. &amp; Calc.)'!$I30="One time",'Expenses (Assum. &amp; Calc.)'!$G30='Shortcut Lookup 2'!U$60),INDEX('Expenses (Assum. &amp; Calc.)'!$J$23:$J$37,ROWS($C$23:$C30),1),IF(AND('Expenses (Assum. &amp; Calc.)'!$I30="Daily",'Expenses (Assum. &amp; Calc.)'!$H30&gt;='Shortcut Lookup 2'!U$60,'Expenses (Assum. &amp; Calc.)'!$G30&lt;='Shortcut Lookup 2'!U$60),INDEX('Expenses (Assum. &amp; Calc.)'!$J$23:$J$37,ROWS($C$23:$C30),1)*AD$22,IF(AND('Expenses (Assum. &amp; Calc.)'!$I30="Weekly",'Expenses (Assum. &amp; Calc.)'!$H30&gt;='Shortcut Lookup 2'!U$60,'Expenses (Assum. &amp; Calc.)'!$G30&lt;='Shortcut Lookup 2'!U$60),INDEX('Expenses (Assum. &amp; Calc.)'!$J$23:$J$37,ROWS($C$23:$C30),1)*4,IF(AND('Expenses (Assum. &amp; Calc.)'!$I30="Bi-Weekly",'Expenses (Assum. &amp; Calc.)'!$H30&gt;='Shortcut Lookup 2'!U$60,'Expenses (Assum. &amp; Calc.)'!$G30&lt;='Shortcut Lookup 2'!U$60),INDEX('Expenses (Assum. &amp; Calc.)'!$J$23:$J$37,ROWS($C$23:$C30),1)*2,IF(AND('Expenses (Assum. &amp; Calc.)'!$I30="Monthly",'Expenses (Assum. &amp; Calc.)'!$H30&gt;='Shortcut Lookup 2'!U$60,'Expenses (Assum. &amp; Calc.)'!$G30&lt;='Shortcut Lookup 2'!U$60),INDEX('Expenses (Assum. &amp; Calc.)'!$J$23:$J$37,ROWS($C$23:$C30),1),IF(AND('Expenses (Assum. &amp; Calc.)'!$I30="Quarterly",IFERROR(MOD(MONTH('Expenses (Assum. &amp; Calc.)'!$G30),3),0)=MOD(MONTH('Shortcut Lookup 2'!U$60),3),'Expenses (Assum. &amp; Calc.)'!$H30&gt;='Shortcut Lookup 2'!U$60,'Expenses (Assum. &amp; Calc.)'!$G30&lt;='Shortcut Lookup 2'!U$60),INDEX('Expenses (Assum. &amp; Calc.)'!$J$23:$J$37,ROWS($C$23:$C30),1),IF(AND('Expenses (Assum. &amp; Calc.)'!$I30="Semi-Annually",IFERROR(MOD(MONTH('Expenses (Assum. &amp; Calc.)'!$G30),6),0)=MOD(MONTH('Shortcut Lookup 2'!U$60),6),'Expenses (Assum. &amp; Calc.)'!$H30&gt;='Shortcut Lookup 2'!U$60,'Expenses (Assum. &amp; Calc.)'!$G30&lt;='Shortcut Lookup 2'!U$60),INDEX('Expenses (Assum. &amp; Calc.)'!$J$23:$J$37,ROWS($C$23:$C30),1),IF(AND('Expenses (Assum. &amp; Calc.)'!$I30="Yearly",IFERROR(MOD(MONTH('Expenses (Assum. &amp; Calc.)'!$G30),12),0)=MOD(MONTH('Shortcut Lookup 2'!U$60),12),'Expenses (Assum. &amp; Calc.)'!$H30&gt;='Shortcut Lookup 2'!U$60,'Expenses (Assum. &amp; Calc.)'!$G30&lt;='Shortcut Lookup 2'!U$60),INDEX('Expenses (Assum. &amp; Calc.)'!$J$23:$J$37,ROWS($C$23:$C30),1),0))))))))</f>
        <v>0</v>
      </c>
      <c r="AE30" s="472">
        <f>HLOOKUP('Shortcut Lookup 2'!V$59,'Expenses (Assum. &amp; Calc.)'!$P$22:$T$37,ROWS($C$23:$C30)+1,0)*IF(AND('Expenses (Assum. &amp; Calc.)'!$I30="One time",'Expenses (Assum. &amp; Calc.)'!$G30='Shortcut Lookup 2'!V$60),INDEX('Expenses (Assum. &amp; Calc.)'!$J$23:$J$37,ROWS($C$23:$C30),1),IF(AND('Expenses (Assum. &amp; Calc.)'!$I30="Daily",'Expenses (Assum. &amp; Calc.)'!$H30&gt;='Shortcut Lookup 2'!V$60,'Expenses (Assum. &amp; Calc.)'!$G30&lt;='Shortcut Lookup 2'!V$60),INDEX('Expenses (Assum. &amp; Calc.)'!$J$23:$J$37,ROWS($C$23:$C30),1)*AE$22,IF(AND('Expenses (Assum. &amp; Calc.)'!$I30="Weekly",'Expenses (Assum. &amp; Calc.)'!$H30&gt;='Shortcut Lookup 2'!V$60,'Expenses (Assum. &amp; Calc.)'!$G30&lt;='Shortcut Lookup 2'!V$60),INDEX('Expenses (Assum. &amp; Calc.)'!$J$23:$J$37,ROWS($C$23:$C30),1)*4,IF(AND('Expenses (Assum. &amp; Calc.)'!$I30="Bi-Weekly",'Expenses (Assum. &amp; Calc.)'!$H30&gt;='Shortcut Lookup 2'!V$60,'Expenses (Assum. &amp; Calc.)'!$G30&lt;='Shortcut Lookup 2'!V$60),INDEX('Expenses (Assum. &amp; Calc.)'!$J$23:$J$37,ROWS($C$23:$C30),1)*2,IF(AND('Expenses (Assum. &amp; Calc.)'!$I30="Monthly",'Expenses (Assum. &amp; Calc.)'!$H30&gt;='Shortcut Lookup 2'!V$60,'Expenses (Assum. &amp; Calc.)'!$G30&lt;='Shortcut Lookup 2'!V$60),INDEX('Expenses (Assum. &amp; Calc.)'!$J$23:$J$37,ROWS($C$23:$C30),1),IF(AND('Expenses (Assum. &amp; Calc.)'!$I30="Quarterly",IFERROR(MOD(MONTH('Expenses (Assum. &amp; Calc.)'!$G30),3),0)=MOD(MONTH('Shortcut Lookup 2'!V$60),3),'Expenses (Assum. &amp; Calc.)'!$H30&gt;='Shortcut Lookup 2'!V$60,'Expenses (Assum. &amp; Calc.)'!$G30&lt;='Shortcut Lookup 2'!V$60),INDEX('Expenses (Assum. &amp; Calc.)'!$J$23:$J$37,ROWS($C$23:$C30),1),IF(AND('Expenses (Assum. &amp; Calc.)'!$I30="Semi-Annually",IFERROR(MOD(MONTH('Expenses (Assum. &amp; Calc.)'!$G30),6),0)=MOD(MONTH('Shortcut Lookup 2'!V$60),6),'Expenses (Assum. &amp; Calc.)'!$H30&gt;='Shortcut Lookup 2'!V$60,'Expenses (Assum. &amp; Calc.)'!$G30&lt;='Shortcut Lookup 2'!V$60),INDEX('Expenses (Assum. &amp; Calc.)'!$J$23:$J$37,ROWS($C$23:$C30),1),IF(AND('Expenses (Assum. &amp; Calc.)'!$I30="Yearly",IFERROR(MOD(MONTH('Expenses (Assum. &amp; Calc.)'!$G30),12),0)=MOD(MONTH('Shortcut Lookup 2'!V$60),12),'Expenses (Assum. &amp; Calc.)'!$H30&gt;='Shortcut Lookup 2'!V$60,'Expenses (Assum. &amp; Calc.)'!$G30&lt;='Shortcut Lookup 2'!V$60),INDEX('Expenses (Assum. &amp; Calc.)'!$J$23:$J$37,ROWS($C$23:$C30),1),0))))))))</f>
        <v>0</v>
      </c>
      <c r="AF30" s="472">
        <f>HLOOKUP('Shortcut Lookup 2'!W$59,'Expenses (Assum. &amp; Calc.)'!$P$22:$T$37,ROWS($C$23:$C30)+1,0)*IF(AND('Expenses (Assum. &amp; Calc.)'!$I30="One time",'Expenses (Assum. &amp; Calc.)'!$G30='Shortcut Lookup 2'!W$60),INDEX('Expenses (Assum. &amp; Calc.)'!$J$23:$J$37,ROWS($C$23:$C30),1),IF(AND('Expenses (Assum. &amp; Calc.)'!$I30="Daily",'Expenses (Assum. &amp; Calc.)'!$H30&gt;='Shortcut Lookup 2'!W$60,'Expenses (Assum. &amp; Calc.)'!$G30&lt;='Shortcut Lookup 2'!W$60),INDEX('Expenses (Assum. &amp; Calc.)'!$J$23:$J$37,ROWS($C$23:$C30),1)*AF$22,IF(AND('Expenses (Assum. &amp; Calc.)'!$I30="Weekly",'Expenses (Assum. &amp; Calc.)'!$H30&gt;='Shortcut Lookup 2'!W$60,'Expenses (Assum. &amp; Calc.)'!$G30&lt;='Shortcut Lookup 2'!W$60),INDEX('Expenses (Assum. &amp; Calc.)'!$J$23:$J$37,ROWS($C$23:$C30),1)*4,IF(AND('Expenses (Assum. &amp; Calc.)'!$I30="Bi-Weekly",'Expenses (Assum. &amp; Calc.)'!$H30&gt;='Shortcut Lookup 2'!W$60,'Expenses (Assum. &amp; Calc.)'!$G30&lt;='Shortcut Lookup 2'!W$60),INDEX('Expenses (Assum. &amp; Calc.)'!$J$23:$J$37,ROWS($C$23:$C30),1)*2,IF(AND('Expenses (Assum. &amp; Calc.)'!$I30="Monthly",'Expenses (Assum. &amp; Calc.)'!$H30&gt;='Shortcut Lookup 2'!W$60,'Expenses (Assum. &amp; Calc.)'!$G30&lt;='Shortcut Lookup 2'!W$60),INDEX('Expenses (Assum. &amp; Calc.)'!$J$23:$J$37,ROWS($C$23:$C30),1),IF(AND('Expenses (Assum. &amp; Calc.)'!$I30="Quarterly",IFERROR(MOD(MONTH('Expenses (Assum. &amp; Calc.)'!$G30),3),0)=MOD(MONTH('Shortcut Lookup 2'!W$60),3),'Expenses (Assum. &amp; Calc.)'!$H30&gt;='Shortcut Lookup 2'!W$60,'Expenses (Assum. &amp; Calc.)'!$G30&lt;='Shortcut Lookup 2'!W$60),INDEX('Expenses (Assum. &amp; Calc.)'!$J$23:$J$37,ROWS($C$23:$C30),1),IF(AND('Expenses (Assum. &amp; Calc.)'!$I30="Semi-Annually",IFERROR(MOD(MONTH('Expenses (Assum. &amp; Calc.)'!$G30),6),0)=MOD(MONTH('Shortcut Lookup 2'!W$60),6),'Expenses (Assum. &amp; Calc.)'!$H30&gt;='Shortcut Lookup 2'!W$60,'Expenses (Assum. &amp; Calc.)'!$G30&lt;='Shortcut Lookup 2'!W$60),INDEX('Expenses (Assum. &amp; Calc.)'!$J$23:$J$37,ROWS($C$23:$C30),1),IF(AND('Expenses (Assum. &amp; Calc.)'!$I30="Yearly",IFERROR(MOD(MONTH('Expenses (Assum. &amp; Calc.)'!$G30),12),0)=MOD(MONTH('Shortcut Lookup 2'!W$60),12),'Expenses (Assum. &amp; Calc.)'!$H30&gt;='Shortcut Lookup 2'!W$60,'Expenses (Assum. &amp; Calc.)'!$G30&lt;='Shortcut Lookup 2'!W$60),INDEX('Expenses (Assum. &amp; Calc.)'!$J$23:$J$37,ROWS($C$23:$C30),1),0))))))))</f>
        <v>0</v>
      </c>
      <c r="AG30" s="472">
        <f>HLOOKUP('Shortcut Lookup 2'!X$59,'Expenses (Assum. &amp; Calc.)'!$P$22:$T$37,ROWS($C$23:$C30)+1,0)*IF(AND('Expenses (Assum. &amp; Calc.)'!$I30="One time",'Expenses (Assum. &amp; Calc.)'!$G30='Shortcut Lookup 2'!X$60),INDEX('Expenses (Assum. &amp; Calc.)'!$J$23:$J$37,ROWS($C$23:$C30),1),IF(AND('Expenses (Assum. &amp; Calc.)'!$I30="Daily",'Expenses (Assum. &amp; Calc.)'!$H30&gt;='Shortcut Lookup 2'!X$60,'Expenses (Assum. &amp; Calc.)'!$G30&lt;='Shortcut Lookup 2'!X$60),INDEX('Expenses (Assum. &amp; Calc.)'!$J$23:$J$37,ROWS($C$23:$C30),1)*AG$22,IF(AND('Expenses (Assum. &amp; Calc.)'!$I30="Weekly",'Expenses (Assum. &amp; Calc.)'!$H30&gt;='Shortcut Lookup 2'!X$60,'Expenses (Assum. &amp; Calc.)'!$G30&lt;='Shortcut Lookup 2'!X$60),INDEX('Expenses (Assum. &amp; Calc.)'!$J$23:$J$37,ROWS($C$23:$C30),1)*4,IF(AND('Expenses (Assum. &amp; Calc.)'!$I30="Bi-Weekly",'Expenses (Assum. &amp; Calc.)'!$H30&gt;='Shortcut Lookup 2'!X$60,'Expenses (Assum. &amp; Calc.)'!$G30&lt;='Shortcut Lookup 2'!X$60),INDEX('Expenses (Assum. &amp; Calc.)'!$J$23:$J$37,ROWS($C$23:$C30),1)*2,IF(AND('Expenses (Assum. &amp; Calc.)'!$I30="Monthly",'Expenses (Assum. &amp; Calc.)'!$H30&gt;='Shortcut Lookup 2'!X$60,'Expenses (Assum. &amp; Calc.)'!$G30&lt;='Shortcut Lookup 2'!X$60),INDEX('Expenses (Assum. &amp; Calc.)'!$J$23:$J$37,ROWS($C$23:$C30),1),IF(AND('Expenses (Assum. &amp; Calc.)'!$I30="Quarterly",IFERROR(MOD(MONTH('Expenses (Assum. &amp; Calc.)'!$G30),3),0)=MOD(MONTH('Shortcut Lookup 2'!X$60),3),'Expenses (Assum. &amp; Calc.)'!$H30&gt;='Shortcut Lookup 2'!X$60,'Expenses (Assum. &amp; Calc.)'!$G30&lt;='Shortcut Lookup 2'!X$60),INDEX('Expenses (Assum. &amp; Calc.)'!$J$23:$J$37,ROWS($C$23:$C30),1),IF(AND('Expenses (Assum. &amp; Calc.)'!$I30="Semi-Annually",IFERROR(MOD(MONTH('Expenses (Assum. &amp; Calc.)'!$G30),6),0)=MOD(MONTH('Shortcut Lookup 2'!X$60),6),'Expenses (Assum. &amp; Calc.)'!$H30&gt;='Shortcut Lookup 2'!X$60,'Expenses (Assum. &amp; Calc.)'!$G30&lt;='Shortcut Lookup 2'!X$60),INDEX('Expenses (Assum. &amp; Calc.)'!$J$23:$J$37,ROWS($C$23:$C30),1),IF(AND('Expenses (Assum. &amp; Calc.)'!$I30="Yearly",IFERROR(MOD(MONTH('Expenses (Assum. &amp; Calc.)'!$G30),12),0)=MOD(MONTH('Shortcut Lookup 2'!X$60),12),'Expenses (Assum. &amp; Calc.)'!$H30&gt;='Shortcut Lookup 2'!X$60,'Expenses (Assum. &amp; Calc.)'!$G30&lt;='Shortcut Lookup 2'!X$60),INDEX('Expenses (Assum. &amp; Calc.)'!$J$23:$J$37,ROWS($C$23:$C30),1),0))))))))</f>
        <v>0</v>
      </c>
      <c r="AH30" s="472">
        <f>HLOOKUP('Shortcut Lookup 2'!Y$59,'Expenses (Assum. &amp; Calc.)'!$P$22:$T$37,ROWS($C$23:$C30)+1,0)*IF(AND('Expenses (Assum. &amp; Calc.)'!$I30="One time",'Expenses (Assum. &amp; Calc.)'!$G30='Shortcut Lookup 2'!Y$60),INDEX('Expenses (Assum. &amp; Calc.)'!$J$23:$J$37,ROWS($C$23:$C30),1),IF(AND('Expenses (Assum. &amp; Calc.)'!$I30="Daily",'Expenses (Assum. &amp; Calc.)'!$H30&gt;='Shortcut Lookup 2'!Y$60,'Expenses (Assum. &amp; Calc.)'!$G30&lt;='Shortcut Lookup 2'!Y$60),INDEX('Expenses (Assum. &amp; Calc.)'!$J$23:$J$37,ROWS($C$23:$C30),1)*AH$22,IF(AND('Expenses (Assum. &amp; Calc.)'!$I30="Weekly",'Expenses (Assum. &amp; Calc.)'!$H30&gt;='Shortcut Lookup 2'!Y$60,'Expenses (Assum. &amp; Calc.)'!$G30&lt;='Shortcut Lookup 2'!Y$60),INDEX('Expenses (Assum. &amp; Calc.)'!$J$23:$J$37,ROWS($C$23:$C30),1)*4,IF(AND('Expenses (Assum. &amp; Calc.)'!$I30="Bi-Weekly",'Expenses (Assum. &amp; Calc.)'!$H30&gt;='Shortcut Lookup 2'!Y$60,'Expenses (Assum. &amp; Calc.)'!$G30&lt;='Shortcut Lookup 2'!Y$60),INDEX('Expenses (Assum. &amp; Calc.)'!$J$23:$J$37,ROWS($C$23:$C30),1)*2,IF(AND('Expenses (Assum. &amp; Calc.)'!$I30="Monthly",'Expenses (Assum. &amp; Calc.)'!$H30&gt;='Shortcut Lookup 2'!Y$60,'Expenses (Assum. &amp; Calc.)'!$G30&lt;='Shortcut Lookup 2'!Y$60),INDEX('Expenses (Assum. &amp; Calc.)'!$J$23:$J$37,ROWS($C$23:$C30),1),IF(AND('Expenses (Assum. &amp; Calc.)'!$I30="Quarterly",IFERROR(MOD(MONTH('Expenses (Assum. &amp; Calc.)'!$G30),3),0)=MOD(MONTH('Shortcut Lookup 2'!Y$60),3),'Expenses (Assum. &amp; Calc.)'!$H30&gt;='Shortcut Lookup 2'!Y$60,'Expenses (Assum. &amp; Calc.)'!$G30&lt;='Shortcut Lookup 2'!Y$60),INDEX('Expenses (Assum. &amp; Calc.)'!$J$23:$J$37,ROWS($C$23:$C30),1),IF(AND('Expenses (Assum. &amp; Calc.)'!$I30="Semi-Annually",IFERROR(MOD(MONTH('Expenses (Assum. &amp; Calc.)'!$G30),6),0)=MOD(MONTH('Shortcut Lookup 2'!Y$60),6),'Expenses (Assum. &amp; Calc.)'!$H30&gt;='Shortcut Lookup 2'!Y$60,'Expenses (Assum. &amp; Calc.)'!$G30&lt;='Shortcut Lookup 2'!Y$60),INDEX('Expenses (Assum. &amp; Calc.)'!$J$23:$J$37,ROWS($C$23:$C30),1),IF(AND('Expenses (Assum. &amp; Calc.)'!$I30="Yearly",IFERROR(MOD(MONTH('Expenses (Assum. &amp; Calc.)'!$G30),12),0)=MOD(MONTH('Shortcut Lookup 2'!Y$60),12),'Expenses (Assum. &amp; Calc.)'!$H30&gt;='Shortcut Lookup 2'!Y$60,'Expenses (Assum. &amp; Calc.)'!$G30&lt;='Shortcut Lookup 2'!Y$60),INDEX('Expenses (Assum. &amp; Calc.)'!$J$23:$J$37,ROWS($C$23:$C30),1),0))))))))</f>
        <v>0</v>
      </c>
      <c r="AI30" s="472">
        <f>HLOOKUP('Shortcut Lookup 2'!Z$59,'Expenses (Assum. &amp; Calc.)'!$P$22:$T$37,ROWS($C$23:$C30)+1,0)*IF(AND('Expenses (Assum. &amp; Calc.)'!$I30="One time",'Expenses (Assum. &amp; Calc.)'!$G30='Shortcut Lookup 2'!Z$60),INDEX('Expenses (Assum. &amp; Calc.)'!$J$23:$J$37,ROWS($C$23:$C30),1),IF(AND('Expenses (Assum. &amp; Calc.)'!$I30="Daily",'Expenses (Assum. &amp; Calc.)'!$H30&gt;='Shortcut Lookup 2'!Z$60,'Expenses (Assum. &amp; Calc.)'!$G30&lt;='Shortcut Lookup 2'!Z$60),INDEX('Expenses (Assum. &amp; Calc.)'!$J$23:$J$37,ROWS($C$23:$C30),1)*AI$22,IF(AND('Expenses (Assum. &amp; Calc.)'!$I30="Weekly",'Expenses (Assum. &amp; Calc.)'!$H30&gt;='Shortcut Lookup 2'!Z$60,'Expenses (Assum. &amp; Calc.)'!$G30&lt;='Shortcut Lookup 2'!Z$60),INDEX('Expenses (Assum. &amp; Calc.)'!$J$23:$J$37,ROWS($C$23:$C30),1)*4,IF(AND('Expenses (Assum. &amp; Calc.)'!$I30="Bi-Weekly",'Expenses (Assum. &amp; Calc.)'!$H30&gt;='Shortcut Lookup 2'!Z$60,'Expenses (Assum. &amp; Calc.)'!$G30&lt;='Shortcut Lookup 2'!Z$60),INDEX('Expenses (Assum. &amp; Calc.)'!$J$23:$J$37,ROWS($C$23:$C30),1)*2,IF(AND('Expenses (Assum. &amp; Calc.)'!$I30="Monthly",'Expenses (Assum. &amp; Calc.)'!$H30&gt;='Shortcut Lookup 2'!Z$60,'Expenses (Assum. &amp; Calc.)'!$G30&lt;='Shortcut Lookup 2'!Z$60),INDEX('Expenses (Assum. &amp; Calc.)'!$J$23:$J$37,ROWS($C$23:$C30),1),IF(AND('Expenses (Assum. &amp; Calc.)'!$I30="Quarterly",IFERROR(MOD(MONTH('Expenses (Assum. &amp; Calc.)'!$G30),3),0)=MOD(MONTH('Shortcut Lookup 2'!Z$60),3),'Expenses (Assum. &amp; Calc.)'!$H30&gt;='Shortcut Lookup 2'!Z$60,'Expenses (Assum. &amp; Calc.)'!$G30&lt;='Shortcut Lookup 2'!Z$60),INDEX('Expenses (Assum. &amp; Calc.)'!$J$23:$J$37,ROWS($C$23:$C30),1),IF(AND('Expenses (Assum. &amp; Calc.)'!$I30="Semi-Annually",IFERROR(MOD(MONTH('Expenses (Assum. &amp; Calc.)'!$G30),6),0)=MOD(MONTH('Shortcut Lookup 2'!Z$60),6),'Expenses (Assum. &amp; Calc.)'!$H30&gt;='Shortcut Lookup 2'!Z$60,'Expenses (Assum. &amp; Calc.)'!$G30&lt;='Shortcut Lookup 2'!Z$60),INDEX('Expenses (Assum. &amp; Calc.)'!$J$23:$J$37,ROWS($C$23:$C30),1),IF(AND('Expenses (Assum. &amp; Calc.)'!$I30="Yearly",IFERROR(MOD(MONTH('Expenses (Assum. &amp; Calc.)'!$G30),12),0)=MOD(MONTH('Shortcut Lookup 2'!Z$60),12),'Expenses (Assum. &amp; Calc.)'!$H30&gt;='Shortcut Lookup 2'!Z$60,'Expenses (Assum. &amp; Calc.)'!$G30&lt;='Shortcut Lookup 2'!Z$60),INDEX('Expenses (Assum. &amp; Calc.)'!$J$23:$J$37,ROWS($C$23:$C30),1),0))))))))</f>
        <v>0</v>
      </c>
      <c r="AJ30" s="472">
        <f>HLOOKUP('Shortcut Lookup 2'!AA$59,'Expenses (Assum. &amp; Calc.)'!$P$22:$T$37,ROWS($C$23:$C30)+1,0)*IF(AND('Expenses (Assum. &amp; Calc.)'!$I30="One time",'Expenses (Assum. &amp; Calc.)'!$G30='Shortcut Lookup 2'!AA$60),INDEX('Expenses (Assum. &amp; Calc.)'!$J$23:$J$37,ROWS($C$23:$C30),1),IF(AND('Expenses (Assum. &amp; Calc.)'!$I30="Daily",'Expenses (Assum. &amp; Calc.)'!$H30&gt;='Shortcut Lookup 2'!AA$60,'Expenses (Assum. &amp; Calc.)'!$G30&lt;='Shortcut Lookup 2'!AA$60),INDEX('Expenses (Assum. &amp; Calc.)'!$J$23:$J$37,ROWS($C$23:$C30),1)*AJ$22,IF(AND('Expenses (Assum. &amp; Calc.)'!$I30="Weekly",'Expenses (Assum. &amp; Calc.)'!$H30&gt;='Shortcut Lookup 2'!AA$60,'Expenses (Assum. &amp; Calc.)'!$G30&lt;='Shortcut Lookup 2'!AA$60),INDEX('Expenses (Assum. &amp; Calc.)'!$J$23:$J$37,ROWS($C$23:$C30),1)*4,IF(AND('Expenses (Assum. &amp; Calc.)'!$I30="Bi-Weekly",'Expenses (Assum. &amp; Calc.)'!$H30&gt;='Shortcut Lookup 2'!AA$60,'Expenses (Assum. &amp; Calc.)'!$G30&lt;='Shortcut Lookup 2'!AA$60),INDEX('Expenses (Assum. &amp; Calc.)'!$J$23:$J$37,ROWS($C$23:$C30),1)*2,IF(AND('Expenses (Assum. &amp; Calc.)'!$I30="Monthly",'Expenses (Assum. &amp; Calc.)'!$H30&gt;='Shortcut Lookup 2'!AA$60,'Expenses (Assum. &amp; Calc.)'!$G30&lt;='Shortcut Lookup 2'!AA$60),INDEX('Expenses (Assum. &amp; Calc.)'!$J$23:$J$37,ROWS($C$23:$C30),1),IF(AND('Expenses (Assum. &amp; Calc.)'!$I30="Quarterly",IFERROR(MOD(MONTH('Expenses (Assum. &amp; Calc.)'!$G30),3),0)=MOD(MONTH('Shortcut Lookup 2'!AA$60),3),'Expenses (Assum. &amp; Calc.)'!$H30&gt;='Shortcut Lookup 2'!AA$60,'Expenses (Assum. &amp; Calc.)'!$G30&lt;='Shortcut Lookup 2'!AA$60),INDEX('Expenses (Assum. &amp; Calc.)'!$J$23:$J$37,ROWS($C$23:$C30),1),IF(AND('Expenses (Assum. &amp; Calc.)'!$I30="Semi-Annually",IFERROR(MOD(MONTH('Expenses (Assum. &amp; Calc.)'!$G30),6),0)=MOD(MONTH('Shortcut Lookup 2'!AA$60),6),'Expenses (Assum. &amp; Calc.)'!$H30&gt;='Shortcut Lookup 2'!AA$60,'Expenses (Assum. &amp; Calc.)'!$G30&lt;='Shortcut Lookup 2'!AA$60),INDEX('Expenses (Assum. &amp; Calc.)'!$J$23:$J$37,ROWS($C$23:$C30),1),IF(AND('Expenses (Assum. &amp; Calc.)'!$I30="Yearly",IFERROR(MOD(MONTH('Expenses (Assum. &amp; Calc.)'!$G30),12),0)=MOD(MONTH('Shortcut Lookup 2'!AA$60),12),'Expenses (Assum. &amp; Calc.)'!$H30&gt;='Shortcut Lookup 2'!AA$60,'Expenses (Assum. &amp; Calc.)'!$G30&lt;='Shortcut Lookup 2'!AA$60),INDEX('Expenses (Assum. &amp; Calc.)'!$J$23:$J$37,ROWS($C$23:$C30),1),0))))))))</f>
        <v>0</v>
      </c>
      <c r="AK30" s="472">
        <f>HLOOKUP('Shortcut Lookup 2'!AB$59,'Expenses (Assum. &amp; Calc.)'!$P$22:$T$37,ROWS($C$23:$C30)+1,0)*IF(AND('Expenses (Assum. &amp; Calc.)'!$I30="One time",'Expenses (Assum. &amp; Calc.)'!$G30='Shortcut Lookup 2'!AB$60),INDEX('Expenses (Assum. &amp; Calc.)'!$J$23:$J$37,ROWS($C$23:$C30),1),IF(AND('Expenses (Assum. &amp; Calc.)'!$I30="Daily",'Expenses (Assum. &amp; Calc.)'!$H30&gt;='Shortcut Lookup 2'!AB$60,'Expenses (Assum. &amp; Calc.)'!$G30&lt;='Shortcut Lookup 2'!AB$60),INDEX('Expenses (Assum. &amp; Calc.)'!$J$23:$J$37,ROWS($C$23:$C30),1)*AK$22,IF(AND('Expenses (Assum. &amp; Calc.)'!$I30="Weekly",'Expenses (Assum. &amp; Calc.)'!$H30&gt;='Shortcut Lookup 2'!AB$60,'Expenses (Assum. &amp; Calc.)'!$G30&lt;='Shortcut Lookup 2'!AB$60),INDEX('Expenses (Assum. &amp; Calc.)'!$J$23:$J$37,ROWS($C$23:$C30),1)*4,IF(AND('Expenses (Assum. &amp; Calc.)'!$I30="Bi-Weekly",'Expenses (Assum. &amp; Calc.)'!$H30&gt;='Shortcut Lookup 2'!AB$60,'Expenses (Assum. &amp; Calc.)'!$G30&lt;='Shortcut Lookup 2'!AB$60),INDEX('Expenses (Assum. &amp; Calc.)'!$J$23:$J$37,ROWS($C$23:$C30),1)*2,IF(AND('Expenses (Assum. &amp; Calc.)'!$I30="Monthly",'Expenses (Assum. &amp; Calc.)'!$H30&gt;='Shortcut Lookup 2'!AB$60,'Expenses (Assum. &amp; Calc.)'!$G30&lt;='Shortcut Lookup 2'!AB$60),INDEX('Expenses (Assum. &amp; Calc.)'!$J$23:$J$37,ROWS($C$23:$C30),1),IF(AND('Expenses (Assum. &amp; Calc.)'!$I30="Quarterly",IFERROR(MOD(MONTH('Expenses (Assum. &amp; Calc.)'!$G30),3),0)=MOD(MONTH('Shortcut Lookup 2'!AB$60),3),'Expenses (Assum. &amp; Calc.)'!$H30&gt;='Shortcut Lookup 2'!AB$60,'Expenses (Assum. &amp; Calc.)'!$G30&lt;='Shortcut Lookup 2'!AB$60),INDEX('Expenses (Assum. &amp; Calc.)'!$J$23:$J$37,ROWS($C$23:$C30),1),IF(AND('Expenses (Assum. &amp; Calc.)'!$I30="Semi-Annually",IFERROR(MOD(MONTH('Expenses (Assum. &amp; Calc.)'!$G30),6),0)=MOD(MONTH('Shortcut Lookup 2'!AB$60),6),'Expenses (Assum. &amp; Calc.)'!$H30&gt;='Shortcut Lookup 2'!AB$60,'Expenses (Assum. &amp; Calc.)'!$G30&lt;='Shortcut Lookup 2'!AB$60),INDEX('Expenses (Assum. &amp; Calc.)'!$J$23:$J$37,ROWS($C$23:$C30),1),IF(AND('Expenses (Assum. &amp; Calc.)'!$I30="Yearly",IFERROR(MOD(MONTH('Expenses (Assum. &amp; Calc.)'!$G30),12),0)=MOD(MONTH('Shortcut Lookup 2'!AB$60),12),'Expenses (Assum. &amp; Calc.)'!$H30&gt;='Shortcut Lookup 2'!AB$60,'Expenses (Assum. &amp; Calc.)'!$G30&lt;='Shortcut Lookup 2'!AB$60),INDEX('Expenses (Assum. &amp; Calc.)'!$J$23:$J$37,ROWS($C$23:$C30),1),0))))))))</f>
        <v>0</v>
      </c>
      <c r="AL30" s="472">
        <f>HLOOKUP('Shortcut Lookup 2'!AC$59,'Expenses (Assum. &amp; Calc.)'!$P$22:$T$37,ROWS($C$23:$C30)+1,0)*IF(AND('Expenses (Assum. &amp; Calc.)'!$I30="One time",'Expenses (Assum. &amp; Calc.)'!$G30='Shortcut Lookup 2'!AC$60),INDEX('Expenses (Assum. &amp; Calc.)'!$J$23:$J$37,ROWS($C$23:$C30),1),IF(AND('Expenses (Assum. &amp; Calc.)'!$I30="Daily",'Expenses (Assum. &amp; Calc.)'!$H30&gt;='Shortcut Lookup 2'!AC$60,'Expenses (Assum. &amp; Calc.)'!$G30&lt;='Shortcut Lookup 2'!AC$60),INDEX('Expenses (Assum. &amp; Calc.)'!$J$23:$J$37,ROWS($C$23:$C30),1)*AL$22,IF(AND('Expenses (Assum. &amp; Calc.)'!$I30="Weekly",'Expenses (Assum. &amp; Calc.)'!$H30&gt;='Shortcut Lookup 2'!AC$60,'Expenses (Assum. &amp; Calc.)'!$G30&lt;='Shortcut Lookup 2'!AC$60),INDEX('Expenses (Assum. &amp; Calc.)'!$J$23:$J$37,ROWS($C$23:$C30),1)*4,IF(AND('Expenses (Assum. &amp; Calc.)'!$I30="Bi-Weekly",'Expenses (Assum. &amp; Calc.)'!$H30&gt;='Shortcut Lookup 2'!AC$60,'Expenses (Assum. &amp; Calc.)'!$G30&lt;='Shortcut Lookup 2'!AC$60),INDEX('Expenses (Assum. &amp; Calc.)'!$J$23:$J$37,ROWS($C$23:$C30),1)*2,IF(AND('Expenses (Assum. &amp; Calc.)'!$I30="Monthly",'Expenses (Assum. &amp; Calc.)'!$H30&gt;='Shortcut Lookup 2'!AC$60,'Expenses (Assum. &amp; Calc.)'!$G30&lt;='Shortcut Lookup 2'!AC$60),INDEX('Expenses (Assum. &amp; Calc.)'!$J$23:$J$37,ROWS($C$23:$C30),1),IF(AND('Expenses (Assum. &amp; Calc.)'!$I30="Quarterly",IFERROR(MOD(MONTH('Expenses (Assum. &amp; Calc.)'!$G30),3),0)=MOD(MONTH('Shortcut Lookup 2'!AC$60),3),'Expenses (Assum. &amp; Calc.)'!$H30&gt;='Shortcut Lookup 2'!AC$60,'Expenses (Assum. &amp; Calc.)'!$G30&lt;='Shortcut Lookup 2'!AC$60),INDEX('Expenses (Assum. &amp; Calc.)'!$J$23:$J$37,ROWS($C$23:$C30),1),IF(AND('Expenses (Assum. &amp; Calc.)'!$I30="Semi-Annually",IFERROR(MOD(MONTH('Expenses (Assum. &amp; Calc.)'!$G30),6),0)=MOD(MONTH('Shortcut Lookup 2'!AC$60),6),'Expenses (Assum. &amp; Calc.)'!$H30&gt;='Shortcut Lookup 2'!AC$60,'Expenses (Assum. &amp; Calc.)'!$G30&lt;='Shortcut Lookup 2'!AC$60),INDEX('Expenses (Assum. &amp; Calc.)'!$J$23:$J$37,ROWS($C$23:$C30),1),IF(AND('Expenses (Assum. &amp; Calc.)'!$I30="Yearly",IFERROR(MOD(MONTH('Expenses (Assum. &amp; Calc.)'!$G30),12),0)=MOD(MONTH('Shortcut Lookup 2'!AC$60),12),'Expenses (Assum. &amp; Calc.)'!$H30&gt;='Shortcut Lookup 2'!AC$60,'Expenses (Assum. &amp; Calc.)'!$G30&lt;='Shortcut Lookup 2'!AC$60),INDEX('Expenses (Assum. &amp; Calc.)'!$J$23:$J$37,ROWS($C$23:$C30),1),0))))))))</f>
        <v>0</v>
      </c>
      <c r="AM30" s="472">
        <f>HLOOKUP('Shortcut Lookup 2'!AD$59,'Expenses (Assum. &amp; Calc.)'!$P$22:$T$37,ROWS($C$23:$C30)+1,0)*IF(AND('Expenses (Assum. &amp; Calc.)'!$I30="One time",'Expenses (Assum. &amp; Calc.)'!$G30='Shortcut Lookup 2'!AD$60),INDEX('Expenses (Assum. &amp; Calc.)'!$J$23:$J$37,ROWS($C$23:$C30),1),IF(AND('Expenses (Assum. &amp; Calc.)'!$I30="Daily",'Expenses (Assum. &amp; Calc.)'!$H30&gt;='Shortcut Lookup 2'!AD$60,'Expenses (Assum. &amp; Calc.)'!$G30&lt;='Shortcut Lookup 2'!AD$60),INDEX('Expenses (Assum. &amp; Calc.)'!$J$23:$J$37,ROWS($C$23:$C30),1)*AM$22,IF(AND('Expenses (Assum. &amp; Calc.)'!$I30="Weekly",'Expenses (Assum. &amp; Calc.)'!$H30&gt;='Shortcut Lookup 2'!AD$60,'Expenses (Assum. &amp; Calc.)'!$G30&lt;='Shortcut Lookup 2'!AD$60),INDEX('Expenses (Assum. &amp; Calc.)'!$J$23:$J$37,ROWS($C$23:$C30),1)*4,IF(AND('Expenses (Assum. &amp; Calc.)'!$I30="Bi-Weekly",'Expenses (Assum. &amp; Calc.)'!$H30&gt;='Shortcut Lookup 2'!AD$60,'Expenses (Assum. &amp; Calc.)'!$G30&lt;='Shortcut Lookup 2'!AD$60),INDEX('Expenses (Assum. &amp; Calc.)'!$J$23:$J$37,ROWS($C$23:$C30),1)*2,IF(AND('Expenses (Assum. &amp; Calc.)'!$I30="Monthly",'Expenses (Assum. &amp; Calc.)'!$H30&gt;='Shortcut Lookup 2'!AD$60,'Expenses (Assum. &amp; Calc.)'!$G30&lt;='Shortcut Lookup 2'!AD$60),INDEX('Expenses (Assum. &amp; Calc.)'!$J$23:$J$37,ROWS($C$23:$C30),1),IF(AND('Expenses (Assum. &amp; Calc.)'!$I30="Quarterly",IFERROR(MOD(MONTH('Expenses (Assum. &amp; Calc.)'!$G30),3),0)=MOD(MONTH('Shortcut Lookup 2'!AD$60),3),'Expenses (Assum. &amp; Calc.)'!$H30&gt;='Shortcut Lookup 2'!AD$60,'Expenses (Assum. &amp; Calc.)'!$G30&lt;='Shortcut Lookup 2'!AD$60),INDEX('Expenses (Assum. &amp; Calc.)'!$J$23:$J$37,ROWS($C$23:$C30),1),IF(AND('Expenses (Assum. &amp; Calc.)'!$I30="Semi-Annually",IFERROR(MOD(MONTH('Expenses (Assum. &amp; Calc.)'!$G30),6),0)=MOD(MONTH('Shortcut Lookup 2'!AD$60),6),'Expenses (Assum. &amp; Calc.)'!$H30&gt;='Shortcut Lookup 2'!AD$60,'Expenses (Assum. &amp; Calc.)'!$G30&lt;='Shortcut Lookup 2'!AD$60),INDEX('Expenses (Assum. &amp; Calc.)'!$J$23:$J$37,ROWS($C$23:$C30),1),IF(AND('Expenses (Assum. &amp; Calc.)'!$I30="Yearly",IFERROR(MOD(MONTH('Expenses (Assum. &amp; Calc.)'!$G30),12),0)=MOD(MONTH('Shortcut Lookup 2'!AD$60),12),'Expenses (Assum. &amp; Calc.)'!$H30&gt;='Shortcut Lookup 2'!AD$60,'Expenses (Assum. &amp; Calc.)'!$G30&lt;='Shortcut Lookup 2'!AD$60),INDEX('Expenses (Assum. &amp; Calc.)'!$J$23:$J$37,ROWS($C$23:$C30),1),0))))))))</f>
        <v>0</v>
      </c>
      <c r="AN30" s="472">
        <f>HLOOKUP('Shortcut Lookup 2'!AE$59,'Expenses (Assum. &amp; Calc.)'!$P$22:$T$37,ROWS($C$23:$C30)+1,0)*IF(AND('Expenses (Assum. &amp; Calc.)'!$I30="One time",'Expenses (Assum. &amp; Calc.)'!$G30='Shortcut Lookup 2'!AE$60),INDEX('Expenses (Assum. &amp; Calc.)'!$J$23:$J$37,ROWS($C$23:$C30),1),IF(AND('Expenses (Assum. &amp; Calc.)'!$I30="Daily",'Expenses (Assum. &amp; Calc.)'!$H30&gt;='Shortcut Lookup 2'!AE$60,'Expenses (Assum. &amp; Calc.)'!$G30&lt;='Shortcut Lookup 2'!AE$60),INDEX('Expenses (Assum. &amp; Calc.)'!$J$23:$J$37,ROWS($C$23:$C30),1)*AN$22,IF(AND('Expenses (Assum. &amp; Calc.)'!$I30="Weekly",'Expenses (Assum. &amp; Calc.)'!$H30&gt;='Shortcut Lookup 2'!AE$60,'Expenses (Assum. &amp; Calc.)'!$G30&lt;='Shortcut Lookup 2'!AE$60),INDEX('Expenses (Assum. &amp; Calc.)'!$J$23:$J$37,ROWS($C$23:$C30),1)*4,IF(AND('Expenses (Assum. &amp; Calc.)'!$I30="Bi-Weekly",'Expenses (Assum. &amp; Calc.)'!$H30&gt;='Shortcut Lookup 2'!AE$60,'Expenses (Assum. &amp; Calc.)'!$G30&lt;='Shortcut Lookup 2'!AE$60),INDEX('Expenses (Assum. &amp; Calc.)'!$J$23:$J$37,ROWS($C$23:$C30),1)*2,IF(AND('Expenses (Assum. &amp; Calc.)'!$I30="Monthly",'Expenses (Assum. &amp; Calc.)'!$H30&gt;='Shortcut Lookup 2'!AE$60,'Expenses (Assum. &amp; Calc.)'!$G30&lt;='Shortcut Lookup 2'!AE$60),INDEX('Expenses (Assum. &amp; Calc.)'!$J$23:$J$37,ROWS($C$23:$C30),1),IF(AND('Expenses (Assum. &amp; Calc.)'!$I30="Quarterly",IFERROR(MOD(MONTH('Expenses (Assum. &amp; Calc.)'!$G30),3),0)=MOD(MONTH('Shortcut Lookup 2'!AE$60),3),'Expenses (Assum. &amp; Calc.)'!$H30&gt;='Shortcut Lookup 2'!AE$60,'Expenses (Assum. &amp; Calc.)'!$G30&lt;='Shortcut Lookup 2'!AE$60),INDEX('Expenses (Assum. &amp; Calc.)'!$J$23:$J$37,ROWS($C$23:$C30),1),IF(AND('Expenses (Assum. &amp; Calc.)'!$I30="Semi-Annually",IFERROR(MOD(MONTH('Expenses (Assum. &amp; Calc.)'!$G30),6),0)=MOD(MONTH('Shortcut Lookup 2'!AE$60),6),'Expenses (Assum. &amp; Calc.)'!$H30&gt;='Shortcut Lookup 2'!AE$60,'Expenses (Assum. &amp; Calc.)'!$G30&lt;='Shortcut Lookup 2'!AE$60),INDEX('Expenses (Assum. &amp; Calc.)'!$J$23:$J$37,ROWS($C$23:$C30),1),IF(AND('Expenses (Assum. &amp; Calc.)'!$I30="Yearly",IFERROR(MOD(MONTH('Expenses (Assum. &amp; Calc.)'!$G30),12),0)=MOD(MONTH('Shortcut Lookup 2'!AE$60),12),'Expenses (Assum. &amp; Calc.)'!$H30&gt;='Shortcut Lookup 2'!AE$60,'Expenses (Assum. &amp; Calc.)'!$G30&lt;='Shortcut Lookup 2'!AE$60),INDEX('Expenses (Assum. &amp; Calc.)'!$J$23:$J$37,ROWS($C$23:$C30),1),0))))))))</f>
        <v>0</v>
      </c>
      <c r="AO30" s="472">
        <f>HLOOKUP('Shortcut Lookup 2'!AF$59,'Expenses (Assum. &amp; Calc.)'!$P$22:$T$37,ROWS($C$23:$C30)+1,0)*IF(AND('Expenses (Assum. &amp; Calc.)'!$I30="One time",'Expenses (Assum. &amp; Calc.)'!$G30='Shortcut Lookup 2'!AF$60),INDEX('Expenses (Assum. &amp; Calc.)'!$J$23:$J$37,ROWS($C$23:$C30),1),IF(AND('Expenses (Assum. &amp; Calc.)'!$I30="Daily",'Expenses (Assum. &amp; Calc.)'!$H30&gt;='Shortcut Lookup 2'!AF$60,'Expenses (Assum. &amp; Calc.)'!$G30&lt;='Shortcut Lookup 2'!AF$60),INDEX('Expenses (Assum. &amp; Calc.)'!$J$23:$J$37,ROWS($C$23:$C30),1)*AO$22,IF(AND('Expenses (Assum. &amp; Calc.)'!$I30="Weekly",'Expenses (Assum. &amp; Calc.)'!$H30&gt;='Shortcut Lookup 2'!AF$60,'Expenses (Assum. &amp; Calc.)'!$G30&lt;='Shortcut Lookup 2'!AF$60),INDEX('Expenses (Assum. &amp; Calc.)'!$J$23:$J$37,ROWS($C$23:$C30),1)*4,IF(AND('Expenses (Assum. &amp; Calc.)'!$I30="Bi-Weekly",'Expenses (Assum. &amp; Calc.)'!$H30&gt;='Shortcut Lookup 2'!AF$60,'Expenses (Assum. &amp; Calc.)'!$G30&lt;='Shortcut Lookup 2'!AF$60),INDEX('Expenses (Assum. &amp; Calc.)'!$J$23:$J$37,ROWS($C$23:$C30),1)*2,IF(AND('Expenses (Assum. &amp; Calc.)'!$I30="Monthly",'Expenses (Assum. &amp; Calc.)'!$H30&gt;='Shortcut Lookup 2'!AF$60,'Expenses (Assum. &amp; Calc.)'!$G30&lt;='Shortcut Lookup 2'!AF$60),INDEX('Expenses (Assum. &amp; Calc.)'!$J$23:$J$37,ROWS($C$23:$C30),1),IF(AND('Expenses (Assum. &amp; Calc.)'!$I30="Quarterly",IFERROR(MOD(MONTH('Expenses (Assum. &amp; Calc.)'!$G30),3),0)=MOD(MONTH('Shortcut Lookup 2'!AF$60),3),'Expenses (Assum. &amp; Calc.)'!$H30&gt;='Shortcut Lookup 2'!AF$60,'Expenses (Assum. &amp; Calc.)'!$G30&lt;='Shortcut Lookup 2'!AF$60),INDEX('Expenses (Assum. &amp; Calc.)'!$J$23:$J$37,ROWS($C$23:$C30),1),IF(AND('Expenses (Assum. &amp; Calc.)'!$I30="Semi-Annually",IFERROR(MOD(MONTH('Expenses (Assum. &amp; Calc.)'!$G30),6),0)=MOD(MONTH('Shortcut Lookup 2'!AF$60),6),'Expenses (Assum. &amp; Calc.)'!$H30&gt;='Shortcut Lookup 2'!AF$60,'Expenses (Assum. &amp; Calc.)'!$G30&lt;='Shortcut Lookup 2'!AF$60),INDEX('Expenses (Assum. &amp; Calc.)'!$J$23:$J$37,ROWS($C$23:$C30),1),IF(AND('Expenses (Assum. &amp; Calc.)'!$I30="Yearly",IFERROR(MOD(MONTH('Expenses (Assum. &amp; Calc.)'!$G30),12),0)=MOD(MONTH('Shortcut Lookup 2'!AF$60),12),'Expenses (Assum. &amp; Calc.)'!$H30&gt;='Shortcut Lookup 2'!AF$60,'Expenses (Assum. &amp; Calc.)'!$G30&lt;='Shortcut Lookup 2'!AF$60),INDEX('Expenses (Assum. &amp; Calc.)'!$J$23:$J$37,ROWS($C$23:$C30),1),0))))))))</f>
        <v>0</v>
      </c>
      <c r="AP30" s="472">
        <f>HLOOKUP('Shortcut Lookup 2'!AG$59,'Expenses (Assum. &amp; Calc.)'!$P$22:$T$37,ROWS($C$23:$C30)+1,0)*IF(AND('Expenses (Assum. &amp; Calc.)'!$I30="One time",'Expenses (Assum. &amp; Calc.)'!$G30='Shortcut Lookup 2'!AG$60),INDEX('Expenses (Assum. &amp; Calc.)'!$J$23:$J$37,ROWS($C$23:$C30),1),IF(AND('Expenses (Assum. &amp; Calc.)'!$I30="Daily",'Expenses (Assum. &amp; Calc.)'!$H30&gt;='Shortcut Lookup 2'!AG$60,'Expenses (Assum. &amp; Calc.)'!$G30&lt;='Shortcut Lookup 2'!AG$60),INDEX('Expenses (Assum. &amp; Calc.)'!$J$23:$J$37,ROWS($C$23:$C30),1)*AP$22,IF(AND('Expenses (Assum. &amp; Calc.)'!$I30="Weekly",'Expenses (Assum. &amp; Calc.)'!$H30&gt;='Shortcut Lookup 2'!AG$60,'Expenses (Assum. &amp; Calc.)'!$G30&lt;='Shortcut Lookup 2'!AG$60),INDEX('Expenses (Assum. &amp; Calc.)'!$J$23:$J$37,ROWS($C$23:$C30),1)*4,IF(AND('Expenses (Assum. &amp; Calc.)'!$I30="Bi-Weekly",'Expenses (Assum. &amp; Calc.)'!$H30&gt;='Shortcut Lookup 2'!AG$60,'Expenses (Assum. &amp; Calc.)'!$G30&lt;='Shortcut Lookup 2'!AG$60),INDEX('Expenses (Assum. &amp; Calc.)'!$J$23:$J$37,ROWS($C$23:$C30),1)*2,IF(AND('Expenses (Assum. &amp; Calc.)'!$I30="Monthly",'Expenses (Assum. &amp; Calc.)'!$H30&gt;='Shortcut Lookup 2'!AG$60,'Expenses (Assum. &amp; Calc.)'!$G30&lt;='Shortcut Lookup 2'!AG$60),INDEX('Expenses (Assum. &amp; Calc.)'!$J$23:$J$37,ROWS($C$23:$C30),1),IF(AND('Expenses (Assum. &amp; Calc.)'!$I30="Quarterly",IFERROR(MOD(MONTH('Expenses (Assum. &amp; Calc.)'!$G30),3),0)=MOD(MONTH('Shortcut Lookup 2'!AG$60),3),'Expenses (Assum. &amp; Calc.)'!$H30&gt;='Shortcut Lookup 2'!AG$60,'Expenses (Assum. &amp; Calc.)'!$G30&lt;='Shortcut Lookup 2'!AG$60),INDEX('Expenses (Assum. &amp; Calc.)'!$J$23:$J$37,ROWS($C$23:$C30),1),IF(AND('Expenses (Assum. &amp; Calc.)'!$I30="Semi-Annually",IFERROR(MOD(MONTH('Expenses (Assum. &amp; Calc.)'!$G30),6),0)=MOD(MONTH('Shortcut Lookup 2'!AG$60),6),'Expenses (Assum. &amp; Calc.)'!$H30&gt;='Shortcut Lookup 2'!AG$60,'Expenses (Assum. &amp; Calc.)'!$G30&lt;='Shortcut Lookup 2'!AG$60),INDEX('Expenses (Assum. &amp; Calc.)'!$J$23:$J$37,ROWS($C$23:$C30),1),IF(AND('Expenses (Assum. &amp; Calc.)'!$I30="Yearly",IFERROR(MOD(MONTH('Expenses (Assum. &amp; Calc.)'!$G30),12),0)=MOD(MONTH('Shortcut Lookup 2'!AG$60),12),'Expenses (Assum. &amp; Calc.)'!$H30&gt;='Shortcut Lookup 2'!AG$60,'Expenses (Assum. &amp; Calc.)'!$G30&lt;='Shortcut Lookup 2'!AG$60),INDEX('Expenses (Assum. &amp; Calc.)'!$J$23:$J$37,ROWS($C$23:$C30),1),0))))))))</f>
        <v>0</v>
      </c>
      <c r="AQ30" s="472">
        <f>HLOOKUP('Shortcut Lookup 2'!AH$59,'Expenses (Assum. &amp; Calc.)'!$P$22:$T$37,ROWS($C$23:$C30)+1,0)*IF(AND('Expenses (Assum. &amp; Calc.)'!$I30="One time",'Expenses (Assum. &amp; Calc.)'!$G30='Shortcut Lookup 2'!AH$60),INDEX('Expenses (Assum. &amp; Calc.)'!$J$23:$J$37,ROWS($C$23:$C30),1),IF(AND('Expenses (Assum. &amp; Calc.)'!$I30="Daily",'Expenses (Assum. &amp; Calc.)'!$H30&gt;='Shortcut Lookup 2'!AH$60,'Expenses (Assum. &amp; Calc.)'!$G30&lt;='Shortcut Lookup 2'!AH$60),INDEX('Expenses (Assum. &amp; Calc.)'!$J$23:$J$37,ROWS($C$23:$C30),1)*AQ$22,IF(AND('Expenses (Assum. &amp; Calc.)'!$I30="Weekly",'Expenses (Assum. &amp; Calc.)'!$H30&gt;='Shortcut Lookup 2'!AH$60,'Expenses (Assum. &amp; Calc.)'!$G30&lt;='Shortcut Lookup 2'!AH$60),INDEX('Expenses (Assum. &amp; Calc.)'!$J$23:$J$37,ROWS($C$23:$C30),1)*4,IF(AND('Expenses (Assum. &amp; Calc.)'!$I30="Bi-Weekly",'Expenses (Assum. &amp; Calc.)'!$H30&gt;='Shortcut Lookup 2'!AH$60,'Expenses (Assum. &amp; Calc.)'!$G30&lt;='Shortcut Lookup 2'!AH$60),INDEX('Expenses (Assum. &amp; Calc.)'!$J$23:$J$37,ROWS($C$23:$C30),1)*2,IF(AND('Expenses (Assum. &amp; Calc.)'!$I30="Monthly",'Expenses (Assum. &amp; Calc.)'!$H30&gt;='Shortcut Lookup 2'!AH$60,'Expenses (Assum. &amp; Calc.)'!$G30&lt;='Shortcut Lookup 2'!AH$60),INDEX('Expenses (Assum. &amp; Calc.)'!$J$23:$J$37,ROWS($C$23:$C30),1),IF(AND('Expenses (Assum. &amp; Calc.)'!$I30="Quarterly",IFERROR(MOD(MONTH('Expenses (Assum. &amp; Calc.)'!$G30),3),0)=MOD(MONTH('Shortcut Lookup 2'!AH$60),3),'Expenses (Assum. &amp; Calc.)'!$H30&gt;='Shortcut Lookup 2'!AH$60,'Expenses (Assum. &amp; Calc.)'!$G30&lt;='Shortcut Lookup 2'!AH$60),INDEX('Expenses (Assum. &amp; Calc.)'!$J$23:$J$37,ROWS($C$23:$C30),1),IF(AND('Expenses (Assum. &amp; Calc.)'!$I30="Semi-Annually",IFERROR(MOD(MONTH('Expenses (Assum. &amp; Calc.)'!$G30),6),0)=MOD(MONTH('Shortcut Lookup 2'!AH$60),6),'Expenses (Assum. &amp; Calc.)'!$H30&gt;='Shortcut Lookup 2'!AH$60,'Expenses (Assum. &amp; Calc.)'!$G30&lt;='Shortcut Lookup 2'!AH$60),INDEX('Expenses (Assum. &amp; Calc.)'!$J$23:$J$37,ROWS($C$23:$C30),1),IF(AND('Expenses (Assum. &amp; Calc.)'!$I30="Yearly",IFERROR(MOD(MONTH('Expenses (Assum. &amp; Calc.)'!$G30),12),0)=MOD(MONTH('Shortcut Lookup 2'!AH$60),12),'Expenses (Assum. &amp; Calc.)'!$H30&gt;='Shortcut Lookup 2'!AH$60,'Expenses (Assum. &amp; Calc.)'!$G30&lt;='Shortcut Lookup 2'!AH$60),INDEX('Expenses (Assum. &amp; Calc.)'!$J$23:$J$37,ROWS($C$23:$C30),1),0))))))))</f>
        <v>0</v>
      </c>
      <c r="AR30" s="472">
        <f>HLOOKUP('Shortcut Lookup 2'!AI$59,'Expenses (Assum. &amp; Calc.)'!$P$22:$T$37,ROWS($C$23:$C30)+1,0)*IF(AND('Expenses (Assum. &amp; Calc.)'!$I30="One time",'Expenses (Assum. &amp; Calc.)'!$G30='Shortcut Lookup 2'!AI$60),INDEX('Expenses (Assum. &amp; Calc.)'!$J$23:$J$37,ROWS($C$23:$C30),1),IF(AND('Expenses (Assum. &amp; Calc.)'!$I30="Daily",'Expenses (Assum. &amp; Calc.)'!$H30&gt;='Shortcut Lookup 2'!AI$60,'Expenses (Assum. &amp; Calc.)'!$G30&lt;='Shortcut Lookup 2'!AI$60),INDEX('Expenses (Assum. &amp; Calc.)'!$J$23:$J$37,ROWS($C$23:$C30),1)*AR$22,IF(AND('Expenses (Assum. &amp; Calc.)'!$I30="Weekly",'Expenses (Assum. &amp; Calc.)'!$H30&gt;='Shortcut Lookup 2'!AI$60,'Expenses (Assum. &amp; Calc.)'!$G30&lt;='Shortcut Lookup 2'!AI$60),INDEX('Expenses (Assum. &amp; Calc.)'!$J$23:$J$37,ROWS($C$23:$C30),1)*4,IF(AND('Expenses (Assum. &amp; Calc.)'!$I30="Bi-Weekly",'Expenses (Assum. &amp; Calc.)'!$H30&gt;='Shortcut Lookup 2'!AI$60,'Expenses (Assum. &amp; Calc.)'!$G30&lt;='Shortcut Lookup 2'!AI$60),INDEX('Expenses (Assum. &amp; Calc.)'!$J$23:$J$37,ROWS($C$23:$C30),1)*2,IF(AND('Expenses (Assum. &amp; Calc.)'!$I30="Monthly",'Expenses (Assum. &amp; Calc.)'!$H30&gt;='Shortcut Lookup 2'!AI$60,'Expenses (Assum. &amp; Calc.)'!$G30&lt;='Shortcut Lookup 2'!AI$60),INDEX('Expenses (Assum. &amp; Calc.)'!$J$23:$J$37,ROWS($C$23:$C30),1),IF(AND('Expenses (Assum. &amp; Calc.)'!$I30="Quarterly",IFERROR(MOD(MONTH('Expenses (Assum. &amp; Calc.)'!$G30),3),0)=MOD(MONTH('Shortcut Lookup 2'!AI$60),3),'Expenses (Assum. &amp; Calc.)'!$H30&gt;='Shortcut Lookup 2'!AI$60,'Expenses (Assum. &amp; Calc.)'!$G30&lt;='Shortcut Lookup 2'!AI$60),INDEX('Expenses (Assum. &amp; Calc.)'!$J$23:$J$37,ROWS($C$23:$C30),1),IF(AND('Expenses (Assum. &amp; Calc.)'!$I30="Semi-Annually",IFERROR(MOD(MONTH('Expenses (Assum. &amp; Calc.)'!$G30),6),0)=MOD(MONTH('Shortcut Lookup 2'!AI$60),6),'Expenses (Assum. &amp; Calc.)'!$H30&gt;='Shortcut Lookup 2'!AI$60,'Expenses (Assum. &amp; Calc.)'!$G30&lt;='Shortcut Lookup 2'!AI$60),INDEX('Expenses (Assum. &amp; Calc.)'!$J$23:$J$37,ROWS($C$23:$C30),1),IF(AND('Expenses (Assum. &amp; Calc.)'!$I30="Yearly",IFERROR(MOD(MONTH('Expenses (Assum. &amp; Calc.)'!$G30),12),0)=MOD(MONTH('Shortcut Lookup 2'!AI$60),12),'Expenses (Assum. &amp; Calc.)'!$H30&gt;='Shortcut Lookup 2'!AI$60,'Expenses (Assum. &amp; Calc.)'!$G30&lt;='Shortcut Lookup 2'!AI$60),INDEX('Expenses (Assum. &amp; Calc.)'!$J$23:$J$37,ROWS($C$23:$C30),1),0))))))))</f>
        <v>0</v>
      </c>
      <c r="AS30" s="472">
        <f>HLOOKUP('Shortcut Lookup 2'!AJ$59,'Expenses (Assum. &amp; Calc.)'!$P$22:$T$37,ROWS($C$23:$C30)+1,0)*IF(AND('Expenses (Assum. &amp; Calc.)'!$I30="One time",'Expenses (Assum. &amp; Calc.)'!$G30='Shortcut Lookup 2'!AJ$60),INDEX('Expenses (Assum. &amp; Calc.)'!$J$23:$J$37,ROWS($C$23:$C30),1),IF(AND('Expenses (Assum. &amp; Calc.)'!$I30="Daily",'Expenses (Assum. &amp; Calc.)'!$H30&gt;='Shortcut Lookup 2'!AJ$60,'Expenses (Assum. &amp; Calc.)'!$G30&lt;='Shortcut Lookup 2'!AJ$60),INDEX('Expenses (Assum. &amp; Calc.)'!$J$23:$J$37,ROWS($C$23:$C30),1)*AS$22,IF(AND('Expenses (Assum. &amp; Calc.)'!$I30="Weekly",'Expenses (Assum. &amp; Calc.)'!$H30&gt;='Shortcut Lookup 2'!AJ$60,'Expenses (Assum. &amp; Calc.)'!$G30&lt;='Shortcut Lookup 2'!AJ$60),INDEX('Expenses (Assum. &amp; Calc.)'!$J$23:$J$37,ROWS($C$23:$C30),1)*4,IF(AND('Expenses (Assum. &amp; Calc.)'!$I30="Bi-Weekly",'Expenses (Assum. &amp; Calc.)'!$H30&gt;='Shortcut Lookup 2'!AJ$60,'Expenses (Assum. &amp; Calc.)'!$G30&lt;='Shortcut Lookup 2'!AJ$60),INDEX('Expenses (Assum. &amp; Calc.)'!$J$23:$J$37,ROWS($C$23:$C30),1)*2,IF(AND('Expenses (Assum. &amp; Calc.)'!$I30="Monthly",'Expenses (Assum. &amp; Calc.)'!$H30&gt;='Shortcut Lookup 2'!AJ$60,'Expenses (Assum. &amp; Calc.)'!$G30&lt;='Shortcut Lookup 2'!AJ$60),INDEX('Expenses (Assum. &amp; Calc.)'!$J$23:$J$37,ROWS($C$23:$C30),1),IF(AND('Expenses (Assum. &amp; Calc.)'!$I30="Quarterly",IFERROR(MOD(MONTH('Expenses (Assum. &amp; Calc.)'!$G30),3),0)=MOD(MONTH('Shortcut Lookup 2'!AJ$60),3),'Expenses (Assum. &amp; Calc.)'!$H30&gt;='Shortcut Lookup 2'!AJ$60,'Expenses (Assum. &amp; Calc.)'!$G30&lt;='Shortcut Lookup 2'!AJ$60),INDEX('Expenses (Assum. &amp; Calc.)'!$J$23:$J$37,ROWS($C$23:$C30),1),IF(AND('Expenses (Assum. &amp; Calc.)'!$I30="Semi-Annually",IFERROR(MOD(MONTH('Expenses (Assum. &amp; Calc.)'!$G30),6),0)=MOD(MONTH('Shortcut Lookup 2'!AJ$60),6),'Expenses (Assum. &amp; Calc.)'!$H30&gt;='Shortcut Lookup 2'!AJ$60,'Expenses (Assum. &amp; Calc.)'!$G30&lt;='Shortcut Lookup 2'!AJ$60),INDEX('Expenses (Assum. &amp; Calc.)'!$J$23:$J$37,ROWS($C$23:$C30),1),IF(AND('Expenses (Assum. &amp; Calc.)'!$I30="Yearly",IFERROR(MOD(MONTH('Expenses (Assum. &amp; Calc.)'!$G30),12),0)=MOD(MONTH('Shortcut Lookup 2'!AJ$60),12),'Expenses (Assum. &amp; Calc.)'!$H30&gt;='Shortcut Lookup 2'!AJ$60,'Expenses (Assum. &amp; Calc.)'!$G30&lt;='Shortcut Lookup 2'!AJ$60),INDEX('Expenses (Assum. &amp; Calc.)'!$J$23:$J$37,ROWS($C$23:$C30),1),0))))))))</f>
        <v>0</v>
      </c>
      <c r="AT30" s="472">
        <f>HLOOKUP('Shortcut Lookup 2'!AK$59,'Expenses (Assum. &amp; Calc.)'!$P$22:$T$37,ROWS($C$23:$C30)+1,0)*IF(AND('Expenses (Assum. &amp; Calc.)'!$I30="One time",'Expenses (Assum. &amp; Calc.)'!$G30='Shortcut Lookup 2'!AK$60),INDEX('Expenses (Assum. &amp; Calc.)'!$J$23:$J$37,ROWS($C$23:$C30),1),IF(AND('Expenses (Assum. &amp; Calc.)'!$I30="Daily",'Expenses (Assum. &amp; Calc.)'!$H30&gt;='Shortcut Lookup 2'!AK$60,'Expenses (Assum. &amp; Calc.)'!$G30&lt;='Shortcut Lookup 2'!AK$60),INDEX('Expenses (Assum. &amp; Calc.)'!$J$23:$J$37,ROWS($C$23:$C30),1)*AT$22,IF(AND('Expenses (Assum. &amp; Calc.)'!$I30="Weekly",'Expenses (Assum. &amp; Calc.)'!$H30&gt;='Shortcut Lookup 2'!AK$60,'Expenses (Assum. &amp; Calc.)'!$G30&lt;='Shortcut Lookup 2'!AK$60),INDEX('Expenses (Assum. &amp; Calc.)'!$J$23:$J$37,ROWS($C$23:$C30),1)*4,IF(AND('Expenses (Assum. &amp; Calc.)'!$I30="Bi-Weekly",'Expenses (Assum. &amp; Calc.)'!$H30&gt;='Shortcut Lookup 2'!AK$60,'Expenses (Assum. &amp; Calc.)'!$G30&lt;='Shortcut Lookup 2'!AK$60),INDEX('Expenses (Assum. &amp; Calc.)'!$J$23:$J$37,ROWS($C$23:$C30),1)*2,IF(AND('Expenses (Assum. &amp; Calc.)'!$I30="Monthly",'Expenses (Assum. &amp; Calc.)'!$H30&gt;='Shortcut Lookup 2'!AK$60,'Expenses (Assum. &amp; Calc.)'!$G30&lt;='Shortcut Lookup 2'!AK$60),INDEX('Expenses (Assum. &amp; Calc.)'!$J$23:$J$37,ROWS($C$23:$C30),1),IF(AND('Expenses (Assum. &amp; Calc.)'!$I30="Quarterly",IFERROR(MOD(MONTH('Expenses (Assum. &amp; Calc.)'!$G30),3),0)=MOD(MONTH('Shortcut Lookup 2'!AK$60),3),'Expenses (Assum. &amp; Calc.)'!$H30&gt;='Shortcut Lookup 2'!AK$60,'Expenses (Assum. &amp; Calc.)'!$G30&lt;='Shortcut Lookup 2'!AK$60),INDEX('Expenses (Assum. &amp; Calc.)'!$J$23:$J$37,ROWS($C$23:$C30),1),IF(AND('Expenses (Assum. &amp; Calc.)'!$I30="Semi-Annually",IFERROR(MOD(MONTH('Expenses (Assum. &amp; Calc.)'!$G30),6),0)=MOD(MONTH('Shortcut Lookup 2'!AK$60),6),'Expenses (Assum. &amp; Calc.)'!$H30&gt;='Shortcut Lookup 2'!AK$60,'Expenses (Assum. &amp; Calc.)'!$G30&lt;='Shortcut Lookup 2'!AK$60),INDEX('Expenses (Assum. &amp; Calc.)'!$J$23:$J$37,ROWS($C$23:$C30),1),IF(AND('Expenses (Assum. &amp; Calc.)'!$I30="Yearly",IFERROR(MOD(MONTH('Expenses (Assum. &amp; Calc.)'!$G30),12),0)=MOD(MONTH('Shortcut Lookup 2'!AK$60),12),'Expenses (Assum. &amp; Calc.)'!$H30&gt;='Shortcut Lookup 2'!AK$60,'Expenses (Assum. &amp; Calc.)'!$G30&lt;='Shortcut Lookup 2'!AK$60),INDEX('Expenses (Assum. &amp; Calc.)'!$J$23:$J$37,ROWS($C$23:$C30),1),0))))))))</f>
        <v>0</v>
      </c>
      <c r="AU30" s="472">
        <f>HLOOKUP('Shortcut Lookup 2'!AL$59,'Expenses (Assum. &amp; Calc.)'!$P$22:$T$37,ROWS($C$23:$C30)+1,0)*IF(AND('Expenses (Assum. &amp; Calc.)'!$I30="One time",'Expenses (Assum. &amp; Calc.)'!$G30='Shortcut Lookup 2'!AL$60),INDEX('Expenses (Assum. &amp; Calc.)'!$J$23:$J$37,ROWS($C$23:$C30),1),IF(AND('Expenses (Assum. &amp; Calc.)'!$I30="Daily",'Expenses (Assum. &amp; Calc.)'!$H30&gt;='Shortcut Lookup 2'!AL$60,'Expenses (Assum. &amp; Calc.)'!$G30&lt;='Shortcut Lookup 2'!AL$60),INDEX('Expenses (Assum. &amp; Calc.)'!$J$23:$J$37,ROWS($C$23:$C30),1)*AU$22,IF(AND('Expenses (Assum. &amp; Calc.)'!$I30="Weekly",'Expenses (Assum. &amp; Calc.)'!$H30&gt;='Shortcut Lookup 2'!AL$60,'Expenses (Assum. &amp; Calc.)'!$G30&lt;='Shortcut Lookup 2'!AL$60),INDEX('Expenses (Assum. &amp; Calc.)'!$J$23:$J$37,ROWS($C$23:$C30),1)*4,IF(AND('Expenses (Assum. &amp; Calc.)'!$I30="Bi-Weekly",'Expenses (Assum. &amp; Calc.)'!$H30&gt;='Shortcut Lookup 2'!AL$60,'Expenses (Assum. &amp; Calc.)'!$G30&lt;='Shortcut Lookup 2'!AL$60),INDEX('Expenses (Assum. &amp; Calc.)'!$J$23:$J$37,ROWS($C$23:$C30),1)*2,IF(AND('Expenses (Assum. &amp; Calc.)'!$I30="Monthly",'Expenses (Assum. &amp; Calc.)'!$H30&gt;='Shortcut Lookup 2'!AL$60,'Expenses (Assum. &amp; Calc.)'!$G30&lt;='Shortcut Lookup 2'!AL$60),INDEX('Expenses (Assum. &amp; Calc.)'!$J$23:$J$37,ROWS($C$23:$C30),1),IF(AND('Expenses (Assum. &amp; Calc.)'!$I30="Quarterly",IFERROR(MOD(MONTH('Expenses (Assum. &amp; Calc.)'!$G30),3),0)=MOD(MONTH('Shortcut Lookup 2'!AL$60),3),'Expenses (Assum. &amp; Calc.)'!$H30&gt;='Shortcut Lookup 2'!AL$60,'Expenses (Assum. &amp; Calc.)'!$G30&lt;='Shortcut Lookup 2'!AL$60),INDEX('Expenses (Assum. &amp; Calc.)'!$J$23:$J$37,ROWS($C$23:$C30),1),IF(AND('Expenses (Assum. &amp; Calc.)'!$I30="Semi-Annually",IFERROR(MOD(MONTH('Expenses (Assum. &amp; Calc.)'!$G30),6),0)=MOD(MONTH('Shortcut Lookup 2'!AL$60),6),'Expenses (Assum. &amp; Calc.)'!$H30&gt;='Shortcut Lookup 2'!AL$60,'Expenses (Assum. &amp; Calc.)'!$G30&lt;='Shortcut Lookup 2'!AL$60),INDEX('Expenses (Assum. &amp; Calc.)'!$J$23:$J$37,ROWS($C$23:$C30),1),IF(AND('Expenses (Assum. &amp; Calc.)'!$I30="Yearly",IFERROR(MOD(MONTH('Expenses (Assum. &amp; Calc.)'!$G30),12),0)=MOD(MONTH('Shortcut Lookup 2'!AL$60),12),'Expenses (Assum. &amp; Calc.)'!$H30&gt;='Shortcut Lookup 2'!AL$60,'Expenses (Assum. &amp; Calc.)'!$G30&lt;='Shortcut Lookup 2'!AL$60),INDEX('Expenses (Assum. &amp; Calc.)'!$J$23:$J$37,ROWS($C$23:$C30),1),0))))))))</f>
        <v>0</v>
      </c>
      <c r="AV30" s="472">
        <f>HLOOKUP('Shortcut Lookup 2'!AM$59,'Expenses (Assum. &amp; Calc.)'!$P$22:$T$37,ROWS($C$23:$C30)+1,0)*IF(AND('Expenses (Assum. &amp; Calc.)'!$I30="One time",'Expenses (Assum. &amp; Calc.)'!$G30='Shortcut Lookup 2'!AM$60),INDEX('Expenses (Assum. &amp; Calc.)'!$J$23:$J$37,ROWS($C$23:$C30),1),IF(AND('Expenses (Assum. &amp; Calc.)'!$I30="Daily",'Expenses (Assum. &amp; Calc.)'!$H30&gt;='Shortcut Lookup 2'!AM$60,'Expenses (Assum. &amp; Calc.)'!$G30&lt;='Shortcut Lookup 2'!AM$60),INDEX('Expenses (Assum. &amp; Calc.)'!$J$23:$J$37,ROWS($C$23:$C30),1)*AV$22,IF(AND('Expenses (Assum. &amp; Calc.)'!$I30="Weekly",'Expenses (Assum. &amp; Calc.)'!$H30&gt;='Shortcut Lookup 2'!AM$60,'Expenses (Assum. &amp; Calc.)'!$G30&lt;='Shortcut Lookup 2'!AM$60),INDEX('Expenses (Assum. &amp; Calc.)'!$J$23:$J$37,ROWS($C$23:$C30),1)*4,IF(AND('Expenses (Assum. &amp; Calc.)'!$I30="Bi-Weekly",'Expenses (Assum. &amp; Calc.)'!$H30&gt;='Shortcut Lookup 2'!AM$60,'Expenses (Assum. &amp; Calc.)'!$G30&lt;='Shortcut Lookup 2'!AM$60),INDEX('Expenses (Assum. &amp; Calc.)'!$J$23:$J$37,ROWS($C$23:$C30),1)*2,IF(AND('Expenses (Assum. &amp; Calc.)'!$I30="Monthly",'Expenses (Assum. &amp; Calc.)'!$H30&gt;='Shortcut Lookup 2'!AM$60,'Expenses (Assum. &amp; Calc.)'!$G30&lt;='Shortcut Lookup 2'!AM$60),INDEX('Expenses (Assum. &amp; Calc.)'!$J$23:$J$37,ROWS($C$23:$C30),1),IF(AND('Expenses (Assum. &amp; Calc.)'!$I30="Quarterly",IFERROR(MOD(MONTH('Expenses (Assum. &amp; Calc.)'!$G30),3),0)=MOD(MONTH('Shortcut Lookup 2'!AM$60),3),'Expenses (Assum. &amp; Calc.)'!$H30&gt;='Shortcut Lookup 2'!AM$60,'Expenses (Assum. &amp; Calc.)'!$G30&lt;='Shortcut Lookup 2'!AM$60),INDEX('Expenses (Assum. &amp; Calc.)'!$J$23:$J$37,ROWS($C$23:$C30),1),IF(AND('Expenses (Assum. &amp; Calc.)'!$I30="Semi-Annually",IFERROR(MOD(MONTH('Expenses (Assum. &amp; Calc.)'!$G30),6),0)=MOD(MONTH('Shortcut Lookup 2'!AM$60),6),'Expenses (Assum. &amp; Calc.)'!$H30&gt;='Shortcut Lookup 2'!AM$60,'Expenses (Assum. &amp; Calc.)'!$G30&lt;='Shortcut Lookup 2'!AM$60),INDEX('Expenses (Assum. &amp; Calc.)'!$J$23:$J$37,ROWS($C$23:$C30),1),IF(AND('Expenses (Assum. &amp; Calc.)'!$I30="Yearly",IFERROR(MOD(MONTH('Expenses (Assum. &amp; Calc.)'!$G30),12),0)=MOD(MONTH('Shortcut Lookup 2'!AM$60),12),'Expenses (Assum. &amp; Calc.)'!$H30&gt;='Shortcut Lookup 2'!AM$60,'Expenses (Assum. &amp; Calc.)'!$G30&lt;='Shortcut Lookup 2'!AM$60),INDEX('Expenses (Assum. &amp; Calc.)'!$J$23:$J$37,ROWS($C$23:$C30),1),0))))))))</f>
        <v>0</v>
      </c>
      <c r="AW30" s="472">
        <f>HLOOKUP('Shortcut Lookup 2'!AN$59,'Expenses (Assum. &amp; Calc.)'!$P$22:$T$37,ROWS($C$23:$C30)+1,0)*IF(AND('Expenses (Assum. &amp; Calc.)'!$I30="One time",'Expenses (Assum. &amp; Calc.)'!$G30='Shortcut Lookup 2'!AN$60),INDEX('Expenses (Assum. &amp; Calc.)'!$J$23:$J$37,ROWS($C$23:$C30),1),IF(AND('Expenses (Assum. &amp; Calc.)'!$I30="Daily",'Expenses (Assum. &amp; Calc.)'!$H30&gt;='Shortcut Lookup 2'!AN$60,'Expenses (Assum. &amp; Calc.)'!$G30&lt;='Shortcut Lookup 2'!AN$60),INDEX('Expenses (Assum. &amp; Calc.)'!$J$23:$J$37,ROWS($C$23:$C30),1)*AW$22,IF(AND('Expenses (Assum. &amp; Calc.)'!$I30="Weekly",'Expenses (Assum. &amp; Calc.)'!$H30&gt;='Shortcut Lookup 2'!AN$60,'Expenses (Assum. &amp; Calc.)'!$G30&lt;='Shortcut Lookup 2'!AN$60),INDEX('Expenses (Assum. &amp; Calc.)'!$J$23:$J$37,ROWS($C$23:$C30),1)*4,IF(AND('Expenses (Assum. &amp; Calc.)'!$I30="Bi-Weekly",'Expenses (Assum. &amp; Calc.)'!$H30&gt;='Shortcut Lookup 2'!AN$60,'Expenses (Assum. &amp; Calc.)'!$G30&lt;='Shortcut Lookup 2'!AN$60),INDEX('Expenses (Assum. &amp; Calc.)'!$J$23:$J$37,ROWS($C$23:$C30),1)*2,IF(AND('Expenses (Assum. &amp; Calc.)'!$I30="Monthly",'Expenses (Assum. &amp; Calc.)'!$H30&gt;='Shortcut Lookup 2'!AN$60,'Expenses (Assum. &amp; Calc.)'!$G30&lt;='Shortcut Lookup 2'!AN$60),INDEX('Expenses (Assum. &amp; Calc.)'!$J$23:$J$37,ROWS($C$23:$C30),1),IF(AND('Expenses (Assum. &amp; Calc.)'!$I30="Quarterly",IFERROR(MOD(MONTH('Expenses (Assum. &amp; Calc.)'!$G30),3),0)=MOD(MONTH('Shortcut Lookup 2'!AN$60),3),'Expenses (Assum. &amp; Calc.)'!$H30&gt;='Shortcut Lookup 2'!AN$60,'Expenses (Assum. &amp; Calc.)'!$G30&lt;='Shortcut Lookup 2'!AN$60),INDEX('Expenses (Assum. &amp; Calc.)'!$J$23:$J$37,ROWS($C$23:$C30),1),IF(AND('Expenses (Assum. &amp; Calc.)'!$I30="Semi-Annually",IFERROR(MOD(MONTH('Expenses (Assum. &amp; Calc.)'!$G30),6),0)=MOD(MONTH('Shortcut Lookup 2'!AN$60),6),'Expenses (Assum. &amp; Calc.)'!$H30&gt;='Shortcut Lookup 2'!AN$60,'Expenses (Assum. &amp; Calc.)'!$G30&lt;='Shortcut Lookup 2'!AN$60),INDEX('Expenses (Assum. &amp; Calc.)'!$J$23:$J$37,ROWS($C$23:$C30),1),IF(AND('Expenses (Assum. &amp; Calc.)'!$I30="Yearly",IFERROR(MOD(MONTH('Expenses (Assum. &amp; Calc.)'!$G30),12),0)=MOD(MONTH('Shortcut Lookup 2'!AN$60),12),'Expenses (Assum. &amp; Calc.)'!$H30&gt;='Shortcut Lookup 2'!AN$60,'Expenses (Assum. &amp; Calc.)'!$G30&lt;='Shortcut Lookup 2'!AN$60),INDEX('Expenses (Assum. &amp; Calc.)'!$J$23:$J$37,ROWS($C$23:$C30),1),0))))))))</f>
        <v>0</v>
      </c>
      <c r="AX30" s="472">
        <f>HLOOKUP('Shortcut Lookup 2'!AO$59,'Expenses (Assum. &amp; Calc.)'!$P$22:$T$37,ROWS($C$23:$C30)+1,0)*IF(AND('Expenses (Assum. &amp; Calc.)'!$I30="One time",'Expenses (Assum. &amp; Calc.)'!$G30='Shortcut Lookup 2'!AO$60),INDEX('Expenses (Assum. &amp; Calc.)'!$J$23:$J$37,ROWS($C$23:$C30),1),IF(AND('Expenses (Assum. &amp; Calc.)'!$I30="Daily",'Expenses (Assum. &amp; Calc.)'!$H30&gt;='Shortcut Lookup 2'!AO$60,'Expenses (Assum. &amp; Calc.)'!$G30&lt;='Shortcut Lookup 2'!AO$60),INDEX('Expenses (Assum. &amp; Calc.)'!$J$23:$J$37,ROWS($C$23:$C30),1)*AX$22,IF(AND('Expenses (Assum. &amp; Calc.)'!$I30="Weekly",'Expenses (Assum. &amp; Calc.)'!$H30&gt;='Shortcut Lookup 2'!AO$60,'Expenses (Assum. &amp; Calc.)'!$G30&lt;='Shortcut Lookup 2'!AO$60),INDEX('Expenses (Assum. &amp; Calc.)'!$J$23:$J$37,ROWS($C$23:$C30),1)*4,IF(AND('Expenses (Assum. &amp; Calc.)'!$I30="Bi-Weekly",'Expenses (Assum. &amp; Calc.)'!$H30&gt;='Shortcut Lookup 2'!AO$60,'Expenses (Assum. &amp; Calc.)'!$G30&lt;='Shortcut Lookup 2'!AO$60),INDEX('Expenses (Assum. &amp; Calc.)'!$J$23:$J$37,ROWS($C$23:$C30),1)*2,IF(AND('Expenses (Assum. &amp; Calc.)'!$I30="Monthly",'Expenses (Assum. &amp; Calc.)'!$H30&gt;='Shortcut Lookup 2'!AO$60,'Expenses (Assum. &amp; Calc.)'!$G30&lt;='Shortcut Lookup 2'!AO$60),INDEX('Expenses (Assum. &amp; Calc.)'!$J$23:$J$37,ROWS($C$23:$C30),1),IF(AND('Expenses (Assum. &amp; Calc.)'!$I30="Quarterly",IFERROR(MOD(MONTH('Expenses (Assum. &amp; Calc.)'!$G30),3),0)=MOD(MONTH('Shortcut Lookup 2'!AO$60),3),'Expenses (Assum. &amp; Calc.)'!$H30&gt;='Shortcut Lookup 2'!AO$60,'Expenses (Assum. &amp; Calc.)'!$G30&lt;='Shortcut Lookup 2'!AO$60),INDEX('Expenses (Assum. &amp; Calc.)'!$J$23:$J$37,ROWS($C$23:$C30),1),IF(AND('Expenses (Assum. &amp; Calc.)'!$I30="Semi-Annually",IFERROR(MOD(MONTH('Expenses (Assum. &amp; Calc.)'!$G30),6),0)=MOD(MONTH('Shortcut Lookup 2'!AO$60),6),'Expenses (Assum. &amp; Calc.)'!$H30&gt;='Shortcut Lookup 2'!AO$60,'Expenses (Assum. &amp; Calc.)'!$G30&lt;='Shortcut Lookup 2'!AO$60),INDEX('Expenses (Assum. &amp; Calc.)'!$J$23:$J$37,ROWS($C$23:$C30),1),IF(AND('Expenses (Assum. &amp; Calc.)'!$I30="Yearly",IFERROR(MOD(MONTH('Expenses (Assum. &amp; Calc.)'!$G30),12),0)=MOD(MONTH('Shortcut Lookup 2'!AO$60),12),'Expenses (Assum. &amp; Calc.)'!$H30&gt;='Shortcut Lookup 2'!AO$60,'Expenses (Assum. &amp; Calc.)'!$G30&lt;='Shortcut Lookup 2'!AO$60),INDEX('Expenses (Assum. &amp; Calc.)'!$J$23:$J$37,ROWS($C$23:$C30),1),0))))))))</f>
        <v>0</v>
      </c>
      <c r="AY30" s="472">
        <f>HLOOKUP('Shortcut Lookup 2'!AP$59,'Expenses (Assum. &amp; Calc.)'!$P$22:$T$37,ROWS($C$23:$C30)+1,0)*IF(AND('Expenses (Assum. &amp; Calc.)'!$I30="One time",'Expenses (Assum. &amp; Calc.)'!$G30='Shortcut Lookup 2'!AP$60),INDEX('Expenses (Assum. &amp; Calc.)'!$J$23:$J$37,ROWS($C$23:$C30),1),IF(AND('Expenses (Assum. &amp; Calc.)'!$I30="Daily",'Expenses (Assum. &amp; Calc.)'!$H30&gt;='Shortcut Lookup 2'!AP$60,'Expenses (Assum. &amp; Calc.)'!$G30&lt;='Shortcut Lookup 2'!AP$60),INDEX('Expenses (Assum. &amp; Calc.)'!$J$23:$J$37,ROWS($C$23:$C30),1)*AY$22,IF(AND('Expenses (Assum. &amp; Calc.)'!$I30="Weekly",'Expenses (Assum. &amp; Calc.)'!$H30&gt;='Shortcut Lookup 2'!AP$60,'Expenses (Assum. &amp; Calc.)'!$G30&lt;='Shortcut Lookup 2'!AP$60),INDEX('Expenses (Assum. &amp; Calc.)'!$J$23:$J$37,ROWS($C$23:$C30),1)*4,IF(AND('Expenses (Assum. &amp; Calc.)'!$I30="Bi-Weekly",'Expenses (Assum. &amp; Calc.)'!$H30&gt;='Shortcut Lookup 2'!AP$60,'Expenses (Assum. &amp; Calc.)'!$G30&lt;='Shortcut Lookup 2'!AP$60),INDEX('Expenses (Assum. &amp; Calc.)'!$J$23:$J$37,ROWS($C$23:$C30),1)*2,IF(AND('Expenses (Assum. &amp; Calc.)'!$I30="Monthly",'Expenses (Assum. &amp; Calc.)'!$H30&gt;='Shortcut Lookup 2'!AP$60,'Expenses (Assum. &amp; Calc.)'!$G30&lt;='Shortcut Lookup 2'!AP$60),INDEX('Expenses (Assum. &amp; Calc.)'!$J$23:$J$37,ROWS($C$23:$C30),1),IF(AND('Expenses (Assum. &amp; Calc.)'!$I30="Quarterly",IFERROR(MOD(MONTH('Expenses (Assum. &amp; Calc.)'!$G30),3),0)=MOD(MONTH('Shortcut Lookup 2'!AP$60),3),'Expenses (Assum. &amp; Calc.)'!$H30&gt;='Shortcut Lookup 2'!AP$60,'Expenses (Assum. &amp; Calc.)'!$G30&lt;='Shortcut Lookup 2'!AP$60),INDEX('Expenses (Assum. &amp; Calc.)'!$J$23:$J$37,ROWS($C$23:$C30),1),IF(AND('Expenses (Assum. &amp; Calc.)'!$I30="Semi-Annually",IFERROR(MOD(MONTH('Expenses (Assum. &amp; Calc.)'!$G30),6),0)=MOD(MONTH('Shortcut Lookup 2'!AP$60),6),'Expenses (Assum. &amp; Calc.)'!$H30&gt;='Shortcut Lookup 2'!AP$60,'Expenses (Assum. &amp; Calc.)'!$G30&lt;='Shortcut Lookup 2'!AP$60),INDEX('Expenses (Assum. &amp; Calc.)'!$J$23:$J$37,ROWS($C$23:$C30),1),IF(AND('Expenses (Assum. &amp; Calc.)'!$I30="Yearly",IFERROR(MOD(MONTH('Expenses (Assum. &amp; Calc.)'!$G30),12),0)=MOD(MONTH('Shortcut Lookup 2'!AP$60),12),'Expenses (Assum. &amp; Calc.)'!$H30&gt;='Shortcut Lookup 2'!AP$60,'Expenses (Assum. &amp; Calc.)'!$G30&lt;='Shortcut Lookup 2'!AP$60),INDEX('Expenses (Assum. &amp; Calc.)'!$J$23:$J$37,ROWS($C$23:$C30),1),0))))))))</f>
        <v>0</v>
      </c>
      <c r="AZ30" s="472">
        <f>HLOOKUP('Shortcut Lookup 2'!AQ$59,'Expenses (Assum. &amp; Calc.)'!$P$22:$T$37,ROWS($C$23:$C30)+1,0)*IF(AND('Expenses (Assum. &amp; Calc.)'!$I30="One time",'Expenses (Assum. &amp; Calc.)'!$G30='Shortcut Lookup 2'!AQ$60),INDEX('Expenses (Assum. &amp; Calc.)'!$J$23:$J$37,ROWS($C$23:$C30),1),IF(AND('Expenses (Assum. &amp; Calc.)'!$I30="Daily",'Expenses (Assum. &amp; Calc.)'!$H30&gt;='Shortcut Lookup 2'!AQ$60,'Expenses (Assum. &amp; Calc.)'!$G30&lt;='Shortcut Lookup 2'!AQ$60),INDEX('Expenses (Assum. &amp; Calc.)'!$J$23:$J$37,ROWS($C$23:$C30),1)*AZ$22,IF(AND('Expenses (Assum. &amp; Calc.)'!$I30="Weekly",'Expenses (Assum. &amp; Calc.)'!$H30&gt;='Shortcut Lookup 2'!AQ$60,'Expenses (Assum. &amp; Calc.)'!$G30&lt;='Shortcut Lookup 2'!AQ$60),INDEX('Expenses (Assum. &amp; Calc.)'!$J$23:$J$37,ROWS($C$23:$C30),1)*4,IF(AND('Expenses (Assum. &amp; Calc.)'!$I30="Bi-Weekly",'Expenses (Assum. &amp; Calc.)'!$H30&gt;='Shortcut Lookup 2'!AQ$60,'Expenses (Assum. &amp; Calc.)'!$G30&lt;='Shortcut Lookup 2'!AQ$60),INDEX('Expenses (Assum. &amp; Calc.)'!$J$23:$J$37,ROWS($C$23:$C30),1)*2,IF(AND('Expenses (Assum. &amp; Calc.)'!$I30="Monthly",'Expenses (Assum. &amp; Calc.)'!$H30&gt;='Shortcut Lookup 2'!AQ$60,'Expenses (Assum. &amp; Calc.)'!$G30&lt;='Shortcut Lookup 2'!AQ$60),INDEX('Expenses (Assum. &amp; Calc.)'!$J$23:$J$37,ROWS($C$23:$C30),1),IF(AND('Expenses (Assum. &amp; Calc.)'!$I30="Quarterly",IFERROR(MOD(MONTH('Expenses (Assum. &amp; Calc.)'!$G30),3),0)=MOD(MONTH('Shortcut Lookup 2'!AQ$60),3),'Expenses (Assum. &amp; Calc.)'!$H30&gt;='Shortcut Lookup 2'!AQ$60,'Expenses (Assum. &amp; Calc.)'!$G30&lt;='Shortcut Lookup 2'!AQ$60),INDEX('Expenses (Assum. &amp; Calc.)'!$J$23:$J$37,ROWS($C$23:$C30),1),IF(AND('Expenses (Assum. &amp; Calc.)'!$I30="Semi-Annually",IFERROR(MOD(MONTH('Expenses (Assum. &amp; Calc.)'!$G30),6),0)=MOD(MONTH('Shortcut Lookup 2'!AQ$60),6),'Expenses (Assum. &amp; Calc.)'!$H30&gt;='Shortcut Lookup 2'!AQ$60,'Expenses (Assum. &amp; Calc.)'!$G30&lt;='Shortcut Lookup 2'!AQ$60),INDEX('Expenses (Assum. &amp; Calc.)'!$J$23:$J$37,ROWS($C$23:$C30),1),IF(AND('Expenses (Assum. &amp; Calc.)'!$I30="Yearly",IFERROR(MOD(MONTH('Expenses (Assum. &amp; Calc.)'!$G30),12),0)=MOD(MONTH('Shortcut Lookup 2'!AQ$60),12),'Expenses (Assum. &amp; Calc.)'!$H30&gt;='Shortcut Lookup 2'!AQ$60,'Expenses (Assum. &amp; Calc.)'!$G30&lt;='Shortcut Lookup 2'!AQ$60),INDEX('Expenses (Assum. &amp; Calc.)'!$J$23:$J$37,ROWS($C$23:$C30),1),0))))))))</f>
        <v>0</v>
      </c>
      <c r="BA30" s="472">
        <f>HLOOKUP('Shortcut Lookup 2'!AR$59,'Expenses (Assum. &amp; Calc.)'!$P$22:$T$37,ROWS($C$23:$C30)+1,0)*IF(AND('Expenses (Assum. &amp; Calc.)'!$I30="One time",'Expenses (Assum. &amp; Calc.)'!$G30='Shortcut Lookup 2'!AR$60),INDEX('Expenses (Assum. &amp; Calc.)'!$J$23:$J$37,ROWS($C$23:$C30),1),IF(AND('Expenses (Assum. &amp; Calc.)'!$I30="Daily",'Expenses (Assum. &amp; Calc.)'!$H30&gt;='Shortcut Lookup 2'!AR$60,'Expenses (Assum. &amp; Calc.)'!$G30&lt;='Shortcut Lookup 2'!AR$60),INDEX('Expenses (Assum. &amp; Calc.)'!$J$23:$J$37,ROWS($C$23:$C30),1)*BA$22,IF(AND('Expenses (Assum. &amp; Calc.)'!$I30="Weekly",'Expenses (Assum. &amp; Calc.)'!$H30&gt;='Shortcut Lookup 2'!AR$60,'Expenses (Assum. &amp; Calc.)'!$G30&lt;='Shortcut Lookup 2'!AR$60),INDEX('Expenses (Assum. &amp; Calc.)'!$J$23:$J$37,ROWS($C$23:$C30),1)*4,IF(AND('Expenses (Assum. &amp; Calc.)'!$I30="Bi-Weekly",'Expenses (Assum. &amp; Calc.)'!$H30&gt;='Shortcut Lookup 2'!AR$60,'Expenses (Assum. &amp; Calc.)'!$G30&lt;='Shortcut Lookup 2'!AR$60),INDEX('Expenses (Assum. &amp; Calc.)'!$J$23:$J$37,ROWS($C$23:$C30),1)*2,IF(AND('Expenses (Assum. &amp; Calc.)'!$I30="Monthly",'Expenses (Assum. &amp; Calc.)'!$H30&gt;='Shortcut Lookup 2'!AR$60,'Expenses (Assum. &amp; Calc.)'!$G30&lt;='Shortcut Lookup 2'!AR$60),INDEX('Expenses (Assum. &amp; Calc.)'!$J$23:$J$37,ROWS($C$23:$C30),1),IF(AND('Expenses (Assum. &amp; Calc.)'!$I30="Quarterly",IFERROR(MOD(MONTH('Expenses (Assum. &amp; Calc.)'!$G30),3),0)=MOD(MONTH('Shortcut Lookup 2'!AR$60),3),'Expenses (Assum. &amp; Calc.)'!$H30&gt;='Shortcut Lookup 2'!AR$60,'Expenses (Assum. &amp; Calc.)'!$G30&lt;='Shortcut Lookup 2'!AR$60),INDEX('Expenses (Assum. &amp; Calc.)'!$J$23:$J$37,ROWS($C$23:$C30),1),IF(AND('Expenses (Assum. &amp; Calc.)'!$I30="Semi-Annually",IFERROR(MOD(MONTH('Expenses (Assum. &amp; Calc.)'!$G30),6),0)=MOD(MONTH('Shortcut Lookup 2'!AR$60),6),'Expenses (Assum. &amp; Calc.)'!$H30&gt;='Shortcut Lookup 2'!AR$60,'Expenses (Assum. &amp; Calc.)'!$G30&lt;='Shortcut Lookup 2'!AR$60),INDEX('Expenses (Assum. &amp; Calc.)'!$J$23:$J$37,ROWS($C$23:$C30),1),IF(AND('Expenses (Assum. &amp; Calc.)'!$I30="Yearly",IFERROR(MOD(MONTH('Expenses (Assum. &amp; Calc.)'!$G30),12),0)=MOD(MONTH('Shortcut Lookup 2'!AR$60),12),'Expenses (Assum. &amp; Calc.)'!$H30&gt;='Shortcut Lookup 2'!AR$60,'Expenses (Assum. &amp; Calc.)'!$G30&lt;='Shortcut Lookup 2'!AR$60),INDEX('Expenses (Assum. &amp; Calc.)'!$J$23:$J$37,ROWS($C$23:$C30),1),0))))))))</f>
        <v>0</v>
      </c>
      <c r="BB30" s="472">
        <f>HLOOKUP('Shortcut Lookup 2'!AS$59,'Expenses (Assum. &amp; Calc.)'!$P$22:$T$37,ROWS($C$23:$C30)+1,0)*IF(AND('Expenses (Assum. &amp; Calc.)'!$I30="One time",'Expenses (Assum. &amp; Calc.)'!$G30='Shortcut Lookup 2'!AS$60),INDEX('Expenses (Assum. &amp; Calc.)'!$J$23:$J$37,ROWS($C$23:$C30),1),IF(AND('Expenses (Assum. &amp; Calc.)'!$I30="Daily",'Expenses (Assum. &amp; Calc.)'!$H30&gt;='Shortcut Lookup 2'!AS$60,'Expenses (Assum. &amp; Calc.)'!$G30&lt;='Shortcut Lookup 2'!AS$60),INDEX('Expenses (Assum. &amp; Calc.)'!$J$23:$J$37,ROWS($C$23:$C30),1)*BB$22,IF(AND('Expenses (Assum. &amp; Calc.)'!$I30="Weekly",'Expenses (Assum. &amp; Calc.)'!$H30&gt;='Shortcut Lookup 2'!AS$60,'Expenses (Assum. &amp; Calc.)'!$G30&lt;='Shortcut Lookup 2'!AS$60),INDEX('Expenses (Assum. &amp; Calc.)'!$J$23:$J$37,ROWS($C$23:$C30),1)*4,IF(AND('Expenses (Assum. &amp; Calc.)'!$I30="Bi-Weekly",'Expenses (Assum. &amp; Calc.)'!$H30&gt;='Shortcut Lookup 2'!AS$60,'Expenses (Assum. &amp; Calc.)'!$G30&lt;='Shortcut Lookup 2'!AS$60),INDEX('Expenses (Assum. &amp; Calc.)'!$J$23:$J$37,ROWS($C$23:$C30),1)*2,IF(AND('Expenses (Assum. &amp; Calc.)'!$I30="Monthly",'Expenses (Assum. &amp; Calc.)'!$H30&gt;='Shortcut Lookup 2'!AS$60,'Expenses (Assum. &amp; Calc.)'!$G30&lt;='Shortcut Lookup 2'!AS$60),INDEX('Expenses (Assum. &amp; Calc.)'!$J$23:$J$37,ROWS($C$23:$C30),1),IF(AND('Expenses (Assum. &amp; Calc.)'!$I30="Quarterly",IFERROR(MOD(MONTH('Expenses (Assum. &amp; Calc.)'!$G30),3),0)=MOD(MONTH('Shortcut Lookup 2'!AS$60),3),'Expenses (Assum. &amp; Calc.)'!$H30&gt;='Shortcut Lookup 2'!AS$60,'Expenses (Assum. &amp; Calc.)'!$G30&lt;='Shortcut Lookup 2'!AS$60),INDEX('Expenses (Assum. &amp; Calc.)'!$J$23:$J$37,ROWS($C$23:$C30),1),IF(AND('Expenses (Assum. &amp; Calc.)'!$I30="Semi-Annually",IFERROR(MOD(MONTH('Expenses (Assum. &amp; Calc.)'!$G30),6),0)=MOD(MONTH('Shortcut Lookup 2'!AS$60),6),'Expenses (Assum. &amp; Calc.)'!$H30&gt;='Shortcut Lookup 2'!AS$60,'Expenses (Assum. &amp; Calc.)'!$G30&lt;='Shortcut Lookup 2'!AS$60),INDEX('Expenses (Assum. &amp; Calc.)'!$J$23:$J$37,ROWS($C$23:$C30),1),IF(AND('Expenses (Assum. &amp; Calc.)'!$I30="Yearly",IFERROR(MOD(MONTH('Expenses (Assum. &amp; Calc.)'!$G30),12),0)=MOD(MONTH('Shortcut Lookup 2'!AS$60),12),'Expenses (Assum. &amp; Calc.)'!$H30&gt;='Shortcut Lookup 2'!AS$60,'Expenses (Assum. &amp; Calc.)'!$G30&lt;='Shortcut Lookup 2'!AS$60),INDEX('Expenses (Assum. &amp; Calc.)'!$J$23:$J$37,ROWS($C$23:$C30),1),0))))))))</f>
        <v>0</v>
      </c>
      <c r="BC30" s="472">
        <f>HLOOKUP('Shortcut Lookup 2'!AT$59,'Expenses (Assum. &amp; Calc.)'!$P$22:$T$37,ROWS($C$23:$C30)+1,0)*IF(AND('Expenses (Assum. &amp; Calc.)'!$I30="One time",'Expenses (Assum. &amp; Calc.)'!$G30='Shortcut Lookup 2'!AT$60),INDEX('Expenses (Assum. &amp; Calc.)'!$J$23:$J$37,ROWS($C$23:$C30),1),IF(AND('Expenses (Assum. &amp; Calc.)'!$I30="Daily",'Expenses (Assum. &amp; Calc.)'!$H30&gt;='Shortcut Lookup 2'!AT$60,'Expenses (Assum. &amp; Calc.)'!$G30&lt;='Shortcut Lookup 2'!AT$60),INDEX('Expenses (Assum. &amp; Calc.)'!$J$23:$J$37,ROWS($C$23:$C30),1)*BC$22,IF(AND('Expenses (Assum. &amp; Calc.)'!$I30="Weekly",'Expenses (Assum. &amp; Calc.)'!$H30&gt;='Shortcut Lookup 2'!AT$60,'Expenses (Assum. &amp; Calc.)'!$G30&lt;='Shortcut Lookup 2'!AT$60),INDEX('Expenses (Assum. &amp; Calc.)'!$J$23:$J$37,ROWS($C$23:$C30),1)*4,IF(AND('Expenses (Assum. &amp; Calc.)'!$I30="Bi-Weekly",'Expenses (Assum. &amp; Calc.)'!$H30&gt;='Shortcut Lookup 2'!AT$60,'Expenses (Assum. &amp; Calc.)'!$G30&lt;='Shortcut Lookup 2'!AT$60),INDEX('Expenses (Assum. &amp; Calc.)'!$J$23:$J$37,ROWS($C$23:$C30),1)*2,IF(AND('Expenses (Assum. &amp; Calc.)'!$I30="Monthly",'Expenses (Assum. &amp; Calc.)'!$H30&gt;='Shortcut Lookup 2'!AT$60,'Expenses (Assum. &amp; Calc.)'!$G30&lt;='Shortcut Lookup 2'!AT$60),INDEX('Expenses (Assum. &amp; Calc.)'!$J$23:$J$37,ROWS($C$23:$C30),1),IF(AND('Expenses (Assum. &amp; Calc.)'!$I30="Quarterly",IFERROR(MOD(MONTH('Expenses (Assum. &amp; Calc.)'!$G30),3),0)=MOD(MONTH('Shortcut Lookup 2'!AT$60),3),'Expenses (Assum. &amp; Calc.)'!$H30&gt;='Shortcut Lookup 2'!AT$60,'Expenses (Assum. &amp; Calc.)'!$G30&lt;='Shortcut Lookup 2'!AT$60),INDEX('Expenses (Assum. &amp; Calc.)'!$J$23:$J$37,ROWS($C$23:$C30),1),IF(AND('Expenses (Assum. &amp; Calc.)'!$I30="Semi-Annually",IFERROR(MOD(MONTH('Expenses (Assum. &amp; Calc.)'!$G30),6),0)=MOD(MONTH('Shortcut Lookup 2'!AT$60),6),'Expenses (Assum. &amp; Calc.)'!$H30&gt;='Shortcut Lookup 2'!AT$60,'Expenses (Assum. &amp; Calc.)'!$G30&lt;='Shortcut Lookup 2'!AT$60),INDEX('Expenses (Assum. &amp; Calc.)'!$J$23:$J$37,ROWS($C$23:$C30),1),IF(AND('Expenses (Assum. &amp; Calc.)'!$I30="Yearly",IFERROR(MOD(MONTH('Expenses (Assum. &amp; Calc.)'!$G30),12),0)=MOD(MONTH('Shortcut Lookup 2'!AT$60),12),'Expenses (Assum. &amp; Calc.)'!$H30&gt;='Shortcut Lookup 2'!AT$60,'Expenses (Assum. &amp; Calc.)'!$G30&lt;='Shortcut Lookup 2'!AT$60),INDEX('Expenses (Assum. &amp; Calc.)'!$J$23:$J$37,ROWS($C$23:$C30),1),0))))))))</f>
        <v>0</v>
      </c>
      <c r="BD30" s="472">
        <f>HLOOKUP('Shortcut Lookup 2'!AU$59,'Expenses (Assum. &amp; Calc.)'!$P$22:$T$37,ROWS($C$23:$C30)+1,0)*IF(AND('Expenses (Assum. &amp; Calc.)'!$I30="One time",'Expenses (Assum. &amp; Calc.)'!$G30='Shortcut Lookup 2'!AU$60),INDEX('Expenses (Assum. &amp; Calc.)'!$J$23:$J$37,ROWS($C$23:$C30),1),IF(AND('Expenses (Assum. &amp; Calc.)'!$I30="Daily",'Expenses (Assum. &amp; Calc.)'!$H30&gt;='Shortcut Lookup 2'!AU$60,'Expenses (Assum. &amp; Calc.)'!$G30&lt;='Shortcut Lookup 2'!AU$60),INDEX('Expenses (Assum. &amp; Calc.)'!$J$23:$J$37,ROWS($C$23:$C30),1)*BD$22,IF(AND('Expenses (Assum. &amp; Calc.)'!$I30="Weekly",'Expenses (Assum. &amp; Calc.)'!$H30&gt;='Shortcut Lookup 2'!AU$60,'Expenses (Assum. &amp; Calc.)'!$G30&lt;='Shortcut Lookup 2'!AU$60),INDEX('Expenses (Assum. &amp; Calc.)'!$J$23:$J$37,ROWS($C$23:$C30),1)*4,IF(AND('Expenses (Assum. &amp; Calc.)'!$I30="Bi-Weekly",'Expenses (Assum. &amp; Calc.)'!$H30&gt;='Shortcut Lookup 2'!AU$60,'Expenses (Assum. &amp; Calc.)'!$G30&lt;='Shortcut Lookup 2'!AU$60),INDEX('Expenses (Assum. &amp; Calc.)'!$J$23:$J$37,ROWS($C$23:$C30),1)*2,IF(AND('Expenses (Assum. &amp; Calc.)'!$I30="Monthly",'Expenses (Assum. &amp; Calc.)'!$H30&gt;='Shortcut Lookup 2'!AU$60,'Expenses (Assum. &amp; Calc.)'!$G30&lt;='Shortcut Lookup 2'!AU$60),INDEX('Expenses (Assum. &amp; Calc.)'!$J$23:$J$37,ROWS($C$23:$C30),1),IF(AND('Expenses (Assum. &amp; Calc.)'!$I30="Quarterly",IFERROR(MOD(MONTH('Expenses (Assum. &amp; Calc.)'!$G30),3),0)=MOD(MONTH('Shortcut Lookup 2'!AU$60),3),'Expenses (Assum. &amp; Calc.)'!$H30&gt;='Shortcut Lookup 2'!AU$60,'Expenses (Assum. &amp; Calc.)'!$G30&lt;='Shortcut Lookup 2'!AU$60),INDEX('Expenses (Assum. &amp; Calc.)'!$J$23:$J$37,ROWS($C$23:$C30),1),IF(AND('Expenses (Assum. &amp; Calc.)'!$I30="Semi-Annually",IFERROR(MOD(MONTH('Expenses (Assum. &amp; Calc.)'!$G30),6),0)=MOD(MONTH('Shortcut Lookup 2'!AU$60),6),'Expenses (Assum. &amp; Calc.)'!$H30&gt;='Shortcut Lookup 2'!AU$60,'Expenses (Assum. &amp; Calc.)'!$G30&lt;='Shortcut Lookup 2'!AU$60),INDEX('Expenses (Assum. &amp; Calc.)'!$J$23:$J$37,ROWS($C$23:$C30),1),IF(AND('Expenses (Assum. &amp; Calc.)'!$I30="Yearly",IFERROR(MOD(MONTH('Expenses (Assum. &amp; Calc.)'!$G30),12),0)=MOD(MONTH('Shortcut Lookup 2'!AU$60),12),'Expenses (Assum. &amp; Calc.)'!$H30&gt;='Shortcut Lookup 2'!AU$60,'Expenses (Assum. &amp; Calc.)'!$G30&lt;='Shortcut Lookup 2'!AU$60),INDEX('Expenses (Assum. &amp; Calc.)'!$J$23:$J$37,ROWS($C$23:$C30),1),0))))))))</f>
        <v>0</v>
      </c>
      <c r="BE30" s="472">
        <f>HLOOKUP('Shortcut Lookup 2'!AV$59,'Expenses (Assum. &amp; Calc.)'!$P$22:$T$37,ROWS($C$23:$C30)+1,0)*IF(AND('Expenses (Assum. &amp; Calc.)'!$I30="One time",'Expenses (Assum. &amp; Calc.)'!$G30='Shortcut Lookup 2'!AV$60),INDEX('Expenses (Assum. &amp; Calc.)'!$J$23:$J$37,ROWS($C$23:$C30),1),IF(AND('Expenses (Assum. &amp; Calc.)'!$I30="Daily",'Expenses (Assum. &amp; Calc.)'!$H30&gt;='Shortcut Lookup 2'!AV$60,'Expenses (Assum. &amp; Calc.)'!$G30&lt;='Shortcut Lookup 2'!AV$60),INDEX('Expenses (Assum. &amp; Calc.)'!$J$23:$J$37,ROWS($C$23:$C30),1)*BE$22,IF(AND('Expenses (Assum. &amp; Calc.)'!$I30="Weekly",'Expenses (Assum. &amp; Calc.)'!$H30&gt;='Shortcut Lookup 2'!AV$60,'Expenses (Assum. &amp; Calc.)'!$G30&lt;='Shortcut Lookup 2'!AV$60),INDEX('Expenses (Assum. &amp; Calc.)'!$J$23:$J$37,ROWS($C$23:$C30),1)*4,IF(AND('Expenses (Assum. &amp; Calc.)'!$I30="Bi-Weekly",'Expenses (Assum. &amp; Calc.)'!$H30&gt;='Shortcut Lookup 2'!AV$60,'Expenses (Assum. &amp; Calc.)'!$G30&lt;='Shortcut Lookup 2'!AV$60),INDEX('Expenses (Assum. &amp; Calc.)'!$J$23:$J$37,ROWS($C$23:$C30),1)*2,IF(AND('Expenses (Assum. &amp; Calc.)'!$I30="Monthly",'Expenses (Assum. &amp; Calc.)'!$H30&gt;='Shortcut Lookup 2'!AV$60,'Expenses (Assum. &amp; Calc.)'!$G30&lt;='Shortcut Lookup 2'!AV$60),INDEX('Expenses (Assum. &amp; Calc.)'!$J$23:$J$37,ROWS($C$23:$C30),1),IF(AND('Expenses (Assum. &amp; Calc.)'!$I30="Quarterly",IFERROR(MOD(MONTH('Expenses (Assum. &amp; Calc.)'!$G30),3),0)=MOD(MONTH('Shortcut Lookup 2'!AV$60),3),'Expenses (Assum. &amp; Calc.)'!$H30&gt;='Shortcut Lookup 2'!AV$60,'Expenses (Assum. &amp; Calc.)'!$G30&lt;='Shortcut Lookup 2'!AV$60),INDEX('Expenses (Assum. &amp; Calc.)'!$J$23:$J$37,ROWS($C$23:$C30),1),IF(AND('Expenses (Assum. &amp; Calc.)'!$I30="Semi-Annually",IFERROR(MOD(MONTH('Expenses (Assum. &amp; Calc.)'!$G30),6),0)=MOD(MONTH('Shortcut Lookup 2'!AV$60),6),'Expenses (Assum. &amp; Calc.)'!$H30&gt;='Shortcut Lookup 2'!AV$60,'Expenses (Assum. &amp; Calc.)'!$G30&lt;='Shortcut Lookup 2'!AV$60),INDEX('Expenses (Assum. &amp; Calc.)'!$J$23:$J$37,ROWS($C$23:$C30),1),IF(AND('Expenses (Assum. &amp; Calc.)'!$I30="Yearly",IFERROR(MOD(MONTH('Expenses (Assum. &amp; Calc.)'!$G30),12),0)=MOD(MONTH('Shortcut Lookup 2'!AV$60),12),'Expenses (Assum. &amp; Calc.)'!$H30&gt;='Shortcut Lookup 2'!AV$60,'Expenses (Assum. &amp; Calc.)'!$G30&lt;='Shortcut Lookup 2'!AV$60),INDEX('Expenses (Assum. &amp; Calc.)'!$J$23:$J$37,ROWS($C$23:$C30),1),0))))))))</f>
        <v>0</v>
      </c>
      <c r="BF30" s="472">
        <f>HLOOKUP('Shortcut Lookup 2'!AW$59,'Expenses (Assum. &amp; Calc.)'!$P$22:$T$37,ROWS($C$23:$C30)+1,0)*IF(AND('Expenses (Assum. &amp; Calc.)'!$I30="One time",'Expenses (Assum. &amp; Calc.)'!$G30='Shortcut Lookup 2'!AW$60),INDEX('Expenses (Assum. &amp; Calc.)'!$J$23:$J$37,ROWS($C$23:$C30),1),IF(AND('Expenses (Assum. &amp; Calc.)'!$I30="Daily",'Expenses (Assum. &amp; Calc.)'!$H30&gt;='Shortcut Lookup 2'!AW$60,'Expenses (Assum. &amp; Calc.)'!$G30&lt;='Shortcut Lookup 2'!AW$60),INDEX('Expenses (Assum. &amp; Calc.)'!$J$23:$J$37,ROWS($C$23:$C30),1)*BF$22,IF(AND('Expenses (Assum. &amp; Calc.)'!$I30="Weekly",'Expenses (Assum. &amp; Calc.)'!$H30&gt;='Shortcut Lookup 2'!AW$60,'Expenses (Assum. &amp; Calc.)'!$G30&lt;='Shortcut Lookup 2'!AW$60),INDEX('Expenses (Assum. &amp; Calc.)'!$J$23:$J$37,ROWS($C$23:$C30),1)*4,IF(AND('Expenses (Assum. &amp; Calc.)'!$I30="Bi-Weekly",'Expenses (Assum. &amp; Calc.)'!$H30&gt;='Shortcut Lookup 2'!AW$60,'Expenses (Assum. &amp; Calc.)'!$G30&lt;='Shortcut Lookup 2'!AW$60),INDEX('Expenses (Assum. &amp; Calc.)'!$J$23:$J$37,ROWS($C$23:$C30),1)*2,IF(AND('Expenses (Assum. &amp; Calc.)'!$I30="Monthly",'Expenses (Assum. &amp; Calc.)'!$H30&gt;='Shortcut Lookup 2'!AW$60,'Expenses (Assum. &amp; Calc.)'!$G30&lt;='Shortcut Lookup 2'!AW$60),INDEX('Expenses (Assum. &amp; Calc.)'!$J$23:$J$37,ROWS($C$23:$C30),1),IF(AND('Expenses (Assum. &amp; Calc.)'!$I30="Quarterly",IFERROR(MOD(MONTH('Expenses (Assum. &amp; Calc.)'!$G30),3),0)=MOD(MONTH('Shortcut Lookup 2'!AW$60),3),'Expenses (Assum. &amp; Calc.)'!$H30&gt;='Shortcut Lookup 2'!AW$60,'Expenses (Assum. &amp; Calc.)'!$G30&lt;='Shortcut Lookup 2'!AW$60),INDEX('Expenses (Assum. &amp; Calc.)'!$J$23:$J$37,ROWS($C$23:$C30),1),IF(AND('Expenses (Assum. &amp; Calc.)'!$I30="Semi-Annually",IFERROR(MOD(MONTH('Expenses (Assum. &amp; Calc.)'!$G30),6),0)=MOD(MONTH('Shortcut Lookup 2'!AW$60),6),'Expenses (Assum. &amp; Calc.)'!$H30&gt;='Shortcut Lookup 2'!AW$60,'Expenses (Assum. &amp; Calc.)'!$G30&lt;='Shortcut Lookup 2'!AW$60),INDEX('Expenses (Assum. &amp; Calc.)'!$J$23:$J$37,ROWS($C$23:$C30),1),IF(AND('Expenses (Assum. &amp; Calc.)'!$I30="Yearly",IFERROR(MOD(MONTH('Expenses (Assum. &amp; Calc.)'!$G30),12),0)=MOD(MONTH('Shortcut Lookup 2'!AW$60),12),'Expenses (Assum. &amp; Calc.)'!$H30&gt;='Shortcut Lookup 2'!AW$60,'Expenses (Assum. &amp; Calc.)'!$G30&lt;='Shortcut Lookup 2'!AW$60),INDEX('Expenses (Assum. &amp; Calc.)'!$J$23:$J$37,ROWS($C$23:$C30),1),0))))))))</f>
        <v>0</v>
      </c>
      <c r="BG30" s="472">
        <f>HLOOKUP('Shortcut Lookup 2'!AX$59,'Expenses (Assum. &amp; Calc.)'!$P$22:$T$37,ROWS($C$23:$C30)+1,0)*IF(AND('Expenses (Assum. &amp; Calc.)'!$I30="One time",'Expenses (Assum. &amp; Calc.)'!$G30='Shortcut Lookup 2'!AX$60),INDEX('Expenses (Assum. &amp; Calc.)'!$J$23:$J$37,ROWS($C$23:$C30),1),IF(AND('Expenses (Assum. &amp; Calc.)'!$I30="Daily",'Expenses (Assum. &amp; Calc.)'!$H30&gt;='Shortcut Lookup 2'!AX$60,'Expenses (Assum. &amp; Calc.)'!$G30&lt;='Shortcut Lookup 2'!AX$60),INDEX('Expenses (Assum. &amp; Calc.)'!$J$23:$J$37,ROWS($C$23:$C30),1)*BG$22,IF(AND('Expenses (Assum. &amp; Calc.)'!$I30="Weekly",'Expenses (Assum. &amp; Calc.)'!$H30&gt;='Shortcut Lookup 2'!AX$60,'Expenses (Assum. &amp; Calc.)'!$G30&lt;='Shortcut Lookup 2'!AX$60),INDEX('Expenses (Assum. &amp; Calc.)'!$J$23:$J$37,ROWS($C$23:$C30),1)*4,IF(AND('Expenses (Assum. &amp; Calc.)'!$I30="Bi-Weekly",'Expenses (Assum. &amp; Calc.)'!$H30&gt;='Shortcut Lookup 2'!AX$60,'Expenses (Assum. &amp; Calc.)'!$G30&lt;='Shortcut Lookup 2'!AX$60),INDEX('Expenses (Assum. &amp; Calc.)'!$J$23:$J$37,ROWS($C$23:$C30),1)*2,IF(AND('Expenses (Assum. &amp; Calc.)'!$I30="Monthly",'Expenses (Assum. &amp; Calc.)'!$H30&gt;='Shortcut Lookup 2'!AX$60,'Expenses (Assum. &amp; Calc.)'!$G30&lt;='Shortcut Lookup 2'!AX$60),INDEX('Expenses (Assum. &amp; Calc.)'!$J$23:$J$37,ROWS($C$23:$C30),1),IF(AND('Expenses (Assum. &amp; Calc.)'!$I30="Quarterly",IFERROR(MOD(MONTH('Expenses (Assum. &amp; Calc.)'!$G30),3),0)=MOD(MONTH('Shortcut Lookup 2'!AX$60),3),'Expenses (Assum. &amp; Calc.)'!$H30&gt;='Shortcut Lookup 2'!AX$60,'Expenses (Assum. &amp; Calc.)'!$G30&lt;='Shortcut Lookup 2'!AX$60),INDEX('Expenses (Assum. &amp; Calc.)'!$J$23:$J$37,ROWS($C$23:$C30),1),IF(AND('Expenses (Assum. &amp; Calc.)'!$I30="Semi-Annually",IFERROR(MOD(MONTH('Expenses (Assum. &amp; Calc.)'!$G30),6),0)=MOD(MONTH('Shortcut Lookup 2'!AX$60),6),'Expenses (Assum. &amp; Calc.)'!$H30&gt;='Shortcut Lookup 2'!AX$60,'Expenses (Assum. &amp; Calc.)'!$G30&lt;='Shortcut Lookup 2'!AX$60),INDEX('Expenses (Assum. &amp; Calc.)'!$J$23:$J$37,ROWS($C$23:$C30),1),IF(AND('Expenses (Assum. &amp; Calc.)'!$I30="Yearly",IFERROR(MOD(MONTH('Expenses (Assum. &amp; Calc.)'!$G30),12),0)=MOD(MONTH('Shortcut Lookup 2'!AX$60),12),'Expenses (Assum. &amp; Calc.)'!$H30&gt;='Shortcut Lookup 2'!AX$60,'Expenses (Assum. &amp; Calc.)'!$G30&lt;='Shortcut Lookup 2'!AX$60),INDEX('Expenses (Assum. &amp; Calc.)'!$J$23:$J$37,ROWS($C$23:$C30),1),0))))))))</f>
        <v>0</v>
      </c>
      <c r="BH30" s="472">
        <f>HLOOKUP('Shortcut Lookup 2'!AY$59,'Expenses (Assum. &amp; Calc.)'!$P$22:$T$37,ROWS($C$23:$C30)+1,0)*IF(AND('Expenses (Assum. &amp; Calc.)'!$I30="One time",'Expenses (Assum. &amp; Calc.)'!$G30='Shortcut Lookup 2'!AY$60),INDEX('Expenses (Assum. &amp; Calc.)'!$J$23:$J$37,ROWS($C$23:$C30),1),IF(AND('Expenses (Assum. &amp; Calc.)'!$I30="Daily",'Expenses (Assum. &amp; Calc.)'!$H30&gt;='Shortcut Lookup 2'!AY$60,'Expenses (Assum. &amp; Calc.)'!$G30&lt;='Shortcut Lookup 2'!AY$60),INDEX('Expenses (Assum. &amp; Calc.)'!$J$23:$J$37,ROWS($C$23:$C30),1)*BH$22,IF(AND('Expenses (Assum. &amp; Calc.)'!$I30="Weekly",'Expenses (Assum. &amp; Calc.)'!$H30&gt;='Shortcut Lookup 2'!AY$60,'Expenses (Assum. &amp; Calc.)'!$G30&lt;='Shortcut Lookup 2'!AY$60),INDEX('Expenses (Assum. &amp; Calc.)'!$J$23:$J$37,ROWS($C$23:$C30),1)*4,IF(AND('Expenses (Assum. &amp; Calc.)'!$I30="Bi-Weekly",'Expenses (Assum. &amp; Calc.)'!$H30&gt;='Shortcut Lookup 2'!AY$60,'Expenses (Assum. &amp; Calc.)'!$G30&lt;='Shortcut Lookup 2'!AY$60),INDEX('Expenses (Assum. &amp; Calc.)'!$J$23:$J$37,ROWS($C$23:$C30),1)*2,IF(AND('Expenses (Assum. &amp; Calc.)'!$I30="Monthly",'Expenses (Assum. &amp; Calc.)'!$H30&gt;='Shortcut Lookup 2'!AY$60,'Expenses (Assum. &amp; Calc.)'!$G30&lt;='Shortcut Lookup 2'!AY$60),INDEX('Expenses (Assum. &amp; Calc.)'!$J$23:$J$37,ROWS($C$23:$C30),1),IF(AND('Expenses (Assum. &amp; Calc.)'!$I30="Quarterly",IFERROR(MOD(MONTH('Expenses (Assum. &amp; Calc.)'!$G30),3),0)=MOD(MONTH('Shortcut Lookup 2'!AY$60),3),'Expenses (Assum. &amp; Calc.)'!$H30&gt;='Shortcut Lookup 2'!AY$60,'Expenses (Assum. &amp; Calc.)'!$G30&lt;='Shortcut Lookup 2'!AY$60),INDEX('Expenses (Assum. &amp; Calc.)'!$J$23:$J$37,ROWS($C$23:$C30),1),IF(AND('Expenses (Assum. &amp; Calc.)'!$I30="Semi-Annually",IFERROR(MOD(MONTH('Expenses (Assum. &amp; Calc.)'!$G30),6),0)=MOD(MONTH('Shortcut Lookup 2'!AY$60),6),'Expenses (Assum. &amp; Calc.)'!$H30&gt;='Shortcut Lookup 2'!AY$60,'Expenses (Assum. &amp; Calc.)'!$G30&lt;='Shortcut Lookup 2'!AY$60),INDEX('Expenses (Assum. &amp; Calc.)'!$J$23:$J$37,ROWS($C$23:$C30),1),IF(AND('Expenses (Assum. &amp; Calc.)'!$I30="Yearly",IFERROR(MOD(MONTH('Expenses (Assum. &amp; Calc.)'!$G30),12),0)=MOD(MONTH('Shortcut Lookup 2'!AY$60),12),'Expenses (Assum. &amp; Calc.)'!$H30&gt;='Shortcut Lookup 2'!AY$60,'Expenses (Assum. &amp; Calc.)'!$G30&lt;='Shortcut Lookup 2'!AY$60),INDEX('Expenses (Assum. &amp; Calc.)'!$J$23:$J$37,ROWS($C$23:$C30),1),0))))))))</f>
        <v>0</v>
      </c>
      <c r="BI30" s="472">
        <f>HLOOKUP('Shortcut Lookup 2'!AZ$59,'Expenses (Assum. &amp; Calc.)'!$P$22:$T$37,ROWS($C$23:$C30)+1,0)*IF(AND('Expenses (Assum. &amp; Calc.)'!$I30="One time",'Expenses (Assum. &amp; Calc.)'!$G30='Shortcut Lookup 2'!AZ$60),INDEX('Expenses (Assum. &amp; Calc.)'!$J$23:$J$37,ROWS($C$23:$C30),1),IF(AND('Expenses (Assum. &amp; Calc.)'!$I30="Daily",'Expenses (Assum. &amp; Calc.)'!$H30&gt;='Shortcut Lookup 2'!AZ$60,'Expenses (Assum. &amp; Calc.)'!$G30&lt;='Shortcut Lookup 2'!AZ$60),INDEX('Expenses (Assum. &amp; Calc.)'!$J$23:$J$37,ROWS($C$23:$C30),1)*BI$22,IF(AND('Expenses (Assum. &amp; Calc.)'!$I30="Weekly",'Expenses (Assum. &amp; Calc.)'!$H30&gt;='Shortcut Lookup 2'!AZ$60,'Expenses (Assum. &amp; Calc.)'!$G30&lt;='Shortcut Lookup 2'!AZ$60),INDEX('Expenses (Assum. &amp; Calc.)'!$J$23:$J$37,ROWS($C$23:$C30),1)*4,IF(AND('Expenses (Assum. &amp; Calc.)'!$I30="Bi-Weekly",'Expenses (Assum. &amp; Calc.)'!$H30&gt;='Shortcut Lookup 2'!AZ$60,'Expenses (Assum. &amp; Calc.)'!$G30&lt;='Shortcut Lookup 2'!AZ$60),INDEX('Expenses (Assum. &amp; Calc.)'!$J$23:$J$37,ROWS($C$23:$C30),1)*2,IF(AND('Expenses (Assum. &amp; Calc.)'!$I30="Monthly",'Expenses (Assum. &amp; Calc.)'!$H30&gt;='Shortcut Lookup 2'!AZ$60,'Expenses (Assum. &amp; Calc.)'!$G30&lt;='Shortcut Lookup 2'!AZ$60),INDEX('Expenses (Assum. &amp; Calc.)'!$J$23:$J$37,ROWS($C$23:$C30),1),IF(AND('Expenses (Assum. &amp; Calc.)'!$I30="Quarterly",IFERROR(MOD(MONTH('Expenses (Assum. &amp; Calc.)'!$G30),3),0)=MOD(MONTH('Shortcut Lookup 2'!AZ$60),3),'Expenses (Assum. &amp; Calc.)'!$H30&gt;='Shortcut Lookup 2'!AZ$60,'Expenses (Assum. &amp; Calc.)'!$G30&lt;='Shortcut Lookup 2'!AZ$60),INDEX('Expenses (Assum. &amp; Calc.)'!$J$23:$J$37,ROWS($C$23:$C30),1),IF(AND('Expenses (Assum. &amp; Calc.)'!$I30="Semi-Annually",IFERROR(MOD(MONTH('Expenses (Assum. &amp; Calc.)'!$G30),6),0)=MOD(MONTH('Shortcut Lookup 2'!AZ$60),6),'Expenses (Assum. &amp; Calc.)'!$H30&gt;='Shortcut Lookup 2'!AZ$60,'Expenses (Assum. &amp; Calc.)'!$G30&lt;='Shortcut Lookup 2'!AZ$60),INDEX('Expenses (Assum. &amp; Calc.)'!$J$23:$J$37,ROWS($C$23:$C30),1),IF(AND('Expenses (Assum. &amp; Calc.)'!$I30="Yearly",IFERROR(MOD(MONTH('Expenses (Assum. &amp; Calc.)'!$G30),12),0)=MOD(MONTH('Shortcut Lookup 2'!AZ$60),12),'Expenses (Assum. &amp; Calc.)'!$H30&gt;='Shortcut Lookup 2'!AZ$60,'Expenses (Assum. &amp; Calc.)'!$G30&lt;='Shortcut Lookup 2'!AZ$60),INDEX('Expenses (Assum. &amp; Calc.)'!$J$23:$J$37,ROWS($C$23:$C30),1),0))))))))</f>
        <v>0</v>
      </c>
      <c r="BJ30" s="472">
        <f>HLOOKUP('Shortcut Lookup 2'!BA$59,'Expenses (Assum. &amp; Calc.)'!$P$22:$T$37,ROWS($C$23:$C30)+1,0)*IF(AND('Expenses (Assum. &amp; Calc.)'!$I30="One time",'Expenses (Assum. &amp; Calc.)'!$G30='Shortcut Lookup 2'!BA$60),INDEX('Expenses (Assum. &amp; Calc.)'!$J$23:$J$37,ROWS($C$23:$C30),1),IF(AND('Expenses (Assum. &amp; Calc.)'!$I30="Daily",'Expenses (Assum. &amp; Calc.)'!$H30&gt;='Shortcut Lookup 2'!BA$60,'Expenses (Assum. &amp; Calc.)'!$G30&lt;='Shortcut Lookup 2'!BA$60),INDEX('Expenses (Assum. &amp; Calc.)'!$J$23:$J$37,ROWS($C$23:$C30),1)*BJ$22,IF(AND('Expenses (Assum. &amp; Calc.)'!$I30="Weekly",'Expenses (Assum. &amp; Calc.)'!$H30&gt;='Shortcut Lookup 2'!BA$60,'Expenses (Assum. &amp; Calc.)'!$G30&lt;='Shortcut Lookup 2'!BA$60),INDEX('Expenses (Assum. &amp; Calc.)'!$J$23:$J$37,ROWS($C$23:$C30),1)*4,IF(AND('Expenses (Assum. &amp; Calc.)'!$I30="Bi-Weekly",'Expenses (Assum. &amp; Calc.)'!$H30&gt;='Shortcut Lookup 2'!BA$60,'Expenses (Assum. &amp; Calc.)'!$G30&lt;='Shortcut Lookup 2'!BA$60),INDEX('Expenses (Assum. &amp; Calc.)'!$J$23:$J$37,ROWS($C$23:$C30),1)*2,IF(AND('Expenses (Assum. &amp; Calc.)'!$I30="Monthly",'Expenses (Assum. &amp; Calc.)'!$H30&gt;='Shortcut Lookup 2'!BA$60,'Expenses (Assum. &amp; Calc.)'!$G30&lt;='Shortcut Lookup 2'!BA$60),INDEX('Expenses (Assum. &amp; Calc.)'!$J$23:$J$37,ROWS($C$23:$C30),1),IF(AND('Expenses (Assum. &amp; Calc.)'!$I30="Quarterly",IFERROR(MOD(MONTH('Expenses (Assum. &amp; Calc.)'!$G30),3),0)=MOD(MONTH('Shortcut Lookup 2'!BA$60),3),'Expenses (Assum. &amp; Calc.)'!$H30&gt;='Shortcut Lookup 2'!BA$60,'Expenses (Assum. &amp; Calc.)'!$G30&lt;='Shortcut Lookup 2'!BA$60),INDEX('Expenses (Assum. &amp; Calc.)'!$J$23:$J$37,ROWS($C$23:$C30),1),IF(AND('Expenses (Assum. &amp; Calc.)'!$I30="Semi-Annually",IFERROR(MOD(MONTH('Expenses (Assum. &amp; Calc.)'!$G30),6),0)=MOD(MONTH('Shortcut Lookup 2'!BA$60),6),'Expenses (Assum. &amp; Calc.)'!$H30&gt;='Shortcut Lookup 2'!BA$60,'Expenses (Assum. &amp; Calc.)'!$G30&lt;='Shortcut Lookup 2'!BA$60),INDEX('Expenses (Assum. &amp; Calc.)'!$J$23:$J$37,ROWS($C$23:$C30),1),IF(AND('Expenses (Assum. &amp; Calc.)'!$I30="Yearly",IFERROR(MOD(MONTH('Expenses (Assum. &amp; Calc.)'!$G30),12),0)=MOD(MONTH('Shortcut Lookup 2'!BA$60),12),'Expenses (Assum. &amp; Calc.)'!$H30&gt;='Shortcut Lookup 2'!BA$60,'Expenses (Assum. &amp; Calc.)'!$G30&lt;='Shortcut Lookup 2'!BA$60),INDEX('Expenses (Assum. &amp; Calc.)'!$J$23:$J$37,ROWS($C$23:$C30),1),0))))))))</f>
        <v>0</v>
      </c>
      <c r="BK30" s="472">
        <f>HLOOKUP('Shortcut Lookup 2'!BB$59,'Expenses (Assum. &amp; Calc.)'!$P$22:$T$37,ROWS($C$23:$C30)+1,0)*IF(AND('Expenses (Assum. &amp; Calc.)'!$I30="One time",'Expenses (Assum. &amp; Calc.)'!$G30='Shortcut Lookup 2'!BB$60),INDEX('Expenses (Assum. &amp; Calc.)'!$J$23:$J$37,ROWS($C$23:$C30),1),IF(AND('Expenses (Assum. &amp; Calc.)'!$I30="Daily",'Expenses (Assum. &amp; Calc.)'!$H30&gt;='Shortcut Lookup 2'!BB$60,'Expenses (Assum. &amp; Calc.)'!$G30&lt;='Shortcut Lookup 2'!BB$60),INDEX('Expenses (Assum. &amp; Calc.)'!$J$23:$J$37,ROWS($C$23:$C30),1)*BK$22,IF(AND('Expenses (Assum. &amp; Calc.)'!$I30="Weekly",'Expenses (Assum. &amp; Calc.)'!$H30&gt;='Shortcut Lookup 2'!BB$60,'Expenses (Assum. &amp; Calc.)'!$G30&lt;='Shortcut Lookup 2'!BB$60),INDEX('Expenses (Assum. &amp; Calc.)'!$J$23:$J$37,ROWS($C$23:$C30),1)*4,IF(AND('Expenses (Assum. &amp; Calc.)'!$I30="Bi-Weekly",'Expenses (Assum. &amp; Calc.)'!$H30&gt;='Shortcut Lookup 2'!BB$60,'Expenses (Assum. &amp; Calc.)'!$G30&lt;='Shortcut Lookup 2'!BB$60),INDEX('Expenses (Assum. &amp; Calc.)'!$J$23:$J$37,ROWS($C$23:$C30),1)*2,IF(AND('Expenses (Assum. &amp; Calc.)'!$I30="Monthly",'Expenses (Assum. &amp; Calc.)'!$H30&gt;='Shortcut Lookup 2'!BB$60,'Expenses (Assum. &amp; Calc.)'!$G30&lt;='Shortcut Lookup 2'!BB$60),INDEX('Expenses (Assum. &amp; Calc.)'!$J$23:$J$37,ROWS($C$23:$C30),1),IF(AND('Expenses (Assum. &amp; Calc.)'!$I30="Quarterly",IFERROR(MOD(MONTH('Expenses (Assum. &amp; Calc.)'!$G30),3),0)=MOD(MONTH('Shortcut Lookup 2'!BB$60),3),'Expenses (Assum. &amp; Calc.)'!$H30&gt;='Shortcut Lookup 2'!BB$60,'Expenses (Assum. &amp; Calc.)'!$G30&lt;='Shortcut Lookup 2'!BB$60),INDEX('Expenses (Assum. &amp; Calc.)'!$J$23:$J$37,ROWS($C$23:$C30),1),IF(AND('Expenses (Assum. &amp; Calc.)'!$I30="Semi-Annually",IFERROR(MOD(MONTH('Expenses (Assum. &amp; Calc.)'!$G30),6),0)=MOD(MONTH('Shortcut Lookup 2'!BB$60),6),'Expenses (Assum. &amp; Calc.)'!$H30&gt;='Shortcut Lookup 2'!BB$60,'Expenses (Assum. &amp; Calc.)'!$G30&lt;='Shortcut Lookup 2'!BB$60),INDEX('Expenses (Assum. &amp; Calc.)'!$J$23:$J$37,ROWS($C$23:$C30),1),IF(AND('Expenses (Assum. &amp; Calc.)'!$I30="Yearly",IFERROR(MOD(MONTH('Expenses (Assum. &amp; Calc.)'!$G30),12),0)=MOD(MONTH('Shortcut Lookup 2'!BB$60),12),'Expenses (Assum. &amp; Calc.)'!$H30&gt;='Shortcut Lookup 2'!BB$60,'Expenses (Assum. &amp; Calc.)'!$G30&lt;='Shortcut Lookup 2'!BB$60),INDEX('Expenses (Assum. &amp; Calc.)'!$J$23:$J$37,ROWS($C$23:$C30),1),0))))))))</f>
        <v>0</v>
      </c>
      <c r="BL30" s="472">
        <f>HLOOKUP('Shortcut Lookup 2'!BC$59,'Expenses (Assum. &amp; Calc.)'!$P$22:$T$37,ROWS($C$23:$C30)+1,0)*IF(AND('Expenses (Assum. &amp; Calc.)'!$I30="One time",'Expenses (Assum. &amp; Calc.)'!$G30='Shortcut Lookup 2'!BC$60),INDEX('Expenses (Assum. &amp; Calc.)'!$J$23:$J$37,ROWS($C$23:$C30),1),IF(AND('Expenses (Assum. &amp; Calc.)'!$I30="Daily",'Expenses (Assum. &amp; Calc.)'!$H30&gt;='Shortcut Lookup 2'!BC$60,'Expenses (Assum. &amp; Calc.)'!$G30&lt;='Shortcut Lookup 2'!BC$60),INDEX('Expenses (Assum. &amp; Calc.)'!$J$23:$J$37,ROWS($C$23:$C30),1)*BL$22,IF(AND('Expenses (Assum. &amp; Calc.)'!$I30="Weekly",'Expenses (Assum. &amp; Calc.)'!$H30&gt;='Shortcut Lookup 2'!BC$60,'Expenses (Assum. &amp; Calc.)'!$G30&lt;='Shortcut Lookup 2'!BC$60),INDEX('Expenses (Assum. &amp; Calc.)'!$J$23:$J$37,ROWS($C$23:$C30),1)*4,IF(AND('Expenses (Assum. &amp; Calc.)'!$I30="Bi-Weekly",'Expenses (Assum. &amp; Calc.)'!$H30&gt;='Shortcut Lookup 2'!BC$60,'Expenses (Assum. &amp; Calc.)'!$G30&lt;='Shortcut Lookup 2'!BC$60),INDEX('Expenses (Assum. &amp; Calc.)'!$J$23:$J$37,ROWS($C$23:$C30),1)*2,IF(AND('Expenses (Assum. &amp; Calc.)'!$I30="Monthly",'Expenses (Assum. &amp; Calc.)'!$H30&gt;='Shortcut Lookup 2'!BC$60,'Expenses (Assum. &amp; Calc.)'!$G30&lt;='Shortcut Lookup 2'!BC$60),INDEX('Expenses (Assum. &amp; Calc.)'!$J$23:$J$37,ROWS($C$23:$C30),1),IF(AND('Expenses (Assum. &amp; Calc.)'!$I30="Quarterly",IFERROR(MOD(MONTH('Expenses (Assum. &amp; Calc.)'!$G30),3),0)=MOD(MONTH('Shortcut Lookup 2'!BC$60),3),'Expenses (Assum. &amp; Calc.)'!$H30&gt;='Shortcut Lookup 2'!BC$60,'Expenses (Assum. &amp; Calc.)'!$G30&lt;='Shortcut Lookup 2'!BC$60),INDEX('Expenses (Assum. &amp; Calc.)'!$J$23:$J$37,ROWS($C$23:$C30),1),IF(AND('Expenses (Assum. &amp; Calc.)'!$I30="Semi-Annually",IFERROR(MOD(MONTH('Expenses (Assum. &amp; Calc.)'!$G30),6),0)=MOD(MONTH('Shortcut Lookup 2'!BC$60),6),'Expenses (Assum. &amp; Calc.)'!$H30&gt;='Shortcut Lookup 2'!BC$60,'Expenses (Assum. &amp; Calc.)'!$G30&lt;='Shortcut Lookup 2'!BC$60),INDEX('Expenses (Assum. &amp; Calc.)'!$J$23:$J$37,ROWS($C$23:$C30),1),IF(AND('Expenses (Assum. &amp; Calc.)'!$I30="Yearly",IFERROR(MOD(MONTH('Expenses (Assum. &amp; Calc.)'!$G30),12),0)=MOD(MONTH('Shortcut Lookup 2'!BC$60),12),'Expenses (Assum. &amp; Calc.)'!$H30&gt;='Shortcut Lookup 2'!BC$60,'Expenses (Assum. &amp; Calc.)'!$G30&lt;='Shortcut Lookup 2'!BC$60),INDEX('Expenses (Assum. &amp; Calc.)'!$J$23:$J$37,ROWS($C$23:$C30),1),0))))))))</f>
        <v>0</v>
      </c>
      <c r="BM30" s="472">
        <f>HLOOKUP('Shortcut Lookup 2'!BD$59,'Expenses (Assum. &amp; Calc.)'!$P$22:$T$37,ROWS($C$23:$C30)+1,0)*IF(AND('Expenses (Assum. &amp; Calc.)'!$I30="One time",'Expenses (Assum. &amp; Calc.)'!$G30='Shortcut Lookup 2'!BD$60),INDEX('Expenses (Assum. &amp; Calc.)'!$J$23:$J$37,ROWS($C$23:$C30),1),IF(AND('Expenses (Assum. &amp; Calc.)'!$I30="Daily",'Expenses (Assum. &amp; Calc.)'!$H30&gt;='Shortcut Lookup 2'!BD$60,'Expenses (Assum. &amp; Calc.)'!$G30&lt;='Shortcut Lookup 2'!BD$60),INDEX('Expenses (Assum. &amp; Calc.)'!$J$23:$J$37,ROWS($C$23:$C30),1)*BM$22,IF(AND('Expenses (Assum. &amp; Calc.)'!$I30="Weekly",'Expenses (Assum. &amp; Calc.)'!$H30&gt;='Shortcut Lookup 2'!BD$60,'Expenses (Assum. &amp; Calc.)'!$G30&lt;='Shortcut Lookup 2'!BD$60),INDEX('Expenses (Assum. &amp; Calc.)'!$J$23:$J$37,ROWS($C$23:$C30),1)*4,IF(AND('Expenses (Assum. &amp; Calc.)'!$I30="Bi-Weekly",'Expenses (Assum. &amp; Calc.)'!$H30&gt;='Shortcut Lookup 2'!BD$60,'Expenses (Assum. &amp; Calc.)'!$G30&lt;='Shortcut Lookup 2'!BD$60),INDEX('Expenses (Assum. &amp; Calc.)'!$J$23:$J$37,ROWS($C$23:$C30),1)*2,IF(AND('Expenses (Assum. &amp; Calc.)'!$I30="Monthly",'Expenses (Assum. &amp; Calc.)'!$H30&gt;='Shortcut Lookup 2'!BD$60,'Expenses (Assum. &amp; Calc.)'!$G30&lt;='Shortcut Lookup 2'!BD$60),INDEX('Expenses (Assum. &amp; Calc.)'!$J$23:$J$37,ROWS($C$23:$C30),1),IF(AND('Expenses (Assum. &amp; Calc.)'!$I30="Quarterly",IFERROR(MOD(MONTH('Expenses (Assum. &amp; Calc.)'!$G30),3),0)=MOD(MONTH('Shortcut Lookup 2'!BD$60),3),'Expenses (Assum. &amp; Calc.)'!$H30&gt;='Shortcut Lookup 2'!BD$60,'Expenses (Assum. &amp; Calc.)'!$G30&lt;='Shortcut Lookup 2'!BD$60),INDEX('Expenses (Assum. &amp; Calc.)'!$J$23:$J$37,ROWS($C$23:$C30),1),IF(AND('Expenses (Assum. &amp; Calc.)'!$I30="Semi-Annually",IFERROR(MOD(MONTH('Expenses (Assum. &amp; Calc.)'!$G30),6),0)=MOD(MONTH('Shortcut Lookup 2'!BD$60),6),'Expenses (Assum. &amp; Calc.)'!$H30&gt;='Shortcut Lookup 2'!BD$60,'Expenses (Assum. &amp; Calc.)'!$G30&lt;='Shortcut Lookup 2'!BD$60),INDEX('Expenses (Assum. &amp; Calc.)'!$J$23:$J$37,ROWS($C$23:$C30),1),IF(AND('Expenses (Assum. &amp; Calc.)'!$I30="Yearly",IFERROR(MOD(MONTH('Expenses (Assum. &amp; Calc.)'!$G30),12),0)=MOD(MONTH('Shortcut Lookup 2'!BD$60),12),'Expenses (Assum. &amp; Calc.)'!$H30&gt;='Shortcut Lookup 2'!BD$60,'Expenses (Assum. &amp; Calc.)'!$G30&lt;='Shortcut Lookup 2'!BD$60),INDEX('Expenses (Assum. &amp; Calc.)'!$J$23:$J$37,ROWS($C$23:$C30),1),0))))))))</f>
        <v>0</v>
      </c>
      <c r="BN30" s="472">
        <f>HLOOKUP('Shortcut Lookup 2'!BE$59,'Expenses (Assum. &amp; Calc.)'!$P$22:$T$37,ROWS($C$23:$C30)+1,0)*IF(AND('Expenses (Assum. &amp; Calc.)'!$I30="One time",'Expenses (Assum. &amp; Calc.)'!$G30='Shortcut Lookup 2'!BE$60),INDEX('Expenses (Assum. &amp; Calc.)'!$J$23:$J$37,ROWS($C$23:$C30),1),IF(AND('Expenses (Assum. &amp; Calc.)'!$I30="Daily",'Expenses (Assum. &amp; Calc.)'!$H30&gt;='Shortcut Lookup 2'!BE$60,'Expenses (Assum. &amp; Calc.)'!$G30&lt;='Shortcut Lookup 2'!BE$60),INDEX('Expenses (Assum. &amp; Calc.)'!$J$23:$J$37,ROWS($C$23:$C30),1)*BN$22,IF(AND('Expenses (Assum. &amp; Calc.)'!$I30="Weekly",'Expenses (Assum. &amp; Calc.)'!$H30&gt;='Shortcut Lookup 2'!BE$60,'Expenses (Assum. &amp; Calc.)'!$G30&lt;='Shortcut Lookup 2'!BE$60),INDEX('Expenses (Assum. &amp; Calc.)'!$J$23:$J$37,ROWS($C$23:$C30),1)*4,IF(AND('Expenses (Assum. &amp; Calc.)'!$I30="Bi-Weekly",'Expenses (Assum. &amp; Calc.)'!$H30&gt;='Shortcut Lookup 2'!BE$60,'Expenses (Assum. &amp; Calc.)'!$G30&lt;='Shortcut Lookup 2'!BE$60),INDEX('Expenses (Assum. &amp; Calc.)'!$J$23:$J$37,ROWS($C$23:$C30),1)*2,IF(AND('Expenses (Assum. &amp; Calc.)'!$I30="Monthly",'Expenses (Assum. &amp; Calc.)'!$H30&gt;='Shortcut Lookup 2'!BE$60,'Expenses (Assum. &amp; Calc.)'!$G30&lt;='Shortcut Lookup 2'!BE$60),INDEX('Expenses (Assum. &amp; Calc.)'!$J$23:$J$37,ROWS($C$23:$C30),1),IF(AND('Expenses (Assum. &amp; Calc.)'!$I30="Quarterly",IFERROR(MOD(MONTH('Expenses (Assum. &amp; Calc.)'!$G30),3),0)=MOD(MONTH('Shortcut Lookup 2'!BE$60),3),'Expenses (Assum. &amp; Calc.)'!$H30&gt;='Shortcut Lookup 2'!BE$60,'Expenses (Assum. &amp; Calc.)'!$G30&lt;='Shortcut Lookup 2'!BE$60),INDEX('Expenses (Assum. &amp; Calc.)'!$J$23:$J$37,ROWS($C$23:$C30),1),IF(AND('Expenses (Assum. &amp; Calc.)'!$I30="Semi-Annually",IFERROR(MOD(MONTH('Expenses (Assum. &amp; Calc.)'!$G30),6),0)=MOD(MONTH('Shortcut Lookup 2'!BE$60),6),'Expenses (Assum. &amp; Calc.)'!$H30&gt;='Shortcut Lookup 2'!BE$60,'Expenses (Assum. &amp; Calc.)'!$G30&lt;='Shortcut Lookup 2'!BE$60),INDEX('Expenses (Assum. &amp; Calc.)'!$J$23:$J$37,ROWS($C$23:$C30),1),IF(AND('Expenses (Assum. &amp; Calc.)'!$I30="Yearly",IFERROR(MOD(MONTH('Expenses (Assum. &amp; Calc.)'!$G30),12),0)=MOD(MONTH('Shortcut Lookup 2'!BE$60),12),'Expenses (Assum. &amp; Calc.)'!$H30&gt;='Shortcut Lookup 2'!BE$60,'Expenses (Assum. &amp; Calc.)'!$G30&lt;='Shortcut Lookup 2'!BE$60),INDEX('Expenses (Assum. &amp; Calc.)'!$J$23:$J$37,ROWS($C$23:$C30),1),0))))))))</f>
        <v>0</v>
      </c>
      <c r="BO30" s="472">
        <f>HLOOKUP('Shortcut Lookup 2'!BF$59,'Expenses (Assum. &amp; Calc.)'!$P$22:$T$37,ROWS($C$23:$C30)+1,0)*IF(AND('Expenses (Assum. &amp; Calc.)'!$I30="One time",'Expenses (Assum. &amp; Calc.)'!$G30='Shortcut Lookup 2'!BF$60),INDEX('Expenses (Assum. &amp; Calc.)'!$J$23:$J$37,ROWS($C$23:$C30),1),IF(AND('Expenses (Assum. &amp; Calc.)'!$I30="Daily",'Expenses (Assum. &amp; Calc.)'!$H30&gt;='Shortcut Lookup 2'!BF$60,'Expenses (Assum. &amp; Calc.)'!$G30&lt;='Shortcut Lookup 2'!BF$60),INDEX('Expenses (Assum. &amp; Calc.)'!$J$23:$J$37,ROWS($C$23:$C30),1)*BO$22,IF(AND('Expenses (Assum. &amp; Calc.)'!$I30="Weekly",'Expenses (Assum. &amp; Calc.)'!$H30&gt;='Shortcut Lookup 2'!BF$60,'Expenses (Assum. &amp; Calc.)'!$G30&lt;='Shortcut Lookup 2'!BF$60),INDEX('Expenses (Assum. &amp; Calc.)'!$J$23:$J$37,ROWS($C$23:$C30),1)*4,IF(AND('Expenses (Assum. &amp; Calc.)'!$I30="Bi-Weekly",'Expenses (Assum. &amp; Calc.)'!$H30&gt;='Shortcut Lookup 2'!BF$60,'Expenses (Assum. &amp; Calc.)'!$G30&lt;='Shortcut Lookup 2'!BF$60),INDEX('Expenses (Assum. &amp; Calc.)'!$J$23:$J$37,ROWS($C$23:$C30),1)*2,IF(AND('Expenses (Assum. &amp; Calc.)'!$I30="Monthly",'Expenses (Assum. &amp; Calc.)'!$H30&gt;='Shortcut Lookup 2'!BF$60,'Expenses (Assum. &amp; Calc.)'!$G30&lt;='Shortcut Lookup 2'!BF$60),INDEX('Expenses (Assum. &amp; Calc.)'!$J$23:$J$37,ROWS($C$23:$C30),1),IF(AND('Expenses (Assum. &amp; Calc.)'!$I30="Quarterly",IFERROR(MOD(MONTH('Expenses (Assum. &amp; Calc.)'!$G30),3),0)=MOD(MONTH('Shortcut Lookup 2'!BF$60),3),'Expenses (Assum. &amp; Calc.)'!$H30&gt;='Shortcut Lookup 2'!BF$60,'Expenses (Assum. &amp; Calc.)'!$G30&lt;='Shortcut Lookup 2'!BF$60),INDEX('Expenses (Assum. &amp; Calc.)'!$J$23:$J$37,ROWS($C$23:$C30),1),IF(AND('Expenses (Assum. &amp; Calc.)'!$I30="Semi-Annually",IFERROR(MOD(MONTH('Expenses (Assum. &amp; Calc.)'!$G30),6),0)=MOD(MONTH('Shortcut Lookup 2'!BF$60),6),'Expenses (Assum. &amp; Calc.)'!$H30&gt;='Shortcut Lookup 2'!BF$60,'Expenses (Assum. &amp; Calc.)'!$G30&lt;='Shortcut Lookup 2'!BF$60),INDEX('Expenses (Assum. &amp; Calc.)'!$J$23:$J$37,ROWS($C$23:$C30),1),IF(AND('Expenses (Assum. &amp; Calc.)'!$I30="Yearly",IFERROR(MOD(MONTH('Expenses (Assum. &amp; Calc.)'!$G30),12),0)=MOD(MONTH('Shortcut Lookup 2'!BF$60),12),'Expenses (Assum. &amp; Calc.)'!$H30&gt;='Shortcut Lookup 2'!BF$60,'Expenses (Assum. &amp; Calc.)'!$G30&lt;='Shortcut Lookup 2'!BF$60),INDEX('Expenses (Assum. &amp; Calc.)'!$J$23:$J$37,ROWS($C$23:$C30),1),0))))))))</f>
        <v>0</v>
      </c>
      <c r="BP30" s="472">
        <f>HLOOKUP('Shortcut Lookup 2'!BG$59,'Expenses (Assum. &amp; Calc.)'!$P$22:$T$37,ROWS($C$23:$C30)+1,0)*IF(AND('Expenses (Assum. &amp; Calc.)'!$I30="One time",'Expenses (Assum. &amp; Calc.)'!$G30='Shortcut Lookup 2'!BG$60),INDEX('Expenses (Assum. &amp; Calc.)'!$J$23:$J$37,ROWS($C$23:$C30),1),IF(AND('Expenses (Assum. &amp; Calc.)'!$I30="Daily",'Expenses (Assum. &amp; Calc.)'!$H30&gt;='Shortcut Lookup 2'!BG$60,'Expenses (Assum. &amp; Calc.)'!$G30&lt;='Shortcut Lookup 2'!BG$60),INDEX('Expenses (Assum. &amp; Calc.)'!$J$23:$J$37,ROWS($C$23:$C30),1)*BP$22,IF(AND('Expenses (Assum. &amp; Calc.)'!$I30="Weekly",'Expenses (Assum. &amp; Calc.)'!$H30&gt;='Shortcut Lookup 2'!BG$60,'Expenses (Assum. &amp; Calc.)'!$G30&lt;='Shortcut Lookup 2'!BG$60),INDEX('Expenses (Assum. &amp; Calc.)'!$J$23:$J$37,ROWS($C$23:$C30),1)*4,IF(AND('Expenses (Assum. &amp; Calc.)'!$I30="Bi-Weekly",'Expenses (Assum. &amp; Calc.)'!$H30&gt;='Shortcut Lookup 2'!BG$60,'Expenses (Assum. &amp; Calc.)'!$G30&lt;='Shortcut Lookup 2'!BG$60),INDEX('Expenses (Assum. &amp; Calc.)'!$J$23:$J$37,ROWS($C$23:$C30),1)*2,IF(AND('Expenses (Assum. &amp; Calc.)'!$I30="Monthly",'Expenses (Assum. &amp; Calc.)'!$H30&gt;='Shortcut Lookup 2'!BG$60,'Expenses (Assum. &amp; Calc.)'!$G30&lt;='Shortcut Lookup 2'!BG$60),INDEX('Expenses (Assum. &amp; Calc.)'!$J$23:$J$37,ROWS($C$23:$C30),1),IF(AND('Expenses (Assum. &amp; Calc.)'!$I30="Quarterly",IFERROR(MOD(MONTH('Expenses (Assum. &amp; Calc.)'!$G30),3),0)=MOD(MONTH('Shortcut Lookup 2'!BG$60),3),'Expenses (Assum. &amp; Calc.)'!$H30&gt;='Shortcut Lookup 2'!BG$60,'Expenses (Assum. &amp; Calc.)'!$G30&lt;='Shortcut Lookup 2'!BG$60),INDEX('Expenses (Assum. &amp; Calc.)'!$J$23:$J$37,ROWS($C$23:$C30),1),IF(AND('Expenses (Assum. &amp; Calc.)'!$I30="Semi-Annually",IFERROR(MOD(MONTH('Expenses (Assum. &amp; Calc.)'!$G30),6),0)=MOD(MONTH('Shortcut Lookup 2'!BG$60),6),'Expenses (Assum. &amp; Calc.)'!$H30&gt;='Shortcut Lookup 2'!BG$60,'Expenses (Assum. &amp; Calc.)'!$G30&lt;='Shortcut Lookup 2'!BG$60),INDEX('Expenses (Assum. &amp; Calc.)'!$J$23:$J$37,ROWS($C$23:$C30),1),IF(AND('Expenses (Assum. &amp; Calc.)'!$I30="Yearly",IFERROR(MOD(MONTH('Expenses (Assum. &amp; Calc.)'!$G30),12),0)=MOD(MONTH('Shortcut Lookup 2'!BG$60),12),'Expenses (Assum. &amp; Calc.)'!$H30&gt;='Shortcut Lookup 2'!BG$60,'Expenses (Assum. &amp; Calc.)'!$G30&lt;='Shortcut Lookup 2'!BG$60),INDEX('Expenses (Assum. &amp; Calc.)'!$J$23:$J$37,ROWS($C$23:$C30),1),0))))))))</f>
        <v>0</v>
      </c>
      <c r="BQ30" s="472">
        <f>HLOOKUP('Shortcut Lookup 2'!BH$59,'Expenses (Assum. &amp; Calc.)'!$P$22:$T$37,ROWS($C$23:$C30)+1,0)*IF(AND('Expenses (Assum. &amp; Calc.)'!$I30="One time",'Expenses (Assum. &amp; Calc.)'!$G30='Shortcut Lookup 2'!BH$60),INDEX('Expenses (Assum. &amp; Calc.)'!$J$23:$J$37,ROWS($C$23:$C30),1),IF(AND('Expenses (Assum. &amp; Calc.)'!$I30="Daily",'Expenses (Assum. &amp; Calc.)'!$H30&gt;='Shortcut Lookup 2'!BH$60,'Expenses (Assum. &amp; Calc.)'!$G30&lt;='Shortcut Lookup 2'!BH$60),INDEX('Expenses (Assum. &amp; Calc.)'!$J$23:$J$37,ROWS($C$23:$C30),1)*BQ$22,IF(AND('Expenses (Assum. &amp; Calc.)'!$I30="Weekly",'Expenses (Assum. &amp; Calc.)'!$H30&gt;='Shortcut Lookup 2'!BH$60,'Expenses (Assum. &amp; Calc.)'!$G30&lt;='Shortcut Lookup 2'!BH$60),INDEX('Expenses (Assum. &amp; Calc.)'!$J$23:$J$37,ROWS($C$23:$C30),1)*4,IF(AND('Expenses (Assum. &amp; Calc.)'!$I30="Bi-Weekly",'Expenses (Assum. &amp; Calc.)'!$H30&gt;='Shortcut Lookup 2'!BH$60,'Expenses (Assum. &amp; Calc.)'!$G30&lt;='Shortcut Lookup 2'!BH$60),INDEX('Expenses (Assum. &amp; Calc.)'!$J$23:$J$37,ROWS($C$23:$C30),1)*2,IF(AND('Expenses (Assum. &amp; Calc.)'!$I30="Monthly",'Expenses (Assum. &amp; Calc.)'!$H30&gt;='Shortcut Lookup 2'!BH$60,'Expenses (Assum. &amp; Calc.)'!$G30&lt;='Shortcut Lookup 2'!BH$60),INDEX('Expenses (Assum. &amp; Calc.)'!$J$23:$J$37,ROWS($C$23:$C30),1),IF(AND('Expenses (Assum. &amp; Calc.)'!$I30="Quarterly",IFERROR(MOD(MONTH('Expenses (Assum. &amp; Calc.)'!$G30),3),0)=MOD(MONTH('Shortcut Lookup 2'!BH$60),3),'Expenses (Assum. &amp; Calc.)'!$H30&gt;='Shortcut Lookup 2'!BH$60,'Expenses (Assum. &amp; Calc.)'!$G30&lt;='Shortcut Lookup 2'!BH$60),INDEX('Expenses (Assum. &amp; Calc.)'!$J$23:$J$37,ROWS($C$23:$C30),1),IF(AND('Expenses (Assum. &amp; Calc.)'!$I30="Semi-Annually",IFERROR(MOD(MONTH('Expenses (Assum. &amp; Calc.)'!$G30),6),0)=MOD(MONTH('Shortcut Lookup 2'!BH$60),6),'Expenses (Assum. &amp; Calc.)'!$H30&gt;='Shortcut Lookup 2'!BH$60,'Expenses (Assum. &amp; Calc.)'!$G30&lt;='Shortcut Lookup 2'!BH$60),INDEX('Expenses (Assum. &amp; Calc.)'!$J$23:$J$37,ROWS($C$23:$C30),1),IF(AND('Expenses (Assum. &amp; Calc.)'!$I30="Yearly",IFERROR(MOD(MONTH('Expenses (Assum. &amp; Calc.)'!$G30),12),0)=MOD(MONTH('Shortcut Lookup 2'!BH$60),12),'Expenses (Assum. &amp; Calc.)'!$H30&gt;='Shortcut Lookup 2'!BH$60,'Expenses (Assum. &amp; Calc.)'!$G30&lt;='Shortcut Lookup 2'!BH$60),INDEX('Expenses (Assum. &amp; Calc.)'!$J$23:$J$37,ROWS($C$23:$C30),1),0))))))))</f>
        <v>0</v>
      </c>
      <c r="BR30" s="472">
        <f>HLOOKUP('Shortcut Lookup 2'!BI$59,'Expenses (Assum. &amp; Calc.)'!$P$22:$T$37,ROWS($C$23:$C30)+1,0)*IF(AND('Expenses (Assum. &amp; Calc.)'!$I30="One time",'Expenses (Assum. &amp; Calc.)'!$G30='Shortcut Lookup 2'!BI$60),INDEX('Expenses (Assum. &amp; Calc.)'!$J$23:$J$37,ROWS($C$23:$C30),1),IF(AND('Expenses (Assum. &amp; Calc.)'!$I30="Daily",'Expenses (Assum. &amp; Calc.)'!$H30&gt;='Shortcut Lookup 2'!BI$60,'Expenses (Assum. &amp; Calc.)'!$G30&lt;='Shortcut Lookup 2'!BI$60),INDEX('Expenses (Assum. &amp; Calc.)'!$J$23:$J$37,ROWS($C$23:$C30),1)*BR$22,IF(AND('Expenses (Assum. &amp; Calc.)'!$I30="Weekly",'Expenses (Assum. &amp; Calc.)'!$H30&gt;='Shortcut Lookup 2'!BI$60,'Expenses (Assum. &amp; Calc.)'!$G30&lt;='Shortcut Lookup 2'!BI$60),INDEX('Expenses (Assum. &amp; Calc.)'!$J$23:$J$37,ROWS($C$23:$C30),1)*4,IF(AND('Expenses (Assum. &amp; Calc.)'!$I30="Bi-Weekly",'Expenses (Assum. &amp; Calc.)'!$H30&gt;='Shortcut Lookup 2'!BI$60,'Expenses (Assum. &amp; Calc.)'!$G30&lt;='Shortcut Lookup 2'!BI$60),INDEX('Expenses (Assum. &amp; Calc.)'!$J$23:$J$37,ROWS($C$23:$C30),1)*2,IF(AND('Expenses (Assum. &amp; Calc.)'!$I30="Monthly",'Expenses (Assum. &amp; Calc.)'!$H30&gt;='Shortcut Lookup 2'!BI$60,'Expenses (Assum. &amp; Calc.)'!$G30&lt;='Shortcut Lookup 2'!BI$60),INDEX('Expenses (Assum. &amp; Calc.)'!$J$23:$J$37,ROWS($C$23:$C30),1),IF(AND('Expenses (Assum. &amp; Calc.)'!$I30="Quarterly",IFERROR(MOD(MONTH('Expenses (Assum. &amp; Calc.)'!$G30),3),0)=MOD(MONTH('Shortcut Lookup 2'!BI$60),3),'Expenses (Assum. &amp; Calc.)'!$H30&gt;='Shortcut Lookup 2'!BI$60,'Expenses (Assum. &amp; Calc.)'!$G30&lt;='Shortcut Lookup 2'!BI$60),INDEX('Expenses (Assum. &amp; Calc.)'!$J$23:$J$37,ROWS($C$23:$C30),1),IF(AND('Expenses (Assum. &amp; Calc.)'!$I30="Semi-Annually",IFERROR(MOD(MONTH('Expenses (Assum. &amp; Calc.)'!$G30),6),0)=MOD(MONTH('Shortcut Lookup 2'!BI$60),6),'Expenses (Assum. &amp; Calc.)'!$H30&gt;='Shortcut Lookup 2'!BI$60,'Expenses (Assum. &amp; Calc.)'!$G30&lt;='Shortcut Lookup 2'!BI$60),INDEX('Expenses (Assum. &amp; Calc.)'!$J$23:$J$37,ROWS($C$23:$C30),1),IF(AND('Expenses (Assum. &amp; Calc.)'!$I30="Yearly",IFERROR(MOD(MONTH('Expenses (Assum. &amp; Calc.)'!$G30),12),0)=MOD(MONTH('Shortcut Lookup 2'!BI$60),12),'Expenses (Assum. &amp; Calc.)'!$H30&gt;='Shortcut Lookup 2'!BI$60,'Expenses (Assum. &amp; Calc.)'!$G30&lt;='Shortcut Lookup 2'!BI$60),INDEX('Expenses (Assum. &amp; Calc.)'!$J$23:$J$37,ROWS($C$23:$C30),1),0))))))))</f>
        <v>0</v>
      </c>
      <c r="BS30" s="472">
        <f>HLOOKUP('Shortcut Lookup 2'!BJ$59,'Expenses (Assum. &amp; Calc.)'!$P$22:$T$37,ROWS($C$23:$C30)+1,0)*IF(AND('Expenses (Assum. &amp; Calc.)'!$I30="One time",'Expenses (Assum. &amp; Calc.)'!$G30='Shortcut Lookup 2'!BJ$60),INDEX('Expenses (Assum. &amp; Calc.)'!$J$23:$J$37,ROWS($C$23:$C30),1),IF(AND('Expenses (Assum. &amp; Calc.)'!$I30="Daily",'Expenses (Assum. &amp; Calc.)'!$H30&gt;='Shortcut Lookup 2'!BJ$60,'Expenses (Assum. &amp; Calc.)'!$G30&lt;='Shortcut Lookup 2'!BJ$60),INDEX('Expenses (Assum. &amp; Calc.)'!$J$23:$J$37,ROWS($C$23:$C30),1)*BS$22,IF(AND('Expenses (Assum. &amp; Calc.)'!$I30="Weekly",'Expenses (Assum. &amp; Calc.)'!$H30&gt;='Shortcut Lookup 2'!BJ$60,'Expenses (Assum. &amp; Calc.)'!$G30&lt;='Shortcut Lookup 2'!BJ$60),INDEX('Expenses (Assum. &amp; Calc.)'!$J$23:$J$37,ROWS($C$23:$C30),1)*4,IF(AND('Expenses (Assum. &amp; Calc.)'!$I30="Bi-Weekly",'Expenses (Assum. &amp; Calc.)'!$H30&gt;='Shortcut Lookup 2'!BJ$60,'Expenses (Assum. &amp; Calc.)'!$G30&lt;='Shortcut Lookup 2'!BJ$60),INDEX('Expenses (Assum. &amp; Calc.)'!$J$23:$J$37,ROWS($C$23:$C30),1)*2,IF(AND('Expenses (Assum. &amp; Calc.)'!$I30="Monthly",'Expenses (Assum. &amp; Calc.)'!$H30&gt;='Shortcut Lookup 2'!BJ$60,'Expenses (Assum. &amp; Calc.)'!$G30&lt;='Shortcut Lookup 2'!BJ$60),INDEX('Expenses (Assum. &amp; Calc.)'!$J$23:$J$37,ROWS($C$23:$C30),1),IF(AND('Expenses (Assum. &amp; Calc.)'!$I30="Quarterly",IFERROR(MOD(MONTH('Expenses (Assum. &amp; Calc.)'!$G30),3),0)=MOD(MONTH('Shortcut Lookup 2'!BJ$60),3),'Expenses (Assum. &amp; Calc.)'!$H30&gt;='Shortcut Lookup 2'!BJ$60,'Expenses (Assum. &amp; Calc.)'!$G30&lt;='Shortcut Lookup 2'!BJ$60),INDEX('Expenses (Assum. &amp; Calc.)'!$J$23:$J$37,ROWS($C$23:$C30),1),IF(AND('Expenses (Assum. &amp; Calc.)'!$I30="Semi-Annually",IFERROR(MOD(MONTH('Expenses (Assum. &amp; Calc.)'!$G30),6),0)=MOD(MONTH('Shortcut Lookup 2'!BJ$60),6),'Expenses (Assum. &amp; Calc.)'!$H30&gt;='Shortcut Lookup 2'!BJ$60,'Expenses (Assum. &amp; Calc.)'!$G30&lt;='Shortcut Lookup 2'!BJ$60),INDEX('Expenses (Assum. &amp; Calc.)'!$J$23:$J$37,ROWS($C$23:$C30),1),IF(AND('Expenses (Assum. &amp; Calc.)'!$I30="Yearly",IFERROR(MOD(MONTH('Expenses (Assum. &amp; Calc.)'!$G30),12),0)=MOD(MONTH('Shortcut Lookup 2'!BJ$60),12),'Expenses (Assum. &amp; Calc.)'!$H30&gt;='Shortcut Lookup 2'!BJ$60,'Expenses (Assum. &amp; Calc.)'!$G30&lt;='Shortcut Lookup 2'!BJ$60),INDEX('Expenses (Assum. &amp; Calc.)'!$J$23:$J$37,ROWS($C$23:$C30),1),0))))))))</f>
        <v>0</v>
      </c>
      <c r="BT30" s="472">
        <f>HLOOKUP('Shortcut Lookup 2'!BK$59,'Expenses (Assum. &amp; Calc.)'!$P$22:$T$37,ROWS($C$23:$C30)+1,0)*IF(AND('Expenses (Assum. &amp; Calc.)'!$I30="One time",'Expenses (Assum. &amp; Calc.)'!$G30='Shortcut Lookup 2'!BK$60),INDEX('Expenses (Assum. &amp; Calc.)'!$J$23:$J$37,ROWS($C$23:$C30),1),IF(AND('Expenses (Assum. &amp; Calc.)'!$I30="Daily",'Expenses (Assum. &amp; Calc.)'!$H30&gt;='Shortcut Lookup 2'!BK$60,'Expenses (Assum. &amp; Calc.)'!$G30&lt;='Shortcut Lookup 2'!BK$60),INDEX('Expenses (Assum. &amp; Calc.)'!$J$23:$J$37,ROWS($C$23:$C30),1)*BT$22,IF(AND('Expenses (Assum. &amp; Calc.)'!$I30="Weekly",'Expenses (Assum. &amp; Calc.)'!$H30&gt;='Shortcut Lookup 2'!BK$60,'Expenses (Assum. &amp; Calc.)'!$G30&lt;='Shortcut Lookup 2'!BK$60),INDEX('Expenses (Assum. &amp; Calc.)'!$J$23:$J$37,ROWS($C$23:$C30),1)*4,IF(AND('Expenses (Assum. &amp; Calc.)'!$I30="Bi-Weekly",'Expenses (Assum. &amp; Calc.)'!$H30&gt;='Shortcut Lookup 2'!BK$60,'Expenses (Assum. &amp; Calc.)'!$G30&lt;='Shortcut Lookup 2'!BK$60),INDEX('Expenses (Assum. &amp; Calc.)'!$J$23:$J$37,ROWS($C$23:$C30),1)*2,IF(AND('Expenses (Assum. &amp; Calc.)'!$I30="Monthly",'Expenses (Assum. &amp; Calc.)'!$H30&gt;='Shortcut Lookup 2'!BK$60,'Expenses (Assum. &amp; Calc.)'!$G30&lt;='Shortcut Lookup 2'!BK$60),INDEX('Expenses (Assum. &amp; Calc.)'!$J$23:$J$37,ROWS($C$23:$C30),1),IF(AND('Expenses (Assum. &amp; Calc.)'!$I30="Quarterly",IFERROR(MOD(MONTH('Expenses (Assum. &amp; Calc.)'!$G30),3),0)=MOD(MONTH('Shortcut Lookup 2'!BK$60),3),'Expenses (Assum. &amp; Calc.)'!$H30&gt;='Shortcut Lookup 2'!BK$60,'Expenses (Assum. &amp; Calc.)'!$G30&lt;='Shortcut Lookup 2'!BK$60),INDEX('Expenses (Assum. &amp; Calc.)'!$J$23:$J$37,ROWS($C$23:$C30),1),IF(AND('Expenses (Assum. &amp; Calc.)'!$I30="Semi-Annually",IFERROR(MOD(MONTH('Expenses (Assum. &amp; Calc.)'!$G30),6),0)=MOD(MONTH('Shortcut Lookup 2'!BK$60),6),'Expenses (Assum. &amp; Calc.)'!$H30&gt;='Shortcut Lookup 2'!BK$60,'Expenses (Assum. &amp; Calc.)'!$G30&lt;='Shortcut Lookup 2'!BK$60),INDEX('Expenses (Assum. &amp; Calc.)'!$J$23:$J$37,ROWS($C$23:$C30),1),IF(AND('Expenses (Assum. &amp; Calc.)'!$I30="Yearly",IFERROR(MOD(MONTH('Expenses (Assum. &amp; Calc.)'!$G30),12),0)=MOD(MONTH('Shortcut Lookup 2'!BK$60),12),'Expenses (Assum. &amp; Calc.)'!$H30&gt;='Shortcut Lookup 2'!BK$60,'Expenses (Assum. &amp; Calc.)'!$G30&lt;='Shortcut Lookup 2'!BK$60),INDEX('Expenses (Assum. &amp; Calc.)'!$J$23:$J$37,ROWS($C$23:$C30),1),0))))))))</f>
        <v>0</v>
      </c>
      <c r="BU30" s="472">
        <f>HLOOKUP('Shortcut Lookup 2'!BL$59,'Expenses (Assum. &amp; Calc.)'!$P$22:$T$37,ROWS($C$23:$C30)+1,0)*IF(AND('Expenses (Assum. &amp; Calc.)'!$I30="One time",'Expenses (Assum. &amp; Calc.)'!$G30='Shortcut Lookup 2'!BL$60),INDEX('Expenses (Assum. &amp; Calc.)'!$J$23:$J$37,ROWS($C$23:$C30),1),IF(AND('Expenses (Assum. &amp; Calc.)'!$I30="Daily",'Expenses (Assum. &amp; Calc.)'!$H30&gt;='Shortcut Lookup 2'!BL$60,'Expenses (Assum. &amp; Calc.)'!$G30&lt;='Shortcut Lookup 2'!BL$60),INDEX('Expenses (Assum. &amp; Calc.)'!$J$23:$J$37,ROWS($C$23:$C30),1)*BU$22,IF(AND('Expenses (Assum. &amp; Calc.)'!$I30="Weekly",'Expenses (Assum. &amp; Calc.)'!$H30&gt;='Shortcut Lookup 2'!BL$60,'Expenses (Assum. &amp; Calc.)'!$G30&lt;='Shortcut Lookup 2'!BL$60),INDEX('Expenses (Assum. &amp; Calc.)'!$J$23:$J$37,ROWS($C$23:$C30),1)*4,IF(AND('Expenses (Assum. &amp; Calc.)'!$I30="Bi-Weekly",'Expenses (Assum. &amp; Calc.)'!$H30&gt;='Shortcut Lookup 2'!BL$60,'Expenses (Assum. &amp; Calc.)'!$G30&lt;='Shortcut Lookup 2'!BL$60),INDEX('Expenses (Assum. &amp; Calc.)'!$J$23:$J$37,ROWS($C$23:$C30),1)*2,IF(AND('Expenses (Assum. &amp; Calc.)'!$I30="Monthly",'Expenses (Assum. &amp; Calc.)'!$H30&gt;='Shortcut Lookup 2'!BL$60,'Expenses (Assum. &amp; Calc.)'!$G30&lt;='Shortcut Lookup 2'!BL$60),INDEX('Expenses (Assum. &amp; Calc.)'!$J$23:$J$37,ROWS($C$23:$C30),1),IF(AND('Expenses (Assum. &amp; Calc.)'!$I30="Quarterly",IFERROR(MOD(MONTH('Expenses (Assum. &amp; Calc.)'!$G30),3),0)=MOD(MONTH('Shortcut Lookup 2'!BL$60),3),'Expenses (Assum. &amp; Calc.)'!$H30&gt;='Shortcut Lookup 2'!BL$60,'Expenses (Assum. &amp; Calc.)'!$G30&lt;='Shortcut Lookup 2'!BL$60),INDEX('Expenses (Assum. &amp; Calc.)'!$J$23:$J$37,ROWS($C$23:$C30),1),IF(AND('Expenses (Assum. &amp; Calc.)'!$I30="Semi-Annually",IFERROR(MOD(MONTH('Expenses (Assum. &amp; Calc.)'!$G30),6),0)=MOD(MONTH('Shortcut Lookup 2'!BL$60),6),'Expenses (Assum. &amp; Calc.)'!$H30&gt;='Shortcut Lookup 2'!BL$60,'Expenses (Assum. &amp; Calc.)'!$G30&lt;='Shortcut Lookup 2'!BL$60),INDEX('Expenses (Assum. &amp; Calc.)'!$J$23:$J$37,ROWS($C$23:$C30),1),IF(AND('Expenses (Assum. &amp; Calc.)'!$I30="Yearly",IFERROR(MOD(MONTH('Expenses (Assum. &amp; Calc.)'!$G30),12),0)=MOD(MONTH('Shortcut Lookup 2'!BL$60),12),'Expenses (Assum. &amp; Calc.)'!$H30&gt;='Shortcut Lookup 2'!BL$60,'Expenses (Assum. &amp; Calc.)'!$G30&lt;='Shortcut Lookup 2'!BL$60),INDEX('Expenses (Assum. &amp; Calc.)'!$J$23:$J$37,ROWS($C$23:$C30),1),0))))))))</f>
        <v>0</v>
      </c>
      <c r="BV30" s="472">
        <f>HLOOKUP('Shortcut Lookup 2'!BM$59,'Expenses (Assum. &amp; Calc.)'!$P$22:$T$37,ROWS($C$23:$C30)+1,0)*IF(AND('Expenses (Assum. &amp; Calc.)'!$I30="One time",'Expenses (Assum. &amp; Calc.)'!$G30='Shortcut Lookup 2'!BM$60),INDEX('Expenses (Assum. &amp; Calc.)'!$J$23:$J$37,ROWS($C$23:$C30),1),IF(AND('Expenses (Assum. &amp; Calc.)'!$I30="Daily",'Expenses (Assum. &amp; Calc.)'!$H30&gt;='Shortcut Lookup 2'!BM$60,'Expenses (Assum. &amp; Calc.)'!$G30&lt;='Shortcut Lookup 2'!BM$60),INDEX('Expenses (Assum. &amp; Calc.)'!$J$23:$J$37,ROWS($C$23:$C30),1)*BV$22,IF(AND('Expenses (Assum. &amp; Calc.)'!$I30="Weekly",'Expenses (Assum. &amp; Calc.)'!$H30&gt;='Shortcut Lookup 2'!BM$60,'Expenses (Assum. &amp; Calc.)'!$G30&lt;='Shortcut Lookup 2'!BM$60),INDEX('Expenses (Assum. &amp; Calc.)'!$J$23:$J$37,ROWS($C$23:$C30),1)*4,IF(AND('Expenses (Assum. &amp; Calc.)'!$I30="Bi-Weekly",'Expenses (Assum. &amp; Calc.)'!$H30&gt;='Shortcut Lookup 2'!BM$60,'Expenses (Assum. &amp; Calc.)'!$G30&lt;='Shortcut Lookup 2'!BM$60),INDEX('Expenses (Assum. &amp; Calc.)'!$J$23:$J$37,ROWS($C$23:$C30),1)*2,IF(AND('Expenses (Assum. &amp; Calc.)'!$I30="Monthly",'Expenses (Assum. &amp; Calc.)'!$H30&gt;='Shortcut Lookup 2'!BM$60,'Expenses (Assum. &amp; Calc.)'!$G30&lt;='Shortcut Lookup 2'!BM$60),INDEX('Expenses (Assum. &amp; Calc.)'!$J$23:$J$37,ROWS($C$23:$C30),1),IF(AND('Expenses (Assum. &amp; Calc.)'!$I30="Quarterly",IFERROR(MOD(MONTH('Expenses (Assum. &amp; Calc.)'!$G30),3),0)=MOD(MONTH('Shortcut Lookup 2'!BM$60),3),'Expenses (Assum. &amp; Calc.)'!$H30&gt;='Shortcut Lookup 2'!BM$60,'Expenses (Assum. &amp; Calc.)'!$G30&lt;='Shortcut Lookup 2'!BM$60),INDEX('Expenses (Assum. &amp; Calc.)'!$J$23:$J$37,ROWS($C$23:$C30),1),IF(AND('Expenses (Assum. &amp; Calc.)'!$I30="Semi-Annually",IFERROR(MOD(MONTH('Expenses (Assum. &amp; Calc.)'!$G30),6),0)=MOD(MONTH('Shortcut Lookup 2'!BM$60),6),'Expenses (Assum. &amp; Calc.)'!$H30&gt;='Shortcut Lookup 2'!BM$60,'Expenses (Assum. &amp; Calc.)'!$G30&lt;='Shortcut Lookup 2'!BM$60),INDEX('Expenses (Assum. &amp; Calc.)'!$J$23:$J$37,ROWS($C$23:$C30),1),IF(AND('Expenses (Assum. &amp; Calc.)'!$I30="Yearly",IFERROR(MOD(MONTH('Expenses (Assum. &amp; Calc.)'!$G30),12),0)=MOD(MONTH('Shortcut Lookup 2'!BM$60),12),'Expenses (Assum. &amp; Calc.)'!$H30&gt;='Shortcut Lookup 2'!BM$60,'Expenses (Assum. &amp; Calc.)'!$G30&lt;='Shortcut Lookup 2'!BM$60),INDEX('Expenses (Assum. &amp; Calc.)'!$J$23:$J$37,ROWS($C$23:$C30),1),0))))))))</f>
        <v>0</v>
      </c>
      <c r="BW30" s="472">
        <f>HLOOKUP('Shortcut Lookup 2'!BN$59,'Expenses (Assum. &amp; Calc.)'!$P$22:$T$37,ROWS($C$23:$C30)+1,0)*IF(AND('Expenses (Assum. &amp; Calc.)'!$I30="One time",'Expenses (Assum. &amp; Calc.)'!$G30='Shortcut Lookup 2'!BN$60),INDEX('Expenses (Assum. &amp; Calc.)'!$J$23:$J$37,ROWS($C$23:$C30),1),IF(AND('Expenses (Assum. &amp; Calc.)'!$I30="Daily",'Expenses (Assum. &amp; Calc.)'!$H30&gt;='Shortcut Lookup 2'!BN$60,'Expenses (Assum. &amp; Calc.)'!$G30&lt;='Shortcut Lookup 2'!BN$60),INDEX('Expenses (Assum. &amp; Calc.)'!$J$23:$J$37,ROWS($C$23:$C30),1)*BW$22,IF(AND('Expenses (Assum. &amp; Calc.)'!$I30="Weekly",'Expenses (Assum. &amp; Calc.)'!$H30&gt;='Shortcut Lookup 2'!BN$60,'Expenses (Assum. &amp; Calc.)'!$G30&lt;='Shortcut Lookup 2'!BN$60),INDEX('Expenses (Assum. &amp; Calc.)'!$J$23:$J$37,ROWS($C$23:$C30),1)*4,IF(AND('Expenses (Assum. &amp; Calc.)'!$I30="Bi-Weekly",'Expenses (Assum. &amp; Calc.)'!$H30&gt;='Shortcut Lookup 2'!BN$60,'Expenses (Assum. &amp; Calc.)'!$G30&lt;='Shortcut Lookup 2'!BN$60),INDEX('Expenses (Assum. &amp; Calc.)'!$J$23:$J$37,ROWS($C$23:$C30),1)*2,IF(AND('Expenses (Assum. &amp; Calc.)'!$I30="Monthly",'Expenses (Assum. &amp; Calc.)'!$H30&gt;='Shortcut Lookup 2'!BN$60,'Expenses (Assum. &amp; Calc.)'!$G30&lt;='Shortcut Lookup 2'!BN$60),INDEX('Expenses (Assum. &amp; Calc.)'!$J$23:$J$37,ROWS($C$23:$C30),1),IF(AND('Expenses (Assum. &amp; Calc.)'!$I30="Quarterly",IFERROR(MOD(MONTH('Expenses (Assum. &amp; Calc.)'!$G30),3),0)=MOD(MONTH('Shortcut Lookup 2'!BN$60),3),'Expenses (Assum. &amp; Calc.)'!$H30&gt;='Shortcut Lookup 2'!BN$60,'Expenses (Assum. &amp; Calc.)'!$G30&lt;='Shortcut Lookup 2'!BN$60),INDEX('Expenses (Assum. &amp; Calc.)'!$J$23:$J$37,ROWS($C$23:$C30),1),IF(AND('Expenses (Assum. &amp; Calc.)'!$I30="Semi-Annually",IFERROR(MOD(MONTH('Expenses (Assum. &amp; Calc.)'!$G30),6),0)=MOD(MONTH('Shortcut Lookup 2'!BN$60),6),'Expenses (Assum. &amp; Calc.)'!$H30&gt;='Shortcut Lookup 2'!BN$60,'Expenses (Assum. &amp; Calc.)'!$G30&lt;='Shortcut Lookup 2'!BN$60),INDEX('Expenses (Assum. &amp; Calc.)'!$J$23:$J$37,ROWS($C$23:$C30),1),IF(AND('Expenses (Assum. &amp; Calc.)'!$I30="Yearly",IFERROR(MOD(MONTH('Expenses (Assum. &amp; Calc.)'!$G30),12),0)=MOD(MONTH('Shortcut Lookup 2'!BN$60),12),'Expenses (Assum. &amp; Calc.)'!$H30&gt;='Shortcut Lookup 2'!BN$60,'Expenses (Assum. &amp; Calc.)'!$G30&lt;='Shortcut Lookup 2'!BN$60),INDEX('Expenses (Assum. &amp; Calc.)'!$J$23:$J$37,ROWS($C$23:$C30),1),0))))))))</f>
        <v>0</v>
      </c>
      <c r="BX30" s="472">
        <f>HLOOKUP('Shortcut Lookup 2'!BO$59,'Expenses (Assum. &amp; Calc.)'!$P$22:$T$37,ROWS($C$23:$C30)+1,0)*IF(AND('Expenses (Assum. &amp; Calc.)'!$I30="One time",'Expenses (Assum. &amp; Calc.)'!$G30='Shortcut Lookup 2'!BO$60),INDEX('Expenses (Assum. &amp; Calc.)'!$J$23:$J$37,ROWS($C$23:$C30),1),IF(AND('Expenses (Assum. &amp; Calc.)'!$I30="Daily",'Expenses (Assum. &amp; Calc.)'!$H30&gt;='Shortcut Lookup 2'!BO$60,'Expenses (Assum. &amp; Calc.)'!$G30&lt;='Shortcut Lookup 2'!BO$60),INDEX('Expenses (Assum. &amp; Calc.)'!$J$23:$J$37,ROWS($C$23:$C30),1)*BX$22,IF(AND('Expenses (Assum. &amp; Calc.)'!$I30="Weekly",'Expenses (Assum. &amp; Calc.)'!$H30&gt;='Shortcut Lookup 2'!BO$60,'Expenses (Assum. &amp; Calc.)'!$G30&lt;='Shortcut Lookup 2'!BO$60),INDEX('Expenses (Assum. &amp; Calc.)'!$J$23:$J$37,ROWS($C$23:$C30),1)*4,IF(AND('Expenses (Assum. &amp; Calc.)'!$I30="Bi-Weekly",'Expenses (Assum. &amp; Calc.)'!$H30&gt;='Shortcut Lookup 2'!BO$60,'Expenses (Assum. &amp; Calc.)'!$G30&lt;='Shortcut Lookup 2'!BO$60),INDEX('Expenses (Assum. &amp; Calc.)'!$J$23:$J$37,ROWS($C$23:$C30),1)*2,IF(AND('Expenses (Assum. &amp; Calc.)'!$I30="Monthly",'Expenses (Assum. &amp; Calc.)'!$H30&gt;='Shortcut Lookup 2'!BO$60,'Expenses (Assum. &amp; Calc.)'!$G30&lt;='Shortcut Lookup 2'!BO$60),INDEX('Expenses (Assum. &amp; Calc.)'!$J$23:$J$37,ROWS($C$23:$C30),1),IF(AND('Expenses (Assum. &amp; Calc.)'!$I30="Quarterly",IFERROR(MOD(MONTH('Expenses (Assum. &amp; Calc.)'!$G30),3),0)=MOD(MONTH('Shortcut Lookup 2'!BO$60),3),'Expenses (Assum. &amp; Calc.)'!$H30&gt;='Shortcut Lookup 2'!BO$60,'Expenses (Assum. &amp; Calc.)'!$G30&lt;='Shortcut Lookup 2'!BO$60),INDEX('Expenses (Assum. &amp; Calc.)'!$J$23:$J$37,ROWS($C$23:$C30),1),IF(AND('Expenses (Assum. &amp; Calc.)'!$I30="Semi-Annually",IFERROR(MOD(MONTH('Expenses (Assum. &amp; Calc.)'!$G30),6),0)=MOD(MONTH('Shortcut Lookup 2'!BO$60),6),'Expenses (Assum. &amp; Calc.)'!$H30&gt;='Shortcut Lookup 2'!BO$60,'Expenses (Assum. &amp; Calc.)'!$G30&lt;='Shortcut Lookup 2'!BO$60),INDEX('Expenses (Assum. &amp; Calc.)'!$J$23:$J$37,ROWS($C$23:$C30),1),IF(AND('Expenses (Assum. &amp; Calc.)'!$I30="Yearly",IFERROR(MOD(MONTH('Expenses (Assum. &amp; Calc.)'!$G30),12),0)=MOD(MONTH('Shortcut Lookup 2'!BO$60),12),'Expenses (Assum. &amp; Calc.)'!$H30&gt;='Shortcut Lookup 2'!BO$60,'Expenses (Assum. &amp; Calc.)'!$G30&lt;='Shortcut Lookup 2'!BO$60),INDEX('Expenses (Assum. &amp; Calc.)'!$J$23:$J$37,ROWS($C$23:$C30),1),0))))))))</f>
        <v>0</v>
      </c>
      <c r="BY30" s="472">
        <f>HLOOKUP('Shortcut Lookup 2'!BP$59,'Expenses (Assum. &amp; Calc.)'!$P$22:$T$37,ROWS($C$23:$C30)+1,0)*IF(AND('Expenses (Assum. &amp; Calc.)'!$I30="One time",'Expenses (Assum. &amp; Calc.)'!$G30='Shortcut Lookup 2'!BP$60),INDEX('Expenses (Assum. &amp; Calc.)'!$J$23:$J$37,ROWS($C$23:$C30),1),IF(AND('Expenses (Assum. &amp; Calc.)'!$I30="Daily",'Expenses (Assum. &amp; Calc.)'!$H30&gt;='Shortcut Lookup 2'!BP$60,'Expenses (Assum. &amp; Calc.)'!$G30&lt;='Shortcut Lookup 2'!BP$60),INDEX('Expenses (Assum. &amp; Calc.)'!$J$23:$J$37,ROWS($C$23:$C30),1)*BY$22,IF(AND('Expenses (Assum. &amp; Calc.)'!$I30="Weekly",'Expenses (Assum. &amp; Calc.)'!$H30&gt;='Shortcut Lookup 2'!BP$60,'Expenses (Assum. &amp; Calc.)'!$G30&lt;='Shortcut Lookup 2'!BP$60),INDEX('Expenses (Assum. &amp; Calc.)'!$J$23:$J$37,ROWS($C$23:$C30),1)*4,IF(AND('Expenses (Assum. &amp; Calc.)'!$I30="Bi-Weekly",'Expenses (Assum. &amp; Calc.)'!$H30&gt;='Shortcut Lookup 2'!BP$60,'Expenses (Assum. &amp; Calc.)'!$G30&lt;='Shortcut Lookup 2'!BP$60),INDEX('Expenses (Assum. &amp; Calc.)'!$J$23:$J$37,ROWS($C$23:$C30),1)*2,IF(AND('Expenses (Assum. &amp; Calc.)'!$I30="Monthly",'Expenses (Assum. &amp; Calc.)'!$H30&gt;='Shortcut Lookup 2'!BP$60,'Expenses (Assum. &amp; Calc.)'!$G30&lt;='Shortcut Lookup 2'!BP$60),INDEX('Expenses (Assum. &amp; Calc.)'!$J$23:$J$37,ROWS($C$23:$C30),1),IF(AND('Expenses (Assum. &amp; Calc.)'!$I30="Quarterly",IFERROR(MOD(MONTH('Expenses (Assum. &amp; Calc.)'!$G30),3),0)=MOD(MONTH('Shortcut Lookup 2'!BP$60),3),'Expenses (Assum. &amp; Calc.)'!$H30&gt;='Shortcut Lookup 2'!BP$60,'Expenses (Assum. &amp; Calc.)'!$G30&lt;='Shortcut Lookup 2'!BP$60),INDEX('Expenses (Assum. &amp; Calc.)'!$J$23:$J$37,ROWS($C$23:$C30),1),IF(AND('Expenses (Assum. &amp; Calc.)'!$I30="Semi-Annually",IFERROR(MOD(MONTH('Expenses (Assum. &amp; Calc.)'!$G30),6),0)=MOD(MONTH('Shortcut Lookup 2'!BP$60),6),'Expenses (Assum. &amp; Calc.)'!$H30&gt;='Shortcut Lookup 2'!BP$60,'Expenses (Assum. &amp; Calc.)'!$G30&lt;='Shortcut Lookup 2'!BP$60),INDEX('Expenses (Assum. &amp; Calc.)'!$J$23:$J$37,ROWS($C$23:$C30),1),IF(AND('Expenses (Assum. &amp; Calc.)'!$I30="Yearly",IFERROR(MOD(MONTH('Expenses (Assum. &amp; Calc.)'!$G30),12),0)=MOD(MONTH('Shortcut Lookup 2'!BP$60),12),'Expenses (Assum. &amp; Calc.)'!$H30&gt;='Shortcut Lookup 2'!BP$60,'Expenses (Assum. &amp; Calc.)'!$G30&lt;='Shortcut Lookup 2'!BP$60),INDEX('Expenses (Assum. &amp; Calc.)'!$J$23:$J$37,ROWS($C$23:$C30),1),0))))))))</f>
        <v>0</v>
      </c>
      <c r="BZ30" s="472">
        <f>HLOOKUP('Shortcut Lookup 2'!BQ$59,'Expenses (Assum. &amp; Calc.)'!$P$22:$T$37,ROWS($C$23:$C30)+1,0)*IF(AND('Expenses (Assum. &amp; Calc.)'!$I30="One time",'Expenses (Assum. &amp; Calc.)'!$G30='Shortcut Lookup 2'!BQ$60),INDEX('Expenses (Assum. &amp; Calc.)'!$J$23:$J$37,ROWS($C$23:$C30),1),IF(AND('Expenses (Assum. &amp; Calc.)'!$I30="Daily",'Expenses (Assum. &amp; Calc.)'!$H30&gt;='Shortcut Lookup 2'!BQ$60,'Expenses (Assum. &amp; Calc.)'!$G30&lt;='Shortcut Lookup 2'!BQ$60),INDEX('Expenses (Assum. &amp; Calc.)'!$J$23:$J$37,ROWS($C$23:$C30),1)*BZ$22,IF(AND('Expenses (Assum. &amp; Calc.)'!$I30="Weekly",'Expenses (Assum. &amp; Calc.)'!$H30&gt;='Shortcut Lookup 2'!BQ$60,'Expenses (Assum. &amp; Calc.)'!$G30&lt;='Shortcut Lookup 2'!BQ$60),INDEX('Expenses (Assum. &amp; Calc.)'!$J$23:$J$37,ROWS($C$23:$C30),1)*4,IF(AND('Expenses (Assum. &amp; Calc.)'!$I30="Bi-Weekly",'Expenses (Assum. &amp; Calc.)'!$H30&gt;='Shortcut Lookup 2'!BQ$60,'Expenses (Assum. &amp; Calc.)'!$G30&lt;='Shortcut Lookup 2'!BQ$60),INDEX('Expenses (Assum. &amp; Calc.)'!$J$23:$J$37,ROWS($C$23:$C30),1)*2,IF(AND('Expenses (Assum. &amp; Calc.)'!$I30="Monthly",'Expenses (Assum. &amp; Calc.)'!$H30&gt;='Shortcut Lookup 2'!BQ$60,'Expenses (Assum. &amp; Calc.)'!$G30&lt;='Shortcut Lookup 2'!BQ$60),INDEX('Expenses (Assum. &amp; Calc.)'!$J$23:$J$37,ROWS($C$23:$C30),1),IF(AND('Expenses (Assum. &amp; Calc.)'!$I30="Quarterly",IFERROR(MOD(MONTH('Expenses (Assum. &amp; Calc.)'!$G30),3),0)=MOD(MONTH('Shortcut Lookup 2'!BQ$60),3),'Expenses (Assum. &amp; Calc.)'!$H30&gt;='Shortcut Lookup 2'!BQ$60,'Expenses (Assum. &amp; Calc.)'!$G30&lt;='Shortcut Lookup 2'!BQ$60),INDEX('Expenses (Assum. &amp; Calc.)'!$J$23:$J$37,ROWS($C$23:$C30),1),IF(AND('Expenses (Assum. &amp; Calc.)'!$I30="Semi-Annually",IFERROR(MOD(MONTH('Expenses (Assum. &amp; Calc.)'!$G30),6),0)=MOD(MONTH('Shortcut Lookup 2'!BQ$60),6),'Expenses (Assum. &amp; Calc.)'!$H30&gt;='Shortcut Lookup 2'!BQ$60,'Expenses (Assum. &amp; Calc.)'!$G30&lt;='Shortcut Lookup 2'!BQ$60),INDEX('Expenses (Assum. &amp; Calc.)'!$J$23:$J$37,ROWS($C$23:$C30),1),IF(AND('Expenses (Assum. &amp; Calc.)'!$I30="Yearly",IFERROR(MOD(MONTH('Expenses (Assum. &amp; Calc.)'!$G30),12),0)=MOD(MONTH('Shortcut Lookup 2'!BQ$60),12),'Expenses (Assum. &amp; Calc.)'!$H30&gt;='Shortcut Lookup 2'!BQ$60,'Expenses (Assum. &amp; Calc.)'!$G30&lt;='Shortcut Lookup 2'!BQ$60),INDEX('Expenses (Assum. &amp; Calc.)'!$J$23:$J$37,ROWS($C$23:$C30),1),0))))))))</f>
        <v>0</v>
      </c>
      <c r="CA30" s="472">
        <f>HLOOKUP('Shortcut Lookup 2'!BR$59,'Expenses (Assum. &amp; Calc.)'!$P$22:$T$37,ROWS($C$23:$C30)+1,0)*IF(AND('Expenses (Assum. &amp; Calc.)'!$I30="One time",'Expenses (Assum. &amp; Calc.)'!$G30='Shortcut Lookup 2'!BR$60),INDEX('Expenses (Assum. &amp; Calc.)'!$J$23:$J$37,ROWS($C$23:$C30),1),IF(AND('Expenses (Assum. &amp; Calc.)'!$I30="Daily",'Expenses (Assum. &amp; Calc.)'!$H30&gt;='Shortcut Lookup 2'!BR$60,'Expenses (Assum. &amp; Calc.)'!$G30&lt;='Shortcut Lookup 2'!BR$60),INDEX('Expenses (Assum. &amp; Calc.)'!$J$23:$J$37,ROWS($C$23:$C30),1)*CA$22,IF(AND('Expenses (Assum. &amp; Calc.)'!$I30="Weekly",'Expenses (Assum. &amp; Calc.)'!$H30&gt;='Shortcut Lookup 2'!BR$60,'Expenses (Assum. &amp; Calc.)'!$G30&lt;='Shortcut Lookup 2'!BR$60),INDEX('Expenses (Assum. &amp; Calc.)'!$J$23:$J$37,ROWS($C$23:$C30),1)*4,IF(AND('Expenses (Assum. &amp; Calc.)'!$I30="Bi-Weekly",'Expenses (Assum. &amp; Calc.)'!$H30&gt;='Shortcut Lookup 2'!BR$60,'Expenses (Assum. &amp; Calc.)'!$G30&lt;='Shortcut Lookup 2'!BR$60),INDEX('Expenses (Assum. &amp; Calc.)'!$J$23:$J$37,ROWS($C$23:$C30),1)*2,IF(AND('Expenses (Assum. &amp; Calc.)'!$I30="Monthly",'Expenses (Assum. &amp; Calc.)'!$H30&gt;='Shortcut Lookup 2'!BR$60,'Expenses (Assum. &amp; Calc.)'!$G30&lt;='Shortcut Lookup 2'!BR$60),INDEX('Expenses (Assum. &amp; Calc.)'!$J$23:$J$37,ROWS($C$23:$C30),1),IF(AND('Expenses (Assum. &amp; Calc.)'!$I30="Quarterly",IFERROR(MOD(MONTH('Expenses (Assum. &amp; Calc.)'!$G30),3),0)=MOD(MONTH('Shortcut Lookup 2'!BR$60),3),'Expenses (Assum. &amp; Calc.)'!$H30&gt;='Shortcut Lookup 2'!BR$60,'Expenses (Assum. &amp; Calc.)'!$G30&lt;='Shortcut Lookup 2'!BR$60),INDEX('Expenses (Assum. &amp; Calc.)'!$J$23:$J$37,ROWS($C$23:$C30),1),IF(AND('Expenses (Assum. &amp; Calc.)'!$I30="Semi-Annually",IFERROR(MOD(MONTH('Expenses (Assum. &amp; Calc.)'!$G30),6),0)=MOD(MONTH('Shortcut Lookup 2'!BR$60),6),'Expenses (Assum. &amp; Calc.)'!$H30&gt;='Shortcut Lookup 2'!BR$60,'Expenses (Assum. &amp; Calc.)'!$G30&lt;='Shortcut Lookup 2'!BR$60),INDEX('Expenses (Assum. &amp; Calc.)'!$J$23:$J$37,ROWS($C$23:$C30),1),IF(AND('Expenses (Assum. &amp; Calc.)'!$I30="Yearly",IFERROR(MOD(MONTH('Expenses (Assum. &amp; Calc.)'!$G30),12),0)=MOD(MONTH('Shortcut Lookup 2'!BR$60),12),'Expenses (Assum. &amp; Calc.)'!$H30&gt;='Shortcut Lookup 2'!BR$60,'Expenses (Assum. &amp; Calc.)'!$G30&lt;='Shortcut Lookup 2'!BR$60),INDEX('Expenses (Assum. &amp; Calc.)'!$J$23:$J$37,ROWS($C$23:$C30),1),0))))))))</f>
        <v>0</v>
      </c>
      <c r="CB30" s="472">
        <f>HLOOKUP('Shortcut Lookup 2'!BS$59,'Expenses (Assum. &amp; Calc.)'!$P$22:$T$37,ROWS($C$23:$C30)+1,0)*IF(AND('Expenses (Assum. &amp; Calc.)'!$I30="One time",'Expenses (Assum. &amp; Calc.)'!$G30='Shortcut Lookup 2'!BS$60),INDEX('Expenses (Assum. &amp; Calc.)'!$J$23:$J$37,ROWS($C$23:$C30),1),IF(AND('Expenses (Assum. &amp; Calc.)'!$I30="Daily",'Expenses (Assum. &amp; Calc.)'!$H30&gt;='Shortcut Lookup 2'!BS$60,'Expenses (Assum. &amp; Calc.)'!$G30&lt;='Shortcut Lookup 2'!BS$60),INDEX('Expenses (Assum. &amp; Calc.)'!$J$23:$J$37,ROWS($C$23:$C30),1)*CB$22,IF(AND('Expenses (Assum. &amp; Calc.)'!$I30="Weekly",'Expenses (Assum. &amp; Calc.)'!$H30&gt;='Shortcut Lookup 2'!BS$60,'Expenses (Assum. &amp; Calc.)'!$G30&lt;='Shortcut Lookup 2'!BS$60),INDEX('Expenses (Assum. &amp; Calc.)'!$J$23:$J$37,ROWS($C$23:$C30),1)*4,IF(AND('Expenses (Assum. &amp; Calc.)'!$I30="Bi-Weekly",'Expenses (Assum. &amp; Calc.)'!$H30&gt;='Shortcut Lookup 2'!BS$60,'Expenses (Assum. &amp; Calc.)'!$G30&lt;='Shortcut Lookup 2'!BS$60),INDEX('Expenses (Assum. &amp; Calc.)'!$J$23:$J$37,ROWS($C$23:$C30),1)*2,IF(AND('Expenses (Assum. &amp; Calc.)'!$I30="Monthly",'Expenses (Assum. &amp; Calc.)'!$H30&gt;='Shortcut Lookup 2'!BS$60,'Expenses (Assum. &amp; Calc.)'!$G30&lt;='Shortcut Lookup 2'!BS$60),INDEX('Expenses (Assum. &amp; Calc.)'!$J$23:$J$37,ROWS($C$23:$C30),1),IF(AND('Expenses (Assum. &amp; Calc.)'!$I30="Quarterly",IFERROR(MOD(MONTH('Expenses (Assum. &amp; Calc.)'!$G30),3),0)=MOD(MONTH('Shortcut Lookup 2'!BS$60),3),'Expenses (Assum. &amp; Calc.)'!$H30&gt;='Shortcut Lookup 2'!BS$60,'Expenses (Assum. &amp; Calc.)'!$G30&lt;='Shortcut Lookup 2'!BS$60),INDEX('Expenses (Assum. &amp; Calc.)'!$J$23:$J$37,ROWS($C$23:$C30),1),IF(AND('Expenses (Assum. &amp; Calc.)'!$I30="Semi-Annually",IFERROR(MOD(MONTH('Expenses (Assum. &amp; Calc.)'!$G30),6),0)=MOD(MONTH('Shortcut Lookup 2'!BS$60),6),'Expenses (Assum. &amp; Calc.)'!$H30&gt;='Shortcut Lookup 2'!BS$60,'Expenses (Assum. &amp; Calc.)'!$G30&lt;='Shortcut Lookup 2'!BS$60),INDEX('Expenses (Assum. &amp; Calc.)'!$J$23:$J$37,ROWS($C$23:$C30),1),IF(AND('Expenses (Assum. &amp; Calc.)'!$I30="Yearly",IFERROR(MOD(MONTH('Expenses (Assum. &amp; Calc.)'!$G30),12),0)=MOD(MONTH('Shortcut Lookup 2'!BS$60),12),'Expenses (Assum. &amp; Calc.)'!$H30&gt;='Shortcut Lookup 2'!BS$60,'Expenses (Assum. &amp; Calc.)'!$G30&lt;='Shortcut Lookup 2'!BS$60),INDEX('Expenses (Assum. &amp; Calc.)'!$J$23:$J$37,ROWS($C$23:$C30),1),0))))))))</f>
        <v>0</v>
      </c>
    </row>
    <row r="31" spans="1:80" ht="14.4" thickBot="1" x14ac:dyDescent="0.35">
      <c r="C31" s="898" t="s">
        <v>183</v>
      </c>
      <c r="D31" s="898"/>
      <c r="E31" s="898"/>
      <c r="F31" s="898"/>
      <c r="G31" s="434">
        <f>'Shortcut Lookup 2'!L$84</f>
        <v>45688</v>
      </c>
      <c r="H31" s="434">
        <f>'Shortcut Lookup 2'!BS$84</f>
        <v>47483</v>
      </c>
      <c r="I31" s="462" t="s">
        <v>166</v>
      </c>
      <c r="J31" s="463"/>
      <c r="K31" s="473"/>
      <c r="L31" s="465"/>
      <c r="M31" s="466"/>
      <c r="N31" s="466"/>
      <c r="O31" s="467"/>
      <c r="P31" s="474">
        <v>1</v>
      </c>
      <c r="Q31" s="469">
        <f>1+'Expenses (Assum. &amp; Calc.)'!L31</f>
        <v>1</v>
      </c>
      <c r="R31" s="470">
        <f>Q31*(1+'Expenses (Assum. &amp; Calc.)'!M31)</f>
        <v>1</v>
      </c>
      <c r="S31" s="470">
        <f>R31*(1+'Expenses (Assum. &amp; Calc.)'!N31)</f>
        <v>1</v>
      </c>
      <c r="T31" s="471">
        <f>S31*(1+'Expenses (Assum. &amp; Calc.)'!O31)</f>
        <v>1</v>
      </c>
      <c r="U31" s="472">
        <f>HLOOKUP('Shortcut Lookup 2'!L$59,'Expenses (Assum. &amp; Calc.)'!$P$22:$T$37,ROWS($C$23:$C31)+1,0)*IF(AND('Expenses (Assum. &amp; Calc.)'!$I31="One time",'Expenses (Assum. &amp; Calc.)'!$G31='Shortcut Lookup 2'!L$60),INDEX('Expenses (Assum. &amp; Calc.)'!$J$23:$J$37,ROWS($C$23:$C31),1),IF(AND('Expenses (Assum. &amp; Calc.)'!$I31="Daily",'Expenses (Assum. &amp; Calc.)'!$H31&gt;='Shortcut Lookup 2'!L$60,'Expenses (Assum. &amp; Calc.)'!$G31&lt;='Shortcut Lookup 2'!L$60),INDEX('Expenses (Assum. &amp; Calc.)'!$J$23:$J$37,ROWS($C$23:$C31),1)*U$22,IF(AND('Expenses (Assum. &amp; Calc.)'!$I31="Weekly",'Expenses (Assum. &amp; Calc.)'!$H31&gt;='Shortcut Lookup 2'!L$60,'Expenses (Assum. &amp; Calc.)'!$G31&lt;='Shortcut Lookup 2'!L$60),INDEX('Expenses (Assum. &amp; Calc.)'!$J$23:$J$37,ROWS($C$23:$C31),1)*4,IF(AND('Expenses (Assum. &amp; Calc.)'!$I31="Bi-Weekly",'Expenses (Assum. &amp; Calc.)'!$H31&gt;='Shortcut Lookup 2'!L$60,'Expenses (Assum. &amp; Calc.)'!$G31&lt;='Shortcut Lookup 2'!L$60),INDEX('Expenses (Assum. &amp; Calc.)'!$J$23:$J$37,ROWS($C$23:$C31),1)*2,IF(AND('Expenses (Assum. &amp; Calc.)'!$I31="Monthly",'Expenses (Assum. &amp; Calc.)'!$H31&gt;='Shortcut Lookup 2'!L$60,'Expenses (Assum. &amp; Calc.)'!$G31&lt;='Shortcut Lookup 2'!L$60),INDEX('Expenses (Assum. &amp; Calc.)'!$J$23:$J$37,ROWS($C$23:$C31),1),IF(AND('Expenses (Assum. &amp; Calc.)'!$I31="Quarterly",IFERROR(MOD(MONTH('Expenses (Assum. &amp; Calc.)'!$G31),3),0)=MOD(MONTH('Shortcut Lookup 2'!L$60),3),'Expenses (Assum. &amp; Calc.)'!$H31&gt;='Shortcut Lookup 2'!L$60,'Expenses (Assum. &amp; Calc.)'!$G31&lt;='Shortcut Lookup 2'!L$60),INDEX('Expenses (Assum. &amp; Calc.)'!$J$23:$J$37,ROWS($C$23:$C31),1),IF(AND('Expenses (Assum. &amp; Calc.)'!$I31="Semi-Annually",IFERROR(MOD(MONTH('Expenses (Assum. &amp; Calc.)'!$G31),6),0)=MOD(MONTH('Shortcut Lookup 2'!L$60),6),'Expenses (Assum. &amp; Calc.)'!$H31&gt;='Shortcut Lookup 2'!L$60,'Expenses (Assum. &amp; Calc.)'!$G31&lt;='Shortcut Lookup 2'!L$60),INDEX('Expenses (Assum. &amp; Calc.)'!$J$23:$J$37,ROWS($C$23:$C31),1),IF(AND('Expenses (Assum. &amp; Calc.)'!$I31="Yearly",IFERROR(MOD(MONTH('Expenses (Assum. &amp; Calc.)'!$G31),12),0)=MOD(MONTH('Shortcut Lookup 2'!L$60),12),'Expenses (Assum. &amp; Calc.)'!$H31&gt;='Shortcut Lookup 2'!L$60,'Expenses (Assum. &amp; Calc.)'!$G31&lt;='Shortcut Lookup 2'!L$60),INDEX('Expenses (Assum. &amp; Calc.)'!$J$23:$J$37,ROWS($C$23:$C31),1),0))))))))</f>
        <v>0</v>
      </c>
      <c r="V31" s="472">
        <f>HLOOKUP('Shortcut Lookup 2'!M$59,'Expenses (Assum. &amp; Calc.)'!$P$22:$T$37,ROWS($C$23:$C31)+1,0)*IF(AND('Expenses (Assum. &amp; Calc.)'!$I31="One time",'Expenses (Assum. &amp; Calc.)'!$G31='Shortcut Lookup 2'!M$60),INDEX('Expenses (Assum. &amp; Calc.)'!$J$23:$J$37,ROWS($C$23:$C31),1),IF(AND('Expenses (Assum. &amp; Calc.)'!$I31="Daily",'Expenses (Assum. &amp; Calc.)'!$H31&gt;='Shortcut Lookup 2'!M$60,'Expenses (Assum. &amp; Calc.)'!$G31&lt;='Shortcut Lookup 2'!M$60),INDEX('Expenses (Assum. &amp; Calc.)'!$J$23:$J$37,ROWS($C$23:$C31),1)*V$22,IF(AND('Expenses (Assum. &amp; Calc.)'!$I31="Weekly",'Expenses (Assum. &amp; Calc.)'!$H31&gt;='Shortcut Lookup 2'!M$60,'Expenses (Assum. &amp; Calc.)'!$G31&lt;='Shortcut Lookup 2'!M$60),INDEX('Expenses (Assum. &amp; Calc.)'!$J$23:$J$37,ROWS($C$23:$C31),1)*4,IF(AND('Expenses (Assum. &amp; Calc.)'!$I31="Bi-Weekly",'Expenses (Assum. &amp; Calc.)'!$H31&gt;='Shortcut Lookup 2'!M$60,'Expenses (Assum. &amp; Calc.)'!$G31&lt;='Shortcut Lookup 2'!M$60),INDEX('Expenses (Assum. &amp; Calc.)'!$J$23:$J$37,ROWS($C$23:$C31),1)*2,IF(AND('Expenses (Assum. &amp; Calc.)'!$I31="Monthly",'Expenses (Assum. &amp; Calc.)'!$H31&gt;='Shortcut Lookup 2'!M$60,'Expenses (Assum. &amp; Calc.)'!$G31&lt;='Shortcut Lookup 2'!M$60),INDEX('Expenses (Assum. &amp; Calc.)'!$J$23:$J$37,ROWS($C$23:$C31),1),IF(AND('Expenses (Assum. &amp; Calc.)'!$I31="Quarterly",IFERROR(MOD(MONTH('Expenses (Assum. &amp; Calc.)'!$G31),3),0)=MOD(MONTH('Shortcut Lookup 2'!M$60),3),'Expenses (Assum. &amp; Calc.)'!$H31&gt;='Shortcut Lookup 2'!M$60,'Expenses (Assum. &amp; Calc.)'!$G31&lt;='Shortcut Lookup 2'!M$60),INDEX('Expenses (Assum. &amp; Calc.)'!$J$23:$J$37,ROWS($C$23:$C31),1),IF(AND('Expenses (Assum. &amp; Calc.)'!$I31="Semi-Annually",IFERROR(MOD(MONTH('Expenses (Assum. &amp; Calc.)'!$G31),6),0)=MOD(MONTH('Shortcut Lookup 2'!M$60),6),'Expenses (Assum. &amp; Calc.)'!$H31&gt;='Shortcut Lookup 2'!M$60,'Expenses (Assum. &amp; Calc.)'!$G31&lt;='Shortcut Lookup 2'!M$60),INDEX('Expenses (Assum. &amp; Calc.)'!$J$23:$J$37,ROWS($C$23:$C31),1),IF(AND('Expenses (Assum. &amp; Calc.)'!$I31="Yearly",IFERROR(MOD(MONTH('Expenses (Assum. &amp; Calc.)'!$G31),12),0)=MOD(MONTH('Shortcut Lookup 2'!M$60),12),'Expenses (Assum. &amp; Calc.)'!$H31&gt;='Shortcut Lookup 2'!M$60,'Expenses (Assum. &amp; Calc.)'!$G31&lt;='Shortcut Lookup 2'!M$60),INDEX('Expenses (Assum. &amp; Calc.)'!$J$23:$J$37,ROWS($C$23:$C31),1),0))))))))</f>
        <v>0</v>
      </c>
      <c r="W31" s="472">
        <f>HLOOKUP('Shortcut Lookup 2'!N$59,'Expenses (Assum. &amp; Calc.)'!$P$22:$T$37,ROWS($C$23:$C31)+1,0)*IF(AND('Expenses (Assum. &amp; Calc.)'!$I31="One time",'Expenses (Assum. &amp; Calc.)'!$G31='Shortcut Lookup 2'!N$60),INDEX('Expenses (Assum. &amp; Calc.)'!$J$23:$J$37,ROWS($C$23:$C31),1),IF(AND('Expenses (Assum. &amp; Calc.)'!$I31="Daily",'Expenses (Assum. &amp; Calc.)'!$H31&gt;='Shortcut Lookup 2'!N$60,'Expenses (Assum. &amp; Calc.)'!$G31&lt;='Shortcut Lookup 2'!N$60),INDEX('Expenses (Assum. &amp; Calc.)'!$J$23:$J$37,ROWS($C$23:$C31),1)*W$22,IF(AND('Expenses (Assum. &amp; Calc.)'!$I31="Weekly",'Expenses (Assum. &amp; Calc.)'!$H31&gt;='Shortcut Lookup 2'!N$60,'Expenses (Assum. &amp; Calc.)'!$G31&lt;='Shortcut Lookup 2'!N$60),INDEX('Expenses (Assum. &amp; Calc.)'!$J$23:$J$37,ROWS($C$23:$C31),1)*4,IF(AND('Expenses (Assum. &amp; Calc.)'!$I31="Bi-Weekly",'Expenses (Assum. &amp; Calc.)'!$H31&gt;='Shortcut Lookup 2'!N$60,'Expenses (Assum. &amp; Calc.)'!$G31&lt;='Shortcut Lookup 2'!N$60),INDEX('Expenses (Assum. &amp; Calc.)'!$J$23:$J$37,ROWS($C$23:$C31),1)*2,IF(AND('Expenses (Assum. &amp; Calc.)'!$I31="Monthly",'Expenses (Assum. &amp; Calc.)'!$H31&gt;='Shortcut Lookup 2'!N$60,'Expenses (Assum. &amp; Calc.)'!$G31&lt;='Shortcut Lookup 2'!N$60),INDEX('Expenses (Assum. &amp; Calc.)'!$J$23:$J$37,ROWS($C$23:$C31),1),IF(AND('Expenses (Assum. &amp; Calc.)'!$I31="Quarterly",IFERROR(MOD(MONTH('Expenses (Assum. &amp; Calc.)'!$G31),3),0)=MOD(MONTH('Shortcut Lookup 2'!N$60),3),'Expenses (Assum. &amp; Calc.)'!$H31&gt;='Shortcut Lookup 2'!N$60,'Expenses (Assum. &amp; Calc.)'!$G31&lt;='Shortcut Lookup 2'!N$60),INDEX('Expenses (Assum. &amp; Calc.)'!$J$23:$J$37,ROWS($C$23:$C31),1),IF(AND('Expenses (Assum. &amp; Calc.)'!$I31="Semi-Annually",IFERROR(MOD(MONTH('Expenses (Assum. &amp; Calc.)'!$G31),6),0)=MOD(MONTH('Shortcut Lookup 2'!N$60),6),'Expenses (Assum. &amp; Calc.)'!$H31&gt;='Shortcut Lookup 2'!N$60,'Expenses (Assum. &amp; Calc.)'!$G31&lt;='Shortcut Lookup 2'!N$60),INDEX('Expenses (Assum. &amp; Calc.)'!$J$23:$J$37,ROWS($C$23:$C31),1),IF(AND('Expenses (Assum. &amp; Calc.)'!$I31="Yearly",IFERROR(MOD(MONTH('Expenses (Assum. &amp; Calc.)'!$G31),12),0)=MOD(MONTH('Shortcut Lookup 2'!N$60),12),'Expenses (Assum. &amp; Calc.)'!$H31&gt;='Shortcut Lookup 2'!N$60,'Expenses (Assum. &amp; Calc.)'!$G31&lt;='Shortcut Lookup 2'!N$60),INDEX('Expenses (Assum. &amp; Calc.)'!$J$23:$J$37,ROWS($C$23:$C31),1),0))))))))</f>
        <v>0</v>
      </c>
      <c r="X31" s="472">
        <f>HLOOKUP('Shortcut Lookup 2'!O$59,'Expenses (Assum. &amp; Calc.)'!$P$22:$T$37,ROWS($C$23:$C31)+1,0)*IF(AND('Expenses (Assum. &amp; Calc.)'!$I31="One time",'Expenses (Assum. &amp; Calc.)'!$G31='Shortcut Lookup 2'!O$60),INDEX('Expenses (Assum. &amp; Calc.)'!$J$23:$J$37,ROWS($C$23:$C31),1),IF(AND('Expenses (Assum. &amp; Calc.)'!$I31="Daily",'Expenses (Assum. &amp; Calc.)'!$H31&gt;='Shortcut Lookup 2'!O$60,'Expenses (Assum. &amp; Calc.)'!$G31&lt;='Shortcut Lookup 2'!O$60),INDEX('Expenses (Assum. &amp; Calc.)'!$J$23:$J$37,ROWS($C$23:$C31),1)*X$22,IF(AND('Expenses (Assum. &amp; Calc.)'!$I31="Weekly",'Expenses (Assum. &amp; Calc.)'!$H31&gt;='Shortcut Lookup 2'!O$60,'Expenses (Assum. &amp; Calc.)'!$G31&lt;='Shortcut Lookup 2'!O$60),INDEX('Expenses (Assum. &amp; Calc.)'!$J$23:$J$37,ROWS($C$23:$C31),1)*4,IF(AND('Expenses (Assum. &amp; Calc.)'!$I31="Bi-Weekly",'Expenses (Assum. &amp; Calc.)'!$H31&gt;='Shortcut Lookup 2'!O$60,'Expenses (Assum. &amp; Calc.)'!$G31&lt;='Shortcut Lookup 2'!O$60),INDEX('Expenses (Assum. &amp; Calc.)'!$J$23:$J$37,ROWS($C$23:$C31),1)*2,IF(AND('Expenses (Assum. &amp; Calc.)'!$I31="Monthly",'Expenses (Assum. &amp; Calc.)'!$H31&gt;='Shortcut Lookup 2'!O$60,'Expenses (Assum. &amp; Calc.)'!$G31&lt;='Shortcut Lookup 2'!O$60),INDEX('Expenses (Assum. &amp; Calc.)'!$J$23:$J$37,ROWS($C$23:$C31),1),IF(AND('Expenses (Assum. &amp; Calc.)'!$I31="Quarterly",IFERROR(MOD(MONTH('Expenses (Assum. &amp; Calc.)'!$G31),3),0)=MOD(MONTH('Shortcut Lookup 2'!O$60),3),'Expenses (Assum. &amp; Calc.)'!$H31&gt;='Shortcut Lookup 2'!O$60,'Expenses (Assum. &amp; Calc.)'!$G31&lt;='Shortcut Lookup 2'!O$60),INDEX('Expenses (Assum. &amp; Calc.)'!$J$23:$J$37,ROWS($C$23:$C31),1),IF(AND('Expenses (Assum. &amp; Calc.)'!$I31="Semi-Annually",IFERROR(MOD(MONTH('Expenses (Assum. &amp; Calc.)'!$G31),6),0)=MOD(MONTH('Shortcut Lookup 2'!O$60),6),'Expenses (Assum. &amp; Calc.)'!$H31&gt;='Shortcut Lookup 2'!O$60,'Expenses (Assum. &amp; Calc.)'!$G31&lt;='Shortcut Lookup 2'!O$60),INDEX('Expenses (Assum. &amp; Calc.)'!$J$23:$J$37,ROWS($C$23:$C31),1),IF(AND('Expenses (Assum. &amp; Calc.)'!$I31="Yearly",IFERROR(MOD(MONTH('Expenses (Assum. &amp; Calc.)'!$G31),12),0)=MOD(MONTH('Shortcut Lookup 2'!O$60),12),'Expenses (Assum. &amp; Calc.)'!$H31&gt;='Shortcut Lookup 2'!O$60,'Expenses (Assum. &amp; Calc.)'!$G31&lt;='Shortcut Lookup 2'!O$60),INDEX('Expenses (Assum. &amp; Calc.)'!$J$23:$J$37,ROWS($C$23:$C31),1),0))))))))</f>
        <v>0</v>
      </c>
      <c r="Y31" s="472">
        <f>HLOOKUP('Shortcut Lookup 2'!P$59,'Expenses (Assum. &amp; Calc.)'!$P$22:$T$37,ROWS($C$23:$C31)+1,0)*IF(AND('Expenses (Assum. &amp; Calc.)'!$I31="One time",'Expenses (Assum. &amp; Calc.)'!$G31='Shortcut Lookup 2'!P$60),INDEX('Expenses (Assum. &amp; Calc.)'!$J$23:$J$37,ROWS($C$23:$C31),1),IF(AND('Expenses (Assum. &amp; Calc.)'!$I31="Daily",'Expenses (Assum. &amp; Calc.)'!$H31&gt;='Shortcut Lookup 2'!P$60,'Expenses (Assum. &amp; Calc.)'!$G31&lt;='Shortcut Lookup 2'!P$60),INDEX('Expenses (Assum. &amp; Calc.)'!$J$23:$J$37,ROWS($C$23:$C31),1)*Y$22,IF(AND('Expenses (Assum. &amp; Calc.)'!$I31="Weekly",'Expenses (Assum. &amp; Calc.)'!$H31&gt;='Shortcut Lookup 2'!P$60,'Expenses (Assum. &amp; Calc.)'!$G31&lt;='Shortcut Lookup 2'!P$60),INDEX('Expenses (Assum. &amp; Calc.)'!$J$23:$J$37,ROWS($C$23:$C31),1)*4,IF(AND('Expenses (Assum. &amp; Calc.)'!$I31="Bi-Weekly",'Expenses (Assum. &amp; Calc.)'!$H31&gt;='Shortcut Lookup 2'!P$60,'Expenses (Assum. &amp; Calc.)'!$G31&lt;='Shortcut Lookup 2'!P$60),INDEX('Expenses (Assum. &amp; Calc.)'!$J$23:$J$37,ROWS($C$23:$C31),1)*2,IF(AND('Expenses (Assum. &amp; Calc.)'!$I31="Monthly",'Expenses (Assum. &amp; Calc.)'!$H31&gt;='Shortcut Lookup 2'!P$60,'Expenses (Assum. &amp; Calc.)'!$G31&lt;='Shortcut Lookup 2'!P$60),INDEX('Expenses (Assum. &amp; Calc.)'!$J$23:$J$37,ROWS($C$23:$C31),1),IF(AND('Expenses (Assum. &amp; Calc.)'!$I31="Quarterly",IFERROR(MOD(MONTH('Expenses (Assum. &amp; Calc.)'!$G31),3),0)=MOD(MONTH('Shortcut Lookup 2'!P$60),3),'Expenses (Assum. &amp; Calc.)'!$H31&gt;='Shortcut Lookup 2'!P$60,'Expenses (Assum. &amp; Calc.)'!$G31&lt;='Shortcut Lookup 2'!P$60),INDEX('Expenses (Assum. &amp; Calc.)'!$J$23:$J$37,ROWS($C$23:$C31),1),IF(AND('Expenses (Assum. &amp; Calc.)'!$I31="Semi-Annually",IFERROR(MOD(MONTH('Expenses (Assum. &amp; Calc.)'!$G31),6),0)=MOD(MONTH('Shortcut Lookup 2'!P$60),6),'Expenses (Assum. &amp; Calc.)'!$H31&gt;='Shortcut Lookup 2'!P$60,'Expenses (Assum. &amp; Calc.)'!$G31&lt;='Shortcut Lookup 2'!P$60),INDEX('Expenses (Assum. &amp; Calc.)'!$J$23:$J$37,ROWS($C$23:$C31),1),IF(AND('Expenses (Assum. &amp; Calc.)'!$I31="Yearly",IFERROR(MOD(MONTH('Expenses (Assum. &amp; Calc.)'!$G31),12),0)=MOD(MONTH('Shortcut Lookup 2'!P$60),12),'Expenses (Assum. &amp; Calc.)'!$H31&gt;='Shortcut Lookup 2'!P$60,'Expenses (Assum. &amp; Calc.)'!$G31&lt;='Shortcut Lookup 2'!P$60),INDEX('Expenses (Assum. &amp; Calc.)'!$J$23:$J$37,ROWS($C$23:$C31),1),0))))))))</f>
        <v>0</v>
      </c>
      <c r="Z31" s="472">
        <f>HLOOKUP('Shortcut Lookup 2'!Q$59,'Expenses (Assum. &amp; Calc.)'!$P$22:$T$37,ROWS($C$23:$C31)+1,0)*IF(AND('Expenses (Assum. &amp; Calc.)'!$I31="One time",'Expenses (Assum. &amp; Calc.)'!$G31='Shortcut Lookup 2'!Q$60),INDEX('Expenses (Assum. &amp; Calc.)'!$J$23:$J$37,ROWS($C$23:$C31),1),IF(AND('Expenses (Assum. &amp; Calc.)'!$I31="Daily",'Expenses (Assum. &amp; Calc.)'!$H31&gt;='Shortcut Lookup 2'!Q$60,'Expenses (Assum. &amp; Calc.)'!$G31&lt;='Shortcut Lookup 2'!Q$60),INDEX('Expenses (Assum. &amp; Calc.)'!$J$23:$J$37,ROWS($C$23:$C31),1)*Z$22,IF(AND('Expenses (Assum. &amp; Calc.)'!$I31="Weekly",'Expenses (Assum. &amp; Calc.)'!$H31&gt;='Shortcut Lookup 2'!Q$60,'Expenses (Assum. &amp; Calc.)'!$G31&lt;='Shortcut Lookup 2'!Q$60),INDEX('Expenses (Assum. &amp; Calc.)'!$J$23:$J$37,ROWS($C$23:$C31),1)*4,IF(AND('Expenses (Assum. &amp; Calc.)'!$I31="Bi-Weekly",'Expenses (Assum. &amp; Calc.)'!$H31&gt;='Shortcut Lookup 2'!Q$60,'Expenses (Assum. &amp; Calc.)'!$G31&lt;='Shortcut Lookup 2'!Q$60),INDEX('Expenses (Assum. &amp; Calc.)'!$J$23:$J$37,ROWS($C$23:$C31),1)*2,IF(AND('Expenses (Assum. &amp; Calc.)'!$I31="Monthly",'Expenses (Assum. &amp; Calc.)'!$H31&gt;='Shortcut Lookup 2'!Q$60,'Expenses (Assum. &amp; Calc.)'!$G31&lt;='Shortcut Lookup 2'!Q$60),INDEX('Expenses (Assum. &amp; Calc.)'!$J$23:$J$37,ROWS($C$23:$C31),1),IF(AND('Expenses (Assum. &amp; Calc.)'!$I31="Quarterly",IFERROR(MOD(MONTH('Expenses (Assum. &amp; Calc.)'!$G31),3),0)=MOD(MONTH('Shortcut Lookup 2'!Q$60),3),'Expenses (Assum. &amp; Calc.)'!$H31&gt;='Shortcut Lookup 2'!Q$60,'Expenses (Assum. &amp; Calc.)'!$G31&lt;='Shortcut Lookup 2'!Q$60),INDEX('Expenses (Assum. &amp; Calc.)'!$J$23:$J$37,ROWS($C$23:$C31),1),IF(AND('Expenses (Assum. &amp; Calc.)'!$I31="Semi-Annually",IFERROR(MOD(MONTH('Expenses (Assum. &amp; Calc.)'!$G31),6),0)=MOD(MONTH('Shortcut Lookup 2'!Q$60),6),'Expenses (Assum. &amp; Calc.)'!$H31&gt;='Shortcut Lookup 2'!Q$60,'Expenses (Assum. &amp; Calc.)'!$G31&lt;='Shortcut Lookup 2'!Q$60),INDEX('Expenses (Assum. &amp; Calc.)'!$J$23:$J$37,ROWS($C$23:$C31),1),IF(AND('Expenses (Assum. &amp; Calc.)'!$I31="Yearly",IFERROR(MOD(MONTH('Expenses (Assum. &amp; Calc.)'!$G31),12),0)=MOD(MONTH('Shortcut Lookup 2'!Q$60),12),'Expenses (Assum. &amp; Calc.)'!$H31&gt;='Shortcut Lookup 2'!Q$60,'Expenses (Assum. &amp; Calc.)'!$G31&lt;='Shortcut Lookup 2'!Q$60),INDEX('Expenses (Assum. &amp; Calc.)'!$J$23:$J$37,ROWS($C$23:$C31),1),0))))))))</f>
        <v>0</v>
      </c>
      <c r="AA31" s="472">
        <f>HLOOKUP('Shortcut Lookup 2'!R$59,'Expenses (Assum. &amp; Calc.)'!$P$22:$T$37,ROWS($C$23:$C31)+1,0)*IF(AND('Expenses (Assum. &amp; Calc.)'!$I31="One time",'Expenses (Assum. &amp; Calc.)'!$G31='Shortcut Lookup 2'!R$60),INDEX('Expenses (Assum. &amp; Calc.)'!$J$23:$J$37,ROWS($C$23:$C31),1),IF(AND('Expenses (Assum. &amp; Calc.)'!$I31="Daily",'Expenses (Assum. &amp; Calc.)'!$H31&gt;='Shortcut Lookup 2'!R$60,'Expenses (Assum. &amp; Calc.)'!$G31&lt;='Shortcut Lookup 2'!R$60),INDEX('Expenses (Assum. &amp; Calc.)'!$J$23:$J$37,ROWS($C$23:$C31),1)*AA$22,IF(AND('Expenses (Assum. &amp; Calc.)'!$I31="Weekly",'Expenses (Assum. &amp; Calc.)'!$H31&gt;='Shortcut Lookup 2'!R$60,'Expenses (Assum. &amp; Calc.)'!$G31&lt;='Shortcut Lookup 2'!R$60),INDEX('Expenses (Assum. &amp; Calc.)'!$J$23:$J$37,ROWS($C$23:$C31),1)*4,IF(AND('Expenses (Assum. &amp; Calc.)'!$I31="Bi-Weekly",'Expenses (Assum. &amp; Calc.)'!$H31&gt;='Shortcut Lookup 2'!R$60,'Expenses (Assum. &amp; Calc.)'!$G31&lt;='Shortcut Lookup 2'!R$60),INDEX('Expenses (Assum. &amp; Calc.)'!$J$23:$J$37,ROWS($C$23:$C31),1)*2,IF(AND('Expenses (Assum. &amp; Calc.)'!$I31="Monthly",'Expenses (Assum. &amp; Calc.)'!$H31&gt;='Shortcut Lookup 2'!R$60,'Expenses (Assum. &amp; Calc.)'!$G31&lt;='Shortcut Lookup 2'!R$60),INDEX('Expenses (Assum. &amp; Calc.)'!$J$23:$J$37,ROWS($C$23:$C31),1),IF(AND('Expenses (Assum. &amp; Calc.)'!$I31="Quarterly",IFERROR(MOD(MONTH('Expenses (Assum. &amp; Calc.)'!$G31),3),0)=MOD(MONTH('Shortcut Lookup 2'!R$60),3),'Expenses (Assum. &amp; Calc.)'!$H31&gt;='Shortcut Lookup 2'!R$60,'Expenses (Assum. &amp; Calc.)'!$G31&lt;='Shortcut Lookup 2'!R$60),INDEX('Expenses (Assum. &amp; Calc.)'!$J$23:$J$37,ROWS($C$23:$C31),1),IF(AND('Expenses (Assum. &amp; Calc.)'!$I31="Semi-Annually",IFERROR(MOD(MONTH('Expenses (Assum. &amp; Calc.)'!$G31),6),0)=MOD(MONTH('Shortcut Lookup 2'!R$60),6),'Expenses (Assum. &amp; Calc.)'!$H31&gt;='Shortcut Lookup 2'!R$60,'Expenses (Assum. &amp; Calc.)'!$G31&lt;='Shortcut Lookup 2'!R$60),INDEX('Expenses (Assum. &amp; Calc.)'!$J$23:$J$37,ROWS($C$23:$C31),1),IF(AND('Expenses (Assum. &amp; Calc.)'!$I31="Yearly",IFERROR(MOD(MONTH('Expenses (Assum. &amp; Calc.)'!$G31),12),0)=MOD(MONTH('Shortcut Lookup 2'!R$60),12),'Expenses (Assum. &amp; Calc.)'!$H31&gt;='Shortcut Lookup 2'!R$60,'Expenses (Assum. &amp; Calc.)'!$G31&lt;='Shortcut Lookup 2'!R$60),INDEX('Expenses (Assum. &amp; Calc.)'!$J$23:$J$37,ROWS($C$23:$C31),1),0))))))))</f>
        <v>0</v>
      </c>
      <c r="AB31" s="472">
        <f>HLOOKUP('Shortcut Lookup 2'!S$59,'Expenses (Assum. &amp; Calc.)'!$P$22:$T$37,ROWS($C$23:$C31)+1,0)*IF(AND('Expenses (Assum. &amp; Calc.)'!$I31="One time",'Expenses (Assum. &amp; Calc.)'!$G31='Shortcut Lookup 2'!S$60),INDEX('Expenses (Assum. &amp; Calc.)'!$J$23:$J$37,ROWS($C$23:$C31),1),IF(AND('Expenses (Assum. &amp; Calc.)'!$I31="Daily",'Expenses (Assum. &amp; Calc.)'!$H31&gt;='Shortcut Lookup 2'!S$60,'Expenses (Assum. &amp; Calc.)'!$G31&lt;='Shortcut Lookup 2'!S$60),INDEX('Expenses (Assum. &amp; Calc.)'!$J$23:$J$37,ROWS($C$23:$C31),1)*AB$22,IF(AND('Expenses (Assum. &amp; Calc.)'!$I31="Weekly",'Expenses (Assum. &amp; Calc.)'!$H31&gt;='Shortcut Lookup 2'!S$60,'Expenses (Assum. &amp; Calc.)'!$G31&lt;='Shortcut Lookup 2'!S$60),INDEX('Expenses (Assum. &amp; Calc.)'!$J$23:$J$37,ROWS($C$23:$C31),1)*4,IF(AND('Expenses (Assum. &amp; Calc.)'!$I31="Bi-Weekly",'Expenses (Assum. &amp; Calc.)'!$H31&gt;='Shortcut Lookup 2'!S$60,'Expenses (Assum. &amp; Calc.)'!$G31&lt;='Shortcut Lookup 2'!S$60),INDEX('Expenses (Assum. &amp; Calc.)'!$J$23:$J$37,ROWS($C$23:$C31),1)*2,IF(AND('Expenses (Assum. &amp; Calc.)'!$I31="Monthly",'Expenses (Assum. &amp; Calc.)'!$H31&gt;='Shortcut Lookup 2'!S$60,'Expenses (Assum. &amp; Calc.)'!$G31&lt;='Shortcut Lookup 2'!S$60),INDEX('Expenses (Assum. &amp; Calc.)'!$J$23:$J$37,ROWS($C$23:$C31),1),IF(AND('Expenses (Assum. &amp; Calc.)'!$I31="Quarterly",IFERROR(MOD(MONTH('Expenses (Assum. &amp; Calc.)'!$G31),3),0)=MOD(MONTH('Shortcut Lookup 2'!S$60),3),'Expenses (Assum. &amp; Calc.)'!$H31&gt;='Shortcut Lookup 2'!S$60,'Expenses (Assum. &amp; Calc.)'!$G31&lt;='Shortcut Lookup 2'!S$60),INDEX('Expenses (Assum. &amp; Calc.)'!$J$23:$J$37,ROWS($C$23:$C31),1),IF(AND('Expenses (Assum. &amp; Calc.)'!$I31="Semi-Annually",IFERROR(MOD(MONTH('Expenses (Assum. &amp; Calc.)'!$G31),6),0)=MOD(MONTH('Shortcut Lookup 2'!S$60),6),'Expenses (Assum. &amp; Calc.)'!$H31&gt;='Shortcut Lookup 2'!S$60,'Expenses (Assum. &amp; Calc.)'!$G31&lt;='Shortcut Lookup 2'!S$60),INDEX('Expenses (Assum. &amp; Calc.)'!$J$23:$J$37,ROWS($C$23:$C31),1),IF(AND('Expenses (Assum. &amp; Calc.)'!$I31="Yearly",IFERROR(MOD(MONTH('Expenses (Assum. &amp; Calc.)'!$G31),12),0)=MOD(MONTH('Shortcut Lookup 2'!S$60),12),'Expenses (Assum. &amp; Calc.)'!$H31&gt;='Shortcut Lookup 2'!S$60,'Expenses (Assum. &amp; Calc.)'!$G31&lt;='Shortcut Lookup 2'!S$60),INDEX('Expenses (Assum. &amp; Calc.)'!$J$23:$J$37,ROWS($C$23:$C31),1),0))))))))</f>
        <v>0</v>
      </c>
      <c r="AC31" s="472">
        <f>HLOOKUP('Shortcut Lookup 2'!T$59,'Expenses (Assum. &amp; Calc.)'!$P$22:$T$37,ROWS($C$23:$C31)+1,0)*IF(AND('Expenses (Assum. &amp; Calc.)'!$I31="One time",'Expenses (Assum. &amp; Calc.)'!$G31='Shortcut Lookup 2'!T$60),INDEX('Expenses (Assum. &amp; Calc.)'!$J$23:$J$37,ROWS($C$23:$C31),1),IF(AND('Expenses (Assum. &amp; Calc.)'!$I31="Daily",'Expenses (Assum. &amp; Calc.)'!$H31&gt;='Shortcut Lookup 2'!T$60,'Expenses (Assum. &amp; Calc.)'!$G31&lt;='Shortcut Lookup 2'!T$60),INDEX('Expenses (Assum. &amp; Calc.)'!$J$23:$J$37,ROWS($C$23:$C31),1)*AC$22,IF(AND('Expenses (Assum. &amp; Calc.)'!$I31="Weekly",'Expenses (Assum. &amp; Calc.)'!$H31&gt;='Shortcut Lookup 2'!T$60,'Expenses (Assum. &amp; Calc.)'!$G31&lt;='Shortcut Lookup 2'!T$60),INDEX('Expenses (Assum. &amp; Calc.)'!$J$23:$J$37,ROWS($C$23:$C31),1)*4,IF(AND('Expenses (Assum. &amp; Calc.)'!$I31="Bi-Weekly",'Expenses (Assum. &amp; Calc.)'!$H31&gt;='Shortcut Lookup 2'!T$60,'Expenses (Assum. &amp; Calc.)'!$G31&lt;='Shortcut Lookup 2'!T$60),INDEX('Expenses (Assum. &amp; Calc.)'!$J$23:$J$37,ROWS($C$23:$C31),1)*2,IF(AND('Expenses (Assum. &amp; Calc.)'!$I31="Monthly",'Expenses (Assum. &amp; Calc.)'!$H31&gt;='Shortcut Lookup 2'!T$60,'Expenses (Assum. &amp; Calc.)'!$G31&lt;='Shortcut Lookup 2'!T$60),INDEX('Expenses (Assum. &amp; Calc.)'!$J$23:$J$37,ROWS($C$23:$C31),1),IF(AND('Expenses (Assum. &amp; Calc.)'!$I31="Quarterly",IFERROR(MOD(MONTH('Expenses (Assum. &amp; Calc.)'!$G31),3),0)=MOD(MONTH('Shortcut Lookup 2'!T$60),3),'Expenses (Assum. &amp; Calc.)'!$H31&gt;='Shortcut Lookup 2'!T$60,'Expenses (Assum. &amp; Calc.)'!$G31&lt;='Shortcut Lookup 2'!T$60),INDEX('Expenses (Assum. &amp; Calc.)'!$J$23:$J$37,ROWS($C$23:$C31),1),IF(AND('Expenses (Assum. &amp; Calc.)'!$I31="Semi-Annually",IFERROR(MOD(MONTH('Expenses (Assum. &amp; Calc.)'!$G31),6),0)=MOD(MONTH('Shortcut Lookup 2'!T$60),6),'Expenses (Assum. &amp; Calc.)'!$H31&gt;='Shortcut Lookup 2'!T$60,'Expenses (Assum. &amp; Calc.)'!$G31&lt;='Shortcut Lookup 2'!T$60),INDEX('Expenses (Assum. &amp; Calc.)'!$J$23:$J$37,ROWS($C$23:$C31),1),IF(AND('Expenses (Assum. &amp; Calc.)'!$I31="Yearly",IFERROR(MOD(MONTH('Expenses (Assum. &amp; Calc.)'!$G31),12),0)=MOD(MONTH('Shortcut Lookup 2'!T$60),12),'Expenses (Assum. &amp; Calc.)'!$H31&gt;='Shortcut Lookup 2'!T$60,'Expenses (Assum. &amp; Calc.)'!$G31&lt;='Shortcut Lookup 2'!T$60),INDEX('Expenses (Assum. &amp; Calc.)'!$J$23:$J$37,ROWS($C$23:$C31),1),0))))))))</f>
        <v>0</v>
      </c>
      <c r="AD31" s="472">
        <f>HLOOKUP('Shortcut Lookup 2'!U$59,'Expenses (Assum. &amp; Calc.)'!$P$22:$T$37,ROWS($C$23:$C31)+1,0)*IF(AND('Expenses (Assum. &amp; Calc.)'!$I31="One time",'Expenses (Assum. &amp; Calc.)'!$G31='Shortcut Lookup 2'!U$60),INDEX('Expenses (Assum. &amp; Calc.)'!$J$23:$J$37,ROWS($C$23:$C31),1),IF(AND('Expenses (Assum. &amp; Calc.)'!$I31="Daily",'Expenses (Assum. &amp; Calc.)'!$H31&gt;='Shortcut Lookup 2'!U$60,'Expenses (Assum. &amp; Calc.)'!$G31&lt;='Shortcut Lookup 2'!U$60),INDEX('Expenses (Assum. &amp; Calc.)'!$J$23:$J$37,ROWS($C$23:$C31),1)*AD$22,IF(AND('Expenses (Assum. &amp; Calc.)'!$I31="Weekly",'Expenses (Assum. &amp; Calc.)'!$H31&gt;='Shortcut Lookup 2'!U$60,'Expenses (Assum. &amp; Calc.)'!$G31&lt;='Shortcut Lookup 2'!U$60),INDEX('Expenses (Assum. &amp; Calc.)'!$J$23:$J$37,ROWS($C$23:$C31),1)*4,IF(AND('Expenses (Assum. &amp; Calc.)'!$I31="Bi-Weekly",'Expenses (Assum. &amp; Calc.)'!$H31&gt;='Shortcut Lookup 2'!U$60,'Expenses (Assum. &amp; Calc.)'!$G31&lt;='Shortcut Lookup 2'!U$60),INDEX('Expenses (Assum. &amp; Calc.)'!$J$23:$J$37,ROWS($C$23:$C31),1)*2,IF(AND('Expenses (Assum. &amp; Calc.)'!$I31="Monthly",'Expenses (Assum. &amp; Calc.)'!$H31&gt;='Shortcut Lookup 2'!U$60,'Expenses (Assum. &amp; Calc.)'!$G31&lt;='Shortcut Lookup 2'!U$60),INDEX('Expenses (Assum. &amp; Calc.)'!$J$23:$J$37,ROWS($C$23:$C31),1),IF(AND('Expenses (Assum. &amp; Calc.)'!$I31="Quarterly",IFERROR(MOD(MONTH('Expenses (Assum. &amp; Calc.)'!$G31),3),0)=MOD(MONTH('Shortcut Lookup 2'!U$60),3),'Expenses (Assum. &amp; Calc.)'!$H31&gt;='Shortcut Lookup 2'!U$60,'Expenses (Assum. &amp; Calc.)'!$G31&lt;='Shortcut Lookup 2'!U$60),INDEX('Expenses (Assum. &amp; Calc.)'!$J$23:$J$37,ROWS($C$23:$C31),1),IF(AND('Expenses (Assum. &amp; Calc.)'!$I31="Semi-Annually",IFERROR(MOD(MONTH('Expenses (Assum. &amp; Calc.)'!$G31),6),0)=MOD(MONTH('Shortcut Lookup 2'!U$60),6),'Expenses (Assum. &amp; Calc.)'!$H31&gt;='Shortcut Lookup 2'!U$60,'Expenses (Assum. &amp; Calc.)'!$G31&lt;='Shortcut Lookup 2'!U$60),INDEX('Expenses (Assum. &amp; Calc.)'!$J$23:$J$37,ROWS($C$23:$C31),1),IF(AND('Expenses (Assum. &amp; Calc.)'!$I31="Yearly",IFERROR(MOD(MONTH('Expenses (Assum. &amp; Calc.)'!$G31),12),0)=MOD(MONTH('Shortcut Lookup 2'!U$60),12),'Expenses (Assum. &amp; Calc.)'!$H31&gt;='Shortcut Lookup 2'!U$60,'Expenses (Assum. &amp; Calc.)'!$G31&lt;='Shortcut Lookup 2'!U$60),INDEX('Expenses (Assum. &amp; Calc.)'!$J$23:$J$37,ROWS($C$23:$C31),1),0))))))))</f>
        <v>0</v>
      </c>
      <c r="AE31" s="472">
        <f>HLOOKUP('Shortcut Lookup 2'!V$59,'Expenses (Assum. &amp; Calc.)'!$P$22:$T$37,ROWS($C$23:$C31)+1,0)*IF(AND('Expenses (Assum. &amp; Calc.)'!$I31="One time",'Expenses (Assum. &amp; Calc.)'!$G31='Shortcut Lookup 2'!V$60),INDEX('Expenses (Assum. &amp; Calc.)'!$J$23:$J$37,ROWS($C$23:$C31),1),IF(AND('Expenses (Assum. &amp; Calc.)'!$I31="Daily",'Expenses (Assum. &amp; Calc.)'!$H31&gt;='Shortcut Lookup 2'!V$60,'Expenses (Assum. &amp; Calc.)'!$G31&lt;='Shortcut Lookup 2'!V$60),INDEX('Expenses (Assum. &amp; Calc.)'!$J$23:$J$37,ROWS($C$23:$C31),1)*AE$22,IF(AND('Expenses (Assum. &amp; Calc.)'!$I31="Weekly",'Expenses (Assum. &amp; Calc.)'!$H31&gt;='Shortcut Lookup 2'!V$60,'Expenses (Assum. &amp; Calc.)'!$G31&lt;='Shortcut Lookup 2'!V$60),INDEX('Expenses (Assum. &amp; Calc.)'!$J$23:$J$37,ROWS($C$23:$C31),1)*4,IF(AND('Expenses (Assum. &amp; Calc.)'!$I31="Bi-Weekly",'Expenses (Assum. &amp; Calc.)'!$H31&gt;='Shortcut Lookup 2'!V$60,'Expenses (Assum. &amp; Calc.)'!$G31&lt;='Shortcut Lookup 2'!V$60),INDEX('Expenses (Assum. &amp; Calc.)'!$J$23:$J$37,ROWS($C$23:$C31),1)*2,IF(AND('Expenses (Assum. &amp; Calc.)'!$I31="Monthly",'Expenses (Assum. &amp; Calc.)'!$H31&gt;='Shortcut Lookup 2'!V$60,'Expenses (Assum. &amp; Calc.)'!$G31&lt;='Shortcut Lookup 2'!V$60),INDEX('Expenses (Assum. &amp; Calc.)'!$J$23:$J$37,ROWS($C$23:$C31),1),IF(AND('Expenses (Assum. &amp; Calc.)'!$I31="Quarterly",IFERROR(MOD(MONTH('Expenses (Assum. &amp; Calc.)'!$G31),3),0)=MOD(MONTH('Shortcut Lookup 2'!V$60),3),'Expenses (Assum. &amp; Calc.)'!$H31&gt;='Shortcut Lookup 2'!V$60,'Expenses (Assum. &amp; Calc.)'!$G31&lt;='Shortcut Lookup 2'!V$60),INDEX('Expenses (Assum. &amp; Calc.)'!$J$23:$J$37,ROWS($C$23:$C31),1),IF(AND('Expenses (Assum. &amp; Calc.)'!$I31="Semi-Annually",IFERROR(MOD(MONTH('Expenses (Assum. &amp; Calc.)'!$G31),6),0)=MOD(MONTH('Shortcut Lookup 2'!V$60),6),'Expenses (Assum. &amp; Calc.)'!$H31&gt;='Shortcut Lookup 2'!V$60,'Expenses (Assum. &amp; Calc.)'!$G31&lt;='Shortcut Lookup 2'!V$60),INDEX('Expenses (Assum. &amp; Calc.)'!$J$23:$J$37,ROWS($C$23:$C31),1),IF(AND('Expenses (Assum. &amp; Calc.)'!$I31="Yearly",IFERROR(MOD(MONTH('Expenses (Assum. &amp; Calc.)'!$G31),12),0)=MOD(MONTH('Shortcut Lookup 2'!V$60),12),'Expenses (Assum. &amp; Calc.)'!$H31&gt;='Shortcut Lookup 2'!V$60,'Expenses (Assum. &amp; Calc.)'!$G31&lt;='Shortcut Lookup 2'!V$60),INDEX('Expenses (Assum. &amp; Calc.)'!$J$23:$J$37,ROWS($C$23:$C31),1),0))))))))</f>
        <v>0</v>
      </c>
      <c r="AF31" s="472">
        <f>HLOOKUP('Shortcut Lookup 2'!W$59,'Expenses (Assum. &amp; Calc.)'!$P$22:$T$37,ROWS($C$23:$C31)+1,0)*IF(AND('Expenses (Assum. &amp; Calc.)'!$I31="One time",'Expenses (Assum. &amp; Calc.)'!$G31='Shortcut Lookup 2'!W$60),INDEX('Expenses (Assum. &amp; Calc.)'!$J$23:$J$37,ROWS($C$23:$C31),1),IF(AND('Expenses (Assum. &amp; Calc.)'!$I31="Daily",'Expenses (Assum. &amp; Calc.)'!$H31&gt;='Shortcut Lookup 2'!W$60,'Expenses (Assum. &amp; Calc.)'!$G31&lt;='Shortcut Lookup 2'!W$60),INDEX('Expenses (Assum. &amp; Calc.)'!$J$23:$J$37,ROWS($C$23:$C31),1)*AF$22,IF(AND('Expenses (Assum. &amp; Calc.)'!$I31="Weekly",'Expenses (Assum. &amp; Calc.)'!$H31&gt;='Shortcut Lookup 2'!W$60,'Expenses (Assum. &amp; Calc.)'!$G31&lt;='Shortcut Lookup 2'!W$60),INDEX('Expenses (Assum. &amp; Calc.)'!$J$23:$J$37,ROWS($C$23:$C31),1)*4,IF(AND('Expenses (Assum. &amp; Calc.)'!$I31="Bi-Weekly",'Expenses (Assum. &amp; Calc.)'!$H31&gt;='Shortcut Lookup 2'!W$60,'Expenses (Assum. &amp; Calc.)'!$G31&lt;='Shortcut Lookup 2'!W$60),INDEX('Expenses (Assum. &amp; Calc.)'!$J$23:$J$37,ROWS($C$23:$C31),1)*2,IF(AND('Expenses (Assum. &amp; Calc.)'!$I31="Monthly",'Expenses (Assum. &amp; Calc.)'!$H31&gt;='Shortcut Lookup 2'!W$60,'Expenses (Assum. &amp; Calc.)'!$G31&lt;='Shortcut Lookup 2'!W$60),INDEX('Expenses (Assum. &amp; Calc.)'!$J$23:$J$37,ROWS($C$23:$C31),1),IF(AND('Expenses (Assum. &amp; Calc.)'!$I31="Quarterly",IFERROR(MOD(MONTH('Expenses (Assum. &amp; Calc.)'!$G31),3),0)=MOD(MONTH('Shortcut Lookup 2'!W$60),3),'Expenses (Assum. &amp; Calc.)'!$H31&gt;='Shortcut Lookup 2'!W$60,'Expenses (Assum. &amp; Calc.)'!$G31&lt;='Shortcut Lookup 2'!W$60),INDEX('Expenses (Assum. &amp; Calc.)'!$J$23:$J$37,ROWS($C$23:$C31),1),IF(AND('Expenses (Assum. &amp; Calc.)'!$I31="Semi-Annually",IFERROR(MOD(MONTH('Expenses (Assum. &amp; Calc.)'!$G31),6),0)=MOD(MONTH('Shortcut Lookup 2'!W$60),6),'Expenses (Assum. &amp; Calc.)'!$H31&gt;='Shortcut Lookup 2'!W$60,'Expenses (Assum. &amp; Calc.)'!$G31&lt;='Shortcut Lookup 2'!W$60),INDEX('Expenses (Assum. &amp; Calc.)'!$J$23:$J$37,ROWS($C$23:$C31),1),IF(AND('Expenses (Assum. &amp; Calc.)'!$I31="Yearly",IFERROR(MOD(MONTH('Expenses (Assum. &amp; Calc.)'!$G31),12),0)=MOD(MONTH('Shortcut Lookup 2'!W$60),12),'Expenses (Assum. &amp; Calc.)'!$H31&gt;='Shortcut Lookup 2'!W$60,'Expenses (Assum. &amp; Calc.)'!$G31&lt;='Shortcut Lookup 2'!W$60),INDEX('Expenses (Assum. &amp; Calc.)'!$J$23:$J$37,ROWS($C$23:$C31),1),0))))))))</f>
        <v>0</v>
      </c>
      <c r="AG31" s="472">
        <f>HLOOKUP('Shortcut Lookup 2'!X$59,'Expenses (Assum. &amp; Calc.)'!$P$22:$T$37,ROWS($C$23:$C31)+1,0)*IF(AND('Expenses (Assum. &amp; Calc.)'!$I31="One time",'Expenses (Assum. &amp; Calc.)'!$G31='Shortcut Lookup 2'!X$60),INDEX('Expenses (Assum. &amp; Calc.)'!$J$23:$J$37,ROWS($C$23:$C31),1),IF(AND('Expenses (Assum. &amp; Calc.)'!$I31="Daily",'Expenses (Assum. &amp; Calc.)'!$H31&gt;='Shortcut Lookup 2'!X$60,'Expenses (Assum. &amp; Calc.)'!$G31&lt;='Shortcut Lookup 2'!X$60),INDEX('Expenses (Assum. &amp; Calc.)'!$J$23:$J$37,ROWS($C$23:$C31),1)*AG$22,IF(AND('Expenses (Assum. &amp; Calc.)'!$I31="Weekly",'Expenses (Assum. &amp; Calc.)'!$H31&gt;='Shortcut Lookup 2'!X$60,'Expenses (Assum. &amp; Calc.)'!$G31&lt;='Shortcut Lookup 2'!X$60),INDEX('Expenses (Assum. &amp; Calc.)'!$J$23:$J$37,ROWS($C$23:$C31),1)*4,IF(AND('Expenses (Assum. &amp; Calc.)'!$I31="Bi-Weekly",'Expenses (Assum. &amp; Calc.)'!$H31&gt;='Shortcut Lookup 2'!X$60,'Expenses (Assum. &amp; Calc.)'!$G31&lt;='Shortcut Lookup 2'!X$60),INDEX('Expenses (Assum. &amp; Calc.)'!$J$23:$J$37,ROWS($C$23:$C31),1)*2,IF(AND('Expenses (Assum. &amp; Calc.)'!$I31="Monthly",'Expenses (Assum. &amp; Calc.)'!$H31&gt;='Shortcut Lookup 2'!X$60,'Expenses (Assum. &amp; Calc.)'!$G31&lt;='Shortcut Lookup 2'!X$60),INDEX('Expenses (Assum. &amp; Calc.)'!$J$23:$J$37,ROWS($C$23:$C31),1),IF(AND('Expenses (Assum. &amp; Calc.)'!$I31="Quarterly",IFERROR(MOD(MONTH('Expenses (Assum. &amp; Calc.)'!$G31),3),0)=MOD(MONTH('Shortcut Lookup 2'!X$60),3),'Expenses (Assum. &amp; Calc.)'!$H31&gt;='Shortcut Lookup 2'!X$60,'Expenses (Assum. &amp; Calc.)'!$G31&lt;='Shortcut Lookup 2'!X$60),INDEX('Expenses (Assum. &amp; Calc.)'!$J$23:$J$37,ROWS($C$23:$C31),1),IF(AND('Expenses (Assum. &amp; Calc.)'!$I31="Semi-Annually",IFERROR(MOD(MONTH('Expenses (Assum. &amp; Calc.)'!$G31),6),0)=MOD(MONTH('Shortcut Lookup 2'!X$60),6),'Expenses (Assum. &amp; Calc.)'!$H31&gt;='Shortcut Lookup 2'!X$60,'Expenses (Assum. &amp; Calc.)'!$G31&lt;='Shortcut Lookup 2'!X$60),INDEX('Expenses (Assum. &amp; Calc.)'!$J$23:$J$37,ROWS($C$23:$C31),1),IF(AND('Expenses (Assum. &amp; Calc.)'!$I31="Yearly",IFERROR(MOD(MONTH('Expenses (Assum. &amp; Calc.)'!$G31),12),0)=MOD(MONTH('Shortcut Lookup 2'!X$60),12),'Expenses (Assum. &amp; Calc.)'!$H31&gt;='Shortcut Lookup 2'!X$60,'Expenses (Assum. &amp; Calc.)'!$G31&lt;='Shortcut Lookup 2'!X$60),INDEX('Expenses (Assum. &amp; Calc.)'!$J$23:$J$37,ROWS($C$23:$C31),1),0))))))))</f>
        <v>0</v>
      </c>
      <c r="AH31" s="472">
        <f>HLOOKUP('Shortcut Lookup 2'!Y$59,'Expenses (Assum. &amp; Calc.)'!$P$22:$T$37,ROWS($C$23:$C31)+1,0)*IF(AND('Expenses (Assum. &amp; Calc.)'!$I31="One time",'Expenses (Assum. &amp; Calc.)'!$G31='Shortcut Lookup 2'!Y$60),INDEX('Expenses (Assum. &amp; Calc.)'!$J$23:$J$37,ROWS($C$23:$C31),1),IF(AND('Expenses (Assum. &amp; Calc.)'!$I31="Daily",'Expenses (Assum. &amp; Calc.)'!$H31&gt;='Shortcut Lookup 2'!Y$60,'Expenses (Assum. &amp; Calc.)'!$G31&lt;='Shortcut Lookup 2'!Y$60),INDEX('Expenses (Assum. &amp; Calc.)'!$J$23:$J$37,ROWS($C$23:$C31),1)*AH$22,IF(AND('Expenses (Assum. &amp; Calc.)'!$I31="Weekly",'Expenses (Assum. &amp; Calc.)'!$H31&gt;='Shortcut Lookup 2'!Y$60,'Expenses (Assum. &amp; Calc.)'!$G31&lt;='Shortcut Lookup 2'!Y$60),INDEX('Expenses (Assum. &amp; Calc.)'!$J$23:$J$37,ROWS($C$23:$C31),1)*4,IF(AND('Expenses (Assum. &amp; Calc.)'!$I31="Bi-Weekly",'Expenses (Assum. &amp; Calc.)'!$H31&gt;='Shortcut Lookup 2'!Y$60,'Expenses (Assum. &amp; Calc.)'!$G31&lt;='Shortcut Lookup 2'!Y$60),INDEX('Expenses (Assum. &amp; Calc.)'!$J$23:$J$37,ROWS($C$23:$C31),1)*2,IF(AND('Expenses (Assum. &amp; Calc.)'!$I31="Monthly",'Expenses (Assum. &amp; Calc.)'!$H31&gt;='Shortcut Lookup 2'!Y$60,'Expenses (Assum. &amp; Calc.)'!$G31&lt;='Shortcut Lookup 2'!Y$60),INDEX('Expenses (Assum. &amp; Calc.)'!$J$23:$J$37,ROWS($C$23:$C31),1),IF(AND('Expenses (Assum. &amp; Calc.)'!$I31="Quarterly",IFERROR(MOD(MONTH('Expenses (Assum. &amp; Calc.)'!$G31),3),0)=MOD(MONTH('Shortcut Lookup 2'!Y$60),3),'Expenses (Assum. &amp; Calc.)'!$H31&gt;='Shortcut Lookup 2'!Y$60,'Expenses (Assum. &amp; Calc.)'!$G31&lt;='Shortcut Lookup 2'!Y$60),INDEX('Expenses (Assum. &amp; Calc.)'!$J$23:$J$37,ROWS($C$23:$C31),1),IF(AND('Expenses (Assum. &amp; Calc.)'!$I31="Semi-Annually",IFERROR(MOD(MONTH('Expenses (Assum. &amp; Calc.)'!$G31),6),0)=MOD(MONTH('Shortcut Lookup 2'!Y$60),6),'Expenses (Assum. &amp; Calc.)'!$H31&gt;='Shortcut Lookup 2'!Y$60,'Expenses (Assum. &amp; Calc.)'!$G31&lt;='Shortcut Lookup 2'!Y$60),INDEX('Expenses (Assum. &amp; Calc.)'!$J$23:$J$37,ROWS($C$23:$C31),1),IF(AND('Expenses (Assum. &amp; Calc.)'!$I31="Yearly",IFERROR(MOD(MONTH('Expenses (Assum. &amp; Calc.)'!$G31),12),0)=MOD(MONTH('Shortcut Lookup 2'!Y$60),12),'Expenses (Assum. &amp; Calc.)'!$H31&gt;='Shortcut Lookup 2'!Y$60,'Expenses (Assum. &amp; Calc.)'!$G31&lt;='Shortcut Lookup 2'!Y$60),INDEX('Expenses (Assum. &amp; Calc.)'!$J$23:$J$37,ROWS($C$23:$C31),1),0))))))))</f>
        <v>0</v>
      </c>
      <c r="AI31" s="472">
        <f>HLOOKUP('Shortcut Lookup 2'!Z$59,'Expenses (Assum. &amp; Calc.)'!$P$22:$T$37,ROWS($C$23:$C31)+1,0)*IF(AND('Expenses (Assum. &amp; Calc.)'!$I31="One time",'Expenses (Assum. &amp; Calc.)'!$G31='Shortcut Lookup 2'!Z$60),INDEX('Expenses (Assum. &amp; Calc.)'!$J$23:$J$37,ROWS($C$23:$C31),1),IF(AND('Expenses (Assum. &amp; Calc.)'!$I31="Daily",'Expenses (Assum. &amp; Calc.)'!$H31&gt;='Shortcut Lookup 2'!Z$60,'Expenses (Assum. &amp; Calc.)'!$G31&lt;='Shortcut Lookup 2'!Z$60),INDEX('Expenses (Assum. &amp; Calc.)'!$J$23:$J$37,ROWS($C$23:$C31),1)*AI$22,IF(AND('Expenses (Assum. &amp; Calc.)'!$I31="Weekly",'Expenses (Assum. &amp; Calc.)'!$H31&gt;='Shortcut Lookup 2'!Z$60,'Expenses (Assum. &amp; Calc.)'!$G31&lt;='Shortcut Lookup 2'!Z$60),INDEX('Expenses (Assum. &amp; Calc.)'!$J$23:$J$37,ROWS($C$23:$C31),1)*4,IF(AND('Expenses (Assum. &amp; Calc.)'!$I31="Bi-Weekly",'Expenses (Assum. &amp; Calc.)'!$H31&gt;='Shortcut Lookup 2'!Z$60,'Expenses (Assum. &amp; Calc.)'!$G31&lt;='Shortcut Lookup 2'!Z$60),INDEX('Expenses (Assum. &amp; Calc.)'!$J$23:$J$37,ROWS($C$23:$C31),1)*2,IF(AND('Expenses (Assum. &amp; Calc.)'!$I31="Monthly",'Expenses (Assum. &amp; Calc.)'!$H31&gt;='Shortcut Lookup 2'!Z$60,'Expenses (Assum. &amp; Calc.)'!$G31&lt;='Shortcut Lookup 2'!Z$60),INDEX('Expenses (Assum. &amp; Calc.)'!$J$23:$J$37,ROWS($C$23:$C31),1),IF(AND('Expenses (Assum. &amp; Calc.)'!$I31="Quarterly",IFERROR(MOD(MONTH('Expenses (Assum. &amp; Calc.)'!$G31),3),0)=MOD(MONTH('Shortcut Lookup 2'!Z$60),3),'Expenses (Assum. &amp; Calc.)'!$H31&gt;='Shortcut Lookup 2'!Z$60,'Expenses (Assum. &amp; Calc.)'!$G31&lt;='Shortcut Lookup 2'!Z$60),INDEX('Expenses (Assum. &amp; Calc.)'!$J$23:$J$37,ROWS($C$23:$C31),1),IF(AND('Expenses (Assum. &amp; Calc.)'!$I31="Semi-Annually",IFERROR(MOD(MONTH('Expenses (Assum. &amp; Calc.)'!$G31),6),0)=MOD(MONTH('Shortcut Lookup 2'!Z$60),6),'Expenses (Assum. &amp; Calc.)'!$H31&gt;='Shortcut Lookup 2'!Z$60,'Expenses (Assum. &amp; Calc.)'!$G31&lt;='Shortcut Lookup 2'!Z$60),INDEX('Expenses (Assum. &amp; Calc.)'!$J$23:$J$37,ROWS($C$23:$C31),1),IF(AND('Expenses (Assum. &amp; Calc.)'!$I31="Yearly",IFERROR(MOD(MONTH('Expenses (Assum. &amp; Calc.)'!$G31),12),0)=MOD(MONTH('Shortcut Lookup 2'!Z$60),12),'Expenses (Assum. &amp; Calc.)'!$H31&gt;='Shortcut Lookup 2'!Z$60,'Expenses (Assum. &amp; Calc.)'!$G31&lt;='Shortcut Lookup 2'!Z$60),INDEX('Expenses (Assum. &amp; Calc.)'!$J$23:$J$37,ROWS($C$23:$C31),1),0))))))))</f>
        <v>0</v>
      </c>
      <c r="AJ31" s="472">
        <f>HLOOKUP('Shortcut Lookup 2'!AA$59,'Expenses (Assum. &amp; Calc.)'!$P$22:$T$37,ROWS($C$23:$C31)+1,0)*IF(AND('Expenses (Assum. &amp; Calc.)'!$I31="One time",'Expenses (Assum. &amp; Calc.)'!$G31='Shortcut Lookup 2'!AA$60),INDEX('Expenses (Assum. &amp; Calc.)'!$J$23:$J$37,ROWS($C$23:$C31),1),IF(AND('Expenses (Assum. &amp; Calc.)'!$I31="Daily",'Expenses (Assum. &amp; Calc.)'!$H31&gt;='Shortcut Lookup 2'!AA$60,'Expenses (Assum. &amp; Calc.)'!$G31&lt;='Shortcut Lookup 2'!AA$60),INDEX('Expenses (Assum. &amp; Calc.)'!$J$23:$J$37,ROWS($C$23:$C31),1)*AJ$22,IF(AND('Expenses (Assum. &amp; Calc.)'!$I31="Weekly",'Expenses (Assum. &amp; Calc.)'!$H31&gt;='Shortcut Lookup 2'!AA$60,'Expenses (Assum. &amp; Calc.)'!$G31&lt;='Shortcut Lookup 2'!AA$60),INDEX('Expenses (Assum. &amp; Calc.)'!$J$23:$J$37,ROWS($C$23:$C31),1)*4,IF(AND('Expenses (Assum. &amp; Calc.)'!$I31="Bi-Weekly",'Expenses (Assum. &amp; Calc.)'!$H31&gt;='Shortcut Lookup 2'!AA$60,'Expenses (Assum. &amp; Calc.)'!$G31&lt;='Shortcut Lookup 2'!AA$60),INDEX('Expenses (Assum. &amp; Calc.)'!$J$23:$J$37,ROWS($C$23:$C31),1)*2,IF(AND('Expenses (Assum. &amp; Calc.)'!$I31="Monthly",'Expenses (Assum. &amp; Calc.)'!$H31&gt;='Shortcut Lookup 2'!AA$60,'Expenses (Assum. &amp; Calc.)'!$G31&lt;='Shortcut Lookup 2'!AA$60),INDEX('Expenses (Assum. &amp; Calc.)'!$J$23:$J$37,ROWS($C$23:$C31),1),IF(AND('Expenses (Assum. &amp; Calc.)'!$I31="Quarterly",IFERROR(MOD(MONTH('Expenses (Assum. &amp; Calc.)'!$G31),3),0)=MOD(MONTH('Shortcut Lookup 2'!AA$60),3),'Expenses (Assum. &amp; Calc.)'!$H31&gt;='Shortcut Lookup 2'!AA$60,'Expenses (Assum. &amp; Calc.)'!$G31&lt;='Shortcut Lookup 2'!AA$60),INDEX('Expenses (Assum. &amp; Calc.)'!$J$23:$J$37,ROWS($C$23:$C31),1),IF(AND('Expenses (Assum. &amp; Calc.)'!$I31="Semi-Annually",IFERROR(MOD(MONTH('Expenses (Assum. &amp; Calc.)'!$G31),6),0)=MOD(MONTH('Shortcut Lookup 2'!AA$60),6),'Expenses (Assum. &amp; Calc.)'!$H31&gt;='Shortcut Lookup 2'!AA$60,'Expenses (Assum. &amp; Calc.)'!$G31&lt;='Shortcut Lookup 2'!AA$60),INDEX('Expenses (Assum. &amp; Calc.)'!$J$23:$J$37,ROWS($C$23:$C31),1),IF(AND('Expenses (Assum. &amp; Calc.)'!$I31="Yearly",IFERROR(MOD(MONTH('Expenses (Assum. &amp; Calc.)'!$G31),12),0)=MOD(MONTH('Shortcut Lookup 2'!AA$60),12),'Expenses (Assum. &amp; Calc.)'!$H31&gt;='Shortcut Lookup 2'!AA$60,'Expenses (Assum. &amp; Calc.)'!$G31&lt;='Shortcut Lookup 2'!AA$60),INDEX('Expenses (Assum. &amp; Calc.)'!$J$23:$J$37,ROWS($C$23:$C31),1),0))))))))</f>
        <v>0</v>
      </c>
      <c r="AK31" s="472">
        <f>HLOOKUP('Shortcut Lookup 2'!AB$59,'Expenses (Assum. &amp; Calc.)'!$P$22:$T$37,ROWS($C$23:$C31)+1,0)*IF(AND('Expenses (Assum. &amp; Calc.)'!$I31="One time",'Expenses (Assum. &amp; Calc.)'!$G31='Shortcut Lookup 2'!AB$60),INDEX('Expenses (Assum. &amp; Calc.)'!$J$23:$J$37,ROWS($C$23:$C31),1),IF(AND('Expenses (Assum. &amp; Calc.)'!$I31="Daily",'Expenses (Assum. &amp; Calc.)'!$H31&gt;='Shortcut Lookup 2'!AB$60,'Expenses (Assum. &amp; Calc.)'!$G31&lt;='Shortcut Lookup 2'!AB$60),INDEX('Expenses (Assum. &amp; Calc.)'!$J$23:$J$37,ROWS($C$23:$C31),1)*AK$22,IF(AND('Expenses (Assum. &amp; Calc.)'!$I31="Weekly",'Expenses (Assum. &amp; Calc.)'!$H31&gt;='Shortcut Lookup 2'!AB$60,'Expenses (Assum. &amp; Calc.)'!$G31&lt;='Shortcut Lookup 2'!AB$60),INDEX('Expenses (Assum. &amp; Calc.)'!$J$23:$J$37,ROWS($C$23:$C31),1)*4,IF(AND('Expenses (Assum. &amp; Calc.)'!$I31="Bi-Weekly",'Expenses (Assum. &amp; Calc.)'!$H31&gt;='Shortcut Lookup 2'!AB$60,'Expenses (Assum. &amp; Calc.)'!$G31&lt;='Shortcut Lookup 2'!AB$60),INDEX('Expenses (Assum. &amp; Calc.)'!$J$23:$J$37,ROWS($C$23:$C31),1)*2,IF(AND('Expenses (Assum. &amp; Calc.)'!$I31="Monthly",'Expenses (Assum. &amp; Calc.)'!$H31&gt;='Shortcut Lookup 2'!AB$60,'Expenses (Assum. &amp; Calc.)'!$G31&lt;='Shortcut Lookup 2'!AB$60),INDEX('Expenses (Assum. &amp; Calc.)'!$J$23:$J$37,ROWS($C$23:$C31),1),IF(AND('Expenses (Assum. &amp; Calc.)'!$I31="Quarterly",IFERROR(MOD(MONTH('Expenses (Assum. &amp; Calc.)'!$G31),3),0)=MOD(MONTH('Shortcut Lookup 2'!AB$60),3),'Expenses (Assum. &amp; Calc.)'!$H31&gt;='Shortcut Lookup 2'!AB$60,'Expenses (Assum. &amp; Calc.)'!$G31&lt;='Shortcut Lookup 2'!AB$60),INDEX('Expenses (Assum. &amp; Calc.)'!$J$23:$J$37,ROWS($C$23:$C31),1),IF(AND('Expenses (Assum. &amp; Calc.)'!$I31="Semi-Annually",IFERROR(MOD(MONTH('Expenses (Assum. &amp; Calc.)'!$G31),6),0)=MOD(MONTH('Shortcut Lookup 2'!AB$60),6),'Expenses (Assum. &amp; Calc.)'!$H31&gt;='Shortcut Lookup 2'!AB$60,'Expenses (Assum. &amp; Calc.)'!$G31&lt;='Shortcut Lookup 2'!AB$60),INDEX('Expenses (Assum. &amp; Calc.)'!$J$23:$J$37,ROWS($C$23:$C31),1),IF(AND('Expenses (Assum. &amp; Calc.)'!$I31="Yearly",IFERROR(MOD(MONTH('Expenses (Assum. &amp; Calc.)'!$G31),12),0)=MOD(MONTH('Shortcut Lookup 2'!AB$60),12),'Expenses (Assum. &amp; Calc.)'!$H31&gt;='Shortcut Lookup 2'!AB$60,'Expenses (Assum. &amp; Calc.)'!$G31&lt;='Shortcut Lookup 2'!AB$60),INDEX('Expenses (Assum. &amp; Calc.)'!$J$23:$J$37,ROWS($C$23:$C31),1),0))))))))</f>
        <v>0</v>
      </c>
      <c r="AL31" s="472">
        <f>HLOOKUP('Shortcut Lookup 2'!AC$59,'Expenses (Assum. &amp; Calc.)'!$P$22:$T$37,ROWS($C$23:$C31)+1,0)*IF(AND('Expenses (Assum. &amp; Calc.)'!$I31="One time",'Expenses (Assum. &amp; Calc.)'!$G31='Shortcut Lookup 2'!AC$60),INDEX('Expenses (Assum. &amp; Calc.)'!$J$23:$J$37,ROWS($C$23:$C31),1),IF(AND('Expenses (Assum. &amp; Calc.)'!$I31="Daily",'Expenses (Assum. &amp; Calc.)'!$H31&gt;='Shortcut Lookup 2'!AC$60,'Expenses (Assum. &amp; Calc.)'!$G31&lt;='Shortcut Lookup 2'!AC$60),INDEX('Expenses (Assum. &amp; Calc.)'!$J$23:$J$37,ROWS($C$23:$C31),1)*AL$22,IF(AND('Expenses (Assum. &amp; Calc.)'!$I31="Weekly",'Expenses (Assum. &amp; Calc.)'!$H31&gt;='Shortcut Lookup 2'!AC$60,'Expenses (Assum. &amp; Calc.)'!$G31&lt;='Shortcut Lookup 2'!AC$60),INDEX('Expenses (Assum. &amp; Calc.)'!$J$23:$J$37,ROWS($C$23:$C31),1)*4,IF(AND('Expenses (Assum. &amp; Calc.)'!$I31="Bi-Weekly",'Expenses (Assum. &amp; Calc.)'!$H31&gt;='Shortcut Lookup 2'!AC$60,'Expenses (Assum. &amp; Calc.)'!$G31&lt;='Shortcut Lookup 2'!AC$60),INDEX('Expenses (Assum. &amp; Calc.)'!$J$23:$J$37,ROWS($C$23:$C31),1)*2,IF(AND('Expenses (Assum. &amp; Calc.)'!$I31="Monthly",'Expenses (Assum. &amp; Calc.)'!$H31&gt;='Shortcut Lookup 2'!AC$60,'Expenses (Assum. &amp; Calc.)'!$G31&lt;='Shortcut Lookup 2'!AC$60),INDEX('Expenses (Assum. &amp; Calc.)'!$J$23:$J$37,ROWS($C$23:$C31),1),IF(AND('Expenses (Assum. &amp; Calc.)'!$I31="Quarterly",IFERROR(MOD(MONTH('Expenses (Assum. &amp; Calc.)'!$G31),3),0)=MOD(MONTH('Shortcut Lookup 2'!AC$60),3),'Expenses (Assum. &amp; Calc.)'!$H31&gt;='Shortcut Lookup 2'!AC$60,'Expenses (Assum. &amp; Calc.)'!$G31&lt;='Shortcut Lookup 2'!AC$60),INDEX('Expenses (Assum. &amp; Calc.)'!$J$23:$J$37,ROWS($C$23:$C31),1),IF(AND('Expenses (Assum. &amp; Calc.)'!$I31="Semi-Annually",IFERROR(MOD(MONTH('Expenses (Assum. &amp; Calc.)'!$G31),6),0)=MOD(MONTH('Shortcut Lookup 2'!AC$60),6),'Expenses (Assum. &amp; Calc.)'!$H31&gt;='Shortcut Lookup 2'!AC$60,'Expenses (Assum. &amp; Calc.)'!$G31&lt;='Shortcut Lookup 2'!AC$60),INDEX('Expenses (Assum. &amp; Calc.)'!$J$23:$J$37,ROWS($C$23:$C31),1),IF(AND('Expenses (Assum. &amp; Calc.)'!$I31="Yearly",IFERROR(MOD(MONTH('Expenses (Assum. &amp; Calc.)'!$G31),12),0)=MOD(MONTH('Shortcut Lookup 2'!AC$60),12),'Expenses (Assum. &amp; Calc.)'!$H31&gt;='Shortcut Lookup 2'!AC$60,'Expenses (Assum. &amp; Calc.)'!$G31&lt;='Shortcut Lookup 2'!AC$60),INDEX('Expenses (Assum. &amp; Calc.)'!$J$23:$J$37,ROWS($C$23:$C31),1),0))))))))</f>
        <v>0</v>
      </c>
      <c r="AM31" s="472">
        <f>HLOOKUP('Shortcut Lookup 2'!AD$59,'Expenses (Assum. &amp; Calc.)'!$P$22:$T$37,ROWS($C$23:$C31)+1,0)*IF(AND('Expenses (Assum. &amp; Calc.)'!$I31="One time",'Expenses (Assum. &amp; Calc.)'!$G31='Shortcut Lookup 2'!AD$60),INDEX('Expenses (Assum. &amp; Calc.)'!$J$23:$J$37,ROWS($C$23:$C31),1),IF(AND('Expenses (Assum. &amp; Calc.)'!$I31="Daily",'Expenses (Assum. &amp; Calc.)'!$H31&gt;='Shortcut Lookup 2'!AD$60,'Expenses (Assum. &amp; Calc.)'!$G31&lt;='Shortcut Lookup 2'!AD$60),INDEX('Expenses (Assum. &amp; Calc.)'!$J$23:$J$37,ROWS($C$23:$C31),1)*AM$22,IF(AND('Expenses (Assum. &amp; Calc.)'!$I31="Weekly",'Expenses (Assum. &amp; Calc.)'!$H31&gt;='Shortcut Lookup 2'!AD$60,'Expenses (Assum. &amp; Calc.)'!$G31&lt;='Shortcut Lookup 2'!AD$60),INDEX('Expenses (Assum. &amp; Calc.)'!$J$23:$J$37,ROWS($C$23:$C31),1)*4,IF(AND('Expenses (Assum. &amp; Calc.)'!$I31="Bi-Weekly",'Expenses (Assum. &amp; Calc.)'!$H31&gt;='Shortcut Lookup 2'!AD$60,'Expenses (Assum. &amp; Calc.)'!$G31&lt;='Shortcut Lookup 2'!AD$60),INDEX('Expenses (Assum. &amp; Calc.)'!$J$23:$J$37,ROWS($C$23:$C31),1)*2,IF(AND('Expenses (Assum. &amp; Calc.)'!$I31="Monthly",'Expenses (Assum. &amp; Calc.)'!$H31&gt;='Shortcut Lookup 2'!AD$60,'Expenses (Assum. &amp; Calc.)'!$G31&lt;='Shortcut Lookup 2'!AD$60),INDEX('Expenses (Assum. &amp; Calc.)'!$J$23:$J$37,ROWS($C$23:$C31),1),IF(AND('Expenses (Assum. &amp; Calc.)'!$I31="Quarterly",IFERROR(MOD(MONTH('Expenses (Assum. &amp; Calc.)'!$G31),3),0)=MOD(MONTH('Shortcut Lookup 2'!AD$60),3),'Expenses (Assum. &amp; Calc.)'!$H31&gt;='Shortcut Lookup 2'!AD$60,'Expenses (Assum. &amp; Calc.)'!$G31&lt;='Shortcut Lookup 2'!AD$60),INDEX('Expenses (Assum. &amp; Calc.)'!$J$23:$J$37,ROWS($C$23:$C31),1),IF(AND('Expenses (Assum. &amp; Calc.)'!$I31="Semi-Annually",IFERROR(MOD(MONTH('Expenses (Assum. &amp; Calc.)'!$G31),6),0)=MOD(MONTH('Shortcut Lookup 2'!AD$60),6),'Expenses (Assum. &amp; Calc.)'!$H31&gt;='Shortcut Lookup 2'!AD$60,'Expenses (Assum. &amp; Calc.)'!$G31&lt;='Shortcut Lookup 2'!AD$60),INDEX('Expenses (Assum. &amp; Calc.)'!$J$23:$J$37,ROWS($C$23:$C31),1),IF(AND('Expenses (Assum. &amp; Calc.)'!$I31="Yearly",IFERROR(MOD(MONTH('Expenses (Assum. &amp; Calc.)'!$G31),12),0)=MOD(MONTH('Shortcut Lookup 2'!AD$60),12),'Expenses (Assum. &amp; Calc.)'!$H31&gt;='Shortcut Lookup 2'!AD$60,'Expenses (Assum. &amp; Calc.)'!$G31&lt;='Shortcut Lookup 2'!AD$60),INDEX('Expenses (Assum. &amp; Calc.)'!$J$23:$J$37,ROWS($C$23:$C31),1),0))))))))</f>
        <v>0</v>
      </c>
      <c r="AN31" s="472">
        <f>HLOOKUP('Shortcut Lookup 2'!AE$59,'Expenses (Assum. &amp; Calc.)'!$P$22:$T$37,ROWS($C$23:$C31)+1,0)*IF(AND('Expenses (Assum. &amp; Calc.)'!$I31="One time",'Expenses (Assum. &amp; Calc.)'!$G31='Shortcut Lookup 2'!AE$60),INDEX('Expenses (Assum. &amp; Calc.)'!$J$23:$J$37,ROWS($C$23:$C31),1),IF(AND('Expenses (Assum. &amp; Calc.)'!$I31="Daily",'Expenses (Assum. &amp; Calc.)'!$H31&gt;='Shortcut Lookup 2'!AE$60,'Expenses (Assum. &amp; Calc.)'!$G31&lt;='Shortcut Lookup 2'!AE$60),INDEX('Expenses (Assum. &amp; Calc.)'!$J$23:$J$37,ROWS($C$23:$C31),1)*AN$22,IF(AND('Expenses (Assum. &amp; Calc.)'!$I31="Weekly",'Expenses (Assum. &amp; Calc.)'!$H31&gt;='Shortcut Lookup 2'!AE$60,'Expenses (Assum. &amp; Calc.)'!$G31&lt;='Shortcut Lookup 2'!AE$60),INDEX('Expenses (Assum. &amp; Calc.)'!$J$23:$J$37,ROWS($C$23:$C31),1)*4,IF(AND('Expenses (Assum. &amp; Calc.)'!$I31="Bi-Weekly",'Expenses (Assum. &amp; Calc.)'!$H31&gt;='Shortcut Lookup 2'!AE$60,'Expenses (Assum. &amp; Calc.)'!$G31&lt;='Shortcut Lookup 2'!AE$60),INDEX('Expenses (Assum. &amp; Calc.)'!$J$23:$J$37,ROWS($C$23:$C31),1)*2,IF(AND('Expenses (Assum. &amp; Calc.)'!$I31="Monthly",'Expenses (Assum. &amp; Calc.)'!$H31&gt;='Shortcut Lookup 2'!AE$60,'Expenses (Assum. &amp; Calc.)'!$G31&lt;='Shortcut Lookup 2'!AE$60),INDEX('Expenses (Assum. &amp; Calc.)'!$J$23:$J$37,ROWS($C$23:$C31),1),IF(AND('Expenses (Assum. &amp; Calc.)'!$I31="Quarterly",IFERROR(MOD(MONTH('Expenses (Assum. &amp; Calc.)'!$G31),3),0)=MOD(MONTH('Shortcut Lookup 2'!AE$60),3),'Expenses (Assum. &amp; Calc.)'!$H31&gt;='Shortcut Lookup 2'!AE$60,'Expenses (Assum. &amp; Calc.)'!$G31&lt;='Shortcut Lookup 2'!AE$60),INDEX('Expenses (Assum. &amp; Calc.)'!$J$23:$J$37,ROWS($C$23:$C31),1),IF(AND('Expenses (Assum. &amp; Calc.)'!$I31="Semi-Annually",IFERROR(MOD(MONTH('Expenses (Assum. &amp; Calc.)'!$G31),6),0)=MOD(MONTH('Shortcut Lookup 2'!AE$60),6),'Expenses (Assum. &amp; Calc.)'!$H31&gt;='Shortcut Lookup 2'!AE$60,'Expenses (Assum. &amp; Calc.)'!$G31&lt;='Shortcut Lookup 2'!AE$60),INDEX('Expenses (Assum. &amp; Calc.)'!$J$23:$J$37,ROWS($C$23:$C31),1),IF(AND('Expenses (Assum. &amp; Calc.)'!$I31="Yearly",IFERROR(MOD(MONTH('Expenses (Assum. &amp; Calc.)'!$G31),12),0)=MOD(MONTH('Shortcut Lookup 2'!AE$60),12),'Expenses (Assum. &amp; Calc.)'!$H31&gt;='Shortcut Lookup 2'!AE$60,'Expenses (Assum. &amp; Calc.)'!$G31&lt;='Shortcut Lookup 2'!AE$60),INDEX('Expenses (Assum. &amp; Calc.)'!$J$23:$J$37,ROWS($C$23:$C31),1),0))))))))</f>
        <v>0</v>
      </c>
      <c r="AO31" s="472">
        <f>HLOOKUP('Shortcut Lookup 2'!AF$59,'Expenses (Assum. &amp; Calc.)'!$P$22:$T$37,ROWS($C$23:$C31)+1,0)*IF(AND('Expenses (Assum. &amp; Calc.)'!$I31="One time",'Expenses (Assum. &amp; Calc.)'!$G31='Shortcut Lookup 2'!AF$60),INDEX('Expenses (Assum. &amp; Calc.)'!$J$23:$J$37,ROWS($C$23:$C31),1),IF(AND('Expenses (Assum. &amp; Calc.)'!$I31="Daily",'Expenses (Assum. &amp; Calc.)'!$H31&gt;='Shortcut Lookup 2'!AF$60,'Expenses (Assum. &amp; Calc.)'!$G31&lt;='Shortcut Lookup 2'!AF$60),INDEX('Expenses (Assum. &amp; Calc.)'!$J$23:$J$37,ROWS($C$23:$C31),1)*AO$22,IF(AND('Expenses (Assum. &amp; Calc.)'!$I31="Weekly",'Expenses (Assum. &amp; Calc.)'!$H31&gt;='Shortcut Lookup 2'!AF$60,'Expenses (Assum. &amp; Calc.)'!$G31&lt;='Shortcut Lookup 2'!AF$60),INDEX('Expenses (Assum. &amp; Calc.)'!$J$23:$J$37,ROWS($C$23:$C31),1)*4,IF(AND('Expenses (Assum. &amp; Calc.)'!$I31="Bi-Weekly",'Expenses (Assum. &amp; Calc.)'!$H31&gt;='Shortcut Lookup 2'!AF$60,'Expenses (Assum. &amp; Calc.)'!$G31&lt;='Shortcut Lookup 2'!AF$60),INDEX('Expenses (Assum. &amp; Calc.)'!$J$23:$J$37,ROWS($C$23:$C31),1)*2,IF(AND('Expenses (Assum. &amp; Calc.)'!$I31="Monthly",'Expenses (Assum. &amp; Calc.)'!$H31&gt;='Shortcut Lookup 2'!AF$60,'Expenses (Assum. &amp; Calc.)'!$G31&lt;='Shortcut Lookup 2'!AF$60),INDEX('Expenses (Assum. &amp; Calc.)'!$J$23:$J$37,ROWS($C$23:$C31),1),IF(AND('Expenses (Assum. &amp; Calc.)'!$I31="Quarterly",IFERROR(MOD(MONTH('Expenses (Assum. &amp; Calc.)'!$G31),3),0)=MOD(MONTH('Shortcut Lookup 2'!AF$60),3),'Expenses (Assum. &amp; Calc.)'!$H31&gt;='Shortcut Lookup 2'!AF$60,'Expenses (Assum. &amp; Calc.)'!$G31&lt;='Shortcut Lookup 2'!AF$60),INDEX('Expenses (Assum. &amp; Calc.)'!$J$23:$J$37,ROWS($C$23:$C31),1),IF(AND('Expenses (Assum. &amp; Calc.)'!$I31="Semi-Annually",IFERROR(MOD(MONTH('Expenses (Assum. &amp; Calc.)'!$G31),6),0)=MOD(MONTH('Shortcut Lookup 2'!AF$60),6),'Expenses (Assum. &amp; Calc.)'!$H31&gt;='Shortcut Lookup 2'!AF$60,'Expenses (Assum. &amp; Calc.)'!$G31&lt;='Shortcut Lookup 2'!AF$60),INDEX('Expenses (Assum. &amp; Calc.)'!$J$23:$J$37,ROWS($C$23:$C31),1),IF(AND('Expenses (Assum. &amp; Calc.)'!$I31="Yearly",IFERROR(MOD(MONTH('Expenses (Assum. &amp; Calc.)'!$G31),12),0)=MOD(MONTH('Shortcut Lookup 2'!AF$60),12),'Expenses (Assum. &amp; Calc.)'!$H31&gt;='Shortcut Lookup 2'!AF$60,'Expenses (Assum. &amp; Calc.)'!$G31&lt;='Shortcut Lookup 2'!AF$60),INDEX('Expenses (Assum. &amp; Calc.)'!$J$23:$J$37,ROWS($C$23:$C31),1),0))))))))</f>
        <v>0</v>
      </c>
      <c r="AP31" s="472">
        <f>HLOOKUP('Shortcut Lookup 2'!AG$59,'Expenses (Assum. &amp; Calc.)'!$P$22:$T$37,ROWS($C$23:$C31)+1,0)*IF(AND('Expenses (Assum. &amp; Calc.)'!$I31="One time",'Expenses (Assum. &amp; Calc.)'!$G31='Shortcut Lookup 2'!AG$60),INDEX('Expenses (Assum. &amp; Calc.)'!$J$23:$J$37,ROWS($C$23:$C31),1),IF(AND('Expenses (Assum. &amp; Calc.)'!$I31="Daily",'Expenses (Assum. &amp; Calc.)'!$H31&gt;='Shortcut Lookup 2'!AG$60,'Expenses (Assum. &amp; Calc.)'!$G31&lt;='Shortcut Lookup 2'!AG$60),INDEX('Expenses (Assum. &amp; Calc.)'!$J$23:$J$37,ROWS($C$23:$C31),1)*AP$22,IF(AND('Expenses (Assum. &amp; Calc.)'!$I31="Weekly",'Expenses (Assum. &amp; Calc.)'!$H31&gt;='Shortcut Lookup 2'!AG$60,'Expenses (Assum. &amp; Calc.)'!$G31&lt;='Shortcut Lookup 2'!AG$60),INDEX('Expenses (Assum. &amp; Calc.)'!$J$23:$J$37,ROWS($C$23:$C31),1)*4,IF(AND('Expenses (Assum. &amp; Calc.)'!$I31="Bi-Weekly",'Expenses (Assum. &amp; Calc.)'!$H31&gt;='Shortcut Lookup 2'!AG$60,'Expenses (Assum. &amp; Calc.)'!$G31&lt;='Shortcut Lookup 2'!AG$60),INDEX('Expenses (Assum. &amp; Calc.)'!$J$23:$J$37,ROWS($C$23:$C31),1)*2,IF(AND('Expenses (Assum. &amp; Calc.)'!$I31="Monthly",'Expenses (Assum. &amp; Calc.)'!$H31&gt;='Shortcut Lookup 2'!AG$60,'Expenses (Assum. &amp; Calc.)'!$G31&lt;='Shortcut Lookup 2'!AG$60),INDEX('Expenses (Assum. &amp; Calc.)'!$J$23:$J$37,ROWS($C$23:$C31),1),IF(AND('Expenses (Assum. &amp; Calc.)'!$I31="Quarterly",IFERROR(MOD(MONTH('Expenses (Assum. &amp; Calc.)'!$G31),3),0)=MOD(MONTH('Shortcut Lookup 2'!AG$60),3),'Expenses (Assum. &amp; Calc.)'!$H31&gt;='Shortcut Lookup 2'!AG$60,'Expenses (Assum. &amp; Calc.)'!$G31&lt;='Shortcut Lookup 2'!AG$60),INDEX('Expenses (Assum. &amp; Calc.)'!$J$23:$J$37,ROWS($C$23:$C31),1),IF(AND('Expenses (Assum. &amp; Calc.)'!$I31="Semi-Annually",IFERROR(MOD(MONTH('Expenses (Assum. &amp; Calc.)'!$G31),6),0)=MOD(MONTH('Shortcut Lookup 2'!AG$60),6),'Expenses (Assum. &amp; Calc.)'!$H31&gt;='Shortcut Lookup 2'!AG$60,'Expenses (Assum. &amp; Calc.)'!$G31&lt;='Shortcut Lookup 2'!AG$60),INDEX('Expenses (Assum. &amp; Calc.)'!$J$23:$J$37,ROWS($C$23:$C31),1),IF(AND('Expenses (Assum. &amp; Calc.)'!$I31="Yearly",IFERROR(MOD(MONTH('Expenses (Assum. &amp; Calc.)'!$G31),12),0)=MOD(MONTH('Shortcut Lookup 2'!AG$60),12),'Expenses (Assum. &amp; Calc.)'!$H31&gt;='Shortcut Lookup 2'!AG$60,'Expenses (Assum. &amp; Calc.)'!$G31&lt;='Shortcut Lookup 2'!AG$60),INDEX('Expenses (Assum. &amp; Calc.)'!$J$23:$J$37,ROWS($C$23:$C31),1),0))))))))</f>
        <v>0</v>
      </c>
      <c r="AQ31" s="472">
        <f>HLOOKUP('Shortcut Lookup 2'!AH$59,'Expenses (Assum. &amp; Calc.)'!$P$22:$T$37,ROWS($C$23:$C31)+1,0)*IF(AND('Expenses (Assum. &amp; Calc.)'!$I31="One time",'Expenses (Assum. &amp; Calc.)'!$G31='Shortcut Lookup 2'!AH$60),INDEX('Expenses (Assum. &amp; Calc.)'!$J$23:$J$37,ROWS($C$23:$C31),1),IF(AND('Expenses (Assum. &amp; Calc.)'!$I31="Daily",'Expenses (Assum. &amp; Calc.)'!$H31&gt;='Shortcut Lookup 2'!AH$60,'Expenses (Assum. &amp; Calc.)'!$G31&lt;='Shortcut Lookup 2'!AH$60),INDEX('Expenses (Assum. &amp; Calc.)'!$J$23:$J$37,ROWS($C$23:$C31),1)*AQ$22,IF(AND('Expenses (Assum. &amp; Calc.)'!$I31="Weekly",'Expenses (Assum. &amp; Calc.)'!$H31&gt;='Shortcut Lookup 2'!AH$60,'Expenses (Assum. &amp; Calc.)'!$G31&lt;='Shortcut Lookup 2'!AH$60),INDEX('Expenses (Assum. &amp; Calc.)'!$J$23:$J$37,ROWS($C$23:$C31),1)*4,IF(AND('Expenses (Assum. &amp; Calc.)'!$I31="Bi-Weekly",'Expenses (Assum. &amp; Calc.)'!$H31&gt;='Shortcut Lookup 2'!AH$60,'Expenses (Assum. &amp; Calc.)'!$G31&lt;='Shortcut Lookup 2'!AH$60),INDEX('Expenses (Assum. &amp; Calc.)'!$J$23:$J$37,ROWS($C$23:$C31),1)*2,IF(AND('Expenses (Assum. &amp; Calc.)'!$I31="Monthly",'Expenses (Assum. &amp; Calc.)'!$H31&gt;='Shortcut Lookup 2'!AH$60,'Expenses (Assum. &amp; Calc.)'!$G31&lt;='Shortcut Lookup 2'!AH$60),INDEX('Expenses (Assum. &amp; Calc.)'!$J$23:$J$37,ROWS($C$23:$C31),1),IF(AND('Expenses (Assum. &amp; Calc.)'!$I31="Quarterly",IFERROR(MOD(MONTH('Expenses (Assum. &amp; Calc.)'!$G31),3),0)=MOD(MONTH('Shortcut Lookup 2'!AH$60),3),'Expenses (Assum. &amp; Calc.)'!$H31&gt;='Shortcut Lookup 2'!AH$60,'Expenses (Assum. &amp; Calc.)'!$G31&lt;='Shortcut Lookup 2'!AH$60),INDEX('Expenses (Assum. &amp; Calc.)'!$J$23:$J$37,ROWS($C$23:$C31),1),IF(AND('Expenses (Assum. &amp; Calc.)'!$I31="Semi-Annually",IFERROR(MOD(MONTH('Expenses (Assum. &amp; Calc.)'!$G31),6),0)=MOD(MONTH('Shortcut Lookup 2'!AH$60),6),'Expenses (Assum. &amp; Calc.)'!$H31&gt;='Shortcut Lookup 2'!AH$60,'Expenses (Assum. &amp; Calc.)'!$G31&lt;='Shortcut Lookup 2'!AH$60),INDEX('Expenses (Assum. &amp; Calc.)'!$J$23:$J$37,ROWS($C$23:$C31),1),IF(AND('Expenses (Assum. &amp; Calc.)'!$I31="Yearly",IFERROR(MOD(MONTH('Expenses (Assum. &amp; Calc.)'!$G31),12),0)=MOD(MONTH('Shortcut Lookup 2'!AH$60),12),'Expenses (Assum. &amp; Calc.)'!$H31&gt;='Shortcut Lookup 2'!AH$60,'Expenses (Assum. &amp; Calc.)'!$G31&lt;='Shortcut Lookup 2'!AH$60),INDEX('Expenses (Assum. &amp; Calc.)'!$J$23:$J$37,ROWS($C$23:$C31),1),0))))))))</f>
        <v>0</v>
      </c>
      <c r="AR31" s="472">
        <f>HLOOKUP('Shortcut Lookup 2'!AI$59,'Expenses (Assum. &amp; Calc.)'!$P$22:$T$37,ROWS($C$23:$C31)+1,0)*IF(AND('Expenses (Assum. &amp; Calc.)'!$I31="One time",'Expenses (Assum. &amp; Calc.)'!$G31='Shortcut Lookup 2'!AI$60),INDEX('Expenses (Assum. &amp; Calc.)'!$J$23:$J$37,ROWS($C$23:$C31),1),IF(AND('Expenses (Assum. &amp; Calc.)'!$I31="Daily",'Expenses (Assum. &amp; Calc.)'!$H31&gt;='Shortcut Lookup 2'!AI$60,'Expenses (Assum. &amp; Calc.)'!$G31&lt;='Shortcut Lookup 2'!AI$60),INDEX('Expenses (Assum. &amp; Calc.)'!$J$23:$J$37,ROWS($C$23:$C31),1)*AR$22,IF(AND('Expenses (Assum. &amp; Calc.)'!$I31="Weekly",'Expenses (Assum. &amp; Calc.)'!$H31&gt;='Shortcut Lookup 2'!AI$60,'Expenses (Assum. &amp; Calc.)'!$G31&lt;='Shortcut Lookup 2'!AI$60),INDEX('Expenses (Assum. &amp; Calc.)'!$J$23:$J$37,ROWS($C$23:$C31),1)*4,IF(AND('Expenses (Assum. &amp; Calc.)'!$I31="Bi-Weekly",'Expenses (Assum. &amp; Calc.)'!$H31&gt;='Shortcut Lookup 2'!AI$60,'Expenses (Assum. &amp; Calc.)'!$G31&lt;='Shortcut Lookup 2'!AI$60),INDEX('Expenses (Assum. &amp; Calc.)'!$J$23:$J$37,ROWS($C$23:$C31),1)*2,IF(AND('Expenses (Assum. &amp; Calc.)'!$I31="Monthly",'Expenses (Assum. &amp; Calc.)'!$H31&gt;='Shortcut Lookup 2'!AI$60,'Expenses (Assum. &amp; Calc.)'!$G31&lt;='Shortcut Lookup 2'!AI$60),INDEX('Expenses (Assum. &amp; Calc.)'!$J$23:$J$37,ROWS($C$23:$C31),1),IF(AND('Expenses (Assum. &amp; Calc.)'!$I31="Quarterly",IFERROR(MOD(MONTH('Expenses (Assum. &amp; Calc.)'!$G31),3),0)=MOD(MONTH('Shortcut Lookup 2'!AI$60),3),'Expenses (Assum. &amp; Calc.)'!$H31&gt;='Shortcut Lookup 2'!AI$60,'Expenses (Assum. &amp; Calc.)'!$G31&lt;='Shortcut Lookup 2'!AI$60),INDEX('Expenses (Assum. &amp; Calc.)'!$J$23:$J$37,ROWS($C$23:$C31),1),IF(AND('Expenses (Assum. &amp; Calc.)'!$I31="Semi-Annually",IFERROR(MOD(MONTH('Expenses (Assum. &amp; Calc.)'!$G31),6),0)=MOD(MONTH('Shortcut Lookup 2'!AI$60),6),'Expenses (Assum. &amp; Calc.)'!$H31&gt;='Shortcut Lookup 2'!AI$60,'Expenses (Assum. &amp; Calc.)'!$G31&lt;='Shortcut Lookup 2'!AI$60),INDEX('Expenses (Assum. &amp; Calc.)'!$J$23:$J$37,ROWS($C$23:$C31),1),IF(AND('Expenses (Assum. &amp; Calc.)'!$I31="Yearly",IFERROR(MOD(MONTH('Expenses (Assum. &amp; Calc.)'!$G31),12),0)=MOD(MONTH('Shortcut Lookup 2'!AI$60),12),'Expenses (Assum. &amp; Calc.)'!$H31&gt;='Shortcut Lookup 2'!AI$60,'Expenses (Assum. &amp; Calc.)'!$G31&lt;='Shortcut Lookup 2'!AI$60),INDEX('Expenses (Assum. &amp; Calc.)'!$J$23:$J$37,ROWS($C$23:$C31),1),0))))))))</f>
        <v>0</v>
      </c>
      <c r="AS31" s="472">
        <f>HLOOKUP('Shortcut Lookup 2'!AJ$59,'Expenses (Assum. &amp; Calc.)'!$P$22:$T$37,ROWS($C$23:$C31)+1,0)*IF(AND('Expenses (Assum. &amp; Calc.)'!$I31="One time",'Expenses (Assum. &amp; Calc.)'!$G31='Shortcut Lookup 2'!AJ$60),INDEX('Expenses (Assum. &amp; Calc.)'!$J$23:$J$37,ROWS($C$23:$C31),1),IF(AND('Expenses (Assum. &amp; Calc.)'!$I31="Daily",'Expenses (Assum. &amp; Calc.)'!$H31&gt;='Shortcut Lookup 2'!AJ$60,'Expenses (Assum. &amp; Calc.)'!$G31&lt;='Shortcut Lookup 2'!AJ$60),INDEX('Expenses (Assum. &amp; Calc.)'!$J$23:$J$37,ROWS($C$23:$C31),1)*AS$22,IF(AND('Expenses (Assum. &amp; Calc.)'!$I31="Weekly",'Expenses (Assum. &amp; Calc.)'!$H31&gt;='Shortcut Lookup 2'!AJ$60,'Expenses (Assum. &amp; Calc.)'!$G31&lt;='Shortcut Lookup 2'!AJ$60),INDEX('Expenses (Assum. &amp; Calc.)'!$J$23:$J$37,ROWS($C$23:$C31),1)*4,IF(AND('Expenses (Assum. &amp; Calc.)'!$I31="Bi-Weekly",'Expenses (Assum. &amp; Calc.)'!$H31&gt;='Shortcut Lookup 2'!AJ$60,'Expenses (Assum. &amp; Calc.)'!$G31&lt;='Shortcut Lookup 2'!AJ$60),INDEX('Expenses (Assum. &amp; Calc.)'!$J$23:$J$37,ROWS($C$23:$C31),1)*2,IF(AND('Expenses (Assum. &amp; Calc.)'!$I31="Monthly",'Expenses (Assum. &amp; Calc.)'!$H31&gt;='Shortcut Lookup 2'!AJ$60,'Expenses (Assum. &amp; Calc.)'!$G31&lt;='Shortcut Lookup 2'!AJ$60),INDEX('Expenses (Assum. &amp; Calc.)'!$J$23:$J$37,ROWS($C$23:$C31),1),IF(AND('Expenses (Assum. &amp; Calc.)'!$I31="Quarterly",IFERROR(MOD(MONTH('Expenses (Assum. &amp; Calc.)'!$G31),3),0)=MOD(MONTH('Shortcut Lookup 2'!AJ$60),3),'Expenses (Assum. &amp; Calc.)'!$H31&gt;='Shortcut Lookup 2'!AJ$60,'Expenses (Assum. &amp; Calc.)'!$G31&lt;='Shortcut Lookup 2'!AJ$60),INDEX('Expenses (Assum. &amp; Calc.)'!$J$23:$J$37,ROWS($C$23:$C31),1),IF(AND('Expenses (Assum. &amp; Calc.)'!$I31="Semi-Annually",IFERROR(MOD(MONTH('Expenses (Assum. &amp; Calc.)'!$G31),6),0)=MOD(MONTH('Shortcut Lookup 2'!AJ$60),6),'Expenses (Assum. &amp; Calc.)'!$H31&gt;='Shortcut Lookup 2'!AJ$60,'Expenses (Assum. &amp; Calc.)'!$G31&lt;='Shortcut Lookup 2'!AJ$60),INDEX('Expenses (Assum. &amp; Calc.)'!$J$23:$J$37,ROWS($C$23:$C31),1),IF(AND('Expenses (Assum. &amp; Calc.)'!$I31="Yearly",IFERROR(MOD(MONTH('Expenses (Assum. &amp; Calc.)'!$G31),12),0)=MOD(MONTH('Shortcut Lookup 2'!AJ$60),12),'Expenses (Assum. &amp; Calc.)'!$H31&gt;='Shortcut Lookup 2'!AJ$60,'Expenses (Assum. &amp; Calc.)'!$G31&lt;='Shortcut Lookup 2'!AJ$60),INDEX('Expenses (Assum. &amp; Calc.)'!$J$23:$J$37,ROWS($C$23:$C31),1),0))))))))</f>
        <v>0</v>
      </c>
      <c r="AT31" s="472">
        <f>HLOOKUP('Shortcut Lookup 2'!AK$59,'Expenses (Assum. &amp; Calc.)'!$P$22:$T$37,ROWS($C$23:$C31)+1,0)*IF(AND('Expenses (Assum. &amp; Calc.)'!$I31="One time",'Expenses (Assum. &amp; Calc.)'!$G31='Shortcut Lookup 2'!AK$60),INDEX('Expenses (Assum. &amp; Calc.)'!$J$23:$J$37,ROWS($C$23:$C31),1),IF(AND('Expenses (Assum. &amp; Calc.)'!$I31="Daily",'Expenses (Assum. &amp; Calc.)'!$H31&gt;='Shortcut Lookup 2'!AK$60,'Expenses (Assum. &amp; Calc.)'!$G31&lt;='Shortcut Lookup 2'!AK$60),INDEX('Expenses (Assum. &amp; Calc.)'!$J$23:$J$37,ROWS($C$23:$C31),1)*AT$22,IF(AND('Expenses (Assum. &amp; Calc.)'!$I31="Weekly",'Expenses (Assum. &amp; Calc.)'!$H31&gt;='Shortcut Lookup 2'!AK$60,'Expenses (Assum. &amp; Calc.)'!$G31&lt;='Shortcut Lookup 2'!AK$60),INDEX('Expenses (Assum. &amp; Calc.)'!$J$23:$J$37,ROWS($C$23:$C31),1)*4,IF(AND('Expenses (Assum. &amp; Calc.)'!$I31="Bi-Weekly",'Expenses (Assum. &amp; Calc.)'!$H31&gt;='Shortcut Lookup 2'!AK$60,'Expenses (Assum. &amp; Calc.)'!$G31&lt;='Shortcut Lookup 2'!AK$60),INDEX('Expenses (Assum. &amp; Calc.)'!$J$23:$J$37,ROWS($C$23:$C31),1)*2,IF(AND('Expenses (Assum. &amp; Calc.)'!$I31="Monthly",'Expenses (Assum. &amp; Calc.)'!$H31&gt;='Shortcut Lookup 2'!AK$60,'Expenses (Assum. &amp; Calc.)'!$G31&lt;='Shortcut Lookup 2'!AK$60),INDEX('Expenses (Assum. &amp; Calc.)'!$J$23:$J$37,ROWS($C$23:$C31),1),IF(AND('Expenses (Assum. &amp; Calc.)'!$I31="Quarterly",IFERROR(MOD(MONTH('Expenses (Assum. &amp; Calc.)'!$G31),3),0)=MOD(MONTH('Shortcut Lookup 2'!AK$60),3),'Expenses (Assum. &amp; Calc.)'!$H31&gt;='Shortcut Lookup 2'!AK$60,'Expenses (Assum. &amp; Calc.)'!$G31&lt;='Shortcut Lookup 2'!AK$60),INDEX('Expenses (Assum. &amp; Calc.)'!$J$23:$J$37,ROWS($C$23:$C31),1),IF(AND('Expenses (Assum. &amp; Calc.)'!$I31="Semi-Annually",IFERROR(MOD(MONTH('Expenses (Assum. &amp; Calc.)'!$G31),6),0)=MOD(MONTH('Shortcut Lookup 2'!AK$60),6),'Expenses (Assum. &amp; Calc.)'!$H31&gt;='Shortcut Lookup 2'!AK$60,'Expenses (Assum. &amp; Calc.)'!$G31&lt;='Shortcut Lookup 2'!AK$60),INDEX('Expenses (Assum. &amp; Calc.)'!$J$23:$J$37,ROWS($C$23:$C31),1),IF(AND('Expenses (Assum. &amp; Calc.)'!$I31="Yearly",IFERROR(MOD(MONTH('Expenses (Assum. &amp; Calc.)'!$G31),12),0)=MOD(MONTH('Shortcut Lookup 2'!AK$60),12),'Expenses (Assum. &amp; Calc.)'!$H31&gt;='Shortcut Lookup 2'!AK$60,'Expenses (Assum. &amp; Calc.)'!$G31&lt;='Shortcut Lookup 2'!AK$60),INDEX('Expenses (Assum. &amp; Calc.)'!$J$23:$J$37,ROWS($C$23:$C31),1),0))))))))</f>
        <v>0</v>
      </c>
      <c r="AU31" s="472">
        <f>HLOOKUP('Shortcut Lookup 2'!AL$59,'Expenses (Assum. &amp; Calc.)'!$P$22:$T$37,ROWS($C$23:$C31)+1,0)*IF(AND('Expenses (Assum. &amp; Calc.)'!$I31="One time",'Expenses (Assum. &amp; Calc.)'!$G31='Shortcut Lookup 2'!AL$60),INDEX('Expenses (Assum. &amp; Calc.)'!$J$23:$J$37,ROWS($C$23:$C31),1),IF(AND('Expenses (Assum. &amp; Calc.)'!$I31="Daily",'Expenses (Assum. &amp; Calc.)'!$H31&gt;='Shortcut Lookup 2'!AL$60,'Expenses (Assum. &amp; Calc.)'!$G31&lt;='Shortcut Lookup 2'!AL$60),INDEX('Expenses (Assum. &amp; Calc.)'!$J$23:$J$37,ROWS($C$23:$C31),1)*AU$22,IF(AND('Expenses (Assum. &amp; Calc.)'!$I31="Weekly",'Expenses (Assum. &amp; Calc.)'!$H31&gt;='Shortcut Lookup 2'!AL$60,'Expenses (Assum. &amp; Calc.)'!$G31&lt;='Shortcut Lookup 2'!AL$60),INDEX('Expenses (Assum. &amp; Calc.)'!$J$23:$J$37,ROWS($C$23:$C31),1)*4,IF(AND('Expenses (Assum. &amp; Calc.)'!$I31="Bi-Weekly",'Expenses (Assum. &amp; Calc.)'!$H31&gt;='Shortcut Lookup 2'!AL$60,'Expenses (Assum. &amp; Calc.)'!$G31&lt;='Shortcut Lookup 2'!AL$60),INDEX('Expenses (Assum. &amp; Calc.)'!$J$23:$J$37,ROWS($C$23:$C31),1)*2,IF(AND('Expenses (Assum. &amp; Calc.)'!$I31="Monthly",'Expenses (Assum. &amp; Calc.)'!$H31&gt;='Shortcut Lookup 2'!AL$60,'Expenses (Assum. &amp; Calc.)'!$G31&lt;='Shortcut Lookup 2'!AL$60),INDEX('Expenses (Assum. &amp; Calc.)'!$J$23:$J$37,ROWS($C$23:$C31),1),IF(AND('Expenses (Assum. &amp; Calc.)'!$I31="Quarterly",IFERROR(MOD(MONTH('Expenses (Assum. &amp; Calc.)'!$G31),3),0)=MOD(MONTH('Shortcut Lookup 2'!AL$60),3),'Expenses (Assum. &amp; Calc.)'!$H31&gt;='Shortcut Lookup 2'!AL$60,'Expenses (Assum. &amp; Calc.)'!$G31&lt;='Shortcut Lookup 2'!AL$60),INDEX('Expenses (Assum. &amp; Calc.)'!$J$23:$J$37,ROWS($C$23:$C31),1),IF(AND('Expenses (Assum. &amp; Calc.)'!$I31="Semi-Annually",IFERROR(MOD(MONTH('Expenses (Assum. &amp; Calc.)'!$G31),6),0)=MOD(MONTH('Shortcut Lookup 2'!AL$60),6),'Expenses (Assum. &amp; Calc.)'!$H31&gt;='Shortcut Lookup 2'!AL$60,'Expenses (Assum. &amp; Calc.)'!$G31&lt;='Shortcut Lookup 2'!AL$60),INDEX('Expenses (Assum. &amp; Calc.)'!$J$23:$J$37,ROWS($C$23:$C31),1),IF(AND('Expenses (Assum. &amp; Calc.)'!$I31="Yearly",IFERROR(MOD(MONTH('Expenses (Assum. &amp; Calc.)'!$G31),12),0)=MOD(MONTH('Shortcut Lookup 2'!AL$60),12),'Expenses (Assum. &amp; Calc.)'!$H31&gt;='Shortcut Lookup 2'!AL$60,'Expenses (Assum. &amp; Calc.)'!$G31&lt;='Shortcut Lookup 2'!AL$60),INDEX('Expenses (Assum. &amp; Calc.)'!$J$23:$J$37,ROWS($C$23:$C31),1),0))))))))</f>
        <v>0</v>
      </c>
      <c r="AV31" s="472">
        <f>HLOOKUP('Shortcut Lookup 2'!AM$59,'Expenses (Assum. &amp; Calc.)'!$P$22:$T$37,ROWS($C$23:$C31)+1,0)*IF(AND('Expenses (Assum. &amp; Calc.)'!$I31="One time",'Expenses (Assum. &amp; Calc.)'!$G31='Shortcut Lookup 2'!AM$60),INDEX('Expenses (Assum. &amp; Calc.)'!$J$23:$J$37,ROWS($C$23:$C31),1),IF(AND('Expenses (Assum. &amp; Calc.)'!$I31="Daily",'Expenses (Assum. &amp; Calc.)'!$H31&gt;='Shortcut Lookup 2'!AM$60,'Expenses (Assum. &amp; Calc.)'!$G31&lt;='Shortcut Lookup 2'!AM$60),INDEX('Expenses (Assum. &amp; Calc.)'!$J$23:$J$37,ROWS($C$23:$C31),1)*AV$22,IF(AND('Expenses (Assum. &amp; Calc.)'!$I31="Weekly",'Expenses (Assum. &amp; Calc.)'!$H31&gt;='Shortcut Lookup 2'!AM$60,'Expenses (Assum. &amp; Calc.)'!$G31&lt;='Shortcut Lookup 2'!AM$60),INDEX('Expenses (Assum. &amp; Calc.)'!$J$23:$J$37,ROWS($C$23:$C31),1)*4,IF(AND('Expenses (Assum. &amp; Calc.)'!$I31="Bi-Weekly",'Expenses (Assum. &amp; Calc.)'!$H31&gt;='Shortcut Lookup 2'!AM$60,'Expenses (Assum. &amp; Calc.)'!$G31&lt;='Shortcut Lookup 2'!AM$60),INDEX('Expenses (Assum. &amp; Calc.)'!$J$23:$J$37,ROWS($C$23:$C31),1)*2,IF(AND('Expenses (Assum. &amp; Calc.)'!$I31="Monthly",'Expenses (Assum. &amp; Calc.)'!$H31&gt;='Shortcut Lookup 2'!AM$60,'Expenses (Assum. &amp; Calc.)'!$G31&lt;='Shortcut Lookup 2'!AM$60),INDEX('Expenses (Assum. &amp; Calc.)'!$J$23:$J$37,ROWS($C$23:$C31),1),IF(AND('Expenses (Assum. &amp; Calc.)'!$I31="Quarterly",IFERROR(MOD(MONTH('Expenses (Assum. &amp; Calc.)'!$G31),3),0)=MOD(MONTH('Shortcut Lookup 2'!AM$60),3),'Expenses (Assum. &amp; Calc.)'!$H31&gt;='Shortcut Lookup 2'!AM$60,'Expenses (Assum. &amp; Calc.)'!$G31&lt;='Shortcut Lookup 2'!AM$60),INDEX('Expenses (Assum. &amp; Calc.)'!$J$23:$J$37,ROWS($C$23:$C31),1),IF(AND('Expenses (Assum. &amp; Calc.)'!$I31="Semi-Annually",IFERROR(MOD(MONTH('Expenses (Assum. &amp; Calc.)'!$G31),6),0)=MOD(MONTH('Shortcut Lookup 2'!AM$60),6),'Expenses (Assum. &amp; Calc.)'!$H31&gt;='Shortcut Lookup 2'!AM$60,'Expenses (Assum. &amp; Calc.)'!$G31&lt;='Shortcut Lookup 2'!AM$60),INDEX('Expenses (Assum. &amp; Calc.)'!$J$23:$J$37,ROWS($C$23:$C31),1),IF(AND('Expenses (Assum. &amp; Calc.)'!$I31="Yearly",IFERROR(MOD(MONTH('Expenses (Assum. &amp; Calc.)'!$G31),12),0)=MOD(MONTH('Shortcut Lookup 2'!AM$60),12),'Expenses (Assum. &amp; Calc.)'!$H31&gt;='Shortcut Lookup 2'!AM$60,'Expenses (Assum. &amp; Calc.)'!$G31&lt;='Shortcut Lookup 2'!AM$60),INDEX('Expenses (Assum. &amp; Calc.)'!$J$23:$J$37,ROWS($C$23:$C31),1),0))))))))</f>
        <v>0</v>
      </c>
      <c r="AW31" s="472">
        <f>HLOOKUP('Shortcut Lookup 2'!AN$59,'Expenses (Assum. &amp; Calc.)'!$P$22:$T$37,ROWS($C$23:$C31)+1,0)*IF(AND('Expenses (Assum. &amp; Calc.)'!$I31="One time",'Expenses (Assum. &amp; Calc.)'!$G31='Shortcut Lookup 2'!AN$60),INDEX('Expenses (Assum. &amp; Calc.)'!$J$23:$J$37,ROWS($C$23:$C31),1),IF(AND('Expenses (Assum. &amp; Calc.)'!$I31="Daily",'Expenses (Assum. &amp; Calc.)'!$H31&gt;='Shortcut Lookup 2'!AN$60,'Expenses (Assum. &amp; Calc.)'!$G31&lt;='Shortcut Lookup 2'!AN$60),INDEX('Expenses (Assum. &amp; Calc.)'!$J$23:$J$37,ROWS($C$23:$C31),1)*AW$22,IF(AND('Expenses (Assum. &amp; Calc.)'!$I31="Weekly",'Expenses (Assum. &amp; Calc.)'!$H31&gt;='Shortcut Lookup 2'!AN$60,'Expenses (Assum. &amp; Calc.)'!$G31&lt;='Shortcut Lookup 2'!AN$60),INDEX('Expenses (Assum. &amp; Calc.)'!$J$23:$J$37,ROWS($C$23:$C31),1)*4,IF(AND('Expenses (Assum. &amp; Calc.)'!$I31="Bi-Weekly",'Expenses (Assum. &amp; Calc.)'!$H31&gt;='Shortcut Lookup 2'!AN$60,'Expenses (Assum. &amp; Calc.)'!$G31&lt;='Shortcut Lookup 2'!AN$60),INDEX('Expenses (Assum. &amp; Calc.)'!$J$23:$J$37,ROWS($C$23:$C31),1)*2,IF(AND('Expenses (Assum. &amp; Calc.)'!$I31="Monthly",'Expenses (Assum. &amp; Calc.)'!$H31&gt;='Shortcut Lookup 2'!AN$60,'Expenses (Assum. &amp; Calc.)'!$G31&lt;='Shortcut Lookup 2'!AN$60),INDEX('Expenses (Assum. &amp; Calc.)'!$J$23:$J$37,ROWS($C$23:$C31),1),IF(AND('Expenses (Assum. &amp; Calc.)'!$I31="Quarterly",IFERROR(MOD(MONTH('Expenses (Assum. &amp; Calc.)'!$G31),3),0)=MOD(MONTH('Shortcut Lookup 2'!AN$60),3),'Expenses (Assum. &amp; Calc.)'!$H31&gt;='Shortcut Lookup 2'!AN$60,'Expenses (Assum. &amp; Calc.)'!$G31&lt;='Shortcut Lookup 2'!AN$60),INDEX('Expenses (Assum. &amp; Calc.)'!$J$23:$J$37,ROWS($C$23:$C31),1),IF(AND('Expenses (Assum. &amp; Calc.)'!$I31="Semi-Annually",IFERROR(MOD(MONTH('Expenses (Assum. &amp; Calc.)'!$G31),6),0)=MOD(MONTH('Shortcut Lookup 2'!AN$60),6),'Expenses (Assum. &amp; Calc.)'!$H31&gt;='Shortcut Lookup 2'!AN$60,'Expenses (Assum. &amp; Calc.)'!$G31&lt;='Shortcut Lookup 2'!AN$60),INDEX('Expenses (Assum. &amp; Calc.)'!$J$23:$J$37,ROWS($C$23:$C31),1),IF(AND('Expenses (Assum. &amp; Calc.)'!$I31="Yearly",IFERROR(MOD(MONTH('Expenses (Assum. &amp; Calc.)'!$G31),12),0)=MOD(MONTH('Shortcut Lookup 2'!AN$60),12),'Expenses (Assum. &amp; Calc.)'!$H31&gt;='Shortcut Lookup 2'!AN$60,'Expenses (Assum. &amp; Calc.)'!$G31&lt;='Shortcut Lookup 2'!AN$60),INDEX('Expenses (Assum. &amp; Calc.)'!$J$23:$J$37,ROWS($C$23:$C31),1),0))))))))</f>
        <v>0</v>
      </c>
      <c r="AX31" s="472">
        <f>HLOOKUP('Shortcut Lookup 2'!AO$59,'Expenses (Assum. &amp; Calc.)'!$P$22:$T$37,ROWS($C$23:$C31)+1,0)*IF(AND('Expenses (Assum. &amp; Calc.)'!$I31="One time",'Expenses (Assum. &amp; Calc.)'!$G31='Shortcut Lookup 2'!AO$60),INDEX('Expenses (Assum. &amp; Calc.)'!$J$23:$J$37,ROWS($C$23:$C31),1),IF(AND('Expenses (Assum. &amp; Calc.)'!$I31="Daily",'Expenses (Assum. &amp; Calc.)'!$H31&gt;='Shortcut Lookup 2'!AO$60,'Expenses (Assum. &amp; Calc.)'!$G31&lt;='Shortcut Lookup 2'!AO$60),INDEX('Expenses (Assum. &amp; Calc.)'!$J$23:$J$37,ROWS($C$23:$C31),1)*AX$22,IF(AND('Expenses (Assum. &amp; Calc.)'!$I31="Weekly",'Expenses (Assum. &amp; Calc.)'!$H31&gt;='Shortcut Lookup 2'!AO$60,'Expenses (Assum. &amp; Calc.)'!$G31&lt;='Shortcut Lookup 2'!AO$60),INDEX('Expenses (Assum. &amp; Calc.)'!$J$23:$J$37,ROWS($C$23:$C31),1)*4,IF(AND('Expenses (Assum. &amp; Calc.)'!$I31="Bi-Weekly",'Expenses (Assum. &amp; Calc.)'!$H31&gt;='Shortcut Lookup 2'!AO$60,'Expenses (Assum. &amp; Calc.)'!$G31&lt;='Shortcut Lookup 2'!AO$60),INDEX('Expenses (Assum. &amp; Calc.)'!$J$23:$J$37,ROWS($C$23:$C31),1)*2,IF(AND('Expenses (Assum. &amp; Calc.)'!$I31="Monthly",'Expenses (Assum. &amp; Calc.)'!$H31&gt;='Shortcut Lookup 2'!AO$60,'Expenses (Assum. &amp; Calc.)'!$G31&lt;='Shortcut Lookup 2'!AO$60),INDEX('Expenses (Assum. &amp; Calc.)'!$J$23:$J$37,ROWS($C$23:$C31),1),IF(AND('Expenses (Assum. &amp; Calc.)'!$I31="Quarterly",IFERROR(MOD(MONTH('Expenses (Assum. &amp; Calc.)'!$G31),3),0)=MOD(MONTH('Shortcut Lookup 2'!AO$60),3),'Expenses (Assum. &amp; Calc.)'!$H31&gt;='Shortcut Lookup 2'!AO$60,'Expenses (Assum. &amp; Calc.)'!$G31&lt;='Shortcut Lookup 2'!AO$60),INDEX('Expenses (Assum. &amp; Calc.)'!$J$23:$J$37,ROWS($C$23:$C31),1),IF(AND('Expenses (Assum. &amp; Calc.)'!$I31="Semi-Annually",IFERROR(MOD(MONTH('Expenses (Assum. &amp; Calc.)'!$G31),6),0)=MOD(MONTH('Shortcut Lookup 2'!AO$60),6),'Expenses (Assum. &amp; Calc.)'!$H31&gt;='Shortcut Lookup 2'!AO$60,'Expenses (Assum. &amp; Calc.)'!$G31&lt;='Shortcut Lookup 2'!AO$60),INDEX('Expenses (Assum. &amp; Calc.)'!$J$23:$J$37,ROWS($C$23:$C31),1),IF(AND('Expenses (Assum. &amp; Calc.)'!$I31="Yearly",IFERROR(MOD(MONTH('Expenses (Assum. &amp; Calc.)'!$G31),12),0)=MOD(MONTH('Shortcut Lookup 2'!AO$60),12),'Expenses (Assum. &amp; Calc.)'!$H31&gt;='Shortcut Lookup 2'!AO$60,'Expenses (Assum. &amp; Calc.)'!$G31&lt;='Shortcut Lookup 2'!AO$60),INDEX('Expenses (Assum. &amp; Calc.)'!$J$23:$J$37,ROWS($C$23:$C31),1),0))))))))</f>
        <v>0</v>
      </c>
      <c r="AY31" s="472">
        <f>HLOOKUP('Shortcut Lookup 2'!AP$59,'Expenses (Assum. &amp; Calc.)'!$P$22:$T$37,ROWS($C$23:$C31)+1,0)*IF(AND('Expenses (Assum. &amp; Calc.)'!$I31="One time",'Expenses (Assum. &amp; Calc.)'!$G31='Shortcut Lookup 2'!AP$60),INDEX('Expenses (Assum. &amp; Calc.)'!$J$23:$J$37,ROWS($C$23:$C31),1),IF(AND('Expenses (Assum. &amp; Calc.)'!$I31="Daily",'Expenses (Assum. &amp; Calc.)'!$H31&gt;='Shortcut Lookup 2'!AP$60,'Expenses (Assum. &amp; Calc.)'!$G31&lt;='Shortcut Lookup 2'!AP$60),INDEX('Expenses (Assum. &amp; Calc.)'!$J$23:$J$37,ROWS($C$23:$C31),1)*AY$22,IF(AND('Expenses (Assum. &amp; Calc.)'!$I31="Weekly",'Expenses (Assum. &amp; Calc.)'!$H31&gt;='Shortcut Lookup 2'!AP$60,'Expenses (Assum. &amp; Calc.)'!$G31&lt;='Shortcut Lookup 2'!AP$60),INDEX('Expenses (Assum. &amp; Calc.)'!$J$23:$J$37,ROWS($C$23:$C31),1)*4,IF(AND('Expenses (Assum. &amp; Calc.)'!$I31="Bi-Weekly",'Expenses (Assum. &amp; Calc.)'!$H31&gt;='Shortcut Lookup 2'!AP$60,'Expenses (Assum. &amp; Calc.)'!$G31&lt;='Shortcut Lookup 2'!AP$60),INDEX('Expenses (Assum. &amp; Calc.)'!$J$23:$J$37,ROWS($C$23:$C31),1)*2,IF(AND('Expenses (Assum. &amp; Calc.)'!$I31="Monthly",'Expenses (Assum. &amp; Calc.)'!$H31&gt;='Shortcut Lookup 2'!AP$60,'Expenses (Assum. &amp; Calc.)'!$G31&lt;='Shortcut Lookup 2'!AP$60),INDEX('Expenses (Assum. &amp; Calc.)'!$J$23:$J$37,ROWS($C$23:$C31),1),IF(AND('Expenses (Assum. &amp; Calc.)'!$I31="Quarterly",IFERROR(MOD(MONTH('Expenses (Assum. &amp; Calc.)'!$G31),3),0)=MOD(MONTH('Shortcut Lookup 2'!AP$60),3),'Expenses (Assum. &amp; Calc.)'!$H31&gt;='Shortcut Lookup 2'!AP$60,'Expenses (Assum. &amp; Calc.)'!$G31&lt;='Shortcut Lookup 2'!AP$60),INDEX('Expenses (Assum. &amp; Calc.)'!$J$23:$J$37,ROWS($C$23:$C31),1),IF(AND('Expenses (Assum. &amp; Calc.)'!$I31="Semi-Annually",IFERROR(MOD(MONTH('Expenses (Assum. &amp; Calc.)'!$G31),6),0)=MOD(MONTH('Shortcut Lookup 2'!AP$60),6),'Expenses (Assum. &amp; Calc.)'!$H31&gt;='Shortcut Lookup 2'!AP$60,'Expenses (Assum. &amp; Calc.)'!$G31&lt;='Shortcut Lookup 2'!AP$60),INDEX('Expenses (Assum. &amp; Calc.)'!$J$23:$J$37,ROWS($C$23:$C31),1),IF(AND('Expenses (Assum. &amp; Calc.)'!$I31="Yearly",IFERROR(MOD(MONTH('Expenses (Assum. &amp; Calc.)'!$G31),12),0)=MOD(MONTH('Shortcut Lookup 2'!AP$60),12),'Expenses (Assum. &amp; Calc.)'!$H31&gt;='Shortcut Lookup 2'!AP$60,'Expenses (Assum. &amp; Calc.)'!$G31&lt;='Shortcut Lookup 2'!AP$60),INDEX('Expenses (Assum. &amp; Calc.)'!$J$23:$J$37,ROWS($C$23:$C31),1),0))))))))</f>
        <v>0</v>
      </c>
      <c r="AZ31" s="472">
        <f>HLOOKUP('Shortcut Lookup 2'!AQ$59,'Expenses (Assum. &amp; Calc.)'!$P$22:$T$37,ROWS($C$23:$C31)+1,0)*IF(AND('Expenses (Assum. &amp; Calc.)'!$I31="One time",'Expenses (Assum. &amp; Calc.)'!$G31='Shortcut Lookup 2'!AQ$60),INDEX('Expenses (Assum. &amp; Calc.)'!$J$23:$J$37,ROWS($C$23:$C31),1),IF(AND('Expenses (Assum. &amp; Calc.)'!$I31="Daily",'Expenses (Assum. &amp; Calc.)'!$H31&gt;='Shortcut Lookup 2'!AQ$60,'Expenses (Assum. &amp; Calc.)'!$G31&lt;='Shortcut Lookup 2'!AQ$60),INDEX('Expenses (Assum. &amp; Calc.)'!$J$23:$J$37,ROWS($C$23:$C31),1)*AZ$22,IF(AND('Expenses (Assum. &amp; Calc.)'!$I31="Weekly",'Expenses (Assum. &amp; Calc.)'!$H31&gt;='Shortcut Lookup 2'!AQ$60,'Expenses (Assum. &amp; Calc.)'!$G31&lt;='Shortcut Lookup 2'!AQ$60),INDEX('Expenses (Assum. &amp; Calc.)'!$J$23:$J$37,ROWS($C$23:$C31),1)*4,IF(AND('Expenses (Assum. &amp; Calc.)'!$I31="Bi-Weekly",'Expenses (Assum. &amp; Calc.)'!$H31&gt;='Shortcut Lookup 2'!AQ$60,'Expenses (Assum. &amp; Calc.)'!$G31&lt;='Shortcut Lookup 2'!AQ$60),INDEX('Expenses (Assum. &amp; Calc.)'!$J$23:$J$37,ROWS($C$23:$C31),1)*2,IF(AND('Expenses (Assum. &amp; Calc.)'!$I31="Monthly",'Expenses (Assum. &amp; Calc.)'!$H31&gt;='Shortcut Lookup 2'!AQ$60,'Expenses (Assum. &amp; Calc.)'!$G31&lt;='Shortcut Lookup 2'!AQ$60),INDEX('Expenses (Assum. &amp; Calc.)'!$J$23:$J$37,ROWS($C$23:$C31),1),IF(AND('Expenses (Assum. &amp; Calc.)'!$I31="Quarterly",IFERROR(MOD(MONTH('Expenses (Assum. &amp; Calc.)'!$G31),3),0)=MOD(MONTH('Shortcut Lookup 2'!AQ$60),3),'Expenses (Assum. &amp; Calc.)'!$H31&gt;='Shortcut Lookup 2'!AQ$60,'Expenses (Assum. &amp; Calc.)'!$G31&lt;='Shortcut Lookup 2'!AQ$60),INDEX('Expenses (Assum. &amp; Calc.)'!$J$23:$J$37,ROWS($C$23:$C31),1),IF(AND('Expenses (Assum. &amp; Calc.)'!$I31="Semi-Annually",IFERROR(MOD(MONTH('Expenses (Assum. &amp; Calc.)'!$G31),6),0)=MOD(MONTH('Shortcut Lookup 2'!AQ$60),6),'Expenses (Assum. &amp; Calc.)'!$H31&gt;='Shortcut Lookup 2'!AQ$60,'Expenses (Assum. &amp; Calc.)'!$G31&lt;='Shortcut Lookup 2'!AQ$60),INDEX('Expenses (Assum. &amp; Calc.)'!$J$23:$J$37,ROWS($C$23:$C31),1),IF(AND('Expenses (Assum. &amp; Calc.)'!$I31="Yearly",IFERROR(MOD(MONTH('Expenses (Assum. &amp; Calc.)'!$G31),12),0)=MOD(MONTH('Shortcut Lookup 2'!AQ$60),12),'Expenses (Assum. &amp; Calc.)'!$H31&gt;='Shortcut Lookup 2'!AQ$60,'Expenses (Assum. &amp; Calc.)'!$G31&lt;='Shortcut Lookup 2'!AQ$60),INDEX('Expenses (Assum. &amp; Calc.)'!$J$23:$J$37,ROWS($C$23:$C31),1),0))))))))</f>
        <v>0</v>
      </c>
      <c r="BA31" s="472">
        <f>HLOOKUP('Shortcut Lookup 2'!AR$59,'Expenses (Assum. &amp; Calc.)'!$P$22:$T$37,ROWS($C$23:$C31)+1,0)*IF(AND('Expenses (Assum. &amp; Calc.)'!$I31="One time",'Expenses (Assum. &amp; Calc.)'!$G31='Shortcut Lookup 2'!AR$60),INDEX('Expenses (Assum. &amp; Calc.)'!$J$23:$J$37,ROWS($C$23:$C31),1),IF(AND('Expenses (Assum. &amp; Calc.)'!$I31="Daily",'Expenses (Assum. &amp; Calc.)'!$H31&gt;='Shortcut Lookup 2'!AR$60,'Expenses (Assum. &amp; Calc.)'!$G31&lt;='Shortcut Lookup 2'!AR$60),INDEX('Expenses (Assum. &amp; Calc.)'!$J$23:$J$37,ROWS($C$23:$C31),1)*BA$22,IF(AND('Expenses (Assum. &amp; Calc.)'!$I31="Weekly",'Expenses (Assum. &amp; Calc.)'!$H31&gt;='Shortcut Lookup 2'!AR$60,'Expenses (Assum. &amp; Calc.)'!$G31&lt;='Shortcut Lookup 2'!AR$60),INDEX('Expenses (Assum. &amp; Calc.)'!$J$23:$J$37,ROWS($C$23:$C31),1)*4,IF(AND('Expenses (Assum. &amp; Calc.)'!$I31="Bi-Weekly",'Expenses (Assum. &amp; Calc.)'!$H31&gt;='Shortcut Lookup 2'!AR$60,'Expenses (Assum. &amp; Calc.)'!$G31&lt;='Shortcut Lookup 2'!AR$60),INDEX('Expenses (Assum. &amp; Calc.)'!$J$23:$J$37,ROWS($C$23:$C31),1)*2,IF(AND('Expenses (Assum. &amp; Calc.)'!$I31="Monthly",'Expenses (Assum. &amp; Calc.)'!$H31&gt;='Shortcut Lookup 2'!AR$60,'Expenses (Assum. &amp; Calc.)'!$G31&lt;='Shortcut Lookup 2'!AR$60),INDEX('Expenses (Assum. &amp; Calc.)'!$J$23:$J$37,ROWS($C$23:$C31),1),IF(AND('Expenses (Assum. &amp; Calc.)'!$I31="Quarterly",IFERROR(MOD(MONTH('Expenses (Assum. &amp; Calc.)'!$G31),3),0)=MOD(MONTH('Shortcut Lookup 2'!AR$60),3),'Expenses (Assum. &amp; Calc.)'!$H31&gt;='Shortcut Lookup 2'!AR$60,'Expenses (Assum. &amp; Calc.)'!$G31&lt;='Shortcut Lookup 2'!AR$60),INDEX('Expenses (Assum. &amp; Calc.)'!$J$23:$J$37,ROWS($C$23:$C31),1),IF(AND('Expenses (Assum. &amp; Calc.)'!$I31="Semi-Annually",IFERROR(MOD(MONTH('Expenses (Assum. &amp; Calc.)'!$G31),6),0)=MOD(MONTH('Shortcut Lookup 2'!AR$60),6),'Expenses (Assum. &amp; Calc.)'!$H31&gt;='Shortcut Lookup 2'!AR$60,'Expenses (Assum. &amp; Calc.)'!$G31&lt;='Shortcut Lookup 2'!AR$60),INDEX('Expenses (Assum. &amp; Calc.)'!$J$23:$J$37,ROWS($C$23:$C31),1),IF(AND('Expenses (Assum. &amp; Calc.)'!$I31="Yearly",IFERROR(MOD(MONTH('Expenses (Assum. &amp; Calc.)'!$G31),12),0)=MOD(MONTH('Shortcut Lookup 2'!AR$60),12),'Expenses (Assum. &amp; Calc.)'!$H31&gt;='Shortcut Lookup 2'!AR$60,'Expenses (Assum. &amp; Calc.)'!$G31&lt;='Shortcut Lookup 2'!AR$60),INDEX('Expenses (Assum. &amp; Calc.)'!$J$23:$J$37,ROWS($C$23:$C31),1),0))))))))</f>
        <v>0</v>
      </c>
      <c r="BB31" s="472">
        <f>HLOOKUP('Shortcut Lookup 2'!AS$59,'Expenses (Assum. &amp; Calc.)'!$P$22:$T$37,ROWS($C$23:$C31)+1,0)*IF(AND('Expenses (Assum. &amp; Calc.)'!$I31="One time",'Expenses (Assum. &amp; Calc.)'!$G31='Shortcut Lookup 2'!AS$60),INDEX('Expenses (Assum. &amp; Calc.)'!$J$23:$J$37,ROWS($C$23:$C31),1),IF(AND('Expenses (Assum. &amp; Calc.)'!$I31="Daily",'Expenses (Assum. &amp; Calc.)'!$H31&gt;='Shortcut Lookup 2'!AS$60,'Expenses (Assum. &amp; Calc.)'!$G31&lt;='Shortcut Lookup 2'!AS$60),INDEX('Expenses (Assum. &amp; Calc.)'!$J$23:$J$37,ROWS($C$23:$C31),1)*BB$22,IF(AND('Expenses (Assum. &amp; Calc.)'!$I31="Weekly",'Expenses (Assum. &amp; Calc.)'!$H31&gt;='Shortcut Lookup 2'!AS$60,'Expenses (Assum. &amp; Calc.)'!$G31&lt;='Shortcut Lookup 2'!AS$60),INDEX('Expenses (Assum. &amp; Calc.)'!$J$23:$J$37,ROWS($C$23:$C31),1)*4,IF(AND('Expenses (Assum. &amp; Calc.)'!$I31="Bi-Weekly",'Expenses (Assum. &amp; Calc.)'!$H31&gt;='Shortcut Lookup 2'!AS$60,'Expenses (Assum. &amp; Calc.)'!$G31&lt;='Shortcut Lookup 2'!AS$60),INDEX('Expenses (Assum. &amp; Calc.)'!$J$23:$J$37,ROWS($C$23:$C31),1)*2,IF(AND('Expenses (Assum. &amp; Calc.)'!$I31="Monthly",'Expenses (Assum. &amp; Calc.)'!$H31&gt;='Shortcut Lookup 2'!AS$60,'Expenses (Assum. &amp; Calc.)'!$G31&lt;='Shortcut Lookup 2'!AS$60),INDEX('Expenses (Assum. &amp; Calc.)'!$J$23:$J$37,ROWS($C$23:$C31),1),IF(AND('Expenses (Assum. &amp; Calc.)'!$I31="Quarterly",IFERROR(MOD(MONTH('Expenses (Assum. &amp; Calc.)'!$G31),3),0)=MOD(MONTH('Shortcut Lookup 2'!AS$60),3),'Expenses (Assum. &amp; Calc.)'!$H31&gt;='Shortcut Lookup 2'!AS$60,'Expenses (Assum. &amp; Calc.)'!$G31&lt;='Shortcut Lookup 2'!AS$60),INDEX('Expenses (Assum. &amp; Calc.)'!$J$23:$J$37,ROWS($C$23:$C31),1),IF(AND('Expenses (Assum. &amp; Calc.)'!$I31="Semi-Annually",IFERROR(MOD(MONTH('Expenses (Assum. &amp; Calc.)'!$G31),6),0)=MOD(MONTH('Shortcut Lookup 2'!AS$60),6),'Expenses (Assum. &amp; Calc.)'!$H31&gt;='Shortcut Lookup 2'!AS$60,'Expenses (Assum. &amp; Calc.)'!$G31&lt;='Shortcut Lookup 2'!AS$60),INDEX('Expenses (Assum. &amp; Calc.)'!$J$23:$J$37,ROWS($C$23:$C31),1),IF(AND('Expenses (Assum. &amp; Calc.)'!$I31="Yearly",IFERROR(MOD(MONTH('Expenses (Assum. &amp; Calc.)'!$G31),12),0)=MOD(MONTH('Shortcut Lookup 2'!AS$60),12),'Expenses (Assum. &amp; Calc.)'!$H31&gt;='Shortcut Lookup 2'!AS$60,'Expenses (Assum. &amp; Calc.)'!$G31&lt;='Shortcut Lookup 2'!AS$60),INDEX('Expenses (Assum. &amp; Calc.)'!$J$23:$J$37,ROWS($C$23:$C31),1),0))))))))</f>
        <v>0</v>
      </c>
      <c r="BC31" s="472">
        <f>HLOOKUP('Shortcut Lookup 2'!AT$59,'Expenses (Assum. &amp; Calc.)'!$P$22:$T$37,ROWS($C$23:$C31)+1,0)*IF(AND('Expenses (Assum. &amp; Calc.)'!$I31="One time",'Expenses (Assum. &amp; Calc.)'!$G31='Shortcut Lookup 2'!AT$60),INDEX('Expenses (Assum. &amp; Calc.)'!$J$23:$J$37,ROWS($C$23:$C31),1),IF(AND('Expenses (Assum. &amp; Calc.)'!$I31="Daily",'Expenses (Assum. &amp; Calc.)'!$H31&gt;='Shortcut Lookup 2'!AT$60,'Expenses (Assum. &amp; Calc.)'!$G31&lt;='Shortcut Lookup 2'!AT$60),INDEX('Expenses (Assum. &amp; Calc.)'!$J$23:$J$37,ROWS($C$23:$C31),1)*BC$22,IF(AND('Expenses (Assum. &amp; Calc.)'!$I31="Weekly",'Expenses (Assum. &amp; Calc.)'!$H31&gt;='Shortcut Lookup 2'!AT$60,'Expenses (Assum. &amp; Calc.)'!$G31&lt;='Shortcut Lookup 2'!AT$60),INDEX('Expenses (Assum. &amp; Calc.)'!$J$23:$J$37,ROWS($C$23:$C31),1)*4,IF(AND('Expenses (Assum. &amp; Calc.)'!$I31="Bi-Weekly",'Expenses (Assum. &amp; Calc.)'!$H31&gt;='Shortcut Lookup 2'!AT$60,'Expenses (Assum. &amp; Calc.)'!$G31&lt;='Shortcut Lookup 2'!AT$60),INDEX('Expenses (Assum. &amp; Calc.)'!$J$23:$J$37,ROWS($C$23:$C31),1)*2,IF(AND('Expenses (Assum. &amp; Calc.)'!$I31="Monthly",'Expenses (Assum. &amp; Calc.)'!$H31&gt;='Shortcut Lookup 2'!AT$60,'Expenses (Assum. &amp; Calc.)'!$G31&lt;='Shortcut Lookup 2'!AT$60),INDEX('Expenses (Assum. &amp; Calc.)'!$J$23:$J$37,ROWS($C$23:$C31),1),IF(AND('Expenses (Assum. &amp; Calc.)'!$I31="Quarterly",IFERROR(MOD(MONTH('Expenses (Assum. &amp; Calc.)'!$G31),3),0)=MOD(MONTH('Shortcut Lookup 2'!AT$60),3),'Expenses (Assum. &amp; Calc.)'!$H31&gt;='Shortcut Lookup 2'!AT$60,'Expenses (Assum. &amp; Calc.)'!$G31&lt;='Shortcut Lookup 2'!AT$60),INDEX('Expenses (Assum. &amp; Calc.)'!$J$23:$J$37,ROWS($C$23:$C31),1),IF(AND('Expenses (Assum. &amp; Calc.)'!$I31="Semi-Annually",IFERROR(MOD(MONTH('Expenses (Assum. &amp; Calc.)'!$G31),6),0)=MOD(MONTH('Shortcut Lookup 2'!AT$60),6),'Expenses (Assum. &amp; Calc.)'!$H31&gt;='Shortcut Lookup 2'!AT$60,'Expenses (Assum. &amp; Calc.)'!$G31&lt;='Shortcut Lookup 2'!AT$60),INDEX('Expenses (Assum. &amp; Calc.)'!$J$23:$J$37,ROWS($C$23:$C31),1),IF(AND('Expenses (Assum. &amp; Calc.)'!$I31="Yearly",IFERROR(MOD(MONTH('Expenses (Assum. &amp; Calc.)'!$G31),12),0)=MOD(MONTH('Shortcut Lookup 2'!AT$60),12),'Expenses (Assum. &amp; Calc.)'!$H31&gt;='Shortcut Lookup 2'!AT$60,'Expenses (Assum. &amp; Calc.)'!$G31&lt;='Shortcut Lookup 2'!AT$60),INDEX('Expenses (Assum. &amp; Calc.)'!$J$23:$J$37,ROWS($C$23:$C31),1),0))))))))</f>
        <v>0</v>
      </c>
      <c r="BD31" s="472">
        <f>HLOOKUP('Shortcut Lookup 2'!AU$59,'Expenses (Assum. &amp; Calc.)'!$P$22:$T$37,ROWS($C$23:$C31)+1,0)*IF(AND('Expenses (Assum. &amp; Calc.)'!$I31="One time",'Expenses (Assum. &amp; Calc.)'!$G31='Shortcut Lookup 2'!AU$60),INDEX('Expenses (Assum. &amp; Calc.)'!$J$23:$J$37,ROWS($C$23:$C31),1),IF(AND('Expenses (Assum. &amp; Calc.)'!$I31="Daily",'Expenses (Assum. &amp; Calc.)'!$H31&gt;='Shortcut Lookup 2'!AU$60,'Expenses (Assum. &amp; Calc.)'!$G31&lt;='Shortcut Lookup 2'!AU$60),INDEX('Expenses (Assum. &amp; Calc.)'!$J$23:$J$37,ROWS($C$23:$C31),1)*BD$22,IF(AND('Expenses (Assum. &amp; Calc.)'!$I31="Weekly",'Expenses (Assum. &amp; Calc.)'!$H31&gt;='Shortcut Lookup 2'!AU$60,'Expenses (Assum. &amp; Calc.)'!$G31&lt;='Shortcut Lookup 2'!AU$60),INDEX('Expenses (Assum. &amp; Calc.)'!$J$23:$J$37,ROWS($C$23:$C31),1)*4,IF(AND('Expenses (Assum. &amp; Calc.)'!$I31="Bi-Weekly",'Expenses (Assum. &amp; Calc.)'!$H31&gt;='Shortcut Lookup 2'!AU$60,'Expenses (Assum. &amp; Calc.)'!$G31&lt;='Shortcut Lookup 2'!AU$60),INDEX('Expenses (Assum. &amp; Calc.)'!$J$23:$J$37,ROWS($C$23:$C31),1)*2,IF(AND('Expenses (Assum. &amp; Calc.)'!$I31="Monthly",'Expenses (Assum. &amp; Calc.)'!$H31&gt;='Shortcut Lookup 2'!AU$60,'Expenses (Assum. &amp; Calc.)'!$G31&lt;='Shortcut Lookup 2'!AU$60),INDEX('Expenses (Assum. &amp; Calc.)'!$J$23:$J$37,ROWS($C$23:$C31),1),IF(AND('Expenses (Assum. &amp; Calc.)'!$I31="Quarterly",IFERROR(MOD(MONTH('Expenses (Assum. &amp; Calc.)'!$G31),3),0)=MOD(MONTH('Shortcut Lookup 2'!AU$60),3),'Expenses (Assum. &amp; Calc.)'!$H31&gt;='Shortcut Lookup 2'!AU$60,'Expenses (Assum. &amp; Calc.)'!$G31&lt;='Shortcut Lookup 2'!AU$60),INDEX('Expenses (Assum. &amp; Calc.)'!$J$23:$J$37,ROWS($C$23:$C31),1),IF(AND('Expenses (Assum. &amp; Calc.)'!$I31="Semi-Annually",IFERROR(MOD(MONTH('Expenses (Assum. &amp; Calc.)'!$G31),6),0)=MOD(MONTH('Shortcut Lookup 2'!AU$60),6),'Expenses (Assum. &amp; Calc.)'!$H31&gt;='Shortcut Lookup 2'!AU$60,'Expenses (Assum. &amp; Calc.)'!$G31&lt;='Shortcut Lookup 2'!AU$60),INDEX('Expenses (Assum. &amp; Calc.)'!$J$23:$J$37,ROWS($C$23:$C31),1),IF(AND('Expenses (Assum. &amp; Calc.)'!$I31="Yearly",IFERROR(MOD(MONTH('Expenses (Assum. &amp; Calc.)'!$G31),12),0)=MOD(MONTH('Shortcut Lookup 2'!AU$60),12),'Expenses (Assum. &amp; Calc.)'!$H31&gt;='Shortcut Lookup 2'!AU$60,'Expenses (Assum. &amp; Calc.)'!$G31&lt;='Shortcut Lookup 2'!AU$60),INDEX('Expenses (Assum. &amp; Calc.)'!$J$23:$J$37,ROWS($C$23:$C31),1),0))))))))</f>
        <v>0</v>
      </c>
      <c r="BE31" s="472">
        <f>HLOOKUP('Shortcut Lookup 2'!AV$59,'Expenses (Assum. &amp; Calc.)'!$P$22:$T$37,ROWS($C$23:$C31)+1,0)*IF(AND('Expenses (Assum. &amp; Calc.)'!$I31="One time",'Expenses (Assum. &amp; Calc.)'!$G31='Shortcut Lookup 2'!AV$60),INDEX('Expenses (Assum. &amp; Calc.)'!$J$23:$J$37,ROWS($C$23:$C31),1),IF(AND('Expenses (Assum. &amp; Calc.)'!$I31="Daily",'Expenses (Assum. &amp; Calc.)'!$H31&gt;='Shortcut Lookup 2'!AV$60,'Expenses (Assum. &amp; Calc.)'!$G31&lt;='Shortcut Lookup 2'!AV$60),INDEX('Expenses (Assum. &amp; Calc.)'!$J$23:$J$37,ROWS($C$23:$C31),1)*BE$22,IF(AND('Expenses (Assum. &amp; Calc.)'!$I31="Weekly",'Expenses (Assum. &amp; Calc.)'!$H31&gt;='Shortcut Lookup 2'!AV$60,'Expenses (Assum. &amp; Calc.)'!$G31&lt;='Shortcut Lookup 2'!AV$60),INDEX('Expenses (Assum. &amp; Calc.)'!$J$23:$J$37,ROWS($C$23:$C31),1)*4,IF(AND('Expenses (Assum. &amp; Calc.)'!$I31="Bi-Weekly",'Expenses (Assum. &amp; Calc.)'!$H31&gt;='Shortcut Lookup 2'!AV$60,'Expenses (Assum. &amp; Calc.)'!$G31&lt;='Shortcut Lookup 2'!AV$60),INDEX('Expenses (Assum. &amp; Calc.)'!$J$23:$J$37,ROWS($C$23:$C31),1)*2,IF(AND('Expenses (Assum. &amp; Calc.)'!$I31="Monthly",'Expenses (Assum. &amp; Calc.)'!$H31&gt;='Shortcut Lookup 2'!AV$60,'Expenses (Assum. &amp; Calc.)'!$G31&lt;='Shortcut Lookup 2'!AV$60),INDEX('Expenses (Assum. &amp; Calc.)'!$J$23:$J$37,ROWS($C$23:$C31),1),IF(AND('Expenses (Assum. &amp; Calc.)'!$I31="Quarterly",IFERROR(MOD(MONTH('Expenses (Assum. &amp; Calc.)'!$G31),3),0)=MOD(MONTH('Shortcut Lookup 2'!AV$60),3),'Expenses (Assum. &amp; Calc.)'!$H31&gt;='Shortcut Lookup 2'!AV$60,'Expenses (Assum. &amp; Calc.)'!$G31&lt;='Shortcut Lookup 2'!AV$60),INDEX('Expenses (Assum. &amp; Calc.)'!$J$23:$J$37,ROWS($C$23:$C31),1),IF(AND('Expenses (Assum. &amp; Calc.)'!$I31="Semi-Annually",IFERROR(MOD(MONTH('Expenses (Assum. &amp; Calc.)'!$G31),6),0)=MOD(MONTH('Shortcut Lookup 2'!AV$60),6),'Expenses (Assum. &amp; Calc.)'!$H31&gt;='Shortcut Lookup 2'!AV$60,'Expenses (Assum. &amp; Calc.)'!$G31&lt;='Shortcut Lookup 2'!AV$60),INDEX('Expenses (Assum. &amp; Calc.)'!$J$23:$J$37,ROWS($C$23:$C31),1),IF(AND('Expenses (Assum. &amp; Calc.)'!$I31="Yearly",IFERROR(MOD(MONTH('Expenses (Assum. &amp; Calc.)'!$G31),12),0)=MOD(MONTH('Shortcut Lookup 2'!AV$60),12),'Expenses (Assum. &amp; Calc.)'!$H31&gt;='Shortcut Lookup 2'!AV$60,'Expenses (Assum. &amp; Calc.)'!$G31&lt;='Shortcut Lookup 2'!AV$60),INDEX('Expenses (Assum. &amp; Calc.)'!$J$23:$J$37,ROWS($C$23:$C31),1),0))))))))</f>
        <v>0</v>
      </c>
      <c r="BF31" s="472">
        <f>HLOOKUP('Shortcut Lookup 2'!AW$59,'Expenses (Assum. &amp; Calc.)'!$P$22:$T$37,ROWS($C$23:$C31)+1,0)*IF(AND('Expenses (Assum. &amp; Calc.)'!$I31="One time",'Expenses (Assum. &amp; Calc.)'!$G31='Shortcut Lookup 2'!AW$60),INDEX('Expenses (Assum. &amp; Calc.)'!$J$23:$J$37,ROWS($C$23:$C31),1),IF(AND('Expenses (Assum. &amp; Calc.)'!$I31="Daily",'Expenses (Assum. &amp; Calc.)'!$H31&gt;='Shortcut Lookup 2'!AW$60,'Expenses (Assum. &amp; Calc.)'!$G31&lt;='Shortcut Lookup 2'!AW$60),INDEX('Expenses (Assum. &amp; Calc.)'!$J$23:$J$37,ROWS($C$23:$C31),1)*BF$22,IF(AND('Expenses (Assum. &amp; Calc.)'!$I31="Weekly",'Expenses (Assum. &amp; Calc.)'!$H31&gt;='Shortcut Lookup 2'!AW$60,'Expenses (Assum. &amp; Calc.)'!$G31&lt;='Shortcut Lookup 2'!AW$60),INDEX('Expenses (Assum. &amp; Calc.)'!$J$23:$J$37,ROWS($C$23:$C31),1)*4,IF(AND('Expenses (Assum. &amp; Calc.)'!$I31="Bi-Weekly",'Expenses (Assum. &amp; Calc.)'!$H31&gt;='Shortcut Lookup 2'!AW$60,'Expenses (Assum. &amp; Calc.)'!$G31&lt;='Shortcut Lookup 2'!AW$60),INDEX('Expenses (Assum. &amp; Calc.)'!$J$23:$J$37,ROWS($C$23:$C31),1)*2,IF(AND('Expenses (Assum. &amp; Calc.)'!$I31="Monthly",'Expenses (Assum. &amp; Calc.)'!$H31&gt;='Shortcut Lookup 2'!AW$60,'Expenses (Assum. &amp; Calc.)'!$G31&lt;='Shortcut Lookup 2'!AW$60),INDEX('Expenses (Assum. &amp; Calc.)'!$J$23:$J$37,ROWS($C$23:$C31),1),IF(AND('Expenses (Assum. &amp; Calc.)'!$I31="Quarterly",IFERROR(MOD(MONTH('Expenses (Assum. &amp; Calc.)'!$G31),3),0)=MOD(MONTH('Shortcut Lookup 2'!AW$60),3),'Expenses (Assum. &amp; Calc.)'!$H31&gt;='Shortcut Lookup 2'!AW$60,'Expenses (Assum. &amp; Calc.)'!$G31&lt;='Shortcut Lookup 2'!AW$60),INDEX('Expenses (Assum. &amp; Calc.)'!$J$23:$J$37,ROWS($C$23:$C31),1),IF(AND('Expenses (Assum. &amp; Calc.)'!$I31="Semi-Annually",IFERROR(MOD(MONTH('Expenses (Assum. &amp; Calc.)'!$G31),6),0)=MOD(MONTH('Shortcut Lookup 2'!AW$60),6),'Expenses (Assum. &amp; Calc.)'!$H31&gt;='Shortcut Lookup 2'!AW$60,'Expenses (Assum. &amp; Calc.)'!$G31&lt;='Shortcut Lookup 2'!AW$60),INDEX('Expenses (Assum. &amp; Calc.)'!$J$23:$J$37,ROWS($C$23:$C31),1),IF(AND('Expenses (Assum. &amp; Calc.)'!$I31="Yearly",IFERROR(MOD(MONTH('Expenses (Assum. &amp; Calc.)'!$G31),12),0)=MOD(MONTH('Shortcut Lookup 2'!AW$60),12),'Expenses (Assum. &amp; Calc.)'!$H31&gt;='Shortcut Lookup 2'!AW$60,'Expenses (Assum. &amp; Calc.)'!$G31&lt;='Shortcut Lookup 2'!AW$60),INDEX('Expenses (Assum. &amp; Calc.)'!$J$23:$J$37,ROWS($C$23:$C31),1),0))))))))</f>
        <v>0</v>
      </c>
      <c r="BG31" s="472">
        <f>HLOOKUP('Shortcut Lookup 2'!AX$59,'Expenses (Assum. &amp; Calc.)'!$P$22:$T$37,ROWS($C$23:$C31)+1,0)*IF(AND('Expenses (Assum. &amp; Calc.)'!$I31="One time",'Expenses (Assum. &amp; Calc.)'!$G31='Shortcut Lookup 2'!AX$60),INDEX('Expenses (Assum. &amp; Calc.)'!$J$23:$J$37,ROWS($C$23:$C31),1),IF(AND('Expenses (Assum. &amp; Calc.)'!$I31="Daily",'Expenses (Assum. &amp; Calc.)'!$H31&gt;='Shortcut Lookup 2'!AX$60,'Expenses (Assum. &amp; Calc.)'!$G31&lt;='Shortcut Lookup 2'!AX$60),INDEX('Expenses (Assum. &amp; Calc.)'!$J$23:$J$37,ROWS($C$23:$C31),1)*BG$22,IF(AND('Expenses (Assum. &amp; Calc.)'!$I31="Weekly",'Expenses (Assum. &amp; Calc.)'!$H31&gt;='Shortcut Lookup 2'!AX$60,'Expenses (Assum. &amp; Calc.)'!$G31&lt;='Shortcut Lookup 2'!AX$60),INDEX('Expenses (Assum. &amp; Calc.)'!$J$23:$J$37,ROWS($C$23:$C31),1)*4,IF(AND('Expenses (Assum. &amp; Calc.)'!$I31="Bi-Weekly",'Expenses (Assum. &amp; Calc.)'!$H31&gt;='Shortcut Lookup 2'!AX$60,'Expenses (Assum. &amp; Calc.)'!$G31&lt;='Shortcut Lookup 2'!AX$60),INDEX('Expenses (Assum. &amp; Calc.)'!$J$23:$J$37,ROWS($C$23:$C31),1)*2,IF(AND('Expenses (Assum. &amp; Calc.)'!$I31="Monthly",'Expenses (Assum. &amp; Calc.)'!$H31&gt;='Shortcut Lookup 2'!AX$60,'Expenses (Assum. &amp; Calc.)'!$G31&lt;='Shortcut Lookup 2'!AX$60),INDEX('Expenses (Assum. &amp; Calc.)'!$J$23:$J$37,ROWS($C$23:$C31),1),IF(AND('Expenses (Assum. &amp; Calc.)'!$I31="Quarterly",IFERROR(MOD(MONTH('Expenses (Assum. &amp; Calc.)'!$G31),3),0)=MOD(MONTH('Shortcut Lookup 2'!AX$60),3),'Expenses (Assum. &amp; Calc.)'!$H31&gt;='Shortcut Lookup 2'!AX$60,'Expenses (Assum. &amp; Calc.)'!$G31&lt;='Shortcut Lookup 2'!AX$60),INDEX('Expenses (Assum. &amp; Calc.)'!$J$23:$J$37,ROWS($C$23:$C31),1),IF(AND('Expenses (Assum. &amp; Calc.)'!$I31="Semi-Annually",IFERROR(MOD(MONTH('Expenses (Assum. &amp; Calc.)'!$G31),6),0)=MOD(MONTH('Shortcut Lookup 2'!AX$60),6),'Expenses (Assum. &amp; Calc.)'!$H31&gt;='Shortcut Lookup 2'!AX$60,'Expenses (Assum. &amp; Calc.)'!$G31&lt;='Shortcut Lookup 2'!AX$60),INDEX('Expenses (Assum. &amp; Calc.)'!$J$23:$J$37,ROWS($C$23:$C31),1),IF(AND('Expenses (Assum. &amp; Calc.)'!$I31="Yearly",IFERROR(MOD(MONTH('Expenses (Assum. &amp; Calc.)'!$G31),12),0)=MOD(MONTH('Shortcut Lookup 2'!AX$60),12),'Expenses (Assum. &amp; Calc.)'!$H31&gt;='Shortcut Lookup 2'!AX$60,'Expenses (Assum. &amp; Calc.)'!$G31&lt;='Shortcut Lookup 2'!AX$60),INDEX('Expenses (Assum. &amp; Calc.)'!$J$23:$J$37,ROWS($C$23:$C31),1),0))))))))</f>
        <v>0</v>
      </c>
      <c r="BH31" s="472">
        <f>HLOOKUP('Shortcut Lookup 2'!AY$59,'Expenses (Assum. &amp; Calc.)'!$P$22:$T$37,ROWS($C$23:$C31)+1,0)*IF(AND('Expenses (Assum. &amp; Calc.)'!$I31="One time",'Expenses (Assum. &amp; Calc.)'!$G31='Shortcut Lookup 2'!AY$60),INDEX('Expenses (Assum. &amp; Calc.)'!$J$23:$J$37,ROWS($C$23:$C31),1),IF(AND('Expenses (Assum. &amp; Calc.)'!$I31="Daily",'Expenses (Assum. &amp; Calc.)'!$H31&gt;='Shortcut Lookup 2'!AY$60,'Expenses (Assum. &amp; Calc.)'!$G31&lt;='Shortcut Lookup 2'!AY$60),INDEX('Expenses (Assum. &amp; Calc.)'!$J$23:$J$37,ROWS($C$23:$C31),1)*BH$22,IF(AND('Expenses (Assum. &amp; Calc.)'!$I31="Weekly",'Expenses (Assum. &amp; Calc.)'!$H31&gt;='Shortcut Lookup 2'!AY$60,'Expenses (Assum. &amp; Calc.)'!$G31&lt;='Shortcut Lookup 2'!AY$60),INDEX('Expenses (Assum. &amp; Calc.)'!$J$23:$J$37,ROWS($C$23:$C31),1)*4,IF(AND('Expenses (Assum. &amp; Calc.)'!$I31="Bi-Weekly",'Expenses (Assum. &amp; Calc.)'!$H31&gt;='Shortcut Lookup 2'!AY$60,'Expenses (Assum. &amp; Calc.)'!$G31&lt;='Shortcut Lookup 2'!AY$60),INDEX('Expenses (Assum. &amp; Calc.)'!$J$23:$J$37,ROWS($C$23:$C31),1)*2,IF(AND('Expenses (Assum. &amp; Calc.)'!$I31="Monthly",'Expenses (Assum. &amp; Calc.)'!$H31&gt;='Shortcut Lookup 2'!AY$60,'Expenses (Assum. &amp; Calc.)'!$G31&lt;='Shortcut Lookup 2'!AY$60),INDEX('Expenses (Assum. &amp; Calc.)'!$J$23:$J$37,ROWS($C$23:$C31),1),IF(AND('Expenses (Assum. &amp; Calc.)'!$I31="Quarterly",IFERROR(MOD(MONTH('Expenses (Assum. &amp; Calc.)'!$G31),3),0)=MOD(MONTH('Shortcut Lookup 2'!AY$60),3),'Expenses (Assum. &amp; Calc.)'!$H31&gt;='Shortcut Lookup 2'!AY$60,'Expenses (Assum. &amp; Calc.)'!$G31&lt;='Shortcut Lookup 2'!AY$60),INDEX('Expenses (Assum. &amp; Calc.)'!$J$23:$J$37,ROWS($C$23:$C31),1),IF(AND('Expenses (Assum. &amp; Calc.)'!$I31="Semi-Annually",IFERROR(MOD(MONTH('Expenses (Assum. &amp; Calc.)'!$G31),6),0)=MOD(MONTH('Shortcut Lookup 2'!AY$60),6),'Expenses (Assum. &amp; Calc.)'!$H31&gt;='Shortcut Lookup 2'!AY$60,'Expenses (Assum. &amp; Calc.)'!$G31&lt;='Shortcut Lookup 2'!AY$60),INDEX('Expenses (Assum. &amp; Calc.)'!$J$23:$J$37,ROWS($C$23:$C31),1),IF(AND('Expenses (Assum. &amp; Calc.)'!$I31="Yearly",IFERROR(MOD(MONTH('Expenses (Assum. &amp; Calc.)'!$G31),12),0)=MOD(MONTH('Shortcut Lookup 2'!AY$60),12),'Expenses (Assum. &amp; Calc.)'!$H31&gt;='Shortcut Lookup 2'!AY$60,'Expenses (Assum. &amp; Calc.)'!$G31&lt;='Shortcut Lookup 2'!AY$60),INDEX('Expenses (Assum. &amp; Calc.)'!$J$23:$J$37,ROWS($C$23:$C31),1),0))))))))</f>
        <v>0</v>
      </c>
      <c r="BI31" s="472">
        <f>HLOOKUP('Shortcut Lookup 2'!AZ$59,'Expenses (Assum. &amp; Calc.)'!$P$22:$T$37,ROWS($C$23:$C31)+1,0)*IF(AND('Expenses (Assum. &amp; Calc.)'!$I31="One time",'Expenses (Assum. &amp; Calc.)'!$G31='Shortcut Lookup 2'!AZ$60),INDEX('Expenses (Assum. &amp; Calc.)'!$J$23:$J$37,ROWS($C$23:$C31),1),IF(AND('Expenses (Assum. &amp; Calc.)'!$I31="Daily",'Expenses (Assum. &amp; Calc.)'!$H31&gt;='Shortcut Lookup 2'!AZ$60,'Expenses (Assum. &amp; Calc.)'!$G31&lt;='Shortcut Lookup 2'!AZ$60),INDEX('Expenses (Assum. &amp; Calc.)'!$J$23:$J$37,ROWS($C$23:$C31),1)*BI$22,IF(AND('Expenses (Assum. &amp; Calc.)'!$I31="Weekly",'Expenses (Assum. &amp; Calc.)'!$H31&gt;='Shortcut Lookup 2'!AZ$60,'Expenses (Assum. &amp; Calc.)'!$G31&lt;='Shortcut Lookup 2'!AZ$60),INDEX('Expenses (Assum. &amp; Calc.)'!$J$23:$J$37,ROWS($C$23:$C31),1)*4,IF(AND('Expenses (Assum. &amp; Calc.)'!$I31="Bi-Weekly",'Expenses (Assum. &amp; Calc.)'!$H31&gt;='Shortcut Lookup 2'!AZ$60,'Expenses (Assum. &amp; Calc.)'!$G31&lt;='Shortcut Lookup 2'!AZ$60),INDEX('Expenses (Assum. &amp; Calc.)'!$J$23:$J$37,ROWS($C$23:$C31),1)*2,IF(AND('Expenses (Assum. &amp; Calc.)'!$I31="Monthly",'Expenses (Assum. &amp; Calc.)'!$H31&gt;='Shortcut Lookup 2'!AZ$60,'Expenses (Assum. &amp; Calc.)'!$G31&lt;='Shortcut Lookup 2'!AZ$60),INDEX('Expenses (Assum. &amp; Calc.)'!$J$23:$J$37,ROWS($C$23:$C31),1),IF(AND('Expenses (Assum. &amp; Calc.)'!$I31="Quarterly",IFERROR(MOD(MONTH('Expenses (Assum. &amp; Calc.)'!$G31),3),0)=MOD(MONTH('Shortcut Lookup 2'!AZ$60),3),'Expenses (Assum. &amp; Calc.)'!$H31&gt;='Shortcut Lookup 2'!AZ$60,'Expenses (Assum. &amp; Calc.)'!$G31&lt;='Shortcut Lookup 2'!AZ$60),INDEX('Expenses (Assum. &amp; Calc.)'!$J$23:$J$37,ROWS($C$23:$C31),1),IF(AND('Expenses (Assum. &amp; Calc.)'!$I31="Semi-Annually",IFERROR(MOD(MONTH('Expenses (Assum. &amp; Calc.)'!$G31),6),0)=MOD(MONTH('Shortcut Lookup 2'!AZ$60),6),'Expenses (Assum. &amp; Calc.)'!$H31&gt;='Shortcut Lookup 2'!AZ$60,'Expenses (Assum. &amp; Calc.)'!$G31&lt;='Shortcut Lookup 2'!AZ$60),INDEX('Expenses (Assum. &amp; Calc.)'!$J$23:$J$37,ROWS($C$23:$C31),1),IF(AND('Expenses (Assum. &amp; Calc.)'!$I31="Yearly",IFERROR(MOD(MONTH('Expenses (Assum. &amp; Calc.)'!$G31),12),0)=MOD(MONTH('Shortcut Lookup 2'!AZ$60),12),'Expenses (Assum. &amp; Calc.)'!$H31&gt;='Shortcut Lookup 2'!AZ$60,'Expenses (Assum. &amp; Calc.)'!$G31&lt;='Shortcut Lookup 2'!AZ$60),INDEX('Expenses (Assum. &amp; Calc.)'!$J$23:$J$37,ROWS($C$23:$C31),1),0))))))))</f>
        <v>0</v>
      </c>
      <c r="BJ31" s="472">
        <f>HLOOKUP('Shortcut Lookup 2'!BA$59,'Expenses (Assum. &amp; Calc.)'!$P$22:$T$37,ROWS($C$23:$C31)+1,0)*IF(AND('Expenses (Assum. &amp; Calc.)'!$I31="One time",'Expenses (Assum. &amp; Calc.)'!$G31='Shortcut Lookup 2'!BA$60),INDEX('Expenses (Assum. &amp; Calc.)'!$J$23:$J$37,ROWS($C$23:$C31),1),IF(AND('Expenses (Assum. &amp; Calc.)'!$I31="Daily",'Expenses (Assum. &amp; Calc.)'!$H31&gt;='Shortcut Lookup 2'!BA$60,'Expenses (Assum. &amp; Calc.)'!$G31&lt;='Shortcut Lookup 2'!BA$60),INDEX('Expenses (Assum. &amp; Calc.)'!$J$23:$J$37,ROWS($C$23:$C31),1)*BJ$22,IF(AND('Expenses (Assum. &amp; Calc.)'!$I31="Weekly",'Expenses (Assum. &amp; Calc.)'!$H31&gt;='Shortcut Lookup 2'!BA$60,'Expenses (Assum. &amp; Calc.)'!$G31&lt;='Shortcut Lookup 2'!BA$60),INDEX('Expenses (Assum. &amp; Calc.)'!$J$23:$J$37,ROWS($C$23:$C31),1)*4,IF(AND('Expenses (Assum. &amp; Calc.)'!$I31="Bi-Weekly",'Expenses (Assum. &amp; Calc.)'!$H31&gt;='Shortcut Lookup 2'!BA$60,'Expenses (Assum. &amp; Calc.)'!$G31&lt;='Shortcut Lookup 2'!BA$60),INDEX('Expenses (Assum. &amp; Calc.)'!$J$23:$J$37,ROWS($C$23:$C31),1)*2,IF(AND('Expenses (Assum. &amp; Calc.)'!$I31="Monthly",'Expenses (Assum. &amp; Calc.)'!$H31&gt;='Shortcut Lookup 2'!BA$60,'Expenses (Assum. &amp; Calc.)'!$G31&lt;='Shortcut Lookup 2'!BA$60),INDEX('Expenses (Assum. &amp; Calc.)'!$J$23:$J$37,ROWS($C$23:$C31),1),IF(AND('Expenses (Assum. &amp; Calc.)'!$I31="Quarterly",IFERROR(MOD(MONTH('Expenses (Assum. &amp; Calc.)'!$G31),3),0)=MOD(MONTH('Shortcut Lookup 2'!BA$60),3),'Expenses (Assum. &amp; Calc.)'!$H31&gt;='Shortcut Lookup 2'!BA$60,'Expenses (Assum. &amp; Calc.)'!$G31&lt;='Shortcut Lookup 2'!BA$60),INDEX('Expenses (Assum. &amp; Calc.)'!$J$23:$J$37,ROWS($C$23:$C31),1),IF(AND('Expenses (Assum. &amp; Calc.)'!$I31="Semi-Annually",IFERROR(MOD(MONTH('Expenses (Assum. &amp; Calc.)'!$G31),6),0)=MOD(MONTH('Shortcut Lookup 2'!BA$60),6),'Expenses (Assum. &amp; Calc.)'!$H31&gt;='Shortcut Lookup 2'!BA$60,'Expenses (Assum. &amp; Calc.)'!$G31&lt;='Shortcut Lookup 2'!BA$60),INDEX('Expenses (Assum. &amp; Calc.)'!$J$23:$J$37,ROWS($C$23:$C31),1),IF(AND('Expenses (Assum. &amp; Calc.)'!$I31="Yearly",IFERROR(MOD(MONTH('Expenses (Assum. &amp; Calc.)'!$G31),12),0)=MOD(MONTH('Shortcut Lookup 2'!BA$60),12),'Expenses (Assum. &amp; Calc.)'!$H31&gt;='Shortcut Lookup 2'!BA$60,'Expenses (Assum. &amp; Calc.)'!$G31&lt;='Shortcut Lookup 2'!BA$60),INDEX('Expenses (Assum. &amp; Calc.)'!$J$23:$J$37,ROWS($C$23:$C31),1),0))))))))</f>
        <v>0</v>
      </c>
      <c r="BK31" s="472">
        <f>HLOOKUP('Shortcut Lookup 2'!BB$59,'Expenses (Assum. &amp; Calc.)'!$P$22:$T$37,ROWS($C$23:$C31)+1,0)*IF(AND('Expenses (Assum. &amp; Calc.)'!$I31="One time",'Expenses (Assum. &amp; Calc.)'!$G31='Shortcut Lookup 2'!BB$60),INDEX('Expenses (Assum. &amp; Calc.)'!$J$23:$J$37,ROWS($C$23:$C31),1),IF(AND('Expenses (Assum. &amp; Calc.)'!$I31="Daily",'Expenses (Assum. &amp; Calc.)'!$H31&gt;='Shortcut Lookup 2'!BB$60,'Expenses (Assum. &amp; Calc.)'!$G31&lt;='Shortcut Lookup 2'!BB$60),INDEX('Expenses (Assum. &amp; Calc.)'!$J$23:$J$37,ROWS($C$23:$C31),1)*BK$22,IF(AND('Expenses (Assum. &amp; Calc.)'!$I31="Weekly",'Expenses (Assum. &amp; Calc.)'!$H31&gt;='Shortcut Lookup 2'!BB$60,'Expenses (Assum. &amp; Calc.)'!$G31&lt;='Shortcut Lookup 2'!BB$60),INDEX('Expenses (Assum. &amp; Calc.)'!$J$23:$J$37,ROWS($C$23:$C31),1)*4,IF(AND('Expenses (Assum. &amp; Calc.)'!$I31="Bi-Weekly",'Expenses (Assum. &amp; Calc.)'!$H31&gt;='Shortcut Lookup 2'!BB$60,'Expenses (Assum. &amp; Calc.)'!$G31&lt;='Shortcut Lookup 2'!BB$60),INDEX('Expenses (Assum. &amp; Calc.)'!$J$23:$J$37,ROWS($C$23:$C31),1)*2,IF(AND('Expenses (Assum. &amp; Calc.)'!$I31="Monthly",'Expenses (Assum. &amp; Calc.)'!$H31&gt;='Shortcut Lookup 2'!BB$60,'Expenses (Assum. &amp; Calc.)'!$G31&lt;='Shortcut Lookup 2'!BB$60),INDEX('Expenses (Assum. &amp; Calc.)'!$J$23:$J$37,ROWS($C$23:$C31),1),IF(AND('Expenses (Assum. &amp; Calc.)'!$I31="Quarterly",IFERROR(MOD(MONTH('Expenses (Assum. &amp; Calc.)'!$G31),3),0)=MOD(MONTH('Shortcut Lookup 2'!BB$60),3),'Expenses (Assum. &amp; Calc.)'!$H31&gt;='Shortcut Lookup 2'!BB$60,'Expenses (Assum. &amp; Calc.)'!$G31&lt;='Shortcut Lookup 2'!BB$60),INDEX('Expenses (Assum. &amp; Calc.)'!$J$23:$J$37,ROWS($C$23:$C31),1),IF(AND('Expenses (Assum. &amp; Calc.)'!$I31="Semi-Annually",IFERROR(MOD(MONTH('Expenses (Assum. &amp; Calc.)'!$G31),6),0)=MOD(MONTH('Shortcut Lookup 2'!BB$60),6),'Expenses (Assum. &amp; Calc.)'!$H31&gt;='Shortcut Lookup 2'!BB$60,'Expenses (Assum. &amp; Calc.)'!$G31&lt;='Shortcut Lookup 2'!BB$60),INDEX('Expenses (Assum. &amp; Calc.)'!$J$23:$J$37,ROWS($C$23:$C31),1),IF(AND('Expenses (Assum. &amp; Calc.)'!$I31="Yearly",IFERROR(MOD(MONTH('Expenses (Assum. &amp; Calc.)'!$G31),12),0)=MOD(MONTH('Shortcut Lookup 2'!BB$60),12),'Expenses (Assum. &amp; Calc.)'!$H31&gt;='Shortcut Lookup 2'!BB$60,'Expenses (Assum. &amp; Calc.)'!$G31&lt;='Shortcut Lookup 2'!BB$60),INDEX('Expenses (Assum. &amp; Calc.)'!$J$23:$J$37,ROWS($C$23:$C31),1),0))))))))</f>
        <v>0</v>
      </c>
      <c r="BL31" s="472">
        <f>HLOOKUP('Shortcut Lookup 2'!BC$59,'Expenses (Assum. &amp; Calc.)'!$P$22:$T$37,ROWS($C$23:$C31)+1,0)*IF(AND('Expenses (Assum. &amp; Calc.)'!$I31="One time",'Expenses (Assum. &amp; Calc.)'!$G31='Shortcut Lookup 2'!BC$60),INDEX('Expenses (Assum. &amp; Calc.)'!$J$23:$J$37,ROWS($C$23:$C31),1),IF(AND('Expenses (Assum. &amp; Calc.)'!$I31="Daily",'Expenses (Assum. &amp; Calc.)'!$H31&gt;='Shortcut Lookup 2'!BC$60,'Expenses (Assum. &amp; Calc.)'!$G31&lt;='Shortcut Lookup 2'!BC$60),INDEX('Expenses (Assum. &amp; Calc.)'!$J$23:$J$37,ROWS($C$23:$C31),1)*BL$22,IF(AND('Expenses (Assum. &amp; Calc.)'!$I31="Weekly",'Expenses (Assum. &amp; Calc.)'!$H31&gt;='Shortcut Lookup 2'!BC$60,'Expenses (Assum. &amp; Calc.)'!$G31&lt;='Shortcut Lookup 2'!BC$60),INDEX('Expenses (Assum. &amp; Calc.)'!$J$23:$J$37,ROWS($C$23:$C31),1)*4,IF(AND('Expenses (Assum. &amp; Calc.)'!$I31="Bi-Weekly",'Expenses (Assum. &amp; Calc.)'!$H31&gt;='Shortcut Lookup 2'!BC$60,'Expenses (Assum. &amp; Calc.)'!$G31&lt;='Shortcut Lookup 2'!BC$60),INDEX('Expenses (Assum. &amp; Calc.)'!$J$23:$J$37,ROWS($C$23:$C31),1)*2,IF(AND('Expenses (Assum. &amp; Calc.)'!$I31="Monthly",'Expenses (Assum. &amp; Calc.)'!$H31&gt;='Shortcut Lookup 2'!BC$60,'Expenses (Assum. &amp; Calc.)'!$G31&lt;='Shortcut Lookup 2'!BC$60),INDEX('Expenses (Assum. &amp; Calc.)'!$J$23:$J$37,ROWS($C$23:$C31),1),IF(AND('Expenses (Assum. &amp; Calc.)'!$I31="Quarterly",IFERROR(MOD(MONTH('Expenses (Assum. &amp; Calc.)'!$G31),3),0)=MOD(MONTH('Shortcut Lookup 2'!BC$60),3),'Expenses (Assum. &amp; Calc.)'!$H31&gt;='Shortcut Lookup 2'!BC$60,'Expenses (Assum. &amp; Calc.)'!$G31&lt;='Shortcut Lookup 2'!BC$60),INDEX('Expenses (Assum. &amp; Calc.)'!$J$23:$J$37,ROWS($C$23:$C31),1),IF(AND('Expenses (Assum. &amp; Calc.)'!$I31="Semi-Annually",IFERROR(MOD(MONTH('Expenses (Assum. &amp; Calc.)'!$G31),6),0)=MOD(MONTH('Shortcut Lookup 2'!BC$60),6),'Expenses (Assum. &amp; Calc.)'!$H31&gt;='Shortcut Lookup 2'!BC$60,'Expenses (Assum. &amp; Calc.)'!$G31&lt;='Shortcut Lookup 2'!BC$60),INDEX('Expenses (Assum. &amp; Calc.)'!$J$23:$J$37,ROWS($C$23:$C31),1),IF(AND('Expenses (Assum. &amp; Calc.)'!$I31="Yearly",IFERROR(MOD(MONTH('Expenses (Assum. &amp; Calc.)'!$G31),12),0)=MOD(MONTH('Shortcut Lookup 2'!BC$60),12),'Expenses (Assum. &amp; Calc.)'!$H31&gt;='Shortcut Lookup 2'!BC$60,'Expenses (Assum. &amp; Calc.)'!$G31&lt;='Shortcut Lookup 2'!BC$60),INDEX('Expenses (Assum. &amp; Calc.)'!$J$23:$J$37,ROWS($C$23:$C31),1),0))))))))</f>
        <v>0</v>
      </c>
      <c r="BM31" s="472">
        <f>HLOOKUP('Shortcut Lookup 2'!BD$59,'Expenses (Assum. &amp; Calc.)'!$P$22:$T$37,ROWS($C$23:$C31)+1,0)*IF(AND('Expenses (Assum. &amp; Calc.)'!$I31="One time",'Expenses (Assum. &amp; Calc.)'!$G31='Shortcut Lookup 2'!BD$60),INDEX('Expenses (Assum. &amp; Calc.)'!$J$23:$J$37,ROWS($C$23:$C31),1),IF(AND('Expenses (Assum. &amp; Calc.)'!$I31="Daily",'Expenses (Assum. &amp; Calc.)'!$H31&gt;='Shortcut Lookup 2'!BD$60,'Expenses (Assum. &amp; Calc.)'!$G31&lt;='Shortcut Lookup 2'!BD$60),INDEX('Expenses (Assum. &amp; Calc.)'!$J$23:$J$37,ROWS($C$23:$C31),1)*BM$22,IF(AND('Expenses (Assum. &amp; Calc.)'!$I31="Weekly",'Expenses (Assum. &amp; Calc.)'!$H31&gt;='Shortcut Lookup 2'!BD$60,'Expenses (Assum. &amp; Calc.)'!$G31&lt;='Shortcut Lookup 2'!BD$60),INDEX('Expenses (Assum. &amp; Calc.)'!$J$23:$J$37,ROWS($C$23:$C31),1)*4,IF(AND('Expenses (Assum. &amp; Calc.)'!$I31="Bi-Weekly",'Expenses (Assum. &amp; Calc.)'!$H31&gt;='Shortcut Lookup 2'!BD$60,'Expenses (Assum. &amp; Calc.)'!$G31&lt;='Shortcut Lookup 2'!BD$60),INDEX('Expenses (Assum. &amp; Calc.)'!$J$23:$J$37,ROWS($C$23:$C31),1)*2,IF(AND('Expenses (Assum. &amp; Calc.)'!$I31="Monthly",'Expenses (Assum. &amp; Calc.)'!$H31&gt;='Shortcut Lookup 2'!BD$60,'Expenses (Assum. &amp; Calc.)'!$G31&lt;='Shortcut Lookup 2'!BD$60),INDEX('Expenses (Assum. &amp; Calc.)'!$J$23:$J$37,ROWS($C$23:$C31),1),IF(AND('Expenses (Assum. &amp; Calc.)'!$I31="Quarterly",IFERROR(MOD(MONTH('Expenses (Assum. &amp; Calc.)'!$G31),3),0)=MOD(MONTH('Shortcut Lookup 2'!BD$60),3),'Expenses (Assum. &amp; Calc.)'!$H31&gt;='Shortcut Lookup 2'!BD$60,'Expenses (Assum. &amp; Calc.)'!$G31&lt;='Shortcut Lookup 2'!BD$60),INDEX('Expenses (Assum. &amp; Calc.)'!$J$23:$J$37,ROWS($C$23:$C31),1),IF(AND('Expenses (Assum. &amp; Calc.)'!$I31="Semi-Annually",IFERROR(MOD(MONTH('Expenses (Assum. &amp; Calc.)'!$G31),6),0)=MOD(MONTH('Shortcut Lookup 2'!BD$60),6),'Expenses (Assum. &amp; Calc.)'!$H31&gt;='Shortcut Lookup 2'!BD$60,'Expenses (Assum. &amp; Calc.)'!$G31&lt;='Shortcut Lookup 2'!BD$60),INDEX('Expenses (Assum. &amp; Calc.)'!$J$23:$J$37,ROWS($C$23:$C31),1),IF(AND('Expenses (Assum. &amp; Calc.)'!$I31="Yearly",IFERROR(MOD(MONTH('Expenses (Assum. &amp; Calc.)'!$G31),12),0)=MOD(MONTH('Shortcut Lookup 2'!BD$60),12),'Expenses (Assum. &amp; Calc.)'!$H31&gt;='Shortcut Lookup 2'!BD$60,'Expenses (Assum. &amp; Calc.)'!$G31&lt;='Shortcut Lookup 2'!BD$60),INDEX('Expenses (Assum. &amp; Calc.)'!$J$23:$J$37,ROWS($C$23:$C31),1),0))))))))</f>
        <v>0</v>
      </c>
      <c r="BN31" s="472">
        <f>HLOOKUP('Shortcut Lookup 2'!BE$59,'Expenses (Assum. &amp; Calc.)'!$P$22:$T$37,ROWS($C$23:$C31)+1,0)*IF(AND('Expenses (Assum. &amp; Calc.)'!$I31="One time",'Expenses (Assum. &amp; Calc.)'!$G31='Shortcut Lookup 2'!BE$60),INDEX('Expenses (Assum. &amp; Calc.)'!$J$23:$J$37,ROWS($C$23:$C31),1),IF(AND('Expenses (Assum. &amp; Calc.)'!$I31="Daily",'Expenses (Assum. &amp; Calc.)'!$H31&gt;='Shortcut Lookup 2'!BE$60,'Expenses (Assum. &amp; Calc.)'!$G31&lt;='Shortcut Lookup 2'!BE$60),INDEX('Expenses (Assum. &amp; Calc.)'!$J$23:$J$37,ROWS($C$23:$C31),1)*BN$22,IF(AND('Expenses (Assum. &amp; Calc.)'!$I31="Weekly",'Expenses (Assum. &amp; Calc.)'!$H31&gt;='Shortcut Lookup 2'!BE$60,'Expenses (Assum. &amp; Calc.)'!$G31&lt;='Shortcut Lookup 2'!BE$60),INDEX('Expenses (Assum. &amp; Calc.)'!$J$23:$J$37,ROWS($C$23:$C31),1)*4,IF(AND('Expenses (Assum. &amp; Calc.)'!$I31="Bi-Weekly",'Expenses (Assum. &amp; Calc.)'!$H31&gt;='Shortcut Lookup 2'!BE$60,'Expenses (Assum. &amp; Calc.)'!$G31&lt;='Shortcut Lookup 2'!BE$60),INDEX('Expenses (Assum. &amp; Calc.)'!$J$23:$J$37,ROWS($C$23:$C31),1)*2,IF(AND('Expenses (Assum. &amp; Calc.)'!$I31="Monthly",'Expenses (Assum. &amp; Calc.)'!$H31&gt;='Shortcut Lookup 2'!BE$60,'Expenses (Assum. &amp; Calc.)'!$G31&lt;='Shortcut Lookup 2'!BE$60),INDEX('Expenses (Assum. &amp; Calc.)'!$J$23:$J$37,ROWS($C$23:$C31),1),IF(AND('Expenses (Assum. &amp; Calc.)'!$I31="Quarterly",IFERROR(MOD(MONTH('Expenses (Assum. &amp; Calc.)'!$G31),3),0)=MOD(MONTH('Shortcut Lookup 2'!BE$60),3),'Expenses (Assum. &amp; Calc.)'!$H31&gt;='Shortcut Lookup 2'!BE$60,'Expenses (Assum. &amp; Calc.)'!$G31&lt;='Shortcut Lookup 2'!BE$60),INDEX('Expenses (Assum. &amp; Calc.)'!$J$23:$J$37,ROWS($C$23:$C31),1),IF(AND('Expenses (Assum. &amp; Calc.)'!$I31="Semi-Annually",IFERROR(MOD(MONTH('Expenses (Assum. &amp; Calc.)'!$G31),6),0)=MOD(MONTH('Shortcut Lookup 2'!BE$60),6),'Expenses (Assum. &amp; Calc.)'!$H31&gt;='Shortcut Lookup 2'!BE$60,'Expenses (Assum. &amp; Calc.)'!$G31&lt;='Shortcut Lookup 2'!BE$60),INDEX('Expenses (Assum. &amp; Calc.)'!$J$23:$J$37,ROWS($C$23:$C31),1),IF(AND('Expenses (Assum. &amp; Calc.)'!$I31="Yearly",IFERROR(MOD(MONTH('Expenses (Assum. &amp; Calc.)'!$G31),12),0)=MOD(MONTH('Shortcut Lookup 2'!BE$60),12),'Expenses (Assum. &amp; Calc.)'!$H31&gt;='Shortcut Lookup 2'!BE$60,'Expenses (Assum. &amp; Calc.)'!$G31&lt;='Shortcut Lookup 2'!BE$60),INDEX('Expenses (Assum. &amp; Calc.)'!$J$23:$J$37,ROWS($C$23:$C31),1),0))))))))</f>
        <v>0</v>
      </c>
      <c r="BO31" s="472">
        <f>HLOOKUP('Shortcut Lookup 2'!BF$59,'Expenses (Assum. &amp; Calc.)'!$P$22:$T$37,ROWS($C$23:$C31)+1,0)*IF(AND('Expenses (Assum. &amp; Calc.)'!$I31="One time",'Expenses (Assum. &amp; Calc.)'!$G31='Shortcut Lookup 2'!BF$60),INDEX('Expenses (Assum. &amp; Calc.)'!$J$23:$J$37,ROWS($C$23:$C31),1),IF(AND('Expenses (Assum. &amp; Calc.)'!$I31="Daily",'Expenses (Assum. &amp; Calc.)'!$H31&gt;='Shortcut Lookup 2'!BF$60,'Expenses (Assum. &amp; Calc.)'!$G31&lt;='Shortcut Lookup 2'!BF$60),INDEX('Expenses (Assum. &amp; Calc.)'!$J$23:$J$37,ROWS($C$23:$C31),1)*BO$22,IF(AND('Expenses (Assum. &amp; Calc.)'!$I31="Weekly",'Expenses (Assum. &amp; Calc.)'!$H31&gt;='Shortcut Lookup 2'!BF$60,'Expenses (Assum. &amp; Calc.)'!$G31&lt;='Shortcut Lookup 2'!BF$60),INDEX('Expenses (Assum. &amp; Calc.)'!$J$23:$J$37,ROWS($C$23:$C31),1)*4,IF(AND('Expenses (Assum. &amp; Calc.)'!$I31="Bi-Weekly",'Expenses (Assum. &amp; Calc.)'!$H31&gt;='Shortcut Lookup 2'!BF$60,'Expenses (Assum. &amp; Calc.)'!$G31&lt;='Shortcut Lookup 2'!BF$60),INDEX('Expenses (Assum. &amp; Calc.)'!$J$23:$J$37,ROWS($C$23:$C31),1)*2,IF(AND('Expenses (Assum. &amp; Calc.)'!$I31="Monthly",'Expenses (Assum. &amp; Calc.)'!$H31&gt;='Shortcut Lookup 2'!BF$60,'Expenses (Assum. &amp; Calc.)'!$G31&lt;='Shortcut Lookup 2'!BF$60),INDEX('Expenses (Assum. &amp; Calc.)'!$J$23:$J$37,ROWS($C$23:$C31),1),IF(AND('Expenses (Assum. &amp; Calc.)'!$I31="Quarterly",IFERROR(MOD(MONTH('Expenses (Assum. &amp; Calc.)'!$G31),3),0)=MOD(MONTH('Shortcut Lookup 2'!BF$60),3),'Expenses (Assum. &amp; Calc.)'!$H31&gt;='Shortcut Lookup 2'!BF$60,'Expenses (Assum. &amp; Calc.)'!$G31&lt;='Shortcut Lookup 2'!BF$60),INDEX('Expenses (Assum. &amp; Calc.)'!$J$23:$J$37,ROWS($C$23:$C31),1),IF(AND('Expenses (Assum. &amp; Calc.)'!$I31="Semi-Annually",IFERROR(MOD(MONTH('Expenses (Assum. &amp; Calc.)'!$G31),6),0)=MOD(MONTH('Shortcut Lookup 2'!BF$60),6),'Expenses (Assum. &amp; Calc.)'!$H31&gt;='Shortcut Lookup 2'!BF$60,'Expenses (Assum. &amp; Calc.)'!$G31&lt;='Shortcut Lookup 2'!BF$60),INDEX('Expenses (Assum. &amp; Calc.)'!$J$23:$J$37,ROWS($C$23:$C31),1),IF(AND('Expenses (Assum. &amp; Calc.)'!$I31="Yearly",IFERROR(MOD(MONTH('Expenses (Assum. &amp; Calc.)'!$G31),12),0)=MOD(MONTH('Shortcut Lookup 2'!BF$60),12),'Expenses (Assum. &amp; Calc.)'!$H31&gt;='Shortcut Lookup 2'!BF$60,'Expenses (Assum. &amp; Calc.)'!$G31&lt;='Shortcut Lookup 2'!BF$60),INDEX('Expenses (Assum. &amp; Calc.)'!$J$23:$J$37,ROWS($C$23:$C31),1),0))))))))</f>
        <v>0</v>
      </c>
      <c r="BP31" s="472">
        <f>HLOOKUP('Shortcut Lookup 2'!BG$59,'Expenses (Assum. &amp; Calc.)'!$P$22:$T$37,ROWS($C$23:$C31)+1,0)*IF(AND('Expenses (Assum. &amp; Calc.)'!$I31="One time",'Expenses (Assum. &amp; Calc.)'!$G31='Shortcut Lookup 2'!BG$60),INDEX('Expenses (Assum. &amp; Calc.)'!$J$23:$J$37,ROWS($C$23:$C31),1),IF(AND('Expenses (Assum. &amp; Calc.)'!$I31="Daily",'Expenses (Assum. &amp; Calc.)'!$H31&gt;='Shortcut Lookup 2'!BG$60,'Expenses (Assum. &amp; Calc.)'!$G31&lt;='Shortcut Lookup 2'!BG$60),INDEX('Expenses (Assum. &amp; Calc.)'!$J$23:$J$37,ROWS($C$23:$C31),1)*BP$22,IF(AND('Expenses (Assum. &amp; Calc.)'!$I31="Weekly",'Expenses (Assum. &amp; Calc.)'!$H31&gt;='Shortcut Lookup 2'!BG$60,'Expenses (Assum. &amp; Calc.)'!$G31&lt;='Shortcut Lookup 2'!BG$60),INDEX('Expenses (Assum. &amp; Calc.)'!$J$23:$J$37,ROWS($C$23:$C31),1)*4,IF(AND('Expenses (Assum. &amp; Calc.)'!$I31="Bi-Weekly",'Expenses (Assum. &amp; Calc.)'!$H31&gt;='Shortcut Lookup 2'!BG$60,'Expenses (Assum. &amp; Calc.)'!$G31&lt;='Shortcut Lookup 2'!BG$60),INDEX('Expenses (Assum. &amp; Calc.)'!$J$23:$J$37,ROWS($C$23:$C31),1)*2,IF(AND('Expenses (Assum. &amp; Calc.)'!$I31="Monthly",'Expenses (Assum. &amp; Calc.)'!$H31&gt;='Shortcut Lookup 2'!BG$60,'Expenses (Assum. &amp; Calc.)'!$G31&lt;='Shortcut Lookup 2'!BG$60),INDEX('Expenses (Assum. &amp; Calc.)'!$J$23:$J$37,ROWS($C$23:$C31),1),IF(AND('Expenses (Assum. &amp; Calc.)'!$I31="Quarterly",IFERROR(MOD(MONTH('Expenses (Assum. &amp; Calc.)'!$G31),3),0)=MOD(MONTH('Shortcut Lookup 2'!BG$60),3),'Expenses (Assum. &amp; Calc.)'!$H31&gt;='Shortcut Lookup 2'!BG$60,'Expenses (Assum. &amp; Calc.)'!$G31&lt;='Shortcut Lookup 2'!BG$60),INDEX('Expenses (Assum. &amp; Calc.)'!$J$23:$J$37,ROWS($C$23:$C31),1),IF(AND('Expenses (Assum. &amp; Calc.)'!$I31="Semi-Annually",IFERROR(MOD(MONTH('Expenses (Assum. &amp; Calc.)'!$G31),6),0)=MOD(MONTH('Shortcut Lookup 2'!BG$60),6),'Expenses (Assum. &amp; Calc.)'!$H31&gt;='Shortcut Lookup 2'!BG$60,'Expenses (Assum. &amp; Calc.)'!$G31&lt;='Shortcut Lookup 2'!BG$60),INDEX('Expenses (Assum. &amp; Calc.)'!$J$23:$J$37,ROWS($C$23:$C31),1),IF(AND('Expenses (Assum. &amp; Calc.)'!$I31="Yearly",IFERROR(MOD(MONTH('Expenses (Assum. &amp; Calc.)'!$G31),12),0)=MOD(MONTH('Shortcut Lookup 2'!BG$60),12),'Expenses (Assum. &amp; Calc.)'!$H31&gt;='Shortcut Lookup 2'!BG$60,'Expenses (Assum. &amp; Calc.)'!$G31&lt;='Shortcut Lookup 2'!BG$60),INDEX('Expenses (Assum. &amp; Calc.)'!$J$23:$J$37,ROWS($C$23:$C31),1),0))))))))</f>
        <v>0</v>
      </c>
      <c r="BQ31" s="472">
        <f>HLOOKUP('Shortcut Lookup 2'!BH$59,'Expenses (Assum. &amp; Calc.)'!$P$22:$T$37,ROWS($C$23:$C31)+1,0)*IF(AND('Expenses (Assum. &amp; Calc.)'!$I31="One time",'Expenses (Assum. &amp; Calc.)'!$G31='Shortcut Lookup 2'!BH$60),INDEX('Expenses (Assum. &amp; Calc.)'!$J$23:$J$37,ROWS($C$23:$C31),1),IF(AND('Expenses (Assum. &amp; Calc.)'!$I31="Daily",'Expenses (Assum. &amp; Calc.)'!$H31&gt;='Shortcut Lookup 2'!BH$60,'Expenses (Assum. &amp; Calc.)'!$G31&lt;='Shortcut Lookup 2'!BH$60),INDEX('Expenses (Assum. &amp; Calc.)'!$J$23:$J$37,ROWS($C$23:$C31),1)*BQ$22,IF(AND('Expenses (Assum. &amp; Calc.)'!$I31="Weekly",'Expenses (Assum. &amp; Calc.)'!$H31&gt;='Shortcut Lookup 2'!BH$60,'Expenses (Assum. &amp; Calc.)'!$G31&lt;='Shortcut Lookup 2'!BH$60),INDEX('Expenses (Assum. &amp; Calc.)'!$J$23:$J$37,ROWS($C$23:$C31),1)*4,IF(AND('Expenses (Assum. &amp; Calc.)'!$I31="Bi-Weekly",'Expenses (Assum. &amp; Calc.)'!$H31&gt;='Shortcut Lookup 2'!BH$60,'Expenses (Assum. &amp; Calc.)'!$G31&lt;='Shortcut Lookup 2'!BH$60),INDEX('Expenses (Assum. &amp; Calc.)'!$J$23:$J$37,ROWS($C$23:$C31),1)*2,IF(AND('Expenses (Assum. &amp; Calc.)'!$I31="Monthly",'Expenses (Assum. &amp; Calc.)'!$H31&gt;='Shortcut Lookup 2'!BH$60,'Expenses (Assum. &amp; Calc.)'!$G31&lt;='Shortcut Lookup 2'!BH$60),INDEX('Expenses (Assum. &amp; Calc.)'!$J$23:$J$37,ROWS($C$23:$C31),1),IF(AND('Expenses (Assum. &amp; Calc.)'!$I31="Quarterly",IFERROR(MOD(MONTH('Expenses (Assum. &amp; Calc.)'!$G31),3),0)=MOD(MONTH('Shortcut Lookup 2'!BH$60),3),'Expenses (Assum. &amp; Calc.)'!$H31&gt;='Shortcut Lookup 2'!BH$60,'Expenses (Assum. &amp; Calc.)'!$G31&lt;='Shortcut Lookup 2'!BH$60),INDEX('Expenses (Assum. &amp; Calc.)'!$J$23:$J$37,ROWS($C$23:$C31),1),IF(AND('Expenses (Assum. &amp; Calc.)'!$I31="Semi-Annually",IFERROR(MOD(MONTH('Expenses (Assum. &amp; Calc.)'!$G31),6),0)=MOD(MONTH('Shortcut Lookup 2'!BH$60),6),'Expenses (Assum. &amp; Calc.)'!$H31&gt;='Shortcut Lookup 2'!BH$60,'Expenses (Assum. &amp; Calc.)'!$G31&lt;='Shortcut Lookup 2'!BH$60),INDEX('Expenses (Assum. &amp; Calc.)'!$J$23:$J$37,ROWS($C$23:$C31),1),IF(AND('Expenses (Assum. &amp; Calc.)'!$I31="Yearly",IFERROR(MOD(MONTH('Expenses (Assum. &amp; Calc.)'!$G31),12),0)=MOD(MONTH('Shortcut Lookup 2'!BH$60),12),'Expenses (Assum. &amp; Calc.)'!$H31&gt;='Shortcut Lookup 2'!BH$60,'Expenses (Assum. &amp; Calc.)'!$G31&lt;='Shortcut Lookup 2'!BH$60),INDEX('Expenses (Assum. &amp; Calc.)'!$J$23:$J$37,ROWS($C$23:$C31),1),0))))))))</f>
        <v>0</v>
      </c>
      <c r="BR31" s="472">
        <f>HLOOKUP('Shortcut Lookup 2'!BI$59,'Expenses (Assum. &amp; Calc.)'!$P$22:$T$37,ROWS($C$23:$C31)+1,0)*IF(AND('Expenses (Assum. &amp; Calc.)'!$I31="One time",'Expenses (Assum. &amp; Calc.)'!$G31='Shortcut Lookup 2'!BI$60),INDEX('Expenses (Assum. &amp; Calc.)'!$J$23:$J$37,ROWS($C$23:$C31),1),IF(AND('Expenses (Assum. &amp; Calc.)'!$I31="Daily",'Expenses (Assum. &amp; Calc.)'!$H31&gt;='Shortcut Lookup 2'!BI$60,'Expenses (Assum. &amp; Calc.)'!$G31&lt;='Shortcut Lookup 2'!BI$60),INDEX('Expenses (Assum. &amp; Calc.)'!$J$23:$J$37,ROWS($C$23:$C31),1)*BR$22,IF(AND('Expenses (Assum. &amp; Calc.)'!$I31="Weekly",'Expenses (Assum. &amp; Calc.)'!$H31&gt;='Shortcut Lookup 2'!BI$60,'Expenses (Assum. &amp; Calc.)'!$G31&lt;='Shortcut Lookup 2'!BI$60),INDEX('Expenses (Assum. &amp; Calc.)'!$J$23:$J$37,ROWS($C$23:$C31),1)*4,IF(AND('Expenses (Assum. &amp; Calc.)'!$I31="Bi-Weekly",'Expenses (Assum. &amp; Calc.)'!$H31&gt;='Shortcut Lookup 2'!BI$60,'Expenses (Assum. &amp; Calc.)'!$G31&lt;='Shortcut Lookup 2'!BI$60),INDEX('Expenses (Assum. &amp; Calc.)'!$J$23:$J$37,ROWS($C$23:$C31),1)*2,IF(AND('Expenses (Assum. &amp; Calc.)'!$I31="Monthly",'Expenses (Assum. &amp; Calc.)'!$H31&gt;='Shortcut Lookup 2'!BI$60,'Expenses (Assum. &amp; Calc.)'!$G31&lt;='Shortcut Lookup 2'!BI$60),INDEX('Expenses (Assum. &amp; Calc.)'!$J$23:$J$37,ROWS($C$23:$C31),1),IF(AND('Expenses (Assum. &amp; Calc.)'!$I31="Quarterly",IFERROR(MOD(MONTH('Expenses (Assum. &amp; Calc.)'!$G31),3),0)=MOD(MONTH('Shortcut Lookup 2'!BI$60),3),'Expenses (Assum. &amp; Calc.)'!$H31&gt;='Shortcut Lookup 2'!BI$60,'Expenses (Assum. &amp; Calc.)'!$G31&lt;='Shortcut Lookup 2'!BI$60),INDEX('Expenses (Assum. &amp; Calc.)'!$J$23:$J$37,ROWS($C$23:$C31),1),IF(AND('Expenses (Assum. &amp; Calc.)'!$I31="Semi-Annually",IFERROR(MOD(MONTH('Expenses (Assum. &amp; Calc.)'!$G31),6),0)=MOD(MONTH('Shortcut Lookup 2'!BI$60),6),'Expenses (Assum. &amp; Calc.)'!$H31&gt;='Shortcut Lookup 2'!BI$60,'Expenses (Assum. &amp; Calc.)'!$G31&lt;='Shortcut Lookup 2'!BI$60),INDEX('Expenses (Assum. &amp; Calc.)'!$J$23:$J$37,ROWS($C$23:$C31),1),IF(AND('Expenses (Assum. &amp; Calc.)'!$I31="Yearly",IFERROR(MOD(MONTH('Expenses (Assum. &amp; Calc.)'!$G31),12),0)=MOD(MONTH('Shortcut Lookup 2'!BI$60),12),'Expenses (Assum. &amp; Calc.)'!$H31&gt;='Shortcut Lookup 2'!BI$60,'Expenses (Assum. &amp; Calc.)'!$G31&lt;='Shortcut Lookup 2'!BI$60),INDEX('Expenses (Assum. &amp; Calc.)'!$J$23:$J$37,ROWS($C$23:$C31),1),0))))))))</f>
        <v>0</v>
      </c>
      <c r="BS31" s="472">
        <f>HLOOKUP('Shortcut Lookup 2'!BJ$59,'Expenses (Assum. &amp; Calc.)'!$P$22:$T$37,ROWS($C$23:$C31)+1,0)*IF(AND('Expenses (Assum. &amp; Calc.)'!$I31="One time",'Expenses (Assum. &amp; Calc.)'!$G31='Shortcut Lookup 2'!BJ$60),INDEX('Expenses (Assum. &amp; Calc.)'!$J$23:$J$37,ROWS($C$23:$C31),1),IF(AND('Expenses (Assum. &amp; Calc.)'!$I31="Daily",'Expenses (Assum. &amp; Calc.)'!$H31&gt;='Shortcut Lookup 2'!BJ$60,'Expenses (Assum. &amp; Calc.)'!$G31&lt;='Shortcut Lookup 2'!BJ$60),INDEX('Expenses (Assum. &amp; Calc.)'!$J$23:$J$37,ROWS($C$23:$C31),1)*BS$22,IF(AND('Expenses (Assum. &amp; Calc.)'!$I31="Weekly",'Expenses (Assum. &amp; Calc.)'!$H31&gt;='Shortcut Lookup 2'!BJ$60,'Expenses (Assum. &amp; Calc.)'!$G31&lt;='Shortcut Lookup 2'!BJ$60),INDEX('Expenses (Assum. &amp; Calc.)'!$J$23:$J$37,ROWS($C$23:$C31),1)*4,IF(AND('Expenses (Assum. &amp; Calc.)'!$I31="Bi-Weekly",'Expenses (Assum. &amp; Calc.)'!$H31&gt;='Shortcut Lookup 2'!BJ$60,'Expenses (Assum. &amp; Calc.)'!$G31&lt;='Shortcut Lookup 2'!BJ$60),INDEX('Expenses (Assum. &amp; Calc.)'!$J$23:$J$37,ROWS($C$23:$C31),1)*2,IF(AND('Expenses (Assum. &amp; Calc.)'!$I31="Monthly",'Expenses (Assum. &amp; Calc.)'!$H31&gt;='Shortcut Lookup 2'!BJ$60,'Expenses (Assum. &amp; Calc.)'!$G31&lt;='Shortcut Lookup 2'!BJ$60),INDEX('Expenses (Assum. &amp; Calc.)'!$J$23:$J$37,ROWS($C$23:$C31),1),IF(AND('Expenses (Assum. &amp; Calc.)'!$I31="Quarterly",IFERROR(MOD(MONTH('Expenses (Assum. &amp; Calc.)'!$G31),3),0)=MOD(MONTH('Shortcut Lookup 2'!BJ$60),3),'Expenses (Assum. &amp; Calc.)'!$H31&gt;='Shortcut Lookup 2'!BJ$60,'Expenses (Assum. &amp; Calc.)'!$G31&lt;='Shortcut Lookup 2'!BJ$60),INDEX('Expenses (Assum. &amp; Calc.)'!$J$23:$J$37,ROWS($C$23:$C31),1),IF(AND('Expenses (Assum. &amp; Calc.)'!$I31="Semi-Annually",IFERROR(MOD(MONTH('Expenses (Assum. &amp; Calc.)'!$G31),6),0)=MOD(MONTH('Shortcut Lookup 2'!BJ$60),6),'Expenses (Assum. &amp; Calc.)'!$H31&gt;='Shortcut Lookup 2'!BJ$60,'Expenses (Assum. &amp; Calc.)'!$G31&lt;='Shortcut Lookup 2'!BJ$60),INDEX('Expenses (Assum. &amp; Calc.)'!$J$23:$J$37,ROWS($C$23:$C31),1),IF(AND('Expenses (Assum. &amp; Calc.)'!$I31="Yearly",IFERROR(MOD(MONTH('Expenses (Assum. &amp; Calc.)'!$G31),12),0)=MOD(MONTH('Shortcut Lookup 2'!BJ$60),12),'Expenses (Assum. &amp; Calc.)'!$H31&gt;='Shortcut Lookup 2'!BJ$60,'Expenses (Assum. &amp; Calc.)'!$G31&lt;='Shortcut Lookup 2'!BJ$60),INDEX('Expenses (Assum. &amp; Calc.)'!$J$23:$J$37,ROWS($C$23:$C31),1),0))))))))</f>
        <v>0</v>
      </c>
      <c r="BT31" s="472">
        <f>HLOOKUP('Shortcut Lookup 2'!BK$59,'Expenses (Assum. &amp; Calc.)'!$P$22:$T$37,ROWS($C$23:$C31)+1,0)*IF(AND('Expenses (Assum. &amp; Calc.)'!$I31="One time",'Expenses (Assum. &amp; Calc.)'!$G31='Shortcut Lookup 2'!BK$60),INDEX('Expenses (Assum. &amp; Calc.)'!$J$23:$J$37,ROWS($C$23:$C31),1),IF(AND('Expenses (Assum. &amp; Calc.)'!$I31="Daily",'Expenses (Assum. &amp; Calc.)'!$H31&gt;='Shortcut Lookup 2'!BK$60,'Expenses (Assum. &amp; Calc.)'!$G31&lt;='Shortcut Lookup 2'!BK$60),INDEX('Expenses (Assum. &amp; Calc.)'!$J$23:$J$37,ROWS($C$23:$C31),1)*BT$22,IF(AND('Expenses (Assum. &amp; Calc.)'!$I31="Weekly",'Expenses (Assum. &amp; Calc.)'!$H31&gt;='Shortcut Lookup 2'!BK$60,'Expenses (Assum. &amp; Calc.)'!$G31&lt;='Shortcut Lookup 2'!BK$60),INDEX('Expenses (Assum. &amp; Calc.)'!$J$23:$J$37,ROWS($C$23:$C31),1)*4,IF(AND('Expenses (Assum. &amp; Calc.)'!$I31="Bi-Weekly",'Expenses (Assum. &amp; Calc.)'!$H31&gt;='Shortcut Lookup 2'!BK$60,'Expenses (Assum. &amp; Calc.)'!$G31&lt;='Shortcut Lookup 2'!BK$60),INDEX('Expenses (Assum. &amp; Calc.)'!$J$23:$J$37,ROWS($C$23:$C31),1)*2,IF(AND('Expenses (Assum. &amp; Calc.)'!$I31="Monthly",'Expenses (Assum. &amp; Calc.)'!$H31&gt;='Shortcut Lookup 2'!BK$60,'Expenses (Assum. &amp; Calc.)'!$G31&lt;='Shortcut Lookup 2'!BK$60),INDEX('Expenses (Assum. &amp; Calc.)'!$J$23:$J$37,ROWS($C$23:$C31),1),IF(AND('Expenses (Assum. &amp; Calc.)'!$I31="Quarterly",IFERROR(MOD(MONTH('Expenses (Assum. &amp; Calc.)'!$G31),3),0)=MOD(MONTH('Shortcut Lookup 2'!BK$60),3),'Expenses (Assum. &amp; Calc.)'!$H31&gt;='Shortcut Lookup 2'!BK$60,'Expenses (Assum. &amp; Calc.)'!$G31&lt;='Shortcut Lookup 2'!BK$60),INDEX('Expenses (Assum. &amp; Calc.)'!$J$23:$J$37,ROWS($C$23:$C31),1),IF(AND('Expenses (Assum. &amp; Calc.)'!$I31="Semi-Annually",IFERROR(MOD(MONTH('Expenses (Assum. &amp; Calc.)'!$G31),6),0)=MOD(MONTH('Shortcut Lookup 2'!BK$60),6),'Expenses (Assum. &amp; Calc.)'!$H31&gt;='Shortcut Lookup 2'!BK$60,'Expenses (Assum. &amp; Calc.)'!$G31&lt;='Shortcut Lookup 2'!BK$60),INDEX('Expenses (Assum. &amp; Calc.)'!$J$23:$J$37,ROWS($C$23:$C31),1),IF(AND('Expenses (Assum. &amp; Calc.)'!$I31="Yearly",IFERROR(MOD(MONTH('Expenses (Assum. &amp; Calc.)'!$G31),12),0)=MOD(MONTH('Shortcut Lookup 2'!BK$60),12),'Expenses (Assum. &amp; Calc.)'!$H31&gt;='Shortcut Lookup 2'!BK$60,'Expenses (Assum. &amp; Calc.)'!$G31&lt;='Shortcut Lookup 2'!BK$60),INDEX('Expenses (Assum. &amp; Calc.)'!$J$23:$J$37,ROWS($C$23:$C31),1),0))))))))</f>
        <v>0</v>
      </c>
      <c r="BU31" s="472">
        <f>HLOOKUP('Shortcut Lookup 2'!BL$59,'Expenses (Assum. &amp; Calc.)'!$P$22:$T$37,ROWS($C$23:$C31)+1,0)*IF(AND('Expenses (Assum. &amp; Calc.)'!$I31="One time",'Expenses (Assum. &amp; Calc.)'!$G31='Shortcut Lookup 2'!BL$60),INDEX('Expenses (Assum. &amp; Calc.)'!$J$23:$J$37,ROWS($C$23:$C31),1),IF(AND('Expenses (Assum. &amp; Calc.)'!$I31="Daily",'Expenses (Assum. &amp; Calc.)'!$H31&gt;='Shortcut Lookup 2'!BL$60,'Expenses (Assum. &amp; Calc.)'!$G31&lt;='Shortcut Lookup 2'!BL$60),INDEX('Expenses (Assum. &amp; Calc.)'!$J$23:$J$37,ROWS($C$23:$C31),1)*BU$22,IF(AND('Expenses (Assum. &amp; Calc.)'!$I31="Weekly",'Expenses (Assum. &amp; Calc.)'!$H31&gt;='Shortcut Lookup 2'!BL$60,'Expenses (Assum. &amp; Calc.)'!$G31&lt;='Shortcut Lookup 2'!BL$60),INDEX('Expenses (Assum. &amp; Calc.)'!$J$23:$J$37,ROWS($C$23:$C31),1)*4,IF(AND('Expenses (Assum. &amp; Calc.)'!$I31="Bi-Weekly",'Expenses (Assum. &amp; Calc.)'!$H31&gt;='Shortcut Lookup 2'!BL$60,'Expenses (Assum. &amp; Calc.)'!$G31&lt;='Shortcut Lookup 2'!BL$60),INDEX('Expenses (Assum. &amp; Calc.)'!$J$23:$J$37,ROWS($C$23:$C31),1)*2,IF(AND('Expenses (Assum. &amp; Calc.)'!$I31="Monthly",'Expenses (Assum. &amp; Calc.)'!$H31&gt;='Shortcut Lookup 2'!BL$60,'Expenses (Assum. &amp; Calc.)'!$G31&lt;='Shortcut Lookup 2'!BL$60),INDEX('Expenses (Assum. &amp; Calc.)'!$J$23:$J$37,ROWS($C$23:$C31),1),IF(AND('Expenses (Assum. &amp; Calc.)'!$I31="Quarterly",IFERROR(MOD(MONTH('Expenses (Assum. &amp; Calc.)'!$G31),3),0)=MOD(MONTH('Shortcut Lookup 2'!BL$60),3),'Expenses (Assum. &amp; Calc.)'!$H31&gt;='Shortcut Lookup 2'!BL$60,'Expenses (Assum. &amp; Calc.)'!$G31&lt;='Shortcut Lookup 2'!BL$60),INDEX('Expenses (Assum. &amp; Calc.)'!$J$23:$J$37,ROWS($C$23:$C31),1),IF(AND('Expenses (Assum. &amp; Calc.)'!$I31="Semi-Annually",IFERROR(MOD(MONTH('Expenses (Assum. &amp; Calc.)'!$G31),6),0)=MOD(MONTH('Shortcut Lookup 2'!BL$60),6),'Expenses (Assum. &amp; Calc.)'!$H31&gt;='Shortcut Lookup 2'!BL$60,'Expenses (Assum. &amp; Calc.)'!$G31&lt;='Shortcut Lookup 2'!BL$60),INDEX('Expenses (Assum. &amp; Calc.)'!$J$23:$J$37,ROWS($C$23:$C31),1),IF(AND('Expenses (Assum. &amp; Calc.)'!$I31="Yearly",IFERROR(MOD(MONTH('Expenses (Assum. &amp; Calc.)'!$G31),12),0)=MOD(MONTH('Shortcut Lookup 2'!BL$60),12),'Expenses (Assum. &amp; Calc.)'!$H31&gt;='Shortcut Lookup 2'!BL$60,'Expenses (Assum. &amp; Calc.)'!$G31&lt;='Shortcut Lookup 2'!BL$60),INDEX('Expenses (Assum. &amp; Calc.)'!$J$23:$J$37,ROWS($C$23:$C31),1),0))))))))</f>
        <v>0</v>
      </c>
      <c r="BV31" s="472">
        <f>HLOOKUP('Shortcut Lookup 2'!BM$59,'Expenses (Assum. &amp; Calc.)'!$P$22:$T$37,ROWS($C$23:$C31)+1,0)*IF(AND('Expenses (Assum. &amp; Calc.)'!$I31="One time",'Expenses (Assum. &amp; Calc.)'!$G31='Shortcut Lookup 2'!BM$60),INDEX('Expenses (Assum. &amp; Calc.)'!$J$23:$J$37,ROWS($C$23:$C31),1),IF(AND('Expenses (Assum. &amp; Calc.)'!$I31="Daily",'Expenses (Assum. &amp; Calc.)'!$H31&gt;='Shortcut Lookup 2'!BM$60,'Expenses (Assum. &amp; Calc.)'!$G31&lt;='Shortcut Lookup 2'!BM$60),INDEX('Expenses (Assum. &amp; Calc.)'!$J$23:$J$37,ROWS($C$23:$C31),1)*BV$22,IF(AND('Expenses (Assum. &amp; Calc.)'!$I31="Weekly",'Expenses (Assum. &amp; Calc.)'!$H31&gt;='Shortcut Lookup 2'!BM$60,'Expenses (Assum. &amp; Calc.)'!$G31&lt;='Shortcut Lookup 2'!BM$60),INDEX('Expenses (Assum. &amp; Calc.)'!$J$23:$J$37,ROWS($C$23:$C31),1)*4,IF(AND('Expenses (Assum. &amp; Calc.)'!$I31="Bi-Weekly",'Expenses (Assum. &amp; Calc.)'!$H31&gt;='Shortcut Lookup 2'!BM$60,'Expenses (Assum. &amp; Calc.)'!$G31&lt;='Shortcut Lookup 2'!BM$60),INDEX('Expenses (Assum. &amp; Calc.)'!$J$23:$J$37,ROWS($C$23:$C31),1)*2,IF(AND('Expenses (Assum. &amp; Calc.)'!$I31="Monthly",'Expenses (Assum. &amp; Calc.)'!$H31&gt;='Shortcut Lookup 2'!BM$60,'Expenses (Assum. &amp; Calc.)'!$G31&lt;='Shortcut Lookup 2'!BM$60),INDEX('Expenses (Assum. &amp; Calc.)'!$J$23:$J$37,ROWS($C$23:$C31),1),IF(AND('Expenses (Assum. &amp; Calc.)'!$I31="Quarterly",IFERROR(MOD(MONTH('Expenses (Assum. &amp; Calc.)'!$G31),3),0)=MOD(MONTH('Shortcut Lookup 2'!BM$60),3),'Expenses (Assum. &amp; Calc.)'!$H31&gt;='Shortcut Lookup 2'!BM$60,'Expenses (Assum. &amp; Calc.)'!$G31&lt;='Shortcut Lookup 2'!BM$60),INDEX('Expenses (Assum. &amp; Calc.)'!$J$23:$J$37,ROWS($C$23:$C31),1),IF(AND('Expenses (Assum. &amp; Calc.)'!$I31="Semi-Annually",IFERROR(MOD(MONTH('Expenses (Assum. &amp; Calc.)'!$G31),6),0)=MOD(MONTH('Shortcut Lookup 2'!BM$60),6),'Expenses (Assum. &amp; Calc.)'!$H31&gt;='Shortcut Lookup 2'!BM$60,'Expenses (Assum. &amp; Calc.)'!$G31&lt;='Shortcut Lookup 2'!BM$60),INDEX('Expenses (Assum. &amp; Calc.)'!$J$23:$J$37,ROWS($C$23:$C31),1),IF(AND('Expenses (Assum. &amp; Calc.)'!$I31="Yearly",IFERROR(MOD(MONTH('Expenses (Assum. &amp; Calc.)'!$G31),12),0)=MOD(MONTH('Shortcut Lookup 2'!BM$60),12),'Expenses (Assum. &amp; Calc.)'!$H31&gt;='Shortcut Lookup 2'!BM$60,'Expenses (Assum. &amp; Calc.)'!$G31&lt;='Shortcut Lookup 2'!BM$60),INDEX('Expenses (Assum. &amp; Calc.)'!$J$23:$J$37,ROWS($C$23:$C31),1),0))))))))</f>
        <v>0</v>
      </c>
      <c r="BW31" s="472">
        <f>HLOOKUP('Shortcut Lookup 2'!BN$59,'Expenses (Assum. &amp; Calc.)'!$P$22:$T$37,ROWS($C$23:$C31)+1,0)*IF(AND('Expenses (Assum. &amp; Calc.)'!$I31="One time",'Expenses (Assum. &amp; Calc.)'!$G31='Shortcut Lookup 2'!BN$60),INDEX('Expenses (Assum. &amp; Calc.)'!$J$23:$J$37,ROWS($C$23:$C31),1),IF(AND('Expenses (Assum. &amp; Calc.)'!$I31="Daily",'Expenses (Assum. &amp; Calc.)'!$H31&gt;='Shortcut Lookup 2'!BN$60,'Expenses (Assum. &amp; Calc.)'!$G31&lt;='Shortcut Lookup 2'!BN$60),INDEX('Expenses (Assum. &amp; Calc.)'!$J$23:$J$37,ROWS($C$23:$C31),1)*BW$22,IF(AND('Expenses (Assum. &amp; Calc.)'!$I31="Weekly",'Expenses (Assum. &amp; Calc.)'!$H31&gt;='Shortcut Lookup 2'!BN$60,'Expenses (Assum. &amp; Calc.)'!$G31&lt;='Shortcut Lookup 2'!BN$60),INDEX('Expenses (Assum. &amp; Calc.)'!$J$23:$J$37,ROWS($C$23:$C31),1)*4,IF(AND('Expenses (Assum. &amp; Calc.)'!$I31="Bi-Weekly",'Expenses (Assum. &amp; Calc.)'!$H31&gt;='Shortcut Lookup 2'!BN$60,'Expenses (Assum. &amp; Calc.)'!$G31&lt;='Shortcut Lookup 2'!BN$60),INDEX('Expenses (Assum. &amp; Calc.)'!$J$23:$J$37,ROWS($C$23:$C31),1)*2,IF(AND('Expenses (Assum. &amp; Calc.)'!$I31="Monthly",'Expenses (Assum. &amp; Calc.)'!$H31&gt;='Shortcut Lookup 2'!BN$60,'Expenses (Assum. &amp; Calc.)'!$G31&lt;='Shortcut Lookup 2'!BN$60),INDEX('Expenses (Assum. &amp; Calc.)'!$J$23:$J$37,ROWS($C$23:$C31),1),IF(AND('Expenses (Assum. &amp; Calc.)'!$I31="Quarterly",IFERROR(MOD(MONTH('Expenses (Assum. &amp; Calc.)'!$G31),3),0)=MOD(MONTH('Shortcut Lookup 2'!BN$60),3),'Expenses (Assum. &amp; Calc.)'!$H31&gt;='Shortcut Lookup 2'!BN$60,'Expenses (Assum. &amp; Calc.)'!$G31&lt;='Shortcut Lookup 2'!BN$60),INDEX('Expenses (Assum. &amp; Calc.)'!$J$23:$J$37,ROWS($C$23:$C31),1),IF(AND('Expenses (Assum. &amp; Calc.)'!$I31="Semi-Annually",IFERROR(MOD(MONTH('Expenses (Assum. &amp; Calc.)'!$G31),6),0)=MOD(MONTH('Shortcut Lookup 2'!BN$60),6),'Expenses (Assum. &amp; Calc.)'!$H31&gt;='Shortcut Lookup 2'!BN$60,'Expenses (Assum. &amp; Calc.)'!$G31&lt;='Shortcut Lookup 2'!BN$60),INDEX('Expenses (Assum. &amp; Calc.)'!$J$23:$J$37,ROWS($C$23:$C31),1),IF(AND('Expenses (Assum. &amp; Calc.)'!$I31="Yearly",IFERROR(MOD(MONTH('Expenses (Assum. &amp; Calc.)'!$G31),12),0)=MOD(MONTH('Shortcut Lookup 2'!BN$60),12),'Expenses (Assum. &amp; Calc.)'!$H31&gt;='Shortcut Lookup 2'!BN$60,'Expenses (Assum. &amp; Calc.)'!$G31&lt;='Shortcut Lookup 2'!BN$60),INDEX('Expenses (Assum. &amp; Calc.)'!$J$23:$J$37,ROWS($C$23:$C31),1),0))))))))</f>
        <v>0</v>
      </c>
      <c r="BX31" s="472">
        <f>HLOOKUP('Shortcut Lookup 2'!BO$59,'Expenses (Assum. &amp; Calc.)'!$P$22:$T$37,ROWS($C$23:$C31)+1,0)*IF(AND('Expenses (Assum. &amp; Calc.)'!$I31="One time",'Expenses (Assum. &amp; Calc.)'!$G31='Shortcut Lookup 2'!BO$60),INDEX('Expenses (Assum. &amp; Calc.)'!$J$23:$J$37,ROWS($C$23:$C31),1),IF(AND('Expenses (Assum. &amp; Calc.)'!$I31="Daily",'Expenses (Assum. &amp; Calc.)'!$H31&gt;='Shortcut Lookup 2'!BO$60,'Expenses (Assum. &amp; Calc.)'!$G31&lt;='Shortcut Lookup 2'!BO$60),INDEX('Expenses (Assum. &amp; Calc.)'!$J$23:$J$37,ROWS($C$23:$C31),1)*BX$22,IF(AND('Expenses (Assum. &amp; Calc.)'!$I31="Weekly",'Expenses (Assum. &amp; Calc.)'!$H31&gt;='Shortcut Lookup 2'!BO$60,'Expenses (Assum. &amp; Calc.)'!$G31&lt;='Shortcut Lookup 2'!BO$60),INDEX('Expenses (Assum. &amp; Calc.)'!$J$23:$J$37,ROWS($C$23:$C31),1)*4,IF(AND('Expenses (Assum. &amp; Calc.)'!$I31="Bi-Weekly",'Expenses (Assum. &amp; Calc.)'!$H31&gt;='Shortcut Lookup 2'!BO$60,'Expenses (Assum. &amp; Calc.)'!$G31&lt;='Shortcut Lookup 2'!BO$60),INDEX('Expenses (Assum. &amp; Calc.)'!$J$23:$J$37,ROWS($C$23:$C31),1)*2,IF(AND('Expenses (Assum. &amp; Calc.)'!$I31="Monthly",'Expenses (Assum. &amp; Calc.)'!$H31&gt;='Shortcut Lookup 2'!BO$60,'Expenses (Assum. &amp; Calc.)'!$G31&lt;='Shortcut Lookup 2'!BO$60),INDEX('Expenses (Assum. &amp; Calc.)'!$J$23:$J$37,ROWS($C$23:$C31),1),IF(AND('Expenses (Assum. &amp; Calc.)'!$I31="Quarterly",IFERROR(MOD(MONTH('Expenses (Assum. &amp; Calc.)'!$G31),3),0)=MOD(MONTH('Shortcut Lookup 2'!BO$60),3),'Expenses (Assum. &amp; Calc.)'!$H31&gt;='Shortcut Lookup 2'!BO$60,'Expenses (Assum. &amp; Calc.)'!$G31&lt;='Shortcut Lookup 2'!BO$60),INDEX('Expenses (Assum. &amp; Calc.)'!$J$23:$J$37,ROWS($C$23:$C31),1),IF(AND('Expenses (Assum. &amp; Calc.)'!$I31="Semi-Annually",IFERROR(MOD(MONTH('Expenses (Assum. &amp; Calc.)'!$G31),6),0)=MOD(MONTH('Shortcut Lookup 2'!BO$60),6),'Expenses (Assum. &amp; Calc.)'!$H31&gt;='Shortcut Lookup 2'!BO$60,'Expenses (Assum. &amp; Calc.)'!$G31&lt;='Shortcut Lookup 2'!BO$60),INDEX('Expenses (Assum. &amp; Calc.)'!$J$23:$J$37,ROWS($C$23:$C31),1),IF(AND('Expenses (Assum. &amp; Calc.)'!$I31="Yearly",IFERROR(MOD(MONTH('Expenses (Assum. &amp; Calc.)'!$G31),12),0)=MOD(MONTH('Shortcut Lookup 2'!BO$60),12),'Expenses (Assum. &amp; Calc.)'!$H31&gt;='Shortcut Lookup 2'!BO$60,'Expenses (Assum. &amp; Calc.)'!$G31&lt;='Shortcut Lookup 2'!BO$60),INDEX('Expenses (Assum. &amp; Calc.)'!$J$23:$J$37,ROWS($C$23:$C31),1),0))))))))</f>
        <v>0</v>
      </c>
      <c r="BY31" s="472">
        <f>HLOOKUP('Shortcut Lookup 2'!BP$59,'Expenses (Assum. &amp; Calc.)'!$P$22:$T$37,ROWS($C$23:$C31)+1,0)*IF(AND('Expenses (Assum. &amp; Calc.)'!$I31="One time",'Expenses (Assum. &amp; Calc.)'!$G31='Shortcut Lookup 2'!BP$60),INDEX('Expenses (Assum. &amp; Calc.)'!$J$23:$J$37,ROWS($C$23:$C31),1),IF(AND('Expenses (Assum. &amp; Calc.)'!$I31="Daily",'Expenses (Assum. &amp; Calc.)'!$H31&gt;='Shortcut Lookup 2'!BP$60,'Expenses (Assum. &amp; Calc.)'!$G31&lt;='Shortcut Lookup 2'!BP$60),INDEX('Expenses (Assum. &amp; Calc.)'!$J$23:$J$37,ROWS($C$23:$C31),1)*BY$22,IF(AND('Expenses (Assum. &amp; Calc.)'!$I31="Weekly",'Expenses (Assum. &amp; Calc.)'!$H31&gt;='Shortcut Lookup 2'!BP$60,'Expenses (Assum. &amp; Calc.)'!$G31&lt;='Shortcut Lookup 2'!BP$60),INDEX('Expenses (Assum. &amp; Calc.)'!$J$23:$J$37,ROWS($C$23:$C31),1)*4,IF(AND('Expenses (Assum. &amp; Calc.)'!$I31="Bi-Weekly",'Expenses (Assum. &amp; Calc.)'!$H31&gt;='Shortcut Lookup 2'!BP$60,'Expenses (Assum. &amp; Calc.)'!$G31&lt;='Shortcut Lookup 2'!BP$60),INDEX('Expenses (Assum. &amp; Calc.)'!$J$23:$J$37,ROWS($C$23:$C31),1)*2,IF(AND('Expenses (Assum. &amp; Calc.)'!$I31="Monthly",'Expenses (Assum. &amp; Calc.)'!$H31&gt;='Shortcut Lookup 2'!BP$60,'Expenses (Assum. &amp; Calc.)'!$G31&lt;='Shortcut Lookup 2'!BP$60),INDEX('Expenses (Assum. &amp; Calc.)'!$J$23:$J$37,ROWS($C$23:$C31),1),IF(AND('Expenses (Assum. &amp; Calc.)'!$I31="Quarterly",IFERROR(MOD(MONTH('Expenses (Assum. &amp; Calc.)'!$G31),3),0)=MOD(MONTH('Shortcut Lookup 2'!BP$60),3),'Expenses (Assum. &amp; Calc.)'!$H31&gt;='Shortcut Lookup 2'!BP$60,'Expenses (Assum. &amp; Calc.)'!$G31&lt;='Shortcut Lookup 2'!BP$60),INDEX('Expenses (Assum. &amp; Calc.)'!$J$23:$J$37,ROWS($C$23:$C31),1),IF(AND('Expenses (Assum. &amp; Calc.)'!$I31="Semi-Annually",IFERROR(MOD(MONTH('Expenses (Assum. &amp; Calc.)'!$G31),6),0)=MOD(MONTH('Shortcut Lookup 2'!BP$60),6),'Expenses (Assum. &amp; Calc.)'!$H31&gt;='Shortcut Lookup 2'!BP$60,'Expenses (Assum. &amp; Calc.)'!$G31&lt;='Shortcut Lookup 2'!BP$60),INDEX('Expenses (Assum. &amp; Calc.)'!$J$23:$J$37,ROWS($C$23:$C31),1),IF(AND('Expenses (Assum. &amp; Calc.)'!$I31="Yearly",IFERROR(MOD(MONTH('Expenses (Assum. &amp; Calc.)'!$G31),12),0)=MOD(MONTH('Shortcut Lookup 2'!BP$60),12),'Expenses (Assum. &amp; Calc.)'!$H31&gt;='Shortcut Lookup 2'!BP$60,'Expenses (Assum. &amp; Calc.)'!$G31&lt;='Shortcut Lookup 2'!BP$60),INDEX('Expenses (Assum. &amp; Calc.)'!$J$23:$J$37,ROWS($C$23:$C31),1),0))))))))</f>
        <v>0</v>
      </c>
      <c r="BZ31" s="472">
        <f>HLOOKUP('Shortcut Lookup 2'!BQ$59,'Expenses (Assum. &amp; Calc.)'!$P$22:$T$37,ROWS($C$23:$C31)+1,0)*IF(AND('Expenses (Assum. &amp; Calc.)'!$I31="One time",'Expenses (Assum. &amp; Calc.)'!$G31='Shortcut Lookup 2'!BQ$60),INDEX('Expenses (Assum. &amp; Calc.)'!$J$23:$J$37,ROWS($C$23:$C31),1),IF(AND('Expenses (Assum. &amp; Calc.)'!$I31="Daily",'Expenses (Assum. &amp; Calc.)'!$H31&gt;='Shortcut Lookup 2'!BQ$60,'Expenses (Assum. &amp; Calc.)'!$G31&lt;='Shortcut Lookup 2'!BQ$60),INDEX('Expenses (Assum. &amp; Calc.)'!$J$23:$J$37,ROWS($C$23:$C31),1)*BZ$22,IF(AND('Expenses (Assum. &amp; Calc.)'!$I31="Weekly",'Expenses (Assum. &amp; Calc.)'!$H31&gt;='Shortcut Lookup 2'!BQ$60,'Expenses (Assum. &amp; Calc.)'!$G31&lt;='Shortcut Lookup 2'!BQ$60),INDEX('Expenses (Assum. &amp; Calc.)'!$J$23:$J$37,ROWS($C$23:$C31),1)*4,IF(AND('Expenses (Assum. &amp; Calc.)'!$I31="Bi-Weekly",'Expenses (Assum. &amp; Calc.)'!$H31&gt;='Shortcut Lookup 2'!BQ$60,'Expenses (Assum. &amp; Calc.)'!$G31&lt;='Shortcut Lookup 2'!BQ$60),INDEX('Expenses (Assum. &amp; Calc.)'!$J$23:$J$37,ROWS($C$23:$C31),1)*2,IF(AND('Expenses (Assum. &amp; Calc.)'!$I31="Monthly",'Expenses (Assum. &amp; Calc.)'!$H31&gt;='Shortcut Lookup 2'!BQ$60,'Expenses (Assum. &amp; Calc.)'!$G31&lt;='Shortcut Lookup 2'!BQ$60),INDEX('Expenses (Assum. &amp; Calc.)'!$J$23:$J$37,ROWS($C$23:$C31),1),IF(AND('Expenses (Assum. &amp; Calc.)'!$I31="Quarterly",IFERROR(MOD(MONTH('Expenses (Assum. &amp; Calc.)'!$G31),3),0)=MOD(MONTH('Shortcut Lookup 2'!BQ$60),3),'Expenses (Assum. &amp; Calc.)'!$H31&gt;='Shortcut Lookup 2'!BQ$60,'Expenses (Assum. &amp; Calc.)'!$G31&lt;='Shortcut Lookup 2'!BQ$60),INDEX('Expenses (Assum. &amp; Calc.)'!$J$23:$J$37,ROWS($C$23:$C31),1),IF(AND('Expenses (Assum. &amp; Calc.)'!$I31="Semi-Annually",IFERROR(MOD(MONTH('Expenses (Assum. &amp; Calc.)'!$G31),6),0)=MOD(MONTH('Shortcut Lookup 2'!BQ$60),6),'Expenses (Assum. &amp; Calc.)'!$H31&gt;='Shortcut Lookup 2'!BQ$60,'Expenses (Assum. &amp; Calc.)'!$G31&lt;='Shortcut Lookup 2'!BQ$60),INDEX('Expenses (Assum. &amp; Calc.)'!$J$23:$J$37,ROWS($C$23:$C31),1),IF(AND('Expenses (Assum. &amp; Calc.)'!$I31="Yearly",IFERROR(MOD(MONTH('Expenses (Assum. &amp; Calc.)'!$G31),12),0)=MOD(MONTH('Shortcut Lookup 2'!BQ$60),12),'Expenses (Assum. &amp; Calc.)'!$H31&gt;='Shortcut Lookup 2'!BQ$60,'Expenses (Assum. &amp; Calc.)'!$G31&lt;='Shortcut Lookup 2'!BQ$60),INDEX('Expenses (Assum. &amp; Calc.)'!$J$23:$J$37,ROWS($C$23:$C31),1),0))))))))</f>
        <v>0</v>
      </c>
      <c r="CA31" s="472">
        <f>HLOOKUP('Shortcut Lookup 2'!BR$59,'Expenses (Assum. &amp; Calc.)'!$P$22:$T$37,ROWS($C$23:$C31)+1,0)*IF(AND('Expenses (Assum. &amp; Calc.)'!$I31="One time",'Expenses (Assum. &amp; Calc.)'!$G31='Shortcut Lookup 2'!BR$60),INDEX('Expenses (Assum. &amp; Calc.)'!$J$23:$J$37,ROWS($C$23:$C31),1),IF(AND('Expenses (Assum. &amp; Calc.)'!$I31="Daily",'Expenses (Assum. &amp; Calc.)'!$H31&gt;='Shortcut Lookup 2'!BR$60,'Expenses (Assum. &amp; Calc.)'!$G31&lt;='Shortcut Lookup 2'!BR$60),INDEX('Expenses (Assum. &amp; Calc.)'!$J$23:$J$37,ROWS($C$23:$C31),1)*CA$22,IF(AND('Expenses (Assum. &amp; Calc.)'!$I31="Weekly",'Expenses (Assum. &amp; Calc.)'!$H31&gt;='Shortcut Lookup 2'!BR$60,'Expenses (Assum. &amp; Calc.)'!$G31&lt;='Shortcut Lookup 2'!BR$60),INDEX('Expenses (Assum. &amp; Calc.)'!$J$23:$J$37,ROWS($C$23:$C31),1)*4,IF(AND('Expenses (Assum. &amp; Calc.)'!$I31="Bi-Weekly",'Expenses (Assum. &amp; Calc.)'!$H31&gt;='Shortcut Lookup 2'!BR$60,'Expenses (Assum. &amp; Calc.)'!$G31&lt;='Shortcut Lookup 2'!BR$60),INDEX('Expenses (Assum. &amp; Calc.)'!$J$23:$J$37,ROWS($C$23:$C31),1)*2,IF(AND('Expenses (Assum. &amp; Calc.)'!$I31="Monthly",'Expenses (Assum. &amp; Calc.)'!$H31&gt;='Shortcut Lookup 2'!BR$60,'Expenses (Assum. &amp; Calc.)'!$G31&lt;='Shortcut Lookup 2'!BR$60),INDEX('Expenses (Assum. &amp; Calc.)'!$J$23:$J$37,ROWS($C$23:$C31),1),IF(AND('Expenses (Assum. &amp; Calc.)'!$I31="Quarterly",IFERROR(MOD(MONTH('Expenses (Assum. &amp; Calc.)'!$G31),3),0)=MOD(MONTH('Shortcut Lookup 2'!BR$60),3),'Expenses (Assum. &amp; Calc.)'!$H31&gt;='Shortcut Lookup 2'!BR$60,'Expenses (Assum. &amp; Calc.)'!$G31&lt;='Shortcut Lookup 2'!BR$60),INDEX('Expenses (Assum. &amp; Calc.)'!$J$23:$J$37,ROWS($C$23:$C31),1),IF(AND('Expenses (Assum. &amp; Calc.)'!$I31="Semi-Annually",IFERROR(MOD(MONTH('Expenses (Assum. &amp; Calc.)'!$G31),6),0)=MOD(MONTH('Shortcut Lookup 2'!BR$60),6),'Expenses (Assum. &amp; Calc.)'!$H31&gt;='Shortcut Lookup 2'!BR$60,'Expenses (Assum. &amp; Calc.)'!$G31&lt;='Shortcut Lookup 2'!BR$60),INDEX('Expenses (Assum. &amp; Calc.)'!$J$23:$J$37,ROWS($C$23:$C31),1),IF(AND('Expenses (Assum. &amp; Calc.)'!$I31="Yearly",IFERROR(MOD(MONTH('Expenses (Assum. &amp; Calc.)'!$G31),12),0)=MOD(MONTH('Shortcut Lookup 2'!BR$60),12),'Expenses (Assum. &amp; Calc.)'!$H31&gt;='Shortcut Lookup 2'!BR$60,'Expenses (Assum. &amp; Calc.)'!$G31&lt;='Shortcut Lookup 2'!BR$60),INDEX('Expenses (Assum. &amp; Calc.)'!$J$23:$J$37,ROWS($C$23:$C31),1),0))))))))</f>
        <v>0</v>
      </c>
      <c r="CB31" s="472">
        <f>HLOOKUP('Shortcut Lookup 2'!BS$59,'Expenses (Assum. &amp; Calc.)'!$P$22:$T$37,ROWS($C$23:$C31)+1,0)*IF(AND('Expenses (Assum. &amp; Calc.)'!$I31="One time",'Expenses (Assum. &amp; Calc.)'!$G31='Shortcut Lookup 2'!BS$60),INDEX('Expenses (Assum. &amp; Calc.)'!$J$23:$J$37,ROWS($C$23:$C31),1),IF(AND('Expenses (Assum. &amp; Calc.)'!$I31="Daily",'Expenses (Assum. &amp; Calc.)'!$H31&gt;='Shortcut Lookup 2'!BS$60,'Expenses (Assum. &amp; Calc.)'!$G31&lt;='Shortcut Lookup 2'!BS$60),INDEX('Expenses (Assum. &amp; Calc.)'!$J$23:$J$37,ROWS($C$23:$C31),1)*CB$22,IF(AND('Expenses (Assum. &amp; Calc.)'!$I31="Weekly",'Expenses (Assum. &amp; Calc.)'!$H31&gt;='Shortcut Lookup 2'!BS$60,'Expenses (Assum. &amp; Calc.)'!$G31&lt;='Shortcut Lookup 2'!BS$60),INDEX('Expenses (Assum. &amp; Calc.)'!$J$23:$J$37,ROWS($C$23:$C31),1)*4,IF(AND('Expenses (Assum. &amp; Calc.)'!$I31="Bi-Weekly",'Expenses (Assum. &amp; Calc.)'!$H31&gt;='Shortcut Lookup 2'!BS$60,'Expenses (Assum. &amp; Calc.)'!$G31&lt;='Shortcut Lookup 2'!BS$60),INDEX('Expenses (Assum. &amp; Calc.)'!$J$23:$J$37,ROWS($C$23:$C31),1)*2,IF(AND('Expenses (Assum. &amp; Calc.)'!$I31="Monthly",'Expenses (Assum. &amp; Calc.)'!$H31&gt;='Shortcut Lookup 2'!BS$60,'Expenses (Assum. &amp; Calc.)'!$G31&lt;='Shortcut Lookup 2'!BS$60),INDEX('Expenses (Assum. &amp; Calc.)'!$J$23:$J$37,ROWS($C$23:$C31),1),IF(AND('Expenses (Assum. &amp; Calc.)'!$I31="Quarterly",IFERROR(MOD(MONTH('Expenses (Assum. &amp; Calc.)'!$G31),3),0)=MOD(MONTH('Shortcut Lookup 2'!BS$60),3),'Expenses (Assum. &amp; Calc.)'!$H31&gt;='Shortcut Lookup 2'!BS$60,'Expenses (Assum. &amp; Calc.)'!$G31&lt;='Shortcut Lookup 2'!BS$60),INDEX('Expenses (Assum. &amp; Calc.)'!$J$23:$J$37,ROWS($C$23:$C31),1),IF(AND('Expenses (Assum. &amp; Calc.)'!$I31="Semi-Annually",IFERROR(MOD(MONTH('Expenses (Assum. &amp; Calc.)'!$G31),6),0)=MOD(MONTH('Shortcut Lookup 2'!BS$60),6),'Expenses (Assum. &amp; Calc.)'!$H31&gt;='Shortcut Lookup 2'!BS$60,'Expenses (Assum. &amp; Calc.)'!$G31&lt;='Shortcut Lookup 2'!BS$60),INDEX('Expenses (Assum. &amp; Calc.)'!$J$23:$J$37,ROWS($C$23:$C31),1),IF(AND('Expenses (Assum. &amp; Calc.)'!$I31="Yearly",IFERROR(MOD(MONTH('Expenses (Assum. &amp; Calc.)'!$G31),12),0)=MOD(MONTH('Shortcut Lookup 2'!BS$60),12),'Expenses (Assum. &amp; Calc.)'!$H31&gt;='Shortcut Lookup 2'!BS$60,'Expenses (Assum. &amp; Calc.)'!$G31&lt;='Shortcut Lookup 2'!BS$60),INDEX('Expenses (Assum. &amp; Calc.)'!$J$23:$J$37,ROWS($C$23:$C31),1),0))))))))</f>
        <v>0</v>
      </c>
    </row>
    <row r="32" spans="1:80" ht="14.4" thickBot="1" x14ac:dyDescent="0.35">
      <c r="C32" s="898" t="s">
        <v>183</v>
      </c>
      <c r="D32" s="898"/>
      <c r="E32" s="898"/>
      <c r="F32" s="898"/>
      <c r="G32" s="434">
        <f>'Shortcut Lookup 2'!L$84</f>
        <v>45688</v>
      </c>
      <c r="H32" s="434">
        <f>'Shortcut Lookup 2'!BS$84</f>
        <v>47483</v>
      </c>
      <c r="I32" s="462" t="s">
        <v>166</v>
      </c>
      <c r="J32" s="463"/>
      <c r="K32" s="473"/>
      <c r="L32" s="465"/>
      <c r="M32" s="466"/>
      <c r="N32" s="466"/>
      <c r="O32" s="467"/>
      <c r="P32" s="474">
        <v>1</v>
      </c>
      <c r="Q32" s="469">
        <f>1+'Expenses (Assum. &amp; Calc.)'!L32</f>
        <v>1</v>
      </c>
      <c r="R32" s="470">
        <f>Q32*(1+'Expenses (Assum. &amp; Calc.)'!M32)</f>
        <v>1</v>
      </c>
      <c r="S32" s="470">
        <f>R32*(1+'Expenses (Assum. &amp; Calc.)'!N32)</f>
        <v>1</v>
      </c>
      <c r="T32" s="471">
        <f>S32*(1+'Expenses (Assum. &amp; Calc.)'!O32)</f>
        <v>1</v>
      </c>
      <c r="U32" s="472">
        <f>HLOOKUP('Shortcut Lookup 2'!L$59,'Expenses (Assum. &amp; Calc.)'!$P$22:$T$37,ROWS($C$23:$C32)+1,0)*IF(AND('Expenses (Assum. &amp; Calc.)'!$I32="One time",'Expenses (Assum. &amp; Calc.)'!$G32='Shortcut Lookup 2'!L$60),INDEX('Expenses (Assum. &amp; Calc.)'!$J$23:$J$37,ROWS($C$23:$C32),1),IF(AND('Expenses (Assum. &amp; Calc.)'!$I32="Daily",'Expenses (Assum. &amp; Calc.)'!$H32&gt;='Shortcut Lookup 2'!L$60,'Expenses (Assum. &amp; Calc.)'!$G32&lt;='Shortcut Lookup 2'!L$60),INDEX('Expenses (Assum. &amp; Calc.)'!$J$23:$J$37,ROWS($C$23:$C32),1)*U$22,IF(AND('Expenses (Assum. &amp; Calc.)'!$I32="Weekly",'Expenses (Assum. &amp; Calc.)'!$H32&gt;='Shortcut Lookup 2'!L$60,'Expenses (Assum. &amp; Calc.)'!$G32&lt;='Shortcut Lookup 2'!L$60),INDEX('Expenses (Assum. &amp; Calc.)'!$J$23:$J$37,ROWS($C$23:$C32),1)*4,IF(AND('Expenses (Assum. &amp; Calc.)'!$I32="Bi-Weekly",'Expenses (Assum. &amp; Calc.)'!$H32&gt;='Shortcut Lookup 2'!L$60,'Expenses (Assum. &amp; Calc.)'!$G32&lt;='Shortcut Lookup 2'!L$60),INDEX('Expenses (Assum. &amp; Calc.)'!$J$23:$J$37,ROWS($C$23:$C32),1)*2,IF(AND('Expenses (Assum. &amp; Calc.)'!$I32="Monthly",'Expenses (Assum. &amp; Calc.)'!$H32&gt;='Shortcut Lookup 2'!L$60,'Expenses (Assum. &amp; Calc.)'!$G32&lt;='Shortcut Lookup 2'!L$60),INDEX('Expenses (Assum. &amp; Calc.)'!$J$23:$J$37,ROWS($C$23:$C32),1),IF(AND('Expenses (Assum. &amp; Calc.)'!$I32="Quarterly",IFERROR(MOD(MONTH('Expenses (Assum. &amp; Calc.)'!$G32),3),0)=MOD(MONTH('Shortcut Lookup 2'!L$60),3),'Expenses (Assum. &amp; Calc.)'!$H32&gt;='Shortcut Lookup 2'!L$60,'Expenses (Assum. &amp; Calc.)'!$G32&lt;='Shortcut Lookup 2'!L$60),INDEX('Expenses (Assum. &amp; Calc.)'!$J$23:$J$37,ROWS($C$23:$C32),1),IF(AND('Expenses (Assum. &amp; Calc.)'!$I32="Semi-Annually",IFERROR(MOD(MONTH('Expenses (Assum. &amp; Calc.)'!$G32),6),0)=MOD(MONTH('Shortcut Lookup 2'!L$60),6),'Expenses (Assum. &amp; Calc.)'!$H32&gt;='Shortcut Lookup 2'!L$60,'Expenses (Assum. &amp; Calc.)'!$G32&lt;='Shortcut Lookup 2'!L$60),INDEX('Expenses (Assum. &amp; Calc.)'!$J$23:$J$37,ROWS($C$23:$C32),1),IF(AND('Expenses (Assum. &amp; Calc.)'!$I32="Yearly",IFERROR(MOD(MONTH('Expenses (Assum. &amp; Calc.)'!$G32),12),0)=MOD(MONTH('Shortcut Lookup 2'!L$60),12),'Expenses (Assum. &amp; Calc.)'!$H32&gt;='Shortcut Lookup 2'!L$60,'Expenses (Assum. &amp; Calc.)'!$G32&lt;='Shortcut Lookup 2'!L$60),INDEX('Expenses (Assum. &amp; Calc.)'!$J$23:$J$37,ROWS($C$23:$C32),1),0))))))))</f>
        <v>0</v>
      </c>
      <c r="V32" s="472">
        <f>HLOOKUP('Shortcut Lookup 2'!M$59,'Expenses (Assum. &amp; Calc.)'!$P$22:$T$37,ROWS($C$23:$C32)+1,0)*IF(AND('Expenses (Assum. &amp; Calc.)'!$I32="One time",'Expenses (Assum. &amp; Calc.)'!$G32='Shortcut Lookup 2'!M$60),INDEX('Expenses (Assum. &amp; Calc.)'!$J$23:$J$37,ROWS($C$23:$C32),1),IF(AND('Expenses (Assum. &amp; Calc.)'!$I32="Daily",'Expenses (Assum. &amp; Calc.)'!$H32&gt;='Shortcut Lookup 2'!M$60,'Expenses (Assum. &amp; Calc.)'!$G32&lt;='Shortcut Lookup 2'!M$60),INDEX('Expenses (Assum. &amp; Calc.)'!$J$23:$J$37,ROWS($C$23:$C32),1)*V$22,IF(AND('Expenses (Assum. &amp; Calc.)'!$I32="Weekly",'Expenses (Assum. &amp; Calc.)'!$H32&gt;='Shortcut Lookup 2'!M$60,'Expenses (Assum. &amp; Calc.)'!$G32&lt;='Shortcut Lookup 2'!M$60),INDEX('Expenses (Assum. &amp; Calc.)'!$J$23:$J$37,ROWS($C$23:$C32),1)*4,IF(AND('Expenses (Assum. &amp; Calc.)'!$I32="Bi-Weekly",'Expenses (Assum. &amp; Calc.)'!$H32&gt;='Shortcut Lookup 2'!M$60,'Expenses (Assum. &amp; Calc.)'!$G32&lt;='Shortcut Lookup 2'!M$60),INDEX('Expenses (Assum. &amp; Calc.)'!$J$23:$J$37,ROWS($C$23:$C32),1)*2,IF(AND('Expenses (Assum. &amp; Calc.)'!$I32="Monthly",'Expenses (Assum. &amp; Calc.)'!$H32&gt;='Shortcut Lookup 2'!M$60,'Expenses (Assum. &amp; Calc.)'!$G32&lt;='Shortcut Lookup 2'!M$60),INDEX('Expenses (Assum. &amp; Calc.)'!$J$23:$J$37,ROWS($C$23:$C32),1),IF(AND('Expenses (Assum. &amp; Calc.)'!$I32="Quarterly",IFERROR(MOD(MONTH('Expenses (Assum. &amp; Calc.)'!$G32),3),0)=MOD(MONTH('Shortcut Lookup 2'!M$60),3),'Expenses (Assum. &amp; Calc.)'!$H32&gt;='Shortcut Lookup 2'!M$60,'Expenses (Assum. &amp; Calc.)'!$G32&lt;='Shortcut Lookup 2'!M$60),INDEX('Expenses (Assum. &amp; Calc.)'!$J$23:$J$37,ROWS($C$23:$C32),1),IF(AND('Expenses (Assum. &amp; Calc.)'!$I32="Semi-Annually",IFERROR(MOD(MONTH('Expenses (Assum. &amp; Calc.)'!$G32),6),0)=MOD(MONTH('Shortcut Lookup 2'!M$60),6),'Expenses (Assum. &amp; Calc.)'!$H32&gt;='Shortcut Lookup 2'!M$60,'Expenses (Assum. &amp; Calc.)'!$G32&lt;='Shortcut Lookup 2'!M$60),INDEX('Expenses (Assum. &amp; Calc.)'!$J$23:$J$37,ROWS($C$23:$C32),1),IF(AND('Expenses (Assum. &amp; Calc.)'!$I32="Yearly",IFERROR(MOD(MONTH('Expenses (Assum. &amp; Calc.)'!$G32),12),0)=MOD(MONTH('Shortcut Lookup 2'!M$60),12),'Expenses (Assum. &amp; Calc.)'!$H32&gt;='Shortcut Lookup 2'!M$60,'Expenses (Assum. &amp; Calc.)'!$G32&lt;='Shortcut Lookup 2'!M$60),INDEX('Expenses (Assum. &amp; Calc.)'!$J$23:$J$37,ROWS($C$23:$C32),1),0))))))))</f>
        <v>0</v>
      </c>
      <c r="W32" s="472">
        <f>HLOOKUP('Shortcut Lookup 2'!N$59,'Expenses (Assum. &amp; Calc.)'!$P$22:$T$37,ROWS($C$23:$C32)+1,0)*IF(AND('Expenses (Assum. &amp; Calc.)'!$I32="One time",'Expenses (Assum. &amp; Calc.)'!$G32='Shortcut Lookup 2'!N$60),INDEX('Expenses (Assum. &amp; Calc.)'!$J$23:$J$37,ROWS($C$23:$C32),1),IF(AND('Expenses (Assum. &amp; Calc.)'!$I32="Daily",'Expenses (Assum. &amp; Calc.)'!$H32&gt;='Shortcut Lookup 2'!N$60,'Expenses (Assum. &amp; Calc.)'!$G32&lt;='Shortcut Lookup 2'!N$60),INDEX('Expenses (Assum. &amp; Calc.)'!$J$23:$J$37,ROWS($C$23:$C32),1)*W$22,IF(AND('Expenses (Assum. &amp; Calc.)'!$I32="Weekly",'Expenses (Assum. &amp; Calc.)'!$H32&gt;='Shortcut Lookup 2'!N$60,'Expenses (Assum. &amp; Calc.)'!$G32&lt;='Shortcut Lookup 2'!N$60),INDEX('Expenses (Assum. &amp; Calc.)'!$J$23:$J$37,ROWS($C$23:$C32),1)*4,IF(AND('Expenses (Assum. &amp; Calc.)'!$I32="Bi-Weekly",'Expenses (Assum. &amp; Calc.)'!$H32&gt;='Shortcut Lookup 2'!N$60,'Expenses (Assum. &amp; Calc.)'!$G32&lt;='Shortcut Lookup 2'!N$60),INDEX('Expenses (Assum. &amp; Calc.)'!$J$23:$J$37,ROWS($C$23:$C32),1)*2,IF(AND('Expenses (Assum. &amp; Calc.)'!$I32="Monthly",'Expenses (Assum. &amp; Calc.)'!$H32&gt;='Shortcut Lookup 2'!N$60,'Expenses (Assum. &amp; Calc.)'!$G32&lt;='Shortcut Lookup 2'!N$60),INDEX('Expenses (Assum. &amp; Calc.)'!$J$23:$J$37,ROWS($C$23:$C32),1),IF(AND('Expenses (Assum. &amp; Calc.)'!$I32="Quarterly",IFERROR(MOD(MONTH('Expenses (Assum. &amp; Calc.)'!$G32),3),0)=MOD(MONTH('Shortcut Lookup 2'!N$60),3),'Expenses (Assum. &amp; Calc.)'!$H32&gt;='Shortcut Lookup 2'!N$60,'Expenses (Assum. &amp; Calc.)'!$G32&lt;='Shortcut Lookup 2'!N$60),INDEX('Expenses (Assum. &amp; Calc.)'!$J$23:$J$37,ROWS($C$23:$C32),1),IF(AND('Expenses (Assum. &amp; Calc.)'!$I32="Semi-Annually",IFERROR(MOD(MONTH('Expenses (Assum. &amp; Calc.)'!$G32),6),0)=MOD(MONTH('Shortcut Lookup 2'!N$60),6),'Expenses (Assum. &amp; Calc.)'!$H32&gt;='Shortcut Lookup 2'!N$60,'Expenses (Assum. &amp; Calc.)'!$G32&lt;='Shortcut Lookup 2'!N$60),INDEX('Expenses (Assum. &amp; Calc.)'!$J$23:$J$37,ROWS($C$23:$C32),1),IF(AND('Expenses (Assum. &amp; Calc.)'!$I32="Yearly",IFERROR(MOD(MONTH('Expenses (Assum. &amp; Calc.)'!$G32),12),0)=MOD(MONTH('Shortcut Lookup 2'!N$60),12),'Expenses (Assum. &amp; Calc.)'!$H32&gt;='Shortcut Lookup 2'!N$60,'Expenses (Assum. &amp; Calc.)'!$G32&lt;='Shortcut Lookup 2'!N$60),INDEX('Expenses (Assum. &amp; Calc.)'!$J$23:$J$37,ROWS($C$23:$C32),1),0))))))))</f>
        <v>0</v>
      </c>
      <c r="X32" s="472">
        <f>HLOOKUP('Shortcut Lookup 2'!O$59,'Expenses (Assum. &amp; Calc.)'!$P$22:$T$37,ROWS($C$23:$C32)+1,0)*IF(AND('Expenses (Assum. &amp; Calc.)'!$I32="One time",'Expenses (Assum. &amp; Calc.)'!$G32='Shortcut Lookup 2'!O$60),INDEX('Expenses (Assum. &amp; Calc.)'!$J$23:$J$37,ROWS($C$23:$C32),1),IF(AND('Expenses (Assum. &amp; Calc.)'!$I32="Daily",'Expenses (Assum. &amp; Calc.)'!$H32&gt;='Shortcut Lookup 2'!O$60,'Expenses (Assum. &amp; Calc.)'!$G32&lt;='Shortcut Lookup 2'!O$60),INDEX('Expenses (Assum. &amp; Calc.)'!$J$23:$J$37,ROWS($C$23:$C32),1)*X$22,IF(AND('Expenses (Assum. &amp; Calc.)'!$I32="Weekly",'Expenses (Assum. &amp; Calc.)'!$H32&gt;='Shortcut Lookup 2'!O$60,'Expenses (Assum. &amp; Calc.)'!$G32&lt;='Shortcut Lookup 2'!O$60),INDEX('Expenses (Assum. &amp; Calc.)'!$J$23:$J$37,ROWS($C$23:$C32),1)*4,IF(AND('Expenses (Assum. &amp; Calc.)'!$I32="Bi-Weekly",'Expenses (Assum. &amp; Calc.)'!$H32&gt;='Shortcut Lookup 2'!O$60,'Expenses (Assum. &amp; Calc.)'!$G32&lt;='Shortcut Lookup 2'!O$60),INDEX('Expenses (Assum. &amp; Calc.)'!$J$23:$J$37,ROWS($C$23:$C32),1)*2,IF(AND('Expenses (Assum. &amp; Calc.)'!$I32="Monthly",'Expenses (Assum. &amp; Calc.)'!$H32&gt;='Shortcut Lookup 2'!O$60,'Expenses (Assum. &amp; Calc.)'!$G32&lt;='Shortcut Lookup 2'!O$60),INDEX('Expenses (Assum. &amp; Calc.)'!$J$23:$J$37,ROWS($C$23:$C32),1),IF(AND('Expenses (Assum. &amp; Calc.)'!$I32="Quarterly",IFERROR(MOD(MONTH('Expenses (Assum. &amp; Calc.)'!$G32),3),0)=MOD(MONTH('Shortcut Lookup 2'!O$60),3),'Expenses (Assum. &amp; Calc.)'!$H32&gt;='Shortcut Lookup 2'!O$60,'Expenses (Assum. &amp; Calc.)'!$G32&lt;='Shortcut Lookup 2'!O$60),INDEX('Expenses (Assum. &amp; Calc.)'!$J$23:$J$37,ROWS($C$23:$C32),1),IF(AND('Expenses (Assum. &amp; Calc.)'!$I32="Semi-Annually",IFERROR(MOD(MONTH('Expenses (Assum. &amp; Calc.)'!$G32),6),0)=MOD(MONTH('Shortcut Lookup 2'!O$60),6),'Expenses (Assum. &amp; Calc.)'!$H32&gt;='Shortcut Lookup 2'!O$60,'Expenses (Assum. &amp; Calc.)'!$G32&lt;='Shortcut Lookup 2'!O$60),INDEX('Expenses (Assum. &amp; Calc.)'!$J$23:$J$37,ROWS($C$23:$C32),1),IF(AND('Expenses (Assum. &amp; Calc.)'!$I32="Yearly",IFERROR(MOD(MONTH('Expenses (Assum. &amp; Calc.)'!$G32),12),0)=MOD(MONTH('Shortcut Lookup 2'!O$60),12),'Expenses (Assum. &amp; Calc.)'!$H32&gt;='Shortcut Lookup 2'!O$60,'Expenses (Assum. &amp; Calc.)'!$G32&lt;='Shortcut Lookup 2'!O$60),INDEX('Expenses (Assum. &amp; Calc.)'!$J$23:$J$37,ROWS($C$23:$C32),1),0))))))))</f>
        <v>0</v>
      </c>
      <c r="Y32" s="472">
        <f>HLOOKUP('Shortcut Lookup 2'!P$59,'Expenses (Assum. &amp; Calc.)'!$P$22:$T$37,ROWS($C$23:$C32)+1,0)*IF(AND('Expenses (Assum. &amp; Calc.)'!$I32="One time",'Expenses (Assum. &amp; Calc.)'!$G32='Shortcut Lookup 2'!P$60),INDEX('Expenses (Assum. &amp; Calc.)'!$J$23:$J$37,ROWS($C$23:$C32),1),IF(AND('Expenses (Assum. &amp; Calc.)'!$I32="Daily",'Expenses (Assum. &amp; Calc.)'!$H32&gt;='Shortcut Lookup 2'!P$60,'Expenses (Assum. &amp; Calc.)'!$G32&lt;='Shortcut Lookup 2'!P$60),INDEX('Expenses (Assum. &amp; Calc.)'!$J$23:$J$37,ROWS($C$23:$C32),1)*Y$22,IF(AND('Expenses (Assum. &amp; Calc.)'!$I32="Weekly",'Expenses (Assum. &amp; Calc.)'!$H32&gt;='Shortcut Lookup 2'!P$60,'Expenses (Assum. &amp; Calc.)'!$G32&lt;='Shortcut Lookup 2'!P$60),INDEX('Expenses (Assum. &amp; Calc.)'!$J$23:$J$37,ROWS($C$23:$C32),1)*4,IF(AND('Expenses (Assum. &amp; Calc.)'!$I32="Bi-Weekly",'Expenses (Assum. &amp; Calc.)'!$H32&gt;='Shortcut Lookup 2'!P$60,'Expenses (Assum. &amp; Calc.)'!$G32&lt;='Shortcut Lookup 2'!P$60),INDEX('Expenses (Assum. &amp; Calc.)'!$J$23:$J$37,ROWS($C$23:$C32),1)*2,IF(AND('Expenses (Assum. &amp; Calc.)'!$I32="Monthly",'Expenses (Assum. &amp; Calc.)'!$H32&gt;='Shortcut Lookup 2'!P$60,'Expenses (Assum. &amp; Calc.)'!$G32&lt;='Shortcut Lookup 2'!P$60),INDEX('Expenses (Assum. &amp; Calc.)'!$J$23:$J$37,ROWS($C$23:$C32),1),IF(AND('Expenses (Assum. &amp; Calc.)'!$I32="Quarterly",IFERROR(MOD(MONTH('Expenses (Assum. &amp; Calc.)'!$G32),3),0)=MOD(MONTH('Shortcut Lookup 2'!P$60),3),'Expenses (Assum. &amp; Calc.)'!$H32&gt;='Shortcut Lookup 2'!P$60,'Expenses (Assum. &amp; Calc.)'!$G32&lt;='Shortcut Lookup 2'!P$60),INDEX('Expenses (Assum. &amp; Calc.)'!$J$23:$J$37,ROWS($C$23:$C32),1),IF(AND('Expenses (Assum. &amp; Calc.)'!$I32="Semi-Annually",IFERROR(MOD(MONTH('Expenses (Assum. &amp; Calc.)'!$G32),6),0)=MOD(MONTH('Shortcut Lookup 2'!P$60),6),'Expenses (Assum. &amp; Calc.)'!$H32&gt;='Shortcut Lookup 2'!P$60,'Expenses (Assum. &amp; Calc.)'!$G32&lt;='Shortcut Lookup 2'!P$60),INDEX('Expenses (Assum. &amp; Calc.)'!$J$23:$J$37,ROWS($C$23:$C32),1),IF(AND('Expenses (Assum. &amp; Calc.)'!$I32="Yearly",IFERROR(MOD(MONTH('Expenses (Assum. &amp; Calc.)'!$G32),12),0)=MOD(MONTH('Shortcut Lookup 2'!P$60),12),'Expenses (Assum. &amp; Calc.)'!$H32&gt;='Shortcut Lookup 2'!P$60,'Expenses (Assum. &amp; Calc.)'!$G32&lt;='Shortcut Lookup 2'!P$60),INDEX('Expenses (Assum. &amp; Calc.)'!$J$23:$J$37,ROWS($C$23:$C32),1),0))))))))</f>
        <v>0</v>
      </c>
      <c r="Z32" s="472">
        <f>HLOOKUP('Shortcut Lookup 2'!Q$59,'Expenses (Assum. &amp; Calc.)'!$P$22:$T$37,ROWS($C$23:$C32)+1,0)*IF(AND('Expenses (Assum. &amp; Calc.)'!$I32="One time",'Expenses (Assum. &amp; Calc.)'!$G32='Shortcut Lookup 2'!Q$60),INDEX('Expenses (Assum. &amp; Calc.)'!$J$23:$J$37,ROWS($C$23:$C32),1),IF(AND('Expenses (Assum. &amp; Calc.)'!$I32="Daily",'Expenses (Assum. &amp; Calc.)'!$H32&gt;='Shortcut Lookup 2'!Q$60,'Expenses (Assum. &amp; Calc.)'!$G32&lt;='Shortcut Lookup 2'!Q$60),INDEX('Expenses (Assum. &amp; Calc.)'!$J$23:$J$37,ROWS($C$23:$C32),1)*Z$22,IF(AND('Expenses (Assum. &amp; Calc.)'!$I32="Weekly",'Expenses (Assum. &amp; Calc.)'!$H32&gt;='Shortcut Lookup 2'!Q$60,'Expenses (Assum. &amp; Calc.)'!$G32&lt;='Shortcut Lookup 2'!Q$60),INDEX('Expenses (Assum. &amp; Calc.)'!$J$23:$J$37,ROWS($C$23:$C32),1)*4,IF(AND('Expenses (Assum. &amp; Calc.)'!$I32="Bi-Weekly",'Expenses (Assum. &amp; Calc.)'!$H32&gt;='Shortcut Lookup 2'!Q$60,'Expenses (Assum. &amp; Calc.)'!$G32&lt;='Shortcut Lookup 2'!Q$60),INDEX('Expenses (Assum. &amp; Calc.)'!$J$23:$J$37,ROWS($C$23:$C32),1)*2,IF(AND('Expenses (Assum. &amp; Calc.)'!$I32="Monthly",'Expenses (Assum. &amp; Calc.)'!$H32&gt;='Shortcut Lookup 2'!Q$60,'Expenses (Assum. &amp; Calc.)'!$G32&lt;='Shortcut Lookup 2'!Q$60),INDEX('Expenses (Assum. &amp; Calc.)'!$J$23:$J$37,ROWS($C$23:$C32),1),IF(AND('Expenses (Assum. &amp; Calc.)'!$I32="Quarterly",IFERROR(MOD(MONTH('Expenses (Assum. &amp; Calc.)'!$G32),3),0)=MOD(MONTH('Shortcut Lookup 2'!Q$60),3),'Expenses (Assum. &amp; Calc.)'!$H32&gt;='Shortcut Lookup 2'!Q$60,'Expenses (Assum. &amp; Calc.)'!$G32&lt;='Shortcut Lookup 2'!Q$60),INDEX('Expenses (Assum. &amp; Calc.)'!$J$23:$J$37,ROWS($C$23:$C32),1),IF(AND('Expenses (Assum. &amp; Calc.)'!$I32="Semi-Annually",IFERROR(MOD(MONTH('Expenses (Assum. &amp; Calc.)'!$G32),6),0)=MOD(MONTH('Shortcut Lookup 2'!Q$60),6),'Expenses (Assum. &amp; Calc.)'!$H32&gt;='Shortcut Lookup 2'!Q$60,'Expenses (Assum. &amp; Calc.)'!$G32&lt;='Shortcut Lookup 2'!Q$60),INDEX('Expenses (Assum. &amp; Calc.)'!$J$23:$J$37,ROWS($C$23:$C32),1),IF(AND('Expenses (Assum. &amp; Calc.)'!$I32="Yearly",IFERROR(MOD(MONTH('Expenses (Assum. &amp; Calc.)'!$G32),12),0)=MOD(MONTH('Shortcut Lookup 2'!Q$60),12),'Expenses (Assum. &amp; Calc.)'!$H32&gt;='Shortcut Lookup 2'!Q$60,'Expenses (Assum. &amp; Calc.)'!$G32&lt;='Shortcut Lookup 2'!Q$60),INDEX('Expenses (Assum. &amp; Calc.)'!$J$23:$J$37,ROWS($C$23:$C32),1),0))))))))</f>
        <v>0</v>
      </c>
      <c r="AA32" s="472">
        <f>HLOOKUP('Shortcut Lookup 2'!R$59,'Expenses (Assum. &amp; Calc.)'!$P$22:$T$37,ROWS($C$23:$C32)+1,0)*IF(AND('Expenses (Assum. &amp; Calc.)'!$I32="One time",'Expenses (Assum. &amp; Calc.)'!$G32='Shortcut Lookup 2'!R$60),INDEX('Expenses (Assum. &amp; Calc.)'!$J$23:$J$37,ROWS($C$23:$C32),1),IF(AND('Expenses (Assum. &amp; Calc.)'!$I32="Daily",'Expenses (Assum. &amp; Calc.)'!$H32&gt;='Shortcut Lookup 2'!R$60,'Expenses (Assum. &amp; Calc.)'!$G32&lt;='Shortcut Lookup 2'!R$60),INDEX('Expenses (Assum. &amp; Calc.)'!$J$23:$J$37,ROWS($C$23:$C32),1)*AA$22,IF(AND('Expenses (Assum. &amp; Calc.)'!$I32="Weekly",'Expenses (Assum. &amp; Calc.)'!$H32&gt;='Shortcut Lookup 2'!R$60,'Expenses (Assum. &amp; Calc.)'!$G32&lt;='Shortcut Lookup 2'!R$60),INDEX('Expenses (Assum. &amp; Calc.)'!$J$23:$J$37,ROWS($C$23:$C32),1)*4,IF(AND('Expenses (Assum. &amp; Calc.)'!$I32="Bi-Weekly",'Expenses (Assum. &amp; Calc.)'!$H32&gt;='Shortcut Lookup 2'!R$60,'Expenses (Assum. &amp; Calc.)'!$G32&lt;='Shortcut Lookup 2'!R$60),INDEX('Expenses (Assum. &amp; Calc.)'!$J$23:$J$37,ROWS($C$23:$C32),1)*2,IF(AND('Expenses (Assum. &amp; Calc.)'!$I32="Monthly",'Expenses (Assum. &amp; Calc.)'!$H32&gt;='Shortcut Lookup 2'!R$60,'Expenses (Assum. &amp; Calc.)'!$G32&lt;='Shortcut Lookup 2'!R$60),INDEX('Expenses (Assum. &amp; Calc.)'!$J$23:$J$37,ROWS($C$23:$C32),1),IF(AND('Expenses (Assum. &amp; Calc.)'!$I32="Quarterly",IFERROR(MOD(MONTH('Expenses (Assum. &amp; Calc.)'!$G32),3),0)=MOD(MONTH('Shortcut Lookup 2'!R$60),3),'Expenses (Assum. &amp; Calc.)'!$H32&gt;='Shortcut Lookup 2'!R$60,'Expenses (Assum. &amp; Calc.)'!$G32&lt;='Shortcut Lookup 2'!R$60),INDEX('Expenses (Assum. &amp; Calc.)'!$J$23:$J$37,ROWS($C$23:$C32),1),IF(AND('Expenses (Assum. &amp; Calc.)'!$I32="Semi-Annually",IFERROR(MOD(MONTH('Expenses (Assum. &amp; Calc.)'!$G32),6),0)=MOD(MONTH('Shortcut Lookup 2'!R$60),6),'Expenses (Assum. &amp; Calc.)'!$H32&gt;='Shortcut Lookup 2'!R$60,'Expenses (Assum. &amp; Calc.)'!$G32&lt;='Shortcut Lookup 2'!R$60),INDEX('Expenses (Assum. &amp; Calc.)'!$J$23:$J$37,ROWS($C$23:$C32),1),IF(AND('Expenses (Assum. &amp; Calc.)'!$I32="Yearly",IFERROR(MOD(MONTH('Expenses (Assum. &amp; Calc.)'!$G32),12),0)=MOD(MONTH('Shortcut Lookup 2'!R$60),12),'Expenses (Assum. &amp; Calc.)'!$H32&gt;='Shortcut Lookup 2'!R$60,'Expenses (Assum. &amp; Calc.)'!$G32&lt;='Shortcut Lookup 2'!R$60),INDEX('Expenses (Assum. &amp; Calc.)'!$J$23:$J$37,ROWS($C$23:$C32),1),0))))))))</f>
        <v>0</v>
      </c>
      <c r="AB32" s="472">
        <f>HLOOKUP('Shortcut Lookup 2'!S$59,'Expenses (Assum. &amp; Calc.)'!$P$22:$T$37,ROWS($C$23:$C32)+1,0)*IF(AND('Expenses (Assum. &amp; Calc.)'!$I32="One time",'Expenses (Assum. &amp; Calc.)'!$G32='Shortcut Lookup 2'!S$60),INDEX('Expenses (Assum. &amp; Calc.)'!$J$23:$J$37,ROWS($C$23:$C32),1),IF(AND('Expenses (Assum. &amp; Calc.)'!$I32="Daily",'Expenses (Assum. &amp; Calc.)'!$H32&gt;='Shortcut Lookup 2'!S$60,'Expenses (Assum. &amp; Calc.)'!$G32&lt;='Shortcut Lookup 2'!S$60),INDEX('Expenses (Assum. &amp; Calc.)'!$J$23:$J$37,ROWS($C$23:$C32),1)*AB$22,IF(AND('Expenses (Assum. &amp; Calc.)'!$I32="Weekly",'Expenses (Assum. &amp; Calc.)'!$H32&gt;='Shortcut Lookup 2'!S$60,'Expenses (Assum. &amp; Calc.)'!$G32&lt;='Shortcut Lookup 2'!S$60),INDEX('Expenses (Assum. &amp; Calc.)'!$J$23:$J$37,ROWS($C$23:$C32),1)*4,IF(AND('Expenses (Assum. &amp; Calc.)'!$I32="Bi-Weekly",'Expenses (Assum. &amp; Calc.)'!$H32&gt;='Shortcut Lookup 2'!S$60,'Expenses (Assum. &amp; Calc.)'!$G32&lt;='Shortcut Lookup 2'!S$60),INDEX('Expenses (Assum. &amp; Calc.)'!$J$23:$J$37,ROWS($C$23:$C32),1)*2,IF(AND('Expenses (Assum. &amp; Calc.)'!$I32="Monthly",'Expenses (Assum. &amp; Calc.)'!$H32&gt;='Shortcut Lookup 2'!S$60,'Expenses (Assum. &amp; Calc.)'!$G32&lt;='Shortcut Lookup 2'!S$60),INDEX('Expenses (Assum. &amp; Calc.)'!$J$23:$J$37,ROWS($C$23:$C32),1),IF(AND('Expenses (Assum. &amp; Calc.)'!$I32="Quarterly",IFERROR(MOD(MONTH('Expenses (Assum. &amp; Calc.)'!$G32),3),0)=MOD(MONTH('Shortcut Lookup 2'!S$60),3),'Expenses (Assum. &amp; Calc.)'!$H32&gt;='Shortcut Lookup 2'!S$60,'Expenses (Assum. &amp; Calc.)'!$G32&lt;='Shortcut Lookup 2'!S$60),INDEX('Expenses (Assum. &amp; Calc.)'!$J$23:$J$37,ROWS($C$23:$C32),1),IF(AND('Expenses (Assum. &amp; Calc.)'!$I32="Semi-Annually",IFERROR(MOD(MONTH('Expenses (Assum. &amp; Calc.)'!$G32),6),0)=MOD(MONTH('Shortcut Lookup 2'!S$60),6),'Expenses (Assum. &amp; Calc.)'!$H32&gt;='Shortcut Lookup 2'!S$60,'Expenses (Assum. &amp; Calc.)'!$G32&lt;='Shortcut Lookup 2'!S$60),INDEX('Expenses (Assum. &amp; Calc.)'!$J$23:$J$37,ROWS($C$23:$C32),1),IF(AND('Expenses (Assum. &amp; Calc.)'!$I32="Yearly",IFERROR(MOD(MONTH('Expenses (Assum. &amp; Calc.)'!$G32),12),0)=MOD(MONTH('Shortcut Lookup 2'!S$60),12),'Expenses (Assum. &amp; Calc.)'!$H32&gt;='Shortcut Lookup 2'!S$60,'Expenses (Assum. &amp; Calc.)'!$G32&lt;='Shortcut Lookup 2'!S$60),INDEX('Expenses (Assum. &amp; Calc.)'!$J$23:$J$37,ROWS($C$23:$C32),1),0))))))))</f>
        <v>0</v>
      </c>
      <c r="AC32" s="472">
        <f>HLOOKUP('Shortcut Lookup 2'!T$59,'Expenses (Assum. &amp; Calc.)'!$P$22:$T$37,ROWS($C$23:$C32)+1,0)*IF(AND('Expenses (Assum. &amp; Calc.)'!$I32="One time",'Expenses (Assum. &amp; Calc.)'!$G32='Shortcut Lookup 2'!T$60),INDEX('Expenses (Assum. &amp; Calc.)'!$J$23:$J$37,ROWS($C$23:$C32),1),IF(AND('Expenses (Assum. &amp; Calc.)'!$I32="Daily",'Expenses (Assum. &amp; Calc.)'!$H32&gt;='Shortcut Lookup 2'!T$60,'Expenses (Assum. &amp; Calc.)'!$G32&lt;='Shortcut Lookup 2'!T$60),INDEX('Expenses (Assum. &amp; Calc.)'!$J$23:$J$37,ROWS($C$23:$C32),1)*AC$22,IF(AND('Expenses (Assum. &amp; Calc.)'!$I32="Weekly",'Expenses (Assum. &amp; Calc.)'!$H32&gt;='Shortcut Lookup 2'!T$60,'Expenses (Assum. &amp; Calc.)'!$G32&lt;='Shortcut Lookup 2'!T$60),INDEX('Expenses (Assum. &amp; Calc.)'!$J$23:$J$37,ROWS($C$23:$C32),1)*4,IF(AND('Expenses (Assum. &amp; Calc.)'!$I32="Bi-Weekly",'Expenses (Assum. &amp; Calc.)'!$H32&gt;='Shortcut Lookup 2'!T$60,'Expenses (Assum. &amp; Calc.)'!$G32&lt;='Shortcut Lookup 2'!T$60),INDEX('Expenses (Assum. &amp; Calc.)'!$J$23:$J$37,ROWS($C$23:$C32),1)*2,IF(AND('Expenses (Assum. &amp; Calc.)'!$I32="Monthly",'Expenses (Assum. &amp; Calc.)'!$H32&gt;='Shortcut Lookup 2'!T$60,'Expenses (Assum. &amp; Calc.)'!$G32&lt;='Shortcut Lookup 2'!T$60),INDEX('Expenses (Assum. &amp; Calc.)'!$J$23:$J$37,ROWS($C$23:$C32),1),IF(AND('Expenses (Assum. &amp; Calc.)'!$I32="Quarterly",IFERROR(MOD(MONTH('Expenses (Assum. &amp; Calc.)'!$G32),3),0)=MOD(MONTH('Shortcut Lookup 2'!T$60),3),'Expenses (Assum. &amp; Calc.)'!$H32&gt;='Shortcut Lookup 2'!T$60,'Expenses (Assum. &amp; Calc.)'!$G32&lt;='Shortcut Lookup 2'!T$60),INDEX('Expenses (Assum. &amp; Calc.)'!$J$23:$J$37,ROWS($C$23:$C32),1),IF(AND('Expenses (Assum. &amp; Calc.)'!$I32="Semi-Annually",IFERROR(MOD(MONTH('Expenses (Assum. &amp; Calc.)'!$G32),6),0)=MOD(MONTH('Shortcut Lookup 2'!T$60),6),'Expenses (Assum. &amp; Calc.)'!$H32&gt;='Shortcut Lookup 2'!T$60,'Expenses (Assum. &amp; Calc.)'!$G32&lt;='Shortcut Lookup 2'!T$60),INDEX('Expenses (Assum. &amp; Calc.)'!$J$23:$J$37,ROWS($C$23:$C32),1),IF(AND('Expenses (Assum. &amp; Calc.)'!$I32="Yearly",IFERROR(MOD(MONTH('Expenses (Assum. &amp; Calc.)'!$G32),12),0)=MOD(MONTH('Shortcut Lookup 2'!T$60),12),'Expenses (Assum. &amp; Calc.)'!$H32&gt;='Shortcut Lookup 2'!T$60,'Expenses (Assum. &amp; Calc.)'!$G32&lt;='Shortcut Lookup 2'!T$60),INDEX('Expenses (Assum. &amp; Calc.)'!$J$23:$J$37,ROWS($C$23:$C32),1),0))))))))</f>
        <v>0</v>
      </c>
      <c r="AD32" s="472">
        <f>HLOOKUP('Shortcut Lookup 2'!U$59,'Expenses (Assum. &amp; Calc.)'!$P$22:$T$37,ROWS($C$23:$C32)+1,0)*IF(AND('Expenses (Assum. &amp; Calc.)'!$I32="One time",'Expenses (Assum. &amp; Calc.)'!$G32='Shortcut Lookup 2'!U$60),INDEX('Expenses (Assum. &amp; Calc.)'!$J$23:$J$37,ROWS($C$23:$C32),1),IF(AND('Expenses (Assum. &amp; Calc.)'!$I32="Daily",'Expenses (Assum. &amp; Calc.)'!$H32&gt;='Shortcut Lookup 2'!U$60,'Expenses (Assum. &amp; Calc.)'!$G32&lt;='Shortcut Lookup 2'!U$60),INDEX('Expenses (Assum. &amp; Calc.)'!$J$23:$J$37,ROWS($C$23:$C32),1)*AD$22,IF(AND('Expenses (Assum. &amp; Calc.)'!$I32="Weekly",'Expenses (Assum. &amp; Calc.)'!$H32&gt;='Shortcut Lookup 2'!U$60,'Expenses (Assum. &amp; Calc.)'!$G32&lt;='Shortcut Lookup 2'!U$60),INDEX('Expenses (Assum. &amp; Calc.)'!$J$23:$J$37,ROWS($C$23:$C32),1)*4,IF(AND('Expenses (Assum. &amp; Calc.)'!$I32="Bi-Weekly",'Expenses (Assum. &amp; Calc.)'!$H32&gt;='Shortcut Lookup 2'!U$60,'Expenses (Assum. &amp; Calc.)'!$G32&lt;='Shortcut Lookup 2'!U$60),INDEX('Expenses (Assum. &amp; Calc.)'!$J$23:$J$37,ROWS($C$23:$C32),1)*2,IF(AND('Expenses (Assum. &amp; Calc.)'!$I32="Monthly",'Expenses (Assum. &amp; Calc.)'!$H32&gt;='Shortcut Lookup 2'!U$60,'Expenses (Assum. &amp; Calc.)'!$G32&lt;='Shortcut Lookup 2'!U$60),INDEX('Expenses (Assum. &amp; Calc.)'!$J$23:$J$37,ROWS($C$23:$C32),1),IF(AND('Expenses (Assum. &amp; Calc.)'!$I32="Quarterly",IFERROR(MOD(MONTH('Expenses (Assum. &amp; Calc.)'!$G32),3),0)=MOD(MONTH('Shortcut Lookup 2'!U$60),3),'Expenses (Assum. &amp; Calc.)'!$H32&gt;='Shortcut Lookup 2'!U$60,'Expenses (Assum. &amp; Calc.)'!$G32&lt;='Shortcut Lookup 2'!U$60),INDEX('Expenses (Assum. &amp; Calc.)'!$J$23:$J$37,ROWS($C$23:$C32),1),IF(AND('Expenses (Assum. &amp; Calc.)'!$I32="Semi-Annually",IFERROR(MOD(MONTH('Expenses (Assum. &amp; Calc.)'!$G32),6),0)=MOD(MONTH('Shortcut Lookup 2'!U$60),6),'Expenses (Assum. &amp; Calc.)'!$H32&gt;='Shortcut Lookup 2'!U$60,'Expenses (Assum. &amp; Calc.)'!$G32&lt;='Shortcut Lookup 2'!U$60),INDEX('Expenses (Assum. &amp; Calc.)'!$J$23:$J$37,ROWS($C$23:$C32),1),IF(AND('Expenses (Assum. &amp; Calc.)'!$I32="Yearly",IFERROR(MOD(MONTH('Expenses (Assum. &amp; Calc.)'!$G32),12),0)=MOD(MONTH('Shortcut Lookup 2'!U$60),12),'Expenses (Assum. &amp; Calc.)'!$H32&gt;='Shortcut Lookup 2'!U$60,'Expenses (Assum. &amp; Calc.)'!$G32&lt;='Shortcut Lookup 2'!U$60),INDEX('Expenses (Assum. &amp; Calc.)'!$J$23:$J$37,ROWS($C$23:$C32),1),0))))))))</f>
        <v>0</v>
      </c>
      <c r="AE32" s="472">
        <f>HLOOKUP('Shortcut Lookup 2'!V$59,'Expenses (Assum. &amp; Calc.)'!$P$22:$T$37,ROWS($C$23:$C32)+1,0)*IF(AND('Expenses (Assum. &amp; Calc.)'!$I32="One time",'Expenses (Assum. &amp; Calc.)'!$G32='Shortcut Lookup 2'!V$60),INDEX('Expenses (Assum. &amp; Calc.)'!$J$23:$J$37,ROWS($C$23:$C32),1),IF(AND('Expenses (Assum. &amp; Calc.)'!$I32="Daily",'Expenses (Assum. &amp; Calc.)'!$H32&gt;='Shortcut Lookup 2'!V$60,'Expenses (Assum. &amp; Calc.)'!$G32&lt;='Shortcut Lookup 2'!V$60),INDEX('Expenses (Assum. &amp; Calc.)'!$J$23:$J$37,ROWS($C$23:$C32),1)*AE$22,IF(AND('Expenses (Assum. &amp; Calc.)'!$I32="Weekly",'Expenses (Assum. &amp; Calc.)'!$H32&gt;='Shortcut Lookup 2'!V$60,'Expenses (Assum. &amp; Calc.)'!$G32&lt;='Shortcut Lookup 2'!V$60),INDEX('Expenses (Assum. &amp; Calc.)'!$J$23:$J$37,ROWS($C$23:$C32),1)*4,IF(AND('Expenses (Assum. &amp; Calc.)'!$I32="Bi-Weekly",'Expenses (Assum. &amp; Calc.)'!$H32&gt;='Shortcut Lookup 2'!V$60,'Expenses (Assum. &amp; Calc.)'!$G32&lt;='Shortcut Lookup 2'!V$60),INDEX('Expenses (Assum. &amp; Calc.)'!$J$23:$J$37,ROWS($C$23:$C32),1)*2,IF(AND('Expenses (Assum. &amp; Calc.)'!$I32="Monthly",'Expenses (Assum. &amp; Calc.)'!$H32&gt;='Shortcut Lookup 2'!V$60,'Expenses (Assum. &amp; Calc.)'!$G32&lt;='Shortcut Lookup 2'!V$60),INDEX('Expenses (Assum. &amp; Calc.)'!$J$23:$J$37,ROWS($C$23:$C32),1),IF(AND('Expenses (Assum. &amp; Calc.)'!$I32="Quarterly",IFERROR(MOD(MONTH('Expenses (Assum. &amp; Calc.)'!$G32),3),0)=MOD(MONTH('Shortcut Lookup 2'!V$60),3),'Expenses (Assum. &amp; Calc.)'!$H32&gt;='Shortcut Lookup 2'!V$60,'Expenses (Assum. &amp; Calc.)'!$G32&lt;='Shortcut Lookup 2'!V$60),INDEX('Expenses (Assum. &amp; Calc.)'!$J$23:$J$37,ROWS($C$23:$C32),1),IF(AND('Expenses (Assum. &amp; Calc.)'!$I32="Semi-Annually",IFERROR(MOD(MONTH('Expenses (Assum. &amp; Calc.)'!$G32),6),0)=MOD(MONTH('Shortcut Lookup 2'!V$60),6),'Expenses (Assum. &amp; Calc.)'!$H32&gt;='Shortcut Lookup 2'!V$60,'Expenses (Assum. &amp; Calc.)'!$G32&lt;='Shortcut Lookup 2'!V$60),INDEX('Expenses (Assum. &amp; Calc.)'!$J$23:$J$37,ROWS($C$23:$C32),1),IF(AND('Expenses (Assum. &amp; Calc.)'!$I32="Yearly",IFERROR(MOD(MONTH('Expenses (Assum. &amp; Calc.)'!$G32),12),0)=MOD(MONTH('Shortcut Lookup 2'!V$60),12),'Expenses (Assum. &amp; Calc.)'!$H32&gt;='Shortcut Lookup 2'!V$60,'Expenses (Assum. &amp; Calc.)'!$G32&lt;='Shortcut Lookup 2'!V$60),INDEX('Expenses (Assum. &amp; Calc.)'!$J$23:$J$37,ROWS($C$23:$C32),1),0))))))))</f>
        <v>0</v>
      </c>
      <c r="AF32" s="472">
        <f>HLOOKUP('Shortcut Lookup 2'!W$59,'Expenses (Assum. &amp; Calc.)'!$P$22:$T$37,ROWS($C$23:$C32)+1,0)*IF(AND('Expenses (Assum. &amp; Calc.)'!$I32="One time",'Expenses (Assum. &amp; Calc.)'!$G32='Shortcut Lookup 2'!W$60),INDEX('Expenses (Assum. &amp; Calc.)'!$J$23:$J$37,ROWS($C$23:$C32),1),IF(AND('Expenses (Assum. &amp; Calc.)'!$I32="Daily",'Expenses (Assum. &amp; Calc.)'!$H32&gt;='Shortcut Lookup 2'!W$60,'Expenses (Assum. &amp; Calc.)'!$G32&lt;='Shortcut Lookup 2'!W$60),INDEX('Expenses (Assum. &amp; Calc.)'!$J$23:$J$37,ROWS($C$23:$C32),1)*AF$22,IF(AND('Expenses (Assum. &amp; Calc.)'!$I32="Weekly",'Expenses (Assum. &amp; Calc.)'!$H32&gt;='Shortcut Lookup 2'!W$60,'Expenses (Assum. &amp; Calc.)'!$G32&lt;='Shortcut Lookup 2'!W$60),INDEX('Expenses (Assum. &amp; Calc.)'!$J$23:$J$37,ROWS($C$23:$C32),1)*4,IF(AND('Expenses (Assum. &amp; Calc.)'!$I32="Bi-Weekly",'Expenses (Assum. &amp; Calc.)'!$H32&gt;='Shortcut Lookup 2'!W$60,'Expenses (Assum. &amp; Calc.)'!$G32&lt;='Shortcut Lookup 2'!W$60),INDEX('Expenses (Assum. &amp; Calc.)'!$J$23:$J$37,ROWS($C$23:$C32),1)*2,IF(AND('Expenses (Assum. &amp; Calc.)'!$I32="Monthly",'Expenses (Assum. &amp; Calc.)'!$H32&gt;='Shortcut Lookup 2'!W$60,'Expenses (Assum. &amp; Calc.)'!$G32&lt;='Shortcut Lookup 2'!W$60),INDEX('Expenses (Assum. &amp; Calc.)'!$J$23:$J$37,ROWS($C$23:$C32),1),IF(AND('Expenses (Assum. &amp; Calc.)'!$I32="Quarterly",IFERROR(MOD(MONTH('Expenses (Assum. &amp; Calc.)'!$G32),3),0)=MOD(MONTH('Shortcut Lookup 2'!W$60),3),'Expenses (Assum. &amp; Calc.)'!$H32&gt;='Shortcut Lookup 2'!W$60,'Expenses (Assum. &amp; Calc.)'!$G32&lt;='Shortcut Lookup 2'!W$60),INDEX('Expenses (Assum. &amp; Calc.)'!$J$23:$J$37,ROWS($C$23:$C32),1),IF(AND('Expenses (Assum. &amp; Calc.)'!$I32="Semi-Annually",IFERROR(MOD(MONTH('Expenses (Assum. &amp; Calc.)'!$G32),6),0)=MOD(MONTH('Shortcut Lookup 2'!W$60),6),'Expenses (Assum. &amp; Calc.)'!$H32&gt;='Shortcut Lookup 2'!W$60,'Expenses (Assum. &amp; Calc.)'!$G32&lt;='Shortcut Lookup 2'!W$60),INDEX('Expenses (Assum. &amp; Calc.)'!$J$23:$J$37,ROWS($C$23:$C32),1),IF(AND('Expenses (Assum. &amp; Calc.)'!$I32="Yearly",IFERROR(MOD(MONTH('Expenses (Assum. &amp; Calc.)'!$G32),12),0)=MOD(MONTH('Shortcut Lookup 2'!W$60),12),'Expenses (Assum. &amp; Calc.)'!$H32&gt;='Shortcut Lookup 2'!W$60,'Expenses (Assum. &amp; Calc.)'!$G32&lt;='Shortcut Lookup 2'!W$60),INDEX('Expenses (Assum. &amp; Calc.)'!$J$23:$J$37,ROWS($C$23:$C32),1),0))))))))</f>
        <v>0</v>
      </c>
      <c r="AG32" s="472">
        <f>HLOOKUP('Shortcut Lookup 2'!X$59,'Expenses (Assum. &amp; Calc.)'!$P$22:$T$37,ROWS($C$23:$C32)+1,0)*IF(AND('Expenses (Assum. &amp; Calc.)'!$I32="One time",'Expenses (Assum. &amp; Calc.)'!$G32='Shortcut Lookup 2'!X$60),INDEX('Expenses (Assum. &amp; Calc.)'!$J$23:$J$37,ROWS($C$23:$C32),1),IF(AND('Expenses (Assum. &amp; Calc.)'!$I32="Daily",'Expenses (Assum. &amp; Calc.)'!$H32&gt;='Shortcut Lookup 2'!X$60,'Expenses (Assum. &amp; Calc.)'!$G32&lt;='Shortcut Lookup 2'!X$60),INDEX('Expenses (Assum. &amp; Calc.)'!$J$23:$J$37,ROWS($C$23:$C32),1)*AG$22,IF(AND('Expenses (Assum. &amp; Calc.)'!$I32="Weekly",'Expenses (Assum. &amp; Calc.)'!$H32&gt;='Shortcut Lookup 2'!X$60,'Expenses (Assum. &amp; Calc.)'!$G32&lt;='Shortcut Lookup 2'!X$60),INDEX('Expenses (Assum. &amp; Calc.)'!$J$23:$J$37,ROWS($C$23:$C32),1)*4,IF(AND('Expenses (Assum. &amp; Calc.)'!$I32="Bi-Weekly",'Expenses (Assum. &amp; Calc.)'!$H32&gt;='Shortcut Lookup 2'!X$60,'Expenses (Assum. &amp; Calc.)'!$G32&lt;='Shortcut Lookup 2'!X$60),INDEX('Expenses (Assum. &amp; Calc.)'!$J$23:$J$37,ROWS($C$23:$C32),1)*2,IF(AND('Expenses (Assum. &amp; Calc.)'!$I32="Monthly",'Expenses (Assum. &amp; Calc.)'!$H32&gt;='Shortcut Lookup 2'!X$60,'Expenses (Assum. &amp; Calc.)'!$G32&lt;='Shortcut Lookup 2'!X$60),INDEX('Expenses (Assum. &amp; Calc.)'!$J$23:$J$37,ROWS($C$23:$C32),1),IF(AND('Expenses (Assum. &amp; Calc.)'!$I32="Quarterly",IFERROR(MOD(MONTH('Expenses (Assum. &amp; Calc.)'!$G32),3),0)=MOD(MONTH('Shortcut Lookup 2'!X$60),3),'Expenses (Assum. &amp; Calc.)'!$H32&gt;='Shortcut Lookup 2'!X$60,'Expenses (Assum. &amp; Calc.)'!$G32&lt;='Shortcut Lookup 2'!X$60),INDEX('Expenses (Assum. &amp; Calc.)'!$J$23:$J$37,ROWS($C$23:$C32),1),IF(AND('Expenses (Assum. &amp; Calc.)'!$I32="Semi-Annually",IFERROR(MOD(MONTH('Expenses (Assum. &amp; Calc.)'!$G32),6),0)=MOD(MONTH('Shortcut Lookup 2'!X$60),6),'Expenses (Assum. &amp; Calc.)'!$H32&gt;='Shortcut Lookup 2'!X$60,'Expenses (Assum. &amp; Calc.)'!$G32&lt;='Shortcut Lookup 2'!X$60),INDEX('Expenses (Assum. &amp; Calc.)'!$J$23:$J$37,ROWS($C$23:$C32),1),IF(AND('Expenses (Assum. &amp; Calc.)'!$I32="Yearly",IFERROR(MOD(MONTH('Expenses (Assum. &amp; Calc.)'!$G32),12),0)=MOD(MONTH('Shortcut Lookup 2'!X$60),12),'Expenses (Assum. &amp; Calc.)'!$H32&gt;='Shortcut Lookup 2'!X$60,'Expenses (Assum. &amp; Calc.)'!$G32&lt;='Shortcut Lookup 2'!X$60),INDEX('Expenses (Assum. &amp; Calc.)'!$J$23:$J$37,ROWS($C$23:$C32),1),0))))))))</f>
        <v>0</v>
      </c>
      <c r="AH32" s="472">
        <f>HLOOKUP('Shortcut Lookup 2'!Y$59,'Expenses (Assum. &amp; Calc.)'!$P$22:$T$37,ROWS($C$23:$C32)+1,0)*IF(AND('Expenses (Assum. &amp; Calc.)'!$I32="One time",'Expenses (Assum. &amp; Calc.)'!$G32='Shortcut Lookup 2'!Y$60),INDEX('Expenses (Assum. &amp; Calc.)'!$J$23:$J$37,ROWS($C$23:$C32),1),IF(AND('Expenses (Assum. &amp; Calc.)'!$I32="Daily",'Expenses (Assum. &amp; Calc.)'!$H32&gt;='Shortcut Lookup 2'!Y$60,'Expenses (Assum. &amp; Calc.)'!$G32&lt;='Shortcut Lookup 2'!Y$60),INDEX('Expenses (Assum. &amp; Calc.)'!$J$23:$J$37,ROWS($C$23:$C32),1)*AH$22,IF(AND('Expenses (Assum. &amp; Calc.)'!$I32="Weekly",'Expenses (Assum. &amp; Calc.)'!$H32&gt;='Shortcut Lookup 2'!Y$60,'Expenses (Assum. &amp; Calc.)'!$G32&lt;='Shortcut Lookup 2'!Y$60),INDEX('Expenses (Assum. &amp; Calc.)'!$J$23:$J$37,ROWS($C$23:$C32),1)*4,IF(AND('Expenses (Assum. &amp; Calc.)'!$I32="Bi-Weekly",'Expenses (Assum. &amp; Calc.)'!$H32&gt;='Shortcut Lookup 2'!Y$60,'Expenses (Assum. &amp; Calc.)'!$G32&lt;='Shortcut Lookup 2'!Y$60),INDEX('Expenses (Assum. &amp; Calc.)'!$J$23:$J$37,ROWS($C$23:$C32),1)*2,IF(AND('Expenses (Assum. &amp; Calc.)'!$I32="Monthly",'Expenses (Assum. &amp; Calc.)'!$H32&gt;='Shortcut Lookup 2'!Y$60,'Expenses (Assum. &amp; Calc.)'!$G32&lt;='Shortcut Lookup 2'!Y$60),INDEX('Expenses (Assum. &amp; Calc.)'!$J$23:$J$37,ROWS($C$23:$C32),1),IF(AND('Expenses (Assum. &amp; Calc.)'!$I32="Quarterly",IFERROR(MOD(MONTH('Expenses (Assum. &amp; Calc.)'!$G32),3),0)=MOD(MONTH('Shortcut Lookup 2'!Y$60),3),'Expenses (Assum. &amp; Calc.)'!$H32&gt;='Shortcut Lookup 2'!Y$60,'Expenses (Assum. &amp; Calc.)'!$G32&lt;='Shortcut Lookup 2'!Y$60),INDEX('Expenses (Assum. &amp; Calc.)'!$J$23:$J$37,ROWS($C$23:$C32),1),IF(AND('Expenses (Assum. &amp; Calc.)'!$I32="Semi-Annually",IFERROR(MOD(MONTH('Expenses (Assum. &amp; Calc.)'!$G32),6),0)=MOD(MONTH('Shortcut Lookup 2'!Y$60),6),'Expenses (Assum. &amp; Calc.)'!$H32&gt;='Shortcut Lookup 2'!Y$60,'Expenses (Assum. &amp; Calc.)'!$G32&lt;='Shortcut Lookup 2'!Y$60),INDEX('Expenses (Assum. &amp; Calc.)'!$J$23:$J$37,ROWS($C$23:$C32),1),IF(AND('Expenses (Assum. &amp; Calc.)'!$I32="Yearly",IFERROR(MOD(MONTH('Expenses (Assum. &amp; Calc.)'!$G32),12),0)=MOD(MONTH('Shortcut Lookup 2'!Y$60),12),'Expenses (Assum. &amp; Calc.)'!$H32&gt;='Shortcut Lookup 2'!Y$60,'Expenses (Assum. &amp; Calc.)'!$G32&lt;='Shortcut Lookup 2'!Y$60),INDEX('Expenses (Assum. &amp; Calc.)'!$J$23:$J$37,ROWS($C$23:$C32),1),0))))))))</f>
        <v>0</v>
      </c>
      <c r="AI32" s="472">
        <f>HLOOKUP('Shortcut Lookup 2'!Z$59,'Expenses (Assum. &amp; Calc.)'!$P$22:$T$37,ROWS($C$23:$C32)+1,0)*IF(AND('Expenses (Assum. &amp; Calc.)'!$I32="One time",'Expenses (Assum. &amp; Calc.)'!$G32='Shortcut Lookup 2'!Z$60),INDEX('Expenses (Assum. &amp; Calc.)'!$J$23:$J$37,ROWS($C$23:$C32),1),IF(AND('Expenses (Assum. &amp; Calc.)'!$I32="Daily",'Expenses (Assum. &amp; Calc.)'!$H32&gt;='Shortcut Lookup 2'!Z$60,'Expenses (Assum. &amp; Calc.)'!$G32&lt;='Shortcut Lookup 2'!Z$60),INDEX('Expenses (Assum. &amp; Calc.)'!$J$23:$J$37,ROWS($C$23:$C32),1)*AI$22,IF(AND('Expenses (Assum. &amp; Calc.)'!$I32="Weekly",'Expenses (Assum. &amp; Calc.)'!$H32&gt;='Shortcut Lookup 2'!Z$60,'Expenses (Assum. &amp; Calc.)'!$G32&lt;='Shortcut Lookup 2'!Z$60),INDEX('Expenses (Assum. &amp; Calc.)'!$J$23:$J$37,ROWS($C$23:$C32),1)*4,IF(AND('Expenses (Assum. &amp; Calc.)'!$I32="Bi-Weekly",'Expenses (Assum. &amp; Calc.)'!$H32&gt;='Shortcut Lookup 2'!Z$60,'Expenses (Assum. &amp; Calc.)'!$G32&lt;='Shortcut Lookup 2'!Z$60),INDEX('Expenses (Assum. &amp; Calc.)'!$J$23:$J$37,ROWS($C$23:$C32),1)*2,IF(AND('Expenses (Assum. &amp; Calc.)'!$I32="Monthly",'Expenses (Assum. &amp; Calc.)'!$H32&gt;='Shortcut Lookup 2'!Z$60,'Expenses (Assum. &amp; Calc.)'!$G32&lt;='Shortcut Lookup 2'!Z$60),INDEX('Expenses (Assum. &amp; Calc.)'!$J$23:$J$37,ROWS($C$23:$C32),1),IF(AND('Expenses (Assum. &amp; Calc.)'!$I32="Quarterly",IFERROR(MOD(MONTH('Expenses (Assum. &amp; Calc.)'!$G32),3),0)=MOD(MONTH('Shortcut Lookup 2'!Z$60),3),'Expenses (Assum. &amp; Calc.)'!$H32&gt;='Shortcut Lookup 2'!Z$60,'Expenses (Assum. &amp; Calc.)'!$G32&lt;='Shortcut Lookup 2'!Z$60),INDEX('Expenses (Assum. &amp; Calc.)'!$J$23:$J$37,ROWS($C$23:$C32),1),IF(AND('Expenses (Assum. &amp; Calc.)'!$I32="Semi-Annually",IFERROR(MOD(MONTH('Expenses (Assum. &amp; Calc.)'!$G32),6),0)=MOD(MONTH('Shortcut Lookup 2'!Z$60),6),'Expenses (Assum. &amp; Calc.)'!$H32&gt;='Shortcut Lookup 2'!Z$60,'Expenses (Assum. &amp; Calc.)'!$G32&lt;='Shortcut Lookup 2'!Z$60),INDEX('Expenses (Assum. &amp; Calc.)'!$J$23:$J$37,ROWS($C$23:$C32),1),IF(AND('Expenses (Assum. &amp; Calc.)'!$I32="Yearly",IFERROR(MOD(MONTH('Expenses (Assum. &amp; Calc.)'!$G32),12),0)=MOD(MONTH('Shortcut Lookup 2'!Z$60),12),'Expenses (Assum. &amp; Calc.)'!$H32&gt;='Shortcut Lookup 2'!Z$60,'Expenses (Assum. &amp; Calc.)'!$G32&lt;='Shortcut Lookup 2'!Z$60),INDEX('Expenses (Assum. &amp; Calc.)'!$J$23:$J$37,ROWS($C$23:$C32),1),0))))))))</f>
        <v>0</v>
      </c>
      <c r="AJ32" s="472">
        <f>HLOOKUP('Shortcut Lookup 2'!AA$59,'Expenses (Assum. &amp; Calc.)'!$P$22:$T$37,ROWS($C$23:$C32)+1,0)*IF(AND('Expenses (Assum. &amp; Calc.)'!$I32="One time",'Expenses (Assum. &amp; Calc.)'!$G32='Shortcut Lookup 2'!AA$60),INDEX('Expenses (Assum. &amp; Calc.)'!$J$23:$J$37,ROWS($C$23:$C32),1),IF(AND('Expenses (Assum. &amp; Calc.)'!$I32="Daily",'Expenses (Assum. &amp; Calc.)'!$H32&gt;='Shortcut Lookup 2'!AA$60,'Expenses (Assum. &amp; Calc.)'!$G32&lt;='Shortcut Lookup 2'!AA$60),INDEX('Expenses (Assum. &amp; Calc.)'!$J$23:$J$37,ROWS($C$23:$C32),1)*AJ$22,IF(AND('Expenses (Assum. &amp; Calc.)'!$I32="Weekly",'Expenses (Assum. &amp; Calc.)'!$H32&gt;='Shortcut Lookup 2'!AA$60,'Expenses (Assum. &amp; Calc.)'!$G32&lt;='Shortcut Lookup 2'!AA$60),INDEX('Expenses (Assum. &amp; Calc.)'!$J$23:$J$37,ROWS($C$23:$C32),1)*4,IF(AND('Expenses (Assum. &amp; Calc.)'!$I32="Bi-Weekly",'Expenses (Assum. &amp; Calc.)'!$H32&gt;='Shortcut Lookup 2'!AA$60,'Expenses (Assum. &amp; Calc.)'!$G32&lt;='Shortcut Lookup 2'!AA$60),INDEX('Expenses (Assum. &amp; Calc.)'!$J$23:$J$37,ROWS($C$23:$C32),1)*2,IF(AND('Expenses (Assum. &amp; Calc.)'!$I32="Monthly",'Expenses (Assum. &amp; Calc.)'!$H32&gt;='Shortcut Lookup 2'!AA$60,'Expenses (Assum. &amp; Calc.)'!$G32&lt;='Shortcut Lookup 2'!AA$60),INDEX('Expenses (Assum. &amp; Calc.)'!$J$23:$J$37,ROWS($C$23:$C32),1),IF(AND('Expenses (Assum. &amp; Calc.)'!$I32="Quarterly",IFERROR(MOD(MONTH('Expenses (Assum. &amp; Calc.)'!$G32),3),0)=MOD(MONTH('Shortcut Lookup 2'!AA$60),3),'Expenses (Assum. &amp; Calc.)'!$H32&gt;='Shortcut Lookup 2'!AA$60,'Expenses (Assum. &amp; Calc.)'!$G32&lt;='Shortcut Lookup 2'!AA$60),INDEX('Expenses (Assum. &amp; Calc.)'!$J$23:$J$37,ROWS($C$23:$C32),1),IF(AND('Expenses (Assum. &amp; Calc.)'!$I32="Semi-Annually",IFERROR(MOD(MONTH('Expenses (Assum. &amp; Calc.)'!$G32),6),0)=MOD(MONTH('Shortcut Lookup 2'!AA$60),6),'Expenses (Assum. &amp; Calc.)'!$H32&gt;='Shortcut Lookup 2'!AA$60,'Expenses (Assum. &amp; Calc.)'!$G32&lt;='Shortcut Lookup 2'!AA$60),INDEX('Expenses (Assum. &amp; Calc.)'!$J$23:$J$37,ROWS($C$23:$C32),1),IF(AND('Expenses (Assum. &amp; Calc.)'!$I32="Yearly",IFERROR(MOD(MONTH('Expenses (Assum. &amp; Calc.)'!$G32),12),0)=MOD(MONTH('Shortcut Lookup 2'!AA$60),12),'Expenses (Assum. &amp; Calc.)'!$H32&gt;='Shortcut Lookup 2'!AA$60,'Expenses (Assum. &amp; Calc.)'!$G32&lt;='Shortcut Lookup 2'!AA$60),INDEX('Expenses (Assum. &amp; Calc.)'!$J$23:$J$37,ROWS($C$23:$C32),1),0))))))))</f>
        <v>0</v>
      </c>
      <c r="AK32" s="472">
        <f>HLOOKUP('Shortcut Lookup 2'!AB$59,'Expenses (Assum. &amp; Calc.)'!$P$22:$T$37,ROWS($C$23:$C32)+1,0)*IF(AND('Expenses (Assum. &amp; Calc.)'!$I32="One time",'Expenses (Assum. &amp; Calc.)'!$G32='Shortcut Lookup 2'!AB$60),INDEX('Expenses (Assum. &amp; Calc.)'!$J$23:$J$37,ROWS($C$23:$C32),1),IF(AND('Expenses (Assum. &amp; Calc.)'!$I32="Daily",'Expenses (Assum. &amp; Calc.)'!$H32&gt;='Shortcut Lookup 2'!AB$60,'Expenses (Assum. &amp; Calc.)'!$G32&lt;='Shortcut Lookup 2'!AB$60),INDEX('Expenses (Assum. &amp; Calc.)'!$J$23:$J$37,ROWS($C$23:$C32),1)*AK$22,IF(AND('Expenses (Assum. &amp; Calc.)'!$I32="Weekly",'Expenses (Assum. &amp; Calc.)'!$H32&gt;='Shortcut Lookup 2'!AB$60,'Expenses (Assum. &amp; Calc.)'!$G32&lt;='Shortcut Lookup 2'!AB$60),INDEX('Expenses (Assum. &amp; Calc.)'!$J$23:$J$37,ROWS($C$23:$C32),1)*4,IF(AND('Expenses (Assum. &amp; Calc.)'!$I32="Bi-Weekly",'Expenses (Assum. &amp; Calc.)'!$H32&gt;='Shortcut Lookup 2'!AB$60,'Expenses (Assum. &amp; Calc.)'!$G32&lt;='Shortcut Lookup 2'!AB$60),INDEX('Expenses (Assum. &amp; Calc.)'!$J$23:$J$37,ROWS($C$23:$C32),1)*2,IF(AND('Expenses (Assum. &amp; Calc.)'!$I32="Monthly",'Expenses (Assum. &amp; Calc.)'!$H32&gt;='Shortcut Lookup 2'!AB$60,'Expenses (Assum. &amp; Calc.)'!$G32&lt;='Shortcut Lookup 2'!AB$60),INDEX('Expenses (Assum. &amp; Calc.)'!$J$23:$J$37,ROWS($C$23:$C32),1),IF(AND('Expenses (Assum. &amp; Calc.)'!$I32="Quarterly",IFERROR(MOD(MONTH('Expenses (Assum. &amp; Calc.)'!$G32),3),0)=MOD(MONTH('Shortcut Lookup 2'!AB$60),3),'Expenses (Assum. &amp; Calc.)'!$H32&gt;='Shortcut Lookup 2'!AB$60,'Expenses (Assum. &amp; Calc.)'!$G32&lt;='Shortcut Lookup 2'!AB$60),INDEX('Expenses (Assum. &amp; Calc.)'!$J$23:$J$37,ROWS($C$23:$C32),1),IF(AND('Expenses (Assum. &amp; Calc.)'!$I32="Semi-Annually",IFERROR(MOD(MONTH('Expenses (Assum. &amp; Calc.)'!$G32),6),0)=MOD(MONTH('Shortcut Lookup 2'!AB$60),6),'Expenses (Assum. &amp; Calc.)'!$H32&gt;='Shortcut Lookup 2'!AB$60,'Expenses (Assum. &amp; Calc.)'!$G32&lt;='Shortcut Lookup 2'!AB$60),INDEX('Expenses (Assum. &amp; Calc.)'!$J$23:$J$37,ROWS($C$23:$C32),1),IF(AND('Expenses (Assum. &amp; Calc.)'!$I32="Yearly",IFERROR(MOD(MONTH('Expenses (Assum. &amp; Calc.)'!$G32),12),0)=MOD(MONTH('Shortcut Lookup 2'!AB$60),12),'Expenses (Assum. &amp; Calc.)'!$H32&gt;='Shortcut Lookup 2'!AB$60,'Expenses (Assum. &amp; Calc.)'!$G32&lt;='Shortcut Lookup 2'!AB$60),INDEX('Expenses (Assum. &amp; Calc.)'!$J$23:$J$37,ROWS($C$23:$C32),1),0))))))))</f>
        <v>0</v>
      </c>
      <c r="AL32" s="472">
        <f>HLOOKUP('Shortcut Lookup 2'!AC$59,'Expenses (Assum. &amp; Calc.)'!$P$22:$T$37,ROWS($C$23:$C32)+1,0)*IF(AND('Expenses (Assum. &amp; Calc.)'!$I32="One time",'Expenses (Assum. &amp; Calc.)'!$G32='Shortcut Lookup 2'!AC$60),INDEX('Expenses (Assum. &amp; Calc.)'!$J$23:$J$37,ROWS($C$23:$C32),1),IF(AND('Expenses (Assum. &amp; Calc.)'!$I32="Daily",'Expenses (Assum. &amp; Calc.)'!$H32&gt;='Shortcut Lookup 2'!AC$60,'Expenses (Assum. &amp; Calc.)'!$G32&lt;='Shortcut Lookup 2'!AC$60),INDEX('Expenses (Assum. &amp; Calc.)'!$J$23:$J$37,ROWS($C$23:$C32),1)*AL$22,IF(AND('Expenses (Assum. &amp; Calc.)'!$I32="Weekly",'Expenses (Assum. &amp; Calc.)'!$H32&gt;='Shortcut Lookup 2'!AC$60,'Expenses (Assum. &amp; Calc.)'!$G32&lt;='Shortcut Lookup 2'!AC$60),INDEX('Expenses (Assum. &amp; Calc.)'!$J$23:$J$37,ROWS($C$23:$C32),1)*4,IF(AND('Expenses (Assum. &amp; Calc.)'!$I32="Bi-Weekly",'Expenses (Assum. &amp; Calc.)'!$H32&gt;='Shortcut Lookup 2'!AC$60,'Expenses (Assum. &amp; Calc.)'!$G32&lt;='Shortcut Lookup 2'!AC$60),INDEX('Expenses (Assum. &amp; Calc.)'!$J$23:$J$37,ROWS($C$23:$C32),1)*2,IF(AND('Expenses (Assum. &amp; Calc.)'!$I32="Monthly",'Expenses (Assum. &amp; Calc.)'!$H32&gt;='Shortcut Lookup 2'!AC$60,'Expenses (Assum. &amp; Calc.)'!$G32&lt;='Shortcut Lookup 2'!AC$60),INDEX('Expenses (Assum. &amp; Calc.)'!$J$23:$J$37,ROWS($C$23:$C32),1),IF(AND('Expenses (Assum. &amp; Calc.)'!$I32="Quarterly",IFERROR(MOD(MONTH('Expenses (Assum. &amp; Calc.)'!$G32),3),0)=MOD(MONTH('Shortcut Lookup 2'!AC$60),3),'Expenses (Assum. &amp; Calc.)'!$H32&gt;='Shortcut Lookup 2'!AC$60,'Expenses (Assum. &amp; Calc.)'!$G32&lt;='Shortcut Lookup 2'!AC$60),INDEX('Expenses (Assum. &amp; Calc.)'!$J$23:$J$37,ROWS($C$23:$C32),1),IF(AND('Expenses (Assum. &amp; Calc.)'!$I32="Semi-Annually",IFERROR(MOD(MONTH('Expenses (Assum. &amp; Calc.)'!$G32),6),0)=MOD(MONTH('Shortcut Lookup 2'!AC$60),6),'Expenses (Assum. &amp; Calc.)'!$H32&gt;='Shortcut Lookup 2'!AC$60,'Expenses (Assum. &amp; Calc.)'!$G32&lt;='Shortcut Lookup 2'!AC$60),INDEX('Expenses (Assum. &amp; Calc.)'!$J$23:$J$37,ROWS($C$23:$C32),1),IF(AND('Expenses (Assum. &amp; Calc.)'!$I32="Yearly",IFERROR(MOD(MONTH('Expenses (Assum. &amp; Calc.)'!$G32),12),0)=MOD(MONTH('Shortcut Lookup 2'!AC$60),12),'Expenses (Assum. &amp; Calc.)'!$H32&gt;='Shortcut Lookup 2'!AC$60,'Expenses (Assum. &amp; Calc.)'!$G32&lt;='Shortcut Lookup 2'!AC$60),INDEX('Expenses (Assum. &amp; Calc.)'!$J$23:$J$37,ROWS($C$23:$C32),1),0))))))))</f>
        <v>0</v>
      </c>
      <c r="AM32" s="472">
        <f>HLOOKUP('Shortcut Lookup 2'!AD$59,'Expenses (Assum. &amp; Calc.)'!$P$22:$T$37,ROWS($C$23:$C32)+1,0)*IF(AND('Expenses (Assum. &amp; Calc.)'!$I32="One time",'Expenses (Assum. &amp; Calc.)'!$G32='Shortcut Lookup 2'!AD$60),INDEX('Expenses (Assum. &amp; Calc.)'!$J$23:$J$37,ROWS($C$23:$C32),1),IF(AND('Expenses (Assum. &amp; Calc.)'!$I32="Daily",'Expenses (Assum. &amp; Calc.)'!$H32&gt;='Shortcut Lookup 2'!AD$60,'Expenses (Assum. &amp; Calc.)'!$G32&lt;='Shortcut Lookup 2'!AD$60),INDEX('Expenses (Assum. &amp; Calc.)'!$J$23:$J$37,ROWS($C$23:$C32),1)*AM$22,IF(AND('Expenses (Assum. &amp; Calc.)'!$I32="Weekly",'Expenses (Assum. &amp; Calc.)'!$H32&gt;='Shortcut Lookup 2'!AD$60,'Expenses (Assum. &amp; Calc.)'!$G32&lt;='Shortcut Lookup 2'!AD$60),INDEX('Expenses (Assum. &amp; Calc.)'!$J$23:$J$37,ROWS($C$23:$C32),1)*4,IF(AND('Expenses (Assum. &amp; Calc.)'!$I32="Bi-Weekly",'Expenses (Assum. &amp; Calc.)'!$H32&gt;='Shortcut Lookup 2'!AD$60,'Expenses (Assum. &amp; Calc.)'!$G32&lt;='Shortcut Lookup 2'!AD$60),INDEX('Expenses (Assum. &amp; Calc.)'!$J$23:$J$37,ROWS($C$23:$C32),1)*2,IF(AND('Expenses (Assum. &amp; Calc.)'!$I32="Monthly",'Expenses (Assum. &amp; Calc.)'!$H32&gt;='Shortcut Lookup 2'!AD$60,'Expenses (Assum. &amp; Calc.)'!$G32&lt;='Shortcut Lookup 2'!AD$60),INDEX('Expenses (Assum. &amp; Calc.)'!$J$23:$J$37,ROWS($C$23:$C32),1),IF(AND('Expenses (Assum. &amp; Calc.)'!$I32="Quarterly",IFERROR(MOD(MONTH('Expenses (Assum. &amp; Calc.)'!$G32),3),0)=MOD(MONTH('Shortcut Lookup 2'!AD$60),3),'Expenses (Assum. &amp; Calc.)'!$H32&gt;='Shortcut Lookup 2'!AD$60,'Expenses (Assum. &amp; Calc.)'!$G32&lt;='Shortcut Lookup 2'!AD$60),INDEX('Expenses (Assum. &amp; Calc.)'!$J$23:$J$37,ROWS($C$23:$C32),1),IF(AND('Expenses (Assum. &amp; Calc.)'!$I32="Semi-Annually",IFERROR(MOD(MONTH('Expenses (Assum. &amp; Calc.)'!$G32),6),0)=MOD(MONTH('Shortcut Lookup 2'!AD$60),6),'Expenses (Assum. &amp; Calc.)'!$H32&gt;='Shortcut Lookup 2'!AD$60,'Expenses (Assum. &amp; Calc.)'!$G32&lt;='Shortcut Lookup 2'!AD$60),INDEX('Expenses (Assum. &amp; Calc.)'!$J$23:$J$37,ROWS($C$23:$C32),1),IF(AND('Expenses (Assum. &amp; Calc.)'!$I32="Yearly",IFERROR(MOD(MONTH('Expenses (Assum. &amp; Calc.)'!$G32),12),0)=MOD(MONTH('Shortcut Lookup 2'!AD$60),12),'Expenses (Assum. &amp; Calc.)'!$H32&gt;='Shortcut Lookup 2'!AD$60,'Expenses (Assum. &amp; Calc.)'!$G32&lt;='Shortcut Lookup 2'!AD$60),INDEX('Expenses (Assum. &amp; Calc.)'!$J$23:$J$37,ROWS($C$23:$C32),1),0))))))))</f>
        <v>0</v>
      </c>
      <c r="AN32" s="472">
        <f>HLOOKUP('Shortcut Lookup 2'!AE$59,'Expenses (Assum. &amp; Calc.)'!$P$22:$T$37,ROWS($C$23:$C32)+1,0)*IF(AND('Expenses (Assum. &amp; Calc.)'!$I32="One time",'Expenses (Assum. &amp; Calc.)'!$G32='Shortcut Lookup 2'!AE$60),INDEX('Expenses (Assum. &amp; Calc.)'!$J$23:$J$37,ROWS($C$23:$C32),1),IF(AND('Expenses (Assum. &amp; Calc.)'!$I32="Daily",'Expenses (Assum. &amp; Calc.)'!$H32&gt;='Shortcut Lookup 2'!AE$60,'Expenses (Assum. &amp; Calc.)'!$G32&lt;='Shortcut Lookup 2'!AE$60),INDEX('Expenses (Assum. &amp; Calc.)'!$J$23:$J$37,ROWS($C$23:$C32),1)*AN$22,IF(AND('Expenses (Assum. &amp; Calc.)'!$I32="Weekly",'Expenses (Assum. &amp; Calc.)'!$H32&gt;='Shortcut Lookup 2'!AE$60,'Expenses (Assum. &amp; Calc.)'!$G32&lt;='Shortcut Lookup 2'!AE$60),INDEX('Expenses (Assum. &amp; Calc.)'!$J$23:$J$37,ROWS($C$23:$C32),1)*4,IF(AND('Expenses (Assum. &amp; Calc.)'!$I32="Bi-Weekly",'Expenses (Assum. &amp; Calc.)'!$H32&gt;='Shortcut Lookup 2'!AE$60,'Expenses (Assum. &amp; Calc.)'!$G32&lt;='Shortcut Lookup 2'!AE$60),INDEX('Expenses (Assum. &amp; Calc.)'!$J$23:$J$37,ROWS($C$23:$C32),1)*2,IF(AND('Expenses (Assum. &amp; Calc.)'!$I32="Monthly",'Expenses (Assum. &amp; Calc.)'!$H32&gt;='Shortcut Lookup 2'!AE$60,'Expenses (Assum. &amp; Calc.)'!$G32&lt;='Shortcut Lookup 2'!AE$60),INDEX('Expenses (Assum. &amp; Calc.)'!$J$23:$J$37,ROWS($C$23:$C32),1),IF(AND('Expenses (Assum. &amp; Calc.)'!$I32="Quarterly",IFERROR(MOD(MONTH('Expenses (Assum. &amp; Calc.)'!$G32),3),0)=MOD(MONTH('Shortcut Lookup 2'!AE$60),3),'Expenses (Assum. &amp; Calc.)'!$H32&gt;='Shortcut Lookup 2'!AE$60,'Expenses (Assum. &amp; Calc.)'!$G32&lt;='Shortcut Lookup 2'!AE$60),INDEX('Expenses (Assum. &amp; Calc.)'!$J$23:$J$37,ROWS($C$23:$C32),1),IF(AND('Expenses (Assum. &amp; Calc.)'!$I32="Semi-Annually",IFERROR(MOD(MONTH('Expenses (Assum. &amp; Calc.)'!$G32),6),0)=MOD(MONTH('Shortcut Lookup 2'!AE$60),6),'Expenses (Assum. &amp; Calc.)'!$H32&gt;='Shortcut Lookup 2'!AE$60,'Expenses (Assum. &amp; Calc.)'!$G32&lt;='Shortcut Lookup 2'!AE$60),INDEX('Expenses (Assum. &amp; Calc.)'!$J$23:$J$37,ROWS($C$23:$C32),1),IF(AND('Expenses (Assum. &amp; Calc.)'!$I32="Yearly",IFERROR(MOD(MONTH('Expenses (Assum. &amp; Calc.)'!$G32),12),0)=MOD(MONTH('Shortcut Lookup 2'!AE$60),12),'Expenses (Assum. &amp; Calc.)'!$H32&gt;='Shortcut Lookup 2'!AE$60,'Expenses (Assum. &amp; Calc.)'!$G32&lt;='Shortcut Lookup 2'!AE$60),INDEX('Expenses (Assum. &amp; Calc.)'!$J$23:$J$37,ROWS($C$23:$C32),1),0))))))))</f>
        <v>0</v>
      </c>
      <c r="AO32" s="472">
        <f>HLOOKUP('Shortcut Lookup 2'!AF$59,'Expenses (Assum. &amp; Calc.)'!$P$22:$T$37,ROWS($C$23:$C32)+1,0)*IF(AND('Expenses (Assum. &amp; Calc.)'!$I32="One time",'Expenses (Assum. &amp; Calc.)'!$G32='Shortcut Lookup 2'!AF$60),INDEX('Expenses (Assum. &amp; Calc.)'!$J$23:$J$37,ROWS($C$23:$C32),1),IF(AND('Expenses (Assum. &amp; Calc.)'!$I32="Daily",'Expenses (Assum. &amp; Calc.)'!$H32&gt;='Shortcut Lookup 2'!AF$60,'Expenses (Assum. &amp; Calc.)'!$G32&lt;='Shortcut Lookup 2'!AF$60),INDEX('Expenses (Assum. &amp; Calc.)'!$J$23:$J$37,ROWS($C$23:$C32),1)*AO$22,IF(AND('Expenses (Assum. &amp; Calc.)'!$I32="Weekly",'Expenses (Assum. &amp; Calc.)'!$H32&gt;='Shortcut Lookup 2'!AF$60,'Expenses (Assum. &amp; Calc.)'!$G32&lt;='Shortcut Lookup 2'!AF$60),INDEX('Expenses (Assum. &amp; Calc.)'!$J$23:$J$37,ROWS($C$23:$C32),1)*4,IF(AND('Expenses (Assum. &amp; Calc.)'!$I32="Bi-Weekly",'Expenses (Assum. &amp; Calc.)'!$H32&gt;='Shortcut Lookup 2'!AF$60,'Expenses (Assum. &amp; Calc.)'!$G32&lt;='Shortcut Lookup 2'!AF$60),INDEX('Expenses (Assum. &amp; Calc.)'!$J$23:$J$37,ROWS($C$23:$C32),1)*2,IF(AND('Expenses (Assum. &amp; Calc.)'!$I32="Monthly",'Expenses (Assum. &amp; Calc.)'!$H32&gt;='Shortcut Lookup 2'!AF$60,'Expenses (Assum. &amp; Calc.)'!$G32&lt;='Shortcut Lookup 2'!AF$60),INDEX('Expenses (Assum. &amp; Calc.)'!$J$23:$J$37,ROWS($C$23:$C32),1),IF(AND('Expenses (Assum. &amp; Calc.)'!$I32="Quarterly",IFERROR(MOD(MONTH('Expenses (Assum. &amp; Calc.)'!$G32),3),0)=MOD(MONTH('Shortcut Lookup 2'!AF$60),3),'Expenses (Assum. &amp; Calc.)'!$H32&gt;='Shortcut Lookup 2'!AF$60,'Expenses (Assum. &amp; Calc.)'!$G32&lt;='Shortcut Lookup 2'!AF$60),INDEX('Expenses (Assum. &amp; Calc.)'!$J$23:$J$37,ROWS($C$23:$C32),1),IF(AND('Expenses (Assum. &amp; Calc.)'!$I32="Semi-Annually",IFERROR(MOD(MONTH('Expenses (Assum. &amp; Calc.)'!$G32),6),0)=MOD(MONTH('Shortcut Lookup 2'!AF$60),6),'Expenses (Assum. &amp; Calc.)'!$H32&gt;='Shortcut Lookup 2'!AF$60,'Expenses (Assum. &amp; Calc.)'!$G32&lt;='Shortcut Lookup 2'!AF$60),INDEX('Expenses (Assum. &amp; Calc.)'!$J$23:$J$37,ROWS($C$23:$C32),1),IF(AND('Expenses (Assum. &amp; Calc.)'!$I32="Yearly",IFERROR(MOD(MONTH('Expenses (Assum. &amp; Calc.)'!$G32),12),0)=MOD(MONTH('Shortcut Lookup 2'!AF$60),12),'Expenses (Assum. &amp; Calc.)'!$H32&gt;='Shortcut Lookup 2'!AF$60,'Expenses (Assum. &amp; Calc.)'!$G32&lt;='Shortcut Lookup 2'!AF$60),INDEX('Expenses (Assum. &amp; Calc.)'!$J$23:$J$37,ROWS($C$23:$C32),1),0))))))))</f>
        <v>0</v>
      </c>
      <c r="AP32" s="472">
        <f>HLOOKUP('Shortcut Lookup 2'!AG$59,'Expenses (Assum. &amp; Calc.)'!$P$22:$T$37,ROWS($C$23:$C32)+1,0)*IF(AND('Expenses (Assum. &amp; Calc.)'!$I32="One time",'Expenses (Assum. &amp; Calc.)'!$G32='Shortcut Lookup 2'!AG$60),INDEX('Expenses (Assum. &amp; Calc.)'!$J$23:$J$37,ROWS($C$23:$C32),1),IF(AND('Expenses (Assum. &amp; Calc.)'!$I32="Daily",'Expenses (Assum. &amp; Calc.)'!$H32&gt;='Shortcut Lookup 2'!AG$60,'Expenses (Assum. &amp; Calc.)'!$G32&lt;='Shortcut Lookup 2'!AG$60),INDEX('Expenses (Assum. &amp; Calc.)'!$J$23:$J$37,ROWS($C$23:$C32),1)*AP$22,IF(AND('Expenses (Assum. &amp; Calc.)'!$I32="Weekly",'Expenses (Assum. &amp; Calc.)'!$H32&gt;='Shortcut Lookup 2'!AG$60,'Expenses (Assum. &amp; Calc.)'!$G32&lt;='Shortcut Lookup 2'!AG$60),INDEX('Expenses (Assum. &amp; Calc.)'!$J$23:$J$37,ROWS($C$23:$C32),1)*4,IF(AND('Expenses (Assum. &amp; Calc.)'!$I32="Bi-Weekly",'Expenses (Assum. &amp; Calc.)'!$H32&gt;='Shortcut Lookup 2'!AG$60,'Expenses (Assum. &amp; Calc.)'!$G32&lt;='Shortcut Lookup 2'!AG$60),INDEX('Expenses (Assum. &amp; Calc.)'!$J$23:$J$37,ROWS($C$23:$C32),1)*2,IF(AND('Expenses (Assum. &amp; Calc.)'!$I32="Monthly",'Expenses (Assum. &amp; Calc.)'!$H32&gt;='Shortcut Lookup 2'!AG$60,'Expenses (Assum. &amp; Calc.)'!$G32&lt;='Shortcut Lookup 2'!AG$60),INDEX('Expenses (Assum. &amp; Calc.)'!$J$23:$J$37,ROWS($C$23:$C32),1),IF(AND('Expenses (Assum. &amp; Calc.)'!$I32="Quarterly",IFERROR(MOD(MONTH('Expenses (Assum. &amp; Calc.)'!$G32),3),0)=MOD(MONTH('Shortcut Lookup 2'!AG$60),3),'Expenses (Assum. &amp; Calc.)'!$H32&gt;='Shortcut Lookup 2'!AG$60,'Expenses (Assum. &amp; Calc.)'!$G32&lt;='Shortcut Lookup 2'!AG$60),INDEX('Expenses (Assum. &amp; Calc.)'!$J$23:$J$37,ROWS($C$23:$C32),1),IF(AND('Expenses (Assum. &amp; Calc.)'!$I32="Semi-Annually",IFERROR(MOD(MONTH('Expenses (Assum. &amp; Calc.)'!$G32),6),0)=MOD(MONTH('Shortcut Lookup 2'!AG$60),6),'Expenses (Assum. &amp; Calc.)'!$H32&gt;='Shortcut Lookup 2'!AG$60,'Expenses (Assum. &amp; Calc.)'!$G32&lt;='Shortcut Lookup 2'!AG$60),INDEX('Expenses (Assum. &amp; Calc.)'!$J$23:$J$37,ROWS($C$23:$C32),1),IF(AND('Expenses (Assum. &amp; Calc.)'!$I32="Yearly",IFERROR(MOD(MONTH('Expenses (Assum. &amp; Calc.)'!$G32),12),0)=MOD(MONTH('Shortcut Lookup 2'!AG$60),12),'Expenses (Assum. &amp; Calc.)'!$H32&gt;='Shortcut Lookup 2'!AG$60,'Expenses (Assum. &amp; Calc.)'!$G32&lt;='Shortcut Lookup 2'!AG$60),INDEX('Expenses (Assum. &amp; Calc.)'!$J$23:$J$37,ROWS($C$23:$C32),1),0))))))))</f>
        <v>0</v>
      </c>
      <c r="AQ32" s="472">
        <f>HLOOKUP('Shortcut Lookup 2'!AH$59,'Expenses (Assum. &amp; Calc.)'!$P$22:$T$37,ROWS($C$23:$C32)+1,0)*IF(AND('Expenses (Assum. &amp; Calc.)'!$I32="One time",'Expenses (Assum. &amp; Calc.)'!$G32='Shortcut Lookup 2'!AH$60),INDEX('Expenses (Assum. &amp; Calc.)'!$J$23:$J$37,ROWS($C$23:$C32),1),IF(AND('Expenses (Assum. &amp; Calc.)'!$I32="Daily",'Expenses (Assum. &amp; Calc.)'!$H32&gt;='Shortcut Lookup 2'!AH$60,'Expenses (Assum. &amp; Calc.)'!$G32&lt;='Shortcut Lookup 2'!AH$60),INDEX('Expenses (Assum. &amp; Calc.)'!$J$23:$J$37,ROWS($C$23:$C32),1)*AQ$22,IF(AND('Expenses (Assum. &amp; Calc.)'!$I32="Weekly",'Expenses (Assum. &amp; Calc.)'!$H32&gt;='Shortcut Lookup 2'!AH$60,'Expenses (Assum. &amp; Calc.)'!$G32&lt;='Shortcut Lookup 2'!AH$60),INDEX('Expenses (Assum. &amp; Calc.)'!$J$23:$J$37,ROWS($C$23:$C32),1)*4,IF(AND('Expenses (Assum. &amp; Calc.)'!$I32="Bi-Weekly",'Expenses (Assum. &amp; Calc.)'!$H32&gt;='Shortcut Lookup 2'!AH$60,'Expenses (Assum. &amp; Calc.)'!$G32&lt;='Shortcut Lookup 2'!AH$60),INDEX('Expenses (Assum. &amp; Calc.)'!$J$23:$J$37,ROWS($C$23:$C32),1)*2,IF(AND('Expenses (Assum. &amp; Calc.)'!$I32="Monthly",'Expenses (Assum. &amp; Calc.)'!$H32&gt;='Shortcut Lookup 2'!AH$60,'Expenses (Assum. &amp; Calc.)'!$G32&lt;='Shortcut Lookup 2'!AH$60),INDEX('Expenses (Assum. &amp; Calc.)'!$J$23:$J$37,ROWS($C$23:$C32),1),IF(AND('Expenses (Assum. &amp; Calc.)'!$I32="Quarterly",IFERROR(MOD(MONTH('Expenses (Assum. &amp; Calc.)'!$G32),3),0)=MOD(MONTH('Shortcut Lookup 2'!AH$60),3),'Expenses (Assum. &amp; Calc.)'!$H32&gt;='Shortcut Lookup 2'!AH$60,'Expenses (Assum. &amp; Calc.)'!$G32&lt;='Shortcut Lookup 2'!AH$60),INDEX('Expenses (Assum. &amp; Calc.)'!$J$23:$J$37,ROWS($C$23:$C32),1),IF(AND('Expenses (Assum. &amp; Calc.)'!$I32="Semi-Annually",IFERROR(MOD(MONTH('Expenses (Assum. &amp; Calc.)'!$G32),6),0)=MOD(MONTH('Shortcut Lookup 2'!AH$60),6),'Expenses (Assum. &amp; Calc.)'!$H32&gt;='Shortcut Lookup 2'!AH$60,'Expenses (Assum. &amp; Calc.)'!$G32&lt;='Shortcut Lookup 2'!AH$60),INDEX('Expenses (Assum. &amp; Calc.)'!$J$23:$J$37,ROWS($C$23:$C32),1),IF(AND('Expenses (Assum. &amp; Calc.)'!$I32="Yearly",IFERROR(MOD(MONTH('Expenses (Assum. &amp; Calc.)'!$G32),12),0)=MOD(MONTH('Shortcut Lookup 2'!AH$60),12),'Expenses (Assum. &amp; Calc.)'!$H32&gt;='Shortcut Lookup 2'!AH$60,'Expenses (Assum. &amp; Calc.)'!$G32&lt;='Shortcut Lookup 2'!AH$60),INDEX('Expenses (Assum. &amp; Calc.)'!$J$23:$J$37,ROWS($C$23:$C32),1),0))))))))</f>
        <v>0</v>
      </c>
      <c r="AR32" s="472">
        <f>HLOOKUP('Shortcut Lookup 2'!AI$59,'Expenses (Assum. &amp; Calc.)'!$P$22:$T$37,ROWS($C$23:$C32)+1,0)*IF(AND('Expenses (Assum. &amp; Calc.)'!$I32="One time",'Expenses (Assum. &amp; Calc.)'!$G32='Shortcut Lookup 2'!AI$60),INDEX('Expenses (Assum. &amp; Calc.)'!$J$23:$J$37,ROWS($C$23:$C32),1),IF(AND('Expenses (Assum. &amp; Calc.)'!$I32="Daily",'Expenses (Assum. &amp; Calc.)'!$H32&gt;='Shortcut Lookup 2'!AI$60,'Expenses (Assum. &amp; Calc.)'!$G32&lt;='Shortcut Lookup 2'!AI$60),INDEX('Expenses (Assum. &amp; Calc.)'!$J$23:$J$37,ROWS($C$23:$C32),1)*AR$22,IF(AND('Expenses (Assum. &amp; Calc.)'!$I32="Weekly",'Expenses (Assum. &amp; Calc.)'!$H32&gt;='Shortcut Lookup 2'!AI$60,'Expenses (Assum. &amp; Calc.)'!$G32&lt;='Shortcut Lookup 2'!AI$60),INDEX('Expenses (Assum. &amp; Calc.)'!$J$23:$J$37,ROWS($C$23:$C32),1)*4,IF(AND('Expenses (Assum. &amp; Calc.)'!$I32="Bi-Weekly",'Expenses (Assum. &amp; Calc.)'!$H32&gt;='Shortcut Lookup 2'!AI$60,'Expenses (Assum. &amp; Calc.)'!$G32&lt;='Shortcut Lookup 2'!AI$60),INDEX('Expenses (Assum. &amp; Calc.)'!$J$23:$J$37,ROWS($C$23:$C32),1)*2,IF(AND('Expenses (Assum. &amp; Calc.)'!$I32="Monthly",'Expenses (Assum. &amp; Calc.)'!$H32&gt;='Shortcut Lookup 2'!AI$60,'Expenses (Assum. &amp; Calc.)'!$G32&lt;='Shortcut Lookup 2'!AI$60),INDEX('Expenses (Assum. &amp; Calc.)'!$J$23:$J$37,ROWS($C$23:$C32),1),IF(AND('Expenses (Assum. &amp; Calc.)'!$I32="Quarterly",IFERROR(MOD(MONTH('Expenses (Assum. &amp; Calc.)'!$G32),3),0)=MOD(MONTH('Shortcut Lookup 2'!AI$60),3),'Expenses (Assum. &amp; Calc.)'!$H32&gt;='Shortcut Lookup 2'!AI$60,'Expenses (Assum. &amp; Calc.)'!$G32&lt;='Shortcut Lookup 2'!AI$60),INDEX('Expenses (Assum. &amp; Calc.)'!$J$23:$J$37,ROWS($C$23:$C32),1),IF(AND('Expenses (Assum. &amp; Calc.)'!$I32="Semi-Annually",IFERROR(MOD(MONTH('Expenses (Assum. &amp; Calc.)'!$G32),6),0)=MOD(MONTH('Shortcut Lookup 2'!AI$60),6),'Expenses (Assum. &amp; Calc.)'!$H32&gt;='Shortcut Lookup 2'!AI$60,'Expenses (Assum. &amp; Calc.)'!$G32&lt;='Shortcut Lookup 2'!AI$60),INDEX('Expenses (Assum. &amp; Calc.)'!$J$23:$J$37,ROWS($C$23:$C32),1),IF(AND('Expenses (Assum. &amp; Calc.)'!$I32="Yearly",IFERROR(MOD(MONTH('Expenses (Assum. &amp; Calc.)'!$G32),12),0)=MOD(MONTH('Shortcut Lookup 2'!AI$60),12),'Expenses (Assum. &amp; Calc.)'!$H32&gt;='Shortcut Lookup 2'!AI$60,'Expenses (Assum. &amp; Calc.)'!$G32&lt;='Shortcut Lookup 2'!AI$60),INDEX('Expenses (Assum. &amp; Calc.)'!$J$23:$J$37,ROWS($C$23:$C32),1),0))))))))</f>
        <v>0</v>
      </c>
      <c r="AS32" s="472">
        <f>HLOOKUP('Shortcut Lookup 2'!AJ$59,'Expenses (Assum. &amp; Calc.)'!$P$22:$T$37,ROWS($C$23:$C32)+1,0)*IF(AND('Expenses (Assum. &amp; Calc.)'!$I32="One time",'Expenses (Assum. &amp; Calc.)'!$G32='Shortcut Lookup 2'!AJ$60),INDEX('Expenses (Assum. &amp; Calc.)'!$J$23:$J$37,ROWS($C$23:$C32),1),IF(AND('Expenses (Assum. &amp; Calc.)'!$I32="Daily",'Expenses (Assum. &amp; Calc.)'!$H32&gt;='Shortcut Lookup 2'!AJ$60,'Expenses (Assum. &amp; Calc.)'!$G32&lt;='Shortcut Lookup 2'!AJ$60),INDEX('Expenses (Assum. &amp; Calc.)'!$J$23:$J$37,ROWS($C$23:$C32),1)*AS$22,IF(AND('Expenses (Assum. &amp; Calc.)'!$I32="Weekly",'Expenses (Assum. &amp; Calc.)'!$H32&gt;='Shortcut Lookup 2'!AJ$60,'Expenses (Assum. &amp; Calc.)'!$G32&lt;='Shortcut Lookup 2'!AJ$60),INDEX('Expenses (Assum. &amp; Calc.)'!$J$23:$J$37,ROWS($C$23:$C32),1)*4,IF(AND('Expenses (Assum. &amp; Calc.)'!$I32="Bi-Weekly",'Expenses (Assum. &amp; Calc.)'!$H32&gt;='Shortcut Lookup 2'!AJ$60,'Expenses (Assum. &amp; Calc.)'!$G32&lt;='Shortcut Lookup 2'!AJ$60),INDEX('Expenses (Assum. &amp; Calc.)'!$J$23:$J$37,ROWS($C$23:$C32),1)*2,IF(AND('Expenses (Assum. &amp; Calc.)'!$I32="Monthly",'Expenses (Assum. &amp; Calc.)'!$H32&gt;='Shortcut Lookup 2'!AJ$60,'Expenses (Assum. &amp; Calc.)'!$G32&lt;='Shortcut Lookup 2'!AJ$60),INDEX('Expenses (Assum. &amp; Calc.)'!$J$23:$J$37,ROWS($C$23:$C32),1),IF(AND('Expenses (Assum. &amp; Calc.)'!$I32="Quarterly",IFERROR(MOD(MONTH('Expenses (Assum. &amp; Calc.)'!$G32),3),0)=MOD(MONTH('Shortcut Lookup 2'!AJ$60),3),'Expenses (Assum. &amp; Calc.)'!$H32&gt;='Shortcut Lookup 2'!AJ$60,'Expenses (Assum. &amp; Calc.)'!$G32&lt;='Shortcut Lookup 2'!AJ$60),INDEX('Expenses (Assum. &amp; Calc.)'!$J$23:$J$37,ROWS($C$23:$C32),1),IF(AND('Expenses (Assum. &amp; Calc.)'!$I32="Semi-Annually",IFERROR(MOD(MONTH('Expenses (Assum. &amp; Calc.)'!$G32),6),0)=MOD(MONTH('Shortcut Lookup 2'!AJ$60),6),'Expenses (Assum. &amp; Calc.)'!$H32&gt;='Shortcut Lookup 2'!AJ$60,'Expenses (Assum. &amp; Calc.)'!$G32&lt;='Shortcut Lookup 2'!AJ$60),INDEX('Expenses (Assum. &amp; Calc.)'!$J$23:$J$37,ROWS($C$23:$C32),1),IF(AND('Expenses (Assum. &amp; Calc.)'!$I32="Yearly",IFERROR(MOD(MONTH('Expenses (Assum. &amp; Calc.)'!$G32),12),0)=MOD(MONTH('Shortcut Lookup 2'!AJ$60),12),'Expenses (Assum. &amp; Calc.)'!$H32&gt;='Shortcut Lookup 2'!AJ$60,'Expenses (Assum. &amp; Calc.)'!$G32&lt;='Shortcut Lookup 2'!AJ$60),INDEX('Expenses (Assum. &amp; Calc.)'!$J$23:$J$37,ROWS($C$23:$C32),1),0))))))))</f>
        <v>0</v>
      </c>
      <c r="AT32" s="472">
        <f>HLOOKUP('Shortcut Lookup 2'!AK$59,'Expenses (Assum. &amp; Calc.)'!$P$22:$T$37,ROWS($C$23:$C32)+1,0)*IF(AND('Expenses (Assum. &amp; Calc.)'!$I32="One time",'Expenses (Assum. &amp; Calc.)'!$G32='Shortcut Lookup 2'!AK$60),INDEX('Expenses (Assum. &amp; Calc.)'!$J$23:$J$37,ROWS($C$23:$C32),1),IF(AND('Expenses (Assum. &amp; Calc.)'!$I32="Daily",'Expenses (Assum. &amp; Calc.)'!$H32&gt;='Shortcut Lookup 2'!AK$60,'Expenses (Assum. &amp; Calc.)'!$G32&lt;='Shortcut Lookup 2'!AK$60),INDEX('Expenses (Assum. &amp; Calc.)'!$J$23:$J$37,ROWS($C$23:$C32),1)*AT$22,IF(AND('Expenses (Assum. &amp; Calc.)'!$I32="Weekly",'Expenses (Assum. &amp; Calc.)'!$H32&gt;='Shortcut Lookup 2'!AK$60,'Expenses (Assum. &amp; Calc.)'!$G32&lt;='Shortcut Lookup 2'!AK$60),INDEX('Expenses (Assum. &amp; Calc.)'!$J$23:$J$37,ROWS($C$23:$C32),1)*4,IF(AND('Expenses (Assum. &amp; Calc.)'!$I32="Bi-Weekly",'Expenses (Assum. &amp; Calc.)'!$H32&gt;='Shortcut Lookup 2'!AK$60,'Expenses (Assum. &amp; Calc.)'!$G32&lt;='Shortcut Lookup 2'!AK$60),INDEX('Expenses (Assum. &amp; Calc.)'!$J$23:$J$37,ROWS($C$23:$C32),1)*2,IF(AND('Expenses (Assum. &amp; Calc.)'!$I32="Monthly",'Expenses (Assum. &amp; Calc.)'!$H32&gt;='Shortcut Lookup 2'!AK$60,'Expenses (Assum. &amp; Calc.)'!$G32&lt;='Shortcut Lookup 2'!AK$60),INDEX('Expenses (Assum. &amp; Calc.)'!$J$23:$J$37,ROWS($C$23:$C32),1),IF(AND('Expenses (Assum. &amp; Calc.)'!$I32="Quarterly",IFERROR(MOD(MONTH('Expenses (Assum. &amp; Calc.)'!$G32),3),0)=MOD(MONTH('Shortcut Lookup 2'!AK$60),3),'Expenses (Assum. &amp; Calc.)'!$H32&gt;='Shortcut Lookup 2'!AK$60,'Expenses (Assum. &amp; Calc.)'!$G32&lt;='Shortcut Lookup 2'!AK$60),INDEX('Expenses (Assum. &amp; Calc.)'!$J$23:$J$37,ROWS($C$23:$C32),1),IF(AND('Expenses (Assum. &amp; Calc.)'!$I32="Semi-Annually",IFERROR(MOD(MONTH('Expenses (Assum. &amp; Calc.)'!$G32),6),0)=MOD(MONTH('Shortcut Lookup 2'!AK$60),6),'Expenses (Assum. &amp; Calc.)'!$H32&gt;='Shortcut Lookup 2'!AK$60,'Expenses (Assum. &amp; Calc.)'!$G32&lt;='Shortcut Lookup 2'!AK$60),INDEX('Expenses (Assum. &amp; Calc.)'!$J$23:$J$37,ROWS($C$23:$C32),1),IF(AND('Expenses (Assum. &amp; Calc.)'!$I32="Yearly",IFERROR(MOD(MONTH('Expenses (Assum. &amp; Calc.)'!$G32),12),0)=MOD(MONTH('Shortcut Lookup 2'!AK$60),12),'Expenses (Assum. &amp; Calc.)'!$H32&gt;='Shortcut Lookup 2'!AK$60,'Expenses (Assum. &amp; Calc.)'!$G32&lt;='Shortcut Lookup 2'!AK$60),INDEX('Expenses (Assum. &amp; Calc.)'!$J$23:$J$37,ROWS($C$23:$C32),1),0))))))))</f>
        <v>0</v>
      </c>
      <c r="AU32" s="472">
        <f>HLOOKUP('Shortcut Lookup 2'!AL$59,'Expenses (Assum. &amp; Calc.)'!$P$22:$T$37,ROWS($C$23:$C32)+1,0)*IF(AND('Expenses (Assum. &amp; Calc.)'!$I32="One time",'Expenses (Assum. &amp; Calc.)'!$G32='Shortcut Lookup 2'!AL$60),INDEX('Expenses (Assum. &amp; Calc.)'!$J$23:$J$37,ROWS($C$23:$C32),1),IF(AND('Expenses (Assum. &amp; Calc.)'!$I32="Daily",'Expenses (Assum. &amp; Calc.)'!$H32&gt;='Shortcut Lookup 2'!AL$60,'Expenses (Assum. &amp; Calc.)'!$G32&lt;='Shortcut Lookup 2'!AL$60),INDEX('Expenses (Assum. &amp; Calc.)'!$J$23:$J$37,ROWS($C$23:$C32),1)*AU$22,IF(AND('Expenses (Assum. &amp; Calc.)'!$I32="Weekly",'Expenses (Assum. &amp; Calc.)'!$H32&gt;='Shortcut Lookup 2'!AL$60,'Expenses (Assum. &amp; Calc.)'!$G32&lt;='Shortcut Lookup 2'!AL$60),INDEX('Expenses (Assum. &amp; Calc.)'!$J$23:$J$37,ROWS($C$23:$C32),1)*4,IF(AND('Expenses (Assum. &amp; Calc.)'!$I32="Bi-Weekly",'Expenses (Assum. &amp; Calc.)'!$H32&gt;='Shortcut Lookup 2'!AL$60,'Expenses (Assum. &amp; Calc.)'!$G32&lt;='Shortcut Lookup 2'!AL$60),INDEX('Expenses (Assum. &amp; Calc.)'!$J$23:$J$37,ROWS($C$23:$C32),1)*2,IF(AND('Expenses (Assum. &amp; Calc.)'!$I32="Monthly",'Expenses (Assum. &amp; Calc.)'!$H32&gt;='Shortcut Lookup 2'!AL$60,'Expenses (Assum. &amp; Calc.)'!$G32&lt;='Shortcut Lookup 2'!AL$60),INDEX('Expenses (Assum. &amp; Calc.)'!$J$23:$J$37,ROWS($C$23:$C32),1),IF(AND('Expenses (Assum. &amp; Calc.)'!$I32="Quarterly",IFERROR(MOD(MONTH('Expenses (Assum. &amp; Calc.)'!$G32),3),0)=MOD(MONTH('Shortcut Lookup 2'!AL$60),3),'Expenses (Assum. &amp; Calc.)'!$H32&gt;='Shortcut Lookup 2'!AL$60,'Expenses (Assum. &amp; Calc.)'!$G32&lt;='Shortcut Lookup 2'!AL$60),INDEX('Expenses (Assum. &amp; Calc.)'!$J$23:$J$37,ROWS($C$23:$C32),1),IF(AND('Expenses (Assum. &amp; Calc.)'!$I32="Semi-Annually",IFERROR(MOD(MONTH('Expenses (Assum. &amp; Calc.)'!$G32),6),0)=MOD(MONTH('Shortcut Lookup 2'!AL$60),6),'Expenses (Assum. &amp; Calc.)'!$H32&gt;='Shortcut Lookup 2'!AL$60,'Expenses (Assum. &amp; Calc.)'!$G32&lt;='Shortcut Lookup 2'!AL$60),INDEX('Expenses (Assum. &amp; Calc.)'!$J$23:$J$37,ROWS($C$23:$C32),1),IF(AND('Expenses (Assum. &amp; Calc.)'!$I32="Yearly",IFERROR(MOD(MONTH('Expenses (Assum. &amp; Calc.)'!$G32),12),0)=MOD(MONTH('Shortcut Lookup 2'!AL$60),12),'Expenses (Assum. &amp; Calc.)'!$H32&gt;='Shortcut Lookup 2'!AL$60,'Expenses (Assum. &amp; Calc.)'!$G32&lt;='Shortcut Lookup 2'!AL$60),INDEX('Expenses (Assum. &amp; Calc.)'!$J$23:$J$37,ROWS($C$23:$C32),1),0))))))))</f>
        <v>0</v>
      </c>
      <c r="AV32" s="472">
        <f>HLOOKUP('Shortcut Lookup 2'!AM$59,'Expenses (Assum. &amp; Calc.)'!$P$22:$T$37,ROWS($C$23:$C32)+1,0)*IF(AND('Expenses (Assum. &amp; Calc.)'!$I32="One time",'Expenses (Assum. &amp; Calc.)'!$G32='Shortcut Lookup 2'!AM$60),INDEX('Expenses (Assum. &amp; Calc.)'!$J$23:$J$37,ROWS($C$23:$C32),1),IF(AND('Expenses (Assum. &amp; Calc.)'!$I32="Daily",'Expenses (Assum. &amp; Calc.)'!$H32&gt;='Shortcut Lookup 2'!AM$60,'Expenses (Assum. &amp; Calc.)'!$G32&lt;='Shortcut Lookup 2'!AM$60),INDEX('Expenses (Assum. &amp; Calc.)'!$J$23:$J$37,ROWS($C$23:$C32),1)*AV$22,IF(AND('Expenses (Assum. &amp; Calc.)'!$I32="Weekly",'Expenses (Assum. &amp; Calc.)'!$H32&gt;='Shortcut Lookup 2'!AM$60,'Expenses (Assum. &amp; Calc.)'!$G32&lt;='Shortcut Lookup 2'!AM$60),INDEX('Expenses (Assum. &amp; Calc.)'!$J$23:$J$37,ROWS($C$23:$C32),1)*4,IF(AND('Expenses (Assum. &amp; Calc.)'!$I32="Bi-Weekly",'Expenses (Assum. &amp; Calc.)'!$H32&gt;='Shortcut Lookup 2'!AM$60,'Expenses (Assum. &amp; Calc.)'!$G32&lt;='Shortcut Lookup 2'!AM$60),INDEX('Expenses (Assum. &amp; Calc.)'!$J$23:$J$37,ROWS($C$23:$C32),1)*2,IF(AND('Expenses (Assum. &amp; Calc.)'!$I32="Monthly",'Expenses (Assum. &amp; Calc.)'!$H32&gt;='Shortcut Lookup 2'!AM$60,'Expenses (Assum. &amp; Calc.)'!$G32&lt;='Shortcut Lookup 2'!AM$60),INDEX('Expenses (Assum. &amp; Calc.)'!$J$23:$J$37,ROWS($C$23:$C32),1),IF(AND('Expenses (Assum. &amp; Calc.)'!$I32="Quarterly",IFERROR(MOD(MONTH('Expenses (Assum. &amp; Calc.)'!$G32),3),0)=MOD(MONTH('Shortcut Lookup 2'!AM$60),3),'Expenses (Assum. &amp; Calc.)'!$H32&gt;='Shortcut Lookup 2'!AM$60,'Expenses (Assum. &amp; Calc.)'!$G32&lt;='Shortcut Lookup 2'!AM$60),INDEX('Expenses (Assum. &amp; Calc.)'!$J$23:$J$37,ROWS($C$23:$C32),1),IF(AND('Expenses (Assum. &amp; Calc.)'!$I32="Semi-Annually",IFERROR(MOD(MONTH('Expenses (Assum. &amp; Calc.)'!$G32),6),0)=MOD(MONTH('Shortcut Lookup 2'!AM$60),6),'Expenses (Assum. &amp; Calc.)'!$H32&gt;='Shortcut Lookup 2'!AM$60,'Expenses (Assum. &amp; Calc.)'!$G32&lt;='Shortcut Lookup 2'!AM$60),INDEX('Expenses (Assum. &amp; Calc.)'!$J$23:$J$37,ROWS($C$23:$C32),1),IF(AND('Expenses (Assum. &amp; Calc.)'!$I32="Yearly",IFERROR(MOD(MONTH('Expenses (Assum. &amp; Calc.)'!$G32),12),0)=MOD(MONTH('Shortcut Lookup 2'!AM$60),12),'Expenses (Assum. &amp; Calc.)'!$H32&gt;='Shortcut Lookup 2'!AM$60,'Expenses (Assum. &amp; Calc.)'!$G32&lt;='Shortcut Lookup 2'!AM$60),INDEX('Expenses (Assum. &amp; Calc.)'!$J$23:$J$37,ROWS($C$23:$C32),1),0))))))))</f>
        <v>0</v>
      </c>
      <c r="AW32" s="472">
        <f>HLOOKUP('Shortcut Lookup 2'!AN$59,'Expenses (Assum. &amp; Calc.)'!$P$22:$T$37,ROWS($C$23:$C32)+1,0)*IF(AND('Expenses (Assum. &amp; Calc.)'!$I32="One time",'Expenses (Assum. &amp; Calc.)'!$G32='Shortcut Lookup 2'!AN$60),INDEX('Expenses (Assum. &amp; Calc.)'!$J$23:$J$37,ROWS($C$23:$C32),1),IF(AND('Expenses (Assum. &amp; Calc.)'!$I32="Daily",'Expenses (Assum. &amp; Calc.)'!$H32&gt;='Shortcut Lookup 2'!AN$60,'Expenses (Assum. &amp; Calc.)'!$G32&lt;='Shortcut Lookup 2'!AN$60),INDEX('Expenses (Assum. &amp; Calc.)'!$J$23:$J$37,ROWS($C$23:$C32),1)*AW$22,IF(AND('Expenses (Assum. &amp; Calc.)'!$I32="Weekly",'Expenses (Assum. &amp; Calc.)'!$H32&gt;='Shortcut Lookup 2'!AN$60,'Expenses (Assum. &amp; Calc.)'!$G32&lt;='Shortcut Lookup 2'!AN$60),INDEX('Expenses (Assum. &amp; Calc.)'!$J$23:$J$37,ROWS($C$23:$C32),1)*4,IF(AND('Expenses (Assum. &amp; Calc.)'!$I32="Bi-Weekly",'Expenses (Assum. &amp; Calc.)'!$H32&gt;='Shortcut Lookup 2'!AN$60,'Expenses (Assum. &amp; Calc.)'!$G32&lt;='Shortcut Lookup 2'!AN$60),INDEX('Expenses (Assum. &amp; Calc.)'!$J$23:$J$37,ROWS($C$23:$C32),1)*2,IF(AND('Expenses (Assum. &amp; Calc.)'!$I32="Monthly",'Expenses (Assum. &amp; Calc.)'!$H32&gt;='Shortcut Lookup 2'!AN$60,'Expenses (Assum. &amp; Calc.)'!$G32&lt;='Shortcut Lookup 2'!AN$60),INDEX('Expenses (Assum. &amp; Calc.)'!$J$23:$J$37,ROWS($C$23:$C32),1),IF(AND('Expenses (Assum. &amp; Calc.)'!$I32="Quarterly",IFERROR(MOD(MONTH('Expenses (Assum. &amp; Calc.)'!$G32),3),0)=MOD(MONTH('Shortcut Lookup 2'!AN$60),3),'Expenses (Assum. &amp; Calc.)'!$H32&gt;='Shortcut Lookup 2'!AN$60,'Expenses (Assum. &amp; Calc.)'!$G32&lt;='Shortcut Lookup 2'!AN$60),INDEX('Expenses (Assum. &amp; Calc.)'!$J$23:$J$37,ROWS($C$23:$C32),1),IF(AND('Expenses (Assum. &amp; Calc.)'!$I32="Semi-Annually",IFERROR(MOD(MONTH('Expenses (Assum. &amp; Calc.)'!$G32),6),0)=MOD(MONTH('Shortcut Lookup 2'!AN$60),6),'Expenses (Assum. &amp; Calc.)'!$H32&gt;='Shortcut Lookup 2'!AN$60,'Expenses (Assum. &amp; Calc.)'!$G32&lt;='Shortcut Lookup 2'!AN$60),INDEX('Expenses (Assum. &amp; Calc.)'!$J$23:$J$37,ROWS($C$23:$C32),1),IF(AND('Expenses (Assum. &amp; Calc.)'!$I32="Yearly",IFERROR(MOD(MONTH('Expenses (Assum. &amp; Calc.)'!$G32),12),0)=MOD(MONTH('Shortcut Lookup 2'!AN$60),12),'Expenses (Assum. &amp; Calc.)'!$H32&gt;='Shortcut Lookup 2'!AN$60,'Expenses (Assum. &amp; Calc.)'!$G32&lt;='Shortcut Lookup 2'!AN$60),INDEX('Expenses (Assum. &amp; Calc.)'!$J$23:$J$37,ROWS($C$23:$C32),1),0))))))))</f>
        <v>0</v>
      </c>
      <c r="AX32" s="472">
        <f>HLOOKUP('Shortcut Lookup 2'!AO$59,'Expenses (Assum. &amp; Calc.)'!$P$22:$T$37,ROWS($C$23:$C32)+1,0)*IF(AND('Expenses (Assum. &amp; Calc.)'!$I32="One time",'Expenses (Assum. &amp; Calc.)'!$G32='Shortcut Lookup 2'!AO$60),INDEX('Expenses (Assum. &amp; Calc.)'!$J$23:$J$37,ROWS($C$23:$C32),1),IF(AND('Expenses (Assum. &amp; Calc.)'!$I32="Daily",'Expenses (Assum. &amp; Calc.)'!$H32&gt;='Shortcut Lookup 2'!AO$60,'Expenses (Assum. &amp; Calc.)'!$G32&lt;='Shortcut Lookup 2'!AO$60),INDEX('Expenses (Assum. &amp; Calc.)'!$J$23:$J$37,ROWS($C$23:$C32),1)*AX$22,IF(AND('Expenses (Assum. &amp; Calc.)'!$I32="Weekly",'Expenses (Assum. &amp; Calc.)'!$H32&gt;='Shortcut Lookup 2'!AO$60,'Expenses (Assum. &amp; Calc.)'!$G32&lt;='Shortcut Lookup 2'!AO$60),INDEX('Expenses (Assum. &amp; Calc.)'!$J$23:$J$37,ROWS($C$23:$C32),1)*4,IF(AND('Expenses (Assum. &amp; Calc.)'!$I32="Bi-Weekly",'Expenses (Assum. &amp; Calc.)'!$H32&gt;='Shortcut Lookup 2'!AO$60,'Expenses (Assum. &amp; Calc.)'!$G32&lt;='Shortcut Lookup 2'!AO$60),INDEX('Expenses (Assum. &amp; Calc.)'!$J$23:$J$37,ROWS($C$23:$C32),1)*2,IF(AND('Expenses (Assum. &amp; Calc.)'!$I32="Monthly",'Expenses (Assum. &amp; Calc.)'!$H32&gt;='Shortcut Lookup 2'!AO$60,'Expenses (Assum. &amp; Calc.)'!$G32&lt;='Shortcut Lookup 2'!AO$60),INDEX('Expenses (Assum. &amp; Calc.)'!$J$23:$J$37,ROWS($C$23:$C32),1),IF(AND('Expenses (Assum. &amp; Calc.)'!$I32="Quarterly",IFERROR(MOD(MONTH('Expenses (Assum. &amp; Calc.)'!$G32),3),0)=MOD(MONTH('Shortcut Lookup 2'!AO$60),3),'Expenses (Assum. &amp; Calc.)'!$H32&gt;='Shortcut Lookup 2'!AO$60,'Expenses (Assum. &amp; Calc.)'!$G32&lt;='Shortcut Lookup 2'!AO$60),INDEX('Expenses (Assum. &amp; Calc.)'!$J$23:$J$37,ROWS($C$23:$C32),1),IF(AND('Expenses (Assum. &amp; Calc.)'!$I32="Semi-Annually",IFERROR(MOD(MONTH('Expenses (Assum. &amp; Calc.)'!$G32),6),0)=MOD(MONTH('Shortcut Lookup 2'!AO$60),6),'Expenses (Assum. &amp; Calc.)'!$H32&gt;='Shortcut Lookup 2'!AO$60,'Expenses (Assum. &amp; Calc.)'!$G32&lt;='Shortcut Lookup 2'!AO$60),INDEX('Expenses (Assum. &amp; Calc.)'!$J$23:$J$37,ROWS($C$23:$C32),1),IF(AND('Expenses (Assum. &amp; Calc.)'!$I32="Yearly",IFERROR(MOD(MONTH('Expenses (Assum. &amp; Calc.)'!$G32),12),0)=MOD(MONTH('Shortcut Lookup 2'!AO$60),12),'Expenses (Assum. &amp; Calc.)'!$H32&gt;='Shortcut Lookup 2'!AO$60,'Expenses (Assum. &amp; Calc.)'!$G32&lt;='Shortcut Lookup 2'!AO$60),INDEX('Expenses (Assum. &amp; Calc.)'!$J$23:$J$37,ROWS($C$23:$C32),1),0))))))))</f>
        <v>0</v>
      </c>
      <c r="AY32" s="472">
        <f>HLOOKUP('Shortcut Lookup 2'!AP$59,'Expenses (Assum. &amp; Calc.)'!$P$22:$T$37,ROWS($C$23:$C32)+1,0)*IF(AND('Expenses (Assum. &amp; Calc.)'!$I32="One time",'Expenses (Assum. &amp; Calc.)'!$G32='Shortcut Lookup 2'!AP$60),INDEX('Expenses (Assum. &amp; Calc.)'!$J$23:$J$37,ROWS($C$23:$C32),1),IF(AND('Expenses (Assum. &amp; Calc.)'!$I32="Daily",'Expenses (Assum. &amp; Calc.)'!$H32&gt;='Shortcut Lookup 2'!AP$60,'Expenses (Assum. &amp; Calc.)'!$G32&lt;='Shortcut Lookup 2'!AP$60),INDEX('Expenses (Assum. &amp; Calc.)'!$J$23:$J$37,ROWS($C$23:$C32),1)*AY$22,IF(AND('Expenses (Assum. &amp; Calc.)'!$I32="Weekly",'Expenses (Assum. &amp; Calc.)'!$H32&gt;='Shortcut Lookup 2'!AP$60,'Expenses (Assum. &amp; Calc.)'!$G32&lt;='Shortcut Lookup 2'!AP$60),INDEX('Expenses (Assum. &amp; Calc.)'!$J$23:$J$37,ROWS($C$23:$C32),1)*4,IF(AND('Expenses (Assum. &amp; Calc.)'!$I32="Bi-Weekly",'Expenses (Assum. &amp; Calc.)'!$H32&gt;='Shortcut Lookup 2'!AP$60,'Expenses (Assum. &amp; Calc.)'!$G32&lt;='Shortcut Lookup 2'!AP$60),INDEX('Expenses (Assum. &amp; Calc.)'!$J$23:$J$37,ROWS($C$23:$C32),1)*2,IF(AND('Expenses (Assum. &amp; Calc.)'!$I32="Monthly",'Expenses (Assum. &amp; Calc.)'!$H32&gt;='Shortcut Lookup 2'!AP$60,'Expenses (Assum. &amp; Calc.)'!$G32&lt;='Shortcut Lookup 2'!AP$60),INDEX('Expenses (Assum. &amp; Calc.)'!$J$23:$J$37,ROWS($C$23:$C32),1),IF(AND('Expenses (Assum. &amp; Calc.)'!$I32="Quarterly",IFERROR(MOD(MONTH('Expenses (Assum. &amp; Calc.)'!$G32),3),0)=MOD(MONTH('Shortcut Lookup 2'!AP$60),3),'Expenses (Assum. &amp; Calc.)'!$H32&gt;='Shortcut Lookup 2'!AP$60,'Expenses (Assum. &amp; Calc.)'!$G32&lt;='Shortcut Lookup 2'!AP$60),INDEX('Expenses (Assum. &amp; Calc.)'!$J$23:$J$37,ROWS($C$23:$C32),1),IF(AND('Expenses (Assum. &amp; Calc.)'!$I32="Semi-Annually",IFERROR(MOD(MONTH('Expenses (Assum. &amp; Calc.)'!$G32),6),0)=MOD(MONTH('Shortcut Lookup 2'!AP$60),6),'Expenses (Assum. &amp; Calc.)'!$H32&gt;='Shortcut Lookup 2'!AP$60,'Expenses (Assum. &amp; Calc.)'!$G32&lt;='Shortcut Lookup 2'!AP$60),INDEX('Expenses (Assum. &amp; Calc.)'!$J$23:$J$37,ROWS($C$23:$C32),1),IF(AND('Expenses (Assum. &amp; Calc.)'!$I32="Yearly",IFERROR(MOD(MONTH('Expenses (Assum. &amp; Calc.)'!$G32),12),0)=MOD(MONTH('Shortcut Lookup 2'!AP$60),12),'Expenses (Assum. &amp; Calc.)'!$H32&gt;='Shortcut Lookup 2'!AP$60,'Expenses (Assum. &amp; Calc.)'!$G32&lt;='Shortcut Lookup 2'!AP$60),INDEX('Expenses (Assum. &amp; Calc.)'!$J$23:$J$37,ROWS($C$23:$C32),1),0))))))))</f>
        <v>0</v>
      </c>
      <c r="AZ32" s="472">
        <f>HLOOKUP('Shortcut Lookup 2'!AQ$59,'Expenses (Assum. &amp; Calc.)'!$P$22:$T$37,ROWS($C$23:$C32)+1,0)*IF(AND('Expenses (Assum. &amp; Calc.)'!$I32="One time",'Expenses (Assum. &amp; Calc.)'!$G32='Shortcut Lookup 2'!AQ$60),INDEX('Expenses (Assum. &amp; Calc.)'!$J$23:$J$37,ROWS($C$23:$C32),1),IF(AND('Expenses (Assum. &amp; Calc.)'!$I32="Daily",'Expenses (Assum. &amp; Calc.)'!$H32&gt;='Shortcut Lookup 2'!AQ$60,'Expenses (Assum. &amp; Calc.)'!$G32&lt;='Shortcut Lookup 2'!AQ$60),INDEX('Expenses (Assum. &amp; Calc.)'!$J$23:$J$37,ROWS($C$23:$C32),1)*AZ$22,IF(AND('Expenses (Assum. &amp; Calc.)'!$I32="Weekly",'Expenses (Assum. &amp; Calc.)'!$H32&gt;='Shortcut Lookup 2'!AQ$60,'Expenses (Assum. &amp; Calc.)'!$G32&lt;='Shortcut Lookup 2'!AQ$60),INDEX('Expenses (Assum. &amp; Calc.)'!$J$23:$J$37,ROWS($C$23:$C32),1)*4,IF(AND('Expenses (Assum. &amp; Calc.)'!$I32="Bi-Weekly",'Expenses (Assum. &amp; Calc.)'!$H32&gt;='Shortcut Lookup 2'!AQ$60,'Expenses (Assum. &amp; Calc.)'!$G32&lt;='Shortcut Lookup 2'!AQ$60),INDEX('Expenses (Assum. &amp; Calc.)'!$J$23:$J$37,ROWS($C$23:$C32),1)*2,IF(AND('Expenses (Assum. &amp; Calc.)'!$I32="Monthly",'Expenses (Assum. &amp; Calc.)'!$H32&gt;='Shortcut Lookup 2'!AQ$60,'Expenses (Assum. &amp; Calc.)'!$G32&lt;='Shortcut Lookup 2'!AQ$60),INDEX('Expenses (Assum. &amp; Calc.)'!$J$23:$J$37,ROWS($C$23:$C32),1),IF(AND('Expenses (Assum. &amp; Calc.)'!$I32="Quarterly",IFERROR(MOD(MONTH('Expenses (Assum. &amp; Calc.)'!$G32),3),0)=MOD(MONTH('Shortcut Lookup 2'!AQ$60),3),'Expenses (Assum. &amp; Calc.)'!$H32&gt;='Shortcut Lookup 2'!AQ$60,'Expenses (Assum. &amp; Calc.)'!$G32&lt;='Shortcut Lookup 2'!AQ$60),INDEX('Expenses (Assum. &amp; Calc.)'!$J$23:$J$37,ROWS($C$23:$C32),1),IF(AND('Expenses (Assum. &amp; Calc.)'!$I32="Semi-Annually",IFERROR(MOD(MONTH('Expenses (Assum. &amp; Calc.)'!$G32),6),0)=MOD(MONTH('Shortcut Lookup 2'!AQ$60),6),'Expenses (Assum. &amp; Calc.)'!$H32&gt;='Shortcut Lookup 2'!AQ$60,'Expenses (Assum. &amp; Calc.)'!$G32&lt;='Shortcut Lookup 2'!AQ$60),INDEX('Expenses (Assum. &amp; Calc.)'!$J$23:$J$37,ROWS($C$23:$C32),1),IF(AND('Expenses (Assum. &amp; Calc.)'!$I32="Yearly",IFERROR(MOD(MONTH('Expenses (Assum. &amp; Calc.)'!$G32),12),0)=MOD(MONTH('Shortcut Lookup 2'!AQ$60),12),'Expenses (Assum. &amp; Calc.)'!$H32&gt;='Shortcut Lookup 2'!AQ$60,'Expenses (Assum. &amp; Calc.)'!$G32&lt;='Shortcut Lookup 2'!AQ$60),INDEX('Expenses (Assum. &amp; Calc.)'!$J$23:$J$37,ROWS($C$23:$C32),1),0))))))))</f>
        <v>0</v>
      </c>
      <c r="BA32" s="472">
        <f>HLOOKUP('Shortcut Lookup 2'!AR$59,'Expenses (Assum. &amp; Calc.)'!$P$22:$T$37,ROWS($C$23:$C32)+1,0)*IF(AND('Expenses (Assum. &amp; Calc.)'!$I32="One time",'Expenses (Assum. &amp; Calc.)'!$G32='Shortcut Lookup 2'!AR$60),INDEX('Expenses (Assum. &amp; Calc.)'!$J$23:$J$37,ROWS($C$23:$C32),1),IF(AND('Expenses (Assum. &amp; Calc.)'!$I32="Daily",'Expenses (Assum. &amp; Calc.)'!$H32&gt;='Shortcut Lookup 2'!AR$60,'Expenses (Assum. &amp; Calc.)'!$G32&lt;='Shortcut Lookup 2'!AR$60),INDEX('Expenses (Assum. &amp; Calc.)'!$J$23:$J$37,ROWS($C$23:$C32),1)*BA$22,IF(AND('Expenses (Assum. &amp; Calc.)'!$I32="Weekly",'Expenses (Assum. &amp; Calc.)'!$H32&gt;='Shortcut Lookup 2'!AR$60,'Expenses (Assum. &amp; Calc.)'!$G32&lt;='Shortcut Lookup 2'!AR$60),INDEX('Expenses (Assum. &amp; Calc.)'!$J$23:$J$37,ROWS($C$23:$C32),1)*4,IF(AND('Expenses (Assum. &amp; Calc.)'!$I32="Bi-Weekly",'Expenses (Assum. &amp; Calc.)'!$H32&gt;='Shortcut Lookup 2'!AR$60,'Expenses (Assum. &amp; Calc.)'!$G32&lt;='Shortcut Lookup 2'!AR$60),INDEX('Expenses (Assum. &amp; Calc.)'!$J$23:$J$37,ROWS($C$23:$C32),1)*2,IF(AND('Expenses (Assum. &amp; Calc.)'!$I32="Monthly",'Expenses (Assum. &amp; Calc.)'!$H32&gt;='Shortcut Lookup 2'!AR$60,'Expenses (Assum. &amp; Calc.)'!$G32&lt;='Shortcut Lookup 2'!AR$60),INDEX('Expenses (Assum. &amp; Calc.)'!$J$23:$J$37,ROWS($C$23:$C32),1),IF(AND('Expenses (Assum. &amp; Calc.)'!$I32="Quarterly",IFERROR(MOD(MONTH('Expenses (Assum. &amp; Calc.)'!$G32),3),0)=MOD(MONTH('Shortcut Lookup 2'!AR$60),3),'Expenses (Assum. &amp; Calc.)'!$H32&gt;='Shortcut Lookup 2'!AR$60,'Expenses (Assum. &amp; Calc.)'!$G32&lt;='Shortcut Lookup 2'!AR$60),INDEX('Expenses (Assum. &amp; Calc.)'!$J$23:$J$37,ROWS($C$23:$C32),1),IF(AND('Expenses (Assum. &amp; Calc.)'!$I32="Semi-Annually",IFERROR(MOD(MONTH('Expenses (Assum. &amp; Calc.)'!$G32),6),0)=MOD(MONTH('Shortcut Lookup 2'!AR$60),6),'Expenses (Assum. &amp; Calc.)'!$H32&gt;='Shortcut Lookup 2'!AR$60,'Expenses (Assum. &amp; Calc.)'!$G32&lt;='Shortcut Lookup 2'!AR$60),INDEX('Expenses (Assum. &amp; Calc.)'!$J$23:$J$37,ROWS($C$23:$C32),1),IF(AND('Expenses (Assum. &amp; Calc.)'!$I32="Yearly",IFERROR(MOD(MONTH('Expenses (Assum. &amp; Calc.)'!$G32),12),0)=MOD(MONTH('Shortcut Lookup 2'!AR$60),12),'Expenses (Assum. &amp; Calc.)'!$H32&gt;='Shortcut Lookup 2'!AR$60,'Expenses (Assum. &amp; Calc.)'!$G32&lt;='Shortcut Lookup 2'!AR$60),INDEX('Expenses (Assum. &amp; Calc.)'!$J$23:$J$37,ROWS($C$23:$C32),1),0))))))))</f>
        <v>0</v>
      </c>
      <c r="BB32" s="472">
        <f>HLOOKUP('Shortcut Lookup 2'!AS$59,'Expenses (Assum. &amp; Calc.)'!$P$22:$T$37,ROWS($C$23:$C32)+1,0)*IF(AND('Expenses (Assum. &amp; Calc.)'!$I32="One time",'Expenses (Assum. &amp; Calc.)'!$G32='Shortcut Lookup 2'!AS$60),INDEX('Expenses (Assum. &amp; Calc.)'!$J$23:$J$37,ROWS($C$23:$C32),1),IF(AND('Expenses (Assum. &amp; Calc.)'!$I32="Daily",'Expenses (Assum. &amp; Calc.)'!$H32&gt;='Shortcut Lookup 2'!AS$60,'Expenses (Assum. &amp; Calc.)'!$G32&lt;='Shortcut Lookup 2'!AS$60),INDEX('Expenses (Assum. &amp; Calc.)'!$J$23:$J$37,ROWS($C$23:$C32),1)*BB$22,IF(AND('Expenses (Assum. &amp; Calc.)'!$I32="Weekly",'Expenses (Assum. &amp; Calc.)'!$H32&gt;='Shortcut Lookup 2'!AS$60,'Expenses (Assum. &amp; Calc.)'!$G32&lt;='Shortcut Lookup 2'!AS$60),INDEX('Expenses (Assum. &amp; Calc.)'!$J$23:$J$37,ROWS($C$23:$C32),1)*4,IF(AND('Expenses (Assum. &amp; Calc.)'!$I32="Bi-Weekly",'Expenses (Assum. &amp; Calc.)'!$H32&gt;='Shortcut Lookup 2'!AS$60,'Expenses (Assum. &amp; Calc.)'!$G32&lt;='Shortcut Lookup 2'!AS$60),INDEX('Expenses (Assum. &amp; Calc.)'!$J$23:$J$37,ROWS($C$23:$C32),1)*2,IF(AND('Expenses (Assum. &amp; Calc.)'!$I32="Monthly",'Expenses (Assum. &amp; Calc.)'!$H32&gt;='Shortcut Lookup 2'!AS$60,'Expenses (Assum. &amp; Calc.)'!$G32&lt;='Shortcut Lookup 2'!AS$60),INDEX('Expenses (Assum. &amp; Calc.)'!$J$23:$J$37,ROWS($C$23:$C32),1),IF(AND('Expenses (Assum. &amp; Calc.)'!$I32="Quarterly",IFERROR(MOD(MONTH('Expenses (Assum. &amp; Calc.)'!$G32),3),0)=MOD(MONTH('Shortcut Lookup 2'!AS$60),3),'Expenses (Assum. &amp; Calc.)'!$H32&gt;='Shortcut Lookup 2'!AS$60,'Expenses (Assum. &amp; Calc.)'!$G32&lt;='Shortcut Lookup 2'!AS$60),INDEX('Expenses (Assum. &amp; Calc.)'!$J$23:$J$37,ROWS($C$23:$C32),1),IF(AND('Expenses (Assum. &amp; Calc.)'!$I32="Semi-Annually",IFERROR(MOD(MONTH('Expenses (Assum. &amp; Calc.)'!$G32),6),0)=MOD(MONTH('Shortcut Lookup 2'!AS$60),6),'Expenses (Assum. &amp; Calc.)'!$H32&gt;='Shortcut Lookup 2'!AS$60,'Expenses (Assum. &amp; Calc.)'!$G32&lt;='Shortcut Lookup 2'!AS$60),INDEX('Expenses (Assum. &amp; Calc.)'!$J$23:$J$37,ROWS($C$23:$C32),1),IF(AND('Expenses (Assum. &amp; Calc.)'!$I32="Yearly",IFERROR(MOD(MONTH('Expenses (Assum. &amp; Calc.)'!$G32),12),0)=MOD(MONTH('Shortcut Lookup 2'!AS$60),12),'Expenses (Assum. &amp; Calc.)'!$H32&gt;='Shortcut Lookup 2'!AS$60,'Expenses (Assum. &amp; Calc.)'!$G32&lt;='Shortcut Lookup 2'!AS$60),INDEX('Expenses (Assum. &amp; Calc.)'!$J$23:$J$37,ROWS($C$23:$C32),1),0))))))))</f>
        <v>0</v>
      </c>
      <c r="BC32" s="472">
        <f>HLOOKUP('Shortcut Lookup 2'!AT$59,'Expenses (Assum. &amp; Calc.)'!$P$22:$T$37,ROWS($C$23:$C32)+1,0)*IF(AND('Expenses (Assum. &amp; Calc.)'!$I32="One time",'Expenses (Assum. &amp; Calc.)'!$G32='Shortcut Lookup 2'!AT$60),INDEX('Expenses (Assum. &amp; Calc.)'!$J$23:$J$37,ROWS($C$23:$C32),1),IF(AND('Expenses (Assum. &amp; Calc.)'!$I32="Daily",'Expenses (Assum. &amp; Calc.)'!$H32&gt;='Shortcut Lookup 2'!AT$60,'Expenses (Assum. &amp; Calc.)'!$G32&lt;='Shortcut Lookup 2'!AT$60),INDEX('Expenses (Assum. &amp; Calc.)'!$J$23:$J$37,ROWS($C$23:$C32),1)*BC$22,IF(AND('Expenses (Assum. &amp; Calc.)'!$I32="Weekly",'Expenses (Assum. &amp; Calc.)'!$H32&gt;='Shortcut Lookup 2'!AT$60,'Expenses (Assum. &amp; Calc.)'!$G32&lt;='Shortcut Lookup 2'!AT$60),INDEX('Expenses (Assum. &amp; Calc.)'!$J$23:$J$37,ROWS($C$23:$C32),1)*4,IF(AND('Expenses (Assum. &amp; Calc.)'!$I32="Bi-Weekly",'Expenses (Assum. &amp; Calc.)'!$H32&gt;='Shortcut Lookup 2'!AT$60,'Expenses (Assum. &amp; Calc.)'!$G32&lt;='Shortcut Lookup 2'!AT$60),INDEX('Expenses (Assum. &amp; Calc.)'!$J$23:$J$37,ROWS($C$23:$C32),1)*2,IF(AND('Expenses (Assum. &amp; Calc.)'!$I32="Monthly",'Expenses (Assum. &amp; Calc.)'!$H32&gt;='Shortcut Lookup 2'!AT$60,'Expenses (Assum. &amp; Calc.)'!$G32&lt;='Shortcut Lookup 2'!AT$60),INDEX('Expenses (Assum. &amp; Calc.)'!$J$23:$J$37,ROWS($C$23:$C32),1),IF(AND('Expenses (Assum. &amp; Calc.)'!$I32="Quarterly",IFERROR(MOD(MONTH('Expenses (Assum. &amp; Calc.)'!$G32),3),0)=MOD(MONTH('Shortcut Lookup 2'!AT$60),3),'Expenses (Assum. &amp; Calc.)'!$H32&gt;='Shortcut Lookup 2'!AT$60,'Expenses (Assum. &amp; Calc.)'!$G32&lt;='Shortcut Lookup 2'!AT$60),INDEX('Expenses (Assum. &amp; Calc.)'!$J$23:$J$37,ROWS($C$23:$C32),1),IF(AND('Expenses (Assum. &amp; Calc.)'!$I32="Semi-Annually",IFERROR(MOD(MONTH('Expenses (Assum. &amp; Calc.)'!$G32),6),0)=MOD(MONTH('Shortcut Lookup 2'!AT$60),6),'Expenses (Assum. &amp; Calc.)'!$H32&gt;='Shortcut Lookup 2'!AT$60,'Expenses (Assum. &amp; Calc.)'!$G32&lt;='Shortcut Lookup 2'!AT$60),INDEX('Expenses (Assum. &amp; Calc.)'!$J$23:$J$37,ROWS($C$23:$C32),1),IF(AND('Expenses (Assum. &amp; Calc.)'!$I32="Yearly",IFERROR(MOD(MONTH('Expenses (Assum. &amp; Calc.)'!$G32),12),0)=MOD(MONTH('Shortcut Lookup 2'!AT$60),12),'Expenses (Assum. &amp; Calc.)'!$H32&gt;='Shortcut Lookup 2'!AT$60,'Expenses (Assum. &amp; Calc.)'!$G32&lt;='Shortcut Lookup 2'!AT$60),INDEX('Expenses (Assum. &amp; Calc.)'!$J$23:$J$37,ROWS($C$23:$C32),1),0))))))))</f>
        <v>0</v>
      </c>
      <c r="BD32" s="472">
        <f>HLOOKUP('Shortcut Lookup 2'!AU$59,'Expenses (Assum. &amp; Calc.)'!$P$22:$T$37,ROWS($C$23:$C32)+1,0)*IF(AND('Expenses (Assum. &amp; Calc.)'!$I32="One time",'Expenses (Assum. &amp; Calc.)'!$G32='Shortcut Lookup 2'!AU$60),INDEX('Expenses (Assum. &amp; Calc.)'!$J$23:$J$37,ROWS($C$23:$C32),1),IF(AND('Expenses (Assum. &amp; Calc.)'!$I32="Daily",'Expenses (Assum. &amp; Calc.)'!$H32&gt;='Shortcut Lookup 2'!AU$60,'Expenses (Assum. &amp; Calc.)'!$G32&lt;='Shortcut Lookup 2'!AU$60),INDEX('Expenses (Assum. &amp; Calc.)'!$J$23:$J$37,ROWS($C$23:$C32),1)*BD$22,IF(AND('Expenses (Assum. &amp; Calc.)'!$I32="Weekly",'Expenses (Assum. &amp; Calc.)'!$H32&gt;='Shortcut Lookup 2'!AU$60,'Expenses (Assum. &amp; Calc.)'!$G32&lt;='Shortcut Lookup 2'!AU$60),INDEX('Expenses (Assum. &amp; Calc.)'!$J$23:$J$37,ROWS($C$23:$C32),1)*4,IF(AND('Expenses (Assum. &amp; Calc.)'!$I32="Bi-Weekly",'Expenses (Assum. &amp; Calc.)'!$H32&gt;='Shortcut Lookup 2'!AU$60,'Expenses (Assum. &amp; Calc.)'!$G32&lt;='Shortcut Lookup 2'!AU$60),INDEX('Expenses (Assum. &amp; Calc.)'!$J$23:$J$37,ROWS($C$23:$C32),1)*2,IF(AND('Expenses (Assum. &amp; Calc.)'!$I32="Monthly",'Expenses (Assum. &amp; Calc.)'!$H32&gt;='Shortcut Lookup 2'!AU$60,'Expenses (Assum. &amp; Calc.)'!$G32&lt;='Shortcut Lookup 2'!AU$60),INDEX('Expenses (Assum. &amp; Calc.)'!$J$23:$J$37,ROWS($C$23:$C32),1),IF(AND('Expenses (Assum. &amp; Calc.)'!$I32="Quarterly",IFERROR(MOD(MONTH('Expenses (Assum. &amp; Calc.)'!$G32),3),0)=MOD(MONTH('Shortcut Lookup 2'!AU$60),3),'Expenses (Assum. &amp; Calc.)'!$H32&gt;='Shortcut Lookup 2'!AU$60,'Expenses (Assum. &amp; Calc.)'!$G32&lt;='Shortcut Lookup 2'!AU$60),INDEX('Expenses (Assum. &amp; Calc.)'!$J$23:$J$37,ROWS($C$23:$C32),1),IF(AND('Expenses (Assum. &amp; Calc.)'!$I32="Semi-Annually",IFERROR(MOD(MONTH('Expenses (Assum. &amp; Calc.)'!$G32),6),0)=MOD(MONTH('Shortcut Lookup 2'!AU$60),6),'Expenses (Assum. &amp; Calc.)'!$H32&gt;='Shortcut Lookup 2'!AU$60,'Expenses (Assum. &amp; Calc.)'!$G32&lt;='Shortcut Lookup 2'!AU$60),INDEX('Expenses (Assum. &amp; Calc.)'!$J$23:$J$37,ROWS($C$23:$C32),1),IF(AND('Expenses (Assum. &amp; Calc.)'!$I32="Yearly",IFERROR(MOD(MONTH('Expenses (Assum. &amp; Calc.)'!$G32),12),0)=MOD(MONTH('Shortcut Lookup 2'!AU$60),12),'Expenses (Assum. &amp; Calc.)'!$H32&gt;='Shortcut Lookup 2'!AU$60,'Expenses (Assum. &amp; Calc.)'!$G32&lt;='Shortcut Lookup 2'!AU$60),INDEX('Expenses (Assum. &amp; Calc.)'!$J$23:$J$37,ROWS($C$23:$C32),1),0))))))))</f>
        <v>0</v>
      </c>
      <c r="BE32" s="472">
        <f>HLOOKUP('Shortcut Lookup 2'!AV$59,'Expenses (Assum. &amp; Calc.)'!$P$22:$T$37,ROWS($C$23:$C32)+1,0)*IF(AND('Expenses (Assum. &amp; Calc.)'!$I32="One time",'Expenses (Assum. &amp; Calc.)'!$G32='Shortcut Lookup 2'!AV$60),INDEX('Expenses (Assum. &amp; Calc.)'!$J$23:$J$37,ROWS($C$23:$C32),1),IF(AND('Expenses (Assum. &amp; Calc.)'!$I32="Daily",'Expenses (Assum. &amp; Calc.)'!$H32&gt;='Shortcut Lookup 2'!AV$60,'Expenses (Assum. &amp; Calc.)'!$G32&lt;='Shortcut Lookup 2'!AV$60),INDEX('Expenses (Assum. &amp; Calc.)'!$J$23:$J$37,ROWS($C$23:$C32),1)*BE$22,IF(AND('Expenses (Assum. &amp; Calc.)'!$I32="Weekly",'Expenses (Assum. &amp; Calc.)'!$H32&gt;='Shortcut Lookup 2'!AV$60,'Expenses (Assum. &amp; Calc.)'!$G32&lt;='Shortcut Lookup 2'!AV$60),INDEX('Expenses (Assum. &amp; Calc.)'!$J$23:$J$37,ROWS($C$23:$C32),1)*4,IF(AND('Expenses (Assum. &amp; Calc.)'!$I32="Bi-Weekly",'Expenses (Assum. &amp; Calc.)'!$H32&gt;='Shortcut Lookup 2'!AV$60,'Expenses (Assum. &amp; Calc.)'!$G32&lt;='Shortcut Lookup 2'!AV$60),INDEX('Expenses (Assum. &amp; Calc.)'!$J$23:$J$37,ROWS($C$23:$C32),1)*2,IF(AND('Expenses (Assum. &amp; Calc.)'!$I32="Monthly",'Expenses (Assum. &amp; Calc.)'!$H32&gt;='Shortcut Lookup 2'!AV$60,'Expenses (Assum. &amp; Calc.)'!$G32&lt;='Shortcut Lookup 2'!AV$60),INDEX('Expenses (Assum. &amp; Calc.)'!$J$23:$J$37,ROWS($C$23:$C32),1),IF(AND('Expenses (Assum. &amp; Calc.)'!$I32="Quarterly",IFERROR(MOD(MONTH('Expenses (Assum. &amp; Calc.)'!$G32),3),0)=MOD(MONTH('Shortcut Lookup 2'!AV$60),3),'Expenses (Assum. &amp; Calc.)'!$H32&gt;='Shortcut Lookup 2'!AV$60,'Expenses (Assum. &amp; Calc.)'!$G32&lt;='Shortcut Lookup 2'!AV$60),INDEX('Expenses (Assum. &amp; Calc.)'!$J$23:$J$37,ROWS($C$23:$C32),1),IF(AND('Expenses (Assum. &amp; Calc.)'!$I32="Semi-Annually",IFERROR(MOD(MONTH('Expenses (Assum. &amp; Calc.)'!$G32),6),0)=MOD(MONTH('Shortcut Lookup 2'!AV$60),6),'Expenses (Assum. &amp; Calc.)'!$H32&gt;='Shortcut Lookup 2'!AV$60,'Expenses (Assum. &amp; Calc.)'!$G32&lt;='Shortcut Lookup 2'!AV$60),INDEX('Expenses (Assum. &amp; Calc.)'!$J$23:$J$37,ROWS($C$23:$C32),1),IF(AND('Expenses (Assum. &amp; Calc.)'!$I32="Yearly",IFERROR(MOD(MONTH('Expenses (Assum. &amp; Calc.)'!$G32),12),0)=MOD(MONTH('Shortcut Lookup 2'!AV$60),12),'Expenses (Assum. &amp; Calc.)'!$H32&gt;='Shortcut Lookup 2'!AV$60,'Expenses (Assum. &amp; Calc.)'!$G32&lt;='Shortcut Lookup 2'!AV$60),INDEX('Expenses (Assum. &amp; Calc.)'!$J$23:$J$37,ROWS($C$23:$C32),1),0))))))))</f>
        <v>0</v>
      </c>
      <c r="BF32" s="472">
        <f>HLOOKUP('Shortcut Lookup 2'!AW$59,'Expenses (Assum. &amp; Calc.)'!$P$22:$T$37,ROWS($C$23:$C32)+1,0)*IF(AND('Expenses (Assum. &amp; Calc.)'!$I32="One time",'Expenses (Assum. &amp; Calc.)'!$G32='Shortcut Lookup 2'!AW$60),INDEX('Expenses (Assum. &amp; Calc.)'!$J$23:$J$37,ROWS($C$23:$C32),1),IF(AND('Expenses (Assum. &amp; Calc.)'!$I32="Daily",'Expenses (Assum. &amp; Calc.)'!$H32&gt;='Shortcut Lookup 2'!AW$60,'Expenses (Assum. &amp; Calc.)'!$G32&lt;='Shortcut Lookup 2'!AW$60),INDEX('Expenses (Assum. &amp; Calc.)'!$J$23:$J$37,ROWS($C$23:$C32),1)*BF$22,IF(AND('Expenses (Assum. &amp; Calc.)'!$I32="Weekly",'Expenses (Assum. &amp; Calc.)'!$H32&gt;='Shortcut Lookup 2'!AW$60,'Expenses (Assum. &amp; Calc.)'!$G32&lt;='Shortcut Lookup 2'!AW$60),INDEX('Expenses (Assum. &amp; Calc.)'!$J$23:$J$37,ROWS($C$23:$C32),1)*4,IF(AND('Expenses (Assum. &amp; Calc.)'!$I32="Bi-Weekly",'Expenses (Assum. &amp; Calc.)'!$H32&gt;='Shortcut Lookup 2'!AW$60,'Expenses (Assum. &amp; Calc.)'!$G32&lt;='Shortcut Lookup 2'!AW$60),INDEX('Expenses (Assum. &amp; Calc.)'!$J$23:$J$37,ROWS($C$23:$C32),1)*2,IF(AND('Expenses (Assum. &amp; Calc.)'!$I32="Monthly",'Expenses (Assum. &amp; Calc.)'!$H32&gt;='Shortcut Lookup 2'!AW$60,'Expenses (Assum. &amp; Calc.)'!$G32&lt;='Shortcut Lookup 2'!AW$60),INDEX('Expenses (Assum. &amp; Calc.)'!$J$23:$J$37,ROWS($C$23:$C32),1),IF(AND('Expenses (Assum. &amp; Calc.)'!$I32="Quarterly",IFERROR(MOD(MONTH('Expenses (Assum. &amp; Calc.)'!$G32),3),0)=MOD(MONTH('Shortcut Lookup 2'!AW$60),3),'Expenses (Assum. &amp; Calc.)'!$H32&gt;='Shortcut Lookup 2'!AW$60,'Expenses (Assum. &amp; Calc.)'!$G32&lt;='Shortcut Lookup 2'!AW$60),INDEX('Expenses (Assum. &amp; Calc.)'!$J$23:$J$37,ROWS($C$23:$C32),1),IF(AND('Expenses (Assum. &amp; Calc.)'!$I32="Semi-Annually",IFERROR(MOD(MONTH('Expenses (Assum. &amp; Calc.)'!$G32),6),0)=MOD(MONTH('Shortcut Lookup 2'!AW$60),6),'Expenses (Assum. &amp; Calc.)'!$H32&gt;='Shortcut Lookup 2'!AW$60,'Expenses (Assum. &amp; Calc.)'!$G32&lt;='Shortcut Lookup 2'!AW$60),INDEX('Expenses (Assum. &amp; Calc.)'!$J$23:$J$37,ROWS($C$23:$C32),1),IF(AND('Expenses (Assum. &amp; Calc.)'!$I32="Yearly",IFERROR(MOD(MONTH('Expenses (Assum. &amp; Calc.)'!$G32),12),0)=MOD(MONTH('Shortcut Lookup 2'!AW$60),12),'Expenses (Assum. &amp; Calc.)'!$H32&gt;='Shortcut Lookup 2'!AW$60,'Expenses (Assum. &amp; Calc.)'!$G32&lt;='Shortcut Lookup 2'!AW$60),INDEX('Expenses (Assum. &amp; Calc.)'!$J$23:$J$37,ROWS($C$23:$C32),1),0))))))))</f>
        <v>0</v>
      </c>
      <c r="BG32" s="472">
        <f>HLOOKUP('Shortcut Lookup 2'!AX$59,'Expenses (Assum. &amp; Calc.)'!$P$22:$T$37,ROWS($C$23:$C32)+1,0)*IF(AND('Expenses (Assum. &amp; Calc.)'!$I32="One time",'Expenses (Assum. &amp; Calc.)'!$G32='Shortcut Lookup 2'!AX$60),INDEX('Expenses (Assum. &amp; Calc.)'!$J$23:$J$37,ROWS($C$23:$C32),1),IF(AND('Expenses (Assum. &amp; Calc.)'!$I32="Daily",'Expenses (Assum. &amp; Calc.)'!$H32&gt;='Shortcut Lookup 2'!AX$60,'Expenses (Assum. &amp; Calc.)'!$G32&lt;='Shortcut Lookup 2'!AX$60),INDEX('Expenses (Assum. &amp; Calc.)'!$J$23:$J$37,ROWS($C$23:$C32),1)*BG$22,IF(AND('Expenses (Assum. &amp; Calc.)'!$I32="Weekly",'Expenses (Assum. &amp; Calc.)'!$H32&gt;='Shortcut Lookup 2'!AX$60,'Expenses (Assum. &amp; Calc.)'!$G32&lt;='Shortcut Lookup 2'!AX$60),INDEX('Expenses (Assum. &amp; Calc.)'!$J$23:$J$37,ROWS($C$23:$C32),1)*4,IF(AND('Expenses (Assum. &amp; Calc.)'!$I32="Bi-Weekly",'Expenses (Assum. &amp; Calc.)'!$H32&gt;='Shortcut Lookup 2'!AX$60,'Expenses (Assum. &amp; Calc.)'!$G32&lt;='Shortcut Lookup 2'!AX$60),INDEX('Expenses (Assum. &amp; Calc.)'!$J$23:$J$37,ROWS($C$23:$C32),1)*2,IF(AND('Expenses (Assum. &amp; Calc.)'!$I32="Monthly",'Expenses (Assum. &amp; Calc.)'!$H32&gt;='Shortcut Lookup 2'!AX$60,'Expenses (Assum. &amp; Calc.)'!$G32&lt;='Shortcut Lookup 2'!AX$60),INDEX('Expenses (Assum. &amp; Calc.)'!$J$23:$J$37,ROWS($C$23:$C32),1),IF(AND('Expenses (Assum. &amp; Calc.)'!$I32="Quarterly",IFERROR(MOD(MONTH('Expenses (Assum. &amp; Calc.)'!$G32),3),0)=MOD(MONTH('Shortcut Lookup 2'!AX$60),3),'Expenses (Assum. &amp; Calc.)'!$H32&gt;='Shortcut Lookup 2'!AX$60,'Expenses (Assum. &amp; Calc.)'!$G32&lt;='Shortcut Lookup 2'!AX$60),INDEX('Expenses (Assum. &amp; Calc.)'!$J$23:$J$37,ROWS($C$23:$C32),1),IF(AND('Expenses (Assum. &amp; Calc.)'!$I32="Semi-Annually",IFERROR(MOD(MONTH('Expenses (Assum. &amp; Calc.)'!$G32),6),0)=MOD(MONTH('Shortcut Lookup 2'!AX$60),6),'Expenses (Assum. &amp; Calc.)'!$H32&gt;='Shortcut Lookup 2'!AX$60,'Expenses (Assum. &amp; Calc.)'!$G32&lt;='Shortcut Lookup 2'!AX$60),INDEX('Expenses (Assum. &amp; Calc.)'!$J$23:$J$37,ROWS($C$23:$C32),1),IF(AND('Expenses (Assum. &amp; Calc.)'!$I32="Yearly",IFERROR(MOD(MONTH('Expenses (Assum. &amp; Calc.)'!$G32),12),0)=MOD(MONTH('Shortcut Lookup 2'!AX$60),12),'Expenses (Assum. &amp; Calc.)'!$H32&gt;='Shortcut Lookup 2'!AX$60,'Expenses (Assum. &amp; Calc.)'!$G32&lt;='Shortcut Lookup 2'!AX$60),INDEX('Expenses (Assum. &amp; Calc.)'!$J$23:$J$37,ROWS($C$23:$C32),1),0))))))))</f>
        <v>0</v>
      </c>
      <c r="BH32" s="472">
        <f>HLOOKUP('Shortcut Lookup 2'!AY$59,'Expenses (Assum. &amp; Calc.)'!$P$22:$T$37,ROWS($C$23:$C32)+1,0)*IF(AND('Expenses (Assum. &amp; Calc.)'!$I32="One time",'Expenses (Assum. &amp; Calc.)'!$G32='Shortcut Lookup 2'!AY$60),INDEX('Expenses (Assum. &amp; Calc.)'!$J$23:$J$37,ROWS($C$23:$C32),1),IF(AND('Expenses (Assum. &amp; Calc.)'!$I32="Daily",'Expenses (Assum. &amp; Calc.)'!$H32&gt;='Shortcut Lookup 2'!AY$60,'Expenses (Assum. &amp; Calc.)'!$G32&lt;='Shortcut Lookup 2'!AY$60),INDEX('Expenses (Assum. &amp; Calc.)'!$J$23:$J$37,ROWS($C$23:$C32),1)*BH$22,IF(AND('Expenses (Assum. &amp; Calc.)'!$I32="Weekly",'Expenses (Assum. &amp; Calc.)'!$H32&gt;='Shortcut Lookup 2'!AY$60,'Expenses (Assum. &amp; Calc.)'!$G32&lt;='Shortcut Lookup 2'!AY$60),INDEX('Expenses (Assum. &amp; Calc.)'!$J$23:$J$37,ROWS($C$23:$C32),1)*4,IF(AND('Expenses (Assum. &amp; Calc.)'!$I32="Bi-Weekly",'Expenses (Assum. &amp; Calc.)'!$H32&gt;='Shortcut Lookup 2'!AY$60,'Expenses (Assum. &amp; Calc.)'!$G32&lt;='Shortcut Lookup 2'!AY$60),INDEX('Expenses (Assum. &amp; Calc.)'!$J$23:$J$37,ROWS($C$23:$C32),1)*2,IF(AND('Expenses (Assum. &amp; Calc.)'!$I32="Monthly",'Expenses (Assum. &amp; Calc.)'!$H32&gt;='Shortcut Lookup 2'!AY$60,'Expenses (Assum. &amp; Calc.)'!$G32&lt;='Shortcut Lookup 2'!AY$60),INDEX('Expenses (Assum. &amp; Calc.)'!$J$23:$J$37,ROWS($C$23:$C32),1),IF(AND('Expenses (Assum. &amp; Calc.)'!$I32="Quarterly",IFERROR(MOD(MONTH('Expenses (Assum. &amp; Calc.)'!$G32),3),0)=MOD(MONTH('Shortcut Lookup 2'!AY$60),3),'Expenses (Assum. &amp; Calc.)'!$H32&gt;='Shortcut Lookup 2'!AY$60,'Expenses (Assum. &amp; Calc.)'!$G32&lt;='Shortcut Lookup 2'!AY$60),INDEX('Expenses (Assum. &amp; Calc.)'!$J$23:$J$37,ROWS($C$23:$C32),1),IF(AND('Expenses (Assum. &amp; Calc.)'!$I32="Semi-Annually",IFERROR(MOD(MONTH('Expenses (Assum. &amp; Calc.)'!$G32),6),0)=MOD(MONTH('Shortcut Lookup 2'!AY$60),6),'Expenses (Assum. &amp; Calc.)'!$H32&gt;='Shortcut Lookup 2'!AY$60,'Expenses (Assum. &amp; Calc.)'!$G32&lt;='Shortcut Lookup 2'!AY$60),INDEX('Expenses (Assum. &amp; Calc.)'!$J$23:$J$37,ROWS($C$23:$C32),1),IF(AND('Expenses (Assum. &amp; Calc.)'!$I32="Yearly",IFERROR(MOD(MONTH('Expenses (Assum. &amp; Calc.)'!$G32),12),0)=MOD(MONTH('Shortcut Lookup 2'!AY$60),12),'Expenses (Assum. &amp; Calc.)'!$H32&gt;='Shortcut Lookup 2'!AY$60,'Expenses (Assum. &amp; Calc.)'!$G32&lt;='Shortcut Lookup 2'!AY$60),INDEX('Expenses (Assum. &amp; Calc.)'!$J$23:$J$37,ROWS($C$23:$C32),1),0))))))))</f>
        <v>0</v>
      </c>
      <c r="BI32" s="472">
        <f>HLOOKUP('Shortcut Lookup 2'!AZ$59,'Expenses (Assum. &amp; Calc.)'!$P$22:$T$37,ROWS($C$23:$C32)+1,0)*IF(AND('Expenses (Assum. &amp; Calc.)'!$I32="One time",'Expenses (Assum. &amp; Calc.)'!$G32='Shortcut Lookup 2'!AZ$60),INDEX('Expenses (Assum. &amp; Calc.)'!$J$23:$J$37,ROWS($C$23:$C32),1),IF(AND('Expenses (Assum. &amp; Calc.)'!$I32="Daily",'Expenses (Assum. &amp; Calc.)'!$H32&gt;='Shortcut Lookup 2'!AZ$60,'Expenses (Assum. &amp; Calc.)'!$G32&lt;='Shortcut Lookup 2'!AZ$60),INDEX('Expenses (Assum. &amp; Calc.)'!$J$23:$J$37,ROWS($C$23:$C32),1)*BI$22,IF(AND('Expenses (Assum. &amp; Calc.)'!$I32="Weekly",'Expenses (Assum. &amp; Calc.)'!$H32&gt;='Shortcut Lookup 2'!AZ$60,'Expenses (Assum. &amp; Calc.)'!$G32&lt;='Shortcut Lookup 2'!AZ$60),INDEX('Expenses (Assum. &amp; Calc.)'!$J$23:$J$37,ROWS($C$23:$C32),1)*4,IF(AND('Expenses (Assum. &amp; Calc.)'!$I32="Bi-Weekly",'Expenses (Assum. &amp; Calc.)'!$H32&gt;='Shortcut Lookup 2'!AZ$60,'Expenses (Assum. &amp; Calc.)'!$G32&lt;='Shortcut Lookup 2'!AZ$60),INDEX('Expenses (Assum. &amp; Calc.)'!$J$23:$J$37,ROWS($C$23:$C32),1)*2,IF(AND('Expenses (Assum. &amp; Calc.)'!$I32="Monthly",'Expenses (Assum. &amp; Calc.)'!$H32&gt;='Shortcut Lookup 2'!AZ$60,'Expenses (Assum. &amp; Calc.)'!$G32&lt;='Shortcut Lookup 2'!AZ$60),INDEX('Expenses (Assum. &amp; Calc.)'!$J$23:$J$37,ROWS($C$23:$C32),1),IF(AND('Expenses (Assum. &amp; Calc.)'!$I32="Quarterly",IFERROR(MOD(MONTH('Expenses (Assum. &amp; Calc.)'!$G32),3),0)=MOD(MONTH('Shortcut Lookup 2'!AZ$60),3),'Expenses (Assum. &amp; Calc.)'!$H32&gt;='Shortcut Lookup 2'!AZ$60,'Expenses (Assum. &amp; Calc.)'!$G32&lt;='Shortcut Lookup 2'!AZ$60),INDEX('Expenses (Assum. &amp; Calc.)'!$J$23:$J$37,ROWS($C$23:$C32),1),IF(AND('Expenses (Assum. &amp; Calc.)'!$I32="Semi-Annually",IFERROR(MOD(MONTH('Expenses (Assum. &amp; Calc.)'!$G32),6),0)=MOD(MONTH('Shortcut Lookup 2'!AZ$60),6),'Expenses (Assum. &amp; Calc.)'!$H32&gt;='Shortcut Lookup 2'!AZ$60,'Expenses (Assum. &amp; Calc.)'!$G32&lt;='Shortcut Lookup 2'!AZ$60),INDEX('Expenses (Assum. &amp; Calc.)'!$J$23:$J$37,ROWS($C$23:$C32),1),IF(AND('Expenses (Assum. &amp; Calc.)'!$I32="Yearly",IFERROR(MOD(MONTH('Expenses (Assum. &amp; Calc.)'!$G32),12),0)=MOD(MONTH('Shortcut Lookup 2'!AZ$60),12),'Expenses (Assum. &amp; Calc.)'!$H32&gt;='Shortcut Lookup 2'!AZ$60,'Expenses (Assum. &amp; Calc.)'!$G32&lt;='Shortcut Lookup 2'!AZ$60),INDEX('Expenses (Assum. &amp; Calc.)'!$J$23:$J$37,ROWS($C$23:$C32),1),0))))))))</f>
        <v>0</v>
      </c>
      <c r="BJ32" s="472">
        <f>HLOOKUP('Shortcut Lookup 2'!BA$59,'Expenses (Assum. &amp; Calc.)'!$P$22:$T$37,ROWS($C$23:$C32)+1,0)*IF(AND('Expenses (Assum. &amp; Calc.)'!$I32="One time",'Expenses (Assum. &amp; Calc.)'!$G32='Shortcut Lookup 2'!BA$60),INDEX('Expenses (Assum. &amp; Calc.)'!$J$23:$J$37,ROWS($C$23:$C32),1),IF(AND('Expenses (Assum. &amp; Calc.)'!$I32="Daily",'Expenses (Assum. &amp; Calc.)'!$H32&gt;='Shortcut Lookup 2'!BA$60,'Expenses (Assum. &amp; Calc.)'!$G32&lt;='Shortcut Lookup 2'!BA$60),INDEX('Expenses (Assum. &amp; Calc.)'!$J$23:$J$37,ROWS($C$23:$C32),1)*BJ$22,IF(AND('Expenses (Assum. &amp; Calc.)'!$I32="Weekly",'Expenses (Assum. &amp; Calc.)'!$H32&gt;='Shortcut Lookup 2'!BA$60,'Expenses (Assum. &amp; Calc.)'!$G32&lt;='Shortcut Lookup 2'!BA$60),INDEX('Expenses (Assum. &amp; Calc.)'!$J$23:$J$37,ROWS($C$23:$C32),1)*4,IF(AND('Expenses (Assum. &amp; Calc.)'!$I32="Bi-Weekly",'Expenses (Assum. &amp; Calc.)'!$H32&gt;='Shortcut Lookup 2'!BA$60,'Expenses (Assum. &amp; Calc.)'!$G32&lt;='Shortcut Lookup 2'!BA$60),INDEX('Expenses (Assum. &amp; Calc.)'!$J$23:$J$37,ROWS($C$23:$C32),1)*2,IF(AND('Expenses (Assum. &amp; Calc.)'!$I32="Monthly",'Expenses (Assum. &amp; Calc.)'!$H32&gt;='Shortcut Lookup 2'!BA$60,'Expenses (Assum. &amp; Calc.)'!$G32&lt;='Shortcut Lookup 2'!BA$60),INDEX('Expenses (Assum. &amp; Calc.)'!$J$23:$J$37,ROWS($C$23:$C32),1),IF(AND('Expenses (Assum. &amp; Calc.)'!$I32="Quarterly",IFERROR(MOD(MONTH('Expenses (Assum. &amp; Calc.)'!$G32),3),0)=MOD(MONTH('Shortcut Lookup 2'!BA$60),3),'Expenses (Assum. &amp; Calc.)'!$H32&gt;='Shortcut Lookup 2'!BA$60,'Expenses (Assum. &amp; Calc.)'!$G32&lt;='Shortcut Lookup 2'!BA$60),INDEX('Expenses (Assum. &amp; Calc.)'!$J$23:$J$37,ROWS($C$23:$C32),1),IF(AND('Expenses (Assum. &amp; Calc.)'!$I32="Semi-Annually",IFERROR(MOD(MONTH('Expenses (Assum. &amp; Calc.)'!$G32),6),0)=MOD(MONTH('Shortcut Lookup 2'!BA$60),6),'Expenses (Assum. &amp; Calc.)'!$H32&gt;='Shortcut Lookup 2'!BA$60,'Expenses (Assum. &amp; Calc.)'!$G32&lt;='Shortcut Lookup 2'!BA$60),INDEX('Expenses (Assum. &amp; Calc.)'!$J$23:$J$37,ROWS($C$23:$C32),1),IF(AND('Expenses (Assum. &amp; Calc.)'!$I32="Yearly",IFERROR(MOD(MONTH('Expenses (Assum. &amp; Calc.)'!$G32),12),0)=MOD(MONTH('Shortcut Lookup 2'!BA$60),12),'Expenses (Assum. &amp; Calc.)'!$H32&gt;='Shortcut Lookup 2'!BA$60,'Expenses (Assum. &amp; Calc.)'!$G32&lt;='Shortcut Lookup 2'!BA$60),INDEX('Expenses (Assum. &amp; Calc.)'!$J$23:$J$37,ROWS($C$23:$C32),1),0))))))))</f>
        <v>0</v>
      </c>
      <c r="BK32" s="472">
        <f>HLOOKUP('Shortcut Lookup 2'!BB$59,'Expenses (Assum. &amp; Calc.)'!$P$22:$T$37,ROWS($C$23:$C32)+1,0)*IF(AND('Expenses (Assum. &amp; Calc.)'!$I32="One time",'Expenses (Assum. &amp; Calc.)'!$G32='Shortcut Lookup 2'!BB$60),INDEX('Expenses (Assum. &amp; Calc.)'!$J$23:$J$37,ROWS($C$23:$C32),1),IF(AND('Expenses (Assum. &amp; Calc.)'!$I32="Daily",'Expenses (Assum. &amp; Calc.)'!$H32&gt;='Shortcut Lookup 2'!BB$60,'Expenses (Assum. &amp; Calc.)'!$G32&lt;='Shortcut Lookup 2'!BB$60),INDEX('Expenses (Assum. &amp; Calc.)'!$J$23:$J$37,ROWS($C$23:$C32),1)*BK$22,IF(AND('Expenses (Assum. &amp; Calc.)'!$I32="Weekly",'Expenses (Assum. &amp; Calc.)'!$H32&gt;='Shortcut Lookup 2'!BB$60,'Expenses (Assum. &amp; Calc.)'!$G32&lt;='Shortcut Lookup 2'!BB$60),INDEX('Expenses (Assum. &amp; Calc.)'!$J$23:$J$37,ROWS($C$23:$C32),1)*4,IF(AND('Expenses (Assum. &amp; Calc.)'!$I32="Bi-Weekly",'Expenses (Assum. &amp; Calc.)'!$H32&gt;='Shortcut Lookup 2'!BB$60,'Expenses (Assum. &amp; Calc.)'!$G32&lt;='Shortcut Lookup 2'!BB$60),INDEX('Expenses (Assum. &amp; Calc.)'!$J$23:$J$37,ROWS($C$23:$C32),1)*2,IF(AND('Expenses (Assum. &amp; Calc.)'!$I32="Monthly",'Expenses (Assum. &amp; Calc.)'!$H32&gt;='Shortcut Lookup 2'!BB$60,'Expenses (Assum. &amp; Calc.)'!$G32&lt;='Shortcut Lookup 2'!BB$60),INDEX('Expenses (Assum. &amp; Calc.)'!$J$23:$J$37,ROWS($C$23:$C32),1),IF(AND('Expenses (Assum. &amp; Calc.)'!$I32="Quarterly",IFERROR(MOD(MONTH('Expenses (Assum. &amp; Calc.)'!$G32),3),0)=MOD(MONTH('Shortcut Lookup 2'!BB$60),3),'Expenses (Assum. &amp; Calc.)'!$H32&gt;='Shortcut Lookup 2'!BB$60,'Expenses (Assum. &amp; Calc.)'!$G32&lt;='Shortcut Lookup 2'!BB$60),INDEX('Expenses (Assum. &amp; Calc.)'!$J$23:$J$37,ROWS($C$23:$C32),1),IF(AND('Expenses (Assum. &amp; Calc.)'!$I32="Semi-Annually",IFERROR(MOD(MONTH('Expenses (Assum. &amp; Calc.)'!$G32),6),0)=MOD(MONTH('Shortcut Lookup 2'!BB$60),6),'Expenses (Assum. &amp; Calc.)'!$H32&gt;='Shortcut Lookup 2'!BB$60,'Expenses (Assum. &amp; Calc.)'!$G32&lt;='Shortcut Lookup 2'!BB$60),INDEX('Expenses (Assum. &amp; Calc.)'!$J$23:$J$37,ROWS($C$23:$C32),1),IF(AND('Expenses (Assum. &amp; Calc.)'!$I32="Yearly",IFERROR(MOD(MONTH('Expenses (Assum. &amp; Calc.)'!$G32),12),0)=MOD(MONTH('Shortcut Lookup 2'!BB$60),12),'Expenses (Assum. &amp; Calc.)'!$H32&gt;='Shortcut Lookup 2'!BB$60,'Expenses (Assum. &amp; Calc.)'!$G32&lt;='Shortcut Lookup 2'!BB$60),INDEX('Expenses (Assum. &amp; Calc.)'!$J$23:$J$37,ROWS($C$23:$C32),1),0))))))))</f>
        <v>0</v>
      </c>
      <c r="BL32" s="472">
        <f>HLOOKUP('Shortcut Lookup 2'!BC$59,'Expenses (Assum. &amp; Calc.)'!$P$22:$T$37,ROWS($C$23:$C32)+1,0)*IF(AND('Expenses (Assum. &amp; Calc.)'!$I32="One time",'Expenses (Assum. &amp; Calc.)'!$G32='Shortcut Lookup 2'!BC$60),INDEX('Expenses (Assum. &amp; Calc.)'!$J$23:$J$37,ROWS($C$23:$C32),1),IF(AND('Expenses (Assum. &amp; Calc.)'!$I32="Daily",'Expenses (Assum. &amp; Calc.)'!$H32&gt;='Shortcut Lookup 2'!BC$60,'Expenses (Assum. &amp; Calc.)'!$G32&lt;='Shortcut Lookup 2'!BC$60),INDEX('Expenses (Assum. &amp; Calc.)'!$J$23:$J$37,ROWS($C$23:$C32),1)*BL$22,IF(AND('Expenses (Assum. &amp; Calc.)'!$I32="Weekly",'Expenses (Assum. &amp; Calc.)'!$H32&gt;='Shortcut Lookup 2'!BC$60,'Expenses (Assum. &amp; Calc.)'!$G32&lt;='Shortcut Lookup 2'!BC$60),INDEX('Expenses (Assum. &amp; Calc.)'!$J$23:$J$37,ROWS($C$23:$C32),1)*4,IF(AND('Expenses (Assum. &amp; Calc.)'!$I32="Bi-Weekly",'Expenses (Assum. &amp; Calc.)'!$H32&gt;='Shortcut Lookup 2'!BC$60,'Expenses (Assum. &amp; Calc.)'!$G32&lt;='Shortcut Lookup 2'!BC$60),INDEX('Expenses (Assum. &amp; Calc.)'!$J$23:$J$37,ROWS($C$23:$C32),1)*2,IF(AND('Expenses (Assum. &amp; Calc.)'!$I32="Monthly",'Expenses (Assum. &amp; Calc.)'!$H32&gt;='Shortcut Lookup 2'!BC$60,'Expenses (Assum. &amp; Calc.)'!$G32&lt;='Shortcut Lookup 2'!BC$60),INDEX('Expenses (Assum. &amp; Calc.)'!$J$23:$J$37,ROWS($C$23:$C32),1),IF(AND('Expenses (Assum. &amp; Calc.)'!$I32="Quarterly",IFERROR(MOD(MONTH('Expenses (Assum. &amp; Calc.)'!$G32),3),0)=MOD(MONTH('Shortcut Lookup 2'!BC$60),3),'Expenses (Assum. &amp; Calc.)'!$H32&gt;='Shortcut Lookup 2'!BC$60,'Expenses (Assum. &amp; Calc.)'!$G32&lt;='Shortcut Lookup 2'!BC$60),INDEX('Expenses (Assum. &amp; Calc.)'!$J$23:$J$37,ROWS($C$23:$C32),1),IF(AND('Expenses (Assum. &amp; Calc.)'!$I32="Semi-Annually",IFERROR(MOD(MONTH('Expenses (Assum. &amp; Calc.)'!$G32),6),0)=MOD(MONTH('Shortcut Lookup 2'!BC$60),6),'Expenses (Assum. &amp; Calc.)'!$H32&gt;='Shortcut Lookup 2'!BC$60,'Expenses (Assum. &amp; Calc.)'!$G32&lt;='Shortcut Lookup 2'!BC$60),INDEX('Expenses (Assum. &amp; Calc.)'!$J$23:$J$37,ROWS($C$23:$C32),1),IF(AND('Expenses (Assum. &amp; Calc.)'!$I32="Yearly",IFERROR(MOD(MONTH('Expenses (Assum. &amp; Calc.)'!$G32),12),0)=MOD(MONTH('Shortcut Lookup 2'!BC$60),12),'Expenses (Assum. &amp; Calc.)'!$H32&gt;='Shortcut Lookup 2'!BC$60,'Expenses (Assum. &amp; Calc.)'!$G32&lt;='Shortcut Lookup 2'!BC$60),INDEX('Expenses (Assum. &amp; Calc.)'!$J$23:$J$37,ROWS($C$23:$C32),1),0))))))))</f>
        <v>0</v>
      </c>
      <c r="BM32" s="472">
        <f>HLOOKUP('Shortcut Lookup 2'!BD$59,'Expenses (Assum. &amp; Calc.)'!$P$22:$T$37,ROWS($C$23:$C32)+1,0)*IF(AND('Expenses (Assum. &amp; Calc.)'!$I32="One time",'Expenses (Assum. &amp; Calc.)'!$G32='Shortcut Lookup 2'!BD$60),INDEX('Expenses (Assum. &amp; Calc.)'!$J$23:$J$37,ROWS($C$23:$C32),1),IF(AND('Expenses (Assum. &amp; Calc.)'!$I32="Daily",'Expenses (Assum. &amp; Calc.)'!$H32&gt;='Shortcut Lookup 2'!BD$60,'Expenses (Assum. &amp; Calc.)'!$G32&lt;='Shortcut Lookup 2'!BD$60),INDEX('Expenses (Assum. &amp; Calc.)'!$J$23:$J$37,ROWS($C$23:$C32),1)*BM$22,IF(AND('Expenses (Assum. &amp; Calc.)'!$I32="Weekly",'Expenses (Assum. &amp; Calc.)'!$H32&gt;='Shortcut Lookup 2'!BD$60,'Expenses (Assum. &amp; Calc.)'!$G32&lt;='Shortcut Lookup 2'!BD$60),INDEX('Expenses (Assum. &amp; Calc.)'!$J$23:$J$37,ROWS($C$23:$C32),1)*4,IF(AND('Expenses (Assum. &amp; Calc.)'!$I32="Bi-Weekly",'Expenses (Assum. &amp; Calc.)'!$H32&gt;='Shortcut Lookup 2'!BD$60,'Expenses (Assum. &amp; Calc.)'!$G32&lt;='Shortcut Lookup 2'!BD$60),INDEX('Expenses (Assum. &amp; Calc.)'!$J$23:$J$37,ROWS($C$23:$C32),1)*2,IF(AND('Expenses (Assum. &amp; Calc.)'!$I32="Monthly",'Expenses (Assum. &amp; Calc.)'!$H32&gt;='Shortcut Lookup 2'!BD$60,'Expenses (Assum. &amp; Calc.)'!$G32&lt;='Shortcut Lookup 2'!BD$60),INDEX('Expenses (Assum. &amp; Calc.)'!$J$23:$J$37,ROWS($C$23:$C32),1),IF(AND('Expenses (Assum. &amp; Calc.)'!$I32="Quarterly",IFERROR(MOD(MONTH('Expenses (Assum. &amp; Calc.)'!$G32),3),0)=MOD(MONTH('Shortcut Lookup 2'!BD$60),3),'Expenses (Assum. &amp; Calc.)'!$H32&gt;='Shortcut Lookup 2'!BD$60,'Expenses (Assum. &amp; Calc.)'!$G32&lt;='Shortcut Lookup 2'!BD$60),INDEX('Expenses (Assum. &amp; Calc.)'!$J$23:$J$37,ROWS($C$23:$C32),1),IF(AND('Expenses (Assum. &amp; Calc.)'!$I32="Semi-Annually",IFERROR(MOD(MONTH('Expenses (Assum. &amp; Calc.)'!$G32),6),0)=MOD(MONTH('Shortcut Lookup 2'!BD$60),6),'Expenses (Assum. &amp; Calc.)'!$H32&gt;='Shortcut Lookup 2'!BD$60,'Expenses (Assum. &amp; Calc.)'!$G32&lt;='Shortcut Lookup 2'!BD$60),INDEX('Expenses (Assum. &amp; Calc.)'!$J$23:$J$37,ROWS($C$23:$C32),1),IF(AND('Expenses (Assum. &amp; Calc.)'!$I32="Yearly",IFERROR(MOD(MONTH('Expenses (Assum. &amp; Calc.)'!$G32),12),0)=MOD(MONTH('Shortcut Lookup 2'!BD$60),12),'Expenses (Assum. &amp; Calc.)'!$H32&gt;='Shortcut Lookup 2'!BD$60,'Expenses (Assum. &amp; Calc.)'!$G32&lt;='Shortcut Lookup 2'!BD$60),INDEX('Expenses (Assum. &amp; Calc.)'!$J$23:$J$37,ROWS($C$23:$C32),1),0))))))))</f>
        <v>0</v>
      </c>
      <c r="BN32" s="472">
        <f>HLOOKUP('Shortcut Lookup 2'!BE$59,'Expenses (Assum. &amp; Calc.)'!$P$22:$T$37,ROWS($C$23:$C32)+1,0)*IF(AND('Expenses (Assum. &amp; Calc.)'!$I32="One time",'Expenses (Assum. &amp; Calc.)'!$G32='Shortcut Lookup 2'!BE$60),INDEX('Expenses (Assum. &amp; Calc.)'!$J$23:$J$37,ROWS($C$23:$C32),1),IF(AND('Expenses (Assum. &amp; Calc.)'!$I32="Daily",'Expenses (Assum. &amp; Calc.)'!$H32&gt;='Shortcut Lookup 2'!BE$60,'Expenses (Assum. &amp; Calc.)'!$G32&lt;='Shortcut Lookup 2'!BE$60),INDEX('Expenses (Assum. &amp; Calc.)'!$J$23:$J$37,ROWS($C$23:$C32),1)*BN$22,IF(AND('Expenses (Assum. &amp; Calc.)'!$I32="Weekly",'Expenses (Assum. &amp; Calc.)'!$H32&gt;='Shortcut Lookup 2'!BE$60,'Expenses (Assum. &amp; Calc.)'!$G32&lt;='Shortcut Lookup 2'!BE$60),INDEX('Expenses (Assum. &amp; Calc.)'!$J$23:$J$37,ROWS($C$23:$C32),1)*4,IF(AND('Expenses (Assum. &amp; Calc.)'!$I32="Bi-Weekly",'Expenses (Assum. &amp; Calc.)'!$H32&gt;='Shortcut Lookup 2'!BE$60,'Expenses (Assum. &amp; Calc.)'!$G32&lt;='Shortcut Lookup 2'!BE$60),INDEX('Expenses (Assum. &amp; Calc.)'!$J$23:$J$37,ROWS($C$23:$C32),1)*2,IF(AND('Expenses (Assum. &amp; Calc.)'!$I32="Monthly",'Expenses (Assum. &amp; Calc.)'!$H32&gt;='Shortcut Lookup 2'!BE$60,'Expenses (Assum. &amp; Calc.)'!$G32&lt;='Shortcut Lookup 2'!BE$60),INDEX('Expenses (Assum. &amp; Calc.)'!$J$23:$J$37,ROWS($C$23:$C32),1),IF(AND('Expenses (Assum. &amp; Calc.)'!$I32="Quarterly",IFERROR(MOD(MONTH('Expenses (Assum. &amp; Calc.)'!$G32),3),0)=MOD(MONTH('Shortcut Lookup 2'!BE$60),3),'Expenses (Assum. &amp; Calc.)'!$H32&gt;='Shortcut Lookup 2'!BE$60,'Expenses (Assum. &amp; Calc.)'!$G32&lt;='Shortcut Lookup 2'!BE$60),INDEX('Expenses (Assum. &amp; Calc.)'!$J$23:$J$37,ROWS($C$23:$C32),1),IF(AND('Expenses (Assum. &amp; Calc.)'!$I32="Semi-Annually",IFERROR(MOD(MONTH('Expenses (Assum. &amp; Calc.)'!$G32),6),0)=MOD(MONTH('Shortcut Lookup 2'!BE$60),6),'Expenses (Assum. &amp; Calc.)'!$H32&gt;='Shortcut Lookup 2'!BE$60,'Expenses (Assum. &amp; Calc.)'!$G32&lt;='Shortcut Lookup 2'!BE$60),INDEX('Expenses (Assum. &amp; Calc.)'!$J$23:$J$37,ROWS($C$23:$C32),1),IF(AND('Expenses (Assum. &amp; Calc.)'!$I32="Yearly",IFERROR(MOD(MONTH('Expenses (Assum. &amp; Calc.)'!$G32),12),0)=MOD(MONTH('Shortcut Lookup 2'!BE$60),12),'Expenses (Assum. &amp; Calc.)'!$H32&gt;='Shortcut Lookup 2'!BE$60,'Expenses (Assum. &amp; Calc.)'!$G32&lt;='Shortcut Lookup 2'!BE$60),INDEX('Expenses (Assum. &amp; Calc.)'!$J$23:$J$37,ROWS($C$23:$C32),1),0))))))))</f>
        <v>0</v>
      </c>
      <c r="BO32" s="472">
        <f>HLOOKUP('Shortcut Lookup 2'!BF$59,'Expenses (Assum. &amp; Calc.)'!$P$22:$T$37,ROWS($C$23:$C32)+1,0)*IF(AND('Expenses (Assum. &amp; Calc.)'!$I32="One time",'Expenses (Assum. &amp; Calc.)'!$G32='Shortcut Lookup 2'!BF$60),INDEX('Expenses (Assum. &amp; Calc.)'!$J$23:$J$37,ROWS($C$23:$C32),1),IF(AND('Expenses (Assum. &amp; Calc.)'!$I32="Daily",'Expenses (Assum. &amp; Calc.)'!$H32&gt;='Shortcut Lookup 2'!BF$60,'Expenses (Assum. &amp; Calc.)'!$G32&lt;='Shortcut Lookup 2'!BF$60),INDEX('Expenses (Assum. &amp; Calc.)'!$J$23:$J$37,ROWS($C$23:$C32),1)*BO$22,IF(AND('Expenses (Assum. &amp; Calc.)'!$I32="Weekly",'Expenses (Assum. &amp; Calc.)'!$H32&gt;='Shortcut Lookup 2'!BF$60,'Expenses (Assum. &amp; Calc.)'!$G32&lt;='Shortcut Lookup 2'!BF$60),INDEX('Expenses (Assum. &amp; Calc.)'!$J$23:$J$37,ROWS($C$23:$C32),1)*4,IF(AND('Expenses (Assum. &amp; Calc.)'!$I32="Bi-Weekly",'Expenses (Assum. &amp; Calc.)'!$H32&gt;='Shortcut Lookup 2'!BF$60,'Expenses (Assum. &amp; Calc.)'!$G32&lt;='Shortcut Lookup 2'!BF$60),INDEX('Expenses (Assum. &amp; Calc.)'!$J$23:$J$37,ROWS($C$23:$C32),1)*2,IF(AND('Expenses (Assum. &amp; Calc.)'!$I32="Monthly",'Expenses (Assum. &amp; Calc.)'!$H32&gt;='Shortcut Lookup 2'!BF$60,'Expenses (Assum. &amp; Calc.)'!$G32&lt;='Shortcut Lookup 2'!BF$60),INDEX('Expenses (Assum. &amp; Calc.)'!$J$23:$J$37,ROWS($C$23:$C32),1),IF(AND('Expenses (Assum. &amp; Calc.)'!$I32="Quarterly",IFERROR(MOD(MONTH('Expenses (Assum. &amp; Calc.)'!$G32),3),0)=MOD(MONTH('Shortcut Lookup 2'!BF$60),3),'Expenses (Assum. &amp; Calc.)'!$H32&gt;='Shortcut Lookup 2'!BF$60,'Expenses (Assum. &amp; Calc.)'!$G32&lt;='Shortcut Lookup 2'!BF$60),INDEX('Expenses (Assum. &amp; Calc.)'!$J$23:$J$37,ROWS($C$23:$C32),1),IF(AND('Expenses (Assum. &amp; Calc.)'!$I32="Semi-Annually",IFERROR(MOD(MONTH('Expenses (Assum. &amp; Calc.)'!$G32),6),0)=MOD(MONTH('Shortcut Lookup 2'!BF$60),6),'Expenses (Assum. &amp; Calc.)'!$H32&gt;='Shortcut Lookup 2'!BF$60,'Expenses (Assum. &amp; Calc.)'!$G32&lt;='Shortcut Lookup 2'!BF$60),INDEX('Expenses (Assum. &amp; Calc.)'!$J$23:$J$37,ROWS($C$23:$C32),1),IF(AND('Expenses (Assum. &amp; Calc.)'!$I32="Yearly",IFERROR(MOD(MONTH('Expenses (Assum. &amp; Calc.)'!$G32),12),0)=MOD(MONTH('Shortcut Lookup 2'!BF$60),12),'Expenses (Assum. &amp; Calc.)'!$H32&gt;='Shortcut Lookup 2'!BF$60,'Expenses (Assum. &amp; Calc.)'!$G32&lt;='Shortcut Lookup 2'!BF$60),INDEX('Expenses (Assum. &amp; Calc.)'!$J$23:$J$37,ROWS($C$23:$C32),1),0))))))))</f>
        <v>0</v>
      </c>
      <c r="BP32" s="472">
        <f>HLOOKUP('Shortcut Lookup 2'!BG$59,'Expenses (Assum. &amp; Calc.)'!$P$22:$T$37,ROWS($C$23:$C32)+1,0)*IF(AND('Expenses (Assum. &amp; Calc.)'!$I32="One time",'Expenses (Assum. &amp; Calc.)'!$G32='Shortcut Lookup 2'!BG$60),INDEX('Expenses (Assum. &amp; Calc.)'!$J$23:$J$37,ROWS($C$23:$C32),1),IF(AND('Expenses (Assum. &amp; Calc.)'!$I32="Daily",'Expenses (Assum. &amp; Calc.)'!$H32&gt;='Shortcut Lookup 2'!BG$60,'Expenses (Assum. &amp; Calc.)'!$G32&lt;='Shortcut Lookup 2'!BG$60),INDEX('Expenses (Assum. &amp; Calc.)'!$J$23:$J$37,ROWS($C$23:$C32),1)*BP$22,IF(AND('Expenses (Assum. &amp; Calc.)'!$I32="Weekly",'Expenses (Assum. &amp; Calc.)'!$H32&gt;='Shortcut Lookup 2'!BG$60,'Expenses (Assum. &amp; Calc.)'!$G32&lt;='Shortcut Lookup 2'!BG$60),INDEX('Expenses (Assum. &amp; Calc.)'!$J$23:$J$37,ROWS($C$23:$C32),1)*4,IF(AND('Expenses (Assum. &amp; Calc.)'!$I32="Bi-Weekly",'Expenses (Assum. &amp; Calc.)'!$H32&gt;='Shortcut Lookup 2'!BG$60,'Expenses (Assum. &amp; Calc.)'!$G32&lt;='Shortcut Lookup 2'!BG$60),INDEX('Expenses (Assum. &amp; Calc.)'!$J$23:$J$37,ROWS($C$23:$C32),1)*2,IF(AND('Expenses (Assum. &amp; Calc.)'!$I32="Monthly",'Expenses (Assum. &amp; Calc.)'!$H32&gt;='Shortcut Lookup 2'!BG$60,'Expenses (Assum. &amp; Calc.)'!$G32&lt;='Shortcut Lookup 2'!BG$60),INDEX('Expenses (Assum. &amp; Calc.)'!$J$23:$J$37,ROWS($C$23:$C32),1),IF(AND('Expenses (Assum. &amp; Calc.)'!$I32="Quarterly",IFERROR(MOD(MONTH('Expenses (Assum. &amp; Calc.)'!$G32),3),0)=MOD(MONTH('Shortcut Lookup 2'!BG$60),3),'Expenses (Assum. &amp; Calc.)'!$H32&gt;='Shortcut Lookup 2'!BG$60,'Expenses (Assum. &amp; Calc.)'!$G32&lt;='Shortcut Lookup 2'!BG$60),INDEX('Expenses (Assum. &amp; Calc.)'!$J$23:$J$37,ROWS($C$23:$C32),1),IF(AND('Expenses (Assum. &amp; Calc.)'!$I32="Semi-Annually",IFERROR(MOD(MONTH('Expenses (Assum. &amp; Calc.)'!$G32),6),0)=MOD(MONTH('Shortcut Lookup 2'!BG$60),6),'Expenses (Assum. &amp; Calc.)'!$H32&gt;='Shortcut Lookup 2'!BG$60,'Expenses (Assum. &amp; Calc.)'!$G32&lt;='Shortcut Lookup 2'!BG$60),INDEX('Expenses (Assum. &amp; Calc.)'!$J$23:$J$37,ROWS($C$23:$C32),1),IF(AND('Expenses (Assum. &amp; Calc.)'!$I32="Yearly",IFERROR(MOD(MONTH('Expenses (Assum. &amp; Calc.)'!$G32),12),0)=MOD(MONTH('Shortcut Lookup 2'!BG$60),12),'Expenses (Assum. &amp; Calc.)'!$H32&gt;='Shortcut Lookup 2'!BG$60,'Expenses (Assum. &amp; Calc.)'!$G32&lt;='Shortcut Lookup 2'!BG$60),INDEX('Expenses (Assum. &amp; Calc.)'!$J$23:$J$37,ROWS($C$23:$C32),1),0))))))))</f>
        <v>0</v>
      </c>
      <c r="BQ32" s="472">
        <f>HLOOKUP('Shortcut Lookup 2'!BH$59,'Expenses (Assum. &amp; Calc.)'!$P$22:$T$37,ROWS($C$23:$C32)+1,0)*IF(AND('Expenses (Assum. &amp; Calc.)'!$I32="One time",'Expenses (Assum. &amp; Calc.)'!$G32='Shortcut Lookup 2'!BH$60),INDEX('Expenses (Assum. &amp; Calc.)'!$J$23:$J$37,ROWS($C$23:$C32),1),IF(AND('Expenses (Assum. &amp; Calc.)'!$I32="Daily",'Expenses (Assum. &amp; Calc.)'!$H32&gt;='Shortcut Lookup 2'!BH$60,'Expenses (Assum. &amp; Calc.)'!$G32&lt;='Shortcut Lookup 2'!BH$60),INDEX('Expenses (Assum. &amp; Calc.)'!$J$23:$J$37,ROWS($C$23:$C32),1)*BQ$22,IF(AND('Expenses (Assum. &amp; Calc.)'!$I32="Weekly",'Expenses (Assum. &amp; Calc.)'!$H32&gt;='Shortcut Lookup 2'!BH$60,'Expenses (Assum. &amp; Calc.)'!$G32&lt;='Shortcut Lookup 2'!BH$60),INDEX('Expenses (Assum. &amp; Calc.)'!$J$23:$J$37,ROWS($C$23:$C32),1)*4,IF(AND('Expenses (Assum. &amp; Calc.)'!$I32="Bi-Weekly",'Expenses (Assum. &amp; Calc.)'!$H32&gt;='Shortcut Lookup 2'!BH$60,'Expenses (Assum. &amp; Calc.)'!$G32&lt;='Shortcut Lookup 2'!BH$60),INDEX('Expenses (Assum. &amp; Calc.)'!$J$23:$J$37,ROWS($C$23:$C32),1)*2,IF(AND('Expenses (Assum. &amp; Calc.)'!$I32="Monthly",'Expenses (Assum. &amp; Calc.)'!$H32&gt;='Shortcut Lookup 2'!BH$60,'Expenses (Assum. &amp; Calc.)'!$G32&lt;='Shortcut Lookup 2'!BH$60),INDEX('Expenses (Assum. &amp; Calc.)'!$J$23:$J$37,ROWS($C$23:$C32),1),IF(AND('Expenses (Assum. &amp; Calc.)'!$I32="Quarterly",IFERROR(MOD(MONTH('Expenses (Assum. &amp; Calc.)'!$G32),3),0)=MOD(MONTH('Shortcut Lookup 2'!BH$60),3),'Expenses (Assum. &amp; Calc.)'!$H32&gt;='Shortcut Lookup 2'!BH$60,'Expenses (Assum. &amp; Calc.)'!$G32&lt;='Shortcut Lookup 2'!BH$60),INDEX('Expenses (Assum. &amp; Calc.)'!$J$23:$J$37,ROWS($C$23:$C32),1),IF(AND('Expenses (Assum. &amp; Calc.)'!$I32="Semi-Annually",IFERROR(MOD(MONTH('Expenses (Assum. &amp; Calc.)'!$G32),6),0)=MOD(MONTH('Shortcut Lookup 2'!BH$60),6),'Expenses (Assum. &amp; Calc.)'!$H32&gt;='Shortcut Lookup 2'!BH$60,'Expenses (Assum. &amp; Calc.)'!$G32&lt;='Shortcut Lookup 2'!BH$60),INDEX('Expenses (Assum. &amp; Calc.)'!$J$23:$J$37,ROWS($C$23:$C32),1),IF(AND('Expenses (Assum. &amp; Calc.)'!$I32="Yearly",IFERROR(MOD(MONTH('Expenses (Assum. &amp; Calc.)'!$G32),12),0)=MOD(MONTH('Shortcut Lookup 2'!BH$60),12),'Expenses (Assum. &amp; Calc.)'!$H32&gt;='Shortcut Lookup 2'!BH$60,'Expenses (Assum. &amp; Calc.)'!$G32&lt;='Shortcut Lookup 2'!BH$60),INDEX('Expenses (Assum. &amp; Calc.)'!$J$23:$J$37,ROWS($C$23:$C32),1),0))))))))</f>
        <v>0</v>
      </c>
      <c r="BR32" s="472">
        <f>HLOOKUP('Shortcut Lookup 2'!BI$59,'Expenses (Assum. &amp; Calc.)'!$P$22:$T$37,ROWS($C$23:$C32)+1,0)*IF(AND('Expenses (Assum. &amp; Calc.)'!$I32="One time",'Expenses (Assum. &amp; Calc.)'!$G32='Shortcut Lookup 2'!BI$60),INDEX('Expenses (Assum. &amp; Calc.)'!$J$23:$J$37,ROWS($C$23:$C32),1),IF(AND('Expenses (Assum. &amp; Calc.)'!$I32="Daily",'Expenses (Assum. &amp; Calc.)'!$H32&gt;='Shortcut Lookup 2'!BI$60,'Expenses (Assum. &amp; Calc.)'!$G32&lt;='Shortcut Lookup 2'!BI$60),INDEX('Expenses (Assum. &amp; Calc.)'!$J$23:$J$37,ROWS($C$23:$C32),1)*BR$22,IF(AND('Expenses (Assum. &amp; Calc.)'!$I32="Weekly",'Expenses (Assum. &amp; Calc.)'!$H32&gt;='Shortcut Lookup 2'!BI$60,'Expenses (Assum. &amp; Calc.)'!$G32&lt;='Shortcut Lookup 2'!BI$60),INDEX('Expenses (Assum. &amp; Calc.)'!$J$23:$J$37,ROWS($C$23:$C32),1)*4,IF(AND('Expenses (Assum. &amp; Calc.)'!$I32="Bi-Weekly",'Expenses (Assum. &amp; Calc.)'!$H32&gt;='Shortcut Lookup 2'!BI$60,'Expenses (Assum. &amp; Calc.)'!$G32&lt;='Shortcut Lookup 2'!BI$60),INDEX('Expenses (Assum. &amp; Calc.)'!$J$23:$J$37,ROWS($C$23:$C32),1)*2,IF(AND('Expenses (Assum. &amp; Calc.)'!$I32="Monthly",'Expenses (Assum. &amp; Calc.)'!$H32&gt;='Shortcut Lookup 2'!BI$60,'Expenses (Assum. &amp; Calc.)'!$G32&lt;='Shortcut Lookup 2'!BI$60),INDEX('Expenses (Assum. &amp; Calc.)'!$J$23:$J$37,ROWS($C$23:$C32),1),IF(AND('Expenses (Assum. &amp; Calc.)'!$I32="Quarterly",IFERROR(MOD(MONTH('Expenses (Assum. &amp; Calc.)'!$G32),3),0)=MOD(MONTH('Shortcut Lookup 2'!BI$60),3),'Expenses (Assum. &amp; Calc.)'!$H32&gt;='Shortcut Lookup 2'!BI$60,'Expenses (Assum. &amp; Calc.)'!$G32&lt;='Shortcut Lookup 2'!BI$60),INDEX('Expenses (Assum. &amp; Calc.)'!$J$23:$J$37,ROWS($C$23:$C32),1),IF(AND('Expenses (Assum. &amp; Calc.)'!$I32="Semi-Annually",IFERROR(MOD(MONTH('Expenses (Assum. &amp; Calc.)'!$G32),6),0)=MOD(MONTH('Shortcut Lookup 2'!BI$60),6),'Expenses (Assum. &amp; Calc.)'!$H32&gt;='Shortcut Lookup 2'!BI$60,'Expenses (Assum. &amp; Calc.)'!$G32&lt;='Shortcut Lookup 2'!BI$60),INDEX('Expenses (Assum. &amp; Calc.)'!$J$23:$J$37,ROWS($C$23:$C32),1),IF(AND('Expenses (Assum. &amp; Calc.)'!$I32="Yearly",IFERROR(MOD(MONTH('Expenses (Assum. &amp; Calc.)'!$G32),12),0)=MOD(MONTH('Shortcut Lookup 2'!BI$60),12),'Expenses (Assum. &amp; Calc.)'!$H32&gt;='Shortcut Lookup 2'!BI$60,'Expenses (Assum. &amp; Calc.)'!$G32&lt;='Shortcut Lookup 2'!BI$60),INDEX('Expenses (Assum. &amp; Calc.)'!$J$23:$J$37,ROWS($C$23:$C32),1),0))))))))</f>
        <v>0</v>
      </c>
      <c r="BS32" s="472">
        <f>HLOOKUP('Shortcut Lookup 2'!BJ$59,'Expenses (Assum. &amp; Calc.)'!$P$22:$T$37,ROWS($C$23:$C32)+1,0)*IF(AND('Expenses (Assum. &amp; Calc.)'!$I32="One time",'Expenses (Assum. &amp; Calc.)'!$G32='Shortcut Lookup 2'!BJ$60),INDEX('Expenses (Assum. &amp; Calc.)'!$J$23:$J$37,ROWS($C$23:$C32),1),IF(AND('Expenses (Assum. &amp; Calc.)'!$I32="Daily",'Expenses (Assum. &amp; Calc.)'!$H32&gt;='Shortcut Lookup 2'!BJ$60,'Expenses (Assum. &amp; Calc.)'!$G32&lt;='Shortcut Lookup 2'!BJ$60),INDEX('Expenses (Assum. &amp; Calc.)'!$J$23:$J$37,ROWS($C$23:$C32),1)*BS$22,IF(AND('Expenses (Assum. &amp; Calc.)'!$I32="Weekly",'Expenses (Assum. &amp; Calc.)'!$H32&gt;='Shortcut Lookup 2'!BJ$60,'Expenses (Assum. &amp; Calc.)'!$G32&lt;='Shortcut Lookup 2'!BJ$60),INDEX('Expenses (Assum. &amp; Calc.)'!$J$23:$J$37,ROWS($C$23:$C32),1)*4,IF(AND('Expenses (Assum. &amp; Calc.)'!$I32="Bi-Weekly",'Expenses (Assum. &amp; Calc.)'!$H32&gt;='Shortcut Lookup 2'!BJ$60,'Expenses (Assum. &amp; Calc.)'!$G32&lt;='Shortcut Lookup 2'!BJ$60),INDEX('Expenses (Assum. &amp; Calc.)'!$J$23:$J$37,ROWS($C$23:$C32),1)*2,IF(AND('Expenses (Assum. &amp; Calc.)'!$I32="Monthly",'Expenses (Assum. &amp; Calc.)'!$H32&gt;='Shortcut Lookup 2'!BJ$60,'Expenses (Assum. &amp; Calc.)'!$G32&lt;='Shortcut Lookup 2'!BJ$60),INDEX('Expenses (Assum. &amp; Calc.)'!$J$23:$J$37,ROWS($C$23:$C32),1),IF(AND('Expenses (Assum. &amp; Calc.)'!$I32="Quarterly",IFERROR(MOD(MONTH('Expenses (Assum. &amp; Calc.)'!$G32),3),0)=MOD(MONTH('Shortcut Lookup 2'!BJ$60),3),'Expenses (Assum. &amp; Calc.)'!$H32&gt;='Shortcut Lookup 2'!BJ$60,'Expenses (Assum. &amp; Calc.)'!$G32&lt;='Shortcut Lookup 2'!BJ$60),INDEX('Expenses (Assum. &amp; Calc.)'!$J$23:$J$37,ROWS($C$23:$C32),1),IF(AND('Expenses (Assum. &amp; Calc.)'!$I32="Semi-Annually",IFERROR(MOD(MONTH('Expenses (Assum. &amp; Calc.)'!$G32),6),0)=MOD(MONTH('Shortcut Lookup 2'!BJ$60),6),'Expenses (Assum. &amp; Calc.)'!$H32&gt;='Shortcut Lookup 2'!BJ$60,'Expenses (Assum. &amp; Calc.)'!$G32&lt;='Shortcut Lookup 2'!BJ$60),INDEX('Expenses (Assum. &amp; Calc.)'!$J$23:$J$37,ROWS($C$23:$C32),1),IF(AND('Expenses (Assum. &amp; Calc.)'!$I32="Yearly",IFERROR(MOD(MONTH('Expenses (Assum. &amp; Calc.)'!$G32),12),0)=MOD(MONTH('Shortcut Lookup 2'!BJ$60),12),'Expenses (Assum. &amp; Calc.)'!$H32&gt;='Shortcut Lookup 2'!BJ$60,'Expenses (Assum. &amp; Calc.)'!$G32&lt;='Shortcut Lookup 2'!BJ$60),INDEX('Expenses (Assum. &amp; Calc.)'!$J$23:$J$37,ROWS($C$23:$C32),1),0))))))))</f>
        <v>0</v>
      </c>
      <c r="BT32" s="472">
        <f>HLOOKUP('Shortcut Lookup 2'!BK$59,'Expenses (Assum. &amp; Calc.)'!$P$22:$T$37,ROWS($C$23:$C32)+1,0)*IF(AND('Expenses (Assum. &amp; Calc.)'!$I32="One time",'Expenses (Assum. &amp; Calc.)'!$G32='Shortcut Lookup 2'!BK$60),INDEX('Expenses (Assum. &amp; Calc.)'!$J$23:$J$37,ROWS($C$23:$C32),1),IF(AND('Expenses (Assum. &amp; Calc.)'!$I32="Daily",'Expenses (Assum. &amp; Calc.)'!$H32&gt;='Shortcut Lookup 2'!BK$60,'Expenses (Assum. &amp; Calc.)'!$G32&lt;='Shortcut Lookup 2'!BK$60),INDEX('Expenses (Assum. &amp; Calc.)'!$J$23:$J$37,ROWS($C$23:$C32),1)*BT$22,IF(AND('Expenses (Assum. &amp; Calc.)'!$I32="Weekly",'Expenses (Assum. &amp; Calc.)'!$H32&gt;='Shortcut Lookup 2'!BK$60,'Expenses (Assum. &amp; Calc.)'!$G32&lt;='Shortcut Lookup 2'!BK$60),INDEX('Expenses (Assum. &amp; Calc.)'!$J$23:$J$37,ROWS($C$23:$C32),1)*4,IF(AND('Expenses (Assum. &amp; Calc.)'!$I32="Bi-Weekly",'Expenses (Assum. &amp; Calc.)'!$H32&gt;='Shortcut Lookup 2'!BK$60,'Expenses (Assum. &amp; Calc.)'!$G32&lt;='Shortcut Lookup 2'!BK$60),INDEX('Expenses (Assum. &amp; Calc.)'!$J$23:$J$37,ROWS($C$23:$C32),1)*2,IF(AND('Expenses (Assum. &amp; Calc.)'!$I32="Monthly",'Expenses (Assum. &amp; Calc.)'!$H32&gt;='Shortcut Lookup 2'!BK$60,'Expenses (Assum. &amp; Calc.)'!$G32&lt;='Shortcut Lookup 2'!BK$60),INDEX('Expenses (Assum. &amp; Calc.)'!$J$23:$J$37,ROWS($C$23:$C32),1),IF(AND('Expenses (Assum. &amp; Calc.)'!$I32="Quarterly",IFERROR(MOD(MONTH('Expenses (Assum. &amp; Calc.)'!$G32),3),0)=MOD(MONTH('Shortcut Lookup 2'!BK$60),3),'Expenses (Assum. &amp; Calc.)'!$H32&gt;='Shortcut Lookup 2'!BK$60,'Expenses (Assum. &amp; Calc.)'!$G32&lt;='Shortcut Lookup 2'!BK$60),INDEX('Expenses (Assum. &amp; Calc.)'!$J$23:$J$37,ROWS($C$23:$C32),1),IF(AND('Expenses (Assum. &amp; Calc.)'!$I32="Semi-Annually",IFERROR(MOD(MONTH('Expenses (Assum. &amp; Calc.)'!$G32),6),0)=MOD(MONTH('Shortcut Lookup 2'!BK$60),6),'Expenses (Assum. &amp; Calc.)'!$H32&gt;='Shortcut Lookup 2'!BK$60,'Expenses (Assum. &amp; Calc.)'!$G32&lt;='Shortcut Lookup 2'!BK$60),INDEX('Expenses (Assum. &amp; Calc.)'!$J$23:$J$37,ROWS($C$23:$C32),1),IF(AND('Expenses (Assum. &amp; Calc.)'!$I32="Yearly",IFERROR(MOD(MONTH('Expenses (Assum. &amp; Calc.)'!$G32),12),0)=MOD(MONTH('Shortcut Lookup 2'!BK$60),12),'Expenses (Assum. &amp; Calc.)'!$H32&gt;='Shortcut Lookup 2'!BK$60,'Expenses (Assum. &amp; Calc.)'!$G32&lt;='Shortcut Lookup 2'!BK$60),INDEX('Expenses (Assum. &amp; Calc.)'!$J$23:$J$37,ROWS($C$23:$C32),1),0))))))))</f>
        <v>0</v>
      </c>
      <c r="BU32" s="472">
        <f>HLOOKUP('Shortcut Lookup 2'!BL$59,'Expenses (Assum. &amp; Calc.)'!$P$22:$T$37,ROWS($C$23:$C32)+1,0)*IF(AND('Expenses (Assum. &amp; Calc.)'!$I32="One time",'Expenses (Assum. &amp; Calc.)'!$G32='Shortcut Lookup 2'!BL$60),INDEX('Expenses (Assum. &amp; Calc.)'!$J$23:$J$37,ROWS($C$23:$C32),1),IF(AND('Expenses (Assum. &amp; Calc.)'!$I32="Daily",'Expenses (Assum. &amp; Calc.)'!$H32&gt;='Shortcut Lookup 2'!BL$60,'Expenses (Assum. &amp; Calc.)'!$G32&lt;='Shortcut Lookup 2'!BL$60),INDEX('Expenses (Assum. &amp; Calc.)'!$J$23:$J$37,ROWS($C$23:$C32),1)*BU$22,IF(AND('Expenses (Assum. &amp; Calc.)'!$I32="Weekly",'Expenses (Assum. &amp; Calc.)'!$H32&gt;='Shortcut Lookup 2'!BL$60,'Expenses (Assum. &amp; Calc.)'!$G32&lt;='Shortcut Lookup 2'!BL$60),INDEX('Expenses (Assum. &amp; Calc.)'!$J$23:$J$37,ROWS($C$23:$C32),1)*4,IF(AND('Expenses (Assum. &amp; Calc.)'!$I32="Bi-Weekly",'Expenses (Assum. &amp; Calc.)'!$H32&gt;='Shortcut Lookup 2'!BL$60,'Expenses (Assum. &amp; Calc.)'!$G32&lt;='Shortcut Lookup 2'!BL$60),INDEX('Expenses (Assum. &amp; Calc.)'!$J$23:$J$37,ROWS($C$23:$C32),1)*2,IF(AND('Expenses (Assum. &amp; Calc.)'!$I32="Monthly",'Expenses (Assum. &amp; Calc.)'!$H32&gt;='Shortcut Lookup 2'!BL$60,'Expenses (Assum. &amp; Calc.)'!$G32&lt;='Shortcut Lookup 2'!BL$60),INDEX('Expenses (Assum. &amp; Calc.)'!$J$23:$J$37,ROWS($C$23:$C32),1),IF(AND('Expenses (Assum. &amp; Calc.)'!$I32="Quarterly",IFERROR(MOD(MONTH('Expenses (Assum. &amp; Calc.)'!$G32),3),0)=MOD(MONTH('Shortcut Lookup 2'!BL$60),3),'Expenses (Assum. &amp; Calc.)'!$H32&gt;='Shortcut Lookup 2'!BL$60,'Expenses (Assum. &amp; Calc.)'!$G32&lt;='Shortcut Lookup 2'!BL$60),INDEX('Expenses (Assum. &amp; Calc.)'!$J$23:$J$37,ROWS($C$23:$C32),1),IF(AND('Expenses (Assum. &amp; Calc.)'!$I32="Semi-Annually",IFERROR(MOD(MONTH('Expenses (Assum. &amp; Calc.)'!$G32),6),0)=MOD(MONTH('Shortcut Lookup 2'!BL$60),6),'Expenses (Assum. &amp; Calc.)'!$H32&gt;='Shortcut Lookup 2'!BL$60,'Expenses (Assum. &amp; Calc.)'!$G32&lt;='Shortcut Lookup 2'!BL$60),INDEX('Expenses (Assum. &amp; Calc.)'!$J$23:$J$37,ROWS($C$23:$C32),1),IF(AND('Expenses (Assum. &amp; Calc.)'!$I32="Yearly",IFERROR(MOD(MONTH('Expenses (Assum. &amp; Calc.)'!$G32),12),0)=MOD(MONTH('Shortcut Lookup 2'!BL$60),12),'Expenses (Assum. &amp; Calc.)'!$H32&gt;='Shortcut Lookup 2'!BL$60,'Expenses (Assum. &amp; Calc.)'!$G32&lt;='Shortcut Lookup 2'!BL$60),INDEX('Expenses (Assum. &amp; Calc.)'!$J$23:$J$37,ROWS($C$23:$C32),1),0))))))))</f>
        <v>0</v>
      </c>
      <c r="BV32" s="472">
        <f>HLOOKUP('Shortcut Lookup 2'!BM$59,'Expenses (Assum. &amp; Calc.)'!$P$22:$T$37,ROWS($C$23:$C32)+1,0)*IF(AND('Expenses (Assum. &amp; Calc.)'!$I32="One time",'Expenses (Assum. &amp; Calc.)'!$G32='Shortcut Lookup 2'!BM$60),INDEX('Expenses (Assum. &amp; Calc.)'!$J$23:$J$37,ROWS($C$23:$C32),1),IF(AND('Expenses (Assum. &amp; Calc.)'!$I32="Daily",'Expenses (Assum. &amp; Calc.)'!$H32&gt;='Shortcut Lookup 2'!BM$60,'Expenses (Assum. &amp; Calc.)'!$G32&lt;='Shortcut Lookup 2'!BM$60),INDEX('Expenses (Assum. &amp; Calc.)'!$J$23:$J$37,ROWS($C$23:$C32),1)*BV$22,IF(AND('Expenses (Assum. &amp; Calc.)'!$I32="Weekly",'Expenses (Assum. &amp; Calc.)'!$H32&gt;='Shortcut Lookup 2'!BM$60,'Expenses (Assum. &amp; Calc.)'!$G32&lt;='Shortcut Lookup 2'!BM$60),INDEX('Expenses (Assum. &amp; Calc.)'!$J$23:$J$37,ROWS($C$23:$C32),1)*4,IF(AND('Expenses (Assum. &amp; Calc.)'!$I32="Bi-Weekly",'Expenses (Assum. &amp; Calc.)'!$H32&gt;='Shortcut Lookup 2'!BM$60,'Expenses (Assum. &amp; Calc.)'!$G32&lt;='Shortcut Lookup 2'!BM$60),INDEX('Expenses (Assum. &amp; Calc.)'!$J$23:$J$37,ROWS($C$23:$C32),1)*2,IF(AND('Expenses (Assum. &amp; Calc.)'!$I32="Monthly",'Expenses (Assum. &amp; Calc.)'!$H32&gt;='Shortcut Lookup 2'!BM$60,'Expenses (Assum. &amp; Calc.)'!$G32&lt;='Shortcut Lookup 2'!BM$60),INDEX('Expenses (Assum. &amp; Calc.)'!$J$23:$J$37,ROWS($C$23:$C32),1),IF(AND('Expenses (Assum. &amp; Calc.)'!$I32="Quarterly",IFERROR(MOD(MONTH('Expenses (Assum. &amp; Calc.)'!$G32),3),0)=MOD(MONTH('Shortcut Lookup 2'!BM$60),3),'Expenses (Assum. &amp; Calc.)'!$H32&gt;='Shortcut Lookup 2'!BM$60,'Expenses (Assum. &amp; Calc.)'!$G32&lt;='Shortcut Lookup 2'!BM$60),INDEX('Expenses (Assum. &amp; Calc.)'!$J$23:$J$37,ROWS($C$23:$C32),1),IF(AND('Expenses (Assum. &amp; Calc.)'!$I32="Semi-Annually",IFERROR(MOD(MONTH('Expenses (Assum. &amp; Calc.)'!$G32),6),0)=MOD(MONTH('Shortcut Lookup 2'!BM$60),6),'Expenses (Assum. &amp; Calc.)'!$H32&gt;='Shortcut Lookup 2'!BM$60,'Expenses (Assum. &amp; Calc.)'!$G32&lt;='Shortcut Lookup 2'!BM$60),INDEX('Expenses (Assum. &amp; Calc.)'!$J$23:$J$37,ROWS($C$23:$C32),1),IF(AND('Expenses (Assum. &amp; Calc.)'!$I32="Yearly",IFERROR(MOD(MONTH('Expenses (Assum. &amp; Calc.)'!$G32),12),0)=MOD(MONTH('Shortcut Lookup 2'!BM$60),12),'Expenses (Assum. &amp; Calc.)'!$H32&gt;='Shortcut Lookup 2'!BM$60,'Expenses (Assum. &amp; Calc.)'!$G32&lt;='Shortcut Lookup 2'!BM$60),INDEX('Expenses (Assum. &amp; Calc.)'!$J$23:$J$37,ROWS($C$23:$C32),1),0))))))))</f>
        <v>0</v>
      </c>
      <c r="BW32" s="472">
        <f>HLOOKUP('Shortcut Lookup 2'!BN$59,'Expenses (Assum. &amp; Calc.)'!$P$22:$T$37,ROWS($C$23:$C32)+1,0)*IF(AND('Expenses (Assum. &amp; Calc.)'!$I32="One time",'Expenses (Assum. &amp; Calc.)'!$G32='Shortcut Lookup 2'!BN$60),INDEX('Expenses (Assum. &amp; Calc.)'!$J$23:$J$37,ROWS($C$23:$C32),1),IF(AND('Expenses (Assum. &amp; Calc.)'!$I32="Daily",'Expenses (Assum. &amp; Calc.)'!$H32&gt;='Shortcut Lookup 2'!BN$60,'Expenses (Assum. &amp; Calc.)'!$G32&lt;='Shortcut Lookup 2'!BN$60),INDEX('Expenses (Assum. &amp; Calc.)'!$J$23:$J$37,ROWS($C$23:$C32),1)*BW$22,IF(AND('Expenses (Assum. &amp; Calc.)'!$I32="Weekly",'Expenses (Assum. &amp; Calc.)'!$H32&gt;='Shortcut Lookup 2'!BN$60,'Expenses (Assum. &amp; Calc.)'!$G32&lt;='Shortcut Lookup 2'!BN$60),INDEX('Expenses (Assum. &amp; Calc.)'!$J$23:$J$37,ROWS($C$23:$C32),1)*4,IF(AND('Expenses (Assum. &amp; Calc.)'!$I32="Bi-Weekly",'Expenses (Assum. &amp; Calc.)'!$H32&gt;='Shortcut Lookup 2'!BN$60,'Expenses (Assum. &amp; Calc.)'!$G32&lt;='Shortcut Lookup 2'!BN$60),INDEX('Expenses (Assum. &amp; Calc.)'!$J$23:$J$37,ROWS($C$23:$C32),1)*2,IF(AND('Expenses (Assum. &amp; Calc.)'!$I32="Monthly",'Expenses (Assum. &amp; Calc.)'!$H32&gt;='Shortcut Lookup 2'!BN$60,'Expenses (Assum. &amp; Calc.)'!$G32&lt;='Shortcut Lookup 2'!BN$60),INDEX('Expenses (Assum. &amp; Calc.)'!$J$23:$J$37,ROWS($C$23:$C32),1),IF(AND('Expenses (Assum. &amp; Calc.)'!$I32="Quarterly",IFERROR(MOD(MONTH('Expenses (Assum. &amp; Calc.)'!$G32),3),0)=MOD(MONTH('Shortcut Lookup 2'!BN$60),3),'Expenses (Assum. &amp; Calc.)'!$H32&gt;='Shortcut Lookup 2'!BN$60,'Expenses (Assum. &amp; Calc.)'!$G32&lt;='Shortcut Lookup 2'!BN$60),INDEX('Expenses (Assum. &amp; Calc.)'!$J$23:$J$37,ROWS($C$23:$C32),1),IF(AND('Expenses (Assum. &amp; Calc.)'!$I32="Semi-Annually",IFERROR(MOD(MONTH('Expenses (Assum. &amp; Calc.)'!$G32),6),0)=MOD(MONTH('Shortcut Lookup 2'!BN$60),6),'Expenses (Assum. &amp; Calc.)'!$H32&gt;='Shortcut Lookup 2'!BN$60,'Expenses (Assum. &amp; Calc.)'!$G32&lt;='Shortcut Lookup 2'!BN$60),INDEX('Expenses (Assum. &amp; Calc.)'!$J$23:$J$37,ROWS($C$23:$C32),1),IF(AND('Expenses (Assum. &amp; Calc.)'!$I32="Yearly",IFERROR(MOD(MONTH('Expenses (Assum. &amp; Calc.)'!$G32),12),0)=MOD(MONTH('Shortcut Lookup 2'!BN$60),12),'Expenses (Assum. &amp; Calc.)'!$H32&gt;='Shortcut Lookup 2'!BN$60,'Expenses (Assum. &amp; Calc.)'!$G32&lt;='Shortcut Lookup 2'!BN$60),INDEX('Expenses (Assum. &amp; Calc.)'!$J$23:$J$37,ROWS($C$23:$C32),1),0))))))))</f>
        <v>0</v>
      </c>
      <c r="BX32" s="472">
        <f>HLOOKUP('Shortcut Lookup 2'!BO$59,'Expenses (Assum. &amp; Calc.)'!$P$22:$T$37,ROWS($C$23:$C32)+1,0)*IF(AND('Expenses (Assum. &amp; Calc.)'!$I32="One time",'Expenses (Assum. &amp; Calc.)'!$G32='Shortcut Lookup 2'!BO$60),INDEX('Expenses (Assum. &amp; Calc.)'!$J$23:$J$37,ROWS($C$23:$C32),1),IF(AND('Expenses (Assum. &amp; Calc.)'!$I32="Daily",'Expenses (Assum. &amp; Calc.)'!$H32&gt;='Shortcut Lookup 2'!BO$60,'Expenses (Assum. &amp; Calc.)'!$G32&lt;='Shortcut Lookup 2'!BO$60),INDEX('Expenses (Assum. &amp; Calc.)'!$J$23:$J$37,ROWS($C$23:$C32),1)*BX$22,IF(AND('Expenses (Assum. &amp; Calc.)'!$I32="Weekly",'Expenses (Assum. &amp; Calc.)'!$H32&gt;='Shortcut Lookup 2'!BO$60,'Expenses (Assum. &amp; Calc.)'!$G32&lt;='Shortcut Lookup 2'!BO$60),INDEX('Expenses (Assum. &amp; Calc.)'!$J$23:$J$37,ROWS($C$23:$C32),1)*4,IF(AND('Expenses (Assum. &amp; Calc.)'!$I32="Bi-Weekly",'Expenses (Assum. &amp; Calc.)'!$H32&gt;='Shortcut Lookup 2'!BO$60,'Expenses (Assum. &amp; Calc.)'!$G32&lt;='Shortcut Lookup 2'!BO$60),INDEX('Expenses (Assum. &amp; Calc.)'!$J$23:$J$37,ROWS($C$23:$C32),1)*2,IF(AND('Expenses (Assum. &amp; Calc.)'!$I32="Monthly",'Expenses (Assum. &amp; Calc.)'!$H32&gt;='Shortcut Lookup 2'!BO$60,'Expenses (Assum. &amp; Calc.)'!$G32&lt;='Shortcut Lookup 2'!BO$60),INDEX('Expenses (Assum. &amp; Calc.)'!$J$23:$J$37,ROWS($C$23:$C32),1),IF(AND('Expenses (Assum. &amp; Calc.)'!$I32="Quarterly",IFERROR(MOD(MONTH('Expenses (Assum. &amp; Calc.)'!$G32),3),0)=MOD(MONTH('Shortcut Lookup 2'!BO$60),3),'Expenses (Assum. &amp; Calc.)'!$H32&gt;='Shortcut Lookup 2'!BO$60,'Expenses (Assum. &amp; Calc.)'!$G32&lt;='Shortcut Lookup 2'!BO$60),INDEX('Expenses (Assum. &amp; Calc.)'!$J$23:$J$37,ROWS($C$23:$C32),1),IF(AND('Expenses (Assum. &amp; Calc.)'!$I32="Semi-Annually",IFERROR(MOD(MONTH('Expenses (Assum. &amp; Calc.)'!$G32),6),0)=MOD(MONTH('Shortcut Lookup 2'!BO$60),6),'Expenses (Assum. &amp; Calc.)'!$H32&gt;='Shortcut Lookup 2'!BO$60,'Expenses (Assum. &amp; Calc.)'!$G32&lt;='Shortcut Lookup 2'!BO$60),INDEX('Expenses (Assum. &amp; Calc.)'!$J$23:$J$37,ROWS($C$23:$C32),1),IF(AND('Expenses (Assum. &amp; Calc.)'!$I32="Yearly",IFERROR(MOD(MONTH('Expenses (Assum. &amp; Calc.)'!$G32),12),0)=MOD(MONTH('Shortcut Lookup 2'!BO$60),12),'Expenses (Assum. &amp; Calc.)'!$H32&gt;='Shortcut Lookup 2'!BO$60,'Expenses (Assum. &amp; Calc.)'!$G32&lt;='Shortcut Lookup 2'!BO$60),INDEX('Expenses (Assum. &amp; Calc.)'!$J$23:$J$37,ROWS($C$23:$C32),1),0))))))))</f>
        <v>0</v>
      </c>
      <c r="BY32" s="472">
        <f>HLOOKUP('Shortcut Lookup 2'!BP$59,'Expenses (Assum. &amp; Calc.)'!$P$22:$T$37,ROWS($C$23:$C32)+1,0)*IF(AND('Expenses (Assum. &amp; Calc.)'!$I32="One time",'Expenses (Assum. &amp; Calc.)'!$G32='Shortcut Lookup 2'!BP$60),INDEX('Expenses (Assum. &amp; Calc.)'!$J$23:$J$37,ROWS($C$23:$C32),1),IF(AND('Expenses (Assum. &amp; Calc.)'!$I32="Daily",'Expenses (Assum. &amp; Calc.)'!$H32&gt;='Shortcut Lookup 2'!BP$60,'Expenses (Assum. &amp; Calc.)'!$G32&lt;='Shortcut Lookup 2'!BP$60),INDEX('Expenses (Assum. &amp; Calc.)'!$J$23:$J$37,ROWS($C$23:$C32),1)*BY$22,IF(AND('Expenses (Assum. &amp; Calc.)'!$I32="Weekly",'Expenses (Assum. &amp; Calc.)'!$H32&gt;='Shortcut Lookup 2'!BP$60,'Expenses (Assum. &amp; Calc.)'!$G32&lt;='Shortcut Lookup 2'!BP$60),INDEX('Expenses (Assum. &amp; Calc.)'!$J$23:$J$37,ROWS($C$23:$C32),1)*4,IF(AND('Expenses (Assum. &amp; Calc.)'!$I32="Bi-Weekly",'Expenses (Assum. &amp; Calc.)'!$H32&gt;='Shortcut Lookup 2'!BP$60,'Expenses (Assum. &amp; Calc.)'!$G32&lt;='Shortcut Lookup 2'!BP$60),INDEX('Expenses (Assum. &amp; Calc.)'!$J$23:$J$37,ROWS($C$23:$C32),1)*2,IF(AND('Expenses (Assum. &amp; Calc.)'!$I32="Monthly",'Expenses (Assum. &amp; Calc.)'!$H32&gt;='Shortcut Lookup 2'!BP$60,'Expenses (Assum. &amp; Calc.)'!$G32&lt;='Shortcut Lookup 2'!BP$60),INDEX('Expenses (Assum. &amp; Calc.)'!$J$23:$J$37,ROWS($C$23:$C32),1),IF(AND('Expenses (Assum. &amp; Calc.)'!$I32="Quarterly",IFERROR(MOD(MONTH('Expenses (Assum. &amp; Calc.)'!$G32),3),0)=MOD(MONTH('Shortcut Lookup 2'!BP$60),3),'Expenses (Assum. &amp; Calc.)'!$H32&gt;='Shortcut Lookup 2'!BP$60,'Expenses (Assum. &amp; Calc.)'!$G32&lt;='Shortcut Lookup 2'!BP$60),INDEX('Expenses (Assum. &amp; Calc.)'!$J$23:$J$37,ROWS($C$23:$C32),1),IF(AND('Expenses (Assum. &amp; Calc.)'!$I32="Semi-Annually",IFERROR(MOD(MONTH('Expenses (Assum. &amp; Calc.)'!$G32),6),0)=MOD(MONTH('Shortcut Lookup 2'!BP$60),6),'Expenses (Assum. &amp; Calc.)'!$H32&gt;='Shortcut Lookup 2'!BP$60,'Expenses (Assum. &amp; Calc.)'!$G32&lt;='Shortcut Lookup 2'!BP$60),INDEX('Expenses (Assum. &amp; Calc.)'!$J$23:$J$37,ROWS($C$23:$C32),1),IF(AND('Expenses (Assum. &amp; Calc.)'!$I32="Yearly",IFERROR(MOD(MONTH('Expenses (Assum. &amp; Calc.)'!$G32),12),0)=MOD(MONTH('Shortcut Lookup 2'!BP$60),12),'Expenses (Assum. &amp; Calc.)'!$H32&gt;='Shortcut Lookup 2'!BP$60,'Expenses (Assum. &amp; Calc.)'!$G32&lt;='Shortcut Lookup 2'!BP$60),INDEX('Expenses (Assum. &amp; Calc.)'!$J$23:$J$37,ROWS($C$23:$C32),1),0))))))))</f>
        <v>0</v>
      </c>
      <c r="BZ32" s="472">
        <f>HLOOKUP('Shortcut Lookup 2'!BQ$59,'Expenses (Assum. &amp; Calc.)'!$P$22:$T$37,ROWS($C$23:$C32)+1,0)*IF(AND('Expenses (Assum. &amp; Calc.)'!$I32="One time",'Expenses (Assum. &amp; Calc.)'!$G32='Shortcut Lookup 2'!BQ$60),INDEX('Expenses (Assum. &amp; Calc.)'!$J$23:$J$37,ROWS($C$23:$C32),1),IF(AND('Expenses (Assum. &amp; Calc.)'!$I32="Daily",'Expenses (Assum. &amp; Calc.)'!$H32&gt;='Shortcut Lookup 2'!BQ$60,'Expenses (Assum. &amp; Calc.)'!$G32&lt;='Shortcut Lookup 2'!BQ$60),INDEX('Expenses (Assum. &amp; Calc.)'!$J$23:$J$37,ROWS($C$23:$C32),1)*BZ$22,IF(AND('Expenses (Assum. &amp; Calc.)'!$I32="Weekly",'Expenses (Assum. &amp; Calc.)'!$H32&gt;='Shortcut Lookup 2'!BQ$60,'Expenses (Assum. &amp; Calc.)'!$G32&lt;='Shortcut Lookup 2'!BQ$60),INDEX('Expenses (Assum. &amp; Calc.)'!$J$23:$J$37,ROWS($C$23:$C32),1)*4,IF(AND('Expenses (Assum. &amp; Calc.)'!$I32="Bi-Weekly",'Expenses (Assum. &amp; Calc.)'!$H32&gt;='Shortcut Lookup 2'!BQ$60,'Expenses (Assum. &amp; Calc.)'!$G32&lt;='Shortcut Lookup 2'!BQ$60),INDEX('Expenses (Assum. &amp; Calc.)'!$J$23:$J$37,ROWS($C$23:$C32),1)*2,IF(AND('Expenses (Assum. &amp; Calc.)'!$I32="Monthly",'Expenses (Assum. &amp; Calc.)'!$H32&gt;='Shortcut Lookup 2'!BQ$60,'Expenses (Assum. &amp; Calc.)'!$G32&lt;='Shortcut Lookup 2'!BQ$60),INDEX('Expenses (Assum. &amp; Calc.)'!$J$23:$J$37,ROWS($C$23:$C32),1),IF(AND('Expenses (Assum. &amp; Calc.)'!$I32="Quarterly",IFERROR(MOD(MONTH('Expenses (Assum. &amp; Calc.)'!$G32),3),0)=MOD(MONTH('Shortcut Lookup 2'!BQ$60),3),'Expenses (Assum. &amp; Calc.)'!$H32&gt;='Shortcut Lookup 2'!BQ$60,'Expenses (Assum. &amp; Calc.)'!$G32&lt;='Shortcut Lookup 2'!BQ$60),INDEX('Expenses (Assum. &amp; Calc.)'!$J$23:$J$37,ROWS($C$23:$C32),1),IF(AND('Expenses (Assum. &amp; Calc.)'!$I32="Semi-Annually",IFERROR(MOD(MONTH('Expenses (Assum. &amp; Calc.)'!$G32),6),0)=MOD(MONTH('Shortcut Lookup 2'!BQ$60),6),'Expenses (Assum. &amp; Calc.)'!$H32&gt;='Shortcut Lookup 2'!BQ$60,'Expenses (Assum. &amp; Calc.)'!$G32&lt;='Shortcut Lookup 2'!BQ$60),INDEX('Expenses (Assum. &amp; Calc.)'!$J$23:$J$37,ROWS($C$23:$C32),1),IF(AND('Expenses (Assum. &amp; Calc.)'!$I32="Yearly",IFERROR(MOD(MONTH('Expenses (Assum. &amp; Calc.)'!$G32),12),0)=MOD(MONTH('Shortcut Lookup 2'!BQ$60),12),'Expenses (Assum. &amp; Calc.)'!$H32&gt;='Shortcut Lookup 2'!BQ$60,'Expenses (Assum. &amp; Calc.)'!$G32&lt;='Shortcut Lookup 2'!BQ$60),INDEX('Expenses (Assum. &amp; Calc.)'!$J$23:$J$37,ROWS($C$23:$C32),1),0))))))))</f>
        <v>0</v>
      </c>
      <c r="CA32" s="472">
        <f>HLOOKUP('Shortcut Lookup 2'!BR$59,'Expenses (Assum. &amp; Calc.)'!$P$22:$T$37,ROWS($C$23:$C32)+1,0)*IF(AND('Expenses (Assum. &amp; Calc.)'!$I32="One time",'Expenses (Assum. &amp; Calc.)'!$G32='Shortcut Lookup 2'!BR$60),INDEX('Expenses (Assum. &amp; Calc.)'!$J$23:$J$37,ROWS($C$23:$C32),1),IF(AND('Expenses (Assum. &amp; Calc.)'!$I32="Daily",'Expenses (Assum. &amp; Calc.)'!$H32&gt;='Shortcut Lookup 2'!BR$60,'Expenses (Assum. &amp; Calc.)'!$G32&lt;='Shortcut Lookup 2'!BR$60),INDEX('Expenses (Assum. &amp; Calc.)'!$J$23:$J$37,ROWS($C$23:$C32),1)*CA$22,IF(AND('Expenses (Assum. &amp; Calc.)'!$I32="Weekly",'Expenses (Assum. &amp; Calc.)'!$H32&gt;='Shortcut Lookup 2'!BR$60,'Expenses (Assum. &amp; Calc.)'!$G32&lt;='Shortcut Lookup 2'!BR$60),INDEX('Expenses (Assum. &amp; Calc.)'!$J$23:$J$37,ROWS($C$23:$C32),1)*4,IF(AND('Expenses (Assum. &amp; Calc.)'!$I32="Bi-Weekly",'Expenses (Assum. &amp; Calc.)'!$H32&gt;='Shortcut Lookup 2'!BR$60,'Expenses (Assum. &amp; Calc.)'!$G32&lt;='Shortcut Lookup 2'!BR$60),INDEX('Expenses (Assum. &amp; Calc.)'!$J$23:$J$37,ROWS($C$23:$C32),1)*2,IF(AND('Expenses (Assum. &amp; Calc.)'!$I32="Monthly",'Expenses (Assum. &amp; Calc.)'!$H32&gt;='Shortcut Lookup 2'!BR$60,'Expenses (Assum. &amp; Calc.)'!$G32&lt;='Shortcut Lookup 2'!BR$60),INDEX('Expenses (Assum. &amp; Calc.)'!$J$23:$J$37,ROWS($C$23:$C32),1),IF(AND('Expenses (Assum. &amp; Calc.)'!$I32="Quarterly",IFERROR(MOD(MONTH('Expenses (Assum. &amp; Calc.)'!$G32),3),0)=MOD(MONTH('Shortcut Lookup 2'!BR$60),3),'Expenses (Assum. &amp; Calc.)'!$H32&gt;='Shortcut Lookup 2'!BR$60,'Expenses (Assum. &amp; Calc.)'!$G32&lt;='Shortcut Lookup 2'!BR$60),INDEX('Expenses (Assum. &amp; Calc.)'!$J$23:$J$37,ROWS($C$23:$C32),1),IF(AND('Expenses (Assum. &amp; Calc.)'!$I32="Semi-Annually",IFERROR(MOD(MONTH('Expenses (Assum. &amp; Calc.)'!$G32),6),0)=MOD(MONTH('Shortcut Lookup 2'!BR$60),6),'Expenses (Assum. &amp; Calc.)'!$H32&gt;='Shortcut Lookup 2'!BR$60,'Expenses (Assum. &amp; Calc.)'!$G32&lt;='Shortcut Lookup 2'!BR$60),INDEX('Expenses (Assum. &amp; Calc.)'!$J$23:$J$37,ROWS($C$23:$C32),1),IF(AND('Expenses (Assum. &amp; Calc.)'!$I32="Yearly",IFERROR(MOD(MONTH('Expenses (Assum. &amp; Calc.)'!$G32),12),0)=MOD(MONTH('Shortcut Lookup 2'!BR$60),12),'Expenses (Assum. &amp; Calc.)'!$H32&gt;='Shortcut Lookup 2'!BR$60,'Expenses (Assum. &amp; Calc.)'!$G32&lt;='Shortcut Lookup 2'!BR$60),INDEX('Expenses (Assum. &amp; Calc.)'!$J$23:$J$37,ROWS($C$23:$C32),1),0))))))))</f>
        <v>0</v>
      </c>
      <c r="CB32" s="472">
        <f>HLOOKUP('Shortcut Lookup 2'!BS$59,'Expenses (Assum. &amp; Calc.)'!$P$22:$T$37,ROWS($C$23:$C32)+1,0)*IF(AND('Expenses (Assum. &amp; Calc.)'!$I32="One time",'Expenses (Assum. &amp; Calc.)'!$G32='Shortcut Lookup 2'!BS$60),INDEX('Expenses (Assum. &amp; Calc.)'!$J$23:$J$37,ROWS($C$23:$C32),1),IF(AND('Expenses (Assum. &amp; Calc.)'!$I32="Daily",'Expenses (Assum. &amp; Calc.)'!$H32&gt;='Shortcut Lookup 2'!BS$60,'Expenses (Assum. &amp; Calc.)'!$G32&lt;='Shortcut Lookup 2'!BS$60),INDEX('Expenses (Assum. &amp; Calc.)'!$J$23:$J$37,ROWS($C$23:$C32),1)*CB$22,IF(AND('Expenses (Assum. &amp; Calc.)'!$I32="Weekly",'Expenses (Assum. &amp; Calc.)'!$H32&gt;='Shortcut Lookup 2'!BS$60,'Expenses (Assum. &amp; Calc.)'!$G32&lt;='Shortcut Lookup 2'!BS$60),INDEX('Expenses (Assum. &amp; Calc.)'!$J$23:$J$37,ROWS($C$23:$C32),1)*4,IF(AND('Expenses (Assum. &amp; Calc.)'!$I32="Bi-Weekly",'Expenses (Assum. &amp; Calc.)'!$H32&gt;='Shortcut Lookup 2'!BS$60,'Expenses (Assum. &amp; Calc.)'!$G32&lt;='Shortcut Lookup 2'!BS$60),INDEX('Expenses (Assum. &amp; Calc.)'!$J$23:$J$37,ROWS($C$23:$C32),1)*2,IF(AND('Expenses (Assum. &amp; Calc.)'!$I32="Monthly",'Expenses (Assum. &amp; Calc.)'!$H32&gt;='Shortcut Lookup 2'!BS$60,'Expenses (Assum. &amp; Calc.)'!$G32&lt;='Shortcut Lookup 2'!BS$60),INDEX('Expenses (Assum. &amp; Calc.)'!$J$23:$J$37,ROWS($C$23:$C32),1),IF(AND('Expenses (Assum. &amp; Calc.)'!$I32="Quarterly",IFERROR(MOD(MONTH('Expenses (Assum. &amp; Calc.)'!$G32),3),0)=MOD(MONTH('Shortcut Lookup 2'!BS$60),3),'Expenses (Assum. &amp; Calc.)'!$H32&gt;='Shortcut Lookup 2'!BS$60,'Expenses (Assum. &amp; Calc.)'!$G32&lt;='Shortcut Lookup 2'!BS$60),INDEX('Expenses (Assum. &amp; Calc.)'!$J$23:$J$37,ROWS($C$23:$C32),1),IF(AND('Expenses (Assum. &amp; Calc.)'!$I32="Semi-Annually",IFERROR(MOD(MONTH('Expenses (Assum. &amp; Calc.)'!$G32),6),0)=MOD(MONTH('Shortcut Lookup 2'!BS$60),6),'Expenses (Assum. &amp; Calc.)'!$H32&gt;='Shortcut Lookup 2'!BS$60,'Expenses (Assum. &amp; Calc.)'!$G32&lt;='Shortcut Lookup 2'!BS$60),INDEX('Expenses (Assum. &amp; Calc.)'!$J$23:$J$37,ROWS($C$23:$C32),1),IF(AND('Expenses (Assum. &amp; Calc.)'!$I32="Yearly",IFERROR(MOD(MONTH('Expenses (Assum. &amp; Calc.)'!$G32),12),0)=MOD(MONTH('Shortcut Lookup 2'!BS$60),12),'Expenses (Assum. &amp; Calc.)'!$H32&gt;='Shortcut Lookup 2'!BS$60,'Expenses (Assum. &amp; Calc.)'!$G32&lt;='Shortcut Lookup 2'!BS$60),INDEX('Expenses (Assum. &amp; Calc.)'!$J$23:$J$37,ROWS($C$23:$C32),1),0))))))))</f>
        <v>0</v>
      </c>
    </row>
    <row r="33" spans="1:133" ht="14.4" thickBot="1" x14ac:dyDescent="0.35">
      <c r="C33" s="898" t="s">
        <v>183</v>
      </c>
      <c r="D33" s="898"/>
      <c r="E33" s="898"/>
      <c r="F33" s="898"/>
      <c r="G33" s="434">
        <f>'Shortcut Lookup 2'!L$84</f>
        <v>45688</v>
      </c>
      <c r="H33" s="434">
        <f>'Shortcut Lookup 2'!BS$84</f>
        <v>47483</v>
      </c>
      <c r="I33" s="462" t="s">
        <v>166</v>
      </c>
      <c r="J33" s="463"/>
      <c r="K33" s="473"/>
      <c r="L33" s="465"/>
      <c r="M33" s="466"/>
      <c r="N33" s="466"/>
      <c r="O33" s="467"/>
      <c r="P33" s="474">
        <v>1</v>
      </c>
      <c r="Q33" s="469">
        <f>1+'Expenses (Assum. &amp; Calc.)'!L33</f>
        <v>1</v>
      </c>
      <c r="R33" s="470">
        <f>Q33*(1+'Expenses (Assum. &amp; Calc.)'!M33)</f>
        <v>1</v>
      </c>
      <c r="S33" s="470">
        <f>R33*(1+'Expenses (Assum. &amp; Calc.)'!N33)</f>
        <v>1</v>
      </c>
      <c r="T33" s="471">
        <f>S33*(1+'Expenses (Assum. &amp; Calc.)'!O33)</f>
        <v>1</v>
      </c>
      <c r="U33" s="472">
        <f>HLOOKUP('Shortcut Lookup 2'!L$59,'Expenses (Assum. &amp; Calc.)'!$P$22:$T$37,ROWS($C$23:$C33)+1,0)*IF(AND('Expenses (Assum. &amp; Calc.)'!$I33="One time",'Expenses (Assum. &amp; Calc.)'!$G33='Shortcut Lookup 2'!L$60),INDEX('Expenses (Assum. &amp; Calc.)'!$J$23:$J$37,ROWS($C$23:$C33),1),IF(AND('Expenses (Assum. &amp; Calc.)'!$I33="Daily",'Expenses (Assum. &amp; Calc.)'!$H33&gt;='Shortcut Lookup 2'!L$60,'Expenses (Assum. &amp; Calc.)'!$G33&lt;='Shortcut Lookup 2'!L$60),INDEX('Expenses (Assum. &amp; Calc.)'!$J$23:$J$37,ROWS($C$23:$C33),1)*U$22,IF(AND('Expenses (Assum. &amp; Calc.)'!$I33="Weekly",'Expenses (Assum. &amp; Calc.)'!$H33&gt;='Shortcut Lookup 2'!L$60,'Expenses (Assum. &amp; Calc.)'!$G33&lt;='Shortcut Lookup 2'!L$60),INDEX('Expenses (Assum. &amp; Calc.)'!$J$23:$J$37,ROWS($C$23:$C33),1)*4,IF(AND('Expenses (Assum. &amp; Calc.)'!$I33="Bi-Weekly",'Expenses (Assum. &amp; Calc.)'!$H33&gt;='Shortcut Lookup 2'!L$60,'Expenses (Assum. &amp; Calc.)'!$G33&lt;='Shortcut Lookup 2'!L$60),INDEX('Expenses (Assum. &amp; Calc.)'!$J$23:$J$37,ROWS($C$23:$C33),1)*2,IF(AND('Expenses (Assum. &amp; Calc.)'!$I33="Monthly",'Expenses (Assum. &amp; Calc.)'!$H33&gt;='Shortcut Lookup 2'!L$60,'Expenses (Assum. &amp; Calc.)'!$G33&lt;='Shortcut Lookup 2'!L$60),INDEX('Expenses (Assum. &amp; Calc.)'!$J$23:$J$37,ROWS($C$23:$C33),1),IF(AND('Expenses (Assum. &amp; Calc.)'!$I33="Quarterly",IFERROR(MOD(MONTH('Expenses (Assum. &amp; Calc.)'!$G33),3),0)=MOD(MONTH('Shortcut Lookup 2'!L$60),3),'Expenses (Assum. &amp; Calc.)'!$H33&gt;='Shortcut Lookup 2'!L$60,'Expenses (Assum. &amp; Calc.)'!$G33&lt;='Shortcut Lookup 2'!L$60),INDEX('Expenses (Assum. &amp; Calc.)'!$J$23:$J$37,ROWS($C$23:$C33),1),IF(AND('Expenses (Assum. &amp; Calc.)'!$I33="Semi-Annually",IFERROR(MOD(MONTH('Expenses (Assum. &amp; Calc.)'!$G33),6),0)=MOD(MONTH('Shortcut Lookup 2'!L$60),6),'Expenses (Assum. &amp; Calc.)'!$H33&gt;='Shortcut Lookup 2'!L$60,'Expenses (Assum. &amp; Calc.)'!$G33&lt;='Shortcut Lookup 2'!L$60),INDEX('Expenses (Assum. &amp; Calc.)'!$J$23:$J$37,ROWS($C$23:$C33),1),IF(AND('Expenses (Assum. &amp; Calc.)'!$I33="Yearly",IFERROR(MOD(MONTH('Expenses (Assum. &amp; Calc.)'!$G33),12),0)=MOD(MONTH('Shortcut Lookup 2'!L$60),12),'Expenses (Assum. &amp; Calc.)'!$H33&gt;='Shortcut Lookup 2'!L$60,'Expenses (Assum. &amp; Calc.)'!$G33&lt;='Shortcut Lookup 2'!L$60),INDEX('Expenses (Assum. &amp; Calc.)'!$J$23:$J$37,ROWS($C$23:$C33),1),0))))))))</f>
        <v>0</v>
      </c>
      <c r="V33" s="472">
        <f>HLOOKUP('Shortcut Lookup 2'!M$59,'Expenses (Assum. &amp; Calc.)'!$P$22:$T$37,ROWS($C$23:$C33)+1,0)*IF(AND('Expenses (Assum. &amp; Calc.)'!$I33="One time",'Expenses (Assum. &amp; Calc.)'!$G33='Shortcut Lookup 2'!M$60),INDEX('Expenses (Assum. &amp; Calc.)'!$J$23:$J$37,ROWS($C$23:$C33),1),IF(AND('Expenses (Assum. &amp; Calc.)'!$I33="Daily",'Expenses (Assum. &amp; Calc.)'!$H33&gt;='Shortcut Lookup 2'!M$60,'Expenses (Assum. &amp; Calc.)'!$G33&lt;='Shortcut Lookup 2'!M$60),INDEX('Expenses (Assum. &amp; Calc.)'!$J$23:$J$37,ROWS($C$23:$C33),1)*V$22,IF(AND('Expenses (Assum. &amp; Calc.)'!$I33="Weekly",'Expenses (Assum. &amp; Calc.)'!$H33&gt;='Shortcut Lookup 2'!M$60,'Expenses (Assum. &amp; Calc.)'!$G33&lt;='Shortcut Lookup 2'!M$60),INDEX('Expenses (Assum. &amp; Calc.)'!$J$23:$J$37,ROWS($C$23:$C33),1)*4,IF(AND('Expenses (Assum. &amp; Calc.)'!$I33="Bi-Weekly",'Expenses (Assum. &amp; Calc.)'!$H33&gt;='Shortcut Lookup 2'!M$60,'Expenses (Assum. &amp; Calc.)'!$G33&lt;='Shortcut Lookup 2'!M$60),INDEX('Expenses (Assum. &amp; Calc.)'!$J$23:$J$37,ROWS($C$23:$C33),1)*2,IF(AND('Expenses (Assum. &amp; Calc.)'!$I33="Monthly",'Expenses (Assum. &amp; Calc.)'!$H33&gt;='Shortcut Lookup 2'!M$60,'Expenses (Assum. &amp; Calc.)'!$G33&lt;='Shortcut Lookup 2'!M$60),INDEX('Expenses (Assum. &amp; Calc.)'!$J$23:$J$37,ROWS($C$23:$C33),1),IF(AND('Expenses (Assum. &amp; Calc.)'!$I33="Quarterly",IFERROR(MOD(MONTH('Expenses (Assum. &amp; Calc.)'!$G33),3),0)=MOD(MONTH('Shortcut Lookup 2'!M$60),3),'Expenses (Assum. &amp; Calc.)'!$H33&gt;='Shortcut Lookup 2'!M$60,'Expenses (Assum. &amp; Calc.)'!$G33&lt;='Shortcut Lookup 2'!M$60),INDEX('Expenses (Assum. &amp; Calc.)'!$J$23:$J$37,ROWS($C$23:$C33),1),IF(AND('Expenses (Assum. &amp; Calc.)'!$I33="Semi-Annually",IFERROR(MOD(MONTH('Expenses (Assum. &amp; Calc.)'!$G33),6),0)=MOD(MONTH('Shortcut Lookup 2'!M$60),6),'Expenses (Assum. &amp; Calc.)'!$H33&gt;='Shortcut Lookup 2'!M$60,'Expenses (Assum. &amp; Calc.)'!$G33&lt;='Shortcut Lookup 2'!M$60),INDEX('Expenses (Assum. &amp; Calc.)'!$J$23:$J$37,ROWS($C$23:$C33),1),IF(AND('Expenses (Assum. &amp; Calc.)'!$I33="Yearly",IFERROR(MOD(MONTH('Expenses (Assum. &amp; Calc.)'!$G33),12),0)=MOD(MONTH('Shortcut Lookup 2'!M$60),12),'Expenses (Assum. &amp; Calc.)'!$H33&gt;='Shortcut Lookup 2'!M$60,'Expenses (Assum. &amp; Calc.)'!$G33&lt;='Shortcut Lookup 2'!M$60),INDEX('Expenses (Assum. &amp; Calc.)'!$J$23:$J$37,ROWS($C$23:$C33),1),0))))))))</f>
        <v>0</v>
      </c>
      <c r="W33" s="472">
        <f>HLOOKUP('Shortcut Lookup 2'!N$59,'Expenses (Assum. &amp; Calc.)'!$P$22:$T$37,ROWS($C$23:$C33)+1,0)*IF(AND('Expenses (Assum. &amp; Calc.)'!$I33="One time",'Expenses (Assum. &amp; Calc.)'!$G33='Shortcut Lookup 2'!N$60),INDEX('Expenses (Assum. &amp; Calc.)'!$J$23:$J$37,ROWS($C$23:$C33),1),IF(AND('Expenses (Assum. &amp; Calc.)'!$I33="Daily",'Expenses (Assum. &amp; Calc.)'!$H33&gt;='Shortcut Lookup 2'!N$60,'Expenses (Assum. &amp; Calc.)'!$G33&lt;='Shortcut Lookup 2'!N$60),INDEX('Expenses (Assum. &amp; Calc.)'!$J$23:$J$37,ROWS($C$23:$C33),1)*W$22,IF(AND('Expenses (Assum. &amp; Calc.)'!$I33="Weekly",'Expenses (Assum. &amp; Calc.)'!$H33&gt;='Shortcut Lookup 2'!N$60,'Expenses (Assum. &amp; Calc.)'!$G33&lt;='Shortcut Lookup 2'!N$60),INDEX('Expenses (Assum. &amp; Calc.)'!$J$23:$J$37,ROWS($C$23:$C33),1)*4,IF(AND('Expenses (Assum. &amp; Calc.)'!$I33="Bi-Weekly",'Expenses (Assum. &amp; Calc.)'!$H33&gt;='Shortcut Lookup 2'!N$60,'Expenses (Assum. &amp; Calc.)'!$G33&lt;='Shortcut Lookup 2'!N$60),INDEX('Expenses (Assum. &amp; Calc.)'!$J$23:$J$37,ROWS($C$23:$C33),1)*2,IF(AND('Expenses (Assum. &amp; Calc.)'!$I33="Monthly",'Expenses (Assum. &amp; Calc.)'!$H33&gt;='Shortcut Lookup 2'!N$60,'Expenses (Assum. &amp; Calc.)'!$G33&lt;='Shortcut Lookup 2'!N$60),INDEX('Expenses (Assum. &amp; Calc.)'!$J$23:$J$37,ROWS($C$23:$C33),1),IF(AND('Expenses (Assum. &amp; Calc.)'!$I33="Quarterly",IFERROR(MOD(MONTH('Expenses (Assum. &amp; Calc.)'!$G33),3),0)=MOD(MONTH('Shortcut Lookup 2'!N$60),3),'Expenses (Assum. &amp; Calc.)'!$H33&gt;='Shortcut Lookup 2'!N$60,'Expenses (Assum. &amp; Calc.)'!$G33&lt;='Shortcut Lookup 2'!N$60),INDEX('Expenses (Assum. &amp; Calc.)'!$J$23:$J$37,ROWS($C$23:$C33),1),IF(AND('Expenses (Assum. &amp; Calc.)'!$I33="Semi-Annually",IFERROR(MOD(MONTH('Expenses (Assum. &amp; Calc.)'!$G33),6),0)=MOD(MONTH('Shortcut Lookup 2'!N$60),6),'Expenses (Assum. &amp; Calc.)'!$H33&gt;='Shortcut Lookup 2'!N$60,'Expenses (Assum. &amp; Calc.)'!$G33&lt;='Shortcut Lookup 2'!N$60),INDEX('Expenses (Assum. &amp; Calc.)'!$J$23:$J$37,ROWS($C$23:$C33),1),IF(AND('Expenses (Assum. &amp; Calc.)'!$I33="Yearly",IFERROR(MOD(MONTH('Expenses (Assum. &amp; Calc.)'!$G33),12),0)=MOD(MONTH('Shortcut Lookup 2'!N$60),12),'Expenses (Assum. &amp; Calc.)'!$H33&gt;='Shortcut Lookup 2'!N$60,'Expenses (Assum. &amp; Calc.)'!$G33&lt;='Shortcut Lookup 2'!N$60),INDEX('Expenses (Assum. &amp; Calc.)'!$J$23:$J$37,ROWS($C$23:$C33),1),0))))))))</f>
        <v>0</v>
      </c>
      <c r="X33" s="472">
        <f>HLOOKUP('Shortcut Lookup 2'!O$59,'Expenses (Assum. &amp; Calc.)'!$P$22:$T$37,ROWS($C$23:$C33)+1,0)*IF(AND('Expenses (Assum. &amp; Calc.)'!$I33="One time",'Expenses (Assum. &amp; Calc.)'!$G33='Shortcut Lookup 2'!O$60),INDEX('Expenses (Assum. &amp; Calc.)'!$J$23:$J$37,ROWS($C$23:$C33),1),IF(AND('Expenses (Assum. &amp; Calc.)'!$I33="Daily",'Expenses (Assum. &amp; Calc.)'!$H33&gt;='Shortcut Lookup 2'!O$60,'Expenses (Assum. &amp; Calc.)'!$G33&lt;='Shortcut Lookup 2'!O$60),INDEX('Expenses (Assum. &amp; Calc.)'!$J$23:$J$37,ROWS($C$23:$C33),1)*X$22,IF(AND('Expenses (Assum. &amp; Calc.)'!$I33="Weekly",'Expenses (Assum. &amp; Calc.)'!$H33&gt;='Shortcut Lookup 2'!O$60,'Expenses (Assum. &amp; Calc.)'!$G33&lt;='Shortcut Lookup 2'!O$60),INDEX('Expenses (Assum. &amp; Calc.)'!$J$23:$J$37,ROWS($C$23:$C33),1)*4,IF(AND('Expenses (Assum. &amp; Calc.)'!$I33="Bi-Weekly",'Expenses (Assum. &amp; Calc.)'!$H33&gt;='Shortcut Lookup 2'!O$60,'Expenses (Assum. &amp; Calc.)'!$G33&lt;='Shortcut Lookup 2'!O$60),INDEX('Expenses (Assum. &amp; Calc.)'!$J$23:$J$37,ROWS($C$23:$C33),1)*2,IF(AND('Expenses (Assum. &amp; Calc.)'!$I33="Monthly",'Expenses (Assum. &amp; Calc.)'!$H33&gt;='Shortcut Lookup 2'!O$60,'Expenses (Assum. &amp; Calc.)'!$G33&lt;='Shortcut Lookup 2'!O$60),INDEX('Expenses (Assum. &amp; Calc.)'!$J$23:$J$37,ROWS($C$23:$C33),1),IF(AND('Expenses (Assum. &amp; Calc.)'!$I33="Quarterly",IFERROR(MOD(MONTH('Expenses (Assum. &amp; Calc.)'!$G33),3),0)=MOD(MONTH('Shortcut Lookup 2'!O$60),3),'Expenses (Assum. &amp; Calc.)'!$H33&gt;='Shortcut Lookup 2'!O$60,'Expenses (Assum. &amp; Calc.)'!$G33&lt;='Shortcut Lookup 2'!O$60),INDEX('Expenses (Assum. &amp; Calc.)'!$J$23:$J$37,ROWS($C$23:$C33),1),IF(AND('Expenses (Assum. &amp; Calc.)'!$I33="Semi-Annually",IFERROR(MOD(MONTH('Expenses (Assum. &amp; Calc.)'!$G33),6),0)=MOD(MONTH('Shortcut Lookup 2'!O$60),6),'Expenses (Assum. &amp; Calc.)'!$H33&gt;='Shortcut Lookup 2'!O$60,'Expenses (Assum. &amp; Calc.)'!$G33&lt;='Shortcut Lookup 2'!O$60),INDEX('Expenses (Assum. &amp; Calc.)'!$J$23:$J$37,ROWS($C$23:$C33),1),IF(AND('Expenses (Assum. &amp; Calc.)'!$I33="Yearly",IFERROR(MOD(MONTH('Expenses (Assum. &amp; Calc.)'!$G33),12),0)=MOD(MONTH('Shortcut Lookup 2'!O$60),12),'Expenses (Assum. &amp; Calc.)'!$H33&gt;='Shortcut Lookup 2'!O$60,'Expenses (Assum. &amp; Calc.)'!$G33&lt;='Shortcut Lookup 2'!O$60),INDEX('Expenses (Assum. &amp; Calc.)'!$J$23:$J$37,ROWS($C$23:$C33),1),0))))))))</f>
        <v>0</v>
      </c>
      <c r="Y33" s="472">
        <f>HLOOKUP('Shortcut Lookup 2'!P$59,'Expenses (Assum. &amp; Calc.)'!$P$22:$T$37,ROWS($C$23:$C33)+1,0)*IF(AND('Expenses (Assum. &amp; Calc.)'!$I33="One time",'Expenses (Assum. &amp; Calc.)'!$G33='Shortcut Lookup 2'!P$60),INDEX('Expenses (Assum. &amp; Calc.)'!$J$23:$J$37,ROWS($C$23:$C33),1),IF(AND('Expenses (Assum. &amp; Calc.)'!$I33="Daily",'Expenses (Assum. &amp; Calc.)'!$H33&gt;='Shortcut Lookup 2'!P$60,'Expenses (Assum. &amp; Calc.)'!$G33&lt;='Shortcut Lookup 2'!P$60),INDEX('Expenses (Assum. &amp; Calc.)'!$J$23:$J$37,ROWS($C$23:$C33),1)*Y$22,IF(AND('Expenses (Assum. &amp; Calc.)'!$I33="Weekly",'Expenses (Assum. &amp; Calc.)'!$H33&gt;='Shortcut Lookup 2'!P$60,'Expenses (Assum. &amp; Calc.)'!$G33&lt;='Shortcut Lookup 2'!P$60),INDEX('Expenses (Assum. &amp; Calc.)'!$J$23:$J$37,ROWS($C$23:$C33),1)*4,IF(AND('Expenses (Assum. &amp; Calc.)'!$I33="Bi-Weekly",'Expenses (Assum. &amp; Calc.)'!$H33&gt;='Shortcut Lookup 2'!P$60,'Expenses (Assum. &amp; Calc.)'!$G33&lt;='Shortcut Lookup 2'!P$60),INDEX('Expenses (Assum. &amp; Calc.)'!$J$23:$J$37,ROWS($C$23:$C33),1)*2,IF(AND('Expenses (Assum. &amp; Calc.)'!$I33="Monthly",'Expenses (Assum. &amp; Calc.)'!$H33&gt;='Shortcut Lookup 2'!P$60,'Expenses (Assum. &amp; Calc.)'!$G33&lt;='Shortcut Lookup 2'!P$60),INDEX('Expenses (Assum. &amp; Calc.)'!$J$23:$J$37,ROWS($C$23:$C33),1),IF(AND('Expenses (Assum. &amp; Calc.)'!$I33="Quarterly",IFERROR(MOD(MONTH('Expenses (Assum. &amp; Calc.)'!$G33),3),0)=MOD(MONTH('Shortcut Lookup 2'!P$60),3),'Expenses (Assum. &amp; Calc.)'!$H33&gt;='Shortcut Lookup 2'!P$60,'Expenses (Assum. &amp; Calc.)'!$G33&lt;='Shortcut Lookup 2'!P$60),INDEX('Expenses (Assum. &amp; Calc.)'!$J$23:$J$37,ROWS($C$23:$C33),1),IF(AND('Expenses (Assum. &amp; Calc.)'!$I33="Semi-Annually",IFERROR(MOD(MONTH('Expenses (Assum. &amp; Calc.)'!$G33),6),0)=MOD(MONTH('Shortcut Lookup 2'!P$60),6),'Expenses (Assum. &amp; Calc.)'!$H33&gt;='Shortcut Lookup 2'!P$60,'Expenses (Assum. &amp; Calc.)'!$G33&lt;='Shortcut Lookup 2'!P$60),INDEX('Expenses (Assum. &amp; Calc.)'!$J$23:$J$37,ROWS($C$23:$C33),1),IF(AND('Expenses (Assum. &amp; Calc.)'!$I33="Yearly",IFERROR(MOD(MONTH('Expenses (Assum. &amp; Calc.)'!$G33),12),0)=MOD(MONTH('Shortcut Lookup 2'!P$60),12),'Expenses (Assum. &amp; Calc.)'!$H33&gt;='Shortcut Lookup 2'!P$60,'Expenses (Assum. &amp; Calc.)'!$G33&lt;='Shortcut Lookup 2'!P$60),INDEX('Expenses (Assum. &amp; Calc.)'!$J$23:$J$37,ROWS($C$23:$C33),1),0))))))))</f>
        <v>0</v>
      </c>
      <c r="Z33" s="472">
        <f>HLOOKUP('Shortcut Lookup 2'!Q$59,'Expenses (Assum. &amp; Calc.)'!$P$22:$T$37,ROWS($C$23:$C33)+1,0)*IF(AND('Expenses (Assum. &amp; Calc.)'!$I33="One time",'Expenses (Assum. &amp; Calc.)'!$G33='Shortcut Lookup 2'!Q$60),INDEX('Expenses (Assum. &amp; Calc.)'!$J$23:$J$37,ROWS($C$23:$C33),1),IF(AND('Expenses (Assum. &amp; Calc.)'!$I33="Daily",'Expenses (Assum. &amp; Calc.)'!$H33&gt;='Shortcut Lookup 2'!Q$60,'Expenses (Assum. &amp; Calc.)'!$G33&lt;='Shortcut Lookup 2'!Q$60),INDEX('Expenses (Assum. &amp; Calc.)'!$J$23:$J$37,ROWS($C$23:$C33),1)*Z$22,IF(AND('Expenses (Assum. &amp; Calc.)'!$I33="Weekly",'Expenses (Assum. &amp; Calc.)'!$H33&gt;='Shortcut Lookup 2'!Q$60,'Expenses (Assum. &amp; Calc.)'!$G33&lt;='Shortcut Lookup 2'!Q$60),INDEX('Expenses (Assum. &amp; Calc.)'!$J$23:$J$37,ROWS($C$23:$C33),1)*4,IF(AND('Expenses (Assum. &amp; Calc.)'!$I33="Bi-Weekly",'Expenses (Assum. &amp; Calc.)'!$H33&gt;='Shortcut Lookup 2'!Q$60,'Expenses (Assum. &amp; Calc.)'!$G33&lt;='Shortcut Lookup 2'!Q$60),INDEX('Expenses (Assum. &amp; Calc.)'!$J$23:$J$37,ROWS($C$23:$C33),1)*2,IF(AND('Expenses (Assum. &amp; Calc.)'!$I33="Monthly",'Expenses (Assum. &amp; Calc.)'!$H33&gt;='Shortcut Lookup 2'!Q$60,'Expenses (Assum. &amp; Calc.)'!$G33&lt;='Shortcut Lookup 2'!Q$60),INDEX('Expenses (Assum. &amp; Calc.)'!$J$23:$J$37,ROWS($C$23:$C33),1),IF(AND('Expenses (Assum. &amp; Calc.)'!$I33="Quarterly",IFERROR(MOD(MONTH('Expenses (Assum. &amp; Calc.)'!$G33),3),0)=MOD(MONTH('Shortcut Lookup 2'!Q$60),3),'Expenses (Assum. &amp; Calc.)'!$H33&gt;='Shortcut Lookup 2'!Q$60,'Expenses (Assum. &amp; Calc.)'!$G33&lt;='Shortcut Lookup 2'!Q$60),INDEX('Expenses (Assum. &amp; Calc.)'!$J$23:$J$37,ROWS($C$23:$C33),1),IF(AND('Expenses (Assum. &amp; Calc.)'!$I33="Semi-Annually",IFERROR(MOD(MONTH('Expenses (Assum. &amp; Calc.)'!$G33),6),0)=MOD(MONTH('Shortcut Lookup 2'!Q$60),6),'Expenses (Assum. &amp; Calc.)'!$H33&gt;='Shortcut Lookup 2'!Q$60,'Expenses (Assum. &amp; Calc.)'!$G33&lt;='Shortcut Lookup 2'!Q$60),INDEX('Expenses (Assum. &amp; Calc.)'!$J$23:$J$37,ROWS($C$23:$C33),1),IF(AND('Expenses (Assum. &amp; Calc.)'!$I33="Yearly",IFERROR(MOD(MONTH('Expenses (Assum. &amp; Calc.)'!$G33),12),0)=MOD(MONTH('Shortcut Lookup 2'!Q$60),12),'Expenses (Assum. &amp; Calc.)'!$H33&gt;='Shortcut Lookup 2'!Q$60,'Expenses (Assum. &amp; Calc.)'!$G33&lt;='Shortcut Lookup 2'!Q$60),INDEX('Expenses (Assum. &amp; Calc.)'!$J$23:$J$37,ROWS($C$23:$C33),1),0))))))))</f>
        <v>0</v>
      </c>
      <c r="AA33" s="472">
        <f>HLOOKUP('Shortcut Lookup 2'!R$59,'Expenses (Assum. &amp; Calc.)'!$P$22:$T$37,ROWS($C$23:$C33)+1,0)*IF(AND('Expenses (Assum. &amp; Calc.)'!$I33="One time",'Expenses (Assum. &amp; Calc.)'!$G33='Shortcut Lookup 2'!R$60),INDEX('Expenses (Assum. &amp; Calc.)'!$J$23:$J$37,ROWS($C$23:$C33),1),IF(AND('Expenses (Assum. &amp; Calc.)'!$I33="Daily",'Expenses (Assum. &amp; Calc.)'!$H33&gt;='Shortcut Lookup 2'!R$60,'Expenses (Assum. &amp; Calc.)'!$G33&lt;='Shortcut Lookup 2'!R$60),INDEX('Expenses (Assum. &amp; Calc.)'!$J$23:$J$37,ROWS($C$23:$C33),1)*AA$22,IF(AND('Expenses (Assum. &amp; Calc.)'!$I33="Weekly",'Expenses (Assum. &amp; Calc.)'!$H33&gt;='Shortcut Lookup 2'!R$60,'Expenses (Assum. &amp; Calc.)'!$G33&lt;='Shortcut Lookup 2'!R$60),INDEX('Expenses (Assum. &amp; Calc.)'!$J$23:$J$37,ROWS($C$23:$C33),1)*4,IF(AND('Expenses (Assum. &amp; Calc.)'!$I33="Bi-Weekly",'Expenses (Assum. &amp; Calc.)'!$H33&gt;='Shortcut Lookup 2'!R$60,'Expenses (Assum. &amp; Calc.)'!$G33&lt;='Shortcut Lookup 2'!R$60),INDEX('Expenses (Assum. &amp; Calc.)'!$J$23:$J$37,ROWS($C$23:$C33),1)*2,IF(AND('Expenses (Assum. &amp; Calc.)'!$I33="Monthly",'Expenses (Assum. &amp; Calc.)'!$H33&gt;='Shortcut Lookup 2'!R$60,'Expenses (Assum. &amp; Calc.)'!$G33&lt;='Shortcut Lookup 2'!R$60),INDEX('Expenses (Assum. &amp; Calc.)'!$J$23:$J$37,ROWS($C$23:$C33),1),IF(AND('Expenses (Assum. &amp; Calc.)'!$I33="Quarterly",IFERROR(MOD(MONTH('Expenses (Assum. &amp; Calc.)'!$G33),3),0)=MOD(MONTH('Shortcut Lookup 2'!R$60),3),'Expenses (Assum. &amp; Calc.)'!$H33&gt;='Shortcut Lookup 2'!R$60,'Expenses (Assum. &amp; Calc.)'!$G33&lt;='Shortcut Lookup 2'!R$60),INDEX('Expenses (Assum. &amp; Calc.)'!$J$23:$J$37,ROWS($C$23:$C33),1),IF(AND('Expenses (Assum. &amp; Calc.)'!$I33="Semi-Annually",IFERROR(MOD(MONTH('Expenses (Assum. &amp; Calc.)'!$G33),6),0)=MOD(MONTH('Shortcut Lookup 2'!R$60),6),'Expenses (Assum. &amp; Calc.)'!$H33&gt;='Shortcut Lookup 2'!R$60,'Expenses (Assum. &amp; Calc.)'!$G33&lt;='Shortcut Lookup 2'!R$60),INDEX('Expenses (Assum. &amp; Calc.)'!$J$23:$J$37,ROWS($C$23:$C33),1),IF(AND('Expenses (Assum. &amp; Calc.)'!$I33="Yearly",IFERROR(MOD(MONTH('Expenses (Assum. &amp; Calc.)'!$G33),12),0)=MOD(MONTH('Shortcut Lookup 2'!R$60),12),'Expenses (Assum. &amp; Calc.)'!$H33&gt;='Shortcut Lookup 2'!R$60,'Expenses (Assum. &amp; Calc.)'!$G33&lt;='Shortcut Lookup 2'!R$60),INDEX('Expenses (Assum. &amp; Calc.)'!$J$23:$J$37,ROWS($C$23:$C33),1),0))))))))</f>
        <v>0</v>
      </c>
      <c r="AB33" s="472">
        <f>HLOOKUP('Shortcut Lookup 2'!S$59,'Expenses (Assum. &amp; Calc.)'!$P$22:$T$37,ROWS($C$23:$C33)+1,0)*IF(AND('Expenses (Assum. &amp; Calc.)'!$I33="One time",'Expenses (Assum. &amp; Calc.)'!$G33='Shortcut Lookup 2'!S$60),INDEX('Expenses (Assum. &amp; Calc.)'!$J$23:$J$37,ROWS($C$23:$C33),1),IF(AND('Expenses (Assum. &amp; Calc.)'!$I33="Daily",'Expenses (Assum. &amp; Calc.)'!$H33&gt;='Shortcut Lookup 2'!S$60,'Expenses (Assum. &amp; Calc.)'!$G33&lt;='Shortcut Lookup 2'!S$60),INDEX('Expenses (Assum. &amp; Calc.)'!$J$23:$J$37,ROWS($C$23:$C33),1)*AB$22,IF(AND('Expenses (Assum. &amp; Calc.)'!$I33="Weekly",'Expenses (Assum. &amp; Calc.)'!$H33&gt;='Shortcut Lookup 2'!S$60,'Expenses (Assum. &amp; Calc.)'!$G33&lt;='Shortcut Lookup 2'!S$60),INDEX('Expenses (Assum. &amp; Calc.)'!$J$23:$J$37,ROWS($C$23:$C33),1)*4,IF(AND('Expenses (Assum. &amp; Calc.)'!$I33="Bi-Weekly",'Expenses (Assum. &amp; Calc.)'!$H33&gt;='Shortcut Lookup 2'!S$60,'Expenses (Assum. &amp; Calc.)'!$G33&lt;='Shortcut Lookup 2'!S$60),INDEX('Expenses (Assum. &amp; Calc.)'!$J$23:$J$37,ROWS($C$23:$C33),1)*2,IF(AND('Expenses (Assum. &amp; Calc.)'!$I33="Monthly",'Expenses (Assum. &amp; Calc.)'!$H33&gt;='Shortcut Lookup 2'!S$60,'Expenses (Assum. &amp; Calc.)'!$G33&lt;='Shortcut Lookup 2'!S$60),INDEX('Expenses (Assum. &amp; Calc.)'!$J$23:$J$37,ROWS($C$23:$C33),1),IF(AND('Expenses (Assum. &amp; Calc.)'!$I33="Quarterly",IFERROR(MOD(MONTH('Expenses (Assum. &amp; Calc.)'!$G33),3),0)=MOD(MONTH('Shortcut Lookup 2'!S$60),3),'Expenses (Assum. &amp; Calc.)'!$H33&gt;='Shortcut Lookup 2'!S$60,'Expenses (Assum. &amp; Calc.)'!$G33&lt;='Shortcut Lookup 2'!S$60),INDEX('Expenses (Assum. &amp; Calc.)'!$J$23:$J$37,ROWS($C$23:$C33),1),IF(AND('Expenses (Assum. &amp; Calc.)'!$I33="Semi-Annually",IFERROR(MOD(MONTH('Expenses (Assum. &amp; Calc.)'!$G33),6),0)=MOD(MONTH('Shortcut Lookup 2'!S$60),6),'Expenses (Assum. &amp; Calc.)'!$H33&gt;='Shortcut Lookup 2'!S$60,'Expenses (Assum. &amp; Calc.)'!$G33&lt;='Shortcut Lookup 2'!S$60),INDEX('Expenses (Assum. &amp; Calc.)'!$J$23:$J$37,ROWS($C$23:$C33),1),IF(AND('Expenses (Assum. &amp; Calc.)'!$I33="Yearly",IFERROR(MOD(MONTH('Expenses (Assum. &amp; Calc.)'!$G33),12),0)=MOD(MONTH('Shortcut Lookup 2'!S$60),12),'Expenses (Assum. &amp; Calc.)'!$H33&gt;='Shortcut Lookup 2'!S$60,'Expenses (Assum. &amp; Calc.)'!$G33&lt;='Shortcut Lookup 2'!S$60),INDEX('Expenses (Assum. &amp; Calc.)'!$J$23:$J$37,ROWS($C$23:$C33),1),0))))))))</f>
        <v>0</v>
      </c>
      <c r="AC33" s="472">
        <f>HLOOKUP('Shortcut Lookup 2'!T$59,'Expenses (Assum. &amp; Calc.)'!$P$22:$T$37,ROWS($C$23:$C33)+1,0)*IF(AND('Expenses (Assum. &amp; Calc.)'!$I33="One time",'Expenses (Assum. &amp; Calc.)'!$G33='Shortcut Lookup 2'!T$60),INDEX('Expenses (Assum. &amp; Calc.)'!$J$23:$J$37,ROWS($C$23:$C33),1),IF(AND('Expenses (Assum. &amp; Calc.)'!$I33="Daily",'Expenses (Assum. &amp; Calc.)'!$H33&gt;='Shortcut Lookup 2'!T$60,'Expenses (Assum. &amp; Calc.)'!$G33&lt;='Shortcut Lookup 2'!T$60),INDEX('Expenses (Assum. &amp; Calc.)'!$J$23:$J$37,ROWS($C$23:$C33),1)*AC$22,IF(AND('Expenses (Assum. &amp; Calc.)'!$I33="Weekly",'Expenses (Assum. &amp; Calc.)'!$H33&gt;='Shortcut Lookup 2'!T$60,'Expenses (Assum. &amp; Calc.)'!$G33&lt;='Shortcut Lookup 2'!T$60),INDEX('Expenses (Assum. &amp; Calc.)'!$J$23:$J$37,ROWS($C$23:$C33),1)*4,IF(AND('Expenses (Assum. &amp; Calc.)'!$I33="Bi-Weekly",'Expenses (Assum. &amp; Calc.)'!$H33&gt;='Shortcut Lookup 2'!T$60,'Expenses (Assum. &amp; Calc.)'!$G33&lt;='Shortcut Lookup 2'!T$60),INDEX('Expenses (Assum. &amp; Calc.)'!$J$23:$J$37,ROWS($C$23:$C33),1)*2,IF(AND('Expenses (Assum. &amp; Calc.)'!$I33="Monthly",'Expenses (Assum. &amp; Calc.)'!$H33&gt;='Shortcut Lookup 2'!T$60,'Expenses (Assum. &amp; Calc.)'!$G33&lt;='Shortcut Lookup 2'!T$60),INDEX('Expenses (Assum. &amp; Calc.)'!$J$23:$J$37,ROWS($C$23:$C33),1),IF(AND('Expenses (Assum. &amp; Calc.)'!$I33="Quarterly",IFERROR(MOD(MONTH('Expenses (Assum. &amp; Calc.)'!$G33),3),0)=MOD(MONTH('Shortcut Lookup 2'!T$60),3),'Expenses (Assum. &amp; Calc.)'!$H33&gt;='Shortcut Lookup 2'!T$60,'Expenses (Assum. &amp; Calc.)'!$G33&lt;='Shortcut Lookup 2'!T$60),INDEX('Expenses (Assum. &amp; Calc.)'!$J$23:$J$37,ROWS($C$23:$C33),1),IF(AND('Expenses (Assum. &amp; Calc.)'!$I33="Semi-Annually",IFERROR(MOD(MONTH('Expenses (Assum. &amp; Calc.)'!$G33),6),0)=MOD(MONTH('Shortcut Lookup 2'!T$60),6),'Expenses (Assum. &amp; Calc.)'!$H33&gt;='Shortcut Lookup 2'!T$60,'Expenses (Assum. &amp; Calc.)'!$G33&lt;='Shortcut Lookup 2'!T$60),INDEX('Expenses (Assum. &amp; Calc.)'!$J$23:$J$37,ROWS($C$23:$C33),1),IF(AND('Expenses (Assum. &amp; Calc.)'!$I33="Yearly",IFERROR(MOD(MONTH('Expenses (Assum. &amp; Calc.)'!$G33),12),0)=MOD(MONTH('Shortcut Lookup 2'!T$60),12),'Expenses (Assum. &amp; Calc.)'!$H33&gt;='Shortcut Lookup 2'!T$60,'Expenses (Assum. &amp; Calc.)'!$G33&lt;='Shortcut Lookup 2'!T$60),INDEX('Expenses (Assum. &amp; Calc.)'!$J$23:$J$37,ROWS($C$23:$C33),1),0))))))))</f>
        <v>0</v>
      </c>
      <c r="AD33" s="472">
        <f>HLOOKUP('Shortcut Lookup 2'!U$59,'Expenses (Assum. &amp; Calc.)'!$P$22:$T$37,ROWS($C$23:$C33)+1,0)*IF(AND('Expenses (Assum. &amp; Calc.)'!$I33="One time",'Expenses (Assum. &amp; Calc.)'!$G33='Shortcut Lookup 2'!U$60),INDEX('Expenses (Assum. &amp; Calc.)'!$J$23:$J$37,ROWS($C$23:$C33),1),IF(AND('Expenses (Assum. &amp; Calc.)'!$I33="Daily",'Expenses (Assum. &amp; Calc.)'!$H33&gt;='Shortcut Lookup 2'!U$60,'Expenses (Assum. &amp; Calc.)'!$G33&lt;='Shortcut Lookup 2'!U$60),INDEX('Expenses (Assum. &amp; Calc.)'!$J$23:$J$37,ROWS($C$23:$C33),1)*AD$22,IF(AND('Expenses (Assum. &amp; Calc.)'!$I33="Weekly",'Expenses (Assum. &amp; Calc.)'!$H33&gt;='Shortcut Lookup 2'!U$60,'Expenses (Assum. &amp; Calc.)'!$G33&lt;='Shortcut Lookup 2'!U$60),INDEX('Expenses (Assum. &amp; Calc.)'!$J$23:$J$37,ROWS($C$23:$C33),1)*4,IF(AND('Expenses (Assum. &amp; Calc.)'!$I33="Bi-Weekly",'Expenses (Assum. &amp; Calc.)'!$H33&gt;='Shortcut Lookup 2'!U$60,'Expenses (Assum. &amp; Calc.)'!$G33&lt;='Shortcut Lookup 2'!U$60),INDEX('Expenses (Assum. &amp; Calc.)'!$J$23:$J$37,ROWS($C$23:$C33),1)*2,IF(AND('Expenses (Assum. &amp; Calc.)'!$I33="Monthly",'Expenses (Assum. &amp; Calc.)'!$H33&gt;='Shortcut Lookup 2'!U$60,'Expenses (Assum. &amp; Calc.)'!$G33&lt;='Shortcut Lookup 2'!U$60),INDEX('Expenses (Assum. &amp; Calc.)'!$J$23:$J$37,ROWS($C$23:$C33),1),IF(AND('Expenses (Assum. &amp; Calc.)'!$I33="Quarterly",IFERROR(MOD(MONTH('Expenses (Assum. &amp; Calc.)'!$G33),3),0)=MOD(MONTH('Shortcut Lookup 2'!U$60),3),'Expenses (Assum. &amp; Calc.)'!$H33&gt;='Shortcut Lookup 2'!U$60,'Expenses (Assum. &amp; Calc.)'!$G33&lt;='Shortcut Lookup 2'!U$60),INDEX('Expenses (Assum. &amp; Calc.)'!$J$23:$J$37,ROWS($C$23:$C33),1),IF(AND('Expenses (Assum. &amp; Calc.)'!$I33="Semi-Annually",IFERROR(MOD(MONTH('Expenses (Assum. &amp; Calc.)'!$G33),6),0)=MOD(MONTH('Shortcut Lookup 2'!U$60),6),'Expenses (Assum. &amp; Calc.)'!$H33&gt;='Shortcut Lookup 2'!U$60,'Expenses (Assum. &amp; Calc.)'!$G33&lt;='Shortcut Lookup 2'!U$60),INDEX('Expenses (Assum. &amp; Calc.)'!$J$23:$J$37,ROWS($C$23:$C33),1),IF(AND('Expenses (Assum. &amp; Calc.)'!$I33="Yearly",IFERROR(MOD(MONTH('Expenses (Assum. &amp; Calc.)'!$G33),12),0)=MOD(MONTH('Shortcut Lookup 2'!U$60),12),'Expenses (Assum. &amp; Calc.)'!$H33&gt;='Shortcut Lookup 2'!U$60,'Expenses (Assum. &amp; Calc.)'!$G33&lt;='Shortcut Lookup 2'!U$60),INDEX('Expenses (Assum. &amp; Calc.)'!$J$23:$J$37,ROWS($C$23:$C33),1),0))))))))</f>
        <v>0</v>
      </c>
      <c r="AE33" s="472">
        <f>HLOOKUP('Shortcut Lookup 2'!V$59,'Expenses (Assum. &amp; Calc.)'!$P$22:$T$37,ROWS($C$23:$C33)+1,0)*IF(AND('Expenses (Assum. &amp; Calc.)'!$I33="One time",'Expenses (Assum. &amp; Calc.)'!$G33='Shortcut Lookup 2'!V$60),INDEX('Expenses (Assum. &amp; Calc.)'!$J$23:$J$37,ROWS($C$23:$C33),1),IF(AND('Expenses (Assum. &amp; Calc.)'!$I33="Daily",'Expenses (Assum. &amp; Calc.)'!$H33&gt;='Shortcut Lookup 2'!V$60,'Expenses (Assum. &amp; Calc.)'!$G33&lt;='Shortcut Lookup 2'!V$60),INDEX('Expenses (Assum. &amp; Calc.)'!$J$23:$J$37,ROWS($C$23:$C33),1)*AE$22,IF(AND('Expenses (Assum. &amp; Calc.)'!$I33="Weekly",'Expenses (Assum. &amp; Calc.)'!$H33&gt;='Shortcut Lookup 2'!V$60,'Expenses (Assum. &amp; Calc.)'!$G33&lt;='Shortcut Lookup 2'!V$60),INDEX('Expenses (Assum. &amp; Calc.)'!$J$23:$J$37,ROWS($C$23:$C33),1)*4,IF(AND('Expenses (Assum. &amp; Calc.)'!$I33="Bi-Weekly",'Expenses (Assum. &amp; Calc.)'!$H33&gt;='Shortcut Lookup 2'!V$60,'Expenses (Assum. &amp; Calc.)'!$G33&lt;='Shortcut Lookup 2'!V$60),INDEX('Expenses (Assum. &amp; Calc.)'!$J$23:$J$37,ROWS($C$23:$C33),1)*2,IF(AND('Expenses (Assum. &amp; Calc.)'!$I33="Monthly",'Expenses (Assum. &amp; Calc.)'!$H33&gt;='Shortcut Lookup 2'!V$60,'Expenses (Assum. &amp; Calc.)'!$G33&lt;='Shortcut Lookup 2'!V$60),INDEX('Expenses (Assum. &amp; Calc.)'!$J$23:$J$37,ROWS($C$23:$C33),1),IF(AND('Expenses (Assum. &amp; Calc.)'!$I33="Quarterly",IFERROR(MOD(MONTH('Expenses (Assum. &amp; Calc.)'!$G33),3),0)=MOD(MONTH('Shortcut Lookup 2'!V$60),3),'Expenses (Assum. &amp; Calc.)'!$H33&gt;='Shortcut Lookup 2'!V$60,'Expenses (Assum. &amp; Calc.)'!$G33&lt;='Shortcut Lookup 2'!V$60),INDEX('Expenses (Assum. &amp; Calc.)'!$J$23:$J$37,ROWS($C$23:$C33),1),IF(AND('Expenses (Assum. &amp; Calc.)'!$I33="Semi-Annually",IFERROR(MOD(MONTH('Expenses (Assum. &amp; Calc.)'!$G33),6),0)=MOD(MONTH('Shortcut Lookup 2'!V$60),6),'Expenses (Assum. &amp; Calc.)'!$H33&gt;='Shortcut Lookup 2'!V$60,'Expenses (Assum. &amp; Calc.)'!$G33&lt;='Shortcut Lookup 2'!V$60),INDEX('Expenses (Assum. &amp; Calc.)'!$J$23:$J$37,ROWS($C$23:$C33),1),IF(AND('Expenses (Assum. &amp; Calc.)'!$I33="Yearly",IFERROR(MOD(MONTH('Expenses (Assum. &amp; Calc.)'!$G33),12),0)=MOD(MONTH('Shortcut Lookup 2'!V$60),12),'Expenses (Assum. &amp; Calc.)'!$H33&gt;='Shortcut Lookup 2'!V$60,'Expenses (Assum. &amp; Calc.)'!$G33&lt;='Shortcut Lookup 2'!V$60),INDEX('Expenses (Assum. &amp; Calc.)'!$J$23:$J$37,ROWS($C$23:$C33),1),0))))))))</f>
        <v>0</v>
      </c>
      <c r="AF33" s="472">
        <f>HLOOKUP('Shortcut Lookup 2'!W$59,'Expenses (Assum. &amp; Calc.)'!$P$22:$T$37,ROWS($C$23:$C33)+1,0)*IF(AND('Expenses (Assum. &amp; Calc.)'!$I33="One time",'Expenses (Assum. &amp; Calc.)'!$G33='Shortcut Lookup 2'!W$60),INDEX('Expenses (Assum. &amp; Calc.)'!$J$23:$J$37,ROWS($C$23:$C33),1),IF(AND('Expenses (Assum. &amp; Calc.)'!$I33="Daily",'Expenses (Assum. &amp; Calc.)'!$H33&gt;='Shortcut Lookup 2'!W$60,'Expenses (Assum. &amp; Calc.)'!$G33&lt;='Shortcut Lookup 2'!W$60),INDEX('Expenses (Assum. &amp; Calc.)'!$J$23:$J$37,ROWS($C$23:$C33),1)*AF$22,IF(AND('Expenses (Assum. &amp; Calc.)'!$I33="Weekly",'Expenses (Assum. &amp; Calc.)'!$H33&gt;='Shortcut Lookup 2'!W$60,'Expenses (Assum. &amp; Calc.)'!$G33&lt;='Shortcut Lookup 2'!W$60),INDEX('Expenses (Assum. &amp; Calc.)'!$J$23:$J$37,ROWS($C$23:$C33),1)*4,IF(AND('Expenses (Assum. &amp; Calc.)'!$I33="Bi-Weekly",'Expenses (Assum. &amp; Calc.)'!$H33&gt;='Shortcut Lookup 2'!W$60,'Expenses (Assum. &amp; Calc.)'!$G33&lt;='Shortcut Lookup 2'!W$60),INDEX('Expenses (Assum. &amp; Calc.)'!$J$23:$J$37,ROWS($C$23:$C33),1)*2,IF(AND('Expenses (Assum. &amp; Calc.)'!$I33="Monthly",'Expenses (Assum. &amp; Calc.)'!$H33&gt;='Shortcut Lookup 2'!W$60,'Expenses (Assum. &amp; Calc.)'!$G33&lt;='Shortcut Lookup 2'!W$60),INDEX('Expenses (Assum. &amp; Calc.)'!$J$23:$J$37,ROWS($C$23:$C33),1),IF(AND('Expenses (Assum. &amp; Calc.)'!$I33="Quarterly",IFERROR(MOD(MONTH('Expenses (Assum. &amp; Calc.)'!$G33),3),0)=MOD(MONTH('Shortcut Lookup 2'!W$60),3),'Expenses (Assum. &amp; Calc.)'!$H33&gt;='Shortcut Lookup 2'!W$60,'Expenses (Assum. &amp; Calc.)'!$G33&lt;='Shortcut Lookup 2'!W$60),INDEX('Expenses (Assum. &amp; Calc.)'!$J$23:$J$37,ROWS($C$23:$C33),1),IF(AND('Expenses (Assum. &amp; Calc.)'!$I33="Semi-Annually",IFERROR(MOD(MONTH('Expenses (Assum. &amp; Calc.)'!$G33),6),0)=MOD(MONTH('Shortcut Lookup 2'!W$60),6),'Expenses (Assum. &amp; Calc.)'!$H33&gt;='Shortcut Lookup 2'!W$60,'Expenses (Assum. &amp; Calc.)'!$G33&lt;='Shortcut Lookup 2'!W$60),INDEX('Expenses (Assum. &amp; Calc.)'!$J$23:$J$37,ROWS($C$23:$C33),1),IF(AND('Expenses (Assum. &amp; Calc.)'!$I33="Yearly",IFERROR(MOD(MONTH('Expenses (Assum. &amp; Calc.)'!$G33),12),0)=MOD(MONTH('Shortcut Lookup 2'!W$60),12),'Expenses (Assum. &amp; Calc.)'!$H33&gt;='Shortcut Lookup 2'!W$60,'Expenses (Assum. &amp; Calc.)'!$G33&lt;='Shortcut Lookup 2'!W$60),INDEX('Expenses (Assum. &amp; Calc.)'!$J$23:$J$37,ROWS($C$23:$C33),1),0))))))))</f>
        <v>0</v>
      </c>
      <c r="AG33" s="472">
        <f>HLOOKUP('Shortcut Lookup 2'!X$59,'Expenses (Assum. &amp; Calc.)'!$P$22:$T$37,ROWS($C$23:$C33)+1,0)*IF(AND('Expenses (Assum. &amp; Calc.)'!$I33="One time",'Expenses (Assum. &amp; Calc.)'!$G33='Shortcut Lookup 2'!X$60),INDEX('Expenses (Assum. &amp; Calc.)'!$J$23:$J$37,ROWS($C$23:$C33),1),IF(AND('Expenses (Assum. &amp; Calc.)'!$I33="Daily",'Expenses (Assum. &amp; Calc.)'!$H33&gt;='Shortcut Lookup 2'!X$60,'Expenses (Assum. &amp; Calc.)'!$G33&lt;='Shortcut Lookup 2'!X$60),INDEX('Expenses (Assum. &amp; Calc.)'!$J$23:$J$37,ROWS($C$23:$C33),1)*AG$22,IF(AND('Expenses (Assum. &amp; Calc.)'!$I33="Weekly",'Expenses (Assum. &amp; Calc.)'!$H33&gt;='Shortcut Lookup 2'!X$60,'Expenses (Assum. &amp; Calc.)'!$G33&lt;='Shortcut Lookup 2'!X$60),INDEX('Expenses (Assum. &amp; Calc.)'!$J$23:$J$37,ROWS($C$23:$C33),1)*4,IF(AND('Expenses (Assum. &amp; Calc.)'!$I33="Bi-Weekly",'Expenses (Assum. &amp; Calc.)'!$H33&gt;='Shortcut Lookup 2'!X$60,'Expenses (Assum. &amp; Calc.)'!$G33&lt;='Shortcut Lookup 2'!X$60),INDEX('Expenses (Assum. &amp; Calc.)'!$J$23:$J$37,ROWS($C$23:$C33),1)*2,IF(AND('Expenses (Assum. &amp; Calc.)'!$I33="Monthly",'Expenses (Assum. &amp; Calc.)'!$H33&gt;='Shortcut Lookup 2'!X$60,'Expenses (Assum. &amp; Calc.)'!$G33&lt;='Shortcut Lookup 2'!X$60),INDEX('Expenses (Assum. &amp; Calc.)'!$J$23:$J$37,ROWS($C$23:$C33),1),IF(AND('Expenses (Assum. &amp; Calc.)'!$I33="Quarterly",IFERROR(MOD(MONTH('Expenses (Assum. &amp; Calc.)'!$G33),3),0)=MOD(MONTH('Shortcut Lookup 2'!X$60),3),'Expenses (Assum. &amp; Calc.)'!$H33&gt;='Shortcut Lookup 2'!X$60,'Expenses (Assum. &amp; Calc.)'!$G33&lt;='Shortcut Lookup 2'!X$60),INDEX('Expenses (Assum. &amp; Calc.)'!$J$23:$J$37,ROWS($C$23:$C33),1),IF(AND('Expenses (Assum. &amp; Calc.)'!$I33="Semi-Annually",IFERROR(MOD(MONTH('Expenses (Assum. &amp; Calc.)'!$G33),6),0)=MOD(MONTH('Shortcut Lookup 2'!X$60),6),'Expenses (Assum. &amp; Calc.)'!$H33&gt;='Shortcut Lookup 2'!X$60,'Expenses (Assum. &amp; Calc.)'!$G33&lt;='Shortcut Lookup 2'!X$60),INDEX('Expenses (Assum. &amp; Calc.)'!$J$23:$J$37,ROWS($C$23:$C33),1),IF(AND('Expenses (Assum. &amp; Calc.)'!$I33="Yearly",IFERROR(MOD(MONTH('Expenses (Assum. &amp; Calc.)'!$G33),12),0)=MOD(MONTH('Shortcut Lookup 2'!X$60),12),'Expenses (Assum. &amp; Calc.)'!$H33&gt;='Shortcut Lookup 2'!X$60,'Expenses (Assum. &amp; Calc.)'!$G33&lt;='Shortcut Lookup 2'!X$60),INDEX('Expenses (Assum. &amp; Calc.)'!$J$23:$J$37,ROWS($C$23:$C33),1),0))))))))</f>
        <v>0</v>
      </c>
      <c r="AH33" s="472">
        <f>HLOOKUP('Shortcut Lookup 2'!Y$59,'Expenses (Assum. &amp; Calc.)'!$P$22:$T$37,ROWS($C$23:$C33)+1,0)*IF(AND('Expenses (Assum. &amp; Calc.)'!$I33="One time",'Expenses (Assum. &amp; Calc.)'!$G33='Shortcut Lookup 2'!Y$60),INDEX('Expenses (Assum. &amp; Calc.)'!$J$23:$J$37,ROWS($C$23:$C33),1),IF(AND('Expenses (Assum. &amp; Calc.)'!$I33="Daily",'Expenses (Assum. &amp; Calc.)'!$H33&gt;='Shortcut Lookup 2'!Y$60,'Expenses (Assum. &amp; Calc.)'!$G33&lt;='Shortcut Lookup 2'!Y$60),INDEX('Expenses (Assum. &amp; Calc.)'!$J$23:$J$37,ROWS($C$23:$C33),1)*AH$22,IF(AND('Expenses (Assum. &amp; Calc.)'!$I33="Weekly",'Expenses (Assum. &amp; Calc.)'!$H33&gt;='Shortcut Lookup 2'!Y$60,'Expenses (Assum. &amp; Calc.)'!$G33&lt;='Shortcut Lookup 2'!Y$60),INDEX('Expenses (Assum. &amp; Calc.)'!$J$23:$J$37,ROWS($C$23:$C33),1)*4,IF(AND('Expenses (Assum. &amp; Calc.)'!$I33="Bi-Weekly",'Expenses (Assum. &amp; Calc.)'!$H33&gt;='Shortcut Lookup 2'!Y$60,'Expenses (Assum. &amp; Calc.)'!$G33&lt;='Shortcut Lookup 2'!Y$60),INDEX('Expenses (Assum. &amp; Calc.)'!$J$23:$J$37,ROWS($C$23:$C33),1)*2,IF(AND('Expenses (Assum. &amp; Calc.)'!$I33="Monthly",'Expenses (Assum. &amp; Calc.)'!$H33&gt;='Shortcut Lookup 2'!Y$60,'Expenses (Assum. &amp; Calc.)'!$G33&lt;='Shortcut Lookup 2'!Y$60),INDEX('Expenses (Assum. &amp; Calc.)'!$J$23:$J$37,ROWS($C$23:$C33),1),IF(AND('Expenses (Assum. &amp; Calc.)'!$I33="Quarterly",IFERROR(MOD(MONTH('Expenses (Assum. &amp; Calc.)'!$G33),3),0)=MOD(MONTH('Shortcut Lookup 2'!Y$60),3),'Expenses (Assum. &amp; Calc.)'!$H33&gt;='Shortcut Lookup 2'!Y$60,'Expenses (Assum. &amp; Calc.)'!$G33&lt;='Shortcut Lookup 2'!Y$60),INDEX('Expenses (Assum. &amp; Calc.)'!$J$23:$J$37,ROWS($C$23:$C33),1),IF(AND('Expenses (Assum. &amp; Calc.)'!$I33="Semi-Annually",IFERROR(MOD(MONTH('Expenses (Assum. &amp; Calc.)'!$G33),6),0)=MOD(MONTH('Shortcut Lookup 2'!Y$60),6),'Expenses (Assum. &amp; Calc.)'!$H33&gt;='Shortcut Lookup 2'!Y$60,'Expenses (Assum. &amp; Calc.)'!$G33&lt;='Shortcut Lookup 2'!Y$60),INDEX('Expenses (Assum. &amp; Calc.)'!$J$23:$J$37,ROWS($C$23:$C33),1),IF(AND('Expenses (Assum. &amp; Calc.)'!$I33="Yearly",IFERROR(MOD(MONTH('Expenses (Assum. &amp; Calc.)'!$G33),12),0)=MOD(MONTH('Shortcut Lookup 2'!Y$60),12),'Expenses (Assum. &amp; Calc.)'!$H33&gt;='Shortcut Lookup 2'!Y$60,'Expenses (Assum. &amp; Calc.)'!$G33&lt;='Shortcut Lookup 2'!Y$60),INDEX('Expenses (Assum. &amp; Calc.)'!$J$23:$J$37,ROWS($C$23:$C33),1),0))))))))</f>
        <v>0</v>
      </c>
      <c r="AI33" s="472">
        <f>HLOOKUP('Shortcut Lookup 2'!Z$59,'Expenses (Assum. &amp; Calc.)'!$P$22:$T$37,ROWS($C$23:$C33)+1,0)*IF(AND('Expenses (Assum. &amp; Calc.)'!$I33="One time",'Expenses (Assum. &amp; Calc.)'!$G33='Shortcut Lookup 2'!Z$60),INDEX('Expenses (Assum. &amp; Calc.)'!$J$23:$J$37,ROWS($C$23:$C33),1),IF(AND('Expenses (Assum. &amp; Calc.)'!$I33="Daily",'Expenses (Assum. &amp; Calc.)'!$H33&gt;='Shortcut Lookup 2'!Z$60,'Expenses (Assum. &amp; Calc.)'!$G33&lt;='Shortcut Lookup 2'!Z$60),INDEX('Expenses (Assum. &amp; Calc.)'!$J$23:$J$37,ROWS($C$23:$C33),1)*AI$22,IF(AND('Expenses (Assum. &amp; Calc.)'!$I33="Weekly",'Expenses (Assum. &amp; Calc.)'!$H33&gt;='Shortcut Lookup 2'!Z$60,'Expenses (Assum. &amp; Calc.)'!$G33&lt;='Shortcut Lookup 2'!Z$60),INDEX('Expenses (Assum. &amp; Calc.)'!$J$23:$J$37,ROWS($C$23:$C33),1)*4,IF(AND('Expenses (Assum. &amp; Calc.)'!$I33="Bi-Weekly",'Expenses (Assum. &amp; Calc.)'!$H33&gt;='Shortcut Lookup 2'!Z$60,'Expenses (Assum. &amp; Calc.)'!$G33&lt;='Shortcut Lookup 2'!Z$60),INDEX('Expenses (Assum. &amp; Calc.)'!$J$23:$J$37,ROWS($C$23:$C33),1)*2,IF(AND('Expenses (Assum. &amp; Calc.)'!$I33="Monthly",'Expenses (Assum. &amp; Calc.)'!$H33&gt;='Shortcut Lookup 2'!Z$60,'Expenses (Assum. &amp; Calc.)'!$G33&lt;='Shortcut Lookup 2'!Z$60),INDEX('Expenses (Assum. &amp; Calc.)'!$J$23:$J$37,ROWS($C$23:$C33),1),IF(AND('Expenses (Assum. &amp; Calc.)'!$I33="Quarterly",IFERROR(MOD(MONTH('Expenses (Assum. &amp; Calc.)'!$G33),3),0)=MOD(MONTH('Shortcut Lookup 2'!Z$60),3),'Expenses (Assum. &amp; Calc.)'!$H33&gt;='Shortcut Lookup 2'!Z$60,'Expenses (Assum. &amp; Calc.)'!$G33&lt;='Shortcut Lookup 2'!Z$60),INDEX('Expenses (Assum. &amp; Calc.)'!$J$23:$J$37,ROWS($C$23:$C33),1),IF(AND('Expenses (Assum. &amp; Calc.)'!$I33="Semi-Annually",IFERROR(MOD(MONTH('Expenses (Assum. &amp; Calc.)'!$G33),6),0)=MOD(MONTH('Shortcut Lookup 2'!Z$60),6),'Expenses (Assum. &amp; Calc.)'!$H33&gt;='Shortcut Lookup 2'!Z$60,'Expenses (Assum. &amp; Calc.)'!$G33&lt;='Shortcut Lookup 2'!Z$60),INDEX('Expenses (Assum. &amp; Calc.)'!$J$23:$J$37,ROWS($C$23:$C33),1),IF(AND('Expenses (Assum. &amp; Calc.)'!$I33="Yearly",IFERROR(MOD(MONTH('Expenses (Assum. &amp; Calc.)'!$G33),12),0)=MOD(MONTH('Shortcut Lookup 2'!Z$60),12),'Expenses (Assum. &amp; Calc.)'!$H33&gt;='Shortcut Lookup 2'!Z$60,'Expenses (Assum. &amp; Calc.)'!$G33&lt;='Shortcut Lookup 2'!Z$60),INDEX('Expenses (Assum. &amp; Calc.)'!$J$23:$J$37,ROWS($C$23:$C33),1),0))))))))</f>
        <v>0</v>
      </c>
      <c r="AJ33" s="472">
        <f>HLOOKUP('Shortcut Lookup 2'!AA$59,'Expenses (Assum. &amp; Calc.)'!$P$22:$T$37,ROWS($C$23:$C33)+1,0)*IF(AND('Expenses (Assum. &amp; Calc.)'!$I33="One time",'Expenses (Assum. &amp; Calc.)'!$G33='Shortcut Lookup 2'!AA$60),INDEX('Expenses (Assum. &amp; Calc.)'!$J$23:$J$37,ROWS($C$23:$C33),1),IF(AND('Expenses (Assum. &amp; Calc.)'!$I33="Daily",'Expenses (Assum. &amp; Calc.)'!$H33&gt;='Shortcut Lookup 2'!AA$60,'Expenses (Assum. &amp; Calc.)'!$G33&lt;='Shortcut Lookup 2'!AA$60),INDEX('Expenses (Assum. &amp; Calc.)'!$J$23:$J$37,ROWS($C$23:$C33),1)*AJ$22,IF(AND('Expenses (Assum. &amp; Calc.)'!$I33="Weekly",'Expenses (Assum. &amp; Calc.)'!$H33&gt;='Shortcut Lookup 2'!AA$60,'Expenses (Assum. &amp; Calc.)'!$G33&lt;='Shortcut Lookup 2'!AA$60),INDEX('Expenses (Assum. &amp; Calc.)'!$J$23:$J$37,ROWS($C$23:$C33),1)*4,IF(AND('Expenses (Assum. &amp; Calc.)'!$I33="Bi-Weekly",'Expenses (Assum. &amp; Calc.)'!$H33&gt;='Shortcut Lookup 2'!AA$60,'Expenses (Assum. &amp; Calc.)'!$G33&lt;='Shortcut Lookup 2'!AA$60),INDEX('Expenses (Assum. &amp; Calc.)'!$J$23:$J$37,ROWS($C$23:$C33),1)*2,IF(AND('Expenses (Assum. &amp; Calc.)'!$I33="Monthly",'Expenses (Assum. &amp; Calc.)'!$H33&gt;='Shortcut Lookup 2'!AA$60,'Expenses (Assum. &amp; Calc.)'!$G33&lt;='Shortcut Lookup 2'!AA$60),INDEX('Expenses (Assum. &amp; Calc.)'!$J$23:$J$37,ROWS($C$23:$C33),1),IF(AND('Expenses (Assum. &amp; Calc.)'!$I33="Quarterly",IFERROR(MOD(MONTH('Expenses (Assum. &amp; Calc.)'!$G33),3),0)=MOD(MONTH('Shortcut Lookup 2'!AA$60),3),'Expenses (Assum. &amp; Calc.)'!$H33&gt;='Shortcut Lookup 2'!AA$60,'Expenses (Assum. &amp; Calc.)'!$G33&lt;='Shortcut Lookup 2'!AA$60),INDEX('Expenses (Assum. &amp; Calc.)'!$J$23:$J$37,ROWS($C$23:$C33),1),IF(AND('Expenses (Assum. &amp; Calc.)'!$I33="Semi-Annually",IFERROR(MOD(MONTH('Expenses (Assum. &amp; Calc.)'!$G33),6),0)=MOD(MONTH('Shortcut Lookup 2'!AA$60),6),'Expenses (Assum. &amp; Calc.)'!$H33&gt;='Shortcut Lookup 2'!AA$60,'Expenses (Assum. &amp; Calc.)'!$G33&lt;='Shortcut Lookup 2'!AA$60),INDEX('Expenses (Assum. &amp; Calc.)'!$J$23:$J$37,ROWS($C$23:$C33),1),IF(AND('Expenses (Assum. &amp; Calc.)'!$I33="Yearly",IFERROR(MOD(MONTH('Expenses (Assum. &amp; Calc.)'!$G33),12),0)=MOD(MONTH('Shortcut Lookup 2'!AA$60),12),'Expenses (Assum. &amp; Calc.)'!$H33&gt;='Shortcut Lookup 2'!AA$60,'Expenses (Assum. &amp; Calc.)'!$G33&lt;='Shortcut Lookup 2'!AA$60),INDEX('Expenses (Assum. &amp; Calc.)'!$J$23:$J$37,ROWS($C$23:$C33),1),0))))))))</f>
        <v>0</v>
      </c>
      <c r="AK33" s="472">
        <f>HLOOKUP('Shortcut Lookup 2'!AB$59,'Expenses (Assum. &amp; Calc.)'!$P$22:$T$37,ROWS($C$23:$C33)+1,0)*IF(AND('Expenses (Assum. &amp; Calc.)'!$I33="One time",'Expenses (Assum. &amp; Calc.)'!$G33='Shortcut Lookup 2'!AB$60),INDEX('Expenses (Assum. &amp; Calc.)'!$J$23:$J$37,ROWS($C$23:$C33),1),IF(AND('Expenses (Assum. &amp; Calc.)'!$I33="Daily",'Expenses (Assum. &amp; Calc.)'!$H33&gt;='Shortcut Lookup 2'!AB$60,'Expenses (Assum. &amp; Calc.)'!$G33&lt;='Shortcut Lookup 2'!AB$60),INDEX('Expenses (Assum. &amp; Calc.)'!$J$23:$J$37,ROWS($C$23:$C33),1)*AK$22,IF(AND('Expenses (Assum. &amp; Calc.)'!$I33="Weekly",'Expenses (Assum. &amp; Calc.)'!$H33&gt;='Shortcut Lookup 2'!AB$60,'Expenses (Assum. &amp; Calc.)'!$G33&lt;='Shortcut Lookup 2'!AB$60),INDEX('Expenses (Assum. &amp; Calc.)'!$J$23:$J$37,ROWS($C$23:$C33),1)*4,IF(AND('Expenses (Assum. &amp; Calc.)'!$I33="Bi-Weekly",'Expenses (Assum. &amp; Calc.)'!$H33&gt;='Shortcut Lookup 2'!AB$60,'Expenses (Assum. &amp; Calc.)'!$G33&lt;='Shortcut Lookup 2'!AB$60),INDEX('Expenses (Assum. &amp; Calc.)'!$J$23:$J$37,ROWS($C$23:$C33),1)*2,IF(AND('Expenses (Assum. &amp; Calc.)'!$I33="Monthly",'Expenses (Assum. &amp; Calc.)'!$H33&gt;='Shortcut Lookup 2'!AB$60,'Expenses (Assum. &amp; Calc.)'!$G33&lt;='Shortcut Lookup 2'!AB$60),INDEX('Expenses (Assum. &amp; Calc.)'!$J$23:$J$37,ROWS($C$23:$C33),1),IF(AND('Expenses (Assum. &amp; Calc.)'!$I33="Quarterly",IFERROR(MOD(MONTH('Expenses (Assum. &amp; Calc.)'!$G33),3),0)=MOD(MONTH('Shortcut Lookup 2'!AB$60),3),'Expenses (Assum. &amp; Calc.)'!$H33&gt;='Shortcut Lookup 2'!AB$60,'Expenses (Assum. &amp; Calc.)'!$G33&lt;='Shortcut Lookup 2'!AB$60),INDEX('Expenses (Assum. &amp; Calc.)'!$J$23:$J$37,ROWS($C$23:$C33),1),IF(AND('Expenses (Assum. &amp; Calc.)'!$I33="Semi-Annually",IFERROR(MOD(MONTH('Expenses (Assum. &amp; Calc.)'!$G33),6),0)=MOD(MONTH('Shortcut Lookup 2'!AB$60),6),'Expenses (Assum. &amp; Calc.)'!$H33&gt;='Shortcut Lookup 2'!AB$60,'Expenses (Assum. &amp; Calc.)'!$G33&lt;='Shortcut Lookup 2'!AB$60),INDEX('Expenses (Assum. &amp; Calc.)'!$J$23:$J$37,ROWS($C$23:$C33),1),IF(AND('Expenses (Assum. &amp; Calc.)'!$I33="Yearly",IFERROR(MOD(MONTH('Expenses (Assum. &amp; Calc.)'!$G33),12),0)=MOD(MONTH('Shortcut Lookup 2'!AB$60),12),'Expenses (Assum. &amp; Calc.)'!$H33&gt;='Shortcut Lookup 2'!AB$60,'Expenses (Assum. &amp; Calc.)'!$G33&lt;='Shortcut Lookup 2'!AB$60),INDEX('Expenses (Assum. &amp; Calc.)'!$J$23:$J$37,ROWS($C$23:$C33),1),0))))))))</f>
        <v>0</v>
      </c>
      <c r="AL33" s="472">
        <f>HLOOKUP('Shortcut Lookup 2'!AC$59,'Expenses (Assum. &amp; Calc.)'!$P$22:$T$37,ROWS($C$23:$C33)+1,0)*IF(AND('Expenses (Assum. &amp; Calc.)'!$I33="One time",'Expenses (Assum. &amp; Calc.)'!$G33='Shortcut Lookup 2'!AC$60),INDEX('Expenses (Assum. &amp; Calc.)'!$J$23:$J$37,ROWS($C$23:$C33),1),IF(AND('Expenses (Assum. &amp; Calc.)'!$I33="Daily",'Expenses (Assum. &amp; Calc.)'!$H33&gt;='Shortcut Lookup 2'!AC$60,'Expenses (Assum. &amp; Calc.)'!$G33&lt;='Shortcut Lookup 2'!AC$60),INDEX('Expenses (Assum. &amp; Calc.)'!$J$23:$J$37,ROWS($C$23:$C33),1)*AL$22,IF(AND('Expenses (Assum. &amp; Calc.)'!$I33="Weekly",'Expenses (Assum. &amp; Calc.)'!$H33&gt;='Shortcut Lookup 2'!AC$60,'Expenses (Assum. &amp; Calc.)'!$G33&lt;='Shortcut Lookup 2'!AC$60),INDEX('Expenses (Assum. &amp; Calc.)'!$J$23:$J$37,ROWS($C$23:$C33),1)*4,IF(AND('Expenses (Assum. &amp; Calc.)'!$I33="Bi-Weekly",'Expenses (Assum. &amp; Calc.)'!$H33&gt;='Shortcut Lookup 2'!AC$60,'Expenses (Assum. &amp; Calc.)'!$G33&lt;='Shortcut Lookup 2'!AC$60),INDEX('Expenses (Assum. &amp; Calc.)'!$J$23:$J$37,ROWS($C$23:$C33),1)*2,IF(AND('Expenses (Assum. &amp; Calc.)'!$I33="Monthly",'Expenses (Assum. &amp; Calc.)'!$H33&gt;='Shortcut Lookup 2'!AC$60,'Expenses (Assum. &amp; Calc.)'!$G33&lt;='Shortcut Lookup 2'!AC$60),INDEX('Expenses (Assum. &amp; Calc.)'!$J$23:$J$37,ROWS($C$23:$C33),1),IF(AND('Expenses (Assum. &amp; Calc.)'!$I33="Quarterly",IFERROR(MOD(MONTH('Expenses (Assum. &amp; Calc.)'!$G33),3),0)=MOD(MONTH('Shortcut Lookup 2'!AC$60),3),'Expenses (Assum. &amp; Calc.)'!$H33&gt;='Shortcut Lookup 2'!AC$60,'Expenses (Assum. &amp; Calc.)'!$G33&lt;='Shortcut Lookup 2'!AC$60),INDEX('Expenses (Assum. &amp; Calc.)'!$J$23:$J$37,ROWS($C$23:$C33),1),IF(AND('Expenses (Assum. &amp; Calc.)'!$I33="Semi-Annually",IFERROR(MOD(MONTH('Expenses (Assum. &amp; Calc.)'!$G33),6),0)=MOD(MONTH('Shortcut Lookup 2'!AC$60),6),'Expenses (Assum. &amp; Calc.)'!$H33&gt;='Shortcut Lookup 2'!AC$60,'Expenses (Assum. &amp; Calc.)'!$G33&lt;='Shortcut Lookup 2'!AC$60),INDEX('Expenses (Assum. &amp; Calc.)'!$J$23:$J$37,ROWS($C$23:$C33),1),IF(AND('Expenses (Assum. &amp; Calc.)'!$I33="Yearly",IFERROR(MOD(MONTH('Expenses (Assum. &amp; Calc.)'!$G33),12),0)=MOD(MONTH('Shortcut Lookup 2'!AC$60),12),'Expenses (Assum. &amp; Calc.)'!$H33&gt;='Shortcut Lookup 2'!AC$60,'Expenses (Assum. &amp; Calc.)'!$G33&lt;='Shortcut Lookup 2'!AC$60),INDEX('Expenses (Assum. &amp; Calc.)'!$J$23:$J$37,ROWS($C$23:$C33),1),0))))))))</f>
        <v>0</v>
      </c>
      <c r="AM33" s="472">
        <f>HLOOKUP('Shortcut Lookup 2'!AD$59,'Expenses (Assum. &amp; Calc.)'!$P$22:$T$37,ROWS($C$23:$C33)+1,0)*IF(AND('Expenses (Assum. &amp; Calc.)'!$I33="One time",'Expenses (Assum. &amp; Calc.)'!$G33='Shortcut Lookup 2'!AD$60),INDEX('Expenses (Assum. &amp; Calc.)'!$J$23:$J$37,ROWS($C$23:$C33),1),IF(AND('Expenses (Assum. &amp; Calc.)'!$I33="Daily",'Expenses (Assum. &amp; Calc.)'!$H33&gt;='Shortcut Lookup 2'!AD$60,'Expenses (Assum. &amp; Calc.)'!$G33&lt;='Shortcut Lookup 2'!AD$60),INDEX('Expenses (Assum. &amp; Calc.)'!$J$23:$J$37,ROWS($C$23:$C33),1)*AM$22,IF(AND('Expenses (Assum. &amp; Calc.)'!$I33="Weekly",'Expenses (Assum. &amp; Calc.)'!$H33&gt;='Shortcut Lookup 2'!AD$60,'Expenses (Assum. &amp; Calc.)'!$G33&lt;='Shortcut Lookup 2'!AD$60),INDEX('Expenses (Assum. &amp; Calc.)'!$J$23:$J$37,ROWS($C$23:$C33),1)*4,IF(AND('Expenses (Assum. &amp; Calc.)'!$I33="Bi-Weekly",'Expenses (Assum. &amp; Calc.)'!$H33&gt;='Shortcut Lookup 2'!AD$60,'Expenses (Assum. &amp; Calc.)'!$G33&lt;='Shortcut Lookup 2'!AD$60),INDEX('Expenses (Assum. &amp; Calc.)'!$J$23:$J$37,ROWS($C$23:$C33),1)*2,IF(AND('Expenses (Assum. &amp; Calc.)'!$I33="Monthly",'Expenses (Assum. &amp; Calc.)'!$H33&gt;='Shortcut Lookup 2'!AD$60,'Expenses (Assum. &amp; Calc.)'!$G33&lt;='Shortcut Lookup 2'!AD$60),INDEX('Expenses (Assum. &amp; Calc.)'!$J$23:$J$37,ROWS($C$23:$C33),1),IF(AND('Expenses (Assum. &amp; Calc.)'!$I33="Quarterly",IFERROR(MOD(MONTH('Expenses (Assum. &amp; Calc.)'!$G33),3),0)=MOD(MONTH('Shortcut Lookup 2'!AD$60),3),'Expenses (Assum. &amp; Calc.)'!$H33&gt;='Shortcut Lookup 2'!AD$60,'Expenses (Assum. &amp; Calc.)'!$G33&lt;='Shortcut Lookup 2'!AD$60),INDEX('Expenses (Assum. &amp; Calc.)'!$J$23:$J$37,ROWS($C$23:$C33),1),IF(AND('Expenses (Assum. &amp; Calc.)'!$I33="Semi-Annually",IFERROR(MOD(MONTH('Expenses (Assum. &amp; Calc.)'!$G33),6),0)=MOD(MONTH('Shortcut Lookup 2'!AD$60),6),'Expenses (Assum. &amp; Calc.)'!$H33&gt;='Shortcut Lookup 2'!AD$60,'Expenses (Assum. &amp; Calc.)'!$G33&lt;='Shortcut Lookup 2'!AD$60),INDEX('Expenses (Assum. &amp; Calc.)'!$J$23:$J$37,ROWS($C$23:$C33),1),IF(AND('Expenses (Assum. &amp; Calc.)'!$I33="Yearly",IFERROR(MOD(MONTH('Expenses (Assum. &amp; Calc.)'!$G33),12),0)=MOD(MONTH('Shortcut Lookup 2'!AD$60),12),'Expenses (Assum. &amp; Calc.)'!$H33&gt;='Shortcut Lookup 2'!AD$60,'Expenses (Assum. &amp; Calc.)'!$G33&lt;='Shortcut Lookup 2'!AD$60),INDEX('Expenses (Assum. &amp; Calc.)'!$J$23:$J$37,ROWS($C$23:$C33),1),0))))))))</f>
        <v>0</v>
      </c>
      <c r="AN33" s="472">
        <f>HLOOKUP('Shortcut Lookup 2'!AE$59,'Expenses (Assum. &amp; Calc.)'!$P$22:$T$37,ROWS($C$23:$C33)+1,0)*IF(AND('Expenses (Assum. &amp; Calc.)'!$I33="One time",'Expenses (Assum. &amp; Calc.)'!$G33='Shortcut Lookup 2'!AE$60),INDEX('Expenses (Assum. &amp; Calc.)'!$J$23:$J$37,ROWS($C$23:$C33),1),IF(AND('Expenses (Assum. &amp; Calc.)'!$I33="Daily",'Expenses (Assum. &amp; Calc.)'!$H33&gt;='Shortcut Lookup 2'!AE$60,'Expenses (Assum. &amp; Calc.)'!$G33&lt;='Shortcut Lookup 2'!AE$60),INDEX('Expenses (Assum. &amp; Calc.)'!$J$23:$J$37,ROWS($C$23:$C33),1)*AN$22,IF(AND('Expenses (Assum. &amp; Calc.)'!$I33="Weekly",'Expenses (Assum. &amp; Calc.)'!$H33&gt;='Shortcut Lookup 2'!AE$60,'Expenses (Assum. &amp; Calc.)'!$G33&lt;='Shortcut Lookup 2'!AE$60),INDEX('Expenses (Assum. &amp; Calc.)'!$J$23:$J$37,ROWS($C$23:$C33),1)*4,IF(AND('Expenses (Assum. &amp; Calc.)'!$I33="Bi-Weekly",'Expenses (Assum. &amp; Calc.)'!$H33&gt;='Shortcut Lookup 2'!AE$60,'Expenses (Assum. &amp; Calc.)'!$G33&lt;='Shortcut Lookup 2'!AE$60),INDEX('Expenses (Assum. &amp; Calc.)'!$J$23:$J$37,ROWS($C$23:$C33),1)*2,IF(AND('Expenses (Assum. &amp; Calc.)'!$I33="Monthly",'Expenses (Assum. &amp; Calc.)'!$H33&gt;='Shortcut Lookup 2'!AE$60,'Expenses (Assum. &amp; Calc.)'!$G33&lt;='Shortcut Lookup 2'!AE$60),INDEX('Expenses (Assum. &amp; Calc.)'!$J$23:$J$37,ROWS($C$23:$C33),1),IF(AND('Expenses (Assum. &amp; Calc.)'!$I33="Quarterly",IFERROR(MOD(MONTH('Expenses (Assum. &amp; Calc.)'!$G33),3),0)=MOD(MONTH('Shortcut Lookup 2'!AE$60),3),'Expenses (Assum. &amp; Calc.)'!$H33&gt;='Shortcut Lookup 2'!AE$60,'Expenses (Assum. &amp; Calc.)'!$G33&lt;='Shortcut Lookup 2'!AE$60),INDEX('Expenses (Assum. &amp; Calc.)'!$J$23:$J$37,ROWS($C$23:$C33),1),IF(AND('Expenses (Assum. &amp; Calc.)'!$I33="Semi-Annually",IFERROR(MOD(MONTH('Expenses (Assum. &amp; Calc.)'!$G33),6),0)=MOD(MONTH('Shortcut Lookup 2'!AE$60),6),'Expenses (Assum. &amp; Calc.)'!$H33&gt;='Shortcut Lookup 2'!AE$60,'Expenses (Assum. &amp; Calc.)'!$G33&lt;='Shortcut Lookup 2'!AE$60),INDEX('Expenses (Assum. &amp; Calc.)'!$J$23:$J$37,ROWS($C$23:$C33),1),IF(AND('Expenses (Assum. &amp; Calc.)'!$I33="Yearly",IFERROR(MOD(MONTH('Expenses (Assum. &amp; Calc.)'!$G33),12),0)=MOD(MONTH('Shortcut Lookup 2'!AE$60),12),'Expenses (Assum. &amp; Calc.)'!$H33&gt;='Shortcut Lookup 2'!AE$60,'Expenses (Assum. &amp; Calc.)'!$G33&lt;='Shortcut Lookup 2'!AE$60),INDEX('Expenses (Assum. &amp; Calc.)'!$J$23:$J$37,ROWS($C$23:$C33),1),0))))))))</f>
        <v>0</v>
      </c>
      <c r="AO33" s="472">
        <f>HLOOKUP('Shortcut Lookup 2'!AF$59,'Expenses (Assum. &amp; Calc.)'!$P$22:$T$37,ROWS($C$23:$C33)+1,0)*IF(AND('Expenses (Assum. &amp; Calc.)'!$I33="One time",'Expenses (Assum. &amp; Calc.)'!$G33='Shortcut Lookup 2'!AF$60),INDEX('Expenses (Assum. &amp; Calc.)'!$J$23:$J$37,ROWS($C$23:$C33),1),IF(AND('Expenses (Assum. &amp; Calc.)'!$I33="Daily",'Expenses (Assum. &amp; Calc.)'!$H33&gt;='Shortcut Lookup 2'!AF$60,'Expenses (Assum. &amp; Calc.)'!$G33&lt;='Shortcut Lookup 2'!AF$60),INDEX('Expenses (Assum. &amp; Calc.)'!$J$23:$J$37,ROWS($C$23:$C33),1)*AO$22,IF(AND('Expenses (Assum. &amp; Calc.)'!$I33="Weekly",'Expenses (Assum. &amp; Calc.)'!$H33&gt;='Shortcut Lookup 2'!AF$60,'Expenses (Assum. &amp; Calc.)'!$G33&lt;='Shortcut Lookup 2'!AF$60),INDEX('Expenses (Assum. &amp; Calc.)'!$J$23:$J$37,ROWS($C$23:$C33),1)*4,IF(AND('Expenses (Assum. &amp; Calc.)'!$I33="Bi-Weekly",'Expenses (Assum. &amp; Calc.)'!$H33&gt;='Shortcut Lookup 2'!AF$60,'Expenses (Assum. &amp; Calc.)'!$G33&lt;='Shortcut Lookup 2'!AF$60),INDEX('Expenses (Assum. &amp; Calc.)'!$J$23:$J$37,ROWS($C$23:$C33),1)*2,IF(AND('Expenses (Assum. &amp; Calc.)'!$I33="Monthly",'Expenses (Assum. &amp; Calc.)'!$H33&gt;='Shortcut Lookup 2'!AF$60,'Expenses (Assum. &amp; Calc.)'!$G33&lt;='Shortcut Lookup 2'!AF$60),INDEX('Expenses (Assum. &amp; Calc.)'!$J$23:$J$37,ROWS($C$23:$C33),1),IF(AND('Expenses (Assum. &amp; Calc.)'!$I33="Quarterly",IFERROR(MOD(MONTH('Expenses (Assum. &amp; Calc.)'!$G33),3),0)=MOD(MONTH('Shortcut Lookup 2'!AF$60),3),'Expenses (Assum. &amp; Calc.)'!$H33&gt;='Shortcut Lookup 2'!AF$60,'Expenses (Assum. &amp; Calc.)'!$G33&lt;='Shortcut Lookup 2'!AF$60),INDEX('Expenses (Assum. &amp; Calc.)'!$J$23:$J$37,ROWS($C$23:$C33),1),IF(AND('Expenses (Assum. &amp; Calc.)'!$I33="Semi-Annually",IFERROR(MOD(MONTH('Expenses (Assum. &amp; Calc.)'!$G33),6),0)=MOD(MONTH('Shortcut Lookup 2'!AF$60),6),'Expenses (Assum. &amp; Calc.)'!$H33&gt;='Shortcut Lookup 2'!AF$60,'Expenses (Assum. &amp; Calc.)'!$G33&lt;='Shortcut Lookup 2'!AF$60),INDEX('Expenses (Assum. &amp; Calc.)'!$J$23:$J$37,ROWS($C$23:$C33),1),IF(AND('Expenses (Assum. &amp; Calc.)'!$I33="Yearly",IFERROR(MOD(MONTH('Expenses (Assum. &amp; Calc.)'!$G33),12),0)=MOD(MONTH('Shortcut Lookup 2'!AF$60),12),'Expenses (Assum. &amp; Calc.)'!$H33&gt;='Shortcut Lookup 2'!AF$60,'Expenses (Assum. &amp; Calc.)'!$G33&lt;='Shortcut Lookup 2'!AF$60),INDEX('Expenses (Assum. &amp; Calc.)'!$J$23:$J$37,ROWS($C$23:$C33),1),0))))))))</f>
        <v>0</v>
      </c>
      <c r="AP33" s="472">
        <f>HLOOKUP('Shortcut Lookup 2'!AG$59,'Expenses (Assum. &amp; Calc.)'!$P$22:$T$37,ROWS($C$23:$C33)+1,0)*IF(AND('Expenses (Assum. &amp; Calc.)'!$I33="One time",'Expenses (Assum. &amp; Calc.)'!$G33='Shortcut Lookup 2'!AG$60),INDEX('Expenses (Assum. &amp; Calc.)'!$J$23:$J$37,ROWS($C$23:$C33),1),IF(AND('Expenses (Assum. &amp; Calc.)'!$I33="Daily",'Expenses (Assum. &amp; Calc.)'!$H33&gt;='Shortcut Lookup 2'!AG$60,'Expenses (Assum. &amp; Calc.)'!$G33&lt;='Shortcut Lookup 2'!AG$60),INDEX('Expenses (Assum. &amp; Calc.)'!$J$23:$J$37,ROWS($C$23:$C33),1)*AP$22,IF(AND('Expenses (Assum. &amp; Calc.)'!$I33="Weekly",'Expenses (Assum. &amp; Calc.)'!$H33&gt;='Shortcut Lookup 2'!AG$60,'Expenses (Assum. &amp; Calc.)'!$G33&lt;='Shortcut Lookup 2'!AG$60),INDEX('Expenses (Assum. &amp; Calc.)'!$J$23:$J$37,ROWS($C$23:$C33),1)*4,IF(AND('Expenses (Assum. &amp; Calc.)'!$I33="Bi-Weekly",'Expenses (Assum. &amp; Calc.)'!$H33&gt;='Shortcut Lookup 2'!AG$60,'Expenses (Assum. &amp; Calc.)'!$G33&lt;='Shortcut Lookup 2'!AG$60),INDEX('Expenses (Assum. &amp; Calc.)'!$J$23:$J$37,ROWS($C$23:$C33),1)*2,IF(AND('Expenses (Assum. &amp; Calc.)'!$I33="Monthly",'Expenses (Assum. &amp; Calc.)'!$H33&gt;='Shortcut Lookup 2'!AG$60,'Expenses (Assum. &amp; Calc.)'!$G33&lt;='Shortcut Lookup 2'!AG$60),INDEX('Expenses (Assum. &amp; Calc.)'!$J$23:$J$37,ROWS($C$23:$C33),1),IF(AND('Expenses (Assum. &amp; Calc.)'!$I33="Quarterly",IFERROR(MOD(MONTH('Expenses (Assum. &amp; Calc.)'!$G33),3),0)=MOD(MONTH('Shortcut Lookup 2'!AG$60),3),'Expenses (Assum. &amp; Calc.)'!$H33&gt;='Shortcut Lookup 2'!AG$60,'Expenses (Assum. &amp; Calc.)'!$G33&lt;='Shortcut Lookup 2'!AG$60),INDEX('Expenses (Assum. &amp; Calc.)'!$J$23:$J$37,ROWS($C$23:$C33),1),IF(AND('Expenses (Assum. &amp; Calc.)'!$I33="Semi-Annually",IFERROR(MOD(MONTH('Expenses (Assum. &amp; Calc.)'!$G33),6),0)=MOD(MONTH('Shortcut Lookup 2'!AG$60),6),'Expenses (Assum. &amp; Calc.)'!$H33&gt;='Shortcut Lookup 2'!AG$60,'Expenses (Assum. &amp; Calc.)'!$G33&lt;='Shortcut Lookup 2'!AG$60),INDEX('Expenses (Assum. &amp; Calc.)'!$J$23:$J$37,ROWS($C$23:$C33),1),IF(AND('Expenses (Assum. &amp; Calc.)'!$I33="Yearly",IFERROR(MOD(MONTH('Expenses (Assum. &amp; Calc.)'!$G33),12),0)=MOD(MONTH('Shortcut Lookup 2'!AG$60),12),'Expenses (Assum. &amp; Calc.)'!$H33&gt;='Shortcut Lookup 2'!AG$60,'Expenses (Assum. &amp; Calc.)'!$G33&lt;='Shortcut Lookup 2'!AG$60),INDEX('Expenses (Assum. &amp; Calc.)'!$J$23:$J$37,ROWS($C$23:$C33),1),0))))))))</f>
        <v>0</v>
      </c>
      <c r="AQ33" s="472">
        <f>HLOOKUP('Shortcut Lookup 2'!AH$59,'Expenses (Assum. &amp; Calc.)'!$P$22:$T$37,ROWS($C$23:$C33)+1,0)*IF(AND('Expenses (Assum. &amp; Calc.)'!$I33="One time",'Expenses (Assum. &amp; Calc.)'!$G33='Shortcut Lookup 2'!AH$60),INDEX('Expenses (Assum. &amp; Calc.)'!$J$23:$J$37,ROWS($C$23:$C33),1),IF(AND('Expenses (Assum. &amp; Calc.)'!$I33="Daily",'Expenses (Assum. &amp; Calc.)'!$H33&gt;='Shortcut Lookup 2'!AH$60,'Expenses (Assum. &amp; Calc.)'!$G33&lt;='Shortcut Lookup 2'!AH$60),INDEX('Expenses (Assum. &amp; Calc.)'!$J$23:$J$37,ROWS($C$23:$C33),1)*AQ$22,IF(AND('Expenses (Assum. &amp; Calc.)'!$I33="Weekly",'Expenses (Assum. &amp; Calc.)'!$H33&gt;='Shortcut Lookup 2'!AH$60,'Expenses (Assum. &amp; Calc.)'!$G33&lt;='Shortcut Lookup 2'!AH$60),INDEX('Expenses (Assum. &amp; Calc.)'!$J$23:$J$37,ROWS($C$23:$C33),1)*4,IF(AND('Expenses (Assum. &amp; Calc.)'!$I33="Bi-Weekly",'Expenses (Assum. &amp; Calc.)'!$H33&gt;='Shortcut Lookup 2'!AH$60,'Expenses (Assum. &amp; Calc.)'!$G33&lt;='Shortcut Lookup 2'!AH$60),INDEX('Expenses (Assum. &amp; Calc.)'!$J$23:$J$37,ROWS($C$23:$C33),1)*2,IF(AND('Expenses (Assum. &amp; Calc.)'!$I33="Monthly",'Expenses (Assum. &amp; Calc.)'!$H33&gt;='Shortcut Lookup 2'!AH$60,'Expenses (Assum. &amp; Calc.)'!$G33&lt;='Shortcut Lookup 2'!AH$60),INDEX('Expenses (Assum. &amp; Calc.)'!$J$23:$J$37,ROWS($C$23:$C33),1),IF(AND('Expenses (Assum. &amp; Calc.)'!$I33="Quarterly",IFERROR(MOD(MONTH('Expenses (Assum. &amp; Calc.)'!$G33),3),0)=MOD(MONTH('Shortcut Lookup 2'!AH$60),3),'Expenses (Assum. &amp; Calc.)'!$H33&gt;='Shortcut Lookup 2'!AH$60,'Expenses (Assum. &amp; Calc.)'!$G33&lt;='Shortcut Lookup 2'!AH$60),INDEX('Expenses (Assum. &amp; Calc.)'!$J$23:$J$37,ROWS($C$23:$C33),1),IF(AND('Expenses (Assum. &amp; Calc.)'!$I33="Semi-Annually",IFERROR(MOD(MONTH('Expenses (Assum. &amp; Calc.)'!$G33),6),0)=MOD(MONTH('Shortcut Lookup 2'!AH$60),6),'Expenses (Assum. &amp; Calc.)'!$H33&gt;='Shortcut Lookup 2'!AH$60,'Expenses (Assum. &amp; Calc.)'!$G33&lt;='Shortcut Lookup 2'!AH$60),INDEX('Expenses (Assum. &amp; Calc.)'!$J$23:$J$37,ROWS($C$23:$C33),1),IF(AND('Expenses (Assum. &amp; Calc.)'!$I33="Yearly",IFERROR(MOD(MONTH('Expenses (Assum. &amp; Calc.)'!$G33),12),0)=MOD(MONTH('Shortcut Lookup 2'!AH$60),12),'Expenses (Assum. &amp; Calc.)'!$H33&gt;='Shortcut Lookup 2'!AH$60,'Expenses (Assum. &amp; Calc.)'!$G33&lt;='Shortcut Lookup 2'!AH$60),INDEX('Expenses (Assum. &amp; Calc.)'!$J$23:$J$37,ROWS($C$23:$C33),1),0))))))))</f>
        <v>0</v>
      </c>
      <c r="AR33" s="472">
        <f>HLOOKUP('Shortcut Lookup 2'!AI$59,'Expenses (Assum. &amp; Calc.)'!$P$22:$T$37,ROWS($C$23:$C33)+1,0)*IF(AND('Expenses (Assum. &amp; Calc.)'!$I33="One time",'Expenses (Assum. &amp; Calc.)'!$G33='Shortcut Lookup 2'!AI$60),INDEX('Expenses (Assum. &amp; Calc.)'!$J$23:$J$37,ROWS($C$23:$C33),1),IF(AND('Expenses (Assum. &amp; Calc.)'!$I33="Daily",'Expenses (Assum. &amp; Calc.)'!$H33&gt;='Shortcut Lookup 2'!AI$60,'Expenses (Assum. &amp; Calc.)'!$G33&lt;='Shortcut Lookup 2'!AI$60),INDEX('Expenses (Assum. &amp; Calc.)'!$J$23:$J$37,ROWS($C$23:$C33),1)*AR$22,IF(AND('Expenses (Assum. &amp; Calc.)'!$I33="Weekly",'Expenses (Assum. &amp; Calc.)'!$H33&gt;='Shortcut Lookup 2'!AI$60,'Expenses (Assum. &amp; Calc.)'!$G33&lt;='Shortcut Lookup 2'!AI$60),INDEX('Expenses (Assum. &amp; Calc.)'!$J$23:$J$37,ROWS($C$23:$C33),1)*4,IF(AND('Expenses (Assum. &amp; Calc.)'!$I33="Bi-Weekly",'Expenses (Assum. &amp; Calc.)'!$H33&gt;='Shortcut Lookup 2'!AI$60,'Expenses (Assum. &amp; Calc.)'!$G33&lt;='Shortcut Lookup 2'!AI$60),INDEX('Expenses (Assum. &amp; Calc.)'!$J$23:$J$37,ROWS($C$23:$C33),1)*2,IF(AND('Expenses (Assum. &amp; Calc.)'!$I33="Monthly",'Expenses (Assum. &amp; Calc.)'!$H33&gt;='Shortcut Lookup 2'!AI$60,'Expenses (Assum. &amp; Calc.)'!$G33&lt;='Shortcut Lookup 2'!AI$60),INDEX('Expenses (Assum. &amp; Calc.)'!$J$23:$J$37,ROWS($C$23:$C33),1),IF(AND('Expenses (Assum. &amp; Calc.)'!$I33="Quarterly",IFERROR(MOD(MONTH('Expenses (Assum. &amp; Calc.)'!$G33),3),0)=MOD(MONTH('Shortcut Lookup 2'!AI$60),3),'Expenses (Assum. &amp; Calc.)'!$H33&gt;='Shortcut Lookup 2'!AI$60,'Expenses (Assum. &amp; Calc.)'!$G33&lt;='Shortcut Lookup 2'!AI$60),INDEX('Expenses (Assum. &amp; Calc.)'!$J$23:$J$37,ROWS($C$23:$C33),1),IF(AND('Expenses (Assum. &amp; Calc.)'!$I33="Semi-Annually",IFERROR(MOD(MONTH('Expenses (Assum. &amp; Calc.)'!$G33),6),0)=MOD(MONTH('Shortcut Lookup 2'!AI$60),6),'Expenses (Assum. &amp; Calc.)'!$H33&gt;='Shortcut Lookup 2'!AI$60,'Expenses (Assum. &amp; Calc.)'!$G33&lt;='Shortcut Lookup 2'!AI$60),INDEX('Expenses (Assum. &amp; Calc.)'!$J$23:$J$37,ROWS($C$23:$C33),1),IF(AND('Expenses (Assum. &amp; Calc.)'!$I33="Yearly",IFERROR(MOD(MONTH('Expenses (Assum. &amp; Calc.)'!$G33),12),0)=MOD(MONTH('Shortcut Lookup 2'!AI$60),12),'Expenses (Assum. &amp; Calc.)'!$H33&gt;='Shortcut Lookup 2'!AI$60,'Expenses (Assum. &amp; Calc.)'!$G33&lt;='Shortcut Lookup 2'!AI$60),INDEX('Expenses (Assum. &amp; Calc.)'!$J$23:$J$37,ROWS($C$23:$C33),1),0))))))))</f>
        <v>0</v>
      </c>
      <c r="AS33" s="472">
        <f>HLOOKUP('Shortcut Lookup 2'!AJ$59,'Expenses (Assum. &amp; Calc.)'!$P$22:$T$37,ROWS($C$23:$C33)+1,0)*IF(AND('Expenses (Assum. &amp; Calc.)'!$I33="One time",'Expenses (Assum. &amp; Calc.)'!$G33='Shortcut Lookup 2'!AJ$60),INDEX('Expenses (Assum. &amp; Calc.)'!$J$23:$J$37,ROWS($C$23:$C33),1),IF(AND('Expenses (Assum. &amp; Calc.)'!$I33="Daily",'Expenses (Assum. &amp; Calc.)'!$H33&gt;='Shortcut Lookup 2'!AJ$60,'Expenses (Assum. &amp; Calc.)'!$G33&lt;='Shortcut Lookup 2'!AJ$60),INDEX('Expenses (Assum. &amp; Calc.)'!$J$23:$J$37,ROWS($C$23:$C33),1)*AS$22,IF(AND('Expenses (Assum. &amp; Calc.)'!$I33="Weekly",'Expenses (Assum. &amp; Calc.)'!$H33&gt;='Shortcut Lookup 2'!AJ$60,'Expenses (Assum. &amp; Calc.)'!$G33&lt;='Shortcut Lookup 2'!AJ$60),INDEX('Expenses (Assum. &amp; Calc.)'!$J$23:$J$37,ROWS($C$23:$C33),1)*4,IF(AND('Expenses (Assum. &amp; Calc.)'!$I33="Bi-Weekly",'Expenses (Assum. &amp; Calc.)'!$H33&gt;='Shortcut Lookup 2'!AJ$60,'Expenses (Assum. &amp; Calc.)'!$G33&lt;='Shortcut Lookup 2'!AJ$60),INDEX('Expenses (Assum. &amp; Calc.)'!$J$23:$J$37,ROWS($C$23:$C33),1)*2,IF(AND('Expenses (Assum. &amp; Calc.)'!$I33="Monthly",'Expenses (Assum. &amp; Calc.)'!$H33&gt;='Shortcut Lookup 2'!AJ$60,'Expenses (Assum. &amp; Calc.)'!$G33&lt;='Shortcut Lookup 2'!AJ$60),INDEX('Expenses (Assum. &amp; Calc.)'!$J$23:$J$37,ROWS($C$23:$C33),1),IF(AND('Expenses (Assum. &amp; Calc.)'!$I33="Quarterly",IFERROR(MOD(MONTH('Expenses (Assum. &amp; Calc.)'!$G33),3),0)=MOD(MONTH('Shortcut Lookup 2'!AJ$60),3),'Expenses (Assum. &amp; Calc.)'!$H33&gt;='Shortcut Lookup 2'!AJ$60,'Expenses (Assum. &amp; Calc.)'!$G33&lt;='Shortcut Lookup 2'!AJ$60),INDEX('Expenses (Assum. &amp; Calc.)'!$J$23:$J$37,ROWS($C$23:$C33),1),IF(AND('Expenses (Assum. &amp; Calc.)'!$I33="Semi-Annually",IFERROR(MOD(MONTH('Expenses (Assum. &amp; Calc.)'!$G33),6),0)=MOD(MONTH('Shortcut Lookup 2'!AJ$60),6),'Expenses (Assum. &amp; Calc.)'!$H33&gt;='Shortcut Lookup 2'!AJ$60,'Expenses (Assum. &amp; Calc.)'!$G33&lt;='Shortcut Lookup 2'!AJ$60),INDEX('Expenses (Assum. &amp; Calc.)'!$J$23:$J$37,ROWS($C$23:$C33),1),IF(AND('Expenses (Assum. &amp; Calc.)'!$I33="Yearly",IFERROR(MOD(MONTH('Expenses (Assum. &amp; Calc.)'!$G33),12),0)=MOD(MONTH('Shortcut Lookup 2'!AJ$60),12),'Expenses (Assum. &amp; Calc.)'!$H33&gt;='Shortcut Lookup 2'!AJ$60,'Expenses (Assum. &amp; Calc.)'!$G33&lt;='Shortcut Lookup 2'!AJ$60),INDEX('Expenses (Assum. &amp; Calc.)'!$J$23:$J$37,ROWS($C$23:$C33),1),0))))))))</f>
        <v>0</v>
      </c>
      <c r="AT33" s="472">
        <f>HLOOKUP('Shortcut Lookup 2'!AK$59,'Expenses (Assum. &amp; Calc.)'!$P$22:$T$37,ROWS($C$23:$C33)+1,0)*IF(AND('Expenses (Assum. &amp; Calc.)'!$I33="One time",'Expenses (Assum. &amp; Calc.)'!$G33='Shortcut Lookup 2'!AK$60),INDEX('Expenses (Assum. &amp; Calc.)'!$J$23:$J$37,ROWS($C$23:$C33),1),IF(AND('Expenses (Assum. &amp; Calc.)'!$I33="Daily",'Expenses (Assum. &amp; Calc.)'!$H33&gt;='Shortcut Lookup 2'!AK$60,'Expenses (Assum. &amp; Calc.)'!$G33&lt;='Shortcut Lookup 2'!AK$60),INDEX('Expenses (Assum. &amp; Calc.)'!$J$23:$J$37,ROWS($C$23:$C33),1)*AT$22,IF(AND('Expenses (Assum. &amp; Calc.)'!$I33="Weekly",'Expenses (Assum. &amp; Calc.)'!$H33&gt;='Shortcut Lookup 2'!AK$60,'Expenses (Assum. &amp; Calc.)'!$G33&lt;='Shortcut Lookup 2'!AK$60),INDEX('Expenses (Assum. &amp; Calc.)'!$J$23:$J$37,ROWS($C$23:$C33),1)*4,IF(AND('Expenses (Assum. &amp; Calc.)'!$I33="Bi-Weekly",'Expenses (Assum. &amp; Calc.)'!$H33&gt;='Shortcut Lookup 2'!AK$60,'Expenses (Assum. &amp; Calc.)'!$G33&lt;='Shortcut Lookup 2'!AK$60),INDEX('Expenses (Assum. &amp; Calc.)'!$J$23:$J$37,ROWS($C$23:$C33),1)*2,IF(AND('Expenses (Assum. &amp; Calc.)'!$I33="Monthly",'Expenses (Assum. &amp; Calc.)'!$H33&gt;='Shortcut Lookup 2'!AK$60,'Expenses (Assum. &amp; Calc.)'!$G33&lt;='Shortcut Lookup 2'!AK$60),INDEX('Expenses (Assum. &amp; Calc.)'!$J$23:$J$37,ROWS($C$23:$C33),1),IF(AND('Expenses (Assum. &amp; Calc.)'!$I33="Quarterly",IFERROR(MOD(MONTH('Expenses (Assum. &amp; Calc.)'!$G33),3),0)=MOD(MONTH('Shortcut Lookup 2'!AK$60),3),'Expenses (Assum. &amp; Calc.)'!$H33&gt;='Shortcut Lookup 2'!AK$60,'Expenses (Assum. &amp; Calc.)'!$G33&lt;='Shortcut Lookup 2'!AK$60),INDEX('Expenses (Assum. &amp; Calc.)'!$J$23:$J$37,ROWS($C$23:$C33),1),IF(AND('Expenses (Assum. &amp; Calc.)'!$I33="Semi-Annually",IFERROR(MOD(MONTH('Expenses (Assum. &amp; Calc.)'!$G33),6),0)=MOD(MONTH('Shortcut Lookup 2'!AK$60),6),'Expenses (Assum. &amp; Calc.)'!$H33&gt;='Shortcut Lookup 2'!AK$60,'Expenses (Assum. &amp; Calc.)'!$G33&lt;='Shortcut Lookup 2'!AK$60),INDEX('Expenses (Assum. &amp; Calc.)'!$J$23:$J$37,ROWS($C$23:$C33),1),IF(AND('Expenses (Assum. &amp; Calc.)'!$I33="Yearly",IFERROR(MOD(MONTH('Expenses (Assum. &amp; Calc.)'!$G33),12),0)=MOD(MONTH('Shortcut Lookup 2'!AK$60),12),'Expenses (Assum. &amp; Calc.)'!$H33&gt;='Shortcut Lookup 2'!AK$60,'Expenses (Assum. &amp; Calc.)'!$G33&lt;='Shortcut Lookup 2'!AK$60),INDEX('Expenses (Assum. &amp; Calc.)'!$J$23:$J$37,ROWS($C$23:$C33),1),0))))))))</f>
        <v>0</v>
      </c>
      <c r="AU33" s="472">
        <f>HLOOKUP('Shortcut Lookup 2'!AL$59,'Expenses (Assum. &amp; Calc.)'!$P$22:$T$37,ROWS($C$23:$C33)+1,0)*IF(AND('Expenses (Assum. &amp; Calc.)'!$I33="One time",'Expenses (Assum. &amp; Calc.)'!$G33='Shortcut Lookup 2'!AL$60),INDEX('Expenses (Assum. &amp; Calc.)'!$J$23:$J$37,ROWS($C$23:$C33),1),IF(AND('Expenses (Assum. &amp; Calc.)'!$I33="Daily",'Expenses (Assum. &amp; Calc.)'!$H33&gt;='Shortcut Lookup 2'!AL$60,'Expenses (Assum. &amp; Calc.)'!$G33&lt;='Shortcut Lookup 2'!AL$60),INDEX('Expenses (Assum. &amp; Calc.)'!$J$23:$J$37,ROWS($C$23:$C33),1)*AU$22,IF(AND('Expenses (Assum. &amp; Calc.)'!$I33="Weekly",'Expenses (Assum. &amp; Calc.)'!$H33&gt;='Shortcut Lookup 2'!AL$60,'Expenses (Assum. &amp; Calc.)'!$G33&lt;='Shortcut Lookup 2'!AL$60),INDEX('Expenses (Assum. &amp; Calc.)'!$J$23:$J$37,ROWS($C$23:$C33),1)*4,IF(AND('Expenses (Assum. &amp; Calc.)'!$I33="Bi-Weekly",'Expenses (Assum. &amp; Calc.)'!$H33&gt;='Shortcut Lookup 2'!AL$60,'Expenses (Assum. &amp; Calc.)'!$G33&lt;='Shortcut Lookup 2'!AL$60),INDEX('Expenses (Assum. &amp; Calc.)'!$J$23:$J$37,ROWS($C$23:$C33),1)*2,IF(AND('Expenses (Assum. &amp; Calc.)'!$I33="Monthly",'Expenses (Assum. &amp; Calc.)'!$H33&gt;='Shortcut Lookup 2'!AL$60,'Expenses (Assum. &amp; Calc.)'!$G33&lt;='Shortcut Lookup 2'!AL$60),INDEX('Expenses (Assum. &amp; Calc.)'!$J$23:$J$37,ROWS($C$23:$C33),1),IF(AND('Expenses (Assum. &amp; Calc.)'!$I33="Quarterly",IFERROR(MOD(MONTH('Expenses (Assum. &amp; Calc.)'!$G33),3),0)=MOD(MONTH('Shortcut Lookup 2'!AL$60),3),'Expenses (Assum. &amp; Calc.)'!$H33&gt;='Shortcut Lookup 2'!AL$60,'Expenses (Assum. &amp; Calc.)'!$G33&lt;='Shortcut Lookup 2'!AL$60),INDEX('Expenses (Assum. &amp; Calc.)'!$J$23:$J$37,ROWS($C$23:$C33),1),IF(AND('Expenses (Assum. &amp; Calc.)'!$I33="Semi-Annually",IFERROR(MOD(MONTH('Expenses (Assum. &amp; Calc.)'!$G33),6),0)=MOD(MONTH('Shortcut Lookup 2'!AL$60),6),'Expenses (Assum. &amp; Calc.)'!$H33&gt;='Shortcut Lookup 2'!AL$60,'Expenses (Assum. &amp; Calc.)'!$G33&lt;='Shortcut Lookup 2'!AL$60),INDEX('Expenses (Assum. &amp; Calc.)'!$J$23:$J$37,ROWS($C$23:$C33),1),IF(AND('Expenses (Assum. &amp; Calc.)'!$I33="Yearly",IFERROR(MOD(MONTH('Expenses (Assum. &amp; Calc.)'!$G33),12),0)=MOD(MONTH('Shortcut Lookup 2'!AL$60),12),'Expenses (Assum. &amp; Calc.)'!$H33&gt;='Shortcut Lookup 2'!AL$60,'Expenses (Assum. &amp; Calc.)'!$G33&lt;='Shortcut Lookup 2'!AL$60),INDEX('Expenses (Assum. &amp; Calc.)'!$J$23:$J$37,ROWS($C$23:$C33),1),0))))))))</f>
        <v>0</v>
      </c>
      <c r="AV33" s="472">
        <f>HLOOKUP('Shortcut Lookup 2'!AM$59,'Expenses (Assum. &amp; Calc.)'!$P$22:$T$37,ROWS($C$23:$C33)+1,0)*IF(AND('Expenses (Assum. &amp; Calc.)'!$I33="One time",'Expenses (Assum. &amp; Calc.)'!$G33='Shortcut Lookup 2'!AM$60),INDEX('Expenses (Assum. &amp; Calc.)'!$J$23:$J$37,ROWS($C$23:$C33),1),IF(AND('Expenses (Assum. &amp; Calc.)'!$I33="Daily",'Expenses (Assum. &amp; Calc.)'!$H33&gt;='Shortcut Lookup 2'!AM$60,'Expenses (Assum. &amp; Calc.)'!$G33&lt;='Shortcut Lookup 2'!AM$60),INDEX('Expenses (Assum. &amp; Calc.)'!$J$23:$J$37,ROWS($C$23:$C33),1)*AV$22,IF(AND('Expenses (Assum. &amp; Calc.)'!$I33="Weekly",'Expenses (Assum. &amp; Calc.)'!$H33&gt;='Shortcut Lookup 2'!AM$60,'Expenses (Assum. &amp; Calc.)'!$G33&lt;='Shortcut Lookup 2'!AM$60),INDEX('Expenses (Assum. &amp; Calc.)'!$J$23:$J$37,ROWS($C$23:$C33),1)*4,IF(AND('Expenses (Assum. &amp; Calc.)'!$I33="Bi-Weekly",'Expenses (Assum. &amp; Calc.)'!$H33&gt;='Shortcut Lookup 2'!AM$60,'Expenses (Assum. &amp; Calc.)'!$G33&lt;='Shortcut Lookup 2'!AM$60),INDEX('Expenses (Assum. &amp; Calc.)'!$J$23:$J$37,ROWS($C$23:$C33),1)*2,IF(AND('Expenses (Assum. &amp; Calc.)'!$I33="Monthly",'Expenses (Assum. &amp; Calc.)'!$H33&gt;='Shortcut Lookup 2'!AM$60,'Expenses (Assum. &amp; Calc.)'!$G33&lt;='Shortcut Lookup 2'!AM$60),INDEX('Expenses (Assum. &amp; Calc.)'!$J$23:$J$37,ROWS($C$23:$C33),1),IF(AND('Expenses (Assum. &amp; Calc.)'!$I33="Quarterly",IFERROR(MOD(MONTH('Expenses (Assum. &amp; Calc.)'!$G33),3),0)=MOD(MONTH('Shortcut Lookup 2'!AM$60),3),'Expenses (Assum. &amp; Calc.)'!$H33&gt;='Shortcut Lookup 2'!AM$60,'Expenses (Assum. &amp; Calc.)'!$G33&lt;='Shortcut Lookup 2'!AM$60),INDEX('Expenses (Assum. &amp; Calc.)'!$J$23:$J$37,ROWS($C$23:$C33),1),IF(AND('Expenses (Assum. &amp; Calc.)'!$I33="Semi-Annually",IFERROR(MOD(MONTH('Expenses (Assum. &amp; Calc.)'!$G33),6),0)=MOD(MONTH('Shortcut Lookup 2'!AM$60),6),'Expenses (Assum. &amp; Calc.)'!$H33&gt;='Shortcut Lookup 2'!AM$60,'Expenses (Assum. &amp; Calc.)'!$G33&lt;='Shortcut Lookup 2'!AM$60),INDEX('Expenses (Assum. &amp; Calc.)'!$J$23:$J$37,ROWS($C$23:$C33),1),IF(AND('Expenses (Assum. &amp; Calc.)'!$I33="Yearly",IFERROR(MOD(MONTH('Expenses (Assum. &amp; Calc.)'!$G33),12),0)=MOD(MONTH('Shortcut Lookup 2'!AM$60),12),'Expenses (Assum. &amp; Calc.)'!$H33&gt;='Shortcut Lookup 2'!AM$60,'Expenses (Assum. &amp; Calc.)'!$G33&lt;='Shortcut Lookup 2'!AM$60),INDEX('Expenses (Assum. &amp; Calc.)'!$J$23:$J$37,ROWS($C$23:$C33),1),0))))))))</f>
        <v>0</v>
      </c>
      <c r="AW33" s="472">
        <f>HLOOKUP('Shortcut Lookup 2'!AN$59,'Expenses (Assum. &amp; Calc.)'!$P$22:$T$37,ROWS($C$23:$C33)+1,0)*IF(AND('Expenses (Assum. &amp; Calc.)'!$I33="One time",'Expenses (Assum. &amp; Calc.)'!$G33='Shortcut Lookup 2'!AN$60),INDEX('Expenses (Assum. &amp; Calc.)'!$J$23:$J$37,ROWS($C$23:$C33),1),IF(AND('Expenses (Assum. &amp; Calc.)'!$I33="Daily",'Expenses (Assum. &amp; Calc.)'!$H33&gt;='Shortcut Lookup 2'!AN$60,'Expenses (Assum. &amp; Calc.)'!$G33&lt;='Shortcut Lookup 2'!AN$60),INDEX('Expenses (Assum. &amp; Calc.)'!$J$23:$J$37,ROWS($C$23:$C33),1)*AW$22,IF(AND('Expenses (Assum. &amp; Calc.)'!$I33="Weekly",'Expenses (Assum. &amp; Calc.)'!$H33&gt;='Shortcut Lookup 2'!AN$60,'Expenses (Assum. &amp; Calc.)'!$G33&lt;='Shortcut Lookup 2'!AN$60),INDEX('Expenses (Assum. &amp; Calc.)'!$J$23:$J$37,ROWS($C$23:$C33),1)*4,IF(AND('Expenses (Assum. &amp; Calc.)'!$I33="Bi-Weekly",'Expenses (Assum. &amp; Calc.)'!$H33&gt;='Shortcut Lookup 2'!AN$60,'Expenses (Assum. &amp; Calc.)'!$G33&lt;='Shortcut Lookup 2'!AN$60),INDEX('Expenses (Assum. &amp; Calc.)'!$J$23:$J$37,ROWS($C$23:$C33),1)*2,IF(AND('Expenses (Assum. &amp; Calc.)'!$I33="Monthly",'Expenses (Assum. &amp; Calc.)'!$H33&gt;='Shortcut Lookup 2'!AN$60,'Expenses (Assum. &amp; Calc.)'!$G33&lt;='Shortcut Lookup 2'!AN$60),INDEX('Expenses (Assum. &amp; Calc.)'!$J$23:$J$37,ROWS($C$23:$C33),1),IF(AND('Expenses (Assum. &amp; Calc.)'!$I33="Quarterly",IFERROR(MOD(MONTH('Expenses (Assum. &amp; Calc.)'!$G33),3),0)=MOD(MONTH('Shortcut Lookup 2'!AN$60),3),'Expenses (Assum. &amp; Calc.)'!$H33&gt;='Shortcut Lookup 2'!AN$60,'Expenses (Assum. &amp; Calc.)'!$G33&lt;='Shortcut Lookup 2'!AN$60),INDEX('Expenses (Assum. &amp; Calc.)'!$J$23:$J$37,ROWS($C$23:$C33),1),IF(AND('Expenses (Assum. &amp; Calc.)'!$I33="Semi-Annually",IFERROR(MOD(MONTH('Expenses (Assum. &amp; Calc.)'!$G33),6),0)=MOD(MONTH('Shortcut Lookup 2'!AN$60),6),'Expenses (Assum. &amp; Calc.)'!$H33&gt;='Shortcut Lookup 2'!AN$60,'Expenses (Assum. &amp; Calc.)'!$G33&lt;='Shortcut Lookup 2'!AN$60),INDEX('Expenses (Assum. &amp; Calc.)'!$J$23:$J$37,ROWS($C$23:$C33),1),IF(AND('Expenses (Assum. &amp; Calc.)'!$I33="Yearly",IFERROR(MOD(MONTH('Expenses (Assum. &amp; Calc.)'!$G33),12),0)=MOD(MONTH('Shortcut Lookup 2'!AN$60),12),'Expenses (Assum. &amp; Calc.)'!$H33&gt;='Shortcut Lookup 2'!AN$60,'Expenses (Assum. &amp; Calc.)'!$G33&lt;='Shortcut Lookup 2'!AN$60),INDEX('Expenses (Assum. &amp; Calc.)'!$J$23:$J$37,ROWS($C$23:$C33),1),0))))))))</f>
        <v>0</v>
      </c>
      <c r="AX33" s="472">
        <f>HLOOKUP('Shortcut Lookup 2'!AO$59,'Expenses (Assum. &amp; Calc.)'!$P$22:$T$37,ROWS($C$23:$C33)+1,0)*IF(AND('Expenses (Assum. &amp; Calc.)'!$I33="One time",'Expenses (Assum. &amp; Calc.)'!$G33='Shortcut Lookup 2'!AO$60),INDEX('Expenses (Assum. &amp; Calc.)'!$J$23:$J$37,ROWS($C$23:$C33),1),IF(AND('Expenses (Assum. &amp; Calc.)'!$I33="Daily",'Expenses (Assum. &amp; Calc.)'!$H33&gt;='Shortcut Lookup 2'!AO$60,'Expenses (Assum. &amp; Calc.)'!$G33&lt;='Shortcut Lookup 2'!AO$60),INDEX('Expenses (Assum. &amp; Calc.)'!$J$23:$J$37,ROWS($C$23:$C33),1)*AX$22,IF(AND('Expenses (Assum. &amp; Calc.)'!$I33="Weekly",'Expenses (Assum. &amp; Calc.)'!$H33&gt;='Shortcut Lookup 2'!AO$60,'Expenses (Assum. &amp; Calc.)'!$G33&lt;='Shortcut Lookup 2'!AO$60),INDEX('Expenses (Assum. &amp; Calc.)'!$J$23:$J$37,ROWS($C$23:$C33),1)*4,IF(AND('Expenses (Assum. &amp; Calc.)'!$I33="Bi-Weekly",'Expenses (Assum. &amp; Calc.)'!$H33&gt;='Shortcut Lookup 2'!AO$60,'Expenses (Assum. &amp; Calc.)'!$G33&lt;='Shortcut Lookup 2'!AO$60),INDEX('Expenses (Assum. &amp; Calc.)'!$J$23:$J$37,ROWS($C$23:$C33),1)*2,IF(AND('Expenses (Assum. &amp; Calc.)'!$I33="Monthly",'Expenses (Assum. &amp; Calc.)'!$H33&gt;='Shortcut Lookup 2'!AO$60,'Expenses (Assum. &amp; Calc.)'!$G33&lt;='Shortcut Lookup 2'!AO$60),INDEX('Expenses (Assum. &amp; Calc.)'!$J$23:$J$37,ROWS($C$23:$C33),1),IF(AND('Expenses (Assum. &amp; Calc.)'!$I33="Quarterly",IFERROR(MOD(MONTH('Expenses (Assum. &amp; Calc.)'!$G33),3),0)=MOD(MONTH('Shortcut Lookup 2'!AO$60),3),'Expenses (Assum. &amp; Calc.)'!$H33&gt;='Shortcut Lookup 2'!AO$60,'Expenses (Assum. &amp; Calc.)'!$G33&lt;='Shortcut Lookup 2'!AO$60),INDEX('Expenses (Assum. &amp; Calc.)'!$J$23:$J$37,ROWS($C$23:$C33),1),IF(AND('Expenses (Assum. &amp; Calc.)'!$I33="Semi-Annually",IFERROR(MOD(MONTH('Expenses (Assum. &amp; Calc.)'!$G33),6),0)=MOD(MONTH('Shortcut Lookup 2'!AO$60),6),'Expenses (Assum. &amp; Calc.)'!$H33&gt;='Shortcut Lookup 2'!AO$60,'Expenses (Assum. &amp; Calc.)'!$G33&lt;='Shortcut Lookup 2'!AO$60),INDEX('Expenses (Assum. &amp; Calc.)'!$J$23:$J$37,ROWS($C$23:$C33),1),IF(AND('Expenses (Assum. &amp; Calc.)'!$I33="Yearly",IFERROR(MOD(MONTH('Expenses (Assum. &amp; Calc.)'!$G33),12),0)=MOD(MONTH('Shortcut Lookup 2'!AO$60),12),'Expenses (Assum. &amp; Calc.)'!$H33&gt;='Shortcut Lookup 2'!AO$60,'Expenses (Assum. &amp; Calc.)'!$G33&lt;='Shortcut Lookup 2'!AO$60),INDEX('Expenses (Assum. &amp; Calc.)'!$J$23:$J$37,ROWS($C$23:$C33),1),0))))))))</f>
        <v>0</v>
      </c>
      <c r="AY33" s="472">
        <f>HLOOKUP('Shortcut Lookup 2'!AP$59,'Expenses (Assum. &amp; Calc.)'!$P$22:$T$37,ROWS($C$23:$C33)+1,0)*IF(AND('Expenses (Assum. &amp; Calc.)'!$I33="One time",'Expenses (Assum. &amp; Calc.)'!$G33='Shortcut Lookup 2'!AP$60),INDEX('Expenses (Assum. &amp; Calc.)'!$J$23:$J$37,ROWS($C$23:$C33),1),IF(AND('Expenses (Assum. &amp; Calc.)'!$I33="Daily",'Expenses (Assum. &amp; Calc.)'!$H33&gt;='Shortcut Lookup 2'!AP$60,'Expenses (Assum. &amp; Calc.)'!$G33&lt;='Shortcut Lookup 2'!AP$60),INDEX('Expenses (Assum. &amp; Calc.)'!$J$23:$J$37,ROWS($C$23:$C33),1)*AY$22,IF(AND('Expenses (Assum. &amp; Calc.)'!$I33="Weekly",'Expenses (Assum. &amp; Calc.)'!$H33&gt;='Shortcut Lookup 2'!AP$60,'Expenses (Assum. &amp; Calc.)'!$G33&lt;='Shortcut Lookup 2'!AP$60),INDEX('Expenses (Assum. &amp; Calc.)'!$J$23:$J$37,ROWS($C$23:$C33),1)*4,IF(AND('Expenses (Assum. &amp; Calc.)'!$I33="Bi-Weekly",'Expenses (Assum. &amp; Calc.)'!$H33&gt;='Shortcut Lookup 2'!AP$60,'Expenses (Assum. &amp; Calc.)'!$G33&lt;='Shortcut Lookup 2'!AP$60),INDEX('Expenses (Assum. &amp; Calc.)'!$J$23:$J$37,ROWS($C$23:$C33),1)*2,IF(AND('Expenses (Assum. &amp; Calc.)'!$I33="Monthly",'Expenses (Assum. &amp; Calc.)'!$H33&gt;='Shortcut Lookup 2'!AP$60,'Expenses (Assum. &amp; Calc.)'!$G33&lt;='Shortcut Lookup 2'!AP$60),INDEX('Expenses (Assum. &amp; Calc.)'!$J$23:$J$37,ROWS($C$23:$C33),1),IF(AND('Expenses (Assum. &amp; Calc.)'!$I33="Quarterly",IFERROR(MOD(MONTH('Expenses (Assum. &amp; Calc.)'!$G33),3),0)=MOD(MONTH('Shortcut Lookup 2'!AP$60),3),'Expenses (Assum. &amp; Calc.)'!$H33&gt;='Shortcut Lookup 2'!AP$60,'Expenses (Assum. &amp; Calc.)'!$G33&lt;='Shortcut Lookup 2'!AP$60),INDEX('Expenses (Assum. &amp; Calc.)'!$J$23:$J$37,ROWS($C$23:$C33),1),IF(AND('Expenses (Assum. &amp; Calc.)'!$I33="Semi-Annually",IFERROR(MOD(MONTH('Expenses (Assum. &amp; Calc.)'!$G33),6),0)=MOD(MONTH('Shortcut Lookup 2'!AP$60),6),'Expenses (Assum. &amp; Calc.)'!$H33&gt;='Shortcut Lookup 2'!AP$60,'Expenses (Assum. &amp; Calc.)'!$G33&lt;='Shortcut Lookup 2'!AP$60),INDEX('Expenses (Assum. &amp; Calc.)'!$J$23:$J$37,ROWS($C$23:$C33),1),IF(AND('Expenses (Assum. &amp; Calc.)'!$I33="Yearly",IFERROR(MOD(MONTH('Expenses (Assum. &amp; Calc.)'!$G33),12),0)=MOD(MONTH('Shortcut Lookup 2'!AP$60),12),'Expenses (Assum. &amp; Calc.)'!$H33&gt;='Shortcut Lookup 2'!AP$60,'Expenses (Assum. &amp; Calc.)'!$G33&lt;='Shortcut Lookup 2'!AP$60),INDEX('Expenses (Assum. &amp; Calc.)'!$J$23:$J$37,ROWS($C$23:$C33),1),0))))))))</f>
        <v>0</v>
      </c>
      <c r="AZ33" s="472">
        <f>HLOOKUP('Shortcut Lookup 2'!AQ$59,'Expenses (Assum. &amp; Calc.)'!$P$22:$T$37,ROWS($C$23:$C33)+1,0)*IF(AND('Expenses (Assum. &amp; Calc.)'!$I33="One time",'Expenses (Assum. &amp; Calc.)'!$G33='Shortcut Lookup 2'!AQ$60),INDEX('Expenses (Assum. &amp; Calc.)'!$J$23:$J$37,ROWS($C$23:$C33),1),IF(AND('Expenses (Assum. &amp; Calc.)'!$I33="Daily",'Expenses (Assum. &amp; Calc.)'!$H33&gt;='Shortcut Lookup 2'!AQ$60,'Expenses (Assum. &amp; Calc.)'!$G33&lt;='Shortcut Lookup 2'!AQ$60),INDEX('Expenses (Assum. &amp; Calc.)'!$J$23:$J$37,ROWS($C$23:$C33),1)*AZ$22,IF(AND('Expenses (Assum. &amp; Calc.)'!$I33="Weekly",'Expenses (Assum. &amp; Calc.)'!$H33&gt;='Shortcut Lookup 2'!AQ$60,'Expenses (Assum. &amp; Calc.)'!$G33&lt;='Shortcut Lookup 2'!AQ$60),INDEX('Expenses (Assum. &amp; Calc.)'!$J$23:$J$37,ROWS($C$23:$C33),1)*4,IF(AND('Expenses (Assum. &amp; Calc.)'!$I33="Bi-Weekly",'Expenses (Assum. &amp; Calc.)'!$H33&gt;='Shortcut Lookup 2'!AQ$60,'Expenses (Assum. &amp; Calc.)'!$G33&lt;='Shortcut Lookup 2'!AQ$60),INDEX('Expenses (Assum. &amp; Calc.)'!$J$23:$J$37,ROWS($C$23:$C33),1)*2,IF(AND('Expenses (Assum. &amp; Calc.)'!$I33="Monthly",'Expenses (Assum. &amp; Calc.)'!$H33&gt;='Shortcut Lookup 2'!AQ$60,'Expenses (Assum. &amp; Calc.)'!$G33&lt;='Shortcut Lookup 2'!AQ$60),INDEX('Expenses (Assum. &amp; Calc.)'!$J$23:$J$37,ROWS($C$23:$C33),1),IF(AND('Expenses (Assum. &amp; Calc.)'!$I33="Quarterly",IFERROR(MOD(MONTH('Expenses (Assum. &amp; Calc.)'!$G33),3),0)=MOD(MONTH('Shortcut Lookup 2'!AQ$60),3),'Expenses (Assum. &amp; Calc.)'!$H33&gt;='Shortcut Lookup 2'!AQ$60,'Expenses (Assum. &amp; Calc.)'!$G33&lt;='Shortcut Lookup 2'!AQ$60),INDEX('Expenses (Assum. &amp; Calc.)'!$J$23:$J$37,ROWS($C$23:$C33),1),IF(AND('Expenses (Assum. &amp; Calc.)'!$I33="Semi-Annually",IFERROR(MOD(MONTH('Expenses (Assum. &amp; Calc.)'!$G33),6),0)=MOD(MONTH('Shortcut Lookup 2'!AQ$60),6),'Expenses (Assum. &amp; Calc.)'!$H33&gt;='Shortcut Lookup 2'!AQ$60,'Expenses (Assum. &amp; Calc.)'!$G33&lt;='Shortcut Lookup 2'!AQ$60),INDEX('Expenses (Assum. &amp; Calc.)'!$J$23:$J$37,ROWS($C$23:$C33),1),IF(AND('Expenses (Assum. &amp; Calc.)'!$I33="Yearly",IFERROR(MOD(MONTH('Expenses (Assum. &amp; Calc.)'!$G33),12),0)=MOD(MONTH('Shortcut Lookup 2'!AQ$60),12),'Expenses (Assum. &amp; Calc.)'!$H33&gt;='Shortcut Lookup 2'!AQ$60,'Expenses (Assum. &amp; Calc.)'!$G33&lt;='Shortcut Lookup 2'!AQ$60),INDEX('Expenses (Assum. &amp; Calc.)'!$J$23:$J$37,ROWS($C$23:$C33),1),0))))))))</f>
        <v>0</v>
      </c>
      <c r="BA33" s="472">
        <f>HLOOKUP('Shortcut Lookup 2'!AR$59,'Expenses (Assum. &amp; Calc.)'!$P$22:$T$37,ROWS($C$23:$C33)+1,0)*IF(AND('Expenses (Assum. &amp; Calc.)'!$I33="One time",'Expenses (Assum. &amp; Calc.)'!$G33='Shortcut Lookup 2'!AR$60),INDEX('Expenses (Assum. &amp; Calc.)'!$J$23:$J$37,ROWS($C$23:$C33),1),IF(AND('Expenses (Assum. &amp; Calc.)'!$I33="Daily",'Expenses (Assum. &amp; Calc.)'!$H33&gt;='Shortcut Lookup 2'!AR$60,'Expenses (Assum. &amp; Calc.)'!$G33&lt;='Shortcut Lookup 2'!AR$60),INDEX('Expenses (Assum. &amp; Calc.)'!$J$23:$J$37,ROWS($C$23:$C33),1)*BA$22,IF(AND('Expenses (Assum. &amp; Calc.)'!$I33="Weekly",'Expenses (Assum. &amp; Calc.)'!$H33&gt;='Shortcut Lookup 2'!AR$60,'Expenses (Assum. &amp; Calc.)'!$G33&lt;='Shortcut Lookup 2'!AR$60),INDEX('Expenses (Assum. &amp; Calc.)'!$J$23:$J$37,ROWS($C$23:$C33),1)*4,IF(AND('Expenses (Assum. &amp; Calc.)'!$I33="Bi-Weekly",'Expenses (Assum. &amp; Calc.)'!$H33&gt;='Shortcut Lookup 2'!AR$60,'Expenses (Assum. &amp; Calc.)'!$G33&lt;='Shortcut Lookup 2'!AR$60),INDEX('Expenses (Assum. &amp; Calc.)'!$J$23:$J$37,ROWS($C$23:$C33),1)*2,IF(AND('Expenses (Assum. &amp; Calc.)'!$I33="Monthly",'Expenses (Assum. &amp; Calc.)'!$H33&gt;='Shortcut Lookup 2'!AR$60,'Expenses (Assum. &amp; Calc.)'!$G33&lt;='Shortcut Lookup 2'!AR$60),INDEX('Expenses (Assum. &amp; Calc.)'!$J$23:$J$37,ROWS($C$23:$C33),1),IF(AND('Expenses (Assum. &amp; Calc.)'!$I33="Quarterly",IFERROR(MOD(MONTH('Expenses (Assum. &amp; Calc.)'!$G33),3),0)=MOD(MONTH('Shortcut Lookup 2'!AR$60),3),'Expenses (Assum. &amp; Calc.)'!$H33&gt;='Shortcut Lookup 2'!AR$60,'Expenses (Assum. &amp; Calc.)'!$G33&lt;='Shortcut Lookup 2'!AR$60),INDEX('Expenses (Assum. &amp; Calc.)'!$J$23:$J$37,ROWS($C$23:$C33),1),IF(AND('Expenses (Assum. &amp; Calc.)'!$I33="Semi-Annually",IFERROR(MOD(MONTH('Expenses (Assum. &amp; Calc.)'!$G33),6),0)=MOD(MONTH('Shortcut Lookup 2'!AR$60),6),'Expenses (Assum. &amp; Calc.)'!$H33&gt;='Shortcut Lookup 2'!AR$60,'Expenses (Assum. &amp; Calc.)'!$G33&lt;='Shortcut Lookup 2'!AR$60),INDEX('Expenses (Assum. &amp; Calc.)'!$J$23:$J$37,ROWS($C$23:$C33),1),IF(AND('Expenses (Assum. &amp; Calc.)'!$I33="Yearly",IFERROR(MOD(MONTH('Expenses (Assum. &amp; Calc.)'!$G33),12),0)=MOD(MONTH('Shortcut Lookup 2'!AR$60),12),'Expenses (Assum. &amp; Calc.)'!$H33&gt;='Shortcut Lookup 2'!AR$60,'Expenses (Assum. &amp; Calc.)'!$G33&lt;='Shortcut Lookup 2'!AR$60),INDEX('Expenses (Assum. &amp; Calc.)'!$J$23:$J$37,ROWS($C$23:$C33),1),0))))))))</f>
        <v>0</v>
      </c>
      <c r="BB33" s="472">
        <f>HLOOKUP('Shortcut Lookup 2'!AS$59,'Expenses (Assum. &amp; Calc.)'!$P$22:$T$37,ROWS($C$23:$C33)+1,0)*IF(AND('Expenses (Assum. &amp; Calc.)'!$I33="One time",'Expenses (Assum. &amp; Calc.)'!$G33='Shortcut Lookup 2'!AS$60),INDEX('Expenses (Assum. &amp; Calc.)'!$J$23:$J$37,ROWS($C$23:$C33),1),IF(AND('Expenses (Assum. &amp; Calc.)'!$I33="Daily",'Expenses (Assum. &amp; Calc.)'!$H33&gt;='Shortcut Lookup 2'!AS$60,'Expenses (Assum. &amp; Calc.)'!$G33&lt;='Shortcut Lookup 2'!AS$60),INDEX('Expenses (Assum. &amp; Calc.)'!$J$23:$J$37,ROWS($C$23:$C33),1)*BB$22,IF(AND('Expenses (Assum. &amp; Calc.)'!$I33="Weekly",'Expenses (Assum. &amp; Calc.)'!$H33&gt;='Shortcut Lookup 2'!AS$60,'Expenses (Assum. &amp; Calc.)'!$G33&lt;='Shortcut Lookup 2'!AS$60),INDEX('Expenses (Assum. &amp; Calc.)'!$J$23:$J$37,ROWS($C$23:$C33),1)*4,IF(AND('Expenses (Assum. &amp; Calc.)'!$I33="Bi-Weekly",'Expenses (Assum. &amp; Calc.)'!$H33&gt;='Shortcut Lookup 2'!AS$60,'Expenses (Assum. &amp; Calc.)'!$G33&lt;='Shortcut Lookup 2'!AS$60),INDEX('Expenses (Assum. &amp; Calc.)'!$J$23:$J$37,ROWS($C$23:$C33),1)*2,IF(AND('Expenses (Assum. &amp; Calc.)'!$I33="Monthly",'Expenses (Assum. &amp; Calc.)'!$H33&gt;='Shortcut Lookup 2'!AS$60,'Expenses (Assum. &amp; Calc.)'!$G33&lt;='Shortcut Lookup 2'!AS$60),INDEX('Expenses (Assum. &amp; Calc.)'!$J$23:$J$37,ROWS($C$23:$C33),1),IF(AND('Expenses (Assum. &amp; Calc.)'!$I33="Quarterly",IFERROR(MOD(MONTH('Expenses (Assum. &amp; Calc.)'!$G33),3),0)=MOD(MONTH('Shortcut Lookup 2'!AS$60),3),'Expenses (Assum. &amp; Calc.)'!$H33&gt;='Shortcut Lookup 2'!AS$60,'Expenses (Assum. &amp; Calc.)'!$G33&lt;='Shortcut Lookup 2'!AS$60),INDEX('Expenses (Assum. &amp; Calc.)'!$J$23:$J$37,ROWS($C$23:$C33),1),IF(AND('Expenses (Assum. &amp; Calc.)'!$I33="Semi-Annually",IFERROR(MOD(MONTH('Expenses (Assum. &amp; Calc.)'!$G33),6),0)=MOD(MONTH('Shortcut Lookup 2'!AS$60),6),'Expenses (Assum. &amp; Calc.)'!$H33&gt;='Shortcut Lookup 2'!AS$60,'Expenses (Assum. &amp; Calc.)'!$G33&lt;='Shortcut Lookup 2'!AS$60),INDEX('Expenses (Assum. &amp; Calc.)'!$J$23:$J$37,ROWS($C$23:$C33),1),IF(AND('Expenses (Assum. &amp; Calc.)'!$I33="Yearly",IFERROR(MOD(MONTH('Expenses (Assum. &amp; Calc.)'!$G33),12),0)=MOD(MONTH('Shortcut Lookup 2'!AS$60),12),'Expenses (Assum. &amp; Calc.)'!$H33&gt;='Shortcut Lookup 2'!AS$60,'Expenses (Assum. &amp; Calc.)'!$G33&lt;='Shortcut Lookup 2'!AS$60),INDEX('Expenses (Assum. &amp; Calc.)'!$J$23:$J$37,ROWS($C$23:$C33),1),0))))))))</f>
        <v>0</v>
      </c>
      <c r="BC33" s="472">
        <f>HLOOKUP('Shortcut Lookup 2'!AT$59,'Expenses (Assum. &amp; Calc.)'!$P$22:$T$37,ROWS($C$23:$C33)+1,0)*IF(AND('Expenses (Assum. &amp; Calc.)'!$I33="One time",'Expenses (Assum. &amp; Calc.)'!$G33='Shortcut Lookup 2'!AT$60),INDEX('Expenses (Assum. &amp; Calc.)'!$J$23:$J$37,ROWS($C$23:$C33),1),IF(AND('Expenses (Assum. &amp; Calc.)'!$I33="Daily",'Expenses (Assum. &amp; Calc.)'!$H33&gt;='Shortcut Lookup 2'!AT$60,'Expenses (Assum. &amp; Calc.)'!$G33&lt;='Shortcut Lookup 2'!AT$60),INDEX('Expenses (Assum. &amp; Calc.)'!$J$23:$J$37,ROWS($C$23:$C33),1)*BC$22,IF(AND('Expenses (Assum. &amp; Calc.)'!$I33="Weekly",'Expenses (Assum. &amp; Calc.)'!$H33&gt;='Shortcut Lookup 2'!AT$60,'Expenses (Assum. &amp; Calc.)'!$G33&lt;='Shortcut Lookup 2'!AT$60),INDEX('Expenses (Assum. &amp; Calc.)'!$J$23:$J$37,ROWS($C$23:$C33),1)*4,IF(AND('Expenses (Assum. &amp; Calc.)'!$I33="Bi-Weekly",'Expenses (Assum. &amp; Calc.)'!$H33&gt;='Shortcut Lookup 2'!AT$60,'Expenses (Assum. &amp; Calc.)'!$G33&lt;='Shortcut Lookup 2'!AT$60),INDEX('Expenses (Assum. &amp; Calc.)'!$J$23:$J$37,ROWS($C$23:$C33),1)*2,IF(AND('Expenses (Assum. &amp; Calc.)'!$I33="Monthly",'Expenses (Assum. &amp; Calc.)'!$H33&gt;='Shortcut Lookup 2'!AT$60,'Expenses (Assum. &amp; Calc.)'!$G33&lt;='Shortcut Lookup 2'!AT$60),INDEX('Expenses (Assum. &amp; Calc.)'!$J$23:$J$37,ROWS($C$23:$C33),1),IF(AND('Expenses (Assum. &amp; Calc.)'!$I33="Quarterly",IFERROR(MOD(MONTH('Expenses (Assum. &amp; Calc.)'!$G33),3),0)=MOD(MONTH('Shortcut Lookup 2'!AT$60),3),'Expenses (Assum. &amp; Calc.)'!$H33&gt;='Shortcut Lookup 2'!AT$60,'Expenses (Assum. &amp; Calc.)'!$G33&lt;='Shortcut Lookup 2'!AT$60),INDEX('Expenses (Assum. &amp; Calc.)'!$J$23:$J$37,ROWS($C$23:$C33),1),IF(AND('Expenses (Assum. &amp; Calc.)'!$I33="Semi-Annually",IFERROR(MOD(MONTH('Expenses (Assum. &amp; Calc.)'!$G33),6),0)=MOD(MONTH('Shortcut Lookup 2'!AT$60),6),'Expenses (Assum. &amp; Calc.)'!$H33&gt;='Shortcut Lookup 2'!AT$60,'Expenses (Assum. &amp; Calc.)'!$G33&lt;='Shortcut Lookup 2'!AT$60),INDEX('Expenses (Assum. &amp; Calc.)'!$J$23:$J$37,ROWS($C$23:$C33),1),IF(AND('Expenses (Assum. &amp; Calc.)'!$I33="Yearly",IFERROR(MOD(MONTH('Expenses (Assum. &amp; Calc.)'!$G33),12),0)=MOD(MONTH('Shortcut Lookup 2'!AT$60),12),'Expenses (Assum. &amp; Calc.)'!$H33&gt;='Shortcut Lookup 2'!AT$60,'Expenses (Assum. &amp; Calc.)'!$G33&lt;='Shortcut Lookup 2'!AT$60),INDEX('Expenses (Assum. &amp; Calc.)'!$J$23:$J$37,ROWS($C$23:$C33),1),0))))))))</f>
        <v>0</v>
      </c>
      <c r="BD33" s="472">
        <f>HLOOKUP('Shortcut Lookup 2'!AU$59,'Expenses (Assum. &amp; Calc.)'!$P$22:$T$37,ROWS($C$23:$C33)+1,0)*IF(AND('Expenses (Assum. &amp; Calc.)'!$I33="One time",'Expenses (Assum. &amp; Calc.)'!$G33='Shortcut Lookup 2'!AU$60),INDEX('Expenses (Assum. &amp; Calc.)'!$J$23:$J$37,ROWS($C$23:$C33),1),IF(AND('Expenses (Assum. &amp; Calc.)'!$I33="Daily",'Expenses (Assum. &amp; Calc.)'!$H33&gt;='Shortcut Lookup 2'!AU$60,'Expenses (Assum. &amp; Calc.)'!$G33&lt;='Shortcut Lookup 2'!AU$60),INDEX('Expenses (Assum. &amp; Calc.)'!$J$23:$J$37,ROWS($C$23:$C33),1)*BD$22,IF(AND('Expenses (Assum. &amp; Calc.)'!$I33="Weekly",'Expenses (Assum. &amp; Calc.)'!$H33&gt;='Shortcut Lookup 2'!AU$60,'Expenses (Assum. &amp; Calc.)'!$G33&lt;='Shortcut Lookup 2'!AU$60),INDEX('Expenses (Assum. &amp; Calc.)'!$J$23:$J$37,ROWS($C$23:$C33),1)*4,IF(AND('Expenses (Assum. &amp; Calc.)'!$I33="Bi-Weekly",'Expenses (Assum. &amp; Calc.)'!$H33&gt;='Shortcut Lookup 2'!AU$60,'Expenses (Assum. &amp; Calc.)'!$G33&lt;='Shortcut Lookup 2'!AU$60),INDEX('Expenses (Assum. &amp; Calc.)'!$J$23:$J$37,ROWS($C$23:$C33),1)*2,IF(AND('Expenses (Assum. &amp; Calc.)'!$I33="Monthly",'Expenses (Assum. &amp; Calc.)'!$H33&gt;='Shortcut Lookup 2'!AU$60,'Expenses (Assum. &amp; Calc.)'!$G33&lt;='Shortcut Lookup 2'!AU$60),INDEX('Expenses (Assum. &amp; Calc.)'!$J$23:$J$37,ROWS($C$23:$C33),1),IF(AND('Expenses (Assum. &amp; Calc.)'!$I33="Quarterly",IFERROR(MOD(MONTH('Expenses (Assum. &amp; Calc.)'!$G33),3),0)=MOD(MONTH('Shortcut Lookup 2'!AU$60),3),'Expenses (Assum. &amp; Calc.)'!$H33&gt;='Shortcut Lookup 2'!AU$60,'Expenses (Assum. &amp; Calc.)'!$G33&lt;='Shortcut Lookup 2'!AU$60),INDEX('Expenses (Assum. &amp; Calc.)'!$J$23:$J$37,ROWS($C$23:$C33),1),IF(AND('Expenses (Assum. &amp; Calc.)'!$I33="Semi-Annually",IFERROR(MOD(MONTH('Expenses (Assum. &amp; Calc.)'!$G33),6),0)=MOD(MONTH('Shortcut Lookup 2'!AU$60),6),'Expenses (Assum. &amp; Calc.)'!$H33&gt;='Shortcut Lookup 2'!AU$60,'Expenses (Assum. &amp; Calc.)'!$G33&lt;='Shortcut Lookup 2'!AU$60),INDEX('Expenses (Assum. &amp; Calc.)'!$J$23:$J$37,ROWS($C$23:$C33),1),IF(AND('Expenses (Assum. &amp; Calc.)'!$I33="Yearly",IFERROR(MOD(MONTH('Expenses (Assum. &amp; Calc.)'!$G33),12),0)=MOD(MONTH('Shortcut Lookup 2'!AU$60),12),'Expenses (Assum. &amp; Calc.)'!$H33&gt;='Shortcut Lookup 2'!AU$60,'Expenses (Assum. &amp; Calc.)'!$G33&lt;='Shortcut Lookup 2'!AU$60),INDEX('Expenses (Assum. &amp; Calc.)'!$J$23:$J$37,ROWS($C$23:$C33),1),0))))))))</f>
        <v>0</v>
      </c>
      <c r="BE33" s="472">
        <f>HLOOKUP('Shortcut Lookup 2'!AV$59,'Expenses (Assum. &amp; Calc.)'!$P$22:$T$37,ROWS($C$23:$C33)+1,0)*IF(AND('Expenses (Assum. &amp; Calc.)'!$I33="One time",'Expenses (Assum. &amp; Calc.)'!$G33='Shortcut Lookup 2'!AV$60),INDEX('Expenses (Assum. &amp; Calc.)'!$J$23:$J$37,ROWS($C$23:$C33),1),IF(AND('Expenses (Assum. &amp; Calc.)'!$I33="Daily",'Expenses (Assum. &amp; Calc.)'!$H33&gt;='Shortcut Lookup 2'!AV$60,'Expenses (Assum. &amp; Calc.)'!$G33&lt;='Shortcut Lookup 2'!AV$60),INDEX('Expenses (Assum. &amp; Calc.)'!$J$23:$J$37,ROWS($C$23:$C33),1)*BE$22,IF(AND('Expenses (Assum. &amp; Calc.)'!$I33="Weekly",'Expenses (Assum. &amp; Calc.)'!$H33&gt;='Shortcut Lookup 2'!AV$60,'Expenses (Assum. &amp; Calc.)'!$G33&lt;='Shortcut Lookup 2'!AV$60),INDEX('Expenses (Assum. &amp; Calc.)'!$J$23:$J$37,ROWS($C$23:$C33),1)*4,IF(AND('Expenses (Assum. &amp; Calc.)'!$I33="Bi-Weekly",'Expenses (Assum. &amp; Calc.)'!$H33&gt;='Shortcut Lookup 2'!AV$60,'Expenses (Assum. &amp; Calc.)'!$G33&lt;='Shortcut Lookup 2'!AV$60),INDEX('Expenses (Assum. &amp; Calc.)'!$J$23:$J$37,ROWS($C$23:$C33),1)*2,IF(AND('Expenses (Assum. &amp; Calc.)'!$I33="Monthly",'Expenses (Assum. &amp; Calc.)'!$H33&gt;='Shortcut Lookup 2'!AV$60,'Expenses (Assum. &amp; Calc.)'!$G33&lt;='Shortcut Lookup 2'!AV$60),INDEX('Expenses (Assum. &amp; Calc.)'!$J$23:$J$37,ROWS($C$23:$C33),1),IF(AND('Expenses (Assum. &amp; Calc.)'!$I33="Quarterly",IFERROR(MOD(MONTH('Expenses (Assum. &amp; Calc.)'!$G33),3),0)=MOD(MONTH('Shortcut Lookup 2'!AV$60),3),'Expenses (Assum. &amp; Calc.)'!$H33&gt;='Shortcut Lookup 2'!AV$60,'Expenses (Assum. &amp; Calc.)'!$G33&lt;='Shortcut Lookup 2'!AV$60),INDEX('Expenses (Assum. &amp; Calc.)'!$J$23:$J$37,ROWS($C$23:$C33),1),IF(AND('Expenses (Assum. &amp; Calc.)'!$I33="Semi-Annually",IFERROR(MOD(MONTH('Expenses (Assum. &amp; Calc.)'!$G33),6),0)=MOD(MONTH('Shortcut Lookup 2'!AV$60),6),'Expenses (Assum. &amp; Calc.)'!$H33&gt;='Shortcut Lookup 2'!AV$60,'Expenses (Assum. &amp; Calc.)'!$G33&lt;='Shortcut Lookup 2'!AV$60),INDEX('Expenses (Assum. &amp; Calc.)'!$J$23:$J$37,ROWS($C$23:$C33),1),IF(AND('Expenses (Assum. &amp; Calc.)'!$I33="Yearly",IFERROR(MOD(MONTH('Expenses (Assum. &amp; Calc.)'!$G33),12),0)=MOD(MONTH('Shortcut Lookup 2'!AV$60),12),'Expenses (Assum. &amp; Calc.)'!$H33&gt;='Shortcut Lookup 2'!AV$60,'Expenses (Assum. &amp; Calc.)'!$G33&lt;='Shortcut Lookup 2'!AV$60),INDEX('Expenses (Assum. &amp; Calc.)'!$J$23:$J$37,ROWS($C$23:$C33),1),0))))))))</f>
        <v>0</v>
      </c>
      <c r="BF33" s="472">
        <f>HLOOKUP('Shortcut Lookup 2'!AW$59,'Expenses (Assum. &amp; Calc.)'!$P$22:$T$37,ROWS($C$23:$C33)+1,0)*IF(AND('Expenses (Assum. &amp; Calc.)'!$I33="One time",'Expenses (Assum. &amp; Calc.)'!$G33='Shortcut Lookup 2'!AW$60),INDEX('Expenses (Assum. &amp; Calc.)'!$J$23:$J$37,ROWS($C$23:$C33),1),IF(AND('Expenses (Assum. &amp; Calc.)'!$I33="Daily",'Expenses (Assum. &amp; Calc.)'!$H33&gt;='Shortcut Lookup 2'!AW$60,'Expenses (Assum. &amp; Calc.)'!$G33&lt;='Shortcut Lookup 2'!AW$60),INDEX('Expenses (Assum. &amp; Calc.)'!$J$23:$J$37,ROWS($C$23:$C33),1)*BF$22,IF(AND('Expenses (Assum. &amp; Calc.)'!$I33="Weekly",'Expenses (Assum. &amp; Calc.)'!$H33&gt;='Shortcut Lookup 2'!AW$60,'Expenses (Assum. &amp; Calc.)'!$G33&lt;='Shortcut Lookup 2'!AW$60),INDEX('Expenses (Assum. &amp; Calc.)'!$J$23:$J$37,ROWS($C$23:$C33),1)*4,IF(AND('Expenses (Assum. &amp; Calc.)'!$I33="Bi-Weekly",'Expenses (Assum. &amp; Calc.)'!$H33&gt;='Shortcut Lookup 2'!AW$60,'Expenses (Assum. &amp; Calc.)'!$G33&lt;='Shortcut Lookup 2'!AW$60),INDEX('Expenses (Assum. &amp; Calc.)'!$J$23:$J$37,ROWS($C$23:$C33),1)*2,IF(AND('Expenses (Assum. &amp; Calc.)'!$I33="Monthly",'Expenses (Assum. &amp; Calc.)'!$H33&gt;='Shortcut Lookup 2'!AW$60,'Expenses (Assum. &amp; Calc.)'!$G33&lt;='Shortcut Lookup 2'!AW$60),INDEX('Expenses (Assum. &amp; Calc.)'!$J$23:$J$37,ROWS($C$23:$C33),1),IF(AND('Expenses (Assum. &amp; Calc.)'!$I33="Quarterly",IFERROR(MOD(MONTH('Expenses (Assum. &amp; Calc.)'!$G33),3),0)=MOD(MONTH('Shortcut Lookup 2'!AW$60),3),'Expenses (Assum. &amp; Calc.)'!$H33&gt;='Shortcut Lookup 2'!AW$60,'Expenses (Assum. &amp; Calc.)'!$G33&lt;='Shortcut Lookup 2'!AW$60),INDEX('Expenses (Assum. &amp; Calc.)'!$J$23:$J$37,ROWS($C$23:$C33),1),IF(AND('Expenses (Assum. &amp; Calc.)'!$I33="Semi-Annually",IFERROR(MOD(MONTH('Expenses (Assum. &amp; Calc.)'!$G33),6),0)=MOD(MONTH('Shortcut Lookup 2'!AW$60),6),'Expenses (Assum. &amp; Calc.)'!$H33&gt;='Shortcut Lookup 2'!AW$60,'Expenses (Assum. &amp; Calc.)'!$G33&lt;='Shortcut Lookup 2'!AW$60),INDEX('Expenses (Assum. &amp; Calc.)'!$J$23:$J$37,ROWS($C$23:$C33),1),IF(AND('Expenses (Assum. &amp; Calc.)'!$I33="Yearly",IFERROR(MOD(MONTH('Expenses (Assum. &amp; Calc.)'!$G33),12),0)=MOD(MONTH('Shortcut Lookup 2'!AW$60),12),'Expenses (Assum. &amp; Calc.)'!$H33&gt;='Shortcut Lookup 2'!AW$60,'Expenses (Assum. &amp; Calc.)'!$G33&lt;='Shortcut Lookup 2'!AW$60),INDEX('Expenses (Assum. &amp; Calc.)'!$J$23:$J$37,ROWS($C$23:$C33),1),0))))))))</f>
        <v>0</v>
      </c>
      <c r="BG33" s="472">
        <f>HLOOKUP('Shortcut Lookup 2'!AX$59,'Expenses (Assum. &amp; Calc.)'!$P$22:$T$37,ROWS($C$23:$C33)+1,0)*IF(AND('Expenses (Assum. &amp; Calc.)'!$I33="One time",'Expenses (Assum. &amp; Calc.)'!$G33='Shortcut Lookup 2'!AX$60),INDEX('Expenses (Assum. &amp; Calc.)'!$J$23:$J$37,ROWS($C$23:$C33),1),IF(AND('Expenses (Assum. &amp; Calc.)'!$I33="Daily",'Expenses (Assum. &amp; Calc.)'!$H33&gt;='Shortcut Lookup 2'!AX$60,'Expenses (Assum. &amp; Calc.)'!$G33&lt;='Shortcut Lookup 2'!AX$60),INDEX('Expenses (Assum. &amp; Calc.)'!$J$23:$J$37,ROWS($C$23:$C33),1)*BG$22,IF(AND('Expenses (Assum. &amp; Calc.)'!$I33="Weekly",'Expenses (Assum. &amp; Calc.)'!$H33&gt;='Shortcut Lookup 2'!AX$60,'Expenses (Assum. &amp; Calc.)'!$G33&lt;='Shortcut Lookup 2'!AX$60),INDEX('Expenses (Assum. &amp; Calc.)'!$J$23:$J$37,ROWS($C$23:$C33),1)*4,IF(AND('Expenses (Assum. &amp; Calc.)'!$I33="Bi-Weekly",'Expenses (Assum. &amp; Calc.)'!$H33&gt;='Shortcut Lookup 2'!AX$60,'Expenses (Assum. &amp; Calc.)'!$G33&lt;='Shortcut Lookup 2'!AX$60),INDEX('Expenses (Assum. &amp; Calc.)'!$J$23:$J$37,ROWS($C$23:$C33),1)*2,IF(AND('Expenses (Assum. &amp; Calc.)'!$I33="Monthly",'Expenses (Assum. &amp; Calc.)'!$H33&gt;='Shortcut Lookup 2'!AX$60,'Expenses (Assum. &amp; Calc.)'!$G33&lt;='Shortcut Lookup 2'!AX$60),INDEX('Expenses (Assum. &amp; Calc.)'!$J$23:$J$37,ROWS($C$23:$C33),1),IF(AND('Expenses (Assum. &amp; Calc.)'!$I33="Quarterly",IFERROR(MOD(MONTH('Expenses (Assum. &amp; Calc.)'!$G33),3),0)=MOD(MONTH('Shortcut Lookup 2'!AX$60),3),'Expenses (Assum. &amp; Calc.)'!$H33&gt;='Shortcut Lookup 2'!AX$60,'Expenses (Assum. &amp; Calc.)'!$G33&lt;='Shortcut Lookup 2'!AX$60),INDEX('Expenses (Assum. &amp; Calc.)'!$J$23:$J$37,ROWS($C$23:$C33),1),IF(AND('Expenses (Assum. &amp; Calc.)'!$I33="Semi-Annually",IFERROR(MOD(MONTH('Expenses (Assum. &amp; Calc.)'!$G33),6),0)=MOD(MONTH('Shortcut Lookup 2'!AX$60),6),'Expenses (Assum. &amp; Calc.)'!$H33&gt;='Shortcut Lookup 2'!AX$60,'Expenses (Assum. &amp; Calc.)'!$G33&lt;='Shortcut Lookup 2'!AX$60),INDEX('Expenses (Assum. &amp; Calc.)'!$J$23:$J$37,ROWS($C$23:$C33),1),IF(AND('Expenses (Assum. &amp; Calc.)'!$I33="Yearly",IFERROR(MOD(MONTH('Expenses (Assum. &amp; Calc.)'!$G33),12),0)=MOD(MONTH('Shortcut Lookup 2'!AX$60),12),'Expenses (Assum. &amp; Calc.)'!$H33&gt;='Shortcut Lookup 2'!AX$60,'Expenses (Assum. &amp; Calc.)'!$G33&lt;='Shortcut Lookup 2'!AX$60),INDEX('Expenses (Assum. &amp; Calc.)'!$J$23:$J$37,ROWS($C$23:$C33),1),0))))))))</f>
        <v>0</v>
      </c>
      <c r="BH33" s="472">
        <f>HLOOKUP('Shortcut Lookup 2'!AY$59,'Expenses (Assum. &amp; Calc.)'!$P$22:$T$37,ROWS($C$23:$C33)+1,0)*IF(AND('Expenses (Assum. &amp; Calc.)'!$I33="One time",'Expenses (Assum. &amp; Calc.)'!$G33='Shortcut Lookup 2'!AY$60),INDEX('Expenses (Assum. &amp; Calc.)'!$J$23:$J$37,ROWS($C$23:$C33),1),IF(AND('Expenses (Assum. &amp; Calc.)'!$I33="Daily",'Expenses (Assum. &amp; Calc.)'!$H33&gt;='Shortcut Lookup 2'!AY$60,'Expenses (Assum. &amp; Calc.)'!$G33&lt;='Shortcut Lookup 2'!AY$60),INDEX('Expenses (Assum. &amp; Calc.)'!$J$23:$J$37,ROWS($C$23:$C33),1)*BH$22,IF(AND('Expenses (Assum. &amp; Calc.)'!$I33="Weekly",'Expenses (Assum. &amp; Calc.)'!$H33&gt;='Shortcut Lookup 2'!AY$60,'Expenses (Assum. &amp; Calc.)'!$G33&lt;='Shortcut Lookup 2'!AY$60),INDEX('Expenses (Assum. &amp; Calc.)'!$J$23:$J$37,ROWS($C$23:$C33),1)*4,IF(AND('Expenses (Assum. &amp; Calc.)'!$I33="Bi-Weekly",'Expenses (Assum. &amp; Calc.)'!$H33&gt;='Shortcut Lookup 2'!AY$60,'Expenses (Assum. &amp; Calc.)'!$G33&lt;='Shortcut Lookup 2'!AY$60),INDEX('Expenses (Assum. &amp; Calc.)'!$J$23:$J$37,ROWS($C$23:$C33),1)*2,IF(AND('Expenses (Assum. &amp; Calc.)'!$I33="Monthly",'Expenses (Assum. &amp; Calc.)'!$H33&gt;='Shortcut Lookup 2'!AY$60,'Expenses (Assum. &amp; Calc.)'!$G33&lt;='Shortcut Lookup 2'!AY$60),INDEX('Expenses (Assum. &amp; Calc.)'!$J$23:$J$37,ROWS($C$23:$C33),1),IF(AND('Expenses (Assum. &amp; Calc.)'!$I33="Quarterly",IFERROR(MOD(MONTH('Expenses (Assum. &amp; Calc.)'!$G33),3),0)=MOD(MONTH('Shortcut Lookup 2'!AY$60),3),'Expenses (Assum. &amp; Calc.)'!$H33&gt;='Shortcut Lookup 2'!AY$60,'Expenses (Assum. &amp; Calc.)'!$G33&lt;='Shortcut Lookup 2'!AY$60),INDEX('Expenses (Assum. &amp; Calc.)'!$J$23:$J$37,ROWS($C$23:$C33),1),IF(AND('Expenses (Assum. &amp; Calc.)'!$I33="Semi-Annually",IFERROR(MOD(MONTH('Expenses (Assum. &amp; Calc.)'!$G33),6),0)=MOD(MONTH('Shortcut Lookup 2'!AY$60),6),'Expenses (Assum. &amp; Calc.)'!$H33&gt;='Shortcut Lookup 2'!AY$60,'Expenses (Assum. &amp; Calc.)'!$G33&lt;='Shortcut Lookup 2'!AY$60),INDEX('Expenses (Assum. &amp; Calc.)'!$J$23:$J$37,ROWS($C$23:$C33),1),IF(AND('Expenses (Assum. &amp; Calc.)'!$I33="Yearly",IFERROR(MOD(MONTH('Expenses (Assum. &amp; Calc.)'!$G33),12),0)=MOD(MONTH('Shortcut Lookup 2'!AY$60),12),'Expenses (Assum. &amp; Calc.)'!$H33&gt;='Shortcut Lookup 2'!AY$60,'Expenses (Assum. &amp; Calc.)'!$G33&lt;='Shortcut Lookup 2'!AY$60),INDEX('Expenses (Assum. &amp; Calc.)'!$J$23:$J$37,ROWS($C$23:$C33),1),0))))))))</f>
        <v>0</v>
      </c>
      <c r="BI33" s="472">
        <f>HLOOKUP('Shortcut Lookup 2'!AZ$59,'Expenses (Assum. &amp; Calc.)'!$P$22:$T$37,ROWS($C$23:$C33)+1,0)*IF(AND('Expenses (Assum. &amp; Calc.)'!$I33="One time",'Expenses (Assum. &amp; Calc.)'!$G33='Shortcut Lookup 2'!AZ$60),INDEX('Expenses (Assum. &amp; Calc.)'!$J$23:$J$37,ROWS($C$23:$C33),1),IF(AND('Expenses (Assum. &amp; Calc.)'!$I33="Daily",'Expenses (Assum. &amp; Calc.)'!$H33&gt;='Shortcut Lookup 2'!AZ$60,'Expenses (Assum. &amp; Calc.)'!$G33&lt;='Shortcut Lookup 2'!AZ$60),INDEX('Expenses (Assum. &amp; Calc.)'!$J$23:$J$37,ROWS($C$23:$C33),1)*BI$22,IF(AND('Expenses (Assum. &amp; Calc.)'!$I33="Weekly",'Expenses (Assum. &amp; Calc.)'!$H33&gt;='Shortcut Lookup 2'!AZ$60,'Expenses (Assum. &amp; Calc.)'!$G33&lt;='Shortcut Lookup 2'!AZ$60),INDEX('Expenses (Assum. &amp; Calc.)'!$J$23:$J$37,ROWS($C$23:$C33),1)*4,IF(AND('Expenses (Assum. &amp; Calc.)'!$I33="Bi-Weekly",'Expenses (Assum. &amp; Calc.)'!$H33&gt;='Shortcut Lookup 2'!AZ$60,'Expenses (Assum. &amp; Calc.)'!$G33&lt;='Shortcut Lookup 2'!AZ$60),INDEX('Expenses (Assum. &amp; Calc.)'!$J$23:$J$37,ROWS($C$23:$C33),1)*2,IF(AND('Expenses (Assum. &amp; Calc.)'!$I33="Monthly",'Expenses (Assum. &amp; Calc.)'!$H33&gt;='Shortcut Lookup 2'!AZ$60,'Expenses (Assum. &amp; Calc.)'!$G33&lt;='Shortcut Lookup 2'!AZ$60),INDEX('Expenses (Assum. &amp; Calc.)'!$J$23:$J$37,ROWS($C$23:$C33),1),IF(AND('Expenses (Assum. &amp; Calc.)'!$I33="Quarterly",IFERROR(MOD(MONTH('Expenses (Assum. &amp; Calc.)'!$G33),3),0)=MOD(MONTH('Shortcut Lookup 2'!AZ$60),3),'Expenses (Assum. &amp; Calc.)'!$H33&gt;='Shortcut Lookup 2'!AZ$60,'Expenses (Assum. &amp; Calc.)'!$G33&lt;='Shortcut Lookup 2'!AZ$60),INDEX('Expenses (Assum. &amp; Calc.)'!$J$23:$J$37,ROWS($C$23:$C33),1),IF(AND('Expenses (Assum. &amp; Calc.)'!$I33="Semi-Annually",IFERROR(MOD(MONTH('Expenses (Assum. &amp; Calc.)'!$G33),6),0)=MOD(MONTH('Shortcut Lookup 2'!AZ$60),6),'Expenses (Assum. &amp; Calc.)'!$H33&gt;='Shortcut Lookup 2'!AZ$60,'Expenses (Assum. &amp; Calc.)'!$G33&lt;='Shortcut Lookup 2'!AZ$60),INDEX('Expenses (Assum. &amp; Calc.)'!$J$23:$J$37,ROWS($C$23:$C33),1),IF(AND('Expenses (Assum. &amp; Calc.)'!$I33="Yearly",IFERROR(MOD(MONTH('Expenses (Assum. &amp; Calc.)'!$G33),12),0)=MOD(MONTH('Shortcut Lookup 2'!AZ$60),12),'Expenses (Assum. &amp; Calc.)'!$H33&gt;='Shortcut Lookup 2'!AZ$60,'Expenses (Assum. &amp; Calc.)'!$G33&lt;='Shortcut Lookup 2'!AZ$60),INDEX('Expenses (Assum. &amp; Calc.)'!$J$23:$J$37,ROWS($C$23:$C33),1),0))))))))</f>
        <v>0</v>
      </c>
      <c r="BJ33" s="472">
        <f>HLOOKUP('Shortcut Lookup 2'!BA$59,'Expenses (Assum. &amp; Calc.)'!$P$22:$T$37,ROWS($C$23:$C33)+1,0)*IF(AND('Expenses (Assum. &amp; Calc.)'!$I33="One time",'Expenses (Assum. &amp; Calc.)'!$G33='Shortcut Lookup 2'!BA$60),INDEX('Expenses (Assum. &amp; Calc.)'!$J$23:$J$37,ROWS($C$23:$C33),1),IF(AND('Expenses (Assum. &amp; Calc.)'!$I33="Daily",'Expenses (Assum. &amp; Calc.)'!$H33&gt;='Shortcut Lookup 2'!BA$60,'Expenses (Assum. &amp; Calc.)'!$G33&lt;='Shortcut Lookup 2'!BA$60),INDEX('Expenses (Assum. &amp; Calc.)'!$J$23:$J$37,ROWS($C$23:$C33),1)*BJ$22,IF(AND('Expenses (Assum. &amp; Calc.)'!$I33="Weekly",'Expenses (Assum. &amp; Calc.)'!$H33&gt;='Shortcut Lookup 2'!BA$60,'Expenses (Assum. &amp; Calc.)'!$G33&lt;='Shortcut Lookup 2'!BA$60),INDEX('Expenses (Assum. &amp; Calc.)'!$J$23:$J$37,ROWS($C$23:$C33),1)*4,IF(AND('Expenses (Assum. &amp; Calc.)'!$I33="Bi-Weekly",'Expenses (Assum. &amp; Calc.)'!$H33&gt;='Shortcut Lookup 2'!BA$60,'Expenses (Assum. &amp; Calc.)'!$G33&lt;='Shortcut Lookup 2'!BA$60),INDEX('Expenses (Assum. &amp; Calc.)'!$J$23:$J$37,ROWS($C$23:$C33),1)*2,IF(AND('Expenses (Assum. &amp; Calc.)'!$I33="Monthly",'Expenses (Assum. &amp; Calc.)'!$H33&gt;='Shortcut Lookup 2'!BA$60,'Expenses (Assum. &amp; Calc.)'!$G33&lt;='Shortcut Lookup 2'!BA$60),INDEX('Expenses (Assum. &amp; Calc.)'!$J$23:$J$37,ROWS($C$23:$C33),1),IF(AND('Expenses (Assum. &amp; Calc.)'!$I33="Quarterly",IFERROR(MOD(MONTH('Expenses (Assum. &amp; Calc.)'!$G33),3),0)=MOD(MONTH('Shortcut Lookup 2'!BA$60),3),'Expenses (Assum. &amp; Calc.)'!$H33&gt;='Shortcut Lookup 2'!BA$60,'Expenses (Assum. &amp; Calc.)'!$G33&lt;='Shortcut Lookup 2'!BA$60),INDEX('Expenses (Assum. &amp; Calc.)'!$J$23:$J$37,ROWS($C$23:$C33),1),IF(AND('Expenses (Assum. &amp; Calc.)'!$I33="Semi-Annually",IFERROR(MOD(MONTH('Expenses (Assum. &amp; Calc.)'!$G33),6),0)=MOD(MONTH('Shortcut Lookup 2'!BA$60),6),'Expenses (Assum. &amp; Calc.)'!$H33&gt;='Shortcut Lookup 2'!BA$60,'Expenses (Assum. &amp; Calc.)'!$G33&lt;='Shortcut Lookup 2'!BA$60),INDEX('Expenses (Assum. &amp; Calc.)'!$J$23:$J$37,ROWS($C$23:$C33),1),IF(AND('Expenses (Assum. &amp; Calc.)'!$I33="Yearly",IFERROR(MOD(MONTH('Expenses (Assum. &amp; Calc.)'!$G33),12),0)=MOD(MONTH('Shortcut Lookup 2'!BA$60),12),'Expenses (Assum. &amp; Calc.)'!$H33&gt;='Shortcut Lookup 2'!BA$60,'Expenses (Assum. &amp; Calc.)'!$G33&lt;='Shortcut Lookup 2'!BA$60),INDEX('Expenses (Assum. &amp; Calc.)'!$J$23:$J$37,ROWS($C$23:$C33),1),0))))))))</f>
        <v>0</v>
      </c>
      <c r="BK33" s="472">
        <f>HLOOKUP('Shortcut Lookup 2'!BB$59,'Expenses (Assum. &amp; Calc.)'!$P$22:$T$37,ROWS($C$23:$C33)+1,0)*IF(AND('Expenses (Assum. &amp; Calc.)'!$I33="One time",'Expenses (Assum. &amp; Calc.)'!$G33='Shortcut Lookup 2'!BB$60),INDEX('Expenses (Assum. &amp; Calc.)'!$J$23:$J$37,ROWS($C$23:$C33),1),IF(AND('Expenses (Assum. &amp; Calc.)'!$I33="Daily",'Expenses (Assum. &amp; Calc.)'!$H33&gt;='Shortcut Lookup 2'!BB$60,'Expenses (Assum. &amp; Calc.)'!$G33&lt;='Shortcut Lookup 2'!BB$60),INDEX('Expenses (Assum. &amp; Calc.)'!$J$23:$J$37,ROWS($C$23:$C33),1)*BK$22,IF(AND('Expenses (Assum. &amp; Calc.)'!$I33="Weekly",'Expenses (Assum. &amp; Calc.)'!$H33&gt;='Shortcut Lookup 2'!BB$60,'Expenses (Assum. &amp; Calc.)'!$G33&lt;='Shortcut Lookup 2'!BB$60),INDEX('Expenses (Assum. &amp; Calc.)'!$J$23:$J$37,ROWS($C$23:$C33),1)*4,IF(AND('Expenses (Assum. &amp; Calc.)'!$I33="Bi-Weekly",'Expenses (Assum. &amp; Calc.)'!$H33&gt;='Shortcut Lookup 2'!BB$60,'Expenses (Assum. &amp; Calc.)'!$G33&lt;='Shortcut Lookup 2'!BB$60),INDEX('Expenses (Assum. &amp; Calc.)'!$J$23:$J$37,ROWS($C$23:$C33),1)*2,IF(AND('Expenses (Assum. &amp; Calc.)'!$I33="Monthly",'Expenses (Assum. &amp; Calc.)'!$H33&gt;='Shortcut Lookup 2'!BB$60,'Expenses (Assum. &amp; Calc.)'!$G33&lt;='Shortcut Lookup 2'!BB$60),INDEX('Expenses (Assum. &amp; Calc.)'!$J$23:$J$37,ROWS($C$23:$C33),1),IF(AND('Expenses (Assum. &amp; Calc.)'!$I33="Quarterly",IFERROR(MOD(MONTH('Expenses (Assum. &amp; Calc.)'!$G33),3),0)=MOD(MONTH('Shortcut Lookup 2'!BB$60),3),'Expenses (Assum. &amp; Calc.)'!$H33&gt;='Shortcut Lookup 2'!BB$60,'Expenses (Assum. &amp; Calc.)'!$G33&lt;='Shortcut Lookup 2'!BB$60),INDEX('Expenses (Assum. &amp; Calc.)'!$J$23:$J$37,ROWS($C$23:$C33),1),IF(AND('Expenses (Assum. &amp; Calc.)'!$I33="Semi-Annually",IFERROR(MOD(MONTH('Expenses (Assum. &amp; Calc.)'!$G33),6),0)=MOD(MONTH('Shortcut Lookup 2'!BB$60),6),'Expenses (Assum. &amp; Calc.)'!$H33&gt;='Shortcut Lookup 2'!BB$60,'Expenses (Assum. &amp; Calc.)'!$G33&lt;='Shortcut Lookup 2'!BB$60),INDEX('Expenses (Assum. &amp; Calc.)'!$J$23:$J$37,ROWS($C$23:$C33),1),IF(AND('Expenses (Assum. &amp; Calc.)'!$I33="Yearly",IFERROR(MOD(MONTH('Expenses (Assum. &amp; Calc.)'!$G33),12),0)=MOD(MONTH('Shortcut Lookup 2'!BB$60),12),'Expenses (Assum. &amp; Calc.)'!$H33&gt;='Shortcut Lookup 2'!BB$60,'Expenses (Assum. &amp; Calc.)'!$G33&lt;='Shortcut Lookup 2'!BB$60),INDEX('Expenses (Assum. &amp; Calc.)'!$J$23:$J$37,ROWS($C$23:$C33),1),0))))))))</f>
        <v>0</v>
      </c>
      <c r="BL33" s="472">
        <f>HLOOKUP('Shortcut Lookup 2'!BC$59,'Expenses (Assum. &amp; Calc.)'!$P$22:$T$37,ROWS($C$23:$C33)+1,0)*IF(AND('Expenses (Assum. &amp; Calc.)'!$I33="One time",'Expenses (Assum. &amp; Calc.)'!$G33='Shortcut Lookup 2'!BC$60),INDEX('Expenses (Assum. &amp; Calc.)'!$J$23:$J$37,ROWS($C$23:$C33),1),IF(AND('Expenses (Assum. &amp; Calc.)'!$I33="Daily",'Expenses (Assum. &amp; Calc.)'!$H33&gt;='Shortcut Lookup 2'!BC$60,'Expenses (Assum. &amp; Calc.)'!$G33&lt;='Shortcut Lookup 2'!BC$60),INDEX('Expenses (Assum. &amp; Calc.)'!$J$23:$J$37,ROWS($C$23:$C33),1)*BL$22,IF(AND('Expenses (Assum. &amp; Calc.)'!$I33="Weekly",'Expenses (Assum. &amp; Calc.)'!$H33&gt;='Shortcut Lookup 2'!BC$60,'Expenses (Assum. &amp; Calc.)'!$G33&lt;='Shortcut Lookup 2'!BC$60),INDEX('Expenses (Assum. &amp; Calc.)'!$J$23:$J$37,ROWS($C$23:$C33),1)*4,IF(AND('Expenses (Assum. &amp; Calc.)'!$I33="Bi-Weekly",'Expenses (Assum. &amp; Calc.)'!$H33&gt;='Shortcut Lookup 2'!BC$60,'Expenses (Assum. &amp; Calc.)'!$G33&lt;='Shortcut Lookup 2'!BC$60),INDEX('Expenses (Assum. &amp; Calc.)'!$J$23:$J$37,ROWS($C$23:$C33),1)*2,IF(AND('Expenses (Assum. &amp; Calc.)'!$I33="Monthly",'Expenses (Assum. &amp; Calc.)'!$H33&gt;='Shortcut Lookup 2'!BC$60,'Expenses (Assum. &amp; Calc.)'!$G33&lt;='Shortcut Lookup 2'!BC$60),INDEX('Expenses (Assum. &amp; Calc.)'!$J$23:$J$37,ROWS($C$23:$C33),1),IF(AND('Expenses (Assum. &amp; Calc.)'!$I33="Quarterly",IFERROR(MOD(MONTH('Expenses (Assum. &amp; Calc.)'!$G33),3),0)=MOD(MONTH('Shortcut Lookup 2'!BC$60),3),'Expenses (Assum. &amp; Calc.)'!$H33&gt;='Shortcut Lookup 2'!BC$60,'Expenses (Assum. &amp; Calc.)'!$G33&lt;='Shortcut Lookup 2'!BC$60),INDEX('Expenses (Assum. &amp; Calc.)'!$J$23:$J$37,ROWS($C$23:$C33),1),IF(AND('Expenses (Assum. &amp; Calc.)'!$I33="Semi-Annually",IFERROR(MOD(MONTH('Expenses (Assum. &amp; Calc.)'!$G33),6),0)=MOD(MONTH('Shortcut Lookup 2'!BC$60),6),'Expenses (Assum. &amp; Calc.)'!$H33&gt;='Shortcut Lookup 2'!BC$60,'Expenses (Assum. &amp; Calc.)'!$G33&lt;='Shortcut Lookup 2'!BC$60),INDEX('Expenses (Assum. &amp; Calc.)'!$J$23:$J$37,ROWS($C$23:$C33),1),IF(AND('Expenses (Assum. &amp; Calc.)'!$I33="Yearly",IFERROR(MOD(MONTH('Expenses (Assum. &amp; Calc.)'!$G33),12),0)=MOD(MONTH('Shortcut Lookup 2'!BC$60),12),'Expenses (Assum. &amp; Calc.)'!$H33&gt;='Shortcut Lookup 2'!BC$60,'Expenses (Assum. &amp; Calc.)'!$G33&lt;='Shortcut Lookup 2'!BC$60),INDEX('Expenses (Assum. &amp; Calc.)'!$J$23:$J$37,ROWS($C$23:$C33),1),0))))))))</f>
        <v>0</v>
      </c>
      <c r="BM33" s="472">
        <f>HLOOKUP('Shortcut Lookup 2'!BD$59,'Expenses (Assum. &amp; Calc.)'!$P$22:$T$37,ROWS($C$23:$C33)+1,0)*IF(AND('Expenses (Assum. &amp; Calc.)'!$I33="One time",'Expenses (Assum. &amp; Calc.)'!$G33='Shortcut Lookup 2'!BD$60),INDEX('Expenses (Assum. &amp; Calc.)'!$J$23:$J$37,ROWS($C$23:$C33),1),IF(AND('Expenses (Assum. &amp; Calc.)'!$I33="Daily",'Expenses (Assum. &amp; Calc.)'!$H33&gt;='Shortcut Lookup 2'!BD$60,'Expenses (Assum. &amp; Calc.)'!$G33&lt;='Shortcut Lookup 2'!BD$60),INDEX('Expenses (Assum. &amp; Calc.)'!$J$23:$J$37,ROWS($C$23:$C33),1)*BM$22,IF(AND('Expenses (Assum. &amp; Calc.)'!$I33="Weekly",'Expenses (Assum. &amp; Calc.)'!$H33&gt;='Shortcut Lookup 2'!BD$60,'Expenses (Assum. &amp; Calc.)'!$G33&lt;='Shortcut Lookup 2'!BD$60),INDEX('Expenses (Assum. &amp; Calc.)'!$J$23:$J$37,ROWS($C$23:$C33),1)*4,IF(AND('Expenses (Assum. &amp; Calc.)'!$I33="Bi-Weekly",'Expenses (Assum. &amp; Calc.)'!$H33&gt;='Shortcut Lookup 2'!BD$60,'Expenses (Assum. &amp; Calc.)'!$G33&lt;='Shortcut Lookup 2'!BD$60),INDEX('Expenses (Assum. &amp; Calc.)'!$J$23:$J$37,ROWS($C$23:$C33),1)*2,IF(AND('Expenses (Assum. &amp; Calc.)'!$I33="Monthly",'Expenses (Assum. &amp; Calc.)'!$H33&gt;='Shortcut Lookup 2'!BD$60,'Expenses (Assum. &amp; Calc.)'!$G33&lt;='Shortcut Lookup 2'!BD$60),INDEX('Expenses (Assum. &amp; Calc.)'!$J$23:$J$37,ROWS($C$23:$C33),1),IF(AND('Expenses (Assum. &amp; Calc.)'!$I33="Quarterly",IFERROR(MOD(MONTH('Expenses (Assum. &amp; Calc.)'!$G33),3),0)=MOD(MONTH('Shortcut Lookup 2'!BD$60),3),'Expenses (Assum. &amp; Calc.)'!$H33&gt;='Shortcut Lookup 2'!BD$60,'Expenses (Assum. &amp; Calc.)'!$G33&lt;='Shortcut Lookup 2'!BD$60),INDEX('Expenses (Assum. &amp; Calc.)'!$J$23:$J$37,ROWS($C$23:$C33),1),IF(AND('Expenses (Assum. &amp; Calc.)'!$I33="Semi-Annually",IFERROR(MOD(MONTH('Expenses (Assum. &amp; Calc.)'!$G33),6),0)=MOD(MONTH('Shortcut Lookup 2'!BD$60),6),'Expenses (Assum. &amp; Calc.)'!$H33&gt;='Shortcut Lookup 2'!BD$60,'Expenses (Assum. &amp; Calc.)'!$G33&lt;='Shortcut Lookup 2'!BD$60),INDEX('Expenses (Assum. &amp; Calc.)'!$J$23:$J$37,ROWS($C$23:$C33),1),IF(AND('Expenses (Assum. &amp; Calc.)'!$I33="Yearly",IFERROR(MOD(MONTH('Expenses (Assum. &amp; Calc.)'!$G33),12),0)=MOD(MONTH('Shortcut Lookup 2'!BD$60),12),'Expenses (Assum. &amp; Calc.)'!$H33&gt;='Shortcut Lookup 2'!BD$60,'Expenses (Assum. &amp; Calc.)'!$G33&lt;='Shortcut Lookup 2'!BD$60),INDEX('Expenses (Assum. &amp; Calc.)'!$J$23:$J$37,ROWS($C$23:$C33),1),0))))))))</f>
        <v>0</v>
      </c>
      <c r="BN33" s="472">
        <f>HLOOKUP('Shortcut Lookup 2'!BE$59,'Expenses (Assum. &amp; Calc.)'!$P$22:$T$37,ROWS($C$23:$C33)+1,0)*IF(AND('Expenses (Assum. &amp; Calc.)'!$I33="One time",'Expenses (Assum. &amp; Calc.)'!$G33='Shortcut Lookup 2'!BE$60),INDEX('Expenses (Assum. &amp; Calc.)'!$J$23:$J$37,ROWS($C$23:$C33),1),IF(AND('Expenses (Assum. &amp; Calc.)'!$I33="Daily",'Expenses (Assum. &amp; Calc.)'!$H33&gt;='Shortcut Lookup 2'!BE$60,'Expenses (Assum. &amp; Calc.)'!$G33&lt;='Shortcut Lookup 2'!BE$60),INDEX('Expenses (Assum. &amp; Calc.)'!$J$23:$J$37,ROWS($C$23:$C33),1)*BN$22,IF(AND('Expenses (Assum. &amp; Calc.)'!$I33="Weekly",'Expenses (Assum. &amp; Calc.)'!$H33&gt;='Shortcut Lookup 2'!BE$60,'Expenses (Assum. &amp; Calc.)'!$G33&lt;='Shortcut Lookup 2'!BE$60),INDEX('Expenses (Assum. &amp; Calc.)'!$J$23:$J$37,ROWS($C$23:$C33),1)*4,IF(AND('Expenses (Assum. &amp; Calc.)'!$I33="Bi-Weekly",'Expenses (Assum. &amp; Calc.)'!$H33&gt;='Shortcut Lookup 2'!BE$60,'Expenses (Assum. &amp; Calc.)'!$G33&lt;='Shortcut Lookup 2'!BE$60),INDEX('Expenses (Assum. &amp; Calc.)'!$J$23:$J$37,ROWS($C$23:$C33),1)*2,IF(AND('Expenses (Assum. &amp; Calc.)'!$I33="Monthly",'Expenses (Assum. &amp; Calc.)'!$H33&gt;='Shortcut Lookup 2'!BE$60,'Expenses (Assum. &amp; Calc.)'!$G33&lt;='Shortcut Lookup 2'!BE$60),INDEX('Expenses (Assum. &amp; Calc.)'!$J$23:$J$37,ROWS($C$23:$C33),1),IF(AND('Expenses (Assum. &amp; Calc.)'!$I33="Quarterly",IFERROR(MOD(MONTH('Expenses (Assum. &amp; Calc.)'!$G33),3),0)=MOD(MONTH('Shortcut Lookup 2'!BE$60),3),'Expenses (Assum. &amp; Calc.)'!$H33&gt;='Shortcut Lookup 2'!BE$60,'Expenses (Assum. &amp; Calc.)'!$G33&lt;='Shortcut Lookup 2'!BE$60),INDEX('Expenses (Assum. &amp; Calc.)'!$J$23:$J$37,ROWS($C$23:$C33),1),IF(AND('Expenses (Assum. &amp; Calc.)'!$I33="Semi-Annually",IFERROR(MOD(MONTH('Expenses (Assum. &amp; Calc.)'!$G33),6),0)=MOD(MONTH('Shortcut Lookup 2'!BE$60),6),'Expenses (Assum. &amp; Calc.)'!$H33&gt;='Shortcut Lookup 2'!BE$60,'Expenses (Assum. &amp; Calc.)'!$G33&lt;='Shortcut Lookup 2'!BE$60),INDEX('Expenses (Assum. &amp; Calc.)'!$J$23:$J$37,ROWS($C$23:$C33),1),IF(AND('Expenses (Assum. &amp; Calc.)'!$I33="Yearly",IFERROR(MOD(MONTH('Expenses (Assum. &amp; Calc.)'!$G33),12),0)=MOD(MONTH('Shortcut Lookup 2'!BE$60),12),'Expenses (Assum. &amp; Calc.)'!$H33&gt;='Shortcut Lookup 2'!BE$60,'Expenses (Assum. &amp; Calc.)'!$G33&lt;='Shortcut Lookup 2'!BE$60),INDEX('Expenses (Assum. &amp; Calc.)'!$J$23:$J$37,ROWS($C$23:$C33),1),0))))))))</f>
        <v>0</v>
      </c>
      <c r="BO33" s="472">
        <f>HLOOKUP('Shortcut Lookup 2'!BF$59,'Expenses (Assum. &amp; Calc.)'!$P$22:$T$37,ROWS($C$23:$C33)+1,0)*IF(AND('Expenses (Assum. &amp; Calc.)'!$I33="One time",'Expenses (Assum. &amp; Calc.)'!$G33='Shortcut Lookup 2'!BF$60),INDEX('Expenses (Assum. &amp; Calc.)'!$J$23:$J$37,ROWS($C$23:$C33),1),IF(AND('Expenses (Assum. &amp; Calc.)'!$I33="Daily",'Expenses (Assum. &amp; Calc.)'!$H33&gt;='Shortcut Lookup 2'!BF$60,'Expenses (Assum. &amp; Calc.)'!$G33&lt;='Shortcut Lookup 2'!BF$60),INDEX('Expenses (Assum. &amp; Calc.)'!$J$23:$J$37,ROWS($C$23:$C33),1)*BO$22,IF(AND('Expenses (Assum. &amp; Calc.)'!$I33="Weekly",'Expenses (Assum. &amp; Calc.)'!$H33&gt;='Shortcut Lookup 2'!BF$60,'Expenses (Assum. &amp; Calc.)'!$G33&lt;='Shortcut Lookup 2'!BF$60),INDEX('Expenses (Assum. &amp; Calc.)'!$J$23:$J$37,ROWS($C$23:$C33),1)*4,IF(AND('Expenses (Assum. &amp; Calc.)'!$I33="Bi-Weekly",'Expenses (Assum. &amp; Calc.)'!$H33&gt;='Shortcut Lookup 2'!BF$60,'Expenses (Assum. &amp; Calc.)'!$G33&lt;='Shortcut Lookup 2'!BF$60),INDEX('Expenses (Assum. &amp; Calc.)'!$J$23:$J$37,ROWS($C$23:$C33),1)*2,IF(AND('Expenses (Assum. &amp; Calc.)'!$I33="Monthly",'Expenses (Assum. &amp; Calc.)'!$H33&gt;='Shortcut Lookup 2'!BF$60,'Expenses (Assum. &amp; Calc.)'!$G33&lt;='Shortcut Lookup 2'!BF$60),INDEX('Expenses (Assum. &amp; Calc.)'!$J$23:$J$37,ROWS($C$23:$C33),1),IF(AND('Expenses (Assum. &amp; Calc.)'!$I33="Quarterly",IFERROR(MOD(MONTH('Expenses (Assum. &amp; Calc.)'!$G33),3),0)=MOD(MONTH('Shortcut Lookup 2'!BF$60),3),'Expenses (Assum. &amp; Calc.)'!$H33&gt;='Shortcut Lookup 2'!BF$60,'Expenses (Assum. &amp; Calc.)'!$G33&lt;='Shortcut Lookup 2'!BF$60),INDEX('Expenses (Assum. &amp; Calc.)'!$J$23:$J$37,ROWS($C$23:$C33),1),IF(AND('Expenses (Assum. &amp; Calc.)'!$I33="Semi-Annually",IFERROR(MOD(MONTH('Expenses (Assum. &amp; Calc.)'!$G33),6),0)=MOD(MONTH('Shortcut Lookup 2'!BF$60),6),'Expenses (Assum. &amp; Calc.)'!$H33&gt;='Shortcut Lookup 2'!BF$60,'Expenses (Assum. &amp; Calc.)'!$G33&lt;='Shortcut Lookup 2'!BF$60),INDEX('Expenses (Assum. &amp; Calc.)'!$J$23:$J$37,ROWS($C$23:$C33),1),IF(AND('Expenses (Assum. &amp; Calc.)'!$I33="Yearly",IFERROR(MOD(MONTH('Expenses (Assum. &amp; Calc.)'!$G33),12),0)=MOD(MONTH('Shortcut Lookup 2'!BF$60),12),'Expenses (Assum. &amp; Calc.)'!$H33&gt;='Shortcut Lookup 2'!BF$60,'Expenses (Assum. &amp; Calc.)'!$G33&lt;='Shortcut Lookup 2'!BF$60),INDEX('Expenses (Assum. &amp; Calc.)'!$J$23:$J$37,ROWS($C$23:$C33),1),0))))))))</f>
        <v>0</v>
      </c>
      <c r="BP33" s="472">
        <f>HLOOKUP('Shortcut Lookup 2'!BG$59,'Expenses (Assum. &amp; Calc.)'!$P$22:$T$37,ROWS($C$23:$C33)+1,0)*IF(AND('Expenses (Assum. &amp; Calc.)'!$I33="One time",'Expenses (Assum. &amp; Calc.)'!$G33='Shortcut Lookup 2'!BG$60),INDEX('Expenses (Assum. &amp; Calc.)'!$J$23:$J$37,ROWS($C$23:$C33),1),IF(AND('Expenses (Assum. &amp; Calc.)'!$I33="Daily",'Expenses (Assum. &amp; Calc.)'!$H33&gt;='Shortcut Lookup 2'!BG$60,'Expenses (Assum. &amp; Calc.)'!$G33&lt;='Shortcut Lookup 2'!BG$60),INDEX('Expenses (Assum. &amp; Calc.)'!$J$23:$J$37,ROWS($C$23:$C33),1)*BP$22,IF(AND('Expenses (Assum. &amp; Calc.)'!$I33="Weekly",'Expenses (Assum. &amp; Calc.)'!$H33&gt;='Shortcut Lookup 2'!BG$60,'Expenses (Assum. &amp; Calc.)'!$G33&lt;='Shortcut Lookup 2'!BG$60),INDEX('Expenses (Assum. &amp; Calc.)'!$J$23:$J$37,ROWS($C$23:$C33),1)*4,IF(AND('Expenses (Assum. &amp; Calc.)'!$I33="Bi-Weekly",'Expenses (Assum. &amp; Calc.)'!$H33&gt;='Shortcut Lookup 2'!BG$60,'Expenses (Assum. &amp; Calc.)'!$G33&lt;='Shortcut Lookup 2'!BG$60),INDEX('Expenses (Assum. &amp; Calc.)'!$J$23:$J$37,ROWS($C$23:$C33),1)*2,IF(AND('Expenses (Assum. &amp; Calc.)'!$I33="Monthly",'Expenses (Assum. &amp; Calc.)'!$H33&gt;='Shortcut Lookup 2'!BG$60,'Expenses (Assum. &amp; Calc.)'!$G33&lt;='Shortcut Lookup 2'!BG$60),INDEX('Expenses (Assum. &amp; Calc.)'!$J$23:$J$37,ROWS($C$23:$C33),1),IF(AND('Expenses (Assum. &amp; Calc.)'!$I33="Quarterly",IFERROR(MOD(MONTH('Expenses (Assum. &amp; Calc.)'!$G33),3),0)=MOD(MONTH('Shortcut Lookup 2'!BG$60),3),'Expenses (Assum. &amp; Calc.)'!$H33&gt;='Shortcut Lookup 2'!BG$60,'Expenses (Assum. &amp; Calc.)'!$G33&lt;='Shortcut Lookup 2'!BG$60),INDEX('Expenses (Assum. &amp; Calc.)'!$J$23:$J$37,ROWS($C$23:$C33),1),IF(AND('Expenses (Assum. &amp; Calc.)'!$I33="Semi-Annually",IFERROR(MOD(MONTH('Expenses (Assum. &amp; Calc.)'!$G33),6),0)=MOD(MONTH('Shortcut Lookup 2'!BG$60),6),'Expenses (Assum. &amp; Calc.)'!$H33&gt;='Shortcut Lookup 2'!BG$60,'Expenses (Assum. &amp; Calc.)'!$G33&lt;='Shortcut Lookup 2'!BG$60),INDEX('Expenses (Assum. &amp; Calc.)'!$J$23:$J$37,ROWS($C$23:$C33),1),IF(AND('Expenses (Assum. &amp; Calc.)'!$I33="Yearly",IFERROR(MOD(MONTH('Expenses (Assum. &amp; Calc.)'!$G33),12),0)=MOD(MONTH('Shortcut Lookup 2'!BG$60),12),'Expenses (Assum. &amp; Calc.)'!$H33&gt;='Shortcut Lookup 2'!BG$60,'Expenses (Assum. &amp; Calc.)'!$G33&lt;='Shortcut Lookup 2'!BG$60),INDEX('Expenses (Assum. &amp; Calc.)'!$J$23:$J$37,ROWS($C$23:$C33),1),0))))))))</f>
        <v>0</v>
      </c>
      <c r="BQ33" s="472">
        <f>HLOOKUP('Shortcut Lookup 2'!BH$59,'Expenses (Assum. &amp; Calc.)'!$P$22:$T$37,ROWS($C$23:$C33)+1,0)*IF(AND('Expenses (Assum. &amp; Calc.)'!$I33="One time",'Expenses (Assum. &amp; Calc.)'!$G33='Shortcut Lookup 2'!BH$60),INDEX('Expenses (Assum. &amp; Calc.)'!$J$23:$J$37,ROWS($C$23:$C33),1),IF(AND('Expenses (Assum. &amp; Calc.)'!$I33="Daily",'Expenses (Assum. &amp; Calc.)'!$H33&gt;='Shortcut Lookup 2'!BH$60,'Expenses (Assum. &amp; Calc.)'!$G33&lt;='Shortcut Lookup 2'!BH$60),INDEX('Expenses (Assum. &amp; Calc.)'!$J$23:$J$37,ROWS($C$23:$C33),1)*BQ$22,IF(AND('Expenses (Assum. &amp; Calc.)'!$I33="Weekly",'Expenses (Assum. &amp; Calc.)'!$H33&gt;='Shortcut Lookup 2'!BH$60,'Expenses (Assum. &amp; Calc.)'!$G33&lt;='Shortcut Lookup 2'!BH$60),INDEX('Expenses (Assum. &amp; Calc.)'!$J$23:$J$37,ROWS($C$23:$C33),1)*4,IF(AND('Expenses (Assum. &amp; Calc.)'!$I33="Bi-Weekly",'Expenses (Assum. &amp; Calc.)'!$H33&gt;='Shortcut Lookup 2'!BH$60,'Expenses (Assum. &amp; Calc.)'!$G33&lt;='Shortcut Lookup 2'!BH$60),INDEX('Expenses (Assum. &amp; Calc.)'!$J$23:$J$37,ROWS($C$23:$C33),1)*2,IF(AND('Expenses (Assum. &amp; Calc.)'!$I33="Monthly",'Expenses (Assum. &amp; Calc.)'!$H33&gt;='Shortcut Lookup 2'!BH$60,'Expenses (Assum. &amp; Calc.)'!$G33&lt;='Shortcut Lookup 2'!BH$60),INDEX('Expenses (Assum. &amp; Calc.)'!$J$23:$J$37,ROWS($C$23:$C33),1),IF(AND('Expenses (Assum. &amp; Calc.)'!$I33="Quarterly",IFERROR(MOD(MONTH('Expenses (Assum. &amp; Calc.)'!$G33),3),0)=MOD(MONTH('Shortcut Lookup 2'!BH$60),3),'Expenses (Assum. &amp; Calc.)'!$H33&gt;='Shortcut Lookup 2'!BH$60,'Expenses (Assum. &amp; Calc.)'!$G33&lt;='Shortcut Lookup 2'!BH$60),INDEX('Expenses (Assum. &amp; Calc.)'!$J$23:$J$37,ROWS($C$23:$C33),1),IF(AND('Expenses (Assum. &amp; Calc.)'!$I33="Semi-Annually",IFERROR(MOD(MONTH('Expenses (Assum. &amp; Calc.)'!$G33),6),0)=MOD(MONTH('Shortcut Lookup 2'!BH$60),6),'Expenses (Assum. &amp; Calc.)'!$H33&gt;='Shortcut Lookup 2'!BH$60,'Expenses (Assum. &amp; Calc.)'!$G33&lt;='Shortcut Lookup 2'!BH$60),INDEX('Expenses (Assum. &amp; Calc.)'!$J$23:$J$37,ROWS($C$23:$C33),1),IF(AND('Expenses (Assum. &amp; Calc.)'!$I33="Yearly",IFERROR(MOD(MONTH('Expenses (Assum. &amp; Calc.)'!$G33),12),0)=MOD(MONTH('Shortcut Lookup 2'!BH$60),12),'Expenses (Assum. &amp; Calc.)'!$H33&gt;='Shortcut Lookup 2'!BH$60,'Expenses (Assum. &amp; Calc.)'!$G33&lt;='Shortcut Lookup 2'!BH$60),INDEX('Expenses (Assum. &amp; Calc.)'!$J$23:$J$37,ROWS($C$23:$C33),1),0))))))))</f>
        <v>0</v>
      </c>
      <c r="BR33" s="472">
        <f>HLOOKUP('Shortcut Lookup 2'!BI$59,'Expenses (Assum. &amp; Calc.)'!$P$22:$T$37,ROWS($C$23:$C33)+1,0)*IF(AND('Expenses (Assum. &amp; Calc.)'!$I33="One time",'Expenses (Assum. &amp; Calc.)'!$G33='Shortcut Lookup 2'!BI$60),INDEX('Expenses (Assum. &amp; Calc.)'!$J$23:$J$37,ROWS($C$23:$C33),1),IF(AND('Expenses (Assum. &amp; Calc.)'!$I33="Daily",'Expenses (Assum. &amp; Calc.)'!$H33&gt;='Shortcut Lookup 2'!BI$60,'Expenses (Assum. &amp; Calc.)'!$G33&lt;='Shortcut Lookup 2'!BI$60),INDEX('Expenses (Assum. &amp; Calc.)'!$J$23:$J$37,ROWS($C$23:$C33),1)*BR$22,IF(AND('Expenses (Assum. &amp; Calc.)'!$I33="Weekly",'Expenses (Assum. &amp; Calc.)'!$H33&gt;='Shortcut Lookup 2'!BI$60,'Expenses (Assum. &amp; Calc.)'!$G33&lt;='Shortcut Lookup 2'!BI$60),INDEX('Expenses (Assum. &amp; Calc.)'!$J$23:$J$37,ROWS($C$23:$C33),1)*4,IF(AND('Expenses (Assum. &amp; Calc.)'!$I33="Bi-Weekly",'Expenses (Assum. &amp; Calc.)'!$H33&gt;='Shortcut Lookup 2'!BI$60,'Expenses (Assum. &amp; Calc.)'!$G33&lt;='Shortcut Lookup 2'!BI$60),INDEX('Expenses (Assum. &amp; Calc.)'!$J$23:$J$37,ROWS($C$23:$C33),1)*2,IF(AND('Expenses (Assum. &amp; Calc.)'!$I33="Monthly",'Expenses (Assum. &amp; Calc.)'!$H33&gt;='Shortcut Lookup 2'!BI$60,'Expenses (Assum. &amp; Calc.)'!$G33&lt;='Shortcut Lookup 2'!BI$60),INDEX('Expenses (Assum. &amp; Calc.)'!$J$23:$J$37,ROWS($C$23:$C33),1),IF(AND('Expenses (Assum. &amp; Calc.)'!$I33="Quarterly",IFERROR(MOD(MONTH('Expenses (Assum. &amp; Calc.)'!$G33),3),0)=MOD(MONTH('Shortcut Lookup 2'!BI$60),3),'Expenses (Assum. &amp; Calc.)'!$H33&gt;='Shortcut Lookup 2'!BI$60,'Expenses (Assum. &amp; Calc.)'!$G33&lt;='Shortcut Lookup 2'!BI$60),INDEX('Expenses (Assum. &amp; Calc.)'!$J$23:$J$37,ROWS($C$23:$C33),1),IF(AND('Expenses (Assum. &amp; Calc.)'!$I33="Semi-Annually",IFERROR(MOD(MONTH('Expenses (Assum. &amp; Calc.)'!$G33),6),0)=MOD(MONTH('Shortcut Lookup 2'!BI$60),6),'Expenses (Assum. &amp; Calc.)'!$H33&gt;='Shortcut Lookup 2'!BI$60,'Expenses (Assum. &amp; Calc.)'!$G33&lt;='Shortcut Lookup 2'!BI$60),INDEX('Expenses (Assum. &amp; Calc.)'!$J$23:$J$37,ROWS($C$23:$C33),1),IF(AND('Expenses (Assum. &amp; Calc.)'!$I33="Yearly",IFERROR(MOD(MONTH('Expenses (Assum. &amp; Calc.)'!$G33),12),0)=MOD(MONTH('Shortcut Lookup 2'!BI$60),12),'Expenses (Assum. &amp; Calc.)'!$H33&gt;='Shortcut Lookup 2'!BI$60,'Expenses (Assum. &amp; Calc.)'!$G33&lt;='Shortcut Lookup 2'!BI$60),INDEX('Expenses (Assum. &amp; Calc.)'!$J$23:$J$37,ROWS($C$23:$C33),1),0))))))))</f>
        <v>0</v>
      </c>
      <c r="BS33" s="472">
        <f>HLOOKUP('Shortcut Lookup 2'!BJ$59,'Expenses (Assum. &amp; Calc.)'!$P$22:$T$37,ROWS($C$23:$C33)+1,0)*IF(AND('Expenses (Assum. &amp; Calc.)'!$I33="One time",'Expenses (Assum. &amp; Calc.)'!$G33='Shortcut Lookup 2'!BJ$60),INDEX('Expenses (Assum. &amp; Calc.)'!$J$23:$J$37,ROWS($C$23:$C33),1),IF(AND('Expenses (Assum. &amp; Calc.)'!$I33="Daily",'Expenses (Assum. &amp; Calc.)'!$H33&gt;='Shortcut Lookup 2'!BJ$60,'Expenses (Assum. &amp; Calc.)'!$G33&lt;='Shortcut Lookup 2'!BJ$60),INDEX('Expenses (Assum. &amp; Calc.)'!$J$23:$J$37,ROWS($C$23:$C33),1)*BS$22,IF(AND('Expenses (Assum. &amp; Calc.)'!$I33="Weekly",'Expenses (Assum. &amp; Calc.)'!$H33&gt;='Shortcut Lookup 2'!BJ$60,'Expenses (Assum. &amp; Calc.)'!$G33&lt;='Shortcut Lookup 2'!BJ$60),INDEX('Expenses (Assum. &amp; Calc.)'!$J$23:$J$37,ROWS($C$23:$C33),1)*4,IF(AND('Expenses (Assum. &amp; Calc.)'!$I33="Bi-Weekly",'Expenses (Assum. &amp; Calc.)'!$H33&gt;='Shortcut Lookup 2'!BJ$60,'Expenses (Assum. &amp; Calc.)'!$G33&lt;='Shortcut Lookup 2'!BJ$60),INDEX('Expenses (Assum. &amp; Calc.)'!$J$23:$J$37,ROWS($C$23:$C33),1)*2,IF(AND('Expenses (Assum. &amp; Calc.)'!$I33="Monthly",'Expenses (Assum. &amp; Calc.)'!$H33&gt;='Shortcut Lookup 2'!BJ$60,'Expenses (Assum. &amp; Calc.)'!$G33&lt;='Shortcut Lookup 2'!BJ$60),INDEX('Expenses (Assum. &amp; Calc.)'!$J$23:$J$37,ROWS($C$23:$C33),1),IF(AND('Expenses (Assum. &amp; Calc.)'!$I33="Quarterly",IFERROR(MOD(MONTH('Expenses (Assum. &amp; Calc.)'!$G33),3),0)=MOD(MONTH('Shortcut Lookup 2'!BJ$60),3),'Expenses (Assum. &amp; Calc.)'!$H33&gt;='Shortcut Lookup 2'!BJ$60,'Expenses (Assum. &amp; Calc.)'!$G33&lt;='Shortcut Lookup 2'!BJ$60),INDEX('Expenses (Assum. &amp; Calc.)'!$J$23:$J$37,ROWS($C$23:$C33),1),IF(AND('Expenses (Assum. &amp; Calc.)'!$I33="Semi-Annually",IFERROR(MOD(MONTH('Expenses (Assum. &amp; Calc.)'!$G33),6),0)=MOD(MONTH('Shortcut Lookup 2'!BJ$60),6),'Expenses (Assum. &amp; Calc.)'!$H33&gt;='Shortcut Lookup 2'!BJ$60,'Expenses (Assum. &amp; Calc.)'!$G33&lt;='Shortcut Lookup 2'!BJ$60),INDEX('Expenses (Assum. &amp; Calc.)'!$J$23:$J$37,ROWS($C$23:$C33),1),IF(AND('Expenses (Assum. &amp; Calc.)'!$I33="Yearly",IFERROR(MOD(MONTH('Expenses (Assum. &amp; Calc.)'!$G33),12),0)=MOD(MONTH('Shortcut Lookup 2'!BJ$60),12),'Expenses (Assum. &amp; Calc.)'!$H33&gt;='Shortcut Lookup 2'!BJ$60,'Expenses (Assum. &amp; Calc.)'!$G33&lt;='Shortcut Lookup 2'!BJ$60),INDEX('Expenses (Assum. &amp; Calc.)'!$J$23:$J$37,ROWS($C$23:$C33),1),0))))))))</f>
        <v>0</v>
      </c>
      <c r="BT33" s="472">
        <f>HLOOKUP('Shortcut Lookup 2'!BK$59,'Expenses (Assum. &amp; Calc.)'!$P$22:$T$37,ROWS($C$23:$C33)+1,0)*IF(AND('Expenses (Assum. &amp; Calc.)'!$I33="One time",'Expenses (Assum. &amp; Calc.)'!$G33='Shortcut Lookup 2'!BK$60),INDEX('Expenses (Assum. &amp; Calc.)'!$J$23:$J$37,ROWS($C$23:$C33),1),IF(AND('Expenses (Assum. &amp; Calc.)'!$I33="Daily",'Expenses (Assum. &amp; Calc.)'!$H33&gt;='Shortcut Lookup 2'!BK$60,'Expenses (Assum. &amp; Calc.)'!$G33&lt;='Shortcut Lookup 2'!BK$60),INDEX('Expenses (Assum. &amp; Calc.)'!$J$23:$J$37,ROWS($C$23:$C33),1)*BT$22,IF(AND('Expenses (Assum. &amp; Calc.)'!$I33="Weekly",'Expenses (Assum. &amp; Calc.)'!$H33&gt;='Shortcut Lookup 2'!BK$60,'Expenses (Assum. &amp; Calc.)'!$G33&lt;='Shortcut Lookup 2'!BK$60),INDEX('Expenses (Assum. &amp; Calc.)'!$J$23:$J$37,ROWS($C$23:$C33),1)*4,IF(AND('Expenses (Assum. &amp; Calc.)'!$I33="Bi-Weekly",'Expenses (Assum. &amp; Calc.)'!$H33&gt;='Shortcut Lookup 2'!BK$60,'Expenses (Assum. &amp; Calc.)'!$G33&lt;='Shortcut Lookup 2'!BK$60),INDEX('Expenses (Assum. &amp; Calc.)'!$J$23:$J$37,ROWS($C$23:$C33),1)*2,IF(AND('Expenses (Assum. &amp; Calc.)'!$I33="Monthly",'Expenses (Assum. &amp; Calc.)'!$H33&gt;='Shortcut Lookup 2'!BK$60,'Expenses (Assum. &amp; Calc.)'!$G33&lt;='Shortcut Lookup 2'!BK$60),INDEX('Expenses (Assum. &amp; Calc.)'!$J$23:$J$37,ROWS($C$23:$C33),1),IF(AND('Expenses (Assum. &amp; Calc.)'!$I33="Quarterly",IFERROR(MOD(MONTH('Expenses (Assum. &amp; Calc.)'!$G33),3),0)=MOD(MONTH('Shortcut Lookup 2'!BK$60),3),'Expenses (Assum. &amp; Calc.)'!$H33&gt;='Shortcut Lookup 2'!BK$60,'Expenses (Assum. &amp; Calc.)'!$G33&lt;='Shortcut Lookup 2'!BK$60),INDEX('Expenses (Assum. &amp; Calc.)'!$J$23:$J$37,ROWS($C$23:$C33),1),IF(AND('Expenses (Assum. &amp; Calc.)'!$I33="Semi-Annually",IFERROR(MOD(MONTH('Expenses (Assum. &amp; Calc.)'!$G33),6),0)=MOD(MONTH('Shortcut Lookup 2'!BK$60),6),'Expenses (Assum. &amp; Calc.)'!$H33&gt;='Shortcut Lookup 2'!BK$60,'Expenses (Assum. &amp; Calc.)'!$G33&lt;='Shortcut Lookup 2'!BK$60),INDEX('Expenses (Assum. &amp; Calc.)'!$J$23:$J$37,ROWS($C$23:$C33),1),IF(AND('Expenses (Assum. &amp; Calc.)'!$I33="Yearly",IFERROR(MOD(MONTH('Expenses (Assum. &amp; Calc.)'!$G33),12),0)=MOD(MONTH('Shortcut Lookup 2'!BK$60),12),'Expenses (Assum. &amp; Calc.)'!$H33&gt;='Shortcut Lookup 2'!BK$60,'Expenses (Assum. &amp; Calc.)'!$G33&lt;='Shortcut Lookup 2'!BK$60),INDEX('Expenses (Assum. &amp; Calc.)'!$J$23:$J$37,ROWS($C$23:$C33),1),0))))))))</f>
        <v>0</v>
      </c>
      <c r="BU33" s="472">
        <f>HLOOKUP('Shortcut Lookup 2'!BL$59,'Expenses (Assum. &amp; Calc.)'!$P$22:$T$37,ROWS($C$23:$C33)+1,0)*IF(AND('Expenses (Assum. &amp; Calc.)'!$I33="One time",'Expenses (Assum. &amp; Calc.)'!$G33='Shortcut Lookup 2'!BL$60),INDEX('Expenses (Assum. &amp; Calc.)'!$J$23:$J$37,ROWS($C$23:$C33),1),IF(AND('Expenses (Assum. &amp; Calc.)'!$I33="Daily",'Expenses (Assum. &amp; Calc.)'!$H33&gt;='Shortcut Lookup 2'!BL$60,'Expenses (Assum. &amp; Calc.)'!$G33&lt;='Shortcut Lookup 2'!BL$60),INDEX('Expenses (Assum. &amp; Calc.)'!$J$23:$J$37,ROWS($C$23:$C33),1)*BU$22,IF(AND('Expenses (Assum. &amp; Calc.)'!$I33="Weekly",'Expenses (Assum. &amp; Calc.)'!$H33&gt;='Shortcut Lookup 2'!BL$60,'Expenses (Assum. &amp; Calc.)'!$G33&lt;='Shortcut Lookup 2'!BL$60),INDEX('Expenses (Assum. &amp; Calc.)'!$J$23:$J$37,ROWS($C$23:$C33),1)*4,IF(AND('Expenses (Assum. &amp; Calc.)'!$I33="Bi-Weekly",'Expenses (Assum. &amp; Calc.)'!$H33&gt;='Shortcut Lookup 2'!BL$60,'Expenses (Assum. &amp; Calc.)'!$G33&lt;='Shortcut Lookup 2'!BL$60),INDEX('Expenses (Assum. &amp; Calc.)'!$J$23:$J$37,ROWS($C$23:$C33),1)*2,IF(AND('Expenses (Assum. &amp; Calc.)'!$I33="Monthly",'Expenses (Assum. &amp; Calc.)'!$H33&gt;='Shortcut Lookup 2'!BL$60,'Expenses (Assum. &amp; Calc.)'!$G33&lt;='Shortcut Lookup 2'!BL$60),INDEX('Expenses (Assum. &amp; Calc.)'!$J$23:$J$37,ROWS($C$23:$C33),1),IF(AND('Expenses (Assum. &amp; Calc.)'!$I33="Quarterly",IFERROR(MOD(MONTH('Expenses (Assum. &amp; Calc.)'!$G33),3),0)=MOD(MONTH('Shortcut Lookup 2'!BL$60),3),'Expenses (Assum. &amp; Calc.)'!$H33&gt;='Shortcut Lookup 2'!BL$60,'Expenses (Assum. &amp; Calc.)'!$G33&lt;='Shortcut Lookup 2'!BL$60),INDEX('Expenses (Assum. &amp; Calc.)'!$J$23:$J$37,ROWS($C$23:$C33),1),IF(AND('Expenses (Assum. &amp; Calc.)'!$I33="Semi-Annually",IFERROR(MOD(MONTH('Expenses (Assum. &amp; Calc.)'!$G33),6),0)=MOD(MONTH('Shortcut Lookup 2'!BL$60),6),'Expenses (Assum. &amp; Calc.)'!$H33&gt;='Shortcut Lookup 2'!BL$60,'Expenses (Assum. &amp; Calc.)'!$G33&lt;='Shortcut Lookup 2'!BL$60),INDEX('Expenses (Assum. &amp; Calc.)'!$J$23:$J$37,ROWS($C$23:$C33),1),IF(AND('Expenses (Assum. &amp; Calc.)'!$I33="Yearly",IFERROR(MOD(MONTH('Expenses (Assum. &amp; Calc.)'!$G33),12),0)=MOD(MONTH('Shortcut Lookup 2'!BL$60),12),'Expenses (Assum. &amp; Calc.)'!$H33&gt;='Shortcut Lookup 2'!BL$60,'Expenses (Assum. &amp; Calc.)'!$G33&lt;='Shortcut Lookup 2'!BL$60),INDEX('Expenses (Assum. &amp; Calc.)'!$J$23:$J$37,ROWS($C$23:$C33),1),0))))))))</f>
        <v>0</v>
      </c>
      <c r="BV33" s="472">
        <f>HLOOKUP('Shortcut Lookup 2'!BM$59,'Expenses (Assum. &amp; Calc.)'!$P$22:$T$37,ROWS($C$23:$C33)+1,0)*IF(AND('Expenses (Assum. &amp; Calc.)'!$I33="One time",'Expenses (Assum. &amp; Calc.)'!$G33='Shortcut Lookup 2'!BM$60),INDEX('Expenses (Assum. &amp; Calc.)'!$J$23:$J$37,ROWS($C$23:$C33),1),IF(AND('Expenses (Assum. &amp; Calc.)'!$I33="Daily",'Expenses (Assum. &amp; Calc.)'!$H33&gt;='Shortcut Lookup 2'!BM$60,'Expenses (Assum. &amp; Calc.)'!$G33&lt;='Shortcut Lookup 2'!BM$60),INDEX('Expenses (Assum. &amp; Calc.)'!$J$23:$J$37,ROWS($C$23:$C33),1)*BV$22,IF(AND('Expenses (Assum. &amp; Calc.)'!$I33="Weekly",'Expenses (Assum. &amp; Calc.)'!$H33&gt;='Shortcut Lookup 2'!BM$60,'Expenses (Assum. &amp; Calc.)'!$G33&lt;='Shortcut Lookup 2'!BM$60),INDEX('Expenses (Assum. &amp; Calc.)'!$J$23:$J$37,ROWS($C$23:$C33),1)*4,IF(AND('Expenses (Assum. &amp; Calc.)'!$I33="Bi-Weekly",'Expenses (Assum. &amp; Calc.)'!$H33&gt;='Shortcut Lookup 2'!BM$60,'Expenses (Assum. &amp; Calc.)'!$G33&lt;='Shortcut Lookup 2'!BM$60),INDEX('Expenses (Assum. &amp; Calc.)'!$J$23:$J$37,ROWS($C$23:$C33),1)*2,IF(AND('Expenses (Assum. &amp; Calc.)'!$I33="Monthly",'Expenses (Assum. &amp; Calc.)'!$H33&gt;='Shortcut Lookup 2'!BM$60,'Expenses (Assum. &amp; Calc.)'!$G33&lt;='Shortcut Lookup 2'!BM$60),INDEX('Expenses (Assum. &amp; Calc.)'!$J$23:$J$37,ROWS($C$23:$C33),1),IF(AND('Expenses (Assum. &amp; Calc.)'!$I33="Quarterly",IFERROR(MOD(MONTH('Expenses (Assum. &amp; Calc.)'!$G33),3),0)=MOD(MONTH('Shortcut Lookup 2'!BM$60),3),'Expenses (Assum. &amp; Calc.)'!$H33&gt;='Shortcut Lookup 2'!BM$60,'Expenses (Assum. &amp; Calc.)'!$G33&lt;='Shortcut Lookup 2'!BM$60),INDEX('Expenses (Assum. &amp; Calc.)'!$J$23:$J$37,ROWS($C$23:$C33),1),IF(AND('Expenses (Assum. &amp; Calc.)'!$I33="Semi-Annually",IFERROR(MOD(MONTH('Expenses (Assum. &amp; Calc.)'!$G33),6),0)=MOD(MONTH('Shortcut Lookup 2'!BM$60),6),'Expenses (Assum. &amp; Calc.)'!$H33&gt;='Shortcut Lookup 2'!BM$60,'Expenses (Assum. &amp; Calc.)'!$G33&lt;='Shortcut Lookup 2'!BM$60),INDEX('Expenses (Assum. &amp; Calc.)'!$J$23:$J$37,ROWS($C$23:$C33),1),IF(AND('Expenses (Assum. &amp; Calc.)'!$I33="Yearly",IFERROR(MOD(MONTH('Expenses (Assum. &amp; Calc.)'!$G33),12),0)=MOD(MONTH('Shortcut Lookup 2'!BM$60),12),'Expenses (Assum. &amp; Calc.)'!$H33&gt;='Shortcut Lookup 2'!BM$60,'Expenses (Assum. &amp; Calc.)'!$G33&lt;='Shortcut Lookup 2'!BM$60),INDEX('Expenses (Assum. &amp; Calc.)'!$J$23:$J$37,ROWS($C$23:$C33),1),0))))))))</f>
        <v>0</v>
      </c>
      <c r="BW33" s="472">
        <f>HLOOKUP('Shortcut Lookup 2'!BN$59,'Expenses (Assum. &amp; Calc.)'!$P$22:$T$37,ROWS($C$23:$C33)+1,0)*IF(AND('Expenses (Assum. &amp; Calc.)'!$I33="One time",'Expenses (Assum. &amp; Calc.)'!$G33='Shortcut Lookup 2'!BN$60),INDEX('Expenses (Assum. &amp; Calc.)'!$J$23:$J$37,ROWS($C$23:$C33),1),IF(AND('Expenses (Assum. &amp; Calc.)'!$I33="Daily",'Expenses (Assum. &amp; Calc.)'!$H33&gt;='Shortcut Lookup 2'!BN$60,'Expenses (Assum. &amp; Calc.)'!$G33&lt;='Shortcut Lookup 2'!BN$60),INDEX('Expenses (Assum. &amp; Calc.)'!$J$23:$J$37,ROWS($C$23:$C33),1)*BW$22,IF(AND('Expenses (Assum. &amp; Calc.)'!$I33="Weekly",'Expenses (Assum. &amp; Calc.)'!$H33&gt;='Shortcut Lookup 2'!BN$60,'Expenses (Assum. &amp; Calc.)'!$G33&lt;='Shortcut Lookup 2'!BN$60),INDEX('Expenses (Assum. &amp; Calc.)'!$J$23:$J$37,ROWS($C$23:$C33),1)*4,IF(AND('Expenses (Assum. &amp; Calc.)'!$I33="Bi-Weekly",'Expenses (Assum. &amp; Calc.)'!$H33&gt;='Shortcut Lookup 2'!BN$60,'Expenses (Assum. &amp; Calc.)'!$G33&lt;='Shortcut Lookup 2'!BN$60),INDEX('Expenses (Assum. &amp; Calc.)'!$J$23:$J$37,ROWS($C$23:$C33),1)*2,IF(AND('Expenses (Assum. &amp; Calc.)'!$I33="Monthly",'Expenses (Assum. &amp; Calc.)'!$H33&gt;='Shortcut Lookup 2'!BN$60,'Expenses (Assum. &amp; Calc.)'!$G33&lt;='Shortcut Lookup 2'!BN$60),INDEX('Expenses (Assum. &amp; Calc.)'!$J$23:$J$37,ROWS($C$23:$C33),1),IF(AND('Expenses (Assum. &amp; Calc.)'!$I33="Quarterly",IFERROR(MOD(MONTH('Expenses (Assum. &amp; Calc.)'!$G33),3),0)=MOD(MONTH('Shortcut Lookup 2'!BN$60),3),'Expenses (Assum. &amp; Calc.)'!$H33&gt;='Shortcut Lookup 2'!BN$60,'Expenses (Assum. &amp; Calc.)'!$G33&lt;='Shortcut Lookup 2'!BN$60),INDEX('Expenses (Assum. &amp; Calc.)'!$J$23:$J$37,ROWS($C$23:$C33),1),IF(AND('Expenses (Assum. &amp; Calc.)'!$I33="Semi-Annually",IFERROR(MOD(MONTH('Expenses (Assum. &amp; Calc.)'!$G33),6),0)=MOD(MONTH('Shortcut Lookup 2'!BN$60),6),'Expenses (Assum. &amp; Calc.)'!$H33&gt;='Shortcut Lookup 2'!BN$60,'Expenses (Assum. &amp; Calc.)'!$G33&lt;='Shortcut Lookup 2'!BN$60),INDEX('Expenses (Assum. &amp; Calc.)'!$J$23:$J$37,ROWS($C$23:$C33),1),IF(AND('Expenses (Assum. &amp; Calc.)'!$I33="Yearly",IFERROR(MOD(MONTH('Expenses (Assum. &amp; Calc.)'!$G33),12),0)=MOD(MONTH('Shortcut Lookup 2'!BN$60),12),'Expenses (Assum. &amp; Calc.)'!$H33&gt;='Shortcut Lookup 2'!BN$60,'Expenses (Assum. &amp; Calc.)'!$G33&lt;='Shortcut Lookup 2'!BN$60),INDEX('Expenses (Assum. &amp; Calc.)'!$J$23:$J$37,ROWS($C$23:$C33),1),0))))))))</f>
        <v>0</v>
      </c>
      <c r="BX33" s="472">
        <f>HLOOKUP('Shortcut Lookup 2'!BO$59,'Expenses (Assum. &amp; Calc.)'!$P$22:$T$37,ROWS($C$23:$C33)+1,0)*IF(AND('Expenses (Assum. &amp; Calc.)'!$I33="One time",'Expenses (Assum. &amp; Calc.)'!$G33='Shortcut Lookup 2'!BO$60),INDEX('Expenses (Assum. &amp; Calc.)'!$J$23:$J$37,ROWS($C$23:$C33),1),IF(AND('Expenses (Assum. &amp; Calc.)'!$I33="Daily",'Expenses (Assum. &amp; Calc.)'!$H33&gt;='Shortcut Lookup 2'!BO$60,'Expenses (Assum. &amp; Calc.)'!$G33&lt;='Shortcut Lookup 2'!BO$60),INDEX('Expenses (Assum. &amp; Calc.)'!$J$23:$J$37,ROWS($C$23:$C33),1)*BX$22,IF(AND('Expenses (Assum. &amp; Calc.)'!$I33="Weekly",'Expenses (Assum. &amp; Calc.)'!$H33&gt;='Shortcut Lookup 2'!BO$60,'Expenses (Assum. &amp; Calc.)'!$G33&lt;='Shortcut Lookup 2'!BO$60),INDEX('Expenses (Assum. &amp; Calc.)'!$J$23:$J$37,ROWS($C$23:$C33),1)*4,IF(AND('Expenses (Assum. &amp; Calc.)'!$I33="Bi-Weekly",'Expenses (Assum. &amp; Calc.)'!$H33&gt;='Shortcut Lookup 2'!BO$60,'Expenses (Assum. &amp; Calc.)'!$G33&lt;='Shortcut Lookup 2'!BO$60),INDEX('Expenses (Assum. &amp; Calc.)'!$J$23:$J$37,ROWS($C$23:$C33),1)*2,IF(AND('Expenses (Assum. &amp; Calc.)'!$I33="Monthly",'Expenses (Assum. &amp; Calc.)'!$H33&gt;='Shortcut Lookup 2'!BO$60,'Expenses (Assum. &amp; Calc.)'!$G33&lt;='Shortcut Lookup 2'!BO$60),INDEX('Expenses (Assum. &amp; Calc.)'!$J$23:$J$37,ROWS($C$23:$C33),1),IF(AND('Expenses (Assum. &amp; Calc.)'!$I33="Quarterly",IFERROR(MOD(MONTH('Expenses (Assum. &amp; Calc.)'!$G33),3),0)=MOD(MONTH('Shortcut Lookup 2'!BO$60),3),'Expenses (Assum. &amp; Calc.)'!$H33&gt;='Shortcut Lookup 2'!BO$60,'Expenses (Assum. &amp; Calc.)'!$G33&lt;='Shortcut Lookup 2'!BO$60),INDEX('Expenses (Assum. &amp; Calc.)'!$J$23:$J$37,ROWS($C$23:$C33),1),IF(AND('Expenses (Assum. &amp; Calc.)'!$I33="Semi-Annually",IFERROR(MOD(MONTH('Expenses (Assum. &amp; Calc.)'!$G33),6),0)=MOD(MONTH('Shortcut Lookup 2'!BO$60),6),'Expenses (Assum. &amp; Calc.)'!$H33&gt;='Shortcut Lookup 2'!BO$60,'Expenses (Assum. &amp; Calc.)'!$G33&lt;='Shortcut Lookup 2'!BO$60),INDEX('Expenses (Assum. &amp; Calc.)'!$J$23:$J$37,ROWS($C$23:$C33),1),IF(AND('Expenses (Assum. &amp; Calc.)'!$I33="Yearly",IFERROR(MOD(MONTH('Expenses (Assum. &amp; Calc.)'!$G33),12),0)=MOD(MONTH('Shortcut Lookup 2'!BO$60),12),'Expenses (Assum. &amp; Calc.)'!$H33&gt;='Shortcut Lookup 2'!BO$60,'Expenses (Assum. &amp; Calc.)'!$G33&lt;='Shortcut Lookup 2'!BO$60),INDEX('Expenses (Assum. &amp; Calc.)'!$J$23:$J$37,ROWS($C$23:$C33),1),0))))))))</f>
        <v>0</v>
      </c>
      <c r="BY33" s="472">
        <f>HLOOKUP('Shortcut Lookup 2'!BP$59,'Expenses (Assum. &amp; Calc.)'!$P$22:$T$37,ROWS($C$23:$C33)+1,0)*IF(AND('Expenses (Assum. &amp; Calc.)'!$I33="One time",'Expenses (Assum. &amp; Calc.)'!$G33='Shortcut Lookup 2'!BP$60),INDEX('Expenses (Assum. &amp; Calc.)'!$J$23:$J$37,ROWS($C$23:$C33),1),IF(AND('Expenses (Assum. &amp; Calc.)'!$I33="Daily",'Expenses (Assum. &amp; Calc.)'!$H33&gt;='Shortcut Lookup 2'!BP$60,'Expenses (Assum. &amp; Calc.)'!$G33&lt;='Shortcut Lookup 2'!BP$60),INDEX('Expenses (Assum. &amp; Calc.)'!$J$23:$J$37,ROWS($C$23:$C33),1)*BY$22,IF(AND('Expenses (Assum. &amp; Calc.)'!$I33="Weekly",'Expenses (Assum. &amp; Calc.)'!$H33&gt;='Shortcut Lookup 2'!BP$60,'Expenses (Assum. &amp; Calc.)'!$G33&lt;='Shortcut Lookup 2'!BP$60),INDEX('Expenses (Assum. &amp; Calc.)'!$J$23:$J$37,ROWS($C$23:$C33),1)*4,IF(AND('Expenses (Assum. &amp; Calc.)'!$I33="Bi-Weekly",'Expenses (Assum. &amp; Calc.)'!$H33&gt;='Shortcut Lookup 2'!BP$60,'Expenses (Assum. &amp; Calc.)'!$G33&lt;='Shortcut Lookup 2'!BP$60),INDEX('Expenses (Assum. &amp; Calc.)'!$J$23:$J$37,ROWS($C$23:$C33),1)*2,IF(AND('Expenses (Assum. &amp; Calc.)'!$I33="Monthly",'Expenses (Assum. &amp; Calc.)'!$H33&gt;='Shortcut Lookup 2'!BP$60,'Expenses (Assum. &amp; Calc.)'!$G33&lt;='Shortcut Lookup 2'!BP$60),INDEX('Expenses (Assum. &amp; Calc.)'!$J$23:$J$37,ROWS($C$23:$C33),1),IF(AND('Expenses (Assum. &amp; Calc.)'!$I33="Quarterly",IFERROR(MOD(MONTH('Expenses (Assum. &amp; Calc.)'!$G33),3),0)=MOD(MONTH('Shortcut Lookup 2'!BP$60),3),'Expenses (Assum. &amp; Calc.)'!$H33&gt;='Shortcut Lookup 2'!BP$60,'Expenses (Assum. &amp; Calc.)'!$G33&lt;='Shortcut Lookup 2'!BP$60),INDEX('Expenses (Assum. &amp; Calc.)'!$J$23:$J$37,ROWS($C$23:$C33),1),IF(AND('Expenses (Assum. &amp; Calc.)'!$I33="Semi-Annually",IFERROR(MOD(MONTH('Expenses (Assum. &amp; Calc.)'!$G33),6),0)=MOD(MONTH('Shortcut Lookup 2'!BP$60),6),'Expenses (Assum. &amp; Calc.)'!$H33&gt;='Shortcut Lookup 2'!BP$60,'Expenses (Assum. &amp; Calc.)'!$G33&lt;='Shortcut Lookup 2'!BP$60),INDEX('Expenses (Assum. &amp; Calc.)'!$J$23:$J$37,ROWS($C$23:$C33),1),IF(AND('Expenses (Assum. &amp; Calc.)'!$I33="Yearly",IFERROR(MOD(MONTH('Expenses (Assum. &amp; Calc.)'!$G33),12),0)=MOD(MONTH('Shortcut Lookup 2'!BP$60),12),'Expenses (Assum. &amp; Calc.)'!$H33&gt;='Shortcut Lookup 2'!BP$60,'Expenses (Assum. &amp; Calc.)'!$G33&lt;='Shortcut Lookup 2'!BP$60),INDEX('Expenses (Assum. &amp; Calc.)'!$J$23:$J$37,ROWS($C$23:$C33),1),0))))))))</f>
        <v>0</v>
      </c>
      <c r="BZ33" s="472">
        <f>HLOOKUP('Shortcut Lookup 2'!BQ$59,'Expenses (Assum. &amp; Calc.)'!$P$22:$T$37,ROWS($C$23:$C33)+1,0)*IF(AND('Expenses (Assum. &amp; Calc.)'!$I33="One time",'Expenses (Assum. &amp; Calc.)'!$G33='Shortcut Lookup 2'!BQ$60),INDEX('Expenses (Assum. &amp; Calc.)'!$J$23:$J$37,ROWS($C$23:$C33),1),IF(AND('Expenses (Assum. &amp; Calc.)'!$I33="Daily",'Expenses (Assum. &amp; Calc.)'!$H33&gt;='Shortcut Lookup 2'!BQ$60,'Expenses (Assum. &amp; Calc.)'!$G33&lt;='Shortcut Lookup 2'!BQ$60),INDEX('Expenses (Assum. &amp; Calc.)'!$J$23:$J$37,ROWS($C$23:$C33),1)*BZ$22,IF(AND('Expenses (Assum. &amp; Calc.)'!$I33="Weekly",'Expenses (Assum. &amp; Calc.)'!$H33&gt;='Shortcut Lookup 2'!BQ$60,'Expenses (Assum. &amp; Calc.)'!$G33&lt;='Shortcut Lookup 2'!BQ$60),INDEX('Expenses (Assum. &amp; Calc.)'!$J$23:$J$37,ROWS($C$23:$C33),1)*4,IF(AND('Expenses (Assum. &amp; Calc.)'!$I33="Bi-Weekly",'Expenses (Assum. &amp; Calc.)'!$H33&gt;='Shortcut Lookup 2'!BQ$60,'Expenses (Assum. &amp; Calc.)'!$G33&lt;='Shortcut Lookup 2'!BQ$60),INDEX('Expenses (Assum. &amp; Calc.)'!$J$23:$J$37,ROWS($C$23:$C33),1)*2,IF(AND('Expenses (Assum. &amp; Calc.)'!$I33="Monthly",'Expenses (Assum. &amp; Calc.)'!$H33&gt;='Shortcut Lookup 2'!BQ$60,'Expenses (Assum. &amp; Calc.)'!$G33&lt;='Shortcut Lookup 2'!BQ$60),INDEX('Expenses (Assum. &amp; Calc.)'!$J$23:$J$37,ROWS($C$23:$C33),1),IF(AND('Expenses (Assum. &amp; Calc.)'!$I33="Quarterly",IFERROR(MOD(MONTH('Expenses (Assum. &amp; Calc.)'!$G33),3),0)=MOD(MONTH('Shortcut Lookup 2'!BQ$60),3),'Expenses (Assum. &amp; Calc.)'!$H33&gt;='Shortcut Lookup 2'!BQ$60,'Expenses (Assum. &amp; Calc.)'!$G33&lt;='Shortcut Lookup 2'!BQ$60),INDEX('Expenses (Assum. &amp; Calc.)'!$J$23:$J$37,ROWS($C$23:$C33),1),IF(AND('Expenses (Assum. &amp; Calc.)'!$I33="Semi-Annually",IFERROR(MOD(MONTH('Expenses (Assum. &amp; Calc.)'!$G33),6),0)=MOD(MONTH('Shortcut Lookup 2'!BQ$60),6),'Expenses (Assum. &amp; Calc.)'!$H33&gt;='Shortcut Lookup 2'!BQ$60,'Expenses (Assum. &amp; Calc.)'!$G33&lt;='Shortcut Lookup 2'!BQ$60),INDEX('Expenses (Assum. &amp; Calc.)'!$J$23:$J$37,ROWS($C$23:$C33),1),IF(AND('Expenses (Assum. &amp; Calc.)'!$I33="Yearly",IFERROR(MOD(MONTH('Expenses (Assum. &amp; Calc.)'!$G33),12),0)=MOD(MONTH('Shortcut Lookup 2'!BQ$60),12),'Expenses (Assum. &amp; Calc.)'!$H33&gt;='Shortcut Lookup 2'!BQ$60,'Expenses (Assum. &amp; Calc.)'!$G33&lt;='Shortcut Lookup 2'!BQ$60),INDEX('Expenses (Assum. &amp; Calc.)'!$J$23:$J$37,ROWS($C$23:$C33),1),0))))))))</f>
        <v>0</v>
      </c>
      <c r="CA33" s="472">
        <f>HLOOKUP('Shortcut Lookup 2'!BR$59,'Expenses (Assum. &amp; Calc.)'!$P$22:$T$37,ROWS($C$23:$C33)+1,0)*IF(AND('Expenses (Assum. &amp; Calc.)'!$I33="One time",'Expenses (Assum. &amp; Calc.)'!$G33='Shortcut Lookup 2'!BR$60),INDEX('Expenses (Assum. &amp; Calc.)'!$J$23:$J$37,ROWS($C$23:$C33),1),IF(AND('Expenses (Assum. &amp; Calc.)'!$I33="Daily",'Expenses (Assum. &amp; Calc.)'!$H33&gt;='Shortcut Lookup 2'!BR$60,'Expenses (Assum. &amp; Calc.)'!$G33&lt;='Shortcut Lookup 2'!BR$60),INDEX('Expenses (Assum. &amp; Calc.)'!$J$23:$J$37,ROWS($C$23:$C33),1)*CA$22,IF(AND('Expenses (Assum. &amp; Calc.)'!$I33="Weekly",'Expenses (Assum. &amp; Calc.)'!$H33&gt;='Shortcut Lookup 2'!BR$60,'Expenses (Assum. &amp; Calc.)'!$G33&lt;='Shortcut Lookup 2'!BR$60),INDEX('Expenses (Assum. &amp; Calc.)'!$J$23:$J$37,ROWS($C$23:$C33),1)*4,IF(AND('Expenses (Assum. &amp; Calc.)'!$I33="Bi-Weekly",'Expenses (Assum. &amp; Calc.)'!$H33&gt;='Shortcut Lookup 2'!BR$60,'Expenses (Assum. &amp; Calc.)'!$G33&lt;='Shortcut Lookup 2'!BR$60),INDEX('Expenses (Assum. &amp; Calc.)'!$J$23:$J$37,ROWS($C$23:$C33),1)*2,IF(AND('Expenses (Assum. &amp; Calc.)'!$I33="Monthly",'Expenses (Assum. &amp; Calc.)'!$H33&gt;='Shortcut Lookup 2'!BR$60,'Expenses (Assum. &amp; Calc.)'!$G33&lt;='Shortcut Lookup 2'!BR$60),INDEX('Expenses (Assum. &amp; Calc.)'!$J$23:$J$37,ROWS($C$23:$C33),1),IF(AND('Expenses (Assum. &amp; Calc.)'!$I33="Quarterly",IFERROR(MOD(MONTH('Expenses (Assum. &amp; Calc.)'!$G33),3),0)=MOD(MONTH('Shortcut Lookup 2'!BR$60),3),'Expenses (Assum. &amp; Calc.)'!$H33&gt;='Shortcut Lookup 2'!BR$60,'Expenses (Assum. &amp; Calc.)'!$G33&lt;='Shortcut Lookup 2'!BR$60),INDEX('Expenses (Assum. &amp; Calc.)'!$J$23:$J$37,ROWS($C$23:$C33),1),IF(AND('Expenses (Assum. &amp; Calc.)'!$I33="Semi-Annually",IFERROR(MOD(MONTH('Expenses (Assum. &amp; Calc.)'!$G33),6),0)=MOD(MONTH('Shortcut Lookup 2'!BR$60),6),'Expenses (Assum. &amp; Calc.)'!$H33&gt;='Shortcut Lookup 2'!BR$60,'Expenses (Assum. &amp; Calc.)'!$G33&lt;='Shortcut Lookup 2'!BR$60),INDEX('Expenses (Assum. &amp; Calc.)'!$J$23:$J$37,ROWS($C$23:$C33),1),IF(AND('Expenses (Assum. &amp; Calc.)'!$I33="Yearly",IFERROR(MOD(MONTH('Expenses (Assum. &amp; Calc.)'!$G33),12),0)=MOD(MONTH('Shortcut Lookup 2'!BR$60),12),'Expenses (Assum. &amp; Calc.)'!$H33&gt;='Shortcut Lookup 2'!BR$60,'Expenses (Assum. &amp; Calc.)'!$G33&lt;='Shortcut Lookup 2'!BR$60),INDEX('Expenses (Assum. &amp; Calc.)'!$J$23:$J$37,ROWS($C$23:$C33),1),0))))))))</f>
        <v>0</v>
      </c>
      <c r="CB33" s="472">
        <f>HLOOKUP('Shortcut Lookup 2'!BS$59,'Expenses (Assum. &amp; Calc.)'!$P$22:$T$37,ROWS($C$23:$C33)+1,0)*IF(AND('Expenses (Assum. &amp; Calc.)'!$I33="One time",'Expenses (Assum. &amp; Calc.)'!$G33='Shortcut Lookup 2'!BS$60),INDEX('Expenses (Assum. &amp; Calc.)'!$J$23:$J$37,ROWS($C$23:$C33),1),IF(AND('Expenses (Assum. &amp; Calc.)'!$I33="Daily",'Expenses (Assum. &amp; Calc.)'!$H33&gt;='Shortcut Lookup 2'!BS$60,'Expenses (Assum. &amp; Calc.)'!$G33&lt;='Shortcut Lookup 2'!BS$60),INDEX('Expenses (Assum. &amp; Calc.)'!$J$23:$J$37,ROWS($C$23:$C33),1)*CB$22,IF(AND('Expenses (Assum. &amp; Calc.)'!$I33="Weekly",'Expenses (Assum. &amp; Calc.)'!$H33&gt;='Shortcut Lookup 2'!BS$60,'Expenses (Assum. &amp; Calc.)'!$G33&lt;='Shortcut Lookup 2'!BS$60),INDEX('Expenses (Assum. &amp; Calc.)'!$J$23:$J$37,ROWS($C$23:$C33),1)*4,IF(AND('Expenses (Assum. &amp; Calc.)'!$I33="Bi-Weekly",'Expenses (Assum. &amp; Calc.)'!$H33&gt;='Shortcut Lookup 2'!BS$60,'Expenses (Assum. &amp; Calc.)'!$G33&lt;='Shortcut Lookup 2'!BS$60),INDEX('Expenses (Assum. &amp; Calc.)'!$J$23:$J$37,ROWS($C$23:$C33),1)*2,IF(AND('Expenses (Assum. &amp; Calc.)'!$I33="Monthly",'Expenses (Assum. &amp; Calc.)'!$H33&gt;='Shortcut Lookup 2'!BS$60,'Expenses (Assum. &amp; Calc.)'!$G33&lt;='Shortcut Lookup 2'!BS$60),INDEX('Expenses (Assum. &amp; Calc.)'!$J$23:$J$37,ROWS($C$23:$C33),1),IF(AND('Expenses (Assum. &amp; Calc.)'!$I33="Quarterly",IFERROR(MOD(MONTH('Expenses (Assum. &amp; Calc.)'!$G33),3),0)=MOD(MONTH('Shortcut Lookup 2'!BS$60),3),'Expenses (Assum. &amp; Calc.)'!$H33&gt;='Shortcut Lookup 2'!BS$60,'Expenses (Assum. &amp; Calc.)'!$G33&lt;='Shortcut Lookup 2'!BS$60),INDEX('Expenses (Assum. &amp; Calc.)'!$J$23:$J$37,ROWS($C$23:$C33),1),IF(AND('Expenses (Assum. &amp; Calc.)'!$I33="Semi-Annually",IFERROR(MOD(MONTH('Expenses (Assum. &amp; Calc.)'!$G33),6),0)=MOD(MONTH('Shortcut Lookup 2'!BS$60),6),'Expenses (Assum. &amp; Calc.)'!$H33&gt;='Shortcut Lookup 2'!BS$60,'Expenses (Assum. &amp; Calc.)'!$G33&lt;='Shortcut Lookup 2'!BS$60),INDEX('Expenses (Assum. &amp; Calc.)'!$J$23:$J$37,ROWS($C$23:$C33),1),IF(AND('Expenses (Assum. &amp; Calc.)'!$I33="Yearly",IFERROR(MOD(MONTH('Expenses (Assum. &amp; Calc.)'!$G33),12),0)=MOD(MONTH('Shortcut Lookup 2'!BS$60),12),'Expenses (Assum. &amp; Calc.)'!$H33&gt;='Shortcut Lookup 2'!BS$60,'Expenses (Assum. &amp; Calc.)'!$G33&lt;='Shortcut Lookup 2'!BS$60),INDEX('Expenses (Assum. &amp; Calc.)'!$J$23:$J$37,ROWS($C$23:$C33),1),0))))))))</f>
        <v>0</v>
      </c>
    </row>
    <row r="34" spans="1:133" ht="14.4" thickBot="1" x14ac:dyDescent="0.35">
      <c r="C34" s="898" t="s">
        <v>183</v>
      </c>
      <c r="D34" s="898"/>
      <c r="E34" s="898"/>
      <c r="F34" s="898"/>
      <c r="G34" s="434">
        <f>'Shortcut Lookup 2'!L$84</f>
        <v>45688</v>
      </c>
      <c r="H34" s="434">
        <f>'Shortcut Lookup 2'!BS$84</f>
        <v>47483</v>
      </c>
      <c r="I34" s="462" t="s">
        <v>166</v>
      </c>
      <c r="J34" s="463"/>
      <c r="K34" s="473"/>
      <c r="L34" s="465"/>
      <c r="M34" s="466"/>
      <c r="N34" s="466"/>
      <c r="O34" s="467"/>
      <c r="P34" s="474">
        <v>1</v>
      </c>
      <c r="Q34" s="469">
        <f>1+'Expenses (Assum. &amp; Calc.)'!L34</f>
        <v>1</v>
      </c>
      <c r="R34" s="470">
        <f>Q34*(1+'Expenses (Assum. &amp; Calc.)'!M34)</f>
        <v>1</v>
      </c>
      <c r="S34" s="470">
        <f>R34*(1+'Expenses (Assum. &amp; Calc.)'!N34)</f>
        <v>1</v>
      </c>
      <c r="T34" s="471">
        <f>S34*(1+'Expenses (Assum. &amp; Calc.)'!O34)</f>
        <v>1</v>
      </c>
      <c r="U34" s="472">
        <f>HLOOKUP('Shortcut Lookup 2'!L$59,'Expenses (Assum. &amp; Calc.)'!$P$22:$T$37,ROWS($C$23:$C34)+1,0)*IF(AND('Expenses (Assum. &amp; Calc.)'!$I34="One time",'Expenses (Assum. &amp; Calc.)'!$G34='Shortcut Lookup 2'!L$60),INDEX('Expenses (Assum. &amp; Calc.)'!$J$23:$J$37,ROWS($C$23:$C34),1),IF(AND('Expenses (Assum. &amp; Calc.)'!$I34="Daily",'Expenses (Assum. &amp; Calc.)'!$H34&gt;='Shortcut Lookup 2'!L$60,'Expenses (Assum. &amp; Calc.)'!$G34&lt;='Shortcut Lookup 2'!L$60),INDEX('Expenses (Assum. &amp; Calc.)'!$J$23:$J$37,ROWS($C$23:$C34),1)*U$22,IF(AND('Expenses (Assum. &amp; Calc.)'!$I34="Weekly",'Expenses (Assum. &amp; Calc.)'!$H34&gt;='Shortcut Lookup 2'!L$60,'Expenses (Assum. &amp; Calc.)'!$G34&lt;='Shortcut Lookup 2'!L$60),INDEX('Expenses (Assum. &amp; Calc.)'!$J$23:$J$37,ROWS($C$23:$C34),1)*4,IF(AND('Expenses (Assum. &amp; Calc.)'!$I34="Bi-Weekly",'Expenses (Assum. &amp; Calc.)'!$H34&gt;='Shortcut Lookup 2'!L$60,'Expenses (Assum. &amp; Calc.)'!$G34&lt;='Shortcut Lookup 2'!L$60),INDEX('Expenses (Assum. &amp; Calc.)'!$J$23:$J$37,ROWS($C$23:$C34),1)*2,IF(AND('Expenses (Assum. &amp; Calc.)'!$I34="Monthly",'Expenses (Assum. &amp; Calc.)'!$H34&gt;='Shortcut Lookup 2'!L$60,'Expenses (Assum. &amp; Calc.)'!$G34&lt;='Shortcut Lookup 2'!L$60),INDEX('Expenses (Assum. &amp; Calc.)'!$J$23:$J$37,ROWS($C$23:$C34),1),IF(AND('Expenses (Assum. &amp; Calc.)'!$I34="Quarterly",IFERROR(MOD(MONTH('Expenses (Assum. &amp; Calc.)'!$G34),3),0)=MOD(MONTH('Shortcut Lookup 2'!L$60),3),'Expenses (Assum. &amp; Calc.)'!$H34&gt;='Shortcut Lookup 2'!L$60,'Expenses (Assum. &amp; Calc.)'!$G34&lt;='Shortcut Lookup 2'!L$60),INDEX('Expenses (Assum. &amp; Calc.)'!$J$23:$J$37,ROWS($C$23:$C34),1),IF(AND('Expenses (Assum. &amp; Calc.)'!$I34="Semi-Annually",IFERROR(MOD(MONTH('Expenses (Assum. &amp; Calc.)'!$G34),6),0)=MOD(MONTH('Shortcut Lookup 2'!L$60),6),'Expenses (Assum. &amp; Calc.)'!$H34&gt;='Shortcut Lookup 2'!L$60,'Expenses (Assum. &amp; Calc.)'!$G34&lt;='Shortcut Lookup 2'!L$60),INDEX('Expenses (Assum. &amp; Calc.)'!$J$23:$J$37,ROWS($C$23:$C34),1),IF(AND('Expenses (Assum. &amp; Calc.)'!$I34="Yearly",IFERROR(MOD(MONTH('Expenses (Assum. &amp; Calc.)'!$G34),12),0)=MOD(MONTH('Shortcut Lookup 2'!L$60),12),'Expenses (Assum. &amp; Calc.)'!$H34&gt;='Shortcut Lookup 2'!L$60,'Expenses (Assum. &amp; Calc.)'!$G34&lt;='Shortcut Lookup 2'!L$60),INDEX('Expenses (Assum. &amp; Calc.)'!$J$23:$J$37,ROWS($C$23:$C34),1),0))))))))</f>
        <v>0</v>
      </c>
      <c r="V34" s="472">
        <f>HLOOKUP('Shortcut Lookup 2'!M$59,'Expenses (Assum. &amp; Calc.)'!$P$22:$T$37,ROWS($C$23:$C34)+1,0)*IF(AND('Expenses (Assum. &amp; Calc.)'!$I34="One time",'Expenses (Assum. &amp; Calc.)'!$G34='Shortcut Lookup 2'!M$60),INDEX('Expenses (Assum. &amp; Calc.)'!$J$23:$J$37,ROWS($C$23:$C34),1),IF(AND('Expenses (Assum. &amp; Calc.)'!$I34="Daily",'Expenses (Assum. &amp; Calc.)'!$H34&gt;='Shortcut Lookup 2'!M$60,'Expenses (Assum. &amp; Calc.)'!$G34&lt;='Shortcut Lookup 2'!M$60),INDEX('Expenses (Assum. &amp; Calc.)'!$J$23:$J$37,ROWS($C$23:$C34),1)*V$22,IF(AND('Expenses (Assum. &amp; Calc.)'!$I34="Weekly",'Expenses (Assum. &amp; Calc.)'!$H34&gt;='Shortcut Lookup 2'!M$60,'Expenses (Assum. &amp; Calc.)'!$G34&lt;='Shortcut Lookup 2'!M$60),INDEX('Expenses (Assum. &amp; Calc.)'!$J$23:$J$37,ROWS($C$23:$C34),1)*4,IF(AND('Expenses (Assum. &amp; Calc.)'!$I34="Bi-Weekly",'Expenses (Assum. &amp; Calc.)'!$H34&gt;='Shortcut Lookup 2'!M$60,'Expenses (Assum. &amp; Calc.)'!$G34&lt;='Shortcut Lookup 2'!M$60),INDEX('Expenses (Assum. &amp; Calc.)'!$J$23:$J$37,ROWS($C$23:$C34),1)*2,IF(AND('Expenses (Assum. &amp; Calc.)'!$I34="Monthly",'Expenses (Assum. &amp; Calc.)'!$H34&gt;='Shortcut Lookup 2'!M$60,'Expenses (Assum. &amp; Calc.)'!$G34&lt;='Shortcut Lookup 2'!M$60),INDEX('Expenses (Assum. &amp; Calc.)'!$J$23:$J$37,ROWS($C$23:$C34),1),IF(AND('Expenses (Assum. &amp; Calc.)'!$I34="Quarterly",IFERROR(MOD(MONTH('Expenses (Assum. &amp; Calc.)'!$G34),3),0)=MOD(MONTH('Shortcut Lookup 2'!M$60),3),'Expenses (Assum. &amp; Calc.)'!$H34&gt;='Shortcut Lookup 2'!M$60,'Expenses (Assum. &amp; Calc.)'!$G34&lt;='Shortcut Lookup 2'!M$60),INDEX('Expenses (Assum. &amp; Calc.)'!$J$23:$J$37,ROWS($C$23:$C34),1),IF(AND('Expenses (Assum. &amp; Calc.)'!$I34="Semi-Annually",IFERROR(MOD(MONTH('Expenses (Assum. &amp; Calc.)'!$G34),6),0)=MOD(MONTH('Shortcut Lookup 2'!M$60),6),'Expenses (Assum. &amp; Calc.)'!$H34&gt;='Shortcut Lookup 2'!M$60,'Expenses (Assum. &amp; Calc.)'!$G34&lt;='Shortcut Lookup 2'!M$60),INDEX('Expenses (Assum. &amp; Calc.)'!$J$23:$J$37,ROWS($C$23:$C34),1),IF(AND('Expenses (Assum. &amp; Calc.)'!$I34="Yearly",IFERROR(MOD(MONTH('Expenses (Assum. &amp; Calc.)'!$G34),12),0)=MOD(MONTH('Shortcut Lookup 2'!M$60),12),'Expenses (Assum. &amp; Calc.)'!$H34&gt;='Shortcut Lookup 2'!M$60,'Expenses (Assum. &amp; Calc.)'!$G34&lt;='Shortcut Lookup 2'!M$60),INDEX('Expenses (Assum. &amp; Calc.)'!$J$23:$J$37,ROWS($C$23:$C34),1),0))))))))</f>
        <v>0</v>
      </c>
      <c r="W34" s="472">
        <f>HLOOKUP('Shortcut Lookup 2'!N$59,'Expenses (Assum. &amp; Calc.)'!$P$22:$T$37,ROWS($C$23:$C34)+1,0)*IF(AND('Expenses (Assum. &amp; Calc.)'!$I34="One time",'Expenses (Assum. &amp; Calc.)'!$G34='Shortcut Lookup 2'!N$60),INDEX('Expenses (Assum. &amp; Calc.)'!$J$23:$J$37,ROWS($C$23:$C34),1),IF(AND('Expenses (Assum. &amp; Calc.)'!$I34="Daily",'Expenses (Assum. &amp; Calc.)'!$H34&gt;='Shortcut Lookup 2'!N$60,'Expenses (Assum. &amp; Calc.)'!$G34&lt;='Shortcut Lookup 2'!N$60),INDEX('Expenses (Assum. &amp; Calc.)'!$J$23:$J$37,ROWS($C$23:$C34),1)*W$22,IF(AND('Expenses (Assum. &amp; Calc.)'!$I34="Weekly",'Expenses (Assum. &amp; Calc.)'!$H34&gt;='Shortcut Lookup 2'!N$60,'Expenses (Assum. &amp; Calc.)'!$G34&lt;='Shortcut Lookup 2'!N$60),INDEX('Expenses (Assum. &amp; Calc.)'!$J$23:$J$37,ROWS($C$23:$C34),1)*4,IF(AND('Expenses (Assum. &amp; Calc.)'!$I34="Bi-Weekly",'Expenses (Assum. &amp; Calc.)'!$H34&gt;='Shortcut Lookup 2'!N$60,'Expenses (Assum. &amp; Calc.)'!$G34&lt;='Shortcut Lookup 2'!N$60),INDEX('Expenses (Assum. &amp; Calc.)'!$J$23:$J$37,ROWS($C$23:$C34),1)*2,IF(AND('Expenses (Assum. &amp; Calc.)'!$I34="Monthly",'Expenses (Assum. &amp; Calc.)'!$H34&gt;='Shortcut Lookup 2'!N$60,'Expenses (Assum. &amp; Calc.)'!$G34&lt;='Shortcut Lookup 2'!N$60),INDEX('Expenses (Assum. &amp; Calc.)'!$J$23:$J$37,ROWS($C$23:$C34),1),IF(AND('Expenses (Assum. &amp; Calc.)'!$I34="Quarterly",IFERROR(MOD(MONTH('Expenses (Assum. &amp; Calc.)'!$G34),3),0)=MOD(MONTH('Shortcut Lookup 2'!N$60),3),'Expenses (Assum. &amp; Calc.)'!$H34&gt;='Shortcut Lookup 2'!N$60,'Expenses (Assum. &amp; Calc.)'!$G34&lt;='Shortcut Lookup 2'!N$60),INDEX('Expenses (Assum. &amp; Calc.)'!$J$23:$J$37,ROWS($C$23:$C34),1),IF(AND('Expenses (Assum. &amp; Calc.)'!$I34="Semi-Annually",IFERROR(MOD(MONTH('Expenses (Assum. &amp; Calc.)'!$G34),6),0)=MOD(MONTH('Shortcut Lookup 2'!N$60),6),'Expenses (Assum. &amp; Calc.)'!$H34&gt;='Shortcut Lookup 2'!N$60,'Expenses (Assum. &amp; Calc.)'!$G34&lt;='Shortcut Lookup 2'!N$60),INDEX('Expenses (Assum. &amp; Calc.)'!$J$23:$J$37,ROWS($C$23:$C34),1),IF(AND('Expenses (Assum. &amp; Calc.)'!$I34="Yearly",IFERROR(MOD(MONTH('Expenses (Assum. &amp; Calc.)'!$G34),12),0)=MOD(MONTH('Shortcut Lookup 2'!N$60),12),'Expenses (Assum. &amp; Calc.)'!$H34&gt;='Shortcut Lookup 2'!N$60,'Expenses (Assum. &amp; Calc.)'!$G34&lt;='Shortcut Lookup 2'!N$60),INDEX('Expenses (Assum. &amp; Calc.)'!$J$23:$J$37,ROWS($C$23:$C34),1),0))))))))</f>
        <v>0</v>
      </c>
      <c r="X34" s="472">
        <f>HLOOKUP('Shortcut Lookup 2'!O$59,'Expenses (Assum. &amp; Calc.)'!$P$22:$T$37,ROWS($C$23:$C34)+1,0)*IF(AND('Expenses (Assum. &amp; Calc.)'!$I34="One time",'Expenses (Assum. &amp; Calc.)'!$G34='Shortcut Lookup 2'!O$60),INDEX('Expenses (Assum. &amp; Calc.)'!$J$23:$J$37,ROWS($C$23:$C34),1),IF(AND('Expenses (Assum. &amp; Calc.)'!$I34="Daily",'Expenses (Assum. &amp; Calc.)'!$H34&gt;='Shortcut Lookup 2'!O$60,'Expenses (Assum. &amp; Calc.)'!$G34&lt;='Shortcut Lookup 2'!O$60),INDEX('Expenses (Assum. &amp; Calc.)'!$J$23:$J$37,ROWS($C$23:$C34),1)*X$22,IF(AND('Expenses (Assum. &amp; Calc.)'!$I34="Weekly",'Expenses (Assum. &amp; Calc.)'!$H34&gt;='Shortcut Lookup 2'!O$60,'Expenses (Assum. &amp; Calc.)'!$G34&lt;='Shortcut Lookup 2'!O$60),INDEX('Expenses (Assum. &amp; Calc.)'!$J$23:$J$37,ROWS($C$23:$C34),1)*4,IF(AND('Expenses (Assum. &amp; Calc.)'!$I34="Bi-Weekly",'Expenses (Assum. &amp; Calc.)'!$H34&gt;='Shortcut Lookup 2'!O$60,'Expenses (Assum. &amp; Calc.)'!$G34&lt;='Shortcut Lookup 2'!O$60),INDEX('Expenses (Assum. &amp; Calc.)'!$J$23:$J$37,ROWS($C$23:$C34),1)*2,IF(AND('Expenses (Assum. &amp; Calc.)'!$I34="Monthly",'Expenses (Assum. &amp; Calc.)'!$H34&gt;='Shortcut Lookup 2'!O$60,'Expenses (Assum. &amp; Calc.)'!$G34&lt;='Shortcut Lookup 2'!O$60),INDEX('Expenses (Assum. &amp; Calc.)'!$J$23:$J$37,ROWS($C$23:$C34),1),IF(AND('Expenses (Assum. &amp; Calc.)'!$I34="Quarterly",IFERROR(MOD(MONTH('Expenses (Assum. &amp; Calc.)'!$G34),3),0)=MOD(MONTH('Shortcut Lookup 2'!O$60),3),'Expenses (Assum. &amp; Calc.)'!$H34&gt;='Shortcut Lookup 2'!O$60,'Expenses (Assum. &amp; Calc.)'!$G34&lt;='Shortcut Lookup 2'!O$60),INDEX('Expenses (Assum. &amp; Calc.)'!$J$23:$J$37,ROWS($C$23:$C34),1),IF(AND('Expenses (Assum. &amp; Calc.)'!$I34="Semi-Annually",IFERROR(MOD(MONTH('Expenses (Assum. &amp; Calc.)'!$G34),6),0)=MOD(MONTH('Shortcut Lookup 2'!O$60),6),'Expenses (Assum. &amp; Calc.)'!$H34&gt;='Shortcut Lookup 2'!O$60,'Expenses (Assum. &amp; Calc.)'!$G34&lt;='Shortcut Lookup 2'!O$60),INDEX('Expenses (Assum. &amp; Calc.)'!$J$23:$J$37,ROWS($C$23:$C34),1),IF(AND('Expenses (Assum. &amp; Calc.)'!$I34="Yearly",IFERROR(MOD(MONTH('Expenses (Assum. &amp; Calc.)'!$G34),12),0)=MOD(MONTH('Shortcut Lookup 2'!O$60),12),'Expenses (Assum. &amp; Calc.)'!$H34&gt;='Shortcut Lookup 2'!O$60,'Expenses (Assum. &amp; Calc.)'!$G34&lt;='Shortcut Lookup 2'!O$60),INDEX('Expenses (Assum. &amp; Calc.)'!$J$23:$J$37,ROWS($C$23:$C34),1),0))))))))</f>
        <v>0</v>
      </c>
      <c r="Y34" s="472">
        <f>HLOOKUP('Shortcut Lookup 2'!P$59,'Expenses (Assum. &amp; Calc.)'!$P$22:$T$37,ROWS($C$23:$C34)+1,0)*IF(AND('Expenses (Assum. &amp; Calc.)'!$I34="One time",'Expenses (Assum. &amp; Calc.)'!$G34='Shortcut Lookup 2'!P$60),INDEX('Expenses (Assum. &amp; Calc.)'!$J$23:$J$37,ROWS($C$23:$C34),1),IF(AND('Expenses (Assum. &amp; Calc.)'!$I34="Daily",'Expenses (Assum. &amp; Calc.)'!$H34&gt;='Shortcut Lookup 2'!P$60,'Expenses (Assum. &amp; Calc.)'!$G34&lt;='Shortcut Lookup 2'!P$60),INDEX('Expenses (Assum. &amp; Calc.)'!$J$23:$J$37,ROWS($C$23:$C34),1)*Y$22,IF(AND('Expenses (Assum. &amp; Calc.)'!$I34="Weekly",'Expenses (Assum. &amp; Calc.)'!$H34&gt;='Shortcut Lookup 2'!P$60,'Expenses (Assum. &amp; Calc.)'!$G34&lt;='Shortcut Lookup 2'!P$60),INDEX('Expenses (Assum. &amp; Calc.)'!$J$23:$J$37,ROWS($C$23:$C34),1)*4,IF(AND('Expenses (Assum. &amp; Calc.)'!$I34="Bi-Weekly",'Expenses (Assum. &amp; Calc.)'!$H34&gt;='Shortcut Lookup 2'!P$60,'Expenses (Assum. &amp; Calc.)'!$G34&lt;='Shortcut Lookup 2'!P$60),INDEX('Expenses (Assum. &amp; Calc.)'!$J$23:$J$37,ROWS($C$23:$C34),1)*2,IF(AND('Expenses (Assum. &amp; Calc.)'!$I34="Monthly",'Expenses (Assum. &amp; Calc.)'!$H34&gt;='Shortcut Lookup 2'!P$60,'Expenses (Assum. &amp; Calc.)'!$G34&lt;='Shortcut Lookup 2'!P$60),INDEX('Expenses (Assum. &amp; Calc.)'!$J$23:$J$37,ROWS($C$23:$C34),1),IF(AND('Expenses (Assum. &amp; Calc.)'!$I34="Quarterly",IFERROR(MOD(MONTH('Expenses (Assum. &amp; Calc.)'!$G34),3),0)=MOD(MONTH('Shortcut Lookup 2'!P$60),3),'Expenses (Assum. &amp; Calc.)'!$H34&gt;='Shortcut Lookup 2'!P$60,'Expenses (Assum. &amp; Calc.)'!$G34&lt;='Shortcut Lookup 2'!P$60),INDEX('Expenses (Assum. &amp; Calc.)'!$J$23:$J$37,ROWS($C$23:$C34),1),IF(AND('Expenses (Assum. &amp; Calc.)'!$I34="Semi-Annually",IFERROR(MOD(MONTH('Expenses (Assum. &amp; Calc.)'!$G34),6),0)=MOD(MONTH('Shortcut Lookup 2'!P$60),6),'Expenses (Assum. &amp; Calc.)'!$H34&gt;='Shortcut Lookup 2'!P$60,'Expenses (Assum. &amp; Calc.)'!$G34&lt;='Shortcut Lookup 2'!P$60),INDEX('Expenses (Assum. &amp; Calc.)'!$J$23:$J$37,ROWS($C$23:$C34),1),IF(AND('Expenses (Assum. &amp; Calc.)'!$I34="Yearly",IFERROR(MOD(MONTH('Expenses (Assum. &amp; Calc.)'!$G34),12),0)=MOD(MONTH('Shortcut Lookup 2'!P$60),12),'Expenses (Assum. &amp; Calc.)'!$H34&gt;='Shortcut Lookup 2'!P$60,'Expenses (Assum. &amp; Calc.)'!$G34&lt;='Shortcut Lookup 2'!P$60),INDEX('Expenses (Assum. &amp; Calc.)'!$J$23:$J$37,ROWS($C$23:$C34),1),0))))))))</f>
        <v>0</v>
      </c>
      <c r="Z34" s="472">
        <f>HLOOKUP('Shortcut Lookup 2'!Q$59,'Expenses (Assum. &amp; Calc.)'!$P$22:$T$37,ROWS($C$23:$C34)+1,0)*IF(AND('Expenses (Assum. &amp; Calc.)'!$I34="One time",'Expenses (Assum. &amp; Calc.)'!$G34='Shortcut Lookup 2'!Q$60),INDEX('Expenses (Assum. &amp; Calc.)'!$J$23:$J$37,ROWS($C$23:$C34),1),IF(AND('Expenses (Assum. &amp; Calc.)'!$I34="Daily",'Expenses (Assum. &amp; Calc.)'!$H34&gt;='Shortcut Lookup 2'!Q$60,'Expenses (Assum. &amp; Calc.)'!$G34&lt;='Shortcut Lookup 2'!Q$60),INDEX('Expenses (Assum. &amp; Calc.)'!$J$23:$J$37,ROWS($C$23:$C34),1)*Z$22,IF(AND('Expenses (Assum. &amp; Calc.)'!$I34="Weekly",'Expenses (Assum. &amp; Calc.)'!$H34&gt;='Shortcut Lookup 2'!Q$60,'Expenses (Assum. &amp; Calc.)'!$G34&lt;='Shortcut Lookup 2'!Q$60),INDEX('Expenses (Assum. &amp; Calc.)'!$J$23:$J$37,ROWS($C$23:$C34),1)*4,IF(AND('Expenses (Assum. &amp; Calc.)'!$I34="Bi-Weekly",'Expenses (Assum. &amp; Calc.)'!$H34&gt;='Shortcut Lookup 2'!Q$60,'Expenses (Assum. &amp; Calc.)'!$G34&lt;='Shortcut Lookup 2'!Q$60),INDEX('Expenses (Assum. &amp; Calc.)'!$J$23:$J$37,ROWS($C$23:$C34),1)*2,IF(AND('Expenses (Assum. &amp; Calc.)'!$I34="Monthly",'Expenses (Assum. &amp; Calc.)'!$H34&gt;='Shortcut Lookup 2'!Q$60,'Expenses (Assum. &amp; Calc.)'!$G34&lt;='Shortcut Lookup 2'!Q$60),INDEX('Expenses (Assum. &amp; Calc.)'!$J$23:$J$37,ROWS($C$23:$C34),1),IF(AND('Expenses (Assum. &amp; Calc.)'!$I34="Quarterly",IFERROR(MOD(MONTH('Expenses (Assum. &amp; Calc.)'!$G34),3),0)=MOD(MONTH('Shortcut Lookup 2'!Q$60),3),'Expenses (Assum. &amp; Calc.)'!$H34&gt;='Shortcut Lookup 2'!Q$60,'Expenses (Assum. &amp; Calc.)'!$G34&lt;='Shortcut Lookup 2'!Q$60),INDEX('Expenses (Assum. &amp; Calc.)'!$J$23:$J$37,ROWS($C$23:$C34),1),IF(AND('Expenses (Assum. &amp; Calc.)'!$I34="Semi-Annually",IFERROR(MOD(MONTH('Expenses (Assum. &amp; Calc.)'!$G34),6),0)=MOD(MONTH('Shortcut Lookup 2'!Q$60),6),'Expenses (Assum. &amp; Calc.)'!$H34&gt;='Shortcut Lookup 2'!Q$60,'Expenses (Assum. &amp; Calc.)'!$G34&lt;='Shortcut Lookup 2'!Q$60),INDEX('Expenses (Assum. &amp; Calc.)'!$J$23:$J$37,ROWS($C$23:$C34),1),IF(AND('Expenses (Assum. &amp; Calc.)'!$I34="Yearly",IFERROR(MOD(MONTH('Expenses (Assum. &amp; Calc.)'!$G34),12),0)=MOD(MONTH('Shortcut Lookup 2'!Q$60),12),'Expenses (Assum. &amp; Calc.)'!$H34&gt;='Shortcut Lookup 2'!Q$60,'Expenses (Assum. &amp; Calc.)'!$G34&lt;='Shortcut Lookup 2'!Q$60),INDEX('Expenses (Assum. &amp; Calc.)'!$J$23:$J$37,ROWS($C$23:$C34),1),0))))))))</f>
        <v>0</v>
      </c>
      <c r="AA34" s="472">
        <f>HLOOKUP('Shortcut Lookup 2'!R$59,'Expenses (Assum. &amp; Calc.)'!$P$22:$T$37,ROWS($C$23:$C34)+1,0)*IF(AND('Expenses (Assum. &amp; Calc.)'!$I34="One time",'Expenses (Assum. &amp; Calc.)'!$G34='Shortcut Lookup 2'!R$60),INDEX('Expenses (Assum. &amp; Calc.)'!$J$23:$J$37,ROWS($C$23:$C34),1),IF(AND('Expenses (Assum. &amp; Calc.)'!$I34="Daily",'Expenses (Assum. &amp; Calc.)'!$H34&gt;='Shortcut Lookup 2'!R$60,'Expenses (Assum. &amp; Calc.)'!$G34&lt;='Shortcut Lookup 2'!R$60),INDEX('Expenses (Assum. &amp; Calc.)'!$J$23:$J$37,ROWS($C$23:$C34),1)*AA$22,IF(AND('Expenses (Assum. &amp; Calc.)'!$I34="Weekly",'Expenses (Assum. &amp; Calc.)'!$H34&gt;='Shortcut Lookup 2'!R$60,'Expenses (Assum. &amp; Calc.)'!$G34&lt;='Shortcut Lookup 2'!R$60),INDEX('Expenses (Assum. &amp; Calc.)'!$J$23:$J$37,ROWS($C$23:$C34),1)*4,IF(AND('Expenses (Assum. &amp; Calc.)'!$I34="Bi-Weekly",'Expenses (Assum. &amp; Calc.)'!$H34&gt;='Shortcut Lookup 2'!R$60,'Expenses (Assum. &amp; Calc.)'!$G34&lt;='Shortcut Lookup 2'!R$60),INDEX('Expenses (Assum. &amp; Calc.)'!$J$23:$J$37,ROWS($C$23:$C34),1)*2,IF(AND('Expenses (Assum. &amp; Calc.)'!$I34="Monthly",'Expenses (Assum. &amp; Calc.)'!$H34&gt;='Shortcut Lookup 2'!R$60,'Expenses (Assum. &amp; Calc.)'!$G34&lt;='Shortcut Lookup 2'!R$60),INDEX('Expenses (Assum. &amp; Calc.)'!$J$23:$J$37,ROWS($C$23:$C34),1),IF(AND('Expenses (Assum. &amp; Calc.)'!$I34="Quarterly",IFERROR(MOD(MONTH('Expenses (Assum. &amp; Calc.)'!$G34),3),0)=MOD(MONTH('Shortcut Lookup 2'!R$60),3),'Expenses (Assum. &amp; Calc.)'!$H34&gt;='Shortcut Lookup 2'!R$60,'Expenses (Assum. &amp; Calc.)'!$G34&lt;='Shortcut Lookup 2'!R$60),INDEX('Expenses (Assum. &amp; Calc.)'!$J$23:$J$37,ROWS($C$23:$C34),1),IF(AND('Expenses (Assum. &amp; Calc.)'!$I34="Semi-Annually",IFERROR(MOD(MONTH('Expenses (Assum. &amp; Calc.)'!$G34),6),0)=MOD(MONTH('Shortcut Lookup 2'!R$60),6),'Expenses (Assum. &amp; Calc.)'!$H34&gt;='Shortcut Lookup 2'!R$60,'Expenses (Assum. &amp; Calc.)'!$G34&lt;='Shortcut Lookup 2'!R$60),INDEX('Expenses (Assum. &amp; Calc.)'!$J$23:$J$37,ROWS($C$23:$C34),1),IF(AND('Expenses (Assum. &amp; Calc.)'!$I34="Yearly",IFERROR(MOD(MONTH('Expenses (Assum. &amp; Calc.)'!$G34),12),0)=MOD(MONTH('Shortcut Lookup 2'!R$60),12),'Expenses (Assum. &amp; Calc.)'!$H34&gt;='Shortcut Lookup 2'!R$60,'Expenses (Assum. &amp; Calc.)'!$G34&lt;='Shortcut Lookup 2'!R$60),INDEX('Expenses (Assum. &amp; Calc.)'!$J$23:$J$37,ROWS($C$23:$C34),1),0))))))))</f>
        <v>0</v>
      </c>
      <c r="AB34" s="472">
        <f>HLOOKUP('Shortcut Lookup 2'!S$59,'Expenses (Assum. &amp; Calc.)'!$P$22:$T$37,ROWS($C$23:$C34)+1,0)*IF(AND('Expenses (Assum. &amp; Calc.)'!$I34="One time",'Expenses (Assum. &amp; Calc.)'!$G34='Shortcut Lookup 2'!S$60),INDEX('Expenses (Assum. &amp; Calc.)'!$J$23:$J$37,ROWS($C$23:$C34),1),IF(AND('Expenses (Assum. &amp; Calc.)'!$I34="Daily",'Expenses (Assum. &amp; Calc.)'!$H34&gt;='Shortcut Lookup 2'!S$60,'Expenses (Assum. &amp; Calc.)'!$G34&lt;='Shortcut Lookup 2'!S$60),INDEX('Expenses (Assum. &amp; Calc.)'!$J$23:$J$37,ROWS($C$23:$C34),1)*AB$22,IF(AND('Expenses (Assum. &amp; Calc.)'!$I34="Weekly",'Expenses (Assum. &amp; Calc.)'!$H34&gt;='Shortcut Lookup 2'!S$60,'Expenses (Assum. &amp; Calc.)'!$G34&lt;='Shortcut Lookup 2'!S$60),INDEX('Expenses (Assum. &amp; Calc.)'!$J$23:$J$37,ROWS($C$23:$C34),1)*4,IF(AND('Expenses (Assum. &amp; Calc.)'!$I34="Bi-Weekly",'Expenses (Assum. &amp; Calc.)'!$H34&gt;='Shortcut Lookup 2'!S$60,'Expenses (Assum. &amp; Calc.)'!$G34&lt;='Shortcut Lookup 2'!S$60),INDEX('Expenses (Assum. &amp; Calc.)'!$J$23:$J$37,ROWS($C$23:$C34),1)*2,IF(AND('Expenses (Assum. &amp; Calc.)'!$I34="Monthly",'Expenses (Assum. &amp; Calc.)'!$H34&gt;='Shortcut Lookup 2'!S$60,'Expenses (Assum. &amp; Calc.)'!$G34&lt;='Shortcut Lookup 2'!S$60),INDEX('Expenses (Assum. &amp; Calc.)'!$J$23:$J$37,ROWS($C$23:$C34),1),IF(AND('Expenses (Assum. &amp; Calc.)'!$I34="Quarterly",IFERROR(MOD(MONTH('Expenses (Assum. &amp; Calc.)'!$G34),3),0)=MOD(MONTH('Shortcut Lookup 2'!S$60),3),'Expenses (Assum. &amp; Calc.)'!$H34&gt;='Shortcut Lookup 2'!S$60,'Expenses (Assum. &amp; Calc.)'!$G34&lt;='Shortcut Lookup 2'!S$60),INDEX('Expenses (Assum. &amp; Calc.)'!$J$23:$J$37,ROWS($C$23:$C34),1),IF(AND('Expenses (Assum. &amp; Calc.)'!$I34="Semi-Annually",IFERROR(MOD(MONTH('Expenses (Assum. &amp; Calc.)'!$G34),6),0)=MOD(MONTH('Shortcut Lookup 2'!S$60),6),'Expenses (Assum. &amp; Calc.)'!$H34&gt;='Shortcut Lookup 2'!S$60,'Expenses (Assum. &amp; Calc.)'!$G34&lt;='Shortcut Lookup 2'!S$60),INDEX('Expenses (Assum. &amp; Calc.)'!$J$23:$J$37,ROWS($C$23:$C34),1),IF(AND('Expenses (Assum. &amp; Calc.)'!$I34="Yearly",IFERROR(MOD(MONTH('Expenses (Assum. &amp; Calc.)'!$G34),12),0)=MOD(MONTH('Shortcut Lookup 2'!S$60),12),'Expenses (Assum. &amp; Calc.)'!$H34&gt;='Shortcut Lookup 2'!S$60,'Expenses (Assum. &amp; Calc.)'!$G34&lt;='Shortcut Lookup 2'!S$60),INDEX('Expenses (Assum. &amp; Calc.)'!$J$23:$J$37,ROWS($C$23:$C34),1),0))))))))</f>
        <v>0</v>
      </c>
      <c r="AC34" s="472">
        <f>HLOOKUP('Shortcut Lookup 2'!T$59,'Expenses (Assum. &amp; Calc.)'!$P$22:$T$37,ROWS($C$23:$C34)+1,0)*IF(AND('Expenses (Assum. &amp; Calc.)'!$I34="One time",'Expenses (Assum. &amp; Calc.)'!$G34='Shortcut Lookup 2'!T$60),INDEX('Expenses (Assum. &amp; Calc.)'!$J$23:$J$37,ROWS($C$23:$C34),1),IF(AND('Expenses (Assum. &amp; Calc.)'!$I34="Daily",'Expenses (Assum. &amp; Calc.)'!$H34&gt;='Shortcut Lookup 2'!T$60,'Expenses (Assum. &amp; Calc.)'!$G34&lt;='Shortcut Lookup 2'!T$60),INDEX('Expenses (Assum. &amp; Calc.)'!$J$23:$J$37,ROWS($C$23:$C34),1)*AC$22,IF(AND('Expenses (Assum. &amp; Calc.)'!$I34="Weekly",'Expenses (Assum. &amp; Calc.)'!$H34&gt;='Shortcut Lookup 2'!T$60,'Expenses (Assum. &amp; Calc.)'!$G34&lt;='Shortcut Lookup 2'!T$60),INDEX('Expenses (Assum. &amp; Calc.)'!$J$23:$J$37,ROWS($C$23:$C34),1)*4,IF(AND('Expenses (Assum. &amp; Calc.)'!$I34="Bi-Weekly",'Expenses (Assum. &amp; Calc.)'!$H34&gt;='Shortcut Lookup 2'!T$60,'Expenses (Assum. &amp; Calc.)'!$G34&lt;='Shortcut Lookup 2'!T$60),INDEX('Expenses (Assum. &amp; Calc.)'!$J$23:$J$37,ROWS($C$23:$C34),1)*2,IF(AND('Expenses (Assum. &amp; Calc.)'!$I34="Monthly",'Expenses (Assum. &amp; Calc.)'!$H34&gt;='Shortcut Lookup 2'!T$60,'Expenses (Assum. &amp; Calc.)'!$G34&lt;='Shortcut Lookup 2'!T$60),INDEX('Expenses (Assum. &amp; Calc.)'!$J$23:$J$37,ROWS($C$23:$C34),1),IF(AND('Expenses (Assum. &amp; Calc.)'!$I34="Quarterly",IFERROR(MOD(MONTH('Expenses (Assum. &amp; Calc.)'!$G34),3),0)=MOD(MONTH('Shortcut Lookup 2'!T$60),3),'Expenses (Assum. &amp; Calc.)'!$H34&gt;='Shortcut Lookup 2'!T$60,'Expenses (Assum. &amp; Calc.)'!$G34&lt;='Shortcut Lookup 2'!T$60),INDEX('Expenses (Assum. &amp; Calc.)'!$J$23:$J$37,ROWS($C$23:$C34),1),IF(AND('Expenses (Assum. &amp; Calc.)'!$I34="Semi-Annually",IFERROR(MOD(MONTH('Expenses (Assum. &amp; Calc.)'!$G34),6),0)=MOD(MONTH('Shortcut Lookup 2'!T$60),6),'Expenses (Assum. &amp; Calc.)'!$H34&gt;='Shortcut Lookup 2'!T$60,'Expenses (Assum. &amp; Calc.)'!$G34&lt;='Shortcut Lookup 2'!T$60),INDEX('Expenses (Assum. &amp; Calc.)'!$J$23:$J$37,ROWS($C$23:$C34),1),IF(AND('Expenses (Assum. &amp; Calc.)'!$I34="Yearly",IFERROR(MOD(MONTH('Expenses (Assum. &amp; Calc.)'!$G34),12),0)=MOD(MONTH('Shortcut Lookup 2'!T$60),12),'Expenses (Assum. &amp; Calc.)'!$H34&gt;='Shortcut Lookup 2'!T$60,'Expenses (Assum. &amp; Calc.)'!$G34&lt;='Shortcut Lookup 2'!T$60),INDEX('Expenses (Assum. &amp; Calc.)'!$J$23:$J$37,ROWS($C$23:$C34),1),0))))))))</f>
        <v>0</v>
      </c>
      <c r="AD34" s="472">
        <f>HLOOKUP('Shortcut Lookup 2'!U$59,'Expenses (Assum. &amp; Calc.)'!$P$22:$T$37,ROWS($C$23:$C34)+1,0)*IF(AND('Expenses (Assum. &amp; Calc.)'!$I34="One time",'Expenses (Assum. &amp; Calc.)'!$G34='Shortcut Lookup 2'!U$60),INDEX('Expenses (Assum. &amp; Calc.)'!$J$23:$J$37,ROWS($C$23:$C34),1),IF(AND('Expenses (Assum. &amp; Calc.)'!$I34="Daily",'Expenses (Assum. &amp; Calc.)'!$H34&gt;='Shortcut Lookup 2'!U$60,'Expenses (Assum. &amp; Calc.)'!$G34&lt;='Shortcut Lookup 2'!U$60),INDEX('Expenses (Assum. &amp; Calc.)'!$J$23:$J$37,ROWS($C$23:$C34),1)*AD$22,IF(AND('Expenses (Assum. &amp; Calc.)'!$I34="Weekly",'Expenses (Assum. &amp; Calc.)'!$H34&gt;='Shortcut Lookup 2'!U$60,'Expenses (Assum. &amp; Calc.)'!$G34&lt;='Shortcut Lookup 2'!U$60),INDEX('Expenses (Assum. &amp; Calc.)'!$J$23:$J$37,ROWS($C$23:$C34),1)*4,IF(AND('Expenses (Assum. &amp; Calc.)'!$I34="Bi-Weekly",'Expenses (Assum. &amp; Calc.)'!$H34&gt;='Shortcut Lookup 2'!U$60,'Expenses (Assum. &amp; Calc.)'!$G34&lt;='Shortcut Lookup 2'!U$60),INDEX('Expenses (Assum. &amp; Calc.)'!$J$23:$J$37,ROWS($C$23:$C34),1)*2,IF(AND('Expenses (Assum. &amp; Calc.)'!$I34="Monthly",'Expenses (Assum. &amp; Calc.)'!$H34&gt;='Shortcut Lookup 2'!U$60,'Expenses (Assum. &amp; Calc.)'!$G34&lt;='Shortcut Lookup 2'!U$60),INDEX('Expenses (Assum. &amp; Calc.)'!$J$23:$J$37,ROWS($C$23:$C34),1),IF(AND('Expenses (Assum. &amp; Calc.)'!$I34="Quarterly",IFERROR(MOD(MONTH('Expenses (Assum. &amp; Calc.)'!$G34),3),0)=MOD(MONTH('Shortcut Lookup 2'!U$60),3),'Expenses (Assum. &amp; Calc.)'!$H34&gt;='Shortcut Lookup 2'!U$60,'Expenses (Assum. &amp; Calc.)'!$G34&lt;='Shortcut Lookup 2'!U$60),INDEX('Expenses (Assum. &amp; Calc.)'!$J$23:$J$37,ROWS($C$23:$C34),1),IF(AND('Expenses (Assum. &amp; Calc.)'!$I34="Semi-Annually",IFERROR(MOD(MONTH('Expenses (Assum. &amp; Calc.)'!$G34),6),0)=MOD(MONTH('Shortcut Lookup 2'!U$60),6),'Expenses (Assum. &amp; Calc.)'!$H34&gt;='Shortcut Lookup 2'!U$60,'Expenses (Assum. &amp; Calc.)'!$G34&lt;='Shortcut Lookup 2'!U$60),INDEX('Expenses (Assum. &amp; Calc.)'!$J$23:$J$37,ROWS($C$23:$C34),1),IF(AND('Expenses (Assum. &amp; Calc.)'!$I34="Yearly",IFERROR(MOD(MONTH('Expenses (Assum. &amp; Calc.)'!$G34),12),0)=MOD(MONTH('Shortcut Lookup 2'!U$60),12),'Expenses (Assum. &amp; Calc.)'!$H34&gt;='Shortcut Lookup 2'!U$60,'Expenses (Assum. &amp; Calc.)'!$G34&lt;='Shortcut Lookup 2'!U$60),INDEX('Expenses (Assum. &amp; Calc.)'!$J$23:$J$37,ROWS($C$23:$C34),1),0))))))))</f>
        <v>0</v>
      </c>
      <c r="AE34" s="472">
        <f>HLOOKUP('Shortcut Lookup 2'!V$59,'Expenses (Assum. &amp; Calc.)'!$P$22:$T$37,ROWS($C$23:$C34)+1,0)*IF(AND('Expenses (Assum. &amp; Calc.)'!$I34="One time",'Expenses (Assum. &amp; Calc.)'!$G34='Shortcut Lookup 2'!V$60),INDEX('Expenses (Assum. &amp; Calc.)'!$J$23:$J$37,ROWS($C$23:$C34),1),IF(AND('Expenses (Assum. &amp; Calc.)'!$I34="Daily",'Expenses (Assum. &amp; Calc.)'!$H34&gt;='Shortcut Lookup 2'!V$60,'Expenses (Assum. &amp; Calc.)'!$G34&lt;='Shortcut Lookup 2'!V$60),INDEX('Expenses (Assum. &amp; Calc.)'!$J$23:$J$37,ROWS($C$23:$C34),1)*AE$22,IF(AND('Expenses (Assum. &amp; Calc.)'!$I34="Weekly",'Expenses (Assum. &amp; Calc.)'!$H34&gt;='Shortcut Lookup 2'!V$60,'Expenses (Assum. &amp; Calc.)'!$G34&lt;='Shortcut Lookup 2'!V$60),INDEX('Expenses (Assum. &amp; Calc.)'!$J$23:$J$37,ROWS($C$23:$C34),1)*4,IF(AND('Expenses (Assum. &amp; Calc.)'!$I34="Bi-Weekly",'Expenses (Assum. &amp; Calc.)'!$H34&gt;='Shortcut Lookup 2'!V$60,'Expenses (Assum. &amp; Calc.)'!$G34&lt;='Shortcut Lookup 2'!V$60),INDEX('Expenses (Assum. &amp; Calc.)'!$J$23:$J$37,ROWS($C$23:$C34),1)*2,IF(AND('Expenses (Assum. &amp; Calc.)'!$I34="Monthly",'Expenses (Assum. &amp; Calc.)'!$H34&gt;='Shortcut Lookup 2'!V$60,'Expenses (Assum. &amp; Calc.)'!$G34&lt;='Shortcut Lookup 2'!V$60),INDEX('Expenses (Assum. &amp; Calc.)'!$J$23:$J$37,ROWS($C$23:$C34),1),IF(AND('Expenses (Assum. &amp; Calc.)'!$I34="Quarterly",IFERROR(MOD(MONTH('Expenses (Assum. &amp; Calc.)'!$G34),3),0)=MOD(MONTH('Shortcut Lookup 2'!V$60),3),'Expenses (Assum. &amp; Calc.)'!$H34&gt;='Shortcut Lookup 2'!V$60,'Expenses (Assum. &amp; Calc.)'!$G34&lt;='Shortcut Lookup 2'!V$60),INDEX('Expenses (Assum. &amp; Calc.)'!$J$23:$J$37,ROWS($C$23:$C34),1),IF(AND('Expenses (Assum. &amp; Calc.)'!$I34="Semi-Annually",IFERROR(MOD(MONTH('Expenses (Assum. &amp; Calc.)'!$G34),6),0)=MOD(MONTH('Shortcut Lookup 2'!V$60),6),'Expenses (Assum. &amp; Calc.)'!$H34&gt;='Shortcut Lookup 2'!V$60,'Expenses (Assum. &amp; Calc.)'!$G34&lt;='Shortcut Lookup 2'!V$60),INDEX('Expenses (Assum. &amp; Calc.)'!$J$23:$J$37,ROWS($C$23:$C34),1),IF(AND('Expenses (Assum. &amp; Calc.)'!$I34="Yearly",IFERROR(MOD(MONTH('Expenses (Assum. &amp; Calc.)'!$G34),12),0)=MOD(MONTH('Shortcut Lookup 2'!V$60),12),'Expenses (Assum. &amp; Calc.)'!$H34&gt;='Shortcut Lookup 2'!V$60,'Expenses (Assum. &amp; Calc.)'!$G34&lt;='Shortcut Lookup 2'!V$60),INDEX('Expenses (Assum. &amp; Calc.)'!$J$23:$J$37,ROWS($C$23:$C34),1),0))))))))</f>
        <v>0</v>
      </c>
      <c r="AF34" s="472">
        <f>HLOOKUP('Shortcut Lookup 2'!W$59,'Expenses (Assum. &amp; Calc.)'!$P$22:$T$37,ROWS($C$23:$C34)+1,0)*IF(AND('Expenses (Assum. &amp; Calc.)'!$I34="One time",'Expenses (Assum. &amp; Calc.)'!$G34='Shortcut Lookup 2'!W$60),INDEX('Expenses (Assum. &amp; Calc.)'!$J$23:$J$37,ROWS($C$23:$C34),1),IF(AND('Expenses (Assum. &amp; Calc.)'!$I34="Daily",'Expenses (Assum. &amp; Calc.)'!$H34&gt;='Shortcut Lookup 2'!W$60,'Expenses (Assum. &amp; Calc.)'!$G34&lt;='Shortcut Lookup 2'!W$60),INDEX('Expenses (Assum. &amp; Calc.)'!$J$23:$J$37,ROWS($C$23:$C34),1)*AF$22,IF(AND('Expenses (Assum. &amp; Calc.)'!$I34="Weekly",'Expenses (Assum. &amp; Calc.)'!$H34&gt;='Shortcut Lookup 2'!W$60,'Expenses (Assum. &amp; Calc.)'!$G34&lt;='Shortcut Lookup 2'!W$60),INDEX('Expenses (Assum. &amp; Calc.)'!$J$23:$J$37,ROWS($C$23:$C34),1)*4,IF(AND('Expenses (Assum. &amp; Calc.)'!$I34="Bi-Weekly",'Expenses (Assum. &amp; Calc.)'!$H34&gt;='Shortcut Lookup 2'!W$60,'Expenses (Assum. &amp; Calc.)'!$G34&lt;='Shortcut Lookup 2'!W$60),INDEX('Expenses (Assum. &amp; Calc.)'!$J$23:$J$37,ROWS($C$23:$C34),1)*2,IF(AND('Expenses (Assum. &amp; Calc.)'!$I34="Monthly",'Expenses (Assum. &amp; Calc.)'!$H34&gt;='Shortcut Lookup 2'!W$60,'Expenses (Assum. &amp; Calc.)'!$G34&lt;='Shortcut Lookup 2'!W$60),INDEX('Expenses (Assum. &amp; Calc.)'!$J$23:$J$37,ROWS($C$23:$C34),1),IF(AND('Expenses (Assum. &amp; Calc.)'!$I34="Quarterly",IFERROR(MOD(MONTH('Expenses (Assum. &amp; Calc.)'!$G34),3),0)=MOD(MONTH('Shortcut Lookup 2'!W$60),3),'Expenses (Assum. &amp; Calc.)'!$H34&gt;='Shortcut Lookup 2'!W$60,'Expenses (Assum. &amp; Calc.)'!$G34&lt;='Shortcut Lookup 2'!W$60),INDEX('Expenses (Assum. &amp; Calc.)'!$J$23:$J$37,ROWS($C$23:$C34),1),IF(AND('Expenses (Assum. &amp; Calc.)'!$I34="Semi-Annually",IFERROR(MOD(MONTH('Expenses (Assum. &amp; Calc.)'!$G34),6),0)=MOD(MONTH('Shortcut Lookup 2'!W$60),6),'Expenses (Assum. &amp; Calc.)'!$H34&gt;='Shortcut Lookup 2'!W$60,'Expenses (Assum. &amp; Calc.)'!$G34&lt;='Shortcut Lookup 2'!W$60),INDEX('Expenses (Assum. &amp; Calc.)'!$J$23:$J$37,ROWS($C$23:$C34),1),IF(AND('Expenses (Assum. &amp; Calc.)'!$I34="Yearly",IFERROR(MOD(MONTH('Expenses (Assum. &amp; Calc.)'!$G34),12),0)=MOD(MONTH('Shortcut Lookup 2'!W$60),12),'Expenses (Assum. &amp; Calc.)'!$H34&gt;='Shortcut Lookup 2'!W$60,'Expenses (Assum. &amp; Calc.)'!$G34&lt;='Shortcut Lookup 2'!W$60),INDEX('Expenses (Assum. &amp; Calc.)'!$J$23:$J$37,ROWS($C$23:$C34),1),0))))))))</f>
        <v>0</v>
      </c>
      <c r="AG34" s="472">
        <f>HLOOKUP('Shortcut Lookup 2'!X$59,'Expenses (Assum. &amp; Calc.)'!$P$22:$T$37,ROWS($C$23:$C34)+1,0)*IF(AND('Expenses (Assum. &amp; Calc.)'!$I34="One time",'Expenses (Assum. &amp; Calc.)'!$G34='Shortcut Lookup 2'!X$60),INDEX('Expenses (Assum. &amp; Calc.)'!$J$23:$J$37,ROWS($C$23:$C34),1),IF(AND('Expenses (Assum. &amp; Calc.)'!$I34="Daily",'Expenses (Assum. &amp; Calc.)'!$H34&gt;='Shortcut Lookup 2'!X$60,'Expenses (Assum. &amp; Calc.)'!$G34&lt;='Shortcut Lookup 2'!X$60),INDEX('Expenses (Assum. &amp; Calc.)'!$J$23:$J$37,ROWS($C$23:$C34),1)*AG$22,IF(AND('Expenses (Assum. &amp; Calc.)'!$I34="Weekly",'Expenses (Assum. &amp; Calc.)'!$H34&gt;='Shortcut Lookup 2'!X$60,'Expenses (Assum. &amp; Calc.)'!$G34&lt;='Shortcut Lookup 2'!X$60),INDEX('Expenses (Assum. &amp; Calc.)'!$J$23:$J$37,ROWS($C$23:$C34),1)*4,IF(AND('Expenses (Assum. &amp; Calc.)'!$I34="Bi-Weekly",'Expenses (Assum. &amp; Calc.)'!$H34&gt;='Shortcut Lookup 2'!X$60,'Expenses (Assum. &amp; Calc.)'!$G34&lt;='Shortcut Lookup 2'!X$60),INDEX('Expenses (Assum. &amp; Calc.)'!$J$23:$J$37,ROWS($C$23:$C34),1)*2,IF(AND('Expenses (Assum. &amp; Calc.)'!$I34="Monthly",'Expenses (Assum. &amp; Calc.)'!$H34&gt;='Shortcut Lookup 2'!X$60,'Expenses (Assum. &amp; Calc.)'!$G34&lt;='Shortcut Lookup 2'!X$60),INDEX('Expenses (Assum. &amp; Calc.)'!$J$23:$J$37,ROWS($C$23:$C34),1),IF(AND('Expenses (Assum. &amp; Calc.)'!$I34="Quarterly",IFERROR(MOD(MONTH('Expenses (Assum. &amp; Calc.)'!$G34),3),0)=MOD(MONTH('Shortcut Lookup 2'!X$60),3),'Expenses (Assum. &amp; Calc.)'!$H34&gt;='Shortcut Lookup 2'!X$60,'Expenses (Assum. &amp; Calc.)'!$G34&lt;='Shortcut Lookup 2'!X$60),INDEX('Expenses (Assum. &amp; Calc.)'!$J$23:$J$37,ROWS($C$23:$C34),1),IF(AND('Expenses (Assum. &amp; Calc.)'!$I34="Semi-Annually",IFERROR(MOD(MONTH('Expenses (Assum. &amp; Calc.)'!$G34),6),0)=MOD(MONTH('Shortcut Lookup 2'!X$60),6),'Expenses (Assum. &amp; Calc.)'!$H34&gt;='Shortcut Lookup 2'!X$60,'Expenses (Assum. &amp; Calc.)'!$G34&lt;='Shortcut Lookup 2'!X$60),INDEX('Expenses (Assum. &amp; Calc.)'!$J$23:$J$37,ROWS($C$23:$C34),1),IF(AND('Expenses (Assum. &amp; Calc.)'!$I34="Yearly",IFERROR(MOD(MONTH('Expenses (Assum. &amp; Calc.)'!$G34),12),0)=MOD(MONTH('Shortcut Lookup 2'!X$60),12),'Expenses (Assum. &amp; Calc.)'!$H34&gt;='Shortcut Lookup 2'!X$60,'Expenses (Assum. &amp; Calc.)'!$G34&lt;='Shortcut Lookup 2'!X$60),INDEX('Expenses (Assum. &amp; Calc.)'!$J$23:$J$37,ROWS($C$23:$C34),1),0))))))))</f>
        <v>0</v>
      </c>
      <c r="AH34" s="472">
        <f>HLOOKUP('Shortcut Lookup 2'!Y$59,'Expenses (Assum. &amp; Calc.)'!$P$22:$T$37,ROWS($C$23:$C34)+1,0)*IF(AND('Expenses (Assum. &amp; Calc.)'!$I34="One time",'Expenses (Assum. &amp; Calc.)'!$G34='Shortcut Lookup 2'!Y$60),INDEX('Expenses (Assum. &amp; Calc.)'!$J$23:$J$37,ROWS($C$23:$C34),1),IF(AND('Expenses (Assum. &amp; Calc.)'!$I34="Daily",'Expenses (Assum. &amp; Calc.)'!$H34&gt;='Shortcut Lookup 2'!Y$60,'Expenses (Assum. &amp; Calc.)'!$G34&lt;='Shortcut Lookup 2'!Y$60),INDEX('Expenses (Assum. &amp; Calc.)'!$J$23:$J$37,ROWS($C$23:$C34),1)*AH$22,IF(AND('Expenses (Assum. &amp; Calc.)'!$I34="Weekly",'Expenses (Assum. &amp; Calc.)'!$H34&gt;='Shortcut Lookup 2'!Y$60,'Expenses (Assum. &amp; Calc.)'!$G34&lt;='Shortcut Lookup 2'!Y$60),INDEX('Expenses (Assum. &amp; Calc.)'!$J$23:$J$37,ROWS($C$23:$C34),1)*4,IF(AND('Expenses (Assum. &amp; Calc.)'!$I34="Bi-Weekly",'Expenses (Assum. &amp; Calc.)'!$H34&gt;='Shortcut Lookup 2'!Y$60,'Expenses (Assum. &amp; Calc.)'!$G34&lt;='Shortcut Lookup 2'!Y$60),INDEX('Expenses (Assum. &amp; Calc.)'!$J$23:$J$37,ROWS($C$23:$C34),1)*2,IF(AND('Expenses (Assum. &amp; Calc.)'!$I34="Monthly",'Expenses (Assum. &amp; Calc.)'!$H34&gt;='Shortcut Lookup 2'!Y$60,'Expenses (Assum. &amp; Calc.)'!$G34&lt;='Shortcut Lookup 2'!Y$60),INDEX('Expenses (Assum. &amp; Calc.)'!$J$23:$J$37,ROWS($C$23:$C34),1),IF(AND('Expenses (Assum. &amp; Calc.)'!$I34="Quarterly",IFERROR(MOD(MONTH('Expenses (Assum. &amp; Calc.)'!$G34),3),0)=MOD(MONTH('Shortcut Lookup 2'!Y$60),3),'Expenses (Assum. &amp; Calc.)'!$H34&gt;='Shortcut Lookup 2'!Y$60,'Expenses (Assum. &amp; Calc.)'!$G34&lt;='Shortcut Lookup 2'!Y$60),INDEX('Expenses (Assum. &amp; Calc.)'!$J$23:$J$37,ROWS($C$23:$C34),1),IF(AND('Expenses (Assum. &amp; Calc.)'!$I34="Semi-Annually",IFERROR(MOD(MONTH('Expenses (Assum. &amp; Calc.)'!$G34),6),0)=MOD(MONTH('Shortcut Lookup 2'!Y$60),6),'Expenses (Assum. &amp; Calc.)'!$H34&gt;='Shortcut Lookup 2'!Y$60,'Expenses (Assum. &amp; Calc.)'!$G34&lt;='Shortcut Lookup 2'!Y$60),INDEX('Expenses (Assum. &amp; Calc.)'!$J$23:$J$37,ROWS($C$23:$C34),1),IF(AND('Expenses (Assum. &amp; Calc.)'!$I34="Yearly",IFERROR(MOD(MONTH('Expenses (Assum. &amp; Calc.)'!$G34),12),0)=MOD(MONTH('Shortcut Lookup 2'!Y$60),12),'Expenses (Assum. &amp; Calc.)'!$H34&gt;='Shortcut Lookup 2'!Y$60,'Expenses (Assum. &amp; Calc.)'!$G34&lt;='Shortcut Lookup 2'!Y$60),INDEX('Expenses (Assum. &amp; Calc.)'!$J$23:$J$37,ROWS($C$23:$C34),1),0))))))))</f>
        <v>0</v>
      </c>
      <c r="AI34" s="472">
        <f>HLOOKUP('Shortcut Lookup 2'!Z$59,'Expenses (Assum. &amp; Calc.)'!$P$22:$T$37,ROWS($C$23:$C34)+1,0)*IF(AND('Expenses (Assum. &amp; Calc.)'!$I34="One time",'Expenses (Assum. &amp; Calc.)'!$G34='Shortcut Lookup 2'!Z$60),INDEX('Expenses (Assum. &amp; Calc.)'!$J$23:$J$37,ROWS($C$23:$C34),1),IF(AND('Expenses (Assum. &amp; Calc.)'!$I34="Daily",'Expenses (Assum. &amp; Calc.)'!$H34&gt;='Shortcut Lookup 2'!Z$60,'Expenses (Assum. &amp; Calc.)'!$G34&lt;='Shortcut Lookup 2'!Z$60),INDEX('Expenses (Assum. &amp; Calc.)'!$J$23:$J$37,ROWS($C$23:$C34),1)*AI$22,IF(AND('Expenses (Assum. &amp; Calc.)'!$I34="Weekly",'Expenses (Assum. &amp; Calc.)'!$H34&gt;='Shortcut Lookup 2'!Z$60,'Expenses (Assum. &amp; Calc.)'!$G34&lt;='Shortcut Lookup 2'!Z$60),INDEX('Expenses (Assum. &amp; Calc.)'!$J$23:$J$37,ROWS($C$23:$C34),1)*4,IF(AND('Expenses (Assum. &amp; Calc.)'!$I34="Bi-Weekly",'Expenses (Assum. &amp; Calc.)'!$H34&gt;='Shortcut Lookup 2'!Z$60,'Expenses (Assum. &amp; Calc.)'!$G34&lt;='Shortcut Lookup 2'!Z$60),INDEX('Expenses (Assum. &amp; Calc.)'!$J$23:$J$37,ROWS($C$23:$C34),1)*2,IF(AND('Expenses (Assum. &amp; Calc.)'!$I34="Monthly",'Expenses (Assum. &amp; Calc.)'!$H34&gt;='Shortcut Lookup 2'!Z$60,'Expenses (Assum. &amp; Calc.)'!$G34&lt;='Shortcut Lookup 2'!Z$60),INDEX('Expenses (Assum. &amp; Calc.)'!$J$23:$J$37,ROWS($C$23:$C34),1),IF(AND('Expenses (Assum. &amp; Calc.)'!$I34="Quarterly",IFERROR(MOD(MONTH('Expenses (Assum. &amp; Calc.)'!$G34),3),0)=MOD(MONTH('Shortcut Lookup 2'!Z$60),3),'Expenses (Assum. &amp; Calc.)'!$H34&gt;='Shortcut Lookup 2'!Z$60,'Expenses (Assum. &amp; Calc.)'!$G34&lt;='Shortcut Lookup 2'!Z$60),INDEX('Expenses (Assum. &amp; Calc.)'!$J$23:$J$37,ROWS($C$23:$C34),1),IF(AND('Expenses (Assum. &amp; Calc.)'!$I34="Semi-Annually",IFERROR(MOD(MONTH('Expenses (Assum. &amp; Calc.)'!$G34),6),0)=MOD(MONTH('Shortcut Lookup 2'!Z$60),6),'Expenses (Assum. &amp; Calc.)'!$H34&gt;='Shortcut Lookup 2'!Z$60,'Expenses (Assum. &amp; Calc.)'!$G34&lt;='Shortcut Lookup 2'!Z$60),INDEX('Expenses (Assum. &amp; Calc.)'!$J$23:$J$37,ROWS($C$23:$C34),1),IF(AND('Expenses (Assum. &amp; Calc.)'!$I34="Yearly",IFERROR(MOD(MONTH('Expenses (Assum. &amp; Calc.)'!$G34),12),0)=MOD(MONTH('Shortcut Lookup 2'!Z$60),12),'Expenses (Assum. &amp; Calc.)'!$H34&gt;='Shortcut Lookup 2'!Z$60,'Expenses (Assum. &amp; Calc.)'!$G34&lt;='Shortcut Lookup 2'!Z$60),INDEX('Expenses (Assum. &amp; Calc.)'!$J$23:$J$37,ROWS($C$23:$C34),1),0))))))))</f>
        <v>0</v>
      </c>
      <c r="AJ34" s="472">
        <f>HLOOKUP('Shortcut Lookup 2'!AA$59,'Expenses (Assum. &amp; Calc.)'!$P$22:$T$37,ROWS($C$23:$C34)+1,0)*IF(AND('Expenses (Assum. &amp; Calc.)'!$I34="One time",'Expenses (Assum. &amp; Calc.)'!$G34='Shortcut Lookup 2'!AA$60),INDEX('Expenses (Assum. &amp; Calc.)'!$J$23:$J$37,ROWS($C$23:$C34),1),IF(AND('Expenses (Assum. &amp; Calc.)'!$I34="Daily",'Expenses (Assum. &amp; Calc.)'!$H34&gt;='Shortcut Lookup 2'!AA$60,'Expenses (Assum. &amp; Calc.)'!$G34&lt;='Shortcut Lookup 2'!AA$60),INDEX('Expenses (Assum. &amp; Calc.)'!$J$23:$J$37,ROWS($C$23:$C34),1)*AJ$22,IF(AND('Expenses (Assum. &amp; Calc.)'!$I34="Weekly",'Expenses (Assum. &amp; Calc.)'!$H34&gt;='Shortcut Lookup 2'!AA$60,'Expenses (Assum. &amp; Calc.)'!$G34&lt;='Shortcut Lookup 2'!AA$60),INDEX('Expenses (Assum. &amp; Calc.)'!$J$23:$J$37,ROWS($C$23:$C34),1)*4,IF(AND('Expenses (Assum. &amp; Calc.)'!$I34="Bi-Weekly",'Expenses (Assum. &amp; Calc.)'!$H34&gt;='Shortcut Lookup 2'!AA$60,'Expenses (Assum. &amp; Calc.)'!$G34&lt;='Shortcut Lookup 2'!AA$60),INDEX('Expenses (Assum. &amp; Calc.)'!$J$23:$J$37,ROWS($C$23:$C34),1)*2,IF(AND('Expenses (Assum. &amp; Calc.)'!$I34="Monthly",'Expenses (Assum. &amp; Calc.)'!$H34&gt;='Shortcut Lookup 2'!AA$60,'Expenses (Assum. &amp; Calc.)'!$G34&lt;='Shortcut Lookup 2'!AA$60),INDEX('Expenses (Assum. &amp; Calc.)'!$J$23:$J$37,ROWS($C$23:$C34),1),IF(AND('Expenses (Assum. &amp; Calc.)'!$I34="Quarterly",IFERROR(MOD(MONTH('Expenses (Assum. &amp; Calc.)'!$G34),3),0)=MOD(MONTH('Shortcut Lookup 2'!AA$60),3),'Expenses (Assum. &amp; Calc.)'!$H34&gt;='Shortcut Lookup 2'!AA$60,'Expenses (Assum. &amp; Calc.)'!$G34&lt;='Shortcut Lookup 2'!AA$60),INDEX('Expenses (Assum. &amp; Calc.)'!$J$23:$J$37,ROWS($C$23:$C34),1),IF(AND('Expenses (Assum. &amp; Calc.)'!$I34="Semi-Annually",IFERROR(MOD(MONTH('Expenses (Assum. &amp; Calc.)'!$G34),6),0)=MOD(MONTH('Shortcut Lookup 2'!AA$60),6),'Expenses (Assum. &amp; Calc.)'!$H34&gt;='Shortcut Lookup 2'!AA$60,'Expenses (Assum. &amp; Calc.)'!$G34&lt;='Shortcut Lookup 2'!AA$60),INDEX('Expenses (Assum. &amp; Calc.)'!$J$23:$J$37,ROWS($C$23:$C34),1),IF(AND('Expenses (Assum. &amp; Calc.)'!$I34="Yearly",IFERROR(MOD(MONTH('Expenses (Assum. &amp; Calc.)'!$G34),12),0)=MOD(MONTH('Shortcut Lookup 2'!AA$60),12),'Expenses (Assum. &amp; Calc.)'!$H34&gt;='Shortcut Lookup 2'!AA$60,'Expenses (Assum. &amp; Calc.)'!$G34&lt;='Shortcut Lookup 2'!AA$60),INDEX('Expenses (Assum. &amp; Calc.)'!$J$23:$J$37,ROWS($C$23:$C34),1),0))))))))</f>
        <v>0</v>
      </c>
      <c r="AK34" s="472">
        <f>HLOOKUP('Shortcut Lookup 2'!AB$59,'Expenses (Assum. &amp; Calc.)'!$P$22:$T$37,ROWS($C$23:$C34)+1,0)*IF(AND('Expenses (Assum. &amp; Calc.)'!$I34="One time",'Expenses (Assum. &amp; Calc.)'!$G34='Shortcut Lookup 2'!AB$60),INDEX('Expenses (Assum. &amp; Calc.)'!$J$23:$J$37,ROWS($C$23:$C34),1),IF(AND('Expenses (Assum. &amp; Calc.)'!$I34="Daily",'Expenses (Assum. &amp; Calc.)'!$H34&gt;='Shortcut Lookup 2'!AB$60,'Expenses (Assum. &amp; Calc.)'!$G34&lt;='Shortcut Lookup 2'!AB$60),INDEX('Expenses (Assum. &amp; Calc.)'!$J$23:$J$37,ROWS($C$23:$C34),1)*AK$22,IF(AND('Expenses (Assum. &amp; Calc.)'!$I34="Weekly",'Expenses (Assum. &amp; Calc.)'!$H34&gt;='Shortcut Lookup 2'!AB$60,'Expenses (Assum. &amp; Calc.)'!$G34&lt;='Shortcut Lookup 2'!AB$60),INDEX('Expenses (Assum. &amp; Calc.)'!$J$23:$J$37,ROWS($C$23:$C34),1)*4,IF(AND('Expenses (Assum. &amp; Calc.)'!$I34="Bi-Weekly",'Expenses (Assum. &amp; Calc.)'!$H34&gt;='Shortcut Lookup 2'!AB$60,'Expenses (Assum. &amp; Calc.)'!$G34&lt;='Shortcut Lookup 2'!AB$60),INDEX('Expenses (Assum. &amp; Calc.)'!$J$23:$J$37,ROWS($C$23:$C34),1)*2,IF(AND('Expenses (Assum. &amp; Calc.)'!$I34="Monthly",'Expenses (Assum. &amp; Calc.)'!$H34&gt;='Shortcut Lookup 2'!AB$60,'Expenses (Assum. &amp; Calc.)'!$G34&lt;='Shortcut Lookup 2'!AB$60),INDEX('Expenses (Assum. &amp; Calc.)'!$J$23:$J$37,ROWS($C$23:$C34),1),IF(AND('Expenses (Assum. &amp; Calc.)'!$I34="Quarterly",IFERROR(MOD(MONTH('Expenses (Assum. &amp; Calc.)'!$G34),3),0)=MOD(MONTH('Shortcut Lookup 2'!AB$60),3),'Expenses (Assum. &amp; Calc.)'!$H34&gt;='Shortcut Lookup 2'!AB$60,'Expenses (Assum. &amp; Calc.)'!$G34&lt;='Shortcut Lookup 2'!AB$60),INDEX('Expenses (Assum. &amp; Calc.)'!$J$23:$J$37,ROWS($C$23:$C34),1),IF(AND('Expenses (Assum. &amp; Calc.)'!$I34="Semi-Annually",IFERROR(MOD(MONTH('Expenses (Assum. &amp; Calc.)'!$G34),6),0)=MOD(MONTH('Shortcut Lookup 2'!AB$60),6),'Expenses (Assum. &amp; Calc.)'!$H34&gt;='Shortcut Lookup 2'!AB$60,'Expenses (Assum. &amp; Calc.)'!$G34&lt;='Shortcut Lookup 2'!AB$60),INDEX('Expenses (Assum. &amp; Calc.)'!$J$23:$J$37,ROWS($C$23:$C34),1),IF(AND('Expenses (Assum. &amp; Calc.)'!$I34="Yearly",IFERROR(MOD(MONTH('Expenses (Assum. &amp; Calc.)'!$G34),12),0)=MOD(MONTH('Shortcut Lookup 2'!AB$60),12),'Expenses (Assum. &amp; Calc.)'!$H34&gt;='Shortcut Lookup 2'!AB$60,'Expenses (Assum. &amp; Calc.)'!$G34&lt;='Shortcut Lookup 2'!AB$60),INDEX('Expenses (Assum. &amp; Calc.)'!$J$23:$J$37,ROWS($C$23:$C34),1),0))))))))</f>
        <v>0</v>
      </c>
      <c r="AL34" s="472">
        <f>HLOOKUP('Shortcut Lookup 2'!AC$59,'Expenses (Assum. &amp; Calc.)'!$P$22:$T$37,ROWS($C$23:$C34)+1,0)*IF(AND('Expenses (Assum. &amp; Calc.)'!$I34="One time",'Expenses (Assum. &amp; Calc.)'!$G34='Shortcut Lookup 2'!AC$60),INDEX('Expenses (Assum. &amp; Calc.)'!$J$23:$J$37,ROWS($C$23:$C34),1),IF(AND('Expenses (Assum. &amp; Calc.)'!$I34="Daily",'Expenses (Assum. &amp; Calc.)'!$H34&gt;='Shortcut Lookup 2'!AC$60,'Expenses (Assum. &amp; Calc.)'!$G34&lt;='Shortcut Lookup 2'!AC$60),INDEX('Expenses (Assum. &amp; Calc.)'!$J$23:$J$37,ROWS($C$23:$C34),1)*AL$22,IF(AND('Expenses (Assum. &amp; Calc.)'!$I34="Weekly",'Expenses (Assum. &amp; Calc.)'!$H34&gt;='Shortcut Lookup 2'!AC$60,'Expenses (Assum. &amp; Calc.)'!$G34&lt;='Shortcut Lookup 2'!AC$60),INDEX('Expenses (Assum. &amp; Calc.)'!$J$23:$J$37,ROWS($C$23:$C34),1)*4,IF(AND('Expenses (Assum. &amp; Calc.)'!$I34="Bi-Weekly",'Expenses (Assum. &amp; Calc.)'!$H34&gt;='Shortcut Lookup 2'!AC$60,'Expenses (Assum. &amp; Calc.)'!$G34&lt;='Shortcut Lookup 2'!AC$60),INDEX('Expenses (Assum. &amp; Calc.)'!$J$23:$J$37,ROWS($C$23:$C34),1)*2,IF(AND('Expenses (Assum. &amp; Calc.)'!$I34="Monthly",'Expenses (Assum. &amp; Calc.)'!$H34&gt;='Shortcut Lookup 2'!AC$60,'Expenses (Assum. &amp; Calc.)'!$G34&lt;='Shortcut Lookup 2'!AC$60),INDEX('Expenses (Assum. &amp; Calc.)'!$J$23:$J$37,ROWS($C$23:$C34),1),IF(AND('Expenses (Assum. &amp; Calc.)'!$I34="Quarterly",IFERROR(MOD(MONTH('Expenses (Assum. &amp; Calc.)'!$G34),3),0)=MOD(MONTH('Shortcut Lookup 2'!AC$60),3),'Expenses (Assum. &amp; Calc.)'!$H34&gt;='Shortcut Lookup 2'!AC$60,'Expenses (Assum. &amp; Calc.)'!$G34&lt;='Shortcut Lookup 2'!AC$60),INDEX('Expenses (Assum. &amp; Calc.)'!$J$23:$J$37,ROWS($C$23:$C34),1),IF(AND('Expenses (Assum. &amp; Calc.)'!$I34="Semi-Annually",IFERROR(MOD(MONTH('Expenses (Assum. &amp; Calc.)'!$G34),6),0)=MOD(MONTH('Shortcut Lookup 2'!AC$60),6),'Expenses (Assum. &amp; Calc.)'!$H34&gt;='Shortcut Lookup 2'!AC$60,'Expenses (Assum. &amp; Calc.)'!$G34&lt;='Shortcut Lookup 2'!AC$60),INDEX('Expenses (Assum. &amp; Calc.)'!$J$23:$J$37,ROWS($C$23:$C34),1),IF(AND('Expenses (Assum. &amp; Calc.)'!$I34="Yearly",IFERROR(MOD(MONTH('Expenses (Assum. &amp; Calc.)'!$G34),12),0)=MOD(MONTH('Shortcut Lookup 2'!AC$60),12),'Expenses (Assum. &amp; Calc.)'!$H34&gt;='Shortcut Lookup 2'!AC$60,'Expenses (Assum. &amp; Calc.)'!$G34&lt;='Shortcut Lookup 2'!AC$60),INDEX('Expenses (Assum. &amp; Calc.)'!$J$23:$J$37,ROWS($C$23:$C34),1),0))))))))</f>
        <v>0</v>
      </c>
      <c r="AM34" s="472">
        <f>HLOOKUP('Shortcut Lookup 2'!AD$59,'Expenses (Assum. &amp; Calc.)'!$P$22:$T$37,ROWS($C$23:$C34)+1,0)*IF(AND('Expenses (Assum. &amp; Calc.)'!$I34="One time",'Expenses (Assum. &amp; Calc.)'!$G34='Shortcut Lookup 2'!AD$60),INDEX('Expenses (Assum. &amp; Calc.)'!$J$23:$J$37,ROWS($C$23:$C34),1),IF(AND('Expenses (Assum. &amp; Calc.)'!$I34="Daily",'Expenses (Assum. &amp; Calc.)'!$H34&gt;='Shortcut Lookup 2'!AD$60,'Expenses (Assum. &amp; Calc.)'!$G34&lt;='Shortcut Lookup 2'!AD$60),INDEX('Expenses (Assum. &amp; Calc.)'!$J$23:$J$37,ROWS($C$23:$C34),1)*AM$22,IF(AND('Expenses (Assum. &amp; Calc.)'!$I34="Weekly",'Expenses (Assum. &amp; Calc.)'!$H34&gt;='Shortcut Lookup 2'!AD$60,'Expenses (Assum. &amp; Calc.)'!$G34&lt;='Shortcut Lookup 2'!AD$60),INDEX('Expenses (Assum. &amp; Calc.)'!$J$23:$J$37,ROWS($C$23:$C34),1)*4,IF(AND('Expenses (Assum. &amp; Calc.)'!$I34="Bi-Weekly",'Expenses (Assum. &amp; Calc.)'!$H34&gt;='Shortcut Lookup 2'!AD$60,'Expenses (Assum. &amp; Calc.)'!$G34&lt;='Shortcut Lookup 2'!AD$60),INDEX('Expenses (Assum. &amp; Calc.)'!$J$23:$J$37,ROWS($C$23:$C34),1)*2,IF(AND('Expenses (Assum. &amp; Calc.)'!$I34="Monthly",'Expenses (Assum. &amp; Calc.)'!$H34&gt;='Shortcut Lookup 2'!AD$60,'Expenses (Assum. &amp; Calc.)'!$G34&lt;='Shortcut Lookup 2'!AD$60),INDEX('Expenses (Assum. &amp; Calc.)'!$J$23:$J$37,ROWS($C$23:$C34),1),IF(AND('Expenses (Assum. &amp; Calc.)'!$I34="Quarterly",IFERROR(MOD(MONTH('Expenses (Assum. &amp; Calc.)'!$G34),3),0)=MOD(MONTH('Shortcut Lookup 2'!AD$60),3),'Expenses (Assum. &amp; Calc.)'!$H34&gt;='Shortcut Lookup 2'!AD$60,'Expenses (Assum. &amp; Calc.)'!$G34&lt;='Shortcut Lookup 2'!AD$60),INDEX('Expenses (Assum. &amp; Calc.)'!$J$23:$J$37,ROWS($C$23:$C34),1),IF(AND('Expenses (Assum. &amp; Calc.)'!$I34="Semi-Annually",IFERROR(MOD(MONTH('Expenses (Assum. &amp; Calc.)'!$G34),6),0)=MOD(MONTH('Shortcut Lookup 2'!AD$60),6),'Expenses (Assum. &amp; Calc.)'!$H34&gt;='Shortcut Lookup 2'!AD$60,'Expenses (Assum. &amp; Calc.)'!$G34&lt;='Shortcut Lookup 2'!AD$60),INDEX('Expenses (Assum. &amp; Calc.)'!$J$23:$J$37,ROWS($C$23:$C34),1),IF(AND('Expenses (Assum. &amp; Calc.)'!$I34="Yearly",IFERROR(MOD(MONTH('Expenses (Assum. &amp; Calc.)'!$G34),12),0)=MOD(MONTH('Shortcut Lookup 2'!AD$60),12),'Expenses (Assum. &amp; Calc.)'!$H34&gt;='Shortcut Lookup 2'!AD$60,'Expenses (Assum. &amp; Calc.)'!$G34&lt;='Shortcut Lookup 2'!AD$60),INDEX('Expenses (Assum. &amp; Calc.)'!$J$23:$J$37,ROWS($C$23:$C34),1),0))))))))</f>
        <v>0</v>
      </c>
      <c r="AN34" s="472">
        <f>HLOOKUP('Shortcut Lookup 2'!AE$59,'Expenses (Assum. &amp; Calc.)'!$P$22:$T$37,ROWS($C$23:$C34)+1,0)*IF(AND('Expenses (Assum. &amp; Calc.)'!$I34="One time",'Expenses (Assum. &amp; Calc.)'!$G34='Shortcut Lookup 2'!AE$60),INDEX('Expenses (Assum. &amp; Calc.)'!$J$23:$J$37,ROWS($C$23:$C34),1),IF(AND('Expenses (Assum. &amp; Calc.)'!$I34="Daily",'Expenses (Assum. &amp; Calc.)'!$H34&gt;='Shortcut Lookup 2'!AE$60,'Expenses (Assum. &amp; Calc.)'!$G34&lt;='Shortcut Lookup 2'!AE$60),INDEX('Expenses (Assum. &amp; Calc.)'!$J$23:$J$37,ROWS($C$23:$C34),1)*AN$22,IF(AND('Expenses (Assum. &amp; Calc.)'!$I34="Weekly",'Expenses (Assum. &amp; Calc.)'!$H34&gt;='Shortcut Lookup 2'!AE$60,'Expenses (Assum. &amp; Calc.)'!$G34&lt;='Shortcut Lookup 2'!AE$60),INDEX('Expenses (Assum. &amp; Calc.)'!$J$23:$J$37,ROWS($C$23:$C34),1)*4,IF(AND('Expenses (Assum. &amp; Calc.)'!$I34="Bi-Weekly",'Expenses (Assum. &amp; Calc.)'!$H34&gt;='Shortcut Lookup 2'!AE$60,'Expenses (Assum. &amp; Calc.)'!$G34&lt;='Shortcut Lookup 2'!AE$60),INDEX('Expenses (Assum. &amp; Calc.)'!$J$23:$J$37,ROWS($C$23:$C34),1)*2,IF(AND('Expenses (Assum. &amp; Calc.)'!$I34="Monthly",'Expenses (Assum. &amp; Calc.)'!$H34&gt;='Shortcut Lookup 2'!AE$60,'Expenses (Assum. &amp; Calc.)'!$G34&lt;='Shortcut Lookup 2'!AE$60),INDEX('Expenses (Assum. &amp; Calc.)'!$J$23:$J$37,ROWS($C$23:$C34),1),IF(AND('Expenses (Assum. &amp; Calc.)'!$I34="Quarterly",IFERROR(MOD(MONTH('Expenses (Assum. &amp; Calc.)'!$G34),3),0)=MOD(MONTH('Shortcut Lookup 2'!AE$60),3),'Expenses (Assum. &amp; Calc.)'!$H34&gt;='Shortcut Lookup 2'!AE$60,'Expenses (Assum. &amp; Calc.)'!$G34&lt;='Shortcut Lookup 2'!AE$60),INDEX('Expenses (Assum. &amp; Calc.)'!$J$23:$J$37,ROWS($C$23:$C34),1),IF(AND('Expenses (Assum. &amp; Calc.)'!$I34="Semi-Annually",IFERROR(MOD(MONTH('Expenses (Assum. &amp; Calc.)'!$G34),6),0)=MOD(MONTH('Shortcut Lookup 2'!AE$60),6),'Expenses (Assum. &amp; Calc.)'!$H34&gt;='Shortcut Lookup 2'!AE$60,'Expenses (Assum. &amp; Calc.)'!$G34&lt;='Shortcut Lookup 2'!AE$60),INDEX('Expenses (Assum. &amp; Calc.)'!$J$23:$J$37,ROWS($C$23:$C34),1),IF(AND('Expenses (Assum. &amp; Calc.)'!$I34="Yearly",IFERROR(MOD(MONTH('Expenses (Assum. &amp; Calc.)'!$G34),12),0)=MOD(MONTH('Shortcut Lookup 2'!AE$60),12),'Expenses (Assum. &amp; Calc.)'!$H34&gt;='Shortcut Lookup 2'!AE$60,'Expenses (Assum. &amp; Calc.)'!$G34&lt;='Shortcut Lookup 2'!AE$60),INDEX('Expenses (Assum. &amp; Calc.)'!$J$23:$J$37,ROWS($C$23:$C34),1),0))))))))</f>
        <v>0</v>
      </c>
      <c r="AO34" s="472">
        <f>HLOOKUP('Shortcut Lookup 2'!AF$59,'Expenses (Assum. &amp; Calc.)'!$P$22:$T$37,ROWS($C$23:$C34)+1,0)*IF(AND('Expenses (Assum. &amp; Calc.)'!$I34="One time",'Expenses (Assum. &amp; Calc.)'!$G34='Shortcut Lookup 2'!AF$60),INDEX('Expenses (Assum. &amp; Calc.)'!$J$23:$J$37,ROWS($C$23:$C34),1),IF(AND('Expenses (Assum. &amp; Calc.)'!$I34="Daily",'Expenses (Assum. &amp; Calc.)'!$H34&gt;='Shortcut Lookup 2'!AF$60,'Expenses (Assum. &amp; Calc.)'!$G34&lt;='Shortcut Lookup 2'!AF$60),INDEX('Expenses (Assum. &amp; Calc.)'!$J$23:$J$37,ROWS($C$23:$C34),1)*AO$22,IF(AND('Expenses (Assum. &amp; Calc.)'!$I34="Weekly",'Expenses (Assum. &amp; Calc.)'!$H34&gt;='Shortcut Lookup 2'!AF$60,'Expenses (Assum. &amp; Calc.)'!$G34&lt;='Shortcut Lookup 2'!AF$60),INDEX('Expenses (Assum. &amp; Calc.)'!$J$23:$J$37,ROWS($C$23:$C34),1)*4,IF(AND('Expenses (Assum. &amp; Calc.)'!$I34="Bi-Weekly",'Expenses (Assum. &amp; Calc.)'!$H34&gt;='Shortcut Lookup 2'!AF$60,'Expenses (Assum. &amp; Calc.)'!$G34&lt;='Shortcut Lookup 2'!AF$60),INDEX('Expenses (Assum. &amp; Calc.)'!$J$23:$J$37,ROWS($C$23:$C34),1)*2,IF(AND('Expenses (Assum. &amp; Calc.)'!$I34="Monthly",'Expenses (Assum. &amp; Calc.)'!$H34&gt;='Shortcut Lookup 2'!AF$60,'Expenses (Assum. &amp; Calc.)'!$G34&lt;='Shortcut Lookup 2'!AF$60),INDEX('Expenses (Assum. &amp; Calc.)'!$J$23:$J$37,ROWS($C$23:$C34),1),IF(AND('Expenses (Assum. &amp; Calc.)'!$I34="Quarterly",IFERROR(MOD(MONTH('Expenses (Assum. &amp; Calc.)'!$G34),3),0)=MOD(MONTH('Shortcut Lookup 2'!AF$60),3),'Expenses (Assum. &amp; Calc.)'!$H34&gt;='Shortcut Lookup 2'!AF$60,'Expenses (Assum. &amp; Calc.)'!$G34&lt;='Shortcut Lookup 2'!AF$60),INDEX('Expenses (Assum. &amp; Calc.)'!$J$23:$J$37,ROWS($C$23:$C34),1),IF(AND('Expenses (Assum. &amp; Calc.)'!$I34="Semi-Annually",IFERROR(MOD(MONTH('Expenses (Assum. &amp; Calc.)'!$G34),6),0)=MOD(MONTH('Shortcut Lookup 2'!AF$60),6),'Expenses (Assum. &amp; Calc.)'!$H34&gt;='Shortcut Lookup 2'!AF$60,'Expenses (Assum. &amp; Calc.)'!$G34&lt;='Shortcut Lookup 2'!AF$60),INDEX('Expenses (Assum. &amp; Calc.)'!$J$23:$J$37,ROWS($C$23:$C34),1),IF(AND('Expenses (Assum. &amp; Calc.)'!$I34="Yearly",IFERROR(MOD(MONTH('Expenses (Assum. &amp; Calc.)'!$G34),12),0)=MOD(MONTH('Shortcut Lookup 2'!AF$60),12),'Expenses (Assum. &amp; Calc.)'!$H34&gt;='Shortcut Lookup 2'!AF$60,'Expenses (Assum. &amp; Calc.)'!$G34&lt;='Shortcut Lookup 2'!AF$60),INDEX('Expenses (Assum. &amp; Calc.)'!$J$23:$J$37,ROWS($C$23:$C34),1),0))))))))</f>
        <v>0</v>
      </c>
      <c r="AP34" s="472">
        <f>HLOOKUP('Shortcut Lookup 2'!AG$59,'Expenses (Assum. &amp; Calc.)'!$P$22:$T$37,ROWS($C$23:$C34)+1,0)*IF(AND('Expenses (Assum. &amp; Calc.)'!$I34="One time",'Expenses (Assum. &amp; Calc.)'!$G34='Shortcut Lookup 2'!AG$60),INDEX('Expenses (Assum. &amp; Calc.)'!$J$23:$J$37,ROWS($C$23:$C34),1),IF(AND('Expenses (Assum. &amp; Calc.)'!$I34="Daily",'Expenses (Assum. &amp; Calc.)'!$H34&gt;='Shortcut Lookup 2'!AG$60,'Expenses (Assum. &amp; Calc.)'!$G34&lt;='Shortcut Lookup 2'!AG$60),INDEX('Expenses (Assum. &amp; Calc.)'!$J$23:$J$37,ROWS($C$23:$C34),1)*AP$22,IF(AND('Expenses (Assum. &amp; Calc.)'!$I34="Weekly",'Expenses (Assum. &amp; Calc.)'!$H34&gt;='Shortcut Lookup 2'!AG$60,'Expenses (Assum. &amp; Calc.)'!$G34&lt;='Shortcut Lookup 2'!AG$60),INDEX('Expenses (Assum. &amp; Calc.)'!$J$23:$J$37,ROWS($C$23:$C34),1)*4,IF(AND('Expenses (Assum. &amp; Calc.)'!$I34="Bi-Weekly",'Expenses (Assum. &amp; Calc.)'!$H34&gt;='Shortcut Lookup 2'!AG$60,'Expenses (Assum. &amp; Calc.)'!$G34&lt;='Shortcut Lookup 2'!AG$60),INDEX('Expenses (Assum. &amp; Calc.)'!$J$23:$J$37,ROWS($C$23:$C34),1)*2,IF(AND('Expenses (Assum. &amp; Calc.)'!$I34="Monthly",'Expenses (Assum. &amp; Calc.)'!$H34&gt;='Shortcut Lookup 2'!AG$60,'Expenses (Assum. &amp; Calc.)'!$G34&lt;='Shortcut Lookup 2'!AG$60),INDEX('Expenses (Assum. &amp; Calc.)'!$J$23:$J$37,ROWS($C$23:$C34),1),IF(AND('Expenses (Assum. &amp; Calc.)'!$I34="Quarterly",IFERROR(MOD(MONTH('Expenses (Assum. &amp; Calc.)'!$G34),3),0)=MOD(MONTH('Shortcut Lookup 2'!AG$60),3),'Expenses (Assum. &amp; Calc.)'!$H34&gt;='Shortcut Lookup 2'!AG$60,'Expenses (Assum. &amp; Calc.)'!$G34&lt;='Shortcut Lookup 2'!AG$60),INDEX('Expenses (Assum. &amp; Calc.)'!$J$23:$J$37,ROWS($C$23:$C34),1),IF(AND('Expenses (Assum. &amp; Calc.)'!$I34="Semi-Annually",IFERROR(MOD(MONTH('Expenses (Assum. &amp; Calc.)'!$G34),6),0)=MOD(MONTH('Shortcut Lookup 2'!AG$60),6),'Expenses (Assum. &amp; Calc.)'!$H34&gt;='Shortcut Lookup 2'!AG$60,'Expenses (Assum. &amp; Calc.)'!$G34&lt;='Shortcut Lookup 2'!AG$60),INDEX('Expenses (Assum. &amp; Calc.)'!$J$23:$J$37,ROWS($C$23:$C34),1),IF(AND('Expenses (Assum. &amp; Calc.)'!$I34="Yearly",IFERROR(MOD(MONTH('Expenses (Assum. &amp; Calc.)'!$G34),12),0)=MOD(MONTH('Shortcut Lookup 2'!AG$60),12),'Expenses (Assum. &amp; Calc.)'!$H34&gt;='Shortcut Lookup 2'!AG$60,'Expenses (Assum. &amp; Calc.)'!$G34&lt;='Shortcut Lookup 2'!AG$60),INDEX('Expenses (Assum. &amp; Calc.)'!$J$23:$J$37,ROWS($C$23:$C34),1),0))))))))</f>
        <v>0</v>
      </c>
      <c r="AQ34" s="472">
        <f>HLOOKUP('Shortcut Lookup 2'!AH$59,'Expenses (Assum. &amp; Calc.)'!$P$22:$T$37,ROWS($C$23:$C34)+1,0)*IF(AND('Expenses (Assum. &amp; Calc.)'!$I34="One time",'Expenses (Assum. &amp; Calc.)'!$G34='Shortcut Lookup 2'!AH$60),INDEX('Expenses (Assum. &amp; Calc.)'!$J$23:$J$37,ROWS($C$23:$C34),1),IF(AND('Expenses (Assum. &amp; Calc.)'!$I34="Daily",'Expenses (Assum. &amp; Calc.)'!$H34&gt;='Shortcut Lookup 2'!AH$60,'Expenses (Assum. &amp; Calc.)'!$G34&lt;='Shortcut Lookup 2'!AH$60),INDEX('Expenses (Assum. &amp; Calc.)'!$J$23:$J$37,ROWS($C$23:$C34),1)*AQ$22,IF(AND('Expenses (Assum. &amp; Calc.)'!$I34="Weekly",'Expenses (Assum. &amp; Calc.)'!$H34&gt;='Shortcut Lookup 2'!AH$60,'Expenses (Assum. &amp; Calc.)'!$G34&lt;='Shortcut Lookup 2'!AH$60),INDEX('Expenses (Assum. &amp; Calc.)'!$J$23:$J$37,ROWS($C$23:$C34),1)*4,IF(AND('Expenses (Assum. &amp; Calc.)'!$I34="Bi-Weekly",'Expenses (Assum. &amp; Calc.)'!$H34&gt;='Shortcut Lookup 2'!AH$60,'Expenses (Assum. &amp; Calc.)'!$G34&lt;='Shortcut Lookup 2'!AH$60),INDEX('Expenses (Assum. &amp; Calc.)'!$J$23:$J$37,ROWS($C$23:$C34),1)*2,IF(AND('Expenses (Assum. &amp; Calc.)'!$I34="Monthly",'Expenses (Assum. &amp; Calc.)'!$H34&gt;='Shortcut Lookup 2'!AH$60,'Expenses (Assum. &amp; Calc.)'!$G34&lt;='Shortcut Lookup 2'!AH$60),INDEX('Expenses (Assum. &amp; Calc.)'!$J$23:$J$37,ROWS($C$23:$C34),1),IF(AND('Expenses (Assum. &amp; Calc.)'!$I34="Quarterly",IFERROR(MOD(MONTH('Expenses (Assum. &amp; Calc.)'!$G34),3),0)=MOD(MONTH('Shortcut Lookup 2'!AH$60),3),'Expenses (Assum. &amp; Calc.)'!$H34&gt;='Shortcut Lookup 2'!AH$60,'Expenses (Assum. &amp; Calc.)'!$G34&lt;='Shortcut Lookup 2'!AH$60),INDEX('Expenses (Assum. &amp; Calc.)'!$J$23:$J$37,ROWS($C$23:$C34),1),IF(AND('Expenses (Assum. &amp; Calc.)'!$I34="Semi-Annually",IFERROR(MOD(MONTH('Expenses (Assum. &amp; Calc.)'!$G34),6),0)=MOD(MONTH('Shortcut Lookup 2'!AH$60),6),'Expenses (Assum. &amp; Calc.)'!$H34&gt;='Shortcut Lookup 2'!AH$60,'Expenses (Assum. &amp; Calc.)'!$G34&lt;='Shortcut Lookup 2'!AH$60),INDEX('Expenses (Assum. &amp; Calc.)'!$J$23:$J$37,ROWS($C$23:$C34),1),IF(AND('Expenses (Assum. &amp; Calc.)'!$I34="Yearly",IFERROR(MOD(MONTH('Expenses (Assum. &amp; Calc.)'!$G34),12),0)=MOD(MONTH('Shortcut Lookup 2'!AH$60),12),'Expenses (Assum. &amp; Calc.)'!$H34&gt;='Shortcut Lookup 2'!AH$60,'Expenses (Assum. &amp; Calc.)'!$G34&lt;='Shortcut Lookup 2'!AH$60),INDEX('Expenses (Assum. &amp; Calc.)'!$J$23:$J$37,ROWS($C$23:$C34),1),0))))))))</f>
        <v>0</v>
      </c>
      <c r="AR34" s="472">
        <f>HLOOKUP('Shortcut Lookup 2'!AI$59,'Expenses (Assum. &amp; Calc.)'!$P$22:$T$37,ROWS($C$23:$C34)+1,0)*IF(AND('Expenses (Assum. &amp; Calc.)'!$I34="One time",'Expenses (Assum. &amp; Calc.)'!$G34='Shortcut Lookup 2'!AI$60),INDEX('Expenses (Assum. &amp; Calc.)'!$J$23:$J$37,ROWS($C$23:$C34),1),IF(AND('Expenses (Assum. &amp; Calc.)'!$I34="Daily",'Expenses (Assum. &amp; Calc.)'!$H34&gt;='Shortcut Lookup 2'!AI$60,'Expenses (Assum. &amp; Calc.)'!$G34&lt;='Shortcut Lookup 2'!AI$60),INDEX('Expenses (Assum. &amp; Calc.)'!$J$23:$J$37,ROWS($C$23:$C34),1)*AR$22,IF(AND('Expenses (Assum. &amp; Calc.)'!$I34="Weekly",'Expenses (Assum. &amp; Calc.)'!$H34&gt;='Shortcut Lookup 2'!AI$60,'Expenses (Assum. &amp; Calc.)'!$G34&lt;='Shortcut Lookup 2'!AI$60),INDEX('Expenses (Assum. &amp; Calc.)'!$J$23:$J$37,ROWS($C$23:$C34),1)*4,IF(AND('Expenses (Assum. &amp; Calc.)'!$I34="Bi-Weekly",'Expenses (Assum. &amp; Calc.)'!$H34&gt;='Shortcut Lookup 2'!AI$60,'Expenses (Assum. &amp; Calc.)'!$G34&lt;='Shortcut Lookup 2'!AI$60),INDEX('Expenses (Assum. &amp; Calc.)'!$J$23:$J$37,ROWS($C$23:$C34),1)*2,IF(AND('Expenses (Assum. &amp; Calc.)'!$I34="Monthly",'Expenses (Assum. &amp; Calc.)'!$H34&gt;='Shortcut Lookup 2'!AI$60,'Expenses (Assum. &amp; Calc.)'!$G34&lt;='Shortcut Lookup 2'!AI$60),INDEX('Expenses (Assum. &amp; Calc.)'!$J$23:$J$37,ROWS($C$23:$C34),1),IF(AND('Expenses (Assum. &amp; Calc.)'!$I34="Quarterly",IFERROR(MOD(MONTH('Expenses (Assum. &amp; Calc.)'!$G34),3),0)=MOD(MONTH('Shortcut Lookup 2'!AI$60),3),'Expenses (Assum. &amp; Calc.)'!$H34&gt;='Shortcut Lookup 2'!AI$60,'Expenses (Assum. &amp; Calc.)'!$G34&lt;='Shortcut Lookup 2'!AI$60),INDEX('Expenses (Assum. &amp; Calc.)'!$J$23:$J$37,ROWS($C$23:$C34),1),IF(AND('Expenses (Assum. &amp; Calc.)'!$I34="Semi-Annually",IFERROR(MOD(MONTH('Expenses (Assum. &amp; Calc.)'!$G34),6),0)=MOD(MONTH('Shortcut Lookup 2'!AI$60),6),'Expenses (Assum. &amp; Calc.)'!$H34&gt;='Shortcut Lookup 2'!AI$60,'Expenses (Assum. &amp; Calc.)'!$G34&lt;='Shortcut Lookup 2'!AI$60),INDEX('Expenses (Assum. &amp; Calc.)'!$J$23:$J$37,ROWS($C$23:$C34),1),IF(AND('Expenses (Assum. &amp; Calc.)'!$I34="Yearly",IFERROR(MOD(MONTH('Expenses (Assum. &amp; Calc.)'!$G34),12),0)=MOD(MONTH('Shortcut Lookup 2'!AI$60),12),'Expenses (Assum. &amp; Calc.)'!$H34&gt;='Shortcut Lookup 2'!AI$60,'Expenses (Assum. &amp; Calc.)'!$G34&lt;='Shortcut Lookup 2'!AI$60),INDEX('Expenses (Assum. &amp; Calc.)'!$J$23:$J$37,ROWS($C$23:$C34),1),0))))))))</f>
        <v>0</v>
      </c>
      <c r="AS34" s="472">
        <f>HLOOKUP('Shortcut Lookup 2'!AJ$59,'Expenses (Assum. &amp; Calc.)'!$P$22:$T$37,ROWS($C$23:$C34)+1,0)*IF(AND('Expenses (Assum. &amp; Calc.)'!$I34="One time",'Expenses (Assum. &amp; Calc.)'!$G34='Shortcut Lookup 2'!AJ$60),INDEX('Expenses (Assum. &amp; Calc.)'!$J$23:$J$37,ROWS($C$23:$C34),1),IF(AND('Expenses (Assum. &amp; Calc.)'!$I34="Daily",'Expenses (Assum. &amp; Calc.)'!$H34&gt;='Shortcut Lookup 2'!AJ$60,'Expenses (Assum. &amp; Calc.)'!$G34&lt;='Shortcut Lookup 2'!AJ$60),INDEX('Expenses (Assum. &amp; Calc.)'!$J$23:$J$37,ROWS($C$23:$C34),1)*AS$22,IF(AND('Expenses (Assum. &amp; Calc.)'!$I34="Weekly",'Expenses (Assum. &amp; Calc.)'!$H34&gt;='Shortcut Lookup 2'!AJ$60,'Expenses (Assum. &amp; Calc.)'!$G34&lt;='Shortcut Lookup 2'!AJ$60),INDEX('Expenses (Assum. &amp; Calc.)'!$J$23:$J$37,ROWS($C$23:$C34),1)*4,IF(AND('Expenses (Assum. &amp; Calc.)'!$I34="Bi-Weekly",'Expenses (Assum. &amp; Calc.)'!$H34&gt;='Shortcut Lookup 2'!AJ$60,'Expenses (Assum. &amp; Calc.)'!$G34&lt;='Shortcut Lookup 2'!AJ$60),INDEX('Expenses (Assum. &amp; Calc.)'!$J$23:$J$37,ROWS($C$23:$C34),1)*2,IF(AND('Expenses (Assum. &amp; Calc.)'!$I34="Monthly",'Expenses (Assum. &amp; Calc.)'!$H34&gt;='Shortcut Lookup 2'!AJ$60,'Expenses (Assum. &amp; Calc.)'!$G34&lt;='Shortcut Lookup 2'!AJ$60),INDEX('Expenses (Assum. &amp; Calc.)'!$J$23:$J$37,ROWS($C$23:$C34),1),IF(AND('Expenses (Assum. &amp; Calc.)'!$I34="Quarterly",IFERROR(MOD(MONTH('Expenses (Assum. &amp; Calc.)'!$G34),3),0)=MOD(MONTH('Shortcut Lookup 2'!AJ$60),3),'Expenses (Assum. &amp; Calc.)'!$H34&gt;='Shortcut Lookup 2'!AJ$60,'Expenses (Assum. &amp; Calc.)'!$G34&lt;='Shortcut Lookup 2'!AJ$60),INDEX('Expenses (Assum. &amp; Calc.)'!$J$23:$J$37,ROWS($C$23:$C34),1),IF(AND('Expenses (Assum. &amp; Calc.)'!$I34="Semi-Annually",IFERROR(MOD(MONTH('Expenses (Assum. &amp; Calc.)'!$G34),6),0)=MOD(MONTH('Shortcut Lookup 2'!AJ$60),6),'Expenses (Assum. &amp; Calc.)'!$H34&gt;='Shortcut Lookup 2'!AJ$60,'Expenses (Assum. &amp; Calc.)'!$G34&lt;='Shortcut Lookup 2'!AJ$60),INDEX('Expenses (Assum. &amp; Calc.)'!$J$23:$J$37,ROWS($C$23:$C34),1),IF(AND('Expenses (Assum. &amp; Calc.)'!$I34="Yearly",IFERROR(MOD(MONTH('Expenses (Assum. &amp; Calc.)'!$G34),12),0)=MOD(MONTH('Shortcut Lookup 2'!AJ$60),12),'Expenses (Assum. &amp; Calc.)'!$H34&gt;='Shortcut Lookup 2'!AJ$60,'Expenses (Assum. &amp; Calc.)'!$G34&lt;='Shortcut Lookup 2'!AJ$60),INDEX('Expenses (Assum. &amp; Calc.)'!$J$23:$J$37,ROWS($C$23:$C34),1),0))))))))</f>
        <v>0</v>
      </c>
      <c r="AT34" s="472">
        <f>HLOOKUP('Shortcut Lookup 2'!AK$59,'Expenses (Assum. &amp; Calc.)'!$P$22:$T$37,ROWS($C$23:$C34)+1,0)*IF(AND('Expenses (Assum. &amp; Calc.)'!$I34="One time",'Expenses (Assum. &amp; Calc.)'!$G34='Shortcut Lookup 2'!AK$60),INDEX('Expenses (Assum. &amp; Calc.)'!$J$23:$J$37,ROWS($C$23:$C34),1),IF(AND('Expenses (Assum. &amp; Calc.)'!$I34="Daily",'Expenses (Assum. &amp; Calc.)'!$H34&gt;='Shortcut Lookup 2'!AK$60,'Expenses (Assum. &amp; Calc.)'!$G34&lt;='Shortcut Lookup 2'!AK$60),INDEX('Expenses (Assum. &amp; Calc.)'!$J$23:$J$37,ROWS($C$23:$C34),1)*AT$22,IF(AND('Expenses (Assum. &amp; Calc.)'!$I34="Weekly",'Expenses (Assum. &amp; Calc.)'!$H34&gt;='Shortcut Lookup 2'!AK$60,'Expenses (Assum. &amp; Calc.)'!$G34&lt;='Shortcut Lookup 2'!AK$60),INDEX('Expenses (Assum. &amp; Calc.)'!$J$23:$J$37,ROWS($C$23:$C34),1)*4,IF(AND('Expenses (Assum. &amp; Calc.)'!$I34="Bi-Weekly",'Expenses (Assum. &amp; Calc.)'!$H34&gt;='Shortcut Lookup 2'!AK$60,'Expenses (Assum. &amp; Calc.)'!$G34&lt;='Shortcut Lookup 2'!AK$60),INDEX('Expenses (Assum. &amp; Calc.)'!$J$23:$J$37,ROWS($C$23:$C34),1)*2,IF(AND('Expenses (Assum. &amp; Calc.)'!$I34="Monthly",'Expenses (Assum. &amp; Calc.)'!$H34&gt;='Shortcut Lookup 2'!AK$60,'Expenses (Assum. &amp; Calc.)'!$G34&lt;='Shortcut Lookup 2'!AK$60),INDEX('Expenses (Assum. &amp; Calc.)'!$J$23:$J$37,ROWS($C$23:$C34),1),IF(AND('Expenses (Assum. &amp; Calc.)'!$I34="Quarterly",IFERROR(MOD(MONTH('Expenses (Assum. &amp; Calc.)'!$G34),3),0)=MOD(MONTH('Shortcut Lookup 2'!AK$60),3),'Expenses (Assum. &amp; Calc.)'!$H34&gt;='Shortcut Lookup 2'!AK$60,'Expenses (Assum. &amp; Calc.)'!$G34&lt;='Shortcut Lookup 2'!AK$60),INDEX('Expenses (Assum. &amp; Calc.)'!$J$23:$J$37,ROWS($C$23:$C34),1),IF(AND('Expenses (Assum. &amp; Calc.)'!$I34="Semi-Annually",IFERROR(MOD(MONTH('Expenses (Assum. &amp; Calc.)'!$G34),6),0)=MOD(MONTH('Shortcut Lookup 2'!AK$60),6),'Expenses (Assum. &amp; Calc.)'!$H34&gt;='Shortcut Lookup 2'!AK$60,'Expenses (Assum. &amp; Calc.)'!$G34&lt;='Shortcut Lookup 2'!AK$60),INDEX('Expenses (Assum. &amp; Calc.)'!$J$23:$J$37,ROWS($C$23:$C34),1),IF(AND('Expenses (Assum. &amp; Calc.)'!$I34="Yearly",IFERROR(MOD(MONTH('Expenses (Assum. &amp; Calc.)'!$G34),12),0)=MOD(MONTH('Shortcut Lookup 2'!AK$60),12),'Expenses (Assum. &amp; Calc.)'!$H34&gt;='Shortcut Lookup 2'!AK$60,'Expenses (Assum. &amp; Calc.)'!$G34&lt;='Shortcut Lookup 2'!AK$60),INDEX('Expenses (Assum. &amp; Calc.)'!$J$23:$J$37,ROWS($C$23:$C34),1),0))))))))</f>
        <v>0</v>
      </c>
      <c r="AU34" s="472">
        <f>HLOOKUP('Shortcut Lookup 2'!AL$59,'Expenses (Assum. &amp; Calc.)'!$P$22:$T$37,ROWS($C$23:$C34)+1,0)*IF(AND('Expenses (Assum. &amp; Calc.)'!$I34="One time",'Expenses (Assum. &amp; Calc.)'!$G34='Shortcut Lookup 2'!AL$60),INDEX('Expenses (Assum. &amp; Calc.)'!$J$23:$J$37,ROWS($C$23:$C34),1),IF(AND('Expenses (Assum. &amp; Calc.)'!$I34="Daily",'Expenses (Assum. &amp; Calc.)'!$H34&gt;='Shortcut Lookup 2'!AL$60,'Expenses (Assum. &amp; Calc.)'!$G34&lt;='Shortcut Lookup 2'!AL$60),INDEX('Expenses (Assum. &amp; Calc.)'!$J$23:$J$37,ROWS($C$23:$C34),1)*AU$22,IF(AND('Expenses (Assum. &amp; Calc.)'!$I34="Weekly",'Expenses (Assum. &amp; Calc.)'!$H34&gt;='Shortcut Lookup 2'!AL$60,'Expenses (Assum. &amp; Calc.)'!$G34&lt;='Shortcut Lookup 2'!AL$60),INDEX('Expenses (Assum. &amp; Calc.)'!$J$23:$J$37,ROWS($C$23:$C34),1)*4,IF(AND('Expenses (Assum. &amp; Calc.)'!$I34="Bi-Weekly",'Expenses (Assum. &amp; Calc.)'!$H34&gt;='Shortcut Lookup 2'!AL$60,'Expenses (Assum. &amp; Calc.)'!$G34&lt;='Shortcut Lookup 2'!AL$60),INDEX('Expenses (Assum. &amp; Calc.)'!$J$23:$J$37,ROWS($C$23:$C34),1)*2,IF(AND('Expenses (Assum. &amp; Calc.)'!$I34="Monthly",'Expenses (Assum. &amp; Calc.)'!$H34&gt;='Shortcut Lookup 2'!AL$60,'Expenses (Assum. &amp; Calc.)'!$G34&lt;='Shortcut Lookup 2'!AL$60),INDEX('Expenses (Assum. &amp; Calc.)'!$J$23:$J$37,ROWS($C$23:$C34),1),IF(AND('Expenses (Assum. &amp; Calc.)'!$I34="Quarterly",IFERROR(MOD(MONTH('Expenses (Assum. &amp; Calc.)'!$G34),3),0)=MOD(MONTH('Shortcut Lookup 2'!AL$60),3),'Expenses (Assum. &amp; Calc.)'!$H34&gt;='Shortcut Lookup 2'!AL$60,'Expenses (Assum. &amp; Calc.)'!$G34&lt;='Shortcut Lookup 2'!AL$60),INDEX('Expenses (Assum. &amp; Calc.)'!$J$23:$J$37,ROWS($C$23:$C34),1),IF(AND('Expenses (Assum. &amp; Calc.)'!$I34="Semi-Annually",IFERROR(MOD(MONTH('Expenses (Assum. &amp; Calc.)'!$G34),6),0)=MOD(MONTH('Shortcut Lookup 2'!AL$60),6),'Expenses (Assum. &amp; Calc.)'!$H34&gt;='Shortcut Lookup 2'!AL$60,'Expenses (Assum. &amp; Calc.)'!$G34&lt;='Shortcut Lookup 2'!AL$60),INDEX('Expenses (Assum. &amp; Calc.)'!$J$23:$J$37,ROWS($C$23:$C34),1),IF(AND('Expenses (Assum. &amp; Calc.)'!$I34="Yearly",IFERROR(MOD(MONTH('Expenses (Assum. &amp; Calc.)'!$G34),12),0)=MOD(MONTH('Shortcut Lookup 2'!AL$60),12),'Expenses (Assum. &amp; Calc.)'!$H34&gt;='Shortcut Lookup 2'!AL$60,'Expenses (Assum. &amp; Calc.)'!$G34&lt;='Shortcut Lookup 2'!AL$60),INDEX('Expenses (Assum. &amp; Calc.)'!$J$23:$J$37,ROWS($C$23:$C34),1),0))))))))</f>
        <v>0</v>
      </c>
      <c r="AV34" s="472">
        <f>HLOOKUP('Shortcut Lookup 2'!AM$59,'Expenses (Assum. &amp; Calc.)'!$P$22:$T$37,ROWS($C$23:$C34)+1,0)*IF(AND('Expenses (Assum. &amp; Calc.)'!$I34="One time",'Expenses (Assum. &amp; Calc.)'!$G34='Shortcut Lookup 2'!AM$60),INDEX('Expenses (Assum. &amp; Calc.)'!$J$23:$J$37,ROWS($C$23:$C34),1),IF(AND('Expenses (Assum. &amp; Calc.)'!$I34="Daily",'Expenses (Assum. &amp; Calc.)'!$H34&gt;='Shortcut Lookup 2'!AM$60,'Expenses (Assum. &amp; Calc.)'!$G34&lt;='Shortcut Lookup 2'!AM$60),INDEX('Expenses (Assum. &amp; Calc.)'!$J$23:$J$37,ROWS($C$23:$C34),1)*AV$22,IF(AND('Expenses (Assum. &amp; Calc.)'!$I34="Weekly",'Expenses (Assum. &amp; Calc.)'!$H34&gt;='Shortcut Lookup 2'!AM$60,'Expenses (Assum. &amp; Calc.)'!$G34&lt;='Shortcut Lookup 2'!AM$60),INDEX('Expenses (Assum. &amp; Calc.)'!$J$23:$J$37,ROWS($C$23:$C34),1)*4,IF(AND('Expenses (Assum. &amp; Calc.)'!$I34="Bi-Weekly",'Expenses (Assum. &amp; Calc.)'!$H34&gt;='Shortcut Lookup 2'!AM$60,'Expenses (Assum. &amp; Calc.)'!$G34&lt;='Shortcut Lookup 2'!AM$60),INDEX('Expenses (Assum. &amp; Calc.)'!$J$23:$J$37,ROWS($C$23:$C34),1)*2,IF(AND('Expenses (Assum. &amp; Calc.)'!$I34="Monthly",'Expenses (Assum. &amp; Calc.)'!$H34&gt;='Shortcut Lookup 2'!AM$60,'Expenses (Assum. &amp; Calc.)'!$G34&lt;='Shortcut Lookup 2'!AM$60),INDEX('Expenses (Assum. &amp; Calc.)'!$J$23:$J$37,ROWS($C$23:$C34),1),IF(AND('Expenses (Assum. &amp; Calc.)'!$I34="Quarterly",IFERROR(MOD(MONTH('Expenses (Assum. &amp; Calc.)'!$G34),3),0)=MOD(MONTH('Shortcut Lookup 2'!AM$60),3),'Expenses (Assum. &amp; Calc.)'!$H34&gt;='Shortcut Lookup 2'!AM$60,'Expenses (Assum. &amp; Calc.)'!$G34&lt;='Shortcut Lookup 2'!AM$60),INDEX('Expenses (Assum. &amp; Calc.)'!$J$23:$J$37,ROWS($C$23:$C34),1),IF(AND('Expenses (Assum. &amp; Calc.)'!$I34="Semi-Annually",IFERROR(MOD(MONTH('Expenses (Assum. &amp; Calc.)'!$G34),6),0)=MOD(MONTH('Shortcut Lookup 2'!AM$60),6),'Expenses (Assum. &amp; Calc.)'!$H34&gt;='Shortcut Lookup 2'!AM$60,'Expenses (Assum. &amp; Calc.)'!$G34&lt;='Shortcut Lookup 2'!AM$60),INDEX('Expenses (Assum. &amp; Calc.)'!$J$23:$J$37,ROWS($C$23:$C34),1),IF(AND('Expenses (Assum. &amp; Calc.)'!$I34="Yearly",IFERROR(MOD(MONTH('Expenses (Assum. &amp; Calc.)'!$G34),12),0)=MOD(MONTH('Shortcut Lookup 2'!AM$60),12),'Expenses (Assum. &amp; Calc.)'!$H34&gt;='Shortcut Lookup 2'!AM$60,'Expenses (Assum. &amp; Calc.)'!$G34&lt;='Shortcut Lookup 2'!AM$60),INDEX('Expenses (Assum. &amp; Calc.)'!$J$23:$J$37,ROWS($C$23:$C34),1),0))))))))</f>
        <v>0</v>
      </c>
      <c r="AW34" s="472">
        <f>HLOOKUP('Shortcut Lookup 2'!AN$59,'Expenses (Assum. &amp; Calc.)'!$P$22:$T$37,ROWS($C$23:$C34)+1,0)*IF(AND('Expenses (Assum. &amp; Calc.)'!$I34="One time",'Expenses (Assum. &amp; Calc.)'!$G34='Shortcut Lookup 2'!AN$60),INDEX('Expenses (Assum. &amp; Calc.)'!$J$23:$J$37,ROWS($C$23:$C34),1),IF(AND('Expenses (Assum. &amp; Calc.)'!$I34="Daily",'Expenses (Assum. &amp; Calc.)'!$H34&gt;='Shortcut Lookup 2'!AN$60,'Expenses (Assum. &amp; Calc.)'!$G34&lt;='Shortcut Lookup 2'!AN$60),INDEX('Expenses (Assum. &amp; Calc.)'!$J$23:$J$37,ROWS($C$23:$C34),1)*AW$22,IF(AND('Expenses (Assum. &amp; Calc.)'!$I34="Weekly",'Expenses (Assum. &amp; Calc.)'!$H34&gt;='Shortcut Lookup 2'!AN$60,'Expenses (Assum. &amp; Calc.)'!$G34&lt;='Shortcut Lookup 2'!AN$60),INDEX('Expenses (Assum. &amp; Calc.)'!$J$23:$J$37,ROWS($C$23:$C34),1)*4,IF(AND('Expenses (Assum. &amp; Calc.)'!$I34="Bi-Weekly",'Expenses (Assum. &amp; Calc.)'!$H34&gt;='Shortcut Lookup 2'!AN$60,'Expenses (Assum. &amp; Calc.)'!$G34&lt;='Shortcut Lookup 2'!AN$60),INDEX('Expenses (Assum. &amp; Calc.)'!$J$23:$J$37,ROWS($C$23:$C34),1)*2,IF(AND('Expenses (Assum. &amp; Calc.)'!$I34="Monthly",'Expenses (Assum. &amp; Calc.)'!$H34&gt;='Shortcut Lookup 2'!AN$60,'Expenses (Assum. &amp; Calc.)'!$G34&lt;='Shortcut Lookup 2'!AN$60),INDEX('Expenses (Assum. &amp; Calc.)'!$J$23:$J$37,ROWS($C$23:$C34),1),IF(AND('Expenses (Assum. &amp; Calc.)'!$I34="Quarterly",IFERROR(MOD(MONTH('Expenses (Assum. &amp; Calc.)'!$G34),3),0)=MOD(MONTH('Shortcut Lookup 2'!AN$60),3),'Expenses (Assum. &amp; Calc.)'!$H34&gt;='Shortcut Lookup 2'!AN$60,'Expenses (Assum. &amp; Calc.)'!$G34&lt;='Shortcut Lookup 2'!AN$60),INDEX('Expenses (Assum. &amp; Calc.)'!$J$23:$J$37,ROWS($C$23:$C34),1),IF(AND('Expenses (Assum. &amp; Calc.)'!$I34="Semi-Annually",IFERROR(MOD(MONTH('Expenses (Assum. &amp; Calc.)'!$G34),6),0)=MOD(MONTH('Shortcut Lookup 2'!AN$60),6),'Expenses (Assum. &amp; Calc.)'!$H34&gt;='Shortcut Lookup 2'!AN$60,'Expenses (Assum. &amp; Calc.)'!$G34&lt;='Shortcut Lookup 2'!AN$60),INDEX('Expenses (Assum. &amp; Calc.)'!$J$23:$J$37,ROWS($C$23:$C34),1),IF(AND('Expenses (Assum. &amp; Calc.)'!$I34="Yearly",IFERROR(MOD(MONTH('Expenses (Assum. &amp; Calc.)'!$G34),12),0)=MOD(MONTH('Shortcut Lookup 2'!AN$60),12),'Expenses (Assum. &amp; Calc.)'!$H34&gt;='Shortcut Lookup 2'!AN$60,'Expenses (Assum. &amp; Calc.)'!$G34&lt;='Shortcut Lookup 2'!AN$60),INDEX('Expenses (Assum. &amp; Calc.)'!$J$23:$J$37,ROWS($C$23:$C34),1),0))))))))</f>
        <v>0</v>
      </c>
      <c r="AX34" s="472">
        <f>HLOOKUP('Shortcut Lookup 2'!AO$59,'Expenses (Assum. &amp; Calc.)'!$P$22:$T$37,ROWS($C$23:$C34)+1,0)*IF(AND('Expenses (Assum. &amp; Calc.)'!$I34="One time",'Expenses (Assum. &amp; Calc.)'!$G34='Shortcut Lookup 2'!AO$60),INDEX('Expenses (Assum. &amp; Calc.)'!$J$23:$J$37,ROWS($C$23:$C34),1),IF(AND('Expenses (Assum. &amp; Calc.)'!$I34="Daily",'Expenses (Assum. &amp; Calc.)'!$H34&gt;='Shortcut Lookup 2'!AO$60,'Expenses (Assum. &amp; Calc.)'!$G34&lt;='Shortcut Lookup 2'!AO$60),INDEX('Expenses (Assum. &amp; Calc.)'!$J$23:$J$37,ROWS($C$23:$C34),1)*AX$22,IF(AND('Expenses (Assum. &amp; Calc.)'!$I34="Weekly",'Expenses (Assum. &amp; Calc.)'!$H34&gt;='Shortcut Lookup 2'!AO$60,'Expenses (Assum. &amp; Calc.)'!$G34&lt;='Shortcut Lookup 2'!AO$60),INDEX('Expenses (Assum. &amp; Calc.)'!$J$23:$J$37,ROWS($C$23:$C34),1)*4,IF(AND('Expenses (Assum. &amp; Calc.)'!$I34="Bi-Weekly",'Expenses (Assum. &amp; Calc.)'!$H34&gt;='Shortcut Lookup 2'!AO$60,'Expenses (Assum. &amp; Calc.)'!$G34&lt;='Shortcut Lookup 2'!AO$60),INDEX('Expenses (Assum. &amp; Calc.)'!$J$23:$J$37,ROWS($C$23:$C34),1)*2,IF(AND('Expenses (Assum. &amp; Calc.)'!$I34="Monthly",'Expenses (Assum. &amp; Calc.)'!$H34&gt;='Shortcut Lookup 2'!AO$60,'Expenses (Assum. &amp; Calc.)'!$G34&lt;='Shortcut Lookup 2'!AO$60),INDEX('Expenses (Assum. &amp; Calc.)'!$J$23:$J$37,ROWS($C$23:$C34),1),IF(AND('Expenses (Assum. &amp; Calc.)'!$I34="Quarterly",IFERROR(MOD(MONTH('Expenses (Assum. &amp; Calc.)'!$G34),3),0)=MOD(MONTH('Shortcut Lookup 2'!AO$60),3),'Expenses (Assum. &amp; Calc.)'!$H34&gt;='Shortcut Lookup 2'!AO$60,'Expenses (Assum. &amp; Calc.)'!$G34&lt;='Shortcut Lookup 2'!AO$60),INDEX('Expenses (Assum. &amp; Calc.)'!$J$23:$J$37,ROWS($C$23:$C34),1),IF(AND('Expenses (Assum. &amp; Calc.)'!$I34="Semi-Annually",IFERROR(MOD(MONTH('Expenses (Assum. &amp; Calc.)'!$G34),6),0)=MOD(MONTH('Shortcut Lookup 2'!AO$60),6),'Expenses (Assum. &amp; Calc.)'!$H34&gt;='Shortcut Lookup 2'!AO$60,'Expenses (Assum. &amp; Calc.)'!$G34&lt;='Shortcut Lookup 2'!AO$60),INDEX('Expenses (Assum. &amp; Calc.)'!$J$23:$J$37,ROWS($C$23:$C34),1),IF(AND('Expenses (Assum. &amp; Calc.)'!$I34="Yearly",IFERROR(MOD(MONTH('Expenses (Assum. &amp; Calc.)'!$G34),12),0)=MOD(MONTH('Shortcut Lookup 2'!AO$60),12),'Expenses (Assum. &amp; Calc.)'!$H34&gt;='Shortcut Lookup 2'!AO$60,'Expenses (Assum. &amp; Calc.)'!$G34&lt;='Shortcut Lookup 2'!AO$60),INDEX('Expenses (Assum. &amp; Calc.)'!$J$23:$J$37,ROWS($C$23:$C34),1),0))))))))</f>
        <v>0</v>
      </c>
      <c r="AY34" s="472">
        <f>HLOOKUP('Shortcut Lookup 2'!AP$59,'Expenses (Assum. &amp; Calc.)'!$P$22:$T$37,ROWS($C$23:$C34)+1,0)*IF(AND('Expenses (Assum. &amp; Calc.)'!$I34="One time",'Expenses (Assum. &amp; Calc.)'!$G34='Shortcut Lookup 2'!AP$60),INDEX('Expenses (Assum. &amp; Calc.)'!$J$23:$J$37,ROWS($C$23:$C34),1),IF(AND('Expenses (Assum. &amp; Calc.)'!$I34="Daily",'Expenses (Assum. &amp; Calc.)'!$H34&gt;='Shortcut Lookup 2'!AP$60,'Expenses (Assum. &amp; Calc.)'!$G34&lt;='Shortcut Lookup 2'!AP$60),INDEX('Expenses (Assum. &amp; Calc.)'!$J$23:$J$37,ROWS($C$23:$C34),1)*AY$22,IF(AND('Expenses (Assum. &amp; Calc.)'!$I34="Weekly",'Expenses (Assum. &amp; Calc.)'!$H34&gt;='Shortcut Lookup 2'!AP$60,'Expenses (Assum. &amp; Calc.)'!$G34&lt;='Shortcut Lookup 2'!AP$60),INDEX('Expenses (Assum. &amp; Calc.)'!$J$23:$J$37,ROWS($C$23:$C34),1)*4,IF(AND('Expenses (Assum. &amp; Calc.)'!$I34="Bi-Weekly",'Expenses (Assum. &amp; Calc.)'!$H34&gt;='Shortcut Lookup 2'!AP$60,'Expenses (Assum. &amp; Calc.)'!$G34&lt;='Shortcut Lookup 2'!AP$60),INDEX('Expenses (Assum. &amp; Calc.)'!$J$23:$J$37,ROWS($C$23:$C34),1)*2,IF(AND('Expenses (Assum. &amp; Calc.)'!$I34="Monthly",'Expenses (Assum. &amp; Calc.)'!$H34&gt;='Shortcut Lookup 2'!AP$60,'Expenses (Assum. &amp; Calc.)'!$G34&lt;='Shortcut Lookup 2'!AP$60),INDEX('Expenses (Assum. &amp; Calc.)'!$J$23:$J$37,ROWS($C$23:$C34),1),IF(AND('Expenses (Assum. &amp; Calc.)'!$I34="Quarterly",IFERROR(MOD(MONTH('Expenses (Assum. &amp; Calc.)'!$G34),3),0)=MOD(MONTH('Shortcut Lookup 2'!AP$60),3),'Expenses (Assum. &amp; Calc.)'!$H34&gt;='Shortcut Lookup 2'!AP$60,'Expenses (Assum. &amp; Calc.)'!$G34&lt;='Shortcut Lookup 2'!AP$60),INDEX('Expenses (Assum. &amp; Calc.)'!$J$23:$J$37,ROWS($C$23:$C34),1),IF(AND('Expenses (Assum. &amp; Calc.)'!$I34="Semi-Annually",IFERROR(MOD(MONTH('Expenses (Assum. &amp; Calc.)'!$G34),6),0)=MOD(MONTH('Shortcut Lookup 2'!AP$60),6),'Expenses (Assum. &amp; Calc.)'!$H34&gt;='Shortcut Lookup 2'!AP$60,'Expenses (Assum. &amp; Calc.)'!$G34&lt;='Shortcut Lookup 2'!AP$60),INDEX('Expenses (Assum. &amp; Calc.)'!$J$23:$J$37,ROWS($C$23:$C34),1),IF(AND('Expenses (Assum. &amp; Calc.)'!$I34="Yearly",IFERROR(MOD(MONTH('Expenses (Assum. &amp; Calc.)'!$G34),12),0)=MOD(MONTH('Shortcut Lookup 2'!AP$60),12),'Expenses (Assum. &amp; Calc.)'!$H34&gt;='Shortcut Lookup 2'!AP$60,'Expenses (Assum. &amp; Calc.)'!$G34&lt;='Shortcut Lookup 2'!AP$60),INDEX('Expenses (Assum. &amp; Calc.)'!$J$23:$J$37,ROWS($C$23:$C34),1),0))))))))</f>
        <v>0</v>
      </c>
      <c r="AZ34" s="472">
        <f>HLOOKUP('Shortcut Lookup 2'!AQ$59,'Expenses (Assum. &amp; Calc.)'!$P$22:$T$37,ROWS($C$23:$C34)+1,0)*IF(AND('Expenses (Assum. &amp; Calc.)'!$I34="One time",'Expenses (Assum. &amp; Calc.)'!$G34='Shortcut Lookup 2'!AQ$60),INDEX('Expenses (Assum. &amp; Calc.)'!$J$23:$J$37,ROWS($C$23:$C34),1),IF(AND('Expenses (Assum. &amp; Calc.)'!$I34="Daily",'Expenses (Assum. &amp; Calc.)'!$H34&gt;='Shortcut Lookup 2'!AQ$60,'Expenses (Assum. &amp; Calc.)'!$G34&lt;='Shortcut Lookup 2'!AQ$60),INDEX('Expenses (Assum. &amp; Calc.)'!$J$23:$J$37,ROWS($C$23:$C34),1)*AZ$22,IF(AND('Expenses (Assum. &amp; Calc.)'!$I34="Weekly",'Expenses (Assum. &amp; Calc.)'!$H34&gt;='Shortcut Lookup 2'!AQ$60,'Expenses (Assum. &amp; Calc.)'!$G34&lt;='Shortcut Lookup 2'!AQ$60),INDEX('Expenses (Assum. &amp; Calc.)'!$J$23:$J$37,ROWS($C$23:$C34),1)*4,IF(AND('Expenses (Assum. &amp; Calc.)'!$I34="Bi-Weekly",'Expenses (Assum. &amp; Calc.)'!$H34&gt;='Shortcut Lookup 2'!AQ$60,'Expenses (Assum. &amp; Calc.)'!$G34&lt;='Shortcut Lookup 2'!AQ$60),INDEX('Expenses (Assum. &amp; Calc.)'!$J$23:$J$37,ROWS($C$23:$C34),1)*2,IF(AND('Expenses (Assum. &amp; Calc.)'!$I34="Monthly",'Expenses (Assum. &amp; Calc.)'!$H34&gt;='Shortcut Lookup 2'!AQ$60,'Expenses (Assum. &amp; Calc.)'!$G34&lt;='Shortcut Lookup 2'!AQ$60),INDEX('Expenses (Assum. &amp; Calc.)'!$J$23:$J$37,ROWS($C$23:$C34),1),IF(AND('Expenses (Assum. &amp; Calc.)'!$I34="Quarterly",IFERROR(MOD(MONTH('Expenses (Assum. &amp; Calc.)'!$G34),3),0)=MOD(MONTH('Shortcut Lookup 2'!AQ$60),3),'Expenses (Assum. &amp; Calc.)'!$H34&gt;='Shortcut Lookup 2'!AQ$60,'Expenses (Assum. &amp; Calc.)'!$G34&lt;='Shortcut Lookup 2'!AQ$60),INDEX('Expenses (Assum. &amp; Calc.)'!$J$23:$J$37,ROWS($C$23:$C34),1),IF(AND('Expenses (Assum. &amp; Calc.)'!$I34="Semi-Annually",IFERROR(MOD(MONTH('Expenses (Assum. &amp; Calc.)'!$G34),6),0)=MOD(MONTH('Shortcut Lookup 2'!AQ$60),6),'Expenses (Assum. &amp; Calc.)'!$H34&gt;='Shortcut Lookup 2'!AQ$60,'Expenses (Assum. &amp; Calc.)'!$G34&lt;='Shortcut Lookup 2'!AQ$60),INDEX('Expenses (Assum. &amp; Calc.)'!$J$23:$J$37,ROWS($C$23:$C34),1),IF(AND('Expenses (Assum. &amp; Calc.)'!$I34="Yearly",IFERROR(MOD(MONTH('Expenses (Assum. &amp; Calc.)'!$G34),12),0)=MOD(MONTH('Shortcut Lookup 2'!AQ$60),12),'Expenses (Assum. &amp; Calc.)'!$H34&gt;='Shortcut Lookup 2'!AQ$60,'Expenses (Assum. &amp; Calc.)'!$G34&lt;='Shortcut Lookup 2'!AQ$60),INDEX('Expenses (Assum. &amp; Calc.)'!$J$23:$J$37,ROWS($C$23:$C34),1),0))))))))</f>
        <v>0</v>
      </c>
      <c r="BA34" s="472">
        <f>HLOOKUP('Shortcut Lookup 2'!AR$59,'Expenses (Assum. &amp; Calc.)'!$P$22:$T$37,ROWS($C$23:$C34)+1,0)*IF(AND('Expenses (Assum. &amp; Calc.)'!$I34="One time",'Expenses (Assum. &amp; Calc.)'!$G34='Shortcut Lookup 2'!AR$60),INDEX('Expenses (Assum. &amp; Calc.)'!$J$23:$J$37,ROWS($C$23:$C34),1),IF(AND('Expenses (Assum. &amp; Calc.)'!$I34="Daily",'Expenses (Assum. &amp; Calc.)'!$H34&gt;='Shortcut Lookup 2'!AR$60,'Expenses (Assum. &amp; Calc.)'!$G34&lt;='Shortcut Lookup 2'!AR$60),INDEX('Expenses (Assum. &amp; Calc.)'!$J$23:$J$37,ROWS($C$23:$C34),1)*BA$22,IF(AND('Expenses (Assum. &amp; Calc.)'!$I34="Weekly",'Expenses (Assum. &amp; Calc.)'!$H34&gt;='Shortcut Lookup 2'!AR$60,'Expenses (Assum. &amp; Calc.)'!$G34&lt;='Shortcut Lookup 2'!AR$60),INDEX('Expenses (Assum. &amp; Calc.)'!$J$23:$J$37,ROWS($C$23:$C34),1)*4,IF(AND('Expenses (Assum. &amp; Calc.)'!$I34="Bi-Weekly",'Expenses (Assum. &amp; Calc.)'!$H34&gt;='Shortcut Lookup 2'!AR$60,'Expenses (Assum. &amp; Calc.)'!$G34&lt;='Shortcut Lookup 2'!AR$60),INDEX('Expenses (Assum. &amp; Calc.)'!$J$23:$J$37,ROWS($C$23:$C34),1)*2,IF(AND('Expenses (Assum. &amp; Calc.)'!$I34="Monthly",'Expenses (Assum. &amp; Calc.)'!$H34&gt;='Shortcut Lookup 2'!AR$60,'Expenses (Assum. &amp; Calc.)'!$G34&lt;='Shortcut Lookup 2'!AR$60),INDEX('Expenses (Assum. &amp; Calc.)'!$J$23:$J$37,ROWS($C$23:$C34),1),IF(AND('Expenses (Assum. &amp; Calc.)'!$I34="Quarterly",IFERROR(MOD(MONTH('Expenses (Assum. &amp; Calc.)'!$G34),3),0)=MOD(MONTH('Shortcut Lookup 2'!AR$60),3),'Expenses (Assum. &amp; Calc.)'!$H34&gt;='Shortcut Lookup 2'!AR$60,'Expenses (Assum. &amp; Calc.)'!$G34&lt;='Shortcut Lookup 2'!AR$60),INDEX('Expenses (Assum. &amp; Calc.)'!$J$23:$J$37,ROWS($C$23:$C34),1),IF(AND('Expenses (Assum. &amp; Calc.)'!$I34="Semi-Annually",IFERROR(MOD(MONTH('Expenses (Assum. &amp; Calc.)'!$G34),6),0)=MOD(MONTH('Shortcut Lookup 2'!AR$60),6),'Expenses (Assum. &amp; Calc.)'!$H34&gt;='Shortcut Lookup 2'!AR$60,'Expenses (Assum. &amp; Calc.)'!$G34&lt;='Shortcut Lookup 2'!AR$60),INDEX('Expenses (Assum. &amp; Calc.)'!$J$23:$J$37,ROWS($C$23:$C34),1),IF(AND('Expenses (Assum. &amp; Calc.)'!$I34="Yearly",IFERROR(MOD(MONTH('Expenses (Assum. &amp; Calc.)'!$G34),12),0)=MOD(MONTH('Shortcut Lookup 2'!AR$60),12),'Expenses (Assum. &amp; Calc.)'!$H34&gt;='Shortcut Lookup 2'!AR$60,'Expenses (Assum. &amp; Calc.)'!$G34&lt;='Shortcut Lookup 2'!AR$60),INDEX('Expenses (Assum. &amp; Calc.)'!$J$23:$J$37,ROWS($C$23:$C34),1),0))))))))</f>
        <v>0</v>
      </c>
      <c r="BB34" s="472">
        <f>HLOOKUP('Shortcut Lookup 2'!AS$59,'Expenses (Assum. &amp; Calc.)'!$P$22:$T$37,ROWS($C$23:$C34)+1,0)*IF(AND('Expenses (Assum. &amp; Calc.)'!$I34="One time",'Expenses (Assum. &amp; Calc.)'!$G34='Shortcut Lookup 2'!AS$60),INDEX('Expenses (Assum. &amp; Calc.)'!$J$23:$J$37,ROWS($C$23:$C34),1),IF(AND('Expenses (Assum. &amp; Calc.)'!$I34="Daily",'Expenses (Assum. &amp; Calc.)'!$H34&gt;='Shortcut Lookup 2'!AS$60,'Expenses (Assum. &amp; Calc.)'!$G34&lt;='Shortcut Lookup 2'!AS$60),INDEX('Expenses (Assum. &amp; Calc.)'!$J$23:$J$37,ROWS($C$23:$C34),1)*BB$22,IF(AND('Expenses (Assum. &amp; Calc.)'!$I34="Weekly",'Expenses (Assum. &amp; Calc.)'!$H34&gt;='Shortcut Lookup 2'!AS$60,'Expenses (Assum. &amp; Calc.)'!$G34&lt;='Shortcut Lookup 2'!AS$60),INDEX('Expenses (Assum. &amp; Calc.)'!$J$23:$J$37,ROWS($C$23:$C34),1)*4,IF(AND('Expenses (Assum. &amp; Calc.)'!$I34="Bi-Weekly",'Expenses (Assum. &amp; Calc.)'!$H34&gt;='Shortcut Lookup 2'!AS$60,'Expenses (Assum. &amp; Calc.)'!$G34&lt;='Shortcut Lookup 2'!AS$60),INDEX('Expenses (Assum. &amp; Calc.)'!$J$23:$J$37,ROWS($C$23:$C34),1)*2,IF(AND('Expenses (Assum. &amp; Calc.)'!$I34="Monthly",'Expenses (Assum. &amp; Calc.)'!$H34&gt;='Shortcut Lookup 2'!AS$60,'Expenses (Assum. &amp; Calc.)'!$G34&lt;='Shortcut Lookup 2'!AS$60),INDEX('Expenses (Assum. &amp; Calc.)'!$J$23:$J$37,ROWS($C$23:$C34),1),IF(AND('Expenses (Assum. &amp; Calc.)'!$I34="Quarterly",IFERROR(MOD(MONTH('Expenses (Assum. &amp; Calc.)'!$G34),3),0)=MOD(MONTH('Shortcut Lookup 2'!AS$60),3),'Expenses (Assum. &amp; Calc.)'!$H34&gt;='Shortcut Lookup 2'!AS$60,'Expenses (Assum. &amp; Calc.)'!$G34&lt;='Shortcut Lookup 2'!AS$60),INDEX('Expenses (Assum. &amp; Calc.)'!$J$23:$J$37,ROWS($C$23:$C34),1),IF(AND('Expenses (Assum. &amp; Calc.)'!$I34="Semi-Annually",IFERROR(MOD(MONTH('Expenses (Assum. &amp; Calc.)'!$G34),6),0)=MOD(MONTH('Shortcut Lookup 2'!AS$60),6),'Expenses (Assum. &amp; Calc.)'!$H34&gt;='Shortcut Lookup 2'!AS$60,'Expenses (Assum. &amp; Calc.)'!$G34&lt;='Shortcut Lookup 2'!AS$60),INDEX('Expenses (Assum. &amp; Calc.)'!$J$23:$J$37,ROWS($C$23:$C34),1),IF(AND('Expenses (Assum. &amp; Calc.)'!$I34="Yearly",IFERROR(MOD(MONTH('Expenses (Assum. &amp; Calc.)'!$G34),12),0)=MOD(MONTH('Shortcut Lookup 2'!AS$60),12),'Expenses (Assum. &amp; Calc.)'!$H34&gt;='Shortcut Lookup 2'!AS$60,'Expenses (Assum. &amp; Calc.)'!$G34&lt;='Shortcut Lookup 2'!AS$60),INDEX('Expenses (Assum. &amp; Calc.)'!$J$23:$J$37,ROWS($C$23:$C34),1),0))))))))</f>
        <v>0</v>
      </c>
      <c r="BC34" s="472">
        <f>HLOOKUP('Shortcut Lookup 2'!AT$59,'Expenses (Assum. &amp; Calc.)'!$P$22:$T$37,ROWS($C$23:$C34)+1,0)*IF(AND('Expenses (Assum. &amp; Calc.)'!$I34="One time",'Expenses (Assum. &amp; Calc.)'!$G34='Shortcut Lookup 2'!AT$60),INDEX('Expenses (Assum. &amp; Calc.)'!$J$23:$J$37,ROWS($C$23:$C34),1),IF(AND('Expenses (Assum. &amp; Calc.)'!$I34="Daily",'Expenses (Assum. &amp; Calc.)'!$H34&gt;='Shortcut Lookup 2'!AT$60,'Expenses (Assum. &amp; Calc.)'!$G34&lt;='Shortcut Lookup 2'!AT$60),INDEX('Expenses (Assum. &amp; Calc.)'!$J$23:$J$37,ROWS($C$23:$C34),1)*BC$22,IF(AND('Expenses (Assum. &amp; Calc.)'!$I34="Weekly",'Expenses (Assum. &amp; Calc.)'!$H34&gt;='Shortcut Lookup 2'!AT$60,'Expenses (Assum. &amp; Calc.)'!$G34&lt;='Shortcut Lookup 2'!AT$60),INDEX('Expenses (Assum. &amp; Calc.)'!$J$23:$J$37,ROWS($C$23:$C34),1)*4,IF(AND('Expenses (Assum. &amp; Calc.)'!$I34="Bi-Weekly",'Expenses (Assum. &amp; Calc.)'!$H34&gt;='Shortcut Lookup 2'!AT$60,'Expenses (Assum. &amp; Calc.)'!$G34&lt;='Shortcut Lookup 2'!AT$60),INDEX('Expenses (Assum. &amp; Calc.)'!$J$23:$J$37,ROWS($C$23:$C34),1)*2,IF(AND('Expenses (Assum. &amp; Calc.)'!$I34="Monthly",'Expenses (Assum. &amp; Calc.)'!$H34&gt;='Shortcut Lookup 2'!AT$60,'Expenses (Assum. &amp; Calc.)'!$G34&lt;='Shortcut Lookup 2'!AT$60),INDEX('Expenses (Assum. &amp; Calc.)'!$J$23:$J$37,ROWS($C$23:$C34),1),IF(AND('Expenses (Assum. &amp; Calc.)'!$I34="Quarterly",IFERROR(MOD(MONTH('Expenses (Assum. &amp; Calc.)'!$G34),3),0)=MOD(MONTH('Shortcut Lookup 2'!AT$60),3),'Expenses (Assum. &amp; Calc.)'!$H34&gt;='Shortcut Lookup 2'!AT$60,'Expenses (Assum. &amp; Calc.)'!$G34&lt;='Shortcut Lookup 2'!AT$60),INDEX('Expenses (Assum. &amp; Calc.)'!$J$23:$J$37,ROWS($C$23:$C34),1),IF(AND('Expenses (Assum. &amp; Calc.)'!$I34="Semi-Annually",IFERROR(MOD(MONTH('Expenses (Assum. &amp; Calc.)'!$G34),6),0)=MOD(MONTH('Shortcut Lookup 2'!AT$60),6),'Expenses (Assum. &amp; Calc.)'!$H34&gt;='Shortcut Lookup 2'!AT$60,'Expenses (Assum. &amp; Calc.)'!$G34&lt;='Shortcut Lookup 2'!AT$60),INDEX('Expenses (Assum. &amp; Calc.)'!$J$23:$J$37,ROWS($C$23:$C34),1),IF(AND('Expenses (Assum. &amp; Calc.)'!$I34="Yearly",IFERROR(MOD(MONTH('Expenses (Assum. &amp; Calc.)'!$G34),12),0)=MOD(MONTH('Shortcut Lookup 2'!AT$60),12),'Expenses (Assum. &amp; Calc.)'!$H34&gt;='Shortcut Lookup 2'!AT$60,'Expenses (Assum. &amp; Calc.)'!$G34&lt;='Shortcut Lookup 2'!AT$60),INDEX('Expenses (Assum. &amp; Calc.)'!$J$23:$J$37,ROWS($C$23:$C34),1),0))))))))</f>
        <v>0</v>
      </c>
      <c r="BD34" s="472">
        <f>HLOOKUP('Shortcut Lookup 2'!AU$59,'Expenses (Assum. &amp; Calc.)'!$P$22:$T$37,ROWS($C$23:$C34)+1,0)*IF(AND('Expenses (Assum. &amp; Calc.)'!$I34="One time",'Expenses (Assum. &amp; Calc.)'!$G34='Shortcut Lookup 2'!AU$60),INDEX('Expenses (Assum. &amp; Calc.)'!$J$23:$J$37,ROWS($C$23:$C34),1),IF(AND('Expenses (Assum. &amp; Calc.)'!$I34="Daily",'Expenses (Assum. &amp; Calc.)'!$H34&gt;='Shortcut Lookup 2'!AU$60,'Expenses (Assum. &amp; Calc.)'!$G34&lt;='Shortcut Lookup 2'!AU$60),INDEX('Expenses (Assum. &amp; Calc.)'!$J$23:$J$37,ROWS($C$23:$C34),1)*BD$22,IF(AND('Expenses (Assum. &amp; Calc.)'!$I34="Weekly",'Expenses (Assum. &amp; Calc.)'!$H34&gt;='Shortcut Lookup 2'!AU$60,'Expenses (Assum. &amp; Calc.)'!$G34&lt;='Shortcut Lookup 2'!AU$60),INDEX('Expenses (Assum. &amp; Calc.)'!$J$23:$J$37,ROWS($C$23:$C34),1)*4,IF(AND('Expenses (Assum. &amp; Calc.)'!$I34="Bi-Weekly",'Expenses (Assum. &amp; Calc.)'!$H34&gt;='Shortcut Lookup 2'!AU$60,'Expenses (Assum. &amp; Calc.)'!$G34&lt;='Shortcut Lookup 2'!AU$60),INDEX('Expenses (Assum. &amp; Calc.)'!$J$23:$J$37,ROWS($C$23:$C34),1)*2,IF(AND('Expenses (Assum. &amp; Calc.)'!$I34="Monthly",'Expenses (Assum. &amp; Calc.)'!$H34&gt;='Shortcut Lookup 2'!AU$60,'Expenses (Assum. &amp; Calc.)'!$G34&lt;='Shortcut Lookup 2'!AU$60),INDEX('Expenses (Assum. &amp; Calc.)'!$J$23:$J$37,ROWS($C$23:$C34),1),IF(AND('Expenses (Assum. &amp; Calc.)'!$I34="Quarterly",IFERROR(MOD(MONTH('Expenses (Assum. &amp; Calc.)'!$G34),3),0)=MOD(MONTH('Shortcut Lookup 2'!AU$60),3),'Expenses (Assum. &amp; Calc.)'!$H34&gt;='Shortcut Lookup 2'!AU$60,'Expenses (Assum. &amp; Calc.)'!$G34&lt;='Shortcut Lookup 2'!AU$60),INDEX('Expenses (Assum. &amp; Calc.)'!$J$23:$J$37,ROWS($C$23:$C34),1),IF(AND('Expenses (Assum. &amp; Calc.)'!$I34="Semi-Annually",IFERROR(MOD(MONTH('Expenses (Assum. &amp; Calc.)'!$G34),6),0)=MOD(MONTH('Shortcut Lookup 2'!AU$60),6),'Expenses (Assum. &amp; Calc.)'!$H34&gt;='Shortcut Lookup 2'!AU$60,'Expenses (Assum. &amp; Calc.)'!$G34&lt;='Shortcut Lookup 2'!AU$60),INDEX('Expenses (Assum. &amp; Calc.)'!$J$23:$J$37,ROWS($C$23:$C34),1),IF(AND('Expenses (Assum. &amp; Calc.)'!$I34="Yearly",IFERROR(MOD(MONTH('Expenses (Assum. &amp; Calc.)'!$G34),12),0)=MOD(MONTH('Shortcut Lookup 2'!AU$60),12),'Expenses (Assum. &amp; Calc.)'!$H34&gt;='Shortcut Lookup 2'!AU$60,'Expenses (Assum. &amp; Calc.)'!$G34&lt;='Shortcut Lookup 2'!AU$60),INDEX('Expenses (Assum. &amp; Calc.)'!$J$23:$J$37,ROWS($C$23:$C34),1),0))))))))</f>
        <v>0</v>
      </c>
      <c r="BE34" s="472">
        <f>HLOOKUP('Shortcut Lookup 2'!AV$59,'Expenses (Assum. &amp; Calc.)'!$P$22:$T$37,ROWS($C$23:$C34)+1,0)*IF(AND('Expenses (Assum. &amp; Calc.)'!$I34="One time",'Expenses (Assum. &amp; Calc.)'!$G34='Shortcut Lookup 2'!AV$60),INDEX('Expenses (Assum. &amp; Calc.)'!$J$23:$J$37,ROWS($C$23:$C34),1),IF(AND('Expenses (Assum. &amp; Calc.)'!$I34="Daily",'Expenses (Assum. &amp; Calc.)'!$H34&gt;='Shortcut Lookup 2'!AV$60,'Expenses (Assum. &amp; Calc.)'!$G34&lt;='Shortcut Lookup 2'!AV$60),INDEX('Expenses (Assum. &amp; Calc.)'!$J$23:$J$37,ROWS($C$23:$C34),1)*BE$22,IF(AND('Expenses (Assum. &amp; Calc.)'!$I34="Weekly",'Expenses (Assum. &amp; Calc.)'!$H34&gt;='Shortcut Lookup 2'!AV$60,'Expenses (Assum. &amp; Calc.)'!$G34&lt;='Shortcut Lookup 2'!AV$60),INDEX('Expenses (Assum. &amp; Calc.)'!$J$23:$J$37,ROWS($C$23:$C34),1)*4,IF(AND('Expenses (Assum. &amp; Calc.)'!$I34="Bi-Weekly",'Expenses (Assum. &amp; Calc.)'!$H34&gt;='Shortcut Lookup 2'!AV$60,'Expenses (Assum. &amp; Calc.)'!$G34&lt;='Shortcut Lookup 2'!AV$60),INDEX('Expenses (Assum. &amp; Calc.)'!$J$23:$J$37,ROWS($C$23:$C34),1)*2,IF(AND('Expenses (Assum. &amp; Calc.)'!$I34="Monthly",'Expenses (Assum. &amp; Calc.)'!$H34&gt;='Shortcut Lookup 2'!AV$60,'Expenses (Assum. &amp; Calc.)'!$G34&lt;='Shortcut Lookup 2'!AV$60),INDEX('Expenses (Assum. &amp; Calc.)'!$J$23:$J$37,ROWS($C$23:$C34),1),IF(AND('Expenses (Assum. &amp; Calc.)'!$I34="Quarterly",IFERROR(MOD(MONTH('Expenses (Assum. &amp; Calc.)'!$G34),3),0)=MOD(MONTH('Shortcut Lookup 2'!AV$60),3),'Expenses (Assum. &amp; Calc.)'!$H34&gt;='Shortcut Lookup 2'!AV$60,'Expenses (Assum. &amp; Calc.)'!$G34&lt;='Shortcut Lookup 2'!AV$60),INDEX('Expenses (Assum. &amp; Calc.)'!$J$23:$J$37,ROWS($C$23:$C34),1),IF(AND('Expenses (Assum. &amp; Calc.)'!$I34="Semi-Annually",IFERROR(MOD(MONTH('Expenses (Assum. &amp; Calc.)'!$G34),6),0)=MOD(MONTH('Shortcut Lookup 2'!AV$60),6),'Expenses (Assum. &amp; Calc.)'!$H34&gt;='Shortcut Lookup 2'!AV$60,'Expenses (Assum. &amp; Calc.)'!$G34&lt;='Shortcut Lookup 2'!AV$60),INDEX('Expenses (Assum. &amp; Calc.)'!$J$23:$J$37,ROWS($C$23:$C34),1),IF(AND('Expenses (Assum. &amp; Calc.)'!$I34="Yearly",IFERROR(MOD(MONTH('Expenses (Assum. &amp; Calc.)'!$G34),12),0)=MOD(MONTH('Shortcut Lookup 2'!AV$60),12),'Expenses (Assum. &amp; Calc.)'!$H34&gt;='Shortcut Lookup 2'!AV$60,'Expenses (Assum. &amp; Calc.)'!$G34&lt;='Shortcut Lookup 2'!AV$60),INDEX('Expenses (Assum. &amp; Calc.)'!$J$23:$J$37,ROWS($C$23:$C34),1),0))))))))</f>
        <v>0</v>
      </c>
      <c r="BF34" s="472">
        <f>HLOOKUP('Shortcut Lookup 2'!AW$59,'Expenses (Assum. &amp; Calc.)'!$P$22:$T$37,ROWS($C$23:$C34)+1,0)*IF(AND('Expenses (Assum. &amp; Calc.)'!$I34="One time",'Expenses (Assum. &amp; Calc.)'!$G34='Shortcut Lookup 2'!AW$60),INDEX('Expenses (Assum. &amp; Calc.)'!$J$23:$J$37,ROWS($C$23:$C34),1),IF(AND('Expenses (Assum. &amp; Calc.)'!$I34="Daily",'Expenses (Assum. &amp; Calc.)'!$H34&gt;='Shortcut Lookup 2'!AW$60,'Expenses (Assum. &amp; Calc.)'!$G34&lt;='Shortcut Lookup 2'!AW$60),INDEX('Expenses (Assum. &amp; Calc.)'!$J$23:$J$37,ROWS($C$23:$C34),1)*BF$22,IF(AND('Expenses (Assum. &amp; Calc.)'!$I34="Weekly",'Expenses (Assum. &amp; Calc.)'!$H34&gt;='Shortcut Lookup 2'!AW$60,'Expenses (Assum. &amp; Calc.)'!$G34&lt;='Shortcut Lookup 2'!AW$60),INDEX('Expenses (Assum. &amp; Calc.)'!$J$23:$J$37,ROWS($C$23:$C34),1)*4,IF(AND('Expenses (Assum. &amp; Calc.)'!$I34="Bi-Weekly",'Expenses (Assum. &amp; Calc.)'!$H34&gt;='Shortcut Lookup 2'!AW$60,'Expenses (Assum. &amp; Calc.)'!$G34&lt;='Shortcut Lookup 2'!AW$60),INDEX('Expenses (Assum. &amp; Calc.)'!$J$23:$J$37,ROWS($C$23:$C34),1)*2,IF(AND('Expenses (Assum. &amp; Calc.)'!$I34="Monthly",'Expenses (Assum. &amp; Calc.)'!$H34&gt;='Shortcut Lookup 2'!AW$60,'Expenses (Assum. &amp; Calc.)'!$G34&lt;='Shortcut Lookup 2'!AW$60),INDEX('Expenses (Assum. &amp; Calc.)'!$J$23:$J$37,ROWS($C$23:$C34),1),IF(AND('Expenses (Assum. &amp; Calc.)'!$I34="Quarterly",IFERROR(MOD(MONTH('Expenses (Assum. &amp; Calc.)'!$G34),3),0)=MOD(MONTH('Shortcut Lookup 2'!AW$60),3),'Expenses (Assum. &amp; Calc.)'!$H34&gt;='Shortcut Lookup 2'!AW$60,'Expenses (Assum. &amp; Calc.)'!$G34&lt;='Shortcut Lookup 2'!AW$60),INDEX('Expenses (Assum. &amp; Calc.)'!$J$23:$J$37,ROWS($C$23:$C34),1),IF(AND('Expenses (Assum. &amp; Calc.)'!$I34="Semi-Annually",IFERROR(MOD(MONTH('Expenses (Assum. &amp; Calc.)'!$G34),6),0)=MOD(MONTH('Shortcut Lookup 2'!AW$60),6),'Expenses (Assum. &amp; Calc.)'!$H34&gt;='Shortcut Lookup 2'!AW$60,'Expenses (Assum. &amp; Calc.)'!$G34&lt;='Shortcut Lookup 2'!AW$60),INDEX('Expenses (Assum. &amp; Calc.)'!$J$23:$J$37,ROWS($C$23:$C34),1),IF(AND('Expenses (Assum. &amp; Calc.)'!$I34="Yearly",IFERROR(MOD(MONTH('Expenses (Assum. &amp; Calc.)'!$G34),12),0)=MOD(MONTH('Shortcut Lookup 2'!AW$60),12),'Expenses (Assum. &amp; Calc.)'!$H34&gt;='Shortcut Lookup 2'!AW$60,'Expenses (Assum. &amp; Calc.)'!$G34&lt;='Shortcut Lookup 2'!AW$60),INDEX('Expenses (Assum. &amp; Calc.)'!$J$23:$J$37,ROWS($C$23:$C34),1),0))))))))</f>
        <v>0</v>
      </c>
      <c r="BG34" s="472">
        <f>HLOOKUP('Shortcut Lookup 2'!AX$59,'Expenses (Assum. &amp; Calc.)'!$P$22:$T$37,ROWS($C$23:$C34)+1,0)*IF(AND('Expenses (Assum. &amp; Calc.)'!$I34="One time",'Expenses (Assum. &amp; Calc.)'!$G34='Shortcut Lookup 2'!AX$60),INDEX('Expenses (Assum. &amp; Calc.)'!$J$23:$J$37,ROWS($C$23:$C34),1),IF(AND('Expenses (Assum. &amp; Calc.)'!$I34="Daily",'Expenses (Assum. &amp; Calc.)'!$H34&gt;='Shortcut Lookup 2'!AX$60,'Expenses (Assum. &amp; Calc.)'!$G34&lt;='Shortcut Lookup 2'!AX$60),INDEX('Expenses (Assum. &amp; Calc.)'!$J$23:$J$37,ROWS($C$23:$C34),1)*BG$22,IF(AND('Expenses (Assum. &amp; Calc.)'!$I34="Weekly",'Expenses (Assum. &amp; Calc.)'!$H34&gt;='Shortcut Lookup 2'!AX$60,'Expenses (Assum. &amp; Calc.)'!$G34&lt;='Shortcut Lookup 2'!AX$60),INDEX('Expenses (Assum. &amp; Calc.)'!$J$23:$J$37,ROWS($C$23:$C34),1)*4,IF(AND('Expenses (Assum. &amp; Calc.)'!$I34="Bi-Weekly",'Expenses (Assum. &amp; Calc.)'!$H34&gt;='Shortcut Lookup 2'!AX$60,'Expenses (Assum. &amp; Calc.)'!$G34&lt;='Shortcut Lookup 2'!AX$60),INDEX('Expenses (Assum. &amp; Calc.)'!$J$23:$J$37,ROWS($C$23:$C34),1)*2,IF(AND('Expenses (Assum. &amp; Calc.)'!$I34="Monthly",'Expenses (Assum. &amp; Calc.)'!$H34&gt;='Shortcut Lookup 2'!AX$60,'Expenses (Assum. &amp; Calc.)'!$G34&lt;='Shortcut Lookup 2'!AX$60),INDEX('Expenses (Assum. &amp; Calc.)'!$J$23:$J$37,ROWS($C$23:$C34),1),IF(AND('Expenses (Assum. &amp; Calc.)'!$I34="Quarterly",IFERROR(MOD(MONTH('Expenses (Assum. &amp; Calc.)'!$G34),3),0)=MOD(MONTH('Shortcut Lookup 2'!AX$60),3),'Expenses (Assum. &amp; Calc.)'!$H34&gt;='Shortcut Lookup 2'!AX$60,'Expenses (Assum. &amp; Calc.)'!$G34&lt;='Shortcut Lookup 2'!AX$60),INDEX('Expenses (Assum. &amp; Calc.)'!$J$23:$J$37,ROWS($C$23:$C34),1),IF(AND('Expenses (Assum. &amp; Calc.)'!$I34="Semi-Annually",IFERROR(MOD(MONTH('Expenses (Assum. &amp; Calc.)'!$G34),6),0)=MOD(MONTH('Shortcut Lookup 2'!AX$60),6),'Expenses (Assum. &amp; Calc.)'!$H34&gt;='Shortcut Lookup 2'!AX$60,'Expenses (Assum. &amp; Calc.)'!$G34&lt;='Shortcut Lookup 2'!AX$60),INDEX('Expenses (Assum. &amp; Calc.)'!$J$23:$J$37,ROWS($C$23:$C34),1),IF(AND('Expenses (Assum. &amp; Calc.)'!$I34="Yearly",IFERROR(MOD(MONTH('Expenses (Assum. &amp; Calc.)'!$G34),12),0)=MOD(MONTH('Shortcut Lookup 2'!AX$60),12),'Expenses (Assum. &amp; Calc.)'!$H34&gt;='Shortcut Lookup 2'!AX$60,'Expenses (Assum. &amp; Calc.)'!$G34&lt;='Shortcut Lookup 2'!AX$60),INDEX('Expenses (Assum. &amp; Calc.)'!$J$23:$J$37,ROWS($C$23:$C34),1),0))))))))</f>
        <v>0</v>
      </c>
      <c r="BH34" s="472">
        <f>HLOOKUP('Shortcut Lookup 2'!AY$59,'Expenses (Assum. &amp; Calc.)'!$P$22:$T$37,ROWS($C$23:$C34)+1,0)*IF(AND('Expenses (Assum. &amp; Calc.)'!$I34="One time",'Expenses (Assum. &amp; Calc.)'!$G34='Shortcut Lookup 2'!AY$60),INDEX('Expenses (Assum. &amp; Calc.)'!$J$23:$J$37,ROWS($C$23:$C34),1),IF(AND('Expenses (Assum. &amp; Calc.)'!$I34="Daily",'Expenses (Assum. &amp; Calc.)'!$H34&gt;='Shortcut Lookup 2'!AY$60,'Expenses (Assum. &amp; Calc.)'!$G34&lt;='Shortcut Lookup 2'!AY$60),INDEX('Expenses (Assum. &amp; Calc.)'!$J$23:$J$37,ROWS($C$23:$C34),1)*BH$22,IF(AND('Expenses (Assum. &amp; Calc.)'!$I34="Weekly",'Expenses (Assum. &amp; Calc.)'!$H34&gt;='Shortcut Lookup 2'!AY$60,'Expenses (Assum. &amp; Calc.)'!$G34&lt;='Shortcut Lookup 2'!AY$60),INDEX('Expenses (Assum. &amp; Calc.)'!$J$23:$J$37,ROWS($C$23:$C34),1)*4,IF(AND('Expenses (Assum. &amp; Calc.)'!$I34="Bi-Weekly",'Expenses (Assum. &amp; Calc.)'!$H34&gt;='Shortcut Lookup 2'!AY$60,'Expenses (Assum. &amp; Calc.)'!$G34&lt;='Shortcut Lookup 2'!AY$60),INDEX('Expenses (Assum. &amp; Calc.)'!$J$23:$J$37,ROWS($C$23:$C34),1)*2,IF(AND('Expenses (Assum. &amp; Calc.)'!$I34="Monthly",'Expenses (Assum. &amp; Calc.)'!$H34&gt;='Shortcut Lookup 2'!AY$60,'Expenses (Assum. &amp; Calc.)'!$G34&lt;='Shortcut Lookup 2'!AY$60),INDEX('Expenses (Assum. &amp; Calc.)'!$J$23:$J$37,ROWS($C$23:$C34),1),IF(AND('Expenses (Assum. &amp; Calc.)'!$I34="Quarterly",IFERROR(MOD(MONTH('Expenses (Assum. &amp; Calc.)'!$G34),3),0)=MOD(MONTH('Shortcut Lookup 2'!AY$60),3),'Expenses (Assum. &amp; Calc.)'!$H34&gt;='Shortcut Lookup 2'!AY$60,'Expenses (Assum. &amp; Calc.)'!$G34&lt;='Shortcut Lookup 2'!AY$60),INDEX('Expenses (Assum. &amp; Calc.)'!$J$23:$J$37,ROWS($C$23:$C34),1),IF(AND('Expenses (Assum. &amp; Calc.)'!$I34="Semi-Annually",IFERROR(MOD(MONTH('Expenses (Assum. &amp; Calc.)'!$G34),6),0)=MOD(MONTH('Shortcut Lookup 2'!AY$60),6),'Expenses (Assum. &amp; Calc.)'!$H34&gt;='Shortcut Lookup 2'!AY$60,'Expenses (Assum. &amp; Calc.)'!$G34&lt;='Shortcut Lookup 2'!AY$60),INDEX('Expenses (Assum. &amp; Calc.)'!$J$23:$J$37,ROWS($C$23:$C34),1),IF(AND('Expenses (Assum. &amp; Calc.)'!$I34="Yearly",IFERROR(MOD(MONTH('Expenses (Assum. &amp; Calc.)'!$G34),12),0)=MOD(MONTH('Shortcut Lookup 2'!AY$60),12),'Expenses (Assum. &amp; Calc.)'!$H34&gt;='Shortcut Lookup 2'!AY$60,'Expenses (Assum. &amp; Calc.)'!$G34&lt;='Shortcut Lookup 2'!AY$60),INDEX('Expenses (Assum. &amp; Calc.)'!$J$23:$J$37,ROWS($C$23:$C34),1),0))))))))</f>
        <v>0</v>
      </c>
      <c r="BI34" s="472">
        <f>HLOOKUP('Shortcut Lookup 2'!AZ$59,'Expenses (Assum. &amp; Calc.)'!$P$22:$T$37,ROWS($C$23:$C34)+1,0)*IF(AND('Expenses (Assum. &amp; Calc.)'!$I34="One time",'Expenses (Assum. &amp; Calc.)'!$G34='Shortcut Lookup 2'!AZ$60),INDEX('Expenses (Assum. &amp; Calc.)'!$J$23:$J$37,ROWS($C$23:$C34),1),IF(AND('Expenses (Assum. &amp; Calc.)'!$I34="Daily",'Expenses (Assum. &amp; Calc.)'!$H34&gt;='Shortcut Lookup 2'!AZ$60,'Expenses (Assum. &amp; Calc.)'!$G34&lt;='Shortcut Lookup 2'!AZ$60),INDEX('Expenses (Assum. &amp; Calc.)'!$J$23:$J$37,ROWS($C$23:$C34),1)*BI$22,IF(AND('Expenses (Assum. &amp; Calc.)'!$I34="Weekly",'Expenses (Assum. &amp; Calc.)'!$H34&gt;='Shortcut Lookup 2'!AZ$60,'Expenses (Assum. &amp; Calc.)'!$G34&lt;='Shortcut Lookup 2'!AZ$60),INDEX('Expenses (Assum. &amp; Calc.)'!$J$23:$J$37,ROWS($C$23:$C34),1)*4,IF(AND('Expenses (Assum. &amp; Calc.)'!$I34="Bi-Weekly",'Expenses (Assum. &amp; Calc.)'!$H34&gt;='Shortcut Lookup 2'!AZ$60,'Expenses (Assum. &amp; Calc.)'!$G34&lt;='Shortcut Lookup 2'!AZ$60),INDEX('Expenses (Assum. &amp; Calc.)'!$J$23:$J$37,ROWS($C$23:$C34),1)*2,IF(AND('Expenses (Assum. &amp; Calc.)'!$I34="Monthly",'Expenses (Assum. &amp; Calc.)'!$H34&gt;='Shortcut Lookup 2'!AZ$60,'Expenses (Assum. &amp; Calc.)'!$G34&lt;='Shortcut Lookup 2'!AZ$60),INDEX('Expenses (Assum. &amp; Calc.)'!$J$23:$J$37,ROWS($C$23:$C34),1),IF(AND('Expenses (Assum. &amp; Calc.)'!$I34="Quarterly",IFERROR(MOD(MONTH('Expenses (Assum. &amp; Calc.)'!$G34),3),0)=MOD(MONTH('Shortcut Lookup 2'!AZ$60),3),'Expenses (Assum. &amp; Calc.)'!$H34&gt;='Shortcut Lookup 2'!AZ$60,'Expenses (Assum. &amp; Calc.)'!$G34&lt;='Shortcut Lookup 2'!AZ$60),INDEX('Expenses (Assum. &amp; Calc.)'!$J$23:$J$37,ROWS($C$23:$C34),1),IF(AND('Expenses (Assum. &amp; Calc.)'!$I34="Semi-Annually",IFERROR(MOD(MONTH('Expenses (Assum. &amp; Calc.)'!$G34),6),0)=MOD(MONTH('Shortcut Lookup 2'!AZ$60),6),'Expenses (Assum. &amp; Calc.)'!$H34&gt;='Shortcut Lookup 2'!AZ$60,'Expenses (Assum. &amp; Calc.)'!$G34&lt;='Shortcut Lookup 2'!AZ$60),INDEX('Expenses (Assum. &amp; Calc.)'!$J$23:$J$37,ROWS($C$23:$C34),1),IF(AND('Expenses (Assum. &amp; Calc.)'!$I34="Yearly",IFERROR(MOD(MONTH('Expenses (Assum. &amp; Calc.)'!$G34),12),0)=MOD(MONTH('Shortcut Lookup 2'!AZ$60),12),'Expenses (Assum. &amp; Calc.)'!$H34&gt;='Shortcut Lookup 2'!AZ$60,'Expenses (Assum. &amp; Calc.)'!$G34&lt;='Shortcut Lookup 2'!AZ$60),INDEX('Expenses (Assum. &amp; Calc.)'!$J$23:$J$37,ROWS($C$23:$C34),1),0))))))))</f>
        <v>0</v>
      </c>
      <c r="BJ34" s="472">
        <f>HLOOKUP('Shortcut Lookup 2'!BA$59,'Expenses (Assum. &amp; Calc.)'!$P$22:$T$37,ROWS($C$23:$C34)+1,0)*IF(AND('Expenses (Assum. &amp; Calc.)'!$I34="One time",'Expenses (Assum. &amp; Calc.)'!$G34='Shortcut Lookup 2'!BA$60),INDEX('Expenses (Assum. &amp; Calc.)'!$J$23:$J$37,ROWS($C$23:$C34),1),IF(AND('Expenses (Assum. &amp; Calc.)'!$I34="Daily",'Expenses (Assum. &amp; Calc.)'!$H34&gt;='Shortcut Lookup 2'!BA$60,'Expenses (Assum. &amp; Calc.)'!$G34&lt;='Shortcut Lookup 2'!BA$60),INDEX('Expenses (Assum. &amp; Calc.)'!$J$23:$J$37,ROWS($C$23:$C34),1)*BJ$22,IF(AND('Expenses (Assum. &amp; Calc.)'!$I34="Weekly",'Expenses (Assum. &amp; Calc.)'!$H34&gt;='Shortcut Lookup 2'!BA$60,'Expenses (Assum. &amp; Calc.)'!$G34&lt;='Shortcut Lookup 2'!BA$60),INDEX('Expenses (Assum. &amp; Calc.)'!$J$23:$J$37,ROWS($C$23:$C34),1)*4,IF(AND('Expenses (Assum. &amp; Calc.)'!$I34="Bi-Weekly",'Expenses (Assum. &amp; Calc.)'!$H34&gt;='Shortcut Lookup 2'!BA$60,'Expenses (Assum. &amp; Calc.)'!$G34&lt;='Shortcut Lookup 2'!BA$60),INDEX('Expenses (Assum. &amp; Calc.)'!$J$23:$J$37,ROWS($C$23:$C34),1)*2,IF(AND('Expenses (Assum. &amp; Calc.)'!$I34="Monthly",'Expenses (Assum. &amp; Calc.)'!$H34&gt;='Shortcut Lookup 2'!BA$60,'Expenses (Assum. &amp; Calc.)'!$G34&lt;='Shortcut Lookup 2'!BA$60),INDEX('Expenses (Assum. &amp; Calc.)'!$J$23:$J$37,ROWS($C$23:$C34),1),IF(AND('Expenses (Assum. &amp; Calc.)'!$I34="Quarterly",IFERROR(MOD(MONTH('Expenses (Assum. &amp; Calc.)'!$G34),3),0)=MOD(MONTH('Shortcut Lookup 2'!BA$60),3),'Expenses (Assum. &amp; Calc.)'!$H34&gt;='Shortcut Lookup 2'!BA$60,'Expenses (Assum. &amp; Calc.)'!$G34&lt;='Shortcut Lookup 2'!BA$60),INDEX('Expenses (Assum. &amp; Calc.)'!$J$23:$J$37,ROWS($C$23:$C34),1),IF(AND('Expenses (Assum. &amp; Calc.)'!$I34="Semi-Annually",IFERROR(MOD(MONTH('Expenses (Assum. &amp; Calc.)'!$G34),6),0)=MOD(MONTH('Shortcut Lookup 2'!BA$60),6),'Expenses (Assum. &amp; Calc.)'!$H34&gt;='Shortcut Lookup 2'!BA$60,'Expenses (Assum. &amp; Calc.)'!$G34&lt;='Shortcut Lookup 2'!BA$60),INDEX('Expenses (Assum. &amp; Calc.)'!$J$23:$J$37,ROWS($C$23:$C34),1),IF(AND('Expenses (Assum. &amp; Calc.)'!$I34="Yearly",IFERROR(MOD(MONTH('Expenses (Assum. &amp; Calc.)'!$G34),12),0)=MOD(MONTH('Shortcut Lookup 2'!BA$60),12),'Expenses (Assum. &amp; Calc.)'!$H34&gt;='Shortcut Lookup 2'!BA$60,'Expenses (Assum. &amp; Calc.)'!$G34&lt;='Shortcut Lookup 2'!BA$60),INDEX('Expenses (Assum. &amp; Calc.)'!$J$23:$J$37,ROWS($C$23:$C34),1),0))))))))</f>
        <v>0</v>
      </c>
      <c r="BK34" s="472">
        <f>HLOOKUP('Shortcut Lookup 2'!BB$59,'Expenses (Assum. &amp; Calc.)'!$P$22:$T$37,ROWS($C$23:$C34)+1,0)*IF(AND('Expenses (Assum. &amp; Calc.)'!$I34="One time",'Expenses (Assum. &amp; Calc.)'!$G34='Shortcut Lookup 2'!BB$60),INDEX('Expenses (Assum. &amp; Calc.)'!$J$23:$J$37,ROWS($C$23:$C34),1),IF(AND('Expenses (Assum. &amp; Calc.)'!$I34="Daily",'Expenses (Assum. &amp; Calc.)'!$H34&gt;='Shortcut Lookup 2'!BB$60,'Expenses (Assum. &amp; Calc.)'!$G34&lt;='Shortcut Lookup 2'!BB$60),INDEX('Expenses (Assum. &amp; Calc.)'!$J$23:$J$37,ROWS($C$23:$C34),1)*BK$22,IF(AND('Expenses (Assum. &amp; Calc.)'!$I34="Weekly",'Expenses (Assum. &amp; Calc.)'!$H34&gt;='Shortcut Lookup 2'!BB$60,'Expenses (Assum. &amp; Calc.)'!$G34&lt;='Shortcut Lookup 2'!BB$60),INDEX('Expenses (Assum. &amp; Calc.)'!$J$23:$J$37,ROWS($C$23:$C34),1)*4,IF(AND('Expenses (Assum. &amp; Calc.)'!$I34="Bi-Weekly",'Expenses (Assum. &amp; Calc.)'!$H34&gt;='Shortcut Lookup 2'!BB$60,'Expenses (Assum. &amp; Calc.)'!$G34&lt;='Shortcut Lookup 2'!BB$60),INDEX('Expenses (Assum. &amp; Calc.)'!$J$23:$J$37,ROWS($C$23:$C34),1)*2,IF(AND('Expenses (Assum. &amp; Calc.)'!$I34="Monthly",'Expenses (Assum. &amp; Calc.)'!$H34&gt;='Shortcut Lookup 2'!BB$60,'Expenses (Assum. &amp; Calc.)'!$G34&lt;='Shortcut Lookup 2'!BB$60),INDEX('Expenses (Assum. &amp; Calc.)'!$J$23:$J$37,ROWS($C$23:$C34),1),IF(AND('Expenses (Assum. &amp; Calc.)'!$I34="Quarterly",IFERROR(MOD(MONTH('Expenses (Assum. &amp; Calc.)'!$G34),3),0)=MOD(MONTH('Shortcut Lookup 2'!BB$60),3),'Expenses (Assum. &amp; Calc.)'!$H34&gt;='Shortcut Lookup 2'!BB$60,'Expenses (Assum. &amp; Calc.)'!$G34&lt;='Shortcut Lookup 2'!BB$60),INDEX('Expenses (Assum. &amp; Calc.)'!$J$23:$J$37,ROWS($C$23:$C34),1),IF(AND('Expenses (Assum. &amp; Calc.)'!$I34="Semi-Annually",IFERROR(MOD(MONTH('Expenses (Assum. &amp; Calc.)'!$G34),6),0)=MOD(MONTH('Shortcut Lookup 2'!BB$60),6),'Expenses (Assum. &amp; Calc.)'!$H34&gt;='Shortcut Lookup 2'!BB$60,'Expenses (Assum. &amp; Calc.)'!$G34&lt;='Shortcut Lookup 2'!BB$60),INDEX('Expenses (Assum. &amp; Calc.)'!$J$23:$J$37,ROWS($C$23:$C34),1),IF(AND('Expenses (Assum. &amp; Calc.)'!$I34="Yearly",IFERROR(MOD(MONTH('Expenses (Assum. &amp; Calc.)'!$G34),12),0)=MOD(MONTH('Shortcut Lookup 2'!BB$60),12),'Expenses (Assum. &amp; Calc.)'!$H34&gt;='Shortcut Lookup 2'!BB$60,'Expenses (Assum. &amp; Calc.)'!$G34&lt;='Shortcut Lookup 2'!BB$60),INDEX('Expenses (Assum. &amp; Calc.)'!$J$23:$J$37,ROWS($C$23:$C34),1),0))))))))</f>
        <v>0</v>
      </c>
      <c r="BL34" s="472">
        <f>HLOOKUP('Shortcut Lookup 2'!BC$59,'Expenses (Assum. &amp; Calc.)'!$P$22:$T$37,ROWS($C$23:$C34)+1,0)*IF(AND('Expenses (Assum. &amp; Calc.)'!$I34="One time",'Expenses (Assum. &amp; Calc.)'!$G34='Shortcut Lookup 2'!BC$60),INDEX('Expenses (Assum. &amp; Calc.)'!$J$23:$J$37,ROWS($C$23:$C34),1),IF(AND('Expenses (Assum. &amp; Calc.)'!$I34="Daily",'Expenses (Assum. &amp; Calc.)'!$H34&gt;='Shortcut Lookup 2'!BC$60,'Expenses (Assum. &amp; Calc.)'!$G34&lt;='Shortcut Lookup 2'!BC$60),INDEX('Expenses (Assum. &amp; Calc.)'!$J$23:$J$37,ROWS($C$23:$C34),1)*BL$22,IF(AND('Expenses (Assum. &amp; Calc.)'!$I34="Weekly",'Expenses (Assum. &amp; Calc.)'!$H34&gt;='Shortcut Lookup 2'!BC$60,'Expenses (Assum. &amp; Calc.)'!$G34&lt;='Shortcut Lookup 2'!BC$60),INDEX('Expenses (Assum. &amp; Calc.)'!$J$23:$J$37,ROWS($C$23:$C34),1)*4,IF(AND('Expenses (Assum. &amp; Calc.)'!$I34="Bi-Weekly",'Expenses (Assum. &amp; Calc.)'!$H34&gt;='Shortcut Lookup 2'!BC$60,'Expenses (Assum. &amp; Calc.)'!$G34&lt;='Shortcut Lookup 2'!BC$60),INDEX('Expenses (Assum. &amp; Calc.)'!$J$23:$J$37,ROWS($C$23:$C34),1)*2,IF(AND('Expenses (Assum. &amp; Calc.)'!$I34="Monthly",'Expenses (Assum. &amp; Calc.)'!$H34&gt;='Shortcut Lookup 2'!BC$60,'Expenses (Assum. &amp; Calc.)'!$G34&lt;='Shortcut Lookup 2'!BC$60),INDEX('Expenses (Assum. &amp; Calc.)'!$J$23:$J$37,ROWS($C$23:$C34),1),IF(AND('Expenses (Assum. &amp; Calc.)'!$I34="Quarterly",IFERROR(MOD(MONTH('Expenses (Assum. &amp; Calc.)'!$G34),3),0)=MOD(MONTH('Shortcut Lookup 2'!BC$60),3),'Expenses (Assum. &amp; Calc.)'!$H34&gt;='Shortcut Lookup 2'!BC$60,'Expenses (Assum. &amp; Calc.)'!$G34&lt;='Shortcut Lookup 2'!BC$60),INDEX('Expenses (Assum. &amp; Calc.)'!$J$23:$J$37,ROWS($C$23:$C34),1),IF(AND('Expenses (Assum. &amp; Calc.)'!$I34="Semi-Annually",IFERROR(MOD(MONTH('Expenses (Assum. &amp; Calc.)'!$G34),6),0)=MOD(MONTH('Shortcut Lookup 2'!BC$60),6),'Expenses (Assum. &amp; Calc.)'!$H34&gt;='Shortcut Lookup 2'!BC$60,'Expenses (Assum. &amp; Calc.)'!$G34&lt;='Shortcut Lookup 2'!BC$60),INDEX('Expenses (Assum. &amp; Calc.)'!$J$23:$J$37,ROWS($C$23:$C34),1),IF(AND('Expenses (Assum. &amp; Calc.)'!$I34="Yearly",IFERROR(MOD(MONTH('Expenses (Assum. &amp; Calc.)'!$G34),12),0)=MOD(MONTH('Shortcut Lookup 2'!BC$60),12),'Expenses (Assum. &amp; Calc.)'!$H34&gt;='Shortcut Lookup 2'!BC$60,'Expenses (Assum. &amp; Calc.)'!$G34&lt;='Shortcut Lookup 2'!BC$60),INDEX('Expenses (Assum. &amp; Calc.)'!$J$23:$J$37,ROWS($C$23:$C34),1),0))))))))</f>
        <v>0</v>
      </c>
      <c r="BM34" s="472">
        <f>HLOOKUP('Shortcut Lookup 2'!BD$59,'Expenses (Assum. &amp; Calc.)'!$P$22:$T$37,ROWS($C$23:$C34)+1,0)*IF(AND('Expenses (Assum. &amp; Calc.)'!$I34="One time",'Expenses (Assum. &amp; Calc.)'!$G34='Shortcut Lookup 2'!BD$60),INDEX('Expenses (Assum. &amp; Calc.)'!$J$23:$J$37,ROWS($C$23:$C34),1),IF(AND('Expenses (Assum. &amp; Calc.)'!$I34="Daily",'Expenses (Assum. &amp; Calc.)'!$H34&gt;='Shortcut Lookup 2'!BD$60,'Expenses (Assum. &amp; Calc.)'!$G34&lt;='Shortcut Lookup 2'!BD$60),INDEX('Expenses (Assum. &amp; Calc.)'!$J$23:$J$37,ROWS($C$23:$C34),1)*BM$22,IF(AND('Expenses (Assum. &amp; Calc.)'!$I34="Weekly",'Expenses (Assum. &amp; Calc.)'!$H34&gt;='Shortcut Lookup 2'!BD$60,'Expenses (Assum. &amp; Calc.)'!$G34&lt;='Shortcut Lookup 2'!BD$60),INDEX('Expenses (Assum. &amp; Calc.)'!$J$23:$J$37,ROWS($C$23:$C34),1)*4,IF(AND('Expenses (Assum. &amp; Calc.)'!$I34="Bi-Weekly",'Expenses (Assum. &amp; Calc.)'!$H34&gt;='Shortcut Lookup 2'!BD$60,'Expenses (Assum. &amp; Calc.)'!$G34&lt;='Shortcut Lookup 2'!BD$60),INDEX('Expenses (Assum. &amp; Calc.)'!$J$23:$J$37,ROWS($C$23:$C34),1)*2,IF(AND('Expenses (Assum. &amp; Calc.)'!$I34="Monthly",'Expenses (Assum. &amp; Calc.)'!$H34&gt;='Shortcut Lookup 2'!BD$60,'Expenses (Assum. &amp; Calc.)'!$G34&lt;='Shortcut Lookup 2'!BD$60),INDEX('Expenses (Assum. &amp; Calc.)'!$J$23:$J$37,ROWS($C$23:$C34),1),IF(AND('Expenses (Assum. &amp; Calc.)'!$I34="Quarterly",IFERROR(MOD(MONTH('Expenses (Assum. &amp; Calc.)'!$G34),3),0)=MOD(MONTH('Shortcut Lookup 2'!BD$60),3),'Expenses (Assum. &amp; Calc.)'!$H34&gt;='Shortcut Lookup 2'!BD$60,'Expenses (Assum. &amp; Calc.)'!$G34&lt;='Shortcut Lookup 2'!BD$60),INDEX('Expenses (Assum. &amp; Calc.)'!$J$23:$J$37,ROWS($C$23:$C34),1),IF(AND('Expenses (Assum. &amp; Calc.)'!$I34="Semi-Annually",IFERROR(MOD(MONTH('Expenses (Assum. &amp; Calc.)'!$G34),6),0)=MOD(MONTH('Shortcut Lookup 2'!BD$60),6),'Expenses (Assum. &amp; Calc.)'!$H34&gt;='Shortcut Lookup 2'!BD$60,'Expenses (Assum. &amp; Calc.)'!$G34&lt;='Shortcut Lookup 2'!BD$60),INDEX('Expenses (Assum. &amp; Calc.)'!$J$23:$J$37,ROWS($C$23:$C34),1),IF(AND('Expenses (Assum. &amp; Calc.)'!$I34="Yearly",IFERROR(MOD(MONTH('Expenses (Assum. &amp; Calc.)'!$G34),12),0)=MOD(MONTH('Shortcut Lookup 2'!BD$60),12),'Expenses (Assum. &amp; Calc.)'!$H34&gt;='Shortcut Lookup 2'!BD$60,'Expenses (Assum. &amp; Calc.)'!$G34&lt;='Shortcut Lookup 2'!BD$60),INDEX('Expenses (Assum. &amp; Calc.)'!$J$23:$J$37,ROWS($C$23:$C34),1),0))))))))</f>
        <v>0</v>
      </c>
      <c r="BN34" s="472">
        <f>HLOOKUP('Shortcut Lookup 2'!BE$59,'Expenses (Assum. &amp; Calc.)'!$P$22:$T$37,ROWS($C$23:$C34)+1,0)*IF(AND('Expenses (Assum. &amp; Calc.)'!$I34="One time",'Expenses (Assum. &amp; Calc.)'!$G34='Shortcut Lookup 2'!BE$60),INDEX('Expenses (Assum. &amp; Calc.)'!$J$23:$J$37,ROWS($C$23:$C34),1),IF(AND('Expenses (Assum. &amp; Calc.)'!$I34="Daily",'Expenses (Assum. &amp; Calc.)'!$H34&gt;='Shortcut Lookup 2'!BE$60,'Expenses (Assum. &amp; Calc.)'!$G34&lt;='Shortcut Lookup 2'!BE$60),INDEX('Expenses (Assum. &amp; Calc.)'!$J$23:$J$37,ROWS($C$23:$C34),1)*BN$22,IF(AND('Expenses (Assum. &amp; Calc.)'!$I34="Weekly",'Expenses (Assum. &amp; Calc.)'!$H34&gt;='Shortcut Lookup 2'!BE$60,'Expenses (Assum. &amp; Calc.)'!$G34&lt;='Shortcut Lookup 2'!BE$60),INDEX('Expenses (Assum. &amp; Calc.)'!$J$23:$J$37,ROWS($C$23:$C34),1)*4,IF(AND('Expenses (Assum. &amp; Calc.)'!$I34="Bi-Weekly",'Expenses (Assum. &amp; Calc.)'!$H34&gt;='Shortcut Lookup 2'!BE$60,'Expenses (Assum. &amp; Calc.)'!$G34&lt;='Shortcut Lookup 2'!BE$60),INDEX('Expenses (Assum. &amp; Calc.)'!$J$23:$J$37,ROWS($C$23:$C34),1)*2,IF(AND('Expenses (Assum. &amp; Calc.)'!$I34="Monthly",'Expenses (Assum. &amp; Calc.)'!$H34&gt;='Shortcut Lookup 2'!BE$60,'Expenses (Assum. &amp; Calc.)'!$G34&lt;='Shortcut Lookup 2'!BE$60),INDEX('Expenses (Assum. &amp; Calc.)'!$J$23:$J$37,ROWS($C$23:$C34),1),IF(AND('Expenses (Assum. &amp; Calc.)'!$I34="Quarterly",IFERROR(MOD(MONTH('Expenses (Assum. &amp; Calc.)'!$G34),3),0)=MOD(MONTH('Shortcut Lookup 2'!BE$60),3),'Expenses (Assum. &amp; Calc.)'!$H34&gt;='Shortcut Lookup 2'!BE$60,'Expenses (Assum. &amp; Calc.)'!$G34&lt;='Shortcut Lookup 2'!BE$60),INDEX('Expenses (Assum. &amp; Calc.)'!$J$23:$J$37,ROWS($C$23:$C34),1),IF(AND('Expenses (Assum. &amp; Calc.)'!$I34="Semi-Annually",IFERROR(MOD(MONTH('Expenses (Assum. &amp; Calc.)'!$G34),6),0)=MOD(MONTH('Shortcut Lookup 2'!BE$60),6),'Expenses (Assum. &amp; Calc.)'!$H34&gt;='Shortcut Lookup 2'!BE$60,'Expenses (Assum. &amp; Calc.)'!$G34&lt;='Shortcut Lookup 2'!BE$60),INDEX('Expenses (Assum. &amp; Calc.)'!$J$23:$J$37,ROWS($C$23:$C34),1),IF(AND('Expenses (Assum. &amp; Calc.)'!$I34="Yearly",IFERROR(MOD(MONTH('Expenses (Assum. &amp; Calc.)'!$G34),12),0)=MOD(MONTH('Shortcut Lookup 2'!BE$60),12),'Expenses (Assum. &amp; Calc.)'!$H34&gt;='Shortcut Lookup 2'!BE$60,'Expenses (Assum. &amp; Calc.)'!$G34&lt;='Shortcut Lookup 2'!BE$60),INDEX('Expenses (Assum. &amp; Calc.)'!$J$23:$J$37,ROWS($C$23:$C34),1),0))))))))</f>
        <v>0</v>
      </c>
      <c r="BO34" s="472">
        <f>HLOOKUP('Shortcut Lookup 2'!BF$59,'Expenses (Assum. &amp; Calc.)'!$P$22:$T$37,ROWS($C$23:$C34)+1,0)*IF(AND('Expenses (Assum. &amp; Calc.)'!$I34="One time",'Expenses (Assum. &amp; Calc.)'!$G34='Shortcut Lookup 2'!BF$60),INDEX('Expenses (Assum. &amp; Calc.)'!$J$23:$J$37,ROWS($C$23:$C34),1),IF(AND('Expenses (Assum. &amp; Calc.)'!$I34="Daily",'Expenses (Assum. &amp; Calc.)'!$H34&gt;='Shortcut Lookup 2'!BF$60,'Expenses (Assum. &amp; Calc.)'!$G34&lt;='Shortcut Lookup 2'!BF$60),INDEX('Expenses (Assum. &amp; Calc.)'!$J$23:$J$37,ROWS($C$23:$C34),1)*BO$22,IF(AND('Expenses (Assum. &amp; Calc.)'!$I34="Weekly",'Expenses (Assum. &amp; Calc.)'!$H34&gt;='Shortcut Lookup 2'!BF$60,'Expenses (Assum. &amp; Calc.)'!$G34&lt;='Shortcut Lookup 2'!BF$60),INDEX('Expenses (Assum. &amp; Calc.)'!$J$23:$J$37,ROWS($C$23:$C34),1)*4,IF(AND('Expenses (Assum. &amp; Calc.)'!$I34="Bi-Weekly",'Expenses (Assum. &amp; Calc.)'!$H34&gt;='Shortcut Lookup 2'!BF$60,'Expenses (Assum. &amp; Calc.)'!$G34&lt;='Shortcut Lookup 2'!BF$60),INDEX('Expenses (Assum. &amp; Calc.)'!$J$23:$J$37,ROWS($C$23:$C34),1)*2,IF(AND('Expenses (Assum. &amp; Calc.)'!$I34="Monthly",'Expenses (Assum. &amp; Calc.)'!$H34&gt;='Shortcut Lookup 2'!BF$60,'Expenses (Assum. &amp; Calc.)'!$G34&lt;='Shortcut Lookup 2'!BF$60),INDEX('Expenses (Assum. &amp; Calc.)'!$J$23:$J$37,ROWS($C$23:$C34),1),IF(AND('Expenses (Assum. &amp; Calc.)'!$I34="Quarterly",IFERROR(MOD(MONTH('Expenses (Assum. &amp; Calc.)'!$G34),3),0)=MOD(MONTH('Shortcut Lookup 2'!BF$60),3),'Expenses (Assum. &amp; Calc.)'!$H34&gt;='Shortcut Lookup 2'!BF$60,'Expenses (Assum. &amp; Calc.)'!$G34&lt;='Shortcut Lookup 2'!BF$60),INDEX('Expenses (Assum. &amp; Calc.)'!$J$23:$J$37,ROWS($C$23:$C34),1),IF(AND('Expenses (Assum. &amp; Calc.)'!$I34="Semi-Annually",IFERROR(MOD(MONTH('Expenses (Assum. &amp; Calc.)'!$G34),6),0)=MOD(MONTH('Shortcut Lookup 2'!BF$60),6),'Expenses (Assum. &amp; Calc.)'!$H34&gt;='Shortcut Lookup 2'!BF$60,'Expenses (Assum. &amp; Calc.)'!$G34&lt;='Shortcut Lookup 2'!BF$60),INDEX('Expenses (Assum. &amp; Calc.)'!$J$23:$J$37,ROWS($C$23:$C34),1),IF(AND('Expenses (Assum. &amp; Calc.)'!$I34="Yearly",IFERROR(MOD(MONTH('Expenses (Assum. &amp; Calc.)'!$G34),12),0)=MOD(MONTH('Shortcut Lookup 2'!BF$60),12),'Expenses (Assum. &amp; Calc.)'!$H34&gt;='Shortcut Lookup 2'!BF$60,'Expenses (Assum. &amp; Calc.)'!$G34&lt;='Shortcut Lookup 2'!BF$60),INDEX('Expenses (Assum. &amp; Calc.)'!$J$23:$J$37,ROWS($C$23:$C34),1),0))))))))</f>
        <v>0</v>
      </c>
      <c r="BP34" s="472">
        <f>HLOOKUP('Shortcut Lookup 2'!BG$59,'Expenses (Assum. &amp; Calc.)'!$P$22:$T$37,ROWS($C$23:$C34)+1,0)*IF(AND('Expenses (Assum. &amp; Calc.)'!$I34="One time",'Expenses (Assum. &amp; Calc.)'!$G34='Shortcut Lookup 2'!BG$60),INDEX('Expenses (Assum. &amp; Calc.)'!$J$23:$J$37,ROWS($C$23:$C34),1),IF(AND('Expenses (Assum. &amp; Calc.)'!$I34="Daily",'Expenses (Assum. &amp; Calc.)'!$H34&gt;='Shortcut Lookup 2'!BG$60,'Expenses (Assum. &amp; Calc.)'!$G34&lt;='Shortcut Lookup 2'!BG$60),INDEX('Expenses (Assum. &amp; Calc.)'!$J$23:$J$37,ROWS($C$23:$C34),1)*BP$22,IF(AND('Expenses (Assum. &amp; Calc.)'!$I34="Weekly",'Expenses (Assum. &amp; Calc.)'!$H34&gt;='Shortcut Lookup 2'!BG$60,'Expenses (Assum. &amp; Calc.)'!$G34&lt;='Shortcut Lookup 2'!BG$60),INDEX('Expenses (Assum. &amp; Calc.)'!$J$23:$J$37,ROWS($C$23:$C34),1)*4,IF(AND('Expenses (Assum. &amp; Calc.)'!$I34="Bi-Weekly",'Expenses (Assum. &amp; Calc.)'!$H34&gt;='Shortcut Lookup 2'!BG$60,'Expenses (Assum. &amp; Calc.)'!$G34&lt;='Shortcut Lookup 2'!BG$60),INDEX('Expenses (Assum. &amp; Calc.)'!$J$23:$J$37,ROWS($C$23:$C34),1)*2,IF(AND('Expenses (Assum. &amp; Calc.)'!$I34="Monthly",'Expenses (Assum. &amp; Calc.)'!$H34&gt;='Shortcut Lookup 2'!BG$60,'Expenses (Assum. &amp; Calc.)'!$G34&lt;='Shortcut Lookup 2'!BG$60),INDEX('Expenses (Assum. &amp; Calc.)'!$J$23:$J$37,ROWS($C$23:$C34),1),IF(AND('Expenses (Assum. &amp; Calc.)'!$I34="Quarterly",IFERROR(MOD(MONTH('Expenses (Assum. &amp; Calc.)'!$G34),3),0)=MOD(MONTH('Shortcut Lookup 2'!BG$60),3),'Expenses (Assum. &amp; Calc.)'!$H34&gt;='Shortcut Lookup 2'!BG$60,'Expenses (Assum. &amp; Calc.)'!$G34&lt;='Shortcut Lookup 2'!BG$60),INDEX('Expenses (Assum. &amp; Calc.)'!$J$23:$J$37,ROWS($C$23:$C34),1),IF(AND('Expenses (Assum. &amp; Calc.)'!$I34="Semi-Annually",IFERROR(MOD(MONTH('Expenses (Assum. &amp; Calc.)'!$G34),6),0)=MOD(MONTH('Shortcut Lookup 2'!BG$60),6),'Expenses (Assum. &amp; Calc.)'!$H34&gt;='Shortcut Lookup 2'!BG$60,'Expenses (Assum. &amp; Calc.)'!$G34&lt;='Shortcut Lookup 2'!BG$60),INDEX('Expenses (Assum. &amp; Calc.)'!$J$23:$J$37,ROWS($C$23:$C34),1),IF(AND('Expenses (Assum. &amp; Calc.)'!$I34="Yearly",IFERROR(MOD(MONTH('Expenses (Assum. &amp; Calc.)'!$G34),12),0)=MOD(MONTH('Shortcut Lookup 2'!BG$60),12),'Expenses (Assum. &amp; Calc.)'!$H34&gt;='Shortcut Lookup 2'!BG$60,'Expenses (Assum. &amp; Calc.)'!$G34&lt;='Shortcut Lookup 2'!BG$60),INDEX('Expenses (Assum. &amp; Calc.)'!$J$23:$J$37,ROWS($C$23:$C34),1),0))))))))</f>
        <v>0</v>
      </c>
      <c r="BQ34" s="472">
        <f>HLOOKUP('Shortcut Lookup 2'!BH$59,'Expenses (Assum. &amp; Calc.)'!$P$22:$T$37,ROWS($C$23:$C34)+1,0)*IF(AND('Expenses (Assum. &amp; Calc.)'!$I34="One time",'Expenses (Assum. &amp; Calc.)'!$G34='Shortcut Lookup 2'!BH$60),INDEX('Expenses (Assum. &amp; Calc.)'!$J$23:$J$37,ROWS($C$23:$C34),1),IF(AND('Expenses (Assum. &amp; Calc.)'!$I34="Daily",'Expenses (Assum. &amp; Calc.)'!$H34&gt;='Shortcut Lookup 2'!BH$60,'Expenses (Assum. &amp; Calc.)'!$G34&lt;='Shortcut Lookup 2'!BH$60),INDEX('Expenses (Assum. &amp; Calc.)'!$J$23:$J$37,ROWS($C$23:$C34),1)*BQ$22,IF(AND('Expenses (Assum. &amp; Calc.)'!$I34="Weekly",'Expenses (Assum. &amp; Calc.)'!$H34&gt;='Shortcut Lookup 2'!BH$60,'Expenses (Assum. &amp; Calc.)'!$G34&lt;='Shortcut Lookup 2'!BH$60),INDEX('Expenses (Assum. &amp; Calc.)'!$J$23:$J$37,ROWS($C$23:$C34),1)*4,IF(AND('Expenses (Assum. &amp; Calc.)'!$I34="Bi-Weekly",'Expenses (Assum. &amp; Calc.)'!$H34&gt;='Shortcut Lookup 2'!BH$60,'Expenses (Assum. &amp; Calc.)'!$G34&lt;='Shortcut Lookup 2'!BH$60),INDEX('Expenses (Assum. &amp; Calc.)'!$J$23:$J$37,ROWS($C$23:$C34),1)*2,IF(AND('Expenses (Assum. &amp; Calc.)'!$I34="Monthly",'Expenses (Assum. &amp; Calc.)'!$H34&gt;='Shortcut Lookup 2'!BH$60,'Expenses (Assum. &amp; Calc.)'!$G34&lt;='Shortcut Lookup 2'!BH$60),INDEX('Expenses (Assum. &amp; Calc.)'!$J$23:$J$37,ROWS($C$23:$C34),1),IF(AND('Expenses (Assum. &amp; Calc.)'!$I34="Quarterly",IFERROR(MOD(MONTH('Expenses (Assum. &amp; Calc.)'!$G34),3),0)=MOD(MONTH('Shortcut Lookup 2'!BH$60),3),'Expenses (Assum. &amp; Calc.)'!$H34&gt;='Shortcut Lookup 2'!BH$60,'Expenses (Assum. &amp; Calc.)'!$G34&lt;='Shortcut Lookup 2'!BH$60),INDEX('Expenses (Assum. &amp; Calc.)'!$J$23:$J$37,ROWS($C$23:$C34),1),IF(AND('Expenses (Assum. &amp; Calc.)'!$I34="Semi-Annually",IFERROR(MOD(MONTH('Expenses (Assum. &amp; Calc.)'!$G34),6),0)=MOD(MONTH('Shortcut Lookup 2'!BH$60),6),'Expenses (Assum. &amp; Calc.)'!$H34&gt;='Shortcut Lookup 2'!BH$60,'Expenses (Assum. &amp; Calc.)'!$G34&lt;='Shortcut Lookup 2'!BH$60),INDEX('Expenses (Assum. &amp; Calc.)'!$J$23:$J$37,ROWS($C$23:$C34),1),IF(AND('Expenses (Assum. &amp; Calc.)'!$I34="Yearly",IFERROR(MOD(MONTH('Expenses (Assum. &amp; Calc.)'!$G34),12),0)=MOD(MONTH('Shortcut Lookup 2'!BH$60),12),'Expenses (Assum. &amp; Calc.)'!$H34&gt;='Shortcut Lookup 2'!BH$60,'Expenses (Assum. &amp; Calc.)'!$G34&lt;='Shortcut Lookup 2'!BH$60),INDEX('Expenses (Assum. &amp; Calc.)'!$J$23:$J$37,ROWS($C$23:$C34),1),0))))))))</f>
        <v>0</v>
      </c>
      <c r="BR34" s="472">
        <f>HLOOKUP('Shortcut Lookup 2'!BI$59,'Expenses (Assum. &amp; Calc.)'!$P$22:$T$37,ROWS($C$23:$C34)+1,0)*IF(AND('Expenses (Assum. &amp; Calc.)'!$I34="One time",'Expenses (Assum. &amp; Calc.)'!$G34='Shortcut Lookup 2'!BI$60),INDEX('Expenses (Assum. &amp; Calc.)'!$J$23:$J$37,ROWS($C$23:$C34),1),IF(AND('Expenses (Assum. &amp; Calc.)'!$I34="Daily",'Expenses (Assum. &amp; Calc.)'!$H34&gt;='Shortcut Lookup 2'!BI$60,'Expenses (Assum. &amp; Calc.)'!$G34&lt;='Shortcut Lookup 2'!BI$60),INDEX('Expenses (Assum. &amp; Calc.)'!$J$23:$J$37,ROWS($C$23:$C34),1)*BR$22,IF(AND('Expenses (Assum. &amp; Calc.)'!$I34="Weekly",'Expenses (Assum. &amp; Calc.)'!$H34&gt;='Shortcut Lookup 2'!BI$60,'Expenses (Assum. &amp; Calc.)'!$G34&lt;='Shortcut Lookup 2'!BI$60),INDEX('Expenses (Assum. &amp; Calc.)'!$J$23:$J$37,ROWS($C$23:$C34),1)*4,IF(AND('Expenses (Assum. &amp; Calc.)'!$I34="Bi-Weekly",'Expenses (Assum. &amp; Calc.)'!$H34&gt;='Shortcut Lookup 2'!BI$60,'Expenses (Assum. &amp; Calc.)'!$G34&lt;='Shortcut Lookup 2'!BI$60),INDEX('Expenses (Assum. &amp; Calc.)'!$J$23:$J$37,ROWS($C$23:$C34),1)*2,IF(AND('Expenses (Assum. &amp; Calc.)'!$I34="Monthly",'Expenses (Assum. &amp; Calc.)'!$H34&gt;='Shortcut Lookup 2'!BI$60,'Expenses (Assum. &amp; Calc.)'!$G34&lt;='Shortcut Lookup 2'!BI$60),INDEX('Expenses (Assum. &amp; Calc.)'!$J$23:$J$37,ROWS($C$23:$C34),1),IF(AND('Expenses (Assum. &amp; Calc.)'!$I34="Quarterly",IFERROR(MOD(MONTH('Expenses (Assum. &amp; Calc.)'!$G34),3),0)=MOD(MONTH('Shortcut Lookup 2'!BI$60),3),'Expenses (Assum. &amp; Calc.)'!$H34&gt;='Shortcut Lookup 2'!BI$60,'Expenses (Assum. &amp; Calc.)'!$G34&lt;='Shortcut Lookup 2'!BI$60),INDEX('Expenses (Assum. &amp; Calc.)'!$J$23:$J$37,ROWS($C$23:$C34),1),IF(AND('Expenses (Assum. &amp; Calc.)'!$I34="Semi-Annually",IFERROR(MOD(MONTH('Expenses (Assum. &amp; Calc.)'!$G34),6),0)=MOD(MONTH('Shortcut Lookup 2'!BI$60),6),'Expenses (Assum. &amp; Calc.)'!$H34&gt;='Shortcut Lookup 2'!BI$60,'Expenses (Assum. &amp; Calc.)'!$G34&lt;='Shortcut Lookup 2'!BI$60),INDEX('Expenses (Assum. &amp; Calc.)'!$J$23:$J$37,ROWS($C$23:$C34),1),IF(AND('Expenses (Assum. &amp; Calc.)'!$I34="Yearly",IFERROR(MOD(MONTH('Expenses (Assum. &amp; Calc.)'!$G34),12),0)=MOD(MONTH('Shortcut Lookup 2'!BI$60),12),'Expenses (Assum. &amp; Calc.)'!$H34&gt;='Shortcut Lookup 2'!BI$60,'Expenses (Assum. &amp; Calc.)'!$G34&lt;='Shortcut Lookup 2'!BI$60),INDEX('Expenses (Assum. &amp; Calc.)'!$J$23:$J$37,ROWS($C$23:$C34),1),0))))))))</f>
        <v>0</v>
      </c>
      <c r="BS34" s="472">
        <f>HLOOKUP('Shortcut Lookup 2'!BJ$59,'Expenses (Assum. &amp; Calc.)'!$P$22:$T$37,ROWS($C$23:$C34)+1,0)*IF(AND('Expenses (Assum. &amp; Calc.)'!$I34="One time",'Expenses (Assum. &amp; Calc.)'!$G34='Shortcut Lookup 2'!BJ$60),INDEX('Expenses (Assum. &amp; Calc.)'!$J$23:$J$37,ROWS($C$23:$C34),1),IF(AND('Expenses (Assum. &amp; Calc.)'!$I34="Daily",'Expenses (Assum. &amp; Calc.)'!$H34&gt;='Shortcut Lookup 2'!BJ$60,'Expenses (Assum. &amp; Calc.)'!$G34&lt;='Shortcut Lookup 2'!BJ$60),INDEX('Expenses (Assum. &amp; Calc.)'!$J$23:$J$37,ROWS($C$23:$C34),1)*BS$22,IF(AND('Expenses (Assum. &amp; Calc.)'!$I34="Weekly",'Expenses (Assum. &amp; Calc.)'!$H34&gt;='Shortcut Lookup 2'!BJ$60,'Expenses (Assum. &amp; Calc.)'!$G34&lt;='Shortcut Lookup 2'!BJ$60),INDEX('Expenses (Assum. &amp; Calc.)'!$J$23:$J$37,ROWS($C$23:$C34),1)*4,IF(AND('Expenses (Assum. &amp; Calc.)'!$I34="Bi-Weekly",'Expenses (Assum. &amp; Calc.)'!$H34&gt;='Shortcut Lookup 2'!BJ$60,'Expenses (Assum. &amp; Calc.)'!$G34&lt;='Shortcut Lookup 2'!BJ$60),INDEX('Expenses (Assum. &amp; Calc.)'!$J$23:$J$37,ROWS($C$23:$C34),1)*2,IF(AND('Expenses (Assum. &amp; Calc.)'!$I34="Monthly",'Expenses (Assum. &amp; Calc.)'!$H34&gt;='Shortcut Lookup 2'!BJ$60,'Expenses (Assum. &amp; Calc.)'!$G34&lt;='Shortcut Lookup 2'!BJ$60),INDEX('Expenses (Assum. &amp; Calc.)'!$J$23:$J$37,ROWS($C$23:$C34),1),IF(AND('Expenses (Assum. &amp; Calc.)'!$I34="Quarterly",IFERROR(MOD(MONTH('Expenses (Assum. &amp; Calc.)'!$G34),3),0)=MOD(MONTH('Shortcut Lookup 2'!BJ$60),3),'Expenses (Assum. &amp; Calc.)'!$H34&gt;='Shortcut Lookup 2'!BJ$60,'Expenses (Assum. &amp; Calc.)'!$G34&lt;='Shortcut Lookup 2'!BJ$60),INDEX('Expenses (Assum. &amp; Calc.)'!$J$23:$J$37,ROWS($C$23:$C34),1),IF(AND('Expenses (Assum. &amp; Calc.)'!$I34="Semi-Annually",IFERROR(MOD(MONTH('Expenses (Assum. &amp; Calc.)'!$G34),6),0)=MOD(MONTH('Shortcut Lookup 2'!BJ$60),6),'Expenses (Assum. &amp; Calc.)'!$H34&gt;='Shortcut Lookup 2'!BJ$60,'Expenses (Assum. &amp; Calc.)'!$G34&lt;='Shortcut Lookup 2'!BJ$60),INDEX('Expenses (Assum. &amp; Calc.)'!$J$23:$J$37,ROWS($C$23:$C34),1),IF(AND('Expenses (Assum. &amp; Calc.)'!$I34="Yearly",IFERROR(MOD(MONTH('Expenses (Assum. &amp; Calc.)'!$G34),12),0)=MOD(MONTH('Shortcut Lookup 2'!BJ$60),12),'Expenses (Assum. &amp; Calc.)'!$H34&gt;='Shortcut Lookup 2'!BJ$60,'Expenses (Assum. &amp; Calc.)'!$G34&lt;='Shortcut Lookup 2'!BJ$60),INDEX('Expenses (Assum. &amp; Calc.)'!$J$23:$J$37,ROWS($C$23:$C34),1),0))))))))</f>
        <v>0</v>
      </c>
      <c r="BT34" s="472">
        <f>HLOOKUP('Shortcut Lookup 2'!BK$59,'Expenses (Assum. &amp; Calc.)'!$P$22:$T$37,ROWS($C$23:$C34)+1,0)*IF(AND('Expenses (Assum. &amp; Calc.)'!$I34="One time",'Expenses (Assum. &amp; Calc.)'!$G34='Shortcut Lookup 2'!BK$60),INDEX('Expenses (Assum. &amp; Calc.)'!$J$23:$J$37,ROWS($C$23:$C34),1),IF(AND('Expenses (Assum. &amp; Calc.)'!$I34="Daily",'Expenses (Assum. &amp; Calc.)'!$H34&gt;='Shortcut Lookup 2'!BK$60,'Expenses (Assum. &amp; Calc.)'!$G34&lt;='Shortcut Lookup 2'!BK$60),INDEX('Expenses (Assum. &amp; Calc.)'!$J$23:$J$37,ROWS($C$23:$C34),1)*BT$22,IF(AND('Expenses (Assum. &amp; Calc.)'!$I34="Weekly",'Expenses (Assum. &amp; Calc.)'!$H34&gt;='Shortcut Lookup 2'!BK$60,'Expenses (Assum. &amp; Calc.)'!$G34&lt;='Shortcut Lookup 2'!BK$60),INDEX('Expenses (Assum. &amp; Calc.)'!$J$23:$J$37,ROWS($C$23:$C34),1)*4,IF(AND('Expenses (Assum. &amp; Calc.)'!$I34="Bi-Weekly",'Expenses (Assum. &amp; Calc.)'!$H34&gt;='Shortcut Lookup 2'!BK$60,'Expenses (Assum. &amp; Calc.)'!$G34&lt;='Shortcut Lookup 2'!BK$60),INDEX('Expenses (Assum. &amp; Calc.)'!$J$23:$J$37,ROWS($C$23:$C34),1)*2,IF(AND('Expenses (Assum. &amp; Calc.)'!$I34="Monthly",'Expenses (Assum. &amp; Calc.)'!$H34&gt;='Shortcut Lookup 2'!BK$60,'Expenses (Assum. &amp; Calc.)'!$G34&lt;='Shortcut Lookup 2'!BK$60),INDEX('Expenses (Assum. &amp; Calc.)'!$J$23:$J$37,ROWS($C$23:$C34),1),IF(AND('Expenses (Assum. &amp; Calc.)'!$I34="Quarterly",IFERROR(MOD(MONTH('Expenses (Assum. &amp; Calc.)'!$G34),3),0)=MOD(MONTH('Shortcut Lookup 2'!BK$60),3),'Expenses (Assum. &amp; Calc.)'!$H34&gt;='Shortcut Lookup 2'!BK$60,'Expenses (Assum. &amp; Calc.)'!$G34&lt;='Shortcut Lookup 2'!BK$60),INDEX('Expenses (Assum. &amp; Calc.)'!$J$23:$J$37,ROWS($C$23:$C34),1),IF(AND('Expenses (Assum. &amp; Calc.)'!$I34="Semi-Annually",IFERROR(MOD(MONTH('Expenses (Assum. &amp; Calc.)'!$G34),6),0)=MOD(MONTH('Shortcut Lookup 2'!BK$60),6),'Expenses (Assum. &amp; Calc.)'!$H34&gt;='Shortcut Lookup 2'!BK$60,'Expenses (Assum. &amp; Calc.)'!$G34&lt;='Shortcut Lookup 2'!BK$60),INDEX('Expenses (Assum. &amp; Calc.)'!$J$23:$J$37,ROWS($C$23:$C34),1),IF(AND('Expenses (Assum. &amp; Calc.)'!$I34="Yearly",IFERROR(MOD(MONTH('Expenses (Assum. &amp; Calc.)'!$G34),12),0)=MOD(MONTH('Shortcut Lookup 2'!BK$60),12),'Expenses (Assum. &amp; Calc.)'!$H34&gt;='Shortcut Lookup 2'!BK$60,'Expenses (Assum. &amp; Calc.)'!$G34&lt;='Shortcut Lookup 2'!BK$60),INDEX('Expenses (Assum. &amp; Calc.)'!$J$23:$J$37,ROWS($C$23:$C34),1),0))))))))</f>
        <v>0</v>
      </c>
      <c r="BU34" s="472">
        <f>HLOOKUP('Shortcut Lookup 2'!BL$59,'Expenses (Assum. &amp; Calc.)'!$P$22:$T$37,ROWS($C$23:$C34)+1,0)*IF(AND('Expenses (Assum. &amp; Calc.)'!$I34="One time",'Expenses (Assum. &amp; Calc.)'!$G34='Shortcut Lookup 2'!BL$60),INDEX('Expenses (Assum. &amp; Calc.)'!$J$23:$J$37,ROWS($C$23:$C34),1),IF(AND('Expenses (Assum. &amp; Calc.)'!$I34="Daily",'Expenses (Assum. &amp; Calc.)'!$H34&gt;='Shortcut Lookup 2'!BL$60,'Expenses (Assum. &amp; Calc.)'!$G34&lt;='Shortcut Lookup 2'!BL$60),INDEX('Expenses (Assum. &amp; Calc.)'!$J$23:$J$37,ROWS($C$23:$C34),1)*BU$22,IF(AND('Expenses (Assum. &amp; Calc.)'!$I34="Weekly",'Expenses (Assum. &amp; Calc.)'!$H34&gt;='Shortcut Lookup 2'!BL$60,'Expenses (Assum. &amp; Calc.)'!$G34&lt;='Shortcut Lookup 2'!BL$60),INDEX('Expenses (Assum. &amp; Calc.)'!$J$23:$J$37,ROWS($C$23:$C34),1)*4,IF(AND('Expenses (Assum. &amp; Calc.)'!$I34="Bi-Weekly",'Expenses (Assum. &amp; Calc.)'!$H34&gt;='Shortcut Lookup 2'!BL$60,'Expenses (Assum. &amp; Calc.)'!$G34&lt;='Shortcut Lookup 2'!BL$60),INDEX('Expenses (Assum. &amp; Calc.)'!$J$23:$J$37,ROWS($C$23:$C34),1)*2,IF(AND('Expenses (Assum. &amp; Calc.)'!$I34="Monthly",'Expenses (Assum. &amp; Calc.)'!$H34&gt;='Shortcut Lookup 2'!BL$60,'Expenses (Assum. &amp; Calc.)'!$G34&lt;='Shortcut Lookup 2'!BL$60),INDEX('Expenses (Assum. &amp; Calc.)'!$J$23:$J$37,ROWS($C$23:$C34),1),IF(AND('Expenses (Assum. &amp; Calc.)'!$I34="Quarterly",IFERROR(MOD(MONTH('Expenses (Assum. &amp; Calc.)'!$G34),3),0)=MOD(MONTH('Shortcut Lookup 2'!BL$60),3),'Expenses (Assum. &amp; Calc.)'!$H34&gt;='Shortcut Lookup 2'!BL$60,'Expenses (Assum. &amp; Calc.)'!$G34&lt;='Shortcut Lookup 2'!BL$60),INDEX('Expenses (Assum. &amp; Calc.)'!$J$23:$J$37,ROWS($C$23:$C34),1),IF(AND('Expenses (Assum. &amp; Calc.)'!$I34="Semi-Annually",IFERROR(MOD(MONTH('Expenses (Assum. &amp; Calc.)'!$G34),6),0)=MOD(MONTH('Shortcut Lookup 2'!BL$60),6),'Expenses (Assum. &amp; Calc.)'!$H34&gt;='Shortcut Lookup 2'!BL$60,'Expenses (Assum. &amp; Calc.)'!$G34&lt;='Shortcut Lookup 2'!BL$60),INDEX('Expenses (Assum. &amp; Calc.)'!$J$23:$J$37,ROWS($C$23:$C34),1),IF(AND('Expenses (Assum. &amp; Calc.)'!$I34="Yearly",IFERROR(MOD(MONTH('Expenses (Assum. &amp; Calc.)'!$G34),12),0)=MOD(MONTH('Shortcut Lookup 2'!BL$60),12),'Expenses (Assum. &amp; Calc.)'!$H34&gt;='Shortcut Lookup 2'!BL$60,'Expenses (Assum. &amp; Calc.)'!$G34&lt;='Shortcut Lookup 2'!BL$60),INDEX('Expenses (Assum. &amp; Calc.)'!$J$23:$J$37,ROWS($C$23:$C34),1),0))))))))</f>
        <v>0</v>
      </c>
      <c r="BV34" s="472">
        <f>HLOOKUP('Shortcut Lookup 2'!BM$59,'Expenses (Assum. &amp; Calc.)'!$P$22:$T$37,ROWS($C$23:$C34)+1,0)*IF(AND('Expenses (Assum. &amp; Calc.)'!$I34="One time",'Expenses (Assum. &amp; Calc.)'!$G34='Shortcut Lookup 2'!BM$60),INDEX('Expenses (Assum. &amp; Calc.)'!$J$23:$J$37,ROWS($C$23:$C34),1),IF(AND('Expenses (Assum. &amp; Calc.)'!$I34="Daily",'Expenses (Assum. &amp; Calc.)'!$H34&gt;='Shortcut Lookup 2'!BM$60,'Expenses (Assum. &amp; Calc.)'!$G34&lt;='Shortcut Lookup 2'!BM$60),INDEX('Expenses (Assum. &amp; Calc.)'!$J$23:$J$37,ROWS($C$23:$C34),1)*BV$22,IF(AND('Expenses (Assum. &amp; Calc.)'!$I34="Weekly",'Expenses (Assum. &amp; Calc.)'!$H34&gt;='Shortcut Lookup 2'!BM$60,'Expenses (Assum. &amp; Calc.)'!$G34&lt;='Shortcut Lookup 2'!BM$60),INDEX('Expenses (Assum. &amp; Calc.)'!$J$23:$J$37,ROWS($C$23:$C34),1)*4,IF(AND('Expenses (Assum. &amp; Calc.)'!$I34="Bi-Weekly",'Expenses (Assum. &amp; Calc.)'!$H34&gt;='Shortcut Lookup 2'!BM$60,'Expenses (Assum. &amp; Calc.)'!$G34&lt;='Shortcut Lookup 2'!BM$60),INDEX('Expenses (Assum. &amp; Calc.)'!$J$23:$J$37,ROWS($C$23:$C34),1)*2,IF(AND('Expenses (Assum. &amp; Calc.)'!$I34="Monthly",'Expenses (Assum. &amp; Calc.)'!$H34&gt;='Shortcut Lookup 2'!BM$60,'Expenses (Assum. &amp; Calc.)'!$G34&lt;='Shortcut Lookup 2'!BM$60),INDEX('Expenses (Assum. &amp; Calc.)'!$J$23:$J$37,ROWS($C$23:$C34),1),IF(AND('Expenses (Assum. &amp; Calc.)'!$I34="Quarterly",IFERROR(MOD(MONTH('Expenses (Assum. &amp; Calc.)'!$G34),3),0)=MOD(MONTH('Shortcut Lookup 2'!BM$60),3),'Expenses (Assum. &amp; Calc.)'!$H34&gt;='Shortcut Lookup 2'!BM$60,'Expenses (Assum. &amp; Calc.)'!$G34&lt;='Shortcut Lookup 2'!BM$60),INDEX('Expenses (Assum. &amp; Calc.)'!$J$23:$J$37,ROWS($C$23:$C34),1),IF(AND('Expenses (Assum. &amp; Calc.)'!$I34="Semi-Annually",IFERROR(MOD(MONTH('Expenses (Assum. &amp; Calc.)'!$G34),6),0)=MOD(MONTH('Shortcut Lookup 2'!BM$60),6),'Expenses (Assum. &amp; Calc.)'!$H34&gt;='Shortcut Lookup 2'!BM$60,'Expenses (Assum. &amp; Calc.)'!$G34&lt;='Shortcut Lookup 2'!BM$60),INDEX('Expenses (Assum. &amp; Calc.)'!$J$23:$J$37,ROWS($C$23:$C34),1),IF(AND('Expenses (Assum. &amp; Calc.)'!$I34="Yearly",IFERROR(MOD(MONTH('Expenses (Assum. &amp; Calc.)'!$G34),12),0)=MOD(MONTH('Shortcut Lookup 2'!BM$60),12),'Expenses (Assum. &amp; Calc.)'!$H34&gt;='Shortcut Lookup 2'!BM$60,'Expenses (Assum. &amp; Calc.)'!$G34&lt;='Shortcut Lookup 2'!BM$60),INDEX('Expenses (Assum. &amp; Calc.)'!$J$23:$J$37,ROWS($C$23:$C34),1),0))))))))</f>
        <v>0</v>
      </c>
      <c r="BW34" s="472">
        <f>HLOOKUP('Shortcut Lookup 2'!BN$59,'Expenses (Assum. &amp; Calc.)'!$P$22:$T$37,ROWS($C$23:$C34)+1,0)*IF(AND('Expenses (Assum. &amp; Calc.)'!$I34="One time",'Expenses (Assum. &amp; Calc.)'!$G34='Shortcut Lookup 2'!BN$60),INDEX('Expenses (Assum. &amp; Calc.)'!$J$23:$J$37,ROWS($C$23:$C34),1),IF(AND('Expenses (Assum. &amp; Calc.)'!$I34="Daily",'Expenses (Assum. &amp; Calc.)'!$H34&gt;='Shortcut Lookup 2'!BN$60,'Expenses (Assum. &amp; Calc.)'!$G34&lt;='Shortcut Lookup 2'!BN$60),INDEX('Expenses (Assum. &amp; Calc.)'!$J$23:$J$37,ROWS($C$23:$C34),1)*BW$22,IF(AND('Expenses (Assum. &amp; Calc.)'!$I34="Weekly",'Expenses (Assum. &amp; Calc.)'!$H34&gt;='Shortcut Lookup 2'!BN$60,'Expenses (Assum. &amp; Calc.)'!$G34&lt;='Shortcut Lookup 2'!BN$60),INDEX('Expenses (Assum. &amp; Calc.)'!$J$23:$J$37,ROWS($C$23:$C34),1)*4,IF(AND('Expenses (Assum. &amp; Calc.)'!$I34="Bi-Weekly",'Expenses (Assum. &amp; Calc.)'!$H34&gt;='Shortcut Lookup 2'!BN$60,'Expenses (Assum. &amp; Calc.)'!$G34&lt;='Shortcut Lookup 2'!BN$60),INDEX('Expenses (Assum. &amp; Calc.)'!$J$23:$J$37,ROWS($C$23:$C34),1)*2,IF(AND('Expenses (Assum. &amp; Calc.)'!$I34="Monthly",'Expenses (Assum. &amp; Calc.)'!$H34&gt;='Shortcut Lookup 2'!BN$60,'Expenses (Assum. &amp; Calc.)'!$G34&lt;='Shortcut Lookup 2'!BN$60),INDEX('Expenses (Assum. &amp; Calc.)'!$J$23:$J$37,ROWS($C$23:$C34),1),IF(AND('Expenses (Assum. &amp; Calc.)'!$I34="Quarterly",IFERROR(MOD(MONTH('Expenses (Assum. &amp; Calc.)'!$G34),3),0)=MOD(MONTH('Shortcut Lookup 2'!BN$60),3),'Expenses (Assum. &amp; Calc.)'!$H34&gt;='Shortcut Lookup 2'!BN$60,'Expenses (Assum. &amp; Calc.)'!$G34&lt;='Shortcut Lookup 2'!BN$60),INDEX('Expenses (Assum. &amp; Calc.)'!$J$23:$J$37,ROWS($C$23:$C34),1),IF(AND('Expenses (Assum. &amp; Calc.)'!$I34="Semi-Annually",IFERROR(MOD(MONTH('Expenses (Assum. &amp; Calc.)'!$G34),6),0)=MOD(MONTH('Shortcut Lookup 2'!BN$60),6),'Expenses (Assum. &amp; Calc.)'!$H34&gt;='Shortcut Lookup 2'!BN$60,'Expenses (Assum. &amp; Calc.)'!$G34&lt;='Shortcut Lookup 2'!BN$60),INDEX('Expenses (Assum. &amp; Calc.)'!$J$23:$J$37,ROWS($C$23:$C34),1),IF(AND('Expenses (Assum. &amp; Calc.)'!$I34="Yearly",IFERROR(MOD(MONTH('Expenses (Assum. &amp; Calc.)'!$G34),12),0)=MOD(MONTH('Shortcut Lookup 2'!BN$60),12),'Expenses (Assum. &amp; Calc.)'!$H34&gt;='Shortcut Lookup 2'!BN$60,'Expenses (Assum. &amp; Calc.)'!$G34&lt;='Shortcut Lookup 2'!BN$60),INDEX('Expenses (Assum. &amp; Calc.)'!$J$23:$J$37,ROWS($C$23:$C34),1),0))))))))</f>
        <v>0</v>
      </c>
      <c r="BX34" s="472">
        <f>HLOOKUP('Shortcut Lookup 2'!BO$59,'Expenses (Assum. &amp; Calc.)'!$P$22:$T$37,ROWS($C$23:$C34)+1,0)*IF(AND('Expenses (Assum. &amp; Calc.)'!$I34="One time",'Expenses (Assum. &amp; Calc.)'!$G34='Shortcut Lookup 2'!BO$60),INDEX('Expenses (Assum. &amp; Calc.)'!$J$23:$J$37,ROWS($C$23:$C34),1),IF(AND('Expenses (Assum. &amp; Calc.)'!$I34="Daily",'Expenses (Assum. &amp; Calc.)'!$H34&gt;='Shortcut Lookup 2'!BO$60,'Expenses (Assum. &amp; Calc.)'!$G34&lt;='Shortcut Lookup 2'!BO$60),INDEX('Expenses (Assum. &amp; Calc.)'!$J$23:$J$37,ROWS($C$23:$C34),1)*BX$22,IF(AND('Expenses (Assum. &amp; Calc.)'!$I34="Weekly",'Expenses (Assum. &amp; Calc.)'!$H34&gt;='Shortcut Lookup 2'!BO$60,'Expenses (Assum. &amp; Calc.)'!$G34&lt;='Shortcut Lookup 2'!BO$60),INDEX('Expenses (Assum. &amp; Calc.)'!$J$23:$J$37,ROWS($C$23:$C34),1)*4,IF(AND('Expenses (Assum. &amp; Calc.)'!$I34="Bi-Weekly",'Expenses (Assum. &amp; Calc.)'!$H34&gt;='Shortcut Lookup 2'!BO$60,'Expenses (Assum. &amp; Calc.)'!$G34&lt;='Shortcut Lookup 2'!BO$60),INDEX('Expenses (Assum. &amp; Calc.)'!$J$23:$J$37,ROWS($C$23:$C34),1)*2,IF(AND('Expenses (Assum. &amp; Calc.)'!$I34="Monthly",'Expenses (Assum. &amp; Calc.)'!$H34&gt;='Shortcut Lookup 2'!BO$60,'Expenses (Assum. &amp; Calc.)'!$G34&lt;='Shortcut Lookup 2'!BO$60),INDEX('Expenses (Assum. &amp; Calc.)'!$J$23:$J$37,ROWS($C$23:$C34),1),IF(AND('Expenses (Assum. &amp; Calc.)'!$I34="Quarterly",IFERROR(MOD(MONTH('Expenses (Assum. &amp; Calc.)'!$G34),3),0)=MOD(MONTH('Shortcut Lookup 2'!BO$60),3),'Expenses (Assum. &amp; Calc.)'!$H34&gt;='Shortcut Lookup 2'!BO$60,'Expenses (Assum. &amp; Calc.)'!$G34&lt;='Shortcut Lookup 2'!BO$60),INDEX('Expenses (Assum. &amp; Calc.)'!$J$23:$J$37,ROWS($C$23:$C34),1),IF(AND('Expenses (Assum. &amp; Calc.)'!$I34="Semi-Annually",IFERROR(MOD(MONTH('Expenses (Assum. &amp; Calc.)'!$G34),6),0)=MOD(MONTH('Shortcut Lookup 2'!BO$60),6),'Expenses (Assum. &amp; Calc.)'!$H34&gt;='Shortcut Lookup 2'!BO$60,'Expenses (Assum. &amp; Calc.)'!$G34&lt;='Shortcut Lookup 2'!BO$60),INDEX('Expenses (Assum. &amp; Calc.)'!$J$23:$J$37,ROWS($C$23:$C34),1),IF(AND('Expenses (Assum. &amp; Calc.)'!$I34="Yearly",IFERROR(MOD(MONTH('Expenses (Assum. &amp; Calc.)'!$G34),12),0)=MOD(MONTH('Shortcut Lookup 2'!BO$60),12),'Expenses (Assum. &amp; Calc.)'!$H34&gt;='Shortcut Lookup 2'!BO$60,'Expenses (Assum. &amp; Calc.)'!$G34&lt;='Shortcut Lookup 2'!BO$60),INDEX('Expenses (Assum. &amp; Calc.)'!$J$23:$J$37,ROWS($C$23:$C34),1),0))))))))</f>
        <v>0</v>
      </c>
      <c r="BY34" s="472">
        <f>HLOOKUP('Shortcut Lookup 2'!BP$59,'Expenses (Assum. &amp; Calc.)'!$P$22:$T$37,ROWS($C$23:$C34)+1,0)*IF(AND('Expenses (Assum. &amp; Calc.)'!$I34="One time",'Expenses (Assum. &amp; Calc.)'!$G34='Shortcut Lookup 2'!BP$60),INDEX('Expenses (Assum. &amp; Calc.)'!$J$23:$J$37,ROWS($C$23:$C34),1),IF(AND('Expenses (Assum. &amp; Calc.)'!$I34="Daily",'Expenses (Assum. &amp; Calc.)'!$H34&gt;='Shortcut Lookup 2'!BP$60,'Expenses (Assum. &amp; Calc.)'!$G34&lt;='Shortcut Lookup 2'!BP$60),INDEX('Expenses (Assum. &amp; Calc.)'!$J$23:$J$37,ROWS($C$23:$C34),1)*BY$22,IF(AND('Expenses (Assum. &amp; Calc.)'!$I34="Weekly",'Expenses (Assum. &amp; Calc.)'!$H34&gt;='Shortcut Lookup 2'!BP$60,'Expenses (Assum. &amp; Calc.)'!$G34&lt;='Shortcut Lookup 2'!BP$60),INDEX('Expenses (Assum. &amp; Calc.)'!$J$23:$J$37,ROWS($C$23:$C34),1)*4,IF(AND('Expenses (Assum. &amp; Calc.)'!$I34="Bi-Weekly",'Expenses (Assum. &amp; Calc.)'!$H34&gt;='Shortcut Lookup 2'!BP$60,'Expenses (Assum. &amp; Calc.)'!$G34&lt;='Shortcut Lookup 2'!BP$60),INDEX('Expenses (Assum. &amp; Calc.)'!$J$23:$J$37,ROWS($C$23:$C34),1)*2,IF(AND('Expenses (Assum. &amp; Calc.)'!$I34="Monthly",'Expenses (Assum. &amp; Calc.)'!$H34&gt;='Shortcut Lookup 2'!BP$60,'Expenses (Assum. &amp; Calc.)'!$G34&lt;='Shortcut Lookup 2'!BP$60),INDEX('Expenses (Assum. &amp; Calc.)'!$J$23:$J$37,ROWS($C$23:$C34),1),IF(AND('Expenses (Assum. &amp; Calc.)'!$I34="Quarterly",IFERROR(MOD(MONTH('Expenses (Assum. &amp; Calc.)'!$G34),3),0)=MOD(MONTH('Shortcut Lookup 2'!BP$60),3),'Expenses (Assum. &amp; Calc.)'!$H34&gt;='Shortcut Lookup 2'!BP$60,'Expenses (Assum. &amp; Calc.)'!$G34&lt;='Shortcut Lookup 2'!BP$60),INDEX('Expenses (Assum. &amp; Calc.)'!$J$23:$J$37,ROWS($C$23:$C34),1),IF(AND('Expenses (Assum. &amp; Calc.)'!$I34="Semi-Annually",IFERROR(MOD(MONTH('Expenses (Assum. &amp; Calc.)'!$G34),6),0)=MOD(MONTH('Shortcut Lookup 2'!BP$60),6),'Expenses (Assum. &amp; Calc.)'!$H34&gt;='Shortcut Lookup 2'!BP$60,'Expenses (Assum. &amp; Calc.)'!$G34&lt;='Shortcut Lookup 2'!BP$60),INDEX('Expenses (Assum. &amp; Calc.)'!$J$23:$J$37,ROWS($C$23:$C34),1),IF(AND('Expenses (Assum. &amp; Calc.)'!$I34="Yearly",IFERROR(MOD(MONTH('Expenses (Assum. &amp; Calc.)'!$G34),12),0)=MOD(MONTH('Shortcut Lookup 2'!BP$60),12),'Expenses (Assum. &amp; Calc.)'!$H34&gt;='Shortcut Lookup 2'!BP$60,'Expenses (Assum. &amp; Calc.)'!$G34&lt;='Shortcut Lookup 2'!BP$60),INDEX('Expenses (Assum. &amp; Calc.)'!$J$23:$J$37,ROWS($C$23:$C34),1),0))))))))</f>
        <v>0</v>
      </c>
      <c r="BZ34" s="472">
        <f>HLOOKUP('Shortcut Lookup 2'!BQ$59,'Expenses (Assum. &amp; Calc.)'!$P$22:$T$37,ROWS($C$23:$C34)+1,0)*IF(AND('Expenses (Assum. &amp; Calc.)'!$I34="One time",'Expenses (Assum. &amp; Calc.)'!$G34='Shortcut Lookup 2'!BQ$60),INDEX('Expenses (Assum. &amp; Calc.)'!$J$23:$J$37,ROWS($C$23:$C34),1),IF(AND('Expenses (Assum. &amp; Calc.)'!$I34="Daily",'Expenses (Assum. &amp; Calc.)'!$H34&gt;='Shortcut Lookup 2'!BQ$60,'Expenses (Assum. &amp; Calc.)'!$G34&lt;='Shortcut Lookup 2'!BQ$60),INDEX('Expenses (Assum. &amp; Calc.)'!$J$23:$J$37,ROWS($C$23:$C34),1)*BZ$22,IF(AND('Expenses (Assum. &amp; Calc.)'!$I34="Weekly",'Expenses (Assum. &amp; Calc.)'!$H34&gt;='Shortcut Lookup 2'!BQ$60,'Expenses (Assum. &amp; Calc.)'!$G34&lt;='Shortcut Lookup 2'!BQ$60),INDEX('Expenses (Assum. &amp; Calc.)'!$J$23:$J$37,ROWS($C$23:$C34),1)*4,IF(AND('Expenses (Assum. &amp; Calc.)'!$I34="Bi-Weekly",'Expenses (Assum. &amp; Calc.)'!$H34&gt;='Shortcut Lookup 2'!BQ$60,'Expenses (Assum. &amp; Calc.)'!$G34&lt;='Shortcut Lookup 2'!BQ$60),INDEX('Expenses (Assum. &amp; Calc.)'!$J$23:$J$37,ROWS($C$23:$C34),1)*2,IF(AND('Expenses (Assum. &amp; Calc.)'!$I34="Monthly",'Expenses (Assum. &amp; Calc.)'!$H34&gt;='Shortcut Lookup 2'!BQ$60,'Expenses (Assum. &amp; Calc.)'!$G34&lt;='Shortcut Lookup 2'!BQ$60),INDEX('Expenses (Assum. &amp; Calc.)'!$J$23:$J$37,ROWS($C$23:$C34),1),IF(AND('Expenses (Assum. &amp; Calc.)'!$I34="Quarterly",IFERROR(MOD(MONTH('Expenses (Assum. &amp; Calc.)'!$G34),3),0)=MOD(MONTH('Shortcut Lookup 2'!BQ$60),3),'Expenses (Assum. &amp; Calc.)'!$H34&gt;='Shortcut Lookup 2'!BQ$60,'Expenses (Assum. &amp; Calc.)'!$G34&lt;='Shortcut Lookup 2'!BQ$60),INDEX('Expenses (Assum. &amp; Calc.)'!$J$23:$J$37,ROWS($C$23:$C34),1),IF(AND('Expenses (Assum. &amp; Calc.)'!$I34="Semi-Annually",IFERROR(MOD(MONTH('Expenses (Assum. &amp; Calc.)'!$G34),6),0)=MOD(MONTH('Shortcut Lookup 2'!BQ$60),6),'Expenses (Assum. &amp; Calc.)'!$H34&gt;='Shortcut Lookup 2'!BQ$60,'Expenses (Assum. &amp; Calc.)'!$G34&lt;='Shortcut Lookup 2'!BQ$60),INDEX('Expenses (Assum. &amp; Calc.)'!$J$23:$J$37,ROWS($C$23:$C34),1),IF(AND('Expenses (Assum. &amp; Calc.)'!$I34="Yearly",IFERROR(MOD(MONTH('Expenses (Assum. &amp; Calc.)'!$G34),12),0)=MOD(MONTH('Shortcut Lookup 2'!BQ$60),12),'Expenses (Assum. &amp; Calc.)'!$H34&gt;='Shortcut Lookup 2'!BQ$60,'Expenses (Assum. &amp; Calc.)'!$G34&lt;='Shortcut Lookup 2'!BQ$60),INDEX('Expenses (Assum. &amp; Calc.)'!$J$23:$J$37,ROWS($C$23:$C34),1),0))))))))</f>
        <v>0</v>
      </c>
      <c r="CA34" s="472">
        <f>HLOOKUP('Shortcut Lookup 2'!BR$59,'Expenses (Assum. &amp; Calc.)'!$P$22:$T$37,ROWS($C$23:$C34)+1,0)*IF(AND('Expenses (Assum. &amp; Calc.)'!$I34="One time",'Expenses (Assum. &amp; Calc.)'!$G34='Shortcut Lookup 2'!BR$60),INDEX('Expenses (Assum. &amp; Calc.)'!$J$23:$J$37,ROWS($C$23:$C34),1),IF(AND('Expenses (Assum. &amp; Calc.)'!$I34="Daily",'Expenses (Assum. &amp; Calc.)'!$H34&gt;='Shortcut Lookup 2'!BR$60,'Expenses (Assum. &amp; Calc.)'!$G34&lt;='Shortcut Lookup 2'!BR$60),INDEX('Expenses (Assum. &amp; Calc.)'!$J$23:$J$37,ROWS($C$23:$C34),1)*CA$22,IF(AND('Expenses (Assum. &amp; Calc.)'!$I34="Weekly",'Expenses (Assum. &amp; Calc.)'!$H34&gt;='Shortcut Lookup 2'!BR$60,'Expenses (Assum. &amp; Calc.)'!$G34&lt;='Shortcut Lookup 2'!BR$60),INDEX('Expenses (Assum. &amp; Calc.)'!$J$23:$J$37,ROWS($C$23:$C34),1)*4,IF(AND('Expenses (Assum. &amp; Calc.)'!$I34="Bi-Weekly",'Expenses (Assum. &amp; Calc.)'!$H34&gt;='Shortcut Lookup 2'!BR$60,'Expenses (Assum. &amp; Calc.)'!$G34&lt;='Shortcut Lookup 2'!BR$60),INDEX('Expenses (Assum. &amp; Calc.)'!$J$23:$J$37,ROWS($C$23:$C34),1)*2,IF(AND('Expenses (Assum. &amp; Calc.)'!$I34="Monthly",'Expenses (Assum. &amp; Calc.)'!$H34&gt;='Shortcut Lookup 2'!BR$60,'Expenses (Assum. &amp; Calc.)'!$G34&lt;='Shortcut Lookup 2'!BR$60),INDEX('Expenses (Assum. &amp; Calc.)'!$J$23:$J$37,ROWS($C$23:$C34),1),IF(AND('Expenses (Assum. &amp; Calc.)'!$I34="Quarterly",IFERROR(MOD(MONTH('Expenses (Assum. &amp; Calc.)'!$G34),3),0)=MOD(MONTH('Shortcut Lookup 2'!BR$60),3),'Expenses (Assum. &amp; Calc.)'!$H34&gt;='Shortcut Lookup 2'!BR$60,'Expenses (Assum. &amp; Calc.)'!$G34&lt;='Shortcut Lookup 2'!BR$60),INDEX('Expenses (Assum. &amp; Calc.)'!$J$23:$J$37,ROWS($C$23:$C34),1),IF(AND('Expenses (Assum. &amp; Calc.)'!$I34="Semi-Annually",IFERROR(MOD(MONTH('Expenses (Assum. &amp; Calc.)'!$G34),6),0)=MOD(MONTH('Shortcut Lookup 2'!BR$60),6),'Expenses (Assum. &amp; Calc.)'!$H34&gt;='Shortcut Lookup 2'!BR$60,'Expenses (Assum. &amp; Calc.)'!$G34&lt;='Shortcut Lookup 2'!BR$60),INDEX('Expenses (Assum. &amp; Calc.)'!$J$23:$J$37,ROWS($C$23:$C34),1),IF(AND('Expenses (Assum. &amp; Calc.)'!$I34="Yearly",IFERROR(MOD(MONTH('Expenses (Assum. &amp; Calc.)'!$G34),12),0)=MOD(MONTH('Shortcut Lookup 2'!BR$60),12),'Expenses (Assum. &amp; Calc.)'!$H34&gt;='Shortcut Lookup 2'!BR$60,'Expenses (Assum. &amp; Calc.)'!$G34&lt;='Shortcut Lookup 2'!BR$60),INDEX('Expenses (Assum. &amp; Calc.)'!$J$23:$J$37,ROWS($C$23:$C34),1),0))))))))</f>
        <v>0</v>
      </c>
      <c r="CB34" s="472">
        <f>HLOOKUP('Shortcut Lookup 2'!BS$59,'Expenses (Assum. &amp; Calc.)'!$P$22:$T$37,ROWS($C$23:$C34)+1,0)*IF(AND('Expenses (Assum. &amp; Calc.)'!$I34="One time",'Expenses (Assum. &amp; Calc.)'!$G34='Shortcut Lookup 2'!BS$60),INDEX('Expenses (Assum. &amp; Calc.)'!$J$23:$J$37,ROWS($C$23:$C34),1),IF(AND('Expenses (Assum. &amp; Calc.)'!$I34="Daily",'Expenses (Assum. &amp; Calc.)'!$H34&gt;='Shortcut Lookup 2'!BS$60,'Expenses (Assum. &amp; Calc.)'!$G34&lt;='Shortcut Lookup 2'!BS$60),INDEX('Expenses (Assum. &amp; Calc.)'!$J$23:$J$37,ROWS($C$23:$C34),1)*CB$22,IF(AND('Expenses (Assum. &amp; Calc.)'!$I34="Weekly",'Expenses (Assum. &amp; Calc.)'!$H34&gt;='Shortcut Lookup 2'!BS$60,'Expenses (Assum. &amp; Calc.)'!$G34&lt;='Shortcut Lookup 2'!BS$60),INDEX('Expenses (Assum. &amp; Calc.)'!$J$23:$J$37,ROWS($C$23:$C34),1)*4,IF(AND('Expenses (Assum. &amp; Calc.)'!$I34="Bi-Weekly",'Expenses (Assum. &amp; Calc.)'!$H34&gt;='Shortcut Lookup 2'!BS$60,'Expenses (Assum. &amp; Calc.)'!$G34&lt;='Shortcut Lookup 2'!BS$60),INDEX('Expenses (Assum. &amp; Calc.)'!$J$23:$J$37,ROWS($C$23:$C34),1)*2,IF(AND('Expenses (Assum. &amp; Calc.)'!$I34="Monthly",'Expenses (Assum. &amp; Calc.)'!$H34&gt;='Shortcut Lookup 2'!BS$60,'Expenses (Assum. &amp; Calc.)'!$G34&lt;='Shortcut Lookup 2'!BS$60),INDEX('Expenses (Assum. &amp; Calc.)'!$J$23:$J$37,ROWS($C$23:$C34),1),IF(AND('Expenses (Assum. &amp; Calc.)'!$I34="Quarterly",IFERROR(MOD(MONTH('Expenses (Assum. &amp; Calc.)'!$G34),3),0)=MOD(MONTH('Shortcut Lookup 2'!BS$60),3),'Expenses (Assum. &amp; Calc.)'!$H34&gt;='Shortcut Lookup 2'!BS$60,'Expenses (Assum. &amp; Calc.)'!$G34&lt;='Shortcut Lookup 2'!BS$60),INDEX('Expenses (Assum. &amp; Calc.)'!$J$23:$J$37,ROWS($C$23:$C34),1),IF(AND('Expenses (Assum. &amp; Calc.)'!$I34="Semi-Annually",IFERROR(MOD(MONTH('Expenses (Assum. &amp; Calc.)'!$G34),6),0)=MOD(MONTH('Shortcut Lookup 2'!BS$60),6),'Expenses (Assum. &amp; Calc.)'!$H34&gt;='Shortcut Lookup 2'!BS$60,'Expenses (Assum. &amp; Calc.)'!$G34&lt;='Shortcut Lookup 2'!BS$60),INDEX('Expenses (Assum. &amp; Calc.)'!$J$23:$J$37,ROWS($C$23:$C34),1),IF(AND('Expenses (Assum. &amp; Calc.)'!$I34="Yearly",IFERROR(MOD(MONTH('Expenses (Assum. &amp; Calc.)'!$G34),12),0)=MOD(MONTH('Shortcut Lookup 2'!BS$60),12),'Expenses (Assum. &amp; Calc.)'!$H34&gt;='Shortcut Lookup 2'!BS$60,'Expenses (Assum. &amp; Calc.)'!$G34&lt;='Shortcut Lookup 2'!BS$60),INDEX('Expenses (Assum. &amp; Calc.)'!$J$23:$J$37,ROWS($C$23:$C34),1),0))))))))</f>
        <v>0</v>
      </c>
    </row>
    <row r="35" spans="1:133" ht="14.4" thickBot="1" x14ac:dyDescent="0.35">
      <c r="C35" s="898" t="s">
        <v>363</v>
      </c>
      <c r="D35" s="898"/>
      <c r="E35" s="898"/>
      <c r="F35" s="898"/>
      <c r="G35" s="434">
        <f>'Shortcut Lookup 2'!L$84</f>
        <v>45688</v>
      </c>
      <c r="H35" s="434">
        <f>'Shortcut Lookup 2'!BS$84</f>
        <v>47483</v>
      </c>
      <c r="I35" s="462" t="s">
        <v>166</v>
      </c>
      <c r="J35" s="463"/>
      <c r="K35" s="473"/>
      <c r="L35" s="465"/>
      <c r="M35" s="466"/>
      <c r="N35" s="466"/>
      <c r="O35" s="467"/>
      <c r="P35" s="474">
        <v>1</v>
      </c>
      <c r="Q35" s="469">
        <f>1+'Expenses (Assum. &amp; Calc.)'!L35</f>
        <v>1</v>
      </c>
      <c r="R35" s="470">
        <f>Q35*(1+'Expenses (Assum. &amp; Calc.)'!M35)</f>
        <v>1</v>
      </c>
      <c r="S35" s="470">
        <f>R35*(1+'Expenses (Assum. &amp; Calc.)'!N35)</f>
        <v>1</v>
      </c>
      <c r="T35" s="471">
        <f>S35*(1+'Expenses (Assum. &amp; Calc.)'!O35)</f>
        <v>1</v>
      </c>
      <c r="U35" s="472">
        <f>HLOOKUP('Shortcut Lookup 2'!L$59,'Expenses (Assum. &amp; Calc.)'!$P$22:$T$37,ROWS($C$23:$C35)+1,0)*IF(AND('Expenses (Assum. &amp; Calc.)'!$I35="One time",'Expenses (Assum. &amp; Calc.)'!$G35='Shortcut Lookup 2'!L$60),INDEX('Expenses (Assum. &amp; Calc.)'!$J$23:$J$37,ROWS($C$23:$C35),1),IF(AND('Expenses (Assum. &amp; Calc.)'!$I35="Daily",'Expenses (Assum. &amp; Calc.)'!$H35&gt;='Shortcut Lookup 2'!L$60,'Expenses (Assum. &amp; Calc.)'!$G35&lt;='Shortcut Lookup 2'!L$60),INDEX('Expenses (Assum. &amp; Calc.)'!$J$23:$J$37,ROWS($C$23:$C35),1)*U$22,IF(AND('Expenses (Assum. &amp; Calc.)'!$I35="Weekly",'Expenses (Assum. &amp; Calc.)'!$H35&gt;='Shortcut Lookup 2'!L$60,'Expenses (Assum. &amp; Calc.)'!$G35&lt;='Shortcut Lookup 2'!L$60),INDEX('Expenses (Assum. &amp; Calc.)'!$J$23:$J$37,ROWS($C$23:$C35),1)*4,IF(AND('Expenses (Assum. &amp; Calc.)'!$I35="Bi-Weekly",'Expenses (Assum. &amp; Calc.)'!$H35&gt;='Shortcut Lookup 2'!L$60,'Expenses (Assum. &amp; Calc.)'!$G35&lt;='Shortcut Lookup 2'!L$60),INDEX('Expenses (Assum. &amp; Calc.)'!$J$23:$J$37,ROWS($C$23:$C35),1)*2,IF(AND('Expenses (Assum. &amp; Calc.)'!$I35="Monthly",'Expenses (Assum. &amp; Calc.)'!$H35&gt;='Shortcut Lookup 2'!L$60,'Expenses (Assum. &amp; Calc.)'!$G35&lt;='Shortcut Lookup 2'!L$60),INDEX('Expenses (Assum. &amp; Calc.)'!$J$23:$J$37,ROWS($C$23:$C35),1),IF(AND('Expenses (Assum. &amp; Calc.)'!$I35="Quarterly",IFERROR(MOD(MONTH('Expenses (Assum. &amp; Calc.)'!$G35),3),0)=MOD(MONTH('Shortcut Lookup 2'!L$60),3),'Expenses (Assum. &amp; Calc.)'!$H35&gt;='Shortcut Lookup 2'!L$60,'Expenses (Assum. &amp; Calc.)'!$G35&lt;='Shortcut Lookup 2'!L$60),INDEX('Expenses (Assum. &amp; Calc.)'!$J$23:$J$37,ROWS($C$23:$C35),1),IF(AND('Expenses (Assum. &amp; Calc.)'!$I35="Semi-Annually",IFERROR(MOD(MONTH('Expenses (Assum. &amp; Calc.)'!$G35),6),0)=MOD(MONTH('Shortcut Lookup 2'!L$60),6),'Expenses (Assum. &amp; Calc.)'!$H35&gt;='Shortcut Lookup 2'!L$60,'Expenses (Assum. &amp; Calc.)'!$G35&lt;='Shortcut Lookup 2'!L$60),INDEX('Expenses (Assum. &amp; Calc.)'!$J$23:$J$37,ROWS($C$23:$C35),1),IF(AND('Expenses (Assum. &amp; Calc.)'!$I35="Yearly",IFERROR(MOD(MONTH('Expenses (Assum. &amp; Calc.)'!$G35),12),0)=MOD(MONTH('Shortcut Lookup 2'!L$60),12),'Expenses (Assum. &amp; Calc.)'!$H35&gt;='Shortcut Lookup 2'!L$60,'Expenses (Assum. &amp; Calc.)'!$G35&lt;='Shortcut Lookup 2'!L$60),INDEX('Expenses (Assum. &amp; Calc.)'!$J$23:$J$37,ROWS($C$23:$C35),1),0))))))))</f>
        <v>0</v>
      </c>
      <c r="V35" s="472">
        <f>HLOOKUP('Shortcut Lookup 2'!M$59,'Expenses (Assum. &amp; Calc.)'!$P$22:$T$37,ROWS($C$23:$C35)+1,0)*IF(AND('Expenses (Assum. &amp; Calc.)'!$I35="One time",'Expenses (Assum. &amp; Calc.)'!$G35='Shortcut Lookup 2'!M$60),INDEX('Expenses (Assum. &amp; Calc.)'!$J$23:$J$37,ROWS($C$23:$C35),1),IF(AND('Expenses (Assum. &amp; Calc.)'!$I35="Daily",'Expenses (Assum. &amp; Calc.)'!$H35&gt;='Shortcut Lookup 2'!M$60,'Expenses (Assum. &amp; Calc.)'!$G35&lt;='Shortcut Lookup 2'!M$60),INDEX('Expenses (Assum. &amp; Calc.)'!$J$23:$J$37,ROWS($C$23:$C35),1)*V$22,IF(AND('Expenses (Assum. &amp; Calc.)'!$I35="Weekly",'Expenses (Assum. &amp; Calc.)'!$H35&gt;='Shortcut Lookup 2'!M$60,'Expenses (Assum. &amp; Calc.)'!$G35&lt;='Shortcut Lookup 2'!M$60),INDEX('Expenses (Assum. &amp; Calc.)'!$J$23:$J$37,ROWS($C$23:$C35),1)*4,IF(AND('Expenses (Assum. &amp; Calc.)'!$I35="Bi-Weekly",'Expenses (Assum. &amp; Calc.)'!$H35&gt;='Shortcut Lookup 2'!M$60,'Expenses (Assum. &amp; Calc.)'!$G35&lt;='Shortcut Lookup 2'!M$60),INDEX('Expenses (Assum. &amp; Calc.)'!$J$23:$J$37,ROWS($C$23:$C35),1)*2,IF(AND('Expenses (Assum. &amp; Calc.)'!$I35="Monthly",'Expenses (Assum. &amp; Calc.)'!$H35&gt;='Shortcut Lookup 2'!M$60,'Expenses (Assum. &amp; Calc.)'!$G35&lt;='Shortcut Lookup 2'!M$60),INDEX('Expenses (Assum. &amp; Calc.)'!$J$23:$J$37,ROWS($C$23:$C35),1),IF(AND('Expenses (Assum. &amp; Calc.)'!$I35="Quarterly",IFERROR(MOD(MONTH('Expenses (Assum. &amp; Calc.)'!$G35),3),0)=MOD(MONTH('Shortcut Lookup 2'!M$60),3),'Expenses (Assum. &amp; Calc.)'!$H35&gt;='Shortcut Lookup 2'!M$60,'Expenses (Assum. &amp; Calc.)'!$G35&lt;='Shortcut Lookup 2'!M$60),INDEX('Expenses (Assum. &amp; Calc.)'!$J$23:$J$37,ROWS($C$23:$C35),1),IF(AND('Expenses (Assum. &amp; Calc.)'!$I35="Semi-Annually",IFERROR(MOD(MONTH('Expenses (Assum. &amp; Calc.)'!$G35),6),0)=MOD(MONTH('Shortcut Lookup 2'!M$60),6),'Expenses (Assum. &amp; Calc.)'!$H35&gt;='Shortcut Lookup 2'!M$60,'Expenses (Assum. &amp; Calc.)'!$G35&lt;='Shortcut Lookup 2'!M$60),INDEX('Expenses (Assum. &amp; Calc.)'!$J$23:$J$37,ROWS($C$23:$C35),1),IF(AND('Expenses (Assum. &amp; Calc.)'!$I35="Yearly",IFERROR(MOD(MONTH('Expenses (Assum. &amp; Calc.)'!$G35),12),0)=MOD(MONTH('Shortcut Lookup 2'!M$60),12),'Expenses (Assum. &amp; Calc.)'!$H35&gt;='Shortcut Lookup 2'!M$60,'Expenses (Assum. &amp; Calc.)'!$G35&lt;='Shortcut Lookup 2'!M$60),INDEX('Expenses (Assum. &amp; Calc.)'!$J$23:$J$37,ROWS($C$23:$C35),1),0))))))))</f>
        <v>0</v>
      </c>
      <c r="W35" s="472">
        <f>HLOOKUP('Shortcut Lookup 2'!N$59,'Expenses (Assum. &amp; Calc.)'!$P$22:$T$37,ROWS($C$23:$C35)+1,0)*IF(AND('Expenses (Assum. &amp; Calc.)'!$I35="One time",'Expenses (Assum. &amp; Calc.)'!$G35='Shortcut Lookup 2'!N$60),INDEX('Expenses (Assum. &amp; Calc.)'!$J$23:$J$37,ROWS($C$23:$C35),1),IF(AND('Expenses (Assum. &amp; Calc.)'!$I35="Daily",'Expenses (Assum. &amp; Calc.)'!$H35&gt;='Shortcut Lookup 2'!N$60,'Expenses (Assum. &amp; Calc.)'!$G35&lt;='Shortcut Lookup 2'!N$60),INDEX('Expenses (Assum. &amp; Calc.)'!$J$23:$J$37,ROWS($C$23:$C35),1)*W$22,IF(AND('Expenses (Assum. &amp; Calc.)'!$I35="Weekly",'Expenses (Assum. &amp; Calc.)'!$H35&gt;='Shortcut Lookup 2'!N$60,'Expenses (Assum. &amp; Calc.)'!$G35&lt;='Shortcut Lookup 2'!N$60),INDEX('Expenses (Assum. &amp; Calc.)'!$J$23:$J$37,ROWS($C$23:$C35),1)*4,IF(AND('Expenses (Assum. &amp; Calc.)'!$I35="Bi-Weekly",'Expenses (Assum. &amp; Calc.)'!$H35&gt;='Shortcut Lookup 2'!N$60,'Expenses (Assum. &amp; Calc.)'!$G35&lt;='Shortcut Lookup 2'!N$60),INDEX('Expenses (Assum. &amp; Calc.)'!$J$23:$J$37,ROWS($C$23:$C35),1)*2,IF(AND('Expenses (Assum. &amp; Calc.)'!$I35="Monthly",'Expenses (Assum. &amp; Calc.)'!$H35&gt;='Shortcut Lookup 2'!N$60,'Expenses (Assum. &amp; Calc.)'!$G35&lt;='Shortcut Lookup 2'!N$60),INDEX('Expenses (Assum. &amp; Calc.)'!$J$23:$J$37,ROWS($C$23:$C35),1),IF(AND('Expenses (Assum. &amp; Calc.)'!$I35="Quarterly",IFERROR(MOD(MONTH('Expenses (Assum. &amp; Calc.)'!$G35),3),0)=MOD(MONTH('Shortcut Lookup 2'!N$60),3),'Expenses (Assum. &amp; Calc.)'!$H35&gt;='Shortcut Lookup 2'!N$60,'Expenses (Assum. &amp; Calc.)'!$G35&lt;='Shortcut Lookup 2'!N$60),INDEX('Expenses (Assum. &amp; Calc.)'!$J$23:$J$37,ROWS($C$23:$C35),1),IF(AND('Expenses (Assum. &amp; Calc.)'!$I35="Semi-Annually",IFERROR(MOD(MONTH('Expenses (Assum. &amp; Calc.)'!$G35),6),0)=MOD(MONTH('Shortcut Lookup 2'!N$60),6),'Expenses (Assum. &amp; Calc.)'!$H35&gt;='Shortcut Lookup 2'!N$60,'Expenses (Assum. &amp; Calc.)'!$G35&lt;='Shortcut Lookup 2'!N$60),INDEX('Expenses (Assum. &amp; Calc.)'!$J$23:$J$37,ROWS($C$23:$C35),1),IF(AND('Expenses (Assum. &amp; Calc.)'!$I35="Yearly",IFERROR(MOD(MONTH('Expenses (Assum. &amp; Calc.)'!$G35),12),0)=MOD(MONTH('Shortcut Lookup 2'!N$60),12),'Expenses (Assum. &amp; Calc.)'!$H35&gt;='Shortcut Lookup 2'!N$60,'Expenses (Assum. &amp; Calc.)'!$G35&lt;='Shortcut Lookup 2'!N$60),INDEX('Expenses (Assum. &amp; Calc.)'!$J$23:$J$37,ROWS($C$23:$C35),1),0))))))))</f>
        <v>0</v>
      </c>
      <c r="X35" s="472">
        <f>HLOOKUP('Shortcut Lookup 2'!O$59,'Expenses (Assum. &amp; Calc.)'!$P$22:$T$37,ROWS($C$23:$C35)+1,0)*IF(AND('Expenses (Assum. &amp; Calc.)'!$I35="One time",'Expenses (Assum. &amp; Calc.)'!$G35='Shortcut Lookup 2'!O$60),INDEX('Expenses (Assum. &amp; Calc.)'!$J$23:$J$37,ROWS($C$23:$C35),1),IF(AND('Expenses (Assum. &amp; Calc.)'!$I35="Daily",'Expenses (Assum. &amp; Calc.)'!$H35&gt;='Shortcut Lookup 2'!O$60,'Expenses (Assum. &amp; Calc.)'!$G35&lt;='Shortcut Lookup 2'!O$60),INDEX('Expenses (Assum. &amp; Calc.)'!$J$23:$J$37,ROWS($C$23:$C35),1)*X$22,IF(AND('Expenses (Assum. &amp; Calc.)'!$I35="Weekly",'Expenses (Assum. &amp; Calc.)'!$H35&gt;='Shortcut Lookup 2'!O$60,'Expenses (Assum. &amp; Calc.)'!$G35&lt;='Shortcut Lookup 2'!O$60),INDEX('Expenses (Assum. &amp; Calc.)'!$J$23:$J$37,ROWS($C$23:$C35),1)*4,IF(AND('Expenses (Assum. &amp; Calc.)'!$I35="Bi-Weekly",'Expenses (Assum. &amp; Calc.)'!$H35&gt;='Shortcut Lookup 2'!O$60,'Expenses (Assum. &amp; Calc.)'!$G35&lt;='Shortcut Lookup 2'!O$60),INDEX('Expenses (Assum. &amp; Calc.)'!$J$23:$J$37,ROWS($C$23:$C35),1)*2,IF(AND('Expenses (Assum. &amp; Calc.)'!$I35="Monthly",'Expenses (Assum. &amp; Calc.)'!$H35&gt;='Shortcut Lookup 2'!O$60,'Expenses (Assum. &amp; Calc.)'!$G35&lt;='Shortcut Lookup 2'!O$60),INDEX('Expenses (Assum. &amp; Calc.)'!$J$23:$J$37,ROWS($C$23:$C35),1),IF(AND('Expenses (Assum. &amp; Calc.)'!$I35="Quarterly",IFERROR(MOD(MONTH('Expenses (Assum. &amp; Calc.)'!$G35),3),0)=MOD(MONTH('Shortcut Lookup 2'!O$60),3),'Expenses (Assum. &amp; Calc.)'!$H35&gt;='Shortcut Lookup 2'!O$60,'Expenses (Assum. &amp; Calc.)'!$G35&lt;='Shortcut Lookup 2'!O$60),INDEX('Expenses (Assum. &amp; Calc.)'!$J$23:$J$37,ROWS($C$23:$C35),1),IF(AND('Expenses (Assum. &amp; Calc.)'!$I35="Semi-Annually",IFERROR(MOD(MONTH('Expenses (Assum. &amp; Calc.)'!$G35),6),0)=MOD(MONTH('Shortcut Lookup 2'!O$60),6),'Expenses (Assum. &amp; Calc.)'!$H35&gt;='Shortcut Lookup 2'!O$60,'Expenses (Assum. &amp; Calc.)'!$G35&lt;='Shortcut Lookup 2'!O$60),INDEX('Expenses (Assum. &amp; Calc.)'!$J$23:$J$37,ROWS($C$23:$C35),1),IF(AND('Expenses (Assum. &amp; Calc.)'!$I35="Yearly",IFERROR(MOD(MONTH('Expenses (Assum. &amp; Calc.)'!$G35),12),0)=MOD(MONTH('Shortcut Lookup 2'!O$60),12),'Expenses (Assum. &amp; Calc.)'!$H35&gt;='Shortcut Lookup 2'!O$60,'Expenses (Assum. &amp; Calc.)'!$G35&lt;='Shortcut Lookup 2'!O$60),INDEX('Expenses (Assum. &amp; Calc.)'!$J$23:$J$37,ROWS($C$23:$C35),1),0))))))))</f>
        <v>0</v>
      </c>
      <c r="Y35" s="472">
        <f>HLOOKUP('Shortcut Lookup 2'!P$59,'Expenses (Assum. &amp; Calc.)'!$P$22:$T$37,ROWS($C$23:$C35)+1,0)*IF(AND('Expenses (Assum. &amp; Calc.)'!$I35="One time",'Expenses (Assum. &amp; Calc.)'!$G35='Shortcut Lookup 2'!P$60),INDEX('Expenses (Assum. &amp; Calc.)'!$J$23:$J$37,ROWS($C$23:$C35),1),IF(AND('Expenses (Assum. &amp; Calc.)'!$I35="Daily",'Expenses (Assum. &amp; Calc.)'!$H35&gt;='Shortcut Lookup 2'!P$60,'Expenses (Assum. &amp; Calc.)'!$G35&lt;='Shortcut Lookup 2'!P$60),INDEX('Expenses (Assum. &amp; Calc.)'!$J$23:$J$37,ROWS($C$23:$C35),1)*Y$22,IF(AND('Expenses (Assum. &amp; Calc.)'!$I35="Weekly",'Expenses (Assum. &amp; Calc.)'!$H35&gt;='Shortcut Lookup 2'!P$60,'Expenses (Assum. &amp; Calc.)'!$G35&lt;='Shortcut Lookup 2'!P$60),INDEX('Expenses (Assum. &amp; Calc.)'!$J$23:$J$37,ROWS($C$23:$C35),1)*4,IF(AND('Expenses (Assum. &amp; Calc.)'!$I35="Bi-Weekly",'Expenses (Assum. &amp; Calc.)'!$H35&gt;='Shortcut Lookup 2'!P$60,'Expenses (Assum. &amp; Calc.)'!$G35&lt;='Shortcut Lookup 2'!P$60),INDEX('Expenses (Assum. &amp; Calc.)'!$J$23:$J$37,ROWS($C$23:$C35),1)*2,IF(AND('Expenses (Assum. &amp; Calc.)'!$I35="Monthly",'Expenses (Assum. &amp; Calc.)'!$H35&gt;='Shortcut Lookup 2'!P$60,'Expenses (Assum. &amp; Calc.)'!$G35&lt;='Shortcut Lookup 2'!P$60),INDEX('Expenses (Assum. &amp; Calc.)'!$J$23:$J$37,ROWS($C$23:$C35),1),IF(AND('Expenses (Assum. &amp; Calc.)'!$I35="Quarterly",IFERROR(MOD(MONTH('Expenses (Assum. &amp; Calc.)'!$G35),3),0)=MOD(MONTH('Shortcut Lookup 2'!P$60),3),'Expenses (Assum. &amp; Calc.)'!$H35&gt;='Shortcut Lookup 2'!P$60,'Expenses (Assum. &amp; Calc.)'!$G35&lt;='Shortcut Lookup 2'!P$60),INDEX('Expenses (Assum. &amp; Calc.)'!$J$23:$J$37,ROWS($C$23:$C35),1),IF(AND('Expenses (Assum. &amp; Calc.)'!$I35="Semi-Annually",IFERROR(MOD(MONTH('Expenses (Assum. &amp; Calc.)'!$G35),6),0)=MOD(MONTH('Shortcut Lookup 2'!P$60),6),'Expenses (Assum. &amp; Calc.)'!$H35&gt;='Shortcut Lookup 2'!P$60,'Expenses (Assum. &amp; Calc.)'!$G35&lt;='Shortcut Lookup 2'!P$60),INDEX('Expenses (Assum. &amp; Calc.)'!$J$23:$J$37,ROWS($C$23:$C35),1),IF(AND('Expenses (Assum. &amp; Calc.)'!$I35="Yearly",IFERROR(MOD(MONTH('Expenses (Assum. &amp; Calc.)'!$G35),12),0)=MOD(MONTH('Shortcut Lookup 2'!P$60),12),'Expenses (Assum. &amp; Calc.)'!$H35&gt;='Shortcut Lookup 2'!P$60,'Expenses (Assum. &amp; Calc.)'!$G35&lt;='Shortcut Lookup 2'!P$60),INDEX('Expenses (Assum. &amp; Calc.)'!$J$23:$J$37,ROWS($C$23:$C35),1),0))))))))</f>
        <v>0</v>
      </c>
      <c r="Z35" s="472">
        <f>HLOOKUP('Shortcut Lookup 2'!Q$59,'Expenses (Assum. &amp; Calc.)'!$P$22:$T$37,ROWS($C$23:$C35)+1,0)*IF(AND('Expenses (Assum. &amp; Calc.)'!$I35="One time",'Expenses (Assum. &amp; Calc.)'!$G35='Shortcut Lookup 2'!Q$60),INDEX('Expenses (Assum. &amp; Calc.)'!$J$23:$J$37,ROWS($C$23:$C35),1),IF(AND('Expenses (Assum. &amp; Calc.)'!$I35="Daily",'Expenses (Assum. &amp; Calc.)'!$H35&gt;='Shortcut Lookup 2'!Q$60,'Expenses (Assum. &amp; Calc.)'!$G35&lt;='Shortcut Lookup 2'!Q$60),INDEX('Expenses (Assum. &amp; Calc.)'!$J$23:$J$37,ROWS($C$23:$C35),1)*Z$22,IF(AND('Expenses (Assum. &amp; Calc.)'!$I35="Weekly",'Expenses (Assum. &amp; Calc.)'!$H35&gt;='Shortcut Lookup 2'!Q$60,'Expenses (Assum. &amp; Calc.)'!$G35&lt;='Shortcut Lookup 2'!Q$60),INDEX('Expenses (Assum. &amp; Calc.)'!$J$23:$J$37,ROWS($C$23:$C35),1)*4,IF(AND('Expenses (Assum. &amp; Calc.)'!$I35="Bi-Weekly",'Expenses (Assum. &amp; Calc.)'!$H35&gt;='Shortcut Lookup 2'!Q$60,'Expenses (Assum. &amp; Calc.)'!$G35&lt;='Shortcut Lookup 2'!Q$60),INDEX('Expenses (Assum. &amp; Calc.)'!$J$23:$J$37,ROWS($C$23:$C35),1)*2,IF(AND('Expenses (Assum. &amp; Calc.)'!$I35="Monthly",'Expenses (Assum. &amp; Calc.)'!$H35&gt;='Shortcut Lookup 2'!Q$60,'Expenses (Assum. &amp; Calc.)'!$G35&lt;='Shortcut Lookup 2'!Q$60),INDEX('Expenses (Assum. &amp; Calc.)'!$J$23:$J$37,ROWS($C$23:$C35),1),IF(AND('Expenses (Assum. &amp; Calc.)'!$I35="Quarterly",IFERROR(MOD(MONTH('Expenses (Assum. &amp; Calc.)'!$G35),3),0)=MOD(MONTH('Shortcut Lookup 2'!Q$60),3),'Expenses (Assum. &amp; Calc.)'!$H35&gt;='Shortcut Lookup 2'!Q$60,'Expenses (Assum. &amp; Calc.)'!$G35&lt;='Shortcut Lookup 2'!Q$60),INDEX('Expenses (Assum. &amp; Calc.)'!$J$23:$J$37,ROWS($C$23:$C35),1),IF(AND('Expenses (Assum. &amp; Calc.)'!$I35="Semi-Annually",IFERROR(MOD(MONTH('Expenses (Assum. &amp; Calc.)'!$G35),6),0)=MOD(MONTH('Shortcut Lookup 2'!Q$60),6),'Expenses (Assum. &amp; Calc.)'!$H35&gt;='Shortcut Lookup 2'!Q$60,'Expenses (Assum. &amp; Calc.)'!$G35&lt;='Shortcut Lookup 2'!Q$60),INDEX('Expenses (Assum. &amp; Calc.)'!$J$23:$J$37,ROWS($C$23:$C35),1),IF(AND('Expenses (Assum. &amp; Calc.)'!$I35="Yearly",IFERROR(MOD(MONTH('Expenses (Assum. &amp; Calc.)'!$G35),12),0)=MOD(MONTH('Shortcut Lookup 2'!Q$60),12),'Expenses (Assum. &amp; Calc.)'!$H35&gt;='Shortcut Lookup 2'!Q$60,'Expenses (Assum. &amp; Calc.)'!$G35&lt;='Shortcut Lookup 2'!Q$60),INDEX('Expenses (Assum. &amp; Calc.)'!$J$23:$J$37,ROWS($C$23:$C35),1),0))))))))</f>
        <v>0</v>
      </c>
      <c r="AA35" s="472">
        <f>HLOOKUP('Shortcut Lookup 2'!R$59,'Expenses (Assum. &amp; Calc.)'!$P$22:$T$37,ROWS($C$23:$C35)+1,0)*IF(AND('Expenses (Assum. &amp; Calc.)'!$I35="One time",'Expenses (Assum. &amp; Calc.)'!$G35='Shortcut Lookup 2'!R$60),INDEX('Expenses (Assum. &amp; Calc.)'!$J$23:$J$37,ROWS($C$23:$C35),1),IF(AND('Expenses (Assum. &amp; Calc.)'!$I35="Daily",'Expenses (Assum. &amp; Calc.)'!$H35&gt;='Shortcut Lookup 2'!R$60,'Expenses (Assum. &amp; Calc.)'!$G35&lt;='Shortcut Lookup 2'!R$60),INDEX('Expenses (Assum. &amp; Calc.)'!$J$23:$J$37,ROWS($C$23:$C35),1)*AA$22,IF(AND('Expenses (Assum. &amp; Calc.)'!$I35="Weekly",'Expenses (Assum. &amp; Calc.)'!$H35&gt;='Shortcut Lookup 2'!R$60,'Expenses (Assum. &amp; Calc.)'!$G35&lt;='Shortcut Lookup 2'!R$60),INDEX('Expenses (Assum. &amp; Calc.)'!$J$23:$J$37,ROWS($C$23:$C35),1)*4,IF(AND('Expenses (Assum. &amp; Calc.)'!$I35="Bi-Weekly",'Expenses (Assum. &amp; Calc.)'!$H35&gt;='Shortcut Lookup 2'!R$60,'Expenses (Assum. &amp; Calc.)'!$G35&lt;='Shortcut Lookup 2'!R$60),INDEX('Expenses (Assum. &amp; Calc.)'!$J$23:$J$37,ROWS($C$23:$C35),1)*2,IF(AND('Expenses (Assum. &amp; Calc.)'!$I35="Monthly",'Expenses (Assum. &amp; Calc.)'!$H35&gt;='Shortcut Lookup 2'!R$60,'Expenses (Assum. &amp; Calc.)'!$G35&lt;='Shortcut Lookup 2'!R$60),INDEX('Expenses (Assum. &amp; Calc.)'!$J$23:$J$37,ROWS($C$23:$C35),1),IF(AND('Expenses (Assum. &amp; Calc.)'!$I35="Quarterly",IFERROR(MOD(MONTH('Expenses (Assum. &amp; Calc.)'!$G35),3),0)=MOD(MONTH('Shortcut Lookup 2'!R$60),3),'Expenses (Assum. &amp; Calc.)'!$H35&gt;='Shortcut Lookup 2'!R$60,'Expenses (Assum. &amp; Calc.)'!$G35&lt;='Shortcut Lookup 2'!R$60),INDEX('Expenses (Assum. &amp; Calc.)'!$J$23:$J$37,ROWS($C$23:$C35),1),IF(AND('Expenses (Assum. &amp; Calc.)'!$I35="Semi-Annually",IFERROR(MOD(MONTH('Expenses (Assum. &amp; Calc.)'!$G35),6),0)=MOD(MONTH('Shortcut Lookup 2'!R$60),6),'Expenses (Assum. &amp; Calc.)'!$H35&gt;='Shortcut Lookup 2'!R$60,'Expenses (Assum. &amp; Calc.)'!$G35&lt;='Shortcut Lookup 2'!R$60),INDEX('Expenses (Assum. &amp; Calc.)'!$J$23:$J$37,ROWS($C$23:$C35),1),IF(AND('Expenses (Assum. &amp; Calc.)'!$I35="Yearly",IFERROR(MOD(MONTH('Expenses (Assum. &amp; Calc.)'!$G35),12),0)=MOD(MONTH('Shortcut Lookup 2'!R$60),12),'Expenses (Assum. &amp; Calc.)'!$H35&gt;='Shortcut Lookup 2'!R$60,'Expenses (Assum. &amp; Calc.)'!$G35&lt;='Shortcut Lookup 2'!R$60),INDEX('Expenses (Assum. &amp; Calc.)'!$J$23:$J$37,ROWS($C$23:$C35),1),0))))))))</f>
        <v>0</v>
      </c>
      <c r="AB35" s="472">
        <f>HLOOKUP('Shortcut Lookup 2'!S$59,'Expenses (Assum. &amp; Calc.)'!$P$22:$T$37,ROWS($C$23:$C35)+1,0)*IF(AND('Expenses (Assum. &amp; Calc.)'!$I35="One time",'Expenses (Assum. &amp; Calc.)'!$G35='Shortcut Lookup 2'!S$60),INDEX('Expenses (Assum. &amp; Calc.)'!$J$23:$J$37,ROWS($C$23:$C35),1),IF(AND('Expenses (Assum. &amp; Calc.)'!$I35="Daily",'Expenses (Assum. &amp; Calc.)'!$H35&gt;='Shortcut Lookup 2'!S$60,'Expenses (Assum. &amp; Calc.)'!$G35&lt;='Shortcut Lookup 2'!S$60),INDEX('Expenses (Assum. &amp; Calc.)'!$J$23:$J$37,ROWS($C$23:$C35),1)*AB$22,IF(AND('Expenses (Assum. &amp; Calc.)'!$I35="Weekly",'Expenses (Assum. &amp; Calc.)'!$H35&gt;='Shortcut Lookup 2'!S$60,'Expenses (Assum. &amp; Calc.)'!$G35&lt;='Shortcut Lookup 2'!S$60),INDEX('Expenses (Assum. &amp; Calc.)'!$J$23:$J$37,ROWS($C$23:$C35),1)*4,IF(AND('Expenses (Assum. &amp; Calc.)'!$I35="Bi-Weekly",'Expenses (Assum. &amp; Calc.)'!$H35&gt;='Shortcut Lookup 2'!S$60,'Expenses (Assum. &amp; Calc.)'!$G35&lt;='Shortcut Lookup 2'!S$60),INDEX('Expenses (Assum. &amp; Calc.)'!$J$23:$J$37,ROWS($C$23:$C35),1)*2,IF(AND('Expenses (Assum. &amp; Calc.)'!$I35="Monthly",'Expenses (Assum. &amp; Calc.)'!$H35&gt;='Shortcut Lookup 2'!S$60,'Expenses (Assum. &amp; Calc.)'!$G35&lt;='Shortcut Lookup 2'!S$60),INDEX('Expenses (Assum. &amp; Calc.)'!$J$23:$J$37,ROWS($C$23:$C35),1),IF(AND('Expenses (Assum. &amp; Calc.)'!$I35="Quarterly",IFERROR(MOD(MONTH('Expenses (Assum. &amp; Calc.)'!$G35),3),0)=MOD(MONTH('Shortcut Lookup 2'!S$60),3),'Expenses (Assum. &amp; Calc.)'!$H35&gt;='Shortcut Lookup 2'!S$60,'Expenses (Assum. &amp; Calc.)'!$G35&lt;='Shortcut Lookup 2'!S$60),INDEX('Expenses (Assum. &amp; Calc.)'!$J$23:$J$37,ROWS($C$23:$C35),1),IF(AND('Expenses (Assum. &amp; Calc.)'!$I35="Semi-Annually",IFERROR(MOD(MONTH('Expenses (Assum. &amp; Calc.)'!$G35),6),0)=MOD(MONTH('Shortcut Lookup 2'!S$60),6),'Expenses (Assum. &amp; Calc.)'!$H35&gt;='Shortcut Lookup 2'!S$60,'Expenses (Assum. &amp; Calc.)'!$G35&lt;='Shortcut Lookup 2'!S$60),INDEX('Expenses (Assum. &amp; Calc.)'!$J$23:$J$37,ROWS($C$23:$C35),1),IF(AND('Expenses (Assum. &amp; Calc.)'!$I35="Yearly",IFERROR(MOD(MONTH('Expenses (Assum. &amp; Calc.)'!$G35),12),0)=MOD(MONTH('Shortcut Lookup 2'!S$60),12),'Expenses (Assum. &amp; Calc.)'!$H35&gt;='Shortcut Lookup 2'!S$60,'Expenses (Assum. &amp; Calc.)'!$G35&lt;='Shortcut Lookup 2'!S$60),INDEX('Expenses (Assum. &amp; Calc.)'!$J$23:$J$37,ROWS($C$23:$C35),1),0))))))))</f>
        <v>0</v>
      </c>
      <c r="AC35" s="472">
        <f>HLOOKUP('Shortcut Lookup 2'!T$59,'Expenses (Assum. &amp; Calc.)'!$P$22:$T$37,ROWS($C$23:$C35)+1,0)*IF(AND('Expenses (Assum. &amp; Calc.)'!$I35="One time",'Expenses (Assum. &amp; Calc.)'!$G35='Shortcut Lookup 2'!T$60),INDEX('Expenses (Assum. &amp; Calc.)'!$J$23:$J$37,ROWS($C$23:$C35),1),IF(AND('Expenses (Assum. &amp; Calc.)'!$I35="Daily",'Expenses (Assum. &amp; Calc.)'!$H35&gt;='Shortcut Lookup 2'!T$60,'Expenses (Assum. &amp; Calc.)'!$G35&lt;='Shortcut Lookup 2'!T$60),INDEX('Expenses (Assum. &amp; Calc.)'!$J$23:$J$37,ROWS($C$23:$C35),1)*AC$22,IF(AND('Expenses (Assum. &amp; Calc.)'!$I35="Weekly",'Expenses (Assum. &amp; Calc.)'!$H35&gt;='Shortcut Lookup 2'!T$60,'Expenses (Assum. &amp; Calc.)'!$G35&lt;='Shortcut Lookup 2'!T$60),INDEX('Expenses (Assum. &amp; Calc.)'!$J$23:$J$37,ROWS($C$23:$C35),1)*4,IF(AND('Expenses (Assum. &amp; Calc.)'!$I35="Bi-Weekly",'Expenses (Assum. &amp; Calc.)'!$H35&gt;='Shortcut Lookup 2'!T$60,'Expenses (Assum. &amp; Calc.)'!$G35&lt;='Shortcut Lookup 2'!T$60),INDEX('Expenses (Assum. &amp; Calc.)'!$J$23:$J$37,ROWS($C$23:$C35),1)*2,IF(AND('Expenses (Assum. &amp; Calc.)'!$I35="Monthly",'Expenses (Assum. &amp; Calc.)'!$H35&gt;='Shortcut Lookup 2'!T$60,'Expenses (Assum. &amp; Calc.)'!$G35&lt;='Shortcut Lookup 2'!T$60),INDEX('Expenses (Assum. &amp; Calc.)'!$J$23:$J$37,ROWS($C$23:$C35),1),IF(AND('Expenses (Assum. &amp; Calc.)'!$I35="Quarterly",IFERROR(MOD(MONTH('Expenses (Assum. &amp; Calc.)'!$G35),3),0)=MOD(MONTH('Shortcut Lookup 2'!T$60),3),'Expenses (Assum. &amp; Calc.)'!$H35&gt;='Shortcut Lookup 2'!T$60,'Expenses (Assum. &amp; Calc.)'!$G35&lt;='Shortcut Lookup 2'!T$60),INDEX('Expenses (Assum. &amp; Calc.)'!$J$23:$J$37,ROWS($C$23:$C35),1),IF(AND('Expenses (Assum. &amp; Calc.)'!$I35="Semi-Annually",IFERROR(MOD(MONTH('Expenses (Assum. &amp; Calc.)'!$G35),6),0)=MOD(MONTH('Shortcut Lookup 2'!T$60),6),'Expenses (Assum. &amp; Calc.)'!$H35&gt;='Shortcut Lookup 2'!T$60,'Expenses (Assum. &amp; Calc.)'!$G35&lt;='Shortcut Lookup 2'!T$60),INDEX('Expenses (Assum. &amp; Calc.)'!$J$23:$J$37,ROWS($C$23:$C35),1),IF(AND('Expenses (Assum. &amp; Calc.)'!$I35="Yearly",IFERROR(MOD(MONTH('Expenses (Assum. &amp; Calc.)'!$G35),12),0)=MOD(MONTH('Shortcut Lookup 2'!T$60),12),'Expenses (Assum. &amp; Calc.)'!$H35&gt;='Shortcut Lookup 2'!T$60,'Expenses (Assum. &amp; Calc.)'!$G35&lt;='Shortcut Lookup 2'!T$60),INDEX('Expenses (Assum. &amp; Calc.)'!$J$23:$J$37,ROWS($C$23:$C35),1),0))))))))</f>
        <v>0</v>
      </c>
      <c r="AD35" s="472">
        <f>HLOOKUP('Shortcut Lookup 2'!U$59,'Expenses (Assum. &amp; Calc.)'!$P$22:$T$37,ROWS($C$23:$C35)+1,0)*IF(AND('Expenses (Assum. &amp; Calc.)'!$I35="One time",'Expenses (Assum. &amp; Calc.)'!$G35='Shortcut Lookup 2'!U$60),INDEX('Expenses (Assum. &amp; Calc.)'!$J$23:$J$37,ROWS($C$23:$C35),1),IF(AND('Expenses (Assum. &amp; Calc.)'!$I35="Daily",'Expenses (Assum. &amp; Calc.)'!$H35&gt;='Shortcut Lookup 2'!U$60,'Expenses (Assum. &amp; Calc.)'!$G35&lt;='Shortcut Lookup 2'!U$60),INDEX('Expenses (Assum. &amp; Calc.)'!$J$23:$J$37,ROWS($C$23:$C35),1)*AD$22,IF(AND('Expenses (Assum. &amp; Calc.)'!$I35="Weekly",'Expenses (Assum. &amp; Calc.)'!$H35&gt;='Shortcut Lookup 2'!U$60,'Expenses (Assum. &amp; Calc.)'!$G35&lt;='Shortcut Lookup 2'!U$60),INDEX('Expenses (Assum. &amp; Calc.)'!$J$23:$J$37,ROWS($C$23:$C35),1)*4,IF(AND('Expenses (Assum. &amp; Calc.)'!$I35="Bi-Weekly",'Expenses (Assum. &amp; Calc.)'!$H35&gt;='Shortcut Lookup 2'!U$60,'Expenses (Assum. &amp; Calc.)'!$G35&lt;='Shortcut Lookup 2'!U$60),INDEX('Expenses (Assum. &amp; Calc.)'!$J$23:$J$37,ROWS($C$23:$C35),1)*2,IF(AND('Expenses (Assum. &amp; Calc.)'!$I35="Monthly",'Expenses (Assum. &amp; Calc.)'!$H35&gt;='Shortcut Lookup 2'!U$60,'Expenses (Assum. &amp; Calc.)'!$G35&lt;='Shortcut Lookup 2'!U$60),INDEX('Expenses (Assum. &amp; Calc.)'!$J$23:$J$37,ROWS($C$23:$C35),1),IF(AND('Expenses (Assum. &amp; Calc.)'!$I35="Quarterly",IFERROR(MOD(MONTH('Expenses (Assum. &amp; Calc.)'!$G35),3),0)=MOD(MONTH('Shortcut Lookup 2'!U$60),3),'Expenses (Assum. &amp; Calc.)'!$H35&gt;='Shortcut Lookup 2'!U$60,'Expenses (Assum. &amp; Calc.)'!$G35&lt;='Shortcut Lookup 2'!U$60),INDEX('Expenses (Assum. &amp; Calc.)'!$J$23:$J$37,ROWS($C$23:$C35),1),IF(AND('Expenses (Assum. &amp; Calc.)'!$I35="Semi-Annually",IFERROR(MOD(MONTH('Expenses (Assum. &amp; Calc.)'!$G35),6),0)=MOD(MONTH('Shortcut Lookup 2'!U$60),6),'Expenses (Assum. &amp; Calc.)'!$H35&gt;='Shortcut Lookup 2'!U$60,'Expenses (Assum. &amp; Calc.)'!$G35&lt;='Shortcut Lookup 2'!U$60),INDEX('Expenses (Assum. &amp; Calc.)'!$J$23:$J$37,ROWS($C$23:$C35),1),IF(AND('Expenses (Assum. &amp; Calc.)'!$I35="Yearly",IFERROR(MOD(MONTH('Expenses (Assum. &amp; Calc.)'!$G35),12),0)=MOD(MONTH('Shortcut Lookup 2'!U$60),12),'Expenses (Assum. &amp; Calc.)'!$H35&gt;='Shortcut Lookup 2'!U$60,'Expenses (Assum. &amp; Calc.)'!$G35&lt;='Shortcut Lookup 2'!U$60),INDEX('Expenses (Assum. &amp; Calc.)'!$J$23:$J$37,ROWS($C$23:$C35),1),0))))))))</f>
        <v>0</v>
      </c>
      <c r="AE35" s="472">
        <f>HLOOKUP('Shortcut Lookup 2'!V$59,'Expenses (Assum. &amp; Calc.)'!$P$22:$T$37,ROWS($C$23:$C35)+1,0)*IF(AND('Expenses (Assum. &amp; Calc.)'!$I35="One time",'Expenses (Assum. &amp; Calc.)'!$G35='Shortcut Lookup 2'!V$60),INDEX('Expenses (Assum. &amp; Calc.)'!$J$23:$J$37,ROWS($C$23:$C35),1),IF(AND('Expenses (Assum. &amp; Calc.)'!$I35="Daily",'Expenses (Assum. &amp; Calc.)'!$H35&gt;='Shortcut Lookup 2'!V$60,'Expenses (Assum. &amp; Calc.)'!$G35&lt;='Shortcut Lookup 2'!V$60),INDEX('Expenses (Assum. &amp; Calc.)'!$J$23:$J$37,ROWS($C$23:$C35),1)*AE$22,IF(AND('Expenses (Assum. &amp; Calc.)'!$I35="Weekly",'Expenses (Assum. &amp; Calc.)'!$H35&gt;='Shortcut Lookup 2'!V$60,'Expenses (Assum. &amp; Calc.)'!$G35&lt;='Shortcut Lookup 2'!V$60),INDEX('Expenses (Assum. &amp; Calc.)'!$J$23:$J$37,ROWS($C$23:$C35),1)*4,IF(AND('Expenses (Assum. &amp; Calc.)'!$I35="Bi-Weekly",'Expenses (Assum. &amp; Calc.)'!$H35&gt;='Shortcut Lookup 2'!V$60,'Expenses (Assum. &amp; Calc.)'!$G35&lt;='Shortcut Lookup 2'!V$60),INDEX('Expenses (Assum. &amp; Calc.)'!$J$23:$J$37,ROWS($C$23:$C35),1)*2,IF(AND('Expenses (Assum. &amp; Calc.)'!$I35="Monthly",'Expenses (Assum. &amp; Calc.)'!$H35&gt;='Shortcut Lookup 2'!V$60,'Expenses (Assum. &amp; Calc.)'!$G35&lt;='Shortcut Lookup 2'!V$60),INDEX('Expenses (Assum. &amp; Calc.)'!$J$23:$J$37,ROWS($C$23:$C35),1),IF(AND('Expenses (Assum. &amp; Calc.)'!$I35="Quarterly",IFERROR(MOD(MONTH('Expenses (Assum. &amp; Calc.)'!$G35),3),0)=MOD(MONTH('Shortcut Lookup 2'!V$60),3),'Expenses (Assum. &amp; Calc.)'!$H35&gt;='Shortcut Lookup 2'!V$60,'Expenses (Assum. &amp; Calc.)'!$G35&lt;='Shortcut Lookup 2'!V$60),INDEX('Expenses (Assum. &amp; Calc.)'!$J$23:$J$37,ROWS($C$23:$C35),1),IF(AND('Expenses (Assum. &amp; Calc.)'!$I35="Semi-Annually",IFERROR(MOD(MONTH('Expenses (Assum. &amp; Calc.)'!$G35),6),0)=MOD(MONTH('Shortcut Lookup 2'!V$60),6),'Expenses (Assum. &amp; Calc.)'!$H35&gt;='Shortcut Lookup 2'!V$60,'Expenses (Assum. &amp; Calc.)'!$G35&lt;='Shortcut Lookup 2'!V$60),INDEX('Expenses (Assum. &amp; Calc.)'!$J$23:$J$37,ROWS($C$23:$C35),1),IF(AND('Expenses (Assum. &amp; Calc.)'!$I35="Yearly",IFERROR(MOD(MONTH('Expenses (Assum. &amp; Calc.)'!$G35),12),0)=MOD(MONTH('Shortcut Lookup 2'!V$60),12),'Expenses (Assum. &amp; Calc.)'!$H35&gt;='Shortcut Lookup 2'!V$60,'Expenses (Assum. &amp; Calc.)'!$G35&lt;='Shortcut Lookup 2'!V$60),INDEX('Expenses (Assum. &amp; Calc.)'!$J$23:$J$37,ROWS($C$23:$C35),1),0))))))))</f>
        <v>0</v>
      </c>
      <c r="AF35" s="472">
        <f>HLOOKUP('Shortcut Lookup 2'!W$59,'Expenses (Assum. &amp; Calc.)'!$P$22:$T$37,ROWS($C$23:$C35)+1,0)*IF(AND('Expenses (Assum. &amp; Calc.)'!$I35="One time",'Expenses (Assum. &amp; Calc.)'!$G35='Shortcut Lookup 2'!W$60),INDEX('Expenses (Assum. &amp; Calc.)'!$J$23:$J$37,ROWS($C$23:$C35),1),IF(AND('Expenses (Assum. &amp; Calc.)'!$I35="Daily",'Expenses (Assum. &amp; Calc.)'!$H35&gt;='Shortcut Lookup 2'!W$60,'Expenses (Assum. &amp; Calc.)'!$G35&lt;='Shortcut Lookup 2'!W$60),INDEX('Expenses (Assum. &amp; Calc.)'!$J$23:$J$37,ROWS($C$23:$C35),1)*AF$22,IF(AND('Expenses (Assum. &amp; Calc.)'!$I35="Weekly",'Expenses (Assum. &amp; Calc.)'!$H35&gt;='Shortcut Lookup 2'!W$60,'Expenses (Assum. &amp; Calc.)'!$G35&lt;='Shortcut Lookup 2'!W$60),INDEX('Expenses (Assum. &amp; Calc.)'!$J$23:$J$37,ROWS($C$23:$C35),1)*4,IF(AND('Expenses (Assum. &amp; Calc.)'!$I35="Bi-Weekly",'Expenses (Assum. &amp; Calc.)'!$H35&gt;='Shortcut Lookup 2'!W$60,'Expenses (Assum. &amp; Calc.)'!$G35&lt;='Shortcut Lookup 2'!W$60),INDEX('Expenses (Assum. &amp; Calc.)'!$J$23:$J$37,ROWS($C$23:$C35),1)*2,IF(AND('Expenses (Assum. &amp; Calc.)'!$I35="Monthly",'Expenses (Assum. &amp; Calc.)'!$H35&gt;='Shortcut Lookup 2'!W$60,'Expenses (Assum. &amp; Calc.)'!$G35&lt;='Shortcut Lookup 2'!W$60),INDEX('Expenses (Assum. &amp; Calc.)'!$J$23:$J$37,ROWS($C$23:$C35),1),IF(AND('Expenses (Assum. &amp; Calc.)'!$I35="Quarterly",IFERROR(MOD(MONTH('Expenses (Assum. &amp; Calc.)'!$G35),3),0)=MOD(MONTH('Shortcut Lookup 2'!W$60),3),'Expenses (Assum. &amp; Calc.)'!$H35&gt;='Shortcut Lookup 2'!W$60,'Expenses (Assum. &amp; Calc.)'!$G35&lt;='Shortcut Lookup 2'!W$60),INDEX('Expenses (Assum. &amp; Calc.)'!$J$23:$J$37,ROWS($C$23:$C35),1),IF(AND('Expenses (Assum. &amp; Calc.)'!$I35="Semi-Annually",IFERROR(MOD(MONTH('Expenses (Assum. &amp; Calc.)'!$G35),6),0)=MOD(MONTH('Shortcut Lookup 2'!W$60),6),'Expenses (Assum. &amp; Calc.)'!$H35&gt;='Shortcut Lookup 2'!W$60,'Expenses (Assum. &amp; Calc.)'!$G35&lt;='Shortcut Lookup 2'!W$60),INDEX('Expenses (Assum. &amp; Calc.)'!$J$23:$J$37,ROWS($C$23:$C35),1),IF(AND('Expenses (Assum. &amp; Calc.)'!$I35="Yearly",IFERROR(MOD(MONTH('Expenses (Assum. &amp; Calc.)'!$G35),12),0)=MOD(MONTH('Shortcut Lookup 2'!W$60),12),'Expenses (Assum. &amp; Calc.)'!$H35&gt;='Shortcut Lookup 2'!W$60,'Expenses (Assum. &amp; Calc.)'!$G35&lt;='Shortcut Lookup 2'!W$60),INDEX('Expenses (Assum. &amp; Calc.)'!$J$23:$J$37,ROWS($C$23:$C35),1),0))))))))</f>
        <v>0</v>
      </c>
      <c r="AG35" s="472">
        <f>HLOOKUP('Shortcut Lookup 2'!X$59,'Expenses (Assum. &amp; Calc.)'!$P$22:$T$37,ROWS($C$23:$C35)+1,0)*IF(AND('Expenses (Assum. &amp; Calc.)'!$I35="One time",'Expenses (Assum. &amp; Calc.)'!$G35='Shortcut Lookup 2'!X$60),INDEX('Expenses (Assum. &amp; Calc.)'!$J$23:$J$37,ROWS($C$23:$C35),1),IF(AND('Expenses (Assum. &amp; Calc.)'!$I35="Daily",'Expenses (Assum. &amp; Calc.)'!$H35&gt;='Shortcut Lookup 2'!X$60,'Expenses (Assum. &amp; Calc.)'!$G35&lt;='Shortcut Lookup 2'!X$60),INDEX('Expenses (Assum. &amp; Calc.)'!$J$23:$J$37,ROWS($C$23:$C35),1)*AG$22,IF(AND('Expenses (Assum. &amp; Calc.)'!$I35="Weekly",'Expenses (Assum. &amp; Calc.)'!$H35&gt;='Shortcut Lookup 2'!X$60,'Expenses (Assum. &amp; Calc.)'!$G35&lt;='Shortcut Lookup 2'!X$60),INDEX('Expenses (Assum. &amp; Calc.)'!$J$23:$J$37,ROWS($C$23:$C35),1)*4,IF(AND('Expenses (Assum. &amp; Calc.)'!$I35="Bi-Weekly",'Expenses (Assum. &amp; Calc.)'!$H35&gt;='Shortcut Lookup 2'!X$60,'Expenses (Assum. &amp; Calc.)'!$G35&lt;='Shortcut Lookup 2'!X$60),INDEX('Expenses (Assum. &amp; Calc.)'!$J$23:$J$37,ROWS($C$23:$C35),1)*2,IF(AND('Expenses (Assum. &amp; Calc.)'!$I35="Monthly",'Expenses (Assum. &amp; Calc.)'!$H35&gt;='Shortcut Lookup 2'!X$60,'Expenses (Assum. &amp; Calc.)'!$G35&lt;='Shortcut Lookup 2'!X$60),INDEX('Expenses (Assum. &amp; Calc.)'!$J$23:$J$37,ROWS($C$23:$C35),1),IF(AND('Expenses (Assum. &amp; Calc.)'!$I35="Quarterly",IFERROR(MOD(MONTH('Expenses (Assum. &amp; Calc.)'!$G35),3),0)=MOD(MONTH('Shortcut Lookup 2'!X$60),3),'Expenses (Assum. &amp; Calc.)'!$H35&gt;='Shortcut Lookup 2'!X$60,'Expenses (Assum. &amp; Calc.)'!$G35&lt;='Shortcut Lookup 2'!X$60),INDEX('Expenses (Assum. &amp; Calc.)'!$J$23:$J$37,ROWS($C$23:$C35),1),IF(AND('Expenses (Assum. &amp; Calc.)'!$I35="Semi-Annually",IFERROR(MOD(MONTH('Expenses (Assum. &amp; Calc.)'!$G35),6),0)=MOD(MONTH('Shortcut Lookup 2'!X$60),6),'Expenses (Assum. &amp; Calc.)'!$H35&gt;='Shortcut Lookup 2'!X$60,'Expenses (Assum. &amp; Calc.)'!$G35&lt;='Shortcut Lookup 2'!X$60),INDEX('Expenses (Assum. &amp; Calc.)'!$J$23:$J$37,ROWS($C$23:$C35),1),IF(AND('Expenses (Assum. &amp; Calc.)'!$I35="Yearly",IFERROR(MOD(MONTH('Expenses (Assum. &amp; Calc.)'!$G35),12),0)=MOD(MONTH('Shortcut Lookup 2'!X$60),12),'Expenses (Assum. &amp; Calc.)'!$H35&gt;='Shortcut Lookup 2'!X$60,'Expenses (Assum. &amp; Calc.)'!$G35&lt;='Shortcut Lookup 2'!X$60),INDEX('Expenses (Assum. &amp; Calc.)'!$J$23:$J$37,ROWS($C$23:$C35),1),0))))))))</f>
        <v>0</v>
      </c>
      <c r="AH35" s="472">
        <f>HLOOKUP('Shortcut Lookup 2'!Y$59,'Expenses (Assum. &amp; Calc.)'!$P$22:$T$37,ROWS($C$23:$C35)+1,0)*IF(AND('Expenses (Assum. &amp; Calc.)'!$I35="One time",'Expenses (Assum. &amp; Calc.)'!$G35='Shortcut Lookup 2'!Y$60),INDEX('Expenses (Assum. &amp; Calc.)'!$J$23:$J$37,ROWS($C$23:$C35),1),IF(AND('Expenses (Assum. &amp; Calc.)'!$I35="Daily",'Expenses (Assum. &amp; Calc.)'!$H35&gt;='Shortcut Lookup 2'!Y$60,'Expenses (Assum. &amp; Calc.)'!$G35&lt;='Shortcut Lookup 2'!Y$60),INDEX('Expenses (Assum. &amp; Calc.)'!$J$23:$J$37,ROWS($C$23:$C35),1)*AH$22,IF(AND('Expenses (Assum. &amp; Calc.)'!$I35="Weekly",'Expenses (Assum. &amp; Calc.)'!$H35&gt;='Shortcut Lookup 2'!Y$60,'Expenses (Assum. &amp; Calc.)'!$G35&lt;='Shortcut Lookup 2'!Y$60),INDEX('Expenses (Assum. &amp; Calc.)'!$J$23:$J$37,ROWS($C$23:$C35),1)*4,IF(AND('Expenses (Assum. &amp; Calc.)'!$I35="Bi-Weekly",'Expenses (Assum. &amp; Calc.)'!$H35&gt;='Shortcut Lookup 2'!Y$60,'Expenses (Assum. &amp; Calc.)'!$G35&lt;='Shortcut Lookup 2'!Y$60),INDEX('Expenses (Assum. &amp; Calc.)'!$J$23:$J$37,ROWS($C$23:$C35),1)*2,IF(AND('Expenses (Assum. &amp; Calc.)'!$I35="Monthly",'Expenses (Assum. &amp; Calc.)'!$H35&gt;='Shortcut Lookup 2'!Y$60,'Expenses (Assum. &amp; Calc.)'!$G35&lt;='Shortcut Lookup 2'!Y$60),INDEX('Expenses (Assum. &amp; Calc.)'!$J$23:$J$37,ROWS($C$23:$C35),1),IF(AND('Expenses (Assum. &amp; Calc.)'!$I35="Quarterly",IFERROR(MOD(MONTH('Expenses (Assum. &amp; Calc.)'!$G35),3),0)=MOD(MONTH('Shortcut Lookup 2'!Y$60),3),'Expenses (Assum. &amp; Calc.)'!$H35&gt;='Shortcut Lookup 2'!Y$60,'Expenses (Assum. &amp; Calc.)'!$G35&lt;='Shortcut Lookup 2'!Y$60),INDEX('Expenses (Assum. &amp; Calc.)'!$J$23:$J$37,ROWS($C$23:$C35),1),IF(AND('Expenses (Assum. &amp; Calc.)'!$I35="Semi-Annually",IFERROR(MOD(MONTH('Expenses (Assum. &amp; Calc.)'!$G35),6),0)=MOD(MONTH('Shortcut Lookup 2'!Y$60),6),'Expenses (Assum. &amp; Calc.)'!$H35&gt;='Shortcut Lookup 2'!Y$60,'Expenses (Assum. &amp; Calc.)'!$G35&lt;='Shortcut Lookup 2'!Y$60),INDEX('Expenses (Assum. &amp; Calc.)'!$J$23:$J$37,ROWS($C$23:$C35),1),IF(AND('Expenses (Assum. &amp; Calc.)'!$I35="Yearly",IFERROR(MOD(MONTH('Expenses (Assum. &amp; Calc.)'!$G35),12),0)=MOD(MONTH('Shortcut Lookup 2'!Y$60),12),'Expenses (Assum. &amp; Calc.)'!$H35&gt;='Shortcut Lookup 2'!Y$60,'Expenses (Assum. &amp; Calc.)'!$G35&lt;='Shortcut Lookup 2'!Y$60),INDEX('Expenses (Assum. &amp; Calc.)'!$J$23:$J$37,ROWS($C$23:$C35),1),0))))))))</f>
        <v>0</v>
      </c>
      <c r="AI35" s="472">
        <f>HLOOKUP('Shortcut Lookup 2'!Z$59,'Expenses (Assum. &amp; Calc.)'!$P$22:$T$37,ROWS($C$23:$C35)+1,0)*IF(AND('Expenses (Assum. &amp; Calc.)'!$I35="One time",'Expenses (Assum. &amp; Calc.)'!$G35='Shortcut Lookup 2'!Z$60),INDEX('Expenses (Assum. &amp; Calc.)'!$J$23:$J$37,ROWS($C$23:$C35),1),IF(AND('Expenses (Assum. &amp; Calc.)'!$I35="Daily",'Expenses (Assum. &amp; Calc.)'!$H35&gt;='Shortcut Lookup 2'!Z$60,'Expenses (Assum. &amp; Calc.)'!$G35&lt;='Shortcut Lookup 2'!Z$60),INDEX('Expenses (Assum. &amp; Calc.)'!$J$23:$J$37,ROWS($C$23:$C35),1)*AI$22,IF(AND('Expenses (Assum. &amp; Calc.)'!$I35="Weekly",'Expenses (Assum. &amp; Calc.)'!$H35&gt;='Shortcut Lookup 2'!Z$60,'Expenses (Assum. &amp; Calc.)'!$G35&lt;='Shortcut Lookup 2'!Z$60),INDEX('Expenses (Assum. &amp; Calc.)'!$J$23:$J$37,ROWS($C$23:$C35),1)*4,IF(AND('Expenses (Assum. &amp; Calc.)'!$I35="Bi-Weekly",'Expenses (Assum. &amp; Calc.)'!$H35&gt;='Shortcut Lookup 2'!Z$60,'Expenses (Assum. &amp; Calc.)'!$G35&lt;='Shortcut Lookup 2'!Z$60),INDEX('Expenses (Assum. &amp; Calc.)'!$J$23:$J$37,ROWS($C$23:$C35),1)*2,IF(AND('Expenses (Assum. &amp; Calc.)'!$I35="Monthly",'Expenses (Assum. &amp; Calc.)'!$H35&gt;='Shortcut Lookup 2'!Z$60,'Expenses (Assum. &amp; Calc.)'!$G35&lt;='Shortcut Lookup 2'!Z$60),INDEX('Expenses (Assum. &amp; Calc.)'!$J$23:$J$37,ROWS($C$23:$C35),1),IF(AND('Expenses (Assum. &amp; Calc.)'!$I35="Quarterly",IFERROR(MOD(MONTH('Expenses (Assum. &amp; Calc.)'!$G35),3),0)=MOD(MONTH('Shortcut Lookup 2'!Z$60),3),'Expenses (Assum. &amp; Calc.)'!$H35&gt;='Shortcut Lookup 2'!Z$60,'Expenses (Assum. &amp; Calc.)'!$G35&lt;='Shortcut Lookup 2'!Z$60),INDEX('Expenses (Assum. &amp; Calc.)'!$J$23:$J$37,ROWS($C$23:$C35),1),IF(AND('Expenses (Assum. &amp; Calc.)'!$I35="Semi-Annually",IFERROR(MOD(MONTH('Expenses (Assum. &amp; Calc.)'!$G35),6),0)=MOD(MONTH('Shortcut Lookup 2'!Z$60),6),'Expenses (Assum. &amp; Calc.)'!$H35&gt;='Shortcut Lookup 2'!Z$60,'Expenses (Assum. &amp; Calc.)'!$G35&lt;='Shortcut Lookup 2'!Z$60),INDEX('Expenses (Assum. &amp; Calc.)'!$J$23:$J$37,ROWS($C$23:$C35),1),IF(AND('Expenses (Assum. &amp; Calc.)'!$I35="Yearly",IFERROR(MOD(MONTH('Expenses (Assum. &amp; Calc.)'!$G35),12),0)=MOD(MONTH('Shortcut Lookup 2'!Z$60),12),'Expenses (Assum. &amp; Calc.)'!$H35&gt;='Shortcut Lookup 2'!Z$60,'Expenses (Assum. &amp; Calc.)'!$G35&lt;='Shortcut Lookup 2'!Z$60),INDEX('Expenses (Assum. &amp; Calc.)'!$J$23:$J$37,ROWS($C$23:$C35),1),0))))))))</f>
        <v>0</v>
      </c>
      <c r="AJ35" s="472">
        <f>HLOOKUP('Shortcut Lookup 2'!AA$59,'Expenses (Assum. &amp; Calc.)'!$P$22:$T$37,ROWS($C$23:$C35)+1,0)*IF(AND('Expenses (Assum. &amp; Calc.)'!$I35="One time",'Expenses (Assum. &amp; Calc.)'!$G35='Shortcut Lookup 2'!AA$60),INDEX('Expenses (Assum. &amp; Calc.)'!$J$23:$J$37,ROWS($C$23:$C35),1),IF(AND('Expenses (Assum. &amp; Calc.)'!$I35="Daily",'Expenses (Assum. &amp; Calc.)'!$H35&gt;='Shortcut Lookup 2'!AA$60,'Expenses (Assum. &amp; Calc.)'!$G35&lt;='Shortcut Lookup 2'!AA$60),INDEX('Expenses (Assum. &amp; Calc.)'!$J$23:$J$37,ROWS($C$23:$C35),1)*AJ$22,IF(AND('Expenses (Assum. &amp; Calc.)'!$I35="Weekly",'Expenses (Assum. &amp; Calc.)'!$H35&gt;='Shortcut Lookup 2'!AA$60,'Expenses (Assum. &amp; Calc.)'!$G35&lt;='Shortcut Lookup 2'!AA$60),INDEX('Expenses (Assum. &amp; Calc.)'!$J$23:$J$37,ROWS($C$23:$C35),1)*4,IF(AND('Expenses (Assum. &amp; Calc.)'!$I35="Bi-Weekly",'Expenses (Assum. &amp; Calc.)'!$H35&gt;='Shortcut Lookup 2'!AA$60,'Expenses (Assum. &amp; Calc.)'!$G35&lt;='Shortcut Lookup 2'!AA$60),INDEX('Expenses (Assum. &amp; Calc.)'!$J$23:$J$37,ROWS($C$23:$C35),1)*2,IF(AND('Expenses (Assum. &amp; Calc.)'!$I35="Monthly",'Expenses (Assum. &amp; Calc.)'!$H35&gt;='Shortcut Lookup 2'!AA$60,'Expenses (Assum. &amp; Calc.)'!$G35&lt;='Shortcut Lookup 2'!AA$60),INDEX('Expenses (Assum. &amp; Calc.)'!$J$23:$J$37,ROWS($C$23:$C35),1),IF(AND('Expenses (Assum. &amp; Calc.)'!$I35="Quarterly",IFERROR(MOD(MONTH('Expenses (Assum. &amp; Calc.)'!$G35),3),0)=MOD(MONTH('Shortcut Lookup 2'!AA$60),3),'Expenses (Assum. &amp; Calc.)'!$H35&gt;='Shortcut Lookup 2'!AA$60,'Expenses (Assum. &amp; Calc.)'!$G35&lt;='Shortcut Lookup 2'!AA$60),INDEX('Expenses (Assum. &amp; Calc.)'!$J$23:$J$37,ROWS($C$23:$C35),1),IF(AND('Expenses (Assum. &amp; Calc.)'!$I35="Semi-Annually",IFERROR(MOD(MONTH('Expenses (Assum. &amp; Calc.)'!$G35),6),0)=MOD(MONTH('Shortcut Lookup 2'!AA$60),6),'Expenses (Assum. &amp; Calc.)'!$H35&gt;='Shortcut Lookup 2'!AA$60,'Expenses (Assum. &amp; Calc.)'!$G35&lt;='Shortcut Lookup 2'!AA$60),INDEX('Expenses (Assum. &amp; Calc.)'!$J$23:$J$37,ROWS($C$23:$C35),1),IF(AND('Expenses (Assum. &amp; Calc.)'!$I35="Yearly",IFERROR(MOD(MONTH('Expenses (Assum. &amp; Calc.)'!$G35),12),0)=MOD(MONTH('Shortcut Lookup 2'!AA$60),12),'Expenses (Assum. &amp; Calc.)'!$H35&gt;='Shortcut Lookup 2'!AA$60,'Expenses (Assum. &amp; Calc.)'!$G35&lt;='Shortcut Lookup 2'!AA$60),INDEX('Expenses (Assum. &amp; Calc.)'!$J$23:$J$37,ROWS($C$23:$C35),1),0))))))))</f>
        <v>0</v>
      </c>
      <c r="AK35" s="472">
        <f>HLOOKUP('Shortcut Lookup 2'!AB$59,'Expenses (Assum. &amp; Calc.)'!$P$22:$T$37,ROWS($C$23:$C35)+1,0)*IF(AND('Expenses (Assum. &amp; Calc.)'!$I35="One time",'Expenses (Assum. &amp; Calc.)'!$G35='Shortcut Lookup 2'!AB$60),INDEX('Expenses (Assum. &amp; Calc.)'!$J$23:$J$37,ROWS($C$23:$C35),1),IF(AND('Expenses (Assum. &amp; Calc.)'!$I35="Daily",'Expenses (Assum. &amp; Calc.)'!$H35&gt;='Shortcut Lookup 2'!AB$60,'Expenses (Assum. &amp; Calc.)'!$G35&lt;='Shortcut Lookup 2'!AB$60),INDEX('Expenses (Assum. &amp; Calc.)'!$J$23:$J$37,ROWS($C$23:$C35),1)*AK$22,IF(AND('Expenses (Assum. &amp; Calc.)'!$I35="Weekly",'Expenses (Assum. &amp; Calc.)'!$H35&gt;='Shortcut Lookup 2'!AB$60,'Expenses (Assum. &amp; Calc.)'!$G35&lt;='Shortcut Lookup 2'!AB$60),INDEX('Expenses (Assum. &amp; Calc.)'!$J$23:$J$37,ROWS($C$23:$C35),1)*4,IF(AND('Expenses (Assum. &amp; Calc.)'!$I35="Bi-Weekly",'Expenses (Assum. &amp; Calc.)'!$H35&gt;='Shortcut Lookup 2'!AB$60,'Expenses (Assum. &amp; Calc.)'!$G35&lt;='Shortcut Lookup 2'!AB$60),INDEX('Expenses (Assum. &amp; Calc.)'!$J$23:$J$37,ROWS($C$23:$C35),1)*2,IF(AND('Expenses (Assum. &amp; Calc.)'!$I35="Monthly",'Expenses (Assum. &amp; Calc.)'!$H35&gt;='Shortcut Lookup 2'!AB$60,'Expenses (Assum. &amp; Calc.)'!$G35&lt;='Shortcut Lookup 2'!AB$60),INDEX('Expenses (Assum. &amp; Calc.)'!$J$23:$J$37,ROWS($C$23:$C35),1),IF(AND('Expenses (Assum. &amp; Calc.)'!$I35="Quarterly",IFERROR(MOD(MONTH('Expenses (Assum. &amp; Calc.)'!$G35),3),0)=MOD(MONTH('Shortcut Lookup 2'!AB$60),3),'Expenses (Assum. &amp; Calc.)'!$H35&gt;='Shortcut Lookup 2'!AB$60,'Expenses (Assum. &amp; Calc.)'!$G35&lt;='Shortcut Lookup 2'!AB$60),INDEX('Expenses (Assum. &amp; Calc.)'!$J$23:$J$37,ROWS($C$23:$C35),1),IF(AND('Expenses (Assum. &amp; Calc.)'!$I35="Semi-Annually",IFERROR(MOD(MONTH('Expenses (Assum. &amp; Calc.)'!$G35),6),0)=MOD(MONTH('Shortcut Lookup 2'!AB$60),6),'Expenses (Assum. &amp; Calc.)'!$H35&gt;='Shortcut Lookup 2'!AB$60,'Expenses (Assum. &amp; Calc.)'!$G35&lt;='Shortcut Lookup 2'!AB$60),INDEX('Expenses (Assum. &amp; Calc.)'!$J$23:$J$37,ROWS($C$23:$C35),1),IF(AND('Expenses (Assum. &amp; Calc.)'!$I35="Yearly",IFERROR(MOD(MONTH('Expenses (Assum. &amp; Calc.)'!$G35),12),0)=MOD(MONTH('Shortcut Lookup 2'!AB$60),12),'Expenses (Assum. &amp; Calc.)'!$H35&gt;='Shortcut Lookup 2'!AB$60,'Expenses (Assum. &amp; Calc.)'!$G35&lt;='Shortcut Lookup 2'!AB$60),INDEX('Expenses (Assum. &amp; Calc.)'!$J$23:$J$37,ROWS($C$23:$C35),1),0))))))))</f>
        <v>0</v>
      </c>
      <c r="AL35" s="472">
        <f>HLOOKUP('Shortcut Lookup 2'!AC$59,'Expenses (Assum. &amp; Calc.)'!$P$22:$T$37,ROWS($C$23:$C35)+1,0)*IF(AND('Expenses (Assum. &amp; Calc.)'!$I35="One time",'Expenses (Assum. &amp; Calc.)'!$G35='Shortcut Lookup 2'!AC$60),INDEX('Expenses (Assum. &amp; Calc.)'!$J$23:$J$37,ROWS($C$23:$C35),1),IF(AND('Expenses (Assum. &amp; Calc.)'!$I35="Daily",'Expenses (Assum. &amp; Calc.)'!$H35&gt;='Shortcut Lookup 2'!AC$60,'Expenses (Assum. &amp; Calc.)'!$G35&lt;='Shortcut Lookup 2'!AC$60),INDEX('Expenses (Assum. &amp; Calc.)'!$J$23:$J$37,ROWS($C$23:$C35),1)*AL$22,IF(AND('Expenses (Assum. &amp; Calc.)'!$I35="Weekly",'Expenses (Assum. &amp; Calc.)'!$H35&gt;='Shortcut Lookup 2'!AC$60,'Expenses (Assum. &amp; Calc.)'!$G35&lt;='Shortcut Lookup 2'!AC$60),INDEX('Expenses (Assum. &amp; Calc.)'!$J$23:$J$37,ROWS($C$23:$C35),1)*4,IF(AND('Expenses (Assum. &amp; Calc.)'!$I35="Bi-Weekly",'Expenses (Assum. &amp; Calc.)'!$H35&gt;='Shortcut Lookup 2'!AC$60,'Expenses (Assum. &amp; Calc.)'!$G35&lt;='Shortcut Lookup 2'!AC$60),INDEX('Expenses (Assum. &amp; Calc.)'!$J$23:$J$37,ROWS($C$23:$C35),1)*2,IF(AND('Expenses (Assum. &amp; Calc.)'!$I35="Monthly",'Expenses (Assum. &amp; Calc.)'!$H35&gt;='Shortcut Lookup 2'!AC$60,'Expenses (Assum. &amp; Calc.)'!$G35&lt;='Shortcut Lookup 2'!AC$60),INDEX('Expenses (Assum. &amp; Calc.)'!$J$23:$J$37,ROWS($C$23:$C35),1),IF(AND('Expenses (Assum. &amp; Calc.)'!$I35="Quarterly",IFERROR(MOD(MONTH('Expenses (Assum. &amp; Calc.)'!$G35),3),0)=MOD(MONTH('Shortcut Lookup 2'!AC$60),3),'Expenses (Assum. &amp; Calc.)'!$H35&gt;='Shortcut Lookup 2'!AC$60,'Expenses (Assum. &amp; Calc.)'!$G35&lt;='Shortcut Lookup 2'!AC$60),INDEX('Expenses (Assum. &amp; Calc.)'!$J$23:$J$37,ROWS($C$23:$C35),1),IF(AND('Expenses (Assum. &amp; Calc.)'!$I35="Semi-Annually",IFERROR(MOD(MONTH('Expenses (Assum. &amp; Calc.)'!$G35),6),0)=MOD(MONTH('Shortcut Lookup 2'!AC$60),6),'Expenses (Assum. &amp; Calc.)'!$H35&gt;='Shortcut Lookup 2'!AC$60,'Expenses (Assum. &amp; Calc.)'!$G35&lt;='Shortcut Lookup 2'!AC$60),INDEX('Expenses (Assum. &amp; Calc.)'!$J$23:$J$37,ROWS($C$23:$C35),1),IF(AND('Expenses (Assum. &amp; Calc.)'!$I35="Yearly",IFERROR(MOD(MONTH('Expenses (Assum. &amp; Calc.)'!$G35),12),0)=MOD(MONTH('Shortcut Lookup 2'!AC$60),12),'Expenses (Assum. &amp; Calc.)'!$H35&gt;='Shortcut Lookup 2'!AC$60,'Expenses (Assum. &amp; Calc.)'!$G35&lt;='Shortcut Lookup 2'!AC$60),INDEX('Expenses (Assum. &amp; Calc.)'!$J$23:$J$37,ROWS($C$23:$C35),1),0))))))))</f>
        <v>0</v>
      </c>
      <c r="AM35" s="472">
        <f>HLOOKUP('Shortcut Lookup 2'!AD$59,'Expenses (Assum. &amp; Calc.)'!$P$22:$T$37,ROWS($C$23:$C35)+1,0)*IF(AND('Expenses (Assum. &amp; Calc.)'!$I35="One time",'Expenses (Assum. &amp; Calc.)'!$G35='Shortcut Lookup 2'!AD$60),INDEX('Expenses (Assum. &amp; Calc.)'!$J$23:$J$37,ROWS($C$23:$C35),1),IF(AND('Expenses (Assum. &amp; Calc.)'!$I35="Daily",'Expenses (Assum. &amp; Calc.)'!$H35&gt;='Shortcut Lookup 2'!AD$60,'Expenses (Assum. &amp; Calc.)'!$G35&lt;='Shortcut Lookup 2'!AD$60),INDEX('Expenses (Assum. &amp; Calc.)'!$J$23:$J$37,ROWS($C$23:$C35),1)*AM$22,IF(AND('Expenses (Assum. &amp; Calc.)'!$I35="Weekly",'Expenses (Assum. &amp; Calc.)'!$H35&gt;='Shortcut Lookup 2'!AD$60,'Expenses (Assum. &amp; Calc.)'!$G35&lt;='Shortcut Lookup 2'!AD$60),INDEX('Expenses (Assum. &amp; Calc.)'!$J$23:$J$37,ROWS($C$23:$C35),1)*4,IF(AND('Expenses (Assum. &amp; Calc.)'!$I35="Bi-Weekly",'Expenses (Assum. &amp; Calc.)'!$H35&gt;='Shortcut Lookup 2'!AD$60,'Expenses (Assum. &amp; Calc.)'!$G35&lt;='Shortcut Lookup 2'!AD$60),INDEX('Expenses (Assum. &amp; Calc.)'!$J$23:$J$37,ROWS($C$23:$C35),1)*2,IF(AND('Expenses (Assum. &amp; Calc.)'!$I35="Monthly",'Expenses (Assum. &amp; Calc.)'!$H35&gt;='Shortcut Lookup 2'!AD$60,'Expenses (Assum. &amp; Calc.)'!$G35&lt;='Shortcut Lookup 2'!AD$60),INDEX('Expenses (Assum. &amp; Calc.)'!$J$23:$J$37,ROWS($C$23:$C35),1),IF(AND('Expenses (Assum. &amp; Calc.)'!$I35="Quarterly",IFERROR(MOD(MONTH('Expenses (Assum. &amp; Calc.)'!$G35),3),0)=MOD(MONTH('Shortcut Lookup 2'!AD$60),3),'Expenses (Assum. &amp; Calc.)'!$H35&gt;='Shortcut Lookup 2'!AD$60,'Expenses (Assum. &amp; Calc.)'!$G35&lt;='Shortcut Lookup 2'!AD$60),INDEX('Expenses (Assum. &amp; Calc.)'!$J$23:$J$37,ROWS($C$23:$C35),1),IF(AND('Expenses (Assum. &amp; Calc.)'!$I35="Semi-Annually",IFERROR(MOD(MONTH('Expenses (Assum. &amp; Calc.)'!$G35),6),0)=MOD(MONTH('Shortcut Lookup 2'!AD$60),6),'Expenses (Assum. &amp; Calc.)'!$H35&gt;='Shortcut Lookup 2'!AD$60,'Expenses (Assum. &amp; Calc.)'!$G35&lt;='Shortcut Lookup 2'!AD$60),INDEX('Expenses (Assum. &amp; Calc.)'!$J$23:$J$37,ROWS($C$23:$C35),1),IF(AND('Expenses (Assum. &amp; Calc.)'!$I35="Yearly",IFERROR(MOD(MONTH('Expenses (Assum. &amp; Calc.)'!$G35),12),0)=MOD(MONTH('Shortcut Lookup 2'!AD$60),12),'Expenses (Assum. &amp; Calc.)'!$H35&gt;='Shortcut Lookup 2'!AD$60,'Expenses (Assum. &amp; Calc.)'!$G35&lt;='Shortcut Lookup 2'!AD$60),INDEX('Expenses (Assum. &amp; Calc.)'!$J$23:$J$37,ROWS($C$23:$C35),1),0))))))))</f>
        <v>0</v>
      </c>
      <c r="AN35" s="472">
        <f>HLOOKUP('Shortcut Lookup 2'!AE$59,'Expenses (Assum. &amp; Calc.)'!$P$22:$T$37,ROWS($C$23:$C35)+1,0)*IF(AND('Expenses (Assum. &amp; Calc.)'!$I35="One time",'Expenses (Assum. &amp; Calc.)'!$G35='Shortcut Lookup 2'!AE$60),INDEX('Expenses (Assum. &amp; Calc.)'!$J$23:$J$37,ROWS($C$23:$C35),1),IF(AND('Expenses (Assum. &amp; Calc.)'!$I35="Daily",'Expenses (Assum. &amp; Calc.)'!$H35&gt;='Shortcut Lookup 2'!AE$60,'Expenses (Assum. &amp; Calc.)'!$G35&lt;='Shortcut Lookup 2'!AE$60),INDEX('Expenses (Assum. &amp; Calc.)'!$J$23:$J$37,ROWS($C$23:$C35),1)*AN$22,IF(AND('Expenses (Assum. &amp; Calc.)'!$I35="Weekly",'Expenses (Assum. &amp; Calc.)'!$H35&gt;='Shortcut Lookup 2'!AE$60,'Expenses (Assum. &amp; Calc.)'!$G35&lt;='Shortcut Lookup 2'!AE$60),INDEX('Expenses (Assum. &amp; Calc.)'!$J$23:$J$37,ROWS($C$23:$C35),1)*4,IF(AND('Expenses (Assum. &amp; Calc.)'!$I35="Bi-Weekly",'Expenses (Assum. &amp; Calc.)'!$H35&gt;='Shortcut Lookup 2'!AE$60,'Expenses (Assum. &amp; Calc.)'!$G35&lt;='Shortcut Lookup 2'!AE$60),INDEX('Expenses (Assum. &amp; Calc.)'!$J$23:$J$37,ROWS($C$23:$C35),1)*2,IF(AND('Expenses (Assum. &amp; Calc.)'!$I35="Monthly",'Expenses (Assum. &amp; Calc.)'!$H35&gt;='Shortcut Lookup 2'!AE$60,'Expenses (Assum. &amp; Calc.)'!$G35&lt;='Shortcut Lookup 2'!AE$60),INDEX('Expenses (Assum. &amp; Calc.)'!$J$23:$J$37,ROWS($C$23:$C35),1),IF(AND('Expenses (Assum. &amp; Calc.)'!$I35="Quarterly",IFERROR(MOD(MONTH('Expenses (Assum. &amp; Calc.)'!$G35),3),0)=MOD(MONTH('Shortcut Lookup 2'!AE$60),3),'Expenses (Assum. &amp; Calc.)'!$H35&gt;='Shortcut Lookup 2'!AE$60,'Expenses (Assum. &amp; Calc.)'!$G35&lt;='Shortcut Lookup 2'!AE$60),INDEX('Expenses (Assum. &amp; Calc.)'!$J$23:$J$37,ROWS($C$23:$C35),1),IF(AND('Expenses (Assum. &amp; Calc.)'!$I35="Semi-Annually",IFERROR(MOD(MONTH('Expenses (Assum. &amp; Calc.)'!$G35),6),0)=MOD(MONTH('Shortcut Lookup 2'!AE$60),6),'Expenses (Assum. &amp; Calc.)'!$H35&gt;='Shortcut Lookup 2'!AE$60,'Expenses (Assum. &amp; Calc.)'!$G35&lt;='Shortcut Lookup 2'!AE$60),INDEX('Expenses (Assum. &amp; Calc.)'!$J$23:$J$37,ROWS($C$23:$C35),1),IF(AND('Expenses (Assum. &amp; Calc.)'!$I35="Yearly",IFERROR(MOD(MONTH('Expenses (Assum. &amp; Calc.)'!$G35),12),0)=MOD(MONTH('Shortcut Lookup 2'!AE$60),12),'Expenses (Assum. &amp; Calc.)'!$H35&gt;='Shortcut Lookup 2'!AE$60,'Expenses (Assum. &amp; Calc.)'!$G35&lt;='Shortcut Lookup 2'!AE$60),INDEX('Expenses (Assum. &amp; Calc.)'!$J$23:$J$37,ROWS($C$23:$C35),1),0))))))))</f>
        <v>0</v>
      </c>
      <c r="AO35" s="472">
        <f>HLOOKUP('Shortcut Lookup 2'!AF$59,'Expenses (Assum. &amp; Calc.)'!$P$22:$T$37,ROWS($C$23:$C35)+1,0)*IF(AND('Expenses (Assum. &amp; Calc.)'!$I35="One time",'Expenses (Assum. &amp; Calc.)'!$G35='Shortcut Lookup 2'!AF$60),INDEX('Expenses (Assum. &amp; Calc.)'!$J$23:$J$37,ROWS($C$23:$C35),1),IF(AND('Expenses (Assum. &amp; Calc.)'!$I35="Daily",'Expenses (Assum. &amp; Calc.)'!$H35&gt;='Shortcut Lookup 2'!AF$60,'Expenses (Assum. &amp; Calc.)'!$G35&lt;='Shortcut Lookup 2'!AF$60),INDEX('Expenses (Assum. &amp; Calc.)'!$J$23:$J$37,ROWS($C$23:$C35),1)*AO$22,IF(AND('Expenses (Assum. &amp; Calc.)'!$I35="Weekly",'Expenses (Assum. &amp; Calc.)'!$H35&gt;='Shortcut Lookup 2'!AF$60,'Expenses (Assum. &amp; Calc.)'!$G35&lt;='Shortcut Lookup 2'!AF$60),INDEX('Expenses (Assum. &amp; Calc.)'!$J$23:$J$37,ROWS($C$23:$C35),1)*4,IF(AND('Expenses (Assum. &amp; Calc.)'!$I35="Bi-Weekly",'Expenses (Assum. &amp; Calc.)'!$H35&gt;='Shortcut Lookup 2'!AF$60,'Expenses (Assum. &amp; Calc.)'!$G35&lt;='Shortcut Lookup 2'!AF$60),INDEX('Expenses (Assum. &amp; Calc.)'!$J$23:$J$37,ROWS($C$23:$C35),1)*2,IF(AND('Expenses (Assum. &amp; Calc.)'!$I35="Monthly",'Expenses (Assum. &amp; Calc.)'!$H35&gt;='Shortcut Lookup 2'!AF$60,'Expenses (Assum. &amp; Calc.)'!$G35&lt;='Shortcut Lookup 2'!AF$60),INDEX('Expenses (Assum. &amp; Calc.)'!$J$23:$J$37,ROWS($C$23:$C35),1),IF(AND('Expenses (Assum. &amp; Calc.)'!$I35="Quarterly",IFERROR(MOD(MONTH('Expenses (Assum. &amp; Calc.)'!$G35),3),0)=MOD(MONTH('Shortcut Lookup 2'!AF$60),3),'Expenses (Assum. &amp; Calc.)'!$H35&gt;='Shortcut Lookup 2'!AF$60,'Expenses (Assum. &amp; Calc.)'!$G35&lt;='Shortcut Lookup 2'!AF$60),INDEX('Expenses (Assum. &amp; Calc.)'!$J$23:$J$37,ROWS($C$23:$C35),1),IF(AND('Expenses (Assum. &amp; Calc.)'!$I35="Semi-Annually",IFERROR(MOD(MONTH('Expenses (Assum. &amp; Calc.)'!$G35),6),0)=MOD(MONTH('Shortcut Lookup 2'!AF$60),6),'Expenses (Assum. &amp; Calc.)'!$H35&gt;='Shortcut Lookup 2'!AF$60,'Expenses (Assum. &amp; Calc.)'!$G35&lt;='Shortcut Lookup 2'!AF$60),INDEX('Expenses (Assum. &amp; Calc.)'!$J$23:$J$37,ROWS($C$23:$C35),1),IF(AND('Expenses (Assum. &amp; Calc.)'!$I35="Yearly",IFERROR(MOD(MONTH('Expenses (Assum. &amp; Calc.)'!$G35),12),0)=MOD(MONTH('Shortcut Lookup 2'!AF$60),12),'Expenses (Assum. &amp; Calc.)'!$H35&gt;='Shortcut Lookup 2'!AF$60,'Expenses (Assum. &amp; Calc.)'!$G35&lt;='Shortcut Lookup 2'!AF$60),INDEX('Expenses (Assum. &amp; Calc.)'!$J$23:$J$37,ROWS($C$23:$C35),1),0))))))))</f>
        <v>0</v>
      </c>
      <c r="AP35" s="472">
        <f>HLOOKUP('Shortcut Lookup 2'!AG$59,'Expenses (Assum. &amp; Calc.)'!$P$22:$T$37,ROWS($C$23:$C35)+1,0)*IF(AND('Expenses (Assum. &amp; Calc.)'!$I35="One time",'Expenses (Assum. &amp; Calc.)'!$G35='Shortcut Lookup 2'!AG$60),INDEX('Expenses (Assum. &amp; Calc.)'!$J$23:$J$37,ROWS($C$23:$C35),1),IF(AND('Expenses (Assum. &amp; Calc.)'!$I35="Daily",'Expenses (Assum. &amp; Calc.)'!$H35&gt;='Shortcut Lookup 2'!AG$60,'Expenses (Assum. &amp; Calc.)'!$G35&lt;='Shortcut Lookup 2'!AG$60),INDEX('Expenses (Assum. &amp; Calc.)'!$J$23:$J$37,ROWS($C$23:$C35),1)*AP$22,IF(AND('Expenses (Assum. &amp; Calc.)'!$I35="Weekly",'Expenses (Assum. &amp; Calc.)'!$H35&gt;='Shortcut Lookup 2'!AG$60,'Expenses (Assum. &amp; Calc.)'!$G35&lt;='Shortcut Lookup 2'!AG$60),INDEX('Expenses (Assum. &amp; Calc.)'!$J$23:$J$37,ROWS($C$23:$C35),1)*4,IF(AND('Expenses (Assum. &amp; Calc.)'!$I35="Bi-Weekly",'Expenses (Assum. &amp; Calc.)'!$H35&gt;='Shortcut Lookup 2'!AG$60,'Expenses (Assum. &amp; Calc.)'!$G35&lt;='Shortcut Lookup 2'!AG$60),INDEX('Expenses (Assum. &amp; Calc.)'!$J$23:$J$37,ROWS($C$23:$C35),1)*2,IF(AND('Expenses (Assum. &amp; Calc.)'!$I35="Monthly",'Expenses (Assum. &amp; Calc.)'!$H35&gt;='Shortcut Lookup 2'!AG$60,'Expenses (Assum. &amp; Calc.)'!$G35&lt;='Shortcut Lookup 2'!AG$60),INDEX('Expenses (Assum. &amp; Calc.)'!$J$23:$J$37,ROWS($C$23:$C35),1),IF(AND('Expenses (Assum. &amp; Calc.)'!$I35="Quarterly",IFERROR(MOD(MONTH('Expenses (Assum. &amp; Calc.)'!$G35),3),0)=MOD(MONTH('Shortcut Lookup 2'!AG$60),3),'Expenses (Assum. &amp; Calc.)'!$H35&gt;='Shortcut Lookup 2'!AG$60,'Expenses (Assum. &amp; Calc.)'!$G35&lt;='Shortcut Lookup 2'!AG$60),INDEX('Expenses (Assum. &amp; Calc.)'!$J$23:$J$37,ROWS($C$23:$C35),1),IF(AND('Expenses (Assum. &amp; Calc.)'!$I35="Semi-Annually",IFERROR(MOD(MONTH('Expenses (Assum. &amp; Calc.)'!$G35),6),0)=MOD(MONTH('Shortcut Lookup 2'!AG$60),6),'Expenses (Assum. &amp; Calc.)'!$H35&gt;='Shortcut Lookup 2'!AG$60,'Expenses (Assum. &amp; Calc.)'!$G35&lt;='Shortcut Lookup 2'!AG$60),INDEX('Expenses (Assum. &amp; Calc.)'!$J$23:$J$37,ROWS($C$23:$C35),1),IF(AND('Expenses (Assum. &amp; Calc.)'!$I35="Yearly",IFERROR(MOD(MONTH('Expenses (Assum. &amp; Calc.)'!$G35),12),0)=MOD(MONTH('Shortcut Lookup 2'!AG$60),12),'Expenses (Assum. &amp; Calc.)'!$H35&gt;='Shortcut Lookup 2'!AG$60,'Expenses (Assum. &amp; Calc.)'!$G35&lt;='Shortcut Lookup 2'!AG$60),INDEX('Expenses (Assum. &amp; Calc.)'!$J$23:$J$37,ROWS($C$23:$C35),1),0))))))))</f>
        <v>0</v>
      </c>
      <c r="AQ35" s="472">
        <f>HLOOKUP('Shortcut Lookup 2'!AH$59,'Expenses (Assum. &amp; Calc.)'!$P$22:$T$37,ROWS($C$23:$C35)+1,0)*IF(AND('Expenses (Assum. &amp; Calc.)'!$I35="One time",'Expenses (Assum. &amp; Calc.)'!$G35='Shortcut Lookup 2'!AH$60),INDEX('Expenses (Assum. &amp; Calc.)'!$J$23:$J$37,ROWS($C$23:$C35),1),IF(AND('Expenses (Assum. &amp; Calc.)'!$I35="Daily",'Expenses (Assum. &amp; Calc.)'!$H35&gt;='Shortcut Lookup 2'!AH$60,'Expenses (Assum. &amp; Calc.)'!$G35&lt;='Shortcut Lookup 2'!AH$60),INDEX('Expenses (Assum. &amp; Calc.)'!$J$23:$J$37,ROWS($C$23:$C35),1)*AQ$22,IF(AND('Expenses (Assum. &amp; Calc.)'!$I35="Weekly",'Expenses (Assum. &amp; Calc.)'!$H35&gt;='Shortcut Lookup 2'!AH$60,'Expenses (Assum. &amp; Calc.)'!$G35&lt;='Shortcut Lookup 2'!AH$60),INDEX('Expenses (Assum. &amp; Calc.)'!$J$23:$J$37,ROWS($C$23:$C35),1)*4,IF(AND('Expenses (Assum. &amp; Calc.)'!$I35="Bi-Weekly",'Expenses (Assum. &amp; Calc.)'!$H35&gt;='Shortcut Lookup 2'!AH$60,'Expenses (Assum. &amp; Calc.)'!$G35&lt;='Shortcut Lookup 2'!AH$60),INDEX('Expenses (Assum. &amp; Calc.)'!$J$23:$J$37,ROWS($C$23:$C35),1)*2,IF(AND('Expenses (Assum. &amp; Calc.)'!$I35="Monthly",'Expenses (Assum. &amp; Calc.)'!$H35&gt;='Shortcut Lookup 2'!AH$60,'Expenses (Assum. &amp; Calc.)'!$G35&lt;='Shortcut Lookup 2'!AH$60),INDEX('Expenses (Assum. &amp; Calc.)'!$J$23:$J$37,ROWS($C$23:$C35),1),IF(AND('Expenses (Assum. &amp; Calc.)'!$I35="Quarterly",IFERROR(MOD(MONTH('Expenses (Assum. &amp; Calc.)'!$G35),3),0)=MOD(MONTH('Shortcut Lookup 2'!AH$60),3),'Expenses (Assum. &amp; Calc.)'!$H35&gt;='Shortcut Lookup 2'!AH$60,'Expenses (Assum. &amp; Calc.)'!$G35&lt;='Shortcut Lookup 2'!AH$60),INDEX('Expenses (Assum. &amp; Calc.)'!$J$23:$J$37,ROWS($C$23:$C35),1),IF(AND('Expenses (Assum. &amp; Calc.)'!$I35="Semi-Annually",IFERROR(MOD(MONTH('Expenses (Assum. &amp; Calc.)'!$G35),6),0)=MOD(MONTH('Shortcut Lookup 2'!AH$60),6),'Expenses (Assum. &amp; Calc.)'!$H35&gt;='Shortcut Lookup 2'!AH$60,'Expenses (Assum. &amp; Calc.)'!$G35&lt;='Shortcut Lookup 2'!AH$60),INDEX('Expenses (Assum. &amp; Calc.)'!$J$23:$J$37,ROWS($C$23:$C35),1),IF(AND('Expenses (Assum. &amp; Calc.)'!$I35="Yearly",IFERROR(MOD(MONTH('Expenses (Assum. &amp; Calc.)'!$G35),12),0)=MOD(MONTH('Shortcut Lookup 2'!AH$60),12),'Expenses (Assum. &amp; Calc.)'!$H35&gt;='Shortcut Lookup 2'!AH$60,'Expenses (Assum. &amp; Calc.)'!$G35&lt;='Shortcut Lookup 2'!AH$60),INDEX('Expenses (Assum. &amp; Calc.)'!$J$23:$J$37,ROWS($C$23:$C35),1),0))))))))</f>
        <v>0</v>
      </c>
      <c r="AR35" s="472">
        <f>HLOOKUP('Shortcut Lookup 2'!AI$59,'Expenses (Assum. &amp; Calc.)'!$P$22:$T$37,ROWS($C$23:$C35)+1,0)*IF(AND('Expenses (Assum. &amp; Calc.)'!$I35="One time",'Expenses (Assum. &amp; Calc.)'!$G35='Shortcut Lookup 2'!AI$60),INDEX('Expenses (Assum. &amp; Calc.)'!$J$23:$J$37,ROWS($C$23:$C35),1),IF(AND('Expenses (Assum. &amp; Calc.)'!$I35="Daily",'Expenses (Assum. &amp; Calc.)'!$H35&gt;='Shortcut Lookup 2'!AI$60,'Expenses (Assum. &amp; Calc.)'!$G35&lt;='Shortcut Lookup 2'!AI$60),INDEX('Expenses (Assum. &amp; Calc.)'!$J$23:$J$37,ROWS($C$23:$C35),1)*AR$22,IF(AND('Expenses (Assum. &amp; Calc.)'!$I35="Weekly",'Expenses (Assum. &amp; Calc.)'!$H35&gt;='Shortcut Lookup 2'!AI$60,'Expenses (Assum. &amp; Calc.)'!$G35&lt;='Shortcut Lookup 2'!AI$60),INDEX('Expenses (Assum. &amp; Calc.)'!$J$23:$J$37,ROWS($C$23:$C35),1)*4,IF(AND('Expenses (Assum. &amp; Calc.)'!$I35="Bi-Weekly",'Expenses (Assum. &amp; Calc.)'!$H35&gt;='Shortcut Lookup 2'!AI$60,'Expenses (Assum. &amp; Calc.)'!$G35&lt;='Shortcut Lookup 2'!AI$60),INDEX('Expenses (Assum. &amp; Calc.)'!$J$23:$J$37,ROWS($C$23:$C35),1)*2,IF(AND('Expenses (Assum. &amp; Calc.)'!$I35="Monthly",'Expenses (Assum. &amp; Calc.)'!$H35&gt;='Shortcut Lookup 2'!AI$60,'Expenses (Assum. &amp; Calc.)'!$G35&lt;='Shortcut Lookup 2'!AI$60),INDEX('Expenses (Assum. &amp; Calc.)'!$J$23:$J$37,ROWS($C$23:$C35),1),IF(AND('Expenses (Assum. &amp; Calc.)'!$I35="Quarterly",IFERROR(MOD(MONTH('Expenses (Assum. &amp; Calc.)'!$G35),3),0)=MOD(MONTH('Shortcut Lookup 2'!AI$60),3),'Expenses (Assum. &amp; Calc.)'!$H35&gt;='Shortcut Lookup 2'!AI$60,'Expenses (Assum. &amp; Calc.)'!$G35&lt;='Shortcut Lookup 2'!AI$60),INDEX('Expenses (Assum. &amp; Calc.)'!$J$23:$J$37,ROWS($C$23:$C35),1),IF(AND('Expenses (Assum. &amp; Calc.)'!$I35="Semi-Annually",IFERROR(MOD(MONTH('Expenses (Assum. &amp; Calc.)'!$G35),6),0)=MOD(MONTH('Shortcut Lookup 2'!AI$60),6),'Expenses (Assum. &amp; Calc.)'!$H35&gt;='Shortcut Lookup 2'!AI$60,'Expenses (Assum. &amp; Calc.)'!$G35&lt;='Shortcut Lookup 2'!AI$60),INDEX('Expenses (Assum. &amp; Calc.)'!$J$23:$J$37,ROWS($C$23:$C35),1),IF(AND('Expenses (Assum. &amp; Calc.)'!$I35="Yearly",IFERROR(MOD(MONTH('Expenses (Assum. &amp; Calc.)'!$G35),12),0)=MOD(MONTH('Shortcut Lookup 2'!AI$60),12),'Expenses (Assum. &amp; Calc.)'!$H35&gt;='Shortcut Lookup 2'!AI$60,'Expenses (Assum. &amp; Calc.)'!$G35&lt;='Shortcut Lookup 2'!AI$60),INDEX('Expenses (Assum. &amp; Calc.)'!$J$23:$J$37,ROWS($C$23:$C35),1),0))))))))</f>
        <v>0</v>
      </c>
      <c r="AS35" s="472">
        <f>HLOOKUP('Shortcut Lookup 2'!AJ$59,'Expenses (Assum. &amp; Calc.)'!$P$22:$T$37,ROWS($C$23:$C35)+1,0)*IF(AND('Expenses (Assum. &amp; Calc.)'!$I35="One time",'Expenses (Assum. &amp; Calc.)'!$G35='Shortcut Lookup 2'!AJ$60),INDEX('Expenses (Assum. &amp; Calc.)'!$J$23:$J$37,ROWS($C$23:$C35),1),IF(AND('Expenses (Assum. &amp; Calc.)'!$I35="Daily",'Expenses (Assum. &amp; Calc.)'!$H35&gt;='Shortcut Lookup 2'!AJ$60,'Expenses (Assum. &amp; Calc.)'!$G35&lt;='Shortcut Lookup 2'!AJ$60),INDEX('Expenses (Assum. &amp; Calc.)'!$J$23:$J$37,ROWS($C$23:$C35),1)*AS$22,IF(AND('Expenses (Assum. &amp; Calc.)'!$I35="Weekly",'Expenses (Assum. &amp; Calc.)'!$H35&gt;='Shortcut Lookup 2'!AJ$60,'Expenses (Assum. &amp; Calc.)'!$G35&lt;='Shortcut Lookup 2'!AJ$60),INDEX('Expenses (Assum. &amp; Calc.)'!$J$23:$J$37,ROWS($C$23:$C35),1)*4,IF(AND('Expenses (Assum. &amp; Calc.)'!$I35="Bi-Weekly",'Expenses (Assum. &amp; Calc.)'!$H35&gt;='Shortcut Lookup 2'!AJ$60,'Expenses (Assum. &amp; Calc.)'!$G35&lt;='Shortcut Lookup 2'!AJ$60),INDEX('Expenses (Assum. &amp; Calc.)'!$J$23:$J$37,ROWS($C$23:$C35),1)*2,IF(AND('Expenses (Assum. &amp; Calc.)'!$I35="Monthly",'Expenses (Assum. &amp; Calc.)'!$H35&gt;='Shortcut Lookup 2'!AJ$60,'Expenses (Assum. &amp; Calc.)'!$G35&lt;='Shortcut Lookup 2'!AJ$60),INDEX('Expenses (Assum. &amp; Calc.)'!$J$23:$J$37,ROWS($C$23:$C35),1),IF(AND('Expenses (Assum. &amp; Calc.)'!$I35="Quarterly",IFERROR(MOD(MONTH('Expenses (Assum. &amp; Calc.)'!$G35),3),0)=MOD(MONTH('Shortcut Lookup 2'!AJ$60),3),'Expenses (Assum. &amp; Calc.)'!$H35&gt;='Shortcut Lookup 2'!AJ$60,'Expenses (Assum. &amp; Calc.)'!$G35&lt;='Shortcut Lookup 2'!AJ$60),INDEX('Expenses (Assum. &amp; Calc.)'!$J$23:$J$37,ROWS($C$23:$C35),1),IF(AND('Expenses (Assum. &amp; Calc.)'!$I35="Semi-Annually",IFERROR(MOD(MONTH('Expenses (Assum. &amp; Calc.)'!$G35),6),0)=MOD(MONTH('Shortcut Lookup 2'!AJ$60),6),'Expenses (Assum. &amp; Calc.)'!$H35&gt;='Shortcut Lookup 2'!AJ$60,'Expenses (Assum. &amp; Calc.)'!$G35&lt;='Shortcut Lookup 2'!AJ$60),INDEX('Expenses (Assum. &amp; Calc.)'!$J$23:$J$37,ROWS($C$23:$C35),1),IF(AND('Expenses (Assum. &amp; Calc.)'!$I35="Yearly",IFERROR(MOD(MONTH('Expenses (Assum. &amp; Calc.)'!$G35),12),0)=MOD(MONTH('Shortcut Lookup 2'!AJ$60),12),'Expenses (Assum. &amp; Calc.)'!$H35&gt;='Shortcut Lookup 2'!AJ$60,'Expenses (Assum. &amp; Calc.)'!$G35&lt;='Shortcut Lookup 2'!AJ$60),INDEX('Expenses (Assum. &amp; Calc.)'!$J$23:$J$37,ROWS($C$23:$C35),1),0))))))))</f>
        <v>0</v>
      </c>
      <c r="AT35" s="472">
        <f>HLOOKUP('Shortcut Lookup 2'!AK$59,'Expenses (Assum. &amp; Calc.)'!$P$22:$T$37,ROWS($C$23:$C35)+1,0)*IF(AND('Expenses (Assum. &amp; Calc.)'!$I35="One time",'Expenses (Assum. &amp; Calc.)'!$G35='Shortcut Lookup 2'!AK$60),INDEX('Expenses (Assum. &amp; Calc.)'!$J$23:$J$37,ROWS($C$23:$C35),1),IF(AND('Expenses (Assum. &amp; Calc.)'!$I35="Daily",'Expenses (Assum. &amp; Calc.)'!$H35&gt;='Shortcut Lookup 2'!AK$60,'Expenses (Assum. &amp; Calc.)'!$G35&lt;='Shortcut Lookup 2'!AK$60),INDEX('Expenses (Assum. &amp; Calc.)'!$J$23:$J$37,ROWS($C$23:$C35),1)*AT$22,IF(AND('Expenses (Assum. &amp; Calc.)'!$I35="Weekly",'Expenses (Assum. &amp; Calc.)'!$H35&gt;='Shortcut Lookup 2'!AK$60,'Expenses (Assum. &amp; Calc.)'!$G35&lt;='Shortcut Lookup 2'!AK$60),INDEX('Expenses (Assum. &amp; Calc.)'!$J$23:$J$37,ROWS($C$23:$C35),1)*4,IF(AND('Expenses (Assum. &amp; Calc.)'!$I35="Bi-Weekly",'Expenses (Assum. &amp; Calc.)'!$H35&gt;='Shortcut Lookup 2'!AK$60,'Expenses (Assum. &amp; Calc.)'!$G35&lt;='Shortcut Lookup 2'!AK$60),INDEX('Expenses (Assum. &amp; Calc.)'!$J$23:$J$37,ROWS($C$23:$C35),1)*2,IF(AND('Expenses (Assum. &amp; Calc.)'!$I35="Monthly",'Expenses (Assum. &amp; Calc.)'!$H35&gt;='Shortcut Lookup 2'!AK$60,'Expenses (Assum. &amp; Calc.)'!$G35&lt;='Shortcut Lookup 2'!AK$60),INDEX('Expenses (Assum. &amp; Calc.)'!$J$23:$J$37,ROWS($C$23:$C35),1),IF(AND('Expenses (Assum. &amp; Calc.)'!$I35="Quarterly",IFERROR(MOD(MONTH('Expenses (Assum. &amp; Calc.)'!$G35),3),0)=MOD(MONTH('Shortcut Lookup 2'!AK$60),3),'Expenses (Assum. &amp; Calc.)'!$H35&gt;='Shortcut Lookup 2'!AK$60,'Expenses (Assum. &amp; Calc.)'!$G35&lt;='Shortcut Lookup 2'!AK$60),INDEX('Expenses (Assum. &amp; Calc.)'!$J$23:$J$37,ROWS($C$23:$C35),1),IF(AND('Expenses (Assum. &amp; Calc.)'!$I35="Semi-Annually",IFERROR(MOD(MONTH('Expenses (Assum. &amp; Calc.)'!$G35),6),0)=MOD(MONTH('Shortcut Lookup 2'!AK$60),6),'Expenses (Assum. &amp; Calc.)'!$H35&gt;='Shortcut Lookup 2'!AK$60,'Expenses (Assum. &amp; Calc.)'!$G35&lt;='Shortcut Lookup 2'!AK$60),INDEX('Expenses (Assum. &amp; Calc.)'!$J$23:$J$37,ROWS($C$23:$C35),1),IF(AND('Expenses (Assum. &amp; Calc.)'!$I35="Yearly",IFERROR(MOD(MONTH('Expenses (Assum. &amp; Calc.)'!$G35),12),0)=MOD(MONTH('Shortcut Lookup 2'!AK$60),12),'Expenses (Assum. &amp; Calc.)'!$H35&gt;='Shortcut Lookup 2'!AK$60,'Expenses (Assum. &amp; Calc.)'!$G35&lt;='Shortcut Lookup 2'!AK$60),INDEX('Expenses (Assum. &amp; Calc.)'!$J$23:$J$37,ROWS($C$23:$C35),1),0))))))))</f>
        <v>0</v>
      </c>
      <c r="AU35" s="472">
        <f>HLOOKUP('Shortcut Lookup 2'!AL$59,'Expenses (Assum. &amp; Calc.)'!$P$22:$T$37,ROWS($C$23:$C35)+1,0)*IF(AND('Expenses (Assum. &amp; Calc.)'!$I35="One time",'Expenses (Assum. &amp; Calc.)'!$G35='Shortcut Lookup 2'!AL$60),INDEX('Expenses (Assum. &amp; Calc.)'!$J$23:$J$37,ROWS($C$23:$C35),1),IF(AND('Expenses (Assum. &amp; Calc.)'!$I35="Daily",'Expenses (Assum. &amp; Calc.)'!$H35&gt;='Shortcut Lookup 2'!AL$60,'Expenses (Assum. &amp; Calc.)'!$G35&lt;='Shortcut Lookup 2'!AL$60),INDEX('Expenses (Assum. &amp; Calc.)'!$J$23:$J$37,ROWS($C$23:$C35),1)*AU$22,IF(AND('Expenses (Assum. &amp; Calc.)'!$I35="Weekly",'Expenses (Assum. &amp; Calc.)'!$H35&gt;='Shortcut Lookup 2'!AL$60,'Expenses (Assum. &amp; Calc.)'!$G35&lt;='Shortcut Lookup 2'!AL$60),INDEX('Expenses (Assum. &amp; Calc.)'!$J$23:$J$37,ROWS($C$23:$C35),1)*4,IF(AND('Expenses (Assum. &amp; Calc.)'!$I35="Bi-Weekly",'Expenses (Assum. &amp; Calc.)'!$H35&gt;='Shortcut Lookup 2'!AL$60,'Expenses (Assum. &amp; Calc.)'!$G35&lt;='Shortcut Lookup 2'!AL$60),INDEX('Expenses (Assum. &amp; Calc.)'!$J$23:$J$37,ROWS($C$23:$C35),1)*2,IF(AND('Expenses (Assum. &amp; Calc.)'!$I35="Monthly",'Expenses (Assum. &amp; Calc.)'!$H35&gt;='Shortcut Lookup 2'!AL$60,'Expenses (Assum. &amp; Calc.)'!$G35&lt;='Shortcut Lookup 2'!AL$60),INDEX('Expenses (Assum. &amp; Calc.)'!$J$23:$J$37,ROWS($C$23:$C35),1),IF(AND('Expenses (Assum. &amp; Calc.)'!$I35="Quarterly",IFERROR(MOD(MONTH('Expenses (Assum. &amp; Calc.)'!$G35),3),0)=MOD(MONTH('Shortcut Lookup 2'!AL$60),3),'Expenses (Assum. &amp; Calc.)'!$H35&gt;='Shortcut Lookup 2'!AL$60,'Expenses (Assum. &amp; Calc.)'!$G35&lt;='Shortcut Lookup 2'!AL$60),INDEX('Expenses (Assum. &amp; Calc.)'!$J$23:$J$37,ROWS($C$23:$C35),1),IF(AND('Expenses (Assum. &amp; Calc.)'!$I35="Semi-Annually",IFERROR(MOD(MONTH('Expenses (Assum. &amp; Calc.)'!$G35),6),0)=MOD(MONTH('Shortcut Lookup 2'!AL$60),6),'Expenses (Assum. &amp; Calc.)'!$H35&gt;='Shortcut Lookup 2'!AL$60,'Expenses (Assum. &amp; Calc.)'!$G35&lt;='Shortcut Lookup 2'!AL$60),INDEX('Expenses (Assum. &amp; Calc.)'!$J$23:$J$37,ROWS($C$23:$C35),1),IF(AND('Expenses (Assum. &amp; Calc.)'!$I35="Yearly",IFERROR(MOD(MONTH('Expenses (Assum. &amp; Calc.)'!$G35),12),0)=MOD(MONTH('Shortcut Lookup 2'!AL$60),12),'Expenses (Assum. &amp; Calc.)'!$H35&gt;='Shortcut Lookup 2'!AL$60,'Expenses (Assum. &amp; Calc.)'!$G35&lt;='Shortcut Lookup 2'!AL$60),INDEX('Expenses (Assum. &amp; Calc.)'!$J$23:$J$37,ROWS($C$23:$C35),1),0))))))))</f>
        <v>0</v>
      </c>
      <c r="AV35" s="472">
        <f>HLOOKUP('Shortcut Lookup 2'!AM$59,'Expenses (Assum. &amp; Calc.)'!$P$22:$T$37,ROWS($C$23:$C35)+1,0)*IF(AND('Expenses (Assum. &amp; Calc.)'!$I35="One time",'Expenses (Assum. &amp; Calc.)'!$G35='Shortcut Lookup 2'!AM$60),INDEX('Expenses (Assum. &amp; Calc.)'!$J$23:$J$37,ROWS($C$23:$C35),1),IF(AND('Expenses (Assum. &amp; Calc.)'!$I35="Daily",'Expenses (Assum. &amp; Calc.)'!$H35&gt;='Shortcut Lookup 2'!AM$60,'Expenses (Assum. &amp; Calc.)'!$G35&lt;='Shortcut Lookup 2'!AM$60),INDEX('Expenses (Assum. &amp; Calc.)'!$J$23:$J$37,ROWS($C$23:$C35),1)*AV$22,IF(AND('Expenses (Assum. &amp; Calc.)'!$I35="Weekly",'Expenses (Assum. &amp; Calc.)'!$H35&gt;='Shortcut Lookup 2'!AM$60,'Expenses (Assum. &amp; Calc.)'!$G35&lt;='Shortcut Lookup 2'!AM$60),INDEX('Expenses (Assum. &amp; Calc.)'!$J$23:$J$37,ROWS($C$23:$C35),1)*4,IF(AND('Expenses (Assum. &amp; Calc.)'!$I35="Bi-Weekly",'Expenses (Assum. &amp; Calc.)'!$H35&gt;='Shortcut Lookup 2'!AM$60,'Expenses (Assum. &amp; Calc.)'!$G35&lt;='Shortcut Lookup 2'!AM$60),INDEX('Expenses (Assum. &amp; Calc.)'!$J$23:$J$37,ROWS($C$23:$C35),1)*2,IF(AND('Expenses (Assum. &amp; Calc.)'!$I35="Monthly",'Expenses (Assum. &amp; Calc.)'!$H35&gt;='Shortcut Lookup 2'!AM$60,'Expenses (Assum. &amp; Calc.)'!$G35&lt;='Shortcut Lookup 2'!AM$60),INDEX('Expenses (Assum. &amp; Calc.)'!$J$23:$J$37,ROWS($C$23:$C35),1),IF(AND('Expenses (Assum. &amp; Calc.)'!$I35="Quarterly",IFERROR(MOD(MONTH('Expenses (Assum. &amp; Calc.)'!$G35),3),0)=MOD(MONTH('Shortcut Lookup 2'!AM$60),3),'Expenses (Assum. &amp; Calc.)'!$H35&gt;='Shortcut Lookup 2'!AM$60,'Expenses (Assum. &amp; Calc.)'!$G35&lt;='Shortcut Lookup 2'!AM$60),INDEX('Expenses (Assum. &amp; Calc.)'!$J$23:$J$37,ROWS($C$23:$C35),1),IF(AND('Expenses (Assum. &amp; Calc.)'!$I35="Semi-Annually",IFERROR(MOD(MONTH('Expenses (Assum. &amp; Calc.)'!$G35),6),0)=MOD(MONTH('Shortcut Lookup 2'!AM$60),6),'Expenses (Assum. &amp; Calc.)'!$H35&gt;='Shortcut Lookup 2'!AM$60,'Expenses (Assum. &amp; Calc.)'!$G35&lt;='Shortcut Lookup 2'!AM$60),INDEX('Expenses (Assum. &amp; Calc.)'!$J$23:$J$37,ROWS($C$23:$C35),1),IF(AND('Expenses (Assum. &amp; Calc.)'!$I35="Yearly",IFERROR(MOD(MONTH('Expenses (Assum. &amp; Calc.)'!$G35),12),0)=MOD(MONTH('Shortcut Lookup 2'!AM$60),12),'Expenses (Assum. &amp; Calc.)'!$H35&gt;='Shortcut Lookup 2'!AM$60,'Expenses (Assum. &amp; Calc.)'!$G35&lt;='Shortcut Lookup 2'!AM$60),INDEX('Expenses (Assum. &amp; Calc.)'!$J$23:$J$37,ROWS($C$23:$C35),1),0))))))))</f>
        <v>0</v>
      </c>
      <c r="AW35" s="472">
        <f>HLOOKUP('Shortcut Lookup 2'!AN$59,'Expenses (Assum. &amp; Calc.)'!$P$22:$T$37,ROWS($C$23:$C35)+1,0)*IF(AND('Expenses (Assum. &amp; Calc.)'!$I35="One time",'Expenses (Assum. &amp; Calc.)'!$G35='Shortcut Lookup 2'!AN$60),INDEX('Expenses (Assum. &amp; Calc.)'!$J$23:$J$37,ROWS($C$23:$C35),1),IF(AND('Expenses (Assum. &amp; Calc.)'!$I35="Daily",'Expenses (Assum. &amp; Calc.)'!$H35&gt;='Shortcut Lookup 2'!AN$60,'Expenses (Assum. &amp; Calc.)'!$G35&lt;='Shortcut Lookup 2'!AN$60),INDEX('Expenses (Assum. &amp; Calc.)'!$J$23:$J$37,ROWS($C$23:$C35),1)*AW$22,IF(AND('Expenses (Assum. &amp; Calc.)'!$I35="Weekly",'Expenses (Assum. &amp; Calc.)'!$H35&gt;='Shortcut Lookup 2'!AN$60,'Expenses (Assum. &amp; Calc.)'!$G35&lt;='Shortcut Lookup 2'!AN$60),INDEX('Expenses (Assum. &amp; Calc.)'!$J$23:$J$37,ROWS($C$23:$C35),1)*4,IF(AND('Expenses (Assum. &amp; Calc.)'!$I35="Bi-Weekly",'Expenses (Assum. &amp; Calc.)'!$H35&gt;='Shortcut Lookup 2'!AN$60,'Expenses (Assum. &amp; Calc.)'!$G35&lt;='Shortcut Lookup 2'!AN$60),INDEX('Expenses (Assum. &amp; Calc.)'!$J$23:$J$37,ROWS($C$23:$C35),1)*2,IF(AND('Expenses (Assum. &amp; Calc.)'!$I35="Monthly",'Expenses (Assum. &amp; Calc.)'!$H35&gt;='Shortcut Lookup 2'!AN$60,'Expenses (Assum. &amp; Calc.)'!$G35&lt;='Shortcut Lookup 2'!AN$60),INDEX('Expenses (Assum. &amp; Calc.)'!$J$23:$J$37,ROWS($C$23:$C35),1),IF(AND('Expenses (Assum. &amp; Calc.)'!$I35="Quarterly",IFERROR(MOD(MONTH('Expenses (Assum. &amp; Calc.)'!$G35),3),0)=MOD(MONTH('Shortcut Lookup 2'!AN$60),3),'Expenses (Assum. &amp; Calc.)'!$H35&gt;='Shortcut Lookup 2'!AN$60,'Expenses (Assum. &amp; Calc.)'!$G35&lt;='Shortcut Lookup 2'!AN$60),INDEX('Expenses (Assum. &amp; Calc.)'!$J$23:$J$37,ROWS($C$23:$C35),1),IF(AND('Expenses (Assum. &amp; Calc.)'!$I35="Semi-Annually",IFERROR(MOD(MONTH('Expenses (Assum. &amp; Calc.)'!$G35),6),0)=MOD(MONTH('Shortcut Lookup 2'!AN$60),6),'Expenses (Assum. &amp; Calc.)'!$H35&gt;='Shortcut Lookup 2'!AN$60,'Expenses (Assum. &amp; Calc.)'!$G35&lt;='Shortcut Lookup 2'!AN$60),INDEX('Expenses (Assum. &amp; Calc.)'!$J$23:$J$37,ROWS($C$23:$C35),1),IF(AND('Expenses (Assum. &amp; Calc.)'!$I35="Yearly",IFERROR(MOD(MONTH('Expenses (Assum. &amp; Calc.)'!$G35),12),0)=MOD(MONTH('Shortcut Lookup 2'!AN$60),12),'Expenses (Assum. &amp; Calc.)'!$H35&gt;='Shortcut Lookup 2'!AN$60,'Expenses (Assum. &amp; Calc.)'!$G35&lt;='Shortcut Lookup 2'!AN$60),INDEX('Expenses (Assum. &amp; Calc.)'!$J$23:$J$37,ROWS($C$23:$C35),1),0))))))))</f>
        <v>0</v>
      </c>
      <c r="AX35" s="472">
        <f>HLOOKUP('Shortcut Lookup 2'!AO$59,'Expenses (Assum. &amp; Calc.)'!$P$22:$T$37,ROWS($C$23:$C35)+1,0)*IF(AND('Expenses (Assum. &amp; Calc.)'!$I35="One time",'Expenses (Assum. &amp; Calc.)'!$G35='Shortcut Lookup 2'!AO$60),INDEX('Expenses (Assum. &amp; Calc.)'!$J$23:$J$37,ROWS($C$23:$C35),1),IF(AND('Expenses (Assum. &amp; Calc.)'!$I35="Daily",'Expenses (Assum. &amp; Calc.)'!$H35&gt;='Shortcut Lookup 2'!AO$60,'Expenses (Assum. &amp; Calc.)'!$G35&lt;='Shortcut Lookup 2'!AO$60),INDEX('Expenses (Assum. &amp; Calc.)'!$J$23:$J$37,ROWS($C$23:$C35),1)*AX$22,IF(AND('Expenses (Assum. &amp; Calc.)'!$I35="Weekly",'Expenses (Assum. &amp; Calc.)'!$H35&gt;='Shortcut Lookup 2'!AO$60,'Expenses (Assum. &amp; Calc.)'!$G35&lt;='Shortcut Lookup 2'!AO$60),INDEX('Expenses (Assum. &amp; Calc.)'!$J$23:$J$37,ROWS($C$23:$C35),1)*4,IF(AND('Expenses (Assum. &amp; Calc.)'!$I35="Bi-Weekly",'Expenses (Assum. &amp; Calc.)'!$H35&gt;='Shortcut Lookup 2'!AO$60,'Expenses (Assum. &amp; Calc.)'!$G35&lt;='Shortcut Lookup 2'!AO$60),INDEX('Expenses (Assum. &amp; Calc.)'!$J$23:$J$37,ROWS($C$23:$C35),1)*2,IF(AND('Expenses (Assum. &amp; Calc.)'!$I35="Monthly",'Expenses (Assum. &amp; Calc.)'!$H35&gt;='Shortcut Lookup 2'!AO$60,'Expenses (Assum. &amp; Calc.)'!$G35&lt;='Shortcut Lookup 2'!AO$60),INDEX('Expenses (Assum. &amp; Calc.)'!$J$23:$J$37,ROWS($C$23:$C35),1),IF(AND('Expenses (Assum. &amp; Calc.)'!$I35="Quarterly",IFERROR(MOD(MONTH('Expenses (Assum. &amp; Calc.)'!$G35),3),0)=MOD(MONTH('Shortcut Lookup 2'!AO$60),3),'Expenses (Assum. &amp; Calc.)'!$H35&gt;='Shortcut Lookup 2'!AO$60,'Expenses (Assum. &amp; Calc.)'!$G35&lt;='Shortcut Lookup 2'!AO$60),INDEX('Expenses (Assum. &amp; Calc.)'!$J$23:$J$37,ROWS($C$23:$C35),1),IF(AND('Expenses (Assum. &amp; Calc.)'!$I35="Semi-Annually",IFERROR(MOD(MONTH('Expenses (Assum. &amp; Calc.)'!$G35),6),0)=MOD(MONTH('Shortcut Lookup 2'!AO$60),6),'Expenses (Assum. &amp; Calc.)'!$H35&gt;='Shortcut Lookup 2'!AO$60,'Expenses (Assum. &amp; Calc.)'!$G35&lt;='Shortcut Lookup 2'!AO$60),INDEX('Expenses (Assum. &amp; Calc.)'!$J$23:$J$37,ROWS($C$23:$C35),1),IF(AND('Expenses (Assum. &amp; Calc.)'!$I35="Yearly",IFERROR(MOD(MONTH('Expenses (Assum. &amp; Calc.)'!$G35),12),0)=MOD(MONTH('Shortcut Lookup 2'!AO$60),12),'Expenses (Assum. &amp; Calc.)'!$H35&gt;='Shortcut Lookup 2'!AO$60,'Expenses (Assum. &amp; Calc.)'!$G35&lt;='Shortcut Lookup 2'!AO$60),INDEX('Expenses (Assum. &amp; Calc.)'!$J$23:$J$37,ROWS($C$23:$C35),1),0))))))))</f>
        <v>0</v>
      </c>
      <c r="AY35" s="472">
        <f>HLOOKUP('Shortcut Lookup 2'!AP$59,'Expenses (Assum. &amp; Calc.)'!$P$22:$T$37,ROWS($C$23:$C35)+1,0)*IF(AND('Expenses (Assum. &amp; Calc.)'!$I35="One time",'Expenses (Assum. &amp; Calc.)'!$G35='Shortcut Lookup 2'!AP$60),INDEX('Expenses (Assum. &amp; Calc.)'!$J$23:$J$37,ROWS($C$23:$C35),1),IF(AND('Expenses (Assum. &amp; Calc.)'!$I35="Daily",'Expenses (Assum. &amp; Calc.)'!$H35&gt;='Shortcut Lookup 2'!AP$60,'Expenses (Assum. &amp; Calc.)'!$G35&lt;='Shortcut Lookup 2'!AP$60),INDEX('Expenses (Assum. &amp; Calc.)'!$J$23:$J$37,ROWS($C$23:$C35),1)*AY$22,IF(AND('Expenses (Assum. &amp; Calc.)'!$I35="Weekly",'Expenses (Assum. &amp; Calc.)'!$H35&gt;='Shortcut Lookup 2'!AP$60,'Expenses (Assum. &amp; Calc.)'!$G35&lt;='Shortcut Lookup 2'!AP$60),INDEX('Expenses (Assum. &amp; Calc.)'!$J$23:$J$37,ROWS($C$23:$C35),1)*4,IF(AND('Expenses (Assum. &amp; Calc.)'!$I35="Bi-Weekly",'Expenses (Assum. &amp; Calc.)'!$H35&gt;='Shortcut Lookup 2'!AP$60,'Expenses (Assum. &amp; Calc.)'!$G35&lt;='Shortcut Lookup 2'!AP$60),INDEX('Expenses (Assum. &amp; Calc.)'!$J$23:$J$37,ROWS($C$23:$C35),1)*2,IF(AND('Expenses (Assum. &amp; Calc.)'!$I35="Monthly",'Expenses (Assum. &amp; Calc.)'!$H35&gt;='Shortcut Lookup 2'!AP$60,'Expenses (Assum. &amp; Calc.)'!$G35&lt;='Shortcut Lookup 2'!AP$60),INDEX('Expenses (Assum. &amp; Calc.)'!$J$23:$J$37,ROWS($C$23:$C35),1),IF(AND('Expenses (Assum. &amp; Calc.)'!$I35="Quarterly",IFERROR(MOD(MONTH('Expenses (Assum. &amp; Calc.)'!$G35),3),0)=MOD(MONTH('Shortcut Lookup 2'!AP$60),3),'Expenses (Assum. &amp; Calc.)'!$H35&gt;='Shortcut Lookup 2'!AP$60,'Expenses (Assum. &amp; Calc.)'!$G35&lt;='Shortcut Lookup 2'!AP$60),INDEX('Expenses (Assum. &amp; Calc.)'!$J$23:$J$37,ROWS($C$23:$C35),1),IF(AND('Expenses (Assum. &amp; Calc.)'!$I35="Semi-Annually",IFERROR(MOD(MONTH('Expenses (Assum. &amp; Calc.)'!$G35),6),0)=MOD(MONTH('Shortcut Lookup 2'!AP$60),6),'Expenses (Assum. &amp; Calc.)'!$H35&gt;='Shortcut Lookup 2'!AP$60,'Expenses (Assum. &amp; Calc.)'!$G35&lt;='Shortcut Lookup 2'!AP$60),INDEX('Expenses (Assum. &amp; Calc.)'!$J$23:$J$37,ROWS($C$23:$C35),1),IF(AND('Expenses (Assum. &amp; Calc.)'!$I35="Yearly",IFERROR(MOD(MONTH('Expenses (Assum. &amp; Calc.)'!$G35),12),0)=MOD(MONTH('Shortcut Lookup 2'!AP$60),12),'Expenses (Assum. &amp; Calc.)'!$H35&gt;='Shortcut Lookup 2'!AP$60,'Expenses (Assum. &amp; Calc.)'!$G35&lt;='Shortcut Lookup 2'!AP$60),INDEX('Expenses (Assum. &amp; Calc.)'!$J$23:$J$37,ROWS($C$23:$C35),1),0))))))))</f>
        <v>0</v>
      </c>
      <c r="AZ35" s="472">
        <f>HLOOKUP('Shortcut Lookup 2'!AQ$59,'Expenses (Assum. &amp; Calc.)'!$P$22:$T$37,ROWS($C$23:$C35)+1,0)*IF(AND('Expenses (Assum. &amp; Calc.)'!$I35="One time",'Expenses (Assum. &amp; Calc.)'!$G35='Shortcut Lookup 2'!AQ$60),INDEX('Expenses (Assum. &amp; Calc.)'!$J$23:$J$37,ROWS($C$23:$C35),1),IF(AND('Expenses (Assum. &amp; Calc.)'!$I35="Daily",'Expenses (Assum. &amp; Calc.)'!$H35&gt;='Shortcut Lookup 2'!AQ$60,'Expenses (Assum. &amp; Calc.)'!$G35&lt;='Shortcut Lookup 2'!AQ$60),INDEX('Expenses (Assum. &amp; Calc.)'!$J$23:$J$37,ROWS($C$23:$C35),1)*AZ$22,IF(AND('Expenses (Assum. &amp; Calc.)'!$I35="Weekly",'Expenses (Assum. &amp; Calc.)'!$H35&gt;='Shortcut Lookup 2'!AQ$60,'Expenses (Assum. &amp; Calc.)'!$G35&lt;='Shortcut Lookup 2'!AQ$60),INDEX('Expenses (Assum. &amp; Calc.)'!$J$23:$J$37,ROWS($C$23:$C35),1)*4,IF(AND('Expenses (Assum. &amp; Calc.)'!$I35="Bi-Weekly",'Expenses (Assum. &amp; Calc.)'!$H35&gt;='Shortcut Lookup 2'!AQ$60,'Expenses (Assum. &amp; Calc.)'!$G35&lt;='Shortcut Lookup 2'!AQ$60),INDEX('Expenses (Assum. &amp; Calc.)'!$J$23:$J$37,ROWS($C$23:$C35),1)*2,IF(AND('Expenses (Assum. &amp; Calc.)'!$I35="Monthly",'Expenses (Assum. &amp; Calc.)'!$H35&gt;='Shortcut Lookup 2'!AQ$60,'Expenses (Assum. &amp; Calc.)'!$G35&lt;='Shortcut Lookup 2'!AQ$60),INDEX('Expenses (Assum. &amp; Calc.)'!$J$23:$J$37,ROWS($C$23:$C35),1),IF(AND('Expenses (Assum. &amp; Calc.)'!$I35="Quarterly",IFERROR(MOD(MONTH('Expenses (Assum. &amp; Calc.)'!$G35),3),0)=MOD(MONTH('Shortcut Lookup 2'!AQ$60),3),'Expenses (Assum. &amp; Calc.)'!$H35&gt;='Shortcut Lookup 2'!AQ$60,'Expenses (Assum. &amp; Calc.)'!$G35&lt;='Shortcut Lookup 2'!AQ$60),INDEX('Expenses (Assum. &amp; Calc.)'!$J$23:$J$37,ROWS($C$23:$C35),1),IF(AND('Expenses (Assum. &amp; Calc.)'!$I35="Semi-Annually",IFERROR(MOD(MONTH('Expenses (Assum. &amp; Calc.)'!$G35),6),0)=MOD(MONTH('Shortcut Lookup 2'!AQ$60),6),'Expenses (Assum. &amp; Calc.)'!$H35&gt;='Shortcut Lookup 2'!AQ$60,'Expenses (Assum. &amp; Calc.)'!$G35&lt;='Shortcut Lookup 2'!AQ$60),INDEX('Expenses (Assum. &amp; Calc.)'!$J$23:$J$37,ROWS($C$23:$C35),1),IF(AND('Expenses (Assum. &amp; Calc.)'!$I35="Yearly",IFERROR(MOD(MONTH('Expenses (Assum. &amp; Calc.)'!$G35),12),0)=MOD(MONTH('Shortcut Lookup 2'!AQ$60),12),'Expenses (Assum. &amp; Calc.)'!$H35&gt;='Shortcut Lookup 2'!AQ$60,'Expenses (Assum. &amp; Calc.)'!$G35&lt;='Shortcut Lookup 2'!AQ$60),INDEX('Expenses (Assum. &amp; Calc.)'!$J$23:$J$37,ROWS($C$23:$C35),1),0))))))))</f>
        <v>0</v>
      </c>
      <c r="BA35" s="472">
        <f>HLOOKUP('Shortcut Lookup 2'!AR$59,'Expenses (Assum. &amp; Calc.)'!$P$22:$T$37,ROWS($C$23:$C35)+1,0)*IF(AND('Expenses (Assum. &amp; Calc.)'!$I35="One time",'Expenses (Assum. &amp; Calc.)'!$G35='Shortcut Lookup 2'!AR$60),INDEX('Expenses (Assum. &amp; Calc.)'!$J$23:$J$37,ROWS($C$23:$C35),1),IF(AND('Expenses (Assum. &amp; Calc.)'!$I35="Daily",'Expenses (Assum. &amp; Calc.)'!$H35&gt;='Shortcut Lookup 2'!AR$60,'Expenses (Assum. &amp; Calc.)'!$G35&lt;='Shortcut Lookup 2'!AR$60),INDEX('Expenses (Assum. &amp; Calc.)'!$J$23:$J$37,ROWS($C$23:$C35),1)*BA$22,IF(AND('Expenses (Assum. &amp; Calc.)'!$I35="Weekly",'Expenses (Assum. &amp; Calc.)'!$H35&gt;='Shortcut Lookup 2'!AR$60,'Expenses (Assum. &amp; Calc.)'!$G35&lt;='Shortcut Lookup 2'!AR$60),INDEX('Expenses (Assum. &amp; Calc.)'!$J$23:$J$37,ROWS($C$23:$C35),1)*4,IF(AND('Expenses (Assum. &amp; Calc.)'!$I35="Bi-Weekly",'Expenses (Assum. &amp; Calc.)'!$H35&gt;='Shortcut Lookup 2'!AR$60,'Expenses (Assum. &amp; Calc.)'!$G35&lt;='Shortcut Lookup 2'!AR$60),INDEX('Expenses (Assum. &amp; Calc.)'!$J$23:$J$37,ROWS($C$23:$C35),1)*2,IF(AND('Expenses (Assum. &amp; Calc.)'!$I35="Monthly",'Expenses (Assum. &amp; Calc.)'!$H35&gt;='Shortcut Lookup 2'!AR$60,'Expenses (Assum. &amp; Calc.)'!$G35&lt;='Shortcut Lookup 2'!AR$60),INDEX('Expenses (Assum. &amp; Calc.)'!$J$23:$J$37,ROWS($C$23:$C35),1),IF(AND('Expenses (Assum. &amp; Calc.)'!$I35="Quarterly",IFERROR(MOD(MONTH('Expenses (Assum. &amp; Calc.)'!$G35),3),0)=MOD(MONTH('Shortcut Lookup 2'!AR$60),3),'Expenses (Assum. &amp; Calc.)'!$H35&gt;='Shortcut Lookup 2'!AR$60,'Expenses (Assum. &amp; Calc.)'!$G35&lt;='Shortcut Lookup 2'!AR$60),INDEX('Expenses (Assum. &amp; Calc.)'!$J$23:$J$37,ROWS($C$23:$C35),1),IF(AND('Expenses (Assum. &amp; Calc.)'!$I35="Semi-Annually",IFERROR(MOD(MONTH('Expenses (Assum. &amp; Calc.)'!$G35),6),0)=MOD(MONTH('Shortcut Lookup 2'!AR$60),6),'Expenses (Assum. &amp; Calc.)'!$H35&gt;='Shortcut Lookup 2'!AR$60,'Expenses (Assum. &amp; Calc.)'!$G35&lt;='Shortcut Lookup 2'!AR$60),INDEX('Expenses (Assum. &amp; Calc.)'!$J$23:$J$37,ROWS($C$23:$C35),1),IF(AND('Expenses (Assum. &amp; Calc.)'!$I35="Yearly",IFERROR(MOD(MONTH('Expenses (Assum. &amp; Calc.)'!$G35),12),0)=MOD(MONTH('Shortcut Lookup 2'!AR$60),12),'Expenses (Assum. &amp; Calc.)'!$H35&gt;='Shortcut Lookup 2'!AR$60,'Expenses (Assum. &amp; Calc.)'!$G35&lt;='Shortcut Lookup 2'!AR$60),INDEX('Expenses (Assum. &amp; Calc.)'!$J$23:$J$37,ROWS($C$23:$C35),1),0))))))))</f>
        <v>0</v>
      </c>
      <c r="BB35" s="472">
        <f>HLOOKUP('Shortcut Lookup 2'!AS$59,'Expenses (Assum. &amp; Calc.)'!$P$22:$T$37,ROWS($C$23:$C35)+1,0)*IF(AND('Expenses (Assum. &amp; Calc.)'!$I35="One time",'Expenses (Assum. &amp; Calc.)'!$G35='Shortcut Lookup 2'!AS$60),INDEX('Expenses (Assum. &amp; Calc.)'!$J$23:$J$37,ROWS($C$23:$C35),1),IF(AND('Expenses (Assum. &amp; Calc.)'!$I35="Daily",'Expenses (Assum. &amp; Calc.)'!$H35&gt;='Shortcut Lookup 2'!AS$60,'Expenses (Assum. &amp; Calc.)'!$G35&lt;='Shortcut Lookup 2'!AS$60),INDEX('Expenses (Assum. &amp; Calc.)'!$J$23:$J$37,ROWS($C$23:$C35),1)*BB$22,IF(AND('Expenses (Assum. &amp; Calc.)'!$I35="Weekly",'Expenses (Assum. &amp; Calc.)'!$H35&gt;='Shortcut Lookup 2'!AS$60,'Expenses (Assum. &amp; Calc.)'!$G35&lt;='Shortcut Lookup 2'!AS$60),INDEX('Expenses (Assum. &amp; Calc.)'!$J$23:$J$37,ROWS($C$23:$C35),1)*4,IF(AND('Expenses (Assum. &amp; Calc.)'!$I35="Bi-Weekly",'Expenses (Assum. &amp; Calc.)'!$H35&gt;='Shortcut Lookup 2'!AS$60,'Expenses (Assum. &amp; Calc.)'!$G35&lt;='Shortcut Lookup 2'!AS$60),INDEX('Expenses (Assum. &amp; Calc.)'!$J$23:$J$37,ROWS($C$23:$C35),1)*2,IF(AND('Expenses (Assum. &amp; Calc.)'!$I35="Monthly",'Expenses (Assum. &amp; Calc.)'!$H35&gt;='Shortcut Lookup 2'!AS$60,'Expenses (Assum. &amp; Calc.)'!$G35&lt;='Shortcut Lookup 2'!AS$60),INDEX('Expenses (Assum. &amp; Calc.)'!$J$23:$J$37,ROWS($C$23:$C35),1),IF(AND('Expenses (Assum. &amp; Calc.)'!$I35="Quarterly",IFERROR(MOD(MONTH('Expenses (Assum. &amp; Calc.)'!$G35),3),0)=MOD(MONTH('Shortcut Lookup 2'!AS$60),3),'Expenses (Assum. &amp; Calc.)'!$H35&gt;='Shortcut Lookup 2'!AS$60,'Expenses (Assum. &amp; Calc.)'!$G35&lt;='Shortcut Lookup 2'!AS$60),INDEX('Expenses (Assum. &amp; Calc.)'!$J$23:$J$37,ROWS($C$23:$C35),1),IF(AND('Expenses (Assum. &amp; Calc.)'!$I35="Semi-Annually",IFERROR(MOD(MONTH('Expenses (Assum. &amp; Calc.)'!$G35),6),0)=MOD(MONTH('Shortcut Lookup 2'!AS$60),6),'Expenses (Assum. &amp; Calc.)'!$H35&gt;='Shortcut Lookup 2'!AS$60,'Expenses (Assum. &amp; Calc.)'!$G35&lt;='Shortcut Lookup 2'!AS$60),INDEX('Expenses (Assum. &amp; Calc.)'!$J$23:$J$37,ROWS($C$23:$C35),1),IF(AND('Expenses (Assum. &amp; Calc.)'!$I35="Yearly",IFERROR(MOD(MONTH('Expenses (Assum. &amp; Calc.)'!$G35),12),0)=MOD(MONTH('Shortcut Lookup 2'!AS$60),12),'Expenses (Assum. &amp; Calc.)'!$H35&gt;='Shortcut Lookup 2'!AS$60,'Expenses (Assum. &amp; Calc.)'!$G35&lt;='Shortcut Lookup 2'!AS$60),INDEX('Expenses (Assum. &amp; Calc.)'!$J$23:$J$37,ROWS($C$23:$C35),1),0))))))))</f>
        <v>0</v>
      </c>
      <c r="BC35" s="472">
        <f>HLOOKUP('Shortcut Lookup 2'!AT$59,'Expenses (Assum. &amp; Calc.)'!$P$22:$T$37,ROWS($C$23:$C35)+1,0)*IF(AND('Expenses (Assum. &amp; Calc.)'!$I35="One time",'Expenses (Assum. &amp; Calc.)'!$G35='Shortcut Lookup 2'!AT$60),INDEX('Expenses (Assum. &amp; Calc.)'!$J$23:$J$37,ROWS($C$23:$C35),1),IF(AND('Expenses (Assum. &amp; Calc.)'!$I35="Daily",'Expenses (Assum. &amp; Calc.)'!$H35&gt;='Shortcut Lookup 2'!AT$60,'Expenses (Assum. &amp; Calc.)'!$G35&lt;='Shortcut Lookup 2'!AT$60),INDEX('Expenses (Assum. &amp; Calc.)'!$J$23:$J$37,ROWS($C$23:$C35),1)*BC$22,IF(AND('Expenses (Assum. &amp; Calc.)'!$I35="Weekly",'Expenses (Assum. &amp; Calc.)'!$H35&gt;='Shortcut Lookup 2'!AT$60,'Expenses (Assum. &amp; Calc.)'!$G35&lt;='Shortcut Lookup 2'!AT$60),INDEX('Expenses (Assum. &amp; Calc.)'!$J$23:$J$37,ROWS($C$23:$C35),1)*4,IF(AND('Expenses (Assum. &amp; Calc.)'!$I35="Bi-Weekly",'Expenses (Assum. &amp; Calc.)'!$H35&gt;='Shortcut Lookup 2'!AT$60,'Expenses (Assum. &amp; Calc.)'!$G35&lt;='Shortcut Lookup 2'!AT$60),INDEX('Expenses (Assum. &amp; Calc.)'!$J$23:$J$37,ROWS($C$23:$C35),1)*2,IF(AND('Expenses (Assum. &amp; Calc.)'!$I35="Monthly",'Expenses (Assum. &amp; Calc.)'!$H35&gt;='Shortcut Lookup 2'!AT$60,'Expenses (Assum. &amp; Calc.)'!$G35&lt;='Shortcut Lookup 2'!AT$60),INDEX('Expenses (Assum. &amp; Calc.)'!$J$23:$J$37,ROWS($C$23:$C35),1),IF(AND('Expenses (Assum. &amp; Calc.)'!$I35="Quarterly",IFERROR(MOD(MONTH('Expenses (Assum. &amp; Calc.)'!$G35),3),0)=MOD(MONTH('Shortcut Lookup 2'!AT$60),3),'Expenses (Assum. &amp; Calc.)'!$H35&gt;='Shortcut Lookup 2'!AT$60,'Expenses (Assum. &amp; Calc.)'!$G35&lt;='Shortcut Lookup 2'!AT$60),INDEX('Expenses (Assum. &amp; Calc.)'!$J$23:$J$37,ROWS($C$23:$C35),1),IF(AND('Expenses (Assum. &amp; Calc.)'!$I35="Semi-Annually",IFERROR(MOD(MONTH('Expenses (Assum. &amp; Calc.)'!$G35),6),0)=MOD(MONTH('Shortcut Lookup 2'!AT$60),6),'Expenses (Assum. &amp; Calc.)'!$H35&gt;='Shortcut Lookup 2'!AT$60,'Expenses (Assum. &amp; Calc.)'!$G35&lt;='Shortcut Lookup 2'!AT$60),INDEX('Expenses (Assum. &amp; Calc.)'!$J$23:$J$37,ROWS($C$23:$C35),1),IF(AND('Expenses (Assum. &amp; Calc.)'!$I35="Yearly",IFERROR(MOD(MONTH('Expenses (Assum. &amp; Calc.)'!$G35),12),0)=MOD(MONTH('Shortcut Lookup 2'!AT$60),12),'Expenses (Assum. &amp; Calc.)'!$H35&gt;='Shortcut Lookup 2'!AT$60,'Expenses (Assum. &amp; Calc.)'!$G35&lt;='Shortcut Lookup 2'!AT$60),INDEX('Expenses (Assum. &amp; Calc.)'!$J$23:$J$37,ROWS($C$23:$C35),1),0))))))))</f>
        <v>0</v>
      </c>
      <c r="BD35" s="472">
        <f>HLOOKUP('Shortcut Lookup 2'!AU$59,'Expenses (Assum. &amp; Calc.)'!$P$22:$T$37,ROWS($C$23:$C35)+1,0)*IF(AND('Expenses (Assum. &amp; Calc.)'!$I35="One time",'Expenses (Assum. &amp; Calc.)'!$G35='Shortcut Lookup 2'!AU$60),INDEX('Expenses (Assum. &amp; Calc.)'!$J$23:$J$37,ROWS($C$23:$C35),1),IF(AND('Expenses (Assum. &amp; Calc.)'!$I35="Daily",'Expenses (Assum. &amp; Calc.)'!$H35&gt;='Shortcut Lookup 2'!AU$60,'Expenses (Assum. &amp; Calc.)'!$G35&lt;='Shortcut Lookup 2'!AU$60),INDEX('Expenses (Assum. &amp; Calc.)'!$J$23:$J$37,ROWS($C$23:$C35),1)*BD$22,IF(AND('Expenses (Assum. &amp; Calc.)'!$I35="Weekly",'Expenses (Assum. &amp; Calc.)'!$H35&gt;='Shortcut Lookup 2'!AU$60,'Expenses (Assum. &amp; Calc.)'!$G35&lt;='Shortcut Lookup 2'!AU$60),INDEX('Expenses (Assum. &amp; Calc.)'!$J$23:$J$37,ROWS($C$23:$C35),1)*4,IF(AND('Expenses (Assum. &amp; Calc.)'!$I35="Bi-Weekly",'Expenses (Assum. &amp; Calc.)'!$H35&gt;='Shortcut Lookup 2'!AU$60,'Expenses (Assum. &amp; Calc.)'!$G35&lt;='Shortcut Lookup 2'!AU$60),INDEX('Expenses (Assum. &amp; Calc.)'!$J$23:$J$37,ROWS($C$23:$C35),1)*2,IF(AND('Expenses (Assum. &amp; Calc.)'!$I35="Monthly",'Expenses (Assum. &amp; Calc.)'!$H35&gt;='Shortcut Lookup 2'!AU$60,'Expenses (Assum. &amp; Calc.)'!$G35&lt;='Shortcut Lookup 2'!AU$60),INDEX('Expenses (Assum. &amp; Calc.)'!$J$23:$J$37,ROWS($C$23:$C35),1),IF(AND('Expenses (Assum. &amp; Calc.)'!$I35="Quarterly",IFERROR(MOD(MONTH('Expenses (Assum. &amp; Calc.)'!$G35),3),0)=MOD(MONTH('Shortcut Lookup 2'!AU$60),3),'Expenses (Assum. &amp; Calc.)'!$H35&gt;='Shortcut Lookup 2'!AU$60,'Expenses (Assum. &amp; Calc.)'!$G35&lt;='Shortcut Lookup 2'!AU$60),INDEX('Expenses (Assum. &amp; Calc.)'!$J$23:$J$37,ROWS($C$23:$C35),1),IF(AND('Expenses (Assum. &amp; Calc.)'!$I35="Semi-Annually",IFERROR(MOD(MONTH('Expenses (Assum. &amp; Calc.)'!$G35),6),0)=MOD(MONTH('Shortcut Lookup 2'!AU$60),6),'Expenses (Assum. &amp; Calc.)'!$H35&gt;='Shortcut Lookup 2'!AU$60,'Expenses (Assum. &amp; Calc.)'!$G35&lt;='Shortcut Lookup 2'!AU$60),INDEX('Expenses (Assum. &amp; Calc.)'!$J$23:$J$37,ROWS($C$23:$C35),1),IF(AND('Expenses (Assum. &amp; Calc.)'!$I35="Yearly",IFERROR(MOD(MONTH('Expenses (Assum. &amp; Calc.)'!$G35),12),0)=MOD(MONTH('Shortcut Lookup 2'!AU$60),12),'Expenses (Assum. &amp; Calc.)'!$H35&gt;='Shortcut Lookup 2'!AU$60,'Expenses (Assum. &amp; Calc.)'!$G35&lt;='Shortcut Lookup 2'!AU$60),INDEX('Expenses (Assum. &amp; Calc.)'!$J$23:$J$37,ROWS($C$23:$C35),1),0))))))))</f>
        <v>0</v>
      </c>
      <c r="BE35" s="472">
        <f>HLOOKUP('Shortcut Lookup 2'!AV$59,'Expenses (Assum. &amp; Calc.)'!$P$22:$T$37,ROWS($C$23:$C35)+1,0)*IF(AND('Expenses (Assum. &amp; Calc.)'!$I35="One time",'Expenses (Assum. &amp; Calc.)'!$G35='Shortcut Lookup 2'!AV$60),INDEX('Expenses (Assum. &amp; Calc.)'!$J$23:$J$37,ROWS($C$23:$C35),1),IF(AND('Expenses (Assum. &amp; Calc.)'!$I35="Daily",'Expenses (Assum. &amp; Calc.)'!$H35&gt;='Shortcut Lookup 2'!AV$60,'Expenses (Assum. &amp; Calc.)'!$G35&lt;='Shortcut Lookup 2'!AV$60),INDEX('Expenses (Assum. &amp; Calc.)'!$J$23:$J$37,ROWS($C$23:$C35),1)*BE$22,IF(AND('Expenses (Assum. &amp; Calc.)'!$I35="Weekly",'Expenses (Assum. &amp; Calc.)'!$H35&gt;='Shortcut Lookup 2'!AV$60,'Expenses (Assum. &amp; Calc.)'!$G35&lt;='Shortcut Lookup 2'!AV$60),INDEX('Expenses (Assum. &amp; Calc.)'!$J$23:$J$37,ROWS($C$23:$C35),1)*4,IF(AND('Expenses (Assum. &amp; Calc.)'!$I35="Bi-Weekly",'Expenses (Assum. &amp; Calc.)'!$H35&gt;='Shortcut Lookup 2'!AV$60,'Expenses (Assum. &amp; Calc.)'!$G35&lt;='Shortcut Lookup 2'!AV$60),INDEX('Expenses (Assum. &amp; Calc.)'!$J$23:$J$37,ROWS($C$23:$C35),1)*2,IF(AND('Expenses (Assum. &amp; Calc.)'!$I35="Monthly",'Expenses (Assum. &amp; Calc.)'!$H35&gt;='Shortcut Lookup 2'!AV$60,'Expenses (Assum. &amp; Calc.)'!$G35&lt;='Shortcut Lookup 2'!AV$60),INDEX('Expenses (Assum. &amp; Calc.)'!$J$23:$J$37,ROWS($C$23:$C35),1),IF(AND('Expenses (Assum. &amp; Calc.)'!$I35="Quarterly",IFERROR(MOD(MONTH('Expenses (Assum. &amp; Calc.)'!$G35),3),0)=MOD(MONTH('Shortcut Lookup 2'!AV$60),3),'Expenses (Assum. &amp; Calc.)'!$H35&gt;='Shortcut Lookup 2'!AV$60,'Expenses (Assum. &amp; Calc.)'!$G35&lt;='Shortcut Lookup 2'!AV$60),INDEX('Expenses (Assum. &amp; Calc.)'!$J$23:$J$37,ROWS($C$23:$C35),1),IF(AND('Expenses (Assum. &amp; Calc.)'!$I35="Semi-Annually",IFERROR(MOD(MONTH('Expenses (Assum. &amp; Calc.)'!$G35),6),0)=MOD(MONTH('Shortcut Lookup 2'!AV$60),6),'Expenses (Assum. &amp; Calc.)'!$H35&gt;='Shortcut Lookup 2'!AV$60,'Expenses (Assum. &amp; Calc.)'!$G35&lt;='Shortcut Lookup 2'!AV$60),INDEX('Expenses (Assum. &amp; Calc.)'!$J$23:$J$37,ROWS($C$23:$C35),1),IF(AND('Expenses (Assum. &amp; Calc.)'!$I35="Yearly",IFERROR(MOD(MONTH('Expenses (Assum. &amp; Calc.)'!$G35),12),0)=MOD(MONTH('Shortcut Lookup 2'!AV$60),12),'Expenses (Assum. &amp; Calc.)'!$H35&gt;='Shortcut Lookup 2'!AV$60,'Expenses (Assum. &amp; Calc.)'!$G35&lt;='Shortcut Lookup 2'!AV$60),INDEX('Expenses (Assum. &amp; Calc.)'!$J$23:$J$37,ROWS($C$23:$C35),1),0))))))))</f>
        <v>0</v>
      </c>
      <c r="BF35" s="472">
        <f>HLOOKUP('Shortcut Lookup 2'!AW$59,'Expenses (Assum. &amp; Calc.)'!$P$22:$T$37,ROWS($C$23:$C35)+1,0)*IF(AND('Expenses (Assum. &amp; Calc.)'!$I35="One time",'Expenses (Assum. &amp; Calc.)'!$G35='Shortcut Lookup 2'!AW$60),INDEX('Expenses (Assum. &amp; Calc.)'!$J$23:$J$37,ROWS($C$23:$C35),1),IF(AND('Expenses (Assum. &amp; Calc.)'!$I35="Daily",'Expenses (Assum. &amp; Calc.)'!$H35&gt;='Shortcut Lookup 2'!AW$60,'Expenses (Assum. &amp; Calc.)'!$G35&lt;='Shortcut Lookup 2'!AW$60),INDEX('Expenses (Assum. &amp; Calc.)'!$J$23:$J$37,ROWS($C$23:$C35),1)*BF$22,IF(AND('Expenses (Assum. &amp; Calc.)'!$I35="Weekly",'Expenses (Assum. &amp; Calc.)'!$H35&gt;='Shortcut Lookup 2'!AW$60,'Expenses (Assum. &amp; Calc.)'!$G35&lt;='Shortcut Lookup 2'!AW$60),INDEX('Expenses (Assum. &amp; Calc.)'!$J$23:$J$37,ROWS($C$23:$C35),1)*4,IF(AND('Expenses (Assum. &amp; Calc.)'!$I35="Bi-Weekly",'Expenses (Assum. &amp; Calc.)'!$H35&gt;='Shortcut Lookup 2'!AW$60,'Expenses (Assum. &amp; Calc.)'!$G35&lt;='Shortcut Lookup 2'!AW$60),INDEX('Expenses (Assum. &amp; Calc.)'!$J$23:$J$37,ROWS($C$23:$C35),1)*2,IF(AND('Expenses (Assum. &amp; Calc.)'!$I35="Monthly",'Expenses (Assum. &amp; Calc.)'!$H35&gt;='Shortcut Lookup 2'!AW$60,'Expenses (Assum. &amp; Calc.)'!$G35&lt;='Shortcut Lookup 2'!AW$60),INDEX('Expenses (Assum. &amp; Calc.)'!$J$23:$J$37,ROWS($C$23:$C35),1),IF(AND('Expenses (Assum. &amp; Calc.)'!$I35="Quarterly",IFERROR(MOD(MONTH('Expenses (Assum. &amp; Calc.)'!$G35),3),0)=MOD(MONTH('Shortcut Lookup 2'!AW$60),3),'Expenses (Assum. &amp; Calc.)'!$H35&gt;='Shortcut Lookup 2'!AW$60,'Expenses (Assum. &amp; Calc.)'!$G35&lt;='Shortcut Lookup 2'!AW$60),INDEX('Expenses (Assum. &amp; Calc.)'!$J$23:$J$37,ROWS($C$23:$C35),1),IF(AND('Expenses (Assum. &amp; Calc.)'!$I35="Semi-Annually",IFERROR(MOD(MONTH('Expenses (Assum. &amp; Calc.)'!$G35),6),0)=MOD(MONTH('Shortcut Lookup 2'!AW$60),6),'Expenses (Assum. &amp; Calc.)'!$H35&gt;='Shortcut Lookup 2'!AW$60,'Expenses (Assum. &amp; Calc.)'!$G35&lt;='Shortcut Lookup 2'!AW$60),INDEX('Expenses (Assum. &amp; Calc.)'!$J$23:$J$37,ROWS($C$23:$C35),1),IF(AND('Expenses (Assum. &amp; Calc.)'!$I35="Yearly",IFERROR(MOD(MONTH('Expenses (Assum. &amp; Calc.)'!$G35),12),0)=MOD(MONTH('Shortcut Lookup 2'!AW$60),12),'Expenses (Assum. &amp; Calc.)'!$H35&gt;='Shortcut Lookup 2'!AW$60,'Expenses (Assum. &amp; Calc.)'!$G35&lt;='Shortcut Lookup 2'!AW$60),INDEX('Expenses (Assum. &amp; Calc.)'!$J$23:$J$37,ROWS($C$23:$C35),1),0))))))))</f>
        <v>0</v>
      </c>
      <c r="BG35" s="472">
        <f>HLOOKUP('Shortcut Lookup 2'!AX$59,'Expenses (Assum. &amp; Calc.)'!$P$22:$T$37,ROWS($C$23:$C35)+1,0)*IF(AND('Expenses (Assum. &amp; Calc.)'!$I35="One time",'Expenses (Assum. &amp; Calc.)'!$G35='Shortcut Lookup 2'!AX$60),INDEX('Expenses (Assum. &amp; Calc.)'!$J$23:$J$37,ROWS($C$23:$C35),1),IF(AND('Expenses (Assum. &amp; Calc.)'!$I35="Daily",'Expenses (Assum. &amp; Calc.)'!$H35&gt;='Shortcut Lookup 2'!AX$60,'Expenses (Assum. &amp; Calc.)'!$G35&lt;='Shortcut Lookup 2'!AX$60),INDEX('Expenses (Assum. &amp; Calc.)'!$J$23:$J$37,ROWS($C$23:$C35),1)*BG$22,IF(AND('Expenses (Assum. &amp; Calc.)'!$I35="Weekly",'Expenses (Assum. &amp; Calc.)'!$H35&gt;='Shortcut Lookup 2'!AX$60,'Expenses (Assum. &amp; Calc.)'!$G35&lt;='Shortcut Lookup 2'!AX$60),INDEX('Expenses (Assum. &amp; Calc.)'!$J$23:$J$37,ROWS($C$23:$C35),1)*4,IF(AND('Expenses (Assum. &amp; Calc.)'!$I35="Bi-Weekly",'Expenses (Assum. &amp; Calc.)'!$H35&gt;='Shortcut Lookup 2'!AX$60,'Expenses (Assum. &amp; Calc.)'!$G35&lt;='Shortcut Lookup 2'!AX$60),INDEX('Expenses (Assum. &amp; Calc.)'!$J$23:$J$37,ROWS($C$23:$C35),1)*2,IF(AND('Expenses (Assum. &amp; Calc.)'!$I35="Monthly",'Expenses (Assum. &amp; Calc.)'!$H35&gt;='Shortcut Lookup 2'!AX$60,'Expenses (Assum. &amp; Calc.)'!$G35&lt;='Shortcut Lookup 2'!AX$60),INDEX('Expenses (Assum. &amp; Calc.)'!$J$23:$J$37,ROWS($C$23:$C35),1),IF(AND('Expenses (Assum. &amp; Calc.)'!$I35="Quarterly",IFERROR(MOD(MONTH('Expenses (Assum. &amp; Calc.)'!$G35),3),0)=MOD(MONTH('Shortcut Lookup 2'!AX$60),3),'Expenses (Assum. &amp; Calc.)'!$H35&gt;='Shortcut Lookup 2'!AX$60,'Expenses (Assum. &amp; Calc.)'!$G35&lt;='Shortcut Lookup 2'!AX$60),INDEX('Expenses (Assum. &amp; Calc.)'!$J$23:$J$37,ROWS($C$23:$C35),1),IF(AND('Expenses (Assum. &amp; Calc.)'!$I35="Semi-Annually",IFERROR(MOD(MONTH('Expenses (Assum. &amp; Calc.)'!$G35),6),0)=MOD(MONTH('Shortcut Lookup 2'!AX$60),6),'Expenses (Assum. &amp; Calc.)'!$H35&gt;='Shortcut Lookup 2'!AX$60,'Expenses (Assum. &amp; Calc.)'!$G35&lt;='Shortcut Lookup 2'!AX$60),INDEX('Expenses (Assum. &amp; Calc.)'!$J$23:$J$37,ROWS($C$23:$C35),1),IF(AND('Expenses (Assum. &amp; Calc.)'!$I35="Yearly",IFERROR(MOD(MONTH('Expenses (Assum. &amp; Calc.)'!$G35),12),0)=MOD(MONTH('Shortcut Lookup 2'!AX$60),12),'Expenses (Assum. &amp; Calc.)'!$H35&gt;='Shortcut Lookup 2'!AX$60,'Expenses (Assum. &amp; Calc.)'!$G35&lt;='Shortcut Lookup 2'!AX$60),INDEX('Expenses (Assum. &amp; Calc.)'!$J$23:$J$37,ROWS($C$23:$C35),1),0))))))))</f>
        <v>0</v>
      </c>
      <c r="BH35" s="472">
        <f>HLOOKUP('Shortcut Lookup 2'!AY$59,'Expenses (Assum. &amp; Calc.)'!$P$22:$T$37,ROWS($C$23:$C35)+1,0)*IF(AND('Expenses (Assum. &amp; Calc.)'!$I35="One time",'Expenses (Assum. &amp; Calc.)'!$G35='Shortcut Lookup 2'!AY$60),INDEX('Expenses (Assum. &amp; Calc.)'!$J$23:$J$37,ROWS($C$23:$C35),1),IF(AND('Expenses (Assum. &amp; Calc.)'!$I35="Daily",'Expenses (Assum. &amp; Calc.)'!$H35&gt;='Shortcut Lookup 2'!AY$60,'Expenses (Assum. &amp; Calc.)'!$G35&lt;='Shortcut Lookup 2'!AY$60),INDEX('Expenses (Assum. &amp; Calc.)'!$J$23:$J$37,ROWS($C$23:$C35),1)*BH$22,IF(AND('Expenses (Assum. &amp; Calc.)'!$I35="Weekly",'Expenses (Assum. &amp; Calc.)'!$H35&gt;='Shortcut Lookup 2'!AY$60,'Expenses (Assum. &amp; Calc.)'!$G35&lt;='Shortcut Lookup 2'!AY$60),INDEX('Expenses (Assum. &amp; Calc.)'!$J$23:$J$37,ROWS($C$23:$C35),1)*4,IF(AND('Expenses (Assum. &amp; Calc.)'!$I35="Bi-Weekly",'Expenses (Assum. &amp; Calc.)'!$H35&gt;='Shortcut Lookup 2'!AY$60,'Expenses (Assum. &amp; Calc.)'!$G35&lt;='Shortcut Lookup 2'!AY$60),INDEX('Expenses (Assum. &amp; Calc.)'!$J$23:$J$37,ROWS($C$23:$C35),1)*2,IF(AND('Expenses (Assum. &amp; Calc.)'!$I35="Monthly",'Expenses (Assum. &amp; Calc.)'!$H35&gt;='Shortcut Lookup 2'!AY$60,'Expenses (Assum. &amp; Calc.)'!$G35&lt;='Shortcut Lookup 2'!AY$60),INDEX('Expenses (Assum. &amp; Calc.)'!$J$23:$J$37,ROWS($C$23:$C35),1),IF(AND('Expenses (Assum. &amp; Calc.)'!$I35="Quarterly",IFERROR(MOD(MONTH('Expenses (Assum. &amp; Calc.)'!$G35),3),0)=MOD(MONTH('Shortcut Lookup 2'!AY$60),3),'Expenses (Assum. &amp; Calc.)'!$H35&gt;='Shortcut Lookup 2'!AY$60,'Expenses (Assum. &amp; Calc.)'!$G35&lt;='Shortcut Lookup 2'!AY$60),INDEX('Expenses (Assum. &amp; Calc.)'!$J$23:$J$37,ROWS($C$23:$C35),1),IF(AND('Expenses (Assum. &amp; Calc.)'!$I35="Semi-Annually",IFERROR(MOD(MONTH('Expenses (Assum. &amp; Calc.)'!$G35),6),0)=MOD(MONTH('Shortcut Lookup 2'!AY$60),6),'Expenses (Assum. &amp; Calc.)'!$H35&gt;='Shortcut Lookup 2'!AY$60,'Expenses (Assum. &amp; Calc.)'!$G35&lt;='Shortcut Lookup 2'!AY$60),INDEX('Expenses (Assum. &amp; Calc.)'!$J$23:$J$37,ROWS($C$23:$C35),1),IF(AND('Expenses (Assum. &amp; Calc.)'!$I35="Yearly",IFERROR(MOD(MONTH('Expenses (Assum. &amp; Calc.)'!$G35),12),0)=MOD(MONTH('Shortcut Lookup 2'!AY$60),12),'Expenses (Assum. &amp; Calc.)'!$H35&gt;='Shortcut Lookup 2'!AY$60,'Expenses (Assum. &amp; Calc.)'!$G35&lt;='Shortcut Lookup 2'!AY$60),INDEX('Expenses (Assum. &amp; Calc.)'!$J$23:$J$37,ROWS($C$23:$C35),1),0))))))))</f>
        <v>0</v>
      </c>
      <c r="BI35" s="472">
        <f>HLOOKUP('Shortcut Lookup 2'!AZ$59,'Expenses (Assum. &amp; Calc.)'!$P$22:$T$37,ROWS($C$23:$C35)+1,0)*IF(AND('Expenses (Assum. &amp; Calc.)'!$I35="One time",'Expenses (Assum. &amp; Calc.)'!$G35='Shortcut Lookup 2'!AZ$60),INDEX('Expenses (Assum. &amp; Calc.)'!$J$23:$J$37,ROWS($C$23:$C35),1),IF(AND('Expenses (Assum. &amp; Calc.)'!$I35="Daily",'Expenses (Assum. &amp; Calc.)'!$H35&gt;='Shortcut Lookup 2'!AZ$60,'Expenses (Assum. &amp; Calc.)'!$G35&lt;='Shortcut Lookup 2'!AZ$60),INDEX('Expenses (Assum. &amp; Calc.)'!$J$23:$J$37,ROWS($C$23:$C35),1)*BI$22,IF(AND('Expenses (Assum. &amp; Calc.)'!$I35="Weekly",'Expenses (Assum. &amp; Calc.)'!$H35&gt;='Shortcut Lookup 2'!AZ$60,'Expenses (Assum. &amp; Calc.)'!$G35&lt;='Shortcut Lookup 2'!AZ$60),INDEX('Expenses (Assum. &amp; Calc.)'!$J$23:$J$37,ROWS($C$23:$C35),1)*4,IF(AND('Expenses (Assum. &amp; Calc.)'!$I35="Bi-Weekly",'Expenses (Assum. &amp; Calc.)'!$H35&gt;='Shortcut Lookup 2'!AZ$60,'Expenses (Assum. &amp; Calc.)'!$G35&lt;='Shortcut Lookup 2'!AZ$60),INDEX('Expenses (Assum. &amp; Calc.)'!$J$23:$J$37,ROWS($C$23:$C35),1)*2,IF(AND('Expenses (Assum. &amp; Calc.)'!$I35="Monthly",'Expenses (Assum. &amp; Calc.)'!$H35&gt;='Shortcut Lookup 2'!AZ$60,'Expenses (Assum. &amp; Calc.)'!$G35&lt;='Shortcut Lookup 2'!AZ$60),INDEX('Expenses (Assum. &amp; Calc.)'!$J$23:$J$37,ROWS($C$23:$C35),1),IF(AND('Expenses (Assum. &amp; Calc.)'!$I35="Quarterly",IFERROR(MOD(MONTH('Expenses (Assum. &amp; Calc.)'!$G35),3),0)=MOD(MONTH('Shortcut Lookup 2'!AZ$60),3),'Expenses (Assum. &amp; Calc.)'!$H35&gt;='Shortcut Lookup 2'!AZ$60,'Expenses (Assum. &amp; Calc.)'!$G35&lt;='Shortcut Lookup 2'!AZ$60),INDEX('Expenses (Assum. &amp; Calc.)'!$J$23:$J$37,ROWS($C$23:$C35),1),IF(AND('Expenses (Assum. &amp; Calc.)'!$I35="Semi-Annually",IFERROR(MOD(MONTH('Expenses (Assum. &amp; Calc.)'!$G35),6),0)=MOD(MONTH('Shortcut Lookup 2'!AZ$60),6),'Expenses (Assum. &amp; Calc.)'!$H35&gt;='Shortcut Lookup 2'!AZ$60,'Expenses (Assum. &amp; Calc.)'!$G35&lt;='Shortcut Lookup 2'!AZ$60),INDEX('Expenses (Assum. &amp; Calc.)'!$J$23:$J$37,ROWS($C$23:$C35),1),IF(AND('Expenses (Assum. &amp; Calc.)'!$I35="Yearly",IFERROR(MOD(MONTH('Expenses (Assum. &amp; Calc.)'!$G35),12),0)=MOD(MONTH('Shortcut Lookup 2'!AZ$60),12),'Expenses (Assum. &amp; Calc.)'!$H35&gt;='Shortcut Lookup 2'!AZ$60,'Expenses (Assum. &amp; Calc.)'!$G35&lt;='Shortcut Lookup 2'!AZ$60),INDEX('Expenses (Assum. &amp; Calc.)'!$J$23:$J$37,ROWS($C$23:$C35),1),0))))))))</f>
        <v>0</v>
      </c>
      <c r="BJ35" s="472">
        <f>HLOOKUP('Shortcut Lookup 2'!BA$59,'Expenses (Assum. &amp; Calc.)'!$P$22:$T$37,ROWS($C$23:$C35)+1,0)*IF(AND('Expenses (Assum. &amp; Calc.)'!$I35="One time",'Expenses (Assum. &amp; Calc.)'!$G35='Shortcut Lookup 2'!BA$60),INDEX('Expenses (Assum. &amp; Calc.)'!$J$23:$J$37,ROWS($C$23:$C35),1),IF(AND('Expenses (Assum. &amp; Calc.)'!$I35="Daily",'Expenses (Assum. &amp; Calc.)'!$H35&gt;='Shortcut Lookup 2'!BA$60,'Expenses (Assum. &amp; Calc.)'!$G35&lt;='Shortcut Lookup 2'!BA$60),INDEX('Expenses (Assum. &amp; Calc.)'!$J$23:$J$37,ROWS($C$23:$C35),1)*BJ$22,IF(AND('Expenses (Assum. &amp; Calc.)'!$I35="Weekly",'Expenses (Assum. &amp; Calc.)'!$H35&gt;='Shortcut Lookup 2'!BA$60,'Expenses (Assum. &amp; Calc.)'!$G35&lt;='Shortcut Lookup 2'!BA$60),INDEX('Expenses (Assum. &amp; Calc.)'!$J$23:$J$37,ROWS($C$23:$C35),1)*4,IF(AND('Expenses (Assum. &amp; Calc.)'!$I35="Bi-Weekly",'Expenses (Assum. &amp; Calc.)'!$H35&gt;='Shortcut Lookup 2'!BA$60,'Expenses (Assum. &amp; Calc.)'!$G35&lt;='Shortcut Lookup 2'!BA$60),INDEX('Expenses (Assum. &amp; Calc.)'!$J$23:$J$37,ROWS($C$23:$C35),1)*2,IF(AND('Expenses (Assum. &amp; Calc.)'!$I35="Monthly",'Expenses (Assum. &amp; Calc.)'!$H35&gt;='Shortcut Lookup 2'!BA$60,'Expenses (Assum. &amp; Calc.)'!$G35&lt;='Shortcut Lookup 2'!BA$60),INDEX('Expenses (Assum. &amp; Calc.)'!$J$23:$J$37,ROWS($C$23:$C35),1),IF(AND('Expenses (Assum. &amp; Calc.)'!$I35="Quarterly",IFERROR(MOD(MONTH('Expenses (Assum. &amp; Calc.)'!$G35),3),0)=MOD(MONTH('Shortcut Lookup 2'!BA$60),3),'Expenses (Assum. &amp; Calc.)'!$H35&gt;='Shortcut Lookup 2'!BA$60,'Expenses (Assum. &amp; Calc.)'!$G35&lt;='Shortcut Lookup 2'!BA$60),INDEX('Expenses (Assum. &amp; Calc.)'!$J$23:$J$37,ROWS($C$23:$C35),1),IF(AND('Expenses (Assum. &amp; Calc.)'!$I35="Semi-Annually",IFERROR(MOD(MONTH('Expenses (Assum. &amp; Calc.)'!$G35),6),0)=MOD(MONTH('Shortcut Lookup 2'!BA$60),6),'Expenses (Assum. &amp; Calc.)'!$H35&gt;='Shortcut Lookup 2'!BA$60,'Expenses (Assum. &amp; Calc.)'!$G35&lt;='Shortcut Lookup 2'!BA$60),INDEX('Expenses (Assum. &amp; Calc.)'!$J$23:$J$37,ROWS($C$23:$C35),1),IF(AND('Expenses (Assum. &amp; Calc.)'!$I35="Yearly",IFERROR(MOD(MONTH('Expenses (Assum. &amp; Calc.)'!$G35),12),0)=MOD(MONTH('Shortcut Lookup 2'!BA$60),12),'Expenses (Assum. &amp; Calc.)'!$H35&gt;='Shortcut Lookup 2'!BA$60,'Expenses (Assum. &amp; Calc.)'!$G35&lt;='Shortcut Lookup 2'!BA$60),INDEX('Expenses (Assum. &amp; Calc.)'!$J$23:$J$37,ROWS($C$23:$C35),1),0))))))))</f>
        <v>0</v>
      </c>
      <c r="BK35" s="472">
        <f>HLOOKUP('Shortcut Lookup 2'!BB$59,'Expenses (Assum. &amp; Calc.)'!$P$22:$T$37,ROWS($C$23:$C35)+1,0)*IF(AND('Expenses (Assum. &amp; Calc.)'!$I35="One time",'Expenses (Assum. &amp; Calc.)'!$G35='Shortcut Lookup 2'!BB$60),INDEX('Expenses (Assum. &amp; Calc.)'!$J$23:$J$37,ROWS($C$23:$C35),1),IF(AND('Expenses (Assum. &amp; Calc.)'!$I35="Daily",'Expenses (Assum. &amp; Calc.)'!$H35&gt;='Shortcut Lookup 2'!BB$60,'Expenses (Assum. &amp; Calc.)'!$G35&lt;='Shortcut Lookup 2'!BB$60),INDEX('Expenses (Assum. &amp; Calc.)'!$J$23:$J$37,ROWS($C$23:$C35),1)*BK$22,IF(AND('Expenses (Assum. &amp; Calc.)'!$I35="Weekly",'Expenses (Assum. &amp; Calc.)'!$H35&gt;='Shortcut Lookup 2'!BB$60,'Expenses (Assum. &amp; Calc.)'!$G35&lt;='Shortcut Lookup 2'!BB$60),INDEX('Expenses (Assum. &amp; Calc.)'!$J$23:$J$37,ROWS($C$23:$C35),1)*4,IF(AND('Expenses (Assum. &amp; Calc.)'!$I35="Bi-Weekly",'Expenses (Assum. &amp; Calc.)'!$H35&gt;='Shortcut Lookup 2'!BB$60,'Expenses (Assum. &amp; Calc.)'!$G35&lt;='Shortcut Lookup 2'!BB$60),INDEX('Expenses (Assum. &amp; Calc.)'!$J$23:$J$37,ROWS($C$23:$C35),1)*2,IF(AND('Expenses (Assum. &amp; Calc.)'!$I35="Monthly",'Expenses (Assum. &amp; Calc.)'!$H35&gt;='Shortcut Lookup 2'!BB$60,'Expenses (Assum. &amp; Calc.)'!$G35&lt;='Shortcut Lookup 2'!BB$60),INDEX('Expenses (Assum. &amp; Calc.)'!$J$23:$J$37,ROWS($C$23:$C35),1),IF(AND('Expenses (Assum. &amp; Calc.)'!$I35="Quarterly",IFERROR(MOD(MONTH('Expenses (Assum. &amp; Calc.)'!$G35),3),0)=MOD(MONTH('Shortcut Lookup 2'!BB$60),3),'Expenses (Assum. &amp; Calc.)'!$H35&gt;='Shortcut Lookup 2'!BB$60,'Expenses (Assum. &amp; Calc.)'!$G35&lt;='Shortcut Lookup 2'!BB$60),INDEX('Expenses (Assum. &amp; Calc.)'!$J$23:$J$37,ROWS($C$23:$C35),1),IF(AND('Expenses (Assum. &amp; Calc.)'!$I35="Semi-Annually",IFERROR(MOD(MONTH('Expenses (Assum. &amp; Calc.)'!$G35),6),0)=MOD(MONTH('Shortcut Lookup 2'!BB$60),6),'Expenses (Assum. &amp; Calc.)'!$H35&gt;='Shortcut Lookup 2'!BB$60,'Expenses (Assum. &amp; Calc.)'!$G35&lt;='Shortcut Lookup 2'!BB$60),INDEX('Expenses (Assum. &amp; Calc.)'!$J$23:$J$37,ROWS($C$23:$C35),1),IF(AND('Expenses (Assum. &amp; Calc.)'!$I35="Yearly",IFERROR(MOD(MONTH('Expenses (Assum. &amp; Calc.)'!$G35),12),0)=MOD(MONTH('Shortcut Lookup 2'!BB$60),12),'Expenses (Assum. &amp; Calc.)'!$H35&gt;='Shortcut Lookup 2'!BB$60,'Expenses (Assum. &amp; Calc.)'!$G35&lt;='Shortcut Lookup 2'!BB$60),INDEX('Expenses (Assum. &amp; Calc.)'!$J$23:$J$37,ROWS($C$23:$C35),1),0))))))))</f>
        <v>0</v>
      </c>
      <c r="BL35" s="472">
        <f>HLOOKUP('Shortcut Lookup 2'!BC$59,'Expenses (Assum. &amp; Calc.)'!$P$22:$T$37,ROWS($C$23:$C35)+1,0)*IF(AND('Expenses (Assum. &amp; Calc.)'!$I35="One time",'Expenses (Assum. &amp; Calc.)'!$G35='Shortcut Lookup 2'!BC$60),INDEX('Expenses (Assum. &amp; Calc.)'!$J$23:$J$37,ROWS($C$23:$C35),1),IF(AND('Expenses (Assum. &amp; Calc.)'!$I35="Daily",'Expenses (Assum. &amp; Calc.)'!$H35&gt;='Shortcut Lookup 2'!BC$60,'Expenses (Assum. &amp; Calc.)'!$G35&lt;='Shortcut Lookup 2'!BC$60),INDEX('Expenses (Assum. &amp; Calc.)'!$J$23:$J$37,ROWS($C$23:$C35),1)*BL$22,IF(AND('Expenses (Assum. &amp; Calc.)'!$I35="Weekly",'Expenses (Assum. &amp; Calc.)'!$H35&gt;='Shortcut Lookup 2'!BC$60,'Expenses (Assum. &amp; Calc.)'!$G35&lt;='Shortcut Lookup 2'!BC$60),INDEX('Expenses (Assum. &amp; Calc.)'!$J$23:$J$37,ROWS($C$23:$C35),1)*4,IF(AND('Expenses (Assum. &amp; Calc.)'!$I35="Bi-Weekly",'Expenses (Assum. &amp; Calc.)'!$H35&gt;='Shortcut Lookup 2'!BC$60,'Expenses (Assum. &amp; Calc.)'!$G35&lt;='Shortcut Lookup 2'!BC$60),INDEX('Expenses (Assum. &amp; Calc.)'!$J$23:$J$37,ROWS($C$23:$C35),1)*2,IF(AND('Expenses (Assum. &amp; Calc.)'!$I35="Monthly",'Expenses (Assum. &amp; Calc.)'!$H35&gt;='Shortcut Lookup 2'!BC$60,'Expenses (Assum. &amp; Calc.)'!$G35&lt;='Shortcut Lookup 2'!BC$60),INDEX('Expenses (Assum. &amp; Calc.)'!$J$23:$J$37,ROWS($C$23:$C35),1),IF(AND('Expenses (Assum. &amp; Calc.)'!$I35="Quarterly",IFERROR(MOD(MONTH('Expenses (Assum. &amp; Calc.)'!$G35),3),0)=MOD(MONTH('Shortcut Lookup 2'!BC$60),3),'Expenses (Assum. &amp; Calc.)'!$H35&gt;='Shortcut Lookup 2'!BC$60,'Expenses (Assum. &amp; Calc.)'!$G35&lt;='Shortcut Lookup 2'!BC$60),INDEX('Expenses (Assum. &amp; Calc.)'!$J$23:$J$37,ROWS($C$23:$C35),1),IF(AND('Expenses (Assum. &amp; Calc.)'!$I35="Semi-Annually",IFERROR(MOD(MONTH('Expenses (Assum. &amp; Calc.)'!$G35),6),0)=MOD(MONTH('Shortcut Lookup 2'!BC$60),6),'Expenses (Assum. &amp; Calc.)'!$H35&gt;='Shortcut Lookup 2'!BC$60,'Expenses (Assum. &amp; Calc.)'!$G35&lt;='Shortcut Lookup 2'!BC$60),INDEX('Expenses (Assum. &amp; Calc.)'!$J$23:$J$37,ROWS($C$23:$C35),1),IF(AND('Expenses (Assum. &amp; Calc.)'!$I35="Yearly",IFERROR(MOD(MONTH('Expenses (Assum. &amp; Calc.)'!$G35),12),0)=MOD(MONTH('Shortcut Lookup 2'!BC$60),12),'Expenses (Assum. &amp; Calc.)'!$H35&gt;='Shortcut Lookup 2'!BC$60,'Expenses (Assum. &amp; Calc.)'!$G35&lt;='Shortcut Lookup 2'!BC$60),INDEX('Expenses (Assum. &amp; Calc.)'!$J$23:$J$37,ROWS($C$23:$C35),1),0))))))))</f>
        <v>0</v>
      </c>
      <c r="BM35" s="472">
        <f>HLOOKUP('Shortcut Lookup 2'!BD$59,'Expenses (Assum. &amp; Calc.)'!$P$22:$T$37,ROWS($C$23:$C35)+1,0)*IF(AND('Expenses (Assum. &amp; Calc.)'!$I35="One time",'Expenses (Assum. &amp; Calc.)'!$G35='Shortcut Lookup 2'!BD$60),INDEX('Expenses (Assum. &amp; Calc.)'!$J$23:$J$37,ROWS($C$23:$C35),1),IF(AND('Expenses (Assum. &amp; Calc.)'!$I35="Daily",'Expenses (Assum. &amp; Calc.)'!$H35&gt;='Shortcut Lookup 2'!BD$60,'Expenses (Assum. &amp; Calc.)'!$G35&lt;='Shortcut Lookup 2'!BD$60),INDEX('Expenses (Assum. &amp; Calc.)'!$J$23:$J$37,ROWS($C$23:$C35),1)*BM$22,IF(AND('Expenses (Assum. &amp; Calc.)'!$I35="Weekly",'Expenses (Assum. &amp; Calc.)'!$H35&gt;='Shortcut Lookup 2'!BD$60,'Expenses (Assum. &amp; Calc.)'!$G35&lt;='Shortcut Lookup 2'!BD$60),INDEX('Expenses (Assum. &amp; Calc.)'!$J$23:$J$37,ROWS($C$23:$C35),1)*4,IF(AND('Expenses (Assum. &amp; Calc.)'!$I35="Bi-Weekly",'Expenses (Assum. &amp; Calc.)'!$H35&gt;='Shortcut Lookup 2'!BD$60,'Expenses (Assum. &amp; Calc.)'!$G35&lt;='Shortcut Lookup 2'!BD$60),INDEX('Expenses (Assum. &amp; Calc.)'!$J$23:$J$37,ROWS($C$23:$C35),1)*2,IF(AND('Expenses (Assum. &amp; Calc.)'!$I35="Monthly",'Expenses (Assum. &amp; Calc.)'!$H35&gt;='Shortcut Lookup 2'!BD$60,'Expenses (Assum. &amp; Calc.)'!$G35&lt;='Shortcut Lookup 2'!BD$60),INDEX('Expenses (Assum. &amp; Calc.)'!$J$23:$J$37,ROWS($C$23:$C35),1),IF(AND('Expenses (Assum. &amp; Calc.)'!$I35="Quarterly",IFERROR(MOD(MONTH('Expenses (Assum. &amp; Calc.)'!$G35),3),0)=MOD(MONTH('Shortcut Lookup 2'!BD$60),3),'Expenses (Assum. &amp; Calc.)'!$H35&gt;='Shortcut Lookup 2'!BD$60,'Expenses (Assum. &amp; Calc.)'!$G35&lt;='Shortcut Lookup 2'!BD$60),INDEX('Expenses (Assum. &amp; Calc.)'!$J$23:$J$37,ROWS($C$23:$C35),1),IF(AND('Expenses (Assum. &amp; Calc.)'!$I35="Semi-Annually",IFERROR(MOD(MONTH('Expenses (Assum. &amp; Calc.)'!$G35),6),0)=MOD(MONTH('Shortcut Lookup 2'!BD$60),6),'Expenses (Assum. &amp; Calc.)'!$H35&gt;='Shortcut Lookup 2'!BD$60,'Expenses (Assum. &amp; Calc.)'!$G35&lt;='Shortcut Lookup 2'!BD$60),INDEX('Expenses (Assum. &amp; Calc.)'!$J$23:$J$37,ROWS($C$23:$C35),1),IF(AND('Expenses (Assum. &amp; Calc.)'!$I35="Yearly",IFERROR(MOD(MONTH('Expenses (Assum. &amp; Calc.)'!$G35),12),0)=MOD(MONTH('Shortcut Lookup 2'!BD$60),12),'Expenses (Assum. &amp; Calc.)'!$H35&gt;='Shortcut Lookup 2'!BD$60,'Expenses (Assum. &amp; Calc.)'!$G35&lt;='Shortcut Lookup 2'!BD$60),INDEX('Expenses (Assum. &amp; Calc.)'!$J$23:$J$37,ROWS($C$23:$C35),1),0))))))))</f>
        <v>0</v>
      </c>
      <c r="BN35" s="472">
        <f>HLOOKUP('Shortcut Lookup 2'!BE$59,'Expenses (Assum. &amp; Calc.)'!$P$22:$T$37,ROWS($C$23:$C35)+1,0)*IF(AND('Expenses (Assum. &amp; Calc.)'!$I35="One time",'Expenses (Assum. &amp; Calc.)'!$G35='Shortcut Lookup 2'!BE$60),INDEX('Expenses (Assum. &amp; Calc.)'!$J$23:$J$37,ROWS($C$23:$C35),1),IF(AND('Expenses (Assum. &amp; Calc.)'!$I35="Daily",'Expenses (Assum. &amp; Calc.)'!$H35&gt;='Shortcut Lookup 2'!BE$60,'Expenses (Assum. &amp; Calc.)'!$G35&lt;='Shortcut Lookup 2'!BE$60),INDEX('Expenses (Assum. &amp; Calc.)'!$J$23:$J$37,ROWS($C$23:$C35),1)*BN$22,IF(AND('Expenses (Assum. &amp; Calc.)'!$I35="Weekly",'Expenses (Assum. &amp; Calc.)'!$H35&gt;='Shortcut Lookup 2'!BE$60,'Expenses (Assum. &amp; Calc.)'!$G35&lt;='Shortcut Lookup 2'!BE$60),INDEX('Expenses (Assum. &amp; Calc.)'!$J$23:$J$37,ROWS($C$23:$C35),1)*4,IF(AND('Expenses (Assum. &amp; Calc.)'!$I35="Bi-Weekly",'Expenses (Assum. &amp; Calc.)'!$H35&gt;='Shortcut Lookup 2'!BE$60,'Expenses (Assum. &amp; Calc.)'!$G35&lt;='Shortcut Lookup 2'!BE$60),INDEX('Expenses (Assum. &amp; Calc.)'!$J$23:$J$37,ROWS($C$23:$C35),1)*2,IF(AND('Expenses (Assum. &amp; Calc.)'!$I35="Monthly",'Expenses (Assum. &amp; Calc.)'!$H35&gt;='Shortcut Lookup 2'!BE$60,'Expenses (Assum. &amp; Calc.)'!$G35&lt;='Shortcut Lookup 2'!BE$60),INDEX('Expenses (Assum. &amp; Calc.)'!$J$23:$J$37,ROWS($C$23:$C35),1),IF(AND('Expenses (Assum. &amp; Calc.)'!$I35="Quarterly",IFERROR(MOD(MONTH('Expenses (Assum. &amp; Calc.)'!$G35),3),0)=MOD(MONTH('Shortcut Lookup 2'!BE$60),3),'Expenses (Assum. &amp; Calc.)'!$H35&gt;='Shortcut Lookup 2'!BE$60,'Expenses (Assum. &amp; Calc.)'!$G35&lt;='Shortcut Lookup 2'!BE$60),INDEX('Expenses (Assum. &amp; Calc.)'!$J$23:$J$37,ROWS($C$23:$C35),1),IF(AND('Expenses (Assum. &amp; Calc.)'!$I35="Semi-Annually",IFERROR(MOD(MONTH('Expenses (Assum. &amp; Calc.)'!$G35),6),0)=MOD(MONTH('Shortcut Lookup 2'!BE$60),6),'Expenses (Assum. &amp; Calc.)'!$H35&gt;='Shortcut Lookup 2'!BE$60,'Expenses (Assum. &amp; Calc.)'!$G35&lt;='Shortcut Lookup 2'!BE$60),INDEX('Expenses (Assum. &amp; Calc.)'!$J$23:$J$37,ROWS($C$23:$C35),1),IF(AND('Expenses (Assum. &amp; Calc.)'!$I35="Yearly",IFERROR(MOD(MONTH('Expenses (Assum. &amp; Calc.)'!$G35),12),0)=MOD(MONTH('Shortcut Lookup 2'!BE$60),12),'Expenses (Assum. &amp; Calc.)'!$H35&gt;='Shortcut Lookup 2'!BE$60,'Expenses (Assum. &amp; Calc.)'!$G35&lt;='Shortcut Lookup 2'!BE$60),INDEX('Expenses (Assum. &amp; Calc.)'!$J$23:$J$37,ROWS($C$23:$C35),1),0))))))))</f>
        <v>0</v>
      </c>
      <c r="BO35" s="472">
        <f>HLOOKUP('Shortcut Lookup 2'!BF$59,'Expenses (Assum. &amp; Calc.)'!$P$22:$T$37,ROWS($C$23:$C35)+1,0)*IF(AND('Expenses (Assum. &amp; Calc.)'!$I35="One time",'Expenses (Assum. &amp; Calc.)'!$G35='Shortcut Lookup 2'!BF$60),INDEX('Expenses (Assum. &amp; Calc.)'!$J$23:$J$37,ROWS($C$23:$C35),1),IF(AND('Expenses (Assum. &amp; Calc.)'!$I35="Daily",'Expenses (Assum. &amp; Calc.)'!$H35&gt;='Shortcut Lookup 2'!BF$60,'Expenses (Assum. &amp; Calc.)'!$G35&lt;='Shortcut Lookup 2'!BF$60),INDEX('Expenses (Assum. &amp; Calc.)'!$J$23:$J$37,ROWS($C$23:$C35),1)*BO$22,IF(AND('Expenses (Assum. &amp; Calc.)'!$I35="Weekly",'Expenses (Assum. &amp; Calc.)'!$H35&gt;='Shortcut Lookup 2'!BF$60,'Expenses (Assum. &amp; Calc.)'!$G35&lt;='Shortcut Lookup 2'!BF$60),INDEX('Expenses (Assum. &amp; Calc.)'!$J$23:$J$37,ROWS($C$23:$C35),1)*4,IF(AND('Expenses (Assum. &amp; Calc.)'!$I35="Bi-Weekly",'Expenses (Assum. &amp; Calc.)'!$H35&gt;='Shortcut Lookup 2'!BF$60,'Expenses (Assum. &amp; Calc.)'!$G35&lt;='Shortcut Lookup 2'!BF$60),INDEX('Expenses (Assum. &amp; Calc.)'!$J$23:$J$37,ROWS($C$23:$C35),1)*2,IF(AND('Expenses (Assum. &amp; Calc.)'!$I35="Monthly",'Expenses (Assum. &amp; Calc.)'!$H35&gt;='Shortcut Lookup 2'!BF$60,'Expenses (Assum. &amp; Calc.)'!$G35&lt;='Shortcut Lookup 2'!BF$60),INDEX('Expenses (Assum. &amp; Calc.)'!$J$23:$J$37,ROWS($C$23:$C35),1),IF(AND('Expenses (Assum. &amp; Calc.)'!$I35="Quarterly",IFERROR(MOD(MONTH('Expenses (Assum. &amp; Calc.)'!$G35),3),0)=MOD(MONTH('Shortcut Lookup 2'!BF$60),3),'Expenses (Assum. &amp; Calc.)'!$H35&gt;='Shortcut Lookup 2'!BF$60,'Expenses (Assum. &amp; Calc.)'!$G35&lt;='Shortcut Lookup 2'!BF$60),INDEX('Expenses (Assum. &amp; Calc.)'!$J$23:$J$37,ROWS($C$23:$C35),1),IF(AND('Expenses (Assum. &amp; Calc.)'!$I35="Semi-Annually",IFERROR(MOD(MONTH('Expenses (Assum. &amp; Calc.)'!$G35),6),0)=MOD(MONTH('Shortcut Lookup 2'!BF$60),6),'Expenses (Assum. &amp; Calc.)'!$H35&gt;='Shortcut Lookup 2'!BF$60,'Expenses (Assum. &amp; Calc.)'!$G35&lt;='Shortcut Lookup 2'!BF$60),INDEX('Expenses (Assum. &amp; Calc.)'!$J$23:$J$37,ROWS($C$23:$C35),1),IF(AND('Expenses (Assum. &amp; Calc.)'!$I35="Yearly",IFERROR(MOD(MONTH('Expenses (Assum. &amp; Calc.)'!$G35),12),0)=MOD(MONTH('Shortcut Lookup 2'!BF$60),12),'Expenses (Assum. &amp; Calc.)'!$H35&gt;='Shortcut Lookup 2'!BF$60,'Expenses (Assum. &amp; Calc.)'!$G35&lt;='Shortcut Lookup 2'!BF$60),INDEX('Expenses (Assum. &amp; Calc.)'!$J$23:$J$37,ROWS($C$23:$C35),1),0))))))))</f>
        <v>0</v>
      </c>
      <c r="BP35" s="472">
        <f>HLOOKUP('Shortcut Lookup 2'!BG$59,'Expenses (Assum. &amp; Calc.)'!$P$22:$T$37,ROWS($C$23:$C35)+1,0)*IF(AND('Expenses (Assum. &amp; Calc.)'!$I35="One time",'Expenses (Assum. &amp; Calc.)'!$G35='Shortcut Lookup 2'!BG$60),INDEX('Expenses (Assum. &amp; Calc.)'!$J$23:$J$37,ROWS($C$23:$C35),1),IF(AND('Expenses (Assum. &amp; Calc.)'!$I35="Daily",'Expenses (Assum. &amp; Calc.)'!$H35&gt;='Shortcut Lookup 2'!BG$60,'Expenses (Assum. &amp; Calc.)'!$G35&lt;='Shortcut Lookup 2'!BG$60),INDEX('Expenses (Assum. &amp; Calc.)'!$J$23:$J$37,ROWS($C$23:$C35),1)*BP$22,IF(AND('Expenses (Assum. &amp; Calc.)'!$I35="Weekly",'Expenses (Assum. &amp; Calc.)'!$H35&gt;='Shortcut Lookup 2'!BG$60,'Expenses (Assum. &amp; Calc.)'!$G35&lt;='Shortcut Lookup 2'!BG$60),INDEX('Expenses (Assum. &amp; Calc.)'!$J$23:$J$37,ROWS($C$23:$C35),1)*4,IF(AND('Expenses (Assum. &amp; Calc.)'!$I35="Bi-Weekly",'Expenses (Assum. &amp; Calc.)'!$H35&gt;='Shortcut Lookup 2'!BG$60,'Expenses (Assum. &amp; Calc.)'!$G35&lt;='Shortcut Lookup 2'!BG$60),INDEX('Expenses (Assum. &amp; Calc.)'!$J$23:$J$37,ROWS($C$23:$C35),1)*2,IF(AND('Expenses (Assum. &amp; Calc.)'!$I35="Monthly",'Expenses (Assum. &amp; Calc.)'!$H35&gt;='Shortcut Lookup 2'!BG$60,'Expenses (Assum. &amp; Calc.)'!$G35&lt;='Shortcut Lookup 2'!BG$60),INDEX('Expenses (Assum. &amp; Calc.)'!$J$23:$J$37,ROWS($C$23:$C35),1),IF(AND('Expenses (Assum. &amp; Calc.)'!$I35="Quarterly",IFERROR(MOD(MONTH('Expenses (Assum. &amp; Calc.)'!$G35),3),0)=MOD(MONTH('Shortcut Lookup 2'!BG$60),3),'Expenses (Assum. &amp; Calc.)'!$H35&gt;='Shortcut Lookup 2'!BG$60,'Expenses (Assum. &amp; Calc.)'!$G35&lt;='Shortcut Lookup 2'!BG$60),INDEX('Expenses (Assum. &amp; Calc.)'!$J$23:$J$37,ROWS($C$23:$C35),1),IF(AND('Expenses (Assum. &amp; Calc.)'!$I35="Semi-Annually",IFERROR(MOD(MONTH('Expenses (Assum. &amp; Calc.)'!$G35),6),0)=MOD(MONTH('Shortcut Lookup 2'!BG$60),6),'Expenses (Assum. &amp; Calc.)'!$H35&gt;='Shortcut Lookup 2'!BG$60,'Expenses (Assum. &amp; Calc.)'!$G35&lt;='Shortcut Lookup 2'!BG$60),INDEX('Expenses (Assum. &amp; Calc.)'!$J$23:$J$37,ROWS($C$23:$C35),1),IF(AND('Expenses (Assum. &amp; Calc.)'!$I35="Yearly",IFERROR(MOD(MONTH('Expenses (Assum. &amp; Calc.)'!$G35),12),0)=MOD(MONTH('Shortcut Lookup 2'!BG$60),12),'Expenses (Assum. &amp; Calc.)'!$H35&gt;='Shortcut Lookup 2'!BG$60,'Expenses (Assum. &amp; Calc.)'!$G35&lt;='Shortcut Lookup 2'!BG$60),INDEX('Expenses (Assum. &amp; Calc.)'!$J$23:$J$37,ROWS($C$23:$C35),1),0))))))))</f>
        <v>0</v>
      </c>
      <c r="BQ35" s="472">
        <f>HLOOKUP('Shortcut Lookup 2'!BH$59,'Expenses (Assum. &amp; Calc.)'!$P$22:$T$37,ROWS($C$23:$C35)+1,0)*IF(AND('Expenses (Assum. &amp; Calc.)'!$I35="One time",'Expenses (Assum. &amp; Calc.)'!$G35='Shortcut Lookup 2'!BH$60),INDEX('Expenses (Assum. &amp; Calc.)'!$J$23:$J$37,ROWS($C$23:$C35),1),IF(AND('Expenses (Assum. &amp; Calc.)'!$I35="Daily",'Expenses (Assum. &amp; Calc.)'!$H35&gt;='Shortcut Lookup 2'!BH$60,'Expenses (Assum. &amp; Calc.)'!$G35&lt;='Shortcut Lookup 2'!BH$60),INDEX('Expenses (Assum. &amp; Calc.)'!$J$23:$J$37,ROWS($C$23:$C35),1)*BQ$22,IF(AND('Expenses (Assum. &amp; Calc.)'!$I35="Weekly",'Expenses (Assum. &amp; Calc.)'!$H35&gt;='Shortcut Lookup 2'!BH$60,'Expenses (Assum. &amp; Calc.)'!$G35&lt;='Shortcut Lookup 2'!BH$60),INDEX('Expenses (Assum. &amp; Calc.)'!$J$23:$J$37,ROWS($C$23:$C35),1)*4,IF(AND('Expenses (Assum. &amp; Calc.)'!$I35="Bi-Weekly",'Expenses (Assum. &amp; Calc.)'!$H35&gt;='Shortcut Lookup 2'!BH$60,'Expenses (Assum. &amp; Calc.)'!$G35&lt;='Shortcut Lookup 2'!BH$60),INDEX('Expenses (Assum. &amp; Calc.)'!$J$23:$J$37,ROWS($C$23:$C35),1)*2,IF(AND('Expenses (Assum. &amp; Calc.)'!$I35="Monthly",'Expenses (Assum. &amp; Calc.)'!$H35&gt;='Shortcut Lookup 2'!BH$60,'Expenses (Assum. &amp; Calc.)'!$G35&lt;='Shortcut Lookup 2'!BH$60),INDEX('Expenses (Assum. &amp; Calc.)'!$J$23:$J$37,ROWS($C$23:$C35),1),IF(AND('Expenses (Assum. &amp; Calc.)'!$I35="Quarterly",IFERROR(MOD(MONTH('Expenses (Assum. &amp; Calc.)'!$G35),3),0)=MOD(MONTH('Shortcut Lookup 2'!BH$60),3),'Expenses (Assum. &amp; Calc.)'!$H35&gt;='Shortcut Lookup 2'!BH$60,'Expenses (Assum. &amp; Calc.)'!$G35&lt;='Shortcut Lookup 2'!BH$60),INDEX('Expenses (Assum. &amp; Calc.)'!$J$23:$J$37,ROWS($C$23:$C35),1),IF(AND('Expenses (Assum. &amp; Calc.)'!$I35="Semi-Annually",IFERROR(MOD(MONTH('Expenses (Assum. &amp; Calc.)'!$G35),6),0)=MOD(MONTH('Shortcut Lookup 2'!BH$60),6),'Expenses (Assum. &amp; Calc.)'!$H35&gt;='Shortcut Lookup 2'!BH$60,'Expenses (Assum. &amp; Calc.)'!$G35&lt;='Shortcut Lookup 2'!BH$60),INDEX('Expenses (Assum. &amp; Calc.)'!$J$23:$J$37,ROWS($C$23:$C35),1),IF(AND('Expenses (Assum. &amp; Calc.)'!$I35="Yearly",IFERROR(MOD(MONTH('Expenses (Assum. &amp; Calc.)'!$G35),12),0)=MOD(MONTH('Shortcut Lookup 2'!BH$60),12),'Expenses (Assum. &amp; Calc.)'!$H35&gt;='Shortcut Lookup 2'!BH$60,'Expenses (Assum. &amp; Calc.)'!$G35&lt;='Shortcut Lookup 2'!BH$60),INDEX('Expenses (Assum. &amp; Calc.)'!$J$23:$J$37,ROWS($C$23:$C35),1),0))))))))</f>
        <v>0</v>
      </c>
      <c r="BR35" s="472">
        <f>HLOOKUP('Shortcut Lookup 2'!BI$59,'Expenses (Assum. &amp; Calc.)'!$P$22:$T$37,ROWS($C$23:$C35)+1,0)*IF(AND('Expenses (Assum. &amp; Calc.)'!$I35="One time",'Expenses (Assum. &amp; Calc.)'!$G35='Shortcut Lookup 2'!BI$60),INDEX('Expenses (Assum. &amp; Calc.)'!$J$23:$J$37,ROWS($C$23:$C35),1),IF(AND('Expenses (Assum. &amp; Calc.)'!$I35="Daily",'Expenses (Assum. &amp; Calc.)'!$H35&gt;='Shortcut Lookup 2'!BI$60,'Expenses (Assum. &amp; Calc.)'!$G35&lt;='Shortcut Lookup 2'!BI$60),INDEX('Expenses (Assum. &amp; Calc.)'!$J$23:$J$37,ROWS($C$23:$C35),1)*BR$22,IF(AND('Expenses (Assum. &amp; Calc.)'!$I35="Weekly",'Expenses (Assum. &amp; Calc.)'!$H35&gt;='Shortcut Lookup 2'!BI$60,'Expenses (Assum. &amp; Calc.)'!$G35&lt;='Shortcut Lookup 2'!BI$60),INDEX('Expenses (Assum. &amp; Calc.)'!$J$23:$J$37,ROWS($C$23:$C35),1)*4,IF(AND('Expenses (Assum. &amp; Calc.)'!$I35="Bi-Weekly",'Expenses (Assum. &amp; Calc.)'!$H35&gt;='Shortcut Lookup 2'!BI$60,'Expenses (Assum. &amp; Calc.)'!$G35&lt;='Shortcut Lookup 2'!BI$60),INDEX('Expenses (Assum. &amp; Calc.)'!$J$23:$J$37,ROWS($C$23:$C35),1)*2,IF(AND('Expenses (Assum. &amp; Calc.)'!$I35="Monthly",'Expenses (Assum. &amp; Calc.)'!$H35&gt;='Shortcut Lookup 2'!BI$60,'Expenses (Assum. &amp; Calc.)'!$G35&lt;='Shortcut Lookup 2'!BI$60),INDEX('Expenses (Assum. &amp; Calc.)'!$J$23:$J$37,ROWS($C$23:$C35),1),IF(AND('Expenses (Assum. &amp; Calc.)'!$I35="Quarterly",IFERROR(MOD(MONTH('Expenses (Assum. &amp; Calc.)'!$G35),3),0)=MOD(MONTH('Shortcut Lookup 2'!BI$60),3),'Expenses (Assum. &amp; Calc.)'!$H35&gt;='Shortcut Lookup 2'!BI$60,'Expenses (Assum. &amp; Calc.)'!$G35&lt;='Shortcut Lookup 2'!BI$60),INDEX('Expenses (Assum. &amp; Calc.)'!$J$23:$J$37,ROWS($C$23:$C35),1),IF(AND('Expenses (Assum. &amp; Calc.)'!$I35="Semi-Annually",IFERROR(MOD(MONTH('Expenses (Assum. &amp; Calc.)'!$G35),6),0)=MOD(MONTH('Shortcut Lookup 2'!BI$60),6),'Expenses (Assum. &amp; Calc.)'!$H35&gt;='Shortcut Lookup 2'!BI$60,'Expenses (Assum. &amp; Calc.)'!$G35&lt;='Shortcut Lookup 2'!BI$60),INDEX('Expenses (Assum. &amp; Calc.)'!$J$23:$J$37,ROWS($C$23:$C35),1),IF(AND('Expenses (Assum. &amp; Calc.)'!$I35="Yearly",IFERROR(MOD(MONTH('Expenses (Assum. &amp; Calc.)'!$G35),12),0)=MOD(MONTH('Shortcut Lookup 2'!BI$60),12),'Expenses (Assum. &amp; Calc.)'!$H35&gt;='Shortcut Lookup 2'!BI$60,'Expenses (Assum. &amp; Calc.)'!$G35&lt;='Shortcut Lookup 2'!BI$60),INDEX('Expenses (Assum. &amp; Calc.)'!$J$23:$J$37,ROWS($C$23:$C35),1),0))))))))</f>
        <v>0</v>
      </c>
      <c r="BS35" s="472">
        <f>HLOOKUP('Shortcut Lookup 2'!BJ$59,'Expenses (Assum. &amp; Calc.)'!$P$22:$T$37,ROWS($C$23:$C35)+1,0)*IF(AND('Expenses (Assum. &amp; Calc.)'!$I35="One time",'Expenses (Assum. &amp; Calc.)'!$G35='Shortcut Lookup 2'!BJ$60),INDEX('Expenses (Assum. &amp; Calc.)'!$J$23:$J$37,ROWS($C$23:$C35),1),IF(AND('Expenses (Assum. &amp; Calc.)'!$I35="Daily",'Expenses (Assum. &amp; Calc.)'!$H35&gt;='Shortcut Lookup 2'!BJ$60,'Expenses (Assum. &amp; Calc.)'!$G35&lt;='Shortcut Lookup 2'!BJ$60),INDEX('Expenses (Assum. &amp; Calc.)'!$J$23:$J$37,ROWS($C$23:$C35),1)*BS$22,IF(AND('Expenses (Assum. &amp; Calc.)'!$I35="Weekly",'Expenses (Assum. &amp; Calc.)'!$H35&gt;='Shortcut Lookup 2'!BJ$60,'Expenses (Assum. &amp; Calc.)'!$G35&lt;='Shortcut Lookup 2'!BJ$60),INDEX('Expenses (Assum. &amp; Calc.)'!$J$23:$J$37,ROWS($C$23:$C35),1)*4,IF(AND('Expenses (Assum. &amp; Calc.)'!$I35="Bi-Weekly",'Expenses (Assum. &amp; Calc.)'!$H35&gt;='Shortcut Lookup 2'!BJ$60,'Expenses (Assum. &amp; Calc.)'!$G35&lt;='Shortcut Lookup 2'!BJ$60),INDEX('Expenses (Assum. &amp; Calc.)'!$J$23:$J$37,ROWS($C$23:$C35),1)*2,IF(AND('Expenses (Assum. &amp; Calc.)'!$I35="Monthly",'Expenses (Assum. &amp; Calc.)'!$H35&gt;='Shortcut Lookup 2'!BJ$60,'Expenses (Assum. &amp; Calc.)'!$G35&lt;='Shortcut Lookup 2'!BJ$60),INDEX('Expenses (Assum. &amp; Calc.)'!$J$23:$J$37,ROWS($C$23:$C35),1),IF(AND('Expenses (Assum. &amp; Calc.)'!$I35="Quarterly",IFERROR(MOD(MONTH('Expenses (Assum. &amp; Calc.)'!$G35),3),0)=MOD(MONTH('Shortcut Lookup 2'!BJ$60),3),'Expenses (Assum. &amp; Calc.)'!$H35&gt;='Shortcut Lookup 2'!BJ$60,'Expenses (Assum. &amp; Calc.)'!$G35&lt;='Shortcut Lookup 2'!BJ$60),INDEX('Expenses (Assum. &amp; Calc.)'!$J$23:$J$37,ROWS($C$23:$C35),1),IF(AND('Expenses (Assum. &amp; Calc.)'!$I35="Semi-Annually",IFERROR(MOD(MONTH('Expenses (Assum. &amp; Calc.)'!$G35),6),0)=MOD(MONTH('Shortcut Lookup 2'!BJ$60),6),'Expenses (Assum. &amp; Calc.)'!$H35&gt;='Shortcut Lookup 2'!BJ$60,'Expenses (Assum. &amp; Calc.)'!$G35&lt;='Shortcut Lookup 2'!BJ$60),INDEX('Expenses (Assum. &amp; Calc.)'!$J$23:$J$37,ROWS($C$23:$C35),1),IF(AND('Expenses (Assum. &amp; Calc.)'!$I35="Yearly",IFERROR(MOD(MONTH('Expenses (Assum. &amp; Calc.)'!$G35),12),0)=MOD(MONTH('Shortcut Lookup 2'!BJ$60),12),'Expenses (Assum. &amp; Calc.)'!$H35&gt;='Shortcut Lookup 2'!BJ$60,'Expenses (Assum. &amp; Calc.)'!$G35&lt;='Shortcut Lookup 2'!BJ$60),INDEX('Expenses (Assum. &amp; Calc.)'!$J$23:$J$37,ROWS($C$23:$C35),1),0))))))))</f>
        <v>0</v>
      </c>
      <c r="BT35" s="472">
        <f>HLOOKUP('Shortcut Lookup 2'!BK$59,'Expenses (Assum. &amp; Calc.)'!$P$22:$T$37,ROWS($C$23:$C35)+1,0)*IF(AND('Expenses (Assum. &amp; Calc.)'!$I35="One time",'Expenses (Assum. &amp; Calc.)'!$G35='Shortcut Lookup 2'!BK$60),INDEX('Expenses (Assum. &amp; Calc.)'!$J$23:$J$37,ROWS($C$23:$C35),1),IF(AND('Expenses (Assum. &amp; Calc.)'!$I35="Daily",'Expenses (Assum. &amp; Calc.)'!$H35&gt;='Shortcut Lookup 2'!BK$60,'Expenses (Assum. &amp; Calc.)'!$G35&lt;='Shortcut Lookup 2'!BK$60),INDEX('Expenses (Assum. &amp; Calc.)'!$J$23:$J$37,ROWS($C$23:$C35),1)*BT$22,IF(AND('Expenses (Assum. &amp; Calc.)'!$I35="Weekly",'Expenses (Assum. &amp; Calc.)'!$H35&gt;='Shortcut Lookup 2'!BK$60,'Expenses (Assum. &amp; Calc.)'!$G35&lt;='Shortcut Lookup 2'!BK$60),INDEX('Expenses (Assum. &amp; Calc.)'!$J$23:$J$37,ROWS($C$23:$C35),1)*4,IF(AND('Expenses (Assum. &amp; Calc.)'!$I35="Bi-Weekly",'Expenses (Assum. &amp; Calc.)'!$H35&gt;='Shortcut Lookup 2'!BK$60,'Expenses (Assum. &amp; Calc.)'!$G35&lt;='Shortcut Lookup 2'!BK$60),INDEX('Expenses (Assum. &amp; Calc.)'!$J$23:$J$37,ROWS($C$23:$C35),1)*2,IF(AND('Expenses (Assum. &amp; Calc.)'!$I35="Monthly",'Expenses (Assum. &amp; Calc.)'!$H35&gt;='Shortcut Lookup 2'!BK$60,'Expenses (Assum. &amp; Calc.)'!$G35&lt;='Shortcut Lookup 2'!BK$60),INDEX('Expenses (Assum. &amp; Calc.)'!$J$23:$J$37,ROWS($C$23:$C35),1),IF(AND('Expenses (Assum. &amp; Calc.)'!$I35="Quarterly",IFERROR(MOD(MONTH('Expenses (Assum. &amp; Calc.)'!$G35),3),0)=MOD(MONTH('Shortcut Lookup 2'!BK$60),3),'Expenses (Assum. &amp; Calc.)'!$H35&gt;='Shortcut Lookup 2'!BK$60,'Expenses (Assum. &amp; Calc.)'!$G35&lt;='Shortcut Lookup 2'!BK$60),INDEX('Expenses (Assum. &amp; Calc.)'!$J$23:$J$37,ROWS($C$23:$C35),1),IF(AND('Expenses (Assum. &amp; Calc.)'!$I35="Semi-Annually",IFERROR(MOD(MONTH('Expenses (Assum. &amp; Calc.)'!$G35),6),0)=MOD(MONTH('Shortcut Lookup 2'!BK$60),6),'Expenses (Assum. &amp; Calc.)'!$H35&gt;='Shortcut Lookup 2'!BK$60,'Expenses (Assum. &amp; Calc.)'!$G35&lt;='Shortcut Lookup 2'!BK$60),INDEX('Expenses (Assum. &amp; Calc.)'!$J$23:$J$37,ROWS($C$23:$C35),1),IF(AND('Expenses (Assum. &amp; Calc.)'!$I35="Yearly",IFERROR(MOD(MONTH('Expenses (Assum. &amp; Calc.)'!$G35),12),0)=MOD(MONTH('Shortcut Lookup 2'!BK$60),12),'Expenses (Assum. &amp; Calc.)'!$H35&gt;='Shortcut Lookup 2'!BK$60,'Expenses (Assum. &amp; Calc.)'!$G35&lt;='Shortcut Lookup 2'!BK$60),INDEX('Expenses (Assum. &amp; Calc.)'!$J$23:$J$37,ROWS($C$23:$C35),1),0))))))))</f>
        <v>0</v>
      </c>
      <c r="BU35" s="472">
        <f>HLOOKUP('Shortcut Lookup 2'!BL$59,'Expenses (Assum. &amp; Calc.)'!$P$22:$T$37,ROWS($C$23:$C35)+1,0)*IF(AND('Expenses (Assum. &amp; Calc.)'!$I35="One time",'Expenses (Assum. &amp; Calc.)'!$G35='Shortcut Lookup 2'!BL$60),INDEX('Expenses (Assum. &amp; Calc.)'!$J$23:$J$37,ROWS($C$23:$C35),1),IF(AND('Expenses (Assum. &amp; Calc.)'!$I35="Daily",'Expenses (Assum. &amp; Calc.)'!$H35&gt;='Shortcut Lookup 2'!BL$60,'Expenses (Assum. &amp; Calc.)'!$G35&lt;='Shortcut Lookup 2'!BL$60),INDEX('Expenses (Assum. &amp; Calc.)'!$J$23:$J$37,ROWS($C$23:$C35),1)*BU$22,IF(AND('Expenses (Assum. &amp; Calc.)'!$I35="Weekly",'Expenses (Assum. &amp; Calc.)'!$H35&gt;='Shortcut Lookup 2'!BL$60,'Expenses (Assum. &amp; Calc.)'!$G35&lt;='Shortcut Lookup 2'!BL$60),INDEX('Expenses (Assum. &amp; Calc.)'!$J$23:$J$37,ROWS($C$23:$C35),1)*4,IF(AND('Expenses (Assum. &amp; Calc.)'!$I35="Bi-Weekly",'Expenses (Assum. &amp; Calc.)'!$H35&gt;='Shortcut Lookup 2'!BL$60,'Expenses (Assum. &amp; Calc.)'!$G35&lt;='Shortcut Lookup 2'!BL$60),INDEX('Expenses (Assum. &amp; Calc.)'!$J$23:$J$37,ROWS($C$23:$C35),1)*2,IF(AND('Expenses (Assum. &amp; Calc.)'!$I35="Monthly",'Expenses (Assum. &amp; Calc.)'!$H35&gt;='Shortcut Lookup 2'!BL$60,'Expenses (Assum. &amp; Calc.)'!$G35&lt;='Shortcut Lookup 2'!BL$60),INDEX('Expenses (Assum. &amp; Calc.)'!$J$23:$J$37,ROWS($C$23:$C35),1),IF(AND('Expenses (Assum. &amp; Calc.)'!$I35="Quarterly",IFERROR(MOD(MONTH('Expenses (Assum. &amp; Calc.)'!$G35),3),0)=MOD(MONTH('Shortcut Lookup 2'!BL$60),3),'Expenses (Assum. &amp; Calc.)'!$H35&gt;='Shortcut Lookup 2'!BL$60,'Expenses (Assum. &amp; Calc.)'!$G35&lt;='Shortcut Lookup 2'!BL$60),INDEX('Expenses (Assum. &amp; Calc.)'!$J$23:$J$37,ROWS($C$23:$C35),1),IF(AND('Expenses (Assum. &amp; Calc.)'!$I35="Semi-Annually",IFERROR(MOD(MONTH('Expenses (Assum. &amp; Calc.)'!$G35),6),0)=MOD(MONTH('Shortcut Lookup 2'!BL$60),6),'Expenses (Assum. &amp; Calc.)'!$H35&gt;='Shortcut Lookup 2'!BL$60,'Expenses (Assum. &amp; Calc.)'!$G35&lt;='Shortcut Lookup 2'!BL$60),INDEX('Expenses (Assum. &amp; Calc.)'!$J$23:$J$37,ROWS($C$23:$C35),1),IF(AND('Expenses (Assum. &amp; Calc.)'!$I35="Yearly",IFERROR(MOD(MONTH('Expenses (Assum. &amp; Calc.)'!$G35),12),0)=MOD(MONTH('Shortcut Lookup 2'!BL$60),12),'Expenses (Assum. &amp; Calc.)'!$H35&gt;='Shortcut Lookup 2'!BL$60,'Expenses (Assum. &amp; Calc.)'!$G35&lt;='Shortcut Lookup 2'!BL$60),INDEX('Expenses (Assum. &amp; Calc.)'!$J$23:$J$37,ROWS($C$23:$C35),1),0))))))))</f>
        <v>0</v>
      </c>
      <c r="BV35" s="472">
        <f>HLOOKUP('Shortcut Lookup 2'!BM$59,'Expenses (Assum. &amp; Calc.)'!$P$22:$T$37,ROWS($C$23:$C35)+1,0)*IF(AND('Expenses (Assum. &amp; Calc.)'!$I35="One time",'Expenses (Assum. &amp; Calc.)'!$G35='Shortcut Lookup 2'!BM$60),INDEX('Expenses (Assum. &amp; Calc.)'!$J$23:$J$37,ROWS($C$23:$C35),1),IF(AND('Expenses (Assum. &amp; Calc.)'!$I35="Daily",'Expenses (Assum. &amp; Calc.)'!$H35&gt;='Shortcut Lookup 2'!BM$60,'Expenses (Assum. &amp; Calc.)'!$G35&lt;='Shortcut Lookup 2'!BM$60),INDEX('Expenses (Assum. &amp; Calc.)'!$J$23:$J$37,ROWS($C$23:$C35),1)*BV$22,IF(AND('Expenses (Assum. &amp; Calc.)'!$I35="Weekly",'Expenses (Assum. &amp; Calc.)'!$H35&gt;='Shortcut Lookup 2'!BM$60,'Expenses (Assum. &amp; Calc.)'!$G35&lt;='Shortcut Lookup 2'!BM$60),INDEX('Expenses (Assum. &amp; Calc.)'!$J$23:$J$37,ROWS($C$23:$C35),1)*4,IF(AND('Expenses (Assum. &amp; Calc.)'!$I35="Bi-Weekly",'Expenses (Assum. &amp; Calc.)'!$H35&gt;='Shortcut Lookup 2'!BM$60,'Expenses (Assum. &amp; Calc.)'!$G35&lt;='Shortcut Lookup 2'!BM$60),INDEX('Expenses (Assum. &amp; Calc.)'!$J$23:$J$37,ROWS($C$23:$C35),1)*2,IF(AND('Expenses (Assum. &amp; Calc.)'!$I35="Monthly",'Expenses (Assum. &amp; Calc.)'!$H35&gt;='Shortcut Lookup 2'!BM$60,'Expenses (Assum. &amp; Calc.)'!$G35&lt;='Shortcut Lookup 2'!BM$60),INDEX('Expenses (Assum. &amp; Calc.)'!$J$23:$J$37,ROWS($C$23:$C35),1),IF(AND('Expenses (Assum. &amp; Calc.)'!$I35="Quarterly",IFERROR(MOD(MONTH('Expenses (Assum. &amp; Calc.)'!$G35),3),0)=MOD(MONTH('Shortcut Lookup 2'!BM$60),3),'Expenses (Assum. &amp; Calc.)'!$H35&gt;='Shortcut Lookup 2'!BM$60,'Expenses (Assum. &amp; Calc.)'!$G35&lt;='Shortcut Lookup 2'!BM$60),INDEX('Expenses (Assum. &amp; Calc.)'!$J$23:$J$37,ROWS($C$23:$C35),1),IF(AND('Expenses (Assum. &amp; Calc.)'!$I35="Semi-Annually",IFERROR(MOD(MONTH('Expenses (Assum. &amp; Calc.)'!$G35),6),0)=MOD(MONTH('Shortcut Lookup 2'!BM$60),6),'Expenses (Assum. &amp; Calc.)'!$H35&gt;='Shortcut Lookup 2'!BM$60,'Expenses (Assum. &amp; Calc.)'!$G35&lt;='Shortcut Lookup 2'!BM$60),INDEX('Expenses (Assum. &amp; Calc.)'!$J$23:$J$37,ROWS($C$23:$C35),1),IF(AND('Expenses (Assum. &amp; Calc.)'!$I35="Yearly",IFERROR(MOD(MONTH('Expenses (Assum. &amp; Calc.)'!$G35),12),0)=MOD(MONTH('Shortcut Lookup 2'!BM$60),12),'Expenses (Assum. &amp; Calc.)'!$H35&gt;='Shortcut Lookup 2'!BM$60,'Expenses (Assum. &amp; Calc.)'!$G35&lt;='Shortcut Lookup 2'!BM$60),INDEX('Expenses (Assum. &amp; Calc.)'!$J$23:$J$37,ROWS($C$23:$C35),1),0))))))))</f>
        <v>0</v>
      </c>
      <c r="BW35" s="472">
        <f>HLOOKUP('Shortcut Lookup 2'!BN$59,'Expenses (Assum. &amp; Calc.)'!$P$22:$T$37,ROWS($C$23:$C35)+1,0)*IF(AND('Expenses (Assum. &amp; Calc.)'!$I35="One time",'Expenses (Assum. &amp; Calc.)'!$G35='Shortcut Lookup 2'!BN$60),INDEX('Expenses (Assum. &amp; Calc.)'!$J$23:$J$37,ROWS($C$23:$C35),1),IF(AND('Expenses (Assum. &amp; Calc.)'!$I35="Daily",'Expenses (Assum. &amp; Calc.)'!$H35&gt;='Shortcut Lookup 2'!BN$60,'Expenses (Assum. &amp; Calc.)'!$G35&lt;='Shortcut Lookup 2'!BN$60),INDEX('Expenses (Assum. &amp; Calc.)'!$J$23:$J$37,ROWS($C$23:$C35),1)*BW$22,IF(AND('Expenses (Assum. &amp; Calc.)'!$I35="Weekly",'Expenses (Assum. &amp; Calc.)'!$H35&gt;='Shortcut Lookup 2'!BN$60,'Expenses (Assum. &amp; Calc.)'!$G35&lt;='Shortcut Lookup 2'!BN$60),INDEX('Expenses (Assum. &amp; Calc.)'!$J$23:$J$37,ROWS($C$23:$C35),1)*4,IF(AND('Expenses (Assum. &amp; Calc.)'!$I35="Bi-Weekly",'Expenses (Assum. &amp; Calc.)'!$H35&gt;='Shortcut Lookup 2'!BN$60,'Expenses (Assum. &amp; Calc.)'!$G35&lt;='Shortcut Lookup 2'!BN$60),INDEX('Expenses (Assum. &amp; Calc.)'!$J$23:$J$37,ROWS($C$23:$C35),1)*2,IF(AND('Expenses (Assum. &amp; Calc.)'!$I35="Monthly",'Expenses (Assum. &amp; Calc.)'!$H35&gt;='Shortcut Lookup 2'!BN$60,'Expenses (Assum. &amp; Calc.)'!$G35&lt;='Shortcut Lookup 2'!BN$60),INDEX('Expenses (Assum. &amp; Calc.)'!$J$23:$J$37,ROWS($C$23:$C35),1),IF(AND('Expenses (Assum. &amp; Calc.)'!$I35="Quarterly",IFERROR(MOD(MONTH('Expenses (Assum. &amp; Calc.)'!$G35),3),0)=MOD(MONTH('Shortcut Lookup 2'!BN$60),3),'Expenses (Assum. &amp; Calc.)'!$H35&gt;='Shortcut Lookup 2'!BN$60,'Expenses (Assum. &amp; Calc.)'!$G35&lt;='Shortcut Lookup 2'!BN$60),INDEX('Expenses (Assum. &amp; Calc.)'!$J$23:$J$37,ROWS($C$23:$C35),1),IF(AND('Expenses (Assum. &amp; Calc.)'!$I35="Semi-Annually",IFERROR(MOD(MONTH('Expenses (Assum. &amp; Calc.)'!$G35),6),0)=MOD(MONTH('Shortcut Lookup 2'!BN$60),6),'Expenses (Assum. &amp; Calc.)'!$H35&gt;='Shortcut Lookup 2'!BN$60,'Expenses (Assum. &amp; Calc.)'!$G35&lt;='Shortcut Lookup 2'!BN$60),INDEX('Expenses (Assum. &amp; Calc.)'!$J$23:$J$37,ROWS($C$23:$C35),1),IF(AND('Expenses (Assum. &amp; Calc.)'!$I35="Yearly",IFERROR(MOD(MONTH('Expenses (Assum. &amp; Calc.)'!$G35),12),0)=MOD(MONTH('Shortcut Lookup 2'!BN$60),12),'Expenses (Assum. &amp; Calc.)'!$H35&gt;='Shortcut Lookup 2'!BN$60,'Expenses (Assum. &amp; Calc.)'!$G35&lt;='Shortcut Lookup 2'!BN$60),INDEX('Expenses (Assum. &amp; Calc.)'!$J$23:$J$37,ROWS($C$23:$C35),1),0))))))))</f>
        <v>0</v>
      </c>
      <c r="BX35" s="472">
        <f>HLOOKUP('Shortcut Lookup 2'!BO$59,'Expenses (Assum. &amp; Calc.)'!$P$22:$T$37,ROWS($C$23:$C35)+1,0)*IF(AND('Expenses (Assum. &amp; Calc.)'!$I35="One time",'Expenses (Assum. &amp; Calc.)'!$G35='Shortcut Lookup 2'!BO$60),INDEX('Expenses (Assum. &amp; Calc.)'!$J$23:$J$37,ROWS($C$23:$C35),1),IF(AND('Expenses (Assum. &amp; Calc.)'!$I35="Daily",'Expenses (Assum. &amp; Calc.)'!$H35&gt;='Shortcut Lookup 2'!BO$60,'Expenses (Assum. &amp; Calc.)'!$G35&lt;='Shortcut Lookup 2'!BO$60),INDEX('Expenses (Assum. &amp; Calc.)'!$J$23:$J$37,ROWS($C$23:$C35),1)*BX$22,IF(AND('Expenses (Assum. &amp; Calc.)'!$I35="Weekly",'Expenses (Assum. &amp; Calc.)'!$H35&gt;='Shortcut Lookup 2'!BO$60,'Expenses (Assum. &amp; Calc.)'!$G35&lt;='Shortcut Lookup 2'!BO$60),INDEX('Expenses (Assum. &amp; Calc.)'!$J$23:$J$37,ROWS($C$23:$C35),1)*4,IF(AND('Expenses (Assum. &amp; Calc.)'!$I35="Bi-Weekly",'Expenses (Assum. &amp; Calc.)'!$H35&gt;='Shortcut Lookup 2'!BO$60,'Expenses (Assum. &amp; Calc.)'!$G35&lt;='Shortcut Lookup 2'!BO$60),INDEX('Expenses (Assum. &amp; Calc.)'!$J$23:$J$37,ROWS($C$23:$C35),1)*2,IF(AND('Expenses (Assum. &amp; Calc.)'!$I35="Monthly",'Expenses (Assum. &amp; Calc.)'!$H35&gt;='Shortcut Lookup 2'!BO$60,'Expenses (Assum. &amp; Calc.)'!$G35&lt;='Shortcut Lookup 2'!BO$60),INDEX('Expenses (Assum. &amp; Calc.)'!$J$23:$J$37,ROWS($C$23:$C35),1),IF(AND('Expenses (Assum. &amp; Calc.)'!$I35="Quarterly",IFERROR(MOD(MONTH('Expenses (Assum. &amp; Calc.)'!$G35),3),0)=MOD(MONTH('Shortcut Lookup 2'!BO$60),3),'Expenses (Assum. &amp; Calc.)'!$H35&gt;='Shortcut Lookup 2'!BO$60,'Expenses (Assum. &amp; Calc.)'!$G35&lt;='Shortcut Lookup 2'!BO$60),INDEX('Expenses (Assum. &amp; Calc.)'!$J$23:$J$37,ROWS($C$23:$C35),1),IF(AND('Expenses (Assum. &amp; Calc.)'!$I35="Semi-Annually",IFERROR(MOD(MONTH('Expenses (Assum. &amp; Calc.)'!$G35),6),0)=MOD(MONTH('Shortcut Lookup 2'!BO$60),6),'Expenses (Assum. &amp; Calc.)'!$H35&gt;='Shortcut Lookup 2'!BO$60,'Expenses (Assum. &amp; Calc.)'!$G35&lt;='Shortcut Lookup 2'!BO$60),INDEX('Expenses (Assum. &amp; Calc.)'!$J$23:$J$37,ROWS($C$23:$C35),1),IF(AND('Expenses (Assum. &amp; Calc.)'!$I35="Yearly",IFERROR(MOD(MONTH('Expenses (Assum. &amp; Calc.)'!$G35),12),0)=MOD(MONTH('Shortcut Lookup 2'!BO$60),12),'Expenses (Assum. &amp; Calc.)'!$H35&gt;='Shortcut Lookup 2'!BO$60,'Expenses (Assum. &amp; Calc.)'!$G35&lt;='Shortcut Lookup 2'!BO$60),INDEX('Expenses (Assum. &amp; Calc.)'!$J$23:$J$37,ROWS($C$23:$C35),1),0))))))))</f>
        <v>0</v>
      </c>
      <c r="BY35" s="472">
        <f>HLOOKUP('Shortcut Lookup 2'!BP$59,'Expenses (Assum. &amp; Calc.)'!$P$22:$T$37,ROWS($C$23:$C35)+1,0)*IF(AND('Expenses (Assum. &amp; Calc.)'!$I35="One time",'Expenses (Assum. &amp; Calc.)'!$G35='Shortcut Lookup 2'!BP$60),INDEX('Expenses (Assum. &amp; Calc.)'!$J$23:$J$37,ROWS($C$23:$C35),1),IF(AND('Expenses (Assum. &amp; Calc.)'!$I35="Daily",'Expenses (Assum. &amp; Calc.)'!$H35&gt;='Shortcut Lookup 2'!BP$60,'Expenses (Assum. &amp; Calc.)'!$G35&lt;='Shortcut Lookup 2'!BP$60),INDEX('Expenses (Assum. &amp; Calc.)'!$J$23:$J$37,ROWS($C$23:$C35),1)*BY$22,IF(AND('Expenses (Assum. &amp; Calc.)'!$I35="Weekly",'Expenses (Assum. &amp; Calc.)'!$H35&gt;='Shortcut Lookup 2'!BP$60,'Expenses (Assum. &amp; Calc.)'!$G35&lt;='Shortcut Lookup 2'!BP$60),INDEX('Expenses (Assum. &amp; Calc.)'!$J$23:$J$37,ROWS($C$23:$C35),1)*4,IF(AND('Expenses (Assum. &amp; Calc.)'!$I35="Bi-Weekly",'Expenses (Assum. &amp; Calc.)'!$H35&gt;='Shortcut Lookup 2'!BP$60,'Expenses (Assum. &amp; Calc.)'!$G35&lt;='Shortcut Lookup 2'!BP$60),INDEX('Expenses (Assum. &amp; Calc.)'!$J$23:$J$37,ROWS($C$23:$C35),1)*2,IF(AND('Expenses (Assum. &amp; Calc.)'!$I35="Monthly",'Expenses (Assum. &amp; Calc.)'!$H35&gt;='Shortcut Lookup 2'!BP$60,'Expenses (Assum. &amp; Calc.)'!$G35&lt;='Shortcut Lookup 2'!BP$60),INDEX('Expenses (Assum. &amp; Calc.)'!$J$23:$J$37,ROWS($C$23:$C35),1),IF(AND('Expenses (Assum. &amp; Calc.)'!$I35="Quarterly",IFERROR(MOD(MONTH('Expenses (Assum. &amp; Calc.)'!$G35),3),0)=MOD(MONTH('Shortcut Lookup 2'!BP$60),3),'Expenses (Assum. &amp; Calc.)'!$H35&gt;='Shortcut Lookup 2'!BP$60,'Expenses (Assum. &amp; Calc.)'!$G35&lt;='Shortcut Lookup 2'!BP$60),INDEX('Expenses (Assum. &amp; Calc.)'!$J$23:$J$37,ROWS($C$23:$C35),1),IF(AND('Expenses (Assum. &amp; Calc.)'!$I35="Semi-Annually",IFERROR(MOD(MONTH('Expenses (Assum. &amp; Calc.)'!$G35),6),0)=MOD(MONTH('Shortcut Lookup 2'!BP$60),6),'Expenses (Assum. &amp; Calc.)'!$H35&gt;='Shortcut Lookup 2'!BP$60,'Expenses (Assum. &amp; Calc.)'!$G35&lt;='Shortcut Lookup 2'!BP$60),INDEX('Expenses (Assum. &amp; Calc.)'!$J$23:$J$37,ROWS($C$23:$C35),1),IF(AND('Expenses (Assum. &amp; Calc.)'!$I35="Yearly",IFERROR(MOD(MONTH('Expenses (Assum. &amp; Calc.)'!$G35),12),0)=MOD(MONTH('Shortcut Lookup 2'!BP$60),12),'Expenses (Assum. &amp; Calc.)'!$H35&gt;='Shortcut Lookup 2'!BP$60,'Expenses (Assum. &amp; Calc.)'!$G35&lt;='Shortcut Lookup 2'!BP$60),INDEX('Expenses (Assum. &amp; Calc.)'!$J$23:$J$37,ROWS($C$23:$C35),1),0))))))))</f>
        <v>0</v>
      </c>
      <c r="BZ35" s="472">
        <f>HLOOKUP('Shortcut Lookup 2'!BQ$59,'Expenses (Assum. &amp; Calc.)'!$P$22:$T$37,ROWS($C$23:$C35)+1,0)*IF(AND('Expenses (Assum. &amp; Calc.)'!$I35="One time",'Expenses (Assum. &amp; Calc.)'!$G35='Shortcut Lookup 2'!BQ$60),INDEX('Expenses (Assum. &amp; Calc.)'!$J$23:$J$37,ROWS($C$23:$C35),1),IF(AND('Expenses (Assum. &amp; Calc.)'!$I35="Daily",'Expenses (Assum. &amp; Calc.)'!$H35&gt;='Shortcut Lookup 2'!BQ$60,'Expenses (Assum. &amp; Calc.)'!$G35&lt;='Shortcut Lookup 2'!BQ$60),INDEX('Expenses (Assum. &amp; Calc.)'!$J$23:$J$37,ROWS($C$23:$C35),1)*BZ$22,IF(AND('Expenses (Assum. &amp; Calc.)'!$I35="Weekly",'Expenses (Assum. &amp; Calc.)'!$H35&gt;='Shortcut Lookup 2'!BQ$60,'Expenses (Assum. &amp; Calc.)'!$G35&lt;='Shortcut Lookup 2'!BQ$60),INDEX('Expenses (Assum. &amp; Calc.)'!$J$23:$J$37,ROWS($C$23:$C35),1)*4,IF(AND('Expenses (Assum. &amp; Calc.)'!$I35="Bi-Weekly",'Expenses (Assum. &amp; Calc.)'!$H35&gt;='Shortcut Lookup 2'!BQ$60,'Expenses (Assum. &amp; Calc.)'!$G35&lt;='Shortcut Lookup 2'!BQ$60),INDEX('Expenses (Assum. &amp; Calc.)'!$J$23:$J$37,ROWS($C$23:$C35),1)*2,IF(AND('Expenses (Assum. &amp; Calc.)'!$I35="Monthly",'Expenses (Assum. &amp; Calc.)'!$H35&gt;='Shortcut Lookup 2'!BQ$60,'Expenses (Assum. &amp; Calc.)'!$G35&lt;='Shortcut Lookup 2'!BQ$60),INDEX('Expenses (Assum. &amp; Calc.)'!$J$23:$J$37,ROWS($C$23:$C35),1),IF(AND('Expenses (Assum. &amp; Calc.)'!$I35="Quarterly",IFERROR(MOD(MONTH('Expenses (Assum. &amp; Calc.)'!$G35),3),0)=MOD(MONTH('Shortcut Lookup 2'!BQ$60),3),'Expenses (Assum. &amp; Calc.)'!$H35&gt;='Shortcut Lookup 2'!BQ$60,'Expenses (Assum. &amp; Calc.)'!$G35&lt;='Shortcut Lookup 2'!BQ$60),INDEX('Expenses (Assum. &amp; Calc.)'!$J$23:$J$37,ROWS($C$23:$C35),1),IF(AND('Expenses (Assum. &amp; Calc.)'!$I35="Semi-Annually",IFERROR(MOD(MONTH('Expenses (Assum. &amp; Calc.)'!$G35),6),0)=MOD(MONTH('Shortcut Lookup 2'!BQ$60),6),'Expenses (Assum. &amp; Calc.)'!$H35&gt;='Shortcut Lookup 2'!BQ$60,'Expenses (Assum. &amp; Calc.)'!$G35&lt;='Shortcut Lookup 2'!BQ$60),INDEX('Expenses (Assum. &amp; Calc.)'!$J$23:$J$37,ROWS($C$23:$C35),1),IF(AND('Expenses (Assum. &amp; Calc.)'!$I35="Yearly",IFERROR(MOD(MONTH('Expenses (Assum. &amp; Calc.)'!$G35),12),0)=MOD(MONTH('Shortcut Lookup 2'!BQ$60),12),'Expenses (Assum. &amp; Calc.)'!$H35&gt;='Shortcut Lookup 2'!BQ$60,'Expenses (Assum. &amp; Calc.)'!$G35&lt;='Shortcut Lookup 2'!BQ$60),INDEX('Expenses (Assum. &amp; Calc.)'!$J$23:$J$37,ROWS($C$23:$C35),1),0))))))))</f>
        <v>0</v>
      </c>
      <c r="CA35" s="472">
        <f>HLOOKUP('Shortcut Lookup 2'!BR$59,'Expenses (Assum. &amp; Calc.)'!$P$22:$T$37,ROWS($C$23:$C35)+1,0)*IF(AND('Expenses (Assum. &amp; Calc.)'!$I35="One time",'Expenses (Assum. &amp; Calc.)'!$G35='Shortcut Lookup 2'!BR$60),INDEX('Expenses (Assum. &amp; Calc.)'!$J$23:$J$37,ROWS($C$23:$C35),1),IF(AND('Expenses (Assum. &amp; Calc.)'!$I35="Daily",'Expenses (Assum. &amp; Calc.)'!$H35&gt;='Shortcut Lookup 2'!BR$60,'Expenses (Assum. &amp; Calc.)'!$G35&lt;='Shortcut Lookup 2'!BR$60),INDEX('Expenses (Assum. &amp; Calc.)'!$J$23:$J$37,ROWS($C$23:$C35),1)*CA$22,IF(AND('Expenses (Assum. &amp; Calc.)'!$I35="Weekly",'Expenses (Assum. &amp; Calc.)'!$H35&gt;='Shortcut Lookup 2'!BR$60,'Expenses (Assum. &amp; Calc.)'!$G35&lt;='Shortcut Lookup 2'!BR$60),INDEX('Expenses (Assum. &amp; Calc.)'!$J$23:$J$37,ROWS($C$23:$C35),1)*4,IF(AND('Expenses (Assum. &amp; Calc.)'!$I35="Bi-Weekly",'Expenses (Assum. &amp; Calc.)'!$H35&gt;='Shortcut Lookup 2'!BR$60,'Expenses (Assum. &amp; Calc.)'!$G35&lt;='Shortcut Lookup 2'!BR$60),INDEX('Expenses (Assum. &amp; Calc.)'!$J$23:$J$37,ROWS($C$23:$C35),1)*2,IF(AND('Expenses (Assum. &amp; Calc.)'!$I35="Monthly",'Expenses (Assum. &amp; Calc.)'!$H35&gt;='Shortcut Lookup 2'!BR$60,'Expenses (Assum. &amp; Calc.)'!$G35&lt;='Shortcut Lookup 2'!BR$60),INDEX('Expenses (Assum. &amp; Calc.)'!$J$23:$J$37,ROWS($C$23:$C35),1),IF(AND('Expenses (Assum. &amp; Calc.)'!$I35="Quarterly",IFERROR(MOD(MONTH('Expenses (Assum. &amp; Calc.)'!$G35),3),0)=MOD(MONTH('Shortcut Lookup 2'!BR$60),3),'Expenses (Assum. &amp; Calc.)'!$H35&gt;='Shortcut Lookup 2'!BR$60,'Expenses (Assum. &amp; Calc.)'!$G35&lt;='Shortcut Lookup 2'!BR$60),INDEX('Expenses (Assum. &amp; Calc.)'!$J$23:$J$37,ROWS($C$23:$C35),1),IF(AND('Expenses (Assum. &amp; Calc.)'!$I35="Semi-Annually",IFERROR(MOD(MONTH('Expenses (Assum. &amp; Calc.)'!$G35),6),0)=MOD(MONTH('Shortcut Lookup 2'!BR$60),6),'Expenses (Assum. &amp; Calc.)'!$H35&gt;='Shortcut Lookup 2'!BR$60,'Expenses (Assum. &amp; Calc.)'!$G35&lt;='Shortcut Lookup 2'!BR$60),INDEX('Expenses (Assum. &amp; Calc.)'!$J$23:$J$37,ROWS($C$23:$C35),1),IF(AND('Expenses (Assum. &amp; Calc.)'!$I35="Yearly",IFERROR(MOD(MONTH('Expenses (Assum. &amp; Calc.)'!$G35),12),0)=MOD(MONTH('Shortcut Lookup 2'!BR$60),12),'Expenses (Assum. &amp; Calc.)'!$H35&gt;='Shortcut Lookup 2'!BR$60,'Expenses (Assum. &amp; Calc.)'!$G35&lt;='Shortcut Lookup 2'!BR$60),INDEX('Expenses (Assum. &amp; Calc.)'!$J$23:$J$37,ROWS($C$23:$C35),1),0))))))))</f>
        <v>0</v>
      </c>
      <c r="CB35" s="472">
        <f>HLOOKUP('Shortcut Lookup 2'!BS$59,'Expenses (Assum. &amp; Calc.)'!$P$22:$T$37,ROWS($C$23:$C35)+1,0)*IF(AND('Expenses (Assum. &amp; Calc.)'!$I35="One time",'Expenses (Assum. &amp; Calc.)'!$G35='Shortcut Lookup 2'!BS$60),INDEX('Expenses (Assum. &amp; Calc.)'!$J$23:$J$37,ROWS($C$23:$C35),1),IF(AND('Expenses (Assum. &amp; Calc.)'!$I35="Daily",'Expenses (Assum. &amp; Calc.)'!$H35&gt;='Shortcut Lookup 2'!BS$60,'Expenses (Assum. &amp; Calc.)'!$G35&lt;='Shortcut Lookup 2'!BS$60),INDEX('Expenses (Assum. &amp; Calc.)'!$J$23:$J$37,ROWS($C$23:$C35),1)*CB$22,IF(AND('Expenses (Assum. &amp; Calc.)'!$I35="Weekly",'Expenses (Assum. &amp; Calc.)'!$H35&gt;='Shortcut Lookup 2'!BS$60,'Expenses (Assum. &amp; Calc.)'!$G35&lt;='Shortcut Lookup 2'!BS$60),INDEX('Expenses (Assum. &amp; Calc.)'!$J$23:$J$37,ROWS($C$23:$C35),1)*4,IF(AND('Expenses (Assum. &amp; Calc.)'!$I35="Bi-Weekly",'Expenses (Assum. &amp; Calc.)'!$H35&gt;='Shortcut Lookup 2'!BS$60,'Expenses (Assum. &amp; Calc.)'!$G35&lt;='Shortcut Lookup 2'!BS$60),INDEX('Expenses (Assum. &amp; Calc.)'!$J$23:$J$37,ROWS($C$23:$C35),1)*2,IF(AND('Expenses (Assum. &amp; Calc.)'!$I35="Monthly",'Expenses (Assum. &amp; Calc.)'!$H35&gt;='Shortcut Lookup 2'!BS$60,'Expenses (Assum. &amp; Calc.)'!$G35&lt;='Shortcut Lookup 2'!BS$60),INDEX('Expenses (Assum. &amp; Calc.)'!$J$23:$J$37,ROWS($C$23:$C35),1),IF(AND('Expenses (Assum. &amp; Calc.)'!$I35="Quarterly",IFERROR(MOD(MONTH('Expenses (Assum. &amp; Calc.)'!$G35),3),0)=MOD(MONTH('Shortcut Lookup 2'!BS$60),3),'Expenses (Assum. &amp; Calc.)'!$H35&gt;='Shortcut Lookup 2'!BS$60,'Expenses (Assum. &amp; Calc.)'!$G35&lt;='Shortcut Lookup 2'!BS$60),INDEX('Expenses (Assum. &amp; Calc.)'!$J$23:$J$37,ROWS($C$23:$C35),1),IF(AND('Expenses (Assum. &amp; Calc.)'!$I35="Semi-Annually",IFERROR(MOD(MONTH('Expenses (Assum. &amp; Calc.)'!$G35),6),0)=MOD(MONTH('Shortcut Lookup 2'!BS$60),6),'Expenses (Assum. &amp; Calc.)'!$H35&gt;='Shortcut Lookup 2'!BS$60,'Expenses (Assum. &amp; Calc.)'!$G35&lt;='Shortcut Lookup 2'!BS$60),INDEX('Expenses (Assum. &amp; Calc.)'!$J$23:$J$37,ROWS($C$23:$C35),1),IF(AND('Expenses (Assum. &amp; Calc.)'!$I35="Yearly",IFERROR(MOD(MONTH('Expenses (Assum. &amp; Calc.)'!$G35),12),0)=MOD(MONTH('Shortcut Lookup 2'!BS$60),12),'Expenses (Assum. &amp; Calc.)'!$H35&gt;='Shortcut Lookup 2'!BS$60,'Expenses (Assum. &amp; Calc.)'!$G35&lt;='Shortcut Lookup 2'!BS$60),INDEX('Expenses (Assum. &amp; Calc.)'!$J$23:$J$37,ROWS($C$23:$C35),1),0))))))))</f>
        <v>0</v>
      </c>
    </row>
    <row r="36" spans="1:133" ht="14.4" thickBot="1" x14ac:dyDescent="0.35">
      <c r="C36" s="898" t="s">
        <v>183</v>
      </c>
      <c r="D36" s="898"/>
      <c r="E36" s="898"/>
      <c r="F36" s="898"/>
      <c r="G36" s="434">
        <f>'Shortcut Lookup 2'!L$84</f>
        <v>45688</v>
      </c>
      <c r="H36" s="434">
        <f>'Shortcut Lookup 2'!BS$84</f>
        <v>47483</v>
      </c>
      <c r="I36" s="462" t="s">
        <v>166</v>
      </c>
      <c r="J36" s="463"/>
      <c r="K36" s="473"/>
      <c r="L36" s="465"/>
      <c r="M36" s="466"/>
      <c r="N36" s="466"/>
      <c r="O36" s="467"/>
      <c r="P36" s="474">
        <v>1</v>
      </c>
      <c r="Q36" s="469">
        <f>1+'Expenses (Assum. &amp; Calc.)'!L36</f>
        <v>1</v>
      </c>
      <c r="R36" s="470">
        <f>Q36*(1+'Expenses (Assum. &amp; Calc.)'!M36)</f>
        <v>1</v>
      </c>
      <c r="S36" s="470">
        <f>R36*(1+'Expenses (Assum. &amp; Calc.)'!N36)</f>
        <v>1</v>
      </c>
      <c r="T36" s="471">
        <f>S36*(1+'Expenses (Assum. &amp; Calc.)'!O36)</f>
        <v>1</v>
      </c>
      <c r="U36" s="472">
        <f>HLOOKUP('Shortcut Lookup 2'!L$59,'Expenses (Assum. &amp; Calc.)'!$P$22:$T$37,ROWS($C$23:$C36)+1,0)*IF(AND('Expenses (Assum. &amp; Calc.)'!$I36="One time",'Expenses (Assum. &amp; Calc.)'!$G36='Shortcut Lookup 2'!L$60),INDEX('Expenses (Assum. &amp; Calc.)'!$J$23:$J$37,ROWS($C$23:$C36),1),IF(AND('Expenses (Assum. &amp; Calc.)'!$I36="Daily",'Expenses (Assum. &amp; Calc.)'!$H36&gt;='Shortcut Lookup 2'!L$60,'Expenses (Assum. &amp; Calc.)'!$G36&lt;='Shortcut Lookup 2'!L$60),INDEX('Expenses (Assum. &amp; Calc.)'!$J$23:$J$37,ROWS($C$23:$C36),1)*U$22,IF(AND('Expenses (Assum. &amp; Calc.)'!$I36="Weekly",'Expenses (Assum. &amp; Calc.)'!$H36&gt;='Shortcut Lookup 2'!L$60,'Expenses (Assum. &amp; Calc.)'!$G36&lt;='Shortcut Lookup 2'!L$60),INDEX('Expenses (Assum. &amp; Calc.)'!$J$23:$J$37,ROWS($C$23:$C36),1)*4,IF(AND('Expenses (Assum. &amp; Calc.)'!$I36="Bi-Weekly",'Expenses (Assum. &amp; Calc.)'!$H36&gt;='Shortcut Lookup 2'!L$60,'Expenses (Assum. &amp; Calc.)'!$G36&lt;='Shortcut Lookup 2'!L$60),INDEX('Expenses (Assum. &amp; Calc.)'!$J$23:$J$37,ROWS($C$23:$C36),1)*2,IF(AND('Expenses (Assum. &amp; Calc.)'!$I36="Monthly",'Expenses (Assum. &amp; Calc.)'!$H36&gt;='Shortcut Lookup 2'!L$60,'Expenses (Assum. &amp; Calc.)'!$G36&lt;='Shortcut Lookup 2'!L$60),INDEX('Expenses (Assum. &amp; Calc.)'!$J$23:$J$37,ROWS($C$23:$C36),1),IF(AND('Expenses (Assum. &amp; Calc.)'!$I36="Quarterly",IFERROR(MOD(MONTH('Expenses (Assum. &amp; Calc.)'!$G36),3),0)=MOD(MONTH('Shortcut Lookup 2'!L$60),3),'Expenses (Assum. &amp; Calc.)'!$H36&gt;='Shortcut Lookup 2'!L$60,'Expenses (Assum. &amp; Calc.)'!$G36&lt;='Shortcut Lookup 2'!L$60),INDEX('Expenses (Assum. &amp; Calc.)'!$J$23:$J$37,ROWS($C$23:$C36),1),IF(AND('Expenses (Assum. &amp; Calc.)'!$I36="Semi-Annually",IFERROR(MOD(MONTH('Expenses (Assum. &amp; Calc.)'!$G36),6),0)=MOD(MONTH('Shortcut Lookup 2'!L$60),6),'Expenses (Assum. &amp; Calc.)'!$H36&gt;='Shortcut Lookup 2'!L$60,'Expenses (Assum. &amp; Calc.)'!$G36&lt;='Shortcut Lookup 2'!L$60),INDEX('Expenses (Assum. &amp; Calc.)'!$J$23:$J$37,ROWS($C$23:$C36),1),IF(AND('Expenses (Assum. &amp; Calc.)'!$I36="Yearly",IFERROR(MOD(MONTH('Expenses (Assum. &amp; Calc.)'!$G36),12),0)=MOD(MONTH('Shortcut Lookup 2'!L$60),12),'Expenses (Assum. &amp; Calc.)'!$H36&gt;='Shortcut Lookup 2'!L$60,'Expenses (Assum. &amp; Calc.)'!$G36&lt;='Shortcut Lookup 2'!L$60),INDEX('Expenses (Assum. &amp; Calc.)'!$J$23:$J$37,ROWS($C$23:$C36),1),0))))))))</f>
        <v>0</v>
      </c>
      <c r="V36" s="472">
        <f>HLOOKUP('Shortcut Lookup 2'!M$59,'Expenses (Assum. &amp; Calc.)'!$P$22:$T$37,ROWS($C$23:$C36)+1,0)*IF(AND('Expenses (Assum. &amp; Calc.)'!$I36="One time",'Expenses (Assum. &amp; Calc.)'!$G36='Shortcut Lookup 2'!M$60),INDEX('Expenses (Assum. &amp; Calc.)'!$J$23:$J$37,ROWS($C$23:$C36),1),IF(AND('Expenses (Assum. &amp; Calc.)'!$I36="Daily",'Expenses (Assum. &amp; Calc.)'!$H36&gt;='Shortcut Lookup 2'!M$60,'Expenses (Assum. &amp; Calc.)'!$G36&lt;='Shortcut Lookup 2'!M$60),INDEX('Expenses (Assum. &amp; Calc.)'!$J$23:$J$37,ROWS($C$23:$C36),1)*V$22,IF(AND('Expenses (Assum. &amp; Calc.)'!$I36="Weekly",'Expenses (Assum. &amp; Calc.)'!$H36&gt;='Shortcut Lookup 2'!M$60,'Expenses (Assum. &amp; Calc.)'!$G36&lt;='Shortcut Lookup 2'!M$60),INDEX('Expenses (Assum. &amp; Calc.)'!$J$23:$J$37,ROWS($C$23:$C36),1)*4,IF(AND('Expenses (Assum. &amp; Calc.)'!$I36="Bi-Weekly",'Expenses (Assum. &amp; Calc.)'!$H36&gt;='Shortcut Lookup 2'!M$60,'Expenses (Assum. &amp; Calc.)'!$G36&lt;='Shortcut Lookup 2'!M$60),INDEX('Expenses (Assum. &amp; Calc.)'!$J$23:$J$37,ROWS($C$23:$C36),1)*2,IF(AND('Expenses (Assum. &amp; Calc.)'!$I36="Monthly",'Expenses (Assum. &amp; Calc.)'!$H36&gt;='Shortcut Lookup 2'!M$60,'Expenses (Assum. &amp; Calc.)'!$G36&lt;='Shortcut Lookup 2'!M$60),INDEX('Expenses (Assum. &amp; Calc.)'!$J$23:$J$37,ROWS($C$23:$C36),1),IF(AND('Expenses (Assum. &amp; Calc.)'!$I36="Quarterly",IFERROR(MOD(MONTH('Expenses (Assum. &amp; Calc.)'!$G36),3),0)=MOD(MONTH('Shortcut Lookup 2'!M$60),3),'Expenses (Assum. &amp; Calc.)'!$H36&gt;='Shortcut Lookup 2'!M$60,'Expenses (Assum. &amp; Calc.)'!$G36&lt;='Shortcut Lookup 2'!M$60),INDEX('Expenses (Assum. &amp; Calc.)'!$J$23:$J$37,ROWS($C$23:$C36),1),IF(AND('Expenses (Assum. &amp; Calc.)'!$I36="Semi-Annually",IFERROR(MOD(MONTH('Expenses (Assum. &amp; Calc.)'!$G36),6),0)=MOD(MONTH('Shortcut Lookup 2'!M$60),6),'Expenses (Assum. &amp; Calc.)'!$H36&gt;='Shortcut Lookup 2'!M$60,'Expenses (Assum. &amp; Calc.)'!$G36&lt;='Shortcut Lookup 2'!M$60),INDEX('Expenses (Assum. &amp; Calc.)'!$J$23:$J$37,ROWS($C$23:$C36),1),IF(AND('Expenses (Assum. &amp; Calc.)'!$I36="Yearly",IFERROR(MOD(MONTH('Expenses (Assum. &amp; Calc.)'!$G36),12),0)=MOD(MONTH('Shortcut Lookup 2'!M$60),12),'Expenses (Assum. &amp; Calc.)'!$H36&gt;='Shortcut Lookup 2'!M$60,'Expenses (Assum. &amp; Calc.)'!$G36&lt;='Shortcut Lookup 2'!M$60),INDEX('Expenses (Assum. &amp; Calc.)'!$J$23:$J$37,ROWS($C$23:$C36),1),0))))))))</f>
        <v>0</v>
      </c>
      <c r="W36" s="472">
        <f>HLOOKUP('Shortcut Lookup 2'!N$59,'Expenses (Assum. &amp; Calc.)'!$P$22:$T$37,ROWS($C$23:$C36)+1,0)*IF(AND('Expenses (Assum. &amp; Calc.)'!$I36="One time",'Expenses (Assum. &amp; Calc.)'!$G36='Shortcut Lookup 2'!N$60),INDEX('Expenses (Assum. &amp; Calc.)'!$J$23:$J$37,ROWS($C$23:$C36),1),IF(AND('Expenses (Assum. &amp; Calc.)'!$I36="Daily",'Expenses (Assum. &amp; Calc.)'!$H36&gt;='Shortcut Lookup 2'!N$60,'Expenses (Assum. &amp; Calc.)'!$G36&lt;='Shortcut Lookup 2'!N$60),INDEX('Expenses (Assum. &amp; Calc.)'!$J$23:$J$37,ROWS($C$23:$C36),1)*W$22,IF(AND('Expenses (Assum. &amp; Calc.)'!$I36="Weekly",'Expenses (Assum. &amp; Calc.)'!$H36&gt;='Shortcut Lookup 2'!N$60,'Expenses (Assum. &amp; Calc.)'!$G36&lt;='Shortcut Lookup 2'!N$60),INDEX('Expenses (Assum. &amp; Calc.)'!$J$23:$J$37,ROWS($C$23:$C36),1)*4,IF(AND('Expenses (Assum. &amp; Calc.)'!$I36="Bi-Weekly",'Expenses (Assum. &amp; Calc.)'!$H36&gt;='Shortcut Lookup 2'!N$60,'Expenses (Assum. &amp; Calc.)'!$G36&lt;='Shortcut Lookup 2'!N$60),INDEX('Expenses (Assum. &amp; Calc.)'!$J$23:$J$37,ROWS($C$23:$C36),1)*2,IF(AND('Expenses (Assum. &amp; Calc.)'!$I36="Monthly",'Expenses (Assum. &amp; Calc.)'!$H36&gt;='Shortcut Lookup 2'!N$60,'Expenses (Assum. &amp; Calc.)'!$G36&lt;='Shortcut Lookup 2'!N$60),INDEX('Expenses (Assum. &amp; Calc.)'!$J$23:$J$37,ROWS($C$23:$C36),1),IF(AND('Expenses (Assum. &amp; Calc.)'!$I36="Quarterly",IFERROR(MOD(MONTH('Expenses (Assum. &amp; Calc.)'!$G36),3),0)=MOD(MONTH('Shortcut Lookup 2'!N$60),3),'Expenses (Assum. &amp; Calc.)'!$H36&gt;='Shortcut Lookup 2'!N$60,'Expenses (Assum. &amp; Calc.)'!$G36&lt;='Shortcut Lookup 2'!N$60),INDEX('Expenses (Assum. &amp; Calc.)'!$J$23:$J$37,ROWS($C$23:$C36),1),IF(AND('Expenses (Assum. &amp; Calc.)'!$I36="Semi-Annually",IFERROR(MOD(MONTH('Expenses (Assum. &amp; Calc.)'!$G36),6),0)=MOD(MONTH('Shortcut Lookup 2'!N$60),6),'Expenses (Assum. &amp; Calc.)'!$H36&gt;='Shortcut Lookup 2'!N$60,'Expenses (Assum. &amp; Calc.)'!$G36&lt;='Shortcut Lookup 2'!N$60),INDEX('Expenses (Assum. &amp; Calc.)'!$J$23:$J$37,ROWS($C$23:$C36),1),IF(AND('Expenses (Assum. &amp; Calc.)'!$I36="Yearly",IFERROR(MOD(MONTH('Expenses (Assum. &amp; Calc.)'!$G36),12),0)=MOD(MONTH('Shortcut Lookup 2'!N$60),12),'Expenses (Assum. &amp; Calc.)'!$H36&gt;='Shortcut Lookup 2'!N$60,'Expenses (Assum. &amp; Calc.)'!$G36&lt;='Shortcut Lookup 2'!N$60),INDEX('Expenses (Assum. &amp; Calc.)'!$J$23:$J$37,ROWS($C$23:$C36),1),0))))))))</f>
        <v>0</v>
      </c>
      <c r="X36" s="472">
        <f>HLOOKUP('Shortcut Lookup 2'!O$59,'Expenses (Assum. &amp; Calc.)'!$P$22:$T$37,ROWS($C$23:$C36)+1,0)*IF(AND('Expenses (Assum. &amp; Calc.)'!$I36="One time",'Expenses (Assum. &amp; Calc.)'!$G36='Shortcut Lookup 2'!O$60),INDEX('Expenses (Assum. &amp; Calc.)'!$J$23:$J$37,ROWS($C$23:$C36),1),IF(AND('Expenses (Assum. &amp; Calc.)'!$I36="Daily",'Expenses (Assum. &amp; Calc.)'!$H36&gt;='Shortcut Lookup 2'!O$60,'Expenses (Assum. &amp; Calc.)'!$G36&lt;='Shortcut Lookup 2'!O$60),INDEX('Expenses (Assum. &amp; Calc.)'!$J$23:$J$37,ROWS($C$23:$C36),1)*X$22,IF(AND('Expenses (Assum. &amp; Calc.)'!$I36="Weekly",'Expenses (Assum. &amp; Calc.)'!$H36&gt;='Shortcut Lookup 2'!O$60,'Expenses (Assum. &amp; Calc.)'!$G36&lt;='Shortcut Lookup 2'!O$60),INDEX('Expenses (Assum. &amp; Calc.)'!$J$23:$J$37,ROWS($C$23:$C36),1)*4,IF(AND('Expenses (Assum. &amp; Calc.)'!$I36="Bi-Weekly",'Expenses (Assum. &amp; Calc.)'!$H36&gt;='Shortcut Lookup 2'!O$60,'Expenses (Assum. &amp; Calc.)'!$G36&lt;='Shortcut Lookup 2'!O$60),INDEX('Expenses (Assum. &amp; Calc.)'!$J$23:$J$37,ROWS($C$23:$C36),1)*2,IF(AND('Expenses (Assum. &amp; Calc.)'!$I36="Monthly",'Expenses (Assum. &amp; Calc.)'!$H36&gt;='Shortcut Lookup 2'!O$60,'Expenses (Assum. &amp; Calc.)'!$G36&lt;='Shortcut Lookup 2'!O$60),INDEX('Expenses (Assum. &amp; Calc.)'!$J$23:$J$37,ROWS($C$23:$C36),1),IF(AND('Expenses (Assum. &amp; Calc.)'!$I36="Quarterly",IFERROR(MOD(MONTH('Expenses (Assum. &amp; Calc.)'!$G36),3),0)=MOD(MONTH('Shortcut Lookup 2'!O$60),3),'Expenses (Assum. &amp; Calc.)'!$H36&gt;='Shortcut Lookup 2'!O$60,'Expenses (Assum. &amp; Calc.)'!$G36&lt;='Shortcut Lookup 2'!O$60),INDEX('Expenses (Assum. &amp; Calc.)'!$J$23:$J$37,ROWS($C$23:$C36),1),IF(AND('Expenses (Assum. &amp; Calc.)'!$I36="Semi-Annually",IFERROR(MOD(MONTH('Expenses (Assum. &amp; Calc.)'!$G36),6),0)=MOD(MONTH('Shortcut Lookup 2'!O$60),6),'Expenses (Assum. &amp; Calc.)'!$H36&gt;='Shortcut Lookup 2'!O$60,'Expenses (Assum. &amp; Calc.)'!$G36&lt;='Shortcut Lookup 2'!O$60),INDEX('Expenses (Assum. &amp; Calc.)'!$J$23:$J$37,ROWS($C$23:$C36),1),IF(AND('Expenses (Assum. &amp; Calc.)'!$I36="Yearly",IFERROR(MOD(MONTH('Expenses (Assum. &amp; Calc.)'!$G36),12),0)=MOD(MONTH('Shortcut Lookup 2'!O$60),12),'Expenses (Assum. &amp; Calc.)'!$H36&gt;='Shortcut Lookup 2'!O$60,'Expenses (Assum. &amp; Calc.)'!$G36&lt;='Shortcut Lookup 2'!O$60),INDEX('Expenses (Assum. &amp; Calc.)'!$J$23:$J$37,ROWS($C$23:$C36),1),0))))))))</f>
        <v>0</v>
      </c>
      <c r="Y36" s="472">
        <f>HLOOKUP('Shortcut Lookup 2'!P$59,'Expenses (Assum. &amp; Calc.)'!$P$22:$T$37,ROWS($C$23:$C36)+1,0)*IF(AND('Expenses (Assum. &amp; Calc.)'!$I36="One time",'Expenses (Assum. &amp; Calc.)'!$G36='Shortcut Lookup 2'!P$60),INDEX('Expenses (Assum. &amp; Calc.)'!$J$23:$J$37,ROWS($C$23:$C36),1),IF(AND('Expenses (Assum. &amp; Calc.)'!$I36="Daily",'Expenses (Assum. &amp; Calc.)'!$H36&gt;='Shortcut Lookup 2'!P$60,'Expenses (Assum. &amp; Calc.)'!$G36&lt;='Shortcut Lookup 2'!P$60),INDEX('Expenses (Assum. &amp; Calc.)'!$J$23:$J$37,ROWS($C$23:$C36),1)*Y$22,IF(AND('Expenses (Assum. &amp; Calc.)'!$I36="Weekly",'Expenses (Assum. &amp; Calc.)'!$H36&gt;='Shortcut Lookup 2'!P$60,'Expenses (Assum. &amp; Calc.)'!$G36&lt;='Shortcut Lookup 2'!P$60),INDEX('Expenses (Assum. &amp; Calc.)'!$J$23:$J$37,ROWS($C$23:$C36),1)*4,IF(AND('Expenses (Assum. &amp; Calc.)'!$I36="Bi-Weekly",'Expenses (Assum. &amp; Calc.)'!$H36&gt;='Shortcut Lookup 2'!P$60,'Expenses (Assum. &amp; Calc.)'!$G36&lt;='Shortcut Lookup 2'!P$60),INDEX('Expenses (Assum. &amp; Calc.)'!$J$23:$J$37,ROWS($C$23:$C36),1)*2,IF(AND('Expenses (Assum. &amp; Calc.)'!$I36="Monthly",'Expenses (Assum. &amp; Calc.)'!$H36&gt;='Shortcut Lookup 2'!P$60,'Expenses (Assum. &amp; Calc.)'!$G36&lt;='Shortcut Lookup 2'!P$60),INDEX('Expenses (Assum. &amp; Calc.)'!$J$23:$J$37,ROWS($C$23:$C36),1),IF(AND('Expenses (Assum. &amp; Calc.)'!$I36="Quarterly",IFERROR(MOD(MONTH('Expenses (Assum. &amp; Calc.)'!$G36),3),0)=MOD(MONTH('Shortcut Lookup 2'!P$60),3),'Expenses (Assum. &amp; Calc.)'!$H36&gt;='Shortcut Lookup 2'!P$60,'Expenses (Assum. &amp; Calc.)'!$G36&lt;='Shortcut Lookup 2'!P$60),INDEX('Expenses (Assum. &amp; Calc.)'!$J$23:$J$37,ROWS($C$23:$C36),1),IF(AND('Expenses (Assum. &amp; Calc.)'!$I36="Semi-Annually",IFERROR(MOD(MONTH('Expenses (Assum. &amp; Calc.)'!$G36),6),0)=MOD(MONTH('Shortcut Lookup 2'!P$60),6),'Expenses (Assum. &amp; Calc.)'!$H36&gt;='Shortcut Lookup 2'!P$60,'Expenses (Assum. &amp; Calc.)'!$G36&lt;='Shortcut Lookup 2'!P$60),INDEX('Expenses (Assum. &amp; Calc.)'!$J$23:$J$37,ROWS($C$23:$C36),1),IF(AND('Expenses (Assum. &amp; Calc.)'!$I36="Yearly",IFERROR(MOD(MONTH('Expenses (Assum. &amp; Calc.)'!$G36),12),0)=MOD(MONTH('Shortcut Lookup 2'!P$60),12),'Expenses (Assum. &amp; Calc.)'!$H36&gt;='Shortcut Lookup 2'!P$60,'Expenses (Assum. &amp; Calc.)'!$G36&lt;='Shortcut Lookup 2'!P$60),INDEX('Expenses (Assum. &amp; Calc.)'!$J$23:$J$37,ROWS($C$23:$C36),1),0))))))))</f>
        <v>0</v>
      </c>
      <c r="Z36" s="472">
        <f>HLOOKUP('Shortcut Lookup 2'!Q$59,'Expenses (Assum. &amp; Calc.)'!$P$22:$T$37,ROWS($C$23:$C36)+1,0)*IF(AND('Expenses (Assum. &amp; Calc.)'!$I36="One time",'Expenses (Assum. &amp; Calc.)'!$G36='Shortcut Lookup 2'!Q$60),INDEX('Expenses (Assum. &amp; Calc.)'!$J$23:$J$37,ROWS($C$23:$C36),1),IF(AND('Expenses (Assum. &amp; Calc.)'!$I36="Daily",'Expenses (Assum. &amp; Calc.)'!$H36&gt;='Shortcut Lookup 2'!Q$60,'Expenses (Assum. &amp; Calc.)'!$G36&lt;='Shortcut Lookup 2'!Q$60),INDEX('Expenses (Assum. &amp; Calc.)'!$J$23:$J$37,ROWS($C$23:$C36),1)*Z$22,IF(AND('Expenses (Assum. &amp; Calc.)'!$I36="Weekly",'Expenses (Assum. &amp; Calc.)'!$H36&gt;='Shortcut Lookup 2'!Q$60,'Expenses (Assum. &amp; Calc.)'!$G36&lt;='Shortcut Lookup 2'!Q$60),INDEX('Expenses (Assum. &amp; Calc.)'!$J$23:$J$37,ROWS($C$23:$C36),1)*4,IF(AND('Expenses (Assum. &amp; Calc.)'!$I36="Bi-Weekly",'Expenses (Assum. &amp; Calc.)'!$H36&gt;='Shortcut Lookup 2'!Q$60,'Expenses (Assum. &amp; Calc.)'!$G36&lt;='Shortcut Lookup 2'!Q$60),INDEX('Expenses (Assum. &amp; Calc.)'!$J$23:$J$37,ROWS($C$23:$C36),1)*2,IF(AND('Expenses (Assum. &amp; Calc.)'!$I36="Monthly",'Expenses (Assum. &amp; Calc.)'!$H36&gt;='Shortcut Lookup 2'!Q$60,'Expenses (Assum. &amp; Calc.)'!$G36&lt;='Shortcut Lookup 2'!Q$60),INDEX('Expenses (Assum. &amp; Calc.)'!$J$23:$J$37,ROWS($C$23:$C36),1),IF(AND('Expenses (Assum. &amp; Calc.)'!$I36="Quarterly",IFERROR(MOD(MONTH('Expenses (Assum. &amp; Calc.)'!$G36),3),0)=MOD(MONTH('Shortcut Lookup 2'!Q$60),3),'Expenses (Assum. &amp; Calc.)'!$H36&gt;='Shortcut Lookup 2'!Q$60,'Expenses (Assum. &amp; Calc.)'!$G36&lt;='Shortcut Lookup 2'!Q$60),INDEX('Expenses (Assum. &amp; Calc.)'!$J$23:$J$37,ROWS($C$23:$C36),1),IF(AND('Expenses (Assum. &amp; Calc.)'!$I36="Semi-Annually",IFERROR(MOD(MONTH('Expenses (Assum. &amp; Calc.)'!$G36),6),0)=MOD(MONTH('Shortcut Lookup 2'!Q$60),6),'Expenses (Assum. &amp; Calc.)'!$H36&gt;='Shortcut Lookup 2'!Q$60,'Expenses (Assum. &amp; Calc.)'!$G36&lt;='Shortcut Lookup 2'!Q$60),INDEX('Expenses (Assum. &amp; Calc.)'!$J$23:$J$37,ROWS($C$23:$C36),1),IF(AND('Expenses (Assum. &amp; Calc.)'!$I36="Yearly",IFERROR(MOD(MONTH('Expenses (Assum. &amp; Calc.)'!$G36),12),0)=MOD(MONTH('Shortcut Lookup 2'!Q$60),12),'Expenses (Assum. &amp; Calc.)'!$H36&gt;='Shortcut Lookup 2'!Q$60,'Expenses (Assum. &amp; Calc.)'!$G36&lt;='Shortcut Lookup 2'!Q$60),INDEX('Expenses (Assum. &amp; Calc.)'!$J$23:$J$37,ROWS($C$23:$C36),1),0))))))))</f>
        <v>0</v>
      </c>
      <c r="AA36" s="472">
        <f>HLOOKUP('Shortcut Lookup 2'!R$59,'Expenses (Assum. &amp; Calc.)'!$P$22:$T$37,ROWS($C$23:$C36)+1,0)*IF(AND('Expenses (Assum. &amp; Calc.)'!$I36="One time",'Expenses (Assum. &amp; Calc.)'!$G36='Shortcut Lookup 2'!R$60),INDEX('Expenses (Assum. &amp; Calc.)'!$J$23:$J$37,ROWS($C$23:$C36),1),IF(AND('Expenses (Assum. &amp; Calc.)'!$I36="Daily",'Expenses (Assum. &amp; Calc.)'!$H36&gt;='Shortcut Lookup 2'!R$60,'Expenses (Assum. &amp; Calc.)'!$G36&lt;='Shortcut Lookup 2'!R$60),INDEX('Expenses (Assum. &amp; Calc.)'!$J$23:$J$37,ROWS($C$23:$C36),1)*AA$22,IF(AND('Expenses (Assum. &amp; Calc.)'!$I36="Weekly",'Expenses (Assum. &amp; Calc.)'!$H36&gt;='Shortcut Lookup 2'!R$60,'Expenses (Assum. &amp; Calc.)'!$G36&lt;='Shortcut Lookup 2'!R$60),INDEX('Expenses (Assum. &amp; Calc.)'!$J$23:$J$37,ROWS($C$23:$C36),1)*4,IF(AND('Expenses (Assum. &amp; Calc.)'!$I36="Bi-Weekly",'Expenses (Assum. &amp; Calc.)'!$H36&gt;='Shortcut Lookup 2'!R$60,'Expenses (Assum. &amp; Calc.)'!$G36&lt;='Shortcut Lookup 2'!R$60),INDEX('Expenses (Assum. &amp; Calc.)'!$J$23:$J$37,ROWS($C$23:$C36),1)*2,IF(AND('Expenses (Assum. &amp; Calc.)'!$I36="Monthly",'Expenses (Assum. &amp; Calc.)'!$H36&gt;='Shortcut Lookup 2'!R$60,'Expenses (Assum. &amp; Calc.)'!$G36&lt;='Shortcut Lookup 2'!R$60),INDEX('Expenses (Assum. &amp; Calc.)'!$J$23:$J$37,ROWS($C$23:$C36),1),IF(AND('Expenses (Assum. &amp; Calc.)'!$I36="Quarterly",IFERROR(MOD(MONTH('Expenses (Assum. &amp; Calc.)'!$G36),3),0)=MOD(MONTH('Shortcut Lookup 2'!R$60),3),'Expenses (Assum. &amp; Calc.)'!$H36&gt;='Shortcut Lookup 2'!R$60,'Expenses (Assum. &amp; Calc.)'!$G36&lt;='Shortcut Lookup 2'!R$60),INDEX('Expenses (Assum. &amp; Calc.)'!$J$23:$J$37,ROWS($C$23:$C36),1),IF(AND('Expenses (Assum. &amp; Calc.)'!$I36="Semi-Annually",IFERROR(MOD(MONTH('Expenses (Assum. &amp; Calc.)'!$G36),6),0)=MOD(MONTH('Shortcut Lookup 2'!R$60),6),'Expenses (Assum. &amp; Calc.)'!$H36&gt;='Shortcut Lookup 2'!R$60,'Expenses (Assum. &amp; Calc.)'!$G36&lt;='Shortcut Lookup 2'!R$60),INDEX('Expenses (Assum. &amp; Calc.)'!$J$23:$J$37,ROWS($C$23:$C36),1),IF(AND('Expenses (Assum. &amp; Calc.)'!$I36="Yearly",IFERROR(MOD(MONTH('Expenses (Assum. &amp; Calc.)'!$G36),12),0)=MOD(MONTH('Shortcut Lookup 2'!R$60),12),'Expenses (Assum. &amp; Calc.)'!$H36&gt;='Shortcut Lookup 2'!R$60,'Expenses (Assum. &amp; Calc.)'!$G36&lt;='Shortcut Lookup 2'!R$60),INDEX('Expenses (Assum. &amp; Calc.)'!$J$23:$J$37,ROWS($C$23:$C36),1),0))))))))</f>
        <v>0</v>
      </c>
      <c r="AB36" s="472">
        <f>HLOOKUP('Shortcut Lookup 2'!S$59,'Expenses (Assum. &amp; Calc.)'!$P$22:$T$37,ROWS($C$23:$C36)+1,0)*IF(AND('Expenses (Assum. &amp; Calc.)'!$I36="One time",'Expenses (Assum. &amp; Calc.)'!$G36='Shortcut Lookup 2'!S$60),INDEX('Expenses (Assum. &amp; Calc.)'!$J$23:$J$37,ROWS($C$23:$C36),1),IF(AND('Expenses (Assum. &amp; Calc.)'!$I36="Daily",'Expenses (Assum. &amp; Calc.)'!$H36&gt;='Shortcut Lookup 2'!S$60,'Expenses (Assum. &amp; Calc.)'!$G36&lt;='Shortcut Lookup 2'!S$60),INDEX('Expenses (Assum. &amp; Calc.)'!$J$23:$J$37,ROWS($C$23:$C36),1)*AB$22,IF(AND('Expenses (Assum. &amp; Calc.)'!$I36="Weekly",'Expenses (Assum. &amp; Calc.)'!$H36&gt;='Shortcut Lookup 2'!S$60,'Expenses (Assum. &amp; Calc.)'!$G36&lt;='Shortcut Lookup 2'!S$60),INDEX('Expenses (Assum. &amp; Calc.)'!$J$23:$J$37,ROWS($C$23:$C36),1)*4,IF(AND('Expenses (Assum. &amp; Calc.)'!$I36="Bi-Weekly",'Expenses (Assum. &amp; Calc.)'!$H36&gt;='Shortcut Lookup 2'!S$60,'Expenses (Assum. &amp; Calc.)'!$G36&lt;='Shortcut Lookup 2'!S$60),INDEX('Expenses (Assum. &amp; Calc.)'!$J$23:$J$37,ROWS($C$23:$C36),1)*2,IF(AND('Expenses (Assum. &amp; Calc.)'!$I36="Monthly",'Expenses (Assum. &amp; Calc.)'!$H36&gt;='Shortcut Lookup 2'!S$60,'Expenses (Assum. &amp; Calc.)'!$G36&lt;='Shortcut Lookup 2'!S$60),INDEX('Expenses (Assum. &amp; Calc.)'!$J$23:$J$37,ROWS($C$23:$C36),1),IF(AND('Expenses (Assum. &amp; Calc.)'!$I36="Quarterly",IFERROR(MOD(MONTH('Expenses (Assum. &amp; Calc.)'!$G36),3),0)=MOD(MONTH('Shortcut Lookup 2'!S$60),3),'Expenses (Assum. &amp; Calc.)'!$H36&gt;='Shortcut Lookup 2'!S$60,'Expenses (Assum. &amp; Calc.)'!$G36&lt;='Shortcut Lookup 2'!S$60),INDEX('Expenses (Assum. &amp; Calc.)'!$J$23:$J$37,ROWS($C$23:$C36),1),IF(AND('Expenses (Assum. &amp; Calc.)'!$I36="Semi-Annually",IFERROR(MOD(MONTH('Expenses (Assum. &amp; Calc.)'!$G36),6),0)=MOD(MONTH('Shortcut Lookup 2'!S$60),6),'Expenses (Assum. &amp; Calc.)'!$H36&gt;='Shortcut Lookup 2'!S$60,'Expenses (Assum. &amp; Calc.)'!$G36&lt;='Shortcut Lookup 2'!S$60),INDEX('Expenses (Assum. &amp; Calc.)'!$J$23:$J$37,ROWS($C$23:$C36),1),IF(AND('Expenses (Assum. &amp; Calc.)'!$I36="Yearly",IFERROR(MOD(MONTH('Expenses (Assum. &amp; Calc.)'!$G36),12),0)=MOD(MONTH('Shortcut Lookup 2'!S$60),12),'Expenses (Assum. &amp; Calc.)'!$H36&gt;='Shortcut Lookup 2'!S$60,'Expenses (Assum. &amp; Calc.)'!$G36&lt;='Shortcut Lookup 2'!S$60),INDEX('Expenses (Assum. &amp; Calc.)'!$J$23:$J$37,ROWS($C$23:$C36),1),0))))))))</f>
        <v>0</v>
      </c>
      <c r="AC36" s="472">
        <f>HLOOKUP('Shortcut Lookup 2'!T$59,'Expenses (Assum. &amp; Calc.)'!$P$22:$T$37,ROWS($C$23:$C36)+1,0)*IF(AND('Expenses (Assum. &amp; Calc.)'!$I36="One time",'Expenses (Assum. &amp; Calc.)'!$G36='Shortcut Lookup 2'!T$60),INDEX('Expenses (Assum. &amp; Calc.)'!$J$23:$J$37,ROWS($C$23:$C36),1),IF(AND('Expenses (Assum. &amp; Calc.)'!$I36="Daily",'Expenses (Assum. &amp; Calc.)'!$H36&gt;='Shortcut Lookup 2'!T$60,'Expenses (Assum. &amp; Calc.)'!$G36&lt;='Shortcut Lookup 2'!T$60),INDEX('Expenses (Assum. &amp; Calc.)'!$J$23:$J$37,ROWS($C$23:$C36),1)*AC$22,IF(AND('Expenses (Assum. &amp; Calc.)'!$I36="Weekly",'Expenses (Assum. &amp; Calc.)'!$H36&gt;='Shortcut Lookup 2'!T$60,'Expenses (Assum. &amp; Calc.)'!$G36&lt;='Shortcut Lookup 2'!T$60),INDEX('Expenses (Assum. &amp; Calc.)'!$J$23:$J$37,ROWS($C$23:$C36),1)*4,IF(AND('Expenses (Assum. &amp; Calc.)'!$I36="Bi-Weekly",'Expenses (Assum. &amp; Calc.)'!$H36&gt;='Shortcut Lookup 2'!T$60,'Expenses (Assum. &amp; Calc.)'!$G36&lt;='Shortcut Lookup 2'!T$60),INDEX('Expenses (Assum. &amp; Calc.)'!$J$23:$J$37,ROWS($C$23:$C36),1)*2,IF(AND('Expenses (Assum. &amp; Calc.)'!$I36="Monthly",'Expenses (Assum. &amp; Calc.)'!$H36&gt;='Shortcut Lookup 2'!T$60,'Expenses (Assum. &amp; Calc.)'!$G36&lt;='Shortcut Lookup 2'!T$60),INDEX('Expenses (Assum. &amp; Calc.)'!$J$23:$J$37,ROWS($C$23:$C36),1),IF(AND('Expenses (Assum. &amp; Calc.)'!$I36="Quarterly",IFERROR(MOD(MONTH('Expenses (Assum. &amp; Calc.)'!$G36),3),0)=MOD(MONTH('Shortcut Lookup 2'!T$60),3),'Expenses (Assum. &amp; Calc.)'!$H36&gt;='Shortcut Lookup 2'!T$60,'Expenses (Assum. &amp; Calc.)'!$G36&lt;='Shortcut Lookup 2'!T$60),INDEX('Expenses (Assum. &amp; Calc.)'!$J$23:$J$37,ROWS($C$23:$C36),1),IF(AND('Expenses (Assum. &amp; Calc.)'!$I36="Semi-Annually",IFERROR(MOD(MONTH('Expenses (Assum. &amp; Calc.)'!$G36),6),0)=MOD(MONTH('Shortcut Lookup 2'!T$60),6),'Expenses (Assum. &amp; Calc.)'!$H36&gt;='Shortcut Lookup 2'!T$60,'Expenses (Assum. &amp; Calc.)'!$G36&lt;='Shortcut Lookup 2'!T$60),INDEX('Expenses (Assum. &amp; Calc.)'!$J$23:$J$37,ROWS($C$23:$C36),1),IF(AND('Expenses (Assum. &amp; Calc.)'!$I36="Yearly",IFERROR(MOD(MONTH('Expenses (Assum. &amp; Calc.)'!$G36),12),0)=MOD(MONTH('Shortcut Lookup 2'!T$60),12),'Expenses (Assum. &amp; Calc.)'!$H36&gt;='Shortcut Lookup 2'!T$60,'Expenses (Assum. &amp; Calc.)'!$G36&lt;='Shortcut Lookup 2'!T$60),INDEX('Expenses (Assum. &amp; Calc.)'!$J$23:$J$37,ROWS($C$23:$C36),1),0))))))))</f>
        <v>0</v>
      </c>
      <c r="AD36" s="472">
        <f>HLOOKUP('Shortcut Lookup 2'!U$59,'Expenses (Assum. &amp; Calc.)'!$P$22:$T$37,ROWS($C$23:$C36)+1,0)*IF(AND('Expenses (Assum. &amp; Calc.)'!$I36="One time",'Expenses (Assum. &amp; Calc.)'!$G36='Shortcut Lookup 2'!U$60),INDEX('Expenses (Assum. &amp; Calc.)'!$J$23:$J$37,ROWS($C$23:$C36),1),IF(AND('Expenses (Assum. &amp; Calc.)'!$I36="Daily",'Expenses (Assum. &amp; Calc.)'!$H36&gt;='Shortcut Lookup 2'!U$60,'Expenses (Assum. &amp; Calc.)'!$G36&lt;='Shortcut Lookup 2'!U$60),INDEX('Expenses (Assum. &amp; Calc.)'!$J$23:$J$37,ROWS($C$23:$C36),1)*AD$22,IF(AND('Expenses (Assum. &amp; Calc.)'!$I36="Weekly",'Expenses (Assum. &amp; Calc.)'!$H36&gt;='Shortcut Lookup 2'!U$60,'Expenses (Assum. &amp; Calc.)'!$G36&lt;='Shortcut Lookup 2'!U$60),INDEX('Expenses (Assum. &amp; Calc.)'!$J$23:$J$37,ROWS($C$23:$C36),1)*4,IF(AND('Expenses (Assum. &amp; Calc.)'!$I36="Bi-Weekly",'Expenses (Assum. &amp; Calc.)'!$H36&gt;='Shortcut Lookup 2'!U$60,'Expenses (Assum. &amp; Calc.)'!$G36&lt;='Shortcut Lookup 2'!U$60),INDEX('Expenses (Assum. &amp; Calc.)'!$J$23:$J$37,ROWS($C$23:$C36),1)*2,IF(AND('Expenses (Assum. &amp; Calc.)'!$I36="Monthly",'Expenses (Assum. &amp; Calc.)'!$H36&gt;='Shortcut Lookup 2'!U$60,'Expenses (Assum. &amp; Calc.)'!$G36&lt;='Shortcut Lookup 2'!U$60),INDEX('Expenses (Assum. &amp; Calc.)'!$J$23:$J$37,ROWS($C$23:$C36),1),IF(AND('Expenses (Assum. &amp; Calc.)'!$I36="Quarterly",IFERROR(MOD(MONTH('Expenses (Assum. &amp; Calc.)'!$G36),3),0)=MOD(MONTH('Shortcut Lookup 2'!U$60),3),'Expenses (Assum. &amp; Calc.)'!$H36&gt;='Shortcut Lookup 2'!U$60,'Expenses (Assum. &amp; Calc.)'!$G36&lt;='Shortcut Lookup 2'!U$60),INDEX('Expenses (Assum. &amp; Calc.)'!$J$23:$J$37,ROWS($C$23:$C36),1),IF(AND('Expenses (Assum. &amp; Calc.)'!$I36="Semi-Annually",IFERROR(MOD(MONTH('Expenses (Assum. &amp; Calc.)'!$G36),6),0)=MOD(MONTH('Shortcut Lookup 2'!U$60),6),'Expenses (Assum. &amp; Calc.)'!$H36&gt;='Shortcut Lookup 2'!U$60,'Expenses (Assum. &amp; Calc.)'!$G36&lt;='Shortcut Lookup 2'!U$60),INDEX('Expenses (Assum. &amp; Calc.)'!$J$23:$J$37,ROWS($C$23:$C36),1),IF(AND('Expenses (Assum. &amp; Calc.)'!$I36="Yearly",IFERROR(MOD(MONTH('Expenses (Assum. &amp; Calc.)'!$G36),12),0)=MOD(MONTH('Shortcut Lookup 2'!U$60),12),'Expenses (Assum. &amp; Calc.)'!$H36&gt;='Shortcut Lookup 2'!U$60,'Expenses (Assum. &amp; Calc.)'!$G36&lt;='Shortcut Lookup 2'!U$60),INDEX('Expenses (Assum. &amp; Calc.)'!$J$23:$J$37,ROWS($C$23:$C36),1),0))))))))</f>
        <v>0</v>
      </c>
      <c r="AE36" s="472">
        <f>HLOOKUP('Shortcut Lookup 2'!V$59,'Expenses (Assum. &amp; Calc.)'!$P$22:$T$37,ROWS($C$23:$C36)+1,0)*IF(AND('Expenses (Assum. &amp; Calc.)'!$I36="One time",'Expenses (Assum. &amp; Calc.)'!$G36='Shortcut Lookup 2'!V$60),INDEX('Expenses (Assum. &amp; Calc.)'!$J$23:$J$37,ROWS($C$23:$C36),1),IF(AND('Expenses (Assum. &amp; Calc.)'!$I36="Daily",'Expenses (Assum. &amp; Calc.)'!$H36&gt;='Shortcut Lookup 2'!V$60,'Expenses (Assum. &amp; Calc.)'!$G36&lt;='Shortcut Lookup 2'!V$60),INDEX('Expenses (Assum. &amp; Calc.)'!$J$23:$J$37,ROWS($C$23:$C36),1)*AE$22,IF(AND('Expenses (Assum. &amp; Calc.)'!$I36="Weekly",'Expenses (Assum. &amp; Calc.)'!$H36&gt;='Shortcut Lookup 2'!V$60,'Expenses (Assum. &amp; Calc.)'!$G36&lt;='Shortcut Lookup 2'!V$60),INDEX('Expenses (Assum. &amp; Calc.)'!$J$23:$J$37,ROWS($C$23:$C36),1)*4,IF(AND('Expenses (Assum. &amp; Calc.)'!$I36="Bi-Weekly",'Expenses (Assum. &amp; Calc.)'!$H36&gt;='Shortcut Lookup 2'!V$60,'Expenses (Assum. &amp; Calc.)'!$G36&lt;='Shortcut Lookup 2'!V$60),INDEX('Expenses (Assum. &amp; Calc.)'!$J$23:$J$37,ROWS($C$23:$C36),1)*2,IF(AND('Expenses (Assum. &amp; Calc.)'!$I36="Monthly",'Expenses (Assum. &amp; Calc.)'!$H36&gt;='Shortcut Lookup 2'!V$60,'Expenses (Assum. &amp; Calc.)'!$G36&lt;='Shortcut Lookup 2'!V$60),INDEX('Expenses (Assum. &amp; Calc.)'!$J$23:$J$37,ROWS($C$23:$C36),1),IF(AND('Expenses (Assum. &amp; Calc.)'!$I36="Quarterly",IFERROR(MOD(MONTH('Expenses (Assum. &amp; Calc.)'!$G36),3),0)=MOD(MONTH('Shortcut Lookup 2'!V$60),3),'Expenses (Assum. &amp; Calc.)'!$H36&gt;='Shortcut Lookup 2'!V$60,'Expenses (Assum. &amp; Calc.)'!$G36&lt;='Shortcut Lookup 2'!V$60),INDEX('Expenses (Assum. &amp; Calc.)'!$J$23:$J$37,ROWS($C$23:$C36),1),IF(AND('Expenses (Assum. &amp; Calc.)'!$I36="Semi-Annually",IFERROR(MOD(MONTH('Expenses (Assum. &amp; Calc.)'!$G36),6),0)=MOD(MONTH('Shortcut Lookup 2'!V$60),6),'Expenses (Assum. &amp; Calc.)'!$H36&gt;='Shortcut Lookup 2'!V$60,'Expenses (Assum. &amp; Calc.)'!$G36&lt;='Shortcut Lookup 2'!V$60),INDEX('Expenses (Assum. &amp; Calc.)'!$J$23:$J$37,ROWS($C$23:$C36),1),IF(AND('Expenses (Assum. &amp; Calc.)'!$I36="Yearly",IFERROR(MOD(MONTH('Expenses (Assum. &amp; Calc.)'!$G36),12),0)=MOD(MONTH('Shortcut Lookup 2'!V$60),12),'Expenses (Assum. &amp; Calc.)'!$H36&gt;='Shortcut Lookup 2'!V$60,'Expenses (Assum. &amp; Calc.)'!$G36&lt;='Shortcut Lookup 2'!V$60),INDEX('Expenses (Assum. &amp; Calc.)'!$J$23:$J$37,ROWS($C$23:$C36),1),0))))))))</f>
        <v>0</v>
      </c>
      <c r="AF36" s="472">
        <f>HLOOKUP('Shortcut Lookup 2'!W$59,'Expenses (Assum. &amp; Calc.)'!$P$22:$T$37,ROWS($C$23:$C36)+1,0)*IF(AND('Expenses (Assum. &amp; Calc.)'!$I36="One time",'Expenses (Assum. &amp; Calc.)'!$G36='Shortcut Lookup 2'!W$60),INDEX('Expenses (Assum. &amp; Calc.)'!$J$23:$J$37,ROWS($C$23:$C36),1),IF(AND('Expenses (Assum. &amp; Calc.)'!$I36="Daily",'Expenses (Assum. &amp; Calc.)'!$H36&gt;='Shortcut Lookup 2'!W$60,'Expenses (Assum. &amp; Calc.)'!$G36&lt;='Shortcut Lookup 2'!W$60),INDEX('Expenses (Assum. &amp; Calc.)'!$J$23:$J$37,ROWS($C$23:$C36),1)*AF$22,IF(AND('Expenses (Assum. &amp; Calc.)'!$I36="Weekly",'Expenses (Assum. &amp; Calc.)'!$H36&gt;='Shortcut Lookup 2'!W$60,'Expenses (Assum. &amp; Calc.)'!$G36&lt;='Shortcut Lookup 2'!W$60),INDEX('Expenses (Assum. &amp; Calc.)'!$J$23:$J$37,ROWS($C$23:$C36),1)*4,IF(AND('Expenses (Assum. &amp; Calc.)'!$I36="Bi-Weekly",'Expenses (Assum. &amp; Calc.)'!$H36&gt;='Shortcut Lookup 2'!W$60,'Expenses (Assum. &amp; Calc.)'!$G36&lt;='Shortcut Lookup 2'!W$60),INDEX('Expenses (Assum. &amp; Calc.)'!$J$23:$J$37,ROWS($C$23:$C36),1)*2,IF(AND('Expenses (Assum. &amp; Calc.)'!$I36="Monthly",'Expenses (Assum. &amp; Calc.)'!$H36&gt;='Shortcut Lookup 2'!W$60,'Expenses (Assum. &amp; Calc.)'!$G36&lt;='Shortcut Lookup 2'!W$60),INDEX('Expenses (Assum. &amp; Calc.)'!$J$23:$J$37,ROWS($C$23:$C36),1),IF(AND('Expenses (Assum. &amp; Calc.)'!$I36="Quarterly",IFERROR(MOD(MONTH('Expenses (Assum. &amp; Calc.)'!$G36),3),0)=MOD(MONTH('Shortcut Lookup 2'!W$60),3),'Expenses (Assum. &amp; Calc.)'!$H36&gt;='Shortcut Lookup 2'!W$60,'Expenses (Assum. &amp; Calc.)'!$G36&lt;='Shortcut Lookup 2'!W$60),INDEX('Expenses (Assum. &amp; Calc.)'!$J$23:$J$37,ROWS($C$23:$C36),1),IF(AND('Expenses (Assum. &amp; Calc.)'!$I36="Semi-Annually",IFERROR(MOD(MONTH('Expenses (Assum. &amp; Calc.)'!$G36),6),0)=MOD(MONTH('Shortcut Lookup 2'!W$60),6),'Expenses (Assum. &amp; Calc.)'!$H36&gt;='Shortcut Lookup 2'!W$60,'Expenses (Assum. &amp; Calc.)'!$G36&lt;='Shortcut Lookup 2'!W$60),INDEX('Expenses (Assum. &amp; Calc.)'!$J$23:$J$37,ROWS($C$23:$C36),1),IF(AND('Expenses (Assum. &amp; Calc.)'!$I36="Yearly",IFERROR(MOD(MONTH('Expenses (Assum. &amp; Calc.)'!$G36),12),0)=MOD(MONTH('Shortcut Lookup 2'!W$60),12),'Expenses (Assum. &amp; Calc.)'!$H36&gt;='Shortcut Lookup 2'!W$60,'Expenses (Assum. &amp; Calc.)'!$G36&lt;='Shortcut Lookup 2'!W$60),INDEX('Expenses (Assum. &amp; Calc.)'!$J$23:$J$37,ROWS($C$23:$C36),1),0))))))))</f>
        <v>0</v>
      </c>
      <c r="AG36" s="472">
        <f>HLOOKUP('Shortcut Lookup 2'!X$59,'Expenses (Assum. &amp; Calc.)'!$P$22:$T$37,ROWS($C$23:$C36)+1,0)*IF(AND('Expenses (Assum. &amp; Calc.)'!$I36="One time",'Expenses (Assum. &amp; Calc.)'!$G36='Shortcut Lookup 2'!X$60),INDEX('Expenses (Assum. &amp; Calc.)'!$J$23:$J$37,ROWS($C$23:$C36),1),IF(AND('Expenses (Assum. &amp; Calc.)'!$I36="Daily",'Expenses (Assum. &amp; Calc.)'!$H36&gt;='Shortcut Lookup 2'!X$60,'Expenses (Assum. &amp; Calc.)'!$G36&lt;='Shortcut Lookup 2'!X$60),INDEX('Expenses (Assum. &amp; Calc.)'!$J$23:$J$37,ROWS($C$23:$C36),1)*AG$22,IF(AND('Expenses (Assum. &amp; Calc.)'!$I36="Weekly",'Expenses (Assum. &amp; Calc.)'!$H36&gt;='Shortcut Lookup 2'!X$60,'Expenses (Assum. &amp; Calc.)'!$G36&lt;='Shortcut Lookup 2'!X$60),INDEX('Expenses (Assum. &amp; Calc.)'!$J$23:$J$37,ROWS($C$23:$C36),1)*4,IF(AND('Expenses (Assum. &amp; Calc.)'!$I36="Bi-Weekly",'Expenses (Assum. &amp; Calc.)'!$H36&gt;='Shortcut Lookup 2'!X$60,'Expenses (Assum. &amp; Calc.)'!$G36&lt;='Shortcut Lookup 2'!X$60),INDEX('Expenses (Assum. &amp; Calc.)'!$J$23:$J$37,ROWS($C$23:$C36),1)*2,IF(AND('Expenses (Assum. &amp; Calc.)'!$I36="Monthly",'Expenses (Assum. &amp; Calc.)'!$H36&gt;='Shortcut Lookup 2'!X$60,'Expenses (Assum. &amp; Calc.)'!$G36&lt;='Shortcut Lookup 2'!X$60),INDEX('Expenses (Assum. &amp; Calc.)'!$J$23:$J$37,ROWS($C$23:$C36),1),IF(AND('Expenses (Assum. &amp; Calc.)'!$I36="Quarterly",IFERROR(MOD(MONTH('Expenses (Assum. &amp; Calc.)'!$G36),3),0)=MOD(MONTH('Shortcut Lookup 2'!X$60),3),'Expenses (Assum. &amp; Calc.)'!$H36&gt;='Shortcut Lookup 2'!X$60,'Expenses (Assum. &amp; Calc.)'!$G36&lt;='Shortcut Lookup 2'!X$60),INDEX('Expenses (Assum. &amp; Calc.)'!$J$23:$J$37,ROWS($C$23:$C36),1),IF(AND('Expenses (Assum. &amp; Calc.)'!$I36="Semi-Annually",IFERROR(MOD(MONTH('Expenses (Assum. &amp; Calc.)'!$G36),6),0)=MOD(MONTH('Shortcut Lookup 2'!X$60),6),'Expenses (Assum. &amp; Calc.)'!$H36&gt;='Shortcut Lookup 2'!X$60,'Expenses (Assum. &amp; Calc.)'!$G36&lt;='Shortcut Lookup 2'!X$60),INDEX('Expenses (Assum. &amp; Calc.)'!$J$23:$J$37,ROWS($C$23:$C36),1),IF(AND('Expenses (Assum. &amp; Calc.)'!$I36="Yearly",IFERROR(MOD(MONTH('Expenses (Assum. &amp; Calc.)'!$G36),12),0)=MOD(MONTH('Shortcut Lookup 2'!X$60),12),'Expenses (Assum. &amp; Calc.)'!$H36&gt;='Shortcut Lookup 2'!X$60,'Expenses (Assum. &amp; Calc.)'!$G36&lt;='Shortcut Lookup 2'!X$60),INDEX('Expenses (Assum. &amp; Calc.)'!$J$23:$J$37,ROWS($C$23:$C36),1),0))))))))</f>
        <v>0</v>
      </c>
      <c r="AH36" s="472">
        <f>HLOOKUP('Shortcut Lookup 2'!Y$59,'Expenses (Assum. &amp; Calc.)'!$P$22:$T$37,ROWS($C$23:$C36)+1,0)*IF(AND('Expenses (Assum. &amp; Calc.)'!$I36="One time",'Expenses (Assum. &amp; Calc.)'!$G36='Shortcut Lookup 2'!Y$60),INDEX('Expenses (Assum. &amp; Calc.)'!$J$23:$J$37,ROWS($C$23:$C36),1),IF(AND('Expenses (Assum. &amp; Calc.)'!$I36="Daily",'Expenses (Assum. &amp; Calc.)'!$H36&gt;='Shortcut Lookup 2'!Y$60,'Expenses (Assum. &amp; Calc.)'!$G36&lt;='Shortcut Lookup 2'!Y$60),INDEX('Expenses (Assum. &amp; Calc.)'!$J$23:$J$37,ROWS($C$23:$C36),1)*AH$22,IF(AND('Expenses (Assum. &amp; Calc.)'!$I36="Weekly",'Expenses (Assum. &amp; Calc.)'!$H36&gt;='Shortcut Lookup 2'!Y$60,'Expenses (Assum. &amp; Calc.)'!$G36&lt;='Shortcut Lookup 2'!Y$60),INDEX('Expenses (Assum. &amp; Calc.)'!$J$23:$J$37,ROWS($C$23:$C36),1)*4,IF(AND('Expenses (Assum. &amp; Calc.)'!$I36="Bi-Weekly",'Expenses (Assum. &amp; Calc.)'!$H36&gt;='Shortcut Lookup 2'!Y$60,'Expenses (Assum. &amp; Calc.)'!$G36&lt;='Shortcut Lookup 2'!Y$60),INDEX('Expenses (Assum. &amp; Calc.)'!$J$23:$J$37,ROWS($C$23:$C36),1)*2,IF(AND('Expenses (Assum. &amp; Calc.)'!$I36="Monthly",'Expenses (Assum. &amp; Calc.)'!$H36&gt;='Shortcut Lookup 2'!Y$60,'Expenses (Assum. &amp; Calc.)'!$G36&lt;='Shortcut Lookup 2'!Y$60),INDEX('Expenses (Assum. &amp; Calc.)'!$J$23:$J$37,ROWS($C$23:$C36),1),IF(AND('Expenses (Assum. &amp; Calc.)'!$I36="Quarterly",IFERROR(MOD(MONTH('Expenses (Assum. &amp; Calc.)'!$G36),3),0)=MOD(MONTH('Shortcut Lookup 2'!Y$60),3),'Expenses (Assum. &amp; Calc.)'!$H36&gt;='Shortcut Lookup 2'!Y$60,'Expenses (Assum. &amp; Calc.)'!$G36&lt;='Shortcut Lookup 2'!Y$60),INDEX('Expenses (Assum. &amp; Calc.)'!$J$23:$J$37,ROWS($C$23:$C36),1),IF(AND('Expenses (Assum. &amp; Calc.)'!$I36="Semi-Annually",IFERROR(MOD(MONTH('Expenses (Assum. &amp; Calc.)'!$G36),6),0)=MOD(MONTH('Shortcut Lookup 2'!Y$60),6),'Expenses (Assum. &amp; Calc.)'!$H36&gt;='Shortcut Lookup 2'!Y$60,'Expenses (Assum. &amp; Calc.)'!$G36&lt;='Shortcut Lookup 2'!Y$60),INDEX('Expenses (Assum. &amp; Calc.)'!$J$23:$J$37,ROWS($C$23:$C36),1),IF(AND('Expenses (Assum. &amp; Calc.)'!$I36="Yearly",IFERROR(MOD(MONTH('Expenses (Assum. &amp; Calc.)'!$G36),12),0)=MOD(MONTH('Shortcut Lookup 2'!Y$60),12),'Expenses (Assum. &amp; Calc.)'!$H36&gt;='Shortcut Lookup 2'!Y$60,'Expenses (Assum. &amp; Calc.)'!$G36&lt;='Shortcut Lookup 2'!Y$60),INDEX('Expenses (Assum. &amp; Calc.)'!$J$23:$J$37,ROWS($C$23:$C36),1),0))))))))</f>
        <v>0</v>
      </c>
      <c r="AI36" s="472">
        <f>HLOOKUP('Shortcut Lookup 2'!Z$59,'Expenses (Assum. &amp; Calc.)'!$P$22:$T$37,ROWS($C$23:$C36)+1,0)*IF(AND('Expenses (Assum. &amp; Calc.)'!$I36="One time",'Expenses (Assum. &amp; Calc.)'!$G36='Shortcut Lookup 2'!Z$60),INDEX('Expenses (Assum. &amp; Calc.)'!$J$23:$J$37,ROWS($C$23:$C36),1),IF(AND('Expenses (Assum. &amp; Calc.)'!$I36="Daily",'Expenses (Assum. &amp; Calc.)'!$H36&gt;='Shortcut Lookup 2'!Z$60,'Expenses (Assum. &amp; Calc.)'!$G36&lt;='Shortcut Lookup 2'!Z$60),INDEX('Expenses (Assum. &amp; Calc.)'!$J$23:$J$37,ROWS($C$23:$C36),1)*AI$22,IF(AND('Expenses (Assum. &amp; Calc.)'!$I36="Weekly",'Expenses (Assum. &amp; Calc.)'!$H36&gt;='Shortcut Lookup 2'!Z$60,'Expenses (Assum. &amp; Calc.)'!$G36&lt;='Shortcut Lookup 2'!Z$60),INDEX('Expenses (Assum. &amp; Calc.)'!$J$23:$J$37,ROWS($C$23:$C36),1)*4,IF(AND('Expenses (Assum. &amp; Calc.)'!$I36="Bi-Weekly",'Expenses (Assum. &amp; Calc.)'!$H36&gt;='Shortcut Lookup 2'!Z$60,'Expenses (Assum. &amp; Calc.)'!$G36&lt;='Shortcut Lookup 2'!Z$60),INDEX('Expenses (Assum. &amp; Calc.)'!$J$23:$J$37,ROWS($C$23:$C36),1)*2,IF(AND('Expenses (Assum. &amp; Calc.)'!$I36="Monthly",'Expenses (Assum. &amp; Calc.)'!$H36&gt;='Shortcut Lookup 2'!Z$60,'Expenses (Assum. &amp; Calc.)'!$G36&lt;='Shortcut Lookup 2'!Z$60),INDEX('Expenses (Assum. &amp; Calc.)'!$J$23:$J$37,ROWS($C$23:$C36),1),IF(AND('Expenses (Assum. &amp; Calc.)'!$I36="Quarterly",IFERROR(MOD(MONTH('Expenses (Assum. &amp; Calc.)'!$G36),3),0)=MOD(MONTH('Shortcut Lookup 2'!Z$60),3),'Expenses (Assum. &amp; Calc.)'!$H36&gt;='Shortcut Lookup 2'!Z$60,'Expenses (Assum. &amp; Calc.)'!$G36&lt;='Shortcut Lookup 2'!Z$60),INDEX('Expenses (Assum. &amp; Calc.)'!$J$23:$J$37,ROWS($C$23:$C36),1),IF(AND('Expenses (Assum. &amp; Calc.)'!$I36="Semi-Annually",IFERROR(MOD(MONTH('Expenses (Assum. &amp; Calc.)'!$G36),6),0)=MOD(MONTH('Shortcut Lookup 2'!Z$60),6),'Expenses (Assum. &amp; Calc.)'!$H36&gt;='Shortcut Lookup 2'!Z$60,'Expenses (Assum. &amp; Calc.)'!$G36&lt;='Shortcut Lookup 2'!Z$60),INDEX('Expenses (Assum. &amp; Calc.)'!$J$23:$J$37,ROWS($C$23:$C36),1),IF(AND('Expenses (Assum. &amp; Calc.)'!$I36="Yearly",IFERROR(MOD(MONTH('Expenses (Assum. &amp; Calc.)'!$G36),12),0)=MOD(MONTH('Shortcut Lookup 2'!Z$60),12),'Expenses (Assum. &amp; Calc.)'!$H36&gt;='Shortcut Lookup 2'!Z$60,'Expenses (Assum. &amp; Calc.)'!$G36&lt;='Shortcut Lookup 2'!Z$60),INDEX('Expenses (Assum. &amp; Calc.)'!$J$23:$J$37,ROWS($C$23:$C36),1),0))))))))</f>
        <v>0</v>
      </c>
      <c r="AJ36" s="472">
        <f>HLOOKUP('Shortcut Lookup 2'!AA$59,'Expenses (Assum. &amp; Calc.)'!$P$22:$T$37,ROWS($C$23:$C36)+1,0)*IF(AND('Expenses (Assum. &amp; Calc.)'!$I36="One time",'Expenses (Assum. &amp; Calc.)'!$G36='Shortcut Lookup 2'!AA$60),INDEX('Expenses (Assum. &amp; Calc.)'!$J$23:$J$37,ROWS($C$23:$C36),1),IF(AND('Expenses (Assum. &amp; Calc.)'!$I36="Daily",'Expenses (Assum. &amp; Calc.)'!$H36&gt;='Shortcut Lookup 2'!AA$60,'Expenses (Assum. &amp; Calc.)'!$G36&lt;='Shortcut Lookup 2'!AA$60),INDEX('Expenses (Assum. &amp; Calc.)'!$J$23:$J$37,ROWS($C$23:$C36),1)*AJ$22,IF(AND('Expenses (Assum. &amp; Calc.)'!$I36="Weekly",'Expenses (Assum. &amp; Calc.)'!$H36&gt;='Shortcut Lookup 2'!AA$60,'Expenses (Assum. &amp; Calc.)'!$G36&lt;='Shortcut Lookup 2'!AA$60),INDEX('Expenses (Assum. &amp; Calc.)'!$J$23:$J$37,ROWS($C$23:$C36),1)*4,IF(AND('Expenses (Assum. &amp; Calc.)'!$I36="Bi-Weekly",'Expenses (Assum. &amp; Calc.)'!$H36&gt;='Shortcut Lookup 2'!AA$60,'Expenses (Assum. &amp; Calc.)'!$G36&lt;='Shortcut Lookup 2'!AA$60),INDEX('Expenses (Assum. &amp; Calc.)'!$J$23:$J$37,ROWS($C$23:$C36),1)*2,IF(AND('Expenses (Assum. &amp; Calc.)'!$I36="Monthly",'Expenses (Assum. &amp; Calc.)'!$H36&gt;='Shortcut Lookup 2'!AA$60,'Expenses (Assum. &amp; Calc.)'!$G36&lt;='Shortcut Lookup 2'!AA$60),INDEX('Expenses (Assum. &amp; Calc.)'!$J$23:$J$37,ROWS($C$23:$C36),1),IF(AND('Expenses (Assum. &amp; Calc.)'!$I36="Quarterly",IFERROR(MOD(MONTH('Expenses (Assum. &amp; Calc.)'!$G36),3),0)=MOD(MONTH('Shortcut Lookup 2'!AA$60),3),'Expenses (Assum. &amp; Calc.)'!$H36&gt;='Shortcut Lookup 2'!AA$60,'Expenses (Assum. &amp; Calc.)'!$G36&lt;='Shortcut Lookup 2'!AA$60),INDEX('Expenses (Assum. &amp; Calc.)'!$J$23:$J$37,ROWS($C$23:$C36),1),IF(AND('Expenses (Assum. &amp; Calc.)'!$I36="Semi-Annually",IFERROR(MOD(MONTH('Expenses (Assum. &amp; Calc.)'!$G36),6),0)=MOD(MONTH('Shortcut Lookup 2'!AA$60),6),'Expenses (Assum. &amp; Calc.)'!$H36&gt;='Shortcut Lookup 2'!AA$60,'Expenses (Assum. &amp; Calc.)'!$G36&lt;='Shortcut Lookup 2'!AA$60),INDEX('Expenses (Assum. &amp; Calc.)'!$J$23:$J$37,ROWS($C$23:$C36),1),IF(AND('Expenses (Assum. &amp; Calc.)'!$I36="Yearly",IFERROR(MOD(MONTH('Expenses (Assum. &amp; Calc.)'!$G36),12),0)=MOD(MONTH('Shortcut Lookup 2'!AA$60),12),'Expenses (Assum. &amp; Calc.)'!$H36&gt;='Shortcut Lookup 2'!AA$60,'Expenses (Assum. &amp; Calc.)'!$G36&lt;='Shortcut Lookup 2'!AA$60),INDEX('Expenses (Assum. &amp; Calc.)'!$J$23:$J$37,ROWS($C$23:$C36),1),0))))))))</f>
        <v>0</v>
      </c>
      <c r="AK36" s="472">
        <f>HLOOKUP('Shortcut Lookup 2'!AB$59,'Expenses (Assum. &amp; Calc.)'!$P$22:$T$37,ROWS($C$23:$C36)+1,0)*IF(AND('Expenses (Assum. &amp; Calc.)'!$I36="One time",'Expenses (Assum. &amp; Calc.)'!$G36='Shortcut Lookup 2'!AB$60),INDEX('Expenses (Assum. &amp; Calc.)'!$J$23:$J$37,ROWS($C$23:$C36),1),IF(AND('Expenses (Assum. &amp; Calc.)'!$I36="Daily",'Expenses (Assum. &amp; Calc.)'!$H36&gt;='Shortcut Lookup 2'!AB$60,'Expenses (Assum. &amp; Calc.)'!$G36&lt;='Shortcut Lookup 2'!AB$60),INDEX('Expenses (Assum. &amp; Calc.)'!$J$23:$J$37,ROWS($C$23:$C36),1)*AK$22,IF(AND('Expenses (Assum. &amp; Calc.)'!$I36="Weekly",'Expenses (Assum. &amp; Calc.)'!$H36&gt;='Shortcut Lookup 2'!AB$60,'Expenses (Assum. &amp; Calc.)'!$G36&lt;='Shortcut Lookup 2'!AB$60),INDEX('Expenses (Assum. &amp; Calc.)'!$J$23:$J$37,ROWS($C$23:$C36),1)*4,IF(AND('Expenses (Assum. &amp; Calc.)'!$I36="Bi-Weekly",'Expenses (Assum. &amp; Calc.)'!$H36&gt;='Shortcut Lookup 2'!AB$60,'Expenses (Assum. &amp; Calc.)'!$G36&lt;='Shortcut Lookup 2'!AB$60),INDEX('Expenses (Assum. &amp; Calc.)'!$J$23:$J$37,ROWS($C$23:$C36),1)*2,IF(AND('Expenses (Assum. &amp; Calc.)'!$I36="Monthly",'Expenses (Assum. &amp; Calc.)'!$H36&gt;='Shortcut Lookup 2'!AB$60,'Expenses (Assum. &amp; Calc.)'!$G36&lt;='Shortcut Lookup 2'!AB$60),INDEX('Expenses (Assum. &amp; Calc.)'!$J$23:$J$37,ROWS($C$23:$C36),1),IF(AND('Expenses (Assum. &amp; Calc.)'!$I36="Quarterly",IFERROR(MOD(MONTH('Expenses (Assum. &amp; Calc.)'!$G36),3),0)=MOD(MONTH('Shortcut Lookup 2'!AB$60),3),'Expenses (Assum. &amp; Calc.)'!$H36&gt;='Shortcut Lookup 2'!AB$60,'Expenses (Assum. &amp; Calc.)'!$G36&lt;='Shortcut Lookup 2'!AB$60),INDEX('Expenses (Assum. &amp; Calc.)'!$J$23:$J$37,ROWS($C$23:$C36),1),IF(AND('Expenses (Assum. &amp; Calc.)'!$I36="Semi-Annually",IFERROR(MOD(MONTH('Expenses (Assum. &amp; Calc.)'!$G36),6),0)=MOD(MONTH('Shortcut Lookup 2'!AB$60),6),'Expenses (Assum. &amp; Calc.)'!$H36&gt;='Shortcut Lookup 2'!AB$60,'Expenses (Assum. &amp; Calc.)'!$G36&lt;='Shortcut Lookup 2'!AB$60),INDEX('Expenses (Assum. &amp; Calc.)'!$J$23:$J$37,ROWS($C$23:$C36),1),IF(AND('Expenses (Assum. &amp; Calc.)'!$I36="Yearly",IFERROR(MOD(MONTH('Expenses (Assum. &amp; Calc.)'!$G36),12),0)=MOD(MONTH('Shortcut Lookup 2'!AB$60),12),'Expenses (Assum. &amp; Calc.)'!$H36&gt;='Shortcut Lookup 2'!AB$60,'Expenses (Assum. &amp; Calc.)'!$G36&lt;='Shortcut Lookup 2'!AB$60),INDEX('Expenses (Assum. &amp; Calc.)'!$J$23:$J$37,ROWS($C$23:$C36),1),0))))))))</f>
        <v>0</v>
      </c>
      <c r="AL36" s="472">
        <f>HLOOKUP('Shortcut Lookup 2'!AC$59,'Expenses (Assum. &amp; Calc.)'!$P$22:$T$37,ROWS($C$23:$C36)+1,0)*IF(AND('Expenses (Assum. &amp; Calc.)'!$I36="One time",'Expenses (Assum. &amp; Calc.)'!$G36='Shortcut Lookup 2'!AC$60),INDEX('Expenses (Assum. &amp; Calc.)'!$J$23:$J$37,ROWS($C$23:$C36),1),IF(AND('Expenses (Assum. &amp; Calc.)'!$I36="Daily",'Expenses (Assum. &amp; Calc.)'!$H36&gt;='Shortcut Lookup 2'!AC$60,'Expenses (Assum. &amp; Calc.)'!$G36&lt;='Shortcut Lookup 2'!AC$60),INDEX('Expenses (Assum. &amp; Calc.)'!$J$23:$J$37,ROWS($C$23:$C36),1)*AL$22,IF(AND('Expenses (Assum. &amp; Calc.)'!$I36="Weekly",'Expenses (Assum. &amp; Calc.)'!$H36&gt;='Shortcut Lookup 2'!AC$60,'Expenses (Assum. &amp; Calc.)'!$G36&lt;='Shortcut Lookup 2'!AC$60),INDEX('Expenses (Assum. &amp; Calc.)'!$J$23:$J$37,ROWS($C$23:$C36),1)*4,IF(AND('Expenses (Assum. &amp; Calc.)'!$I36="Bi-Weekly",'Expenses (Assum. &amp; Calc.)'!$H36&gt;='Shortcut Lookup 2'!AC$60,'Expenses (Assum. &amp; Calc.)'!$G36&lt;='Shortcut Lookup 2'!AC$60),INDEX('Expenses (Assum. &amp; Calc.)'!$J$23:$J$37,ROWS($C$23:$C36),1)*2,IF(AND('Expenses (Assum. &amp; Calc.)'!$I36="Monthly",'Expenses (Assum. &amp; Calc.)'!$H36&gt;='Shortcut Lookup 2'!AC$60,'Expenses (Assum. &amp; Calc.)'!$G36&lt;='Shortcut Lookup 2'!AC$60),INDEX('Expenses (Assum. &amp; Calc.)'!$J$23:$J$37,ROWS($C$23:$C36),1),IF(AND('Expenses (Assum. &amp; Calc.)'!$I36="Quarterly",IFERROR(MOD(MONTH('Expenses (Assum. &amp; Calc.)'!$G36),3),0)=MOD(MONTH('Shortcut Lookup 2'!AC$60),3),'Expenses (Assum. &amp; Calc.)'!$H36&gt;='Shortcut Lookup 2'!AC$60,'Expenses (Assum. &amp; Calc.)'!$G36&lt;='Shortcut Lookup 2'!AC$60),INDEX('Expenses (Assum. &amp; Calc.)'!$J$23:$J$37,ROWS($C$23:$C36),1),IF(AND('Expenses (Assum. &amp; Calc.)'!$I36="Semi-Annually",IFERROR(MOD(MONTH('Expenses (Assum. &amp; Calc.)'!$G36),6),0)=MOD(MONTH('Shortcut Lookup 2'!AC$60),6),'Expenses (Assum. &amp; Calc.)'!$H36&gt;='Shortcut Lookup 2'!AC$60,'Expenses (Assum. &amp; Calc.)'!$G36&lt;='Shortcut Lookup 2'!AC$60),INDEX('Expenses (Assum. &amp; Calc.)'!$J$23:$J$37,ROWS($C$23:$C36),1),IF(AND('Expenses (Assum. &amp; Calc.)'!$I36="Yearly",IFERROR(MOD(MONTH('Expenses (Assum. &amp; Calc.)'!$G36),12),0)=MOD(MONTH('Shortcut Lookup 2'!AC$60),12),'Expenses (Assum. &amp; Calc.)'!$H36&gt;='Shortcut Lookup 2'!AC$60,'Expenses (Assum. &amp; Calc.)'!$G36&lt;='Shortcut Lookup 2'!AC$60),INDEX('Expenses (Assum. &amp; Calc.)'!$J$23:$J$37,ROWS($C$23:$C36),1),0))))))))</f>
        <v>0</v>
      </c>
      <c r="AM36" s="472">
        <f>HLOOKUP('Shortcut Lookup 2'!AD$59,'Expenses (Assum. &amp; Calc.)'!$P$22:$T$37,ROWS($C$23:$C36)+1,0)*IF(AND('Expenses (Assum. &amp; Calc.)'!$I36="One time",'Expenses (Assum. &amp; Calc.)'!$G36='Shortcut Lookup 2'!AD$60),INDEX('Expenses (Assum. &amp; Calc.)'!$J$23:$J$37,ROWS($C$23:$C36),1),IF(AND('Expenses (Assum. &amp; Calc.)'!$I36="Daily",'Expenses (Assum. &amp; Calc.)'!$H36&gt;='Shortcut Lookup 2'!AD$60,'Expenses (Assum. &amp; Calc.)'!$G36&lt;='Shortcut Lookup 2'!AD$60),INDEX('Expenses (Assum. &amp; Calc.)'!$J$23:$J$37,ROWS($C$23:$C36),1)*AM$22,IF(AND('Expenses (Assum. &amp; Calc.)'!$I36="Weekly",'Expenses (Assum. &amp; Calc.)'!$H36&gt;='Shortcut Lookup 2'!AD$60,'Expenses (Assum. &amp; Calc.)'!$G36&lt;='Shortcut Lookup 2'!AD$60),INDEX('Expenses (Assum. &amp; Calc.)'!$J$23:$J$37,ROWS($C$23:$C36),1)*4,IF(AND('Expenses (Assum. &amp; Calc.)'!$I36="Bi-Weekly",'Expenses (Assum. &amp; Calc.)'!$H36&gt;='Shortcut Lookup 2'!AD$60,'Expenses (Assum. &amp; Calc.)'!$G36&lt;='Shortcut Lookup 2'!AD$60),INDEX('Expenses (Assum. &amp; Calc.)'!$J$23:$J$37,ROWS($C$23:$C36),1)*2,IF(AND('Expenses (Assum. &amp; Calc.)'!$I36="Monthly",'Expenses (Assum. &amp; Calc.)'!$H36&gt;='Shortcut Lookup 2'!AD$60,'Expenses (Assum. &amp; Calc.)'!$G36&lt;='Shortcut Lookup 2'!AD$60),INDEX('Expenses (Assum. &amp; Calc.)'!$J$23:$J$37,ROWS($C$23:$C36),1),IF(AND('Expenses (Assum. &amp; Calc.)'!$I36="Quarterly",IFERROR(MOD(MONTH('Expenses (Assum. &amp; Calc.)'!$G36),3),0)=MOD(MONTH('Shortcut Lookup 2'!AD$60),3),'Expenses (Assum. &amp; Calc.)'!$H36&gt;='Shortcut Lookup 2'!AD$60,'Expenses (Assum. &amp; Calc.)'!$G36&lt;='Shortcut Lookup 2'!AD$60),INDEX('Expenses (Assum. &amp; Calc.)'!$J$23:$J$37,ROWS($C$23:$C36),1),IF(AND('Expenses (Assum. &amp; Calc.)'!$I36="Semi-Annually",IFERROR(MOD(MONTH('Expenses (Assum. &amp; Calc.)'!$G36),6),0)=MOD(MONTH('Shortcut Lookup 2'!AD$60),6),'Expenses (Assum. &amp; Calc.)'!$H36&gt;='Shortcut Lookup 2'!AD$60,'Expenses (Assum. &amp; Calc.)'!$G36&lt;='Shortcut Lookup 2'!AD$60),INDEX('Expenses (Assum. &amp; Calc.)'!$J$23:$J$37,ROWS($C$23:$C36),1),IF(AND('Expenses (Assum. &amp; Calc.)'!$I36="Yearly",IFERROR(MOD(MONTH('Expenses (Assum. &amp; Calc.)'!$G36),12),0)=MOD(MONTH('Shortcut Lookup 2'!AD$60),12),'Expenses (Assum. &amp; Calc.)'!$H36&gt;='Shortcut Lookup 2'!AD$60,'Expenses (Assum. &amp; Calc.)'!$G36&lt;='Shortcut Lookup 2'!AD$60),INDEX('Expenses (Assum. &amp; Calc.)'!$J$23:$J$37,ROWS($C$23:$C36),1),0))))))))</f>
        <v>0</v>
      </c>
      <c r="AN36" s="472">
        <f>HLOOKUP('Shortcut Lookup 2'!AE$59,'Expenses (Assum. &amp; Calc.)'!$P$22:$T$37,ROWS($C$23:$C36)+1,0)*IF(AND('Expenses (Assum. &amp; Calc.)'!$I36="One time",'Expenses (Assum. &amp; Calc.)'!$G36='Shortcut Lookup 2'!AE$60),INDEX('Expenses (Assum. &amp; Calc.)'!$J$23:$J$37,ROWS($C$23:$C36),1),IF(AND('Expenses (Assum. &amp; Calc.)'!$I36="Daily",'Expenses (Assum. &amp; Calc.)'!$H36&gt;='Shortcut Lookup 2'!AE$60,'Expenses (Assum. &amp; Calc.)'!$G36&lt;='Shortcut Lookup 2'!AE$60),INDEX('Expenses (Assum. &amp; Calc.)'!$J$23:$J$37,ROWS($C$23:$C36),1)*AN$22,IF(AND('Expenses (Assum. &amp; Calc.)'!$I36="Weekly",'Expenses (Assum. &amp; Calc.)'!$H36&gt;='Shortcut Lookup 2'!AE$60,'Expenses (Assum. &amp; Calc.)'!$G36&lt;='Shortcut Lookup 2'!AE$60),INDEX('Expenses (Assum. &amp; Calc.)'!$J$23:$J$37,ROWS($C$23:$C36),1)*4,IF(AND('Expenses (Assum. &amp; Calc.)'!$I36="Bi-Weekly",'Expenses (Assum. &amp; Calc.)'!$H36&gt;='Shortcut Lookup 2'!AE$60,'Expenses (Assum. &amp; Calc.)'!$G36&lt;='Shortcut Lookup 2'!AE$60),INDEX('Expenses (Assum. &amp; Calc.)'!$J$23:$J$37,ROWS($C$23:$C36),1)*2,IF(AND('Expenses (Assum. &amp; Calc.)'!$I36="Monthly",'Expenses (Assum. &amp; Calc.)'!$H36&gt;='Shortcut Lookup 2'!AE$60,'Expenses (Assum. &amp; Calc.)'!$G36&lt;='Shortcut Lookup 2'!AE$60),INDEX('Expenses (Assum. &amp; Calc.)'!$J$23:$J$37,ROWS($C$23:$C36),1),IF(AND('Expenses (Assum. &amp; Calc.)'!$I36="Quarterly",IFERROR(MOD(MONTH('Expenses (Assum. &amp; Calc.)'!$G36),3),0)=MOD(MONTH('Shortcut Lookup 2'!AE$60),3),'Expenses (Assum. &amp; Calc.)'!$H36&gt;='Shortcut Lookup 2'!AE$60,'Expenses (Assum. &amp; Calc.)'!$G36&lt;='Shortcut Lookup 2'!AE$60),INDEX('Expenses (Assum. &amp; Calc.)'!$J$23:$J$37,ROWS($C$23:$C36),1),IF(AND('Expenses (Assum. &amp; Calc.)'!$I36="Semi-Annually",IFERROR(MOD(MONTH('Expenses (Assum. &amp; Calc.)'!$G36),6),0)=MOD(MONTH('Shortcut Lookup 2'!AE$60),6),'Expenses (Assum. &amp; Calc.)'!$H36&gt;='Shortcut Lookup 2'!AE$60,'Expenses (Assum. &amp; Calc.)'!$G36&lt;='Shortcut Lookup 2'!AE$60),INDEX('Expenses (Assum. &amp; Calc.)'!$J$23:$J$37,ROWS($C$23:$C36),1),IF(AND('Expenses (Assum. &amp; Calc.)'!$I36="Yearly",IFERROR(MOD(MONTH('Expenses (Assum. &amp; Calc.)'!$G36),12),0)=MOD(MONTH('Shortcut Lookup 2'!AE$60),12),'Expenses (Assum. &amp; Calc.)'!$H36&gt;='Shortcut Lookup 2'!AE$60,'Expenses (Assum. &amp; Calc.)'!$G36&lt;='Shortcut Lookup 2'!AE$60),INDEX('Expenses (Assum. &amp; Calc.)'!$J$23:$J$37,ROWS($C$23:$C36),1),0))))))))</f>
        <v>0</v>
      </c>
      <c r="AO36" s="472">
        <f>HLOOKUP('Shortcut Lookup 2'!AF$59,'Expenses (Assum. &amp; Calc.)'!$P$22:$T$37,ROWS($C$23:$C36)+1,0)*IF(AND('Expenses (Assum. &amp; Calc.)'!$I36="One time",'Expenses (Assum. &amp; Calc.)'!$G36='Shortcut Lookup 2'!AF$60),INDEX('Expenses (Assum. &amp; Calc.)'!$J$23:$J$37,ROWS($C$23:$C36),1),IF(AND('Expenses (Assum. &amp; Calc.)'!$I36="Daily",'Expenses (Assum. &amp; Calc.)'!$H36&gt;='Shortcut Lookup 2'!AF$60,'Expenses (Assum. &amp; Calc.)'!$G36&lt;='Shortcut Lookup 2'!AF$60),INDEX('Expenses (Assum. &amp; Calc.)'!$J$23:$J$37,ROWS($C$23:$C36),1)*AO$22,IF(AND('Expenses (Assum. &amp; Calc.)'!$I36="Weekly",'Expenses (Assum. &amp; Calc.)'!$H36&gt;='Shortcut Lookup 2'!AF$60,'Expenses (Assum. &amp; Calc.)'!$G36&lt;='Shortcut Lookup 2'!AF$60),INDEX('Expenses (Assum. &amp; Calc.)'!$J$23:$J$37,ROWS($C$23:$C36),1)*4,IF(AND('Expenses (Assum. &amp; Calc.)'!$I36="Bi-Weekly",'Expenses (Assum. &amp; Calc.)'!$H36&gt;='Shortcut Lookup 2'!AF$60,'Expenses (Assum. &amp; Calc.)'!$G36&lt;='Shortcut Lookup 2'!AF$60),INDEX('Expenses (Assum. &amp; Calc.)'!$J$23:$J$37,ROWS($C$23:$C36),1)*2,IF(AND('Expenses (Assum. &amp; Calc.)'!$I36="Monthly",'Expenses (Assum. &amp; Calc.)'!$H36&gt;='Shortcut Lookup 2'!AF$60,'Expenses (Assum. &amp; Calc.)'!$G36&lt;='Shortcut Lookup 2'!AF$60),INDEX('Expenses (Assum. &amp; Calc.)'!$J$23:$J$37,ROWS($C$23:$C36),1),IF(AND('Expenses (Assum. &amp; Calc.)'!$I36="Quarterly",IFERROR(MOD(MONTH('Expenses (Assum. &amp; Calc.)'!$G36),3),0)=MOD(MONTH('Shortcut Lookup 2'!AF$60),3),'Expenses (Assum. &amp; Calc.)'!$H36&gt;='Shortcut Lookup 2'!AF$60,'Expenses (Assum. &amp; Calc.)'!$G36&lt;='Shortcut Lookup 2'!AF$60),INDEX('Expenses (Assum. &amp; Calc.)'!$J$23:$J$37,ROWS($C$23:$C36),1),IF(AND('Expenses (Assum. &amp; Calc.)'!$I36="Semi-Annually",IFERROR(MOD(MONTH('Expenses (Assum. &amp; Calc.)'!$G36),6),0)=MOD(MONTH('Shortcut Lookup 2'!AF$60),6),'Expenses (Assum. &amp; Calc.)'!$H36&gt;='Shortcut Lookup 2'!AF$60,'Expenses (Assum. &amp; Calc.)'!$G36&lt;='Shortcut Lookup 2'!AF$60),INDEX('Expenses (Assum. &amp; Calc.)'!$J$23:$J$37,ROWS($C$23:$C36),1),IF(AND('Expenses (Assum. &amp; Calc.)'!$I36="Yearly",IFERROR(MOD(MONTH('Expenses (Assum. &amp; Calc.)'!$G36),12),0)=MOD(MONTH('Shortcut Lookup 2'!AF$60),12),'Expenses (Assum. &amp; Calc.)'!$H36&gt;='Shortcut Lookup 2'!AF$60,'Expenses (Assum. &amp; Calc.)'!$G36&lt;='Shortcut Lookup 2'!AF$60),INDEX('Expenses (Assum. &amp; Calc.)'!$J$23:$J$37,ROWS($C$23:$C36),1),0))))))))</f>
        <v>0</v>
      </c>
      <c r="AP36" s="472">
        <f>HLOOKUP('Shortcut Lookup 2'!AG$59,'Expenses (Assum. &amp; Calc.)'!$P$22:$T$37,ROWS($C$23:$C36)+1,0)*IF(AND('Expenses (Assum. &amp; Calc.)'!$I36="One time",'Expenses (Assum. &amp; Calc.)'!$G36='Shortcut Lookup 2'!AG$60),INDEX('Expenses (Assum. &amp; Calc.)'!$J$23:$J$37,ROWS($C$23:$C36),1),IF(AND('Expenses (Assum. &amp; Calc.)'!$I36="Daily",'Expenses (Assum. &amp; Calc.)'!$H36&gt;='Shortcut Lookup 2'!AG$60,'Expenses (Assum. &amp; Calc.)'!$G36&lt;='Shortcut Lookup 2'!AG$60),INDEX('Expenses (Assum. &amp; Calc.)'!$J$23:$J$37,ROWS($C$23:$C36),1)*AP$22,IF(AND('Expenses (Assum. &amp; Calc.)'!$I36="Weekly",'Expenses (Assum. &amp; Calc.)'!$H36&gt;='Shortcut Lookup 2'!AG$60,'Expenses (Assum. &amp; Calc.)'!$G36&lt;='Shortcut Lookup 2'!AG$60),INDEX('Expenses (Assum. &amp; Calc.)'!$J$23:$J$37,ROWS($C$23:$C36),1)*4,IF(AND('Expenses (Assum. &amp; Calc.)'!$I36="Bi-Weekly",'Expenses (Assum. &amp; Calc.)'!$H36&gt;='Shortcut Lookup 2'!AG$60,'Expenses (Assum. &amp; Calc.)'!$G36&lt;='Shortcut Lookup 2'!AG$60),INDEX('Expenses (Assum. &amp; Calc.)'!$J$23:$J$37,ROWS($C$23:$C36),1)*2,IF(AND('Expenses (Assum. &amp; Calc.)'!$I36="Monthly",'Expenses (Assum. &amp; Calc.)'!$H36&gt;='Shortcut Lookup 2'!AG$60,'Expenses (Assum. &amp; Calc.)'!$G36&lt;='Shortcut Lookup 2'!AG$60),INDEX('Expenses (Assum. &amp; Calc.)'!$J$23:$J$37,ROWS($C$23:$C36),1),IF(AND('Expenses (Assum. &amp; Calc.)'!$I36="Quarterly",IFERROR(MOD(MONTH('Expenses (Assum. &amp; Calc.)'!$G36),3),0)=MOD(MONTH('Shortcut Lookup 2'!AG$60),3),'Expenses (Assum. &amp; Calc.)'!$H36&gt;='Shortcut Lookup 2'!AG$60,'Expenses (Assum. &amp; Calc.)'!$G36&lt;='Shortcut Lookup 2'!AG$60),INDEX('Expenses (Assum. &amp; Calc.)'!$J$23:$J$37,ROWS($C$23:$C36),1),IF(AND('Expenses (Assum. &amp; Calc.)'!$I36="Semi-Annually",IFERROR(MOD(MONTH('Expenses (Assum. &amp; Calc.)'!$G36),6),0)=MOD(MONTH('Shortcut Lookup 2'!AG$60),6),'Expenses (Assum. &amp; Calc.)'!$H36&gt;='Shortcut Lookup 2'!AG$60,'Expenses (Assum. &amp; Calc.)'!$G36&lt;='Shortcut Lookup 2'!AG$60),INDEX('Expenses (Assum. &amp; Calc.)'!$J$23:$J$37,ROWS($C$23:$C36),1),IF(AND('Expenses (Assum. &amp; Calc.)'!$I36="Yearly",IFERROR(MOD(MONTH('Expenses (Assum. &amp; Calc.)'!$G36),12),0)=MOD(MONTH('Shortcut Lookup 2'!AG$60),12),'Expenses (Assum. &amp; Calc.)'!$H36&gt;='Shortcut Lookup 2'!AG$60,'Expenses (Assum. &amp; Calc.)'!$G36&lt;='Shortcut Lookup 2'!AG$60),INDEX('Expenses (Assum. &amp; Calc.)'!$J$23:$J$37,ROWS($C$23:$C36),1),0))))))))</f>
        <v>0</v>
      </c>
      <c r="AQ36" s="472">
        <f>HLOOKUP('Shortcut Lookup 2'!AH$59,'Expenses (Assum. &amp; Calc.)'!$P$22:$T$37,ROWS($C$23:$C36)+1,0)*IF(AND('Expenses (Assum. &amp; Calc.)'!$I36="One time",'Expenses (Assum. &amp; Calc.)'!$G36='Shortcut Lookup 2'!AH$60),INDEX('Expenses (Assum. &amp; Calc.)'!$J$23:$J$37,ROWS($C$23:$C36),1),IF(AND('Expenses (Assum. &amp; Calc.)'!$I36="Daily",'Expenses (Assum. &amp; Calc.)'!$H36&gt;='Shortcut Lookup 2'!AH$60,'Expenses (Assum. &amp; Calc.)'!$G36&lt;='Shortcut Lookup 2'!AH$60),INDEX('Expenses (Assum. &amp; Calc.)'!$J$23:$J$37,ROWS($C$23:$C36),1)*AQ$22,IF(AND('Expenses (Assum. &amp; Calc.)'!$I36="Weekly",'Expenses (Assum. &amp; Calc.)'!$H36&gt;='Shortcut Lookup 2'!AH$60,'Expenses (Assum. &amp; Calc.)'!$G36&lt;='Shortcut Lookup 2'!AH$60),INDEX('Expenses (Assum. &amp; Calc.)'!$J$23:$J$37,ROWS($C$23:$C36),1)*4,IF(AND('Expenses (Assum. &amp; Calc.)'!$I36="Bi-Weekly",'Expenses (Assum. &amp; Calc.)'!$H36&gt;='Shortcut Lookup 2'!AH$60,'Expenses (Assum. &amp; Calc.)'!$G36&lt;='Shortcut Lookup 2'!AH$60),INDEX('Expenses (Assum. &amp; Calc.)'!$J$23:$J$37,ROWS($C$23:$C36),1)*2,IF(AND('Expenses (Assum. &amp; Calc.)'!$I36="Monthly",'Expenses (Assum. &amp; Calc.)'!$H36&gt;='Shortcut Lookup 2'!AH$60,'Expenses (Assum. &amp; Calc.)'!$G36&lt;='Shortcut Lookup 2'!AH$60),INDEX('Expenses (Assum. &amp; Calc.)'!$J$23:$J$37,ROWS($C$23:$C36),1),IF(AND('Expenses (Assum. &amp; Calc.)'!$I36="Quarterly",IFERROR(MOD(MONTH('Expenses (Assum. &amp; Calc.)'!$G36),3),0)=MOD(MONTH('Shortcut Lookup 2'!AH$60),3),'Expenses (Assum. &amp; Calc.)'!$H36&gt;='Shortcut Lookup 2'!AH$60,'Expenses (Assum. &amp; Calc.)'!$G36&lt;='Shortcut Lookup 2'!AH$60),INDEX('Expenses (Assum. &amp; Calc.)'!$J$23:$J$37,ROWS($C$23:$C36),1),IF(AND('Expenses (Assum. &amp; Calc.)'!$I36="Semi-Annually",IFERROR(MOD(MONTH('Expenses (Assum. &amp; Calc.)'!$G36),6),0)=MOD(MONTH('Shortcut Lookup 2'!AH$60),6),'Expenses (Assum. &amp; Calc.)'!$H36&gt;='Shortcut Lookup 2'!AH$60,'Expenses (Assum. &amp; Calc.)'!$G36&lt;='Shortcut Lookup 2'!AH$60),INDEX('Expenses (Assum. &amp; Calc.)'!$J$23:$J$37,ROWS($C$23:$C36),1),IF(AND('Expenses (Assum. &amp; Calc.)'!$I36="Yearly",IFERROR(MOD(MONTH('Expenses (Assum. &amp; Calc.)'!$G36),12),0)=MOD(MONTH('Shortcut Lookup 2'!AH$60),12),'Expenses (Assum. &amp; Calc.)'!$H36&gt;='Shortcut Lookup 2'!AH$60,'Expenses (Assum. &amp; Calc.)'!$G36&lt;='Shortcut Lookup 2'!AH$60),INDEX('Expenses (Assum. &amp; Calc.)'!$J$23:$J$37,ROWS($C$23:$C36),1),0))))))))</f>
        <v>0</v>
      </c>
      <c r="AR36" s="472">
        <f>HLOOKUP('Shortcut Lookup 2'!AI$59,'Expenses (Assum. &amp; Calc.)'!$P$22:$T$37,ROWS($C$23:$C36)+1,0)*IF(AND('Expenses (Assum. &amp; Calc.)'!$I36="One time",'Expenses (Assum. &amp; Calc.)'!$G36='Shortcut Lookup 2'!AI$60),INDEX('Expenses (Assum. &amp; Calc.)'!$J$23:$J$37,ROWS($C$23:$C36),1),IF(AND('Expenses (Assum. &amp; Calc.)'!$I36="Daily",'Expenses (Assum. &amp; Calc.)'!$H36&gt;='Shortcut Lookup 2'!AI$60,'Expenses (Assum. &amp; Calc.)'!$G36&lt;='Shortcut Lookup 2'!AI$60),INDEX('Expenses (Assum. &amp; Calc.)'!$J$23:$J$37,ROWS($C$23:$C36),1)*AR$22,IF(AND('Expenses (Assum. &amp; Calc.)'!$I36="Weekly",'Expenses (Assum. &amp; Calc.)'!$H36&gt;='Shortcut Lookup 2'!AI$60,'Expenses (Assum. &amp; Calc.)'!$G36&lt;='Shortcut Lookup 2'!AI$60),INDEX('Expenses (Assum. &amp; Calc.)'!$J$23:$J$37,ROWS($C$23:$C36),1)*4,IF(AND('Expenses (Assum. &amp; Calc.)'!$I36="Bi-Weekly",'Expenses (Assum. &amp; Calc.)'!$H36&gt;='Shortcut Lookup 2'!AI$60,'Expenses (Assum. &amp; Calc.)'!$G36&lt;='Shortcut Lookup 2'!AI$60),INDEX('Expenses (Assum. &amp; Calc.)'!$J$23:$J$37,ROWS($C$23:$C36),1)*2,IF(AND('Expenses (Assum. &amp; Calc.)'!$I36="Monthly",'Expenses (Assum. &amp; Calc.)'!$H36&gt;='Shortcut Lookup 2'!AI$60,'Expenses (Assum. &amp; Calc.)'!$G36&lt;='Shortcut Lookup 2'!AI$60),INDEX('Expenses (Assum. &amp; Calc.)'!$J$23:$J$37,ROWS($C$23:$C36),1),IF(AND('Expenses (Assum. &amp; Calc.)'!$I36="Quarterly",IFERROR(MOD(MONTH('Expenses (Assum. &amp; Calc.)'!$G36),3),0)=MOD(MONTH('Shortcut Lookup 2'!AI$60),3),'Expenses (Assum. &amp; Calc.)'!$H36&gt;='Shortcut Lookup 2'!AI$60,'Expenses (Assum. &amp; Calc.)'!$G36&lt;='Shortcut Lookup 2'!AI$60),INDEX('Expenses (Assum. &amp; Calc.)'!$J$23:$J$37,ROWS($C$23:$C36),1),IF(AND('Expenses (Assum. &amp; Calc.)'!$I36="Semi-Annually",IFERROR(MOD(MONTH('Expenses (Assum. &amp; Calc.)'!$G36),6),0)=MOD(MONTH('Shortcut Lookup 2'!AI$60),6),'Expenses (Assum. &amp; Calc.)'!$H36&gt;='Shortcut Lookup 2'!AI$60,'Expenses (Assum. &amp; Calc.)'!$G36&lt;='Shortcut Lookup 2'!AI$60),INDEX('Expenses (Assum. &amp; Calc.)'!$J$23:$J$37,ROWS($C$23:$C36),1),IF(AND('Expenses (Assum. &amp; Calc.)'!$I36="Yearly",IFERROR(MOD(MONTH('Expenses (Assum. &amp; Calc.)'!$G36),12),0)=MOD(MONTH('Shortcut Lookup 2'!AI$60),12),'Expenses (Assum. &amp; Calc.)'!$H36&gt;='Shortcut Lookup 2'!AI$60,'Expenses (Assum. &amp; Calc.)'!$G36&lt;='Shortcut Lookup 2'!AI$60),INDEX('Expenses (Assum. &amp; Calc.)'!$J$23:$J$37,ROWS($C$23:$C36),1),0))))))))</f>
        <v>0</v>
      </c>
      <c r="AS36" s="472">
        <f>HLOOKUP('Shortcut Lookup 2'!AJ$59,'Expenses (Assum. &amp; Calc.)'!$P$22:$T$37,ROWS($C$23:$C36)+1,0)*IF(AND('Expenses (Assum. &amp; Calc.)'!$I36="One time",'Expenses (Assum. &amp; Calc.)'!$G36='Shortcut Lookup 2'!AJ$60),INDEX('Expenses (Assum. &amp; Calc.)'!$J$23:$J$37,ROWS($C$23:$C36),1),IF(AND('Expenses (Assum. &amp; Calc.)'!$I36="Daily",'Expenses (Assum. &amp; Calc.)'!$H36&gt;='Shortcut Lookup 2'!AJ$60,'Expenses (Assum. &amp; Calc.)'!$G36&lt;='Shortcut Lookup 2'!AJ$60),INDEX('Expenses (Assum. &amp; Calc.)'!$J$23:$J$37,ROWS($C$23:$C36),1)*AS$22,IF(AND('Expenses (Assum. &amp; Calc.)'!$I36="Weekly",'Expenses (Assum. &amp; Calc.)'!$H36&gt;='Shortcut Lookup 2'!AJ$60,'Expenses (Assum. &amp; Calc.)'!$G36&lt;='Shortcut Lookup 2'!AJ$60),INDEX('Expenses (Assum. &amp; Calc.)'!$J$23:$J$37,ROWS($C$23:$C36),1)*4,IF(AND('Expenses (Assum. &amp; Calc.)'!$I36="Bi-Weekly",'Expenses (Assum. &amp; Calc.)'!$H36&gt;='Shortcut Lookup 2'!AJ$60,'Expenses (Assum. &amp; Calc.)'!$G36&lt;='Shortcut Lookup 2'!AJ$60),INDEX('Expenses (Assum. &amp; Calc.)'!$J$23:$J$37,ROWS($C$23:$C36),1)*2,IF(AND('Expenses (Assum. &amp; Calc.)'!$I36="Monthly",'Expenses (Assum. &amp; Calc.)'!$H36&gt;='Shortcut Lookup 2'!AJ$60,'Expenses (Assum. &amp; Calc.)'!$G36&lt;='Shortcut Lookup 2'!AJ$60),INDEX('Expenses (Assum. &amp; Calc.)'!$J$23:$J$37,ROWS($C$23:$C36),1),IF(AND('Expenses (Assum. &amp; Calc.)'!$I36="Quarterly",IFERROR(MOD(MONTH('Expenses (Assum. &amp; Calc.)'!$G36),3),0)=MOD(MONTH('Shortcut Lookup 2'!AJ$60),3),'Expenses (Assum. &amp; Calc.)'!$H36&gt;='Shortcut Lookup 2'!AJ$60,'Expenses (Assum. &amp; Calc.)'!$G36&lt;='Shortcut Lookup 2'!AJ$60),INDEX('Expenses (Assum. &amp; Calc.)'!$J$23:$J$37,ROWS($C$23:$C36),1),IF(AND('Expenses (Assum. &amp; Calc.)'!$I36="Semi-Annually",IFERROR(MOD(MONTH('Expenses (Assum. &amp; Calc.)'!$G36),6),0)=MOD(MONTH('Shortcut Lookup 2'!AJ$60),6),'Expenses (Assum. &amp; Calc.)'!$H36&gt;='Shortcut Lookup 2'!AJ$60,'Expenses (Assum. &amp; Calc.)'!$G36&lt;='Shortcut Lookup 2'!AJ$60),INDEX('Expenses (Assum. &amp; Calc.)'!$J$23:$J$37,ROWS($C$23:$C36),1),IF(AND('Expenses (Assum. &amp; Calc.)'!$I36="Yearly",IFERROR(MOD(MONTH('Expenses (Assum. &amp; Calc.)'!$G36),12),0)=MOD(MONTH('Shortcut Lookup 2'!AJ$60),12),'Expenses (Assum. &amp; Calc.)'!$H36&gt;='Shortcut Lookup 2'!AJ$60,'Expenses (Assum. &amp; Calc.)'!$G36&lt;='Shortcut Lookup 2'!AJ$60),INDEX('Expenses (Assum. &amp; Calc.)'!$J$23:$J$37,ROWS($C$23:$C36),1),0))))))))</f>
        <v>0</v>
      </c>
      <c r="AT36" s="472">
        <f>HLOOKUP('Shortcut Lookup 2'!AK$59,'Expenses (Assum. &amp; Calc.)'!$P$22:$T$37,ROWS($C$23:$C36)+1,0)*IF(AND('Expenses (Assum. &amp; Calc.)'!$I36="One time",'Expenses (Assum. &amp; Calc.)'!$G36='Shortcut Lookup 2'!AK$60),INDEX('Expenses (Assum. &amp; Calc.)'!$J$23:$J$37,ROWS($C$23:$C36),1),IF(AND('Expenses (Assum. &amp; Calc.)'!$I36="Daily",'Expenses (Assum. &amp; Calc.)'!$H36&gt;='Shortcut Lookup 2'!AK$60,'Expenses (Assum. &amp; Calc.)'!$G36&lt;='Shortcut Lookup 2'!AK$60),INDEX('Expenses (Assum. &amp; Calc.)'!$J$23:$J$37,ROWS($C$23:$C36),1)*AT$22,IF(AND('Expenses (Assum. &amp; Calc.)'!$I36="Weekly",'Expenses (Assum. &amp; Calc.)'!$H36&gt;='Shortcut Lookup 2'!AK$60,'Expenses (Assum. &amp; Calc.)'!$G36&lt;='Shortcut Lookup 2'!AK$60),INDEX('Expenses (Assum. &amp; Calc.)'!$J$23:$J$37,ROWS($C$23:$C36),1)*4,IF(AND('Expenses (Assum. &amp; Calc.)'!$I36="Bi-Weekly",'Expenses (Assum. &amp; Calc.)'!$H36&gt;='Shortcut Lookup 2'!AK$60,'Expenses (Assum. &amp; Calc.)'!$G36&lt;='Shortcut Lookup 2'!AK$60),INDEX('Expenses (Assum. &amp; Calc.)'!$J$23:$J$37,ROWS($C$23:$C36),1)*2,IF(AND('Expenses (Assum. &amp; Calc.)'!$I36="Monthly",'Expenses (Assum. &amp; Calc.)'!$H36&gt;='Shortcut Lookup 2'!AK$60,'Expenses (Assum. &amp; Calc.)'!$G36&lt;='Shortcut Lookup 2'!AK$60),INDEX('Expenses (Assum. &amp; Calc.)'!$J$23:$J$37,ROWS($C$23:$C36),1),IF(AND('Expenses (Assum. &amp; Calc.)'!$I36="Quarterly",IFERROR(MOD(MONTH('Expenses (Assum. &amp; Calc.)'!$G36),3),0)=MOD(MONTH('Shortcut Lookup 2'!AK$60),3),'Expenses (Assum. &amp; Calc.)'!$H36&gt;='Shortcut Lookup 2'!AK$60,'Expenses (Assum. &amp; Calc.)'!$G36&lt;='Shortcut Lookup 2'!AK$60),INDEX('Expenses (Assum. &amp; Calc.)'!$J$23:$J$37,ROWS($C$23:$C36),1),IF(AND('Expenses (Assum. &amp; Calc.)'!$I36="Semi-Annually",IFERROR(MOD(MONTH('Expenses (Assum. &amp; Calc.)'!$G36),6),0)=MOD(MONTH('Shortcut Lookup 2'!AK$60),6),'Expenses (Assum. &amp; Calc.)'!$H36&gt;='Shortcut Lookup 2'!AK$60,'Expenses (Assum. &amp; Calc.)'!$G36&lt;='Shortcut Lookup 2'!AK$60),INDEX('Expenses (Assum. &amp; Calc.)'!$J$23:$J$37,ROWS($C$23:$C36),1),IF(AND('Expenses (Assum. &amp; Calc.)'!$I36="Yearly",IFERROR(MOD(MONTH('Expenses (Assum. &amp; Calc.)'!$G36),12),0)=MOD(MONTH('Shortcut Lookup 2'!AK$60),12),'Expenses (Assum. &amp; Calc.)'!$H36&gt;='Shortcut Lookup 2'!AK$60,'Expenses (Assum. &amp; Calc.)'!$G36&lt;='Shortcut Lookup 2'!AK$60),INDEX('Expenses (Assum. &amp; Calc.)'!$J$23:$J$37,ROWS($C$23:$C36),1),0))))))))</f>
        <v>0</v>
      </c>
      <c r="AU36" s="472">
        <f>HLOOKUP('Shortcut Lookup 2'!AL$59,'Expenses (Assum. &amp; Calc.)'!$P$22:$T$37,ROWS($C$23:$C36)+1,0)*IF(AND('Expenses (Assum. &amp; Calc.)'!$I36="One time",'Expenses (Assum. &amp; Calc.)'!$G36='Shortcut Lookup 2'!AL$60),INDEX('Expenses (Assum. &amp; Calc.)'!$J$23:$J$37,ROWS($C$23:$C36),1),IF(AND('Expenses (Assum. &amp; Calc.)'!$I36="Daily",'Expenses (Assum. &amp; Calc.)'!$H36&gt;='Shortcut Lookup 2'!AL$60,'Expenses (Assum. &amp; Calc.)'!$G36&lt;='Shortcut Lookup 2'!AL$60),INDEX('Expenses (Assum. &amp; Calc.)'!$J$23:$J$37,ROWS($C$23:$C36),1)*AU$22,IF(AND('Expenses (Assum. &amp; Calc.)'!$I36="Weekly",'Expenses (Assum. &amp; Calc.)'!$H36&gt;='Shortcut Lookup 2'!AL$60,'Expenses (Assum. &amp; Calc.)'!$G36&lt;='Shortcut Lookup 2'!AL$60),INDEX('Expenses (Assum. &amp; Calc.)'!$J$23:$J$37,ROWS($C$23:$C36),1)*4,IF(AND('Expenses (Assum. &amp; Calc.)'!$I36="Bi-Weekly",'Expenses (Assum. &amp; Calc.)'!$H36&gt;='Shortcut Lookup 2'!AL$60,'Expenses (Assum. &amp; Calc.)'!$G36&lt;='Shortcut Lookup 2'!AL$60),INDEX('Expenses (Assum. &amp; Calc.)'!$J$23:$J$37,ROWS($C$23:$C36),1)*2,IF(AND('Expenses (Assum. &amp; Calc.)'!$I36="Monthly",'Expenses (Assum. &amp; Calc.)'!$H36&gt;='Shortcut Lookup 2'!AL$60,'Expenses (Assum. &amp; Calc.)'!$G36&lt;='Shortcut Lookup 2'!AL$60),INDEX('Expenses (Assum. &amp; Calc.)'!$J$23:$J$37,ROWS($C$23:$C36),1),IF(AND('Expenses (Assum. &amp; Calc.)'!$I36="Quarterly",IFERROR(MOD(MONTH('Expenses (Assum. &amp; Calc.)'!$G36),3),0)=MOD(MONTH('Shortcut Lookup 2'!AL$60),3),'Expenses (Assum. &amp; Calc.)'!$H36&gt;='Shortcut Lookup 2'!AL$60,'Expenses (Assum. &amp; Calc.)'!$G36&lt;='Shortcut Lookup 2'!AL$60),INDEX('Expenses (Assum. &amp; Calc.)'!$J$23:$J$37,ROWS($C$23:$C36),1),IF(AND('Expenses (Assum. &amp; Calc.)'!$I36="Semi-Annually",IFERROR(MOD(MONTH('Expenses (Assum. &amp; Calc.)'!$G36),6),0)=MOD(MONTH('Shortcut Lookup 2'!AL$60),6),'Expenses (Assum. &amp; Calc.)'!$H36&gt;='Shortcut Lookup 2'!AL$60,'Expenses (Assum. &amp; Calc.)'!$G36&lt;='Shortcut Lookup 2'!AL$60),INDEX('Expenses (Assum. &amp; Calc.)'!$J$23:$J$37,ROWS($C$23:$C36),1),IF(AND('Expenses (Assum. &amp; Calc.)'!$I36="Yearly",IFERROR(MOD(MONTH('Expenses (Assum. &amp; Calc.)'!$G36),12),0)=MOD(MONTH('Shortcut Lookup 2'!AL$60),12),'Expenses (Assum. &amp; Calc.)'!$H36&gt;='Shortcut Lookup 2'!AL$60,'Expenses (Assum. &amp; Calc.)'!$G36&lt;='Shortcut Lookup 2'!AL$60),INDEX('Expenses (Assum. &amp; Calc.)'!$J$23:$J$37,ROWS($C$23:$C36),1),0))))))))</f>
        <v>0</v>
      </c>
      <c r="AV36" s="472">
        <f>HLOOKUP('Shortcut Lookup 2'!AM$59,'Expenses (Assum. &amp; Calc.)'!$P$22:$T$37,ROWS($C$23:$C36)+1,0)*IF(AND('Expenses (Assum. &amp; Calc.)'!$I36="One time",'Expenses (Assum. &amp; Calc.)'!$G36='Shortcut Lookup 2'!AM$60),INDEX('Expenses (Assum. &amp; Calc.)'!$J$23:$J$37,ROWS($C$23:$C36),1),IF(AND('Expenses (Assum. &amp; Calc.)'!$I36="Daily",'Expenses (Assum. &amp; Calc.)'!$H36&gt;='Shortcut Lookup 2'!AM$60,'Expenses (Assum. &amp; Calc.)'!$G36&lt;='Shortcut Lookup 2'!AM$60),INDEX('Expenses (Assum. &amp; Calc.)'!$J$23:$J$37,ROWS($C$23:$C36),1)*AV$22,IF(AND('Expenses (Assum. &amp; Calc.)'!$I36="Weekly",'Expenses (Assum. &amp; Calc.)'!$H36&gt;='Shortcut Lookup 2'!AM$60,'Expenses (Assum. &amp; Calc.)'!$G36&lt;='Shortcut Lookup 2'!AM$60),INDEX('Expenses (Assum. &amp; Calc.)'!$J$23:$J$37,ROWS($C$23:$C36),1)*4,IF(AND('Expenses (Assum. &amp; Calc.)'!$I36="Bi-Weekly",'Expenses (Assum. &amp; Calc.)'!$H36&gt;='Shortcut Lookup 2'!AM$60,'Expenses (Assum. &amp; Calc.)'!$G36&lt;='Shortcut Lookup 2'!AM$60),INDEX('Expenses (Assum. &amp; Calc.)'!$J$23:$J$37,ROWS($C$23:$C36),1)*2,IF(AND('Expenses (Assum. &amp; Calc.)'!$I36="Monthly",'Expenses (Assum. &amp; Calc.)'!$H36&gt;='Shortcut Lookup 2'!AM$60,'Expenses (Assum. &amp; Calc.)'!$G36&lt;='Shortcut Lookup 2'!AM$60),INDEX('Expenses (Assum. &amp; Calc.)'!$J$23:$J$37,ROWS($C$23:$C36),1),IF(AND('Expenses (Assum. &amp; Calc.)'!$I36="Quarterly",IFERROR(MOD(MONTH('Expenses (Assum. &amp; Calc.)'!$G36),3),0)=MOD(MONTH('Shortcut Lookup 2'!AM$60),3),'Expenses (Assum. &amp; Calc.)'!$H36&gt;='Shortcut Lookup 2'!AM$60,'Expenses (Assum. &amp; Calc.)'!$G36&lt;='Shortcut Lookup 2'!AM$60),INDEX('Expenses (Assum. &amp; Calc.)'!$J$23:$J$37,ROWS($C$23:$C36),1),IF(AND('Expenses (Assum. &amp; Calc.)'!$I36="Semi-Annually",IFERROR(MOD(MONTH('Expenses (Assum. &amp; Calc.)'!$G36),6),0)=MOD(MONTH('Shortcut Lookup 2'!AM$60),6),'Expenses (Assum. &amp; Calc.)'!$H36&gt;='Shortcut Lookup 2'!AM$60,'Expenses (Assum. &amp; Calc.)'!$G36&lt;='Shortcut Lookup 2'!AM$60),INDEX('Expenses (Assum. &amp; Calc.)'!$J$23:$J$37,ROWS($C$23:$C36),1),IF(AND('Expenses (Assum. &amp; Calc.)'!$I36="Yearly",IFERROR(MOD(MONTH('Expenses (Assum. &amp; Calc.)'!$G36),12),0)=MOD(MONTH('Shortcut Lookup 2'!AM$60),12),'Expenses (Assum. &amp; Calc.)'!$H36&gt;='Shortcut Lookup 2'!AM$60,'Expenses (Assum. &amp; Calc.)'!$G36&lt;='Shortcut Lookup 2'!AM$60),INDEX('Expenses (Assum. &amp; Calc.)'!$J$23:$J$37,ROWS($C$23:$C36),1),0))))))))</f>
        <v>0</v>
      </c>
      <c r="AW36" s="472">
        <f>HLOOKUP('Shortcut Lookup 2'!AN$59,'Expenses (Assum. &amp; Calc.)'!$P$22:$T$37,ROWS($C$23:$C36)+1,0)*IF(AND('Expenses (Assum. &amp; Calc.)'!$I36="One time",'Expenses (Assum. &amp; Calc.)'!$G36='Shortcut Lookup 2'!AN$60),INDEX('Expenses (Assum. &amp; Calc.)'!$J$23:$J$37,ROWS($C$23:$C36),1),IF(AND('Expenses (Assum. &amp; Calc.)'!$I36="Daily",'Expenses (Assum. &amp; Calc.)'!$H36&gt;='Shortcut Lookup 2'!AN$60,'Expenses (Assum. &amp; Calc.)'!$G36&lt;='Shortcut Lookup 2'!AN$60),INDEX('Expenses (Assum. &amp; Calc.)'!$J$23:$J$37,ROWS($C$23:$C36),1)*AW$22,IF(AND('Expenses (Assum. &amp; Calc.)'!$I36="Weekly",'Expenses (Assum. &amp; Calc.)'!$H36&gt;='Shortcut Lookup 2'!AN$60,'Expenses (Assum. &amp; Calc.)'!$G36&lt;='Shortcut Lookup 2'!AN$60),INDEX('Expenses (Assum. &amp; Calc.)'!$J$23:$J$37,ROWS($C$23:$C36),1)*4,IF(AND('Expenses (Assum. &amp; Calc.)'!$I36="Bi-Weekly",'Expenses (Assum. &amp; Calc.)'!$H36&gt;='Shortcut Lookup 2'!AN$60,'Expenses (Assum. &amp; Calc.)'!$G36&lt;='Shortcut Lookup 2'!AN$60),INDEX('Expenses (Assum. &amp; Calc.)'!$J$23:$J$37,ROWS($C$23:$C36),1)*2,IF(AND('Expenses (Assum. &amp; Calc.)'!$I36="Monthly",'Expenses (Assum. &amp; Calc.)'!$H36&gt;='Shortcut Lookup 2'!AN$60,'Expenses (Assum. &amp; Calc.)'!$G36&lt;='Shortcut Lookup 2'!AN$60),INDEX('Expenses (Assum. &amp; Calc.)'!$J$23:$J$37,ROWS($C$23:$C36),1),IF(AND('Expenses (Assum. &amp; Calc.)'!$I36="Quarterly",IFERROR(MOD(MONTH('Expenses (Assum. &amp; Calc.)'!$G36),3),0)=MOD(MONTH('Shortcut Lookup 2'!AN$60),3),'Expenses (Assum. &amp; Calc.)'!$H36&gt;='Shortcut Lookup 2'!AN$60,'Expenses (Assum. &amp; Calc.)'!$G36&lt;='Shortcut Lookup 2'!AN$60),INDEX('Expenses (Assum. &amp; Calc.)'!$J$23:$J$37,ROWS($C$23:$C36),1),IF(AND('Expenses (Assum. &amp; Calc.)'!$I36="Semi-Annually",IFERROR(MOD(MONTH('Expenses (Assum. &amp; Calc.)'!$G36),6),0)=MOD(MONTH('Shortcut Lookup 2'!AN$60),6),'Expenses (Assum. &amp; Calc.)'!$H36&gt;='Shortcut Lookup 2'!AN$60,'Expenses (Assum. &amp; Calc.)'!$G36&lt;='Shortcut Lookup 2'!AN$60),INDEX('Expenses (Assum. &amp; Calc.)'!$J$23:$J$37,ROWS($C$23:$C36),1),IF(AND('Expenses (Assum. &amp; Calc.)'!$I36="Yearly",IFERROR(MOD(MONTH('Expenses (Assum. &amp; Calc.)'!$G36),12),0)=MOD(MONTH('Shortcut Lookup 2'!AN$60),12),'Expenses (Assum. &amp; Calc.)'!$H36&gt;='Shortcut Lookup 2'!AN$60,'Expenses (Assum. &amp; Calc.)'!$G36&lt;='Shortcut Lookup 2'!AN$60),INDEX('Expenses (Assum. &amp; Calc.)'!$J$23:$J$37,ROWS($C$23:$C36),1),0))))))))</f>
        <v>0</v>
      </c>
      <c r="AX36" s="472">
        <f>HLOOKUP('Shortcut Lookup 2'!AO$59,'Expenses (Assum. &amp; Calc.)'!$P$22:$T$37,ROWS($C$23:$C36)+1,0)*IF(AND('Expenses (Assum. &amp; Calc.)'!$I36="One time",'Expenses (Assum. &amp; Calc.)'!$G36='Shortcut Lookup 2'!AO$60),INDEX('Expenses (Assum. &amp; Calc.)'!$J$23:$J$37,ROWS($C$23:$C36),1),IF(AND('Expenses (Assum. &amp; Calc.)'!$I36="Daily",'Expenses (Assum. &amp; Calc.)'!$H36&gt;='Shortcut Lookup 2'!AO$60,'Expenses (Assum. &amp; Calc.)'!$G36&lt;='Shortcut Lookup 2'!AO$60),INDEX('Expenses (Assum. &amp; Calc.)'!$J$23:$J$37,ROWS($C$23:$C36),1)*AX$22,IF(AND('Expenses (Assum. &amp; Calc.)'!$I36="Weekly",'Expenses (Assum. &amp; Calc.)'!$H36&gt;='Shortcut Lookup 2'!AO$60,'Expenses (Assum. &amp; Calc.)'!$G36&lt;='Shortcut Lookup 2'!AO$60),INDEX('Expenses (Assum. &amp; Calc.)'!$J$23:$J$37,ROWS($C$23:$C36),1)*4,IF(AND('Expenses (Assum. &amp; Calc.)'!$I36="Bi-Weekly",'Expenses (Assum. &amp; Calc.)'!$H36&gt;='Shortcut Lookup 2'!AO$60,'Expenses (Assum. &amp; Calc.)'!$G36&lt;='Shortcut Lookup 2'!AO$60),INDEX('Expenses (Assum. &amp; Calc.)'!$J$23:$J$37,ROWS($C$23:$C36),1)*2,IF(AND('Expenses (Assum. &amp; Calc.)'!$I36="Monthly",'Expenses (Assum. &amp; Calc.)'!$H36&gt;='Shortcut Lookup 2'!AO$60,'Expenses (Assum. &amp; Calc.)'!$G36&lt;='Shortcut Lookup 2'!AO$60),INDEX('Expenses (Assum. &amp; Calc.)'!$J$23:$J$37,ROWS($C$23:$C36),1),IF(AND('Expenses (Assum. &amp; Calc.)'!$I36="Quarterly",IFERROR(MOD(MONTH('Expenses (Assum. &amp; Calc.)'!$G36),3),0)=MOD(MONTH('Shortcut Lookup 2'!AO$60),3),'Expenses (Assum. &amp; Calc.)'!$H36&gt;='Shortcut Lookup 2'!AO$60,'Expenses (Assum. &amp; Calc.)'!$G36&lt;='Shortcut Lookup 2'!AO$60),INDEX('Expenses (Assum. &amp; Calc.)'!$J$23:$J$37,ROWS($C$23:$C36),1),IF(AND('Expenses (Assum. &amp; Calc.)'!$I36="Semi-Annually",IFERROR(MOD(MONTH('Expenses (Assum. &amp; Calc.)'!$G36),6),0)=MOD(MONTH('Shortcut Lookup 2'!AO$60),6),'Expenses (Assum. &amp; Calc.)'!$H36&gt;='Shortcut Lookup 2'!AO$60,'Expenses (Assum. &amp; Calc.)'!$G36&lt;='Shortcut Lookup 2'!AO$60),INDEX('Expenses (Assum. &amp; Calc.)'!$J$23:$J$37,ROWS($C$23:$C36),1),IF(AND('Expenses (Assum. &amp; Calc.)'!$I36="Yearly",IFERROR(MOD(MONTH('Expenses (Assum. &amp; Calc.)'!$G36),12),0)=MOD(MONTH('Shortcut Lookup 2'!AO$60),12),'Expenses (Assum. &amp; Calc.)'!$H36&gt;='Shortcut Lookup 2'!AO$60,'Expenses (Assum. &amp; Calc.)'!$G36&lt;='Shortcut Lookup 2'!AO$60),INDEX('Expenses (Assum. &amp; Calc.)'!$J$23:$J$37,ROWS($C$23:$C36),1),0))))))))</f>
        <v>0</v>
      </c>
      <c r="AY36" s="472">
        <f>HLOOKUP('Shortcut Lookup 2'!AP$59,'Expenses (Assum. &amp; Calc.)'!$P$22:$T$37,ROWS($C$23:$C36)+1,0)*IF(AND('Expenses (Assum. &amp; Calc.)'!$I36="One time",'Expenses (Assum. &amp; Calc.)'!$G36='Shortcut Lookup 2'!AP$60),INDEX('Expenses (Assum. &amp; Calc.)'!$J$23:$J$37,ROWS($C$23:$C36),1),IF(AND('Expenses (Assum. &amp; Calc.)'!$I36="Daily",'Expenses (Assum. &amp; Calc.)'!$H36&gt;='Shortcut Lookup 2'!AP$60,'Expenses (Assum. &amp; Calc.)'!$G36&lt;='Shortcut Lookup 2'!AP$60),INDEX('Expenses (Assum. &amp; Calc.)'!$J$23:$J$37,ROWS($C$23:$C36),1)*AY$22,IF(AND('Expenses (Assum. &amp; Calc.)'!$I36="Weekly",'Expenses (Assum. &amp; Calc.)'!$H36&gt;='Shortcut Lookup 2'!AP$60,'Expenses (Assum. &amp; Calc.)'!$G36&lt;='Shortcut Lookup 2'!AP$60),INDEX('Expenses (Assum. &amp; Calc.)'!$J$23:$J$37,ROWS($C$23:$C36),1)*4,IF(AND('Expenses (Assum. &amp; Calc.)'!$I36="Bi-Weekly",'Expenses (Assum. &amp; Calc.)'!$H36&gt;='Shortcut Lookup 2'!AP$60,'Expenses (Assum. &amp; Calc.)'!$G36&lt;='Shortcut Lookup 2'!AP$60),INDEX('Expenses (Assum. &amp; Calc.)'!$J$23:$J$37,ROWS($C$23:$C36),1)*2,IF(AND('Expenses (Assum. &amp; Calc.)'!$I36="Monthly",'Expenses (Assum. &amp; Calc.)'!$H36&gt;='Shortcut Lookup 2'!AP$60,'Expenses (Assum. &amp; Calc.)'!$G36&lt;='Shortcut Lookup 2'!AP$60),INDEX('Expenses (Assum. &amp; Calc.)'!$J$23:$J$37,ROWS($C$23:$C36),1),IF(AND('Expenses (Assum. &amp; Calc.)'!$I36="Quarterly",IFERROR(MOD(MONTH('Expenses (Assum. &amp; Calc.)'!$G36),3),0)=MOD(MONTH('Shortcut Lookup 2'!AP$60),3),'Expenses (Assum. &amp; Calc.)'!$H36&gt;='Shortcut Lookup 2'!AP$60,'Expenses (Assum. &amp; Calc.)'!$G36&lt;='Shortcut Lookup 2'!AP$60),INDEX('Expenses (Assum. &amp; Calc.)'!$J$23:$J$37,ROWS($C$23:$C36),1),IF(AND('Expenses (Assum. &amp; Calc.)'!$I36="Semi-Annually",IFERROR(MOD(MONTH('Expenses (Assum. &amp; Calc.)'!$G36),6),0)=MOD(MONTH('Shortcut Lookup 2'!AP$60),6),'Expenses (Assum. &amp; Calc.)'!$H36&gt;='Shortcut Lookup 2'!AP$60,'Expenses (Assum. &amp; Calc.)'!$G36&lt;='Shortcut Lookup 2'!AP$60),INDEX('Expenses (Assum. &amp; Calc.)'!$J$23:$J$37,ROWS($C$23:$C36),1),IF(AND('Expenses (Assum. &amp; Calc.)'!$I36="Yearly",IFERROR(MOD(MONTH('Expenses (Assum. &amp; Calc.)'!$G36),12),0)=MOD(MONTH('Shortcut Lookup 2'!AP$60),12),'Expenses (Assum. &amp; Calc.)'!$H36&gt;='Shortcut Lookup 2'!AP$60,'Expenses (Assum. &amp; Calc.)'!$G36&lt;='Shortcut Lookup 2'!AP$60),INDEX('Expenses (Assum. &amp; Calc.)'!$J$23:$J$37,ROWS($C$23:$C36),1),0))))))))</f>
        <v>0</v>
      </c>
      <c r="AZ36" s="472">
        <f>HLOOKUP('Shortcut Lookup 2'!AQ$59,'Expenses (Assum. &amp; Calc.)'!$P$22:$T$37,ROWS($C$23:$C36)+1,0)*IF(AND('Expenses (Assum. &amp; Calc.)'!$I36="One time",'Expenses (Assum. &amp; Calc.)'!$G36='Shortcut Lookup 2'!AQ$60),INDEX('Expenses (Assum. &amp; Calc.)'!$J$23:$J$37,ROWS($C$23:$C36),1),IF(AND('Expenses (Assum. &amp; Calc.)'!$I36="Daily",'Expenses (Assum. &amp; Calc.)'!$H36&gt;='Shortcut Lookup 2'!AQ$60,'Expenses (Assum. &amp; Calc.)'!$G36&lt;='Shortcut Lookup 2'!AQ$60),INDEX('Expenses (Assum. &amp; Calc.)'!$J$23:$J$37,ROWS($C$23:$C36),1)*AZ$22,IF(AND('Expenses (Assum. &amp; Calc.)'!$I36="Weekly",'Expenses (Assum. &amp; Calc.)'!$H36&gt;='Shortcut Lookup 2'!AQ$60,'Expenses (Assum. &amp; Calc.)'!$G36&lt;='Shortcut Lookup 2'!AQ$60),INDEX('Expenses (Assum. &amp; Calc.)'!$J$23:$J$37,ROWS($C$23:$C36),1)*4,IF(AND('Expenses (Assum. &amp; Calc.)'!$I36="Bi-Weekly",'Expenses (Assum. &amp; Calc.)'!$H36&gt;='Shortcut Lookup 2'!AQ$60,'Expenses (Assum. &amp; Calc.)'!$G36&lt;='Shortcut Lookup 2'!AQ$60),INDEX('Expenses (Assum. &amp; Calc.)'!$J$23:$J$37,ROWS($C$23:$C36),1)*2,IF(AND('Expenses (Assum. &amp; Calc.)'!$I36="Monthly",'Expenses (Assum. &amp; Calc.)'!$H36&gt;='Shortcut Lookup 2'!AQ$60,'Expenses (Assum. &amp; Calc.)'!$G36&lt;='Shortcut Lookup 2'!AQ$60),INDEX('Expenses (Assum. &amp; Calc.)'!$J$23:$J$37,ROWS($C$23:$C36),1),IF(AND('Expenses (Assum. &amp; Calc.)'!$I36="Quarterly",IFERROR(MOD(MONTH('Expenses (Assum. &amp; Calc.)'!$G36),3),0)=MOD(MONTH('Shortcut Lookup 2'!AQ$60),3),'Expenses (Assum. &amp; Calc.)'!$H36&gt;='Shortcut Lookup 2'!AQ$60,'Expenses (Assum. &amp; Calc.)'!$G36&lt;='Shortcut Lookup 2'!AQ$60),INDEX('Expenses (Assum. &amp; Calc.)'!$J$23:$J$37,ROWS($C$23:$C36),1),IF(AND('Expenses (Assum. &amp; Calc.)'!$I36="Semi-Annually",IFERROR(MOD(MONTH('Expenses (Assum. &amp; Calc.)'!$G36),6),0)=MOD(MONTH('Shortcut Lookup 2'!AQ$60),6),'Expenses (Assum. &amp; Calc.)'!$H36&gt;='Shortcut Lookup 2'!AQ$60,'Expenses (Assum. &amp; Calc.)'!$G36&lt;='Shortcut Lookup 2'!AQ$60),INDEX('Expenses (Assum. &amp; Calc.)'!$J$23:$J$37,ROWS($C$23:$C36),1),IF(AND('Expenses (Assum. &amp; Calc.)'!$I36="Yearly",IFERROR(MOD(MONTH('Expenses (Assum. &amp; Calc.)'!$G36),12),0)=MOD(MONTH('Shortcut Lookup 2'!AQ$60),12),'Expenses (Assum. &amp; Calc.)'!$H36&gt;='Shortcut Lookup 2'!AQ$60,'Expenses (Assum. &amp; Calc.)'!$G36&lt;='Shortcut Lookup 2'!AQ$60),INDEX('Expenses (Assum. &amp; Calc.)'!$J$23:$J$37,ROWS($C$23:$C36),1),0))))))))</f>
        <v>0</v>
      </c>
      <c r="BA36" s="472">
        <f>HLOOKUP('Shortcut Lookup 2'!AR$59,'Expenses (Assum. &amp; Calc.)'!$P$22:$T$37,ROWS($C$23:$C36)+1,0)*IF(AND('Expenses (Assum. &amp; Calc.)'!$I36="One time",'Expenses (Assum. &amp; Calc.)'!$G36='Shortcut Lookup 2'!AR$60),INDEX('Expenses (Assum. &amp; Calc.)'!$J$23:$J$37,ROWS($C$23:$C36),1),IF(AND('Expenses (Assum. &amp; Calc.)'!$I36="Daily",'Expenses (Assum. &amp; Calc.)'!$H36&gt;='Shortcut Lookup 2'!AR$60,'Expenses (Assum. &amp; Calc.)'!$G36&lt;='Shortcut Lookup 2'!AR$60),INDEX('Expenses (Assum. &amp; Calc.)'!$J$23:$J$37,ROWS($C$23:$C36),1)*BA$22,IF(AND('Expenses (Assum. &amp; Calc.)'!$I36="Weekly",'Expenses (Assum. &amp; Calc.)'!$H36&gt;='Shortcut Lookup 2'!AR$60,'Expenses (Assum. &amp; Calc.)'!$G36&lt;='Shortcut Lookup 2'!AR$60),INDEX('Expenses (Assum. &amp; Calc.)'!$J$23:$J$37,ROWS($C$23:$C36),1)*4,IF(AND('Expenses (Assum. &amp; Calc.)'!$I36="Bi-Weekly",'Expenses (Assum. &amp; Calc.)'!$H36&gt;='Shortcut Lookup 2'!AR$60,'Expenses (Assum. &amp; Calc.)'!$G36&lt;='Shortcut Lookup 2'!AR$60),INDEX('Expenses (Assum. &amp; Calc.)'!$J$23:$J$37,ROWS($C$23:$C36),1)*2,IF(AND('Expenses (Assum. &amp; Calc.)'!$I36="Monthly",'Expenses (Assum. &amp; Calc.)'!$H36&gt;='Shortcut Lookup 2'!AR$60,'Expenses (Assum. &amp; Calc.)'!$G36&lt;='Shortcut Lookup 2'!AR$60),INDEX('Expenses (Assum. &amp; Calc.)'!$J$23:$J$37,ROWS($C$23:$C36),1),IF(AND('Expenses (Assum. &amp; Calc.)'!$I36="Quarterly",IFERROR(MOD(MONTH('Expenses (Assum. &amp; Calc.)'!$G36),3),0)=MOD(MONTH('Shortcut Lookup 2'!AR$60),3),'Expenses (Assum. &amp; Calc.)'!$H36&gt;='Shortcut Lookup 2'!AR$60,'Expenses (Assum. &amp; Calc.)'!$G36&lt;='Shortcut Lookup 2'!AR$60),INDEX('Expenses (Assum. &amp; Calc.)'!$J$23:$J$37,ROWS($C$23:$C36),1),IF(AND('Expenses (Assum. &amp; Calc.)'!$I36="Semi-Annually",IFERROR(MOD(MONTH('Expenses (Assum. &amp; Calc.)'!$G36),6),0)=MOD(MONTH('Shortcut Lookup 2'!AR$60),6),'Expenses (Assum. &amp; Calc.)'!$H36&gt;='Shortcut Lookup 2'!AR$60,'Expenses (Assum. &amp; Calc.)'!$G36&lt;='Shortcut Lookup 2'!AR$60),INDEX('Expenses (Assum. &amp; Calc.)'!$J$23:$J$37,ROWS($C$23:$C36),1),IF(AND('Expenses (Assum. &amp; Calc.)'!$I36="Yearly",IFERROR(MOD(MONTH('Expenses (Assum. &amp; Calc.)'!$G36),12),0)=MOD(MONTH('Shortcut Lookup 2'!AR$60),12),'Expenses (Assum. &amp; Calc.)'!$H36&gt;='Shortcut Lookup 2'!AR$60,'Expenses (Assum. &amp; Calc.)'!$G36&lt;='Shortcut Lookup 2'!AR$60),INDEX('Expenses (Assum. &amp; Calc.)'!$J$23:$J$37,ROWS($C$23:$C36),1),0))))))))</f>
        <v>0</v>
      </c>
      <c r="BB36" s="472">
        <f>HLOOKUP('Shortcut Lookup 2'!AS$59,'Expenses (Assum. &amp; Calc.)'!$P$22:$T$37,ROWS($C$23:$C36)+1,0)*IF(AND('Expenses (Assum. &amp; Calc.)'!$I36="One time",'Expenses (Assum. &amp; Calc.)'!$G36='Shortcut Lookup 2'!AS$60),INDEX('Expenses (Assum. &amp; Calc.)'!$J$23:$J$37,ROWS($C$23:$C36),1),IF(AND('Expenses (Assum. &amp; Calc.)'!$I36="Daily",'Expenses (Assum. &amp; Calc.)'!$H36&gt;='Shortcut Lookup 2'!AS$60,'Expenses (Assum. &amp; Calc.)'!$G36&lt;='Shortcut Lookup 2'!AS$60),INDEX('Expenses (Assum. &amp; Calc.)'!$J$23:$J$37,ROWS($C$23:$C36),1)*BB$22,IF(AND('Expenses (Assum. &amp; Calc.)'!$I36="Weekly",'Expenses (Assum. &amp; Calc.)'!$H36&gt;='Shortcut Lookup 2'!AS$60,'Expenses (Assum. &amp; Calc.)'!$G36&lt;='Shortcut Lookup 2'!AS$60),INDEX('Expenses (Assum. &amp; Calc.)'!$J$23:$J$37,ROWS($C$23:$C36),1)*4,IF(AND('Expenses (Assum. &amp; Calc.)'!$I36="Bi-Weekly",'Expenses (Assum. &amp; Calc.)'!$H36&gt;='Shortcut Lookup 2'!AS$60,'Expenses (Assum. &amp; Calc.)'!$G36&lt;='Shortcut Lookup 2'!AS$60),INDEX('Expenses (Assum. &amp; Calc.)'!$J$23:$J$37,ROWS($C$23:$C36),1)*2,IF(AND('Expenses (Assum. &amp; Calc.)'!$I36="Monthly",'Expenses (Assum. &amp; Calc.)'!$H36&gt;='Shortcut Lookup 2'!AS$60,'Expenses (Assum. &amp; Calc.)'!$G36&lt;='Shortcut Lookup 2'!AS$60),INDEX('Expenses (Assum. &amp; Calc.)'!$J$23:$J$37,ROWS($C$23:$C36),1),IF(AND('Expenses (Assum. &amp; Calc.)'!$I36="Quarterly",IFERROR(MOD(MONTH('Expenses (Assum. &amp; Calc.)'!$G36),3),0)=MOD(MONTH('Shortcut Lookup 2'!AS$60),3),'Expenses (Assum. &amp; Calc.)'!$H36&gt;='Shortcut Lookup 2'!AS$60,'Expenses (Assum. &amp; Calc.)'!$G36&lt;='Shortcut Lookup 2'!AS$60),INDEX('Expenses (Assum. &amp; Calc.)'!$J$23:$J$37,ROWS($C$23:$C36),1),IF(AND('Expenses (Assum. &amp; Calc.)'!$I36="Semi-Annually",IFERROR(MOD(MONTH('Expenses (Assum. &amp; Calc.)'!$G36),6),0)=MOD(MONTH('Shortcut Lookup 2'!AS$60),6),'Expenses (Assum. &amp; Calc.)'!$H36&gt;='Shortcut Lookup 2'!AS$60,'Expenses (Assum. &amp; Calc.)'!$G36&lt;='Shortcut Lookup 2'!AS$60),INDEX('Expenses (Assum. &amp; Calc.)'!$J$23:$J$37,ROWS($C$23:$C36),1),IF(AND('Expenses (Assum. &amp; Calc.)'!$I36="Yearly",IFERROR(MOD(MONTH('Expenses (Assum. &amp; Calc.)'!$G36),12),0)=MOD(MONTH('Shortcut Lookup 2'!AS$60),12),'Expenses (Assum. &amp; Calc.)'!$H36&gt;='Shortcut Lookup 2'!AS$60,'Expenses (Assum. &amp; Calc.)'!$G36&lt;='Shortcut Lookup 2'!AS$60),INDEX('Expenses (Assum. &amp; Calc.)'!$J$23:$J$37,ROWS($C$23:$C36),1),0))))))))</f>
        <v>0</v>
      </c>
      <c r="BC36" s="472">
        <f>HLOOKUP('Shortcut Lookup 2'!AT$59,'Expenses (Assum. &amp; Calc.)'!$P$22:$T$37,ROWS($C$23:$C36)+1,0)*IF(AND('Expenses (Assum. &amp; Calc.)'!$I36="One time",'Expenses (Assum. &amp; Calc.)'!$G36='Shortcut Lookup 2'!AT$60),INDEX('Expenses (Assum. &amp; Calc.)'!$J$23:$J$37,ROWS($C$23:$C36),1),IF(AND('Expenses (Assum. &amp; Calc.)'!$I36="Daily",'Expenses (Assum. &amp; Calc.)'!$H36&gt;='Shortcut Lookup 2'!AT$60,'Expenses (Assum. &amp; Calc.)'!$G36&lt;='Shortcut Lookup 2'!AT$60),INDEX('Expenses (Assum. &amp; Calc.)'!$J$23:$J$37,ROWS($C$23:$C36),1)*BC$22,IF(AND('Expenses (Assum. &amp; Calc.)'!$I36="Weekly",'Expenses (Assum. &amp; Calc.)'!$H36&gt;='Shortcut Lookup 2'!AT$60,'Expenses (Assum. &amp; Calc.)'!$G36&lt;='Shortcut Lookup 2'!AT$60),INDEX('Expenses (Assum. &amp; Calc.)'!$J$23:$J$37,ROWS($C$23:$C36),1)*4,IF(AND('Expenses (Assum. &amp; Calc.)'!$I36="Bi-Weekly",'Expenses (Assum. &amp; Calc.)'!$H36&gt;='Shortcut Lookup 2'!AT$60,'Expenses (Assum. &amp; Calc.)'!$G36&lt;='Shortcut Lookup 2'!AT$60),INDEX('Expenses (Assum. &amp; Calc.)'!$J$23:$J$37,ROWS($C$23:$C36),1)*2,IF(AND('Expenses (Assum. &amp; Calc.)'!$I36="Monthly",'Expenses (Assum. &amp; Calc.)'!$H36&gt;='Shortcut Lookup 2'!AT$60,'Expenses (Assum. &amp; Calc.)'!$G36&lt;='Shortcut Lookup 2'!AT$60),INDEX('Expenses (Assum. &amp; Calc.)'!$J$23:$J$37,ROWS($C$23:$C36),1),IF(AND('Expenses (Assum. &amp; Calc.)'!$I36="Quarterly",IFERROR(MOD(MONTH('Expenses (Assum. &amp; Calc.)'!$G36),3),0)=MOD(MONTH('Shortcut Lookup 2'!AT$60),3),'Expenses (Assum. &amp; Calc.)'!$H36&gt;='Shortcut Lookup 2'!AT$60,'Expenses (Assum. &amp; Calc.)'!$G36&lt;='Shortcut Lookup 2'!AT$60),INDEX('Expenses (Assum. &amp; Calc.)'!$J$23:$J$37,ROWS($C$23:$C36),1),IF(AND('Expenses (Assum. &amp; Calc.)'!$I36="Semi-Annually",IFERROR(MOD(MONTH('Expenses (Assum. &amp; Calc.)'!$G36),6),0)=MOD(MONTH('Shortcut Lookup 2'!AT$60),6),'Expenses (Assum. &amp; Calc.)'!$H36&gt;='Shortcut Lookup 2'!AT$60,'Expenses (Assum. &amp; Calc.)'!$G36&lt;='Shortcut Lookup 2'!AT$60),INDEX('Expenses (Assum. &amp; Calc.)'!$J$23:$J$37,ROWS($C$23:$C36),1),IF(AND('Expenses (Assum. &amp; Calc.)'!$I36="Yearly",IFERROR(MOD(MONTH('Expenses (Assum. &amp; Calc.)'!$G36),12),0)=MOD(MONTH('Shortcut Lookup 2'!AT$60),12),'Expenses (Assum. &amp; Calc.)'!$H36&gt;='Shortcut Lookup 2'!AT$60,'Expenses (Assum. &amp; Calc.)'!$G36&lt;='Shortcut Lookup 2'!AT$60),INDEX('Expenses (Assum. &amp; Calc.)'!$J$23:$J$37,ROWS($C$23:$C36),1),0))))))))</f>
        <v>0</v>
      </c>
      <c r="BD36" s="472">
        <f>HLOOKUP('Shortcut Lookup 2'!AU$59,'Expenses (Assum. &amp; Calc.)'!$P$22:$T$37,ROWS($C$23:$C36)+1,0)*IF(AND('Expenses (Assum. &amp; Calc.)'!$I36="One time",'Expenses (Assum. &amp; Calc.)'!$G36='Shortcut Lookup 2'!AU$60),INDEX('Expenses (Assum. &amp; Calc.)'!$J$23:$J$37,ROWS($C$23:$C36),1),IF(AND('Expenses (Assum. &amp; Calc.)'!$I36="Daily",'Expenses (Assum. &amp; Calc.)'!$H36&gt;='Shortcut Lookup 2'!AU$60,'Expenses (Assum. &amp; Calc.)'!$G36&lt;='Shortcut Lookup 2'!AU$60),INDEX('Expenses (Assum. &amp; Calc.)'!$J$23:$J$37,ROWS($C$23:$C36),1)*BD$22,IF(AND('Expenses (Assum. &amp; Calc.)'!$I36="Weekly",'Expenses (Assum. &amp; Calc.)'!$H36&gt;='Shortcut Lookup 2'!AU$60,'Expenses (Assum. &amp; Calc.)'!$G36&lt;='Shortcut Lookup 2'!AU$60),INDEX('Expenses (Assum. &amp; Calc.)'!$J$23:$J$37,ROWS($C$23:$C36),1)*4,IF(AND('Expenses (Assum. &amp; Calc.)'!$I36="Bi-Weekly",'Expenses (Assum. &amp; Calc.)'!$H36&gt;='Shortcut Lookup 2'!AU$60,'Expenses (Assum. &amp; Calc.)'!$G36&lt;='Shortcut Lookup 2'!AU$60),INDEX('Expenses (Assum. &amp; Calc.)'!$J$23:$J$37,ROWS($C$23:$C36),1)*2,IF(AND('Expenses (Assum. &amp; Calc.)'!$I36="Monthly",'Expenses (Assum. &amp; Calc.)'!$H36&gt;='Shortcut Lookup 2'!AU$60,'Expenses (Assum. &amp; Calc.)'!$G36&lt;='Shortcut Lookup 2'!AU$60),INDEX('Expenses (Assum. &amp; Calc.)'!$J$23:$J$37,ROWS($C$23:$C36),1),IF(AND('Expenses (Assum. &amp; Calc.)'!$I36="Quarterly",IFERROR(MOD(MONTH('Expenses (Assum. &amp; Calc.)'!$G36),3),0)=MOD(MONTH('Shortcut Lookup 2'!AU$60),3),'Expenses (Assum. &amp; Calc.)'!$H36&gt;='Shortcut Lookup 2'!AU$60,'Expenses (Assum. &amp; Calc.)'!$G36&lt;='Shortcut Lookup 2'!AU$60),INDEX('Expenses (Assum. &amp; Calc.)'!$J$23:$J$37,ROWS($C$23:$C36),1),IF(AND('Expenses (Assum. &amp; Calc.)'!$I36="Semi-Annually",IFERROR(MOD(MONTH('Expenses (Assum. &amp; Calc.)'!$G36),6),0)=MOD(MONTH('Shortcut Lookup 2'!AU$60),6),'Expenses (Assum. &amp; Calc.)'!$H36&gt;='Shortcut Lookup 2'!AU$60,'Expenses (Assum. &amp; Calc.)'!$G36&lt;='Shortcut Lookup 2'!AU$60),INDEX('Expenses (Assum. &amp; Calc.)'!$J$23:$J$37,ROWS($C$23:$C36),1),IF(AND('Expenses (Assum. &amp; Calc.)'!$I36="Yearly",IFERROR(MOD(MONTH('Expenses (Assum. &amp; Calc.)'!$G36),12),0)=MOD(MONTH('Shortcut Lookup 2'!AU$60),12),'Expenses (Assum. &amp; Calc.)'!$H36&gt;='Shortcut Lookup 2'!AU$60,'Expenses (Assum. &amp; Calc.)'!$G36&lt;='Shortcut Lookup 2'!AU$60),INDEX('Expenses (Assum. &amp; Calc.)'!$J$23:$J$37,ROWS($C$23:$C36),1),0))))))))</f>
        <v>0</v>
      </c>
      <c r="BE36" s="472">
        <f>HLOOKUP('Shortcut Lookup 2'!AV$59,'Expenses (Assum. &amp; Calc.)'!$P$22:$T$37,ROWS($C$23:$C36)+1,0)*IF(AND('Expenses (Assum. &amp; Calc.)'!$I36="One time",'Expenses (Assum. &amp; Calc.)'!$G36='Shortcut Lookup 2'!AV$60),INDEX('Expenses (Assum. &amp; Calc.)'!$J$23:$J$37,ROWS($C$23:$C36),1),IF(AND('Expenses (Assum. &amp; Calc.)'!$I36="Daily",'Expenses (Assum. &amp; Calc.)'!$H36&gt;='Shortcut Lookup 2'!AV$60,'Expenses (Assum. &amp; Calc.)'!$G36&lt;='Shortcut Lookup 2'!AV$60),INDEX('Expenses (Assum. &amp; Calc.)'!$J$23:$J$37,ROWS($C$23:$C36),1)*BE$22,IF(AND('Expenses (Assum. &amp; Calc.)'!$I36="Weekly",'Expenses (Assum. &amp; Calc.)'!$H36&gt;='Shortcut Lookup 2'!AV$60,'Expenses (Assum. &amp; Calc.)'!$G36&lt;='Shortcut Lookup 2'!AV$60),INDEX('Expenses (Assum. &amp; Calc.)'!$J$23:$J$37,ROWS($C$23:$C36),1)*4,IF(AND('Expenses (Assum. &amp; Calc.)'!$I36="Bi-Weekly",'Expenses (Assum. &amp; Calc.)'!$H36&gt;='Shortcut Lookup 2'!AV$60,'Expenses (Assum. &amp; Calc.)'!$G36&lt;='Shortcut Lookup 2'!AV$60),INDEX('Expenses (Assum. &amp; Calc.)'!$J$23:$J$37,ROWS($C$23:$C36),1)*2,IF(AND('Expenses (Assum. &amp; Calc.)'!$I36="Monthly",'Expenses (Assum. &amp; Calc.)'!$H36&gt;='Shortcut Lookup 2'!AV$60,'Expenses (Assum. &amp; Calc.)'!$G36&lt;='Shortcut Lookup 2'!AV$60),INDEX('Expenses (Assum. &amp; Calc.)'!$J$23:$J$37,ROWS($C$23:$C36),1),IF(AND('Expenses (Assum. &amp; Calc.)'!$I36="Quarterly",IFERROR(MOD(MONTH('Expenses (Assum. &amp; Calc.)'!$G36),3),0)=MOD(MONTH('Shortcut Lookup 2'!AV$60),3),'Expenses (Assum. &amp; Calc.)'!$H36&gt;='Shortcut Lookup 2'!AV$60,'Expenses (Assum. &amp; Calc.)'!$G36&lt;='Shortcut Lookup 2'!AV$60),INDEX('Expenses (Assum. &amp; Calc.)'!$J$23:$J$37,ROWS($C$23:$C36),1),IF(AND('Expenses (Assum. &amp; Calc.)'!$I36="Semi-Annually",IFERROR(MOD(MONTH('Expenses (Assum. &amp; Calc.)'!$G36),6),0)=MOD(MONTH('Shortcut Lookup 2'!AV$60),6),'Expenses (Assum. &amp; Calc.)'!$H36&gt;='Shortcut Lookup 2'!AV$60,'Expenses (Assum. &amp; Calc.)'!$G36&lt;='Shortcut Lookup 2'!AV$60),INDEX('Expenses (Assum. &amp; Calc.)'!$J$23:$J$37,ROWS($C$23:$C36),1),IF(AND('Expenses (Assum. &amp; Calc.)'!$I36="Yearly",IFERROR(MOD(MONTH('Expenses (Assum. &amp; Calc.)'!$G36),12),0)=MOD(MONTH('Shortcut Lookup 2'!AV$60),12),'Expenses (Assum. &amp; Calc.)'!$H36&gt;='Shortcut Lookup 2'!AV$60,'Expenses (Assum. &amp; Calc.)'!$G36&lt;='Shortcut Lookup 2'!AV$60),INDEX('Expenses (Assum. &amp; Calc.)'!$J$23:$J$37,ROWS($C$23:$C36),1),0))))))))</f>
        <v>0</v>
      </c>
      <c r="BF36" s="472">
        <f>HLOOKUP('Shortcut Lookup 2'!AW$59,'Expenses (Assum. &amp; Calc.)'!$P$22:$T$37,ROWS($C$23:$C36)+1,0)*IF(AND('Expenses (Assum. &amp; Calc.)'!$I36="One time",'Expenses (Assum. &amp; Calc.)'!$G36='Shortcut Lookup 2'!AW$60),INDEX('Expenses (Assum. &amp; Calc.)'!$J$23:$J$37,ROWS($C$23:$C36),1),IF(AND('Expenses (Assum. &amp; Calc.)'!$I36="Daily",'Expenses (Assum. &amp; Calc.)'!$H36&gt;='Shortcut Lookup 2'!AW$60,'Expenses (Assum. &amp; Calc.)'!$G36&lt;='Shortcut Lookup 2'!AW$60),INDEX('Expenses (Assum. &amp; Calc.)'!$J$23:$J$37,ROWS($C$23:$C36),1)*BF$22,IF(AND('Expenses (Assum. &amp; Calc.)'!$I36="Weekly",'Expenses (Assum. &amp; Calc.)'!$H36&gt;='Shortcut Lookup 2'!AW$60,'Expenses (Assum. &amp; Calc.)'!$G36&lt;='Shortcut Lookup 2'!AW$60),INDEX('Expenses (Assum. &amp; Calc.)'!$J$23:$J$37,ROWS($C$23:$C36),1)*4,IF(AND('Expenses (Assum. &amp; Calc.)'!$I36="Bi-Weekly",'Expenses (Assum. &amp; Calc.)'!$H36&gt;='Shortcut Lookup 2'!AW$60,'Expenses (Assum. &amp; Calc.)'!$G36&lt;='Shortcut Lookup 2'!AW$60),INDEX('Expenses (Assum. &amp; Calc.)'!$J$23:$J$37,ROWS($C$23:$C36),1)*2,IF(AND('Expenses (Assum. &amp; Calc.)'!$I36="Monthly",'Expenses (Assum. &amp; Calc.)'!$H36&gt;='Shortcut Lookup 2'!AW$60,'Expenses (Assum. &amp; Calc.)'!$G36&lt;='Shortcut Lookup 2'!AW$60),INDEX('Expenses (Assum. &amp; Calc.)'!$J$23:$J$37,ROWS($C$23:$C36),1),IF(AND('Expenses (Assum. &amp; Calc.)'!$I36="Quarterly",IFERROR(MOD(MONTH('Expenses (Assum. &amp; Calc.)'!$G36),3),0)=MOD(MONTH('Shortcut Lookup 2'!AW$60),3),'Expenses (Assum. &amp; Calc.)'!$H36&gt;='Shortcut Lookup 2'!AW$60,'Expenses (Assum. &amp; Calc.)'!$G36&lt;='Shortcut Lookup 2'!AW$60),INDEX('Expenses (Assum. &amp; Calc.)'!$J$23:$J$37,ROWS($C$23:$C36),1),IF(AND('Expenses (Assum. &amp; Calc.)'!$I36="Semi-Annually",IFERROR(MOD(MONTH('Expenses (Assum. &amp; Calc.)'!$G36),6),0)=MOD(MONTH('Shortcut Lookup 2'!AW$60),6),'Expenses (Assum. &amp; Calc.)'!$H36&gt;='Shortcut Lookup 2'!AW$60,'Expenses (Assum. &amp; Calc.)'!$G36&lt;='Shortcut Lookup 2'!AW$60),INDEX('Expenses (Assum. &amp; Calc.)'!$J$23:$J$37,ROWS($C$23:$C36),1),IF(AND('Expenses (Assum. &amp; Calc.)'!$I36="Yearly",IFERROR(MOD(MONTH('Expenses (Assum. &amp; Calc.)'!$G36),12),0)=MOD(MONTH('Shortcut Lookup 2'!AW$60),12),'Expenses (Assum. &amp; Calc.)'!$H36&gt;='Shortcut Lookup 2'!AW$60,'Expenses (Assum. &amp; Calc.)'!$G36&lt;='Shortcut Lookup 2'!AW$60),INDEX('Expenses (Assum. &amp; Calc.)'!$J$23:$J$37,ROWS($C$23:$C36),1),0))))))))</f>
        <v>0</v>
      </c>
      <c r="BG36" s="472">
        <f>HLOOKUP('Shortcut Lookup 2'!AX$59,'Expenses (Assum. &amp; Calc.)'!$P$22:$T$37,ROWS($C$23:$C36)+1,0)*IF(AND('Expenses (Assum. &amp; Calc.)'!$I36="One time",'Expenses (Assum. &amp; Calc.)'!$G36='Shortcut Lookup 2'!AX$60),INDEX('Expenses (Assum. &amp; Calc.)'!$J$23:$J$37,ROWS($C$23:$C36),1),IF(AND('Expenses (Assum. &amp; Calc.)'!$I36="Daily",'Expenses (Assum. &amp; Calc.)'!$H36&gt;='Shortcut Lookup 2'!AX$60,'Expenses (Assum. &amp; Calc.)'!$G36&lt;='Shortcut Lookup 2'!AX$60),INDEX('Expenses (Assum. &amp; Calc.)'!$J$23:$J$37,ROWS($C$23:$C36),1)*BG$22,IF(AND('Expenses (Assum. &amp; Calc.)'!$I36="Weekly",'Expenses (Assum. &amp; Calc.)'!$H36&gt;='Shortcut Lookup 2'!AX$60,'Expenses (Assum. &amp; Calc.)'!$G36&lt;='Shortcut Lookup 2'!AX$60),INDEX('Expenses (Assum. &amp; Calc.)'!$J$23:$J$37,ROWS($C$23:$C36),1)*4,IF(AND('Expenses (Assum. &amp; Calc.)'!$I36="Bi-Weekly",'Expenses (Assum. &amp; Calc.)'!$H36&gt;='Shortcut Lookup 2'!AX$60,'Expenses (Assum. &amp; Calc.)'!$G36&lt;='Shortcut Lookup 2'!AX$60),INDEX('Expenses (Assum. &amp; Calc.)'!$J$23:$J$37,ROWS($C$23:$C36),1)*2,IF(AND('Expenses (Assum. &amp; Calc.)'!$I36="Monthly",'Expenses (Assum. &amp; Calc.)'!$H36&gt;='Shortcut Lookup 2'!AX$60,'Expenses (Assum. &amp; Calc.)'!$G36&lt;='Shortcut Lookup 2'!AX$60),INDEX('Expenses (Assum. &amp; Calc.)'!$J$23:$J$37,ROWS($C$23:$C36),1),IF(AND('Expenses (Assum. &amp; Calc.)'!$I36="Quarterly",IFERROR(MOD(MONTH('Expenses (Assum. &amp; Calc.)'!$G36),3),0)=MOD(MONTH('Shortcut Lookup 2'!AX$60),3),'Expenses (Assum. &amp; Calc.)'!$H36&gt;='Shortcut Lookup 2'!AX$60,'Expenses (Assum. &amp; Calc.)'!$G36&lt;='Shortcut Lookup 2'!AX$60),INDEX('Expenses (Assum. &amp; Calc.)'!$J$23:$J$37,ROWS($C$23:$C36),1),IF(AND('Expenses (Assum. &amp; Calc.)'!$I36="Semi-Annually",IFERROR(MOD(MONTH('Expenses (Assum. &amp; Calc.)'!$G36),6),0)=MOD(MONTH('Shortcut Lookup 2'!AX$60),6),'Expenses (Assum. &amp; Calc.)'!$H36&gt;='Shortcut Lookup 2'!AX$60,'Expenses (Assum. &amp; Calc.)'!$G36&lt;='Shortcut Lookup 2'!AX$60),INDEX('Expenses (Assum. &amp; Calc.)'!$J$23:$J$37,ROWS($C$23:$C36),1),IF(AND('Expenses (Assum. &amp; Calc.)'!$I36="Yearly",IFERROR(MOD(MONTH('Expenses (Assum. &amp; Calc.)'!$G36),12),0)=MOD(MONTH('Shortcut Lookup 2'!AX$60),12),'Expenses (Assum. &amp; Calc.)'!$H36&gt;='Shortcut Lookup 2'!AX$60,'Expenses (Assum. &amp; Calc.)'!$G36&lt;='Shortcut Lookup 2'!AX$60),INDEX('Expenses (Assum. &amp; Calc.)'!$J$23:$J$37,ROWS($C$23:$C36),1),0))))))))</f>
        <v>0</v>
      </c>
      <c r="BH36" s="472">
        <f>HLOOKUP('Shortcut Lookup 2'!AY$59,'Expenses (Assum. &amp; Calc.)'!$P$22:$T$37,ROWS($C$23:$C36)+1,0)*IF(AND('Expenses (Assum. &amp; Calc.)'!$I36="One time",'Expenses (Assum. &amp; Calc.)'!$G36='Shortcut Lookup 2'!AY$60),INDEX('Expenses (Assum. &amp; Calc.)'!$J$23:$J$37,ROWS($C$23:$C36),1),IF(AND('Expenses (Assum. &amp; Calc.)'!$I36="Daily",'Expenses (Assum. &amp; Calc.)'!$H36&gt;='Shortcut Lookup 2'!AY$60,'Expenses (Assum. &amp; Calc.)'!$G36&lt;='Shortcut Lookup 2'!AY$60),INDEX('Expenses (Assum. &amp; Calc.)'!$J$23:$J$37,ROWS($C$23:$C36),1)*BH$22,IF(AND('Expenses (Assum. &amp; Calc.)'!$I36="Weekly",'Expenses (Assum. &amp; Calc.)'!$H36&gt;='Shortcut Lookup 2'!AY$60,'Expenses (Assum. &amp; Calc.)'!$G36&lt;='Shortcut Lookup 2'!AY$60),INDEX('Expenses (Assum. &amp; Calc.)'!$J$23:$J$37,ROWS($C$23:$C36),1)*4,IF(AND('Expenses (Assum. &amp; Calc.)'!$I36="Bi-Weekly",'Expenses (Assum. &amp; Calc.)'!$H36&gt;='Shortcut Lookup 2'!AY$60,'Expenses (Assum. &amp; Calc.)'!$G36&lt;='Shortcut Lookup 2'!AY$60),INDEX('Expenses (Assum. &amp; Calc.)'!$J$23:$J$37,ROWS($C$23:$C36),1)*2,IF(AND('Expenses (Assum. &amp; Calc.)'!$I36="Monthly",'Expenses (Assum. &amp; Calc.)'!$H36&gt;='Shortcut Lookup 2'!AY$60,'Expenses (Assum. &amp; Calc.)'!$G36&lt;='Shortcut Lookup 2'!AY$60),INDEX('Expenses (Assum. &amp; Calc.)'!$J$23:$J$37,ROWS($C$23:$C36),1),IF(AND('Expenses (Assum. &amp; Calc.)'!$I36="Quarterly",IFERROR(MOD(MONTH('Expenses (Assum. &amp; Calc.)'!$G36),3),0)=MOD(MONTH('Shortcut Lookup 2'!AY$60),3),'Expenses (Assum. &amp; Calc.)'!$H36&gt;='Shortcut Lookup 2'!AY$60,'Expenses (Assum. &amp; Calc.)'!$G36&lt;='Shortcut Lookup 2'!AY$60),INDEX('Expenses (Assum. &amp; Calc.)'!$J$23:$J$37,ROWS($C$23:$C36),1),IF(AND('Expenses (Assum. &amp; Calc.)'!$I36="Semi-Annually",IFERROR(MOD(MONTH('Expenses (Assum. &amp; Calc.)'!$G36),6),0)=MOD(MONTH('Shortcut Lookup 2'!AY$60),6),'Expenses (Assum. &amp; Calc.)'!$H36&gt;='Shortcut Lookup 2'!AY$60,'Expenses (Assum. &amp; Calc.)'!$G36&lt;='Shortcut Lookup 2'!AY$60),INDEX('Expenses (Assum. &amp; Calc.)'!$J$23:$J$37,ROWS($C$23:$C36),1),IF(AND('Expenses (Assum. &amp; Calc.)'!$I36="Yearly",IFERROR(MOD(MONTH('Expenses (Assum. &amp; Calc.)'!$G36),12),0)=MOD(MONTH('Shortcut Lookup 2'!AY$60),12),'Expenses (Assum. &amp; Calc.)'!$H36&gt;='Shortcut Lookup 2'!AY$60,'Expenses (Assum. &amp; Calc.)'!$G36&lt;='Shortcut Lookup 2'!AY$60),INDEX('Expenses (Assum. &amp; Calc.)'!$J$23:$J$37,ROWS($C$23:$C36),1),0))))))))</f>
        <v>0</v>
      </c>
      <c r="BI36" s="472">
        <f>HLOOKUP('Shortcut Lookup 2'!AZ$59,'Expenses (Assum. &amp; Calc.)'!$P$22:$T$37,ROWS($C$23:$C36)+1,0)*IF(AND('Expenses (Assum. &amp; Calc.)'!$I36="One time",'Expenses (Assum. &amp; Calc.)'!$G36='Shortcut Lookup 2'!AZ$60),INDEX('Expenses (Assum. &amp; Calc.)'!$J$23:$J$37,ROWS($C$23:$C36),1),IF(AND('Expenses (Assum. &amp; Calc.)'!$I36="Daily",'Expenses (Assum. &amp; Calc.)'!$H36&gt;='Shortcut Lookup 2'!AZ$60,'Expenses (Assum. &amp; Calc.)'!$G36&lt;='Shortcut Lookup 2'!AZ$60),INDEX('Expenses (Assum. &amp; Calc.)'!$J$23:$J$37,ROWS($C$23:$C36),1)*BI$22,IF(AND('Expenses (Assum. &amp; Calc.)'!$I36="Weekly",'Expenses (Assum. &amp; Calc.)'!$H36&gt;='Shortcut Lookup 2'!AZ$60,'Expenses (Assum. &amp; Calc.)'!$G36&lt;='Shortcut Lookup 2'!AZ$60),INDEX('Expenses (Assum. &amp; Calc.)'!$J$23:$J$37,ROWS($C$23:$C36),1)*4,IF(AND('Expenses (Assum. &amp; Calc.)'!$I36="Bi-Weekly",'Expenses (Assum. &amp; Calc.)'!$H36&gt;='Shortcut Lookup 2'!AZ$60,'Expenses (Assum. &amp; Calc.)'!$G36&lt;='Shortcut Lookup 2'!AZ$60),INDEX('Expenses (Assum. &amp; Calc.)'!$J$23:$J$37,ROWS($C$23:$C36),1)*2,IF(AND('Expenses (Assum. &amp; Calc.)'!$I36="Monthly",'Expenses (Assum. &amp; Calc.)'!$H36&gt;='Shortcut Lookup 2'!AZ$60,'Expenses (Assum. &amp; Calc.)'!$G36&lt;='Shortcut Lookup 2'!AZ$60),INDEX('Expenses (Assum. &amp; Calc.)'!$J$23:$J$37,ROWS($C$23:$C36),1),IF(AND('Expenses (Assum. &amp; Calc.)'!$I36="Quarterly",IFERROR(MOD(MONTH('Expenses (Assum. &amp; Calc.)'!$G36),3),0)=MOD(MONTH('Shortcut Lookup 2'!AZ$60),3),'Expenses (Assum. &amp; Calc.)'!$H36&gt;='Shortcut Lookup 2'!AZ$60,'Expenses (Assum. &amp; Calc.)'!$G36&lt;='Shortcut Lookup 2'!AZ$60),INDEX('Expenses (Assum. &amp; Calc.)'!$J$23:$J$37,ROWS($C$23:$C36),1),IF(AND('Expenses (Assum. &amp; Calc.)'!$I36="Semi-Annually",IFERROR(MOD(MONTH('Expenses (Assum. &amp; Calc.)'!$G36),6),0)=MOD(MONTH('Shortcut Lookup 2'!AZ$60),6),'Expenses (Assum. &amp; Calc.)'!$H36&gt;='Shortcut Lookup 2'!AZ$60,'Expenses (Assum. &amp; Calc.)'!$G36&lt;='Shortcut Lookup 2'!AZ$60),INDEX('Expenses (Assum. &amp; Calc.)'!$J$23:$J$37,ROWS($C$23:$C36),1),IF(AND('Expenses (Assum. &amp; Calc.)'!$I36="Yearly",IFERROR(MOD(MONTH('Expenses (Assum. &amp; Calc.)'!$G36),12),0)=MOD(MONTH('Shortcut Lookup 2'!AZ$60),12),'Expenses (Assum. &amp; Calc.)'!$H36&gt;='Shortcut Lookup 2'!AZ$60,'Expenses (Assum. &amp; Calc.)'!$G36&lt;='Shortcut Lookup 2'!AZ$60),INDEX('Expenses (Assum. &amp; Calc.)'!$J$23:$J$37,ROWS($C$23:$C36),1),0))))))))</f>
        <v>0</v>
      </c>
      <c r="BJ36" s="472">
        <f>HLOOKUP('Shortcut Lookup 2'!BA$59,'Expenses (Assum. &amp; Calc.)'!$P$22:$T$37,ROWS($C$23:$C36)+1,0)*IF(AND('Expenses (Assum. &amp; Calc.)'!$I36="One time",'Expenses (Assum. &amp; Calc.)'!$G36='Shortcut Lookup 2'!BA$60),INDEX('Expenses (Assum. &amp; Calc.)'!$J$23:$J$37,ROWS($C$23:$C36),1),IF(AND('Expenses (Assum. &amp; Calc.)'!$I36="Daily",'Expenses (Assum. &amp; Calc.)'!$H36&gt;='Shortcut Lookup 2'!BA$60,'Expenses (Assum. &amp; Calc.)'!$G36&lt;='Shortcut Lookup 2'!BA$60),INDEX('Expenses (Assum. &amp; Calc.)'!$J$23:$J$37,ROWS($C$23:$C36),1)*BJ$22,IF(AND('Expenses (Assum. &amp; Calc.)'!$I36="Weekly",'Expenses (Assum. &amp; Calc.)'!$H36&gt;='Shortcut Lookup 2'!BA$60,'Expenses (Assum. &amp; Calc.)'!$G36&lt;='Shortcut Lookup 2'!BA$60),INDEX('Expenses (Assum. &amp; Calc.)'!$J$23:$J$37,ROWS($C$23:$C36),1)*4,IF(AND('Expenses (Assum. &amp; Calc.)'!$I36="Bi-Weekly",'Expenses (Assum. &amp; Calc.)'!$H36&gt;='Shortcut Lookup 2'!BA$60,'Expenses (Assum. &amp; Calc.)'!$G36&lt;='Shortcut Lookup 2'!BA$60),INDEX('Expenses (Assum. &amp; Calc.)'!$J$23:$J$37,ROWS($C$23:$C36),1)*2,IF(AND('Expenses (Assum. &amp; Calc.)'!$I36="Monthly",'Expenses (Assum. &amp; Calc.)'!$H36&gt;='Shortcut Lookup 2'!BA$60,'Expenses (Assum. &amp; Calc.)'!$G36&lt;='Shortcut Lookup 2'!BA$60),INDEX('Expenses (Assum. &amp; Calc.)'!$J$23:$J$37,ROWS($C$23:$C36),1),IF(AND('Expenses (Assum. &amp; Calc.)'!$I36="Quarterly",IFERROR(MOD(MONTH('Expenses (Assum. &amp; Calc.)'!$G36),3),0)=MOD(MONTH('Shortcut Lookup 2'!BA$60),3),'Expenses (Assum. &amp; Calc.)'!$H36&gt;='Shortcut Lookup 2'!BA$60,'Expenses (Assum. &amp; Calc.)'!$G36&lt;='Shortcut Lookup 2'!BA$60),INDEX('Expenses (Assum. &amp; Calc.)'!$J$23:$J$37,ROWS($C$23:$C36),1),IF(AND('Expenses (Assum. &amp; Calc.)'!$I36="Semi-Annually",IFERROR(MOD(MONTH('Expenses (Assum. &amp; Calc.)'!$G36),6),0)=MOD(MONTH('Shortcut Lookup 2'!BA$60),6),'Expenses (Assum. &amp; Calc.)'!$H36&gt;='Shortcut Lookup 2'!BA$60,'Expenses (Assum. &amp; Calc.)'!$G36&lt;='Shortcut Lookup 2'!BA$60),INDEX('Expenses (Assum. &amp; Calc.)'!$J$23:$J$37,ROWS($C$23:$C36),1),IF(AND('Expenses (Assum. &amp; Calc.)'!$I36="Yearly",IFERROR(MOD(MONTH('Expenses (Assum. &amp; Calc.)'!$G36),12),0)=MOD(MONTH('Shortcut Lookup 2'!BA$60),12),'Expenses (Assum. &amp; Calc.)'!$H36&gt;='Shortcut Lookup 2'!BA$60,'Expenses (Assum. &amp; Calc.)'!$G36&lt;='Shortcut Lookup 2'!BA$60),INDEX('Expenses (Assum. &amp; Calc.)'!$J$23:$J$37,ROWS($C$23:$C36),1),0))))))))</f>
        <v>0</v>
      </c>
      <c r="BK36" s="472">
        <f>HLOOKUP('Shortcut Lookup 2'!BB$59,'Expenses (Assum. &amp; Calc.)'!$P$22:$T$37,ROWS($C$23:$C36)+1,0)*IF(AND('Expenses (Assum. &amp; Calc.)'!$I36="One time",'Expenses (Assum. &amp; Calc.)'!$G36='Shortcut Lookup 2'!BB$60),INDEX('Expenses (Assum. &amp; Calc.)'!$J$23:$J$37,ROWS($C$23:$C36),1),IF(AND('Expenses (Assum. &amp; Calc.)'!$I36="Daily",'Expenses (Assum. &amp; Calc.)'!$H36&gt;='Shortcut Lookup 2'!BB$60,'Expenses (Assum. &amp; Calc.)'!$G36&lt;='Shortcut Lookup 2'!BB$60),INDEX('Expenses (Assum. &amp; Calc.)'!$J$23:$J$37,ROWS($C$23:$C36),1)*BK$22,IF(AND('Expenses (Assum. &amp; Calc.)'!$I36="Weekly",'Expenses (Assum. &amp; Calc.)'!$H36&gt;='Shortcut Lookup 2'!BB$60,'Expenses (Assum. &amp; Calc.)'!$G36&lt;='Shortcut Lookup 2'!BB$60),INDEX('Expenses (Assum. &amp; Calc.)'!$J$23:$J$37,ROWS($C$23:$C36),1)*4,IF(AND('Expenses (Assum. &amp; Calc.)'!$I36="Bi-Weekly",'Expenses (Assum. &amp; Calc.)'!$H36&gt;='Shortcut Lookup 2'!BB$60,'Expenses (Assum. &amp; Calc.)'!$G36&lt;='Shortcut Lookup 2'!BB$60),INDEX('Expenses (Assum. &amp; Calc.)'!$J$23:$J$37,ROWS($C$23:$C36),1)*2,IF(AND('Expenses (Assum. &amp; Calc.)'!$I36="Monthly",'Expenses (Assum. &amp; Calc.)'!$H36&gt;='Shortcut Lookup 2'!BB$60,'Expenses (Assum. &amp; Calc.)'!$G36&lt;='Shortcut Lookup 2'!BB$60),INDEX('Expenses (Assum. &amp; Calc.)'!$J$23:$J$37,ROWS($C$23:$C36),1),IF(AND('Expenses (Assum. &amp; Calc.)'!$I36="Quarterly",IFERROR(MOD(MONTH('Expenses (Assum. &amp; Calc.)'!$G36),3),0)=MOD(MONTH('Shortcut Lookup 2'!BB$60),3),'Expenses (Assum. &amp; Calc.)'!$H36&gt;='Shortcut Lookup 2'!BB$60,'Expenses (Assum. &amp; Calc.)'!$G36&lt;='Shortcut Lookup 2'!BB$60),INDEX('Expenses (Assum. &amp; Calc.)'!$J$23:$J$37,ROWS($C$23:$C36),1),IF(AND('Expenses (Assum. &amp; Calc.)'!$I36="Semi-Annually",IFERROR(MOD(MONTH('Expenses (Assum. &amp; Calc.)'!$G36),6),0)=MOD(MONTH('Shortcut Lookup 2'!BB$60),6),'Expenses (Assum. &amp; Calc.)'!$H36&gt;='Shortcut Lookup 2'!BB$60,'Expenses (Assum. &amp; Calc.)'!$G36&lt;='Shortcut Lookup 2'!BB$60),INDEX('Expenses (Assum. &amp; Calc.)'!$J$23:$J$37,ROWS($C$23:$C36),1),IF(AND('Expenses (Assum. &amp; Calc.)'!$I36="Yearly",IFERROR(MOD(MONTH('Expenses (Assum. &amp; Calc.)'!$G36),12),0)=MOD(MONTH('Shortcut Lookup 2'!BB$60),12),'Expenses (Assum. &amp; Calc.)'!$H36&gt;='Shortcut Lookup 2'!BB$60,'Expenses (Assum. &amp; Calc.)'!$G36&lt;='Shortcut Lookup 2'!BB$60),INDEX('Expenses (Assum. &amp; Calc.)'!$J$23:$J$37,ROWS($C$23:$C36),1),0))))))))</f>
        <v>0</v>
      </c>
      <c r="BL36" s="472">
        <f>HLOOKUP('Shortcut Lookup 2'!BC$59,'Expenses (Assum. &amp; Calc.)'!$P$22:$T$37,ROWS($C$23:$C36)+1,0)*IF(AND('Expenses (Assum. &amp; Calc.)'!$I36="One time",'Expenses (Assum. &amp; Calc.)'!$G36='Shortcut Lookup 2'!BC$60),INDEX('Expenses (Assum. &amp; Calc.)'!$J$23:$J$37,ROWS($C$23:$C36),1),IF(AND('Expenses (Assum. &amp; Calc.)'!$I36="Daily",'Expenses (Assum. &amp; Calc.)'!$H36&gt;='Shortcut Lookup 2'!BC$60,'Expenses (Assum. &amp; Calc.)'!$G36&lt;='Shortcut Lookup 2'!BC$60),INDEX('Expenses (Assum. &amp; Calc.)'!$J$23:$J$37,ROWS($C$23:$C36),1)*BL$22,IF(AND('Expenses (Assum. &amp; Calc.)'!$I36="Weekly",'Expenses (Assum. &amp; Calc.)'!$H36&gt;='Shortcut Lookup 2'!BC$60,'Expenses (Assum. &amp; Calc.)'!$G36&lt;='Shortcut Lookup 2'!BC$60),INDEX('Expenses (Assum. &amp; Calc.)'!$J$23:$J$37,ROWS($C$23:$C36),1)*4,IF(AND('Expenses (Assum. &amp; Calc.)'!$I36="Bi-Weekly",'Expenses (Assum. &amp; Calc.)'!$H36&gt;='Shortcut Lookup 2'!BC$60,'Expenses (Assum. &amp; Calc.)'!$G36&lt;='Shortcut Lookup 2'!BC$60),INDEX('Expenses (Assum. &amp; Calc.)'!$J$23:$J$37,ROWS($C$23:$C36),1)*2,IF(AND('Expenses (Assum. &amp; Calc.)'!$I36="Monthly",'Expenses (Assum. &amp; Calc.)'!$H36&gt;='Shortcut Lookup 2'!BC$60,'Expenses (Assum. &amp; Calc.)'!$G36&lt;='Shortcut Lookup 2'!BC$60),INDEX('Expenses (Assum. &amp; Calc.)'!$J$23:$J$37,ROWS($C$23:$C36),1),IF(AND('Expenses (Assum. &amp; Calc.)'!$I36="Quarterly",IFERROR(MOD(MONTH('Expenses (Assum. &amp; Calc.)'!$G36),3),0)=MOD(MONTH('Shortcut Lookup 2'!BC$60),3),'Expenses (Assum. &amp; Calc.)'!$H36&gt;='Shortcut Lookup 2'!BC$60,'Expenses (Assum. &amp; Calc.)'!$G36&lt;='Shortcut Lookup 2'!BC$60),INDEX('Expenses (Assum. &amp; Calc.)'!$J$23:$J$37,ROWS($C$23:$C36),1),IF(AND('Expenses (Assum. &amp; Calc.)'!$I36="Semi-Annually",IFERROR(MOD(MONTH('Expenses (Assum. &amp; Calc.)'!$G36),6),0)=MOD(MONTH('Shortcut Lookup 2'!BC$60),6),'Expenses (Assum. &amp; Calc.)'!$H36&gt;='Shortcut Lookup 2'!BC$60,'Expenses (Assum. &amp; Calc.)'!$G36&lt;='Shortcut Lookup 2'!BC$60),INDEX('Expenses (Assum. &amp; Calc.)'!$J$23:$J$37,ROWS($C$23:$C36),1),IF(AND('Expenses (Assum. &amp; Calc.)'!$I36="Yearly",IFERROR(MOD(MONTH('Expenses (Assum. &amp; Calc.)'!$G36),12),0)=MOD(MONTH('Shortcut Lookup 2'!BC$60),12),'Expenses (Assum. &amp; Calc.)'!$H36&gt;='Shortcut Lookup 2'!BC$60,'Expenses (Assum. &amp; Calc.)'!$G36&lt;='Shortcut Lookup 2'!BC$60),INDEX('Expenses (Assum. &amp; Calc.)'!$J$23:$J$37,ROWS($C$23:$C36),1),0))))))))</f>
        <v>0</v>
      </c>
      <c r="BM36" s="472">
        <f>HLOOKUP('Shortcut Lookup 2'!BD$59,'Expenses (Assum. &amp; Calc.)'!$P$22:$T$37,ROWS($C$23:$C36)+1,0)*IF(AND('Expenses (Assum. &amp; Calc.)'!$I36="One time",'Expenses (Assum. &amp; Calc.)'!$G36='Shortcut Lookup 2'!BD$60),INDEX('Expenses (Assum. &amp; Calc.)'!$J$23:$J$37,ROWS($C$23:$C36),1),IF(AND('Expenses (Assum. &amp; Calc.)'!$I36="Daily",'Expenses (Assum. &amp; Calc.)'!$H36&gt;='Shortcut Lookup 2'!BD$60,'Expenses (Assum. &amp; Calc.)'!$G36&lt;='Shortcut Lookup 2'!BD$60),INDEX('Expenses (Assum. &amp; Calc.)'!$J$23:$J$37,ROWS($C$23:$C36),1)*BM$22,IF(AND('Expenses (Assum. &amp; Calc.)'!$I36="Weekly",'Expenses (Assum. &amp; Calc.)'!$H36&gt;='Shortcut Lookup 2'!BD$60,'Expenses (Assum. &amp; Calc.)'!$G36&lt;='Shortcut Lookup 2'!BD$60),INDEX('Expenses (Assum. &amp; Calc.)'!$J$23:$J$37,ROWS($C$23:$C36),1)*4,IF(AND('Expenses (Assum. &amp; Calc.)'!$I36="Bi-Weekly",'Expenses (Assum. &amp; Calc.)'!$H36&gt;='Shortcut Lookup 2'!BD$60,'Expenses (Assum. &amp; Calc.)'!$G36&lt;='Shortcut Lookup 2'!BD$60),INDEX('Expenses (Assum. &amp; Calc.)'!$J$23:$J$37,ROWS($C$23:$C36),1)*2,IF(AND('Expenses (Assum. &amp; Calc.)'!$I36="Monthly",'Expenses (Assum. &amp; Calc.)'!$H36&gt;='Shortcut Lookup 2'!BD$60,'Expenses (Assum. &amp; Calc.)'!$G36&lt;='Shortcut Lookup 2'!BD$60),INDEX('Expenses (Assum. &amp; Calc.)'!$J$23:$J$37,ROWS($C$23:$C36),1),IF(AND('Expenses (Assum. &amp; Calc.)'!$I36="Quarterly",IFERROR(MOD(MONTH('Expenses (Assum. &amp; Calc.)'!$G36),3),0)=MOD(MONTH('Shortcut Lookup 2'!BD$60),3),'Expenses (Assum. &amp; Calc.)'!$H36&gt;='Shortcut Lookup 2'!BD$60,'Expenses (Assum. &amp; Calc.)'!$G36&lt;='Shortcut Lookup 2'!BD$60),INDEX('Expenses (Assum. &amp; Calc.)'!$J$23:$J$37,ROWS($C$23:$C36),1),IF(AND('Expenses (Assum. &amp; Calc.)'!$I36="Semi-Annually",IFERROR(MOD(MONTH('Expenses (Assum. &amp; Calc.)'!$G36),6),0)=MOD(MONTH('Shortcut Lookup 2'!BD$60),6),'Expenses (Assum. &amp; Calc.)'!$H36&gt;='Shortcut Lookup 2'!BD$60,'Expenses (Assum. &amp; Calc.)'!$G36&lt;='Shortcut Lookup 2'!BD$60),INDEX('Expenses (Assum. &amp; Calc.)'!$J$23:$J$37,ROWS($C$23:$C36),1),IF(AND('Expenses (Assum. &amp; Calc.)'!$I36="Yearly",IFERROR(MOD(MONTH('Expenses (Assum. &amp; Calc.)'!$G36),12),0)=MOD(MONTH('Shortcut Lookup 2'!BD$60),12),'Expenses (Assum. &amp; Calc.)'!$H36&gt;='Shortcut Lookup 2'!BD$60,'Expenses (Assum. &amp; Calc.)'!$G36&lt;='Shortcut Lookup 2'!BD$60),INDEX('Expenses (Assum. &amp; Calc.)'!$J$23:$J$37,ROWS($C$23:$C36),1),0))))))))</f>
        <v>0</v>
      </c>
      <c r="BN36" s="472">
        <f>HLOOKUP('Shortcut Lookup 2'!BE$59,'Expenses (Assum. &amp; Calc.)'!$P$22:$T$37,ROWS($C$23:$C36)+1,0)*IF(AND('Expenses (Assum. &amp; Calc.)'!$I36="One time",'Expenses (Assum. &amp; Calc.)'!$G36='Shortcut Lookup 2'!BE$60),INDEX('Expenses (Assum. &amp; Calc.)'!$J$23:$J$37,ROWS($C$23:$C36),1),IF(AND('Expenses (Assum. &amp; Calc.)'!$I36="Daily",'Expenses (Assum. &amp; Calc.)'!$H36&gt;='Shortcut Lookup 2'!BE$60,'Expenses (Assum. &amp; Calc.)'!$G36&lt;='Shortcut Lookup 2'!BE$60),INDEX('Expenses (Assum. &amp; Calc.)'!$J$23:$J$37,ROWS($C$23:$C36),1)*BN$22,IF(AND('Expenses (Assum. &amp; Calc.)'!$I36="Weekly",'Expenses (Assum. &amp; Calc.)'!$H36&gt;='Shortcut Lookup 2'!BE$60,'Expenses (Assum. &amp; Calc.)'!$G36&lt;='Shortcut Lookup 2'!BE$60),INDEX('Expenses (Assum. &amp; Calc.)'!$J$23:$J$37,ROWS($C$23:$C36),1)*4,IF(AND('Expenses (Assum. &amp; Calc.)'!$I36="Bi-Weekly",'Expenses (Assum. &amp; Calc.)'!$H36&gt;='Shortcut Lookup 2'!BE$60,'Expenses (Assum. &amp; Calc.)'!$G36&lt;='Shortcut Lookup 2'!BE$60),INDEX('Expenses (Assum. &amp; Calc.)'!$J$23:$J$37,ROWS($C$23:$C36),1)*2,IF(AND('Expenses (Assum. &amp; Calc.)'!$I36="Monthly",'Expenses (Assum. &amp; Calc.)'!$H36&gt;='Shortcut Lookup 2'!BE$60,'Expenses (Assum. &amp; Calc.)'!$G36&lt;='Shortcut Lookup 2'!BE$60),INDEX('Expenses (Assum. &amp; Calc.)'!$J$23:$J$37,ROWS($C$23:$C36),1),IF(AND('Expenses (Assum. &amp; Calc.)'!$I36="Quarterly",IFERROR(MOD(MONTH('Expenses (Assum. &amp; Calc.)'!$G36),3),0)=MOD(MONTH('Shortcut Lookup 2'!BE$60),3),'Expenses (Assum. &amp; Calc.)'!$H36&gt;='Shortcut Lookup 2'!BE$60,'Expenses (Assum. &amp; Calc.)'!$G36&lt;='Shortcut Lookup 2'!BE$60),INDEX('Expenses (Assum. &amp; Calc.)'!$J$23:$J$37,ROWS($C$23:$C36),1),IF(AND('Expenses (Assum. &amp; Calc.)'!$I36="Semi-Annually",IFERROR(MOD(MONTH('Expenses (Assum. &amp; Calc.)'!$G36),6),0)=MOD(MONTH('Shortcut Lookup 2'!BE$60),6),'Expenses (Assum. &amp; Calc.)'!$H36&gt;='Shortcut Lookup 2'!BE$60,'Expenses (Assum. &amp; Calc.)'!$G36&lt;='Shortcut Lookup 2'!BE$60),INDEX('Expenses (Assum. &amp; Calc.)'!$J$23:$J$37,ROWS($C$23:$C36),1),IF(AND('Expenses (Assum. &amp; Calc.)'!$I36="Yearly",IFERROR(MOD(MONTH('Expenses (Assum. &amp; Calc.)'!$G36),12),0)=MOD(MONTH('Shortcut Lookup 2'!BE$60),12),'Expenses (Assum. &amp; Calc.)'!$H36&gt;='Shortcut Lookup 2'!BE$60,'Expenses (Assum. &amp; Calc.)'!$G36&lt;='Shortcut Lookup 2'!BE$60),INDEX('Expenses (Assum. &amp; Calc.)'!$J$23:$J$37,ROWS($C$23:$C36),1),0))))))))</f>
        <v>0</v>
      </c>
      <c r="BO36" s="472">
        <f>HLOOKUP('Shortcut Lookup 2'!BF$59,'Expenses (Assum. &amp; Calc.)'!$P$22:$T$37,ROWS($C$23:$C36)+1,0)*IF(AND('Expenses (Assum. &amp; Calc.)'!$I36="One time",'Expenses (Assum. &amp; Calc.)'!$G36='Shortcut Lookup 2'!BF$60),INDEX('Expenses (Assum. &amp; Calc.)'!$J$23:$J$37,ROWS($C$23:$C36),1),IF(AND('Expenses (Assum. &amp; Calc.)'!$I36="Daily",'Expenses (Assum. &amp; Calc.)'!$H36&gt;='Shortcut Lookup 2'!BF$60,'Expenses (Assum. &amp; Calc.)'!$G36&lt;='Shortcut Lookup 2'!BF$60),INDEX('Expenses (Assum. &amp; Calc.)'!$J$23:$J$37,ROWS($C$23:$C36),1)*BO$22,IF(AND('Expenses (Assum. &amp; Calc.)'!$I36="Weekly",'Expenses (Assum. &amp; Calc.)'!$H36&gt;='Shortcut Lookup 2'!BF$60,'Expenses (Assum. &amp; Calc.)'!$G36&lt;='Shortcut Lookup 2'!BF$60),INDEX('Expenses (Assum. &amp; Calc.)'!$J$23:$J$37,ROWS($C$23:$C36),1)*4,IF(AND('Expenses (Assum. &amp; Calc.)'!$I36="Bi-Weekly",'Expenses (Assum. &amp; Calc.)'!$H36&gt;='Shortcut Lookup 2'!BF$60,'Expenses (Assum. &amp; Calc.)'!$G36&lt;='Shortcut Lookup 2'!BF$60),INDEX('Expenses (Assum. &amp; Calc.)'!$J$23:$J$37,ROWS($C$23:$C36),1)*2,IF(AND('Expenses (Assum. &amp; Calc.)'!$I36="Monthly",'Expenses (Assum. &amp; Calc.)'!$H36&gt;='Shortcut Lookup 2'!BF$60,'Expenses (Assum. &amp; Calc.)'!$G36&lt;='Shortcut Lookup 2'!BF$60),INDEX('Expenses (Assum. &amp; Calc.)'!$J$23:$J$37,ROWS($C$23:$C36),1),IF(AND('Expenses (Assum. &amp; Calc.)'!$I36="Quarterly",IFERROR(MOD(MONTH('Expenses (Assum. &amp; Calc.)'!$G36),3),0)=MOD(MONTH('Shortcut Lookup 2'!BF$60),3),'Expenses (Assum. &amp; Calc.)'!$H36&gt;='Shortcut Lookup 2'!BF$60,'Expenses (Assum. &amp; Calc.)'!$G36&lt;='Shortcut Lookup 2'!BF$60),INDEX('Expenses (Assum. &amp; Calc.)'!$J$23:$J$37,ROWS($C$23:$C36),1),IF(AND('Expenses (Assum. &amp; Calc.)'!$I36="Semi-Annually",IFERROR(MOD(MONTH('Expenses (Assum. &amp; Calc.)'!$G36),6),0)=MOD(MONTH('Shortcut Lookup 2'!BF$60),6),'Expenses (Assum. &amp; Calc.)'!$H36&gt;='Shortcut Lookup 2'!BF$60,'Expenses (Assum. &amp; Calc.)'!$G36&lt;='Shortcut Lookup 2'!BF$60),INDEX('Expenses (Assum. &amp; Calc.)'!$J$23:$J$37,ROWS($C$23:$C36),1),IF(AND('Expenses (Assum. &amp; Calc.)'!$I36="Yearly",IFERROR(MOD(MONTH('Expenses (Assum. &amp; Calc.)'!$G36),12),0)=MOD(MONTH('Shortcut Lookup 2'!BF$60),12),'Expenses (Assum. &amp; Calc.)'!$H36&gt;='Shortcut Lookup 2'!BF$60,'Expenses (Assum. &amp; Calc.)'!$G36&lt;='Shortcut Lookup 2'!BF$60),INDEX('Expenses (Assum. &amp; Calc.)'!$J$23:$J$37,ROWS($C$23:$C36),1),0))))))))</f>
        <v>0</v>
      </c>
      <c r="BP36" s="472">
        <f>HLOOKUP('Shortcut Lookup 2'!BG$59,'Expenses (Assum. &amp; Calc.)'!$P$22:$T$37,ROWS($C$23:$C36)+1,0)*IF(AND('Expenses (Assum. &amp; Calc.)'!$I36="One time",'Expenses (Assum. &amp; Calc.)'!$G36='Shortcut Lookup 2'!BG$60),INDEX('Expenses (Assum. &amp; Calc.)'!$J$23:$J$37,ROWS($C$23:$C36),1),IF(AND('Expenses (Assum. &amp; Calc.)'!$I36="Daily",'Expenses (Assum. &amp; Calc.)'!$H36&gt;='Shortcut Lookup 2'!BG$60,'Expenses (Assum. &amp; Calc.)'!$G36&lt;='Shortcut Lookup 2'!BG$60),INDEX('Expenses (Assum. &amp; Calc.)'!$J$23:$J$37,ROWS($C$23:$C36),1)*BP$22,IF(AND('Expenses (Assum. &amp; Calc.)'!$I36="Weekly",'Expenses (Assum. &amp; Calc.)'!$H36&gt;='Shortcut Lookup 2'!BG$60,'Expenses (Assum. &amp; Calc.)'!$G36&lt;='Shortcut Lookup 2'!BG$60),INDEX('Expenses (Assum. &amp; Calc.)'!$J$23:$J$37,ROWS($C$23:$C36),1)*4,IF(AND('Expenses (Assum. &amp; Calc.)'!$I36="Bi-Weekly",'Expenses (Assum. &amp; Calc.)'!$H36&gt;='Shortcut Lookup 2'!BG$60,'Expenses (Assum. &amp; Calc.)'!$G36&lt;='Shortcut Lookup 2'!BG$60),INDEX('Expenses (Assum. &amp; Calc.)'!$J$23:$J$37,ROWS($C$23:$C36),1)*2,IF(AND('Expenses (Assum. &amp; Calc.)'!$I36="Monthly",'Expenses (Assum. &amp; Calc.)'!$H36&gt;='Shortcut Lookup 2'!BG$60,'Expenses (Assum. &amp; Calc.)'!$G36&lt;='Shortcut Lookup 2'!BG$60),INDEX('Expenses (Assum. &amp; Calc.)'!$J$23:$J$37,ROWS($C$23:$C36),1),IF(AND('Expenses (Assum. &amp; Calc.)'!$I36="Quarterly",IFERROR(MOD(MONTH('Expenses (Assum. &amp; Calc.)'!$G36),3),0)=MOD(MONTH('Shortcut Lookup 2'!BG$60),3),'Expenses (Assum. &amp; Calc.)'!$H36&gt;='Shortcut Lookup 2'!BG$60,'Expenses (Assum. &amp; Calc.)'!$G36&lt;='Shortcut Lookup 2'!BG$60),INDEX('Expenses (Assum. &amp; Calc.)'!$J$23:$J$37,ROWS($C$23:$C36),1),IF(AND('Expenses (Assum. &amp; Calc.)'!$I36="Semi-Annually",IFERROR(MOD(MONTH('Expenses (Assum. &amp; Calc.)'!$G36),6),0)=MOD(MONTH('Shortcut Lookup 2'!BG$60),6),'Expenses (Assum. &amp; Calc.)'!$H36&gt;='Shortcut Lookup 2'!BG$60,'Expenses (Assum. &amp; Calc.)'!$G36&lt;='Shortcut Lookup 2'!BG$60),INDEX('Expenses (Assum. &amp; Calc.)'!$J$23:$J$37,ROWS($C$23:$C36),1),IF(AND('Expenses (Assum. &amp; Calc.)'!$I36="Yearly",IFERROR(MOD(MONTH('Expenses (Assum. &amp; Calc.)'!$G36),12),0)=MOD(MONTH('Shortcut Lookup 2'!BG$60),12),'Expenses (Assum. &amp; Calc.)'!$H36&gt;='Shortcut Lookup 2'!BG$60,'Expenses (Assum. &amp; Calc.)'!$G36&lt;='Shortcut Lookup 2'!BG$60),INDEX('Expenses (Assum. &amp; Calc.)'!$J$23:$J$37,ROWS($C$23:$C36),1),0))))))))</f>
        <v>0</v>
      </c>
      <c r="BQ36" s="472">
        <f>HLOOKUP('Shortcut Lookup 2'!BH$59,'Expenses (Assum. &amp; Calc.)'!$P$22:$T$37,ROWS($C$23:$C36)+1,0)*IF(AND('Expenses (Assum. &amp; Calc.)'!$I36="One time",'Expenses (Assum. &amp; Calc.)'!$G36='Shortcut Lookup 2'!BH$60),INDEX('Expenses (Assum. &amp; Calc.)'!$J$23:$J$37,ROWS($C$23:$C36),1),IF(AND('Expenses (Assum. &amp; Calc.)'!$I36="Daily",'Expenses (Assum. &amp; Calc.)'!$H36&gt;='Shortcut Lookup 2'!BH$60,'Expenses (Assum. &amp; Calc.)'!$G36&lt;='Shortcut Lookup 2'!BH$60),INDEX('Expenses (Assum. &amp; Calc.)'!$J$23:$J$37,ROWS($C$23:$C36),1)*BQ$22,IF(AND('Expenses (Assum. &amp; Calc.)'!$I36="Weekly",'Expenses (Assum. &amp; Calc.)'!$H36&gt;='Shortcut Lookup 2'!BH$60,'Expenses (Assum. &amp; Calc.)'!$G36&lt;='Shortcut Lookup 2'!BH$60),INDEX('Expenses (Assum. &amp; Calc.)'!$J$23:$J$37,ROWS($C$23:$C36),1)*4,IF(AND('Expenses (Assum. &amp; Calc.)'!$I36="Bi-Weekly",'Expenses (Assum. &amp; Calc.)'!$H36&gt;='Shortcut Lookup 2'!BH$60,'Expenses (Assum. &amp; Calc.)'!$G36&lt;='Shortcut Lookup 2'!BH$60),INDEX('Expenses (Assum. &amp; Calc.)'!$J$23:$J$37,ROWS($C$23:$C36),1)*2,IF(AND('Expenses (Assum. &amp; Calc.)'!$I36="Monthly",'Expenses (Assum. &amp; Calc.)'!$H36&gt;='Shortcut Lookup 2'!BH$60,'Expenses (Assum. &amp; Calc.)'!$G36&lt;='Shortcut Lookup 2'!BH$60),INDEX('Expenses (Assum. &amp; Calc.)'!$J$23:$J$37,ROWS($C$23:$C36),1),IF(AND('Expenses (Assum. &amp; Calc.)'!$I36="Quarterly",IFERROR(MOD(MONTH('Expenses (Assum. &amp; Calc.)'!$G36),3),0)=MOD(MONTH('Shortcut Lookup 2'!BH$60),3),'Expenses (Assum. &amp; Calc.)'!$H36&gt;='Shortcut Lookup 2'!BH$60,'Expenses (Assum. &amp; Calc.)'!$G36&lt;='Shortcut Lookup 2'!BH$60),INDEX('Expenses (Assum. &amp; Calc.)'!$J$23:$J$37,ROWS($C$23:$C36),1),IF(AND('Expenses (Assum. &amp; Calc.)'!$I36="Semi-Annually",IFERROR(MOD(MONTH('Expenses (Assum. &amp; Calc.)'!$G36),6),0)=MOD(MONTH('Shortcut Lookup 2'!BH$60),6),'Expenses (Assum. &amp; Calc.)'!$H36&gt;='Shortcut Lookup 2'!BH$60,'Expenses (Assum. &amp; Calc.)'!$G36&lt;='Shortcut Lookup 2'!BH$60),INDEX('Expenses (Assum. &amp; Calc.)'!$J$23:$J$37,ROWS($C$23:$C36),1),IF(AND('Expenses (Assum. &amp; Calc.)'!$I36="Yearly",IFERROR(MOD(MONTH('Expenses (Assum. &amp; Calc.)'!$G36),12),0)=MOD(MONTH('Shortcut Lookup 2'!BH$60),12),'Expenses (Assum. &amp; Calc.)'!$H36&gt;='Shortcut Lookup 2'!BH$60,'Expenses (Assum. &amp; Calc.)'!$G36&lt;='Shortcut Lookup 2'!BH$60),INDEX('Expenses (Assum. &amp; Calc.)'!$J$23:$J$37,ROWS($C$23:$C36),1),0))))))))</f>
        <v>0</v>
      </c>
      <c r="BR36" s="472">
        <f>HLOOKUP('Shortcut Lookup 2'!BI$59,'Expenses (Assum. &amp; Calc.)'!$P$22:$T$37,ROWS($C$23:$C36)+1,0)*IF(AND('Expenses (Assum. &amp; Calc.)'!$I36="One time",'Expenses (Assum. &amp; Calc.)'!$G36='Shortcut Lookup 2'!BI$60),INDEX('Expenses (Assum. &amp; Calc.)'!$J$23:$J$37,ROWS($C$23:$C36),1),IF(AND('Expenses (Assum. &amp; Calc.)'!$I36="Daily",'Expenses (Assum. &amp; Calc.)'!$H36&gt;='Shortcut Lookup 2'!BI$60,'Expenses (Assum. &amp; Calc.)'!$G36&lt;='Shortcut Lookup 2'!BI$60),INDEX('Expenses (Assum. &amp; Calc.)'!$J$23:$J$37,ROWS($C$23:$C36),1)*BR$22,IF(AND('Expenses (Assum. &amp; Calc.)'!$I36="Weekly",'Expenses (Assum. &amp; Calc.)'!$H36&gt;='Shortcut Lookup 2'!BI$60,'Expenses (Assum. &amp; Calc.)'!$G36&lt;='Shortcut Lookup 2'!BI$60),INDEX('Expenses (Assum. &amp; Calc.)'!$J$23:$J$37,ROWS($C$23:$C36),1)*4,IF(AND('Expenses (Assum. &amp; Calc.)'!$I36="Bi-Weekly",'Expenses (Assum. &amp; Calc.)'!$H36&gt;='Shortcut Lookup 2'!BI$60,'Expenses (Assum. &amp; Calc.)'!$G36&lt;='Shortcut Lookup 2'!BI$60),INDEX('Expenses (Assum. &amp; Calc.)'!$J$23:$J$37,ROWS($C$23:$C36),1)*2,IF(AND('Expenses (Assum. &amp; Calc.)'!$I36="Monthly",'Expenses (Assum. &amp; Calc.)'!$H36&gt;='Shortcut Lookup 2'!BI$60,'Expenses (Assum. &amp; Calc.)'!$G36&lt;='Shortcut Lookup 2'!BI$60),INDEX('Expenses (Assum. &amp; Calc.)'!$J$23:$J$37,ROWS($C$23:$C36),1),IF(AND('Expenses (Assum. &amp; Calc.)'!$I36="Quarterly",IFERROR(MOD(MONTH('Expenses (Assum. &amp; Calc.)'!$G36),3),0)=MOD(MONTH('Shortcut Lookup 2'!BI$60),3),'Expenses (Assum. &amp; Calc.)'!$H36&gt;='Shortcut Lookup 2'!BI$60,'Expenses (Assum. &amp; Calc.)'!$G36&lt;='Shortcut Lookup 2'!BI$60),INDEX('Expenses (Assum. &amp; Calc.)'!$J$23:$J$37,ROWS($C$23:$C36),1),IF(AND('Expenses (Assum. &amp; Calc.)'!$I36="Semi-Annually",IFERROR(MOD(MONTH('Expenses (Assum. &amp; Calc.)'!$G36),6),0)=MOD(MONTH('Shortcut Lookup 2'!BI$60),6),'Expenses (Assum. &amp; Calc.)'!$H36&gt;='Shortcut Lookup 2'!BI$60,'Expenses (Assum. &amp; Calc.)'!$G36&lt;='Shortcut Lookup 2'!BI$60),INDEX('Expenses (Assum. &amp; Calc.)'!$J$23:$J$37,ROWS($C$23:$C36),1),IF(AND('Expenses (Assum. &amp; Calc.)'!$I36="Yearly",IFERROR(MOD(MONTH('Expenses (Assum. &amp; Calc.)'!$G36),12),0)=MOD(MONTH('Shortcut Lookup 2'!BI$60),12),'Expenses (Assum. &amp; Calc.)'!$H36&gt;='Shortcut Lookup 2'!BI$60,'Expenses (Assum. &amp; Calc.)'!$G36&lt;='Shortcut Lookup 2'!BI$60),INDEX('Expenses (Assum. &amp; Calc.)'!$J$23:$J$37,ROWS($C$23:$C36),1),0))))))))</f>
        <v>0</v>
      </c>
      <c r="BS36" s="472">
        <f>HLOOKUP('Shortcut Lookup 2'!BJ$59,'Expenses (Assum. &amp; Calc.)'!$P$22:$T$37,ROWS($C$23:$C36)+1,0)*IF(AND('Expenses (Assum. &amp; Calc.)'!$I36="One time",'Expenses (Assum. &amp; Calc.)'!$G36='Shortcut Lookup 2'!BJ$60),INDEX('Expenses (Assum. &amp; Calc.)'!$J$23:$J$37,ROWS($C$23:$C36),1),IF(AND('Expenses (Assum. &amp; Calc.)'!$I36="Daily",'Expenses (Assum. &amp; Calc.)'!$H36&gt;='Shortcut Lookup 2'!BJ$60,'Expenses (Assum. &amp; Calc.)'!$G36&lt;='Shortcut Lookup 2'!BJ$60),INDEX('Expenses (Assum. &amp; Calc.)'!$J$23:$J$37,ROWS($C$23:$C36),1)*BS$22,IF(AND('Expenses (Assum. &amp; Calc.)'!$I36="Weekly",'Expenses (Assum. &amp; Calc.)'!$H36&gt;='Shortcut Lookup 2'!BJ$60,'Expenses (Assum. &amp; Calc.)'!$G36&lt;='Shortcut Lookup 2'!BJ$60),INDEX('Expenses (Assum. &amp; Calc.)'!$J$23:$J$37,ROWS($C$23:$C36),1)*4,IF(AND('Expenses (Assum. &amp; Calc.)'!$I36="Bi-Weekly",'Expenses (Assum. &amp; Calc.)'!$H36&gt;='Shortcut Lookup 2'!BJ$60,'Expenses (Assum. &amp; Calc.)'!$G36&lt;='Shortcut Lookup 2'!BJ$60),INDEX('Expenses (Assum. &amp; Calc.)'!$J$23:$J$37,ROWS($C$23:$C36),1)*2,IF(AND('Expenses (Assum. &amp; Calc.)'!$I36="Monthly",'Expenses (Assum. &amp; Calc.)'!$H36&gt;='Shortcut Lookup 2'!BJ$60,'Expenses (Assum. &amp; Calc.)'!$G36&lt;='Shortcut Lookup 2'!BJ$60),INDEX('Expenses (Assum. &amp; Calc.)'!$J$23:$J$37,ROWS($C$23:$C36),1),IF(AND('Expenses (Assum. &amp; Calc.)'!$I36="Quarterly",IFERROR(MOD(MONTH('Expenses (Assum. &amp; Calc.)'!$G36),3),0)=MOD(MONTH('Shortcut Lookup 2'!BJ$60),3),'Expenses (Assum. &amp; Calc.)'!$H36&gt;='Shortcut Lookup 2'!BJ$60,'Expenses (Assum. &amp; Calc.)'!$G36&lt;='Shortcut Lookup 2'!BJ$60),INDEX('Expenses (Assum. &amp; Calc.)'!$J$23:$J$37,ROWS($C$23:$C36),1),IF(AND('Expenses (Assum. &amp; Calc.)'!$I36="Semi-Annually",IFERROR(MOD(MONTH('Expenses (Assum. &amp; Calc.)'!$G36),6),0)=MOD(MONTH('Shortcut Lookup 2'!BJ$60),6),'Expenses (Assum. &amp; Calc.)'!$H36&gt;='Shortcut Lookup 2'!BJ$60,'Expenses (Assum. &amp; Calc.)'!$G36&lt;='Shortcut Lookup 2'!BJ$60),INDEX('Expenses (Assum. &amp; Calc.)'!$J$23:$J$37,ROWS($C$23:$C36),1),IF(AND('Expenses (Assum. &amp; Calc.)'!$I36="Yearly",IFERROR(MOD(MONTH('Expenses (Assum. &amp; Calc.)'!$G36),12),0)=MOD(MONTH('Shortcut Lookup 2'!BJ$60),12),'Expenses (Assum. &amp; Calc.)'!$H36&gt;='Shortcut Lookup 2'!BJ$60,'Expenses (Assum. &amp; Calc.)'!$G36&lt;='Shortcut Lookup 2'!BJ$60),INDEX('Expenses (Assum. &amp; Calc.)'!$J$23:$J$37,ROWS($C$23:$C36),1),0))))))))</f>
        <v>0</v>
      </c>
      <c r="BT36" s="472">
        <f>HLOOKUP('Shortcut Lookup 2'!BK$59,'Expenses (Assum. &amp; Calc.)'!$P$22:$T$37,ROWS($C$23:$C36)+1,0)*IF(AND('Expenses (Assum. &amp; Calc.)'!$I36="One time",'Expenses (Assum. &amp; Calc.)'!$G36='Shortcut Lookup 2'!BK$60),INDEX('Expenses (Assum. &amp; Calc.)'!$J$23:$J$37,ROWS($C$23:$C36),1),IF(AND('Expenses (Assum. &amp; Calc.)'!$I36="Daily",'Expenses (Assum. &amp; Calc.)'!$H36&gt;='Shortcut Lookup 2'!BK$60,'Expenses (Assum. &amp; Calc.)'!$G36&lt;='Shortcut Lookup 2'!BK$60),INDEX('Expenses (Assum. &amp; Calc.)'!$J$23:$J$37,ROWS($C$23:$C36),1)*BT$22,IF(AND('Expenses (Assum. &amp; Calc.)'!$I36="Weekly",'Expenses (Assum. &amp; Calc.)'!$H36&gt;='Shortcut Lookup 2'!BK$60,'Expenses (Assum. &amp; Calc.)'!$G36&lt;='Shortcut Lookup 2'!BK$60),INDEX('Expenses (Assum. &amp; Calc.)'!$J$23:$J$37,ROWS($C$23:$C36),1)*4,IF(AND('Expenses (Assum. &amp; Calc.)'!$I36="Bi-Weekly",'Expenses (Assum. &amp; Calc.)'!$H36&gt;='Shortcut Lookup 2'!BK$60,'Expenses (Assum. &amp; Calc.)'!$G36&lt;='Shortcut Lookup 2'!BK$60),INDEX('Expenses (Assum. &amp; Calc.)'!$J$23:$J$37,ROWS($C$23:$C36),1)*2,IF(AND('Expenses (Assum. &amp; Calc.)'!$I36="Monthly",'Expenses (Assum. &amp; Calc.)'!$H36&gt;='Shortcut Lookup 2'!BK$60,'Expenses (Assum. &amp; Calc.)'!$G36&lt;='Shortcut Lookup 2'!BK$60),INDEX('Expenses (Assum. &amp; Calc.)'!$J$23:$J$37,ROWS($C$23:$C36),1),IF(AND('Expenses (Assum. &amp; Calc.)'!$I36="Quarterly",IFERROR(MOD(MONTH('Expenses (Assum. &amp; Calc.)'!$G36),3),0)=MOD(MONTH('Shortcut Lookup 2'!BK$60),3),'Expenses (Assum. &amp; Calc.)'!$H36&gt;='Shortcut Lookup 2'!BK$60,'Expenses (Assum. &amp; Calc.)'!$G36&lt;='Shortcut Lookup 2'!BK$60),INDEX('Expenses (Assum. &amp; Calc.)'!$J$23:$J$37,ROWS($C$23:$C36),1),IF(AND('Expenses (Assum. &amp; Calc.)'!$I36="Semi-Annually",IFERROR(MOD(MONTH('Expenses (Assum. &amp; Calc.)'!$G36),6),0)=MOD(MONTH('Shortcut Lookup 2'!BK$60),6),'Expenses (Assum. &amp; Calc.)'!$H36&gt;='Shortcut Lookup 2'!BK$60,'Expenses (Assum. &amp; Calc.)'!$G36&lt;='Shortcut Lookup 2'!BK$60),INDEX('Expenses (Assum. &amp; Calc.)'!$J$23:$J$37,ROWS($C$23:$C36),1),IF(AND('Expenses (Assum. &amp; Calc.)'!$I36="Yearly",IFERROR(MOD(MONTH('Expenses (Assum. &amp; Calc.)'!$G36),12),0)=MOD(MONTH('Shortcut Lookup 2'!BK$60),12),'Expenses (Assum. &amp; Calc.)'!$H36&gt;='Shortcut Lookup 2'!BK$60,'Expenses (Assum. &amp; Calc.)'!$G36&lt;='Shortcut Lookup 2'!BK$60),INDEX('Expenses (Assum. &amp; Calc.)'!$J$23:$J$37,ROWS($C$23:$C36),1),0))))))))</f>
        <v>0</v>
      </c>
      <c r="BU36" s="472">
        <f>HLOOKUP('Shortcut Lookup 2'!BL$59,'Expenses (Assum. &amp; Calc.)'!$P$22:$T$37,ROWS($C$23:$C36)+1,0)*IF(AND('Expenses (Assum. &amp; Calc.)'!$I36="One time",'Expenses (Assum. &amp; Calc.)'!$G36='Shortcut Lookup 2'!BL$60),INDEX('Expenses (Assum. &amp; Calc.)'!$J$23:$J$37,ROWS($C$23:$C36),1),IF(AND('Expenses (Assum. &amp; Calc.)'!$I36="Daily",'Expenses (Assum. &amp; Calc.)'!$H36&gt;='Shortcut Lookup 2'!BL$60,'Expenses (Assum. &amp; Calc.)'!$G36&lt;='Shortcut Lookup 2'!BL$60),INDEX('Expenses (Assum. &amp; Calc.)'!$J$23:$J$37,ROWS($C$23:$C36),1)*BU$22,IF(AND('Expenses (Assum. &amp; Calc.)'!$I36="Weekly",'Expenses (Assum. &amp; Calc.)'!$H36&gt;='Shortcut Lookup 2'!BL$60,'Expenses (Assum. &amp; Calc.)'!$G36&lt;='Shortcut Lookup 2'!BL$60),INDEX('Expenses (Assum. &amp; Calc.)'!$J$23:$J$37,ROWS($C$23:$C36),1)*4,IF(AND('Expenses (Assum. &amp; Calc.)'!$I36="Bi-Weekly",'Expenses (Assum. &amp; Calc.)'!$H36&gt;='Shortcut Lookup 2'!BL$60,'Expenses (Assum. &amp; Calc.)'!$G36&lt;='Shortcut Lookup 2'!BL$60),INDEX('Expenses (Assum. &amp; Calc.)'!$J$23:$J$37,ROWS($C$23:$C36),1)*2,IF(AND('Expenses (Assum. &amp; Calc.)'!$I36="Monthly",'Expenses (Assum. &amp; Calc.)'!$H36&gt;='Shortcut Lookup 2'!BL$60,'Expenses (Assum. &amp; Calc.)'!$G36&lt;='Shortcut Lookup 2'!BL$60),INDEX('Expenses (Assum. &amp; Calc.)'!$J$23:$J$37,ROWS($C$23:$C36),1),IF(AND('Expenses (Assum. &amp; Calc.)'!$I36="Quarterly",IFERROR(MOD(MONTH('Expenses (Assum. &amp; Calc.)'!$G36),3),0)=MOD(MONTH('Shortcut Lookup 2'!BL$60),3),'Expenses (Assum. &amp; Calc.)'!$H36&gt;='Shortcut Lookup 2'!BL$60,'Expenses (Assum. &amp; Calc.)'!$G36&lt;='Shortcut Lookup 2'!BL$60),INDEX('Expenses (Assum. &amp; Calc.)'!$J$23:$J$37,ROWS($C$23:$C36),1),IF(AND('Expenses (Assum. &amp; Calc.)'!$I36="Semi-Annually",IFERROR(MOD(MONTH('Expenses (Assum. &amp; Calc.)'!$G36),6),0)=MOD(MONTH('Shortcut Lookup 2'!BL$60),6),'Expenses (Assum. &amp; Calc.)'!$H36&gt;='Shortcut Lookup 2'!BL$60,'Expenses (Assum. &amp; Calc.)'!$G36&lt;='Shortcut Lookup 2'!BL$60),INDEX('Expenses (Assum. &amp; Calc.)'!$J$23:$J$37,ROWS($C$23:$C36),1),IF(AND('Expenses (Assum. &amp; Calc.)'!$I36="Yearly",IFERROR(MOD(MONTH('Expenses (Assum. &amp; Calc.)'!$G36),12),0)=MOD(MONTH('Shortcut Lookup 2'!BL$60),12),'Expenses (Assum. &amp; Calc.)'!$H36&gt;='Shortcut Lookup 2'!BL$60,'Expenses (Assum. &amp; Calc.)'!$G36&lt;='Shortcut Lookup 2'!BL$60),INDEX('Expenses (Assum. &amp; Calc.)'!$J$23:$J$37,ROWS($C$23:$C36),1),0))))))))</f>
        <v>0</v>
      </c>
      <c r="BV36" s="472">
        <f>HLOOKUP('Shortcut Lookup 2'!BM$59,'Expenses (Assum. &amp; Calc.)'!$P$22:$T$37,ROWS($C$23:$C36)+1,0)*IF(AND('Expenses (Assum. &amp; Calc.)'!$I36="One time",'Expenses (Assum. &amp; Calc.)'!$G36='Shortcut Lookup 2'!BM$60),INDEX('Expenses (Assum. &amp; Calc.)'!$J$23:$J$37,ROWS($C$23:$C36),1),IF(AND('Expenses (Assum. &amp; Calc.)'!$I36="Daily",'Expenses (Assum. &amp; Calc.)'!$H36&gt;='Shortcut Lookup 2'!BM$60,'Expenses (Assum. &amp; Calc.)'!$G36&lt;='Shortcut Lookup 2'!BM$60),INDEX('Expenses (Assum. &amp; Calc.)'!$J$23:$J$37,ROWS($C$23:$C36),1)*BV$22,IF(AND('Expenses (Assum. &amp; Calc.)'!$I36="Weekly",'Expenses (Assum. &amp; Calc.)'!$H36&gt;='Shortcut Lookup 2'!BM$60,'Expenses (Assum. &amp; Calc.)'!$G36&lt;='Shortcut Lookup 2'!BM$60),INDEX('Expenses (Assum. &amp; Calc.)'!$J$23:$J$37,ROWS($C$23:$C36),1)*4,IF(AND('Expenses (Assum. &amp; Calc.)'!$I36="Bi-Weekly",'Expenses (Assum. &amp; Calc.)'!$H36&gt;='Shortcut Lookup 2'!BM$60,'Expenses (Assum. &amp; Calc.)'!$G36&lt;='Shortcut Lookup 2'!BM$60),INDEX('Expenses (Assum. &amp; Calc.)'!$J$23:$J$37,ROWS($C$23:$C36),1)*2,IF(AND('Expenses (Assum. &amp; Calc.)'!$I36="Monthly",'Expenses (Assum. &amp; Calc.)'!$H36&gt;='Shortcut Lookup 2'!BM$60,'Expenses (Assum. &amp; Calc.)'!$G36&lt;='Shortcut Lookup 2'!BM$60),INDEX('Expenses (Assum. &amp; Calc.)'!$J$23:$J$37,ROWS($C$23:$C36),1),IF(AND('Expenses (Assum. &amp; Calc.)'!$I36="Quarterly",IFERROR(MOD(MONTH('Expenses (Assum. &amp; Calc.)'!$G36),3),0)=MOD(MONTH('Shortcut Lookup 2'!BM$60),3),'Expenses (Assum. &amp; Calc.)'!$H36&gt;='Shortcut Lookup 2'!BM$60,'Expenses (Assum. &amp; Calc.)'!$G36&lt;='Shortcut Lookup 2'!BM$60),INDEX('Expenses (Assum. &amp; Calc.)'!$J$23:$J$37,ROWS($C$23:$C36),1),IF(AND('Expenses (Assum. &amp; Calc.)'!$I36="Semi-Annually",IFERROR(MOD(MONTH('Expenses (Assum. &amp; Calc.)'!$G36),6),0)=MOD(MONTH('Shortcut Lookup 2'!BM$60),6),'Expenses (Assum. &amp; Calc.)'!$H36&gt;='Shortcut Lookup 2'!BM$60,'Expenses (Assum. &amp; Calc.)'!$G36&lt;='Shortcut Lookup 2'!BM$60),INDEX('Expenses (Assum. &amp; Calc.)'!$J$23:$J$37,ROWS($C$23:$C36),1),IF(AND('Expenses (Assum. &amp; Calc.)'!$I36="Yearly",IFERROR(MOD(MONTH('Expenses (Assum. &amp; Calc.)'!$G36),12),0)=MOD(MONTH('Shortcut Lookup 2'!BM$60),12),'Expenses (Assum. &amp; Calc.)'!$H36&gt;='Shortcut Lookup 2'!BM$60,'Expenses (Assum. &amp; Calc.)'!$G36&lt;='Shortcut Lookup 2'!BM$60),INDEX('Expenses (Assum. &amp; Calc.)'!$J$23:$J$37,ROWS($C$23:$C36),1),0))))))))</f>
        <v>0</v>
      </c>
      <c r="BW36" s="472">
        <f>HLOOKUP('Shortcut Lookup 2'!BN$59,'Expenses (Assum. &amp; Calc.)'!$P$22:$T$37,ROWS($C$23:$C36)+1,0)*IF(AND('Expenses (Assum. &amp; Calc.)'!$I36="One time",'Expenses (Assum. &amp; Calc.)'!$G36='Shortcut Lookup 2'!BN$60),INDEX('Expenses (Assum. &amp; Calc.)'!$J$23:$J$37,ROWS($C$23:$C36),1),IF(AND('Expenses (Assum. &amp; Calc.)'!$I36="Daily",'Expenses (Assum. &amp; Calc.)'!$H36&gt;='Shortcut Lookup 2'!BN$60,'Expenses (Assum. &amp; Calc.)'!$G36&lt;='Shortcut Lookup 2'!BN$60),INDEX('Expenses (Assum. &amp; Calc.)'!$J$23:$J$37,ROWS($C$23:$C36),1)*BW$22,IF(AND('Expenses (Assum. &amp; Calc.)'!$I36="Weekly",'Expenses (Assum. &amp; Calc.)'!$H36&gt;='Shortcut Lookup 2'!BN$60,'Expenses (Assum. &amp; Calc.)'!$G36&lt;='Shortcut Lookup 2'!BN$60),INDEX('Expenses (Assum. &amp; Calc.)'!$J$23:$J$37,ROWS($C$23:$C36),1)*4,IF(AND('Expenses (Assum. &amp; Calc.)'!$I36="Bi-Weekly",'Expenses (Assum. &amp; Calc.)'!$H36&gt;='Shortcut Lookup 2'!BN$60,'Expenses (Assum. &amp; Calc.)'!$G36&lt;='Shortcut Lookup 2'!BN$60),INDEX('Expenses (Assum. &amp; Calc.)'!$J$23:$J$37,ROWS($C$23:$C36),1)*2,IF(AND('Expenses (Assum. &amp; Calc.)'!$I36="Monthly",'Expenses (Assum. &amp; Calc.)'!$H36&gt;='Shortcut Lookup 2'!BN$60,'Expenses (Assum. &amp; Calc.)'!$G36&lt;='Shortcut Lookup 2'!BN$60),INDEX('Expenses (Assum. &amp; Calc.)'!$J$23:$J$37,ROWS($C$23:$C36),1),IF(AND('Expenses (Assum. &amp; Calc.)'!$I36="Quarterly",IFERROR(MOD(MONTH('Expenses (Assum. &amp; Calc.)'!$G36),3),0)=MOD(MONTH('Shortcut Lookup 2'!BN$60),3),'Expenses (Assum. &amp; Calc.)'!$H36&gt;='Shortcut Lookup 2'!BN$60,'Expenses (Assum. &amp; Calc.)'!$G36&lt;='Shortcut Lookup 2'!BN$60),INDEX('Expenses (Assum. &amp; Calc.)'!$J$23:$J$37,ROWS($C$23:$C36),1),IF(AND('Expenses (Assum. &amp; Calc.)'!$I36="Semi-Annually",IFERROR(MOD(MONTH('Expenses (Assum. &amp; Calc.)'!$G36),6),0)=MOD(MONTH('Shortcut Lookup 2'!BN$60),6),'Expenses (Assum. &amp; Calc.)'!$H36&gt;='Shortcut Lookup 2'!BN$60,'Expenses (Assum. &amp; Calc.)'!$G36&lt;='Shortcut Lookup 2'!BN$60),INDEX('Expenses (Assum. &amp; Calc.)'!$J$23:$J$37,ROWS($C$23:$C36),1),IF(AND('Expenses (Assum. &amp; Calc.)'!$I36="Yearly",IFERROR(MOD(MONTH('Expenses (Assum. &amp; Calc.)'!$G36),12),0)=MOD(MONTH('Shortcut Lookup 2'!BN$60),12),'Expenses (Assum. &amp; Calc.)'!$H36&gt;='Shortcut Lookup 2'!BN$60,'Expenses (Assum. &amp; Calc.)'!$G36&lt;='Shortcut Lookup 2'!BN$60),INDEX('Expenses (Assum. &amp; Calc.)'!$J$23:$J$37,ROWS($C$23:$C36),1),0))))))))</f>
        <v>0</v>
      </c>
      <c r="BX36" s="472">
        <f>HLOOKUP('Shortcut Lookup 2'!BO$59,'Expenses (Assum. &amp; Calc.)'!$P$22:$T$37,ROWS($C$23:$C36)+1,0)*IF(AND('Expenses (Assum. &amp; Calc.)'!$I36="One time",'Expenses (Assum. &amp; Calc.)'!$G36='Shortcut Lookup 2'!BO$60),INDEX('Expenses (Assum. &amp; Calc.)'!$J$23:$J$37,ROWS($C$23:$C36),1),IF(AND('Expenses (Assum. &amp; Calc.)'!$I36="Daily",'Expenses (Assum. &amp; Calc.)'!$H36&gt;='Shortcut Lookup 2'!BO$60,'Expenses (Assum. &amp; Calc.)'!$G36&lt;='Shortcut Lookup 2'!BO$60),INDEX('Expenses (Assum. &amp; Calc.)'!$J$23:$J$37,ROWS($C$23:$C36),1)*BX$22,IF(AND('Expenses (Assum. &amp; Calc.)'!$I36="Weekly",'Expenses (Assum. &amp; Calc.)'!$H36&gt;='Shortcut Lookup 2'!BO$60,'Expenses (Assum. &amp; Calc.)'!$G36&lt;='Shortcut Lookup 2'!BO$60),INDEX('Expenses (Assum. &amp; Calc.)'!$J$23:$J$37,ROWS($C$23:$C36),1)*4,IF(AND('Expenses (Assum. &amp; Calc.)'!$I36="Bi-Weekly",'Expenses (Assum. &amp; Calc.)'!$H36&gt;='Shortcut Lookup 2'!BO$60,'Expenses (Assum. &amp; Calc.)'!$G36&lt;='Shortcut Lookup 2'!BO$60),INDEX('Expenses (Assum. &amp; Calc.)'!$J$23:$J$37,ROWS($C$23:$C36),1)*2,IF(AND('Expenses (Assum. &amp; Calc.)'!$I36="Monthly",'Expenses (Assum. &amp; Calc.)'!$H36&gt;='Shortcut Lookup 2'!BO$60,'Expenses (Assum. &amp; Calc.)'!$G36&lt;='Shortcut Lookup 2'!BO$60),INDEX('Expenses (Assum. &amp; Calc.)'!$J$23:$J$37,ROWS($C$23:$C36),1),IF(AND('Expenses (Assum. &amp; Calc.)'!$I36="Quarterly",IFERROR(MOD(MONTH('Expenses (Assum. &amp; Calc.)'!$G36),3),0)=MOD(MONTH('Shortcut Lookup 2'!BO$60),3),'Expenses (Assum. &amp; Calc.)'!$H36&gt;='Shortcut Lookup 2'!BO$60,'Expenses (Assum. &amp; Calc.)'!$G36&lt;='Shortcut Lookup 2'!BO$60),INDEX('Expenses (Assum. &amp; Calc.)'!$J$23:$J$37,ROWS($C$23:$C36),1),IF(AND('Expenses (Assum. &amp; Calc.)'!$I36="Semi-Annually",IFERROR(MOD(MONTH('Expenses (Assum. &amp; Calc.)'!$G36),6),0)=MOD(MONTH('Shortcut Lookup 2'!BO$60),6),'Expenses (Assum. &amp; Calc.)'!$H36&gt;='Shortcut Lookup 2'!BO$60,'Expenses (Assum. &amp; Calc.)'!$G36&lt;='Shortcut Lookup 2'!BO$60),INDEX('Expenses (Assum. &amp; Calc.)'!$J$23:$J$37,ROWS($C$23:$C36),1),IF(AND('Expenses (Assum. &amp; Calc.)'!$I36="Yearly",IFERROR(MOD(MONTH('Expenses (Assum. &amp; Calc.)'!$G36),12),0)=MOD(MONTH('Shortcut Lookup 2'!BO$60),12),'Expenses (Assum. &amp; Calc.)'!$H36&gt;='Shortcut Lookup 2'!BO$60,'Expenses (Assum. &amp; Calc.)'!$G36&lt;='Shortcut Lookup 2'!BO$60),INDEX('Expenses (Assum. &amp; Calc.)'!$J$23:$J$37,ROWS($C$23:$C36),1),0))))))))</f>
        <v>0</v>
      </c>
      <c r="BY36" s="472">
        <f>HLOOKUP('Shortcut Lookup 2'!BP$59,'Expenses (Assum. &amp; Calc.)'!$P$22:$T$37,ROWS($C$23:$C36)+1,0)*IF(AND('Expenses (Assum. &amp; Calc.)'!$I36="One time",'Expenses (Assum. &amp; Calc.)'!$G36='Shortcut Lookup 2'!BP$60),INDEX('Expenses (Assum. &amp; Calc.)'!$J$23:$J$37,ROWS($C$23:$C36),1),IF(AND('Expenses (Assum. &amp; Calc.)'!$I36="Daily",'Expenses (Assum. &amp; Calc.)'!$H36&gt;='Shortcut Lookup 2'!BP$60,'Expenses (Assum. &amp; Calc.)'!$G36&lt;='Shortcut Lookup 2'!BP$60),INDEX('Expenses (Assum. &amp; Calc.)'!$J$23:$J$37,ROWS($C$23:$C36),1)*BY$22,IF(AND('Expenses (Assum. &amp; Calc.)'!$I36="Weekly",'Expenses (Assum. &amp; Calc.)'!$H36&gt;='Shortcut Lookup 2'!BP$60,'Expenses (Assum. &amp; Calc.)'!$G36&lt;='Shortcut Lookup 2'!BP$60),INDEX('Expenses (Assum. &amp; Calc.)'!$J$23:$J$37,ROWS($C$23:$C36),1)*4,IF(AND('Expenses (Assum. &amp; Calc.)'!$I36="Bi-Weekly",'Expenses (Assum. &amp; Calc.)'!$H36&gt;='Shortcut Lookup 2'!BP$60,'Expenses (Assum. &amp; Calc.)'!$G36&lt;='Shortcut Lookup 2'!BP$60),INDEX('Expenses (Assum. &amp; Calc.)'!$J$23:$J$37,ROWS($C$23:$C36),1)*2,IF(AND('Expenses (Assum. &amp; Calc.)'!$I36="Monthly",'Expenses (Assum. &amp; Calc.)'!$H36&gt;='Shortcut Lookup 2'!BP$60,'Expenses (Assum. &amp; Calc.)'!$G36&lt;='Shortcut Lookup 2'!BP$60),INDEX('Expenses (Assum. &amp; Calc.)'!$J$23:$J$37,ROWS($C$23:$C36),1),IF(AND('Expenses (Assum. &amp; Calc.)'!$I36="Quarterly",IFERROR(MOD(MONTH('Expenses (Assum. &amp; Calc.)'!$G36),3),0)=MOD(MONTH('Shortcut Lookup 2'!BP$60),3),'Expenses (Assum. &amp; Calc.)'!$H36&gt;='Shortcut Lookup 2'!BP$60,'Expenses (Assum. &amp; Calc.)'!$G36&lt;='Shortcut Lookup 2'!BP$60),INDEX('Expenses (Assum. &amp; Calc.)'!$J$23:$J$37,ROWS($C$23:$C36),1),IF(AND('Expenses (Assum. &amp; Calc.)'!$I36="Semi-Annually",IFERROR(MOD(MONTH('Expenses (Assum. &amp; Calc.)'!$G36),6),0)=MOD(MONTH('Shortcut Lookup 2'!BP$60),6),'Expenses (Assum. &amp; Calc.)'!$H36&gt;='Shortcut Lookup 2'!BP$60,'Expenses (Assum. &amp; Calc.)'!$G36&lt;='Shortcut Lookup 2'!BP$60),INDEX('Expenses (Assum. &amp; Calc.)'!$J$23:$J$37,ROWS($C$23:$C36),1),IF(AND('Expenses (Assum. &amp; Calc.)'!$I36="Yearly",IFERROR(MOD(MONTH('Expenses (Assum. &amp; Calc.)'!$G36),12),0)=MOD(MONTH('Shortcut Lookup 2'!BP$60),12),'Expenses (Assum. &amp; Calc.)'!$H36&gt;='Shortcut Lookup 2'!BP$60,'Expenses (Assum. &amp; Calc.)'!$G36&lt;='Shortcut Lookup 2'!BP$60),INDEX('Expenses (Assum. &amp; Calc.)'!$J$23:$J$37,ROWS($C$23:$C36),1),0))))))))</f>
        <v>0</v>
      </c>
      <c r="BZ36" s="472">
        <f>HLOOKUP('Shortcut Lookup 2'!BQ$59,'Expenses (Assum. &amp; Calc.)'!$P$22:$T$37,ROWS($C$23:$C36)+1,0)*IF(AND('Expenses (Assum. &amp; Calc.)'!$I36="One time",'Expenses (Assum. &amp; Calc.)'!$G36='Shortcut Lookup 2'!BQ$60),INDEX('Expenses (Assum. &amp; Calc.)'!$J$23:$J$37,ROWS($C$23:$C36),1),IF(AND('Expenses (Assum. &amp; Calc.)'!$I36="Daily",'Expenses (Assum. &amp; Calc.)'!$H36&gt;='Shortcut Lookup 2'!BQ$60,'Expenses (Assum. &amp; Calc.)'!$G36&lt;='Shortcut Lookup 2'!BQ$60),INDEX('Expenses (Assum. &amp; Calc.)'!$J$23:$J$37,ROWS($C$23:$C36),1)*BZ$22,IF(AND('Expenses (Assum. &amp; Calc.)'!$I36="Weekly",'Expenses (Assum. &amp; Calc.)'!$H36&gt;='Shortcut Lookup 2'!BQ$60,'Expenses (Assum. &amp; Calc.)'!$G36&lt;='Shortcut Lookup 2'!BQ$60),INDEX('Expenses (Assum. &amp; Calc.)'!$J$23:$J$37,ROWS($C$23:$C36),1)*4,IF(AND('Expenses (Assum. &amp; Calc.)'!$I36="Bi-Weekly",'Expenses (Assum. &amp; Calc.)'!$H36&gt;='Shortcut Lookup 2'!BQ$60,'Expenses (Assum. &amp; Calc.)'!$G36&lt;='Shortcut Lookup 2'!BQ$60),INDEX('Expenses (Assum. &amp; Calc.)'!$J$23:$J$37,ROWS($C$23:$C36),1)*2,IF(AND('Expenses (Assum. &amp; Calc.)'!$I36="Monthly",'Expenses (Assum. &amp; Calc.)'!$H36&gt;='Shortcut Lookup 2'!BQ$60,'Expenses (Assum. &amp; Calc.)'!$G36&lt;='Shortcut Lookup 2'!BQ$60),INDEX('Expenses (Assum. &amp; Calc.)'!$J$23:$J$37,ROWS($C$23:$C36),1),IF(AND('Expenses (Assum. &amp; Calc.)'!$I36="Quarterly",IFERROR(MOD(MONTH('Expenses (Assum. &amp; Calc.)'!$G36),3),0)=MOD(MONTH('Shortcut Lookup 2'!BQ$60),3),'Expenses (Assum. &amp; Calc.)'!$H36&gt;='Shortcut Lookup 2'!BQ$60,'Expenses (Assum. &amp; Calc.)'!$G36&lt;='Shortcut Lookup 2'!BQ$60),INDEX('Expenses (Assum. &amp; Calc.)'!$J$23:$J$37,ROWS($C$23:$C36),1),IF(AND('Expenses (Assum. &amp; Calc.)'!$I36="Semi-Annually",IFERROR(MOD(MONTH('Expenses (Assum. &amp; Calc.)'!$G36),6),0)=MOD(MONTH('Shortcut Lookup 2'!BQ$60),6),'Expenses (Assum. &amp; Calc.)'!$H36&gt;='Shortcut Lookup 2'!BQ$60,'Expenses (Assum. &amp; Calc.)'!$G36&lt;='Shortcut Lookup 2'!BQ$60),INDEX('Expenses (Assum. &amp; Calc.)'!$J$23:$J$37,ROWS($C$23:$C36),1),IF(AND('Expenses (Assum. &amp; Calc.)'!$I36="Yearly",IFERROR(MOD(MONTH('Expenses (Assum. &amp; Calc.)'!$G36),12),0)=MOD(MONTH('Shortcut Lookup 2'!BQ$60),12),'Expenses (Assum. &amp; Calc.)'!$H36&gt;='Shortcut Lookup 2'!BQ$60,'Expenses (Assum. &amp; Calc.)'!$G36&lt;='Shortcut Lookup 2'!BQ$60),INDEX('Expenses (Assum. &amp; Calc.)'!$J$23:$J$37,ROWS($C$23:$C36),1),0))))))))</f>
        <v>0</v>
      </c>
      <c r="CA36" s="472">
        <f>HLOOKUP('Shortcut Lookup 2'!BR$59,'Expenses (Assum. &amp; Calc.)'!$P$22:$T$37,ROWS($C$23:$C36)+1,0)*IF(AND('Expenses (Assum. &amp; Calc.)'!$I36="One time",'Expenses (Assum. &amp; Calc.)'!$G36='Shortcut Lookup 2'!BR$60),INDEX('Expenses (Assum. &amp; Calc.)'!$J$23:$J$37,ROWS($C$23:$C36),1),IF(AND('Expenses (Assum. &amp; Calc.)'!$I36="Daily",'Expenses (Assum. &amp; Calc.)'!$H36&gt;='Shortcut Lookup 2'!BR$60,'Expenses (Assum. &amp; Calc.)'!$G36&lt;='Shortcut Lookup 2'!BR$60),INDEX('Expenses (Assum. &amp; Calc.)'!$J$23:$J$37,ROWS($C$23:$C36),1)*CA$22,IF(AND('Expenses (Assum. &amp; Calc.)'!$I36="Weekly",'Expenses (Assum. &amp; Calc.)'!$H36&gt;='Shortcut Lookup 2'!BR$60,'Expenses (Assum. &amp; Calc.)'!$G36&lt;='Shortcut Lookup 2'!BR$60),INDEX('Expenses (Assum. &amp; Calc.)'!$J$23:$J$37,ROWS($C$23:$C36),1)*4,IF(AND('Expenses (Assum. &amp; Calc.)'!$I36="Bi-Weekly",'Expenses (Assum. &amp; Calc.)'!$H36&gt;='Shortcut Lookup 2'!BR$60,'Expenses (Assum. &amp; Calc.)'!$G36&lt;='Shortcut Lookup 2'!BR$60),INDEX('Expenses (Assum. &amp; Calc.)'!$J$23:$J$37,ROWS($C$23:$C36),1)*2,IF(AND('Expenses (Assum. &amp; Calc.)'!$I36="Monthly",'Expenses (Assum. &amp; Calc.)'!$H36&gt;='Shortcut Lookup 2'!BR$60,'Expenses (Assum. &amp; Calc.)'!$G36&lt;='Shortcut Lookup 2'!BR$60),INDEX('Expenses (Assum. &amp; Calc.)'!$J$23:$J$37,ROWS($C$23:$C36),1),IF(AND('Expenses (Assum. &amp; Calc.)'!$I36="Quarterly",IFERROR(MOD(MONTH('Expenses (Assum. &amp; Calc.)'!$G36),3),0)=MOD(MONTH('Shortcut Lookup 2'!BR$60),3),'Expenses (Assum. &amp; Calc.)'!$H36&gt;='Shortcut Lookup 2'!BR$60,'Expenses (Assum. &amp; Calc.)'!$G36&lt;='Shortcut Lookup 2'!BR$60),INDEX('Expenses (Assum. &amp; Calc.)'!$J$23:$J$37,ROWS($C$23:$C36),1),IF(AND('Expenses (Assum. &amp; Calc.)'!$I36="Semi-Annually",IFERROR(MOD(MONTH('Expenses (Assum. &amp; Calc.)'!$G36),6),0)=MOD(MONTH('Shortcut Lookup 2'!BR$60),6),'Expenses (Assum. &amp; Calc.)'!$H36&gt;='Shortcut Lookup 2'!BR$60,'Expenses (Assum. &amp; Calc.)'!$G36&lt;='Shortcut Lookup 2'!BR$60),INDEX('Expenses (Assum. &amp; Calc.)'!$J$23:$J$37,ROWS($C$23:$C36),1),IF(AND('Expenses (Assum. &amp; Calc.)'!$I36="Yearly",IFERROR(MOD(MONTH('Expenses (Assum. &amp; Calc.)'!$G36),12),0)=MOD(MONTH('Shortcut Lookup 2'!BR$60),12),'Expenses (Assum. &amp; Calc.)'!$H36&gt;='Shortcut Lookup 2'!BR$60,'Expenses (Assum. &amp; Calc.)'!$G36&lt;='Shortcut Lookup 2'!BR$60),INDEX('Expenses (Assum. &amp; Calc.)'!$J$23:$J$37,ROWS($C$23:$C36),1),0))))))))</f>
        <v>0</v>
      </c>
      <c r="CB36" s="472">
        <f>HLOOKUP('Shortcut Lookup 2'!BS$59,'Expenses (Assum. &amp; Calc.)'!$P$22:$T$37,ROWS($C$23:$C36)+1,0)*IF(AND('Expenses (Assum. &amp; Calc.)'!$I36="One time",'Expenses (Assum. &amp; Calc.)'!$G36='Shortcut Lookup 2'!BS$60),INDEX('Expenses (Assum. &amp; Calc.)'!$J$23:$J$37,ROWS($C$23:$C36),1),IF(AND('Expenses (Assum. &amp; Calc.)'!$I36="Daily",'Expenses (Assum. &amp; Calc.)'!$H36&gt;='Shortcut Lookup 2'!BS$60,'Expenses (Assum. &amp; Calc.)'!$G36&lt;='Shortcut Lookup 2'!BS$60),INDEX('Expenses (Assum. &amp; Calc.)'!$J$23:$J$37,ROWS($C$23:$C36),1)*CB$22,IF(AND('Expenses (Assum. &amp; Calc.)'!$I36="Weekly",'Expenses (Assum. &amp; Calc.)'!$H36&gt;='Shortcut Lookup 2'!BS$60,'Expenses (Assum. &amp; Calc.)'!$G36&lt;='Shortcut Lookup 2'!BS$60),INDEX('Expenses (Assum. &amp; Calc.)'!$J$23:$J$37,ROWS($C$23:$C36),1)*4,IF(AND('Expenses (Assum. &amp; Calc.)'!$I36="Bi-Weekly",'Expenses (Assum. &amp; Calc.)'!$H36&gt;='Shortcut Lookup 2'!BS$60,'Expenses (Assum. &amp; Calc.)'!$G36&lt;='Shortcut Lookup 2'!BS$60),INDEX('Expenses (Assum. &amp; Calc.)'!$J$23:$J$37,ROWS($C$23:$C36),1)*2,IF(AND('Expenses (Assum. &amp; Calc.)'!$I36="Monthly",'Expenses (Assum. &amp; Calc.)'!$H36&gt;='Shortcut Lookup 2'!BS$60,'Expenses (Assum. &amp; Calc.)'!$G36&lt;='Shortcut Lookup 2'!BS$60),INDEX('Expenses (Assum. &amp; Calc.)'!$J$23:$J$37,ROWS($C$23:$C36),1),IF(AND('Expenses (Assum. &amp; Calc.)'!$I36="Quarterly",IFERROR(MOD(MONTH('Expenses (Assum. &amp; Calc.)'!$G36),3),0)=MOD(MONTH('Shortcut Lookup 2'!BS$60),3),'Expenses (Assum. &amp; Calc.)'!$H36&gt;='Shortcut Lookup 2'!BS$60,'Expenses (Assum. &amp; Calc.)'!$G36&lt;='Shortcut Lookup 2'!BS$60),INDEX('Expenses (Assum. &amp; Calc.)'!$J$23:$J$37,ROWS($C$23:$C36),1),IF(AND('Expenses (Assum. &amp; Calc.)'!$I36="Semi-Annually",IFERROR(MOD(MONTH('Expenses (Assum. &amp; Calc.)'!$G36),6),0)=MOD(MONTH('Shortcut Lookup 2'!BS$60),6),'Expenses (Assum. &amp; Calc.)'!$H36&gt;='Shortcut Lookup 2'!BS$60,'Expenses (Assum. &amp; Calc.)'!$G36&lt;='Shortcut Lookup 2'!BS$60),INDEX('Expenses (Assum. &amp; Calc.)'!$J$23:$J$37,ROWS($C$23:$C36),1),IF(AND('Expenses (Assum. &amp; Calc.)'!$I36="Yearly",IFERROR(MOD(MONTH('Expenses (Assum. &amp; Calc.)'!$G36),12),0)=MOD(MONTH('Shortcut Lookup 2'!BS$60),12),'Expenses (Assum. &amp; Calc.)'!$H36&gt;='Shortcut Lookup 2'!BS$60,'Expenses (Assum. &amp; Calc.)'!$G36&lt;='Shortcut Lookup 2'!BS$60),INDEX('Expenses (Assum. &amp; Calc.)'!$J$23:$J$37,ROWS($C$23:$C36),1),0))))))))</f>
        <v>0</v>
      </c>
    </row>
    <row r="37" spans="1:133" ht="14.4" thickBot="1" x14ac:dyDescent="0.35">
      <c r="C37" s="898" t="s">
        <v>183</v>
      </c>
      <c r="D37" s="898"/>
      <c r="E37" s="898"/>
      <c r="F37" s="898"/>
      <c r="G37" s="434">
        <f>'Shortcut Lookup 2'!L$84</f>
        <v>45688</v>
      </c>
      <c r="H37" s="434">
        <f>'Shortcut Lookup 2'!BS$84</f>
        <v>47483</v>
      </c>
      <c r="I37" s="462" t="s">
        <v>166</v>
      </c>
      <c r="J37" s="463"/>
      <c r="K37" s="475"/>
      <c r="L37" s="465"/>
      <c r="M37" s="466"/>
      <c r="N37" s="466"/>
      <c r="O37" s="467"/>
      <c r="P37" s="476">
        <v>1</v>
      </c>
      <c r="Q37" s="469">
        <f>1+'Expenses (Assum. &amp; Calc.)'!L37</f>
        <v>1</v>
      </c>
      <c r="R37" s="470">
        <f>Q37*(1+'Expenses (Assum. &amp; Calc.)'!M37)</f>
        <v>1</v>
      </c>
      <c r="S37" s="470">
        <f>R37*(1+'Expenses (Assum. &amp; Calc.)'!N37)</f>
        <v>1</v>
      </c>
      <c r="T37" s="471">
        <f>S37*(1+'Expenses (Assum. &amp; Calc.)'!O37)</f>
        <v>1</v>
      </c>
      <c r="U37" s="472">
        <f>HLOOKUP('Shortcut Lookup 2'!L$59,'Expenses (Assum. &amp; Calc.)'!$P$22:$T$37,ROWS($C$23:$C37)+1,0)*IF(AND('Expenses (Assum. &amp; Calc.)'!$I37="One time",'Expenses (Assum. &amp; Calc.)'!$G37='Shortcut Lookup 2'!L$60),INDEX('Expenses (Assum. &amp; Calc.)'!$J$23:$J$37,ROWS($C$23:$C37),1),IF(AND('Expenses (Assum. &amp; Calc.)'!$I37="Daily",'Expenses (Assum. &amp; Calc.)'!$H37&gt;='Shortcut Lookup 2'!L$60,'Expenses (Assum. &amp; Calc.)'!$G37&lt;='Shortcut Lookup 2'!L$60),INDEX('Expenses (Assum. &amp; Calc.)'!$J$23:$J$37,ROWS($C$23:$C37),1)*U$22,IF(AND('Expenses (Assum. &amp; Calc.)'!$I37="Weekly",'Expenses (Assum. &amp; Calc.)'!$H37&gt;='Shortcut Lookup 2'!L$60,'Expenses (Assum. &amp; Calc.)'!$G37&lt;='Shortcut Lookup 2'!L$60),INDEX('Expenses (Assum. &amp; Calc.)'!$J$23:$J$37,ROWS($C$23:$C37),1)*4,IF(AND('Expenses (Assum. &amp; Calc.)'!$I37="Bi-Weekly",'Expenses (Assum. &amp; Calc.)'!$H37&gt;='Shortcut Lookup 2'!L$60,'Expenses (Assum. &amp; Calc.)'!$G37&lt;='Shortcut Lookup 2'!L$60),INDEX('Expenses (Assum. &amp; Calc.)'!$J$23:$J$37,ROWS($C$23:$C37),1)*2,IF(AND('Expenses (Assum. &amp; Calc.)'!$I37="Monthly",'Expenses (Assum. &amp; Calc.)'!$H37&gt;='Shortcut Lookup 2'!L$60,'Expenses (Assum. &amp; Calc.)'!$G37&lt;='Shortcut Lookup 2'!L$60),INDEX('Expenses (Assum. &amp; Calc.)'!$J$23:$J$37,ROWS($C$23:$C37),1),IF(AND('Expenses (Assum. &amp; Calc.)'!$I37="Quarterly",IFERROR(MOD(MONTH('Expenses (Assum. &amp; Calc.)'!$G37),3),0)=MOD(MONTH('Shortcut Lookup 2'!L$60),3),'Expenses (Assum. &amp; Calc.)'!$H37&gt;='Shortcut Lookup 2'!L$60,'Expenses (Assum. &amp; Calc.)'!$G37&lt;='Shortcut Lookup 2'!L$60),INDEX('Expenses (Assum. &amp; Calc.)'!$J$23:$J$37,ROWS($C$23:$C37),1),IF(AND('Expenses (Assum. &amp; Calc.)'!$I37="Semi-Annually",IFERROR(MOD(MONTH('Expenses (Assum. &amp; Calc.)'!$G37),6),0)=MOD(MONTH('Shortcut Lookup 2'!L$60),6),'Expenses (Assum. &amp; Calc.)'!$H37&gt;='Shortcut Lookup 2'!L$60,'Expenses (Assum. &amp; Calc.)'!$G37&lt;='Shortcut Lookup 2'!L$60),INDEX('Expenses (Assum. &amp; Calc.)'!$J$23:$J$37,ROWS($C$23:$C37),1),IF(AND('Expenses (Assum. &amp; Calc.)'!$I37="Yearly",IFERROR(MOD(MONTH('Expenses (Assum. &amp; Calc.)'!$G37),12),0)=MOD(MONTH('Shortcut Lookup 2'!L$60),12),'Expenses (Assum. &amp; Calc.)'!$H37&gt;='Shortcut Lookup 2'!L$60,'Expenses (Assum. &amp; Calc.)'!$G37&lt;='Shortcut Lookup 2'!L$60),INDEX('Expenses (Assum. &amp; Calc.)'!$J$23:$J$37,ROWS($C$23:$C37),1),0))))))))</f>
        <v>0</v>
      </c>
      <c r="V37" s="472">
        <f>HLOOKUP('Shortcut Lookup 2'!M$59,'Expenses (Assum. &amp; Calc.)'!$P$22:$T$37,ROWS($C$23:$C37)+1,0)*IF(AND('Expenses (Assum. &amp; Calc.)'!$I37="One time",'Expenses (Assum. &amp; Calc.)'!$G37='Shortcut Lookup 2'!M$60),INDEX('Expenses (Assum. &amp; Calc.)'!$J$23:$J$37,ROWS($C$23:$C37),1),IF(AND('Expenses (Assum. &amp; Calc.)'!$I37="Daily",'Expenses (Assum. &amp; Calc.)'!$H37&gt;='Shortcut Lookup 2'!M$60,'Expenses (Assum. &amp; Calc.)'!$G37&lt;='Shortcut Lookup 2'!M$60),INDEX('Expenses (Assum. &amp; Calc.)'!$J$23:$J$37,ROWS($C$23:$C37),1)*V$22,IF(AND('Expenses (Assum. &amp; Calc.)'!$I37="Weekly",'Expenses (Assum. &amp; Calc.)'!$H37&gt;='Shortcut Lookup 2'!M$60,'Expenses (Assum. &amp; Calc.)'!$G37&lt;='Shortcut Lookup 2'!M$60),INDEX('Expenses (Assum. &amp; Calc.)'!$J$23:$J$37,ROWS($C$23:$C37),1)*4,IF(AND('Expenses (Assum. &amp; Calc.)'!$I37="Bi-Weekly",'Expenses (Assum. &amp; Calc.)'!$H37&gt;='Shortcut Lookup 2'!M$60,'Expenses (Assum. &amp; Calc.)'!$G37&lt;='Shortcut Lookup 2'!M$60),INDEX('Expenses (Assum. &amp; Calc.)'!$J$23:$J$37,ROWS($C$23:$C37),1)*2,IF(AND('Expenses (Assum. &amp; Calc.)'!$I37="Monthly",'Expenses (Assum. &amp; Calc.)'!$H37&gt;='Shortcut Lookup 2'!M$60,'Expenses (Assum. &amp; Calc.)'!$G37&lt;='Shortcut Lookup 2'!M$60),INDEX('Expenses (Assum. &amp; Calc.)'!$J$23:$J$37,ROWS($C$23:$C37),1),IF(AND('Expenses (Assum. &amp; Calc.)'!$I37="Quarterly",IFERROR(MOD(MONTH('Expenses (Assum. &amp; Calc.)'!$G37),3),0)=MOD(MONTH('Shortcut Lookup 2'!M$60),3),'Expenses (Assum. &amp; Calc.)'!$H37&gt;='Shortcut Lookup 2'!M$60,'Expenses (Assum. &amp; Calc.)'!$G37&lt;='Shortcut Lookup 2'!M$60),INDEX('Expenses (Assum. &amp; Calc.)'!$J$23:$J$37,ROWS($C$23:$C37),1),IF(AND('Expenses (Assum. &amp; Calc.)'!$I37="Semi-Annually",IFERROR(MOD(MONTH('Expenses (Assum. &amp; Calc.)'!$G37),6),0)=MOD(MONTH('Shortcut Lookup 2'!M$60),6),'Expenses (Assum. &amp; Calc.)'!$H37&gt;='Shortcut Lookup 2'!M$60,'Expenses (Assum. &amp; Calc.)'!$G37&lt;='Shortcut Lookup 2'!M$60),INDEX('Expenses (Assum. &amp; Calc.)'!$J$23:$J$37,ROWS($C$23:$C37),1),IF(AND('Expenses (Assum. &amp; Calc.)'!$I37="Yearly",IFERROR(MOD(MONTH('Expenses (Assum. &amp; Calc.)'!$G37),12),0)=MOD(MONTH('Shortcut Lookup 2'!M$60),12),'Expenses (Assum. &amp; Calc.)'!$H37&gt;='Shortcut Lookup 2'!M$60,'Expenses (Assum. &amp; Calc.)'!$G37&lt;='Shortcut Lookup 2'!M$60),INDEX('Expenses (Assum. &amp; Calc.)'!$J$23:$J$37,ROWS($C$23:$C37),1),0))))))))</f>
        <v>0</v>
      </c>
      <c r="W37" s="472">
        <f>HLOOKUP('Shortcut Lookup 2'!N$59,'Expenses (Assum. &amp; Calc.)'!$P$22:$T$37,ROWS($C$23:$C37)+1,0)*IF(AND('Expenses (Assum. &amp; Calc.)'!$I37="One time",'Expenses (Assum. &amp; Calc.)'!$G37='Shortcut Lookup 2'!N$60),INDEX('Expenses (Assum. &amp; Calc.)'!$J$23:$J$37,ROWS($C$23:$C37),1),IF(AND('Expenses (Assum. &amp; Calc.)'!$I37="Daily",'Expenses (Assum. &amp; Calc.)'!$H37&gt;='Shortcut Lookup 2'!N$60,'Expenses (Assum. &amp; Calc.)'!$G37&lt;='Shortcut Lookup 2'!N$60),INDEX('Expenses (Assum. &amp; Calc.)'!$J$23:$J$37,ROWS($C$23:$C37),1)*W$22,IF(AND('Expenses (Assum. &amp; Calc.)'!$I37="Weekly",'Expenses (Assum. &amp; Calc.)'!$H37&gt;='Shortcut Lookup 2'!N$60,'Expenses (Assum. &amp; Calc.)'!$G37&lt;='Shortcut Lookup 2'!N$60),INDEX('Expenses (Assum. &amp; Calc.)'!$J$23:$J$37,ROWS($C$23:$C37),1)*4,IF(AND('Expenses (Assum. &amp; Calc.)'!$I37="Bi-Weekly",'Expenses (Assum. &amp; Calc.)'!$H37&gt;='Shortcut Lookup 2'!N$60,'Expenses (Assum. &amp; Calc.)'!$G37&lt;='Shortcut Lookup 2'!N$60),INDEX('Expenses (Assum. &amp; Calc.)'!$J$23:$J$37,ROWS($C$23:$C37),1)*2,IF(AND('Expenses (Assum. &amp; Calc.)'!$I37="Monthly",'Expenses (Assum. &amp; Calc.)'!$H37&gt;='Shortcut Lookup 2'!N$60,'Expenses (Assum. &amp; Calc.)'!$G37&lt;='Shortcut Lookup 2'!N$60),INDEX('Expenses (Assum. &amp; Calc.)'!$J$23:$J$37,ROWS($C$23:$C37),1),IF(AND('Expenses (Assum. &amp; Calc.)'!$I37="Quarterly",IFERROR(MOD(MONTH('Expenses (Assum. &amp; Calc.)'!$G37),3),0)=MOD(MONTH('Shortcut Lookup 2'!N$60),3),'Expenses (Assum. &amp; Calc.)'!$H37&gt;='Shortcut Lookup 2'!N$60,'Expenses (Assum. &amp; Calc.)'!$G37&lt;='Shortcut Lookup 2'!N$60),INDEX('Expenses (Assum. &amp; Calc.)'!$J$23:$J$37,ROWS($C$23:$C37),1),IF(AND('Expenses (Assum. &amp; Calc.)'!$I37="Semi-Annually",IFERROR(MOD(MONTH('Expenses (Assum. &amp; Calc.)'!$G37),6),0)=MOD(MONTH('Shortcut Lookup 2'!N$60),6),'Expenses (Assum. &amp; Calc.)'!$H37&gt;='Shortcut Lookup 2'!N$60,'Expenses (Assum. &amp; Calc.)'!$G37&lt;='Shortcut Lookup 2'!N$60),INDEX('Expenses (Assum. &amp; Calc.)'!$J$23:$J$37,ROWS($C$23:$C37),1),IF(AND('Expenses (Assum. &amp; Calc.)'!$I37="Yearly",IFERROR(MOD(MONTH('Expenses (Assum. &amp; Calc.)'!$G37),12),0)=MOD(MONTH('Shortcut Lookup 2'!N$60),12),'Expenses (Assum. &amp; Calc.)'!$H37&gt;='Shortcut Lookup 2'!N$60,'Expenses (Assum. &amp; Calc.)'!$G37&lt;='Shortcut Lookup 2'!N$60),INDEX('Expenses (Assum. &amp; Calc.)'!$J$23:$J$37,ROWS($C$23:$C37),1),0))))))))</f>
        <v>0</v>
      </c>
      <c r="X37" s="472">
        <f>HLOOKUP('Shortcut Lookup 2'!O$59,'Expenses (Assum. &amp; Calc.)'!$P$22:$T$37,ROWS($C$23:$C37)+1,0)*IF(AND('Expenses (Assum. &amp; Calc.)'!$I37="One time",'Expenses (Assum. &amp; Calc.)'!$G37='Shortcut Lookup 2'!O$60),INDEX('Expenses (Assum. &amp; Calc.)'!$J$23:$J$37,ROWS($C$23:$C37),1),IF(AND('Expenses (Assum. &amp; Calc.)'!$I37="Daily",'Expenses (Assum. &amp; Calc.)'!$H37&gt;='Shortcut Lookup 2'!O$60,'Expenses (Assum. &amp; Calc.)'!$G37&lt;='Shortcut Lookup 2'!O$60),INDEX('Expenses (Assum. &amp; Calc.)'!$J$23:$J$37,ROWS($C$23:$C37),1)*X$22,IF(AND('Expenses (Assum. &amp; Calc.)'!$I37="Weekly",'Expenses (Assum. &amp; Calc.)'!$H37&gt;='Shortcut Lookup 2'!O$60,'Expenses (Assum. &amp; Calc.)'!$G37&lt;='Shortcut Lookup 2'!O$60),INDEX('Expenses (Assum. &amp; Calc.)'!$J$23:$J$37,ROWS($C$23:$C37),1)*4,IF(AND('Expenses (Assum. &amp; Calc.)'!$I37="Bi-Weekly",'Expenses (Assum. &amp; Calc.)'!$H37&gt;='Shortcut Lookup 2'!O$60,'Expenses (Assum. &amp; Calc.)'!$G37&lt;='Shortcut Lookup 2'!O$60),INDEX('Expenses (Assum. &amp; Calc.)'!$J$23:$J$37,ROWS($C$23:$C37),1)*2,IF(AND('Expenses (Assum. &amp; Calc.)'!$I37="Monthly",'Expenses (Assum. &amp; Calc.)'!$H37&gt;='Shortcut Lookup 2'!O$60,'Expenses (Assum. &amp; Calc.)'!$G37&lt;='Shortcut Lookup 2'!O$60),INDEX('Expenses (Assum. &amp; Calc.)'!$J$23:$J$37,ROWS($C$23:$C37),1),IF(AND('Expenses (Assum. &amp; Calc.)'!$I37="Quarterly",IFERROR(MOD(MONTH('Expenses (Assum. &amp; Calc.)'!$G37),3),0)=MOD(MONTH('Shortcut Lookup 2'!O$60),3),'Expenses (Assum. &amp; Calc.)'!$H37&gt;='Shortcut Lookup 2'!O$60,'Expenses (Assum. &amp; Calc.)'!$G37&lt;='Shortcut Lookup 2'!O$60),INDEX('Expenses (Assum. &amp; Calc.)'!$J$23:$J$37,ROWS($C$23:$C37),1),IF(AND('Expenses (Assum. &amp; Calc.)'!$I37="Semi-Annually",IFERROR(MOD(MONTH('Expenses (Assum. &amp; Calc.)'!$G37),6),0)=MOD(MONTH('Shortcut Lookup 2'!O$60),6),'Expenses (Assum. &amp; Calc.)'!$H37&gt;='Shortcut Lookup 2'!O$60,'Expenses (Assum. &amp; Calc.)'!$G37&lt;='Shortcut Lookup 2'!O$60),INDEX('Expenses (Assum. &amp; Calc.)'!$J$23:$J$37,ROWS($C$23:$C37),1),IF(AND('Expenses (Assum. &amp; Calc.)'!$I37="Yearly",IFERROR(MOD(MONTH('Expenses (Assum. &amp; Calc.)'!$G37),12),0)=MOD(MONTH('Shortcut Lookup 2'!O$60),12),'Expenses (Assum. &amp; Calc.)'!$H37&gt;='Shortcut Lookup 2'!O$60,'Expenses (Assum. &amp; Calc.)'!$G37&lt;='Shortcut Lookup 2'!O$60),INDEX('Expenses (Assum. &amp; Calc.)'!$J$23:$J$37,ROWS($C$23:$C37),1),0))))))))</f>
        <v>0</v>
      </c>
      <c r="Y37" s="472">
        <f>HLOOKUP('Shortcut Lookup 2'!P$59,'Expenses (Assum. &amp; Calc.)'!$P$22:$T$37,ROWS($C$23:$C37)+1,0)*IF(AND('Expenses (Assum. &amp; Calc.)'!$I37="One time",'Expenses (Assum. &amp; Calc.)'!$G37='Shortcut Lookup 2'!P$60),INDEX('Expenses (Assum. &amp; Calc.)'!$J$23:$J$37,ROWS($C$23:$C37),1),IF(AND('Expenses (Assum. &amp; Calc.)'!$I37="Daily",'Expenses (Assum. &amp; Calc.)'!$H37&gt;='Shortcut Lookup 2'!P$60,'Expenses (Assum. &amp; Calc.)'!$G37&lt;='Shortcut Lookup 2'!P$60),INDEX('Expenses (Assum. &amp; Calc.)'!$J$23:$J$37,ROWS($C$23:$C37),1)*Y$22,IF(AND('Expenses (Assum. &amp; Calc.)'!$I37="Weekly",'Expenses (Assum. &amp; Calc.)'!$H37&gt;='Shortcut Lookup 2'!P$60,'Expenses (Assum. &amp; Calc.)'!$G37&lt;='Shortcut Lookup 2'!P$60),INDEX('Expenses (Assum. &amp; Calc.)'!$J$23:$J$37,ROWS($C$23:$C37),1)*4,IF(AND('Expenses (Assum. &amp; Calc.)'!$I37="Bi-Weekly",'Expenses (Assum. &amp; Calc.)'!$H37&gt;='Shortcut Lookup 2'!P$60,'Expenses (Assum. &amp; Calc.)'!$G37&lt;='Shortcut Lookup 2'!P$60),INDEX('Expenses (Assum. &amp; Calc.)'!$J$23:$J$37,ROWS($C$23:$C37),1)*2,IF(AND('Expenses (Assum. &amp; Calc.)'!$I37="Monthly",'Expenses (Assum. &amp; Calc.)'!$H37&gt;='Shortcut Lookup 2'!P$60,'Expenses (Assum. &amp; Calc.)'!$G37&lt;='Shortcut Lookup 2'!P$60),INDEX('Expenses (Assum. &amp; Calc.)'!$J$23:$J$37,ROWS($C$23:$C37),1),IF(AND('Expenses (Assum. &amp; Calc.)'!$I37="Quarterly",IFERROR(MOD(MONTH('Expenses (Assum. &amp; Calc.)'!$G37),3),0)=MOD(MONTH('Shortcut Lookup 2'!P$60),3),'Expenses (Assum. &amp; Calc.)'!$H37&gt;='Shortcut Lookup 2'!P$60,'Expenses (Assum. &amp; Calc.)'!$G37&lt;='Shortcut Lookup 2'!P$60),INDEX('Expenses (Assum. &amp; Calc.)'!$J$23:$J$37,ROWS($C$23:$C37),1),IF(AND('Expenses (Assum. &amp; Calc.)'!$I37="Semi-Annually",IFERROR(MOD(MONTH('Expenses (Assum. &amp; Calc.)'!$G37),6),0)=MOD(MONTH('Shortcut Lookup 2'!P$60),6),'Expenses (Assum. &amp; Calc.)'!$H37&gt;='Shortcut Lookup 2'!P$60,'Expenses (Assum. &amp; Calc.)'!$G37&lt;='Shortcut Lookup 2'!P$60),INDEX('Expenses (Assum. &amp; Calc.)'!$J$23:$J$37,ROWS($C$23:$C37),1),IF(AND('Expenses (Assum. &amp; Calc.)'!$I37="Yearly",IFERROR(MOD(MONTH('Expenses (Assum. &amp; Calc.)'!$G37),12),0)=MOD(MONTH('Shortcut Lookup 2'!P$60),12),'Expenses (Assum. &amp; Calc.)'!$H37&gt;='Shortcut Lookup 2'!P$60,'Expenses (Assum. &amp; Calc.)'!$G37&lt;='Shortcut Lookup 2'!P$60),INDEX('Expenses (Assum. &amp; Calc.)'!$J$23:$J$37,ROWS($C$23:$C37),1),0))))))))</f>
        <v>0</v>
      </c>
      <c r="Z37" s="472">
        <f>HLOOKUP('Shortcut Lookup 2'!Q$59,'Expenses (Assum. &amp; Calc.)'!$P$22:$T$37,ROWS($C$23:$C37)+1,0)*IF(AND('Expenses (Assum. &amp; Calc.)'!$I37="One time",'Expenses (Assum. &amp; Calc.)'!$G37='Shortcut Lookup 2'!Q$60),INDEX('Expenses (Assum. &amp; Calc.)'!$J$23:$J$37,ROWS($C$23:$C37),1),IF(AND('Expenses (Assum. &amp; Calc.)'!$I37="Daily",'Expenses (Assum. &amp; Calc.)'!$H37&gt;='Shortcut Lookup 2'!Q$60,'Expenses (Assum. &amp; Calc.)'!$G37&lt;='Shortcut Lookup 2'!Q$60),INDEX('Expenses (Assum. &amp; Calc.)'!$J$23:$J$37,ROWS($C$23:$C37),1)*Z$22,IF(AND('Expenses (Assum. &amp; Calc.)'!$I37="Weekly",'Expenses (Assum. &amp; Calc.)'!$H37&gt;='Shortcut Lookup 2'!Q$60,'Expenses (Assum. &amp; Calc.)'!$G37&lt;='Shortcut Lookup 2'!Q$60),INDEX('Expenses (Assum. &amp; Calc.)'!$J$23:$J$37,ROWS($C$23:$C37),1)*4,IF(AND('Expenses (Assum. &amp; Calc.)'!$I37="Bi-Weekly",'Expenses (Assum. &amp; Calc.)'!$H37&gt;='Shortcut Lookup 2'!Q$60,'Expenses (Assum. &amp; Calc.)'!$G37&lt;='Shortcut Lookup 2'!Q$60),INDEX('Expenses (Assum. &amp; Calc.)'!$J$23:$J$37,ROWS($C$23:$C37),1)*2,IF(AND('Expenses (Assum. &amp; Calc.)'!$I37="Monthly",'Expenses (Assum. &amp; Calc.)'!$H37&gt;='Shortcut Lookup 2'!Q$60,'Expenses (Assum. &amp; Calc.)'!$G37&lt;='Shortcut Lookup 2'!Q$60),INDEX('Expenses (Assum. &amp; Calc.)'!$J$23:$J$37,ROWS($C$23:$C37),1),IF(AND('Expenses (Assum. &amp; Calc.)'!$I37="Quarterly",IFERROR(MOD(MONTH('Expenses (Assum. &amp; Calc.)'!$G37),3),0)=MOD(MONTH('Shortcut Lookup 2'!Q$60),3),'Expenses (Assum. &amp; Calc.)'!$H37&gt;='Shortcut Lookup 2'!Q$60,'Expenses (Assum. &amp; Calc.)'!$G37&lt;='Shortcut Lookup 2'!Q$60),INDEX('Expenses (Assum. &amp; Calc.)'!$J$23:$J$37,ROWS($C$23:$C37),1),IF(AND('Expenses (Assum. &amp; Calc.)'!$I37="Semi-Annually",IFERROR(MOD(MONTH('Expenses (Assum. &amp; Calc.)'!$G37),6),0)=MOD(MONTH('Shortcut Lookup 2'!Q$60),6),'Expenses (Assum. &amp; Calc.)'!$H37&gt;='Shortcut Lookup 2'!Q$60,'Expenses (Assum. &amp; Calc.)'!$G37&lt;='Shortcut Lookup 2'!Q$60),INDEX('Expenses (Assum. &amp; Calc.)'!$J$23:$J$37,ROWS($C$23:$C37),1),IF(AND('Expenses (Assum. &amp; Calc.)'!$I37="Yearly",IFERROR(MOD(MONTH('Expenses (Assum. &amp; Calc.)'!$G37),12),0)=MOD(MONTH('Shortcut Lookup 2'!Q$60),12),'Expenses (Assum. &amp; Calc.)'!$H37&gt;='Shortcut Lookup 2'!Q$60,'Expenses (Assum. &amp; Calc.)'!$G37&lt;='Shortcut Lookup 2'!Q$60),INDEX('Expenses (Assum. &amp; Calc.)'!$J$23:$J$37,ROWS($C$23:$C37),1),0))))))))</f>
        <v>0</v>
      </c>
      <c r="AA37" s="472">
        <f>HLOOKUP('Shortcut Lookup 2'!R$59,'Expenses (Assum. &amp; Calc.)'!$P$22:$T$37,ROWS($C$23:$C37)+1,0)*IF(AND('Expenses (Assum. &amp; Calc.)'!$I37="One time",'Expenses (Assum. &amp; Calc.)'!$G37='Shortcut Lookup 2'!R$60),INDEX('Expenses (Assum. &amp; Calc.)'!$J$23:$J$37,ROWS($C$23:$C37),1),IF(AND('Expenses (Assum. &amp; Calc.)'!$I37="Daily",'Expenses (Assum. &amp; Calc.)'!$H37&gt;='Shortcut Lookup 2'!R$60,'Expenses (Assum. &amp; Calc.)'!$G37&lt;='Shortcut Lookup 2'!R$60),INDEX('Expenses (Assum. &amp; Calc.)'!$J$23:$J$37,ROWS($C$23:$C37),1)*AA$22,IF(AND('Expenses (Assum. &amp; Calc.)'!$I37="Weekly",'Expenses (Assum. &amp; Calc.)'!$H37&gt;='Shortcut Lookup 2'!R$60,'Expenses (Assum. &amp; Calc.)'!$G37&lt;='Shortcut Lookup 2'!R$60),INDEX('Expenses (Assum. &amp; Calc.)'!$J$23:$J$37,ROWS($C$23:$C37),1)*4,IF(AND('Expenses (Assum. &amp; Calc.)'!$I37="Bi-Weekly",'Expenses (Assum. &amp; Calc.)'!$H37&gt;='Shortcut Lookup 2'!R$60,'Expenses (Assum. &amp; Calc.)'!$G37&lt;='Shortcut Lookup 2'!R$60),INDEX('Expenses (Assum. &amp; Calc.)'!$J$23:$J$37,ROWS($C$23:$C37),1)*2,IF(AND('Expenses (Assum. &amp; Calc.)'!$I37="Monthly",'Expenses (Assum. &amp; Calc.)'!$H37&gt;='Shortcut Lookup 2'!R$60,'Expenses (Assum. &amp; Calc.)'!$G37&lt;='Shortcut Lookup 2'!R$60),INDEX('Expenses (Assum. &amp; Calc.)'!$J$23:$J$37,ROWS($C$23:$C37),1),IF(AND('Expenses (Assum. &amp; Calc.)'!$I37="Quarterly",IFERROR(MOD(MONTH('Expenses (Assum. &amp; Calc.)'!$G37),3),0)=MOD(MONTH('Shortcut Lookup 2'!R$60),3),'Expenses (Assum. &amp; Calc.)'!$H37&gt;='Shortcut Lookup 2'!R$60,'Expenses (Assum. &amp; Calc.)'!$G37&lt;='Shortcut Lookup 2'!R$60),INDEX('Expenses (Assum. &amp; Calc.)'!$J$23:$J$37,ROWS($C$23:$C37),1),IF(AND('Expenses (Assum. &amp; Calc.)'!$I37="Semi-Annually",IFERROR(MOD(MONTH('Expenses (Assum. &amp; Calc.)'!$G37),6),0)=MOD(MONTH('Shortcut Lookup 2'!R$60),6),'Expenses (Assum. &amp; Calc.)'!$H37&gt;='Shortcut Lookup 2'!R$60,'Expenses (Assum. &amp; Calc.)'!$G37&lt;='Shortcut Lookup 2'!R$60),INDEX('Expenses (Assum. &amp; Calc.)'!$J$23:$J$37,ROWS($C$23:$C37),1),IF(AND('Expenses (Assum. &amp; Calc.)'!$I37="Yearly",IFERROR(MOD(MONTH('Expenses (Assum. &amp; Calc.)'!$G37),12),0)=MOD(MONTH('Shortcut Lookup 2'!R$60),12),'Expenses (Assum. &amp; Calc.)'!$H37&gt;='Shortcut Lookup 2'!R$60,'Expenses (Assum. &amp; Calc.)'!$G37&lt;='Shortcut Lookup 2'!R$60),INDEX('Expenses (Assum. &amp; Calc.)'!$J$23:$J$37,ROWS($C$23:$C37),1),0))))))))</f>
        <v>0</v>
      </c>
      <c r="AB37" s="472">
        <f>HLOOKUP('Shortcut Lookup 2'!S$59,'Expenses (Assum. &amp; Calc.)'!$P$22:$T$37,ROWS($C$23:$C37)+1,0)*IF(AND('Expenses (Assum. &amp; Calc.)'!$I37="One time",'Expenses (Assum. &amp; Calc.)'!$G37='Shortcut Lookup 2'!S$60),INDEX('Expenses (Assum. &amp; Calc.)'!$J$23:$J$37,ROWS($C$23:$C37),1),IF(AND('Expenses (Assum. &amp; Calc.)'!$I37="Daily",'Expenses (Assum. &amp; Calc.)'!$H37&gt;='Shortcut Lookup 2'!S$60,'Expenses (Assum. &amp; Calc.)'!$G37&lt;='Shortcut Lookup 2'!S$60),INDEX('Expenses (Assum. &amp; Calc.)'!$J$23:$J$37,ROWS($C$23:$C37),1)*AB$22,IF(AND('Expenses (Assum. &amp; Calc.)'!$I37="Weekly",'Expenses (Assum. &amp; Calc.)'!$H37&gt;='Shortcut Lookup 2'!S$60,'Expenses (Assum. &amp; Calc.)'!$G37&lt;='Shortcut Lookup 2'!S$60),INDEX('Expenses (Assum. &amp; Calc.)'!$J$23:$J$37,ROWS($C$23:$C37),1)*4,IF(AND('Expenses (Assum. &amp; Calc.)'!$I37="Bi-Weekly",'Expenses (Assum. &amp; Calc.)'!$H37&gt;='Shortcut Lookup 2'!S$60,'Expenses (Assum. &amp; Calc.)'!$G37&lt;='Shortcut Lookup 2'!S$60),INDEX('Expenses (Assum. &amp; Calc.)'!$J$23:$J$37,ROWS($C$23:$C37),1)*2,IF(AND('Expenses (Assum. &amp; Calc.)'!$I37="Monthly",'Expenses (Assum. &amp; Calc.)'!$H37&gt;='Shortcut Lookup 2'!S$60,'Expenses (Assum. &amp; Calc.)'!$G37&lt;='Shortcut Lookup 2'!S$60),INDEX('Expenses (Assum. &amp; Calc.)'!$J$23:$J$37,ROWS($C$23:$C37),1),IF(AND('Expenses (Assum. &amp; Calc.)'!$I37="Quarterly",IFERROR(MOD(MONTH('Expenses (Assum. &amp; Calc.)'!$G37),3),0)=MOD(MONTH('Shortcut Lookup 2'!S$60),3),'Expenses (Assum. &amp; Calc.)'!$H37&gt;='Shortcut Lookup 2'!S$60,'Expenses (Assum. &amp; Calc.)'!$G37&lt;='Shortcut Lookup 2'!S$60),INDEX('Expenses (Assum. &amp; Calc.)'!$J$23:$J$37,ROWS($C$23:$C37),1),IF(AND('Expenses (Assum. &amp; Calc.)'!$I37="Semi-Annually",IFERROR(MOD(MONTH('Expenses (Assum. &amp; Calc.)'!$G37),6),0)=MOD(MONTH('Shortcut Lookup 2'!S$60),6),'Expenses (Assum. &amp; Calc.)'!$H37&gt;='Shortcut Lookup 2'!S$60,'Expenses (Assum. &amp; Calc.)'!$G37&lt;='Shortcut Lookup 2'!S$60),INDEX('Expenses (Assum. &amp; Calc.)'!$J$23:$J$37,ROWS($C$23:$C37),1),IF(AND('Expenses (Assum. &amp; Calc.)'!$I37="Yearly",IFERROR(MOD(MONTH('Expenses (Assum. &amp; Calc.)'!$G37),12),0)=MOD(MONTH('Shortcut Lookup 2'!S$60),12),'Expenses (Assum. &amp; Calc.)'!$H37&gt;='Shortcut Lookup 2'!S$60,'Expenses (Assum. &amp; Calc.)'!$G37&lt;='Shortcut Lookup 2'!S$60),INDEX('Expenses (Assum. &amp; Calc.)'!$J$23:$J$37,ROWS($C$23:$C37),1),0))))))))</f>
        <v>0</v>
      </c>
      <c r="AC37" s="472">
        <f>HLOOKUP('Shortcut Lookup 2'!T$59,'Expenses (Assum. &amp; Calc.)'!$P$22:$T$37,ROWS($C$23:$C37)+1,0)*IF(AND('Expenses (Assum. &amp; Calc.)'!$I37="One time",'Expenses (Assum. &amp; Calc.)'!$G37='Shortcut Lookup 2'!T$60),INDEX('Expenses (Assum. &amp; Calc.)'!$J$23:$J$37,ROWS($C$23:$C37),1),IF(AND('Expenses (Assum. &amp; Calc.)'!$I37="Daily",'Expenses (Assum. &amp; Calc.)'!$H37&gt;='Shortcut Lookup 2'!T$60,'Expenses (Assum. &amp; Calc.)'!$G37&lt;='Shortcut Lookup 2'!T$60),INDEX('Expenses (Assum. &amp; Calc.)'!$J$23:$J$37,ROWS($C$23:$C37),1)*AC$22,IF(AND('Expenses (Assum. &amp; Calc.)'!$I37="Weekly",'Expenses (Assum. &amp; Calc.)'!$H37&gt;='Shortcut Lookup 2'!T$60,'Expenses (Assum. &amp; Calc.)'!$G37&lt;='Shortcut Lookup 2'!T$60),INDEX('Expenses (Assum. &amp; Calc.)'!$J$23:$J$37,ROWS($C$23:$C37),1)*4,IF(AND('Expenses (Assum. &amp; Calc.)'!$I37="Bi-Weekly",'Expenses (Assum. &amp; Calc.)'!$H37&gt;='Shortcut Lookup 2'!T$60,'Expenses (Assum. &amp; Calc.)'!$G37&lt;='Shortcut Lookup 2'!T$60),INDEX('Expenses (Assum. &amp; Calc.)'!$J$23:$J$37,ROWS($C$23:$C37),1)*2,IF(AND('Expenses (Assum. &amp; Calc.)'!$I37="Monthly",'Expenses (Assum. &amp; Calc.)'!$H37&gt;='Shortcut Lookup 2'!T$60,'Expenses (Assum. &amp; Calc.)'!$G37&lt;='Shortcut Lookup 2'!T$60),INDEX('Expenses (Assum. &amp; Calc.)'!$J$23:$J$37,ROWS($C$23:$C37),1),IF(AND('Expenses (Assum. &amp; Calc.)'!$I37="Quarterly",IFERROR(MOD(MONTH('Expenses (Assum. &amp; Calc.)'!$G37),3),0)=MOD(MONTH('Shortcut Lookup 2'!T$60),3),'Expenses (Assum. &amp; Calc.)'!$H37&gt;='Shortcut Lookup 2'!T$60,'Expenses (Assum. &amp; Calc.)'!$G37&lt;='Shortcut Lookup 2'!T$60),INDEX('Expenses (Assum. &amp; Calc.)'!$J$23:$J$37,ROWS($C$23:$C37),1),IF(AND('Expenses (Assum. &amp; Calc.)'!$I37="Semi-Annually",IFERROR(MOD(MONTH('Expenses (Assum. &amp; Calc.)'!$G37),6),0)=MOD(MONTH('Shortcut Lookup 2'!T$60),6),'Expenses (Assum. &amp; Calc.)'!$H37&gt;='Shortcut Lookup 2'!T$60,'Expenses (Assum. &amp; Calc.)'!$G37&lt;='Shortcut Lookup 2'!T$60),INDEX('Expenses (Assum. &amp; Calc.)'!$J$23:$J$37,ROWS($C$23:$C37),1),IF(AND('Expenses (Assum. &amp; Calc.)'!$I37="Yearly",IFERROR(MOD(MONTH('Expenses (Assum. &amp; Calc.)'!$G37),12),0)=MOD(MONTH('Shortcut Lookup 2'!T$60),12),'Expenses (Assum. &amp; Calc.)'!$H37&gt;='Shortcut Lookup 2'!T$60,'Expenses (Assum. &amp; Calc.)'!$G37&lt;='Shortcut Lookup 2'!T$60),INDEX('Expenses (Assum. &amp; Calc.)'!$J$23:$J$37,ROWS($C$23:$C37),1),0))))))))</f>
        <v>0</v>
      </c>
      <c r="AD37" s="472">
        <f>HLOOKUP('Shortcut Lookup 2'!U$59,'Expenses (Assum. &amp; Calc.)'!$P$22:$T$37,ROWS($C$23:$C37)+1,0)*IF(AND('Expenses (Assum. &amp; Calc.)'!$I37="One time",'Expenses (Assum. &amp; Calc.)'!$G37='Shortcut Lookup 2'!U$60),INDEX('Expenses (Assum. &amp; Calc.)'!$J$23:$J$37,ROWS($C$23:$C37),1),IF(AND('Expenses (Assum. &amp; Calc.)'!$I37="Daily",'Expenses (Assum. &amp; Calc.)'!$H37&gt;='Shortcut Lookup 2'!U$60,'Expenses (Assum. &amp; Calc.)'!$G37&lt;='Shortcut Lookup 2'!U$60),INDEX('Expenses (Assum. &amp; Calc.)'!$J$23:$J$37,ROWS($C$23:$C37),1)*AD$22,IF(AND('Expenses (Assum. &amp; Calc.)'!$I37="Weekly",'Expenses (Assum. &amp; Calc.)'!$H37&gt;='Shortcut Lookup 2'!U$60,'Expenses (Assum. &amp; Calc.)'!$G37&lt;='Shortcut Lookup 2'!U$60),INDEX('Expenses (Assum. &amp; Calc.)'!$J$23:$J$37,ROWS($C$23:$C37),1)*4,IF(AND('Expenses (Assum. &amp; Calc.)'!$I37="Bi-Weekly",'Expenses (Assum. &amp; Calc.)'!$H37&gt;='Shortcut Lookup 2'!U$60,'Expenses (Assum. &amp; Calc.)'!$G37&lt;='Shortcut Lookup 2'!U$60),INDEX('Expenses (Assum. &amp; Calc.)'!$J$23:$J$37,ROWS($C$23:$C37),1)*2,IF(AND('Expenses (Assum. &amp; Calc.)'!$I37="Monthly",'Expenses (Assum. &amp; Calc.)'!$H37&gt;='Shortcut Lookup 2'!U$60,'Expenses (Assum. &amp; Calc.)'!$G37&lt;='Shortcut Lookup 2'!U$60),INDEX('Expenses (Assum. &amp; Calc.)'!$J$23:$J$37,ROWS($C$23:$C37),1),IF(AND('Expenses (Assum. &amp; Calc.)'!$I37="Quarterly",IFERROR(MOD(MONTH('Expenses (Assum. &amp; Calc.)'!$G37),3),0)=MOD(MONTH('Shortcut Lookup 2'!U$60),3),'Expenses (Assum. &amp; Calc.)'!$H37&gt;='Shortcut Lookup 2'!U$60,'Expenses (Assum. &amp; Calc.)'!$G37&lt;='Shortcut Lookup 2'!U$60),INDEX('Expenses (Assum. &amp; Calc.)'!$J$23:$J$37,ROWS($C$23:$C37),1),IF(AND('Expenses (Assum. &amp; Calc.)'!$I37="Semi-Annually",IFERROR(MOD(MONTH('Expenses (Assum. &amp; Calc.)'!$G37),6),0)=MOD(MONTH('Shortcut Lookup 2'!U$60),6),'Expenses (Assum. &amp; Calc.)'!$H37&gt;='Shortcut Lookup 2'!U$60,'Expenses (Assum. &amp; Calc.)'!$G37&lt;='Shortcut Lookup 2'!U$60),INDEX('Expenses (Assum. &amp; Calc.)'!$J$23:$J$37,ROWS($C$23:$C37),1),IF(AND('Expenses (Assum. &amp; Calc.)'!$I37="Yearly",IFERROR(MOD(MONTH('Expenses (Assum. &amp; Calc.)'!$G37),12),0)=MOD(MONTH('Shortcut Lookup 2'!U$60),12),'Expenses (Assum. &amp; Calc.)'!$H37&gt;='Shortcut Lookup 2'!U$60,'Expenses (Assum. &amp; Calc.)'!$G37&lt;='Shortcut Lookup 2'!U$60),INDEX('Expenses (Assum. &amp; Calc.)'!$J$23:$J$37,ROWS($C$23:$C37),1),0))))))))</f>
        <v>0</v>
      </c>
      <c r="AE37" s="472">
        <f>HLOOKUP('Shortcut Lookup 2'!V$59,'Expenses (Assum. &amp; Calc.)'!$P$22:$T$37,ROWS($C$23:$C37)+1,0)*IF(AND('Expenses (Assum. &amp; Calc.)'!$I37="One time",'Expenses (Assum. &amp; Calc.)'!$G37='Shortcut Lookup 2'!V$60),INDEX('Expenses (Assum. &amp; Calc.)'!$J$23:$J$37,ROWS($C$23:$C37),1),IF(AND('Expenses (Assum. &amp; Calc.)'!$I37="Daily",'Expenses (Assum. &amp; Calc.)'!$H37&gt;='Shortcut Lookup 2'!V$60,'Expenses (Assum. &amp; Calc.)'!$G37&lt;='Shortcut Lookup 2'!V$60),INDEX('Expenses (Assum. &amp; Calc.)'!$J$23:$J$37,ROWS($C$23:$C37),1)*AE$22,IF(AND('Expenses (Assum. &amp; Calc.)'!$I37="Weekly",'Expenses (Assum. &amp; Calc.)'!$H37&gt;='Shortcut Lookup 2'!V$60,'Expenses (Assum. &amp; Calc.)'!$G37&lt;='Shortcut Lookup 2'!V$60),INDEX('Expenses (Assum. &amp; Calc.)'!$J$23:$J$37,ROWS($C$23:$C37),1)*4,IF(AND('Expenses (Assum. &amp; Calc.)'!$I37="Bi-Weekly",'Expenses (Assum. &amp; Calc.)'!$H37&gt;='Shortcut Lookup 2'!V$60,'Expenses (Assum. &amp; Calc.)'!$G37&lt;='Shortcut Lookup 2'!V$60),INDEX('Expenses (Assum. &amp; Calc.)'!$J$23:$J$37,ROWS($C$23:$C37),1)*2,IF(AND('Expenses (Assum. &amp; Calc.)'!$I37="Monthly",'Expenses (Assum. &amp; Calc.)'!$H37&gt;='Shortcut Lookup 2'!V$60,'Expenses (Assum. &amp; Calc.)'!$G37&lt;='Shortcut Lookup 2'!V$60),INDEX('Expenses (Assum. &amp; Calc.)'!$J$23:$J$37,ROWS($C$23:$C37),1),IF(AND('Expenses (Assum. &amp; Calc.)'!$I37="Quarterly",IFERROR(MOD(MONTH('Expenses (Assum. &amp; Calc.)'!$G37),3),0)=MOD(MONTH('Shortcut Lookup 2'!V$60),3),'Expenses (Assum. &amp; Calc.)'!$H37&gt;='Shortcut Lookup 2'!V$60,'Expenses (Assum. &amp; Calc.)'!$G37&lt;='Shortcut Lookup 2'!V$60),INDEX('Expenses (Assum. &amp; Calc.)'!$J$23:$J$37,ROWS($C$23:$C37),1),IF(AND('Expenses (Assum. &amp; Calc.)'!$I37="Semi-Annually",IFERROR(MOD(MONTH('Expenses (Assum. &amp; Calc.)'!$G37),6),0)=MOD(MONTH('Shortcut Lookup 2'!V$60),6),'Expenses (Assum. &amp; Calc.)'!$H37&gt;='Shortcut Lookup 2'!V$60,'Expenses (Assum. &amp; Calc.)'!$G37&lt;='Shortcut Lookup 2'!V$60),INDEX('Expenses (Assum. &amp; Calc.)'!$J$23:$J$37,ROWS($C$23:$C37),1),IF(AND('Expenses (Assum. &amp; Calc.)'!$I37="Yearly",IFERROR(MOD(MONTH('Expenses (Assum. &amp; Calc.)'!$G37),12),0)=MOD(MONTH('Shortcut Lookup 2'!V$60),12),'Expenses (Assum. &amp; Calc.)'!$H37&gt;='Shortcut Lookup 2'!V$60,'Expenses (Assum. &amp; Calc.)'!$G37&lt;='Shortcut Lookup 2'!V$60),INDEX('Expenses (Assum. &amp; Calc.)'!$J$23:$J$37,ROWS($C$23:$C37),1),0))))))))</f>
        <v>0</v>
      </c>
      <c r="AF37" s="472">
        <f>HLOOKUP('Shortcut Lookup 2'!W$59,'Expenses (Assum. &amp; Calc.)'!$P$22:$T$37,ROWS($C$23:$C37)+1,0)*IF(AND('Expenses (Assum. &amp; Calc.)'!$I37="One time",'Expenses (Assum. &amp; Calc.)'!$G37='Shortcut Lookup 2'!W$60),INDEX('Expenses (Assum. &amp; Calc.)'!$J$23:$J$37,ROWS($C$23:$C37),1),IF(AND('Expenses (Assum. &amp; Calc.)'!$I37="Daily",'Expenses (Assum. &amp; Calc.)'!$H37&gt;='Shortcut Lookup 2'!W$60,'Expenses (Assum. &amp; Calc.)'!$G37&lt;='Shortcut Lookup 2'!W$60),INDEX('Expenses (Assum. &amp; Calc.)'!$J$23:$J$37,ROWS($C$23:$C37),1)*AF$22,IF(AND('Expenses (Assum. &amp; Calc.)'!$I37="Weekly",'Expenses (Assum. &amp; Calc.)'!$H37&gt;='Shortcut Lookup 2'!W$60,'Expenses (Assum. &amp; Calc.)'!$G37&lt;='Shortcut Lookup 2'!W$60),INDEX('Expenses (Assum. &amp; Calc.)'!$J$23:$J$37,ROWS($C$23:$C37),1)*4,IF(AND('Expenses (Assum. &amp; Calc.)'!$I37="Bi-Weekly",'Expenses (Assum. &amp; Calc.)'!$H37&gt;='Shortcut Lookup 2'!W$60,'Expenses (Assum. &amp; Calc.)'!$G37&lt;='Shortcut Lookup 2'!W$60),INDEX('Expenses (Assum. &amp; Calc.)'!$J$23:$J$37,ROWS($C$23:$C37),1)*2,IF(AND('Expenses (Assum. &amp; Calc.)'!$I37="Monthly",'Expenses (Assum. &amp; Calc.)'!$H37&gt;='Shortcut Lookup 2'!W$60,'Expenses (Assum. &amp; Calc.)'!$G37&lt;='Shortcut Lookup 2'!W$60),INDEX('Expenses (Assum. &amp; Calc.)'!$J$23:$J$37,ROWS($C$23:$C37),1),IF(AND('Expenses (Assum. &amp; Calc.)'!$I37="Quarterly",IFERROR(MOD(MONTH('Expenses (Assum. &amp; Calc.)'!$G37),3),0)=MOD(MONTH('Shortcut Lookup 2'!W$60),3),'Expenses (Assum. &amp; Calc.)'!$H37&gt;='Shortcut Lookup 2'!W$60,'Expenses (Assum. &amp; Calc.)'!$G37&lt;='Shortcut Lookup 2'!W$60),INDEX('Expenses (Assum. &amp; Calc.)'!$J$23:$J$37,ROWS($C$23:$C37),1),IF(AND('Expenses (Assum. &amp; Calc.)'!$I37="Semi-Annually",IFERROR(MOD(MONTH('Expenses (Assum. &amp; Calc.)'!$G37),6),0)=MOD(MONTH('Shortcut Lookup 2'!W$60),6),'Expenses (Assum. &amp; Calc.)'!$H37&gt;='Shortcut Lookup 2'!W$60,'Expenses (Assum. &amp; Calc.)'!$G37&lt;='Shortcut Lookup 2'!W$60),INDEX('Expenses (Assum. &amp; Calc.)'!$J$23:$J$37,ROWS($C$23:$C37),1),IF(AND('Expenses (Assum. &amp; Calc.)'!$I37="Yearly",IFERROR(MOD(MONTH('Expenses (Assum. &amp; Calc.)'!$G37),12),0)=MOD(MONTH('Shortcut Lookup 2'!W$60),12),'Expenses (Assum. &amp; Calc.)'!$H37&gt;='Shortcut Lookup 2'!W$60,'Expenses (Assum. &amp; Calc.)'!$G37&lt;='Shortcut Lookup 2'!W$60),INDEX('Expenses (Assum. &amp; Calc.)'!$J$23:$J$37,ROWS($C$23:$C37),1),0))))))))</f>
        <v>0</v>
      </c>
      <c r="AG37" s="472">
        <f>HLOOKUP('Shortcut Lookup 2'!X$59,'Expenses (Assum. &amp; Calc.)'!$P$22:$T$37,ROWS($C$23:$C37)+1,0)*IF(AND('Expenses (Assum. &amp; Calc.)'!$I37="One time",'Expenses (Assum. &amp; Calc.)'!$G37='Shortcut Lookup 2'!X$60),INDEX('Expenses (Assum. &amp; Calc.)'!$J$23:$J$37,ROWS($C$23:$C37),1),IF(AND('Expenses (Assum. &amp; Calc.)'!$I37="Daily",'Expenses (Assum. &amp; Calc.)'!$H37&gt;='Shortcut Lookup 2'!X$60,'Expenses (Assum. &amp; Calc.)'!$G37&lt;='Shortcut Lookup 2'!X$60),INDEX('Expenses (Assum. &amp; Calc.)'!$J$23:$J$37,ROWS($C$23:$C37),1)*AG$22,IF(AND('Expenses (Assum. &amp; Calc.)'!$I37="Weekly",'Expenses (Assum. &amp; Calc.)'!$H37&gt;='Shortcut Lookup 2'!X$60,'Expenses (Assum. &amp; Calc.)'!$G37&lt;='Shortcut Lookup 2'!X$60),INDEX('Expenses (Assum. &amp; Calc.)'!$J$23:$J$37,ROWS($C$23:$C37),1)*4,IF(AND('Expenses (Assum. &amp; Calc.)'!$I37="Bi-Weekly",'Expenses (Assum. &amp; Calc.)'!$H37&gt;='Shortcut Lookup 2'!X$60,'Expenses (Assum. &amp; Calc.)'!$G37&lt;='Shortcut Lookup 2'!X$60),INDEX('Expenses (Assum. &amp; Calc.)'!$J$23:$J$37,ROWS($C$23:$C37),1)*2,IF(AND('Expenses (Assum. &amp; Calc.)'!$I37="Monthly",'Expenses (Assum. &amp; Calc.)'!$H37&gt;='Shortcut Lookup 2'!X$60,'Expenses (Assum. &amp; Calc.)'!$G37&lt;='Shortcut Lookup 2'!X$60),INDEX('Expenses (Assum. &amp; Calc.)'!$J$23:$J$37,ROWS($C$23:$C37),1),IF(AND('Expenses (Assum. &amp; Calc.)'!$I37="Quarterly",IFERROR(MOD(MONTH('Expenses (Assum. &amp; Calc.)'!$G37),3),0)=MOD(MONTH('Shortcut Lookup 2'!X$60),3),'Expenses (Assum. &amp; Calc.)'!$H37&gt;='Shortcut Lookup 2'!X$60,'Expenses (Assum. &amp; Calc.)'!$G37&lt;='Shortcut Lookup 2'!X$60),INDEX('Expenses (Assum. &amp; Calc.)'!$J$23:$J$37,ROWS($C$23:$C37),1),IF(AND('Expenses (Assum. &amp; Calc.)'!$I37="Semi-Annually",IFERROR(MOD(MONTH('Expenses (Assum. &amp; Calc.)'!$G37),6),0)=MOD(MONTH('Shortcut Lookup 2'!X$60),6),'Expenses (Assum. &amp; Calc.)'!$H37&gt;='Shortcut Lookup 2'!X$60,'Expenses (Assum. &amp; Calc.)'!$G37&lt;='Shortcut Lookup 2'!X$60),INDEX('Expenses (Assum. &amp; Calc.)'!$J$23:$J$37,ROWS($C$23:$C37),1),IF(AND('Expenses (Assum. &amp; Calc.)'!$I37="Yearly",IFERROR(MOD(MONTH('Expenses (Assum. &amp; Calc.)'!$G37),12),0)=MOD(MONTH('Shortcut Lookup 2'!X$60),12),'Expenses (Assum. &amp; Calc.)'!$H37&gt;='Shortcut Lookup 2'!X$60,'Expenses (Assum. &amp; Calc.)'!$G37&lt;='Shortcut Lookup 2'!X$60),INDEX('Expenses (Assum. &amp; Calc.)'!$J$23:$J$37,ROWS($C$23:$C37),1),0))))))))</f>
        <v>0</v>
      </c>
      <c r="AH37" s="472">
        <f>HLOOKUP('Shortcut Lookup 2'!Y$59,'Expenses (Assum. &amp; Calc.)'!$P$22:$T$37,ROWS($C$23:$C37)+1,0)*IF(AND('Expenses (Assum. &amp; Calc.)'!$I37="One time",'Expenses (Assum. &amp; Calc.)'!$G37='Shortcut Lookup 2'!Y$60),INDEX('Expenses (Assum. &amp; Calc.)'!$J$23:$J$37,ROWS($C$23:$C37),1),IF(AND('Expenses (Assum. &amp; Calc.)'!$I37="Daily",'Expenses (Assum. &amp; Calc.)'!$H37&gt;='Shortcut Lookup 2'!Y$60,'Expenses (Assum. &amp; Calc.)'!$G37&lt;='Shortcut Lookup 2'!Y$60),INDEX('Expenses (Assum. &amp; Calc.)'!$J$23:$J$37,ROWS($C$23:$C37),1)*AH$22,IF(AND('Expenses (Assum. &amp; Calc.)'!$I37="Weekly",'Expenses (Assum. &amp; Calc.)'!$H37&gt;='Shortcut Lookup 2'!Y$60,'Expenses (Assum. &amp; Calc.)'!$G37&lt;='Shortcut Lookup 2'!Y$60),INDEX('Expenses (Assum. &amp; Calc.)'!$J$23:$J$37,ROWS($C$23:$C37),1)*4,IF(AND('Expenses (Assum. &amp; Calc.)'!$I37="Bi-Weekly",'Expenses (Assum. &amp; Calc.)'!$H37&gt;='Shortcut Lookup 2'!Y$60,'Expenses (Assum. &amp; Calc.)'!$G37&lt;='Shortcut Lookup 2'!Y$60),INDEX('Expenses (Assum. &amp; Calc.)'!$J$23:$J$37,ROWS($C$23:$C37),1)*2,IF(AND('Expenses (Assum. &amp; Calc.)'!$I37="Monthly",'Expenses (Assum. &amp; Calc.)'!$H37&gt;='Shortcut Lookup 2'!Y$60,'Expenses (Assum. &amp; Calc.)'!$G37&lt;='Shortcut Lookup 2'!Y$60),INDEX('Expenses (Assum. &amp; Calc.)'!$J$23:$J$37,ROWS($C$23:$C37),1),IF(AND('Expenses (Assum. &amp; Calc.)'!$I37="Quarterly",IFERROR(MOD(MONTH('Expenses (Assum. &amp; Calc.)'!$G37),3),0)=MOD(MONTH('Shortcut Lookup 2'!Y$60),3),'Expenses (Assum. &amp; Calc.)'!$H37&gt;='Shortcut Lookup 2'!Y$60,'Expenses (Assum. &amp; Calc.)'!$G37&lt;='Shortcut Lookup 2'!Y$60),INDEX('Expenses (Assum. &amp; Calc.)'!$J$23:$J$37,ROWS($C$23:$C37),1),IF(AND('Expenses (Assum. &amp; Calc.)'!$I37="Semi-Annually",IFERROR(MOD(MONTH('Expenses (Assum. &amp; Calc.)'!$G37),6),0)=MOD(MONTH('Shortcut Lookup 2'!Y$60),6),'Expenses (Assum. &amp; Calc.)'!$H37&gt;='Shortcut Lookup 2'!Y$60,'Expenses (Assum. &amp; Calc.)'!$G37&lt;='Shortcut Lookup 2'!Y$60),INDEX('Expenses (Assum. &amp; Calc.)'!$J$23:$J$37,ROWS($C$23:$C37),1),IF(AND('Expenses (Assum. &amp; Calc.)'!$I37="Yearly",IFERROR(MOD(MONTH('Expenses (Assum. &amp; Calc.)'!$G37),12),0)=MOD(MONTH('Shortcut Lookup 2'!Y$60),12),'Expenses (Assum. &amp; Calc.)'!$H37&gt;='Shortcut Lookup 2'!Y$60,'Expenses (Assum. &amp; Calc.)'!$G37&lt;='Shortcut Lookup 2'!Y$60),INDEX('Expenses (Assum. &amp; Calc.)'!$J$23:$J$37,ROWS($C$23:$C37),1),0))))))))</f>
        <v>0</v>
      </c>
      <c r="AI37" s="472">
        <f>HLOOKUP('Shortcut Lookup 2'!Z$59,'Expenses (Assum. &amp; Calc.)'!$P$22:$T$37,ROWS($C$23:$C37)+1,0)*IF(AND('Expenses (Assum. &amp; Calc.)'!$I37="One time",'Expenses (Assum. &amp; Calc.)'!$G37='Shortcut Lookup 2'!Z$60),INDEX('Expenses (Assum. &amp; Calc.)'!$J$23:$J$37,ROWS($C$23:$C37),1),IF(AND('Expenses (Assum. &amp; Calc.)'!$I37="Daily",'Expenses (Assum. &amp; Calc.)'!$H37&gt;='Shortcut Lookup 2'!Z$60,'Expenses (Assum. &amp; Calc.)'!$G37&lt;='Shortcut Lookup 2'!Z$60),INDEX('Expenses (Assum. &amp; Calc.)'!$J$23:$J$37,ROWS($C$23:$C37),1)*AI$22,IF(AND('Expenses (Assum. &amp; Calc.)'!$I37="Weekly",'Expenses (Assum. &amp; Calc.)'!$H37&gt;='Shortcut Lookup 2'!Z$60,'Expenses (Assum. &amp; Calc.)'!$G37&lt;='Shortcut Lookup 2'!Z$60),INDEX('Expenses (Assum. &amp; Calc.)'!$J$23:$J$37,ROWS($C$23:$C37),1)*4,IF(AND('Expenses (Assum. &amp; Calc.)'!$I37="Bi-Weekly",'Expenses (Assum. &amp; Calc.)'!$H37&gt;='Shortcut Lookup 2'!Z$60,'Expenses (Assum. &amp; Calc.)'!$G37&lt;='Shortcut Lookup 2'!Z$60),INDEX('Expenses (Assum. &amp; Calc.)'!$J$23:$J$37,ROWS($C$23:$C37),1)*2,IF(AND('Expenses (Assum. &amp; Calc.)'!$I37="Monthly",'Expenses (Assum. &amp; Calc.)'!$H37&gt;='Shortcut Lookup 2'!Z$60,'Expenses (Assum. &amp; Calc.)'!$G37&lt;='Shortcut Lookup 2'!Z$60),INDEX('Expenses (Assum. &amp; Calc.)'!$J$23:$J$37,ROWS($C$23:$C37),1),IF(AND('Expenses (Assum. &amp; Calc.)'!$I37="Quarterly",IFERROR(MOD(MONTH('Expenses (Assum. &amp; Calc.)'!$G37),3),0)=MOD(MONTH('Shortcut Lookup 2'!Z$60),3),'Expenses (Assum. &amp; Calc.)'!$H37&gt;='Shortcut Lookup 2'!Z$60,'Expenses (Assum. &amp; Calc.)'!$G37&lt;='Shortcut Lookup 2'!Z$60),INDEX('Expenses (Assum. &amp; Calc.)'!$J$23:$J$37,ROWS($C$23:$C37),1),IF(AND('Expenses (Assum. &amp; Calc.)'!$I37="Semi-Annually",IFERROR(MOD(MONTH('Expenses (Assum. &amp; Calc.)'!$G37),6),0)=MOD(MONTH('Shortcut Lookup 2'!Z$60),6),'Expenses (Assum. &amp; Calc.)'!$H37&gt;='Shortcut Lookup 2'!Z$60,'Expenses (Assum. &amp; Calc.)'!$G37&lt;='Shortcut Lookup 2'!Z$60),INDEX('Expenses (Assum. &amp; Calc.)'!$J$23:$J$37,ROWS($C$23:$C37),1),IF(AND('Expenses (Assum. &amp; Calc.)'!$I37="Yearly",IFERROR(MOD(MONTH('Expenses (Assum. &amp; Calc.)'!$G37),12),0)=MOD(MONTH('Shortcut Lookup 2'!Z$60),12),'Expenses (Assum. &amp; Calc.)'!$H37&gt;='Shortcut Lookup 2'!Z$60,'Expenses (Assum. &amp; Calc.)'!$G37&lt;='Shortcut Lookup 2'!Z$60),INDEX('Expenses (Assum. &amp; Calc.)'!$J$23:$J$37,ROWS($C$23:$C37),1),0))))))))</f>
        <v>0</v>
      </c>
      <c r="AJ37" s="472">
        <f>HLOOKUP('Shortcut Lookup 2'!AA$59,'Expenses (Assum. &amp; Calc.)'!$P$22:$T$37,ROWS($C$23:$C37)+1,0)*IF(AND('Expenses (Assum. &amp; Calc.)'!$I37="One time",'Expenses (Assum. &amp; Calc.)'!$G37='Shortcut Lookup 2'!AA$60),INDEX('Expenses (Assum. &amp; Calc.)'!$J$23:$J$37,ROWS($C$23:$C37),1),IF(AND('Expenses (Assum. &amp; Calc.)'!$I37="Daily",'Expenses (Assum. &amp; Calc.)'!$H37&gt;='Shortcut Lookup 2'!AA$60,'Expenses (Assum. &amp; Calc.)'!$G37&lt;='Shortcut Lookup 2'!AA$60),INDEX('Expenses (Assum. &amp; Calc.)'!$J$23:$J$37,ROWS($C$23:$C37),1)*AJ$22,IF(AND('Expenses (Assum. &amp; Calc.)'!$I37="Weekly",'Expenses (Assum. &amp; Calc.)'!$H37&gt;='Shortcut Lookup 2'!AA$60,'Expenses (Assum. &amp; Calc.)'!$G37&lt;='Shortcut Lookup 2'!AA$60),INDEX('Expenses (Assum. &amp; Calc.)'!$J$23:$J$37,ROWS($C$23:$C37),1)*4,IF(AND('Expenses (Assum. &amp; Calc.)'!$I37="Bi-Weekly",'Expenses (Assum. &amp; Calc.)'!$H37&gt;='Shortcut Lookup 2'!AA$60,'Expenses (Assum. &amp; Calc.)'!$G37&lt;='Shortcut Lookup 2'!AA$60),INDEX('Expenses (Assum. &amp; Calc.)'!$J$23:$J$37,ROWS($C$23:$C37),1)*2,IF(AND('Expenses (Assum. &amp; Calc.)'!$I37="Monthly",'Expenses (Assum. &amp; Calc.)'!$H37&gt;='Shortcut Lookup 2'!AA$60,'Expenses (Assum. &amp; Calc.)'!$G37&lt;='Shortcut Lookup 2'!AA$60),INDEX('Expenses (Assum. &amp; Calc.)'!$J$23:$J$37,ROWS($C$23:$C37),1),IF(AND('Expenses (Assum. &amp; Calc.)'!$I37="Quarterly",IFERROR(MOD(MONTH('Expenses (Assum. &amp; Calc.)'!$G37),3),0)=MOD(MONTH('Shortcut Lookup 2'!AA$60),3),'Expenses (Assum. &amp; Calc.)'!$H37&gt;='Shortcut Lookup 2'!AA$60,'Expenses (Assum. &amp; Calc.)'!$G37&lt;='Shortcut Lookup 2'!AA$60),INDEX('Expenses (Assum. &amp; Calc.)'!$J$23:$J$37,ROWS($C$23:$C37),1),IF(AND('Expenses (Assum. &amp; Calc.)'!$I37="Semi-Annually",IFERROR(MOD(MONTH('Expenses (Assum. &amp; Calc.)'!$G37),6),0)=MOD(MONTH('Shortcut Lookup 2'!AA$60),6),'Expenses (Assum. &amp; Calc.)'!$H37&gt;='Shortcut Lookup 2'!AA$60,'Expenses (Assum. &amp; Calc.)'!$G37&lt;='Shortcut Lookup 2'!AA$60),INDEX('Expenses (Assum. &amp; Calc.)'!$J$23:$J$37,ROWS($C$23:$C37),1),IF(AND('Expenses (Assum. &amp; Calc.)'!$I37="Yearly",IFERROR(MOD(MONTH('Expenses (Assum. &amp; Calc.)'!$G37),12),0)=MOD(MONTH('Shortcut Lookup 2'!AA$60),12),'Expenses (Assum. &amp; Calc.)'!$H37&gt;='Shortcut Lookup 2'!AA$60,'Expenses (Assum. &amp; Calc.)'!$G37&lt;='Shortcut Lookup 2'!AA$60),INDEX('Expenses (Assum. &amp; Calc.)'!$J$23:$J$37,ROWS($C$23:$C37),1),0))))))))</f>
        <v>0</v>
      </c>
      <c r="AK37" s="472">
        <f>HLOOKUP('Shortcut Lookup 2'!AB$59,'Expenses (Assum. &amp; Calc.)'!$P$22:$T$37,ROWS($C$23:$C37)+1,0)*IF(AND('Expenses (Assum. &amp; Calc.)'!$I37="One time",'Expenses (Assum. &amp; Calc.)'!$G37='Shortcut Lookup 2'!AB$60),INDEX('Expenses (Assum. &amp; Calc.)'!$J$23:$J$37,ROWS($C$23:$C37),1),IF(AND('Expenses (Assum. &amp; Calc.)'!$I37="Daily",'Expenses (Assum. &amp; Calc.)'!$H37&gt;='Shortcut Lookup 2'!AB$60,'Expenses (Assum. &amp; Calc.)'!$G37&lt;='Shortcut Lookup 2'!AB$60),INDEX('Expenses (Assum. &amp; Calc.)'!$J$23:$J$37,ROWS($C$23:$C37),1)*AK$22,IF(AND('Expenses (Assum. &amp; Calc.)'!$I37="Weekly",'Expenses (Assum. &amp; Calc.)'!$H37&gt;='Shortcut Lookup 2'!AB$60,'Expenses (Assum. &amp; Calc.)'!$G37&lt;='Shortcut Lookup 2'!AB$60),INDEX('Expenses (Assum. &amp; Calc.)'!$J$23:$J$37,ROWS($C$23:$C37),1)*4,IF(AND('Expenses (Assum. &amp; Calc.)'!$I37="Bi-Weekly",'Expenses (Assum. &amp; Calc.)'!$H37&gt;='Shortcut Lookup 2'!AB$60,'Expenses (Assum. &amp; Calc.)'!$G37&lt;='Shortcut Lookup 2'!AB$60),INDEX('Expenses (Assum. &amp; Calc.)'!$J$23:$J$37,ROWS($C$23:$C37),1)*2,IF(AND('Expenses (Assum. &amp; Calc.)'!$I37="Monthly",'Expenses (Assum. &amp; Calc.)'!$H37&gt;='Shortcut Lookup 2'!AB$60,'Expenses (Assum. &amp; Calc.)'!$G37&lt;='Shortcut Lookup 2'!AB$60),INDEX('Expenses (Assum. &amp; Calc.)'!$J$23:$J$37,ROWS($C$23:$C37),1),IF(AND('Expenses (Assum. &amp; Calc.)'!$I37="Quarterly",IFERROR(MOD(MONTH('Expenses (Assum. &amp; Calc.)'!$G37),3),0)=MOD(MONTH('Shortcut Lookup 2'!AB$60),3),'Expenses (Assum. &amp; Calc.)'!$H37&gt;='Shortcut Lookup 2'!AB$60,'Expenses (Assum. &amp; Calc.)'!$G37&lt;='Shortcut Lookup 2'!AB$60),INDEX('Expenses (Assum. &amp; Calc.)'!$J$23:$J$37,ROWS($C$23:$C37),1),IF(AND('Expenses (Assum. &amp; Calc.)'!$I37="Semi-Annually",IFERROR(MOD(MONTH('Expenses (Assum. &amp; Calc.)'!$G37),6),0)=MOD(MONTH('Shortcut Lookup 2'!AB$60),6),'Expenses (Assum. &amp; Calc.)'!$H37&gt;='Shortcut Lookup 2'!AB$60,'Expenses (Assum. &amp; Calc.)'!$G37&lt;='Shortcut Lookup 2'!AB$60),INDEX('Expenses (Assum. &amp; Calc.)'!$J$23:$J$37,ROWS($C$23:$C37),1),IF(AND('Expenses (Assum. &amp; Calc.)'!$I37="Yearly",IFERROR(MOD(MONTH('Expenses (Assum. &amp; Calc.)'!$G37),12),0)=MOD(MONTH('Shortcut Lookup 2'!AB$60),12),'Expenses (Assum. &amp; Calc.)'!$H37&gt;='Shortcut Lookup 2'!AB$60,'Expenses (Assum. &amp; Calc.)'!$G37&lt;='Shortcut Lookup 2'!AB$60),INDEX('Expenses (Assum. &amp; Calc.)'!$J$23:$J$37,ROWS($C$23:$C37),1),0))))))))</f>
        <v>0</v>
      </c>
      <c r="AL37" s="472">
        <f>HLOOKUP('Shortcut Lookup 2'!AC$59,'Expenses (Assum. &amp; Calc.)'!$P$22:$T$37,ROWS($C$23:$C37)+1,0)*IF(AND('Expenses (Assum. &amp; Calc.)'!$I37="One time",'Expenses (Assum. &amp; Calc.)'!$G37='Shortcut Lookup 2'!AC$60),INDEX('Expenses (Assum. &amp; Calc.)'!$J$23:$J$37,ROWS($C$23:$C37),1),IF(AND('Expenses (Assum. &amp; Calc.)'!$I37="Daily",'Expenses (Assum. &amp; Calc.)'!$H37&gt;='Shortcut Lookup 2'!AC$60,'Expenses (Assum. &amp; Calc.)'!$G37&lt;='Shortcut Lookup 2'!AC$60),INDEX('Expenses (Assum. &amp; Calc.)'!$J$23:$J$37,ROWS($C$23:$C37),1)*AL$22,IF(AND('Expenses (Assum. &amp; Calc.)'!$I37="Weekly",'Expenses (Assum. &amp; Calc.)'!$H37&gt;='Shortcut Lookup 2'!AC$60,'Expenses (Assum. &amp; Calc.)'!$G37&lt;='Shortcut Lookup 2'!AC$60),INDEX('Expenses (Assum. &amp; Calc.)'!$J$23:$J$37,ROWS($C$23:$C37),1)*4,IF(AND('Expenses (Assum. &amp; Calc.)'!$I37="Bi-Weekly",'Expenses (Assum. &amp; Calc.)'!$H37&gt;='Shortcut Lookup 2'!AC$60,'Expenses (Assum. &amp; Calc.)'!$G37&lt;='Shortcut Lookup 2'!AC$60),INDEX('Expenses (Assum. &amp; Calc.)'!$J$23:$J$37,ROWS($C$23:$C37),1)*2,IF(AND('Expenses (Assum. &amp; Calc.)'!$I37="Monthly",'Expenses (Assum. &amp; Calc.)'!$H37&gt;='Shortcut Lookup 2'!AC$60,'Expenses (Assum. &amp; Calc.)'!$G37&lt;='Shortcut Lookup 2'!AC$60),INDEX('Expenses (Assum. &amp; Calc.)'!$J$23:$J$37,ROWS($C$23:$C37),1),IF(AND('Expenses (Assum. &amp; Calc.)'!$I37="Quarterly",IFERROR(MOD(MONTH('Expenses (Assum. &amp; Calc.)'!$G37),3),0)=MOD(MONTH('Shortcut Lookup 2'!AC$60),3),'Expenses (Assum. &amp; Calc.)'!$H37&gt;='Shortcut Lookup 2'!AC$60,'Expenses (Assum. &amp; Calc.)'!$G37&lt;='Shortcut Lookup 2'!AC$60),INDEX('Expenses (Assum. &amp; Calc.)'!$J$23:$J$37,ROWS($C$23:$C37),1),IF(AND('Expenses (Assum. &amp; Calc.)'!$I37="Semi-Annually",IFERROR(MOD(MONTH('Expenses (Assum. &amp; Calc.)'!$G37),6),0)=MOD(MONTH('Shortcut Lookup 2'!AC$60),6),'Expenses (Assum. &amp; Calc.)'!$H37&gt;='Shortcut Lookup 2'!AC$60,'Expenses (Assum. &amp; Calc.)'!$G37&lt;='Shortcut Lookup 2'!AC$60),INDEX('Expenses (Assum. &amp; Calc.)'!$J$23:$J$37,ROWS($C$23:$C37),1),IF(AND('Expenses (Assum. &amp; Calc.)'!$I37="Yearly",IFERROR(MOD(MONTH('Expenses (Assum. &amp; Calc.)'!$G37),12),0)=MOD(MONTH('Shortcut Lookup 2'!AC$60),12),'Expenses (Assum. &amp; Calc.)'!$H37&gt;='Shortcut Lookup 2'!AC$60,'Expenses (Assum. &amp; Calc.)'!$G37&lt;='Shortcut Lookup 2'!AC$60),INDEX('Expenses (Assum. &amp; Calc.)'!$J$23:$J$37,ROWS($C$23:$C37),1),0))))))))</f>
        <v>0</v>
      </c>
      <c r="AM37" s="472">
        <f>HLOOKUP('Shortcut Lookup 2'!AD$59,'Expenses (Assum. &amp; Calc.)'!$P$22:$T$37,ROWS($C$23:$C37)+1,0)*IF(AND('Expenses (Assum. &amp; Calc.)'!$I37="One time",'Expenses (Assum. &amp; Calc.)'!$G37='Shortcut Lookup 2'!AD$60),INDEX('Expenses (Assum. &amp; Calc.)'!$J$23:$J$37,ROWS($C$23:$C37),1),IF(AND('Expenses (Assum. &amp; Calc.)'!$I37="Daily",'Expenses (Assum. &amp; Calc.)'!$H37&gt;='Shortcut Lookup 2'!AD$60,'Expenses (Assum. &amp; Calc.)'!$G37&lt;='Shortcut Lookup 2'!AD$60),INDEX('Expenses (Assum. &amp; Calc.)'!$J$23:$J$37,ROWS($C$23:$C37),1)*AM$22,IF(AND('Expenses (Assum. &amp; Calc.)'!$I37="Weekly",'Expenses (Assum. &amp; Calc.)'!$H37&gt;='Shortcut Lookup 2'!AD$60,'Expenses (Assum. &amp; Calc.)'!$G37&lt;='Shortcut Lookup 2'!AD$60),INDEX('Expenses (Assum. &amp; Calc.)'!$J$23:$J$37,ROWS($C$23:$C37),1)*4,IF(AND('Expenses (Assum. &amp; Calc.)'!$I37="Bi-Weekly",'Expenses (Assum. &amp; Calc.)'!$H37&gt;='Shortcut Lookup 2'!AD$60,'Expenses (Assum. &amp; Calc.)'!$G37&lt;='Shortcut Lookup 2'!AD$60),INDEX('Expenses (Assum. &amp; Calc.)'!$J$23:$J$37,ROWS($C$23:$C37),1)*2,IF(AND('Expenses (Assum. &amp; Calc.)'!$I37="Monthly",'Expenses (Assum. &amp; Calc.)'!$H37&gt;='Shortcut Lookup 2'!AD$60,'Expenses (Assum. &amp; Calc.)'!$G37&lt;='Shortcut Lookup 2'!AD$60),INDEX('Expenses (Assum. &amp; Calc.)'!$J$23:$J$37,ROWS($C$23:$C37),1),IF(AND('Expenses (Assum. &amp; Calc.)'!$I37="Quarterly",IFERROR(MOD(MONTH('Expenses (Assum. &amp; Calc.)'!$G37),3),0)=MOD(MONTH('Shortcut Lookup 2'!AD$60),3),'Expenses (Assum. &amp; Calc.)'!$H37&gt;='Shortcut Lookup 2'!AD$60,'Expenses (Assum. &amp; Calc.)'!$G37&lt;='Shortcut Lookup 2'!AD$60),INDEX('Expenses (Assum. &amp; Calc.)'!$J$23:$J$37,ROWS($C$23:$C37),1),IF(AND('Expenses (Assum. &amp; Calc.)'!$I37="Semi-Annually",IFERROR(MOD(MONTH('Expenses (Assum. &amp; Calc.)'!$G37),6),0)=MOD(MONTH('Shortcut Lookup 2'!AD$60),6),'Expenses (Assum. &amp; Calc.)'!$H37&gt;='Shortcut Lookup 2'!AD$60,'Expenses (Assum. &amp; Calc.)'!$G37&lt;='Shortcut Lookup 2'!AD$60),INDEX('Expenses (Assum. &amp; Calc.)'!$J$23:$J$37,ROWS($C$23:$C37),1),IF(AND('Expenses (Assum. &amp; Calc.)'!$I37="Yearly",IFERROR(MOD(MONTH('Expenses (Assum. &amp; Calc.)'!$G37),12),0)=MOD(MONTH('Shortcut Lookup 2'!AD$60),12),'Expenses (Assum. &amp; Calc.)'!$H37&gt;='Shortcut Lookup 2'!AD$60,'Expenses (Assum. &amp; Calc.)'!$G37&lt;='Shortcut Lookup 2'!AD$60),INDEX('Expenses (Assum. &amp; Calc.)'!$J$23:$J$37,ROWS($C$23:$C37),1),0))))))))</f>
        <v>0</v>
      </c>
      <c r="AN37" s="472">
        <f>HLOOKUP('Shortcut Lookup 2'!AE$59,'Expenses (Assum. &amp; Calc.)'!$P$22:$T$37,ROWS($C$23:$C37)+1,0)*IF(AND('Expenses (Assum. &amp; Calc.)'!$I37="One time",'Expenses (Assum. &amp; Calc.)'!$G37='Shortcut Lookup 2'!AE$60),INDEX('Expenses (Assum. &amp; Calc.)'!$J$23:$J$37,ROWS($C$23:$C37),1),IF(AND('Expenses (Assum. &amp; Calc.)'!$I37="Daily",'Expenses (Assum. &amp; Calc.)'!$H37&gt;='Shortcut Lookup 2'!AE$60,'Expenses (Assum. &amp; Calc.)'!$G37&lt;='Shortcut Lookup 2'!AE$60),INDEX('Expenses (Assum. &amp; Calc.)'!$J$23:$J$37,ROWS($C$23:$C37),1)*AN$22,IF(AND('Expenses (Assum. &amp; Calc.)'!$I37="Weekly",'Expenses (Assum. &amp; Calc.)'!$H37&gt;='Shortcut Lookup 2'!AE$60,'Expenses (Assum. &amp; Calc.)'!$G37&lt;='Shortcut Lookup 2'!AE$60),INDEX('Expenses (Assum. &amp; Calc.)'!$J$23:$J$37,ROWS($C$23:$C37),1)*4,IF(AND('Expenses (Assum. &amp; Calc.)'!$I37="Bi-Weekly",'Expenses (Assum. &amp; Calc.)'!$H37&gt;='Shortcut Lookup 2'!AE$60,'Expenses (Assum. &amp; Calc.)'!$G37&lt;='Shortcut Lookup 2'!AE$60),INDEX('Expenses (Assum. &amp; Calc.)'!$J$23:$J$37,ROWS($C$23:$C37),1)*2,IF(AND('Expenses (Assum. &amp; Calc.)'!$I37="Monthly",'Expenses (Assum. &amp; Calc.)'!$H37&gt;='Shortcut Lookup 2'!AE$60,'Expenses (Assum. &amp; Calc.)'!$G37&lt;='Shortcut Lookup 2'!AE$60),INDEX('Expenses (Assum. &amp; Calc.)'!$J$23:$J$37,ROWS($C$23:$C37),1),IF(AND('Expenses (Assum. &amp; Calc.)'!$I37="Quarterly",IFERROR(MOD(MONTH('Expenses (Assum. &amp; Calc.)'!$G37),3),0)=MOD(MONTH('Shortcut Lookup 2'!AE$60),3),'Expenses (Assum. &amp; Calc.)'!$H37&gt;='Shortcut Lookup 2'!AE$60,'Expenses (Assum. &amp; Calc.)'!$G37&lt;='Shortcut Lookup 2'!AE$60),INDEX('Expenses (Assum. &amp; Calc.)'!$J$23:$J$37,ROWS($C$23:$C37),1),IF(AND('Expenses (Assum. &amp; Calc.)'!$I37="Semi-Annually",IFERROR(MOD(MONTH('Expenses (Assum. &amp; Calc.)'!$G37),6),0)=MOD(MONTH('Shortcut Lookup 2'!AE$60),6),'Expenses (Assum. &amp; Calc.)'!$H37&gt;='Shortcut Lookup 2'!AE$60,'Expenses (Assum. &amp; Calc.)'!$G37&lt;='Shortcut Lookup 2'!AE$60),INDEX('Expenses (Assum. &amp; Calc.)'!$J$23:$J$37,ROWS($C$23:$C37),1),IF(AND('Expenses (Assum. &amp; Calc.)'!$I37="Yearly",IFERROR(MOD(MONTH('Expenses (Assum. &amp; Calc.)'!$G37),12),0)=MOD(MONTH('Shortcut Lookup 2'!AE$60),12),'Expenses (Assum. &amp; Calc.)'!$H37&gt;='Shortcut Lookup 2'!AE$60,'Expenses (Assum. &amp; Calc.)'!$G37&lt;='Shortcut Lookup 2'!AE$60),INDEX('Expenses (Assum. &amp; Calc.)'!$J$23:$J$37,ROWS($C$23:$C37),1),0))))))))</f>
        <v>0</v>
      </c>
      <c r="AO37" s="472">
        <f>HLOOKUP('Shortcut Lookup 2'!AF$59,'Expenses (Assum. &amp; Calc.)'!$P$22:$T$37,ROWS($C$23:$C37)+1,0)*IF(AND('Expenses (Assum. &amp; Calc.)'!$I37="One time",'Expenses (Assum. &amp; Calc.)'!$G37='Shortcut Lookup 2'!AF$60),INDEX('Expenses (Assum. &amp; Calc.)'!$J$23:$J$37,ROWS($C$23:$C37),1),IF(AND('Expenses (Assum. &amp; Calc.)'!$I37="Daily",'Expenses (Assum. &amp; Calc.)'!$H37&gt;='Shortcut Lookup 2'!AF$60,'Expenses (Assum. &amp; Calc.)'!$G37&lt;='Shortcut Lookup 2'!AF$60),INDEX('Expenses (Assum. &amp; Calc.)'!$J$23:$J$37,ROWS($C$23:$C37),1)*AO$22,IF(AND('Expenses (Assum. &amp; Calc.)'!$I37="Weekly",'Expenses (Assum. &amp; Calc.)'!$H37&gt;='Shortcut Lookup 2'!AF$60,'Expenses (Assum. &amp; Calc.)'!$G37&lt;='Shortcut Lookup 2'!AF$60),INDEX('Expenses (Assum. &amp; Calc.)'!$J$23:$J$37,ROWS($C$23:$C37),1)*4,IF(AND('Expenses (Assum. &amp; Calc.)'!$I37="Bi-Weekly",'Expenses (Assum. &amp; Calc.)'!$H37&gt;='Shortcut Lookup 2'!AF$60,'Expenses (Assum. &amp; Calc.)'!$G37&lt;='Shortcut Lookup 2'!AF$60),INDEX('Expenses (Assum. &amp; Calc.)'!$J$23:$J$37,ROWS($C$23:$C37),1)*2,IF(AND('Expenses (Assum. &amp; Calc.)'!$I37="Monthly",'Expenses (Assum. &amp; Calc.)'!$H37&gt;='Shortcut Lookup 2'!AF$60,'Expenses (Assum. &amp; Calc.)'!$G37&lt;='Shortcut Lookup 2'!AF$60),INDEX('Expenses (Assum. &amp; Calc.)'!$J$23:$J$37,ROWS($C$23:$C37),1),IF(AND('Expenses (Assum. &amp; Calc.)'!$I37="Quarterly",IFERROR(MOD(MONTH('Expenses (Assum. &amp; Calc.)'!$G37),3),0)=MOD(MONTH('Shortcut Lookup 2'!AF$60),3),'Expenses (Assum. &amp; Calc.)'!$H37&gt;='Shortcut Lookup 2'!AF$60,'Expenses (Assum. &amp; Calc.)'!$G37&lt;='Shortcut Lookup 2'!AF$60),INDEX('Expenses (Assum. &amp; Calc.)'!$J$23:$J$37,ROWS($C$23:$C37),1),IF(AND('Expenses (Assum. &amp; Calc.)'!$I37="Semi-Annually",IFERROR(MOD(MONTH('Expenses (Assum. &amp; Calc.)'!$G37),6),0)=MOD(MONTH('Shortcut Lookup 2'!AF$60),6),'Expenses (Assum. &amp; Calc.)'!$H37&gt;='Shortcut Lookup 2'!AF$60,'Expenses (Assum. &amp; Calc.)'!$G37&lt;='Shortcut Lookup 2'!AF$60),INDEX('Expenses (Assum. &amp; Calc.)'!$J$23:$J$37,ROWS($C$23:$C37),1),IF(AND('Expenses (Assum. &amp; Calc.)'!$I37="Yearly",IFERROR(MOD(MONTH('Expenses (Assum. &amp; Calc.)'!$G37),12),0)=MOD(MONTH('Shortcut Lookup 2'!AF$60),12),'Expenses (Assum. &amp; Calc.)'!$H37&gt;='Shortcut Lookup 2'!AF$60,'Expenses (Assum. &amp; Calc.)'!$G37&lt;='Shortcut Lookup 2'!AF$60),INDEX('Expenses (Assum. &amp; Calc.)'!$J$23:$J$37,ROWS($C$23:$C37),1),0))))))))</f>
        <v>0</v>
      </c>
      <c r="AP37" s="472">
        <f>HLOOKUP('Shortcut Lookup 2'!AG$59,'Expenses (Assum. &amp; Calc.)'!$P$22:$T$37,ROWS($C$23:$C37)+1,0)*IF(AND('Expenses (Assum. &amp; Calc.)'!$I37="One time",'Expenses (Assum. &amp; Calc.)'!$G37='Shortcut Lookup 2'!AG$60),INDEX('Expenses (Assum. &amp; Calc.)'!$J$23:$J$37,ROWS($C$23:$C37),1),IF(AND('Expenses (Assum. &amp; Calc.)'!$I37="Daily",'Expenses (Assum. &amp; Calc.)'!$H37&gt;='Shortcut Lookup 2'!AG$60,'Expenses (Assum. &amp; Calc.)'!$G37&lt;='Shortcut Lookup 2'!AG$60),INDEX('Expenses (Assum. &amp; Calc.)'!$J$23:$J$37,ROWS($C$23:$C37),1)*AP$22,IF(AND('Expenses (Assum. &amp; Calc.)'!$I37="Weekly",'Expenses (Assum. &amp; Calc.)'!$H37&gt;='Shortcut Lookup 2'!AG$60,'Expenses (Assum. &amp; Calc.)'!$G37&lt;='Shortcut Lookup 2'!AG$60),INDEX('Expenses (Assum. &amp; Calc.)'!$J$23:$J$37,ROWS($C$23:$C37),1)*4,IF(AND('Expenses (Assum. &amp; Calc.)'!$I37="Bi-Weekly",'Expenses (Assum. &amp; Calc.)'!$H37&gt;='Shortcut Lookup 2'!AG$60,'Expenses (Assum. &amp; Calc.)'!$G37&lt;='Shortcut Lookup 2'!AG$60),INDEX('Expenses (Assum. &amp; Calc.)'!$J$23:$J$37,ROWS($C$23:$C37),1)*2,IF(AND('Expenses (Assum. &amp; Calc.)'!$I37="Monthly",'Expenses (Assum. &amp; Calc.)'!$H37&gt;='Shortcut Lookup 2'!AG$60,'Expenses (Assum. &amp; Calc.)'!$G37&lt;='Shortcut Lookup 2'!AG$60),INDEX('Expenses (Assum. &amp; Calc.)'!$J$23:$J$37,ROWS($C$23:$C37),1),IF(AND('Expenses (Assum. &amp; Calc.)'!$I37="Quarterly",IFERROR(MOD(MONTH('Expenses (Assum. &amp; Calc.)'!$G37),3),0)=MOD(MONTH('Shortcut Lookup 2'!AG$60),3),'Expenses (Assum. &amp; Calc.)'!$H37&gt;='Shortcut Lookup 2'!AG$60,'Expenses (Assum. &amp; Calc.)'!$G37&lt;='Shortcut Lookup 2'!AG$60),INDEX('Expenses (Assum. &amp; Calc.)'!$J$23:$J$37,ROWS($C$23:$C37),1),IF(AND('Expenses (Assum. &amp; Calc.)'!$I37="Semi-Annually",IFERROR(MOD(MONTH('Expenses (Assum. &amp; Calc.)'!$G37),6),0)=MOD(MONTH('Shortcut Lookup 2'!AG$60),6),'Expenses (Assum. &amp; Calc.)'!$H37&gt;='Shortcut Lookup 2'!AG$60,'Expenses (Assum. &amp; Calc.)'!$G37&lt;='Shortcut Lookup 2'!AG$60),INDEX('Expenses (Assum. &amp; Calc.)'!$J$23:$J$37,ROWS($C$23:$C37),1),IF(AND('Expenses (Assum. &amp; Calc.)'!$I37="Yearly",IFERROR(MOD(MONTH('Expenses (Assum. &amp; Calc.)'!$G37),12),0)=MOD(MONTH('Shortcut Lookup 2'!AG$60),12),'Expenses (Assum. &amp; Calc.)'!$H37&gt;='Shortcut Lookup 2'!AG$60,'Expenses (Assum. &amp; Calc.)'!$G37&lt;='Shortcut Lookup 2'!AG$60),INDEX('Expenses (Assum. &amp; Calc.)'!$J$23:$J$37,ROWS($C$23:$C37),1),0))))))))</f>
        <v>0</v>
      </c>
      <c r="AQ37" s="472">
        <f>HLOOKUP('Shortcut Lookup 2'!AH$59,'Expenses (Assum. &amp; Calc.)'!$P$22:$T$37,ROWS($C$23:$C37)+1,0)*IF(AND('Expenses (Assum. &amp; Calc.)'!$I37="One time",'Expenses (Assum. &amp; Calc.)'!$G37='Shortcut Lookup 2'!AH$60),INDEX('Expenses (Assum. &amp; Calc.)'!$J$23:$J$37,ROWS($C$23:$C37),1),IF(AND('Expenses (Assum. &amp; Calc.)'!$I37="Daily",'Expenses (Assum. &amp; Calc.)'!$H37&gt;='Shortcut Lookup 2'!AH$60,'Expenses (Assum. &amp; Calc.)'!$G37&lt;='Shortcut Lookup 2'!AH$60),INDEX('Expenses (Assum. &amp; Calc.)'!$J$23:$J$37,ROWS($C$23:$C37),1)*AQ$22,IF(AND('Expenses (Assum. &amp; Calc.)'!$I37="Weekly",'Expenses (Assum. &amp; Calc.)'!$H37&gt;='Shortcut Lookup 2'!AH$60,'Expenses (Assum. &amp; Calc.)'!$G37&lt;='Shortcut Lookup 2'!AH$60),INDEX('Expenses (Assum. &amp; Calc.)'!$J$23:$J$37,ROWS($C$23:$C37),1)*4,IF(AND('Expenses (Assum. &amp; Calc.)'!$I37="Bi-Weekly",'Expenses (Assum. &amp; Calc.)'!$H37&gt;='Shortcut Lookup 2'!AH$60,'Expenses (Assum. &amp; Calc.)'!$G37&lt;='Shortcut Lookup 2'!AH$60),INDEX('Expenses (Assum. &amp; Calc.)'!$J$23:$J$37,ROWS($C$23:$C37),1)*2,IF(AND('Expenses (Assum. &amp; Calc.)'!$I37="Monthly",'Expenses (Assum. &amp; Calc.)'!$H37&gt;='Shortcut Lookup 2'!AH$60,'Expenses (Assum. &amp; Calc.)'!$G37&lt;='Shortcut Lookup 2'!AH$60),INDEX('Expenses (Assum. &amp; Calc.)'!$J$23:$J$37,ROWS($C$23:$C37),1),IF(AND('Expenses (Assum. &amp; Calc.)'!$I37="Quarterly",IFERROR(MOD(MONTH('Expenses (Assum. &amp; Calc.)'!$G37),3),0)=MOD(MONTH('Shortcut Lookup 2'!AH$60),3),'Expenses (Assum. &amp; Calc.)'!$H37&gt;='Shortcut Lookup 2'!AH$60,'Expenses (Assum. &amp; Calc.)'!$G37&lt;='Shortcut Lookup 2'!AH$60),INDEX('Expenses (Assum. &amp; Calc.)'!$J$23:$J$37,ROWS($C$23:$C37),1),IF(AND('Expenses (Assum. &amp; Calc.)'!$I37="Semi-Annually",IFERROR(MOD(MONTH('Expenses (Assum. &amp; Calc.)'!$G37),6),0)=MOD(MONTH('Shortcut Lookup 2'!AH$60),6),'Expenses (Assum. &amp; Calc.)'!$H37&gt;='Shortcut Lookup 2'!AH$60,'Expenses (Assum. &amp; Calc.)'!$G37&lt;='Shortcut Lookup 2'!AH$60),INDEX('Expenses (Assum. &amp; Calc.)'!$J$23:$J$37,ROWS($C$23:$C37),1),IF(AND('Expenses (Assum. &amp; Calc.)'!$I37="Yearly",IFERROR(MOD(MONTH('Expenses (Assum. &amp; Calc.)'!$G37),12),0)=MOD(MONTH('Shortcut Lookup 2'!AH$60),12),'Expenses (Assum. &amp; Calc.)'!$H37&gt;='Shortcut Lookup 2'!AH$60,'Expenses (Assum. &amp; Calc.)'!$G37&lt;='Shortcut Lookup 2'!AH$60),INDEX('Expenses (Assum. &amp; Calc.)'!$J$23:$J$37,ROWS($C$23:$C37),1),0))))))))</f>
        <v>0</v>
      </c>
      <c r="AR37" s="472">
        <f>HLOOKUP('Shortcut Lookup 2'!AI$59,'Expenses (Assum. &amp; Calc.)'!$P$22:$T$37,ROWS($C$23:$C37)+1,0)*IF(AND('Expenses (Assum. &amp; Calc.)'!$I37="One time",'Expenses (Assum. &amp; Calc.)'!$G37='Shortcut Lookup 2'!AI$60),INDEX('Expenses (Assum. &amp; Calc.)'!$J$23:$J$37,ROWS($C$23:$C37),1),IF(AND('Expenses (Assum. &amp; Calc.)'!$I37="Daily",'Expenses (Assum. &amp; Calc.)'!$H37&gt;='Shortcut Lookup 2'!AI$60,'Expenses (Assum. &amp; Calc.)'!$G37&lt;='Shortcut Lookup 2'!AI$60),INDEX('Expenses (Assum. &amp; Calc.)'!$J$23:$J$37,ROWS($C$23:$C37),1)*AR$22,IF(AND('Expenses (Assum. &amp; Calc.)'!$I37="Weekly",'Expenses (Assum. &amp; Calc.)'!$H37&gt;='Shortcut Lookup 2'!AI$60,'Expenses (Assum. &amp; Calc.)'!$G37&lt;='Shortcut Lookup 2'!AI$60),INDEX('Expenses (Assum. &amp; Calc.)'!$J$23:$J$37,ROWS($C$23:$C37),1)*4,IF(AND('Expenses (Assum. &amp; Calc.)'!$I37="Bi-Weekly",'Expenses (Assum. &amp; Calc.)'!$H37&gt;='Shortcut Lookup 2'!AI$60,'Expenses (Assum. &amp; Calc.)'!$G37&lt;='Shortcut Lookup 2'!AI$60),INDEX('Expenses (Assum. &amp; Calc.)'!$J$23:$J$37,ROWS($C$23:$C37),1)*2,IF(AND('Expenses (Assum. &amp; Calc.)'!$I37="Monthly",'Expenses (Assum. &amp; Calc.)'!$H37&gt;='Shortcut Lookup 2'!AI$60,'Expenses (Assum. &amp; Calc.)'!$G37&lt;='Shortcut Lookup 2'!AI$60),INDEX('Expenses (Assum. &amp; Calc.)'!$J$23:$J$37,ROWS($C$23:$C37),1),IF(AND('Expenses (Assum. &amp; Calc.)'!$I37="Quarterly",IFERROR(MOD(MONTH('Expenses (Assum. &amp; Calc.)'!$G37),3),0)=MOD(MONTH('Shortcut Lookup 2'!AI$60),3),'Expenses (Assum. &amp; Calc.)'!$H37&gt;='Shortcut Lookup 2'!AI$60,'Expenses (Assum. &amp; Calc.)'!$G37&lt;='Shortcut Lookup 2'!AI$60),INDEX('Expenses (Assum. &amp; Calc.)'!$J$23:$J$37,ROWS($C$23:$C37),1),IF(AND('Expenses (Assum. &amp; Calc.)'!$I37="Semi-Annually",IFERROR(MOD(MONTH('Expenses (Assum. &amp; Calc.)'!$G37),6),0)=MOD(MONTH('Shortcut Lookup 2'!AI$60),6),'Expenses (Assum. &amp; Calc.)'!$H37&gt;='Shortcut Lookup 2'!AI$60,'Expenses (Assum. &amp; Calc.)'!$G37&lt;='Shortcut Lookup 2'!AI$60),INDEX('Expenses (Assum. &amp; Calc.)'!$J$23:$J$37,ROWS($C$23:$C37),1),IF(AND('Expenses (Assum. &amp; Calc.)'!$I37="Yearly",IFERROR(MOD(MONTH('Expenses (Assum. &amp; Calc.)'!$G37),12),0)=MOD(MONTH('Shortcut Lookup 2'!AI$60),12),'Expenses (Assum. &amp; Calc.)'!$H37&gt;='Shortcut Lookup 2'!AI$60,'Expenses (Assum. &amp; Calc.)'!$G37&lt;='Shortcut Lookup 2'!AI$60),INDEX('Expenses (Assum. &amp; Calc.)'!$J$23:$J$37,ROWS($C$23:$C37),1),0))))))))</f>
        <v>0</v>
      </c>
      <c r="AS37" s="472">
        <f>HLOOKUP('Shortcut Lookup 2'!AJ$59,'Expenses (Assum. &amp; Calc.)'!$P$22:$T$37,ROWS($C$23:$C37)+1,0)*IF(AND('Expenses (Assum. &amp; Calc.)'!$I37="One time",'Expenses (Assum. &amp; Calc.)'!$G37='Shortcut Lookup 2'!AJ$60),INDEX('Expenses (Assum. &amp; Calc.)'!$J$23:$J$37,ROWS($C$23:$C37),1),IF(AND('Expenses (Assum. &amp; Calc.)'!$I37="Daily",'Expenses (Assum. &amp; Calc.)'!$H37&gt;='Shortcut Lookup 2'!AJ$60,'Expenses (Assum. &amp; Calc.)'!$G37&lt;='Shortcut Lookup 2'!AJ$60),INDEX('Expenses (Assum. &amp; Calc.)'!$J$23:$J$37,ROWS($C$23:$C37),1)*AS$22,IF(AND('Expenses (Assum. &amp; Calc.)'!$I37="Weekly",'Expenses (Assum. &amp; Calc.)'!$H37&gt;='Shortcut Lookup 2'!AJ$60,'Expenses (Assum. &amp; Calc.)'!$G37&lt;='Shortcut Lookup 2'!AJ$60),INDEX('Expenses (Assum. &amp; Calc.)'!$J$23:$J$37,ROWS($C$23:$C37),1)*4,IF(AND('Expenses (Assum. &amp; Calc.)'!$I37="Bi-Weekly",'Expenses (Assum. &amp; Calc.)'!$H37&gt;='Shortcut Lookup 2'!AJ$60,'Expenses (Assum. &amp; Calc.)'!$G37&lt;='Shortcut Lookup 2'!AJ$60),INDEX('Expenses (Assum. &amp; Calc.)'!$J$23:$J$37,ROWS($C$23:$C37),1)*2,IF(AND('Expenses (Assum. &amp; Calc.)'!$I37="Monthly",'Expenses (Assum. &amp; Calc.)'!$H37&gt;='Shortcut Lookup 2'!AJ$60,'Expenses (Assum. &amp; Calc.)'!$G37&lt;='Shortcut Lookup 2'!AJ$60),INDEX('Expenses (Assum. &amp; Calc.)'!$J$23:$J$37,ROWS($C$23:$C37),1),IF(AND('Expenses (Assum. &amp; Calc.)'!$I37="Quarterly",IFERROR(MOD(MONTH('Expenses (Assum. &amp; Calc.)'!$G37),3),0)=MOD(MONTH('Shortcut Lookup 2'!AJ$60),3),'Expenses (Assum. &amp; Calc.)'!$H37&gt;='Shortcut Lookup 2'!AJ$60,'Expenses (Assum. &amp; Calc.)'!$G37&lt;='Shortcut Lookup 2'!AJ$60),INDEX('Expenses (Assum. &amp; Calc.)'!$J$23:$J$37,ROWS($C$23:$C37),1),IF(AND('Expenses (Assum. &amp; Calc.)'!$I37="Semi-Annually",IFERROR(MOD(MONTH('Expenses (Assum. &amp; Calc.)'!$G37),6),0)=MOD(MONTH('Shortcut Lookup 2'!AJ$60),6),'Expenses (Assum. &amp; Calc.)'!$H37&gt;='Shortcut Lookup 2'!AJ$60,'Expenses (Assum. &amp; Calc.)'!$G37&lt;='Shortcut Lookup 2'!AJ$60),INDEX('Expenses (Assum. &amp; Calc.)'!$J$23:$J$37,ROWS($C$23:$C37),1),IF(AND('Expenses (Assum. &amp; Calc.)'!$I37="Yearly",IFERROR(MOD(MONTH('Expenses (Assum. &amp; Calc.)'!$G37),12),0)=MOD(MONTH('Shortcut Lookup 2'!AJ$60),12),'Expenses (Assum. &amp; Calc.)'!$H37&gt;='Shortcut Lookup 2'!AJ$60,'Expenses (Assum. &amp; Calc.)'!$G37&lt;='Shortcut Lookup 2'!AJ$60),INDEX('Expenses (Assum. &amp; Calc.)'!$J$23:$J$37,ROWS($C$23:$C37),1),0))))))))</f>
        <v>0</v>
      </c>
      <c r="AT37" s="472">
        <f>HLOOKUP('Shortcut Lookup 2'!AK$59,'Expenses (Assum. &amp; Calc.)'!$P$22:$T$37,ROWS($C$23:$C37)+1,0)*IF(AND('Expenses (Assum. &amp; Calc.)'!$I37="One time",'Expenses (Assum. &amp; Calc.)'!$G37='Shortcut Lookup 2'!AK$60),INDEX('Expenses (Assum. &amp; Calc.)'!$J$23:$J$37,ROWS($C$23:$C37),1),IF(AND('Expenses (Assum. &amp; Calc.)'!$I37="Daily",'Expenses (Assum. &amp; Calc.)'!$H37&gt;='Shortcut Lookup 2'!AK$60,'Expenses (Assum. &amp; Calc.)'!$G37&lt;='Shortcut Lookup 2'!AK$60),INDEX('Expenses (Assum. &amp; Calc.)'!$J$23:$J$37,ROWS($C$23:$C37),1)*AT$22,IF(AND('Expenses (Assum. &amp; Calc.)'!$I37="Weekly",'Expenses (Assum. &amp; Calc.)'!$H37&gt;='Shortcut Lookup 2'!AK$60,'Expenses (Assum. &amp; Calc.)'!$G37&lt;='Shortcut Lookup 2'!AK$60),INDEX('Expenses (Assum. &amp; Calc.)'!$J$23:$J$37,ROWS($C$23:$C37),1)*4,IF(AND('Expenses (Assum. &amp; Calc.)'!$I37="Bi-Weekly",'Expenses (Assum. &amp; Calc.)'!$H37&gt;='Shortcut Lookup 2'!AK$60,'Expenses (Assum. &amp; Calc.)'!$G37&lt;='Shortcut Lookup 2'!AK$60),INDEX('Expenses (Assum. &amp; Calc.)'!$J$23:$J$37,ROWS($C$23:$C37),1)*2,IF(AND('Expenses (Assum. &amp; Calc.)'!$I37="Monthly",'Expenses (Assum. &amp; Calc.)'!$H37&gt;='Shortcut Lookup 2'!AK$60,'Expenses (Assum. &amp; Calc.)'!$G37&lt;='Shortcut Lookup 2'!AK$60),INDEX('Expenses (Assum. &amp; Calc.)'!$J$23:$J$37,ROWS($C$23:$C37),1),IF(AND('Expenses (Assum. &amp; Calc.)'!$I37="Quarterly",IFERROR(MOD(MONTH('Expenses (Assum. &amp; Calc.)'!$G37),3),0)=MOD(MONTH('Shortcut Lookup 2'!AK$60),3),'Expenses (Assum. &amp; Calc.)'!$H37&gt;='Shortcut Lookup 2'!AK$60,'Expenses (Assum. &amp; Calc.)'!$G37&lt;='Shortcut Lookup 2'!AK$60),INDEX('Expenses (Assum. &amp; Calc.)'!$J$23:$J$37,ROWS($C$23:$C37),1),IF(AND('Expenses (Assum. &amp; Calc.)'!$I37="Semi-Annually",IFERROR(MOD(MONTH('Expenses (Assum. &amp; Calc.)'!$G37),6),0)=MOD(MONTH('Shortcut Lookup 2'!AK$60),6),'Expenses (Assum. &amp; Calc.)'!$H37&gt;='Shortcut Lookup 2'!AK$60,'Expenses (Assum. &amp; Calc.)'!$G37&lt;='Shortcut Lookup 2'!AK$60),INDEX('Expenses (Assum. &amp; Calc.)'!$J$23:$J$37,ROWS($C$23:$C37),1),IF(AND('Expenses (Assum. &amp; Calc.)'!$I37="Yearly",IFERROR(MOD(MONTH('Expenses (Assum. &amp; Calc.)'!$G37),12),0)=MOD(MONTH('Shortcut Lookup 2'!AK$60),12),'Expenses (Assum. &amp; Calc.)'!$H37&gt;='Shortcut Lookup 2'!AK$60,'Expenses (Assum. &amp; Calc.)'!$G37&lt;='Shortcut Lookup 2'!AK$60),INDEX('Expenses (Assum. &amp; Calc.)'!$J$23:$J$37,ROWS($C$23:$C37),1),0))))))))</f>
        <v>0</v>
      </c>
      <c r="AU37" s="472">
        <f>HLOOKUP('Shortcut Lookup 2'!AL$59,'Expenses (Assum. &amp; Calc.)'!$P$22:$T$37,ROWS($C$23:$C37)+1,0)*IF(AND('Expenses (Assum. &amp; Calc.)'!$I37="One time",'Expenses (Assum. &amp; Calc.)'!$G37='Shortcut Lookup 2'!AL$60),INDEX('Expenses (Assum. &amp; Calc.)'!$J$23:$J$37,ROWS($C$23:$C37),1),IF(AND('Expenses (Assum. &amp; Calc.)'!$I37="Daily",'Expenses (Assum. &amp; Calc.)'!$H37&gt;='Shortcut Lookup 2'!AL$60,'Expenses (Assum. &amp; Calc.)'!$G37&lt;='Shortcut Lookup 2'!AL$60),INDEX('Expenses (Assum. &amp; Calc.)'!$J$23:$J$37,ROWS($C$23:$C37),1)*AU$22,IF(AND('Expenses (Assum. &amp; Calc.)'!$I37="Weekly",'Expenses (Assum. &amp; Calc.)'!$H37&gt;='Shortcut Lookup 2'!AL$60,'Expenses (Assum. &amp; Calc.)'!$G37&lt;='Shortcut Lookup 2'!AL$60),INDEX('Expenses (Assum. &amp; Calc.)'!$J$23:$J$37,ROWS($C$23:$C37),1)*4,IF(AND('Expenses (Assum. &amp; Calc.)'!$I37="Bi-Weekly",'Expenses (Assum. &amp; Calc.)'!$H37&gt;='Shortcut Lookup 2'!AL$60,'Expenses (Assum. &amp; Calc.)'!$G37&lt;='Shortcut Lookup 2'!AL$60),INDEX('Expenses (Assum. &amp; Calc.)'!$J$23:$J$37,ROWS($C$23:$C37),1)*2,IF(AND('Expenses (Assum. &amp; Calc.)'!$I37="Monthly",'Expenses (Assum. &amp; Calc.)'!$H37&gt;='Shortcut Lookup 2'!AL$60,'Expenses (Assum. &amp; Calc.)'!$G37&lt;='Shortcut Lookup 2'!AL$60),INDEX('Expenses (Assum. &amp; Calc.)'!$J$23:$J$37,ROWS($C$23:$C37),1),IF(AND('Expenses (Assum. &amp; Calc.)'!$I37="Quarterly",IFERROR(MOD(MONTH('Expenses (Assum. &amp; Calc.)'!$G37),3),0)=MOD(MONTH('Shortcut Lookup 2'!AL$60),3),'Expenses (Assum. &amp; Calc.)'!$H37&gt;='Shortcut Lookup 2'!AL$60,'Expenses (Assum. &amp; Calc.)'!$G37&lt;='Shortcut Lookup 2'!AL$60),INDEX('Expenses (Assum. &amp; Calc.)'!$J$23:$J$37,ROWS($C$23:$C37),1),IF(AND('Expenses (Assum. &amp; Calc.)'!$I37="Semi-Annually",IFERROR(MOD(MONTH('Expenses (Assum. &amp; Calc.)'!$G37),6),0)=MOD(MONTH('Shortcut Lookup 2'!AL$60),6),'Expenses (Assum. &amp; Calc.)'!$H37&gt;='Shortcut Lookup 2'!AL$60,'Expenses (Assum. &amp; Calc.)'!$G37&lt;='Shortcut Lookup 2'!AL$60),INDEX('Expenses (Assum. &amp; Calc.)'!$J$23:$J$37,ROWS($C$23:$C37),1),IF(AND('Expenses (Assum. &amp; Calc.)'!$I37="Yearly",IFERROR(MOD(MONTH('Expenses (Assum. &amp; Calc.)'!$G37),12),0)=MOD(MONTH('Shortcut Lookup 2'!AL$60),12),'Expenses (Assum. &amp; Calc.)'!$H37&gt;='Shortcut Lookup 2'!AL$60,'Expenses (Assum. &amp; Calc.)'!$G37&lt;='Shortcut Lookup 2'!AL$60),INDEX('Expenses (Assum. &amp; Calc.)'!$J$23:$J$37,ROWS($C$23:$C37),1),0))))))))</f>
        <v>0</v>
      </c>
      <c r="AV37" s="472">
        <f>HLOOKUP('Shortcut Lookup 2'!AM$59,'Expenses (Assum. &amp; Calc.)'!$P$22:$T$37,ROWS($C$23:$C37)+1,0)*IF(AND('Expenses (Assum. &amp; Calc.)'!$I37="One time",'Expenses (Assum. &amp; Calc.)'!$G37='Shortcut Lookup 2'!AM$60),INDEX('Expenses (Assum. &amp; Calc.)'!$J$23:$J$37,ROWS($C$23:$C37),1),IF(AND('Expenses (Assum. &amp; Calc.)'!$I37="Daily",'Expenses (Assum. &amp; Calc.)'!$H37&gt;='Shortcut Lookup 2'!AM$60,'Expenses (Assum. &amp; Calc.)'!$G37&lt;='Shortcut Lookup 2'!AM$60),INDEX('Expenses (Assum. &amp; Calc.)'!$J$23:$J$37,ROWS($C$23:$C37),1)*AV$22,IF(AND('Expenses (Assum. &amp; Calc.)'!$I37="Weekly",'Expenses (Assum. &amp; Calc.)'!$H37&gt;='Shortcut Lookup 2'!AM$60,'Expenses (Assum. &amp; Calc.)'!$G37&lt;='Shortcut Lookup 2'!AM$60),INDEX('Expenses (Assum. &amp; Calc.)'!$J$23:$J$37,ROWS($C$23:$C37),1)*4,IF(AND('Expenses (Assum. &amp; Calc.)'!$I37="Bi-Weekly",'Expenses (Assum. &amp; Calc.)'!$H37&gt;='Shortcut Lookup 2'!AM$60,'Expenses (Assum. &amp; Calc.)'!$G37&lt;='Shortcut Lookup 2'!AM$60),INDEX('Expenses (Assum. &amp; Calc.)'!$J$23:$J$37,ROWS($C$23:$C37),1)*2,IF(AND('Expenses (Assum. &amp; Calc.)'!$I37="Monthly",'Expenses (Assum. &amp; Calc.)'!$H37&gt;='Shortcut Lookup 2'!AM$60,'Expenses (Assum. &amp; Calc.)'!$G37&lt;='Shortcut Lookup 2'!AM$60),INDEX('Expenses (Assum. &amp; Calc.)'!$J$23:$J$37,ROWS($C$23:$C37),1),IF(AND('Expenses (Assum. &amp; Calc.)'!$I37="Quarterly",IFERROR(MOD(MONTH('Expenses (Assum. &amp; Calc.)'!$G37),3),0)=MOD(MONTH('Shortcut Lookup 2'!AM$60),3),'Expenses (Assum. &amp; Calc.)'!$H37&gt;='Shortcut Lookup 2'!AM$60,'Expenses (Assum. &amp; Calc.)'!$G37&lt;='Shortcut Lookup 2'!AM$60),INDEX('Expenses (Assum. &amp; Calc.)'!$J$23:$J$37,ROWS($C$23:$C37),1),IF(AND('Expenses (Assum. &amp; Calc.)'!$I37="Semi-Annually",IFERROR(MOD(MONTH('Expenses (Assum. &amp; Calc.)'!$G37),6),0)=MOD(MONTH('Shortcut Lookup 2'!AM$60),6),'Expenses (Assum. &amp; Calc.)'!$H37&gt;='Shortcut Lookup 2'!AM$60,'Expenses (Assum. &amp; Calc.)'!$G37&lt;='Shortcut Lookup 2'!AM$60),INDEX('Expenses (Assum. &amp; Calc.)'!$J$23:$J$37,ROWS($C$23:$C37),1),IF(AND('Expenses (Assum. &amp; Calc.)'!$I37="Yearly",IFERROR(MOD(MONTH('Expenses (Assum. &amp; Calc.)'!$G37),12),0)=MOD(MONTH('Shortcut Lookup 2'!AM$60),12),'Expenses (Assum. &amp; Calc.)'!$H37&gt;='Shortcut Lookup 2'!AM$60,'Expenses (Assum. &amp; Calc.)'!$G37&lt;='Shortcut Lookup 2'!AM$60),INDEX('Expenses (Assum. &amp; Calc.)'!$J$23:$J$37,ROWS($C$23:$C37),1),0))))))))</f>
        <v>0</v>
      </c>
      <c r="AW37" s="472">
        <f>HLOOKUP('Shortcut Lookup 2'!AN$59,'Expenses (Assum. &amp; Calc.)'!$P$22:$T$37,ROWS($C$23:$C37)+1,0)*IF(AND('Expenses (Assum. &amp; Calc.)'!$I37="One time",'Expenses (Assum. &amp; Calc.)'!$G37='Shortcut Lookup 2'!AN$60),INDEX('Expenses (Assum. &amp; Calc.)'!$J$23:$J$37,ROWS($C$23:$C37),1),IF(AND('Expenses (Assum. &amp; Calc.)'!$I37="Daily",'Expenses (Assum. &amp; Calc.)'!$H37&gt;='Shortcut Lookup 2'!AN$60,'Expenses (Assum. &amp; Calc.)'!$G37&lt;='Shortcut Lookup 2'!AN$60),INDEX('Expenses (Assum. &amp; Calc.)'!$J$23:$J$37,ROWS($C$23:$C37),1)*AW$22,IF(AND('Expenses (Assum. &amp; Calc.)'!$I37="Weekly",'Expenses (Assum. &amp; Calc.)'!$H37&gt;='Shortcut Lookup 2'!AN$60,'Expenses (Assum. &amp; Calc.)'!$G37&lt;='Shortcut Lookup 2'!AN$60),INDEX('Expenses (Assum. &amp; Calc.)'!$J$23:$J$37,ROWS($C$23:$C37),1)*4,IF(AND('Expenses (Assum. &amp; Calc.)'!$I37="Bi-Weekly",'Expenses (Assum. &amp; Calc.)'!$H37&gt;='Shortcut Lookup 2'!AN$60,'Expenses (Assum. &amp; Calc.)'!$G37&lt;='Shortcut Lookup 2'!AN$60),INDEX('Expenses (Assum. &amp; Calc.)'!$J$23:$J$37,ROWS($C$23:$C37),1)*2,IF(AND('Expenses (Assum. &amp; Calc.)'!$I37="Monthly",'Expenses (Assum. &amp; Calc.)'!$H37&gt;='Shortcut Lookup 2'!AN$60,'Expenses (Assum. &amp; Calc.)'!$G37&lt;='Shortcut Lookup 2'!AN$60),INDEX('Expenses (Assum. &amp; Calc.)'!$J$23:$J$37,ROWS($C$23:$C37),1),IF(AND('Expenses (Assum. &amp; Calc.)'!$I37="Quarterly",IFERROR(MOD(MONTH('Expenses (Assum. &amp; Calc.)'!$G37),3),0)=MOD(MONTH('Shortcut Lookup 2'!AN$60),3),'Expenses (Assum. &amp; Calc.)'!$H37&gt;='Shortcut Lookup 2'!AN$60,'Expenses (Assum. &amp; Calc.)'!$G37&lt;='Shortcut Lookup 2'!AN$60),INDEX('Expenses (Assum. &amp; Calc.)'!$J$23:$J$37,ROWS($C$23:$C37),1),IF(AND('Expenses (Assum. &amp; Calc.)'!$I37="Semi-Annually",IFERROR(MOD(MONTH('Expenses (Assum. &amp; Calc.)'!$G37),6),0)=MOD(MONTH('Shortcut Lookup 2'!AN$60),6),'Expenses (Assum. &amp; Calc.)'!$H37&gt;='Shortcut Lookup 2'!AN$60,'Expenses (Assum. &amp; Calc.)'!$G37&lt;='Shortcut Lookup 2'!AN$60),INDEX('Expenses (Assum. &amp; Calc.)'!$J$23:$J$37,ROWS($C$23:$C37),1),IF(AND('Expenses (Assum. &amp; Calc.)'!$I37="Yearly",IFERROR(MOD(MONTH('Expenses (Assum. &amp; Calc.)'!$G37),12),0)=MOD(MONTH('Shortcut Lookup 2'!AN$60),12),'Expenses (Assum. &amp; Calc.)'!$H37&gt;='Shortcut Lookup 2'!AN$60,'Expenses (Assum. &amp; Calc.)'!$G37&lt;='Shortcut Lookup 2'!AN$60),INDEX('Expenses (Assum. &amp; Calc.)'!$J$23:$J$37,ROWS($C$23:$C37),1),0))))))))</f>
        <v>0</v>
      </c>
      <c r="AX37" s="472">
        <f>HLOOKUP('Shortcut Lookup 2'!AO$59,'Expenses (Assum. &amp; Calc.)'!$P$22:$T$37,ROWS($C$23:$C37)+1,0)*IF(AND('Expenses (Assum. &amp; Calc.)'!$I37="One time",'Expenses (Assum. &amp; Calc.)'!$G37='Shortcut Lookup 2'!AO$60),INDEX('Expenses (Assum. &amp; Calc.)'!$J$23:$J$37,ROWS($C$23:$C37),1),IF(AND('Expenses (Assum. &amp; Calc.)'!$I37="Daily",'Expenses (Assum. &amp; Calc.)'!$H37&gt;='Shortcut Lookup 2'!AO$60,'Expenses (Assum. &amp; Calc.)'!$G37&lt;='Shortcut Lookup 2'!AO$60),INDEX('Expenses (Assum. &amp; Calc.)'!$J$23:$J$37,ROWS($C$23:$C37),1)*AX$22,IF(AND('Expenses (Assum. &amp; Calc.)'!$I37="Weekly",'Expenses (Assum. &amp; Calc.)'!$H37&gt;='Shortcut Lookup 2'!AO$60,'Expenses (Assum. &amp; Calc.)'!$G37&lt;='Shortcut Lookup 2'!AO$60),INDEX('Expenses (Assum. &amp; Calc.)'!$J$23:$J$37,ROWS($C$23:$C37),1)*4,IF(AND('Expenses (Assum. &amp; Calc.)'!$I37="Bi-Weekly",'Expenses (Assum. &amp; Calc.)'!$H37&gt;='Shortcut Lookup 2'!AO$60,'Expenses (Assum. &amp; Calc.)'!$G37&lt;='Shortcut Lookup 2'!AO$60),INDEX('Expenses (Assum. &amp; Calc.)'!$J$23:$J$37,ROWS($C$23:$C37),1)*2,IF(AND('Expenses (Assum. &amp; Calc.)'!$I37="Monthly",'Expenses (Assum. &amp; Calc.)'!$H37&gt;='Shortcut Lookup 2'!AO$60,'Expenses (Assum. &amp; Calc.)'!$G37&lt;='Shortcut Lookup 2'!AO$60),INDEX('Expenses (Assum. &amp; Calc.)'!$J$23:$J$37,ROWS($C$23:$C37),1),IF(AND('Expenses (Assum. &amp; Calc.)'!$I37="Quarterly",IFERROR(MOD(MONTH('Expenses (Assum. &amp; Calc.)'!$G37),3),0)=MOD(MONTH('Shortcut Lookup 2'!AO$60),3),'Expenses (Assum. &amp; Calc.)'!$H37&gt;='Shortcut Lookup 2'!AO$60,'Expenses (Assum. &amp; Calc.)'!$G37&lt;='Shortcut Lookup 2'!AO$60),INDEX('Expenses (Assum. &amp; Calc.)'!$J$23:$J$37,ROWS($C$23:$C37),1),IF(AND('Expenses (Assum. &amp; Calc.)'!$I37="Semi-Annually",IFERROR(MOD(MONTH('Expenses (Assum. &amp; Calc.)'!$G37),6),0)=MOD(MONTH('Shortcut Lookup 2'!AO$60),6),'Expenses (Assum. &amp; Calc.)'!$H37&gt;='Shortcut Lookup 2'!AO$60,'Expenses (Assum. &amp; Calc.)'!$G37&lt;='Shortcut Lookup 2'!AO$60),INDEX('Expenses (Assum. &amp; Calc.)'!$J$23:$J$37,ROWS($C$23:$C37),1),IF(AND('Expenses (Assum. &amp; Calc.)'!$I37="Yearly",IFERROR(MOD(MONTH('Expenses (Assum. &amp; Calc.)'!$G37),12),0)=MOD(MONTH('Shortcut Lookup 2'!AO$60),12),'Expenses (Assum. &amp; Calc.)'!$H37&gt;='Shortcut Lookup 2'!AO$60,'Expenses (Assum. &amp; Calc.)'!$G37&lt;='Shortcut Lookup 2'!AO$60),INDEX('Expenses (Assum. &amp; Calc.)'!$J$23:$J$37,ROWS($C$23:$C37),1),0))))))))</f>
        <v>0</v>
      </c>
      <c r="AY37" s="472">
        <f>HLOOKUP('Shortcut Lookup 2'!AP$59,'Expenses (Assum. &amp; Calc.)'!$P$22:$T$37,ROWS($C$23:$C37)+1,0)*IF(AND('Expenses (Assum. &amp; Calc.)'!$I37="One time",'Expenses (Assum. &amp; Calc.)'!$G37='Shortcut Lookup 2'!AP$60),INDEX('Expenses (Assum. &amp; Calc.)'!$J$23:$J$37,ROWS($C$23:$C37),1),IF(AND('Expenses (Assum. &amp; Calc.)'!$I37="Daily",'Expenses (Assum. &amp; Calc.)'!$H37&gt;='Shortcut Lookup 2'!AP$60,'Expenses (Assum. &amp; Calc.)'!$G37&lt;='Shortcut Lookup 2'!AP$60),INDEX('Expenses (Assum. &amp; Calc.)'!$J$23:$J$37,ROWS($C$23:$C37),1)*AY$22,IF(AND('Expenses (Assum. &amp; Calc.)'!$I37="Weekly",'Expenses (Assum. &amp; Calc.)'!$H37&gt;='Shortcut Lookup 2'!AP$60,'Expenses (Assum. &amp; Calc.)'!$G37&lt;='Shortcut Lookup 2'!AP$60),INDEX('Expenses (Assum. &amp; Calc.)'!$J$23:$J$37,ROWS($C$23:$C37),1)*4,IF(AND('Expenses (Assum. &amp; Calc.)'!$I37="Bi-Weekly",'Expenses (Assum. &amp; Calc.)'!$H37&gt;='Shortcut Lookup 2'!AP$60,'Expenses (Assum. &amp; Calc.)'!$G37&lt;='Shortcut Lookup 2'!AP$60),INDEX('Expenses (Assum. &amp; Calc.)'!$J$23:$J$37,ROWS($C$23:$C37),1)*2,IF(AND('Expenses (Assum. &amp; Calc.)'!$I37="Monthly",'Expenses (Assum. &amp; Calc.)'!$H37&gt;='Shortcut Lookup 2'!AP$60,'Expenses (Assum. &amp; Calc.)'!$G37&lt;='Shortcut Lookup 2'!AP$60),INDEX('Expenses (Assum. &amp; Calc.)'!$J$23:$J$37,ROWS($C$23:$C37),1),IF(AND('Expenses (Assum. &amp; Calc.)'!$I37="Quarterly",IFERROR(MOD(MONTH('Expenses (Assum. &amp; Calc.)'!$G37),3),0)=MOD(MONTH('Shortcut Lookup 2'!AP$60),3),'Expenses (Assum. &amp; Calc.)'!$H37&gt;='Shortcut Lookup 2'!AP$60,'Expenses (Assum. &amp; Calc.)'!$G37&lt;='Shortcut Lookup 2'!AP$60),INDEX('Expenses (Assum. &amp; Calc.)'!$J$23:$J$37,ROWS($C$23:$C37),1),IF(AND('Expenses (Assum. &amp; Calc.)'!$I37="Semi-Annually",IFERROR(MOD(MONTH('Expenses (Assum. &amp; Calc.)'!$G37),6),0)=MOD(MONTH('Shortcut Lookup 2'!AP$60),6),'Expenses (Assum. &amp; Calc.)'!$H37&gt;='Shortcut Lookup 2'!AP$60,'Expenses (Assum. &amp; Calc.)'!$G37&lt;='Shortcut Lookup 2'!AP$60),INDEX('Expenses (Assum. &amp; Calc.)'!$J$23:$J$37,ROWS($C$23:$C37),1),IF(AND('Expenses (Assum. &amp; Calc.)'!$I37="Yearly",IFERROR(MOD(MONTH('Expenses (Assum. &amp; Calc.)'!$G37),12),0)=MOD(MONTH('Shortcut Lookup 2'!AP$60),12),'Expenses (Assum. &amp; Calc.)'!$H37&gt;='Shortcut Lookup 2'!AP$60,'Expenses (Assum. &amp; Calc.)'!$G37&lt;='Shortcut Lookup 2'!AP$60),INDEX('Expenses (Assum. &amp; Calc.)'!$J$23:$J$37,ROWS($C$23:$C37),1),0))))))))</f>
        <v>0</v>
      </c>
      <c r="AZ37" s="472">
        <f>HLOOKUP('Shortcut Lookup 2'!AQ$59,'Expenses (Assum. &amp; Calc.)'!$P$22:$T$37,ROWS($C$23:$C37)+1,0)*IF(AND('Expenses (Assum. &amp; Calc.)'!$I37="One time",'Expenses (Assum. &amp; Calc.)'!$G37='Shortcut Lookup 2'!AQ$60),INDEX('Expenses (Assum. &amp; Calc.)'!$J$23:$J$37,ROWS($C$23:$C37),1),IF(AND('Expenses (Assum. &amp; Calc.)'!$I37="Daily",'Expenses (Assum. &amp; Calc.)'!$H37&gt;='Shortcut Lookup 2'!AQ$60,'Expenses (Assum. &amp; Calc.)'!$G37&lt;='Shortcut Lookup 2'!AQ$60),INDEX('Expenses (Assum. &amp; Calc.)'!$J$23:$J$37,ROWS($C$23:$C37),1)*AZ$22,IF(AND('Expenses (Assum. &amp; Calc.)'!$I37="Weekly",'Expenses (Assum. &amp; Calc.)'!$H37&gt;='Shortcut Lookup 2'!AQ$60,'Expenses (Assum. &amp; Calc.)'!$G37&lt;='Shortcut Lookup 2'!AQ$60),INDEX('Expenses (Assum. &amp; Calc.)'!$J$23:$J$37,ROWS($C$23:$C37),1)*4,IF(AND('Expenses (Assum. &amp; Calc.)'!$I37="Bi-Weekly",'Expenses (Assum. &amp; Calc.)'!$H37&gt;='Shortcut Lookup 2'!AQ$60,'Expenses (Assum. &amp; Calc.)'!$G37&lt;='Shortcut Lookup 2'!AQ$60),INDEX('Expenses (Assum. &amp; Calc.)'!$J$23:$J$37,ROWS($C$23:$C37),1)*2,IF(AND('Expenses (Assum. &amp; Calc.)'!$I37="Monthly",'Expenses (Assum. &amp; Calc.)'!$H37&gt;='Shortcut Lookup 2'!AQ$60,'Expenses (Assum. &amp; Calc.)'!$G37&lt;='Shortcut Lookup 2'!AQ$60),INDEX('Expenses (Assum. &amp; Calc.)'!$J$23:$J$37,ROWS($C$23:$C37),1),IF(AND('Expenses (Assum. &amp; Calc.)'!$I37="Quarterly",IFERROR(MOD(MONTH('Expenses (Assum. &amp; Calc.)'!$G37),3),0)=MOD(MONTH('Shortcut Lookup 2'!AQ$60),3),'Expenses (Assum. &amp; Calc.)'!$H37&gt;='Shortcut Lookup 2'!AQ$60,'Expenses (Assum. &amp; Calc.)'!$G37&lt;='Shortcut Lookup 2'!AQ$60),INDEX('Expenses (Assum. &amp; Calc.)'!$J$23:$J$37,ROWS($C$23:$C37),1),IF(AND('Expenses (Assum. &amp; Calc.)'!$I37="Semi-Annually",IFERROR(MOD(MONTH('Expenses (Assum. &amp; Calc.)'!$G37),6),0)=MOD(MONTH('Shortcut Lookup 2'!AQ$60),6),'Expenses (Assum. &amp; Calc.)'!$H37&gt;='Shortcut Lookup 2'!AQ$60,'Expenses (Assum. &amp; Calc.)'!$G37&lt;='Shortcut Lookup 2'!AQ$60),INDEX('Expenses (Assum. &amp; Calc.)'!$J$23:$J$37,ROWS($C$23:$C37),1),IF(AND('Expenses (Assum. &amp; Calc.)'!$I37="Yearly",IFERROR(MOD(MONTH('Expenses (Assum. &amp; Calc.)'!$G37),12),0)=MOD(MONTH('Shortcut Lookup 2'!AQ$60),12),'Expenses (Assum. &amp; Calc.)'!$H37&gt;='Shortcut Lookup 2'!AQ$60,'Expenses (Assum. &amp; Calc.)'!$G37&lt;='Shortcut Lookup 2'!AQ$60),INDEX('Expenses (Assum. &amp; Calc.)'!$J$23:$J$37,ROWS($C$23:$C37),1),0))))))))</f>
        <v>0</v>
      </c>
      <c r="BA37" s="472">
        <f>HLOOKUP('Shortcut Lookup 2'!AR$59,'Expenses (Assum. &amp; Calc.)'!$P$22:$T$37,ROWS($C$23:$C37)+1,0)*IF(AND('Expenses (Assum. &amp; Calc.)'!$I37="One time",'Expenses (Assum. &amp; Calc.)'!$G37='Shortcut Lookup 2'!AR$60),INDEX('Expenses (Assum. &amp; Calc.)'!$J$23:$J$37,ROWS($C$23:$C37),1),IF(AND('Expenses (Assum. &amp; Calc.)'!$I37="Daily",'Expenses (Assum. &amp; Calc.)'!$H37&gt;='Shortcut Lookup 2'!AR$60,'Expenses (Assum. &amp; Calc.)'!$G37&lt;='Shortcut Lookup 2'!AR$60),INDEX('Expenses (Assum. &amp; Calc.)'!$J$23:$J$37,ROWS($C$23:$C37),1)*BA$22,IF(AND('Expenses (Assum. &amp; Calc.)'!$I37="Weekly",'Expenses (Assum. &amp; Calc.)'!$H37&gt;='Shortcut Lookup 2'!AR$60,'Expenses (Assum. &amp; Calc.)'!$G37&lt;='Shortcut Lookup 2'!AR$60),INDEX('Expenses (Assum. &amp; Calc.)'!$J$23:$J$37,ROWS($C$23:$C37),1)*4,IF(AND('Expenses (Assum. &amp; Calc.)'!$I37="Bi-Weekly",'Expenses (Assum. &amp; Calc.)'!$H37&gt;='Shortcut Lookup 2'!AR$60,'Expenses (Assum. &amp; Calc.)'!$G37&lt;='Shortcut Lookup 2'!AR$60),INDEX('Expenses (Assum. &amp; Calc.)'!$J$23:$J$37,ROWS($C$23:$C37),1)*2,IF(AND('Expenses (Assum. &amp; Calc.)'!$I37="Monthly",'Expenses (Assum. &amp; Calc.)'!$H37&gt;='Shortcut Lookup 2'!AR$60,'Expenses (Assum. &amp; Calc.)'!$G37&lt;='Shortcut Lookup 2'!AR$60),INDEX('Expenses (Assum. &amp; Calc.)'!$J$23:$J$37,ROWS($C$23:$C37),1),IF(AND('Expenses (Assum. &amp; Calc.)'!$I37="Quarterly",IFERROR(MOD(MONTH('Expenses (Assum. &amp; Calc.)'!$G37),3),0)=MOD(MONTH('Shortcut Lookup 2'!AR$60),3),'Expenses (Assum. &amp; Calc.)'!$H37&gt;='Shortcut Lookup 2'!AR$60,'Expenses (Assum. &amp; Calc.)'!$G37&lt;='Shortcut Lookup 2'!AR$60),INDEX('Expenses (Assum. &amp; Calc.)'!$J$23:$J$37,ROWS($C$23:$C37),1),IF(AND('Expenses (Assum. &amp; Calc.)'!$I37="Semi-Annually",IFERROR(MOD(MONTH('Expenses (Assum. &amp; Calc.)'!$G37),6),0)=MOD(MONTH('Shortcut Lookup 2'!AR$60),6),'Expenses (Assum. &amp; Calc.)'!$H37&gt;='Shortcut Lookup 2'!AR$60,'Expenses (Assum. &amp; Calc.)'!$G37&lt;='Shortcut Lookup 2'!AR$60),INDEX('Expenses (Assum. &amp; Calc.)'!$J$23:$J$37,ROWS($C$23:$C37),1),IF(AND('Expenses (Assum. &amp; Calc.)'!$I37="Yearly",IFERROR(MOD(MONTH('Expenses (Assum. &amp; Calc.)'!$G37),12),0)=MOD(MONTH('Shortcut Lookup 2'!AR$60),12),'Expenses (Assum. &amp; Calc.)'!$H37&gt;='Shortcut Lookup 2'!AR$60,'Expenses (Assum. &amp; Calc.)'!$G37&lt;='Shortcut Lookup 2'!AR$60),INDEX('Expenses (Assum. &amp; Calc.)'!$J$23:$J$37,ROWS($C$23:$C37),1),0))))))))</f>
        <v>0</v>
      </c>
      <c r="BB37" s="472">
        <f>HLOOKUP('Shortcut Lookup 2'!AS$59,'Expenses (Assum. &amp; Calc.)'!$P$22:$T$37,ROWS($C$23:$C37)+1,0)*IF(AND('Expenses (Assum. &amp; Calc.)'!$I37="One time",'Expenses (Assum. &amp; Calc.)'!$G37='Shortcut Lookup 2'!AS$60),INDEX('Expenses (Assum. &amp; Calc.)'!$J$23:$J$37,ROWS($C$23:$C37),1),IF(AND('Expenses (Assum. &amp; Calc.)'!$I37="Daily",'Expenses (Assum. &amp; Calc.)'!$H37&gt;='Shortcut Lookup 2'!AS$60,'Expenses (Assum. &amp; Calc.)'!$G37&lt;='Shortcut Lookup 2'!AS$60),INDEX('Expenses (Assum. &amp; Calc.)'!$J$23:$J$37,ROWS($C$23:$C37),1)*BB$22,IF(AND('Expenses (Assum. &amp; Calc.)'!$I37="Weekly",'Expenses (Assum. &amp; Calc.)'!$H37&gt;='Shortcut Lookup 2'!AS$60,'Expenses (Assum. &amp; Calc.)'!$G37&lt;='Shortcut Lookup 2'!AS$60),INDEX('Expenses (Assum. &amp; Calc.)'!$J$23:$J$37,ROWS($C$23:$C37),1)*4,IF(AND('Expenses (Assum. &amp; Calc.)'!$I37="Bi-Weekly",'Expenses (Assum. &amp; Calc.)'!$H37&gt;='Shortcut Lookup 2'!AS$60,'Expenses (Assum. &amp; Calc.)'!$G37&lt;='Shortcut Lookup 2'!AS$60),INDEX('Expenses (Assum. &amp; Calc.)'!$J$23:$J$37,ROWS($C$23:$C37),1)*2,IF(AND('Expenses (Assum. &amp; Calc.)'!$I37="Monthly",'Expenses (Assum. &amp; Calc.)'!$H37&gt;='Shortcut Lookup 2'!AS$60,'Expenses (Assum. &amp; Calc.)'!$G37&lt;='Shortcut Lookup 2'!AS$60),INDEX('Expenses (Assum. &amp; Calc.)'!$J$23:$J$37,ROWS($C$23:$C37),1),IF(AND('Expenses (Assum. &amp; Calc.)'!$I37="Quarterly",IFERROR(MOD(MONTH('Expenses (Assum. &amp; Calc.)'!$G37),3),0)=MOD(MONTH('Shortcut Lookup 2'!AS$60),3),'Expenses (Assum. &amp; Calc.)'!$H37&gt;='Shortcut Lookup 2'!AS$60,'Expenses (Assum. &amp; Calc.)'!$G37&lt;='Shortcut Lookup 2'!AS$60),INDEX('Expenses (Assum. &amp; Calc.)'!$J$23:$J$37,ROWS($C$23:$C37),1),IF(AND('Expenses (Assum. &amp; Calc.)'!$I37="Semi-Annually",IFERROR(MOD(MONTH('Expenses (Assum. &amp; Calc.)'!$G37),6),0)=MOD(MONTH('Shortcut Lookup 2'!AS$60),6),'Expenses (Assum. &amp; Calc.)'!$H37&gt;='Shortcut Lookup 2'!AS$60,'Expenses (Assum. &amp; Calc.)'!$G37&lt;='Shortcut Lookup 2'!AS$60),INDEX('Expenses (Assum. &amp; Calc.)'!$J$23:$J$37,ROWS($C$23:$C37),1),IF(AND('Expenses (Assum. &amp; Calc.)'!$I37="Yearly",IFERROR(MOD(MONTH('Expenses (Assum. &amp; Calc.)'!$G37),12),0)=MOD(MONTH('Shortcut Lookup 2'!AS$60),12),'Expenses (Assum. &amp; Calc.)'!$H37&gt;='Shortcut Lookup 2'!AS$60,'Expenses (Assum. &amp; Calc.)'!$G37&lt;='Shortcut Lookup 2'!AS$60),INDEX('Expenses (Assum. &amp; Calc.)'!$J$23:$J$37,ROWS($C$23:$C37),1),0))))))))</f>
        <v>0</v>
      </c>
      <c r="BC37" s="472">
        <f>HLOOKUP('Shortcut Lookup 2'!AT$59,'Expenses (Assum. &amp; Calc.)'!$P$22:$T$37,ROWS($C$23:$C37)+1,0)*IF(AND('Expenses (Assum. &amp; Calc.)'!$I37="One time",'Expenses (Assum. &amp; Calc.)'!$G37='Shortcut Lookup 2'!AT$60),INDEX('Expenses (Assum. &amp; Calc.)'!$J$23:$J$37,ROWS($C$23:$C37),1),IF(AND('Expenses (Assum. &amp; Calc.)'!$I37="Daily",'Expenses (Assum. &amp; Calc.)'!$H37&gt;='Shortcut Lookup 2'!AT$60,'Expenses (Assum. &amp; Calc.)'!$G37&lt;='Shortcut Lookup 2'!AT$60),INDEX('Expenses (Assum. &amp; Calc.)'!$J$23:$J$37,ROWS($C$23:$C37),1)*BC$22,IF(AND('Expenses (Assum. &amp; Calc.)'!$I37="Weekly",'Expenses (Assum. &amp; Calc.)'!$H37&gt;='Shortcut Lookup 2'!AT$60,'Expenses (Assum. &amp; Calc.)'!$G37&lt;='Shortcut Lookup 2'!AT$60),INDEX('Expenses (Assum. &amp; Calc.)'!$J$23:$J$37,ROWS($C$23:$C37),1)*4,IF(AND('Expenses (Assum. &amp; Calc.)'!$I37="Bi-Weekly",'Expenses (Assum. &amp; Calc.)'!$H37&gt;='Shortcut Lookup 2'!AT$60,'Expenses (Assum. &amp; Calc.)'!$G37&lt;='Shortcut Lookup 2'!AT$60),INDEX('Expenses (Assum. &amp; Calc.)'!$J$23:$J$37,ROWS($C$23:$C37),1)*2,IF(AND('Expenses (Assum. &amp; Calc.)'!$I37="Monthly",'Expenses (Assum. &amp; Calc.)'!$H37&gt;='Shortcut Lookup 2'!AT$60,'Expenses (Assum. &amp; Calc.)'!$G37&lt;='Shortcut Lookup 2'!AT$60),INDEX('Expenses (Assum. &amp; Calc.)'!$J$23:$J$37,ROWS($C$23:$C37),1),IF(AND('Expenses (Assum. &amp; Calc.)'!$I37="Quarterly",IFERROR(MOD(MONTH('Expenses (Assum. &amp; Calc.)'!$G37),3),0)=MOD(MONTH('Shortcut Lookup 2'!AT$60),3),'Expenses (Assum. &amp; Calc.)'!$H37&gt;='Shortcut Lookup 2'!AT$60,'Expenses (Assum. &amp; Calc.)'!$G37&lt;='Shortcut Lookup 2'!AT$60),INDEX('Expenses (Assum. &amp; Calc.)'!$J$23:$J$37,ROWS($C$23:$C37),1),IF(AND('Expenses (Assum. &amp; Calc.)'!$I37="Semi-Annually",IFERROR(MOD(MONTH('Expenses (Assum. &amp; Calc.)'!$G37),6),0)=MOD(MONTH('Shortcut Lookup 2'!AT$60),6),'Expenses (Assum. &amp; Calc.)'!$H37&gt;='Shortcut Lookup 2'!AT$60,'Expenses (Assum. &amp; Calc.)'!$G37&lt;='Shortcut Lookup 2'!AT$60),INDEX('Expenses (Assum. &amp; Calc.)'!$J$23:$J$37,ROWS($C$23:$C37),1),IF(AND('Expenses (Assum. &amp; Calc.)'!$I37="Yearly",IFERROR(MOD(MONTH('Expenses (Assum. &amp; Calc.)'!$G37),12),0)=MOD(MONTH('Shortcut Lookup 2'!AT$60),12),'Expenses (Assum. &amp; Calc.)'!$H37&gt;='Shortcut Lookup 2'!AT$60,'Expenses (Assum. &amp; Calc.)'!$G37&lt;='Shortcut Lookup 2'!AT$60),INDEX('Expenses (Assum. &amp; Calc.)'!$J$23:$J$37,ROWS($C$23:$C37),1),0))))))))</f>
        <v>0</v>
      </c>
      <c r="BD37" s="472">
        <f>HLOOKUP('Shortcut Lookup 2'!AU$59,'Expenses (Assum. &amp; Calc.)'!$P$22:$T$37,ROWS($C$23:$C37)+1,0)*IF(AND('Expenses (Assum. &amp; Calc.)'!$I37="One time",'Expenses (Assum. &amp; Calc.)'!$G37='Shortcut Lookup 2'!AU$60),INDEX('Expenses (Assum. &amp; Calc.)'!$J$23:$J$37,ROWS($C$23:$C37),1),IF(AND('Expenses (Assum. &amp; Calc.)'!$I37="Daily",'Expenses (Assum. &amp; Calc.)'!$H37&gt;='Shortcut Lookup 2'!AU$60,'Expenses (Assum. &amp; Calc.)'!$G37&lt;='Shortcut Lookup 2'!AU$60),INDEX('Expenses (Assum. &amp; Calc.)'!$J$23:$J$37,ROWS($C$23:$C37),1)*BD$22,IF(AND('Expenses (Assum. &amp; Calc.)'!$I37="Weekly",'Expenses (Assum. &amp; Calc.)'!$H37&gt;='Shortcut Lookup 2'!AU$60,'Expenses (Assum. &amp; Calc.)'!$G37&lt;='Shortcut Lookup 2'!AU$60),INDEX('Expenses (Assum. &amp; Calc.)'!$J$23:$J$37,ROWS($C$23:$C37),1)*4,IF(AND('Expenses (Assum. &amp; Calc.)'!$I37="Bi-Weekly",'Expenses (Assum. &amp; Calc.)'!$H37&gt;='Shortcut Lookup 2'!AU$60,'Expenses (Assum. &amp; Calc.)'!$G37&lt;='Shortcut Lookup 2'!AU$60),INDEX('Expenses (Assum. &amp; Calc.)'!$J$23:$J$37,ROWS($C$23:$C37),1)*2,IF(AND('Expenses (Assum. &amp; Calc.)'!$I37="Monthly",'Expenses (Assum. &amp; Calc.)'!$H37&gt;='Shortcut Lookup 2'!AU$60,'Expenses (Assum. &amp; Calc.)'!$G37&lt;='Shortcut Lookup 2'!AU$60),INDEX('Expenses (Assum. &amp; Calc.)'!$J$23:$J$37,ROWS($C$23:$C37),1),IF(AND('Expenses (Assum. &amp; Calc.)'!$I37="Quarterly",IFERROR(MOD(MONTH('Expenses (Assum. &amp; Calc.)'!$G37),3),0)=MOD(MONTH('Shortcut Lookup 2'!AU$60),3),'Expenses (Assum. &amp; Calc.)'!$H37&gt;='Shortcut Lookup 2'!AU$60,'Expenses (Assum. &amp; Calc.)'!$G37&lt;='Shortcut Lookup 2'!AU$60),INDEX('Expenses (Assum. &amp; Calc.)'!$J$23:$J$37,ROWS($C$23:$C37),1),IF(AND('Expenses (Assum. &amp; Calc.)'!$I37="Semi-Annually",IFERROR(MOD(MONTH('Expenses (Assum. &amp; Calc.)'!$G37),6),0)=MOD(MONTH('Shortcut Lookup 2'!AU$60),6),'Expenses (Assum. &amp; Calc.)'!$H37&gt;='Shortcut Lookup 2'!AU$60,'Expenses (Assum. &amp; Calc.)'!$G37&lt;='Shortcut Lookup 2'!AU$60),INDEX('Expenses (Assum. &amp; Calc.)'!$J$23:$J$37,ROWS($C$23:$C37),1),IF(AND('Expenses (Assum. &amp; Calc.)'!$I37="Yearly",IFERROR(MOD(MONTH('Expenses (Assum. &amp; Calc.)'!$G37),12),0)=MOD(MONTH('Shortcut Lookup 2'!AU$60),12),'Expenses (Assum. &amp; Calc.)'!$H37&gt;='Shortcut Lookup 2'!AU$60,'Expenses (Assum. &amp; Calc.)'!$G37&lt;='Shortcut Lookup 2'!AU$60),INDEX('Expenses (Assum. &amp; Calc.)'!$J$23:$J$37,ROWS($C$23:$C37),1),0))))))))</f>
        <v>0</v>
      </c>
      <c r="BE37" s="472">
        <f>HLOOKUP('Shortcut Lookup 2'!AV$59,'Expenses (Assum. &amp; Calc.)'!$P$22:$T$37,ROWS($C$23:$C37)+1,0)*IF(AND('Expenses (Assum. &amp; Calc.)'!$I37="One time",'Expenses (Assum. &amp; Calc.)'!$G37='Shortcut Lookup 2'!AV$60),INDEX('Expenses (Assum. &amp; Calc.)'!$J$23:$J$37,ROWS($C$23:$C37),1),IF(AND('Expenses (Assum. &amp; Calc.)'!$I37="Daily",'Expenses (Assum. &amp; Calc.)'!$H37&gt;='Shortcut Lookup 2'!AV$60,'Expenses (Assum. &amp; Calc.)'!$G37&lt;='Shortcut Lookup 2'!AV$60),INDEX('Expenses (Assum. &amp; Calc.)'!$J$23:$J$37,ROWS($C$23:$C37),1)*BE$22,IF(AND('Expenses (Assum. &amp; Calc.)'!$I37="Weekly",'Expenses (Assum. &amp; Calc.)'!$H37&gt;='Shortcut Lookup 2'!AV$60,'Expenses (Assum. &amp; Calc.)'!$G37&lt;='Shortcut Lookup 2'!AV$60),INDEX('Expenses (Assum. &amp; Calc.)'!$J$23:$J$37,ROWS($C$23:$C37),1)*4,IF(AND('Expenses (Assum. &amp; Calc.)'!$I37="Bi-Weekly",'Expenses (Assum. &amp; Calc.)'!$H37&gt;='Shortcut Lookup 2'!AV$60,'Expenses (Assum. &amp; Calc.)'!$G37&lt;='Shortcut Lookup 2'!AV$60),INDEX('Expenses (Assum. &amp; Calc.)'!$J$23:$J$37,ROWS($C$23:$C37),1)*2,IF(AND('Expenses (Assum. &amp; Calc.)'!$I37="Monthly",'Expenses (Assum. &amp; Calc.)'!$H37&gt;='Shortcut Lookup 2'!AV$60,'Expenses (Assum. &amp; Calc.)'!$G37&lt;='Shortcut Lookup 2'!AV$60),INDEX('Expenses (Assum. &amp; Calc.)'!$J$23:$J$37,ROWS($C$23:$C37),1),IF(AND('Expenses (Assum. &amp; Calc.)'!$I37="Quarterly",IFERROR(MOD(MONTH('Expenses (Assum. &amp; Calc.)'!$G37),3),0)=MOD(MONTH('Shortcut Lookup 2'!AV$60),3),'Expenses (Assum. &amp; Calc.)'!$H37&gt;='Shortcut Lookup 2'!AV$60,'Expenses (Assum. &amp; Calc.)'!$G37&lt;='Shortcut Lookup 2'!AV$60),INDEX('Expenses (Assum. &amp; Calc.)'!$J$23:$J$37,ROWS($C$23:$C37),1),IF(AND('Expenses (Assum. &amp; Calc.)'!$I37="Semi-Annually",IFERROR(MOD(MONTH('Expenses (Assum. &amp; Calc.)'!$G37),6),0)=MOD(MONTH('Shortcut Lookup 2'!AV$60),6),'Expenses (Assum. &amp; Calc.)'!$H37&gt;='Shortcut Lookup 2'!AV$60,'Expenses (Assum. &amp; Calc.)'!$G37&lt;='Shortcut Lookup 2'!AV$60),INDEX('Expenses (Assum. &amp; Calc.)'!$J$23:$J$37,ROWS($C$23:$C37),1),IF(AND('Expenses (Assum. &amp; Calc.)'!$I37="Yearly",IFERROR(MOD(MONTH('Expenses (Assum. &amp; Calc.)'!$G37),12),0)=MOD(MONTH('Shortcut Lookup 2'!AV$60),12),'Expenses (Assum. &amp; Calc.)'!$H37&gt;='Shortcut Lookup 2'!AV$60,'Expenses (Assum. &amp; Calc.)'!$G37&lt;='Shortcut Lookup 2'!AV$60),INDEX('Expenses (Assum. &amp; Calc.)'!$J$23:$J$37,ROWS($C$23:$C37),1),0))))))))</f>
        <v>0</v>
      </c>
      <c r="BF37" s="472">
        <f>HLOOKUP('Shortcut Lookup 2'!AW$59,'Expenses (Assum. &amp; Calc.)'!$P$22:$T$37,ROWS($C$23:$C37)+1,0)*IF(AND('Expenses (Assum. &amp; Calc.)'!$I37="One time",'Expenses (Assum. &amp; Calc.)'!$G37='Shortcut Lookup 2'!AW$60),INDEX('Expenses (Assum. &amp; Calc.)'!$J$23:$J$37,ROWS($C$23:$C37),1),IF(AND('Expenses (Assum. &amp; Calc.)'!$I37="Daily",'Expenses (Assum. &amp; Calc.)'!$H37&gt;='Shortcut Lookup 2'!AW$60,'Expenses (Assum. &amp; Calc.)'!$G37&lt;='Shortcut Lookup 2'!AW$60),INDEX('Expenses (Assum. &amp; Calc.)'!$J$23:$J$37,ROWS($C$23:$C37),1)*BF$22,IF(AND('Expenses (Assum. &amp; Calc.)'!$I37="Weekly",'Expenses (Assum. &amp; Calc.)'!$H37&gt;='Shortcut Lookup 2'!AW$60,'Expenses (Assum. &amp; Calc.)'!$G37&lt;='Shortcut Lookup 2'!AW$60),INDEX('Expenses (Assum. &amp; Calc.)'!$J$23:$J$37,ROWS($C$23:$C37),1)*4,IF(AND('Expenses (Assum. &amp; Calc.)'!$I37="Bi-Weekly",'Expenses (Assum. &amp; Calc.)'!$H37&gt;='Shortcut Lookup 2'!AW$60,'Expenses (Assum. &amp; Calc.)'!$G37&lt;='Shortcut Lookup 2'!AW$60),INDEX('Expenses (Assum. &amp; Calc.)'!$J$23:$J$37,ROWS($C$23:$C37),1)*2,IF(AND('Expenses (Assum. &amp; Calc.)'!$I37="Monthly",'Expenses (Assum. &amp; Calc.)'!$H37&gt;='Shortcut Lookup 2'!AW$60,'Expenses (Assum. &amp; Calc.)'!$G37&lt;='Shortcut Lookup 2'!AW$60),INDEX('Expenses (Assum. &amp; Calc.)'!$J$23:$J$37,ROWS($C$23:$C37),1),IF(AND('Expenses (Assum. &amp; Calc.)'!$I37="Quarterly",IFERROR(MOD(MONTH('Expenses (Assum. &amp; Calc.)'!$G37),3),0)=MOD(MONTH('Shortcut Lookup 2'!AW$60),3),'Expenses (Assum. &amp; Calc.)'!$H37&gt;='Shortcut Lookup 2'!AW$60,'Expenses (Assum. &amp; Calc.)'!$G37&lt;='Shortcut Lookup 2'!AW$60),INDEX('Expenses (Assum. &amp; Calc.)'!$J$23:$J$37,ROWS($C$23:$C37),1),IF(AND('Expenses (Assum. &amp; Calc.)'!$I37="Semi-Annually",IFERROR(MOD(MONTH('Expenses (Assum. &amp; Calc.)'!$G37),6),0)=MOD(MONTH('Shortcut Lookup 2'!AW$60),6),'Expenses (Assum. &amp; Calc.)'!$H37&gt;='Shortcut Lookup 2'!AW$60,'Expenses (Assum. &amp; Calc.)'!$G37&lt;='Shortcut Lookup 2'!AW$60),INDEX('Expenses (Assum. &amp; Calc.)'!$J$23:$J$37,ROWS($C$23:$C37),1),IF(AND('Expenses (Assum. &amp; Calc.)'!$I37="Yearly",IFERROR(MOD(MONTH('Expenses (Assum. &amp; Calc.)'!$G37),12),0)=MOD(MONTH('Shortcut Lookup 2'!AW$60),12),'Expenses (Assum. &amp; Calc.)'!$H37&gt;='Shortcut Lookup 2'!AW$60,'Expenses (Assum. &amp; Calc.)'!$G37&lt;='Shortcut Lookup 2'!AW$60),INDEX('Expenses (Assum. &amp; Calc.)'!$J$23:$J$37,ROWS($C$23:$C37),1),0))))))))</f>
        <v>0</v>
      </c>
      <c r="BG37" s="472">
        <f>HLOOKUP('Shortcut Lookup 2'!AX$59,'Expenses (Assum. &amp; Calc.)'!$P$22:$T$37,ROWS($C$23:$C37)+1,0)*IF(AND('Expenses (Assum. &amp; Calc.)'!$I37="One time",'Expenses (Assum. &amp; Calc.)'!$G37='Shortcut Lookup 2'!AX$60),INDEX('Expenses (Assum. &amp; Calc.)'!$J$23:$J$37,ROWS($C$23:$C37),1),IF(AND('Expenses (Assum. &amp; Calc.)'!$I37="Daily",'Expenses (Assum. &amp; Calc.)'!$H37&gt;='Shortcut Lookup 2'!AX$60,'Expenses (Assum. &amp; Calc.)'!$G37&lt;='Shortcut Lookup 2'!AX$60),INDEX('Expenses (Assum. &amp; Calc.)'!$J$23:$J$37,ROWS($C$23:$C37),1)*BG$22,IF(AND('Expenses (Assum. &amp; Calc.)'!$I37="Weekly",'Expenses (Assum. &amp; Calc.)'!$H37&gt;='Shortcut Lookup 2'!AX$60,'Expenses (Assum. &amp; Calc.)'!$G37&lt;='Shortcut Lookup 2'!AX$60),INDEX('Expenses (Assum. &amp; Calc.)'!$J$23:$J$37,ROWS($C$23:$C37),1)*4,IF(AND('Expenses (Assum. &amp; Calc.)'!$I37="Bi-Weekly",'Expenses (Assum. &amp; Calc.)'!$H37&gt;='Shortcut Lookup 2'!AX$60,'Expenses (Assum. &amp; Calc.)'!$G37&lt;='Shortcut Lookup 2'!AX$60),INDEX('Expenses (Assum. &amp; Calc.)'!$J$23:$J$37,ROWS($C$23:$C37),1)*2,IF(AND('Expenses (Assum. &amp; Calc.)'!$I37="Monthly",'Expenses (Assum. &amp; Calc.)'!$H37&gt;='Shortcut Lookup 2'!AX$60,'Expenses (Assum. &amp; Calc.)'!$G37&lt;='Shortcut Lookup 2'!AX$60),INDEX('Expenses (Assum. &amp; Calc.)'!$J$23:$J$37,ROWS($C$23:$C37),1),IF(AND('Expenses (Assum. &amp; Calc.)'!$I37="Quarterly",IFERROR(MOD(MONTH('Expenses (Assum. &amp; Calc.)'!$G37),3),0)=MOD(MONTH('Shortcut Lookup 2'!AX$60),3),'Expenses (Assum. &amp; Calc.)'!$H37&gt;='Shortcut Lookup 2'!AX$60,'Expenses (Assum. &amp; Calc.)'!$G37&lt;='Shortcut Lookup 2'!AX$60),INDEX('Expenses (Assum. &amp; Calc.)'!$J$23:$J$37,ROWS($C$23:$C37),1),IF(AND('Expenses (Assum. &amp; Calc.)'!$I37="Semi-Annually",IFERROR(MOD(MONTH('Expenses (Assum. &amp; Calc.)'!$G37),6),0)=MOD(MONTH('Shortcut Lookup 2'!AX$60),6),'Expenses (Assum. &amp; Calc.)'!$H37&gt;='Shortcut Lookup 2'!AX$60,'Expenses (Assum. &amp; Calc.)'!$G37&lt;='Shortcut Lookup 2'!AX$60),INDEX('Expenses (Assum. &amp; Calc.)'!$J$23:$J$37,ROWS($C$23:$C37),1),IF(AND('Expenses (Assum. &amp; Calc.)'!$I37="Yearly",IFERROR(MOD(MONTH('Expenses (Assum. &amp; Calc.)'!$G37),12),0)=MOD(MONTH('Shortcut Lookup 2'!AX$60),12),'Expenses (Assum. &amp; Calc.)'!$H37&gt;='Shortcut Lookup 2'!AX$60,'Expenses (Assum. &amp; Calc.)'!$G37&lt;='Shortcut Lookup 2'!AX$60),INDEX('Expenses (Assum. &amp; Calc.)'!$J$23:$J$37,ROWS($C$23:$C37),1),0))))))))</f>
        <v>0</v>
      </c>
      <c r="BH37" s="472">
        <f>HLOOKUP('Shortcut Lookup 2'!AY$59,'Expenses (Assum. &amp; Calc.)'!$P$22:$T$37,ROWS($C$23:$C37)+1,0)*IF(AND('Expenses (Assum. &amp; Calc.)'!$I37="One time",'Expenses (Assum. &amp; Calc.)'!$G37='Shortcut Lookup 2'!AY$60),INDEX('Expenses (Assum. &amp; Calc.)'!$J$23:$J$37,ROWS($C$23:$C37),1),IF(AND('Expenses (Assum. &amp; Calc.)'!$I37="Daily",'Expenses (Assum. &amp; Calc.)'!$H37&gt;='Shortcut Lookup 2'!AY$60,'Expenses (Assum. &amp; Calc.)'!$G37&lt;='Shortcut Lookup 2'!AY$60),INDEX('Expenses (Assum. &amp; Calc.)'!$J$23:$J$37,ROWS($C$23:$C37),1)*BH$22,IF(AND('Expenses (Assum. &amp; Calc.)'!$I37="Weekly",'Expenses (Assum. &amp; Calc.)'!$H37&gt;='Shortcut Lookup 2'!AY$60,'Expenses (Assum. &amp; Calc.)'!$G37&lt;='Shortcut Lookup 2'!AY$60),INDEX('Expenses (Assum. &amp; Calc.)'!$J$23:$J$37,ROWS($C$23:$C37),1)*4,IF(AND('Expenses (Assum. &amp; Calc.)'!$I37="Bi-Weekly",'Expenses (Assum. &amp; Calc.)'!$H37&gt;='Shortcut Lookup 2'!AY$60,'Expenses (Assum. &amp; Calc.)'!$G37&lt;='Shortcut Lookup 2'!AY$60),INDEX('Expenses (Assum. &amp; Calc.)'!$J$23:$J$37,ROWS($C$23:$C37),1)*2,IF(AND('Expenses (Assum. &amp; Calc.)'!$I37="Monthly",'Expenses (Assum. &amp; Calc.)'!$H37&gt;='Shortcut Lookup 2'!AY$60,'Expenses (Assum. &amp; Calc.)'!$G37&lt;='Shortcut Lookup 2'!AY$60),INDEX('Expenses (Assum. &amp; Calc.)'!$J$23:$J$37,ROWS($C$23:$C37),1),IF(AND('Expenses (Assum. &amp; Calc.)'!$I37="Quarterly",IFERROR(MOD(MONTH('Expenses (Assum. &amp; Calc.)'!$G37),3),0)=MOD(MONTH('Shortcut Lookup 2'!AY$60),3),'Expenses (Assum. &amp; Calc.)'!$H37&gt;='Shortcut Lookup 2'!AY$60,'Expenses (Assum. &amp; Calc.)'!$G37&lt;='Shortcut Lookup 2'!AY$60),INDEX('Expenses (Assum. &amp; Calc.)'!$J$23:$J$37,ROWS($C$23:$C37),1),IF(AND('Expenses (Assum. &amp; Calc.)'!$I37="Semi-Annually",IFERROR(MOD(MONTH('Expenses (Assum. &amp; Calc.)'!$G37),6),0)=MOD(MONTH('Shortcut Lookup 2'!AY$60),6),'Expenses (Assum. &amp; Calc.)'!$H37&gt;='Shortcut Lookup 2'!AY$60,'Expenses (Assum. &amp; Calc.)'!$G37&lt;='Shortcut Lookup 2'!AY$60),INDEX('Expenses (Assum. &amp; Calc.)'!$J$23:$J$37,ROWS($C$23:$C37),1),IF(AND('Expenses (Assum. &amp; Calc.)'!$I37="Yearly",IFERROR(MOD(MONTH('Expenses (Assum. &amp; Calc.)'!$G37),12),0)=MOD(MONTH('Shortcut Lookup 2'!AY$60),12),'Expenses (Assum. &amp; Calc.)'!$H37&gt;='Shortcut Lookup 2'!AY$60,'Expenses (Assum. &amp; Calc.)'!$G37&lt;='Shortcut Lookup 2'!AY$60),INDEX('Expenses (Assum. &amp; Calc.)'!$J$23:$J$37,ROWS($C$23:$C37),1),0))))))))</f>
        <v>0</v>
      </c>
      <c r="BI37" s="472">
        <f>HLOOKUP('Shortcut Lookup 2'!AZ$59,'Expenses (Assum. &amp; Calc.)'!$P$22:$T$37,ROWS($C$23:$C37)+1,0)*IF(AND('Expenses (Assum. &amp; Calc.)'!$I37="One time",'Expenses (Assum. &amp; Calc.)'!$G37='Shortcut Lookup 2'!AZ$60),INDEX('Expenses (Assum. &amp; Calc.)'!$J$23:$J$37,ROWS($C$23:$C37),1),IF(AND('Expenses (Assum. &amp; Calc.)'!$I37="Daily",'Expenses (Assum. &amp; Calc.)'!$H37&gt;='Shortcut Lookup 2'!AZ$60,'Expenses (Assum. &amp; Calc.)'!$G37&lt;='Shortcut Lookup 2'!AZ$60),INDEX('Expenses (Assum. &amp; Calc.)'!$J$23:$J$37,ROWS($C$23:$C37),1)*BI$22,IF(AND('Expenses (Assum. &amp; Calc.)'!$I37="Weekly",'Expenses (Assum. &amp; Calc.)'!$H37&gt;='Shortcut Lookup 2'!AZ$60,'Expenses (Assum. &amp; Calc.)'!$G37&lt;='Shortcut Lookup 2'!AZ$60),INDEX('Expenses (Assum. &amp; Calc.)'!$J$23:$J$37,ROWS($C$23:$C37),1)*4,IF(AND('Expenses (Assum. &amp; Calc.)'!$I37="Bi-Weekly",'Expenses (Assum. &amp; Calc.)'!$H37&gt;='Shortcut Lookup 2'!AZ$60,'Expenses (Assum. &amp; Calc.)'!$G37&lt;='Shortcut Lookup 2'!AZ$60),INDEX('Expenses (Assum. &amp; Calc.)'!$J$23:$J$37,ROWS($C$23:$C37),1)*2,IF(AND('Expenses (Assum. &amp; Calc.)'!$I37="Monthly",'Expenses (Assum. &amp; Calc.)'!$H37&gt;='Shortcut Lookup 2'!AZ$60,'Expenses (Assum. &amp; Calc.)'!$G37&lt;='Shortcut Lookup 2'!AZ$60),INDEX('Expenses (Assum. &amp; Calc.)'!$J$23:$J$37,ROWS($C$23:$C37),1),IF(AND('Expenses (Assum. &amp; Calc.)'!$I37="Quarterly",IFERROR(MOD(MONTH('Expenses (Assum. &amp; Calc.)'!$G37),3),0)=MOD(MONTH('Shortcut Lookup 2'!AZ$60),3),'Expenses (Assum. &amp; Calc.)'!$H37&gt;='Shortcut Lookup 2'!AZ$60,'Expenses (Assum. &amp; Calc.)'!$G37&lt;='Shortcut Lookup 2'!AZ$60),INDEX('Expenses (Assum. &amp; Calc.)'!$J$23:$J$37,ROWS($C$23:$C37),1),IF(AND('Expenses (Assum. &amp; Calc.)'!$I37="Semi-Annually",IFERROR(MOD(MONTH('Expenses (Assum. &amp; Calc.)'!$G37),6),0)=MOD(MONTH('Shortcut Lookup 2'!AZ$60),6),'Expenses (Assum. &amp; Calc.)'!$H37&gt;='Shortcut Lookup 2'!AZ$60,'Expenses (Assum. &amp; Calc.)'!$G37&lt;='Shortcut Lookup 2'!AZ$60),INDEX('Expenses (Assum. &amp; Calc.)'!$J$23:$J$37,ROWS($C$23:$C37),1),IF(AND('Expenses (Assum. &amp; Calc.)'!$I37="Yearly",IFERROR(MOD(MONTH('Expenses (Assum. &amp; Calc.)'!$G37),12),0)=MOD(MONTH('Shortcut Lookup 2'!AZ$60),12),'Expenses (Assum. &amp; Calc.)'!$H37&gt;='Shortcut Lookup 2'!AZ$60,'Expenses (Assum. &amp; Calc.)'!$G37&lt;='Shortcut Lookup 2'!AZ$60),INDEX('Expenses (Assum. &amp; Calc.)'!$J$23:$J$37,ROWS($C$23:$C37),1),0))))))))</f>
        <v>0</v>
      </c>
      <c r="BJ37" s="472">
        <f>HLOOKUP('Shortcut Lookup 2'!BA$59,'Expenses (Assum. &amp; Calc.)'!$P$22:$T$37,ROWS($C$23:$C37)+1,0)*IF(AND('Expenses (Assum. &amp; Calc.)'!$I37="One time",'Expenses (Assum. &amp; Calc.)'!$G37='Shortcut Lookup 2'!BA$60),INDEX('Expenses (Assum. &amp; Calc.)'!$J$23:$J$37,ROWS($C$23:$C37),1),IF(AND('Expenses (Assum. &amp; Calc.)'!$I37="Daily",'Expenses (Assum. &amp; Calc.)'!$H37&gt;='Shortcut Lookup 2'!BA$60,'Expenses (Assum. &amp; Calc.)'!$G37&lt;='Shortcut Lookup 2'!BA$60),INDEX('Expenses (Assum. &amp; Calc.)'!$J$23:$J$37,ROWS($C$23:$C37),1)*BJ$22,IF(AND('Expenses (Assum. &amp; Calc.)'!$I37="Weekly",'Expenses (Assum. &amp; Calc.)'!$H37&gt;='Shortcut Lookup 2'!BA$60,'Expenses (Assum. &amp; Calc.)'!$G37&lt;='Shortcut Lookup 2'!BA$60),INDEX('Expenses (Assum. &amp; Calc.)'!$J$23:$J$37,ROWS($C$23:$C37),1)*4,IF(AND('Expenses (Assum. &amp; Calc.)'!$I37="Bi-Weekly",'Expenses (Assum. &amp; Calc.)'!$H37&gt;='Shortcut Lookup 2'!BA$60,'Expenses (Assum. &amp; Calc.)'!$G37&lt;='Shortcut Lookup 2'!BA$60),INDEX('Expenses (Assum. &amp; Calc.)'!$J$23:$J$37,ROWS($C$23:$C37),1)*2,IF(AND('Expenses (Assum. &amp; Calc.)'!$I37="Monthly",'Expenses (Assum. &amp; Calc.)'!$H37&gt;='Shortcut Lookup 2'!BA$60,'Expenses (Assum. &amp; Calc.)'!$G37&lt;='Shortcut Lookup 2'!BA$60),INDEX('Expenses (Assum. &amp; Calc.)'!$J$23:$J$37,ROWS($C$23:$C37),1),IF(AND('Expenses (Assum. &amp; Calc.)'!$I37="Quarterly",IFERROR(MOD(MONTH('Expenses (Assum. &amp; Calc.)'!$G37),3),0)=MOD(MONTH('Shortcut Lookup 2'!BA$60),3),'Expenses (Assum. &amp; Calc.)'!$H37&gt;='Shortcut Lookup 2'!BA$60,'Expenses (Assum. &amp; Calc.)'!$G37&lt;='Shortcut Lookup 2'!BA$60),INDEX('Expenses (Assum. &amp; Calc.)'!$J$23:$J$37,ROWS($C$23:$C37),1),IF(AND('Expenses (Assum. &amp; Calc.)'!$I37="Semi-Annually",IFERROR(MOD(MONTH('Expenses (Assum. &amp; Calc.)'!$G37),6),0)=MOD(MONTH('Shortcut Lookup 2'!BA$60),6),'Expenses (Assum. &amp; Calc.)'!$H37&gt;='Shortcut Lookup 2'!BA$60,'Expenses (Assum. &amp; Calc.)'!$G37&lt;='Shortcut Lookup 2'!BA$60),INDEX('Expenses (Assum. &amp; Calc.)'!$J$23:$J$37,ROWS($C$23:$C37),1),IF(AND('Expenses (Assum. &amp; Calc.)'!$I37="Yearly",IFERROR(MOD(MONTH('Expenses (Assum. &amp; Calc.)'!$G37),12),0)=MOD(MONTH('Shortcut Lookup 2'!BA$60),12),'Expenses (Assum. &amp; Calc.)'!$H37&gt;='Shortcut Lookup 2'!BA$60,'Expenses (Assum. &amp; Calc.)'!$G37&lt;='Shortcut Lookup 2'!BA$60),INDEX('Expenses (Assum. &amp; Calc.)'!$J$23:$J$37,ROWS($C$23:$C37),1),0))))))))</f>
        <v>0</v>
      </c>
      <c r="BK37" s="472">
        <f>HLOOKUP('Shortcut Lookup 2'!BB$59,'Expenses (Assum. &amp; Calc.)'!$P$22:$T$37,ROWS($C$23:$C37)+1,0)*IF(AND('Expenses (Assum. &amp; Calc.)'!$I37="One time",'Expenses (Assum. &amp; Calc.)'!$G37='Shortcut Lookup 2'!BB$60),INDEX('Expenses (Assum. &amp; Calc.)'!$J$23:$J$37,ROWS($C$23:$C37),1),IF(AND('Expenses (Assum. &amp; Calc.)'!$I37="Daily",'Expenses (Assum. &amp; Calc.)'!$H37&gt;='Shortcut Lookup 2'!BB$60,'Expenses (Assum. &amp; Calc.)'!$G37&lt;='Shortcut Lookup 2'!BB$60),INDEX('Expenses (Assum. &amp; Calc.)'!$J$23:$J$37,ROWS($C$23:$C37),1)*BK$22,IF(AND('Expenses (Assum. &amp; Calc.)'!$I37="Weekly",'Expenses (Assum. &amp; Calc.)'!$H37&gt;='Shortcut Lookup 2'!BB$60,'Expenses (Assum. &amp; Calc.)'!$G37&lt;='Shortcut Lookup 2'!BB$60),INDEX('Expenses (Assum. &amp; Calc.)'!$J$23:$J$37,ROWS($C$23:$C37),1)*4,IF(AND('Expenses (Assum. &amp; Calc.)'!$I37="Bi-Weekly",'Expenses (Assum. &amp; Calc.)'!$H37&gt;='Shortcut Lookup 2'!BB$60,'Expenses (Assum. &amp; Calc.)'!$G37&lt;='Shortcut Lookup 2'!BB$60),INDEX('Expenses (Assum. &amp; Calc.)'!$J$23:$J$37,ROWS($C$23:$C37),1)*2,IF(AND('Expenses (Assum. &amp; Calc.)'!$I37="Monthly",'Expenses (Assum. &amp; Calc.)'!$H37&gt;='Shortcut Lookup 2'!BB$60,'Expenses (Assum. &amp; Calc.)'!$G37&lt;='Shortcut Lookup 2'!BB$60),INDEX('Expenses (Assum. &amp; Calc.)'!$J$23:$J$37,ROWS($C$23:$C37),1),IF(AND('Expenses (Assum. &amp; Calc.)'!$I37="Quarterly",IFERROR(MOD(MONTH('Expenses (Assum. &amp; Calc.)'!$G37),3),0)=MOD(MONTH('Shortcut Lookup 2'!BB$60),3),'Expenses (Assum. &amp; Calc.)'!$H37&gt;='Shortcut Lookup 2'!BB$60,'Expenses (Assum. &amp; Calc.)'!$G37&lt;='Shortcut Lookup 2'!BB$60),INDEX('Expenses (Assum. &amp; Calc.)'!$J$23:$J$37,ROWS($C$23:$C37),1),IF(AND('Expenses (Assum. &amp; Calc.)'!$I37="Semi-Annually",IFERROR(MOD(MONTH('Expenses (Assum. &amp; Calc.)'!$G37),6),0)=MOD(MONTH('Shortcut Lookup 2'!BB$60),6),'Expenses (Assum. &amp; Calc.)'!$H37&gt;='Shortcut Lookup 2'!BB$60,'Expenses (Assum. &amp; Calc.)'!$G37&lt;='Shortcut Lookup 2'!BB$60),INDEX('Expenses (Assum. &amp; Calc.)'!$J$23:$J$37,ROWS($C$23:$C37),1),IF(AND('Expenses (Assum. &amp; Calc.)'!$I37="Yearly",IFERROR(MOD(MONTH('Expenses (Assum. &amp; Calc.)'!$G37),12),0)=MOD(MONTH('Shortcut Lookup 2'!BB$60),12),'Expenses (Assum. &amp; Calc.)'!$H37&gt;='Shortcut Lookup 2'!BB$60,'Expenses (Assum. &amp; Calc.)'!$G37&lt;='Shortcut Lookup 2'!BB$60),INDEX('Expenses (Assum. &amp; Calc.)'!$J$23:$J$37,ROWS($C$23:$C37),1),0))))))))</f>
        <v>0</v>
      </c>
      <c r="BL37" s="472">
        <f>HLOOKUP('Shortcut Lookup 2'!BC$59,'Expenses (Assum. &amp; Calc.)'!$P$22:$T$37,ROWS($C$23:$C37)+1,0)*IF(AND('Expenses (Assum. &amp; Calc.)'!$I37="One time",'Expenses (Assum. &amp; Calc.)'!$G37='Shortcut Lookup 2'!BC$60),INDEX('Expenses (Assum. &amp; Calc.)'!$J$23:$J$37,ROWS($C$23:$C37),1),IF(AND('Expenses (Assum. &amp; Calc.)'!$I37="Daily",'Expenses (Assum. &amp; Calc.)'!$H37&gt;='Shortcut Lookup 2'!BC$60,'Expenses (Assum. &amp; Calc.)'!$G37&lt;='Shortcut Lookup 2'!BC$60),INDEX('Expenses (Assum. &amp; Calc.)'!$J$23:$J$37,ROWS($C$23:$C37),1)*BL$22,IF(AND('Expenses (Assum. &amp; Calc.)'!$I37="Weekly",'Expenses (Assum. &amp; Calc.)'!$H37&gt;='Shortcut Lookup 2'!BC$60,'Expenses (Assum. &amp; Calc.)'!$G37&lt;='Shortcut Lookup 2'!BC$60),INDEX('Expenses (Assum. &amp; Calc.)'!$J$23:$J$37,ROWS($C$23:$C37),1)*4,IF(AND('Expenses (Assum. &amp; Calc.)'!$I37="Bi-Weekly",'Expenses (Assum. &amp; Calc.)'!$H37&gt;='Shortcut Lookup 2'!BC$60,'Expenses (Assum. &amp; Calc.)'!$G37&lt;='Shortcut Lookup 2'!BC$60),INDEX('Expenses (Assum. &amp; Calc.)'!$J$23:$J$37,ROWS($C$23:$C37),1)*2,IF(AND('Expenses (Assum. &amp; Calc.)'!$I37="Monthly",'Expenses (Assum. &amp; Calc.)'!$H37&gt;='Shortcut Lookup 2'!BC$60,'Expenses (Assum. &amp; Calc.)'!$G37&lt;='Shortcut Lookup 2'!BC$60),INDEX('Expenses (Assum. &amp; Calc.)'!$J$23:$J$37,ROWS($C$23:$C37),1),IF(AND('Expenses (Assum. &amp; Calc.)'!$I37="Quarterly",IFERROR(MOD(MONTH('Expenses (Assum. &amp; Calc.)'!$G37),3),0)=MOD(MONTH('Shortcut Lookup 2'!BC$60),3),'Expenses (Assum. &amp; Calc.)'!$H37&gt;='Shortcut Lookup 2'!BC$60,'Expenses (Assum. &amp; Calc.)'!$G37&lt;='Shortcut Lookup 2'!BC$60),INDEX('Expenses (Assum. &amp; Calc.)'!$J$23:$J$37,ROWS($C$23:$C37),1),IF(AND('Expenses (Assum. &amp; Calc.)'!$I37="Semi-Annually",IFERROR(MOD(MONTH('Expenses (Assum. &amp; Calc.)'!$G37),6),0)=MOD(MONTH('Shortcut Lookup 2'!BC$60),6),'Expenses (Assum. &amp; Calc.)'!$H37&gt;='Shortcut Lookup 2'!BC$60,'Expenses (Assum. &amp; Calc.)'!$G37&lt;='Shortcut Lookup 2'!BC$60),INDEX('Expenses (Assum. &amp; Calc.)'!$J$23:$J$37,ROWS($C$23:$C37),1),IF(AND('Expenses (Assum. &amp; Calc.)'!$I37="Yearly",IFERROR(MOD(MONTH('Expenses (Assum. &amp; Calc.)'!$G37),12),0)=MOD(MONTH('Shortcut Lookup 2'!BC$60),12),'Expenses (Assum. &amp; Calc.)'!$H37&gt;='Shortcut Lookup 2'!BC$60,'Expenses (Assum. &amp; Calc.)'!$G37&lt;='Shortcut Lookup 2'!BC$60),INDEX('Expenses (Assum. &amp; Calc.)'!$J$23:$J$37,ROWS($C$23:$C37),1),0))))))))</f>
        <v>0</v>
      </c>
      <c r="BM37" s="472">
        <f>HLOOKUP('Shortcut Lookup 2'!BD$59,'Expenses (Assum. &amp; Calc.)'!$P$22:$T$37,ROWS($C$23:$C37)+1,0)*IF(AND('Expenses (Assum. &amp; Calc.)'!$I37="One time",'Expenses (Assum. &amp; Calc.)'!$G37='Shortcut Lookup 2'!BD$60),INDEX('Expenses (Assum. &amp; Calc.)'!$J$23:$J$37,ROWS($C$23:$C37),1),IF(AND('Expenses (Assum. &amp; Calc.)'!$I37="Daily",'Expenses (Assum. &amp; Calc.)'!$H37&gt;='Shortcut Lookup 2'!BD$60,'Expenses (Assum. &amp; Calc.)'!$G37&lt;='Shortcut Lookup 2'!BD$60),INDEX('Expenses (Assum. &amp; Calc.)'!$J$23:$J$37,ROWS($C$23:$C37),1)*BM$22,IF(AND('Expenses (Assum. &amp; Calc.)'!$I37="Weekly",'Expenses (Assum. &amp; Calc.)'!$H37&gt;='Shortcut Lookup 2'!BD$60,'Expenses (Assum. &amp; Calc.)'!$G37&lt;='Shortcut Lookup 2'!BD$60),INDEX('Expenses (Assum. &amp; Calc.)'!$J$23:$J$37,ROWS($C$23:$C37),1)*4,IF(AND('Expenses (Assum. &amp; Calc.)'!$I37="Bi-Weekly",'Expenses (Assum. &amp; Calc.)'!$H37&gt;='Shortcut Lookup 2'!BD$60,'Expenses (Assum. &amp; Calc.)'!$G37&lt;='Shortcut Lookup 2'!BD$60),INDEX('Expenses (Assum. &amp; Calc.)'!$J$23:$J$37,ROWS($C$23:$C37),1)*2,IF(AND('Expenses (Assum. &amp; Calc.)'!$I37="Monthly",'Expenses (Assum. &amp; Calc.)'!$H37&gt;='Shortcut Lookup 2'!BD$60,'Expenses (Assum. &amp; Calc.)'!$G37&lt;='Shortcut Lookup 2'!BD$60),INDEX('Expenses (Assum. &amp; Calc.)'!$J$23:$J$37,ROWS($C$23:$C37),1),IF(AND('Expenses (Assum. &amp; Calc.)'!$I37="Quarterly",IFERROR(MOD(MONTH('Expenses (Assum. &amp; Calc.)'!$G37),3),0)=MOD(MONTH('Shortcut Lookup 2'!BD$60),3),'Expenses (Assum. &amp; Calc.)'!$H37&gt;='Shortcut Lookup 2'!BD$60,'Expenses (Assum. &amp; Calc.)'!$G37&lt;='Shortcut Lookup 2'!BD$60),INDEX('Expenses (Assum. &amp; Calc.)'!$J$23:$J$37,ROWS($C$23:$C37),1),IF(AND('Expenses (Assum. &amp; Calc.)'!$I37="Semi-Annually",IFERROR(MOD(MONTH('Expenses (Assum. &amp; Calc.)'!$G37),6),0)=MOD(MONTH('Shortcut Lookup 2'!BD$60),6),'Expenses (Assum. &amp; Calc.)'!$H37&gt;='Shortcut Lookup 2'!BD$60,'Expenses (Assum. &amp; Calc.)'!$G37&lt;='Shortcut Lookup 2'!BD$60),INDEX('Expenses (Assum. &amp; Calc.)'!$J$23:$J$37,ROWS($C$23:$C37),1),IF(AND('Expenses (Assum. &amp; Calc.)'!$I37="Yearly",IFERROR(MOD(MONTH('Expenses (Assum. &amp; Calc.)'!$G37),12),0)=MOD(MONTH('Shortcut Lookup 2'!BD$60),12),'Expenses (Assum. &amp; Calc.)'!$H37&gt;='Shortcut Lookup 2'!BD$60,'Expenses (Assum. &amp; Calc.)'!$G37&lt;='Shortcut Lookup 2'!BD$60),INDEX('Expenses (Assum. &amp; Calc.)'!$J$23:$J$37,ROWS($C$23:$C37),1),0))))))))</f>
        <v>0</v>
      </c>
      <c r="BN37" s="472">
        <f>HLOOKUP('Shortcut Lookup 2'!BE$59,'Expenses (Assum. &amp; Calc.)'!$P$22:$T$37,ROWS($C$23:$C37)+1,0)*IF(AND('Expenses (Assum. &amp; Calc.)'!$I37="One time",'Expenses (Assum. &amp; Calc.)'!$G37='Shortcut Lookup 2'!BE$60),INDEX('Expenses (Assum. &amp; Calc.)'!$J$23:$J$37,ROWS($C$23:$C37),1),IF(AND('Expenses (Assum. &amp; Calc.)'!$I37="Daily",'Expenses (Assum. &amp; Calc.)'!$H37&gt;='Shortcut Lookup 2'!BE$60,'Expenses (Assum. &amp; Calc.)'!$G37&lt;='Shortcut Lookup 2'!BE$60),INDEX('Expenses (Assum. &amp; Calc.)'!$J$23:$J$37,ROWS($C$23:$C37),1)*BN$22,IF(AND('Expenses (Assum. &amp; Calc.)'!$I37="Weekly",'Expenses (Assum. &amp; Calc.)'!$H37&gt;='Shortcut Lookup 2'!BE$60,'Expenses (Assum. &amp; Calc.)'!$G37&lt;='Shortcut Lookup 2'!BE$60),INDEX('Expenses (Assum. &amp; Calc.)'!$J$23:$J$37,ROWS($C$23:$C37),1)*4,IF(AND('Expenses (Assum. &amp; Calc.)'!$I37="Bi-Weekly",'Expenses (Assum. &amp; Calc.)'!$H37&gt;='Shortcut Lookup 2'!BE$60,'Expenses (Assum. &amp; Calc.)'!$G37&lt;='Shortcut Lookup 2'!BE$60),INDEX('Expenses (Assum. &amp; Calc.)'!$J$23:$J$37,ROWS($C$23:$C37),1)*2,IF(AND('Expenses (Assum. &amp; Calc.)'!$I37="Monthly",'Expenses (Assum. &amp; Calc.)'!$H37&gt;='Shortcut Lookup 2'!BE$60,'Expenses (Assum. &amp; Calc.)'!$G37&lt;='Shortcut Lookup 2'!BE$60),INDEX('Expenses (Assum. &amp; Calc.)'!$J$23:$J$37,ROWS($C$23:$C37),1),IF(AND('Expenses (Assum. &amp; Calc.)'!$I37="Quarterly",IFERROR(MOD(MONTH('Expenses (Assum. &amp; Calc.)'!$G37),3),0)=MOD(MONTH('Shortcut Lookup 2'!BE$60),3),'Expenses (Assum. &amp; Calc.)'!$H37&gt;='Shortcut Lookup 2'!BE$60,'Expenses (Assum. &amp; Calc.)'!$G37&lt;='Shortcut Lookup 2'!BE$60),INDEX('Expenses (Assum. &amp; Calc.)'!$J$23:$J$37,ROWS($C$23:$C37),1),IF(AND('Expenses (Assum. &amp; Calc.)'!$I37="Semi-Annually",IFERROR(MOD(MONTH('Expenses (Assum. &amp; Calc.)'!$G37),6),0)=MOD(MONTH('Shortcut Lookup 2'!BE$60),6),'Expenses (Assum. &amp; Calc.)'!$H37&gt;='Shortcut Lookup 2'!BE$60,'Expenses (Assum. &amp; Calc.)'!$G37&lt;='Shortcut Lookup 2'!BE$60),INDEX('Expenses (Assum. &amp; Calc.)'!$J$23:$J$37,ROWS($C$23:$C37),1),IF(AND('Expenses (Assum. &amp; Calc.)'!$I37="Yearly",IFERROR(MOD(MONTH('Expenses (Assum. &amp; Calc.)'!$G37),12),0)=MOD(MONTH('Shortcut Lookup 2'!BE$60),12),'Expenses (Assum. &amp; Calc.)'!$H37&gt;='Shortcut Lookup 2'!BE$60,'Expenses (Assum. &amp; Calc.)'!$G37&lt;='Shortcut Lookup 2'!BE$60),INDEX('Expenses (Assum. &amp; Calc.)'!$J$23:$J$37,ROWS($C$23:$C37),1),0))))))))</f>
        <v>0</v>
      </c>
      <c r="BO37" s="472">
        <f>HLOOKUP('Shortcut Lookup 2'!BF$59,'Expenses (Assum. &amp; Calc.)'!$P$22:$T$37,ROWS($C$23:$C37)+1,0)*IF(AND('Expenses (Assum. &amp; Calc.)'!$I37="One time",'Expenses (Assum. &amp; Calc.)'!$G37='Shortcut Lookup 2'!BF$60),INDEX('Expenses (Assum. &amp; Calc.)'!$J$23:$J$37,ROWS($C$23:$C37),1),IF(AND('Expenses (Assum. &amp; Calc.)'!$I37="Daily",'Expenses (Assum. &amp; Calc.)'!$H37&gt;='Shortcut Lookup 2'!BF$60,'Expenses (Assum. &amp; Calc.)'!$G37&lt;='Shortcut Lookup 2'!BF$60),INDEX('Expenses (Assum. &amp; Calc.)'!$J$23:$J$37,ROWS($C$23:$C37),1)*BO$22,IF(AND('Expenses (Assum. &amp; Calc.)'!$I37="Weekly",'Expenses (Assum. &amp; Calc.)'!$H37&gt;='Shortcut Lookup 2'!BF$60,'Expenses (Assum. &amp; Calc.)'!$G37&lt;='Shortcut Lookup 2'!BF$60),INDEX('Expenses (Assum. &amp; Calc.)'!$J$23:$J$37,ROWS($C$23:$C37),1)*4,IF(AND('Expenses (Assum. &amp; Calc.)'!$I37="Bi-Weekly",'Expenses (Assum. &amp; Calc.)'!$H37&gt;='Shortcut Lookup 2'!BF$60,'Expenses (Assum. &amp; Calc.)'!$G37&lt;='Shortcut Lookup 2'!BF$60),INDEX('Expenses (Assum. &amp; Calc.)'!$J$23:$J$37,ROWS($C$23:$C37),1)*2,IF(AND('Expenses (Assum. &amp; Calc.)'!$I37="Monthly",'Expenses (Assum. &amp; Calc.)'!$H37&gt;='Shortcut Lookup 2'!BF$60,'Expenses (Assum. &amp; Calc.)'!$G37&lt;='Shortcut Lookup 2'!BF$60),INDEX('Expenses (Assum. &amp; Calc.)'!$J$23:$J$37,ROWS($C$23:$C37),1),IF(AND('Expenses (Assum. &amp; Calc.)'!$I37="Quarterly",IFERROR(MOD(MONTH('Expenses (Assum. &amp; Calc.)'!$G37),3),0)=MOD(MONTH('Shortcut Lookup 2'!BF$60),3),'Expenses (Assum. &amp; Calc.)'!$H37&gt;='Shortcut Lookup 2'!BF$60,'Expenses (Assum. &amp; Calc.)'!$G37&lt;='Shortcut Lookup 2'!BF$60),INDEX('Expenses (Assum. &amp; Calc.)'!$J$23:$J$37,ROWS($C$23:$C37),1),IF(AND('Expenses (Assum. &amp; Calc.)'!$I37="Semi-Annually",IFERROR(MOD(MONTH('Expenses (Assum. &amp; Calc.)'!$G37),6),0)=MOD(MONTH('Shortcut Lookup 2'!BF$60),6),'Expenses (Assum. &amp; Calc.)'!$H37&gt;='Shortcut Lookup 2'!BF$60,'Expenses (Assum. &amp; Calc.)'!$G37&lt;='Shortcut Lookup 2'!BF$60),INDEX('Expenses (Assum. &amp; Calc.)'!$J$23:$J$37,ROWS($C$23:$C37),1),IF(AND('Expenses (Assum. &amp; Calc.)'!$I37="Yearly",IFERROR(MOD(MONTH('Expenses (Assum. &amp; Calc.)'!$G37),12),0)=MOD(MONTH('Shortcut Lookup 2'!BF$60),12),'Expenses (Assum. &amp; Calc.)'!$H37&gt;='Shortcut Lookup 2'!BF$60,'Expenses (Assum. &amp; Calc.)'!$G37&lt;='Shortcut Lookup 2'!BF$60),INDEX('Expenses (Assum. &amp; Calc.)'!$J$23:$J$37,ROWS($C$23:$C37),1),0))))))))</f>
        <v>0</v>
      </c>
      <c r="BP37" s="472">
        <f>HLOOKUP('Shortcut Lookup 2'!BG$59,'Expenses (Assum. &amp; Calc.)'!$P$22:$T$37,ROWS($C$23:$C37)+1,0)*IF(AND('Expenses (Assum. &amp; Calc.)'!$I37="One time",'Expenses (Assum. &amp; Calc.)'!$G37='Shortcut Lookup 2'!BG$60),INDEX('Expenses (Assum. &amp; Calc.)'!$J$23:$J$37,ROWS($C$23:$C37),1),IF(AND('Expenses (Assum. &amp; Calc.)'!$I37="Daily",'Expenses (Assum. &amp; Calc.)'!$H37&gt;='Shortcut Lookup 2'!BG$60,'Expenses (Assum. &amp; Calc.)'!$G37&lt;='Shortcut Lookup 2'!BG$60),INDEX('Expenses (Assum. &amp; Calc.)'!$J$23:$J$37,ROWS($C$23:$C37),1)*BP$22,IF(AND('Expenses (Assum. &amp; Calc.)'!$I37="Weekly",'Expenses (Assum. &amp; Calc.)'!$H37&gt;='Shortcut Lookup 2'!BG$60,'Expenses (Assum. &amp; Calc.)'!$G37&lt;='Shortcut Lookup 2'!BG$60),INDEX('Expenses (Assum. &amp; Calc.)'!$J$23:$J$37,ROWS($C$23:$C37),1)*4,IF(AND('Expenses (Assum. &amp; Calc.)'!$I37="Bi-Weekly",'Expenses (Assum. &amp; Calc.)'!$H37&gt;='Shortcut Lookup 2'!BG$60,'Expenses (Assum. &amp; Calc.)'!$G37&lt;='Shortcut Lookup 2'!BG$60),INDEX('Expenses (Assum. &amp; Calc.)'!$J$23:$J$37,ROWS($C$23:$C37),1)*2,IF(AND('Expenses (Assum. &amp; Calc.)'!$I37="Monthly",'Expenses (Assum. &amp; Calc.)'!$H37&gt;='Shortcut Lookup 2'!BG$60,'Expenses (Assum. &amp; Calc.)'!$G37&lt;='Shortcut Lookup 2'!BG$60),INDEX('Expenses (Assum. &amp; Calc.)'!$J$23:$J$37,ROWS($C$23:$C37),1),IF(AND('Expenses (Assum. &amp; Calc.)'!$I37="Quarterly",IFERROR(MOD(MONTH('Expenses (Assum. &amp; Calc.)'!$G37),3),0)=MOD(MONTH('Shortcut Lookup 2'!BG$60),3),'Expenses (Assum. &amp; Calc.)'!$H37&gt;='Shortcut Lookup 2'!BG$60,'Expenses (Assum. &amp; Calc.)'!$G37&lt;='Shortcut Lookup 2'!BG$60),INDEX('Expenses (Assum. &amp; Calc.)'!$J$23:$J$37,ROWS($C$23:$C37),1),IF(AND('Expenses (Assum. &amp; Calc.)'!$I37="Semi-Annually",IFERROR(MOD(MONTH('Expenses (Assum. &amp; Calc.)'!$G37),6),0)=MOD(MONTH('Shortcut Lookup 2'!BG$60),6),'Expenses (Assum. &amp; Calc.)'!$H37&gt;='Shortcut Lookup 2'!BG$60,'Expenses (Assum. &amp; Calc.)'!$G37&lt;='Shortcut Lookup 2'!BG$60),INDEX('Expenses (Assum. &amp; Calc.)'!$J$23:$J$37,ROWS($C$23:$C37),1),IF(AND('Expenses (Assum. &amp; Calc.)'!$I37="Yearly",IFERROR(MOD(MONTH('Expenses (Assum. &amp; Calc.)'!$G37),12),0)=MOD(MONTH('Shortcut Lookup 2'!BG$60),12),'Expenses (Assum. &amp; Calc.)'!$H37&gt;='Shortcut Lookup 2'!BG$60,'Expenses (Assum. &amp; Calc.)'!$G37&lt;='Shortcut Lookup 2'!BG$60),INDEX('Expenses (Assum. &amp; Calc.)'!$J$23:$J$37,ROWS($C$23:$C37),1),0))))))))</f>
        <v>0</v>
      </c>
      <c r="BQ37" s="472">
        <f>HLOOKUP('Shortcut Lookup 2'!BH$59,'Expenses (Assum. &amp; Calc.)'!$P$22:$T$37,ROWS($C$23:$C37)+1,0)*IF(AND('Expenses (Assum. &amp; Calc.)'!$I37="One time",'Expenses (Assum. &amp; Calc.)'!$G37='Shortcut Lookup 2'!BH$60),INDEX('Expenses (Assum. &amp; Calc.)'!$J$23:$J$37,ROWS($C$23:$C37),1),IF(AND('Expenses (Assum. &amp; Calc.)'!$I37="Daily",'Expenses (Assum. &amp; Calc.)'!$H37&gt;='Shortcut Lookup 2'!BH$60,'Expenses (Assum. &amp; Calc.)'!$G37&lt;='Shortcut Lookup 2'!BH$60),INDEX('Expenses (Assum. &amp; Calc.)'!$J$23:$J$37,ROWS($C$23:$C37),1)*BQ$22,IF(AND('Expenses (Assum. &amp; Calc.)'!$I37="Weekly",'Expenses (Assum. &amp; Calc.)'!$H37&gt;='Shortcut Lookup 2'!BH$60,'Expenses (Assum. &amp; Calc.)'!$G37&lt;='Shortcut Lookup 2'!BH$60),INDEX('Expenses (Assum. &amp; Calc.)'!$J$23:$J$37,ROWS($C$23:$C37),1)*4,IF(AND('Expenses (Assum. &amp; Calc.)'!$I37="Bi-Weekly",'Expenses (Assum. &amp; Calc.)'!$H37&gt;='Shortcut Lookup 2'!BH$60,'Expenses (Assum. &amp; Calc.)'!$G37&lt;='Shortcut Lookup 2'!BH$60),INDEX('Expenses (Assum. &amp; Calc.)'!$J$23:$J$37,ROWS($C$23:$C37),1)*2,IF(AND('Expenses (Assum. &amp; Calc.)'!$I37="Monthly",'Expenses (Assum. &amp; Calc.)'!$H37&gt;='Shortcut Lookup 2'!BH$60,'Expenses (Assum. &amp; Calc.)'!$G37&lt;='Shortcut Lookup 2'!BH$60),INDEX('Expenses (Assum. &amp; Calc.)'!$J$23:$J$37,ROWS($C$23:$C37),1),IF(AND('Expenses (Assum. &amp; Calc.)'!$I37="Quarterly",IFERROR(MOD(MONTH('Expenses (Assum. &amp; Calc.)'!$G37),3),0)=MOD(MONTH('Shortcut Lookup 2'!BH$60),3),'Expenses (Assum. &amp; Calc.)'!$H37&gt;='Shortcut Lookup 2'!BH$60,'Expenses (Assum. &amp; Calc.)'!$G37&lt;='Shortcut Lookup 2'!BH$60),INDEX('Expenses (Assum. &amp; Calc.)'!$J$23:$J$37,ROWS($C$23:$C37),1),IF(AND('Expenses (Assum. &amp; Calc.)'!$I37="Semi-Annually",IFERROR(MOD(MONTH('Expenses (Assum. &amp; Calc.)'!$G37),6),0)=MOD(MONTH('Shortcut Lookup 2'!BH$60),6),'Expenses (Assum. &amp; Calc.)'!$H37&gt;='Shortcut Lookup 2'!BH$60,'Expenses (Assum. &amp; Calc.)'!$G37&lt;='Shortcut Lookup 2'!BH$60),INDEX('Expenses (Assum. &amp; Calc.)'!$J$23:$J$37,ROWS($C$23:$C37),1),IF(AND('Expenses (Assum. &amp; Calc.)'!$I37="Yearly",IFERROR(MOD(MONTH('Expenses (Assum. &amp; Calc.)'!$G37),12),0)=MOD(MONTH('Shortcut Lookup 2'!BH$60),12),'Expenses (Assum. &amp; Calc.)'!$H37&gt;='Shortcut Lookup 2'!BH$60,'Expenses (Assum. &amp; Calc.)'!$G37&lt;='Shortcut Lookup 2'!BH$60),INDEX('Expenses (Assum. &amp; Calc.)'!$J$23:$J$37,ROWS($C$23:$C37),1),0))))))))</f>
        <v>0</v>
      </c>
      <c r="BR37" s="472">
        <f>HLOOKUP('Shortcut Lookup 2'!BI$59,'Expenses (Assum. &amp; Calc.)'!$P$22:$T$37,ROWS($C$23:$C37)+1,0)*IF(AND('Expenses (Assum. &amp; Calc.)'!$I37="One time",'Expenses (Assum. &amp; Calc.)'!$G37='Shortcut Lookup 2'!BI$60),INDEX('Expenses (Assum. &amp; Calc.)'!$J$23:$J$37,ROWS($C$23:$C37),1),IF(AND('Expenses (Assum. &amp; Calc.)'!$I37="Daily",'Expenses (Assum. &amp; Calc.)'!$H37&gt;='Shortcut Lookup 2'!BI$60,'Expenses (Assum. &amp; Calc.)'!$G37&lt;='Shortcut Lookup 2'!BI$60),INDEX('Expenses (Assum. &amp; Calc.)'!$J$23:$J$37,ROWS($C$23:$C37),1)*BR$22,IF(AND('Expenses (Assum. &amp; Calc.)'!$I37="Weekly",'Expenses (Assum. &amp; Calc.)'!$H37&gt;='Shortcut Lookup 2'!BI$60,'Expenses (Assum. &amp; Calc.)'!$G37&lt;='Shortcut Lookup 2'!BI$60),INDEX('Expenses (Assum. &amp; Calc.)'!$J$23:$J$37,ROWS($C$23:$C37),1)*4,IF(AND('Expenses (Assum. &amp; Calc.)'!$I37="Bi-Weekly",'Expenses (Assum. &amp; Calc.)'!$H37&gt;='Shortcut Lookup 2'!BI$60,'Expenses (Assum. &amp; Calc.)'!$G37&lt;='Shortcut Lookup 2'!BI$60),INDEX('Expenses (Assum. &amp; Calc.)'!$J$23:$J$37,ROWS($C$23:$C37),1)*2,IF(AND('Expenses (Assum. &amp; Calc.)'!$I37="Monthly",'Expenses (Assum. &amp; Calc.)'!$H37&gt;='Shortcut Lookup 2'!BI$60,'Expenses (Assum. &amp; Calc.)'!$G37&lt;='Shortcut Lookup 2'!BI$60),INDEX('Expenses (Assum. &amp; Calc.)'!$J$23:$J$37,ROWS($C$23:$C37),1),IF(AND('Expenses (Assum. &amp; Calc.)'!$I37="Quarterly",IFERROR(MOD(MONTH('Expenses (Assum. &amp; Calc.)'!$G37),3),0)=MOD(MONTH('Shortcut Lookup 2'!BI$60),3),'Expenses (Assum. &amp; Calc.)'!$H37&gt;='Shortcut Lookup 2'!BI$60,'Expenses (Assum. &amp; Calc.)'!$G37&lt;='Shortcut Lookup 2'!BI$60),INDEX('Expenses (Assum. &amp; Calc.)'!$J$23:$J$37,ROWS($C$23:$C37),1),IF(AND('Expenses (Assum. &amp; Calc.)'!$I37="Semi-Annually",IFERROR(MOD(MONTH('Expenses (Assum. &amp; Calc.)'!$G37),6),0)=MOD(MONTH('Shortcut Lookup 2'!BI$60),6),'Expenses (Assum. &amp; Calc.)'!$H37&gt;='Shortcut Lookup 2'!BI$60,'Expenses (Assum. &amp; Calc.)'!$G37&lt;='Shortcut Lookup 2'!BI$60),INDEX('Expenses (Assum. &amp; Calc.)'!$J$23:$J$37,ROWS($C$23:$C37),1),IF(AND('Expenses (Assum. &amp; Calc.)'!$I37="Yearly",IFERROR(MOD(MONTH('Expenses (Assum. &amp; Calc.)'!$G37),12),0)=MOD(MONTH('Shortcut Lookup 2'!BI$60),12),'Expenses (Assum. &amp; Calc.)'!$H37&gt;='Shortcut Lookup 2'!BI$60,'Expenses (Assum. &amp; Calc.)'!$G37&lt;='Shortcut Lookup 2'!BI$60),INDEX('Expenses (Assum. &amp; Calc.)'!$J$23:$J$37,ROWS($C$23:$C37),1),0))))))))</f>
        <v>0</v>
      </c>
      <c r="BS37" s="472">
        <f>HLOOKUP('Shortcut Lookup 2'!BJ$59,'Expenses (Assum. &amp; Calc.)'!$P$22:$T$37,ROWS($C$23:$C37)+1,0)*IF(AND('Expenses (Assum. &amp; Calc.)'!$I37="One time",'Expenses (Assum. &amp; Calc.)'!$G37='Shortcut Lookup 2'!BJ$60),INDEX('Expenses (Assum. &amp; Calc.)'!$J$23:$J$37,ROWS($C$23:$C37),1),IF(AND('Expenses (Assum. &amp; Calc.)'!$I37="Daily",'Expenses (Assum. &amp; Calc.)'!$H37&gt;='Shortcut Lookup 2'!BJ$60,'Expenses (Assum. &amp; Calc.)'!$G37&lt;='Shortcut Lookup 2'!BJ$60),INDEX('Expenses (Assum. &amp; Calc.)'!$J$23:$J$37,ROWS($C$23:$C37),1)*BS$22,IF(AND('Expenses (Assum. &amp; Calc.)'!$I37="Weekly",'Expenses (Assum. &amp; Calc.)'!$H37&gt;='Shortcut Lookup 2'!BJ$60,'Expenses (Assum. &amp; Calc.)'!$G37&lt;='Shortcut Lookup 2'!BJ$60),INDEX('Expenses (Assum. &amp; Calc.)'!$J$23:$J$37,ROWS($C$23:$C37),1)*4,IF(AND('Expenses (Assum. &amp; Calc.)'!$I37="Bi-Weekly",'Expenses (Assum. &amp; Calc.)'!$H37&gt;='Shortcut Lookup 2'!BJ$60,'Expenses (Assum. &amp; Calc.)'!$G37&lt;='Shortcut Lookup 2'!BJ$60),INDEX('Expenses (Assum. &amp; Calc.)'!$J$23:$J$37,ROWS($C$23:$C37),1)*2,IF(AND('Expenses (Assum. &amp; Calc.)'!$I37="Monthly",'Expenses (Assum. &amp; Calc.)'!$H37&gt;='Shortcut Lookup 2'!BJ$60,'Expenses (Assum. &amp; Calc.)'!$G37&lt;='Shortcut Lookup 2'!BJ$60),INDEX('Expenses (Assum. &amp; Calc.)'!$J$23:$J$37,ROWS($C$23:$C37),1),IF(AND('Expenses (Assum. &amp; Calc.)'!$I37="Quarterly",IFERROR(MOD(MONTH('Expenses (Assum. &amp; Calc.)'!$G37),3),0)=MOD(MONTH('Shortcut Lookup 2'!BJ$60),3),'Expenses (Assum. &amp; Calc.)'!$H37&gt;='Shortcut Lookup 2'!BJ$60,'Expenses (Assum. &amp; Calc.)'!$G37&lt;='Shortcut Lookup 2'!BJ$60),INDEX('Expenses (Assum. &amp; Calc.)'!$J$23:$J$37,ROWS($C$23:$C37),1),IF(AND('Expenses (Assum. &amp; Calc.)'!$I37="Semi-Annually",IFERROR(MOD(MONTH('Expenses (Assum. &amp; Calc.)'!$G37),6),0)=MOD(MONTH('Shortcut Lookup 2'!BJ$60),6),'Expenses (Assum. &amp; Calc.)'!$H37&gt;='Shortcut Lookup 2'!BJ$60,'Expenses (Assum. &amp; Calc.)'!$G37&lt;='Shortcut Lookup 2'!BJ$60),INDEX('Expenses (Assum. &amp; Calc.)'!$J$23:$J$37,ROWS($C$23:$C37),1),IF(AND('Expenses (Assum. &amp; Calc.)'!$I37="Yearly",IFERROR(MOD(MONTH('Expenses (Assum. &amp; Calc.)'!$G37),12),0)=MOD(MONTH('Shortcut Lookup 2'!BJ$60),12),'Expenses (Assum. &amp; Calc.)'!$H37&gt;='Shortcut Lookup 2'!BJ$60,'Expenses (Assum. &amp; Calc.)'!$G37&lt;='Shortcut Lookup 2'!BJ$60),INDEX('Expenses (Assum. &amp; Calc.)'!$J$23:$J$37,ROWS($C$23:$C37),1),0))))))))</f>
        <v>0</v>
      </c>
      <c r="BT37" s="472">
        <f>HLOOKUP('Shortcut Lookup 2'!BK$59,'Expenses (Assum. &amp; Calc.)'!$P$22:$T$37,ROWS($C$23:$C37)+1,0)*IF(AND('Expenses (Assum. &amp; Calc.)'!$I37="One time",'Expenses (Assum. &amp; Calc.)'!$G37='Shortcut Lookup 2'!BK$60),INDEX('Expenses (Assum. &amp; Calc.)'!$J$23:$J$37,ROWS($C$23:$C37),1),IF(AND('Expenses (Assum. &amp; Calc.)'!$I37="Daily",'Expenses (Assum. &amp; Calc.)'!$H37&gt;='Shortcut Lookup 2'!BK$60,'Expenses (Assum. &amp; Calc.)'!$G37&lt;='Shortcut Lookup 2'!BK$60),INDEX('Expenses (Assum. &amp; Calc.)'!$J$23:$J$37,ROWS($C$23:$C37),1)*BT$22,IF(AND('Expenses (Assum. &amp; Calc.)'!$I37="Weekly",'Expenses (Assum. &amp; Calc.)'!$H37&gt;='Shortcut Lookup 2'!BK$60,'Expenses (Assum. &amp; Calc.)'!$G37&lt;='Shortcut Lookup 2'!BK$60),INDEX('Expenses (Assum. &amp; Calc.)'!$J$23:$J$37,ROWS($C$23:$C37),1)*4,IF(AND('Expenses (Assum. &amp; Calc.)'!$I37="Bi-Weekly",'Expenses (Assum. &amp; Calc.)'!$H37&gt;='Shortcut Lookup 2'!BK$60,'Expenses (Assum. &amp; Calc.)'!$G37&lt;='Shortcut Lookup 2'!BK$60),INDEX('Expenses (Assum. &amp; Calc.)'!$J$23:$J$37,ROWS($C$23:$C37),1)*2,IF(AND('Expenses (Assum. &amp; Calc.)'!$I37="Monthly",'Expenses (Assum. &amp; Calc.)'!$H37&gt;='Shortcut Lookup 2'!BK$60,'Expenses (Assum. &amp; Calc.)'!$G37&lt;='Shortcut Lookup 2'!BK$60),INDEX('Expenses (Assum. &amp; Calc.)'!$J$23:$J$37,ROWS($C$23:$C37),1),IF(AND('Expenses (Assum. &amp; Calc.)'!$I37="Quarterly",IFERROR(MOD(MONTH('Expenses (Assum. &amp; Calc.)'!$G37),3),0)=MOD(MONTH('Shortcut Lookup 2'!BK$60),3),'Expenses (Assum. &amp; Calc.)'!$H37&gt;='Shortcut Lookup 2'!BK$60,'Expenses (Assum. &amp; Calc.)'!$G37&lt;='Shortcut Lookup 2'!BK$60),INDEX('Expenses (Assum. &amp; Calc.)'!$J$23:$J$37,ROWS($C$23:$C37),1),IF(AND('Expenses (Assum. &amp; Calc.)'!$I37="Semi-Annually",IFERROR(MOD(MONTH('Expenses (Assum. &amp; Calc.)'!$G37),6),0)=MOD(MONTH('Shortcut Lookup 2'!BK$60),6),'Expenses (Assum. &amp; Calc.)'!$H37&gt;='Shortcut Lookup 2'!BK$60,'Expenses (Assum. &amp; Calc.)'!$G37&lt;='Shortcut Lookup 2'!BK$60),INDEX('Expenses (Assum. &amp; Calc.)'!$J$23:$J$37,ROWS($C$23:$C37),1),IF(AND('Expenses (Assum. &amp; Calc.)'!$I37="Yearly",IFERROR(MOD(MONTH('Expenses (Assum. &amp; Calc.)'!$G37),12),0)=MOD(MONTH('Shortcut Lookup 2'!BK$60),12),'Expenses (Assum. &amp; Calc.)'!$H37&gt;='Shortcut Lookup 2'!BK$60,'Expenses (Assum. &amp; Calc.)'!$G37&lt;='Shortcut Lookup 2'!BK$60),INDEX('Expenses (Assum. &amp; Calc.)'!$J$23:$J$37,ROWS($C$23:$C37),1),0))))))))</f>
        <v>0</v>
      </c>
      <c r="BU37" s="472">
        <f>HLOOKUP('Shortcut Lookup 2'!BL$59,'Expenses (Assum. &amp; Calc.)'!$P$22:$T$37,ROWS($C$23:$C37)+1,0)*IF(AND('Expenses (Assum. &amp; Calc.)'!$I37="One time",'Expenses (Assum. &amp; Calc.)'!$G37='Shortcut Lookup 2'!BL$60),INDEX('Expenses (Assum. &amp; Calc.)'!$J$23:$J$37,ROWS($C$23:$C37),1),IF(AND('Expenses (Assum. &amp; Calc.)'!$I37="Daily",'Expenses (Assum. &amp; Calc.)'!$H37&gt;='Shortcut Lookup 2'!BL$60,'Expenses (Assum. &amp; Calc.)'!$G37&lt;='Shortcut Lookup 2'!BL$60),INDEX('Expenses (Assum. &amp; Calc.)'!$J$23:$J$37,ROWS($C$23:$C37),1)*BU$22,IF(AND('Expenses (Assum. &amp; Calc.)'!$I37="Weekly",'Expenses (Assum. &amp; Calc.)'!$H37&gt;='Shortcut Lookup 2'!BL$60,'Expenses (Assum. &amp; Calc.)'!$G37&lt;='Shortcut Lookup 2'!BL$60),INDEX('Expenses (Assum. &amp; Calc.)'!$J$23:$J$37,ROWS($C$23:$C37),1)*4,IF(AND('Expenses (Assum. &amp; Calc.)'!$I37="Bi-Weekly",'Expenses (Assum. &amp; Calc.)'!$H37&gt;='Shortcut Lookup 2'!BL$60,'Expenses (Assum. &amp; Calc.)'!$G37&lt;='Shortcut Lookup 2'!BL$60),INDEX('Expenses (Assum. &amp; Calc.)'!$J$23:$J$37,ROWS($C$23:$C37),1)*2,IF(AND('Expenses (Assum. &amp; Calc.)'!$I37="Monthly",'Expenses (Assum. &amp; Calc.)'!$H37&gt;='Shortcut Lookup 2'!BL$60,'Expenses (Assum. &amp; Calc.)'!$G37&lt;='Shortcut Lookup 2'!BL$60),INDEX('Expenses (Assum. &amp; Calc.)'!$J$23:$J$37,ROWS($C$23:$C37),1),IF(AND('Expenses (Assum. &amp; Calc.)'!$I37="Quarterly",IFERROR(MOD(MONTH('Expenses (Assum. &amp; Calc.)'!$G37),3),0)=MOD(MONTH('Shortcut Lookup 2'!BL$60),3),'Expenses (Assum. &amp; Calc.)'!$H37&gt;='Shortcut Lookup 2'!BL$60,'Expenses (Assum. &amp; Calc.)'!$G37&lt;='Shortcut Lookup 2'!BL$60),INDEX('Expenses (Assum. &amp; Calc.)'!$J$23:$J$37,ROWS($C$23:$C37),1),IF(AND('Expenses (Assum. &amp; Calc.)'!$I37="Semi-Annually",IFERROR(MOD(MONTH('Expenses (Assum. &amp; Calc.)'!$G37),6),0)=MOD(MONTH('Shortcut Lookup 2'!BL$60),6),'Expenses (Assum. &amp; Calc.)'!$H37&gt;='Shortcut Lookup 2'!BL$60,'Expenses (Assum. &amp; Calc.)'!$G37&lt;='Shortcut Lookup 2'!BL$60),INDEX('Expenses (Assum. &amp; Calc.)'!$J$23:$J$37,ROWS($C$23:$C37),1),IF(AND('Expenses (Assum. &amp; Calc.)'!$I37="Yearly",IFERROR(MOD(MONTH('Expenses (Assum. &amp; Calc.)'!$G37),12),0)=MOD(MONTH('Shortcut Lookup 2'!BL$60),12),'Expenses (Assum. &amp; Calc.)'!$H37&gt;='Shortcut Lookup 2'!BL$60,'Expenses (Assum. &amp; Calc.)'!$G37&lt;='Shortcut Lookup 2'!BL$60),INDEX('Expenses (Assum. &amp; Calc.)'!$J$23:$J$37,ROWS($C$23:$C37),1),0))))))))</f>
        <v>0</v>
      </c>
      <c r="BV37" s="472">
        <f>HLOOKUP('Shortcut Lookup 2'!BM$59,'Expenses (Assum. &amp; Calc.)'!$P$22:$T$37,ROWS($C$23:$C37)+1,0)*IF(AND('Expenses (Assum. &amp; Calc.)'!$I37="One time",'Expenses (Assum. &amp; Calc.)'!$G37='Shortcut Lookup 2'!BM$60),INDEX('Expenses (Assum. &amp; Calc.)'!$J$23:$J$37,ROWS($C$23:$C37),1),IF(AND('Expenses (Assum. &amp; Calc.)'!$I37="Daily",'Expenses (Assum. &amp; Calc.)'!$H37&gt;='Shortcut Lookup 2'!BM$60,'Expenses (Assum. &amp; Calc.)'!$G37&lt;='Shortcut Lookup 2'!BM$60),INDEX('Expenses (Assum. &amp; Calc.)'!$J$23:$J$37,ROWS($C$23:$C37),1)*BV$22,IF(AND('Expenses (Assum. &amp; Calc.)'!$I37="Weekly",'Expenses (Assum. &amp; Calc.)'!$H37&gt;='Shortcut Lookup 2'!BM$60,'Expenses (Assum. &amp; Calc.)'!$G37&lt;='Shortcut Lookup 2'!BM$60),INDEX('Expenses (Assum. &amp; Calc.)'!$J$23:$J$37,ROWS($C$23:$C37),1)*4,IF(AND('Expenses (Assum. &amp; Calc.)'!$I37="Bi-Weekly",'Expenses (Assum. &amp; Calc.)'!$H37&gt;='Shortcut Lookup 2'!BM$60,'Expenses (Assum. &amp; Calc.)'!$G37&lt;='Shortcut Lookup 2'!BM$60),INDEX('Expenses (Assum. &amp; Calc.)'!$J$23:$J$37,ROWS($C$23:$C37),1)*2,IF(AND('Expenses (Assum. &amp; Calc.)'!$I37="Monthly",'Expenses (Assum. &amp; Calc.)'!$H37&gt;='Shortcut Lookup 2'!BM$60,'Expenses (Assum. &amp; Calc.)'!$G37&lt;='Shortcut Lookup 2'!BM$60),INDEX('Expenses (Assum. &amp; Calc.)'!$J$23:$J$37,ROWS($C$23:$C37),1),IF(AND('Expenses (Assum. &amp; Calc.)'!$I37="Quarterly",IFERROR(MOD(MONTH('Expenses (Assum. &amp; Calc.)'!$G37),3),0)=MOD(MONTH('Shortcut Lookup 2'!BM$60),3),'Expenses (Assum. &amp; Calc.)'!$H37&gt;='Shortcut Lookup 2'!BM$60,'Expenses (Assum. &amp; Calc.)'!$G37&lt;='Shortcut Lookup 2'!BM$60),INDEX('Expenses (Assum. &amp; Calc.)'!$J$23:$J$37,ROWS($C$23:$C37),1),IF(AND('Expenses (Assum. &amp; Calc.)'!$I37="Semi-Annually",IFERROR(MOD(MONTH('Expenses (Assum. &amp; Calc.)'!$G37),6),0)=MOD(MONTH('Shortcut Lookup 2'!BM$60),6),'Expenses (Assum. &amp; Calc.)'!$H37&gt;='Shortcut Lookup 2'!BM$60,'Expenses (Assum. &amp; Calc.)'!$G37&lt;='Shortcut Lookup 2'!BM$60),INDEX('Expenses (Assum. &amp; Calc.)'!$J$23:$J$37,ROWS($C$23:$C37),1),IF(AND('Expenses (Assum. &amp; Calc.)'!$I37="Yearly",IFERROR(MOD(MONTH('Expenses (Assum. &amp; Calc.)'!$G37),12),0)=MOD(MONTH('Shortcut Lookup 2'!BM$60),12),'Expenses (Assum. &amp; Calc.)'!$H37&gt;='Shortcut Lookup 2'!BM$60,'Expenses (Assum. &amp; Calc.)'!$G37&lt;='Shortcut Lookup 2'!BM$60),INDEX('Expenses (Assum. &amp; Calc.)'!$J$23:$J$37,ROWS($C$23:$C37),1),0))))))))</f>
        <v>0</v>
      </c>
      <c r="BW37" s="472">
        <f>HLOOKUP('Shortcut Lookup 2'!BN$59,'Expenses (Assum. &amp; Calc.)'!$P$22:$T$37,ROWS($C$23:$C37)+1,0)*IF(AND('Expenses (Assum. &amp; Calc.)'!$I37="One time",'Expenses (Assum. &amp; Calc.)'!$G37='Shortcut Lookup 2'!BN$60),INDEX('Expenses (Assum. &amp; Calc.)'!$J$23:$J$37,ROWS($C$23:$C37),1),IF(AND('Expenses (Assum. &amp; Calc.)'!$I37="Daily",'Expenses (Assum. &amp; Calc.)'!$H37&gt;='Shortcut Lookup 2'!BN$60,'Expenses (Assum. &amp; Calc.)'!$G37&lt;='Shortcut Lookup 2'!BN$60),INDEX('Expenses (Assum. &amp; Calc.)'!$J$23:$J$37,ROWS($C$23:$C37),1)*BW$22,IF(AND('Expenses (Assum. &amp; Calc.)'!$I37="Weekly",'Expenses (Assum. &amp; Calc.)'!$H37&gt;='Shortcut Lookup 2'!BN$60,'Expenses (Assum. &amp; Calc.)'!$G37&lt;='Shortcut Lookup 2'!BN$60),INDEX('Expenses (Assum. &amp; Calc.)'!$J$23:$J$37,ROWS($C$23:$C37),1)*4,IF(AND('Expenses (Assum. &amp; Calc.)'!$I37="Bi-Weekly",'Expenses (Assum. &amp; Calc.)'!$H37&gt;='Shortcut Lookup 2'!BN$60,'Expenses (Assum. &amp; Calc.)'!$G37&lt;='Shortcut Lookup 2'!BN$60),INDEX('Expenses (Assum. &amp; Calc.)'!$J$23:$J$37,ROWS($C$23:$C37),1)*2,IF(AND('Expenses (Assum. &amp; Calc.)'!$I37="Monthly",'Expenses (Assum. &amp; Calc.)'!$H37&gt;='Shortcut Lookup 2'!BN$60,'Expenses (Assum. &amp; Calc.)'!$G37&lt;='Shortcut Lookup 2'!BN$60),INDEX('Expenses (Assum. &amp; Calc.)'!$J$23:$J$37,ROWS($C$23:$C37),1),IF(AND('Expenses (Assum. &amp; Calc.)'!$I37="Quarterly",IFERROR(MOD(MONTH('Expenses (Assum. &amp; Calc.)'!$G37),3),0)=MOD(MONTH('Shortcut Lookup 2'!BN$60),3),'Expenses (Assum. &amp; Calc.)'!$H37&gt;='Shortcut Lookup 2'!BN$60,'Expenses (Assum. &amp; Calc.)'!$G37&lt;='Shortcut Lookup 2'!BN$60),INDEX('Expenses (Assum. &amp; Calc.)'!$J$23:$J$37,ROWS($C$23:$C37),1),IF(AND('Expenses (Assum. &amp; Calc.)'!$I37="Semi-Annually",IFERROR(MOD(MONTH('Expenses (Assum. &amp; Calc.)'!$G37),6),0)=MOD(MONTH('Shortcut Lookup 2'!BN$60),6),'Expenses (Assum. &amp; Calc.)'!$H37&gt;='Shortcut Lookup 2'!BN$60,'Expenses (Assum. &amp; Calc.)'!$G37&lt;='Shortcut Lookup 2'!BN$60),INDEX('Expenses (Assum. &amp; Calc.)'!$J$23:$J$37,ROWS($C$23:$C37),1),IF(AND('Expenses (Assum. &amp; Calc.)'!$I37="Yearly",IFERROR(MOD(MONTH('Expenses (Assum. &amp; Calc.)'!$G37),12),0)=MOD(MONTH('Shortcut Lookup 2'!BN$60),12),'Expenses (Assum. &amp; Calc.)'!$H37&gt;='Shortcut Lookup 2'!BN$60,'Expenses (Assum. &amp; Calc.)'!$G37&lt;='Shortcut Lookup 2'!BN$60),INDEX('Expenses (Assum. &amp; Calc.)'!$J$23:$J$37,ROWS($C$23:$C37),1),0))))))))</f>
        <v>0</v>
      </c>
      <c r="BX37" s="472">
        <f>HLOOKUP('Shortcut Lookup 2'!BO$59,'Expenses (Assum. &amp; Calc.)'!$P$22:$T$37,ROWS($C$23:$C37)+1,0)*IF(AND('Expenses (Assum. &amp; Calc.)'!$I37="One time",'Expenses (Assum. &amp; Calc.)'!$G37='Shortcut Lookup 2'!BO$60),INDEX('Expenses (Assum. &amp; Calc.)'!$J$23:$J$37,ROWS($C$23:$C37),1),IF(AND('Expenses (Assum. &amp; Calc.)'!$I37="Daily",'Expenses (Assum. &amp; Calc.)'!$H37&gt;='Shortcut Lookup 2'!BO$60,'Expenses (Assum. &amp; Calc.)'!$G37&lt;='Shortcut Lookup 2'!BO$60),INDEX('Expenses (Assum. &amp; Calc.)'!$J$23:$J$37,ROWS($C$23:$C37),1)*BX$22,IF(AND('Expenses (Assum. &amp; Calc.)'!$I37="Weekly",'Expenses (Assum. &amp; Calc.)'!$H37&gt;='Shortcut Lookup 2'!BO$60,'Expenses (Assum. &amp; Calc.)'!$G37&lt;='Shortcut Lookup 2'!BO$60),INDEX('Expenses (Assum. &amp; Calc.)'!$J$23:$J$37,ROWS($C$23:$C37),1)*4,IF(AND('Expenses (Assum. &amp; Calc.)'!$I37="Bi-Weekly",'Expenses (Assum. &amp; Calc.)'!$H37&gt;='Shortcut Lookup 2'!BO$60,'Expenses (Assum. &amp; Calc.)'!$G37&lt;='Shortcut Lookup 2'!BO$60),INDEX('Expenses (Assum. &amp; Calc.)'!$J$23:$J$37,ROWS($C$23:$C37),1)*2,IF(AND('Expenses (Assum. &amp; Calc.)'!$I37="Monthly",'Expenses (Assum. &amp; Calc.)'!$H37&gt;='Shortcut Lookup 2'!BO$60,'Expenses (Assum. &amp; Calc.)'!$G37&lt;='Shortcut Lookup 2'!BO$60),INDEX('Expenses (Assum. &amp; Calc.)'!$J$23:$J$37,ROWS($C$23:$C37),1),IF(AND('Expenses (Assum. &amp; Calc.)'!$I37="Quarterly",IFERROR(MOD(MONTH('Expenses (Assum. &amp; Calc.)'!$G37),3),0)=MOD(MONTH('Shortcut Lookup 2'!BO$60),3),'Expenses (Assum. &amp; Calc.)'!$H37&gt;='Shortcut Lookup 2'!BO$60,'Expenses (Assum. &amp; Calc.)'!$G37&lt;='Shortcut Lookup 2'!BO$60),INDEX('Expenses (Assum. &amp; Calc.)'!$J$23:$J$37,ROWS($C$23:$C37),1),IF(AND('Expenses (Assum. &amp; Calc.)'!$I37="Semi-Annually",IFERROR(MOD(MONTH('Expenses (Assum. &amp; Calc.)'!$G37),6),0)=MOD(MONTH('Shortcut Lookup 2'!BO$60),6),'Expenses (Assum. &amp; Calc.)'!$H37&gt;='Shortcut Lookup 2'!BO$60,'Expenses (Assum. &amp; Calc.)'!$G37&lt;='Shortcut Lookup 2'!BO$60),INDEX('Expenses (Assum. &amp; Calc.)'!$J$23:$J$37,ROWS($C$23:$C37),1),IF(AND('Expenses (Assum. &amp; Calc.)'!$I37="Yearly",IFERROR(MOD(MONTH('Expenses (Assum. &amp; Calc.)'!$G37),12),0)=MOD(MONTH('Shortcut Lookup 2'!BO$60),12),'Expenses (Assum. &amp; Calc.)'!$H37&gt;='Shortcut Lookup 2'!BO$60,'Expenses (Assum. &amp; Calc.)'!$G37&lt;='Shortcut Lookup 2'!BO$60),INDEX('Expenses (Assum. &amp; Calc.)'!$J$23:$J$37,ROWS($C$23:$C37),1),0))))))))</f>
        <v>0</v>
      </c>
      <c r="BY37" s="472">
        <f>HLOOKUP('Shortcut Lookup 2'!BP$59,'Expenses (Assum. &amp; Calc.)'!$P$22:$T$37,ROWS($C$23:$C37)+1,0)*IF(AND('Expenses (Assum. &amp; Calc.)'!$I37="One time",'Expenses (Assum. &amp; Calc.)'!$G37='Shortcut Lookup 2'!BP$60),INDEX('Expenses (Assum. &amp; Calc.)'!$J$23:$J$37,ROWS($C$23:$C37),1),IF(AND('Expenses (Assum. &amp; Calc.)'!$I37="Daily",'Expenses (Assum. &amp; Calc.)'!$H37&gt;='Shortcut Lookup 2'!BP$60,'Expenses (Assum. &amp; Calc.)'!$G37&lt;='Shortcut Lookup 2'!BP$60),INDEX('Expenses (Assum. &amp; Calc.)'!$J$23:$J$37,ROWS($C$23:$C37),1)*BY$22,IF(AND('Expenses (Assum. &amp; Calc.)'!$I37="Weekly",'Expenses (Assum. &amp; Calc.)'!$H37&gt;='Shortcut Lookup 2'!BP$60,'Expenses (Assum. &amp; Calc.)'!$G37&lt;='Shortcut Lookup 2'!BP$60),INDEX('Expenses (Assum. &amp; Calc.)'!$J$23:$J$37,ROWS($C$23:$C37),1)*4,IF(AND('Expenses (Assum. &amp; Calc.)'!$I37="Bi-Weekly",'Expenses (Assum. &amp; Calc.)'!$H37&gt;='Shortcut Lookup 2'!BP$60,'Expenses (Assum. &amp; Calc.)'!$G37&lt;='Shortcut Lookup 2'!BP$60),INDEX('Expenses (Assum. &amp; Calc.)'!$J$23:$J$37,ROWS($C$23:$C37),1)*2,IF(AND('Expenses (Assum. &amp; Calc.)'!$I37="Monthly",'Expenses (Assum. &amp; Calc.)'!$H37&gt;='Shortcut Lookup 2'!BP$60,'Expenses (Assum. &amp; Calc.)'!$G37&lt;='Shortcut Lookup 2'!BP$60),INDEX('Expenses (Assum. &amp; Calc.)'!$J$23:$J$37,ROWS($C$23:$C37),1),IF(AND('Expenses (Assum. &amp; Calc.)'!$I37="Quarterly",IFERROR(MOD(MONTH('Expenses (Assum. &amp; Calc.)'!$G37),3),0)=MOD(MONTH('Shortcut Lookup 2'!BP$60),3),'Expenses (Assum. &amp; Calc.)'!$H37&gt;='Shortcut Lookup 2'!BP$60,'Expenses (Assum. &amp; Calc.)'!$G37&lt;='Shortcut Lookup 2'!BP$60),INDEX('Expenses (Assum. &amp; Calc.)'!$J$23:$J$37,ROWS($C$23:$C37),1),IF(AND('Expenses (Assum. &amp; Calc.)'!$I37="Semi-Annually",IFERROR(MOD(MONTH('Expenses (Assum. &amp; Calc.)'!$G37),6),0)=MOD(MONTH('Shortcut Lookup 2'!BP$60),6),'Expenses (Assum. &amp; Calc.)'!$H37&gt;='Shortcut Lookup 2'!BP$60,'Expenses (Assum. &amp; Calc.)'!$G37&lt;='Shortcut Lookup 2'!BP$60),INDEX('Expenses (Assum. &amp; Calc.)'!$J$23:$J$37,ROWS($C$23:$C37),1),IF(AND('Expenses (Assum. &amp; Calc.)'!$I37="Yearly",IFERROR(MOD(MONTH('Expenses (Assum. &amp; Calc.)'!$G37),12),0)=MOD(MONTH('Shortcut Lookup 2'!BP$60),12),'Expenses (Assum. &amp; Calc.)'!$H37&gt;='Shortcut Lookup 2'!BP$60,'Expenses (Assum. &amp; Calc.)'!$G37&lt;='Shortcut Lookup 2'!BP$60),INDEX('Expenses (Assum. &amp; Calc.)'!$J$23:$J$37,ROWS($C$23:$C37),1),0))))))))</f>
        <v>0</v>
      </c>
      <c r="BZ37" s="472">
        <f>HLOOKUP('Shortcut Lookup 2'!BQ$59,'Expenses (Assum. &amp; Calc.)'!$P$22:$T$37,ROWS($C$23:$C37)+1,0)*IF(AND('Expenses (Assum. &amp; Calc.)'!$I37="One time",'Expenses (Assum. &amp; Calc.)'!$G37='Shortcut Lookup 2'!BQ$60),INDEX('Expenses (Assum. &amp; Calc.)'!$J$23:$J$37,ROWS($C$23:$C37),1),IF(AND('Expenses (Assum. &amp; Calc.)'!$I37="Daily",'Expenses (Assum. &amp; Calc.)'!$H37&gt;='Shortcut Lookup 2'!BQ$60,'Expenses (Assum. &amp; Calc.)'!$G37&lt;='Shortcut Lookup 2'!BQ$60),INDEX('Expenses (Assum. &amp; Calc.)'!$J$23:$J$37,ROWS($C$23:$C37),1)*BZ$22,IF(AND('Expenses (Assum. &amp; Calc.)'!$I37="Weekly",'Expenses (Assum. &amp; Calc.)'!$H37&gt;='Shortcut Lookup 2'!BQ$60,'Expenses (Assum. &amp; Calc.)'!$G37&lt;='Shortcut Lookup 2'!BQ$60),INDEX('Expenses (Assum. &amp; Calc.)'!$J$23:$J$37,ROWS($C$23:$C37),1)*4,IF(AND('Expenses (Assum. &amp; Calc.)'!$I37="Bi-Weekly",'Expenses (Assum. &amp; Calc.)'!$H37&gt;='Shortcut Lookup 2'!BQ$60,'Expenses (Assum. &amp; Calc.)'!$G37&lt;='Shortcut Lookup 2'!BQ$60),INDEX('Expenses (Assum. &amp; Calc.)'!$J$23:$J$37,ROWS($C$23:$C37),1)*2,IF(AND('Expenses (Assum. &amp; Calc.)'!$I37="Monthly",'Expenses (Assum. &amp; Calc.)'!$H37&gt;='Shortcut Lookup 2'!BQ$60,'Expenses (Assum. &amp; Calc.)'!$G37&lt;='Shortcut Lookup 2'!BQ$60),INDEX('Expenses (Assum. &amp; Calc.)'!$J$23:$J$37,ROWS($C$23:$C37),1),IF(AND('Expenses (Assum. &amp; Calc.)'!$I37="Quarterly",IFERROR(MOD(MONTH('Expenses (Assum. &amp; Calc.)'!$G37),3),0)=MOD(MONTH('Shortcut Lookup 2'!BQ$60),3),'Expenses (Assum. &amp; Calc.)'!$H37&gt;='Shortcut Lookup 2'!BQ$60,'Expenses (Assum. &amp; Calc.)'!$G37&lt;='Shortcut Lookup 2'!BQ$60),INDEX('Expenses (Assum. &amp; Calc.)'!$J$23:$J$37,ROWS($C$23:$C37),1),IF(AND('Expenses (Assum. &amp; Calc.)'!$I37="Semi-Annually",IFERROR(MOD(MONTH('Expenses (Assum. &amp; Calc.)'!$G37),6),0)=MOD(MONTH('Shortcut Lookup 2'!BQ$60),6),'Expenses (Assum. &amp; Calc.)'!$H37&gt;='Shortcut Lookup 2'!BQ$60,'Expenses (Assum. &amp; Calc.)'!$G37&lt;='Shortcut Lookup 2'!BQ$60),INDEX('Expenses (Assum. &amp; Calc.)'!$J$23:$J$37,ROWS($C$23:$C37),1),IF(AND('Expenses (Assum. &amp; Calc.)'!$I37="Yearly",IFERROR(MOD(MONTH('Expenses (Assum. &amp; Calc.)'!$G37),12),0)=MOD(MONTH('Shortcut Lookup 2'!BQ$60),12),'Expenses (Assum. &amp; Calc.)'!$H37&gt;='Shortcut Lookup 2'!BQ$60,'Expenses (Assum. &amp; Calc.)'!$G37&lt;='Shortcut Lookup 2'!BQ$60),INDEX('Expenses (Assum. &amp; Calc.)'!$J$23:$J$37,ROWS($C$23:$C37),1),0))))))))</f>
        <v>0</v>
      </c>
      <c r="CA37" s="472">
        <f>HLOOKUP('Shortcut Lookup 2'!BR$59,'Expenses (Assum. &amp; Calc.)'!$P$22:$T$37,ROWS($C$23:$C37)+1,0)*IF(AND('Expenses (Assum. &amp; Calc.)'!$I37="One time",'Expenses (Assum. &amp; Calc.)'!$G37='Shortcut Lookup 2'!BR$60),INDEX('Expenses (Assum. &amp; Calc.)'!$J$23:$J$37,ROWS($C$23:$C37),1),IF(AND('Expenses (Assum. &amp; Calc.)'!$I37="Daily",'Expenses (Assum. &amp; Calc.)'!$H37&gt;='Shortcut Lookup 2'!BR$60,'Expenses (Assum. &amp; Calc.)'!$G37&lt;='Shortcut Lookup 2'!BR$60),INDEX('Expenses (Assum. &amp; Calc.)'!$J$23:$J$37,ROWS($C$23:$C37),1)*CA$22,IF(AND('Expenses (Assum. &amp; Calc.)'!$I37="Weekly",'Expenses (Assum. &amp; Calc.)'!$H37&gt;='Shortcut Lookup 2'!BR$60,'Expenses (Assum. &amp; Calc.)'!$G37&lt;='Shortcut Lookup 2'!BR$60),INDEX('Expenses (Assum. &amp; Calc.)'!$J$23:$J$37,ROWS($C$23:$C37),1)*4,IF(AND('Expenses (Assum. &amp; Calc.)'!$I37="Bi-Weekly",'Expenses (Assum. &amp; Calc.)'!$H37&gt;='Shortcut Lookup 2'!BR$60,'Expenses (Assum. &amp; Calc.)'!$G37&lt;='Shortcut Lookup 2'!BR$60),INDEX('Expenses (Assum. &amp; Calc.)'!$J$23:$J$37,ROWS($C$23:$C37),1)*2,IF(AND('Expenses (Assum. &amp; Calc.)'!$I37="Monthly",'Expenses (Assum. &amp; Calc.)'!$H37&gt;='Shortcut Lookup 2'!BR$60,'Expenses (Assum. &amp; Calc.)'!$G37&lt;='Shortcut Lookup 2'!BR$60),INDEX('Expenses (Assum. &amp; Calc.)'!$J$23:$J$37,ROWS($C$23:$C37),1),IF(AND('Expenses (Assum. &amp; Calc.)'!$I37="Quarterly",IFERROR(MOD(MONTH('Expenses (Assum. &amp; Calc.)'!$G37),3),0)=MOD(MONTH('Shortcut Lookup 2'!BR$60),3),'Expenses (Assum. &amp; Calc.)'!$H37&gt;='Shortcut Lookup 2'!BR$60,'Expenses (Assum. &amp; Calc.)'!$G37&lt;='Shortcut Lookup 2'!BR$60),INDEX('Expenses (Assum. &amp; Calc.)'!$J$23:$J$37,ROWS($C$23:$C37),1),IF(AND('Expenses (Assum. &amp; Calc.)'!$I37="Semi-Annually",IFERROR(MOD(MONTH('Expenses (Assum. &amp; Calc.)'!$G37),6),0)=MOD(MONTH('Shortcut Lookup 2'!BR$60),6),'Expenses (Assum. &amp; Calc.)'!$H37&gt;='Shortcut Lookup 2'!BR$60,'Expenses (Assum. &amp; Calc.)'!$G37&lt;='Shortcut Lookup 2'!BR$60),INDEX('Expenses (Assum. &amp; Calc.)'!$J$23:$J$37,ROWS($C$23:$C37),1),IF(AND('Expenses (Assum. &amp; Calc.)'!$I37="Yearly",IFERROR(MOD(MONTH('Expenses (Assum. &amp; Calc.)'!$G37),12),0)=MOD(MONTH('Shortcut Lookup 2'!BR$60),12),'Expenses (Assum. &amp; Calc.)'!$H37&gt;='Shortcut Lookup 2'!BR$60,'Expenses (Assum. &amp; Calc.)'!$G37&lt;='Shortcut Lookup 2'!BR$60),INDEX('Expenses (Assum. &amp; Calc.)'!$J$23:$J$37,ROWS($C$23:$C37),1),0))))))))</f>
        <v>0</v>
      </c>
      <c r="CB37" s="472">
        <f>HLOOKUP('Shortcut Lookup 2'!BS$59,'Expenses (Assum. &amp; Calc.)'!$P$22:$T$37,ROWS($C$23:$C37)+1,0)*IF(AND('Expenses (Assum. &amp; Calc.)'!$I37="One time",'Expenses (Assum. &amp; Calc.)'!$G37='Shortcut Lookup 2'!BS$60),INDEX('Expenses (Assum. &amp; Calc.)'!$J$23:$J$37,ROWS($C$23:$C37),1),IF(AND('Expenses (Assum. &amp; Calc.)'!$I37="Daily",'Expenses (Assum. &amp; Calc.)'!$H37&gt;='Shortcut Lookup 2'!BS$60,'Expenses (Assum. &amp; Calc.)'!$G37&lt;='Shortcut Lookup 2'!BS$60),INDEX('Expenses (Assum. &amp; Calc.)'!$J$23:$J$37,ROWS($C$23:$C37),1)*CB$22,IF(AND('Expenses (Assum. &amp; Calc.)'!$I37="Weekly",'Expenses (Assum. &amp; Calc.)'!$H37&gt;='Shortcut Lookup 2'!BS$60,'Expenses (Assum. &amp; Calc.)'!$G37&lt;='Shortcut Lookup 2'!BS$60),INDEX('Expenses (Assum. &amp; Calc.)'!$J$23:$J$37,ROWS($C$23:$C37),1)*4,IF(AND('Expenses (Assum. &amp; Calc.)'!$I37="Bi-Weekly",'Expenses (Assum. &amp; Calc.)'!$H37&gt;='Shortcut Lookup 2'!BS$60,'Expenses (Assum. &amp; Calc.)'!$G37&lt;='Shortcut Lookup 2'!BS$60),INDEX('Expenses (Assum. &amp; Calc.)'!$J$23:$J$37,ROWS($C$23:$C37),1)*2,IF(AND('Expenses (Assum. &amp; Calc.)'!$I37="Monthly",'Expenses (Assum. &amp; Calc.)'!$H37&gt;='Shortcut Lookup 2'!BS$60,'Expenses (Assum. &amp; Calc.)'!$G37&lt;='Shortcut Lookup 2'!BS$60),INDEX('Expenses (Assum. &amp; Calc.)'!$J$23:$J$37,ROWS($C$23:$C37),1),IF(AND('Expenses (Assum. &amp; Calc.)'!$I37="Quarterly",IFERROR(MOD(MONTH('Expenses (Assum. &amp; Calc.)'!$G37),3),0)=MOD(MONTH('Shortcut Lookup 2'!BS$60),3),'Expenses (Assum. &amp; Calc.)'!$H37&gt;='Shortcut Lookup 2'!BS$60,'Expenses (Assum. &amp; Calc.)'!$G37&lt;='Shortcut Lookup 2'!BS$60),INDEX('Expenses (Assum. &amp; Calc.)'!$J$23:$J$37,ROWS($C$23:$C37),1),IF(AND('Expenses (Assum. &amp; Calc.)'!$I37="Semi-Annually",IFERROR(MOD(MONTH('Expenses (Assum. &amp; Calc.)'!$G37),6),0)=MOD(MONTH('Shortcut Lookup 2'!BS$60),6),'Expenses (Assum. &amp; Calc.)'!$H37&gt;='Shortcut Lookup 2'!BS$60,'Expenses (Assum. &amp; Calc.)'!$G37&lt;='Shortcut Lookup 2'!BS$60),INDEX('Expenses (Assum. &amp; Calc.)'!$J$23:$J$37,ROWS($C$23:$C37),1),IF(AND('Expenses (Assum. &amp; Calc.)'!$I37="Yearly",IFERROR(MOD(MONTH('Expenses (Assum. &amp; Calc.)'!$G37),12),0)=MOD(MONTH('Shortcut Lookup 2'!BS$60),12),'Expenses (Assum. &amp; Calc.)'!$H37&gt;='Shortcut Lookup 2'!BS$60,'Expenses (Assum. &amp; Calc.)'!$G37&lt;='Shortcut Lookup 2'!BS$60),INDEX('Expenses (Assum. &amp; Calc.)'!$J$23:$J$37,ROWS($C$23:$C37),1),0))))))))</f>
        <v>0</v>
      </c>
    </row>
    <row r="38" spans="1:133" ht="10.199999999999999" x14ac:dyDescent="0.3">
      <c r="T38" s="456" t="s">
        <v>313</v>
      </c>
      <c r="U38" s="457">
        <f t="shared" ref="U38:AZ38" si="2">SUM(U23:U37)</f>
        <v>10000</v>
      </c>
      <c r="V38" s="457">
        <f t="shared" si="2"/>
        <v>10000</v>
      </c>
      <c r="W38" s="457">
        <f t="shared" si="2"/>
        <v>10000</v>
      </c>
      <c r="X38" s="457">
        <f t="shared" si="2"/>
        <v>10000</v>
      </c>
      <c r="Y38" s="457">
        <f t="shared" si="2"/>
        <v>10000</v>
      </c>
      <c r="Z38" s="457">
        <f t="shared" si="2"/>
        <v>10000</v>
      </c>
      <c r="AA38" s="457">
        <f t="shared" si="2"/>
        <v>10000</v>
      </c>
      <c r="AB38" s="457">
        <f t="shared" si="2"/>
        <v>10000</v>
      </c>
      <c r="AC38" s="457">
        <f t="shared" si="2"/>
        <v>10000</v>
      </c>
      <c r="AD38" s="457">
        <f t="shared" si="2"/>
        <v>10000</v>
      </c>
      <c r="AE38" s="457">
        <f t="shared" si="2"/>
        <v>10000</v>
      </c>
      <c r="AF38" s="457">
        <f t="shared" si="2"/>
        <v>10000</v>
      </c>
      <c r="AG38" s="457">
        <f t="shared" si="2"/>
        <v>8080</v>
      </c>
      <c r="AH38" s="457">
        <f t="shared" si="2"/>
        <v>8080</v>
      </c>
      <c r="AI38" s="457">
        <f t="shared" si="2"/>
        <v>8080</v>
      </c>
      <c r="AJ38" s="457">
        <f t="shared" si="2"/>
        <v>8080</v>
      </c>
      <c r="AK38" s="457">
        <f t="shared" si="2"/>
        <v>8080</v>
      </c>
      <c r="AL38" s="457">
        <f t="shared" si="2"/>
        <v>8080</v>
      </c>
      <c r="AM38" s="457">
        <f t="shared" si="2"/>
        <v>8080</v>
      </c>
      <c r="AN38" s="457">
        <f t="shared" si="2"/>
        <v>8080</v>
      </c>
      <c r="AO38" s="457">
        <f t="shared" si="2"/>
        <v>8080</v>
      </c>
      <c r="AP38" s="457">
        <f t="shared" si="2"/>
        <v>8080</v>
      </c>
      <c r="AQ38" s="457">
        <f t="shared" si="2"/>
        <v>8080</v>
      </c>
      <c r="AR38" s="457">
        <f t="shared" si="2"/>
        <v>8080</v>
      </c>
      <c r="AS38" s="457">
        <f t="shared" si="2"/>
        <v>8160.8000000000011</v>
      </c>
      <c r="AT38" s="457">
        <f t="shared" si="2"/>
        <v>8160.8000000000011</v>
      </c>
      <c r="AU38" s="457">
        <f t="shared" si="2"/>
        <v>8160.8000000000011</v>
      </c>
      <c r="AV38" s="457">
        <f t="shared" si="2"/>
        <v>8160.8000000000011</v>
      </c>
      <c r="AW38" s="457">
        <f t="shared" si="2"/>
        <v>8160.8000000000011</v>
      </c>
      <c r="AX38" s="457">
        <f t="shared" si="2"/>
        <v>8160.8000000000011</v>
      </c>
      <c r="AY38" s="457">
        <f t="shared" si="2"/>
        <v>8160.8000000000011</v>
      </c>
      <c r="AZ38" s="457">
        <f t="shared" si="2"/>
        <v>8160.8000000000011</v>
      </c>
      <c r="BA38" s="457">
        <f t="shared" ref="BA38:CB38" si="3">SUM(BA23:BA37)</f>
        <v>8160.8000000000011</v>
      </c>
      <c r="BB38" s="457">
        <f t="shared" si="3"/>
        <v>8160.8000000000011</v>
      </c>
      <c r="BC38" s="457">
        <f t="shared" si="3"/>
        <v>8160.8000000000011</v>
      </c>
      <c r="BD38" s="457">
        <f t="shared" si="3"/>
        <v>8160.8000000000011</v>
      </c>
      <c r="BE38" s="457">
        <f t="shared" si="3"/>
        <v>8242.4079999999994</v>
      </c>
      <c r="BF38" s="457">
        <f t="shared" si="3"/>
        <v>8242.4079999999994</v>
      </c>
      <c r="BG38" s="457">
        <f t="shared" si="3"/>
        <v>8242.4079999999994</v>
      </c>
      <c r="BH38" s="457">
        <f t="shared" si="3"/>
        <v>8242.4079999999994</v>
      </c>
      <c r="BI38" s="457">
        <f t="shared" si="3"/>
        <v>8242.4079999999994</v>
      </c>
      <c r="BJ38" s="457">
        <f t="shared" si="3"/>
        <v>8242.4079999999994</v>
      </c>
      <c r="BK38" s="457">
        <f t="shared" si="3"/>
        <v>8242.4079999999994</v>
      </c>
      <c r="BL38" s="457">
        <f t="shared" si="3"/>
        <v>8242.4079999999994</v>
      </c>
      <c r="BM38" s="457">
        <f t="shared" si="3"/>
        <v>8242.4079999999994</v>
      </c>
      <c r="BN38" s="457">
        <f t="shared" si="3"/>
        <v>8242.4079999999994</v>
      </c>
      <c r="BO38" s="457">
        <f t="shared" si="3"/>
        <v>8242.4079999999994</v>
      </c>
      <c r="BP38" s="457">
        <f t="shared" si="3"/>
        <v>8242.4079999999994</v>
      </c>
      <c r="BQ38" s="457">
        <f t="shared" si="3"/>
        <v>8324.8320800000001</v>
      </c>
      <c r="BR38" s="457">
        <f t="shared" si="3"/>
        <v>8324.8320800000001</v>
      </c>
      <c r="BS38" s="457">
        <f t="shared" si="3"/>
        <v>8324.8320800000001</v>
      </c>
      <c r="BT38" s="457">
        <f t="shared" si="3"/>
        <v>8324.8320800000001</v>
      </c>
      <c r="BU38" s="457">
        <f t="shared" si="3"/>
        <v>8324.8320800000001</v>
      </c>
      <c r="BV38" s="457">
        <f t="shared" si="3"/>
        <v>8324.8320800000001</v>
      </c>
      <c r="BW38" s="457">
        <f t="shared" si="3"/>
        <v>8324.8320800000001</v>
      </c>
      <c r="BX38" s="457">
        <f t="shared" si="3"/>
        <v>8324.8320800000001</v>
      </c>
      <c r="BY38" s="457">
        <f t="shared" si="3"/>
        <v>8324.8320800000001</v>
      </c>
      <c r="BZ38" s="457">
        <f t="shared" si="3"/>
        <v>8324.8320800000001</v>
      </c>
      <c r="CA38" s="457">
        <f t="shared" si="3"/>
        <v>8324.8320800000001</v>
      </c>
      <c r="CB38" s="457">
        <f t="shared" si="3"/>
        <v>8324.8320800000001</v>
      </c>
    </row>
    <row r="39" spans="1:133" ht="18.600000000000001" thickBot="1" x14ac:dyDescent="0.35">
      <c r="A39" s="173" t="s">
        <v>276</v>
      </c>
      <c r="T39" s="482"/>
      <c r="U39" s="483"/>
      <c r="V39" s="483"/>
      <c r="W39" s="483"/>
      <c r="X39" s="483"/>
      <c r="Y39" s="483"/>
      <c r="Z39" s="483"/>
      <c r="AA39" s="483"/>
      <c r="AB39" s="483"/>
      <c r="AC39" s="483"/>
      <c r="AD39" s="483"/>
      <c r="AE39" s="483"/>
      <c r="AF39" s="483"/>
      <c r="AG39" s="483"/>
      <c r="AH39" s="483"/>
      <c r="AI39" s="483"/>
      <c r="AJ39" s="483"/>
      <c r="AK39" s="483"/>
      <c r="AL39" s="483"/>
      <c r="AM39" s="483"/>
      <c r="AN39" s="483"/>
      <c r="AO39" s="483"/>
      <c r="AP39" s="483"/>
      <c r="AQ39" s="483"/>
      <c r="AR39" s="483"/>
      <c r="AS39" s="483"/>
      <c r="AT39" s="483"/>
      <c r="AU39" s="483"/>
      <c r="AV39" s="483"/>
      <c r="AW39" s="483"/>
      <c r="AX39" s="483"/>
      <c r="AY39" s="483"/>
      <c r="AZ39" s="483"/>
      <c r="BA39" s="483"/>
      <c r="BB39" s="483"/>
      <c r="BC39" s="483"/>
      <c r="BD39" s="483"/>
      <c r="BE39" s="483"/>
      <c r="BF39" s="483"/>
      <c r="BG39" s="483"/>
      <c r="BH39" s="483"/>
      <c r="BI39" s="483"/>
      <c r="BJ39" s="483"/>
      <c r="BK39" s="483"/>
      <c r="BL39" s="483"/>
      <c r="BM39" s="483"/>
      <c r="BN39" s="483"/>
      <c r="BO39" s="483"/>
      <c r="BP39" s="483"/>
      <c r="BQ39" s="493"/>
      <c r="BR39" s="493"/>
      <c r="BS39" s="493"/>
      <c r="BT39" s="493"/>
      <c r="BU39" s="493"/>
      <c r="BV39" s="493"/>
    </row>
    <row r="40" spans="1:133" ht="15.75" customHeight="1" thickBot="1" x14ac:dyDescent="0.35">
      <c r="A40" s="51" t="s">
        <v>326</v>
      </c>
      <c r="C40" s="899" t="s">
        <v>95</v>
      </c>
      <c r="D40" s="899"/>
      <c r="E40" s="899"/>
      <c r="F40" s="899" t="s">
        <v>314</v>
      </c>
      <c r="G40" s="899" t="s">
        <v>315</v>
      </c>
      <c r="H40" s="899" t="s">
        <v>7</v>
      </c>
      <c r="I40" s="513"/>
      <c r="J40" s="514"/>
      <c r="K40" s="514"/>
      <c r="L40" s="514"/>
      <c r="M40" s="515"/>
      <c r="N40" s="908" t="s">
        <v>317</v>
      </c>
      <c r="O40" s="909"/>
      <c r="P40" s="909"/>
      <c r="Q40" s="909"/>
      <c r="R40" s="909"/>
      <c r="S40" s="909"/>
      <c r="T40" s="909"/>
      <c r="U40" s="909"/>
      <c r="V40" s="909"/>
      <c r="W40" s="909"/>
      <c r="X40" s="909"/>
      <c r="Y40" s="484"/>
      <c r="Z40" s="484"/>
      <c r="AA40" s="484"/>
      <c r="AB40" s="484"/>
      <c r="AC40" s="484"/>
      <c r="AD40" s="484"/>
      <c r="AE40" s="484"/>
      <c r="AF40" s="484"/>
      <c r="AG40" s="484"/>
      <c r="AH40" s="484"/>
      <c r="AI40" s="484"/>
      <c r="AJ40" s="484"/>
      <c r="AK40" s="484"/>
      <c r="AL40" s="484"/>
      <c r="AM40" s="484"/>
      <c r="AN40" s="484"/>
      <c r="AO40" s="484"/>
      <c r="AP40" s="484"/>
      <c r="AQ40" s="484"/>
      <c r="AR40" s="484"/>
      <c r="AS40" s="484"/>
      <c r="AT40" s="484"/>
      <c r="AU40" s="484"/>
      <c r="AV40" s="484"/>
      <c r="AW40" s="484"/>
      <c r="AX40" s="484"/>
      <c r="AY40" s="484"/>
      <c r="AZ40" s="484"/>
      <c r="BA40" s="484"/>
      <c r="BB40" s="484"/>
      <c r="BC40" s="484"/>
      <c r="BD40" s="484"/>
      <c r="BE40" s="484"/>
      <c r="BF40" s="484"/>
      <c r="BG40" s="484"/>
      <c r="BH40" s="484"/>
      <c r="BI40" s="484"/>
      <c r="BJ40" s="484"/>
      <c r="BK40" s="484"/>
      <c r="BL40" s="484"/>
      <c r="BM40" s="484"/>
      <c r="BN40" s="484"/>
      <c r="BO40" s="484"/>
      <c r="BP40" s="484"/>
      <c r="BQ40" s="484"/>
      <c r="BR40" s="484"/>
      <c r="BS40" s="484"/>
      <c r="BT40" s="484"/>
      <c r="BU40" s="520"/>
      <c r="BV40" s="901" t="s">
        <v>316</v>
      </c>
      <c r="BW40" s="902"/>
      <c r="BX40" s="902"/>
      <c r="BY40" s="902"/>
      <c r="BZ40" s="902"/>
      <c r="CA40" s="902"/>
      <c r="CB40" s="902"/>
      <c r="CC40" s="902"/>
      <c r="CD40" s="902"/>
      <c r="CE40" s="902"/>
      <c r="CF40" s="902"/>
      <c r="CG40" s="902"/>
      <c r="CH40" s="902"/>
      <c r="CI40" s="902"/>
      <c r="CJ40" s="484"/>
      <c r="CK40" s="484"/>
      <c r="CL40" s="484"/>
      <c r="CM40" s="484"/>
      <c r="CN40" s="484"/>
      <c r="CO40" s="484"/>
      <c r="CP40" s="484"/>
      <c r="CQ40" s="484"/>
      <c r="CR40" s="484"/>
      <c r="CS40" s="484"/>
      <c r="CT40" s="484"/>
      <c r="CU40" s="484"/>
      <c r="CV40" s="484"/>
      <c r="CW40" s="484"/>
      <c r="CX40" s="484"/>
      <c r="CY40" s="484"/>
      <c r="CZ40" s="484"/>
      <c r="DA40" s="484"/>
      <c r="DB40" s="484"/>
      <c r="DC40" s="484"/>
      <c r="DD40" s="484"/>
      <c r="DE40" s="484"/>
      <c r="DF40" s="484"/>
      <c r="DG40" s="484"/>
      <c r="DH40" s="484"/>
      <c r="DI40" s="484"/>
      <c r="DJ40" s="484"/>
      <c r="DK40" s="484"/>
      <c r="DL40" s="484"/>
      <c r="DM40" s="484"/>
      <c r="DN40" s="484"/>
      <c r="DO40" s="484"/>
      <c r="DP40" s="484"/>
      <c r="DQ40" s="484"/>
      <c r="DR40" s="484"/>
      <c r="DS40" s="484"/>
      <c r="DT40" s="484"/>
      <c r="DU40" s="484"/>
      <c r="DV40" s="484"/>
      <c r="DW40" s="484"/>
      <c r="DX40" s="485"/>
    </row>
    <row r="41" spans="1:133" ht="12.6" thickBot="1" x14ac:dyDescent="0.35">
      <c r="C41" s="899"/>
      <c r="D41" s="899"/>
      <c r="E41" s="899"/>
      <c r="F41" s="900"/>
      <c r="G41" s="900"/>
      <c r="H41" s="900"/>
      <c r="I41" s="516"/>
      <c r="J41" s="488"/>
      <c r="K41" s="488"/>
      <c r="L41" s="488"/>
      <c r="M41" s="517"/>
      <c r="N41" s="481">
        <f>EDATE('Shortcut Lookup 2'!J$69,1)-1</f>
        <v>45688</v>
      </c>
      <c r="O41" s="481">
        <f>EDATE('Shortcut Lookup 2'!K$69,1)-1</f>
        <v>45716</v>
      </c>
      <c r="P41" s="481">
        <f>EDATE('Shortcut Lookup 2'!L$69,1)-1</f>
        <v>45747</v>
      </c>
      <c r="Q41" s="481">
        <f>EDATE('Shortcut Lookup 2'!M$69,1)-1</f>
        <v>45777</v>
      </c>
      <c r="R41" s="481">
        <f>EDATE('Shortcut Lookup 2'!N$69,1)-1</f>
        <v>45808</v>
      </c>
      <c r="S41" s="481">
        <f>EDATE('Shortcut Lookup 2'!O$69,1)-1</f>
        <v>45838</v>
      </c>
      <c r="T41" s="481">
        <f>EDATE('Shortcut Lookup 2'!P$69,1)-1</f>
        <v>45869</v>
      </c>
      <c r="U41" s="481">
        <f>EDATE('Shortcut Lookup 2'!Q$69,1)-1</f>
        <v>45900</v>
      </c>
      <c r="V41" s="481">
        <f>EDATE('Shortcut Lookup 2'!R$69,1)-1</f>
        <v>45930</v>
      </c>
      <c r="W41" s="481">
        <f>EDATE('Shortcut Lookup 2'!S$69,1)-1</f>
        <v>45961</v>
      </c>
      <c r="X41" s="481">
        <f>EDATE('Shortcut Lookup 2'!T$69,1)-1</f>
        <v>45991</v>
      </c>
      <c r="Y41" s="481">
        <f>EDATE('Shortcut Lookup 2'!U$69,1)-1</f>
        <v>46022</v>
      </c>
      <c r="Z41" s="481">
        <f>EDATE('Shortcut Lookup 2'!V$69,1)-1</f>
        <v>46053</v>
      </c>
      <c r="AA41" s="481">
        <f>EDATE('Shortcut Lookup 2'!W$69,1)-1</f>
        <v>46081</v>
      </c>
      <c r="AB41" s="481">
        <f>EDATE('Shortcut Lookup 2'!X$69,1)-1</f>
        <v>46112</v>
      </c>
      <c r="AC41" s="481">
        <f>EDATE('Shortcut Lookup 2'!Y$69,1)-1</f>
        <v>46142</v>
      </c>
      <c r="AD41" s="481">
        <f>EDATE('Shortcut Lookup 2'!Z$69,1)-1</f>
        <v>46173</v>
      </c>
      <c r="AE41" s="481">
        <f>EDATE('Shortcut Lookup 2'!AA$69,1)-1</f>
        <v>46203</v>
      </c>
      <c r="AF41" s="481">
        <f>EDATE('Shortcut Lookup 2'!AB$69,1)-1</f>
        <v>46234</v>
      </c>
      <c r="AG41" s="481">
        <f>EDATE('Shortcut Lookup 2'!AC$69,1)-1</f>
        <v>46265</v>
      </c>
      <c r="AH41" s="481">
        <f>EDATE('Shortcut Lookup 2'!AD$69,1)-1</f>
        <v>46295</v>
      </c>
      <c r="AI41" s="481">
        <f>EDATE('Shortcut Lookup 2'!AE$69,1)-1</f>
        <v>46326</v>
      </c>
      <c r="AJ41" s="481">
        <f>EDATE('Shortcut Lookup 2'!AF$69,1)-1</f>
        <v>46356</v>
      </c>
      <c r="AK41" s="481">
        <f>EDATE('Shortcut Lookup 2'!AG$69,1)-1</f>
        <v>46387</v>
      </c>
      <c r="AL41" s="481">
        <f>EDATE('Shortcut Lookup 2'!AH$69,1)-1</f>
        <v>46418</v>
      </c>
      <c r="AM41" s="481">
        <f>EDATE('Shortcut Lookup 2'!AI$69,1)-1</f>
        <v>46446</v>
      </c>
      <c r="AN41" s="481">
        <f>EDATE('Shortcut Lookup 2'!AJ$69,1)-1</f>
        <v>46477</v>
      </c>
      <c r="AO41" s="481">
        <f>EDATE('Shortcut Lookup 2'!AK$69,1)-1</f>
        <v>46507</v>
      </c>
      <c r="AP41" s="481">
        <f>EDATE('Shortcut Lookup 2'!AL$69,1)-1</f>
        <v>46538</v>
      </c>
      <c r="AQ41" s="481">
        <f>EDATE('Shortcut Lookup 2'!AM$69,1)-1</f>
        <v>46568</v>
      </c>
      <c r="AR41" s="481">
        <f>EDATE('Shortcut Lookup 2'!AN$69,1)-1</f>
        <v>46599</v>
      </c>
      <c r="AS41" s="481">
        <f>EDATE('Shortcut Lookup 2'!AO$69,1)-1</f>
        <v>46630</v>
      </c>
      <c r="AT41" s="481">
        <f>EDATE('Shortcut Lookup 2'!AP$69,1)-1</f>
        <v>46660</v>
      </c>
      <c r="AU41" s="481">
        <f>EDATE('Shortcut Lookup 2'!AQ$69,1)-1</f>
        <v>46691</v>
      </c>
      <c r="AV41" s="481">
        <f>EDATE('Shortcut Lookup 2'!AR$69,1)-1</f>
        <v>46721</v>
      </c>
      <c r="AW41" s="481">
        <f>EDATE('Shortcut Lookup 2'!AS$69,1)-1</f>
        <v>46752</v>
      </c>
      <c r="AX41" s="481">
        <f>EDATE('Shortcut Lookup 2'!AT$69,1)-1</f>
        <v>46783</v>
      </c>
      <c r="AY41" s="481">
        <f>EDATE('Shortcut Lookup 2'!AU$69,1)-1</f>
        <v>46812</v>
      </c>
      <c r="AZ41" s="481">
        <f>EDATE('Shortcut Lookup 2'!AV$69,1)-1</f>
        <v>46843</v>
      </c>
      <c r="BA41" s="481">
        <f>EDATE('Shortcut Lookup 2'!AW$69,1)-1</f>
        <v>46873</v>
      </c>
      <c r="BB41" s="481">
        <f>EDATE('Shortcut Lookup 2'!AX$69,1)-1</f>
        <v>46904</v>
      </c>
      <c r="BC41" s="481">
        <f>EDATE('Shortcut Lookup 2'!AY$69,1)-1</f>
        <v>46934</v>
      </c>
      <c r="BD41" s="481">
        <f>EDATE('Shortcut Lookup 2'!AZ$69,1)-1</f>
        <v>46965</v>
      </c>
      <c r="BE41" s="481">
        <f>EDATE('Shortcut Lookup 2'!BA$69,1)-1</f>
        <v>46996</v>
      </c>
      <c r="BF41" s="481">
        <f>EDATE('Shortcut Lookup 2'!BB$69,1)-1</f>
        <v>47026</v>
      </c>
      <c r="BG41" s="481">
        <f>EDATE('Shortcut Lookup 2'!BC$69,1)-1</f>
        <v>47057</v>
      </c>
      <c r="BH41" s="481">
        <f>EDATE('Shortcut Lookup 2'!BD$69,1)-1</f>
        <v>47087</v>
      </c>
      <c r="BI41" s="481">
        <f>EDATE('Shortcut Lookup 2'!BE$69,1)-1</f>
        <v>47118</v>
      </c>
      <c r="BJ41" s="481">
        <f>EDATE('Shortcut Lookup 2'!BF$69,1)-1</f>
        <v>47149</v>
      </c>
      <c r="BK41" s="481">
        <f>EDATE('Shortcut Lookup 2'!BG$69,1)-1</f>
        <v>47177</v>
      </c>
      <c r="BL41" s="481">
        <f>EDATE('Shortcut Lookup 2'!BH$69,1)-1</f>
        <v>47208</v>
      </c>
      <c r="BM41" s="481">
        <f>EDATE('Shortcut Lookup 2'!BI$69,1)-1</f>
        <v>47238</v>
      </c>
      <c r="BN41" s="481">
        <f>EDATE('Shortcut Lookup 2'!BJ$69,1)-1</f>
        <v>47269</v>
      </c>
      <c r="BO41" s="481">
        <f>EDATE('Shortcut Lookup 2'!BK$69,1)-1</f>
        <v>47299</v>
      </c>
      <c r="BP41" s="481">
        <f>EDATE('Shortcut Lookup 2'!BL$69,1)-1</f>
        <v>47330</v>
      </c>
      <c r="BQ41" s="481">
        <f>EDATE('Shortcut Lookup 2'!BM$69,1)-1</f>
        <v>47361</v>
      </c>
      <c r="BR41" s="481">
        <f>EDATE('Shortcut Lookup 2'!BN$69,1)-1</f>
        <v>47391</v>
      </c>
      <c r="BS41" s="481">
        <f>EDATE('Shortcut Lookup 2'!BO$69,1)-1</f>
        <v>47422</v>
      </c>
      <c r="BT41" s="481">
        <f>EDATE('Shortcut Lookup 2'!BP$69,1)-1</f>
        <v>47452</v>
      </c>
      <c r="BU41" s="489">
        <f>EDATE('Shortcut Lookup 2'!BQ$69,1)-1</f>
        <v>47483</v>
      </c>
      <c r="BV41" s="481">
        <f>EDATE('Shortcut Lookup 2'!J$69,1)-1</f>
        <v>45688</v>
      </c>
      <c r="BW41" s="481">
        <f>EDATE('Shortcut Lookup 2'!K$69,1)-1</f>
        <v>45716</v>
      </c>
      <c r="BX41" s="481">
        <f>EDATE('Shortcut Lookup 2'!L$69,1)-1</f>
        <v>45747</v>
      </c>
      <c r="BY41" s="481">
        <f>EDATE('Shortcut Lookup 2'!M$69,1)-1</f>
        <v>45777</v>
      </c>
      <c r="BZ41" s="481">
        <f>EDATE('Shortcut Lookup 2'!N$69,1)-1</f>
        <v>45808</v>
      </c>
      <c r="CA41" s="481">
        <f>EDATE('Shortcut Lookup 2'!O$69,1)-1</f>
        <v>45838</v>
      </c>
      <c r="CB41" s="481">
        <f>EDATE('Shortcut Lookup 2'!P$69,1)-1</f>
        <v>45869</v>
      </c>
      <c r="CC41" s="481">
        <f>EDATE('Shortcut Lookup 2'!Q$69,1)-1</f>
        <v>45900</v>
      </c>
      <c r="CD41" s="481">
        <f>EDATE('Shortcut Lookup 2'!R$69,1)-1</f>
        <v>45930</v>
      </c>
      <c r="CE41" s="481">
        <f>EDATE('Shortcut Lookup 2'!S$69,1)-1</f>
        <v>45961</v>
      </c>
      <c r="CF41" s="481">
        <f>EDATE('Shortcut Lookup 2'!T$69,1)-1</f>
        <v>45991</v>
      </c>
      <c r="CG41" s="481">
        <f>EDATE('Shortcut Lookup 2'!U$69,1)-1</f>
        <v>46022</v>
      </c>
      <c r="CH41" s="481">
        <f>EDATE('Shortcut Lookup 2'!V$69,1)-1</f>
        <v>46053</v>
      </c>
      <c r="CI41" s="481">
        <f>EDATE('Shortcut Lookup 2'!W$69,1)-1</f>
        <v>46081</v>
      </c>
      <c r="CJ41" s="481">
        <f>EDATE('Shortcut Lookup 2'!X$69,1)-1</f>
        <v>46112</v>
      </c>
      <c r="CK41" s="481">
        <f>EDATE('Shortcut Lookup 2'!Y$69,1)-1</f>
        <v>46142</v>
      </c>
      <c r="CL41" s="481">
        <f>EDATE('Shortcut Lookup 2'!Z$69,1)-1</f>
        <v>46173</v>
      </c>
      <c r="CM41" s="481">
        <f>EDATE('Shortcut Lookup 2'!AA$69,1)-1</f>
        <v>46203</v>
      </c>
      <c r="CN41" s="481">
        <f>EDATE('Shortcut Lookup 2'!AB$69,1)-1</f>
        <v>46234</v>
      </c>
      <c r="CO41" s="481">
        <f>EDATE('Shortcut Lookup 2'!AC$69,1)-1</f>
        <v>46265</v>
      </c>
      <c r="CP41" s="481">
        <f>EDATE('Shortcut Lookup 2'!AD$69,1)-1</f>
        <v>46295</v>
      </c>
      <c r="CQ41" s="481">
        <f>EDATE('Shortcut Lookup 2'!AE$69,1)-1</f>
        <v>46326</v>
      </c>
      <c r="CR41" s="481">
        <f>EDATE('Shortcut Lookup 2'!AF$69,1)-1</f>
        <v>46356</v>
      </c>
      <c r="CS41" s="481">
        <f>EDATE('Shortcut Lookup 2'!AG$69,1)-1</f>
        <v>46387</v>
      </c>
      <c r="CT41" s="481">
        <f>EDATE('Shortcut Lookup 2'!AH$69,1)-1</f>
        <v>46418</v>
      </c>
      <c r="CU41" s="481">
        <f>EDATE('Shortcut Lookup 2'!AI$69,1)-1</f>
        <v>46446</v>
      </c>
      <c r="CV41" s="481">
        <f>EDATE('Shortcut Lookup 2'!AJ$69,1)-1</f>
        <v>46477</v>
      </c>
      <c r="CW41" s="481">
        <f>EDATE('Shortcut Lookup 2'!AK$69,1)-1</f>
        <v>46507</v>
      </c>
      <c r="CX41" s="481">
        <f>EDATE('Shortcut Lookup 2'!AL$69,1)-1</f>
        <v>46538</v>
      </c>
      <c r="CY41" s="481">
        <f>EDATE('Shortcut Lookup 2'!AM$69,1)-1</f>
        <v>46568</v>
      </c>
      <c r="CZ41" s="481">
        <f>EDATE('Shortcut Lookup 2'!AN$69,1)-1</f>
        <v>46599</v>
      </c>
      <c r="DA41" s="481">
        <f>EDATE('Shortcut Lookup 2'!AO$69,1)-1</f>
        <v>46630</v>
      </c>
      <c r="DB41" s="481">
        <f>EDATE('Shortcut Lookup 2'!AP$69,1)-1</f>
        <v>46660</v>
      </c>
      <c r="DC41" s="481">
        <f>EDATE('Shortcut Lookup 2'!AQ$69,1)-1</f>
        <v>46691</v>
      </c>
      <c r="DD41" s="481">
        <f>EDATE('Shortcut Lookup 2'!AR$69,1)-1</f>
        <v>46721</v>
      </c>
      <c r="DE41" s="481">
        <f>EDATE('Shortcut Lookup 2'!AS$69,1)-1</f>
        <v>46752</v>
      </c>
      <c r="DF41" s="481">
        <f>EDATE('Shortcut Lookup 2'!AT$69,1)-1</f>
        <v>46783</v>
      </c>
      <c r="DG41" s="481">
        <f>EDATE('Shortcut Lookup 2'!AU$69,1)-1</f>
        <v>46812</v>
      </c>
      <c r="DH41" s="481">
        <f>EDATE('Shortcut Lookup 2'!AV$69,1)-1</f>
        <v>46843</v>
      </c>
      <c r="DI41" s="481">
        <f>EDATE('Shortcut Lookup 2'!AW$69,1)-1</f>
        <v>46873</v>
      </c>
      <c r="DJ41" s="481">
        <f>EDATE('Shortcut Lookup 2'!AX$69,1)-1</f>
        <v>46904</v>
      </c>
      <c r="DK41" s="481">
        <f>EDATE('Shortcut Lookup 2'!AY$69,1)-1</f>
        <v>46934</v>
      </c>
      <c r="DL41" s="481">
        <f>EDATE('Shortcut Lookup 2'!AZ$69,1)-1</f>
        <v>46965</v>
      </c>
      <c r="DM41" s="481">
        <f>EDATE('Shortcut Lookup 2'!BA$69,1)-1</f>
        <v>46996</v>
      </c>
      <c r="DN41" s="481">
        <f>EDATE('Shortcut Lookup 2'!BB$69,1)-1</f>
        <v>47026</v>
      </c>
      <c r="DO41" s="481">
        <f>EDATE('Shortcut Lookup 2'!BC$69,1)-1</f>
        <v>47057</v>
      </c>
      <c r="DP41" s="481">
        <f>EDATE('Shortcut Lookup 2'!BD$69,1)-1</f>
        <v>47087</v>
      </c>
      <c r="DQ41" s="481">
        <f>EDATE('Shortcut Lookup 2'!BE$69,1)-1</f>
        <v>47118</v>
      </c>
      <c r="DR41" s="481">
        <f>EDATE('Shortcut Lookup 2'!BF$69,1)-1</f>
        <v>47149</v>
      </c>
      <c r="DS41" s="481">
        <f>EDATE('Shortcut Lookup 2'!BG$69,1)-1</f>
        <v>47177</v>
      </c>
      <c r="DT41" s="481">
        <f>EDATE('Shortcut Lookup 2'!BH$69,1)-1</f>
        <v>47208</v>
      </c>
      <c r="DU41" s="481">
        <f>EDATE('Shortcut Lookup 2'!BI$69,1)-1</f>
        <v>47238</v>
      </c>
      <c r="DV41" s="481">
        <f>EDATE('Shortcut Lookup 2'!BJ$69,1)-1</f>
        <v>47269</v>
      </c>
      <c r="DW41" s="481">
        <f>EDATE('Shortcut Lookup 2'!BK$69,1)-1</f>
        <v>47299</v>
      </c>
      <c r="DX41" s="481">
        <f>EDATE('Shortcut Lookup 2'!BL$69,1)-1</f>
        <v>47330</v>
      </c>
      <c r="DY41" s="481">
        <f>EDATE('Shortcut Lookup 2'!BM$69,1)-1</f>
        <v>47361</v>
      </c>
      <c r="DZ41" s="481">
        <f>EDATE('Shortcut Lookup 2'!BN$69,1)-1</f>
        <v>47391</v>
      </c>
      <c r="EA41" s="481">
        <f>EDATE('Shortcut Lookup 2'!BO$69,1)-1</f>
        <v>47422</v>
      </c>
      <c r="EB41" s="481">
        <f>EDATE('Shortcut Lookup 2'!BP$69,1)-1</f>
        <v>47452</v>
      </c>
      <c r="EC41" s="481">
        <f>EDATE('Shortcut Lookup 2'!BQ$69,1)-1</f>
        <v>47483</v>
      </c>
    </row>
    <row r="42" spans="1:133" ht="14.4" thickBot="1" x14ac:dyDescent="0.35">
      <c r="C42" s="905" t="s">
        <v>260</v>
      </c>
      <c r="D42" s="905"/>
      <c r="E42" s="905"/>
      <c r="F42" s="631"/>
      <c r="G42" s="479"/>
      <c r="H42" s="630"/>
      <c r="I42" s="516"/>
      <c r="J42" s="488"/>
      <c r="K42" s="488"/>
      <c r="L42" s="488"/>
      <c r="M42" s="517"/>
      <c r="N42" s="510"/>
      <c r="O42" s="488"/>
      <c r="P42" s="488"/>
      <c r="Q42" s="488"/>
      <c r="R42" s="488"/>
      <c r="S42" s="488"/>
      <c r="T42" s="488"/>
      <c r="U42" s="488"/>
      <c r="V42" s="488"/>
      <c r="W42" s="488"/>
      <c r="X42" s="488"/>
      <c r="Y42" s="488"/>
      <c r="Z42" s="488"/>
      <c r="AA42" s="488"/>
      <c r="AB42" s="488"/>
      <c r="AC42" s="488"/>
      <c r="AD42" s="488"/>
      <c r="AE42" s="488"/>
      <c r="AF42" s="488"/>
      <c r="AG42" s="488"/>
      <c r="AH42" s="488"/>
      <c r="AI42" s="488"/>
      <c r="AJ42" s="488"/>
      <c r="AK42" s="488"/>
      <c r="AL42" s="488"/>
      <c r="AM42" s="488"/>
      <c r="AN42" s="488"/>
      <c r="AO42" s="488"/>
      <c r="AP42" s="488"/>
      <c r="AQ42" s="488"/>
      <c r="AR42" s="488"/>
      <c r="AS42" s="488"/>
      <c r="AT42" s="488"/>
      <c r="AU42" s="488"/>
      <c r="AV42" s="488"/>
      <c r="AW42" s="488"/>
      <c r="AX42" s="488"/>
      <c r="AY42" s="488"/>
      <c r="AZ42" s="488"/>
      <c r="BA42" s="488"/>
      <c r="BB42" s="488"/>
      <c r="BC42" s="488"/>
      <c r="BD42" s="488"/>
      <c r="BE42" s="488"/>
      <c r="BF42" s="488"/>
      <c r="BG42" s="488"/>
      <c r="BH42" s="488"/>
      <c r="BI42" s="488"/>
      <c r="BJ42" s="488"/>
      <c r="BK42" s="488"/>
      <c r="BL42" s="488"/>
      <c r="BM42" s="488"/>
      <c r="BN42" s="488"/>
      <c r="BO42" s="488"/>
      <c r="BP42" s="488"/>
      <c r="BQ42" s="488"/>
      <c r="BR42" s="488"/>
      <c r="BS42" s="488"/>
      <c r="BT42" s="488"/>
      <c r="BU42" s="490"/>
      <c r="BV42" s="488"/>
      <c r="BW42" s="488"/>
      <c r="BX42" s="488"/>
      <c r="BY42" s="488"/>
      <c r="BZ42" s="488"/>
      <c r="CA42" s="488"/>
      <c r="CB42" s="488"/>
      <c r="CC42" s="488"/>
      <c r="CD42" s="488"/>
      <c r="CE42" s="488"/>
      <c r="CF42" s="488"/>
      <c r="CG42" s="488"/>
      <c r="CH42" s="488"/>
      <c r="CI42" s="488"/>
      <c r="CJ42" s="488"/>
      <c r="CK42" s="488"/>
      <c r="CL42" s="488"/>
      <c r="CM42" s="488"/>
      <c r="CN42" s="488"/>
      <c r="CO42" s="488"/>
      <c r="CP42" s="488"/>
      <c r="CQ42" s="488"/>
      <c r="CR42" s="488"/>
      <c r="CS42" s="488"/>
      <c r="CT42" s="488"/>
      <c r="CU42" s="488"/>
      <c r="CV42" s="488"/>
      <c r="CW42" s="488"/>
      <c r="CX42" s="488"/>
      <c r="CY42" s="488"/>
      <c r="CZ42" s="488"/>
      <c r="DA42" s="488"/>
      <c r="DB42" s="488"/>
      <c r="DC42" s="488"/>
      <c r="DD42" s="488"/>
      <c r="DE42" s="488"/>
      <c r="DF42" s="488"/>
      <c r="DG42" s="488"/>
      <c r="DH42" s="488"/>
      <c r="DI42" s="488"/>
      <c r="DJ42" s="488"/>
      <c r="DK42" s="488"/>
      <c r="DL42" s="488"/>
      <c r="DM42" s="488"/>
      <c r="DN42" s="488"/>
      <c r="DO42" s="488"/>
      <c r="DP42" s="488"/>
      <c r="DQ42" s="488"/>
      <c r="DR42" s="488"/>
      <c r="DS42" s="488"/>
      <c r="DT42" s="488"/>
      <c r="DU42" s="488"/>
      <c r="DV42" s="488"/>
      <c r="DW42" s="488"/>
      <c r="DX42" s="488"/>
      <c r="DY42" s="488"/>
      <c r="DZ42" s="488"/>
      <c r="EA42" s="488"/>
      <c r="EB42" s="488"/>
      <c r="EC42" s="496"/>
    </row>
    <row r="43" spans="1:133" ht="14.4" thickBot="1" x14ac:dyDescent="0.35">
      <c r="C43" s="905" t="s">
        <v>338</v>
      </c>
      <c r="D43" s="905"/>
      <c r="E43" s="905"/>
      <c r="F43" s="477">
        <f>EOMONTH(TS_Start_Date,0)</f>
        <v>45688</v>
      </c>
      <c r="G43" s="478">
        <v>0</v>
      </c>
      <c r="H43" s="629">
        <v>50000</v>
      </c>
      <c r="I43" s="516"/>
      <c r="J43" s="488"/>
      <c r="K43" s="488"/>
      <c r="L43" s="488"/>
      <c r="M43" s="517"/>
      <c r="N43" s="511">
        <f>IF('Expenses (Assum. &amp; Calc.)'!$F43='Shortcut Lookup 2'!L$76,'Expenses (Assum. &amp; Calc.)'!$H43,0)</f>
        <v>50000</v>
      </c>
      <c r="O43" s="487">
        <f>IF('Expenses (Assum. &amp; Calc.)'!$F43='Shortcut Lookup 2'!M$76,'Expenses (Assum. &amp; Calc.)'!$H43,0)</f>
        <v>0</v>
      </c>
      <c r="P43" s="487">
        <f>IF('Expenses (Assum. &amp; Calc.)'!$F43='Shortcut Lookup 2'!N$76,'Expenses (Assum. &amp; Calc.)'!$H43,0)</f>
        <v>0</v>
      </c>
      <c r="Q43" s="487">
        <f>IF('Expenses (Assum. &amp; Calc.)'!$F43='Shortcut Lookup 2'!O$76,'Expenses (Assum. &amp; Calc.)'!$H43,0)</f>
        <v>0</v>
      </c>
      <c r="R43" s="487">
        <f>IF('Expenses (Assum. &amp; Calc.)'!$F43='Shortcut Lookup 2'!P$76,'Expenses (Assum. &amp; Calc.)'!$H43,0)</f>
        <v>0</v>
      </c>
      <c r="S43" s="487">
        <f>IF('Expenses (Assum. &amp; Calc.)'!$F43='Shortcut Lookup 2'!Q$76,'Expenses (Assum. &amp; Calc.)'!$H43,0)</f>
        <v>0</v>
      </c>
      <c r="T43" s="487">
        <f>IF('Expenses (Assum. &amp; Calc.)'!$F43='Shortcut Lookup 2'!R$76,'Expenses (Assum. &amp; Calc.)'!$H43,0)</f>
        <v>0</v>
      </c>
      <c r="U43" s="487">
        <f>IF('Expenses (Assum. &amp; Calc.)'!$F43='Shortcut Lookup 2'!S$76,'Expenses (Assum. &amp; Calc.)'!$H43,0)</f>
        <v>0</v>
      </c>
      <c r="V43" s="487">
        <f>IF('Expenses (Assum. &amp; Calc.)'!$F43='Shortcut Lookup 2'!T$76,'Expenses (Assum. &amp; Calc.)'!$H43,0)</f>
        <v>0</v>
      </c>
      <c r="W43" s="487">
        <f>IF('Expenses (Assum. &amp; Calc.)'!$F43='Shortcut Lookup 2'!U$76,'Expenses (Assum. &amp; Calc.)'!$H43,0)</f>
        <v>0</v>
      </c>
      <c r="X43" s="487">
        <f>IF('Expenses (Assum. &amp; Calc.)'!$F43='Shortcut Lookup 2'!V$76,'Expenses (Assum. &amp; Calc.)'!$H43,0)</f>
        <v>0</v>
      </c>
      <c r="Y43" s="487">
        <f>IF('Expenses (Assum. &amp; Calc.)'!$F43='Shortcut Lookup 2'!W$76,'Expenses (Assum. &amp; Calc.)'!$H43,0)</f>
        <v>0</v>
      </c>
      <c r="Z43" s="487">
        <f>IF('Expenses (Assum. &amp; Calc.)'!$F43='Shortcut Lookup 2'!X$76,'Expenses (Assum. &amp; Calc.)'!$H43,0)</f>
        <v>0</v>
      </c>
      <c r="AA43" s="487">
        <f>IF('Expenses (Assum. &amp; Calc.)'!$F43='Shortcut Lookup 2'!Y$76,'Expenses (Assum. &amp; Calc.)'!$H43,0)</f>
        <v>0</v>
      </c>
      <c r="AB43" s="487">
        <f>IF('Expenses (Assum. &amp; Calc.)'!$F43='Shortcut Lookup 2'!Z$76,'Expenses (Assum. &amp; Calc.)'!$H43,0)</f>
        <v>0</v>
      </c>
      <c r="AC43" s="487">
        <f>IF('Expenses (Assum. &amp; Calc.)'!$F43='Shortcut Lookup 2'!AA$76,'Expenses (Assum. &amp; Calc.)'!$H43,0)</f>
        <v>0</v>
      </c>
      <c r="AD43" s="487">
        <f>IF('Expenses (Assum. &amp; Calc.)'!$F43='Shortcut Lookup 2'!AB$76,'Expenses (Assum. &amp; Calc.)'!$H43,0)</f>
        <v>0</v>
      </c>
      <c r="AE43" s="487">
        <f>IF('Expenses (Assum. &amp; Calc.)'!$F43='Shortcut Lookup 2'!AC$76,'Expenses (Assum. &amp; Calc.)'!$H43,0)</f>
        <v>0</v>
      </c>
      <c r="AF43" s="487">
        <f>IF('Expenses (Assum. &amp; Calc.)'!$F43='Shortcut Lookup 2'!AD$76,'Expenses (Assum. &amp; Calc.)'!$H43,0)</f>
        <v>0</v>
      </c>
      <c r="AG43" s="487">
        <f>IF('Expenses (Assum. &amp; Calc.)'!$F43='Shortcut Lookup 2'!AE$76,'Expenses (Assum. &amp; Calc.)'!$H43,0)</f>
        <v>0</v>
      </c>
      <c r="AH43" s="487">
        <f>IF('Expenses (Assum. &amp; Calc.)'!$F43='Shortcut Lookup 2'!AF$76,'Expenses (Assum. &amp; Calc.)'!$H43,0)</f>
        <v>0</v>
      </c>
      <c r="AI43" s="487">
        <f>IF('Expenses (Assum. &amp; Calc.)'!$F43='Shortcut Lookup 2'!AG$76,'Expenses (Assum. &amp; Calc.)'!$H43,0)</f>
        <v>0</v>
      </c>
      <c r="AJ43" s="487">
        <f>IF('Expenses (Assum. &amp; Calc.)'!$F43='Shortcut Lookup 2'!AH$76,'Expenses (Assum. &amp; Calc.)'!$H43,0)</f>
        <v>0</v>
      </c>
      <c r="AK43" s="487">
        <f>IF('Expenses (Assum. &amp; Calc.)'!$F43='Shortcut Lookup 2'!AI$76,'Expenses (Assum. &amp; Calc.)'!$H43,0)</f>
        <v>0</v>
      </c>
      <c r="AL43" s="487">
        <f>IF('Expenses (Assum. &amp; Calc.)'!$F43='Shortcut Lookup 2'!AJ$76,'Expenses (Assum. &amp; Calc.)'!$H43,0)</f>
        <v>0</v>
      </c>
      <c r="AM43" s="487">
        <f>IF('Expenses (Assum. &amp; Calc.)'!$F43='Shortcut Lookup 2'!AK$76,'Expenses (Assum. &amp; Calc.)'!$H43,0)</f>
        <v>0</v>
      </c>
      <c r="AN43" s="487">
        <f>IF('Expenses (Assum. &amp; Calc.)'!$F43='Shortcut Lookup 2'!AL$76,'Expenses (Assum. &amp; Calc.)'!$H43,0)</f>
        <v>0</v>
      </c>
      <c r="AO43" s="487">
        <f>IF('Expenses (Assum. &amp; Calc.)'!$F43='Shortcut Lookup 2'!AM$76,'Expenses (Assum. &amp; Calc.)'!$H43,0)</f>
        <v>0</v>
      </c>
      <c r="AP43" s="487">
        <f>IF('Expenses (Assum. &amp; Calc.)'!$F43='Shortcut Lookup 2'!AN$76,'Expenses (Assum. &amp; Calc.)'!$H43,0)</f>
        <v>0</v>
      </c>
      <c r="AQ43" s="487">
        <f>IF('Expenses (Assum. &amp; Calc.)'!$F43='Shortcut Lookup 2'!AO$76,'Expenses (Assum. &amp; Calc.)'!$H43,0)</f>
        <v>0</v>
      </c>
      <c r="AR43" s="487">
        <f>IF('Expenses (Assum. &amp; Calc.)'!$F43='Shortcut Lookup 2'!AP$76,'Expenses (Assum. &amp; Calc.)'!$H43,0)</f>
        <v>0</v>
      </c>
      <c r="AS43" s="487">
        <f>IF('Expenses (Assum. &amp; Calc.)'!$F43='Shortcut Lookup 2'!AQ$76,'Expenses (Assum. &amp; Calc.)'!$H43,0)</f>
        <v>0</v>
      </c>
      <c r="AT43" s="487">
        <f>IF('Expenses (Assum. &amp; Calc.)'!$F43='Shortcut Lookup 2'!AR$76,'Expenses (Assum. &amp; Calc.)'!$H43,0)</f>
        <v>0</v>
      </c>
      <c r="AU43" s="487">
        <f>IF('Expenses (Assum. &amp; Calc.)'!$F43='Shortcut Lookup 2'!AS$76,'Expenses (Assum. &amp; Calc.)'!$H43,0)</f>
        <v>0</v>
      </c>
      <c r="AV43" s="487">
        <f>IF('Expenses (Assum. &amp; Calc.)'!$F43='Shortcut Lookup 2'!AT$76,'Expenses (Assum. &amp; Calc.)'!$H43,0)</f>
        <v>0</v>
      </c>
      <c r="AW43" s="487">
        <f>IF('Expenses (Assum. &amp; Calc.)'!$F43='Shortcut Lookup 2'!AU$76,'Expenses (Assum. &amp; Calc.)'!$H43,0)</f>
        <v>0</v>
      </c>
      <c r="AX43" s="487">
        <f>IF('Expenses (Assum. &amp; Calc.)'!$F43='Shortcut Lookup 2'!AV$76,'Expenses (Assum. &amp; Calc.)'!$H43,0)</f>
        <v>0</v>
      </c>
      <c r="AY43" s="487">
        <f>IF('Expenses (Assum. &amp; Calc.)'!$F43='Shortcut Lookup 2'!AW$76,'Expenses (Assum. &amp; Calc.)'!$H43,0)</f>
        <v>0</v>
      </c>
      <c r="AZ43" s="487">
        <f>IF('Expenses (Assum. &amp; Calc.)'!$F43='Shortcut Lookup 2'!AX$76,'Expenses (Assum. &amp; Calc.)'!$H43,0)</f>
        <v>0</v>
      </c>
      <c r="BA43" s="487">
        <f>IF('Expenses (Assum. &amp; Calc.)'!$F43='Shortcut Lookup 2'!AY$76,'Expenses (Assum. &amp; Calc.)'!$H43,0)</f>
        <v>0</v>
      </c>
      <c r="BB43" s="487">
        <f>IF('Expenses (Assum. &amp; Calc.)'!$F43='Shortcut Lookup 2'!AZ$76,'Expenses (Assum. &amp; Calc.)'!$H43,0)</f>
        <v>0</v>
      </c>
      <c r="BC43" s="487">
        <f>IF('Expenses (Assum. &amp; Calc.)'!$F43='Shortcut Lookup 2'!BA$76,'Expenses (Assum. &amp; Calc.)'!$H43,0)</f>
        <v>0</v>
      </c>
      <c r="BD43" s="487">
        <f>IF('Expenses (Assum. &amp; Calc.)'!$F43='Shortcut Lookup 2'!BB$76,'Expenses (Assum. &amp; Calc.)'!$H43,0)</f>
        <v>0</v>
      </c>
      <c r="BE43" s="487">
        <f>IF('Expenses (Assum. &amp; Calc.)'!$F43='Shortcut Lookup 2'!BC$76,'Expenses (Assum. &amp; Calc.)'!$H43,0)</f>
        <v>0</v>
      </c>
      <c r="BF43" s="487">
        <f>IF('Expenses (Assum. &amp; Calc.)'!$F43='Shortcut Lookup 2'!BD$76,'Expenses (Assum. &amp; Calc.)'!$H43,0)</f>
        <v>0</v>
      </c>
      <c r="BG43" s="487">
        <f>IF('Expenses (Assum. &amp; Calc.)'!$F43='Shortcut Lookup 2'!BE$76,'Expenses (Assum. &amp; Calc.)'!$H43,0)</f>
        <v>0</v>
      </c>
      <c r="BH43" s="487">
        <f>IF('Expenses (Assum. &amp; Calc.)'!$F43='Shortcut Lookup 2'!BF$76,'Expenses (Assum. &amp; Calc.)'!$H43,0)</f>
        <v>0</v>
      </c>
      <c r="BI43" s="487">
        <f>IF('Expenses (Assum. &amp; Calc.)'!$F43='Shortcut Lookup 2'!BG$76,'Expenses (Assum. &amp; Calc.)'!$H43,0)</f>
        <v>0</v>
      </c>
      <c r="BJ43" s="487">
        <f>IF('Expenses (Assum. &amp; Calc.)'!$F43='Shortcut Lookup 2'!BH$76,'Expenses (Assum. &amp; Calc.)'!$H43,0)</f>
        <v>0</v>
      </c>
      <c r="BK43" s="487">
        <f>IF('Expenses (Assum. &amp; Calc.)'!$F43='Shortcut Lookup 2'!BI$76,'Expenses (Assum. &amp; Calc.)'!$H43,0)</f>
        <v>0</v>
      </c>
      <c r="BL43" s="487">
        <f>IF('Expenses (Assum. &amp; Calc.)'!$F43='Shortcut Lookup 2'!BJ$76,'Expenses (Assum. &amp; Calc.)'!$H43,0)</f>
        <v>0</v>
      </c>
      <c r="BM43" s="487">
        <f>IF('Expenses (Assum. &amp; Calc.)'!$F43='Shortcut Lookup 2'!BK$76,'Expenses (Assum. &amp; Calc.)'!$H43,0)</f>
        <v>0</v>
      </c>
      <c r="BN43" s="487">
        <f>IF('Expenses (Assum. &amp; Calc.)'!$F43='Shortcut Lookup 2'!BL$76,'Expenses (Assum. &amp; Calc.)'!$H43,0)</f>
        <v>0</v>
      </c>
      <c r="BO43" s="487">
        <f>IF('Expenses (Assum. &amp; Calc.)'!$F43='Shortcut Lookup 2'!BM$76,'Expenses (Assum. &amp; Calc.)'!$H43,0)</f>
        <v>0</v>
      </c>
      <c r="BP43" s="487">
        <f>IF('Expenses (Assum. &amp; Calc.)'!$F43='Shortcut Lookup 2'!BN$76,'Expenses (Assum. &amp; Calc.)'!$H43,0)</f>
        <v>0</v>
      </c>
      <c r="BQ43" s="487">
        <f>IF('Expenses (Assum. &amp; Calc.)'!$F43='Shortcut Lookup 2'!BO$76,'Expenses (Assum. &amp; Calc.)'!$H43,0)</f>
        <v>0</v>
      </c>
      <c r="BR43" s="487">
        <f>IF('Expenses (Assum. &amp; Calc.)'!$F43='Shortcut Lookup 2'!BP$76,'Expenses (Assum. &amp; Calc.)'!$H43,0)</f>
        <v>0</v>
      </c>
      <c r="BS43" s="487">
        <f>IF('Expenses (Assum. &amp; Calc.)'!$F43='Shortcut Lookup 2'!BQ$76,'Expenses (Assum. &amp; Calc.)'!$H43,0)</f>
        <v>0</v>
      </c>
      <c r="BT43" s="487">
        <f>IF('Expenses (Assum. &amp; Calc.)'!$F43='Shortcut Lookup 2'!BR$76,'Expenses (Assum. &amp; Calc.)'!$H43,0)</f>
        <v>0</v>
      </c>
      <c r="BU43" s="491">
        <f>IF('Expenses (Assum. &amp; Calc.)'!$F43='Shortcut Lookup 2'!BS$76,'Expenses (Assum. &amp; Calc.)'!$H43,0)</f>
        <v>0</v>
      </c>
      <c r="BV43" s="495">
        <f ca="1">OFFSET('Expenses (Assum. &amp; Calc.)'!N43,0,-'Expenses (Assum. &amp; Calc.)'!$G43)</f>
        <v>50000</v>
      </c>
      <c r="BW43" s="495">
        <f ca="1">OFFSET('Expenses (Assum. &amp; Calc.)'!O43,0,-'Expenses (Assum. &amp; Calc.)'!$G43)</f>
        <v>0</v>
      </c>
      <c r="BX43" s="495">
        <f ca="1">OFFSET('Expenses (Assum. &amp; Calc.)'!P43,0,-'Expenses (Assum. &amp; Calc.)'!$G43)</f>
        <v>0</v>
      </c>
      <c r="BY43" s="495">
        <f ca="1">OFFSET('Expenses (Assum. &amp; Calc.)'!Q43,0,-'Expenses (Assum. &amp; Calc.)'!$G43)</f>
        <v>0</v>
      </c>
      <c r="BZ43" s="495">
        <f ca="1">OFFSET('Expenses (Assum. &amp; Calc.)'!R43,0,-'Expenses (Assum. &amp; Calc.)'!$G43)</f>
        <v>0</v>
      </c>
      <c r="CA43" s="495">
        <f ca="1">OFFSET('Expenses (Assum. &amp; Calc.)'!S43,0,-'Expenses (Assum. &amp; Calc.)'!$G43)</f>
        <v>0</v>
      </c>
      <c r="CB43" s="495">
        <f ca="1">OFFSET('Expenses (Assum. &amp; Calc.)'!T43,0,-'Expenses (Assum. &amp; Calc.)'!$G43)</f>
        <v>0</v>
      </c>
      <c r="CC43" s="495">
        <f ca="1">OFFSET('Expenses (Assum. &amp; Calc.)'!U43,0,-'Expenses (Assum. &amp; Calc.)'!$G43)</f>
        <v>0</v>
      </c>
      <c r="CD43" s="495">
        <f ca="1">OFFSET('Expenses (Assum. &amp; Calc.)'!V43,0,-'Expenses (Assum. &amp; Calc.)'!$G43)</f>
        <v>0</v>
      </c>
      <c r="CE43" s="495">
        <f ca="1">OFFSET('Expenses (Assum. &amp; Calc.)'!W43,0,-'Expenses (Assum. &amp; Calc.)'!$G43)</f>
        <v>0</v>
      </c>
      <c r="CF43" s="495">
        <f ca="1">OFFSET('Expenses (Assum. &amp; Calc.)'!X43,0,-'Expenses (Assum. &amp; Calc.)'!$G43)</f>
        <v>0</v>
      </c>
      <c r="CG43" s="495">
        <f ca="1">OFFSET('Expenses (Assum. &amp; Calc.)'!Y43,0,-'Expenses (Assum. &amp; Calc.)'!$G43)</f>
        <v>0</v>
      </c>
      <c r="CH43" s="495">
        <f ca="1">OFFSET('Expenses (Assum. &amp; Calc.)'!Z43,0,-'Expenses (Assum. &amp; Calc.)'!$G43)</f>
        <v>0</v>
      </c>
      <c r="CI43" s="495">
        <f ca="1">OFFSET('Expenses (Assum. &amp; Calc.)'!AA43,0,-'Expenses (Assum. &amp; Calc.)'!$G43)</f>
        <v>0</v>
      </c>
      <c r="CJ43" s="495">
        <f ca="1">OFFSET('Expenses (Assum. &amp; Calc.)'!AB43,0,-'Expenses (Assum. &amp; Calc.)'!$G43)</f>
        <v>0</v>
      </c>
      <c r="CK43" s="495">
        <f ca="1">OFFSET('Expenses (Assum. &amp; Calc.)'!AC43,0,-'Expenses (Assum. &amp; Calc.)'!$G43)</f>
        <v>0</v>
      </c>
      <c r="CL43" s="495">
        <f ca="1">OFFSET('Expenses (Assum. &amp; Calc.)'!AD43,0,-'Expenses (Assum. &amp; Calc.)'!$G43)</f>
        <v>0</v>
      </c>
      <c r="CM43" s="495">
        <f ca="1">OFFSET('Expenses (Assum. &amp; Calc.)'!AE43,0,-'Expenses (Assum. &amp; Calc.)'!$G43)</f>
        <v>0</v>
      </c>
      <c r="CN43" s="495">
        <f ca="1">OFFSET('Expenses (Assum. &amp; Calc.)'!AF43,0,-'Expenses (Assum. &amp; Calc.)'!$G43)</f>
        <v>0</v>
      </c>
      <c r="CO43" s="495">
        <f ca="1">OFFSET('Expenses (Assum. &amp; Calc.)'!AG43,0,-'Expenses (Assum. &amp; Calc.)'!$G43)</f>
        <v>0</v>
      </c>
      <c r="CP43" s="495">
        <f ca="1">OFFSET('Expenses (Assum. &amp; Calc.)'!AH43,0,-'Expenses (Assum. &amp; Calc.)'!$G43)</f>
        <v>0</v>
      </c>
      <c r="CQ43" s="495">
        <f ca="1">OFFSET('Expenses (Assum. &amp; Calc.)'!AI43,0,-'Expenses (Assum. &amp; Calc.)'!$G43)</f>
        <v>0</v>
      </c>
      <c r="CR43" s="495">
        <f ca="1">OFFSET('Expenses (Assum. &amp; Calc.)'!AJ43,0,-'Expenses (Assum. &amp; Calc.)'!$G43)</f>
        <v>0</v>
      </c>
      <c r="CS43" s="495">
        <f ca="1">OFFSET('Expenses (Assum. &amp; Calc.)'!AK43,0,-'Expenses (Assum. &amp; Calc.)'!$G43)</f>
        <v>0</v>
      </c>
      <c r="CT43" s="495">
        <f ca="1">OFFSET('Expenses (Assum. &amp; Calc.)'!AL43,0,-'Expenses (Assum. &amp; Calc.)'!$G43)</f>
        <v>0</v>
      </c>
      <c r="CU43" s="495">
        <f ca="1">OFFSET('Expenses (Assum. &amp; Calc.)'!AM43,0,-'Expenses (Assum. &amp; Calc.)'!$G43)</f>
        <v>0</v>
      </c>
      <c r="CV43" s="495">
        <f ca="1">OFFSET('Expenses (Assum. &amp; Calc.)'!AN43,0,-'Expenses (Assum. &amp; Calc.)'!$G43)</f>
        <v>0</v>
      </c>
      <c r="CW43" s="495">
        <f ca="1">OFFSET('Expenses (Assum. &amp; Calc.)'!AO43,0,-'Expenses (Assum. &amp; Calc.)'!$G43)</f>
        <v>0</v>
      </c>
      <c r="CX43" s="495">
        <f ca="1">OFFSET('Expenses (Assum. &amp; Calc.)'!AP43,0,-'Expenses (Assum. &amp; Calc.)'!$G43)</f>
        <v>0</v>
      </c>
      <c r="CY43" s="495">
        <f ca="1">OFFSET('Expenses (Assum. &amp; Calc.)'!AQ43,0,-'Expenses (Assum. &amp; Calc.)'!$G43)</f>
        <v>0</v>
      </c>
      <c r="CZ43" s="495">
        <f ca="1">OFFSET('Expenses (Assum. &amp; Calc.)'!AR43,0,-'Expenses (Assum. &amp; Calc.)'!$G43)</f>
        <v>0</v>
      </c>
      <c r="DA43" s="495">
        <f ca="1">OFFSET('Expenses (Assum. &amp; Calc.)'!AS43,0,-'Expenses (Assum. &amp; Calc.)'!$G43)</f>
        <v>0</v>
      </c>
      <c r="DB43" s="495">
        <f ca="1">OFFSET('Expenses (Assum. &amp; Calc.)'!AT43,0,-'Expenses (Assum. &amp; Calc.)'!$G43)</f>
        <v>0</v>
      </c>
      <c r="DC43" s="495">
        <f ca="1">OFFSET('Expenses (Assum. &amp; Calc.)'!AU43,0,-'Expenses (Assum. &amp; Calc.)'!$G43)</f>
        <v>0</v>
      </c>
      <c r="DD43" s="495">
        <f ca="1">OFFSET('Expenses (Assum. &amp; Calc.)'!AV43,0,-'Expenses (Assum. &amp; Calc.)'!$G43)</f>
        <v>0</v>
      </c>
      <c r="DE43" s="495">
        <f ca="1">OFFSET('Expenses (Assum. &amp; Calc.)'!AW43,0,-'Expenses (Assum. &amp; Calc.)'!$G43)</f>
        <v>0</v>
      </c>
      <c r="DF43" s="495">
        <f ca="1">OFFSET('Expenses (Assum. &amp; Calc.)'!AX43,0,-'Expenses (Assum. &amp; Calc.)'!$G43)</f>
        <v>0</v>
      </c>
      <c r="DG43" s="495">
        <f ca="1">OFFSET('Expenses (Assum. &amp; Calc.)'!AY43,0,-'Expenses (Assum. &amp; Calc.)'!$G43)</f>
        <v>0</v>
      </c>
      <c r="DH43" s="495">
        <f ca="1">OFFSET('Expenses (Assum. &amp; Calc.)'!AZ43,0,-'Expenses (Assum. &amp; Calc.)'!$G43)</f>
        <v>0</v>
      </c>
      <c r="DI43" s="495">
        <f ca="1">OFFSET('Expenses (Assum. &amp; Calc.)'!BA43,0,-'Expenses (Assum. &amp; Calc.)'!$G43)</f>
        <v>0</v>
      </c>
      <c r="DJ43" s="495">
        <f ca="1">OFFSET('Expenses (Assum. &amp; Calc.)'!BB43,0,-'Expenses (Assum. &amp; Calc.)'!$G43)</f>
        <v>0</v>
      </c>
      <c r="DK43" s="495">
        <f ca="1">OFFSET('Expenses (Assum. &amp; Calc.)'!BC43,0,-'Expenses (Assum. &amp; Calc.)'!$G43)</f>
        <v>0</v>
      </c>
      <c r="DL43" s="495">
        <f ca="1">OFFSET('Expenses (Assum. &amp; Calc.)'!BD43,0,-'Expenses (Assum. &amp; Calc.)'!$G43)</f>
        <v>0</v>
      </c>
      <c r="DM43" s="495">
        <f ca="1">OFFSET('Expenses (Assum. &amp; Calc.)'!BE43,0,-'Expenses (Assum. &amp; Calc.)'!$G43)</f>
        <v>0</v>
      </c>
      <c r="DN43" s="495">
        <f ca="1">OFFSET('Expenses (Assum. &amp; Calc.)'!BF43,0,-'Expenses (Assum. &amp; Calc.)'!$G43)</f>
        <v>0</v>
      </c>
      <c r="DO43" s="495">
        <f ca="1">OFFSET('Expenses (Assum. &amp; Calc.)'!BG43,0,-'Expenses (Assum. &amp; Calc.)'!$G43)</f>
        <v>0</v>
      </c>
      <c r="DP43" s="495">
        <f ca="1">OFFSET('Expenses (Assum. &amp; Calc.)'!BH43,0,-'Expenses (Assum. &amp; Calc.)'!$G43)</f>
        <v>0</v>
      </c>
      <c r="DQ43" s="495">
        <f ca="1">OFFSET('Expenses (Assum. &amp; Calc.)'!BI43,0,-'Expenses (Assum. &amp; Calc.)'!$G43)</f>
        <v>0</v>
      </c>
      <c r="DR43" s="495">
        <f ca="1">OFFSET('Expenses (Assum. &amp; Calc.)'!BJ43,0,-'Expenses (Assum. &amp; Calc.)'!$G43)</f>
        <v>0</v>
      </c>
      <c r="DS43" s="495">
        <f ca="1">OFFSET('Expenses (Assum. &amp; Calc.)'!BK43,0,-'Expenses (Assum. &amp; Calc.)'!$G43)</f>
        <v>0</v>
      </c>
      <c r="DT43" s="495">
        <f ca="1">OFFSET('Expenses (Assum. &amp; Calc.)'!BL43,0,-'Expenses (Assum. &amp; Calc.)'!$G43)</f>
        <v>0</v>
      </c>
      <c r="DU43" s="495">
        <f ca="1">OFFSET('Expenses (Assum. &amp; Calc.)'!BM43,0,-'Expenses (Assum. &amp; Calc.)'!$G43)</f>
        <v>0</v>
      </c>
      <c r="DV43" s="495">
        <f ca="1">OFFSET('Expenses (Assum. &amp; Calc.)'!BN43,0,-'Expenses (Assum. &amp; Calc.)'!$G43)</f>
        <v>0</v>
      </c>
      <c r="DW43" s="495">
        <f ca="1">OFFSET('Expenses (Assum. &amp; Calc.)'!BO43,0,-'Expenses (Assum. &amp; Calc.)'!$G43)</f>
        <v>0</v>
      </c>
      <c r="DX43" s="495">
        <f ca="1">OFFSET('Expenses (Assum. &amp; Calc.)'!BP43,0,-'Expenses (Assum. &amp; Calc.)'!$G43)</f>
        <v>0</v>
      </c>
      <c r="DY43" s="495">
        <f ca="1">OFFSET('Expenses (Assum. &amp; Calc.)'!BQ43,0,-'Expenses (Assum. &amp; Calc.)'!$G43)</f>
        <v>0</v>
      </c>
      <c r="DZ43" s="495">
        <f ca="1">OFFSET('Expenses (Assum. &amp; Calc.)'!BR43,0,-'Expenses (Assum. &amp; Calc.)'!$G43)</f>
        <v>0</v>
      </c>
      <c r="EA43" s="495">
        <f ca="1">OFFSET('Expenses (Assum. &amp; Calc.)'!BS43,0,-'Expenses (Assum. &amp; Calc.)'!$G43)</f>
        <v>0</v>
      </c>
      <c r="EB43" s="495">
        <f ca="1">OFFSET('Expenses (Assum. &amp; Calc.)'!BT43,0,-'Expenses (Assum. &amp; Calc.)'!$G43)</f>
        <v>0</v>
      </c>
      <c r="EC43" s="495">
        <f ca="1">OFFSET('Expenses (Assum. &amp; Calc.)'!BU43,0,-'Expenses (Assum. &amp; Calc.)'!$G43)</f>
        <v>0</v>
      </c>
    </row>
    <row r="44" spans="1:133" ht="14.4" thickBot="1" x14ac:dyDescent="0.35">
      <c r="C44" s="905" t="s">
        <v>337</v>
      </c>
      <c r="D44" s="905"/>
      <c r="E44" s="905"/>
      <c r="F44" s="459">
        <f>EOMONTH(TS_Start_Date,0)</f>
        <v>45688</v>
      </c>
      <c r="G44" s="460">
        <v>2</v>
      </c>
      <c r="H44" s="509">
        <v>3000</v>
      </c>
      <c r="I44" s="516"/>
      <c r="J44" s="488"/>
      <c r="K44" s="488"/>
      <c r="L44" s="488"/>
      <c r="M44" s="517"/>
      <c r="N44" s="512">
        <f>IF('Expenses (Assum. &amp; Calc.)'!$F44='Shortcut Lookup 2'!L$76,'Expenses (Assum. &amp; Calc.)'!$H44,0)</f>
        <v>3000</v>
      </c>
      <c r="O44" s="486">
        <f>IF('Expenses (Assum. &amp; Calc.)'!$F44='Shortcut Lookup 2'!M$76,'Expenses (Assum. &amp; Calc.)'!$H44,0)</f>
        <v>0</v>
      </c>
      <c r="P44" s="486">
        <f>IF('Expenses (Assum. &amp; Calc.)'!$F44='Shortcut Lookup 2'!N$76,'Expenses (Assum. &amp; Calc.)'!$H44,0)</f>
        <v>0</v>
      </c>
      <c r="Q44" s="486">
        <f>IF('Expenses (Assum. &amp; Calc.)'!$F44='Shortcut Lookup 2'!O$76,'Expenses (Assum. &amp; Calc.)'!$H44,0)</f>
        <v>0</v>
      </c>
      <c r="R44" s="486">
        <f>IF('Expenses (Assum. &amp; Calc.)'!$F44='Shortcut Lookup 2'!P$76,'Expenses (Assum. &amp; Calc.)'!$H44,0)</f>
        <v>0</v>
      </c>
      <c r="S44" s="486">
        <f>IF('Expenses (Assum. &amp; Calc.)'!$F44='Shortcut Lookup 2'!Q$76,'Expenses (Assum. &amp; Calc.)'!$H44,0)</f>
        <v>0</v>
      </c>
      <c r="T44" s="486">
        <f>IF('Expenses (Assum. &amp; Calc.)'!$F44='Shortcut Lookup 2'!R$76,'Expenses (Assum. &amp; Calc.)'!$H44,0)</f>
        <v>0</v>
      </c>
      <c r="U44" s="486">
        <f>IF('Expenses (Assum. &amp; Calc.)'!$F44='Shortcut Lookup 2'!S$76,'Expenses (Assum. &amp; Calc.)'!$H44,0)</f>
        <v>0</v>
      </c>
      <c r="V44" s="486">
        <f>IF('Expenses (Assum. &amp; Calc.)'!$F44='Shortcut Lookup 2'!T$76,'Expenses (Assum. &amp; Calc.)'!$H44,0)</f>
        <v>0</v>
      </c>
      <c r="W44" s="486">
        <f>IF('Expenses (Assum. &amp; Calc.)'!$F44='Shortcut Lookup 2'!U$76,'Expenses (Assum. &amp; Calc.)'!$H44,0)</f>
        <v>0</v>
      </c>
      <c r="X44" s="486">
        <f>IF('Expenses (Assum. &amp; Calc.)'!$F44='Shortcut Lookup 2'!V$76,'Expenses (Assum. &amp; Calc.)'!$H44,0)</f>
        <v>0</v>
      </c>
      <c r="Y44" s="486">
        <f>IF('Expenses (Assum. &amp; Calc.)'!$F44='Shortcut Lookup 2'!W$76,'Expenses (Assum. &amp; Calc.)'!$H44,0)</f>
        <v>0</v>
      </c>
      <c r="Z44" s="486">
        <f>IF('Expenses (Assum. &amp; Calc.)'!$F44='Shortcut Lookup 2'!X$76,'Expenses (Assum. &amp; Calc.)'!$H44,0)</f>
        <v>0</v>
      </c>
      <c r="AA44" s="486">
        <f>IF('Expenses (Assum. &amp; Calc.)'!$F44='Shortcut Lookup 2'!Y$76,'Expenses (Assum. &amp; Calc.)'!$H44,0)</f>
        <v>0</v>
      </c>
      <c r="AB44" s="486">
        <f>IF('Expenses (Assum. &amp; Calc.)'!$F44='Shortcut Lookup 2'!Z$76,'Expenses (Assum. &amp; Calc.)'!$H44,0)</f>
        <v>0</v>
      </c>
      <c r="AC44" s="486">
        <f>IF('Expenses (Assum. &amp; Calc.)'!$F44='Shortcut Lookup 2'!AA$76,'Expenses (Assum. &amp; Calc.)'!$H44,0)</f>
        <v>0</v>
      </c>
      <c r="AD44" s="486">
        <f>IF('Expenses (Assum. &amp; Calc.)'!$F44='Shortcut Lookup 2'!AB$76,'Expenses (Assum. &amp; Calc.)'!$H44,0)</f>
        <v>0</v>
      </c>
      <c r="AE44" s="486">
        <f>IF('Expenses (Assum. &amp; Calc.)'!$F44='Shortcut Lookup 2'!AC$76,'Expenses (Assum. &amp; Calc.)'!$H44,0)</f>
        <v>0</v>
      </c>
      <c r="AF44" s="486">
        <f>IF('Expenses (Assum. &amp; Calc.)'!$F44='Shortcut Lookup 2'!AD$76,'Expenses (Assum. &amp; Calc.)'!$H44,0)</f>
        <v>0</v>
      </c>
      <c r="AG44" s="486">
        <f>IF('Expenses (Assum. &amp; Calc.)'!$F44='Shortcut Lookup 2'!AE$76,'Expenses (Assum. &amp; Calc.)'!$H44,0)</f>
        <v>0</v>
      </c>
      <c r="AH44" s="486">
        <f>IF('Expenses (Assum. &amp; Calc.)'!$F44='Shortcut Lookup 2'!AF$76,'Expenses (Assum. &amp; Calc.)'!$H44,0)</f>
        <v>0</v>
      </c>
      <c r="AI44" s="486">
        <f>IF('Expenses (Assum. &amp; Calc.)'!$F44='Shortcut Lookup 2'!AG$76,'Expenses (Assum. &amp; Calc.)'!$H44,0)</f>
        <v>0</v>
      </c>
      <c r="AJ44" s="486">
        <f>IF('Expenses (Assum. &amp; Calc.)'!$F44='Shortcut Lookup 2'!AH$76,'Expenses (Assum. &amp; Calc.)'!$H44,0)</f>
        <v>0</v>
      </c>
      <c r="AK44" s="486">
        <f>IF('Expenses (Assum. &amp; Calc.)'!$F44='Shortcut Lookup 2'!AI$76,'Expenses (Assum. &amp; Calc.)'!$H44,0)</f>
        <v>0</v>
      </c>
      <c r="AL44" s="486">
        <f>IF('Expenses (Assum. &amp; Calc.)'!$F44='Shortcut Lookup 2'!AJ$76,'Expenses (Assum. &amp; Calc.)'!$H44,0)</f>
        <v>0</v>
      </c>
      <c r="AM44" s="486">
        <f>IF('Expenses (Assum. &amp; Calc.)'!$F44='Shortcut Lookup 2'!AK$76,'Expenses (Assum. &amp; Calc.)'!$H44,0)</f>
        <v>0</v>
      </c>
      <c r="AN44" s="486">
        <f>IF('Expenses (Assum. &amp; Calc.)'!$F44='Shortcut Lookup 2'!AL$76,'Expenses (Assum. &amp; Calc.)'!$H44,0)</f>
        <v>0</v>
      </c>
      <c r="AO44" s="486">
        <f>IF('Expenses (Assum. &amp; Calc.)'!$F44='Shortcut Lookup 2'!AM$76,'Expenses (Assum. &amp; Calc.)'!$H44,0)</f>
        <v>0</v>
      </c>
      <c r="AP44" s="486">
        <f>IF('Expenses (Assum. &amp; Calc.)'!$F44='Shortcut Lookup 2'!AN$76,'Expenses (Assum. &amp; Calc.)'!$H44,0)</f>
        <v>0</v>
      </c>
      <c r="AQ44" s="486">
        <f>IF('Expenses (Assum. &amp; Calc.)'!$F44='Shortcut Lookup 2'!AO$76,'Expenses (Assum. &amp; Calc.)'!$H44,0)</f>
        <v>0</v>
      </c>
      <c r="AR44" s="486">
        <f>IF('Expenses (Assum. &amp; Calc.)'!$F44='Shortcut Lookup 2'!AP$76,'Expenses (Assum. &amp; Calc.)'!$H44,0)</f>
        <v>0</v>
      </c>
      <c r="AS44" s="486">
        <f>IF('Expenses (Assum. &amp; Calc.)'!$F44='Shortcut Lookup 2'!AQ$76,'Expenses (Assum. &amp; Calc.)'!$H44,0)</f>
        <v>0</v>
      </c>
      <c r="AT44" s="486">
        <f>IF('Expenses (Assum. &amp; Calc.)'!$F44='Shortcut Lookup 2'!AR$76,'Expenses (Assum. &amp; Calc.)'!$H44,0)</f>
        <v>0</v>
      </c>
      <c r="AU44" s="486">
        <f>IF('Expenses (Assum. &amp; Calc.)'!$F44='Shortcut Lookup 2'!AS$76,'Expenses (Assum. &amp; Calc.)'!$H44,0)</f>
        <v>0</v>
      </c>
      <c r="AV44" s="486">
        <f>IF('Expenses (Assum. &amp; Calc.)'!$F44='Shortcut Lookup 2'!AT$76,'Expenses (Assum. &amp; Calc.)'!$H44,0)</f>
        <v>0</v>
      </c>
      <c r="AW44" s="486">
        <f>IF('Expenses (Assum. &amp; Calc.)'!$F44='Shortcut Lookup 2'!AU$76,'Expenses (Assum. &amp; Calc.)'!$H44,0)</f>
        <v>0</v>
      </c>
      <c r="AX44" s="486">
        <f>IF('Expenses (Assum. &amp; Calc.)'!$F44='Shortcut Lookup 2'!AV$76,'Expenses (Assum. &amp; Calc.)'!$H44,0)</f>
        <v>0</v>
      </c>
      <c r="AY44" s="486">
        <f>IF('Expenses (Assum. &amp; Calc.)'!$F44='Shortcut Lookup 2'!AW$76,'Expenses (Assum. &amp; Calc.)'!$H44,0)</f>
        <v>0</v>
      </c>
      <c r="AZ44" s="486">
        <f>IF('Expenses (Assum. &amp; Calc.)'!$F44='Shortcut Lookup 2'!AX$76,'Expenses (Assum. &amp; Calc.)'!$H44,0)</f>
        <v>0</v>
      </c>
      <c r="BA44" s="486">
        <f>IF('Expenses (Assum. &amp; Calc.)'!$F44='Shortcut Lookup 2'!AY$76,'Expenses (Assum. &amp; Calc.)'!$H44,0)</f>
        <v>0</v>
      </c>
      <c r="BB44" s="486">
        <f>IF('Expenses (Assum. &amp; Calc.)'!$F44='Shortcut Lookup 2'!AZ$76,'Expenses (Assum. &amp; Calc.)'!$H44,0)</f>
        <v>0</v>
      </c>
      <c r="BC44" s="486">
        <f>IF('Expenses (Assum. &amp; Calc.)'!$F44='Shortcut Lookup 2'!BA$76,'Expenses (Assum. &amp; Calc.)'!$H44,0)</f>
        <v>0</v>
      </c>
      <c r="BD44" s="486">
        <f>IF('Expenses (Assum. &amp; Calc.)'!$F44='Shortcut Lookup 2'!BB$76,'Expenses (Assum. &amp; Calc.)'!$H44,0)</f>
        <v>0</v>
      </c>
      <c r="BE44" s="486">
        <f>IF('Expenses (Assum. &amp; Calc.)'!$F44='Shortcut Lookup 2'!BC$76,'Expenses (Assum. &amp; Calc.)'!$H44,0)</f>
        <v>0</v>
      </c>
      <c r="BF44" s="486">
        <f>IF('Expenses (Assum. &amp; Calc.)'!$F44='Shortcut Lookup 2'!BD$76,'Expenses (Assum. &amp; Calc.)'!$H44,0)</f>
        <v>0</v>
      </c>
      <c r="BG44" s="486">
        <f>IF('Expenses (Assum. &amp; Calc.)'!$F44='Shortcut Lookup 2'!BE$76,'Expenses (Assum. &amp; Calc.)'!$H44,0)</f>
        <v>0</v>
      </c>
      <c r="BH44" s="486">
        <f>IF('Expenses (Assum. &amp; Calc.)'!$F44='Shortcut Lookup 2'!BF$76,'Expenses (Assum. &amp; Calc.)'!$H44,0)</f>
        <v>0</v>
      </c>
      <c r="BI44" s="486">
        <f>IF('Expenses (Assum. &amp; Calc.)'!$F44='Shortcut Lookup 2'!BG$76,'Expenses (Assum. &amp; Calc.)'!$H44,0)</f>
        <v>0</v>
      </c>
      <c r="BJ44" s="486">
        <f>IF('Expenses (Assum. &amp; Calc.)'!$F44='Shortcut Lookup 2'!BH$76,'Expenses (Assum. &amp; Calc.)'!$H44,0)</f>
        <v>0</v>
      </c>
      <c r="BK44" s="486">
        <f>IF('Expenses (Assum. &amp; Calc.)'!$F44='Shortcut Lookup 2'!BI$76,'Expenses (Assum. &amp; Calc.)'!$H44,0)</f>
        <v>0</v>
      </c>
      <c r="BL44" s="486">
        <f>IF('Expenses (Assum. &amp; Calc.)'!$F44='Shortcut Lookup 2'!BJ$76,'Expenses (Assum. &amp; Calc.)'!$H44,0)</f>
        <v>0</v>
      </c>
      <c r="BM44" s="486">
        <f>IF('Expenses (Assum. &amp; Calc.)'!$F44='Shortcut Lookup 2'!BK$76,'Expenses (Assum. &amp; Calc.)'!$H44,0)</f>
        <v>0</v>
      </c>
      <c r="BN44" s="486">
        <f>IF('Expenses (Assum. &amp; Calc.)'!$F44='Shortcut Lookup 2'!BL$76,'Expenses (Assum. &amp; Calc.)'!$H44,0)</f>
        <v>0</v>
      </c>
      <c r="BO44" s="486">
        <f>IF('Expenses (Assum. &amp; Calc.)'!$F44='Shortcut Lookup 2'!BM$76,'Expenses (Assum. &amp; Calc.)'!$H44,0)</f>
        <v>0</v>
      </c>
      <c r="BP44" s="486">
        <f>IF('Expenses (Assum. &amp; Calc.)'!$F44='Shortcut Lookup 2'!BN$76,'Expenses (Assum. &amp; Calc.)'!$H44,0)</f>
        <v>0</v>
      </c>
      <c r="BQ44" s="486">
        <f>IF('Expenses (Assum. &amp; Calc.)'!$F44='Shortcut Lookup 2'!BO$76,'Expenses (Assum. &amp; Calc.)'!$H44,0)</f>
        <v>0</v>
      </c>
      <c r="BR44" s="486">
        <f>IF('Expenses (Assum. &amp; Calc.)'!$F44='Shortcut Lookup 2'!BP$76,'Expenses (Assum. &amp; Calc.)'!$H44,0)</f>
        <v>0</v>
      </c>
      <c r="BS44" s="486">
        <f>IF('Expenses (Assum. &amp; Calc.)'!$F44='Shortcut Lookup 2'!BQ$76,'Expenses (Assum. &amp; Calc.)'!$H44,0)</f>
        <v>0</v>
      </c>
      <c r="BT44" s="486">
        <f>IF('Expenses (Assum. &amp; Calc.)'!$F44='Shortcut Lookup 2'!BR$76,'Expenses (Assum. &amp; Calc.)'!$H44,0)</f>
        <v>0</v>
      </c>
      <c r="BU44" s="492">
        <f>IF('Expenses (Assum. &amp; Calc.)'!$F44='Shortcut Lookup 2'!BS$76,'Expenses (Assum. &amp; Calc.)'!$H44,0)</f>
        <v>0</v>
      </c>
      <c r="BV44" s="508">
        <f ca="1">OFFSET(N44,0,-$G44)</f>
        <v>0</v>
      </c>
      <c r="BW44" s="495">
        <f ca="1">OFFSET('Expenses (Assum. &amp; Calc.)'!O44,0,-'Expenses (Assum. &amp; Calc.)'!$G44)</f>
        <v>0</v>
      </c>
      <c r="BX44" s="495">
        <f ca="1">OFFSET('Expenses (Assum. &amp; Calc.)'!P44,0,-'Expenses (Assum. &amp; Calc.)'!$G44)</f>
        <v>3000</v>
      </c>
      <c r="BY44" s="495">
        <f ca="1">OFFSET('Expenses (Assum. &amp; Calc.)'!Q44,0,-'Expenses (Assum. &amp; Calc.)'!$G44)</f>
        <v>0</v>
      </c>
      <c r="BZ44" s="495">
        <f ca="1">OFFSET('Expenses (Assum. &amp; Calc.)'!R44,0,-'Expenses (Assum. &amp; Calc.)'!$G44)</f>
        <v>0</v>
      </c>
      <c r="CA44" s="495">
        <f ca="1">OFFSET('Expenses (Assum. &amp; Calc.)'!S44,0,-'Expenses (Assum. &amp; Calc.)'!$G44)</f>
        <v>0</v>
      </c>
      <c r="CB44" s="495">
        <f ca="1">OFFSET('Expenses (Assum. &amp; Calc.)'!T44,0,-'Expenses (Assum. &amp; Calc.)'!$G44)</f>
        <v>0</v>
      </c>
      <c r="CC44" s="495">
        <f ca="1">OFFSET('Expenses (Assum. &amp; Calc.)'!U44,0,-'Expenses (Assum. &amp; Calc.)'!$G44)</f>
        <v>0</v>
      </c>
      <c r="CD44" s="495">
        <f ca="1">OFFSET('Expenses (Assum. &amp; Calc.)'!V44,0,-'Expenses (Assum. &amp; Calc.)'!$G44)</f>
        <v>0</v>
      </c>
      <c r="CE44" s="495">
        <f ca="1">OFFSET('Expenses (Assum. &amp; Calc.)'!W44,0,-'Expenses (Assum. &amp; Calc.)'!$G44)</f>
        <v>0</v>
      </c>
      <c r="CF44" s="495">
        <f ca="1">OFFSET('Expenses (Assum. &amp; Calc.)'!X44,0,-'Expenses (Assum. &amp; Calc.)'!$G44)</f>
        <v>0</v>
      </c>
      <c r="CG44" s="495">
        <f ca="1">OFFSET('Expenses (Assum. &amp; Calc.)'!Y44,0,-'Expenses (Assum. &amp; Calc.)'!$G44)</f>
        <v>0</v>
      </c>
      <c r="CH44" s="495">
        <f ca="1">OFFSET('Expenses (Assum. &amp; Calc.)'!Z44,0,-'Expenses (Assum. &amp; Calc.)'!$G44)</f>
        <v>0</v>
      </c>
      <c r="CI44" s="495">
        <f ca="1">OFFSET('Expenses (Assum. &amp; Calc.)'!AA44,0,-'Expenses (Assum. &amp; Calc.)'!$G44)</f>
        <v>0</v>
      </c>
      <c r="CJ44" s="495">
        <f ca="1">OFFSET('Expenses (Assum. &amp; Calc.)'!AB44,0,-'Expenses (Assum. &amp; Calc.)'!$G44)</f>
        <v>0</v>
      </c>
      <c r="CK44" s="495">
        <f ca="1">OFFSET('Expenses (Assum. &amp; Calc.)'!AC44,0,-'Expenses (Assum. &amp; Calc.)'!$G44)</f>
        <v>0</v>
      </c>
      <c r="CL44" s="495">
        <f ca="1">OFFSET('Expenses (Assum. &amp; Calc.)'!AD44,0,-'Expenses (Assum. &amp; Calc.)'!$G44)</f>
        <v>0</v>
      </c>
      <c r="CM44" s="495">
        <f ca="1">OFFSET('Expenses (Assum. &amp; Calc.)'!AE44,0,-'Expenses (Assum. &amp; Calc.)'!$G44)</f>
        <v>0</v>
      </c>
      <c r="CN44" s="495">
        <f ca="1">OFFSET('Expenses (Assum. &amp; Calc.)'!AF44,0,-'Expenses (Assum. &amp; Calc.)'!$G44)</f>
        <v>0</v>
      </c>
      <c r="CO44" s="495">
        <f ca="1">OFFSET('Expenses (Assum. &amp; Calc.)'!AG44,0,-'Expenses (Assum. &amp; Calc.)'!$G44)</f>
        <v>0</v>
      </c>
      <c r="CP44" s="495">
        <f ca="1">OFFSET('Expenses (Assum. &amp; Calc.)'!AH44,0,-'Expenses (Assum. &amp; Calc.)'!$G44)</f>
        <v>0</v>
      </c>
      <c r="CQ44" s="495">
        <f ca="1">OFFSET('Expenses (Assum. &amp; Calc.)'!AI44,0,-'Expenses (Assum. &amp; Calc.)'!$G44)</f>
        <v>0</v>
      </c>
      <c r="CR44" s="495">
        <f ca="1">OFFSET('Expenses (Assum. &amp; Calc.)'!AJ44,0,-'Expenses (Assum. &amp; Calc.)'!$G44)</f>
        <v>0</v>
      </c>
      <c r="CS44" s="495">
        <f ca="1">OFFSET('Expenses (Assum. &amp; Calc.)'!AK44,0,-'Expenses (Assum. &amp; Calc.)'!$G44)</f>
        <v>0</v>
      </c>
      <c r="CT44" s="495">
        <f ca="1">OFFSET('Expenses (Assum. &amp; Calc.)'!AL44,0,-'Expenses (Assum. &amp; Calc.)'!$G44)</f>
        <v>0</v>
      </c>
      <c r="CU44" s="495">
        <f ca="1">OFFSET('Expenses (Assum. &amp; Calc.)'!AM44,0,-'Expenses (Assum. &amp; Calc.)'!$G44)</f>
        <v>0</v>
      </c>
      <c r="CV44" s="495">
        <f ca="1">OFFSET('Expenses (Assum. &amp; Calc.)'!AN44,0,-'Expenses (Assum. &amp; Calc.)'!$G44)</f>
        <v>0</v>
      </c>
      <c r="CW44" s="495">
        <f ca="1">OFFSET('Expenses (Assum. &amp; Calc.)'!AO44,0,-'Expenses (Assum. &amp; Calc.)'!$G44)</f>
        <v>0</v>
      </c>
      <c r="CX44" s="495">
        <f ca="1">OFFSET('Expenses (Assum. &amp; Calc.)'!AP44,0,-'Expenses (Assum. &amp; Calc.)'!$G44)</f>
        <v>0</v>
      </c>
      <c r="CY44" s="495">
        <f ca="1">OFFSET('Expenses (Assum. &amp; Calc.)'!AQ44,0,-'Expenses (Assum. &amp; Calc.)'!$G44)</f>
        <v>0</v>
      </c>
      <c r="CZ44" s="495">
        <f ca="1">OFFSET('Expenses (Assum. &amp; Calc.)'!AR44,0,-'Expenses (Assum. &amp; Calc.)'!$G44)</f>
        <v>0</v>
      </c>
      <c r="DA44" s="495">
        <f ca="1">OFFSET('Expenses (Assum. &amp; Calc.)'!AS44,0,-'Expenses (Assum. &amp; Calc.)'!$G44)</f>
        <v>0</v>
      </c>
      <c r="DB44" s="495">
        <f ca="1">OFFSET('Expenses (Assum. &amp; Calc.)'!AT44,0,-'Expenses (Assum. &amp; Calc.)'!$G44)</f>
        <v>0</v>
      </c>
      <c r="DC44" s="495">
        <f ca="1">OFFSET('Expenses (Assum. &amp; Calc.)'!AU44,0,-'Expenses (Assum. &amp; Calc.)'!$G44)</f>
        <v>0</v>
      </c>
      <c r="DD44" s="495">
        <f ca="1">OFFSET('Expenses (Assum. &amp; Calc.)'!AV44,0,-'Expenses (Assum. &amp; Calc.)'!$G44)</f>
        <v>0</v>
      </c>
      <c r="DE44" s="495">
        <f ca="1">OFFSET('Expenses (Assum. &amp; Calc.)'!AW44,0,-'Expenses (Assum. &amp; Calc.)'!$G44)</f>
        <v>0</v>
      </c>
      <c r="DF44" s="495">
        <f ca="1">OFFSET('Expenses (Assum. &amp; Calc.)'!AX44,0,-'Expenses (Assum. &amp; Calc.)'!$G44)</f>
        <v>0</v>
      </c>
      <c r="DG44" s="495">
        <f ca="1">OFFSET('Expenses (Assum. &amp; Calc.)'!AY44,0,-'Expenses (Assum. &amp; Calc.)'!$G44)</f>
        <v>0</v>
      </c>
      <c r="DH44" s="495">
        <f ca="1">OFFSET('Expenses (Assum. &amp; Calc.)'!AZ44,0,-'Expenses (Assum. &amp; Calc.)'!$G44)</f>
        <v>0</v>
      </c>
      <c r="DI44" s="495">
        <f ca="1">OFFSET('Expenses (Assum. &amp; Calc.)'!BA44,0,-'Expenses (Assum. &amp; Calc.)'!$G44)</f>
        <v>0</v>
      </c>
      <c r="DJ44" s="495">
        <f ca="1">OFFSET('Expenses (Assum. &amp; Calc.)'!BB44,0,-'Expenses (Assum. &amp; Calc.)'!$G44)</f>
        <v>0</v>
      </c>
      <c r="DK44" s="495">
        <f ca="1">OFFSET('Expenses (Assum. &amp; Calc.)'!BC44,0,-'Expenses (Assum. &amp; Calc.)'!$G44)</f>
        <v>0</v>
      </c>
      <c r="DL44" s="495">
        <f ca="1">OFFSET('Expenses (Assum. &amp; Calc.)'!BD44,0,-'Expenses (Assum. &amp; Calc.)'!$G44)</f>
        <v>0</v>
      </c>
      <c r="DM44" s="495">
        <f ca="1">OFFSET('Expenses (Assum. &amp; Calc.)'!BE44,0,-'Expenses (Assum. &amp; Calc.)'!$G44)</f>
        <v>0</v>
      </c>
      <c r="DN44" s="495">
        <f ca="1">OFFSET('Expenses (Assum. &amp; Calc.)'!BF44,0,-'Expenses (Assum. &amp; Calc.)'!$G44)</f>
        <v>0</v>
      </c>
      <c r="DO44" s="495">
        <f ca="1">OFFSET('Expenses (Assum. &amp; Calc.)'!BG44,0,-'Expenses (Assum. &amp; Calc.)'!$G44)</f>
        <v>0</v>
      </c>
      <c r="DP44" s="495">
        <f ca="1">OFFSET('Expenses (Assum. &amp; Calc.)'!BH44,0,-'Expenses (Assum. &amp; Calc.)'!$G44)</f>
        <v>0</v>
      </c>
      <c r="DQ44" s="495">
        <f ca="1">OFFSET('Expenses (Assum. &amp; Calc.)'!BI44,0,-'Expenses (Assum. &amp; Calc.)'!$G44)</f>
        <v>0</v>
      </c>
      <c r="DR44" s="495">
        <f ca="1">OFFSET('Expenses (Assum. &amp; Calc.)'!BJ44,0,-'Expenses (Assum. &amp; Calc.)'!$G44)</f>
        <v>0</v>
      </c>
      <c r="DS44" s="495">
        <f ca="1">OFFSET('Expenses (Assum. &amp; Calc.)'!BK44,0,-'Expenses (Assum. &amp; Calc.)'!$G44)</f>
        <v>0</v>
      </c>
      <c r="DT44" s="495">
        <f ca="1">OFFSET('Expenses (Assum. &amp; Calc.)'!BL44,0,-'Expenses (Assum. &amp; Calc.)'!$G44)</f>
        <v>0</v>
      </c>
      <c r="DU44" s="495">
        <f ca="1">OFFSET('Expenses (Assum. &amp; Calc.)'!BM44,0,-'Expenses (Assum. &amp; Calc.)'!$G44)</f>
        <v>0</v>
      </c>
      <c r="DV44" s="495">
        <f ca="1">OFFSET('Expenses (Assum. &amp; Calc.)'!BN44,0,-'Expenses (Assum. &amp; Calc.)'!$G44)</f>
        <v>0</v>
      </c>
      <c r="DW44" s="495">
        <f ca="1">OFFSET('Expenses (Assum. &amp; Calc.)'!BO44,0,-'Expenses (Assum. &amp; Calc.)'!$G44)</f>
        <v>0</v>
      </c>
      <c r="DX44" s="495">
        <f ca="1">OFFSET('Expenses (Assum. &amp; Calc.)'!BP44,0,-'Expenses (Assum. &amp; Calc.)'!$G44)</f>
        <v>0</v>
      </c>
      <c r="DY44" s="495">
        <f ca="1">OFFSET('Expenses (Assum. &amp; Calc.)'!BQ44,0,-'Expenses (Assum. &amp; Calc.)'!$G44)</f>
        <v>0</v>
      </c>
      <c r="DZ44" s="495">
        <f ca="1">OFFSET('Expenses (Assum. &amp; Calc.)'!BR44,0,-'Expenses (Assum. &amp; Calc.)'!$G44)</f>
        <v>0</v>
      </c>
      <c r="EA44" s="495">
        <f ca="1">OFFSET('Expenses (Assum. &amp; Calc.)'!BS44,0,-'Expenses (Assum. &amp; Calc.)'!$G44)</f>
        <v>0</v>
      </c>
      <c r="EB44" s="495">
        <f ca="1">OFFSET('Expenses (Assum. &amp; Calc.)'!BT44,0,-'Expenses (Assum. &amp; Calc.)'!$G44)</f>
        <v>0</v>
      </c>
      <c r="EC44" s="495">
        <f ca="1">OFFSET('Expenses (Assum. &amp; Calc.)'!BU44,0,-'Expenses (Assum. &amp; Calc.)'!$G44)</f>
        <v>0</v>
      </c>
    </row>
    <row r="45" spans="1:133" ht="14.4" thickBot="1" x14ac:dyDescent="0.35">
      <c r="C45" s="911"/>
      <c r="D45" s="912"/>
      <c r="E45" s="913"/>
      <c r="F45" s="459">
        <f>EOMONTH(TS_Start_Date,0)</f>
        <v>45688</v>
      </c>
      <c r="G45" s="460">
        <v>2</v>
      </c>
      <c r="H45" s="509"/>
      <c r="I45" s="516"/>
      <c r="J45" s="488"/>
      <c r="K45" s="488"/>
      <c r="L45" s="488"/>
      <c r="M45" s="517"/>
      <c r="N45" s="512">
        <f>IF('Expenses (Assum. &amp; Calc.)'!$F45='Shortcut Lookup 2'!L$76,'Expenses (Assum. &amp; Calc.)'!$H45,0)</f>
        <v>0</v>
      </c>
      <c r="O45" s="486">
        <f>IF('Expenses (Assum. &amp; Calc.)'!$F45='Shortcut Lookup 2'!M$76,'Expenses (Assum. &amp; Calc.)'!$H45,0)</f>
        <v>0</v>
      </c>
      <c r="P45" s="486">
        <f>IF('Expenses (Assum. &amp; Calc.)'!$F45='Shortcut Lookup 2'!N$76,'Expenses (Assum. &amp; Calc.)'!$H45,0)</f>
        <v>0</v>
      </c>
      <c r="Q45" s="486">
        <f>IF('Expenses (Assum. &amp; Calc.)'!$F45='Shortcut Lookup 2'!O$76,'Expenses (Assum. &amp; Calc.)'!$H45,0)</f>
        <v>0</v>
      </c>
      <c r="R45" s="486">
        <f>IF('Expenses (Assum. &amp; Calc.)'!$F45='Shortcut Lookup 2'!P$76,'Expenses (Assum. &amp; Calc.)'!$H45,0)</f>
        <v>0</v>
      </c>
      <c r="S45" s="486">
        <f>IF('Expenses (Assum. &amp; Calc.)'!$F45='Shortcut Lookup 2'!Q$76,'Expenses (Assum. &amp; Calc.)'!$H45,0)</f>
        <v>0</v>
      </c>
      <c r="T45" s="486">
        <f>IF('Expenses (Assum. &amp; Calc.)'!$F45='Shortcut Lookup 2'!R$76,'Expenses (Assum. &amp; Calc.)'!$H45,0)</f>
        <v>0</v>
      </c>
      <c r="U45" s="486">
        <f>IF('Expenses (Assum. &amp; Calc.)'!$F45='Shortcut Lookup 2'!S$76,'Expenses (Assum. &amp; Calc.)'!$H45,0)</f>
        <v>0</v>
      </c>
      <c r="V45" s="486">
        <f>IF('Expenses (Assum. &amp; Calc.)'!$F45='Shortcut Lookup 2'!T$76,'Expenses (Assum. &amp; Calc.)'!$H45,0)</f>
        <v>0</v>
      </c>
      <c r="W45" s="486">
        <f>IF('Expenses (Assum. &amp; Calc.)'!$F45='Shortcut Lookup 2'!U$76,'Expenses (Assum. &amp; Calc.)'!$H45,0)</f>
        <v>0</v>
      </c>
      <c r="X45" s="486">
        <f>IF('Expenses (Assum. &amp; Calc.)'!$F45='Shortcut Lookup 2'!V$76,'Expenses (Assum. &amp; Calc.)'!$H45,0)</f>
        <v>0</v>
      </c>
      <c r="Y45" s="486">
        <f>IF('Expenses (Assum. &amp; Calc.)'!$F45='Shortcut Lookup 2'!W$76,'Expenses (Assum. &amp; Calc.)'!$H45,0)</f>
        <v>0</v>
      </c>
      <c r="Z45" s="486">
        <f>IF('Expenses (Assum. &amp; Calc.)'!$F45='Shortcut Lookup 2'!X$76,'Expenses (Assum. &amp; Calc.)'!$H45,0)</f>
        <v>0</v>
      </c>
      <c r="AA45" s="486">
        <f>IF('Expenses (Assum. &amp; Calc.)'!$F45='Shortcut Lookup 2'!Y$76,'Expenses (Assum. &amp; Calc.)'!$H45,0)</f>
        <v>0</v>
      </c>
      <c r="AB45" s="486">
        <f>IF('Expenses (Assum. &amp; Calc.)'!$F45='Shortcut Lookup 2'!Z$76,'Expenses (Assum. &amp; Calc.)'!$H45,0)</f>
        <v>0</v>
      </c>
      <c r="AC45" s="486">
        <f>IF('Expenses (Assum. &amp; Calc.)'!$F45='Shortcut Lookup 2'!AA$76,'Expenses (Assum. &amp; Calc.)'!$H45,0)</f>
        <v>0</v>
      </c>
      <c r="AD45" s="486">
        <f>IF('Expenses (Assum. &amp; Calc.)'!$F45='Shortcut Lookup 2'!AB$76,'Expenses (Assum. &amp; Calc.)'!$H45,0)</f>
        <v>0</v>
      </c>
      <c r="AE45" s="486">
        <f>IF('Expenses (Assum. &amp; Calc.)'!$F45='Shortcut Lookup 2'!AC$76,'Expenses (Assum. &amp; Calc.)'!$H45,0)</f>
        <v>0</v>
      </c>
      <c r="AF45" s="486">
        <f>IF('Expenses (Assum. &amp; Calc.)'!$F45='Shortcut Lookup 2'!AD$76,'Expenses (Assum. &amp; Calc.)'!$H45,0)</f>
        <v>0</v>
      </c>
      <c r="AG45" s="486">
        <f>IF('Expenses (Assum. &amp; Calc.)'!$F45='Shortcut Lookup 2'!AE$76,'Expenses (Assum. &amp; Calc.)'!$H45,0)</f>
        <v>0</v>
      </c>
      <c r="AH45" s="486">
        <f>IF('Expenses (Assum. &amp; Calc.)'!$F45='Shortcut Lookup 2'!AF$76,'Expenses (Assum. &amp; Calc.)'!$H45,0)</f>
        <v>0</v>
      </c>
      <c r="AI45" s="486">
        <f>IF('Expenses (Assum. &amp; Calc.)'!$F45='Shortcut Lookup 2'!AG$76,'Expenses (Assum. &amp; Calc.)'!$H45,0)</f>
        <v>0</v>
      </c>
      <c r="AJ45" s="486">
        <f>IF('Expenses (Assum. &amp; Calc.)'!$F45='Shortcut Lookup 2'!AH$76,'Expenses (Assum. &amp; Calc.)'!$H45,0)</f>
        <v>0</v>
      </c>
      <c r="AK45" s="486">
        <f>IF('Expenses (Assum. &amp; Calc.)'!$F45='Shortcut Lookup 2'!AI$76,'Expenses (Assum. &amp; Calc.)'!$H45,0)</f>
        <v>0</v>
      </c>
      <c r="AL45" s="486">
        <f>IF('Expenses (Assum. &amp; Calc.)'!$F45='Shortcut Lookup 2'!AJ$76,'Expenses (Assum. &amp; Calc.)'!$H45,0)</f>
        <v>0</v>
      </c>
      <c r="AM45" s="486">
        <f>IF('Expenses (Assum. &amp; Calc.)'!$F45='Shortcut Lookup 2'!AK$76,'Expenses (Assum. &amp; Calc.)'!$H45,0)</f>
        <v>0</v>
      </c>
      <c r="AN45" s="486">
        <f>IF('Expenses (Assum. &amp; Calc.)'!$F45='Shortcut Lookup 2'!AL$76,'Expenses (Assum. &amp; Calc.)'!$H45,0)</f>
        <v>0</v>
      </c>
      <c r="AO45" s="486">
        <f>IF('Expenses (Assum. &amp; Calc.)'!$F45='Shortcut Lookup 2'!AM$76,'Expenses (Assum. &amp; Calc.)'!$H45,0)</f>
        <v>0</v>
      </c>
      <c r="AP45" s="486">
        <f>IF('Expenses (Assum. &amp; Calc.)'!$F45='Shortcut Lookup 2'!AN$76,'Expenses (Assum. &amp; Calc.)'!$H45,0)</f>
        <v>0</v>
      </c>
      <c r="AQ45" s="486">
        <f>IF('Expenses (Assum. &amp; Calc.)'!$F45='Shortcut Lookup 2'!AO$76,'Expenses (Assum. &amp; Calc.)'!$H45,0)</f>
        <v>0</v>
      </c>
      <c r="AR45" s="486">
        <f>IF('Expenses (Assum. &amp; Calc.)'!$F45='Shortcut Lookup 2'!AP$76,'Expenses (Assum. &amp; Calc.)'!$H45,0)</f>
        <v>0</v>
      </c>
      <c r="AS45" s="486">
        <f>IF('Expenses (Assum. &amp; Calc.)'!$F45='Shortcut Lookup 2'!AQ$76,'Expenses (Assum. &amp; Calc.)'!$H45,0)</f>
        <v>0</v>
      </c>
      <c r="AT45" s="486">
        <f>IF('Expenses (Assum. &amp; Calc.)'!$F45='Shortcut Lookup 2'!AR$76,'Expenses (Assum. &amp; Calc.)'!$H45,0)</f>
        <v>0</v>
      </c>
      <c r="AU45" s="486">
        <f>IF('Expenses (Assum. &amp; Calc.)'!$F45='Shortcut Lookup 2'!AS$76,'Expenses (Assum. &amp; Calc.)'!$H45,0)</f>
        <v>0</v>
      </c>
      <c r="AV45" s="486">
        <f>IF('Expenses (Assum. &amp; Calc.)'!$F45='Shortcut Lookup 2'!AT$76,'Expenses (Assum. &amp; Calc.)'!$H45,0)</f>
        <v>0</v>
      </c>
      <c r="AW45" s="486">
        <f>IF('Expenses (Assum. &amp; Calc.)'!$F45='Shortcut Lookup 2'!AU$76,'Expenses (Assum. &amp; Calc.)'!$H45,0)</f>
        <v>0</v>
      </c>
      <c r="AX45" s="486">
        <f>IF('Expenses (Assum. &amp; Calc.)'!$F45='Shortcut Lookup 2'!AV$76,'Expenses (Assum. &amp; Calc.)'!$H45,0)</f>
        <v>0</v>
      </c>
      <c r="AY45" s="486">
        <f>IF('Expenses (Assum. &amp; Calc.)'!$F45='Shortcut Lookup 2'!AW$76,'Expenses (Assum. &amp; Calc.)'!$H45,0)</f>
        <v>0</v>
      </c>
      <c r="AZ45" s="486">
        <f>IF('Expenses (Assum. &amp; Calc.)'!$F45='Shortcut Lookup 2'!AX$76,'Expenses (Assum. &amp; Calc.)'!$H45,0)</f>
        <v>0</v>
      </c>
      <c r="BA45" s="486">
        <f>IF('Expenses (Assum. &amp; Calc.)'!$F45='Shortcut Lookup 2'!AY$76,'Expenses (Assum. &amp; Calc.)'!$H45,0)</f>
        <v>0</v>
      </c>
      <c r="BB45" s="486">
        <f>IF('Expenses (Assum. &amp; Calc.)'!$F45='Shortcut Lookup 2'!AZ$76,'Expenses (Assum. &amp; Calc.)'!$H45,0)</f>
        <v>0</v>
      </c>
      <c r="BC45" s="486">
        <f>IF('Expenses (Assum. &amp; Calc.)'!$F45='Shortcut Lookup 2'!BA$76,'Expenses (Assum. &amp; Calc.)'!$H45,0)</f>
        <v>0</v>
      </c>
      <c r="BD45" s="486">
        <f>IF('Expenses (Assum. &amp; Calc.)'!$F45='Shortcut Lookup 2'!BB$76,'Expenses (Assum. &amp; Calc.)'!$H45,0)</f>
        <v>0</v>
      </c>
      <c r="BE45" s="486">
        <f>IF('Expenses (Assum. &amp; Calc.)'!$F45='Shortcut Lookup 2'!BC$76,'Expenses (Assum. &amp; Calc.)'!$H45,0)</f>
        <v>0</v>
      </c>
      <c r="BF45" s="486">
        <f>IF('Expenses (Assum. &amp; Calc.)'!$F45='Shortcut Lookup 2'!BD$76,'Expenses (Assum. &amp; Calc.)'!$H45,0)</f>
        <v>0</v>
      </c>
      <c r="BG45" s="486">
        <f>IF('Expenses (Assum. &amp; Calc.)'!$F45='Shortcut Lookup 2'!BE$76,'Expenses (Assum. &amp; Calc.)'!$H45,0)</f>
        <v>0</v>
      </c>
      <c r="BH45" s="486">
        <f>IF('Expenses (Assum. &amp; Calc.)'!$F45='Shortcut Lookup 2'!BF$76,'Expenses (Assum. &amp; Calc.)'!$H45,0)</f>
        <v>0</v>
      </c>
      <c r="BI45" s="486">
        <f>IF('Expenses (Assum. &amp; Calc.)'!$F45='Shortcut Lookup 2'!BG$76,'Expenses (Assum. &amp; Calc.)'!$H45,0)</f>
        <v>0</v>
      </c>
      <c r="BJ45" s="486">
        <f>IF('Expenses (Assum. &amp; Calc.)'!$F45='Shortcut Lookup 2'!BH$76,'Expenses (Assum. &amp; Calc.)'!$H45,0)</f>
        <v>0</v>
      </c>
      <c r="BK45" s="486">
        <f>IF('Expenses (Assum. &amp; Calc.)'!$F45='Shortcut Lookup 2'!BI$76,'Expenses (Assum. &amp; Calc.)'!$H45,0)</f>
        <v>0</v>
      </c>
      <c r="BL45" s="486">
        <f>IF('Expenses (Assum. &amp; Calc.)'!$F45='Shortcut Lookup 2'!BJ$76,'Expenses (Assum. &amp; Calc.)'!$H45,0)</f>
        <v>0</v>
      </c>
      <c r="BM45" s="486">
        <f>IF('Expenses (Assum. &amp; Calc.)'!$F45='Shortcut Lookup 2'!BK$76,'Expenses (Assum. &amp; Calc.)'!$H45,0)</f>
        <v>0</v>
      </c>
      <c r="BN45" s="486">
        <f>IF('Expenses (Assum. &amp; Calc.)'!$F45='Shortcut Lookup 2'!BL$76,'Expenses (Assum. &amp; Calc.)'!$H45,0)</f>
        <v>0</v>
      </c>
      <c r="BO45" s="486">
        <f>IF('Expenses (Assum. &amp; Calc.)'!$F45='Shortcut Lookup 2'!BM$76,'Expenses (Assum. &amp; Calc.)'!$H45,0)</f>
        <v>0</v>
      </c>
      <c r="BP45" s="486">
        <f>IF('Expenses (Assum. &amp; Calc.)'!$F45='Shortcut Lookup 2'!BN$76,'Expenses (Assum. &amp; Calc.)'!$H45,0)</f>
        <v>0</v>
      </c>
      <c r="BQ45" s="486">
        <f>IF('Expenses (Assum. &amp; Calc.)'!$F45='Shortcut Lookup 2'!BO$76,'Expenses (Assum. &amp; Calc.)'!$H45,0)</f>
        <v>0</v>
      </c>
      <c r="BR45" s="486">
        <f>IF('Expenses (Assum. &amp; Calc.)'!$F45='Shortcut Lookup 2'!BP$76,'Expenses (Assum. &amp; Calc.)'!$H45,0)</f>
        <v>0</v>
      </c>
      <c r="BS45" s="486">
        <f>IF('Expenses (Assum. &amp; Calc.)'!$F45='Shortcut Lookup 2'!BQ$76,'Expenses (Assum. &amp; Calc.)'!$H45,0)</f>
        <v>0</v>
      </c>
      <c r="BT45" s="486">
        <f>IF('Expenses (Assum. &amp; Calc.)'!$F45='Shortcut Lookup 2'!BR$76,'Expenses (Assum. &amp; Calc.)'!$H45,0)</f>
        <v>0</v>
      </c>
      <c r="BU45" s="492">
        <f>IF('Expenses (Assum. &amp; Calc.)'!$F45='Shortcut Lookup 2'!BS$76,'Expenses (Assum. &amp; Calc.)'!$H45,0)</f>
        <v>0</v>
      </c>
      <c r="BV45" s="495">
        <f ca="1">OFFSET('Expenses (Assum. &amp; Calc.)'!N45,0,-'Expenses (Assum. &amp; Calc.)'!$G45)</f>
        <v>0</v>
      </c>
      <c r="BW45" s="495">
        <f ca="1">OFFSET('Expenses (Assum. &amp; Calc.)'!O45,0,-'Expenses (Assum. &amp; Calc.)'!$G45)</f>
        <v>0</v>
      </c>
      <c r="BX45" s="495">
        <f ca="1">OFFSET('Expenses (Assum. &amp; Calc.)'!P45,0,-'Expenses (Assum. &amp; Calc.)'!$G45)</f>
        <v>0</v>
      </c>
      <c r="BY45" s="495">
        <f ca="1">OFFSET('Expenses (Assum. &amp; Calc.)'!Q45,0,-'Expenses (Assum. &amp; Calc.)'!$G45)</f>
        <v>0</v>
      </c>
      <c r="BZ45" s="495">
        <f ca="1">OFFSET('Expenses (Assum. &amp; Calc.)'!R45,0,-'Expenses (Assum. &amp; Calc.)'!$G45)</f>
        <v>0</v>
      </c>
      <c r="CA45" s="495">
        <f ca="1">OFFSET('Expenses (Assum. &amp; Calc.)'!S45,0,-'Expenses (Assum. &amp; Calc.)'!$G45)</f>
        <v>0</v>
      </c>
      <c r="CB45" s="495">
        <f ca="1">OFFSET('Expenses (Assum. &amp; Calc.)'!T45,0,-'Expenses (Assum. &amp; Calc.)'!$G45)</f>
        <v>0</v>
      </c>
      <c r="CC45" s="495">
        <f ca="1">OFFSET('Expenses (Assum. &amp; Calc.)'!U45,0,-'Expenses (Assum. &amp; Calc.)'!$G45)</f>
        <v>0</v>
      </c>
      <c r="CD45" s="495">
        <f ca="1">OFFSET('Expenses (Assum. &amp; Calc.)'!V45,0,-'Expenses (Assum. &amp; Calc.)'!$G45)</f>
        <v>0</v>
      </c>
      <c r="CE45" s="495">
        <f ca="1">OFFSET('Expenses (Assum. &amp; Calc.)'!W45,0,-'Expenses (Assum. &amp; Calc.)'!$G45)</f>
        <v>0</v>
      </c>
      <c r="CF45" s="495">
        <f ca="1">OFFSET('Expenses (Assum. &amp; Calc.)'!X45,0,-'Expenses (Assum. &amp; Calc.)'!$G45)</f>
        <v>0</v>
      </c>
      <c r="CG45" s="495">
        <f ca="1">OFFSET('Expenses (Assum. &amp; Calc.)'!Y45,0,-'Expenses (Assum. &amp; Calc.)'!$G45)</f>
        <v>0</v>
      </c>
      <c r="CH45" s="495">
        <f ca="1">OFFSET('Expenses (Assum. &amp; Calc.)'!Z45,0,-'Expenses (Assum. &amp; Calc.)'!$G45)</f>
        <v>0</v>
      </c>
      <c r="CI45" s="495">
        <f ca="1">OFFSET('Expenses (Assum. &amp; Calc.)'!AA45,0,-'Expenses (Assum. &amp; Calc.)'!$G45)</f>
        <v>0</v>
      </c>
      <c r="CJ45" s="495">
        <f ca="1">OFFSET('Expenses (Assum. &amp; Calc.)'!AB45,0,-'Expenses (Assum. &amp; Calc.)'!$G45)</f>
        <v>0</v>
      </c>
      <c r="CK45" s="495">
        <f ca="1">OFFSET('Expenses (Assum. &amp; Calc.)'!AC45,0,-'Expenses (Assum. &amp; Calc.)'!$G45)</f>
        <v>0</v>
      </c>
      <c r="CL45" s="495">
        <f ca="1">OFFSET('Expenses (Assum. &amp; Calc.)'!AD45,0,-'Expenses (Assum. &amp; Calc.)'!$G45)</f>
        <v>0</v>
      </c>
      <c r="CM45" s="495">
        <f ca="1">OFFSET('Expenses (Assum. &amp; Calc.)'!AE45,0,-'Expenses (Assum. &amp; Calc.)'!$G45)</f>
        <v>0</v>
      </c>
      <c r="CN45" s="495">
        <f ca="1">OFFSET('Expenses (Assum. &amp; Calc.)'!AF45,0,-'Expenses (Assum. &amp; Calc.)'!$G45)</f>
        <v>0</v>
      </c>
      <c r="CO45" s="495">
        <f ca="1">OFFSET('Expenses (Assum. &amp; Calc.)'!AG45,0,-'Expenses (Assum. &amp; Calc.)'!$G45)</f>
        <v>0</v>
      </c>
      <c r="CP45" s="495">
        <f ca="1">OFFSET('Expenses (Assum. &amp; Calc.)'!AH45,0,-'Expenses (Assum. &amp; Calc.)'!$G45)</f>
        <v>0</v>
      </c>
      <c r="CQ45" s="495">
        <f ca="1">OFFSET('Expenses (Assum. &amp; Calc.)'!AI45,0,-'Expenses (Assum. &amp; Calc.)'!$G45)</f>
        <v>0</v>
      </c>
      <c r="CR45" s="495">
        <f ca="1">OFFSET('Expenses (Assum. &amp; Calc.)'!AJ45,0,-'Expenses (Assum. &amp; Calc.)'!$G45)</f>
        <v>0</v>
      </c>
      <c r="CS45" s="495">
        <f ca="1">OFFSET('Expenses (Assum. &amp; Calc.)'!AK45,0,-'Expenses (Assum. &amp; Calc.)'!$G45)</f>
        <v>0</v>
      </c>
      <c r="CT45" s="495">
        <f ca="1">OFFSET('Expenses (Assum. &amp; Calc.)'!AL45,0,-'Expenses (Assum. &amp; Calc.)'!$G45)</f>
        <v>0</v>
      </c>
      <c r="CU45" s="495">
        <f ca="1">OFFSET('Expenses (Assum. &amp; Calc.)'!AM45,0,-'Expenses (Assum. &amp; Calc.)'!$G45)</f>
        <v>0</v>
      </c>
      <c r="CV45" s="495">
        <f ca="1">OFFSET('Expenses (Assum. &amp; Calc.)'!AN45,0,-'Expenses (Assum. &amp; Calc.)'!$G45)</f>
        <v>0</v>
      </c>
      <c r="CW45" s="495">
        <f ca="1">OFFSET('Expenses (Assum. &amp; Calc.)'!AO45,0,-'Expenses (Assum. &amp; Calc.)'!$G45)</f>
        <v>0</v>
      </c>
      <c r="CX45" s="495">
        <f ca="1">OFFSET('Expenses (Assum. &amp; Calc.)'!AP45,0,-'Expenses (Assum. &amp; Calc.)'!$G45)</f>
        <v>0</v>
      </c>
      <c r="CY45" s="495">
        <f ca="1">OFFSET('Expenses (Assum. &amp; Calc.)'!AQ45,0,-'Expenses (Assum. &amp; Calc.)'!$G45)</f>
        <v>0</v>
      </c>
      <c r="CZ45" s="495">
        <f ca="1">OFFSET('Expenses (Assum. &amp; Calc.)'!AR45,0,-'Expenses (Assum. &amp; Calc.)'!$G45)</f>
        <v>0</v>
      </c>
      <c r="DA45" s="495">
        <f ca="1">OFFSET('Expenses (Assum. &amp; Calc.)'!AS45,0,-'Expenses (Assum. &amp; Calc.)'!$G45)</f>
        <v>0</v>
      </c>
      <c r="DB45" s="495">
        <f ca="1">OFFSET('Expenses (Assum. &amp; Calc.)'!AT45,0,-'Expenses (Assum. &amp; Calc.)'!$G45)</f>
        <v>0</v>
      </c>
      <c r="DC45" s="495">
        <f ca="1">OFFSET('Expenses (Assum. &amp; Calc.)'!AU45,0,-'Expenses (Assum. &amp; Calc.)'!$G45)</f>
        <v>0</v>
      </c>
      <c r="DD45" s="495">
        <f ca="1">OFFSET('Expenses (Assum. &amp; Calc.)'!AV45,0,-'Expenses (Assum. &amp; Calc.)'!$G45)</f>
        <v>0</v>
      </c>
      <c r="DE45" s="495">
        <f ca="1">OFFSET('Expenses (Assum. &amp; Calc.)'!AW45,0,-'Expenses (Assum. &amp; Calc.)'!$G45)</f>
        <v>0</v>
      </c>
      <c r="DF45" s="495">
        <f ca="1">OFFSET('Expenses (Assum. &amp; Calc.)'!AX45,0,-'Expenses (Assum. &amp; Calc.)'!$G45)</f>
        <v>0</v>
      </c>
      <c r="DG45" s="495">
        <f ca="1">OFFSET('Expenses (Assum. &amp; Calc.)'!AY45,0,-'Expenses (Assum. &amp; Calc.)'!$G45)</f>
        <v>0</v>
      </c>
      <c r="DH45" s="495">
        <f ca="1">OFFSET('Expenses (Assum. &amp; Calc.)'!AZ45,0,-'Expenses (Assum. &amp; Calc.)'!$G45)</f>
        <v>0</v>
      </c>
      <c r="DI45" s="495">
        <f ca="1">OFFSET('Expenses (Assum. &amp; Calc.)'!BA45,0,-'Expenses (Assum. &amp; Calc.)'!$G45)</f>
        <v>0</v>
      </c>
      <c r="DJ45" s="495">
        <f ca="1">OFFSET('Expenses (Assum. &amp; Calc.)'!BB45,0,-'Expenses (Assum. &amp; Calc.)'!$G45)</f>
        <v>0</v>
      </c>
      <c r="DK45" s="495">
        <f ca="1">OFFSET('Expenses (Assum. &amp; Calc.)'!BC45,0,-'Expenses (Assum. &amp; Calc.)'!$G45)</f>
        <v>0</v>
      </c>
      <c r="DL45" s="495">
        <f ca="1">OFFSET('Expenses (Assum. &amp; Calc.)'!BD45,0,-'Expenses (Assum. &amp; Calc.)'!$G45)</f>
        <v>0</v>
      </c>
      <c r="DM45" s="495">
        <f ca="1">OFFSET('Expenses (Assum. &amp; Calc.)'!BE45,0,-'Expenses (Assum. &amp; Calc.)'!$G45)</f>
        <v>0</v>
      </c>
      <c r="DN45" s="495">
        <f ca="1">OFFSET('Expenses (Assum. &amp; Calc.)'!BF45,0,-'Expenses (Assum. &amp; Calc.)'!$G45)</f>
        <v>0</v>
      </c>
      <c r="DO45" s="495">
        <f ca="1">OFFSET('Expenses (Assum. &amp; Calc.)'!BG45,0,-'Expenses (Assum. &amp; Calc.)'!$G45)</f>
        <v>0</v>
      </c>
      <c r="DP45" s="495">
        <f ca="1">OFFSET('Expenses (Assum. &amp; Calc.)'!BH45,0,-'Expenses (Assum. &amp; Calc.)'!$G45)</f>
        <v>0</v>
      </c>
      <c r="DQ45" s="495">
        <f ca="1">OFFSET('Expenses (Assum. &amp; Calc.)'!BI45,0,-'Expenses (Assum. &amp; Calc.)'!$G45)</f>
        <v>0</v>
      </c>
      <c r="DR45" s="495">
        <f ca="1">OFFSET('Expenses (Assum. &amp; Calc.)'!BJ45,0,-'Expenses (Assum. &amp; Calc.)'!$G45)</f>
        <v>0</v>
      </c>
      <c r="DS45" s="495">
        <f ca="1">OFFSET('Expenses (Assum. &amp; Calc.)'!BK45,0,-'Expenses (Assum. &amp; Calc.)'!$G45)</f>
        <v>0</v>
      </c>
      <c r="DT45" s="495">
        <f ca="1">OFFSET('Expenses (Assum. &amp; Calc.)'!BL45,0,-'Expenses (Assum. &amp; Calc.)'!$G45)</f>
        <v>0</v>
      </c>
      <c r="DU45" s="495">
        <f ca="1">OFFSET('Expenses (Assum. &amp; Calc.)'!BM45,0,-'Expenses (Assum. &amp; Calc.)'!$G45)</f>
        <v>0</v>
      </c>
      <c r="DV45" s="495">
        <f ca="1">OFFSET('Expenses (Assum. &amp; Calc.)'!BN45,0,-'Expenses (Assum. &amp; Calc.)'!$G45)</f>
        <v>0</v>
      </c>
      <c r="DW45" s="495">
        <f ca="1">OFFSET('Expenses (Assum. &amp; Calc.)'!BO45,0,-'Expenses (Assum. &amp; Calc.)'!$G45)</f>
        <v>0</v>
      </c>
      <c r="DX45" s="495">
        <f ca="1">OFFSET('Expenses (Assum. &amp; Calc.)'!BP45,0,-'Expenses (Assum. &amp; Calc.)'!$G45)</f>
        <v>0</v>
      </c>
      <c r="DY45" s="495">
        <f ca="1">OFFSET('Expenses (Assum. &amp; Calc.)'!BQ45,0,-'Expenses (Assum. &amp; Calc.)'!$G45)</f>
        <v>0</v>
      </c>
      <c r="DZ45" s="495">
        <f ca="1">OFFSET('Expenses (Assum. &amp; Calc.)'!BR45,0,-'Expenses (Assum. &amp; Calc.)'!$G45)</f>
        <v>0</v>
      </c>
      <c r="EA45" s="495">
        <f ca="1">OFFSET('Expenses (Assum. &amp; Calc.)'!BS45,0,-'Expenses (Assum. &amp; Calc.)'!$G45)</f>
        <v>0</v>
      </c>
      <c r="EB45" s="495">
        <f ca="1">OFFSET('Expenses (Assum. &amp; Calc.)'!BT45,0,-'Expenses (Assum. &amp; Calc.)'!$G45)</f>
        <v>0</v>
      </c>
      <c r="EC45" s="495">
        <f ca="1">OFFSET('Expenses (Assum. &amp; Calc.)'!BU45,0,-'Expenses (Assum. &amp; Calc.)'!$G45)</f>
        <v>0</v>
      </c>
    </row>
    <row r="46" spans="1:133" ht="14.4" thickBot="1" x14ac:dyDescent="0.35">
      <c r="C46" s="905"/>
      <c r="D46" s="905"/>
      <c r="E46" s="905"/>
      <c r="F46" s="459">
        <f>EOMONTH(TS_Start_Date,0)</f>
        <v>45688</v>
      </c>
      <c r="G46" s="460">
        <v>3</v>
      </c>
      <c r="H46" s="509"/>
      <c r="I46" s="516"/>
      <c r="J46" s="488"/>
      <c r="K46" s="488"/>
      <c r="L46" s="488"/>
      <c r="M46" s="517"/>
      <c r="N46" s="512">
        <f>IF('Expenses (Assum. &amp; Calc.)'!$F46='Shortcut Lookup 2'!L$76,'Expenses (Assum. &amp; Calc.)'!$H46,0)</f>
        <v>0</v>
      </c>
      <c r="O46" s="486">
        <f>IF('Expenses (Assum. &amp; Calc.)'!$F46='Shortcut Lookup 2'!M$76,'Expenses (Assum. &amp; Calc.)'!$H46,0)</f>
        <v>0</v>
      </c>
      <c r="P46" s="486">
        <f>IF('Expenses (Assum. &amp; Calc.)'!$F46='Shortcut Lookup 2'!N$76,'Expenses (Assum. &amp; Calc.)'!$H46,0)</f>
        <v>0</v>
      </c>
      <c r="Q46" s="486">
        <f>IF('Expenses (Assum. &amp; Calc.)'!$F46='Shortcut Lookup 2'!O$76,'Expenses (Assum. &amp; Calc.)'!$H46,0)</f>
        <v>0</v>
      </c>
      <c r="R46" s="486">
        <f>IF('Expenses (Assum. &amp; Calc.)'!$F46='Shortcut Lookup 2'!P$76,'Expenses (Assum. &amp; Calc.)'!$H46,0)</f>
        <v>0</v>
      </c>
      <c r="S46" s="486">
        <f>IF('Expenses (Assum. &amp; Calc.)'!$F46='Shortcut Lookup 2'!Q$76,'Expenses (Assum. &amp; Calc.)'!$H46,0)</f>
        <v>0</v>
      </c>
      <c r="T46" s="486">
        <f>IF('Expenses (Assum. &amp; Calc.)'!$F46='Shortcut Lookup 2'!R$76,'Expenses (Assum. &amp; Calc.)'!$H46,0)</f>
        <v>0</v>
      </c>
      <c r="U46" s="486">
        <f>IF('Expenses (Assum. &amp; Calc.)'!$F46='Shortcut Lookup 2'!S$76,'Expenses (Assum. &amp; Calc.)'!$H46,0)</f>
        <v>0</v>
      </c>
      <c r="V46" s="486">
        <f>IF('Expenses (Assum. &amp; Calc.)'!$F46='Shortcut Lookup 2'!T$76,'Expenses (Assum. &amp; Calc.)'!$H46,0)</f>
        <v>0</v>
      </c>
      <c r="W46" s="486">
        <f>IF('Expenses (Assum. &amp; Calc.)'!$F46='Shortcut Lookup 2'!U$76,'Expenses (Assum. &amp; Calc.)'!$H46,0)</f>
        <v>0</v>
      </c>
      <c r="X46" s="486">
        <f>IF('Expenses (Assum. &amp; Calc.)'!$F46='Shortcut Lookup 2'!V$76,'Expenses (Assum. &amp; Calc.)'!$H46,0)</f>
        <v>0</v>
      </c>
      <c r="Y46" s="486">
        <f>IF('Expenses (Assum. &amp; Calc.)'!$F46='Shortcut Lookup 2'!W$76,'Expenses (Assum. &amp; Calc.)'!$H46,0)</f>
        <v>0</v>
      </c>
      <c r="Z46" s="486">
        <f>IF('Expenses (Assum. &amp; Calc.)'!$F46='Shortcut Lookup 2'!X$76,'Expenses (Assum. &amp; Calc.)'!$H46,0)</f>
        <v>0</v>
      </c>
      <c r="AA46" s="486">
        <f>IF('Expenses (Assum. &amp; Calc.)'!$F46='Shortcut Lookup 2'!Y$76,'Expenses (Assum. &amp; Calc.)'!$H46,0)</f>
        <v>0</v>
      </c>
      <c r="AB46" s="486">
        <f>IF('Expenses (Assum. &amp; Calc.)'!$F46='Shortcut Lookup 2'!Z$76,'Expenses (Assum. &amp; Calc.)'!$H46,0)</f>
        <v>0</v>
      </c>
      <c r="AC46" s="486">
        <f>IF('Expenses (Assum. &amp; Calc.)'!$F46='Shortcut Lookup 2'!AA$76,'Expenses (Assum. &amp; Calc.)'!$H46,0)</f>
        <v>0</v>
      </c>
      <c r="AD46" s="486">
        <f>IF('Expenses (Assum. &amp; Calc.)'!$F46='Shortcut Lookup 2'!AB$76,'Expenses (Assum. &amp; Calc.)'!$H46,0)</f>
        <v>0</v>
      </c>
      <c r="AE46" s="486">
        <f>IF('Expenses (Assum. &amp; Calc.)'!$F46='Shortcut Lookup 2'!AC$76,'Expenses (Assum. &amp; Calc.)'!$H46,0)</f>
        <v>0</v>
      </c>
      <c r="AF46" s="486">
        <f>IF('Expenses (Assum. &amp; Calc.)'!$F46='Shortcut Lookup 2'!AD$76,'Expenses (Assum. &amp; Calc.)'!$H46,0)</f>
        <v>0</v>
      </c>
      <c r="AG46" s="486">
        <f>IF('Expenses (Assum. &amp; Calc.)'!$F46='Shortcut Lookup 2'!AE$76,'Expenses (Assum. &amp; Calc.)'!$H46,0)</f>
        <v>0</v>
      </c>
      <c r="AH46" s="486">
        <f>IF('Expenses (Assum. &amp; Calc.)'!$F46='Shortcut Lookup 2'!AF$76,'Expenses (Assum. &amp; Calc.)'!$H46,0)</f>
        <v>0</v>
      </c>
      <c r="AI46" s="486">
        <f>IF('Expenses (Assum. &amp; Calc.)'!$F46='Shortcut Lookup 2'!AG$76,'Expenses (Assum. &amp; Calc.)'!$H46,0)</f>
        <v>0</v>
      </c>
      <c r="AJ46" s="486">
        <f>IF('Expenses (Assum. &amp; Calc.)'!$F46='Shortcut Lookup 2'!AH$76,'Expenses (Assum. &amp; Calc.)'!$H46,0)</f>
        <v>0</v>
      </c>
      <c r="AK46" s="486">
        <f>IF('Expenses (Assum. &amp; Calc.)'!$F46='Shortcut Lookup 2'!AI$76,'Expenses (Assum. &amp; Calc.)'!$H46,0)</f>
        <v>0</v>
      </c>
      <c r="AL46" s="486">
        <f>IF('Expenses (Assum. &amp; Calc.)'!$F46='Shortcut Lookup 2'!AJ$76,'Expenses (Assum. &amp; Calc.)'!$H46,0)</f>
        <v>0</v>
      </c>
      <c r="AM46" s="486">
        <f>IF('Expenses (Assum. &amp; Calc.)'!$F46='Shortcut Lookup 2'!AK$76,'Expenses (Assum. &amp; Calc.)'!$H46,0)</f>
        <v>0</v>
      </c>
      <c r="AN46" s="486">
        <f>IF('Expenses (Assum. &amp; Calc.)'!$F46='Shortcut Lookup 2'!AL$76,'Expenses (Assum. &amp; Calc.)'!$H46,0)</f>
        <v>0</v>
      </c>
      <c r="AO46" s="486">
        <f>IF('Expenses (Assum. &amp; Calc.)'!$F46='Shortcut Lookup 2'!AM$76,'Expenses (Assum. &amp; Calc.)'!$H46,0)</f>
        <v>0</v>
      </c>
      <c r="AP46" s="486">
        <f>IF('Expenses (Assum. &amp; Calc.)'!$F46='Shortcut Lookup 2'!AN$76,'Expenses (Assum. &amp; Calc.)'!$H46,0)</f>
        <v>0</v>
      </c>
      <c r="AQ46" s="486">
        <f>IF('Expenses (Assum. &amp; Calc.)'!$F46='Shortcut Lookup 2'!AO$76,'Expenses (Assum. &amp; Calc.)'!$H46,0)</f>
        <v>0</v>
      </c>
      <c r="AR46" s="486">
        <f>IF('Expenses (Assum. &amp; Calc.)'!$F46='Shortcut Lookup 2'!AP$76,'Expenses (Assum. &amp; Calc.)'!$H46,0)</f>
        <v>0</v>
      </c>
      <c r="AS46" s="486">
        <f>IF('Expenses (Assum. &amp; Calc.)'!$F46='Shortcut Lookup 2'!AQ$76,'Expenses (Assum. &amp; Calc.)'!$H46,0)</f>
        <v>0</v>
      </c>
      <c r="AT46" s="486">
        <f>IF('Expenses (Assum. &amp; Calc.)'!$F46='Shortcut Lookup 2'!AR$76,'Expenses (Assum. &amp; Calc.)'!$H46,0)</f>
        <v>0</v>
      </c>
      <c r="AU46" s="486">
        <f>IF('Expenses (Assum. &amp; Calc.)'!$F46='Shortcut Lookup 2'!AS$76,'Expenses (Assum. &amp; Calc.)'!$H46,0)</f>
        <v>0</v>
      </c>
      <c r="AV46" s="486">
        <f>IF('Expenses (Assum. &amp; Calc.)'!$F46='Shortcut Lookup 2'!AT$76,'Expenses (Assum. &amp; Calc.)'!$H46,0)</f>
        <v>0</v>
      </c>
      <c r="AW46" s="486">
        <f>IF('Expenses (Assum. &amp; Calc.)'!$F46='Shortcut Lookup 2'!AU$76,'Expenses (Assum. &amp; Calc.)'!$H46,0)</f>
        <v>0</v>
      </c>
      <c r="AX46" s="486">
        <f>IF('Expenses (Assum. &amp; Calc.)'!$F46='Shortcut Lookup 2'!AV$76,'Expenses (Assum. &amp; Calc.)'!$H46,0)</f>
        <v>0</v>
      </c>
      <c r="AY46" s="486">
        <f>IF('Expenses (Assum. &amp; Calc.)'!$F46='Shortcut Lookup 2'!AW$76,'Expenses (Assum. &amp; Calc.)'!$H46,0)</f>
        <v>0</v>
      </c>
      <c r="AZ46" s="486">
        <f>IF('Expenses (Assum. &amp; Calc.)'!$F46='Shortcut Lookup 2'!AX$76,'Expenses (Assum. &amp; Calc.)'!$H46,0)</f>
        <v>0</v>
      </c>
      <c r="BA46" s="486">
        <f>IF('Expenses (Assum. &amp; Calc.)'!$F46='Shortcut Lookup 2'!AY$76,'Expenses (Assum. &amp; Calc.)'!$H46,0)</f>
        <v>0</v>
      </c>
      <c r="BB46" s="486">
        <f>IF('Expenses (Assum. &amp; Calc.)'!$F46='Shortcut Lookup 2'!AZ$76,'Expenses (Assum. &amp; Calc.)'!$H46,0)</f>
        <v>0</v>
      </c>
      <c r="BC46" s="486">
        <f>IF('Expenses (Assum. &amp; Calc.)'!$F46='Shortcut Lookup 2'!BA$76,'Expenses (Assum. &amp; Calc.)'!$H46,0)</f>
        <v>0</v>
      </c>
      <c r="BD46" s="486">
        <f>IF('Expenses (Assum. &amp; Calc.)'!$F46='Shortcut Lookup 2'!BB$76,'Expenses (Assum. &amp; Calc.)'!$H46,0)</f>
        <v>0</v>
      </c>
      <c r="BE46" s="486">
        <f>IF('Expenses (Assum. &amp; Calc.)'!$F46='Shortcut Lookup 2'!BC$76,'Expenses (Assum. &amp; Calc.)'!$H46,0)</f>
        <v>0</v>
      </c>
      <c r="BF46" s="486">
        <f>IF('Expenses (Assum. &amp; Calc.)'!$F46='Shortcut Lookup 2'!BD$76,'Expenses (Assum. &amp; Calc.)'!$H46,0)</f>
        <v>0</v>
      </c>
      <c r="BG46" s="486">
        <f>IF('Expenses (Assum. &amp; Calc.)'!$F46='Shortcut Lookup 2'!BE$76,'Expenses (Assum. &amp; Calc.)'!$H46,0)</f>
        <v>0</v>
      </c>
      <c r="BH46" s="486">
        <f>IF('Expenses (Assum. &amp; Calc.)'!$F46='Shortcut Lookup 2'!BF$76,'Expenses (Assum. &amp; Calc.)'!$H46,0)</f>
        <v>0</v>
      </c>
      <c r="BI46" s="486">
        <f>IF('Expenses (Assum. &amp; Calc.)'!$F46='Shortcut Lookup 2'!BG$76,'Expenses (Assum. &amp; Calc.)'!$H46,0)</f>
        <v>0</v>
      </c>
      <c r="BJ46" s="486">
        <f>IF('Expenses (Assum. &amp; Calc.)'!$F46='Shortcut Lookup 2'!BH$76,'Expenses (Assum. &amp; Calc.)'!$H46,0)</f>
        <v>0</v>
      </c>
      <c r="BK46" s="486">
        <f>IF('Expenses (Assum. &amp; Calc.)'!$F46='Shortcut Lookup 2'!BI$76,'Expenses (Assum. &amp; Calc.)'!$H46,0)</f>
        <v>0</v>
      </c>
      <c r="BL46" s="486">
        <f>IF('Expenses (Assum. &amp; Calc.)'!$F46='Shortcut Lookup 2'!BJ$76,'Expenses (Assum. &amp; Calc.)'!$H46,0)</f>
        <v>0</v>
      </c>
      <c r="BM46" s="486">
        <f>IF('Expenses (Assum. &amp; Calc.)'!$F46='Shortcut Lookup 2'!BK$76,'Expenses (Assum. &amp; Calc.)'!$H46,0)</f>
        <v>0</v>
      </c>
      <c r="BN46" s="486">
        <f>IF('Expenses (Assum. &amp; Calc.)'!$F46='Shortcut Lookup 2'!BL$76,'Expenses (Assum. &amp; Calc.)'!$H46,0)</f>
        <v>0</v>
      </c>
      <c r="BO46" s="486">
        <f>IF('Expenses (Assum. &amp; Calc.)'!$F46='Shortcut Lookup 2'!BM$76,'Expenses (Assum. &amp; Calc.)'!$H46,0)</f>
        <v>0</v>
      </c>
      <c r="BP46" s="486">
        <f>IF('Expenses (Assum. &amp; Calc.)'!$F46='Shortcut Lookup 2'!BN$76,'Expenses (Assum. &amp; Calc.)'!$H46,0)</f>
        <v>0</v>
      </c>
      <c r="BQ46" s="486">
        <f>IF('Expenses (Assum. &amp; Calc.)'!$F46='Shortcut Lookup 2'!BO$76,'Expenses (Assum. &amp; Calc.)'!$H46,0)</f>
        <v>0</v>
      </c>
      <c r="BR46" s="486">
        <f>IF('Expenses (Assum. &amp; Calc.)'!$F46='Shortcut Lookup 2'!BP$76,'Expenses (Assum. &amp; Calc.)'!$H46,0)</f>
        <v>0</v>
      </c>
      <c r="BS46" s="486">
        <f>IF('Expenses (Assum. &amp; Calc.)'!$F46='Shortcut Lookup 2'!BQ$76,'Expenses (Assum. &amp; Calc.)'!$H46,0)</f>
        <v>0</v>
      </c>
      <c r="BT46" s="486">
        <f>IF('Expenses (Assum. &amp; Calc.)'!$F46='Shortcut Lookup 2'!BR$76,'Expenses (Assum. &amp; Calc.)'!$H46,0)</f>
        <v>0</v>
      </c>
      <c r="BU46" s="492">
        <f>IF('Expenses (Assum. &amp; Calc.)'!$F46='Shortcut Lookup 2'!BS$76,'Expenses (Assum. &amp; Calc.)'!$H46,0)</f>
        <v>0</v>
      </c>
      <c r="BV46" s="495">
        <f ca="1">OFFSET('Expenses (Assum. &amp; Calc.)'!N46,0,-'Expenses (Assum. &amp; Calc.)'!$G46)</f>
        <v>0</v>
      </c>
      <c r="BW46" s="495">
        <f ca="1">OFFSET('Expenses (Assum. &amp; Calc.)'!O46,0,-'Expenses (Assum. &amp; Calc.)'!$G46)</f>
        <v>0</v>
      </c>
      <c r="BX46" s="495">
        <f ca="1">OFFSET('Expenses (Assum. &amp; Calc.)'!P46,0,-'Expenses (Assum. &amp; Calc.)'!$G46)</f>
        <v>0</v>
      </c>
      <c r="BY46" s="495">
        <f ca="1">OFFSET('Expenses (Assum. &amp; Calc.)'!Q46,0,-'Expenses (Assum. &amp; Calc.)'!$G46)</f>
        <v>0</v>
      </c>
      <c r="BZ46" s="495">
        <f ca="1">OFFSET('Expenses (Assum. &amp; Calc.)'!R46,0,-'Expenses (Assum. &amp; Calc.)'!$G46)</f>
        <v>0</v>
      </c>
      <c r="CA46" s="495">
        <f ca="1">OFFSET('Expenses (Assum. &amp; Calc.)'!S46,0,-'Expenses (Assum. &amp; Calc.)'!$G46)</f>
        <v>0</v>
      </c>
      <c r="CB46" s="495">
        <f ca="1">OFFSET('Expenses (Assum. &amp; Calc.)'!T46,0,-'Expenses (Assum. &amp; Calc.)'!$G46)</f>
        <v>0</v>
      </c>
      <c r="CC46" s="495">
        <f ca="1">OFFSET('Expenses (Assum. &amp; Calc.)'!U46,0,-'Expenses (Assum. &amp; Calc.)'!$G46)</f>
        <v>0</v>
      </c>
      <c r="CD46" s="495">
        <f ca="1">OFFSET('Expenses (Assum. &amp; Calc.)'!V46,0,-'Expenses (Assum. &amp; Calc.)'!$G46)</f>
        <v>0</v>
      </c>
      <c r="CE46" s="495">
        <f ca="1">OFFSET('Expenses (Assum. &amp; Calc.)'!W46,0,-'Expenses (Assum. &amp; Calc.)'!$G46)</f>
        <v>0</v>
      </c>
      <c r="CF46" s="495">
        <f ca="1">OFFSET('Expenses (Assum. &amp; Calc.)'!X46,0,-'Expenses (Assum. &amp; Calc.)'!$G46)</f>
        <v>0</v>
      </c>
      <c r="CG46" s="495">
        <f ca="1">OFFSET('Expenses (Assum. &amp; Calc.)'!Y46,0,-'Expenses (Assum. &amp; Calc.)'!$G46)</f>
        <v>0</v>
      </c>
      <c r="CH46" s="495">
        <f ca="1">OFFSET('Expenses (Assum. &amp; Calc.)'!Z46,0,-'Expenses (Assum. &amp; Calc.)'!$G46)</f>
        <v>0</v>
      </c>
      <c r="CI46" s="495">
        <f ca="1">OFFSET('Expenses (Assum. &amp; Calc.)'!AA46,0,-'Expenses (Assum. &amp; Calc.)'!$G46)</f>
        <v>0</v>
      </c>
      <c r="CJ46" s="495">
        <f ca="1">OFFSET('Expenses (Assum. &amp; Calc.)'!AB46,0,-'Expenses (Assum. &amp; Calc.)'!$G46)</f>
        <v>0</v>
      </c>
      <c r="CK46" s="495">
        <f ca="1">OFFSET('Expenses (Assum. &amp; Calc.)'!AC46,0,-'Expenses (Assum. &amp; Calc.)'!$G46)</f>
        <v>0</v>
      </c>
      <c r="CL46" s="495">
        <f ca="1">OFFSET('Expenses (Assum. &amp; Calc.)'!AD46,0,-'Expenses (Assum. &amp; Calc.)'!$G46)</f>
        <v>0</v>
      </c>
      <c r="CM46" s="495">
        <f ca="1">OFFSET('Expenses (Assum. &amp; Calc.)'!AE46,0,-'Expenses (Assum. &amp; Calc.)'!$G46)</f>
        <v>0</v>
      </c>
      <c r="CN46" s="495">
        <f ca="1">OFFSET('Expenses (Assum. &amp; Calc.)'!AF46,0,-'Expenses (Assum. &amp; Calc.)'!$G46)</f>
        <v>0</v>
      </c>
      <c r="CO46" s="495">
        <f ca="1">OFFSET('Expenses (Assum. &amp; Calc.)'!AG46,0,-'Expenses (Assum. &amp; Calc.)'!$G46)</f>
        <v>0</v>
      </c>
      <c r="CP46" s="495">
        <f ca="1">OFFSET('Expenses (Assum. &amp; Calc.)'!AH46,0,-'Expenses (Assum. &amp; Calc.)'!$G46)</f>
        <v>0</v>
      </c>
      <c r="CQ46" s="495">
        <f ca="1">OFFSET('Expenses (Assum. &amp; Calc.)'!AI46,0,-'Expenses (Assum. &amp; Calc.)'!$G46)</f>
        <v>0</v>
      </c>
      <c r="CR46" s="495">
        <f ca="1">OFFSET('Expenses (Assum. &amp; Calc.)'!AJ46,0,-'Expenses (Assum. &amp; Calc.)'!$G46)</f>
        <v>0</v>
      </c>
      <c r="CS46" s="495">
        <f ca="1">OFFSET('Expenses (Assum. &amp; Calc.)'!AK46,0,-'Expenses (Assum. &amp; Calc.)'!$G46)</f>
        <v>0</v>
      </c>
      <c r="CT46" s="495">
        <f ca="1">OFFSET('Expenses (Assum. &amp; Calc.)'!AL46,0,-'Expenses (Assum. &amp; Calc.)'!$G46)</f>
        <v>0</v>
      </c>
      <c r="CU46" s="495">
        <f ca="1">OFFSET('Expenses (Assum. &amp; Calc.)'!AM46,0,-'Expenses (Assum. &amp; Calc.)'!$G46)</f>
        <v>0</v>
      </c>
      <c r="CV46" s="495">
        <f ca="1">OFFSET('Expenses (Assum. &amp; Calc.)'!AN46,0,-'Expenses (Assum. &amp; Calc.)'!$G46)</f>
        <v>0</v>
      </c>
      <c r="CW46" s="495">
        <f ca="1">OFFSET('Expenses (Assum. &amp; Calc.)'!AO46,0,-'Expenses (Assum. &amp; Calc.)'!$G46)</f>
        <v>0</v>
      </c>
      <c r="CX46" s="495">
        <f ca="1">OFFSET('Expenses (Assum. &amp; Calc.)'!AP46,0,-'Expenses (Assum. &amp; Calc.)'!$G46)</f>
        <v>0</v>
      </c>
      <c r="CY46" s="495">
        <f ca="1">OFFSET('Expenses (Assum. &amp; Calc.)'!AQ46,0,-'Expenses (Assum. &amp; Calc.)'!$G46)</f>
        <v>0</v>
      </c>
      <c r="CZ46" s="495">
        <f ca="1">OFFSET('Expenses (Assum. &amp; Calc.)'!AR46,0,-'Expenses (Assum. &amp; Calc.)'!$G46)</f>
        <v>0</v>
      </c>
      <c r="DA46" s="495">
        <f ca="1">OFFSET('Expenses (Assum. &amp; Calc.)'!AS46,0,-'Expenses (Assum. &amp; Calc.)'!$G46)</f>
        <v>0</v>
      </c>
      <c r="DB46" s="495">
        <f ca="1">OFFSET('Expenses (Assum. &amp; Calc.)'!AT46,0,-'Expenses (Assum. &amp; Calc.)'!$G46)</f>
        <v>0</v>
      </c>
      <c r="DC46" s="495">
        <f ca="1">OFFSET('Expenses (Assum. &amp; Calc.)'!AU46,0,-'Expenses (Assum. &amp; Calc.)'!$G46)</f>
        <v>0</v>
      </c>
      <c r="DD46" s="495">
        <f ca="1">OFFSET('Expenses (Assum. &amp; Calc.)'!AV46,0,-'Expenses (Assum. &amp; Calc.)'!$G46)</f>
        <v>0</v>
      </c>
      <c r="DE46" s="495">
        <f ca="1">OFFSET('Expenses (Assum. &amp; Calc.)'!AW46,0,-'Expenses (Assum. &amp; Calc.)'!$G46)</f>
        <v>0</v>
      </c>
      <c r="DF46" s="495">
        <f ca="1">OFFSET('Expenses (Assum. &amp; Calc.)'!AX46,0,-'Expenses (Assum. &amp; Calc.)'!$G46)</f>
        <v>0</v>
      </c>
      <c r="DG46" s="495">
        <f ca="1">OFFSET('Expenses (Assum. &amp; Calc.)'!AY46,0,-'Expenses (Assum. &amp; Calc.)'!$G46)</f>
        <v>0</v>
      </c>
      <c r="DH46" s="495">
        <f ca="1">OFFSET('Expenses (Assum. &amp; Calc.)'!AZ46,0,-'Expenses (Assum. &amp; Calc.)'!$G46)</f>
        <v>0</v>
      </c>
      <c r="DI46" s="495">
        <f ca="1">OFFSET('Expenses (Assum. &amp; Calc.)'!BA46,0,-'Expenses (Assum. &amp; Calc.)'!$G46)</f>
        <v>0</v>
      </c>
      <c r="DJ46" s="495">
        <f ca="1">OFFSET('Expenses (Assum. &amp; Calc.)'!BB46,0,-'Expenses (Assum. &amp; Calc.)'!$G46)</f>
        <v>0</v>
      </c>
      <c r="DK46" s="495">
        <f ca="1">OFFSET('Expenses (Assum. &amp; Calc.)'!BC46,0,-'Expenses (Assum. &amp; Calc.)'!$G46)</f>
        <v>0</v>
      </c>
      <c r="DL46" s="495">
        <f ca="1">OFFSET('Expenses (Assum. &amp; Calc.)'!BD46,0,-'Expenses (Assum. &amp; Calc.)'!$G46)</f>
        <v>0</v>
      </c>
      <c r="DM46" s="495">
        <f ca="1">OFFSET('Expenses (Assum. &amp; Calc.)'!BE46,0,-'Expenses (Assum. &amp; Calc.)'!$G46)</f>
        <v>0</v>
      </c>
      <c r="DN46" s="495">
        <f ca="1">OFFSET('Expenses (Assum. &amp; Calc.)'!BF46,0,-'Expenses (Assum. &amp; Calc.)'!$G46)</f>
        <v>0</v>
      </c>
      <c r="DO46" s="495">
        <f ca="1">OFFSET('Expenses (Assum. &amp; Calc.)'!BG46,0,-'Expenses (Assum. &amp; Calc.)'!$G46)</f>
        <v>0</v>
      </c>
      <c r="DP46" s="495">
        <f ca="1">OFFSET('Expenses (Assum. &amp; Calc.)'!BH46,0,-'Expenses (Assum. &amp; Calc.)'!$G46)</f>
        <v>0</v>
      </c>
      <c r="DQ46" s="495">
        <f ca="1">OFFSET('Expenses (Assum. &amp; Calc.)'!BI46,0,-'Expenses (Assum. &amp; Calc.)'!$G46)</f>
        <v>0</v>
      </c>
      <c r="DR46" s="495">
        <f ca="1">OFFSET('Expenses (Assum. &amp; Calc.)'!BJ46,0,-'Expenses (Assum. &amp; Calc.)'!$G46)</f>
        <v>0</v>
      </c>
      <c r="DS46" s="495">
        <f ca="1">OFFSET('Expenses (Assum. &amp; Calc.)'!BK46,0,-'Expenses (Assum. &amp; Calc.)'!$G46)</f>
        <v>0</v>
      </c>
      <c r="DT46" s="495">
        <f ca="1">OFFSET('Expenses (Assum. &amp; Calc.)'!BL46,0,-'Expenses (Assum. &amp; Calc.)'!$G46)</f>
        <v>0</v>
      </c>
      <c r="DU46" s="495">
        <f ca="1">OFFSET('Expenses (Assum. &amp; Calc.)'!BM46,0,-'Expenses (Assum. &amp; Calc.)'!$G46)</f>
        <v>0</v>
      </c>
      <c r="DV46" s="495">
        <f ca="1">OFFSET('Expenses (Assum. &amp; Calc.)'!BN46,0,-'Expenses (Assum. &amp; Calc.)'!$G46)</f>
        <v>0</v>
      </c>
      <c r="DW46" s="495">
        <f ca="1">OFFSET('Expenses (Assum. &amp; Calc.)'!BO46,0,-'Expenses (Assum. &amp; Calc.)'!$G46)</f>
        <v>0</v>
      </c>
      <c r="DX46" s="495">
        <f ca="1">OFFSET('Expenses (Assum. &amp; Calc.)'!BP46,0,-'Expenses (Assum. &amp; Calc.)'!$G46)</f>
        <v>0</v>
      </c>
      <c r="DY46" s="495">
        <f ca="1">OFFSET('Expenses (Assum. &amp; Calc.)'!BQ46,0,-'Expenses (Assum. &amp; Calc.)'!$G46)</f>
        <v>0</v>
      </c>
      <c r="DZ46" s="495">
        <f ca="1">OFFSET('Expenses (Assum. &amp; Calc.)'!BR46,0,-'Expenses (Assum. &amp; Calc.)'!$G46)</f>
        <v>0</v>
      </c>
      <c r="EA46" s="495">
        <f ca="1">OFFSET('Expenses (Assum. &amp; Calc.)'!BS46,0,-'Expenses (Assum. &amp; Calc.)'!$G46)</f>
        <v>0</v>
      </c>
      <c r="EB46" s="495">
        <f ca="1">OFFSET('Expenses (Assum. &amp; Calc.)'!BT46,0,-'Expenses (Assum. &amp; Calc.)'!$G46)</f>
        <v>0</v>
      </c>
      <c r="EC46" s="495">
        <f ca="1">OFFSET('Expenses (Assum. &amp; Calc.)'!BU46,0,-'Expenses (Assum. &amp; Calc.)'!$G46)</f>
        <v>0</v>
      </c>
    </row>
    <row r="47" spans="1:133" ht="14.4" thickBot="1" x14ac:dyDescent="0.35">
      <c r="C47" s="905"/>
      <c r="D47" s="905"/>
      <c r="E47" s="905"/>
      <c r="F47" s="459">
        <f>EOMONTH(TS_Start_Date,0)</f>
        <v>45688</v>
      </c>
      <c r="G47" s="460">
        <v>1</v>
      </c>
      <c r="H47" s="509"/>
      <c r="I47" s="516"/>
      <c r="J47" s="488"/>
      <c r="K47" s="488"/>
      <c r="L47" s="488"/>
      <c r="M47" s="517"/>
      <c r="N47" s="512">
        <f>IF('Expenses (Assum. &amp; Calc.)'!$F47='Shortcut Lookup 2'!L$76,'Expenses (Assum. &amp; Calc.)'!$H47,0)</f>
        <v>0</v>
      </c>
      <c r="O47" s="486">
        <f>IF('Expenses (Assum. &amp; Calc.)'!$F47='Shortcut Lookup 2'!M$76,'Expenses (Assum. &amp; Calc.)'!$H47,0)</f>
        <v>0</v>
      </c>
      <c r="P47" s="486">
        <f>IF('Expenses (Assum. &amp; Calc.)'!$F47='Shortcut Lookup 2'!N$76,'Expenses (Assum. &amp; Calc.)'!$H47,0)</f>
        <v>0</v>
      </c>
      <c r="Q47" s="486">
        <f>IF('Expenses (Assum. &amp; Calc.)'!$F47='Shortcut Lookup 2'!O$76,'Expenses (Assum. &amp; Calc.)'!$H47,0)</f>
        <v>0</v>
      </c>
      <c r="R47" s="486">
        <f>IF('Expenses (Assum. &amp; Calc.)'!$F47='Shortcut Lookup 2'!P$76,'Expenses (Assum. &amp; Calc.)'!$H47,0)</f>
        <v>0</v>
      </c>
      <c r="S47" s="486">
        <f>IF('Expenses (Assum. &amp; Calc.)'!$F47='Shortcut Lookup 2'!Q$76,'Expenses (Assum. &amp; Calc.)'!$H47,0)</f>
        <v>0</v>
      </c>
      <c r="T47" s="486">
        <f>IF('Expenses (Assum. &amp; Calc.)'!$F47='Shortcut Lookup 2'!R$76,'Expenses (Assum. &amp; Calc.)'!$H47,0)</f>
        <v>0</v>
      </c>
      <c r="U47" s="486">
        <f>IF('Expenses (Assum. &amp; Calc.)'!$F47='Shortcut Lookup 2'!S$76,'Expenses (Assum. &amp; Calc.)'!$H47,0)</f>
        <v>0</v>
      </c>
      <c r="V47" s="486">
        <f>IF('Expenses (Assum. &amp; Calc.)'!$F47='Shortcut Lookup 2'!T$76,'Expenses (Assum. &amp; Calc.)'!$H47,0)</f>
        <v>0</v>
      </c>
      <c r="W47" s="486">
        <f>IF('Expenses (Assum. &amp; Calc.)'!$F47='Shortcut Lookup 2'!U$76,'Expenses (Assum. &amp; Calc.)'!$H47,0)</f>
        <v>0</v>
      </c>
      <c r="X47" s="486">
        <f>IF('Expenses (Assum. &amp; Calc.)'!$F47='Shortcut Lookup 2'!V$76,'Expenses (Assum. &amp; Calc.)'!$H47,0)</f>
        <v>0</v>
      </c>
      <c r="Y47" s="486">
        <f>IF('Expenses (Assum. &amp; Calc.)'!$F47='Shortcut Lookup 2'!W$76,'Expenses (Assum. &amp; Calc.)'!$H47,0)</f>
        <v>0</v>
      </c>
      <c r="Z47" s="486">
        <f>IF('Expenses (Assum. &amp; Calc.)'!$F47='Shortcut Lookup 2'!X$76,'Expenses (Assum. &amp; Calc.)'!$H47,0)</f>
        <v>0</v>
      </c>
      <c r="AA47" s="486">
        <f>IF('Expenses (Assum. &amp; Calc.)'!$F47='Shortcut Lookup 2'!Y$76,'Expenses (Assum. &amp; Calc.)'!$H47,0)</f>
        <v>0</v>
      </c>
      <c r="AB47" s="486">
        <f>IF('Expenses (Assum. &amp; Calc.)'!$F47='Shortcut Lookup 2'!Z$76,'Expenses (Assum. &amp; Calc.)'!$H47,0)</f>
        <v>0</v>
      </c>
      <c r="AC47" s="486">
        <f>IF('Expenses (Assum. &amp; Calc.)'!$F47='Shortcut Lookup 2'!AA$76,'Expenses (Assum. &amp; Calc.)'!$H47,0)</f>
        <v>0</v>
      </c>
      <c r="AD47" s="486">
        <f>IF('Expenses (Assum. &amp; Calc.)'!$F47='Shortcut Lookup 2'!AB$76,'Expenses (Assum. &amp; Calc.)'!$H47,0)</f>
        <v>0</v>
      </c>
      <c r="AE47" s="486">
        <f>IF('Expenses (Assum. &amp; Calc.)'!$F47='Shortcut Lookup 2'!AC$76,'Expenses (Assum. &amp; Calc.)'!$H47,0)</f>
        <v>0</v>
      </c>
      <c r="AF47" s="486">
        <f>IF('Expenses (Assum. &amp; Calc.)'!$F47='Shortcut Lookup 2'!AD$76,'Expenses (Assum. &amp; Calc.)'!$H47,0)</f>
        <v>0</v>
      </c>
      <c r="AG47" s="486">
        <f>IF('Expenses (Assum. &amp; Calc.)'!$F47='Shortcut Lookup 2'!AE$76,'Expenses (Assum. &amp; Calc.)'!$H47,0)</f>
        <v>0</v>
      </c>
      <c r="AH47" s="486">
        <f>IF('Expenses (Assum. &amp; Calc.)'!$F47='Shortcut Lookup 2'!AF$76,'Expenses (Assum. &amp; Calc.)'!$H47,0)</f>
        <v>0</v>
      </c>
      <c r="AI47" s="486">
        <f>IF('Expenses (Assum. &amp; Calc.)'!$F47='Shortcut Lookup 2'!AG$76,'Expenses (Assum. &amp; Calc.)'!$H47,0)</f>
        <v>0</v>
      </c>
      <c r="AJ47" s="486">
        <f>IF('Expenses (Assum. &amp; Calc.)'!$F47='Shortcut Lookup 2'!AH$76,'Expenses (Assum. &amp; Calc.)'!$H47,0)</f>
        <v>0</v>
      </c>
      <c r="AK47" s="486">
        <f>IF('Expenses (Assum. &amp; Calc.)'!$F47='Shortcut Lookup 2'!AI$76,'Expenses (Assum. &amp; Calc.)'!$H47,0)</f>
        <v>0</v>
      </c>
      <c r="AL47" s="486">
        <f>IF('Expenses (Assum. &amp; Calc.)'!$F47='Shortcut Lookup 2'!AJ$76,'Expenses (Assum. &amp; Calc.)'!$H47,0)</f>
        <v>0</v>
      </c>
      <c r="AM47" s="486">
        <f>IF('Expenses (Assum. &amp; Calc.)'!$F47='Shortcut Lookup 2'!AK$76,'Expenses (Assum. &amp; Calc.)'!$H47,0)</f>
        <v>0</v>
      </c>
      <c r="AN47" s="486">
        <f>IF('Expenses (Assum. &amp; Calc.)'!$F47='Shortcut Lookup 2'!AL$76,'Expenses (Assum. &amp; Calc.)'!$H47,0)</f>
        <v>0</v>
      </c>
      <c r="AO47" s="486">
        <f>IF('Expenses (Assum. &amp; Calc.)'!$F47='Shortcut Lookup 2'!AM$76,'Expenses (Assum. &amp; Calc.)'!$H47,0)</f>
        <v>0</v>
      </c>
      <c r="AP47" s="486">
        <f>IF('Expenses (Assum. &amp; Calc.)'!$F47='Shortcut Lookup 2'!AN$76,'Expenses (Assum. &amp; Calc.)'!$H47,0)</f>
        <v>0</v>
      </c>
      <c r="AQ47" s="486">
        <f>IF('Expenses (Assum. &amp; Calc.)'!$F47='Shortcut Lookup 2'!AO$76,'Expenses (Assum. &amp; Calc.)'!$H47,0)</f>
        <v>0</v>
      </c>
      <c r="AR47" s="486">
        <f>IF('Expenses (Assum. &amp; Calc.)'!$F47='Shortcut Lookup 2'!AP$76,'Expenses (Assum. &amp; Calc.)'!$H47,0)</f>
        <v>0</v>
      </c>
      <c r="AS47" s="486">
        <f>IF('Expenses (Assum. &amp; Calc.)'!$F47='Shortcut Lookup 2'!AQ$76,'Expenses (Assum. &amp; Calc.)'!$H47,0)</f>
        <v>0</v>
      </c>
      <c r="AT47" s="486">
        <f>IF('Expenses (Assum. &amp; Calc.)'!$F47='Shortcut Lookup 2'!AR$76,'Expenses (Assum. &amp; Calc.)'!$H47,0)</f>
        <v>0</v>
      </c>
      <c r="AU47" s="486">
        <f>IF('Expenses (Assum. &amp; Calc.)'!$F47='Shortcut Lookup 2'!AS$76,'Expenses (Assum. &amp; Calc.)'!$H47,0)</f>
        <v>0</v>
      </c>
      <c r="AV47" s="486">
        <f>IF('Expenses (Assum. &amp; Calc.)'!$F47='Shortcut Lookup 2'!AT$76,'Expenses (Assum. &amp; Calc.)'!$H47,0)</f>
        <v>0</v>
      </c>
      <c r="AW47" s="486">
        <f>IF('Expenses (Assum. &amp; Calc.)'!$F47='Shortcut Lookup 2'!AU$76,'Expenses (Assum. &amp; Calc.)'!$H47,0)</f>
        <v>0</v>
      </c>
      <c r="AX47" s="486">
        <f>IF('Expenses (Assum. &amp; Calc.)'!$F47='Shortcut Lookup 2'!AV$76,'Expenses (Assum. &amp; Calc.)'!$H47,0)</f>
        <v>0</v>
      </c>
      <c r="AY47" s="486">
        <f>IF('Expenses (Assum. &amp; Calc.)'!$F47='Shortcut Lookup 2'!AW$76,'Expenses (Assum. &amp; Calc.)'!$H47,0)</f>
        <v>0</v>
      </c>
      <c r="AZ47" s="486">
        <f>IF('Expenses (Assum. &amp; Calc.)'!$F47='Shortcut Lookup 2'!AX$76,'Expenses (Assum. &amp; Calc.)'!$H47,0)</f>
        <v>0</v>
      </c>
      <c r="BA47" s="486">
        <f>IF('Expenses (Assum. &amp; Calc.)'!$F47='Shortcut Lookup 2'!AY$76,'Expenses (Assum. &amp; Calc.)'!$H47,0)</f>
        <v>0</v>
      </c>
      <c r="BB47" s="486">
        <f>IF('Expenses (Assum. &amp; Calc.)'!$F47='Shortcut Lookup 2'!AZ$76,'Expenses (Assum. &amp; Calc.)'!$H47,0)</f>
        <v>0</v>
      </c>
      <c r="BC47" s="486">
        <f>IF('Expenses (Assum. &amp; Calc.)'!$F47='Shortcut Lookup 2'!BA$76,'Expenses (Assum. &amp; Calc.)'!$H47,0)</f>
        <v>0</v>
      </c>
      <c r="BD47" s="486">
        <f>IF('Expenses (Assum. &amp; Calc.)'!$F47='Shortcut Lookup 2'!BB$76,'Expenses (Assum. &amp; Calc.)'!$H47,0)</f>
        <v>0</v>
      </c>
      <c r="BE47" s="486">
        <f>IF('Expenses (Assum. &amp; Calc.)'!$F47='Shortcut Lookup 2'!BC$76,'Expenses (Assum. &amp; Calc.)'!$H47,0)</f>
        <v>0</v>
      </c>
      <c r="BF47" s="486">
        <f>IF('Expenses (Assum. &amp; Calc.)'!$F47='Shortcut Lookup 2'!BD$76,'Expenses (Assum. &amp; Calc.)'!$H47,0)</f>
        <v>0</v>
      </c>
      <c r="BG47" s="486">
        <f>IF('Expenses (Assum. &amp; Calc.)'!$F47='Shortcut Lookup 2'!BE$76,'Expenses (Assum. &amp; Calc.)'!$H47,0)</f>
        <v>0</v>
      </c>
      <c r="BH47" s="486">
        <f>IF('Expenses (Assum. &amp; Calc.)'!$F47='Shortcut Lookup 2'!BF$76,'Expenses (Assum. &amp; Calc.)'!$H47,0)</f>
        <v>0</v>
      </c>
      <c r="BI47" s="486">
        <f>IF('Expenses (Assum. &amp; Calc.)'!$F47='Shortcut Lookup 2'!BG$76,'Expenses (Assum. &amp; Calc.)'!$H47,0)</f>
        <v>0</v>
      </c>
      <c r="BJ47" s="486">
        <f>IF('Expenses (Assum. &amp; Calc.)'!$F47='Shortcut Lookup 2'!BH$76,'Expenses (Assum. &amp; Calc.)'!$H47,0)</f>
        <v>0</v>
      </c>
      <c r="BK47" s="486">
        <f>IF('Expenses (Assum. &amp; Calc.)'!$F47='Shortcut Lookup 2'!BI$76,'Expenses (Assum. &amp; Calc.)'!$H47,0)</f>
        <v>0</v>
      </c>
      <c r="BL47" s="486">
        <f>IF('Expenses (Assum. &amp; Calc.)'!$F47='Shortcut Lookup 2'!BJ$76,'Expenses (Assum. &amp; Calc.)'!$H47,0)</f>
        <v>0</v>
      </c>
      <c r="BM47" s="486">
        <f>IF('Expenses (Assum. &amp; Calc.)'!$F47='Shortcut Lookup 2'!BK$76,'Expenses (Assum. &amp; Calc.)'!$H47,0)</f>
        <v>0</v>
      </c>
      <c r="BN47" s="486">
        <f>IF('Expenses (Assum. &amp; Calc.)'!$F47='Shortcut Lookup 2'!BL$76,'Expenses (Assum. &amp; Calc.)'!$H47,0)</f>
        <v>0</v>
      </c>
      <c r="BO47" s="486">
        <f>IF('Expenses (Assum. &amp; Calc.)'!$F47='Shortcut Lookup 2'!BM$76,'Expenses (Assum. &amp; Calc.)'!$H47,0)</f>
        <v>0</v>
      </c>
      <c r="BP47" s="486">
        <f>IF('Expenses (Assum. &amp; Calc.)'!$F47='Shortcut Lookup 2'!BN$76,'Expenses (Assum. &amp; Calc.)'!$H47,0)</f>
        <v>0</v>
      </c>
      <c r="BQ47" s="486">
        <f>IF('Expenses (Assum. &amp; Calc.)'!$F47='Shortcut Lookup 2'!BO$76,'Expenses (Assum. &amp; Calc.)'!$H47,0)</f>
        <v>0</v>
      </c>
      <c r="BR47" s="486">
        <f>IF('Expenses (Assum. &amp; Calc.)'!$F47='Shortcut Lookup 2'!BP$76,'Expenses (Assum. &amp; Calc.)'!$H47,0)</f>
        <v>0</v>
      </c>
      <c r="BS47" s="486">
        <f>IF('Expenses (Assum. &amp; Calc.)'!$F47='Shortcut Lookup 2'!BQ$76,'Expenses (Assum. &amp; Calc.)'!$H47,0)</f>
        <v>0</v>
      </c>
      <c r="BT47" s="486">
        <f>IF('Expenses (Assum. &amp; Calc.)'!$F47='Shortcut Lookup 2'!BR$76,'Expenses (Assum. &amp; Calc.)'!$H47,0)</f>
        <v>0</v>
      </c>
      <c r="BU47" s="492">
        <f>IF('Expenses (Assum. &amp; Calc.)'!$F47='Shortcut Lookup 2'!BS$76,'Expenses (Assum. &amp; Calc.)'!$H47,0)</f>
        <v>0</v>
      </c>
      <c r="BV47" s="495">
        <f ca="1">OFFSET('Expenses (Assum. &amp; Calc.)'!N47,0,-'Expenses (Assum. &amp; Calc.)'!$G47)</f>
        <v>0</v>
      </c>
      <c r="BW47" s="495">
        <f ca="1">OFFSET('Expenses (Assum. &amp; Calc.)'!O47,0,-'Expenses (Assum. &amp; Calc.)'!$G47)</f>
        <v>0</v>
      </c>
      <c r="BX47" s="495">
        <f ca="1">OFFSET('Expenses (Assum. &amp; Calc.)'!P47,0,-'Expenses (Assum. &amp; Calc.)'!$G47)</f>
        <v>0</v>
      </c>
      <c r="BY47" s="495">
        <f ca="1">OFFSET('Expenses (Assum. &amp; Calc.)'!Q47,0,-'Expenses (Assum. &amp; Calc.)'!$G47)</f>
        <v>0</v>
      </c>
      <c r="BZ47" s="495">
        <f ca="1">OFFSET('Expenses (Assum. &amp; Calc.)'!R47,0,-'Expenses (Assum. &amp; Calc.)'!$G47)</f>
        <v>0</v>
      </c>
      <c r="CA47" s="495">
        <f ca="1">OFFSET('Expenses (Assum. &amp; Calc.)'!S47,0,-'Expenses (Assum. &amp; Calc.)'!$G47)</f>
        <v>0</v>
      </c>
      <c r="CB47" s="495">
        <f ca="1">OFFSET('Expenses (Assum. &amp; Calc.)'!T47,0,-'Expenses (Assum. &amp; Calc.)'!$G47)</f>
        <v>0</v>
      </c>
      <c r="CC47" s="495">
        <f ca="1">OFFSET('Expenses (Assum. &amp; Calc.)'!U47,0,-'Expenses (Assum. &amp; Calc.)'!$G47)</f>
        <v>0</v>
      </c>
      <c r="CD47" s="495">
        <f ca="1">OFFSET('Expenses (Assum. &amp; Calc.)'!V47,0,-'Expenses (Assum. &amp; Calc.)'!$G47)</f>
        <v>0</v>
      </c>
      <c r="CE47" s="495">
        <f ca="1">OFFSET('Expenses (Assum. &amp; Calc.)'!W47,0,-'Expenses (Assum. &amp; Calc.)'!$G47)</f>
        <v>0</v>
      </c>
      <c r="CF47" s="495">
        <f ca="1">OFFSET('Expenses (Assum. &amp; Calc.)'!X47,0,-'Expenses (Assum. &amp; Calc.)'!$G47)</f>
        <v>0</v>
      </c>
      <c r="CG47" s="495">
        <f ca="1">OFFSET('Expenses (Assum. &amp; Calc.)'!Y47,0,-'Expenses (Assum. &amp; Calc.)'!$G47)</f>
        <v>0</v>
      </c>
      <c r="CH47" s="495">
        <f ca="1">OFFSET('Expenses (Assum. &amp; Calc.)'!Z47,0,-'Expenses (Assum. &amp; Calc.)'!$G47)</f>
        <v>0</v>
      </c>
      <c r="CI47" s="495">
        <f ca="1">OFFSET('Expenses (Assum. &amp; Calc.)'!AA47,0,-'Expenses (Assum. &amp; Calc.)'!$G47)</f>
        <v>0</v>
      </c>
      <c r="CJ47" s="495">
        <f ca="1">OFFSET('Expenses (Assum. &amp; Calc.)'!AB47,0,-'Expenses (Assum. &amp; Calc.)'!$G47)</f>
        <v>0</v>
      </c>
      <c r="CK47" s="495">
        <f ca="1">OFFSET('Expenses (Assum. &amp; Calc.)'!AC47,0,-'Expenses (Assum. &amp; Calc.)'!$G47)</f>
        <v>0</v>
      </c>
      <c r="CL47" s="495">
        <f ca="1">OFFSET('Expenses (Assum. &amp; Calc.)'!AD47,0,-'Expenses (Assum. &amp; Calc.)'!$G47)</f>
        <v>0</v>
      </c>
      <c r="CM47" s="495">
        <f ca="1">OFFSET('Expenses (Assum. &amp; Calc.)'!AE47,0,-'Expenses (Assum. &amp; Calc.)'!$G47)</f>
        <v>0</v>
      </c>
      <c r="CN47" s="495">
        <f ca="1">OFFSET('Expenses (Assum. &amp; Calc.)'!AF47,0,-'Expenses (Assum. &amp; Calc.)'!$G47)</f>
        <v>0</v>
      </c>
      <c r="CO47" s="495">
        <f ca="1">OFFSET('Expenses (Assum. &amp; Calc.)'!AG47,0,-'Expenses (Assum. &amp; Calc.)'!$G47)</f>
        <v>0</v>
      </c>
      <c r="CP47" s="495">
        <f ca="1">OFFSET('Expenses (Assum. &amp; Calc.)'!AH47,0,-'Expenses (Assum. &amp; Calc.)'!$G47)</f>
        <v>0</v>
      </c>
      <c r="CQ47" s="495">
        <f ca="1">OFFSET('Expenses (Assum. &amp; Calc.)'!AI47,0,-'Expenses (Assum. &amp; Calc.)'!$G47)</f>
        <v>0</v>
      </c>
      <c r="CR47" s="495">
        <f ca="1">OFFSET('Expenses (Assum. &amp; Calc.)'!AJ47,0,-'Expenses (Assum. &amp; Calc.)'!$G47)</f>
        <v>0</v>
      </c>
      <c r="CS47" s="495">
        <f ca="1">OFFSET('Expenses (Assum. &amp; Calc.)'!AK47,0,-'Expenses (Assum. &amp; Calc.)'!$G47)</f>
        <v>0</v>
      </c>
      <c r="CT47" s="495">
        <f ca="1">OFFSET('Expenses (Assum. &amp; Calc.)'!AL47,0,-'Expenses (Assum. &amp; Calc.)'!$G47)</f>
        <v>0</v>
      </c>
      <c r="CU47" s="495">
        <f ca="1">OFFSET('Expenses (Assum. &amp; Calc.)'!AM47,0,-'Expenses (Assum. &amp; Calc.)'!$G47)</f>
        <v>0</v>
      </c>
      <c r="CV47" s="495">
        <f ca="1">OFFSET('Expenses (Assum. &amp; Calc.)'!AN47,0,-'Expenses (Assum. &amp; Calc.)'!$G47)</f>
        <v>0</v>
      </c>
      <c r="CW47" s="495">
        <f ca="1">OFFSET('Expenses (Assum. &amp; Calc.)'!AO47,0,-'Expenses (Assum. &amp; Calc.)'!$G47)</f>
        <v>0</v>
      </c>
      <c r="CX47" s="495">
        <f ca="1">OFFSET('Expenses (Assum. &amp; Calc.)'!AP47,0,-'Expenses (Assum. &amp; Calc.)'!$G47)</f>
        <v>0</v>
      </c>
      <c r="CY47" s="495">
        <f ca="1">OFFSET('Expenses (Assum. &amp; Calc.)'!AQ47,0,-'Expenses (Assum. &amp; Calc.)'!$G47)</f>
        <v>0</v>
      </c>
      <c r="CZ47" s="495">
        <f ca="1">OFFSET('Expenses (Assum. &amp; Calc.)'!AR47,0,-'Expenses (Assum. &amp; Calc.)'!$G47)</f>
        <v>0</v>
      </c>
      <c r="DA47" s="495">
        <f ca="1">OFFSET('Expenses (Assum. &amp; Calc.)'!AS47,0,-'Expenses (Assum. &amp; Calc.)'!$G47)</f>
        <v>0</v>
      </c>
      <c r="DB47" s="495">
        <f ca="1">OFFSET('Expenses (Assum. &amp; Calc.)'!AT47,0,-'Expenses (Assum. &amp; Calc.)'!$G47)</f>
        <v>0</v>
      </c>
      <c r="DC47" s="495">
        <f ca="1">OFFSET('Expenses (Assum. &amp; Calc.)'!AU47,0,-'Expenses (Assum. &amp; Calc.)'!$G47)</f>
        <v>0</v>
      </c>
      <c r="DD47" s="495">
        <f ca="1">OFFSET('Expenses (Assum. &amp; Calc.)'!AV47,0,-'Expenses (Assum. &amp; Calc.)'!$G47)</f>
        <v>0</v>
      </c>
      <c r="DE47" s="495">
        <f ca="1">OFFSET('Expenses (Assum. &amp; Calc.)'!AW47,0,-'Expenses (Assum. &amp; Calc.)'!$G47)</f>
        <v>0</v>
      </c>
      <c r="DF47" s="495">
        <f ca="1">OFFSET('Expenses (Assum. &amp; Calc.)'!AX47,0,-'Expenses (Assum. &amp; Calc.)'!$G47)</f>
        <v>0</v>
      </c>
      <c r="DG47" s="495">
        <f ca="1">OFFSET('Expenses (Assum. &amp; Calc.)'!AY47,0,-'Expenses (Assum. &amp; Calc.)'!$G47)</f>
        <v>0</v>
      </c>
      <c r="DH47" s="495">
        <f ca="1">OFFSET('Expenses (Assum. &amp; Calc.)'!AZ47,0,-'Expenses (Assum. &amp; Calc.)'!$G47)</f>
        <v>0</v>
      </c>
      <c r="DI47" s="495">
        <f ca="1">OFFSET('Expenses (Assum. &amp; Calc.)'!BA47,0,-'Expenses (Assum. &amp; Calc.)'!$G47)</f>
        <v>0</v>
      </c>
      <c r="DJ47" s="495">
        <f ca="1">OFFSET('Expenses (Assum. &amp; Calc.)'!BB47,0,-'Expenses (Assum. &amp; Calc.)'!$G47)</f>
        <v>0</v>
      </c>
      <c r="DK47" s="495">
        <f ca="1">OFFSET('Expenses (Assum. &amp; Calc.)'!BC47,0,-'Expenses (Assum. &amp; Calc.)'!$G47)</f>
        <v>0</v>
      </c>
      <c r="DL47" s="495">
        <f ca="1">OFFSET('Expenses (Assum. &amp; Calc.)'!BD47,0,-'Expenses (Assum. &amp; Calc.)'!$G47)</f>
        <v>0</v>
      </c>
      <c r="DM47" s="495">
        <f ca="1">OFFSET('Expenses (Assum. &amp; Calc.)'!BE47,0,-'Expenses (Assum. &amp; Calc.)'!$G47)</f>
        <v>0</v>
      </c>
      <c r="DN47" s="495">
        <f ca="1">OFFSET('Expenses (Assum. &amp; Calc.)'!BF47,0,-'Expenses (Assum. &amp; Calc.)'!$G47)</f>
        <v>0</v>
      </c>
      <c r="DO47" s="495">
        <f ca="1">OFFSET('Expenses (Assum. &amp; Calc.)'!BG47,0,-'Expenses (Assum. &amp; Calc.)'!$G47)</f>
        <v>0</v>
      </c>
      <c r="DP47" s="495">
        <f ca="1">OFFSET('Expenses (Assum. &amp; Calc.)'!BH47,0,-'Expenses (Assum. &amp; Calc.)'!$G47)</f>
        <v>0</v>
      </c>
      <c r="DQ47" s="495">
        <f ca="1">OFFSET('Expenses (Assum. &amp; Calc.)'!BI47,0,-'Expenses (Assum. &amp; Calc.)'!$G47)</f>
        <v>0</v>
      </c>
      <c r="DR47" s="495">
        <f ca="1">OFFSET('Expenses (Assum. &amp; Calc.)'!BJ47,0,-'Expenses (Assum. &amp; Calc.)'!$G47)</f>
        <v>0</v>
      </c>
      <c r="DS47" s="495">
        <f ca="1">OFFSET('Expenses (Assum. &amp; Calc.)'!BK47,0,-'Expenses (Assum. &amp; Calc.)'!$G47)</f>
        <v>0</v>
      </c>
      <c r="DT47" s="495">
        <f ca="1">OFFSET('Expenses (Assum. &amp; Calc.)'!BL47,0,-'Expenses (Assum. &amp; Calc.)'!$G47)</f>
        <v>0</v>
      </c>
      <c r="DU47" s="495">
        <f ca="1">OFFSET('Expenses (Assum. &amp; Calc.)'!BM47,0,-'Expenses (Assum. &amp; Calc.)'!$G47)</f>
        <v>0</v>
      </c>
      <c r="DV47" s="495">
        <f ca="1">OFFSET('Expenses (Assum. &amp; Calc.)'!BN47,0,-'Expenses (Assum. &amp; Calc.)'!$G47)</f>
        <v>0</v>
      </c>
      <c r="DW47" s="495">
        <f ca="1">OFFSET('Expenses (Assum. &amp; Calc.)'!BO47,0,-'Expenses (Assum. &amp; Calc.)'!$G47)</f>
        <v>0</v>
      </c>
      <c r="DX47" s="495">
        <f ca="1">OFFSET('Expenses (Assum. &amp; Calc.)'!BP47,0,-'Expenses (Assum. &amp; Calc.)'!$G47)</f>
        <v>0</v>
      </c>
      <c r="DY47" s="495">
        <f ca="1">OFFSET('Expenses (Assum. &amp; Calc.)'!BQ47,0,-'Expenses (Assum. &amp; Calc.)'!$G47)</f>
        <v>0</v>
      </c>
      <c r="DZ47" s="495">
        <f ca="1">OFFSET('Expenses (Assum. &amp; Calc.)'!BR47,0,-'Expenses (Assum. &amp; Calc.)'!$G47)</f>
        <v>0</v>
      </c>
      <c r="EA47" s="495">
        <f ca="1">OFFSET('Expenses (Assum. &amp; Calc.)'!BS47,0,-'Expenses (Assum. &amp; Calc.)'!$G47)</f>
        <v>0</v>
      </c>
      <c r="EB47" s="495">
        <f ca="1">OFFSET('Expenses (Assum. &amp; Calc.)'!BT47,0,-'Expenses (Assum. &amp; Calc.)'!$G47)</f>
        <v>0</v>
      </c>
      <c r="EC47" s="495">
        <f ca="1">OFFSET('Expenses (Assum. &amp; Calc.)'!BU47,0,-'Expenses (Assum. &amp; Calc.)'!$G47)</f>
        <v>0</v>
      </c>
    </row>
    <row r="48" spans="1:133" ht="14.4" thickBot="1" x14ac:dyDescent="0.35">
      <c r="C48" s="905" t="s">
        <v>183</v>
      </c>
      <c r="D48" s="905"/>
      <c r="E48" s="905"/>
      <c r="F48" s="459"/>
      <c r="G48" s="460"/>
      <c r="H48" s="509"/>
      <c r="I48" s="516"/>
      <c r="J48" s="488"/>
      <c r="K48" s="488"/>
      <c r="L48" s="488"/>
      <c r="M48" s="517"/>
      <c r="N48" s="512">
        <f>IF('Expenses (Assum. &amp; Calc.)'!$F48='Shortcut Lookup 2'!L$76,'Expenses (Assum. &amp; Calc.)'!$H48,0)</f>
        <v>0</v>
      </c>
      <c r="O48" s="486">
        <f>IF('Expenses (Assum. &amp; Calc.)'!$F48='Shortcut Lookup 2'!M$76,'Expenses (Assum. &amp; Calc.)'!$H48,0)</f>
        <v>0</v>
      </c>
      <c r="P48" s="486">
        <f>IF('Expenses (Assum. &amp; Calc.)'!$F48='Shortcut Lookup 2'!N$76,'Expenses (Assum. &amp; Calc.)'!$H48,0)</f>
        <v>0</v>
      </c>
      <c r="Q48" s="486">
        <f>IF('Expenses (Assum. &amp; Calc.)'!$F48='Shortcut Lookup 2'!O$76,'Expenses (Assum. &amp; Calc.)'!$H48,0)</f>
        <v>0</v>
      </c>
      <c r="R48" s="486">
        <f>IF('Expenses (Assum. &amp; Calc.)'!$F48='Shortcut Lookup 2'!P$76,'Expenses (Assum. &amp; Calc.)'!$H48,0)</f>
        <v>0</v>
      </c>
      <c r="S48" s="486">
        <f>IF('Expenses (Assum. &amp; Calc.)'!$F48='Shortcut Lookup 2'!Q$76,'Expenses (Assum. &amp; Calc.)'!$H48,0)</f>
        <v>0</v>
      </c>
      <c r="T48" s="486">
        <f>IF('Expenses (Assum. &amp; Calc.)'!$F48='Shortcut Lookup 2'!R$76,'Expenses (Assum. &amp; Calc.)'!$H48,0)</f>
        <v>0</v>
      </c>
      <c r="U48" s="486">
        <f>IF('Expenses (Assum. &amp; Calc.)'!$F48='Shortcut Lookup 2'!S$76,'Expenses (Assum. &amp; Calc.)'!$H48,0)</f>
        <v>0</v>
      </c>
      <c r="V48" s="486">
        <f>IF('Expenses (Assum. &amp; Calc.)'!$F48='Shortcut Lookup 2'!T$76,'Expenses (Assum. &amp; Calc.)'!$H48,0)</f>
        <v>0</v>
      </c>
      <c r="W48" s="486">
        <f>IF('Expenses (Assum. &amp; Calc.)'!$F48='Shortcut Lookup 2'!U$76,'Expenses (Assum. &amp; Calc.)'!$H48,0)</f>
        <v>0</v>
      </c>
      <c r="X48" s="486">
        <f>IF('Expenses (Assum. &amp; Calc.)'!$F48='Shortcut Lookup 2'!V$76,'Expenses (Assum. &amp; Calc.)'!$H48,0)</f>
        <v>0</v>
      </c>
      <c r="Y48" s="486">
        <f>IF('Expenses (Assum. &amp; Calc.)'!$F48='Shortcut Lookup 2'!W$76,'Expenses (Assum. &amp; Calc.)'!$H48,0)</f>
        <v>0</v>
      </c>
      <c r="Z48" s="486">
        <f>IF('Expenses (Assum. &amp; Calc.)'!$F48='Shortcut Lookup 2'!X$76,'Expenses (Assum. &amp; Calc.)'!$H48,0)</f>
        <v>0</v>
      </c>
      <c r="AA48" s="486">
        <f>IF('Expenses (Assum. &amp; Calc.)'!$F48='Shortcut Lookup 2'!Y$76,'Expenses (Assum. &amp; Calc.)'!$H48,0)</f>
        <v>0</v>
      </c>
      <c r="AB48" s="486">
        <f>IF('Expenses (Assum. &amp; Calc.)'!$F48='Shortcut Lookup 2'!Z$76,'Expenses (Assum. &amp; Calc.)'!$H48,0)</f>
        <v>0</v>
      </c>
      <c r="AC48" s="486">
        <f>IF('Expenses (Assum. &amp; Calc.)'!$F48='Shortcut Lookup 2'!AA$76,'Expenses (Assum. &amp; Calc.)'!$H48,0)</f>
        <v>0</v>
      </c>
      <c r="AD48" s="486">
        <f>IF('Expenses (Assum. &amp; Calc.)'!$F48='Shortcut Lookup 2'!AB$76,'Expenses (Assum. &amp; Calc.)'!$H48,0)</f>
        <v>0</v>
      </c>
      <c r="AE48" s="486">
        <f>IF('Expenses (Assum. &amp; Calc.)'!$F48='Shortcut Lookup 2'!AC$76,'Expenses (Assum. &amp; Calc.)'!$H48,0)</f>
        <v>0</v>
      </c>
      <c r="AF48" s="486">
        <f>IF('Expenses (Assum. &amp; Calc.)'!$F48='Shortcut Lookup 2'!AD$76,'Expenses (Assum. &amp; Calc.)'!$H48,0)</f>
        <v>0</v>
      </c>
      <c r="AG48" s="486">
        <f>IF('Expenses (Assum. &amp; Calc.)'!$F48='Shortcut Lookup 2'!AE$76,'Expenses (Assum. &amp; Calc.)'!$H48,0)</f>
        <v>0</v>
      </c>
      <c r="AH48" s="486">
        <f>IF('Expenses (Assum. &amp; Calc.)'!$F48='Shortcut Lookup 2'!AF$76,'Expenses (Assum. &amp; Calc.)'!$H48,0)</f>
        <v>0</v>
      </c>
      <c r="AI48" s="486">
        <f>IF('Expenses (Assum. &amp; Calc.)'!$F48='Shortcut Lookup 2'!AG$76,'Expenses (Assum. &amp; Calc.)'!$H48,0)</f>
        <v>0</v>
      </c>
      <c r="AJ48" s="486">
        <f>IF('Expenses (Assum. &amp; Calc.)'!$F48='Shortcut Lookup 2'!AH$76,'Expenses (Assum. &amp; Calc.)'!$H48,0)</f>
        <v>0</v>
      </c>
      <c r="AK48" s="486">
        <f>IF('Expenses (Assum. &amp; Calc.)'!$F48='Shortcut Lookup 2'!AI$76,'Expenses (Assum. &amp; Calc.)'!$H48,0)</f>
        <v>0</v>
      </c>
      <c r="AL48" s="486">
        <f>IF('Expenses (Assum. &amp; Calc.)'!$F48='Shortcut Lookup 2'!AJ$76,'Expenses (Assum. &amp; Calc.)'!$H48,0)</f>
        <v>0</v>
      </c>
      <c r="AM48" s="486">
        <f>IF('Expenses (Assum. &amp; Calc.)'!$F48='Shortcut Lookup 2'!AK$76,'Expenses (Assum. &amp; Calc.)'!$H48,0)</f>
        <v>0</v>
      </c>
      <c r="AN48" s="486">
        <f>IF('Expenses (Assum. &amp; Calc.)'!$F48='Shortcut Lookup 2'!AL$76,'Expenses (Assum. &amp; Calc.)'!$H48,0)</f>
        <v>0</v>
      </c>
      <c r="AO48" s="486">
        <f>IF('Expenses (Assum. &amp; Calc.)'!$F48='Shortcut Lookup 2'!AM$76,'Expenses (Assum. &amp; Calc.)'!$H48,0)</f>
        <v>0</v>
      </c>
      <c r="AP48" s="486">
        <f>IF('Expenses (Assum. &amp; Calc.)'!$F48='Shortcut Lookup 2'!AN$76,'Expenses (Assum. &amp; Calc.)'!$H48,0)</f>
        <v>0</v>
      </c>
      <c r="AQ48" s="486">
        <f>IF('Expenses (Assum. &amp; Calc.)'!$F48='Shortcut Lookup 2'!AO$76,'Expenses (Assum. &amp; Calc.)'!$H48,0)</f>
        <v>0</v>
      </c>
      <c r="AR48" s="486">
        <f>IF('Expenses (Assum. &amp; Calc.)'!$F48='Shortcut Lookup 2'!AP$76,'Expenses (Assum. &amp; Calc.)'!$H48,0)</f>
        <v>0</v>
      </c>
      <c r="AS48" s="486">
        <f>IF('Expenses (Assum. &amp; Calc.)'!$F48='Shortcut Lookup 2'!AQ$76,'Expenses (Assum. &amp; Calc.)'!$H48,0)</f>
        <v>0</v>
      </c>
      <c r="AT48" s="486">
        <f>IF('Expenses (Assum. &amp; Calc.)'!$F48='Shortcut Lookup 2'!AR$76,'Expenses (Assum. &amp; Calc.)'!$H48,0)</f>
        <v>0</v>
      </c>
      <c r="AU48" s="486">
        <f>IF('Expenses (Assum. &amp; Calc.)'!$F48='Shortcut Lookup 2'!AS$76,'Expenses (Assum. &amp; Calc.)'!$H48,0)</f>
        <v>0</v>
      </c>
      <c r="AV48" s="486">
        <f>IF('Expenses (Assum. &amp; Calc.)'!$F48='Shortcut Lookup 2'!AT$76,'Expenses (Assum. &amp; Calc.)'!$H48,0)</f>
        <v>0</v>
      </c>
      <c r="AW48" s="486">
        <f>IF('Expenses (Assum. &amp; Calc.)'!$F48='Shortcut Lookup 2'!AU$76,'Expenses (Assum. &amp; Calc.)'!$H48,0)</f>
        <v>0</v>
      </c>
      <c r="AX48" s="486">
        <f>IF('Expenses (Assum. &amp; Calc.)'!$F48='Shortcut Lookup 2'!AV$76,'Expenses (Assum. &amp; Calc.)'!$H48,0)</f>
        <v>0</v>
      </c>
      <c r="AY48" s="486">
        <f>IF('Expenses (Assum. &amp; Calc.)'!$F48='Shortcut Lookup 2'!AW$76,'Expenses (Assum. &amp; Calc.)'!$H48,0)</f>
        <v>0</v>
      </c>
      <c r="AZ48" s="486">
        <f>IF('Expenses (Assum. &amp; Calc.)'!$F48='Shortcut Lookup 2'!AX$76,'Expenses (Assum. &amp; Calc.)'!$H48,0)</f>
        <v>0</v>
      </c>
      <c r="BA48" s="486">
        <f>IF('Expenses (Assum. &amp; Calc.)'!$F48='Shortcut Lookup 2'!AY$76,'Expenses (Assum. &amp; Calc.)'!$H48,0)</f>
        <v>0</v>
      </c>
      <c r="BB48" s="486">
        <f>IF('Expenses (Assum. &amp; Calc.)'!$F48='Shortcut Lookup 2'!AZ$76,'Expenses (Assum. &amp; Calc.)'!$H48,0)</f>
        <v>0</v>
      </c>
      <c r="BC48" s="486">
        <f>IF('Expenses (Assum. &amp; Calc.)'!$F48='Shortcut Lookup 2'!BA$76,'Expenses (Assum. &amp; Calc.)'!$H48,0)</f>
        <v>0</v>
      </c>
      <c r="BD48" s="486">
        <f>IF('Expenses (Assum. &amp; Calc.)'!$F48='Shortcut Lookup 2'!BB$76,'Expenses (Assum. &amp; Calc.)'!$H48,0)</f>
        <v>0</v>
      </c>
      <c r="BE48" s="486">
        <f>IF('Expenses (Assum. &amp; Calc.)'!$F48='Shortcut Lookup 2'!BC$76,'Expenses (Assum. &amp; Calc.)'!$H48,0)</f>
        <v>0</v>
      </c>
      <c r="BF48" s="486">
        <f>IF('Expenses (Assum. &amp; Calc.)'!$F48='Shortcut Lookup 2'!BD$76,'Expenses (Assum. &amp; Calc.)'!$H48,0)</f>
        <v>0</v>
      </c>
      <c r="BG48" s="486">
        <f>IF('Expenses (Assum. &amp; Calc.)'!$F48='Shortcut Lookup 2'!BE$76,'Expenses (Assum. &amp; Calc.)'!$H48,0)</f>
        <v>0</v>
      </c>
      <c r="BH48" s="486">
        <f>IF('Expenses (Assum. &amp; Calc.)'!$F48='Shortcut Lookup 2'!BF$76,'Expenses (Assum. &amp; Calc.)'!$H48,0)</f>
        <v>0</v>
      </c>
      <c r="BI48" s="486">
        <f>IF('Expenses (Assum. &amp; Calc.)'!$F48='Shortcut Lookup 2'!BG$76,'Expenses (Assum. &amp; Calc.)'!$H48,0)</f>
        <v>0</v>
      </c>
      <c r="BJ48" s="486">
        <f>IF('Expenses (Assum. &amp; Calc.)'!$F48='Shortcut Lookup 2'!BH$76,'Expenses (Assum. &amp; Calc.)'!$H48,0)</f>
        <v>0</v>
      </c>
      <c r="BK48" s="486">
        <f>IF('Expenses (Assum. &amp; Calc.)'!$F48='Shortcut Lookup 2'!BI$76,'Expenses (Assum. &amp; Calc.)'!$H48,0)</f>
        <v>0</v>
      </c>
      <c r="BL48" s="486">
        <f>IF('Expenses (Assum. &amp; Calc.)'!$F48='Shortcut Lookup 2'!BJ$76,'Expenses (Assum. &amp; Calc.)'!$H48,0)</f>
        <v>0</v>
      </c>
      <c r="BM48" s="486">
        <f>IF('Expenses (Assum. &amp; Calc.)'!$F48='Shortcut Lookup 2'!BK$76,'Expenses (Assum. &amp; Calc.)'!$H48,0)</f>
        <v>0</v>
      </c>
      <c r="BN48" s="486">
        <f>IF('Expenses (Assum. &amp; Calc.)'!$F48='Shortcut Lookup 2'!BL$76,'Expenses (Assum. &amp; Calc.)'!$H48,0)</f>
        <v>0</v>
      </c>
      <c r="BO48" s="486">
        <f>IF('Expenses (Assum. &amp; Calc.)'!$F48='Shortcut Lookup 2'!BM$76,'Expenses (Assum. &amp; Calc.)'!$H48,0)</f>
        <v>0</v>
      </c>
      <c r="BP48" s="486">
        <f>IF('Expenses (Assum. &amp; Calc.)'!$F48='Shortcut Lookup 2'!BN$76,'Expenses (Assum. &amp; Calc.)'!$H48,0)</f>
        <v>0</v>
      </c>
      <c r="BQ48" s="486">
        <f>IF('Expenses (Assum. &amp; Calc.)'!$F48='Shortcut Lookup 2'!BO$76,'Expenses (Assum. &amp; Calc.)'!$H48,0)</f>
        <v>0</v>
      </c>
      <c r="BR48" s="486">
        <f>IF('Expenses (Assum. &amp; Calc.)'!$F48='Shortcut Lookup 2'!BP$76,'Expenses (Assum. &amp; Calc.)'!$H48,0)</f>
        <v>0</v>
      </c>
      <c r="BS48" s="486">
        <f>IF('Expenses (Assum. &amp; Calc.)'!$F48='Shortcut Lookup 2'!BQ$76,'Expenses (Assum. &amp; Calc.)'!$H48,0)</f>
        <v>0</v>
      </c>
      <c r="BT48" s="486">
        <f>IF('Expenses (Assum. &amp; Calc.)'!$F48='Shortcut Lookup 2'!BR$76,'Expenses (Assum. &amp; Calc.)'!$H48,0)</f>
        <v>0</v>
      </c>
      <c r="BU48" s="492">
        <f>IF('Expenses (Assum. &amp; Calc.)'!$F48='Shortcut Lookup 2'!BS$76,'Expenses (Assum. &amp; Calc.)'!$H48,0)</f>
        <v>0</v>
      </c>
      <c r="BV48" s="495">
        <f ca="1">OFFSET('Expenses (Assum. &amp; Calc.)'!N48,0,-'Expenses (Assum. &amp; Calc.)'!$G48)</f>
        <v>0</v>
      </c>
      <c r="BW48" s="495">
        <f ca="1">OFFSET('Expenses (Assum. &amp; Calc.)'!O48,0,-'Expenses (Assum. &amp; Calc.)'!$G48)</f>
        <v>0</v>
      </c>
      <c r="BX48" s="495">
        <f ca="1">OFFSET('Expenses (Assum. &amp; Calc.)'!P48,0,-'Expenses (Assum. &amp; Calc.)'!$G48)</f>
        <v>0</v>
      </c>
      <c r="BY48" s="495">
        <f ca="1">OFFSET('Expenses (Assum. &amp; Calc.)'!Q48,0,-'Expenses (Assum. &amp; Calc.)'!$G48)</f>
        <v>0</v>
      </c>
      <c r="BZ48" s="495">
        <f ca="1">OFFSET('Expenses (Assum. &amp; Calc.)'!R48,0,-'Expenses (Assum. &amp; Calc.)'!$G48)</f>
        <v>0</v>
      </c>
      <c r="CA48" s="495">
        <f ca="1">OFFSET('Expenses (Assum. &amp; Calc.)'!S48,0,-'Expenses (Assum. &amp; Calc.)'!$G48)</f>
        <v>0</v>
      </c>
      <c r="CB48" s="495">
        <f ca="1">OFFSET('Expenses (Assum. &amp; Calc.)'!T48,0,-'Expenses (Assum. &amp; Calc.)'!$G48)</f>
        <v>0</v>
      </c>
      <c r="CC48" s="495">
        <f ca="1">OFFSET('Expenses (Assum. &amp; Calc.)'!U48,0,-'Expenses (Assum. &amp; Calc.)'!$G48)</f>
        <v>0</v>
      </c>
      <c r="CD48" s="495">
        <f ca="1">OFFSET('Expenses (Assum. &amp; Calc.)'!V48,0,-'Expenses (Assum. &amp; Calc.)'!$G48)</f>
        <v>0</v>
      </c>
      <c r="CE48" s="495">
        <f ca="1">OFFSET('Expenses (Assum. &amp; Calc.)'!W48,0,-'Expenses (Assum. &amp; Calc.)'!$G48)</f>
        <v>0</v>
      </c>
      <c r="CF48" s="495">
        <f ca="1">OFFSET('Expenses (Assum. &amp; Calc.)'!X48,0,-'Expenses (Assum. &amp; Calc.)'!$G48)</f>
        <v>0</v>
      </c>
      <c r="CG48" s="495">
        <f ca="1">OFFSET('Expenses (Assum. &amp; Calc.)'!Y48,0,-'Expenses (Assum. &amp; Calc.)'!$G48)</f>
        <v>0</v>
      </c>
      <c r="CH48" s="495">
        <f ca="1">OFFSET('Expenses (Assum. &amp; Calc.)'!Z48,0,-'Expenses (Assum. &amp; Calc.)'!$G48)</f>
        <v>0</v>
      </c>
      <c r="CI48" s="495">
        <f ca="1">OFFSET('Expenses (Assum. &amp; Calc.)'!AA48,0,-'Expenses (Assum. &amp; Calc.)'!$G48)</f>
        <v>0</v>
      </c>
      <c r="CJ48" s="495">
        <f ca="1">OFFSET('Expenses (Assum. &amp; Calc.)'!AB48,0,-'Expenses (Assum. &amp; Calc.)'!$G48)</f>
        <v>0</v>
      </c>
      <c r="CK48" s="495">
        <f ca="1">OFFSET('Expenses (Assum. &amp; Calc.)'!AC48,0,-'Expenses (Assum. &amp; Calc.)'!$G48)</f>
        <v>0</v>
      </c>
      <c r="CL48" s="495">
        <f ca="1">OFFSET('Expenses (Assum. &amp; Calc.)'!AD48,0,-'Expenses (Assum. &amp; Calc.)'!$G48)</f>
        <v>0</v>
      </c>
      <c r="CM48" s="495">
        <f ca="1">OFFSET('Expenses (Assum. &amp; Calc.)'!AE48,0,-'Expenses (Assum. &amp; Calc.)'!$G48)</f>
        <v>0</v>
      </c>
      <c r="CN48" s="495">
        <f ca="1">OFFSET('Expenses (Assum. &amp; Calc.)'!AF48,0,-'Expenses (Assum. &amp; Calc.)'!$G48)</f>
        <v>0</v>
      </c>
      <c r="CO48" s="495">
        <f ca="1">OFFSET('Expenses (Assum. &amp; Calc.)'!AG48,0,-'Expenses (Assum. &amp; Calc.)'!$G48)</f>
        <v>0</v>
      </c>
      <c r="CP48" s="495">
        <f ca="1">OFFSET('Expenses (Assum. &amp; Calc.)'!AH48,0,-'Expenses (Assum. &amp; Calc.)'!$G48)</f>
        <v>0</v>
      </c>
      <c r="CQ48" s="495">
        <f ca="1">OFFSET('Expenses (Assum. &amp; Calc.)'!AI48,0,-'Expenses (Assum. &amp; Calc.)'!$G48)</f>
        <v>0</v>
      </c>
      <c r="CR48" s="495">
        <f ca="1">OFFSET('Expenses (Assum. &amp; Calc.)'!AJ48,0,-'Expenses (Assum. &amp; Calc.)'!$G48)</f>
        <v>0</v>
      </c>
      <c r="CS48" s="495">
        <f ca="1">OFFSET('Expenses (Assum. &amp; Calc.)'!AK48,0,-'Expenses (Assum. &amp; Calc.)'!$G48)</f>
        <v>0</v>
      </c>
      <c r="CT48" s="495">
        <f ca="1">OFFSET('Expenses (Assum. &amp; Calc.)'!AL48,0,-'Expenses (Assum. &amp; Calc.)'!$G48)</f>
        <v>0</v>
      </c>
      <c r="CU48" s="495">
        <f ca="1">OFFSET('Expenses (Assum. &amp; Calc.)'!AM48,0,-'Expenses (Assum. &amp; Calc.)'!$G48)</f>
        <v>0</v>
      </c>
      <c r="CV48" s="495">
        <f ca="1">OFFSET('Expenses (Assum. &amp; Calc.)'!AN48,0,-'Expenses (Assum. &amp; Calc.)'!$G48)</f>
        <v>0</v>
      </c>
      <c r="CW48" s="495">
        <f ca="1">OFFSET('Expenses (Assum. &amp; Calc.)'!AO48,0,-'Expenses (Assum. &amp; Calc.)'!$G48)</f>
        <v>0</v>
      </c>
      <c r="CX48" s="495">
        <f ca="1">OFFSET('Expenses (Assum. &amp; Calc.)'!AP48,0,-'Expenses (Assum. &amp; Calc.)'!$G48)</f>
        <v>0</v>
      </c>
      <c r="CY48" s="495">
        <f ca="1">OFFSET('Expenses (Assum. &amp; Calc.)'!AQ48,0,-'Expenses (Assum. &amp; Calc.)'!$G48)</f>
        <v>0</v>
      </c>
      <c r="CZ48" s="495">
        <f ca="1">OFFSET('Expenses (Assum. &amp; Calc.)'!AR48,0,-'Expenses (Assum. &amp; Calc.)'!$G48)</f>
        <v>0</v>
      </c>
      <c r="DA48" s="495">
        <f ca="1">OFFSET('Expenses (Assum. &amp; Calc.)'!AS48,0,-'Expenses (Assum. &amp; Calc.)'!$G48)</f>
        <v>0</v>
      </c>
      <c r="DB48" s="495">
        <f ca="1">OFFSET('Expenses (Assum. &amp; Calc.)'!AT48,0,-'Expenses (Assum. &amp; Calc.)'!$G48)</f>
        <v>0</v>
      </c>
      <c r="DC48" s="495">
        <f ca="1">OFFSET('Expenses (Assum. &amp; Calc.)'!AU48,0,-'Expenses (Assum. &amp; Calc.)'!$G48)</f>
        <v>0</v>
      </c>
      <c r="DD48" s="495">
        <f ca="1">OFFSET('Expenses (Assum. &amp; Calc.)'!AV48,0,-'Expenses (Assum. &amp; Calc.)'!$G48)</f>
        <v>0</v>
      </c>
      <c r="DE48" s="495">
        <f ca="1">OFFSET('Expenses (Assum. &amp; Calc.)'!AW48,0,-'Expenses (Assum. &amp; Calc.)'!$G48)</f>
        <v>0</v>
      </c>
      <c r="DF48" s="495">
        <f ca="1">OFFSET('Expenses (Assum. &amp; Calc.)'!AX48,0,-'Expenses (Assum. &amp; Calc.)'!$G48)</f>
        <v>0</v>
      </c>
      <c r="DG48" s="495">
        <f ca="1">OFFSET('Expenses (Assum. &amp; Calc.)'!AY48,0,-'Expenses (Assum. &amp; Calc.)'!$G48)</f>
        <v>0</v>
      </c>
      <c r="DH48" s="495">
        <f ca="1">OFFSET('Expenses (Assum. &amp; Calc.)'!AZ48,0,-'Expenses (Assum. &amp; Calc.)'!$G48)</f>
        <v>0</v>
      </c>
      <c r="DI48" s="495">
        <f ca="1">OFFSET('Expenses (Assum. &amp; Calc.)'!BA48,0,-'Expenses (Assum. &amp; Calc.)'!$G48)</f>
        <v>0</v>
      </c>
      <c r="DJ48" s="495">
        <f ca="1">OFFSET('Expenses (Assum. &amp; Calc.)'!BB48,0,-'Expenses (Assum. &amp; Calc.)'!$G48)</f>
        <v>0</v>
      </c>
      <c r="DK48" s="495">
        <f ca="1">OFFSET('Expenses (Assum. &amp; Calc.)'!BC48,0,-'Expenses (Assum. &amp; Calc.)'!$G48)</f>
        <v>0</v>
      </c>
      <c r="DL48" s="495">
        <f ca="1">OFFSET('Expenses (Assum. &amp; Calc.)'!BD48,0,-'Expenses (Assum. &amp; Calc.)'!$G48)</f>
        <v>0</v>
      </c>
      <c r="DM48" s="495">
        <f ca="1">OFFSET('Expenses (Assum. &amp; Calc.)'!BE48,0,-'Expenses (Assum. &amp; Calc.)'!$G48)</f>
        <v>0</v>
      </c>
      <c r="DN48" s="495">
        <f ca="1">OFFSET('Expenses (Assum. &amp; Calc.)'!BF48,0,-'Expenses (Assum. &amp; Calc.)'!$G48)</f>
        <v>0</v>
      </c>
      <c r="DO48" s="495">
        <f ca="1">OFFSET('Expenses (Assum. &amp; Calc.)'!BG48,0,-'Expenses (Assum. &amp; Calc.)'!$G48)</f>
        <v>0</v>
      </c>
      <c r="DP48" s="495">
        <f ca="1">OFFSET('Expenses (Assum. &amp; Calc.)'!BH48,0,-'Expenses (Assum. &amp; Calc.)'!$G48)</f>
        <v>0</v>
      </c>
      <c r="DQ48" s="495">
        <f ca="1">OFFSET('Expenses (Assum. &amp; Calc.)'!BI48,0,-'Expenses (Assum. &amp; Calc.)'!$G48)</f>
        <v>0</v>
      </c>
      <c r="DR48" s="495">
        <f ca="1">OFFSET('Expenses (Assum. &amp; Calc.)'!BJ48,0,-'Expenses (Assum. &amp; Calc.)'!$G48)</f>
        <v>0</v>
      </c>
      <c r="DS48" s="495">
        <f ca="1">OFFSET('Expenses (Assum. &amp; Calc.)'!BK48,0,-'Expenses (Assum. &amp; Calc.)'!$G48)</f>
        <v>0</v>
      </c>
      <c r="DT48" s="495">
        <f ca="1">OFFSET('Expenses (Assum. &amp; Calc.)'!BL48,0,-'Expenses (Assum. &amp; Calc.)'!$G48)</f>
        <v>0</v>
      </c>
      <c r="DU48" s="495">
        <f ca="1">OFFSET('Expenses (Assum. &amp; Calc.)'!BM48,0,-'Expenses (Assum. &amp; Calc.)'!$G48)</f>
        <v>0</v>
      </c>
      <c r="DV48" s="495">
        <f ca="1">OFFSET('Expenses (Assum. &amp; Calc.)'!BN48,0,-'Expenses (Assum. &amp; Calc.)'!$G48)</f>
        <v>0</v>
      </c>
      <c r="DW48" s="495">
        <f ca="1">OFFSET('Expenses (Assum. &amp; Calc.)'!BO48,0,-'Expenses (Assum. &amp; Calc.)'!$G48)</f>
        <v>0</v>
      </c>
      <c r="DX48" s="495">
        <f ca="1">OFFSET('Expenses (Assum. &amp; Calc.)'!BP48,0,-'Expenses (Assum. &amp; Calc.)'!$G48)</f>
        <v>0</v>
      </c>
      <c r="DY48" s="495">
        <f ca="1">OFFSET('Expenses (Assum. &amp; Calc.)'!BQ48,0,-'Expenses (Assum. &amp; Calc.)'!$G48)</f>
        <v>0</v>
      </c>
      <c r="DZ48" s="495">
        <f ca="1">OFFSET('Expenses (Assum. &amp; Calc.)'!BR48,0,-'Expenses (Assum. &amp; Calc.)'!$G48)</f>
        <v>0</v>
      </c>
      <c r="EA48" s="495">
        <f ca="1">OFFSET('Expenses (Assum. &amp; Calc.)'!BS48,0,-'Expenses (Assum. &amp; Calc.)'!$G48)</f>
        <v>0</v>
      </c>
      <c r="EB48" s="495">
        <f ca="1">OFFSET('Expenses (Assum. &amp; Calc.)'!BT48,0,-'Expenses (Assum. &amp; Calc.)'!$G48)</f>
        <v>0</v>
      </c>
      <c r="EC48" s="495">
        <f ca="1">OFFSET('Expenses (Assum. &amp; Calc.)'!BU48,0,-'Expenses (Assum. &amp; Calc.)'!$G48)</f>
        <v>0</v>
      </c>
    </row>
    <row r="49" spans="3:133" ht="14.4" thickBot="1" x14ac:dyDescent="0.35">
      <c r="C49" s="905" t="s">
        <v>183</v>
      </c>
      <c r="D49" s="905"/>
      <c r="E49" s="905"/>
      <c r="F49" s="459"/>
      <c r="G49" s="460"/>
      <c r="H49" s="509"/>
      <c r="I49" s="516"/>
      <c r="J49" s="488"/>
      <c r="K49" s="488"/>
      <c r="L49" s="488"/>
      <c r="M49" s="517"/>
      <c r="N49" s="512">
        <f>IF('Expenses (Assum. &amp; Calc.)'!$F49='Shortcut Lookup 2'!L$76,'Expenses (Assum. &amp; Calc.)'!$H49,0)</f>
        <v>0</v>
      </c>
      <c r="O49" s="486">
        <f>IF('Expenses (Assum. &amp; Calc.)'!$F49='Shortcut Lookup 2'!M$76,'Expenses (Assum. &amp; Calc.)'!$H49,0)</f>
        <v>0</v>
      </c>
      <c r="P49" s="486">
        <f>IF('Expenses (Assum. &amp; Calc.)'!$F49='Shortcut Lookup 2'!N$76,'Expenses (Assum. &amp; Calc.)'!$H49,0)</f>
        <v>0</v>
      </c>
      <c r="Q49" s="486">
        <f>IF('Expenses (Assum. &amp; Calc.)'!$F49='Shortcut Lookup 2'!O$76,'Expenses (Assum. &amp; Calc.)'!$H49,0)</f>
        <v>0</v>
      </c>
      <c r="R49" s="486">
        <f>IF('Expenses (Assum. &amp; Calc.)'!$F49='Shortcut Lookup 2'!P$76,'Expenses (Assum. &amp; Calc.)'!$H49,0)</f>
        <v>0</v>
      </c>
      <c r="S49" s="486">
        <f>IF('Expenses (Assum. &amp; Calc.)'!$F49='Shortcut Lookup 2'!Q$76,'Expenses (Assum. &amp; Calc.)'!$H49,0)</f>
        <v>0</v>
      </c>
      <c r="T49" s="486">
        <f>IF('Expenses (Assum. &amp; Calc.)'!$F49='Shortcut Lookup 2'!R$76,'Expenses (Assum. &amp; Calc.)'!$H49,0)</f>
        <v>0</v>
      </c>
      <c r="U49" s="486">
        <f>IF('Expenses (Assum. &amp; Calc.)'!$F49='Shortcut Lookup 2'!S$76,'Expenses (Assum. &amp; Calc.)'!$H49,0)</f>
        <v>0</v>
      </c>
      <c r="V49" s="486">
        <f>IF('Expenses (Assum. &amp; Calc.)'!$F49='Shortcut Lookup 2'!T$76,'Expenses (Assum. &amp; Calc.)'!$H49,0)</f>
        <v>0</v>
      </c>
      <c r="W49" s="486">
        <f>IF('Expenses (Assum. &amp; Calc.)'!$F49='Shortcut Lookup 2'!U$76,'Expenses (Assum. &amp; Calc.)'!$H49,0)</f>
        <v>0</v>
      </c>
      <c r="X49" s="486">
        <f>IF('Expenses (Assum. &amp; Calc.)'!$F49='Shortcut Lookup 2'!V$76,'Expenses (Assum. &amp; Calc.)'!$H49,0)</f>
        <v>0</v>
      </c>
      <c r="Y49" s="486">
        <f>IF('Expenses (Assum. &amp; Calc.)'!$F49='Shortcut Lookup 2'!W$76,'Expenses (Assum. &amp; Calc.)'!$H49,0)</f>
        <v>0</v>
      </c>
      <c r="Z49" s="486">
        <f>IF('Expenses (Assum. &amp; Calc.)'!$F49='Shortcut Lookup 2'!X$76,'Expenses (Assum. &amp; Calc.)'!$H49,0)</f>
        <v>0</v>
      </c>
      <c r="AA49" s="486">
        <f>IF('Expenses (Assum. &amp; Calc.)'!$F49='Shortcut Lookup 2'!Y$76,'Expenses (Assum. &amp; Calc.)'!$H49,0)</f>
        <v>0</v>
      </c>
      <c r="AB49" s="486">
        <f>IF('Expenses (Assum. &amp; Calc.)'!$F49='Shortcut Lookup 2'!Z$76,'Expenses (Assum. &amp; Calc.)'!$H49,0)</f>
        <v>0</v>
      </c>
      <c r="AC49" s="486">
        <f>IF('Expenses (Assum. &amp; Calc.)'!$F49='Shortcut Lookup 2'!AA$76,'Expenses (Assum. &amp; Calc.)'!$H49,0)</f>
        <v>0</v>
      </c>
      <c r="AD49" s="486">
        <f>IF('Expenses (Assum. &amp; Calc.)'!$F49='Shortcut Lookup 2'!AB$76,'Expenses (Assum. &amp; Calc.)'!$H49,0)</f>
        <v>0</v>
      </c>
      <c r="AE49" s="486">
        <f>IF('Expenses (Assum. &amp; Calc.)'!$F49='Shortcut Lookup 2'!AC$76,'Expenses (Assum. &amp; Calc.)'!$H49,0)</f>
        <v>0</v>
      </c>
      <c r="AF49" s="486">
        <f>IF('Expenses (Assum. &amp; Calc.)'!$F49='Shortcut Lookup 2'!AD$76,'Expenses (Assum. &amp; Calc.)'!$H49,0)</f>
        <v>0</v>
      </c>
      <c r="AG49" s="486">
        <f>IF('Expenses (Assum. &amp; Calc.)'!$F49='Shortcut Lookup 2'!AE$76,'Expenses (Assum. &amp; Calc.)'!$H49,0)</f>
        <v>0</v>
      </c>
      <c r="AH49" s="486">
        <f>IF('Expenses (Assum. &amp; Calc.)'!$F49='Shortcut Lookup 2'!AF$76,'Expenses (Assum. &amp; Calc.)'!$H49,0)</f>
        <v>0</v>
      </c>
      <c r="AI49" s="486">
        <f>IF('Expenses (Assum. &amp; Calc.)'!$F49='Shortcut Lookup 2'!AG$76,'Expenses (Assum. &amp; Calc.)'!$H49,0)</f>
        <v>0</v>
      </c>
      <c r="AJ49" s="486">
        <f>IF('Expenses (Assum. &amp; Calc.)'!$F49='Shortcut Lookup 2'!AH$76,'Expenses (Assum. &amp; Calc.)'!$H49,0)</f>
        <v>0</v>
      </c>
      <c r="AK49" s="486">
        <f>IF('Expenses (Assum. &amp; Calc.)'!$F49='Shortcut Lookup 2'!AI$76,'Expenses (Assum. &amp; Calc.)'!$H49,0)</f>
        <v>0</v>
      </c>
      <c r="AL49" s="486">
        <f>IF('Expenses (Assum. &amp; Calc.)'!$F49='Shortcut Lookup 2'!AJ$76,'Expenses (Assum. &amp; Calc.)'!$H49,0)</f>
        <v>0</v>
      </c>
      <c r="AM49" s="486">
        <f>IF('Expenses (Assum. &amp; Calc.)'!$F49='Shortcut Lookup 2'!AK$76,'Expenses (Assum. &amp; Calc.)'!$H49,0)</f>
        <v>0</v>
      </c>
      <c r="AN49" s="486">
        <f>IF('Expenses (Assum. &amp; Calc.)'!$F49='Shortcut Lookup 2'!AL$76,'Expenses (Assum. &amp; Calc.)'!$H49,0)</f>
        <v>0</v>
      </c>
      <c r="AO49" s="486">
        <f>IF('Expenses (Assum. &amp; Calc.)'!$F49='Shortcut Lookup 2'!AM$76,'Expenses (Assum. &amp; Calc.)'!$H49,0)</f>
        <v>0</v>
      </c>
      <c r="AP49" s="486">
        <f>IF('Expenses (Assum. &amp; Calc.)'!$F49='Shortcut Lookup 2'!AN$76,'Expenses (Assum. &amp; Calc.)'!$H49,0)</f>
        <v>0</v>
      </c>
      <c r="AQ49" s="486">
        <f>IF('Expenses (Assum. &amp; Calc.)'!$F49='Shortcut Lookup 2'!AO$76,'Expenses (Assum. &amp; Calc.)'!$H49,0)</f>
        <v>0</v>
      </c>
      <c r="AR49" s="486">
        <f>IF('Expenses (Assum. &amp; Calc.)'!$F49='Shortcut Lookup 2'!AP$76,'Expenses (Assum. &amp; Calc.)'!$H49,0)</f>
        <v>0</v>
      </c>
      <c r="AS49" s="486">
        <f>IF('Expenses (Assum. &amp; Calc.)'!$F49='Shortcut Lookup 2'!AQ$76,'Expenses (Assum. &amp; Calc.)'!$H49,0)</f>
        <v>0</v>
      </c>
      <c r="AT49" s="486">
        <f>IF('Expenses (Assum. &amp; Calc.)'!$F49='Shortcut Lookup 2'!AR$76,'Expenses (Assum. &amp; Calc.)'!$H49,0)</f>
        <v>0</v>
      </c>
      <c r="AU49" s="486">
        <f>IF('Expenses (Assum. &amp; Calc.)'!$F49='Shortcut Lookup 2'!AS$76,'Expenses (Assum. &amp; Calc.)'!$H49,0)</f>
        <v>0</v>
      </c>
      <c r="AV49" s="486">
        <f>IF('Expenses (Assum. &amp; Calc.)'!$F49='Shortcut Lookup 2'!AT$76,'Expenses (Assum. &amp; Calc.)'!$H49,0)</f>
        <v>0</v>
      </c>
      <c r="AW49" s="486">
        <f>IF('Expenses (Assum. &amp; Calc.)'!$F49='Shortcut Lookup 2'!AU$76,'Expenses (Assum. &amp; Calc.)'!$H49,0)</f>
        <v>0</v>
      </c>
      <c r="AX49" s="486">
        <f>IF('Expenses (Assum. &amp; Calc.)'!$F49='Shortcut Lookup 2'!AV$76,'Expenses (Assum. &amp; Calc.)'!$H49,0)</f>
        <v>0</v>
      </c>
      <c r="AY49" s="486">
        <f>IF('Expenses (Assum. &amp; Calc.)'!$F49='Shortcut Lookup 2'!AW$76,'Expenses (Assum. &amp; Calc.)'!$H49,0)</f>
        <v>0</v>
      </c>
      <c r="AZ49" s="486">
        <f>IF('Expenses (Assum. &amp; Calc.)'!$F49='Shortcut Lookup 2'!AX$76,'Expenses (Assum. &amp; Calc.)'!$H49,0)</f>
        <v>0</v>
      </c>
      <c r="BA49" s="486">
        <f>IF('Expenses (Assum. &amp; Calc.)'!$F49='Shortcut Lookup 2'!AY$76,'Expenses (Assum. &amp; Calc.)'!$H49,0)</f>
        <v>0</v>
      </c>
      <c r="BB49" s="486">
        <f>IF('Expenses (Assum. &amp; Calc.)'!$F49='Shortcut Lookup 2'!AZ$76,'Expenses (Assum. &amp; Calc.)'!$H49,0)</f>
        <v>0</v>
      </c>
      <c r="BC49" s="486">
        <f>IF('Expenses (Assum. &amp; Calc.)'!$F49='Shortcut Lookup 2'!BA$76,'Expenses (Assum. &amp; Calc.)'!$H49,0)</f>
        <v>0</v>
      </c>
      <c r="BD49" s="486">
        <f>IF('Expenses (Assum. &amp; Calc.)'!$F49='Shortcut Lookup 2'!BB$76,'Expenses (Assum. &amp; Calc.)'!$H49,0)</f>
        <v>0</v>
      </c>
      <c r="BE49" s="486">
        <f>IF('Expenses (Assum. &amp; Calc.)'!$F49='Shortcut Lookup 2'!BC$76,'Expenses (Assum. &amp; Calc.)'!$H49,0)</f>
        <v>0</v>
      </c>
      <c r="BF49" s="486">
        <f>IF('Expenses (Assum. &amp; Calc.)'!$F49='Shortcut Lookup 2'!BD$76,'Expenses (Assum. &amp; Calc.)'!$H49,0)</f>
        <v>0</v>
      </c>
      <c r="BG49" s="486">
        <f>IF('Expenses (Assum. &amp; Calc.)'!$F49='Shortcut Lookup 2'!BE$76,'Expenses (Assum. &amp; Calc.)'!$H49,0)</f>
        <v>0</v>
      </c>
      <c r="BH49" s="486">
        <f>IF('Expenses (Assum. &amp; Calc.)'!$F49='Shortcut Lookup 2'!BF$76,'Expenses (Assum. &amp; Calc.)'!$H49,0)</f>
        <v>0</v>
      </c>
      <c r="BI49" s="486">
        <f>IF('Expenses (Assum. &amp; Calc.)'!$F49='Shortcut Lookup 2'!BG$76,'Expenses (Assum. &amp; Calc.)'!$H49,0)</f>
        <v>0</v>
      </c>
      <c r="BJ49" s="486">
        <f>IF('Expenses (Assum. &amp; Calc.)'!$F49='Shortcut Lookup 2'!BH$76,'Expenses (Assum. &amp; Calc.)'!$H49,0)</f>
        <v>0</v>
      </c>
      <c r="BK49" s="486">
        <f>IF('Expenses (Assum. &amp; Calc.)'!$F49='Shortcut Lookup 2'!BI$76,'Expenses (Assum. &amp; Calc.)'!$H49,0)</f>
        <v>0</v>
      </c>
      <c r="BL49" s="486">
        <f>IF('Expenses (Assum. &amp; Calc.)'!$F49='Shortcut Lookup 2'!BJ$76,'Expenses (Assum. &amp; Calc.)'!$H49,0)</f>
        <v>0</v>
      </c>
      <c r="BM49" s="486">
        <f>IF('Expenses (Assum. &amp; Calc.)'!$F49='Shortcut Lookup 2'!BK$76,'Expenses (Assum. &amp; Calc.)'!$H49,0)</f>
        <v>0</v>
      </c>
      <c r="BN49" s="486">
        <f>IF('Expenses (Assum. &amp; Calc.)'!$F49='Shortcut Lookup 2'!BL$76,'Expenses (Assum. &amp; Calc.)'!$H49,0)</f>
        <v>0</v>
      </c>
      <c r="BO49" s="486">
        <f>IF('Expenses (Assum. &amp; Calc.)'!$F49='Shortcut Lookup 2'!BM$76,'Expenses (Assum. &amp; Calc.)'!$H49,0)</f>
        <v>0</v>
      </c>
      <c r="BP49" s="486">
        <f>IF('Expenses (Assum. &amp; Calc.)'!$F49='Shortcut Lookup 2'!BN$76,'Expenses (Assum. &amp; Calc.)'!$H49,0)</f>
        <v>0</v>
      </c>
      <c r="BQ49" s="486">
        <f>IF('Expenses (Assum. &amp; Calc.)'!$F49='Shortcut Lookup 2'!BO$76,'Expenses (Assum. &amp; Calc.)'!$H49,0)</f>
        <v>0</v>
      </c>
      <c r="BR49" s="486">
        <f>IF('Expenses (Assum. &amp; Calc.)'!$F49='Shortcut Lookup 2'!BP$76,'Expenses (Assum. &amp; Calc.)'!$H49,0)</f>
        <v>0</v>
      </c>
      <c r="BS49" s="486">
        <f>IF('Expenses (Assum. &amp; Calc.)'!$F49='Shortcut Lookup 2'!BQ$76,'Expenses (Assum. &amp; Calc.)'!$H49,0)</f>
        <v>0</v>
      </c>
      <c r="BT49" s="486">
        <f>IF('Expenses (Assum. &amp; Calc.)'!$F49='Shortcut Lookup 2'!BR$76,'Expenses (Assum. &amp; Calc.)'!$H49,0)</f>
        <v>0</v>
      </c>
      <c r="BU49" s="492">
        <f>IF('Expenses (Assum. &amp; Calc.)'!$F49='Shortcut Lookup 2'!BS$76,'Expenses (Assum. &amp; Calc.)'!$H49,0)</f>
        <v>0</v>
      </c>
      <c r="BV49" s="495">
        <f ca="1">OFFSET('Expenses (Assum. &amp; Calc.)'!N49,0,-'Expenses (Assum. &amp; Calc.)'!$G49)</f>
        <v>0</v>
      </c>
      <c r="BW49" s="495">
        <f ca="1">OFFSET('Expenses (Assum. &amp; Calc.)'!O49,0,-'Expenses (Assum. &amp; Calc.)'!$G49)</f>
        <v>0</v>
      </c>
      <c r="BX49" s="495">
        <f ca="1">OFFSET('Expenses (Assum. &amp; Calc.)'!P49,0,-'Expenses (Assum. &amp; Calc.)'!$G49)</f>
        <v>0</v>
      </c>
      <c r="BY49" s="495">
        <f ca="1">OFFSET('Expenses (Assum. &amp; Calc.)'!Q49,0,-'Expenses (Assum. &amp; Calc.)'!$G49)</f>
        <v>0</v>
      </c>
      <c r="BZ49" s="495">
        <f ca="1">OFFSET('Expenses (Assum. &amp; Calc.)'!R49,0,-'Expenses (Assum. &amp; Calc.)'!$G49)</f>
        <v>0</v>
      </c>
      <c r="CA49" s="495">
        <f ca="1">OFFSET('Expenses (Assum. &amp; Calc.)'!S49,0,-'Expenses (Assum. &amp; Calc.)'!$G49)</f>
        <v>0</v>
      </c>
      <c r="CB49" s="495">
        <f ca="1">OFFSET('Expenses (Assum. &amp; Calc.)'!T49,0,-'Expenses (Assum. &amp; Calc.)'!$G49)</f>
        <v>0</v>
      </c>
      <c r="CC49" s="495">
        <f ca="1">OFFSET('Expenses (Assum. &amp; Calc.)'!U49,0,-'Expenses (Assum. &amp; Calc.)'!$G49)</f>
        <v>0</v>
      </c>
      <c r="CD49" s="495">
        <f ca="1">OFFSET('Expenses (Assum. &amp; Calc.)'!V49,0,-'Expenses (Assum. &amp; Calc.)'!$G49)</f>
        <v>0</v>
      </c>
      <c r="CE49" s="495">
        <f ca="1">OFFSET('Expenses (Assum. &amp; Calc.)'!W49,0,-'Expenses (Assum. &amp; Calc.)'!$G49)</f>
        <v>0</v>
      </c>
      <c r="CF49" s="495">
        <f ca="1">OFFSET('Expenses (Assum. &amp; Calc.)'!X49,0,-'Expenses (Assum. &amp; Calc.)'!$G49)</f>
        <v>0</v>
      </c>
      <c r="CG49" s="495">
        <f ca="1">OFFSET('Expenses (Assum. &amp; Calc.)'!Y49,0,-'Expenses (Assum. &amp; Calc.)'!$G49)</f>
        <v>0</v>
      </c>
      <c r="CH49" s="495">
        <f ca="1">OFFSET('Expenses (Assum. &amp; Calc.)'!Z49,0,-'Expenses (Assum. &amp; Calc.)'!$G49)</f>
        <v>0</v>
      </c>
      <c r="CI49" s="495">
        <f ca="1">OFFSET('Expenses (Assum. &amp; Calc.)'!AA49,0,-'Expenses (Assum. &amp; Calc.)'!$G49)</f>
        <v>0</v>
      </c>
      <c r="CJ49" s="495">
        <f ca="1">OFFSET('Expenses (Assum. &amp; Calc.)'!AB49,0,-'Expenses (Assum. &amp; Calc.)'!$G49)</f>
        <v>0</v>
      </c>
      <c r="CK49" s="495">
        <f ca="1">OFFSET('Expenses (Assum. &amp; Calc.)'!AC49,0,-'Expenses (Assum. &amp; Calc.)'!$G49)</f>
        <v>0</v>
      </c>
      <c r="CL49" s="495">
        <f ca="1">OFFSET('Expenses (Assum. &amp; Calc.)'!AD49,0,-'Expenses (Assum. &amp; Calc.)'!$G49)</f>
        <v>0</v>
      </c>
      <c r="CM49" s="495">
        <f ca="1">OFFSET('Expenses (Assum. &amp; Calc.)'!AE49,0,-'Expenses (Assum. &amp; Calc.)'!$G49)</f>
        <v>0</v>
      </c>
      <c r="CN49" s="495">
        <f ca="1">OFFSET('Expenses (Assum. &amp; Calc.)'!AF49,0,-'Expenses (Assum. &amp; Calc.)'!$G49)</f>
        <v>0</v>
      </c>
      <c r="CO49" s="495">
        <f ca="1">OFFSET('Expenses (Assum. &amp; Calc.)'!AG49,0,-'Expenses (Assum. &amp; Calc.)'!$G49)</f>
        <v>0</v>
      </c>
      <c r="CP49" s="495">
        <f ca="1">OFFSET('Expenses (Assum. &amp; Calc.)'!AH49,0,-'Expenses (Assum. &amp; Calc.)'!$G49)</f>
        <v>0</v>
      </c>
      <c r="CQ49" s="495">
        <f ca="1">OFFSET('Expenses (Assum. &amp; Calc.)'!AI49,0,-'Expenses (Assum. &amp; Calc.)'!$G49)</f>
        <v>0</v>
      </c>
      <c r="CR49" s="495">
        <f ca="1">OFFSET('Expenses (Assum. &amp; Calc.)'!AJ49,0,-'Expenses (Assum. &amp; Calc.)'!$G49)</f>
        <v>0</v>
      </c>
      <c r="CS49" s="495">
        <f ca="1">OFFSET('Expenses (Assum. &amp; Calc.)'!AK49,0,-'Expenses (Assum. &amp; Calc.)'!$G49)</f>
        <v>0</v>
      </c>
      <c r="CT49" s="495">
        <f ca="1">OFFSET('Expenses (Assum. &amp; Calc.)'!AL49,0,-'Expenses (Assum. &amp; Calc.)'!$G49)</f>
        <v>0</v>
      </c>
      <c r="CU49" s="495">
        <f ca="1">OFFSET('Expenses (Assum. &amp; Calc.)'!AM49,0,-'Expenses (Assum. &amp; Calc.)'!$G49)</f>
        <v>0</v>
      </c>
      <c r="CV49" s="495">
        <f ca="1">OFFSET('Expenses (Assum. &amp; Calc.)'!AN49,0,-'Expenses (Assum. &amp; Calc.)'!$G49)</f>
        <v>0</v>
      </c>
      <c r="CW49" s="495">
        <f ca="1">OFFSET('Expenses (Assum. &amp; Calc.)'!AO49,0,-'Expenses (Assum. &amp; Calc.)'!$G49)</f>
        <v>0</v>
      </c>
      <c r="CX49" s="495">
        <f ca="1">OFFSET('Expenses (Assum. &amp; Calc.)'!AP49,0,-'Expenses (Assum. &amp; Calc.)'!$G49)</f>
        <v>0</v>
      </c>
      <c r="CY49" s="495">
        <f ca="1">OFFSET('Expenses (Assum. &amp; Calc.)'!AQ49,0,-'Expenses (Assum. &amp; Calc.)'!$G49)</f>
        <v>0</v>
      </c>
      <c r="CZ49" s="495">
        <f ca="1">OFFSET('Expenses (Assum. &amp; Calc.)'!AR49,0,-'Expenses (Assum. &amp; Calc.)'!$G49)</f>
        <v>0</v>
      </c>
      <c r="DA49" s="495">
        <f ca="1">OFFSET('Expenses (Assum. &amp; Calc.)'!AS49,0,-'Expenses (Assum. &amp; Calc.)'!$G49)</f>
        <v>0</v>
      </c>
      <c r="DB49" s="495">
        <f ca="1">OFFSET('Expenses (Assum. &amp; Calc.)'!AT49,0,-'Expenses (Assum. &amp; Calc.)'!$G49)</f>
        <v>0</v>
      </c>
      <c r="DC49" s="495">
        <f ca="1">OFFSET('Expenses (Assum. &amp; Calc.)'!AU49,0,-'Expenses (Assum. &amp; Calc.)'!$G49)</f>
        <v>0</v>
      </c>
      <c r="DD49" s="495">
        <f ca="1">OFFSET('Expenses (Assum. &amp; Calc.)'!AV49,0,-'Expenses (Assum. &amp; Calc.)'!$G49)</f>
        <v>0</v>
      </c>
      <c r="DE49" s="495">
        <f ca="1">OFFSET('Expenses (Assum. &amp; Calc.)'!AW49,0,-'Expenses (Assum. &amp; Calc.)'!$G49)</f>
        <v>0</v>
      </c>
      <c r="DF49" s="495">
        <f ca="1">OFFSET('Expenses (Assum. &amp; Calc.)'!AX49,0,-'Expenses (Assum. &amp; Calc.)'!$G49)</f>
        <v>0</v>
      </c>
      <c r="DG49" s="495">
        <f ca="1">OFFSET('Expenses (Assum. &amp; Calc.)'!AY49,0,-'Expenses (Assum. &amp; Calc.)'!$G49)</f>
        <v>0</v>
      </c>
      <c r="DH49" s="495">
        <f ca="1">OFFSET('Expenses (Assum. &amp; Calc.)'!AZ49,0,-'Expenses (Assum. &amp; Calc.)'!$G49)</f>
        <v>0</v>
      </c>
      <c r="DI49" s="495">
        <f ca="1">OFFSET('Expenses (Assum. &amp; Calc.)'!BA49,0,-'Expenses (Assum. &amp; Calc.)'!$G49)</f>
        <v>0</v>
      </c>
      <c r="DJ49" s="495">
        <f ca="1">OFFSET('Expenses (Assum. &amp; Calc.)'!BB49,0,-'Expenses (Assum. &amp; Calc.)'!$G49)</f>
        <v>0</v>
      </c>
      <c r="DK49" s="495">
        <f ca="1">OFFSET('Expenses (Assum. &amp; Calc.)'!BC49,0,-'Expenses (Assum. &amp; Calc.)'!$G49)</f>
        <v>0</v>
      </c>
      <c r="DL49" s="495">
        <f ca="1">OFFSET('Expenses (Assum. &amp; Calc.)'!BD49,0,-'Expenses (Assum. &amp; Calc.)'!$G49)</f>
        <v>0</v>
      </c>
      <c r="DM49" s="495">
        <f ca="1">OFFSET('Expenses (Assum. &amp; Calc.)'!BE49,0,-'Expenses (Assum. &amp; Calc.)'!$G49)</f>
        <v>0</v>
      </c>
      <c r="DN49" s="495">
        <f ca="1">OFFSET('Expenses (Assum. &amp; Calc.)'!BF49,0,-'Expenses (Assum. &amp; Calc.)'!$G49)</f>
        <v>0</v>
      </c>
      <c r="DO49" s="495">
        <f ca="1">OFFSET('Expenses (Assum. &amp; Calc.)'!BG49,0,-'Expenses (Assum. &amp; Calc.)'!$G49)</f>
        <v>0</v>
      </c>
      <c r="DP49" s="495">
        <f ca="1">OFFSET('Expenses (Assum. &amp; Calc.)'!BH49,0,-'Expenses (Assum. &amp; Calc.)'!$G49)</f>
        <v>0</v>
      </c>
      <c r="DQ49" s="495">
        <f ca="1">OFFSET('Expenses (Assum. &amp; Calc.)'!BI49,0,-'Expenses (Assum. &amp; Calc.)'!$G49)</f>
        <v>0</v>
      </c>
      <c r="DR49" s="495">
        <f ca="1">OFFSET('Expenses (Assum. &amp; Calc.)'!BJ49,0,-'Expenses (Assum. &amp; Calc.)'!$G49)</f>
        <v>0</v>
      </c>
      <c r="DS49" s="495">
        <f ca="1">OFFSET('Expenses (Assum. &amp; Calc.)'!BK49,0,-'Expenses (Assum. &amp; Calc.)'!$G49)</f>
        <v>0</v>
      </c>
      <c r="DT49" s="495">
        <f ca="1">OFFSET('Expenses (Assum. &amp; Calc.)'!BL49,0,-'Expenses (Assum. &amp; Calc.)'!$G49)</f>
        <v>0</v>
      </c>
      <c r="DU49" s="495">
        <f ca="1">OFFSET('Expenses (Assum. &amp; Calc.)'!BM49,0,-'Expenses (Assum. &amp; Calc.)'!$G49)</f>
        <v>0</v>
      </c>
      <c r="DV49" s="495">
        <f ca="1">OFFSET('Expenses (Assum. &amp; Calc.)'!BN49,0,-'Expenses (Assum. &amp; Calc.)'!$G49)</f>
        <v>0</v>
      </c>
      <c r="DW49" s="495">
        <f ca="1">OFFSET('Expenses (Assum. &amp; Calc.)'!BO49,0,-'Expenses (Assum. &amp; Calc.)'!$G49)</f>
        <v>0</v>
      </c>
      <c r="DX49" s="495">
        <f ca="1">OFFSET('Expenses (Assum. &amp; Calc.)'!BP49,0,-'Expenses (Assum. &amp; Calc.)'!$G49)</f>
        <v>0</v>
      </c>
      <c r="DY49" s="495">
        <f ca="1">OFFSET('Expenses (Assum. &amp; Calc.)'!BQ49,0,-'Expenses (Assum. &amp; Calc.)'!$G49)</f>
        <v>0</v>
      </c>
      <c r="DZ49" s="495">
        <f ca="1">OFFSET('Expenses (Assum. &amp; Calc.)'!BR49,0,-'Expenses (Assum. &amp; Calc.)'!$G49)</f>
        <v>0</v>
      </c>
      <c r="EA49" s="495">
        <f ca="1">OFFSET('Expenses (Assum. &amp; Calc.)'!BS49,0,-'Expenses (Assum. &amp; Calc.)'!$G49)</f>
        <v>0</v>
      </c>
      <c r="EB49" s="495">
        <f ca="1">OFFSET('Expenses (Assum. &amp; Calc.)'!BT49,0,-'Expenses (Assum. &amp; Calc.)'!$G49)</f>
        <v>0</v>
      </c>
      <c r="EC49" s="495">
        <f ca="1">OFFSET('Expenses (Assum. &amp; Calc.)'!BU49,0,-'Expenses (Assum. &amp; Calc.)'!$G49)</f>
        <v>0</v>
      </c>
    </row>
    <row r="50" spans="3:133" ht="14.4" thickBot="1" x14ac:dyDescent="0.35">
      <c r="C50" s="905" t="s">
        <v>183</v>
      </c>
      <c r="D50" s="905"/>
      <c r="E50" s="905"/>
      <c r="F50" s="459"/>
      <c r="G50" s="460"/>
      <c r="H50" s="509"/>
      <c r="I50" s="516"/>
      <c r="J50" s="488"/>
      <c r="K50" s="488"/>
      <c r="L50" s="488"/>
      <c r="M50" s="517"/>
      <c r="N50" s="512">
        <f>IF('Expenses (Assum. &amp; Calc.)'!$F50='Shortcut Lookup 2'!L$76,'Expenses (Assum. &amp; Calc.)'!$H50,0)</f>
        <v>0</v>
      </c>
      <c r="O50" s="486">
        <f>IF('Expenses (Assum. &amp; Calc.)'!$F50='Shortcut Lookup 2'!M$76,'Expenses (Assum. &amp; Calc.)'!$H50,0)</f>
        <v>0</v>
      </c>
      <c r="P50" s="486">
        <f>IF('Expenses (Assum. &amp; Calc.)'!$F50='Shortcut Lookup 2'!N$76,'Expenses (Assum. &amp; Calc.)'!$H50,0)</f>
        <v>0</v>
      </c>
      <c r="Q50" s="486">
        <f>IF('Expenses (Assum. &amp; Calc.)'!$F50='Shortcut Lookup 2'!O$76,'Expenses (Assum. &amp; Calc.)'!$H50,0)</f>
        <v>0</v>
      </c>
      <c r="R50" s="486">
        <f>IF('Expenses (Assum. &amp; Calc.)'!$F50='Shortcut Lookup 2'!P$76,'Expenses (Assum. &amp; Calc.)'!$H50,0)</f>
        <v>0</v>
      </c>
      <c r="S50" s="486">
        <f>IF('Expenses (Assum. &amp; Calc.)'!$F50='Shortcut Lookup 2'!Q$76,'Expenses (Assum. &amp; Calc.)'!$H50,0)</f>
        <v>0</v>
      </c>
      <c r="T50" s="486">
        <f>IF('Expenses (Assum. &amp; Calc.)'!$F50='Shortcut Lookup 2'!R$76,'Expenses (Assum. &amp; Calc.)'!$H50,0)</f>
        <v>0</v>
      </c>
      <c r="U50" s="486">
        <f>IF('Expenses (Assum. &amp; Calc.)'!$F50='Shortcut Lookup 2'!S$76,'Expenses (Assum. &amp; Calc.)'!$H50,0)</f>
        <v>0</v>
      </c>
      <c r="V50" s="486">
        <f>IF('Expenses (Assum. &amp; Calc.)'!$F50='Shortcut Lookup 2'!T$76,'Expenses (Assum. &amp; Calc.)'!$H50,0)</f>
        <v>0</v>
      </c>
      <c r="W50" s="486">
        <f>IF('Expenses (Assum. &amp; Calc.)'!$F50='Shortcut Lookup 2'!U$76,'Expenses (Assum. &amp; Calc.)'!$H50,0)</f>
        <v>0</v>
      </c>
      <c r="X50" s="486">
        <f>IF('Expenses (Assum. &amp; Calc.)'!$F50='Shortcut Lookup 2'!V$76,'Expenses (Assum. &amp; Calc.)'!$H50,0)</f>
        <v>0</v>
      </c>
      <c r="Y50" s="486">
        <f>IF('Expenses (Assum. &amp; Calc.)'!$F50='Shortcut Lookup 2'!W$76,'Expenses (Assum. &amp; Calc.)'!$H50,0)</f>
        <v>0</v>
      </c>
      <c r="Z50" s="486">
        <f>IF('Expenses (Assum. &amp; Calc.)'!$F50='Shortcut Lookup 2'!X$76,'Expenses (Assum. &amp; Calc.)'!$H50,0)</f>
        <v>0</v>
      </c>
      <c r="AA50" s="486">
        <f>IF('Expenses (Assum. &amp; Calc.)'!$F50='Shortcut Lookup 2'!Y$76,'Expenses (Assum. &amp; Calc.)'!$H50,0)</f>
        <v>0</v>
      </c>
      <c r="AB50" s="486">
        <f>IF('Expenses (Assum. &amp; Calc.)'!$F50='Shortcut Lookup 2'!Z$76,'Expenses (Assum. &amp; Calc.)'!$H50,0)</f>
        <v>0</v>
      </c>
      <c r="AC50" s="486">
        <f>IF('Expenses (Assum. &amp; Calc.)'!$F50='Shortcut Lookup 2'!AA$76,'Expenses (Assum. &amp; Calc.)'!$H50,0)</f>
        <v>0</v>
      </c>
      <c r="AD50" s="486">
        <f>IF('Expenses (Assum. &amp; Calc.)'!$F50='Shortcut Lookup 2'!AB$76,'Expenses (Assum. &amp; Calc.)'!$H50,0)</f>
        <v>0</v>
      </c>
      <c r="AE50" s="486">
        <f>IF('Expenses (Assum. &amp; Calc.)'!$F50='Shortcut Lookup 2'!AC$76,'Expenses (Assum. &amp; Calc.)'!$H50,0)</f>
        <v>0</v>
      </c>
      <c r="AF50" s="486">
        <f>IF('Expenses (Assum. &amp; Calc.)'!$F50='Shortcut Lookup 2'!AD$76,'Expenses (Assum. &amp; Calc.)'!$H50,0)</f>
        <v>0</v>
      </c>
      <c r="AG50" s="486">
        <f>IF('Expenses (Assum. &amp; Calc.)'!$F50='Shortcut Lookup 2'!AE$76,'Expenses (Assum. &amp; Calc.)'!$H50,0)</f>
        <v>0</v>
      </c>
      <c r="AH50" s="486">
        <f>IF('Expenses (Assum. &amp; Calc.)'!$F50='Shortcut Lookup 2'!AF$76,'Expenses (Assum. &amp; Calc.)'!$H50,0)</f>
        <v>0</v>
      </c>
      <c r="AI50" s="486">
        <f>IF('Expenses (Assum. &amp; Calc.)'!$F50='Shortcut Lookup 2'!AG$76,'Expenses (Assum. &amp; Calc.)'!$H50,0)</f>
        <v>0</v>
      </c>
      <c r="AJ50" s="486">
        <f>IF('Expenses (Assum. &amp; Calc.)'!$F50='Shortcut Lookup 2'!AH$76,'Expenses (Assum. &amp; Calc.)'!$H50,0)</f>
        <v>0</v>
      </c>
      <c r="AK50" s="486">
        <f>IF('Expenses (Assum. &amp; Calc.)'!$F50='Shortcut Lookup 2'!AI$76,'Expenses (Assum. &amp; Calc.)'!$H50,0)</f>
        <v>0</v>
      </c>
      <c r="AL50" s="486">
        <f>IF('Expenses (Assum. &amp; Calc.)'!$F50='Shortcut Lookup 2'!AJ$76,'Expenses (Assum. &amp; Calc.)'!$H50,0)</f>
        <v>0</v>
      </c>
      <c r="AM50" s="486">
        <f>IF('Expenses (Assum. &amp; Calc.)'!$F50='Shortcut Lookup 2'!AK$76,'Expenses (Assum. &amp; Calc.)'!$H50,0)</f>
        <v>0</v>
      </c>
      <c r="AN50" s="486">
        <f>IF('Expenses (Assum. &amp; Calc.)'!$F50='Shortcut Lookup 2'!AL$76,'Expenses (Assum. &amp; Calc.)'!$H50,0)</f>
        <v>0</v>
      </c>
      <c r="AO50" s="486">
        <f>IF('Expenses (Assum. &amp; Calc.)'!$F50='Shortcut Lookup 2'!AM$76,'Expenses (Assum. &amp; Calc.)'!$H50,0)</f>
        <v>0</v>
      </c>
      <c r="AP50" s="486">
        <f>IF('Expenses (Assum. &amp; Calc.)'!$F50='Shortcut Lookup 2'!AN$76,'Expenses (Assum. &amp; Calc.)'!$H50,0)</f>
        <v>0</v>
      </c>
      <c r="AQ50" s="486">
        <f>IF('Expenses (Assum. &amp; Calc.)'!$F50='Shortcut Lookup 2'!AO$76,'Expenses (Assum. &amp; Calc.)'!$H50,0)</f>
        <v>0</v>
      </c>
      <c r="AR50" s="486">
        <f>IF('Expenses (Assum. &amp; Calc.)'!$F50='Shortcut Lookup 2'!AP$76,'Expenses (Assum. &amp; Calc.)'!$H50,0)</f>
        <v>0</v>
      </c>
      <c r="AS50" s="486">
        <f>IF('Expenses (Assum. &amp; Calc.)'!$F50='Shortcut Lookup 2'!AQ$76,'Expenses (Assum. &amp; Calc.)'!$H50,0)</f>
        <v>0</v>
      </c>
      <c r="AT50" s="486">
        <f>IF('Expenses (Assum. &amp; Calc.)'!$F50='Shortcut Lookup 2'!AR$76,'Expenses (Assum. &amp; Calc.)'!$H50,0)</f>
        <v>0</v>
      </c>
      <c r="AU50" s="486">
        <f>IF('Expenses (Assum. &amp; Calc.)'!$F50='Shortcut Lookup 2'!AS$76,'Expenses (Assum. &amp; Calc.)'!$H50,0)</f>
        <v>0</v>
      </c>
      <c r="AV50" s="486">
        <f>IF('Expenses (Assum. &amp; Calc.)'!$F50='Shortcut Lookup 2'!AT$76,'Expenses (Assum. &amp; Calc.)'!$H50,0)</f>
        <v>0</v>
      </c>
      <c r="AW50" s="486">
        <f>IF('Expenses (Assum. &amp; Calc.)'!$F50='Shortcut Lookup 2'!AU$76,'Expenses (Assum. &amp; Calc.)'!$H50,0)</f>
        <v>0</v>
      </c>
      <c r="AX50" s="486">
        <f>IF('Expenses (Assum. &amp; Calc.)'!$F50='Shortcut Lookup 2'!AV$76,'Expenses (Assum. &amp; Calc.)'!$H50,0)</f>
        <v>0</v>
      </c>
      <c r="AY50" s="486">
        <f>IF('Expenses (Assum. &amp; Calc.)'!$F50='Shortcut Lookup 2'!AW$76,'Expenses (Assum. &amp; Calc.)'!$H50,0)</f>
        <v>0</v>
      </c>
      <c r="AZ50" s="486">
        <f>IF('Expenses (Assum. &amp; Calc.)'!$F50='Shortcut Lookup 2'!AX$76,'Expenses (Assum. &amp; Calc.)'!$H50,0)</f>
        <v>0</v>
      </c>
      <c r="BA50" s="486">
        <f>IF('Expenses (Assum. &amp; Calc.)'!$F50='Shortcut Lookup 2'!AY$76,'Expenses (Assum. &amp; Calc.)'!$H50,0)</f>
        <v>0</v>
      </c>
      <c r="BB50" s="486">
        <f>IF('Expenses (Assum. &amp; Calc.)'!$F50='Shortcut Lookup 2'!AZ$76,'Expenses (Assum. &amp; Calc.)'!$H50,0)</f>
        <v>0</v>
      </c>
      <c r="BC50" s="486">
        <f>IF('Expenses (Assum. &amp; Calc.)'!$F50='Shortcut Lookup 2'!BA$76,'Expenses (Assum. &amp; Calc.)'!$H50,0)</f>
        <v>0</v>
      </c>
      <c r="BD50" s="486">
        <f>IF('Expenses (Assum. &amp; Calc.)'!$F50='Shortcut Lookup 2'!BB$76,'Expenses (Assum. &amp; Calc.)'!$H50,0)</f>
        <v>0</v>
      </c>
      <c r="BE50" s="486">
        <f>IF('Expenses (Assum. &amp; Calc.)'!$F50='Shortcut Lookup 2'!BC$76,'Expenses (Assum. &amp; Calc.)'!$H50,0)</f>
        <v>0</v>
      </c>
      <c r="BF50" s="486">
        <f>IF('Expenses (Assum. &amp; Calc.)'!$F50='Shortcut Lookup 2'!BD$76,'Expenses (Assum. &amp; Calc.)'!$H50,0)</f>
        <v>0</v>
      </c>
      <c r="BG50" s="486">
        <f>IF('Expenses (Assum. &amp; Calc.)'!$F50='Shortcut Lookup 2'!BE$76,'Expenses (Assum. &amp; Calc.)'!$H50,0)</f>
        <v>0</v>
      </c>
      <c r="BH50" s="486">
        <f>IF('Expenses (Assum. &amp; Calc.)'!$F50='Shortcut Lookup 2'!BF$76,'Expenses (Assum. &amp; Calc.)'!$H50,0)</f>
        <v>0</v>
      </c>
      <c r="BI50" s="486">
        <f>IF('Expenses (Assum. &amp; Calc.)'!$F50='Shortcut Lookup 2'!BG$76,'Expenses (Assum. &amp; Calc.)'!$H50,0)</f>
        <v>0</v>
      </c>
      <c r="BJ50" s="486">
        <f>IF('Expenses (Assum. &amp; Calc.)'!$F50='Shortcut Lookup 2'!BH$76,'Expenses (Assum. &amp; Calc.)'!$H50,0)</f>
        <v>0</v>
      </c>
      <c r="BK50" s="486">
        <f>IF('Expenses (Assum. &amp; Calc.)'!$F50='Shortcut Lookup 2'!BI$76,'Expenses (Assum. &amp; Calc.)'!$H50,0)</f>
        <v>0</v>
      </c>
      <c r="BL50" s="486">
        <f>IF('Expenses (Assum. &amp; Calc.)'!$F50='Shortcut Lookup 2'!BJ$76,'Expenses (Assum. &amp; Calc.)'!$H50,0)</f>
        <v>0</v>
      </c>
      <c r="BM50" s="486">
        <f>IF('Expenses (Assum. &amp; Calc.)'!$F50='Shortcut Lookup 2'!BK$76,'Expenses (Assum. &amp; Calc.)'!$H50,0)</f>
        <v>0</v>
      </c>
      <c r="BN50" s="486">
        <f>IF('Expenses (Assum. &amp; Calc.)'!$F50='Shortcut Lookup 2'!BL$76,'Expenses (Assum. &amp; Calc.)'!$H50,0)</f>
        <v>0</v>
      </c>
      <c r="BO50" s="486">
        <f>IF('Expenses (Assum. &amp; Calc.)'!$F50='Shortcut Lookup 2'!BM$76,'Expenses (Assum. &amp; Calc.)'!$H50,0)</f>
        <v>0</v>
      </c>
      <c r="BP50" s="486">
        <f>IF('Expenses (Assum. &amp; Calc.)'!$F50='Shortcut Lookup 2'!BN$76,'Expenses (Assum. &amp; Calc.)'!$H50,0)</f>
        <v>0</v>
      </c>
      <c r="BQ50" s="486">
        <f>IF('Expenses (Assum. &amp; Calc.)'!$F50='Shortcut Lookup 2'!BO$76,'Expenses (Assum. &amp; Calc.)'!$H50,0)</f>
        <v>0</v>
      </c>
      <c r="BR50" s="486">
        <f>IF('Expenses (Assum. &amp; Calc.)'!$F50='Shortcut Lookup 2'!BP$76,'Expenses (Assum. &amp; Calc.)'!$H50,0)</f>
        <v>0</v>
      </c>
      <c r="BS50" s="486">
        <f>IF('Expenses (Assum. &amp; Calc.)'!$F50='Shortcut Lookup 2'!BQ$76,'Expenses (Assum. &amp; Calc.)'!$H50,0)</f>
        <v>0</v>
      </c>
      <c r="BT50" s="486">
        <f>IF('Expenses (Assum. &amp; Calc.)'!$F50='Shortcut Lookup 2'!BR$76,'Expenses (Assum. &amp; Calc.)'!$H50,0)</f>
        <v>0</v>
      </c>
      <c r="BU50" s="492">
        <f>IF('Expenses (Assum. &amp; Calc.)'!$F50='Shortcut Lookup 2'!BS$76,'Expenses (Assum. &amp; Calc.)'!$H50,0)</f>
        <v>0</v>
      </c>
      <c r="BV50" s="495">
        <f ca="1">OFFSET('Expenses (Assum. &amp; Calc.)'!N50,0,-'Expenses (Assum. &amp; Calc.)'!$G50)</f>
        <v>0</v>
      </c>
      <c r="BW50" s="495">
        <f ca="1">OFFSET('Expenses (Assum. &amp; Calc.)'!O50,0,-'Expenses (Assum. &amp; Calc.)'!$G50)</f>
        <v>0</v>
      </c>
      <c r="BX50" s="495">
        <f ca="1">OFFSET('Expenses (Assum. &amp; Calc.)'!P50,0,-'Expenses (Assum. &amp; Calc.)'!$G50)</f>
        <v>0</v>
      </c>
      <c r="BY50" s="495">
        <f ca="1">OFFSET('Expenses (Assum. &amp; Calc.)'!Q50,0,-'Expenses (Assum. &amp; Calc.)'!$G50)</f>
        <v>0</v>
      </c>
      <c r="BZ50" s="495">
        <f ca="1">OFFSET('Expenses (Assum. &amp; Calc.)'!R50,0,-'Expenses (Assum. &amp; Calc.)'!$G50)</f>
        <v>0</v>
      </c>
      <c r="CA50" s="495">
        <f ca="1">OFFSET('Expenses (Assum. &amp; Calc.)'!S50,0,-'Expenses (Assum. &amp; Calc.)'!$G50)</f>
        <v>0</v>
      </c>
      <c r="CB50" s="495">
        <f ca="1">OFFSET('Expenses (Assum. &amp; Calc.)'!T50,0,-'Expenses (Assum. &amp; Calc.)'!$G50)</f>
        <v>0</v>
      </c>
      <c r="CC50" s="495">
        <f ca="1">OFFSET('Expenses (Assum. &amp; Calc.)'!U50,0,-'Expenses (Assum. &amp; Calc.)'!$G50)</f>
        <v>0</v>
      </c>
      <c r="CD50" s="495">
        <f ca="1">OFFSET('Expenses (Assum. &amp; Calc.)'!V50,0,-'Expenses (Assum. &amp; Calc.)'!$G50)</f>
        <v>0</v>
      </c>
      <c r="CE50" s="495">
        <f ca="1">OFFSET('Expenses (Assum. &amp; Calc.)'!W50,0,-'Expenses (Assum. &amp; Calc.)'!$G50)</f>
        <v>0</v>
      </c>
      <c r="CF50" s="495">
        <f ca="1">OFFSET('Expenses (Assum. &amp; Calc.)'!X50,0,-'Expenses (Assum. &amp; Calc.)'!$G50)</f>
        <v>0</v>
      </c>
      <c r="CG50" s="495">
        <f ca="1">OFFSET('Expenses (Assum. &amp; Calc.)'!Y50,0,-'Expenses (Assum. &amp; Calc.)'!$G50)</f>
        <v>0</v>
      </c>
      <c r="CH50" s="495">
        <f ca="1">OFFSET('Expenses (Assum. &amp; Calc.)'!Z50,0,-'Expenses (Assum. &amp; Calc.)'!$G50)</f>
        <v>0</v>
      </c>
      <c r="CI50" s="495">
        <f ca="1">OFFSET('Expenses (Assum. &amp; Calc.)'!AA50,0,-'Expenses (Assum. &amp; Calc.)'!$G50)</f>
        <v>0</v>
      </c>
      <c r="CJ50" s="495">
        <f ca="1">OFFSET('Expenses (Assum. &amp; Calc.)'!AB50,0,-'Expenses (Assum. &amp; Calc.)'!$G50)</f>
        <v>0</v>
      </c>
      <c r="CK50" s="495">
        <f ca="1">OFFSET('Expenses (Assum. &amp; Calc.)'!AC50,0,-'Expenses (Assum. &amp; Calc.)'!$G50)</f>
        <v>0</v>
      </c>
      <c r="CL50" s="495">
        <f ca="1">OFFSET('Expenses (Assum. &amp; Calc.)'!AD50,0,-'Expenses (Assum. &amp; Calc.)'!$G50)</f>
        <v>0</v>
      </c>
      <c r="CM50" s="495">
        <f ca="1">OFFSET('Expenses (Assum. &amp; Calc.)'!AE50,0,-'Expenses (Assum. &amp; Calc.)'!$G50)</f>
        <v>0</v>
      </c>
      <c r="CN50" s="495">
        <f ca="1">OFFSET('Expenses (Assum. &amp; Calc.)'!AF50,0,-'Expenses (Assum. &amp; Calc.)'!$G50)</f>
        <v>0</v>
      </c>
      <c r="CO50" s="495">
        <f ca="1">OFFSET('Expenses (Assum. &amp; Calc.)'!AG50,0,-'Expenses (Assum. &amp; Calc.)'!$G50)</f>
        <v>0</v>
      </c>
      <c r="CP50" s="495">
        <f ca="1">OFFSET('Expenses (Assum. &amp; Calc.)'!AH50,0,-'Expenses (Assum. &amp; Calc.)'!$G50)</f>
        <v>0</v>
      </c>
      <c r="CQ50" s="495">
        <f ca="1">OFFSET('Expenses (Assum. &amp; Calc.)'!AI50,0,-'Expenses (Assum. &amp; Calc.)'!$G50)</f>
        <v>0</v>
      </c>
      <c r="CR50" s="495">
        <f ca="1">OFFSET('Expenses (Assum. &amp; Calc.)'!AJ50,0,-'Expenses (Assum. &amp; Calc.)'!$G50)</f>
        <v>0</v>
      </c>
      <c r="CS50" s="495">
        <f ca="1">OFFSET('Expenses (Assum. &amp; Calc.)'!AK50,0,-'Expenses (Assum. &amp; Calc.)'!$G50)</f>
        <v>0</v>
      </c>
      <c r="CT50" s="495">
        <f ca="1">OFFSET('Expenses (Assum. &amp; Calc.)'!AL50,0,-'Expenses (Assum. &amp; Calc.)'!$G50)</f>
        <v>0</v>
      </c>
      <c r="CU50" s="495">
        <f ca="1">OFFSET('Expenses (Assum. &amp; Calc.)'!AM50,0,-'Expenses (Assum. &amp; Calc.)'!$G50)</f>
        <v>0</v>
      </c>
      <c r="CV50" s="495">
        <f ca="1">OFFSET('Expenses (Assum. &amp; Calc.)'!AN50,0,-'Expenses (Assum. &amp; Calc.)'!$G50)</f>
        <v>0</v>
      </c>
      <c r="CW50" s="495">
        <f ca="1">OFFSET('Expenses (Assum. &amp; Calc.)'!AO50,0,-'Expenses (Assum. &amp; Calc.)'!$G50)</f>
        <v>0</v>
      </c>
      <c r="CX50" s="495">
        <f ca="1">OFFSET('Expenses (Assum. &amp; Calc.)'!AP50,0,-'Expenses (Assum. &amp; Calc.)'!$G50)</f>
        <v>0</v>
      </c>
      <c r="CY50" s="495">
        <f ca="1">OFFSET('Expenses (Assum. &amp; Calc.)'!AQ50,0,-'Expenses (Assum. &amp; Calc.)'!$G50)</f>
        <v>0</v>
      </c>
      <c r="CZ50" s="495">
        <f ca="1">OFFSET('Expenses (Assum. &amp; Calc.)'!AR50,0,-'Expenses (Assum. &amp; Calc.)'!$G50)</f>
        <v>0</v>
      </c>
      <c r="DA50" s="495">
        <f ca="1">OFFSET('Expenses (Assum. &amp; Calc.)'!AS50,0,-'Expenses (Assum. &amp; Calc.)'!$G50)</f>
        <v>0</v>
      </c>
      <c r="DB50" s="495">
        <f ca="1">OFFSET('Expenses (Assum. &amp; Calc.)'!AT50,0,-'Expenses (Assum. &amp; Calc.)'!$G50)</f>
        <v>0</v>
      </c>
      <c r="DC50" s="495">
        <f ca="1">OFFSET('Expenses (Assum. &amp; Calc.)'!AU50,0,-'Expenses (Assum. &amp; Calc.)'!$G50)</f>
        <v>0</v>
      </c>
      <c r="DD50" s="495">
        <f ca="1">OFFSET('Expenses (Assum. &amp; Calc.)'!AV50,0,-'Expenses (Assum. &amp; Calc.)'!$G50)</f>
        <v>0</v>
      </c>
      <c r="DE50" s="495">
        <f ca="1">OFFSET('Expenses (Assum. &amp; Calc.)'!AW50,0,-'Expenses (Assum. &amp; Calc.)'!$G50)</f>
        <v>0</v>
      </c>
      <c r="DF50" s="495">
        <f ca="1">OFFSET('Expenses (Assum. &amp; Calc.)'!AX50,0,-'Expenses (Assum. &amp; Calc.)'!$G50)</f>
        <v>0</v>
      </c>
      <c r="DG50" s="495">
        <f ca="1">OFFSET('Expenses (Assum. &amp; Calc.)'!AY50,0,-'Expenses (Assum. &amp; Calc.)'!$G50)</f>
        <v>0</v>
      </c>
      <c r="DH50" s="495">
        <f ca="1">OFFSET('Expenses (Assum. &amp; Calc.)'!AZ50,0,-'Expenses (Assum. &amp; Calc.)'!$G50)</f>
        <v>0</v>
      </c>
      <c r="DI50" s="495">
        <f ca="1">OFFSET('Expenses (Assum. &amp; Calc.)'!BA50,0,-'Expenses (Assum. &amp; Calc.)'!$G50)</f>
        <v>0</v>
      </c>
      <c r="DJ50" s="495">
        <f ca="1">OFFSET('Expenses (Assum. &amp; Calc.)'!BB50,0,-'Expenses (Assum. &amp; Calc.)'!$G50)</f>
        <v>0</v>
      </c>
      <c r="DK50" s="495">
        <f ca="1">OFFSET('Expenses (Assum. &amp; Calc.)'!BC50,0,-'Expenses (Assum. &amp; Calc.)'!$G50)</f>
        <v>0</v>
      </c>
      <c r="DL50" s="495">
        <f ca="1">OFFSET('Expenses (Assum. &amp; Calc.)'!BD50,0,-'Expenses (Assum. &amp; Calc.)'!$G50)</f>
        <v>0</v>
      </c>
      <c r="DM50" s="495">
        <f ca="1">OFFSET('Expenses (Assum. &amp; Calc.)'!BE50,0,-'Expenses (Assum. &amp; Calc.)'!$G50)</f>
        <v>0</v>
      </c>
      <c r="DN50" s="495">
        <f ca="1">OFFSET('Expenses (Assum. &amp; Calc.)'!BF50,0,-'Expenses (Assum. &amp; Calc.)'!$G50)</f>
        <v>0</v>
      </c>
      <c r="DO50" s="495">
        <f ca="1">OFFSET('Expenses (Assum. &amp; Calc.)'!BG50,0,-'Expenses (Assum. &amp; Calc.)'!$G50)</f>
        <v>0</v>
      </c>
      <c r="DP50" s="495">
        <f ca="1">OFFSET('Expenses (Assum. &amp; Calc.)'!BH50,0,-'Expenses (Assum. &amp; Calc.)'!$G50)</f>
        <v>0</v>
      </c>
      <c r="DQ50" s="495">
        <f ca="1">OFFSET('Expenses (Assum. &amp; Calc.)'!BI50,0,-'Expenses (Assum. &amp; Calc.)'!$G50)</f>
        <v>0</v>
      </c>
      <c r="DR50" s="495">
        <f ca="1">OFFSET('Expenses (Assum. &amp; Calc.)'!BJ50,0,-'Expenses (Assum. &amp; Calc.)'!$G50)</f>
        <v>0</v>
      </c>
      <c r="DS50" s="495">
        <f ca="1">OFFSET('Expenses (Assum. &amp; Calc.)'!BK50,0,-'Expenses (Assum. &amp; Calc.)'!$G50)</f>
        <v>0</v>
      </c>
      <c r="DT50" s="495">
        <f ca="1">OFFSET('Expenses (Assum. &amp; Calc.)'!BL50,0,-'Expenses (Assum. &amp; Calc.)'!$G50)</f>
        <v>0</v>
      </c>
      <c r="DU50" s="495">
        <f ca="1">OFFSET('Expenses (Assum. &amp; Calc.)'!BM50,0,-'Expenses (Assum. &amp; Calc.)'!$G50)</f>
        <v>0</v>
      </c>
      <c r="DV50" s="495">
        <f ca="1">OFFSET('Expenses (Assum. &amp; Calc.)'!BN50,0,-'Expenses (Assum. &amp; Calc.)'!$G50)</f>
        <v>0</v>
      </c>
      <c r="DW50" s="495">
        <f ca="1">OFFSET('Expenses (Assum. &amp; Calc.)'!BO50,0,-'Expenses (Assum. &amp; Calc.)'!$G50)</f>
        <v>0</v>
      </c>
      <c r="DX50" s="495">
        <f ca="1">OFFSET('Expenses (Assum. &amp; Calc.)'!BP50,0,-'Expenses (Assum. &amp; Calc.)'!$G50)</f>
        <v>0</v>
      </c>
      <c r="DY50" s="495">
        <f ca="1">OFFSET('Expenses (Assum. &amp; Calc.)'!BQ50,0,-'Expenses (Assum. &amp; Calc.)'!$G50)</f>
        <v>0</v>
      </c>
      <c r="DZ50" s="495">
        <f ca="1">OFFSET('Expenses (Assum. &amp; Calc.)'!BR50,0,-'Expenses (Assum. &amp; Calc.)'!$G50)</f>
        <v>0</v>
      </c>
      <c r="EA50" s="495">
        <f ca="1">OFFSET('Expenses (Assum. &amp; Calc.)'!BS50,0,-'Expenses (Assum. &amp; Calc.)'!$G50)</f>
        <v>0</v>
      </c>
      <c r="EB50" s="495">
        <f ca="1">OFFSET('Expenses (Assum. &amp; Calc.)'!BT50,0,-'Expenses (Assum. &amp; Calc.)'!$G50)</f>
        <v>0</v>
      </c>
      <c r="EC50" s="495">
        <f ca="1">OFFSET('Expenses (Assum. &amp; Calc.)'!BU50,0,-'Expenses (Assum. &amp; Calc.)'!$G50)</f>
        <v>0</v>
      </c>
    </row>
    <row r="51" spans="3:133" ht="14.4" thickBot="1" x14ac:dyDescent="0.35">
      <c r="C51" s="905" t="s">
        <v>183</v>
      </c>
      <c r="D51" s="905"/>
      <c r="E51" s="905"/>
      <c r="F51" s="459"/>
      <c r="G51" s="460"/>
      <c r="H51" s="509"/>
      <c r="I51" s="516"/>
      <c r="J51" s="488"/>
      <c r="K51" s="488"/>
      <c r="L51" s="488"/>
      <c r="M51" s="517"/>
      <c r="N51" s="512">
        <f>IF('Expenses (Assum. &amp; Calc.)'!$F51='Shortcut Lookup 2'!L$76,'Expenses (Assum. &amp; Calc.)'!$H51,0)</f>
        <v>0</v>
      </c>
      <c r="O51" s="486">
        <f>IF('Expenses (Assum. &amp; Calc.)'!$F51='Shortcut Lookup 2'!M$76,'Expenses (Assum. &amp; Calc.)'!$H51,0)</f>
        <v>0</v>
      </c>
      <c r="P51" s="486">
        <f>IF('Expenses (Assum. &amp; Calc.)'!$F51='Shortcut Lookup 2'!N$76,'Expenses (Assum. &amp; Calc.)'!$H51,0)</f>
        <v>0</v>
      </c>
      <c r="Q51" s="486">
        <f>IF('Expenses (Assum. &amp; Calc.)'!$F51='Shortcut Lookup 2'!O$76,'Expenses (Assum. &amp; Calc.)'!$H51,0)</f>
        <v>0</v>
      </c>
      <c r="R51" s="486">
        <f>IF('Expenses (Assum. &amp; Calc.)'!$F51='Shortcut Lookup 2'!P$76,'Expenses (Assum. &amp; Calc.)'!$H51,0)</f>
        <v>0</v>
      </c>
      <c r="S51" s="486">
        <f>IF('Expenses (Assum. &amp; Calc.)'!$F51='Shortcut Lookup 2'!Q$76,'Expenses (Assum. &amp; Calc.)'!$H51,0)</f>
        <v>0</v>
      </c>
      <c r="T51" s="486">
        <f>IF('Expenses (Assum. &amp; Calc.)'!$F51='Shortcut Lookup 2'!R$76,'Expenses (Assum. &amp; Calc.)'!$H51,0)</f>
        <v>0</v>
      </c>
      <c r="U51" s="486">
        <f>IF('Expenses (Assum. &amp; Calc.)'!$F51='Shortcut Lookup 2'!S$76,'Expenses (Assum. &amp; Calc.)'!$H51,0)</f>
        <v>0</v>
      </c>
      <c r="V51" s="486">
        <f>IF('Expenses (Assum. &amp; Calc.)'!$F51='Shortcut Lookup 2'!T$76,'Expenses (Assum. &amp; Calc.)'!$H51,0)</f>
        <v>0</v>
      </c>
      <c r="W51" s="486">
        <f>IF('Expenses (Assum. &amp; Calc.)'!$F51='Shortcut Lookup 2'!U$76,'Expenses (Assum. &amp; Calc.)'!$H51,0)</f>
        <v>0</v>
      </c>
      <c r="X51" s="486">
        <f>IF('Expenses (Assum. &amp; Calc.)'!$F51='Shortcut Lookup 2'!V$76,'Expenses (Assum. &amp; Calc.)'!$H51,0)</f>
        <v>0</v>
      </c>
      <c r="Y51" s="486">
        <f>IF('Expenses (Assum. &amp; Calc.)'!$F51='Shortcut Lookup 2'!W$76,'Expenses (Assum. &amp; Calc.)'!$H51,0)</f>
        <v>0</v>
      </c>
      <c r="Z51" s="486">
        <f>IF('Expenses (Assum. &amp; Calc.)'!$F51='Shortcut Lookup 2'!X$76,'Expenses (Assum. &amp; Calc.)'!$H51,0)</f>
        <v>0</v>
      </c>
      <c r="AA51" s="486">
        <f>IF('Expenses (Assum. &amp; Calc.)'!$F51='Shortcut Lookup 2'!Y$76,'Expenses (Assum. &amp; Calc.)'!$H51,0)</f>
        <v>0</v>
      </c>
      <c r="AB51" s="486">
        <f>IF('Expenses (Assum. &amp; Calc.)'!$F51='Shortcut Lookup 2'!Z$76,'Expenses (Assum. &amp; Calc.)'!$H51,0)</f>
        <v>0</v>
      </c>
      <c r="AC51" s="486">
        <f>IF('Expenses (Assum. &amp; Calc.)'!$F51='Shortcut Lookup 2'!AA$76,'Expenses (Assum. &amp; Calc.)'!$H51,0)</f>
        <v>0</v>
      </c>
      <c r="AD51" s="486">
        <f>IF('Expenses (Assum. &amp; Calc.)'!$F51='Shortcut Lookup 2'!AB$76,'Expenses (Assum. &amp; Calc.)'!$H51,0)</f>
        <v>0</v>
      </c>
      <c r="AE51" s="486">
        <f>IF('Expenses (Assum. &amp; Calc.)'!$F51='Shortcut Lookup 2'!AC$76,'Expenses (Assum. &amp; Calc.)'!$H51,0)</f>
        <v>0</v>
      </c>
      <c r="AF51" s="486">
        <f>IF('Expenses (Assum. &amp; Calc.)'!$F51='Shortcut Lookup 2'!AD$76,'Expenses (Assum. &amp; Calc.)'!$H51,0)</f>
        <v>0</v>
      </c>
      <c r="AG51" s="486">
        <f>IF('Expenses (Assum. &amp; Calc.)'!$F51='Shortcut Lookup 2'!AE$76,'Expenses (Assum. &amp; Calc.)'!$H51,0)</f>
        <v>0</v>
      </c>
      <c r="AH51" s="486">
        <f>IF('Expenses (Assum. &amp; Calc.)'!$F51='Shortcut Lookup 2'!AF$76,'Expenses (Assum. &amp; Calc.)'!$H51,0)</f>
        <v>0</v>
      </c>
      <c r="AI51" s="486">
        <f>IF('Expenses (Assum. &amp; Calc.)'!$F51='Shortcut Lookup 2'!AG$76,'Expenses (Assum. &amp; Calc.)'!$H51,0)</f>
        <v>0</v>
      </c>
      <c r="AJ51" s="486">
        <f>IF('Expenses (Assum. &amp; Calc.)'!$F51='Shortcut Lookup 2'!AH$76,'Expenses (Assum. &amp; Calc.)'!$H51,0)</f>
        <v>0</v>
      </c>
      <c r="AK51" s="486">
        <f>IF('Expenses (Assum. &amp; Calc.)'!$F51='Shortcut Lookup 2'!AI$76,'Expenses (Assum. &amp; Calc.)'!$H51,0)</f>
        <v>0</v>
      </c>
      <c r="AL51" s="486">
        <f>IF('Expenses (Assum. &amp; Calc.)'!$F51='Shortcut Lookup 2'!AJ$76,'Expenses (Assum. &amp; Calc.)'!$H51,0)</f>
        <v>0</v>
      </c>
      <c r="AM51" s="486">
        <f>IF('Expenses (Assum. &amp; Calc.)'!$F51='Shortcut Lookup 2'!AK$76,'Expenses (Assum. &amp; Calc.)'!$H51,0)</f>
        <v>0</v>
      </c>
      <c r="AN51" s="486">
        <f>IF('Expenses (Assum. &amp; Calc.)'!$F51='Shortcut Lookup 2'!AL$76,'Expenses (Assum. &amp; Calc.)'!$H51,0)</f>
        <v>0</v>
      </c>
      <c r="AO51" s="486">
        <f>IF('Expenses (Assum. &amp; Calc.)'!$F51='Shortcut Lookup 2'!AM$76,'Expenses (Assum. &amp; Calc.)'!$H51,0)</f>
        <v>0</v>
      </c>
      <c r="AP51" s="486">
        <f>IF('Expenses (Assum. &amp; Calc.)'!$F51='Shortcut Lookup 2'!AN$76,'Expenses (Assum. &amp; Calc.)'!$H51,0)</f>
        <v>0</v>
      </c>
      <c r="AQ51" s="486">
        <f>IF('Expenses (Assum. &amp; Calc.)'!$F51='Shortcut Lookup 2'!AO$76,'Expenses (Assum. &amp; Calc.)'!$H51,0)</f>
        <v>0</v>
      </c>
      <c r="AR51" s="486">
        <f>IF('Expenses (Assum. &amp; Calc.)'!$F51='Shortcut Lookup 2'!AP$76,'Expenses (Assum. &amp; Calc.)'!$H51,0)</f>
        <v>0</v>
      </c>
      <c r="AS51" s="486">
        <f>IF('Expenses (Assum. &amp; Calc.)'!$F51='Shortcut Lookup 2'!AQ$76,'Expenses (Assum. &amp; Calc.)'!$H51,0)</f>
        <v>0</v>
      </c>
      <c r="AT51" s="486">
        <f>IF('Expenses (Assum. &amp; Calc.)'!$F51='Shortcut Lookup 2'!AR$76,'Expenses (Assum. &amp; Calc.)'!$H51,0)</f>
        <v>0</v>
      </c>
      <c r="AU51" s="486">
        <f>IF('Expenses (Assum. &amp; Calc.)'!$F51='Shortcut Lookup 2'!AS$76,'Expenses (Assum. &amp; Calc.)'!$H51,0)</f>
        <v>0</v>
      </c>
      <c r="AV51" s="486">
        <f>IF('Expenses (Assum. &amp; Calc.)'!$F51='Shortcut Lookup 2'!AT$76,'Expenses (Assum. &amp; Calc.)'!$H51,0)</f>
        <v>0</v>
      </c>
      <c r="AW51" s="486">
        <f>IF('Expenses (Assum. &amp; Calc.)'!$F51='Shortcut Lookup 2'!AU$76,'Expenses (Assum. &amp; Calc.)'!$H51,0)</f>
        <v>0</v>
      </c>
      <c r="AX51" s="486">
        <f>IF('Expenses (Assum. &amp; Calc.)'!$F51='Shortcut Lookup 2'!AV$76,'Expenses (Assum. &amp; Calc.)'!$H51,0)</f>
        <v>0</v>
      </c>
      <c r="AY51" s="486">
        <f>IF('Expenses (Assum. &amp; Calc.)'!$F51='Shortcut Lookup 2'!AW$76,'Expenses (Assum. &amp; Calc.)'!$H51,0)</f>
        <v>0</v>
      </c>
      <c r="AZ51" s="486">
        <f>IF('Expenses (Assum. &amp; Calc.)'!$F51='Shortcut Lookup 2'!AX$76,'Expenses (Assum. &amp; Calc.)'!$H51,0)</f>
        <v>0</v>
      </c>
      <c r="BA51" s="486">
        <f>IF('Expenses (Assum. &amp; Calc.)'!$F51='Shortcut Lookup 2'!AY$76,'Expenses (Assum. &amp; Calc.)'!$H51,0)</f>
        <v>0</v>
      </c>
      <c r="BB51" s="486">
        <f>IF('Expenses (Assum. &amp; Calc.)'!$F51='Shortcut Lookup 2'!AZ$76,'Expenses (Assum. &amp; Calc.)'!$H51,0)</f>
        <v>0</v>
      </c>
      <c r="BC51" s="486">
        <f>IF('Expenses (Assum. &amp; Calc.)'!$F51='Shortcut Lookup 2'!BA$76,'Expenses (Assum. &amp; Calc.)'!$H51,0)</f>
        <v>0</v>
      </c>
      <c r="BD51" s="486">
        <f>IF('Expenses (Assum. &amp; Calc.)'!$F51='Shortcut Lookup 2'!BB$76,'Expenses (Assum. &amp; Calc.)'!$H51,0)</f>
        <v>0</v>
      </c>
      <c r="BE51" s="486">
        <f>IF('Expenses (Assum. &amp; Calc.)'!$F51='Shortcut Lookup 2'!BC$76,'Expenses (Assum. &amp; Calc.)'!$H51,0)</f>
        <v>0</v>
      </c>
      <c r="BF51" s="486">
        <f>IF('Expenses (Assum. &amp; Calc.)'!$F51='Shortcut Lookup 2'!BD$76,'Expenses (Assum. &amp; Calc.)'!$H51,0)</f>
        <v>0</v>
      </c>
      <c r="BG51" s="486">
        <f>IF('Expenses (Assum. &amp; Calc.)'!$F51='Shortcut Lookup 2'!BE$76,'Expenses (Assum. &amp; Calc.)'!$H51,0)</f>
        <v>0</v>
      </c>
      <c r="BH51" s="486">
        <f>IF('Expenses (Assum. &amp; Calc.)'!$F51='Shortcut Lookup 2'!BF$76,'Expenses (Assum. &amp; Calc.)'!$H51,0)</f>
        <v>0</v>
      </c>
      <c r="BI51" s="486">
        <f>IF('Expenses (Assum. &amp; Calc.)'!$F51='Shortcut Lookup 2'!BG$76,'Expenses (Assum. &amp; Calc.)'!$H51,0)</f>
        <v>0</v>
      </c>
      <c r="BJ51" s="486">
        <f>IF('Expenses (Assum. &amp; Calc.)'!$F51='Shortcut Lookup 2'!BH$76,'Expenses (Assum. &amp; Calc.)'!$H51,0)</f>
        <v>0</v>
      </c>
      <c r="BK51" s="486">
        <f>IF('Expenses (Assum. &amp; Calc.)'!$F51='Shortcut Lookup 2'!BI$76,'Expenses (Assum. &amp; Calc.)'!$H51,0)</f>
        <v>0</v>
      </c>
      <c r="BL51" s="486">
        <f>IF('Expenses (Assum. &amp; Calc.)'!$F51='Shortcut Lookup 2'!BJ$76,'Expenses (Assum. &amp; Calc.)'!$H51,0)</f>
        <v>0</v>
      </c>
      <c r="BM51" s="486">
        <f>IF('Expenses (Assum. &amp; Calc.)'!$F51='Shortcut Lookup 2'!BK$76,'Expenses (Assum. &amp; Calc.)'!$H51,0)</f>
        <v>0</v>
      </c>
      <c r="BN51" s="486">
        <f>IF('Expenses (Assum. &amp; Calc.)'!$F51='Shortcut Lookup 2'!BL$76,'Expenses (Assum. &amp; Calc.)'!$H51,0)</f>
        <v>0</v>
      </c>
      <c r="BO51" s="486">
        <f>IF('Expenses (Assum. &amp; Calc.)'!$F51='Shortcut Lookup 2'!BM$76,'Expenses (Assum. &amp; Calc.)'!$H51,0)</f>
        <v>0</v>
      </c>
      <c r="BP51" s="486">
        <f>IF('Expenses (Assum. &amp; Calc.)'!$F51='Shortcut Lookup 2'!BN$76,'Expenses (Assum. &amp; Calc.)'!$H51,0)</f>
        <v>0</v>
      </c>
      <c r="BQ51" s="486">
        <f>IF('Expenses (Assum. &amp; Calc.)'!$F51='Shortcut Lookup 2'!BO$76,'Expenses (Assum. &amp; Calc.)'!$H51,0)</f>
        <v>0</v>
      </c>
      <c r="BR51" s="486">
        <f>IF('Expenses (Assum. &amp; Calc.)'!$F51='Shortcut Lookup 2'!BP$76,'Expenses (Assum. &amp; Calc.)'!$H51,0)</f>
        <v>0</v>
      </c>
      <c r="BS51" s="486">
        <f>IF('Expenses (Assum. &amp; Calc.)'!$F51='Shortcut Lookup 2'!BQ$76,'Expenses (Assum. &amp; Calc.)'!$H51,0)</f>
        <v>0</v>
      </c>
      <c r="BT51" s="486">
        <f>IF('Expenses (Assum. &amp; Calc.)'!$F51='Shortcut Lookup 2'!BR$76,'Expenses (Assum. &amp; Calc.)'!$H51,0)</f>
        <v>0</v>
      </c>
      <c r="BU51" s="492">
        <f>IF('Expenses (Assum. &amp; Calc.)'!$F51='Shortcut Lookup 2'!BS$76,'Expenses (Assum. &amp; Calc.)'!$H51,0)</f>
        <v>0</v>
      </c>
      <c r="BV51" s="495">
        <f ca="1">OFFSET('Expenses (Assum. &amp; Calc.)'!N51,0,-'Expenses (Assum. &amp; Calc.)'!$G51)</f>
        <v>0</v>
      </c>
      <c r="BW51" s="495">
        <f ca="1">OFFSET('Expenses (Assum. &amp; Calc.)'!O51,0,-'Expenses (Assum. &amp; Calc.)'!$G51)</f>
        <v>0</v>
      </c>
      <c r="BX51" s="495">
        <f ca="1">OFFSET('Expenses (Assum. &amp; Calc.)'!P51,0,-'Expenses (Assum. &amp; Calc.)'!$G51)</f>
        <v>0</v>
      </c>
      <c r="BY51" s="495">
        <f ca="1">OFFSET('Expenses (Assum. &amp; Calc.)'!Q51,0,-'Expenses (Assum. &amp; Calc.)'!$G51)</f>
        <v>0</v>
      </c>
      <c r="BZ51" s="495">
        <f ca="1">OFFSET('Expenses (Assum. &amp; Calc.)'!R51,0,-'Expenses (Assum. &amp; Calc.)'!$G51)</f>
        <v>0</v>
      </c>
      <c r="CA51" s="495">
        <f ca="1">OFFSET('Expenses (Assum. &amp; Calc.)'!S51,0,-'Expenses (Assum. &amp; Calc.)'!$G51)</f>
        <v>0</v>
      </c>
      <c r="CB51" s="495">
        <f ca="1">OFFSET('Expenses (Assum. &amp; Calc.)'!T51,0,-'Expenses (Assum. &amp; Calc.)'!$G51)</f>
        <v>0</v>
      </c>
      <c r="CC51" s="495">
        <f ca="1">OFFSET('Expenses (Assum. &amp; Calc.)'!U51,0,-'Expenses (Assum. &amp; Calc.)'!$G51)</f>
        <v>0</v>
      </c>
      <c r="CD51" s="495">
        <f ca="1">OFFSET('Expenses (Assum. &amp; Calc.)'!V51,0,-'Expenses (Assum. &amp; Calc.)'!$G51)</f>
        <v>0</v>
      </c>
      <c r="CE51" s="495">
        <f ca="1">OFFSET('Expenses (Assum. &amp; Calc.)'!W51,0,-'Expenses (Assum. &amp; Calc.)'!$G51)</f>
        <v>0</v>
      </c>
      <c r="CF51" s="495">
        <f ca="1">OFFSET('Expenses (Assum. &amp; Calc.)'!X51,0,-'Expenses (Assum. &amp; Calc.)'!$G51)</f>
        <v>0</v>
      </c>
      <c r="CG51" s="495">
        <f ca="1">OFFSET('Expenses (Assum. &amp; Calc.)'!Y51,0,-'Expenses (Assum. &amp; Calc.)'!$G51)</f>
        <v>0</v>
      </c>
      <c r="CH51" s="495">
        <f ca="1">OFFSET('Expenses (Assum. &amp; Calc.)'!Z51,0,-'Expenses (Assum. &amp; Calc.)'!$G51)</f>
        <v>0</v>
      </c>
      <c r="CI51" s="495">
        <f ca="1">OFFSET('Expenses (Assum. &amp; Calc.)'!AA51,0,-'Expenses (Assum. &amp; Calc.)'!$G51)</f>
        <v>0</v>
      </c>
      <c r="CJ51" s="495">
        <f ca="1">OFFSET('Expenses (Assum. &amp; Calc.)'!AB51,0,-'Expenses (Assum. &amp; Calc.)'!$G51)</f>
        <v>0</v>
      </c>
      <c r="CK51" s="495">
        <f ca="1">OFFSET('Expenses (Assum. &amp; Calc.)'!AC51,0,-'Expenses (Assum. &amp; Calc.)'!$G51)</f>
        <v>0</v>
      </c>
      <c r="CL51" s="495">
        <f ca="1">OFFSET('Expenses (Assum. &amp; Calc.)'!AD51,0,-'Expenses (Assum. &amp; Calc.)'!$G51)</f>
        <v>0</v>
      </c>
      <c r="CM51" s="495">
        <f ca="1">OFFSET('Expenses (Assum. &amp; Calc.)'!AE51,0,-'Expenses (Assum. &amp; Calc.)'!$G51)</f>
        <v>0</v>
      </c>
      <c r="CN51" s="495">
        <f ca="1">OFFSET('Expenses (Assum. &amp; Calc.)'!AF51,0,-'Expenses (Assum. &amp; Calc.)'!$G51)</f>
        <v>0</v>
      </c>
      <c r="CO51" s="495">
        <f ca="1">OFFSET('Expenses (Assum. &amp; Calc.)'!AG51,0,-'Expenses (Assum. &amp; Calc.)'!$G51)</f>
        <v>0</v>
      </c>
      <c r="CP51" s="495">
        <f ca="1">OFFSET('Expenses (Assum. &amp; Calc.)'!AH51,0,-'Expenses (Assum. &amp; Calc.)'!$G51)</f>
        <v>0</v>
      </c>
      <c r="CQ51" s="495">
        <f ca="1">OFFSET('Expenses (Assum. &amp; Calc.)'!AI51,0,-'Expenses (Assum. &amp; Calc.)'!$G51)</f>
        <v>0</v>
      </c>
      <c r="CR51" s="495">
        <f ca="1">OFFSET('Expenses (Assum. &amp; Calc.)'!AJ51,0,-'Expenses (Assum. &amp; Calc.)'!$G51)</f>
        <v>0</v>
      </c>
      <c r="CS51" s="495">
        <f ca="1">OFFSET('Expenses (Assum. &amp; Calc.)'!AK51,0,-'Expenses (Assum. &amp; Calc.)'!$G51)</f>
        <v>0</v>
      </c>
      <c r="CT51" s="495">
        <f ca="1">OFFSET('Expenses (Assum. &amp; Calc.)'!AL51,0,-'Expenses (Assum. &amp; Calc.)'!$G51)</f>
        <v>0</v>
      </c>
      <c r="CU51" s="495">
        <f ca="1">OFFSET('Expenses (Assum. &amp; Calc.)'!AM51,0,-'Expenses (Assum. &amp; Calc.)'!$G51)</f>
        <v>0</v>
      </c>
      <c r="CV51" s="495">
        <f ca="1">OFFSET('Expenses (Assum. &amp; Calc.)'!AN51,0,-'Expenses (Assum. &amp; Calc.)'!$G51)</f>
        <v>0</v>
      </c>
      <c r="CW51" s="495">
        <f ca="1">OFFSET('Expenses (Assum. &amp; Calc.)'!AO51,0,-'Expenses (Assum. &amp; Calc.)'!$G51)</f>
        <v>0</v>
      </c>
      <c r="CX51" s="495">
        <f ca="1">OFFSET('Expenses (Assum. &amp; Calc.)'!AP51,0,-'Expenses (Assum. &amp; Calc.)'!$G51)</f>
        <v>0</v>
      </c>
      <c r="CY51" s="495">
        <f ca="1">OFFSET('Expenses (Assum. &amp; Calc.)'!AQ51,0,-'Expenses (Assum. &amp; Calc.)'!$G51)</f>
        <v>0</v>
      </c>
      <c r="CZ51" s="495">
        <f ca="1">OFFSET('Expenses (Assum. &amp; Calc.)'!AR51,0,-'Expenses (Assum. &amp; Calc.)'!$G51)</f>
        <v>0</v>
      </c>
      <c r="DA51" s="495">
        <f ca="1">OFFSET('Expenses (Assum. &amp; Calc.)'!AS51,0,-'Expenses (Assum. &amp; Calc.)'!$G51)</f>
        <v>0</v>
      </c>
      <c r="DB51" s="495">
        <f ca="1">OFFSET('Expenses (Assum. &amp; Calc.)'!AT51,0,-'Expenses (Assum. &amp; Calc.)'!$G51)</f>
        <v>0</v>
      </c>
      <c r="DC51" s="495">
        <f ca="1">OFFSET('Expenses (Assum. &amp; Calc.)'!AU51,0,-'Expenses (Assum. &amp; Calc.)'!$G51)</f>
        <v>0</v>
      </c>
      <c r="DD51" s="495">
        <f ca="1">OFFSET('Expenses (Assum. &amp; Calc.)'!AV51,0,-'Expenses (Assum. &amp; Calc.)'!$G51)</f>
        <v>0</v>
      </c>
      <c r="DE51" s="495">
        <f ca="1">OFFSET('Expenses (Assum. &amp; Calc.)'!AW51,0,-'Expenses (Assum. &amp; Calc.)'!$G51)</f>
        <v>0</v>
      </c>
      <c r="DF51" s="495">
        <f ca="1">OFFSET('Expenses (Assum. &amp; Calc.)'!AX51,0,-'Expenses (Assum. &amp; Calc.)'!$G51)</f>
        <v>0</v>
      </c>
      <c r="DG51" s="495">
        <f ca="1">OFFSET('Expenses (Assum. &amp; Calc.)'!AY51,0,-'Expenses (Assum. &amp; Calc.)'!$G51)</f>
        <v>0</v>
      </c>
      <c r="DH51" s="495">
        <f ca="1">OFFSET('Expenses (Assum. &amp; Calc.)'!AZ51,0,-'Expenses (Assum. &amp; Calc.)'!$G51)</f>
        <v>0</v>
      </c>
      <c r="DI51" s="495">
        <f ca="1">OFFSET('Expenses (Assum. &amp; Calc.)'!BA51,0,-'Expenses (Assum. &amp; Calc.)'!$G51)</f>
        <v>0</v>
      </c>
      <c r="DJ51" s="495">
        <f ca="1">OFFSET('Expenses (Assum. &amp; Calc.)'!BB51,0,-'Expenses (Assum. &amp; Calc.)'!$G51)</f>
        <v>0</v>
      </c>
      <c r="DK51" s="495">
        <f ca="1">OFFSET('Expenses (Assum. &amp; Calc.)'!BC51,0,-'Expenses (Assum. &amp; Calc.)'!$G51)</f>
        <v>0</v>
      </c>
      <c r="DL51" s="495">
        <f ca="1">OFFSET('Expenses (Assum. &amp; Calc.)'!BD51,0,-'Expenses (Assum. &amp; Calc.)'!$G51)</f>
        <v>0</v>
      </c>
      <c r="DM51" s="495">
        <f ca="1">OFFSET('Expenses (Assum. &amp; Calc.)'!BE51,0,-'Expenses (Assum. &amp; Calc.)'!$G51)</f>
        <v>0</v>
      </c>
      <c r="DN51" s="495">
        <f ca="1">OFFSET('Expenses (Assum. &amp; Calc.)'!BF51,0,-'Expenses (Assum. &amp; Calc.)'!$G51)</f>
        <v>0</v>
      </c>
      <c r="DO51" s="495">
        <f ca="1">OFFSET('Expenses (Assum. &amp; Calc.)'!BG51,0,-'Expenses (Assum. &amp; Calc.)'!$G51)</f>
        <v>0</v>
      </c>
      <c r="DP51" s="495">
        <f ca="1">OFFSET('Expenses (Assum. &amp; Calc.)'!BH51,0,-'Expenses (Assum. &amp; Calc.)'!$G51)</f>
        <v>0</v>
      </c>
      <c r="DQ51" s="495">
        <f ca="1">OFFSET('Expenses (Assum. &amp; Calc.)'!BI51,0,-'Expenses (Assum. &amp; Calc.)'!$G51)</f>
        <v>0</v>
      </c>
      <c r="DR51" s="495">
        <f ca="1">OFFSET('Expenses (Assum. &amp; Calc.)'!BJ51,0,-'Expenses (Assum. &amp; Calc.)'!$G51)</f>
        <v>0</v>
      </c>
      <c r="DS51" s="495">
        <f ca="1">OFFSET('Expenses (Assum. &amp; Calc.)'!BK51,0,-'Expenses (Assum. &amp; Calc.)'!$G51)</f>
        <v>0</v>
      </c>
      <c r="DT51" s="495">
        <f ca="1">OFFSET('Expenses (Assum. &amp; Calc.)'!BL51,0,-'Expenses (Assum. &amp; Calc.)'!$G51)</f>
        <v>0</v>
      </c>
      <c r="DU51" s="495">
        <f ca="1">OFFSET('Expenses (Assum. &amp; Calc.)'!BM51,0,-'Expenses (Assum. &amp; Calc.)'!$G51)</f>
        <v>0</v>
      </c>
      <c r="DV51" s="495">
        <f ca="1">OFFSET('Expenses (Assum. &amp; Calc.)'!BN51,0,-'Expenses (Assum. &amp; Calc.)'!$G51)</f>
        <v>0</v>
      </c>
      <c r="DW51" s="495">
        <f ca="1">OFFSET('Expenses (Assum. &amp; Calc.)'!BO51,0,-'Expenses (Assum. &amp; Calc.)'!$G51)</f>
        <v>0</v>
      </c>
      <c r="DX51" s="495">
        <f ca="1">OFFSET('Expenses (Assum. &amp; Calc.)'!BP51,0,-'Expenses (Assum. &amp; Calc.)'!$G51)</f>
        <v>0</v>
      </c>
      <c r="DY51" s="495">
        <f ca="1">OFFSET('Expenses (Assum. &amp; Calc.)'!BQ51,0,-'Expenses (Assum. &amp; Calc.)'!$G51)</f>
        <v>0</v>
      </c>
      <c r="DZ51" s="495">
        <f ca="1">OFFSET('Expenses (Assum. &amp; Calc.)'!BR51,0,-'Expenses (Assum. &amp; Calc.)'!$G51)</f>
        <v>0</v>
      </c>
      <c r="EA51" s="495">
        <f ca="1">OFFSET('Expenses (Assum. &amp; Calc.)'!BS51,0,-'Expenses (Assum. &amp; Calc.)'!$G51)</f>
        <v>0</v>
      </c>
      <c r="EB51" s="495">
        <f ca="1">OFFSET('Expenses (Assum. &amp; Calc.)'!BT51,0,-'Expenses (Assum. &amp; Calc.)'!$G51)</f>
        <v>0</v>
      </c>
      <c r="EC51" s="495">
        <f ca="1">OFFSET('Expenses (Assum. &amp; Calc.)'!BU51,0,-'Expenses (Assum. &amp; Calc.)'!$G51)</f>
        <v>0</v>
      </c>
    </row>
    <row r="52" spans="3:133" ht="14.4" thickBot="1" x14ac:dyDescent="0.35">
      <c r="C52" s="905" t="s">
        <v>183</v>
      </c>
      <c r="D52" s="905"/>
      <c r="E52" s="905"/>
      <c r="F52" s="459"/>
      <c r="G52" s="461"/>
      <c r="H52" s="509"/>
      <c r="I52" s="516"/>
      <c r="J52" s="488"/>
      <c r="K52" s="488"/>
      <c r="L52" s="488"/>
      <c r="M52" s="517"/>
      <c r="N52" s="512">
        <f>IF('Expenses (Assum. &amp; Calc.)'!$F52='Shortcut Lookup 2'!L$76,'Expenses (Assum. &amp; Calc.)'!$H52,0)</f>
        <v>0</v>
      </c>
      <c r="O52" s="486">
        <f>IF('Expenses (Assum. &amp; Calc.)'!$F52='Shortcut Lookup 2'!M$76,'Expenses (Assum. &amp; Calc.)'!$H52,0)</f>
        <v>0</v>
      </c>
      <c r="P52" s="486">
        <f>IF('Expenses (Assum. &amp; Calc.)'!$F52='Shortcut Lookup 2'!N$76,'Expenses (Assum. &amp; Calc.)'!$H52,0)</f>
        <v>0</v>
      </c>
      <c r="Q52" s="486">
        <f>IF('Expenses (Assum. &amp; Calc.)'!$F52='Shortcut Lookup 2'!O$76,'Expenses (Assum. &amp; Calc.)'!$H52,0)</f>
        <v>0</v>
      </c>
      <c r="R52" s="486">
        <f>IF('Expenses (Assum. &amp; Calc.)'!$F52='Shortcut Lookup 2'!P$76,'Expenses (Assum. &amp; Calc.)'!$H52,0)</f>
        <v>0</v>
      </c>
      <c r="S52" s="486">
        <f>IF('Expenses (Assum. &amp; Calc.)'!$F52='Shortcut Lookup 2'!Q$76,'Expenses (Assum. &amp; Calc.)'!$H52,0)</f>
        <v>0</v>
      </c>
      <c r="T52" s="486">
        <f>IF('Expenses (Assum. &amp; Calc.)'!$F52='Shortcut Lookup 2'!R$76,'Expenses (Assum. &amp; Calc.)'!$H52,0)</f>
        <v>0</v>
      </c>
      <c r="U52" s="486">
        <f>IF('Expenses (Assum. &amp; Calc.)'!$F52='Shortcut Lookup 2'!S$76,'Expenses (Assum. &amp; Calc.)'!$H52,0)</f>
        <v>0</v>
      </c>
      <c r="V52" s="486">
        <f>IF('Expenses (Assum. &amp; Calc.)'!$F52='Shortcut Lookup 2'!T$76,'Expenses (Assum. &amp; Calc.)'!$H52,0)</f>
        <v>0</v>
      </c>
      <c r="W52" s="486">
        <f>IF('Expenses (Assum. &amp; Calc.)'!$F52='Shortcut Lookup 2'!U$76,'Expenses (Assum. &amp; Calc.)'!$H52,0)</f>
        <v>0</v>
      </c>
      <c r="X52" s="486">
        <f>IF('Expenses (Assum. &amp; Calc.)'!$F52='Shortcut Lookup 2'!V$76,'Expenses (Assum. &amp; Calc.)'!$H52,0)</f>
        <v>0</v>
      </c>
      <c r="Y52" s="486">
        <f>IF('Expenses (Assum. &amp; Calc.)'!$F52='Shortcut Lookup 2'!W$76,'Expenses (Assum. &amp; Calc.)'!$H52,0)</f>
        <v>0</v>
      </c>
      <c r="Z52" s="486">
        <f>IF('Expenses (Assum. &amp; Calc.)'!$F52='Shortcut Lookup 2'!X$76,'Expenses (Assum. &amp; Calc.)'!$H52,0)</f>
        <v>0</v>
      </c>
      <c r="AA52" s="486">
        <f>IF('Expenses (Assum. &amp; Calc.)'!$F52='Shortcut Lookup 2'!Y$76,'Expenses (Assum. &amp; Calc.)'!$H52,0)</f>
        <v>0</v>
      </c>
      <c r="AB52" s="486">
        <f>IF('Expenses (Assum. &amp; Calc.)'!$F52='Shortcut Lookup 2'!Z$76,'Expenses (Assum. &amp; Calc.)'!$H52,0)</f>
        <v>0</v>
      </c>
      <c r="AC52" s="486">
        <f>IF('Expenses (Assum. &amp; Calc.)'!$F52='Shortcut Lookup 2'!AA$76,'Expenses (Assum. &amp; Calc.)'!$H52,0)</f>
        <v>0</v>
      </c>
      <c r="AD52" s="486">
        <f>IF('Expenses (Assum. &amp; Calc.)'!$F52='Shortcut Lookup 2'!AB$76,'Expenses (Assum. &amp; Calc.)'!$H52,0)</f>
        <v>0</v>
      </c>
      <c r="AE52" s="486">
        <f>IF('Expenses (Assum. &amp; Calc.)'!$F52='Shortcut Lookup 2'!AC$76,'Expenses (Assum. &amp; Calc.)'!$H52,0)</f>
        <v>0</v>
      </c>
      <c r="AF52" s="486">
        <f>IF('Expenses (Assum. &amp; Calc.)'!$F52='Shortcut Lookup 2'!AD$76,'Expenses (Assum. &amp; Calc.)'!$H52,0)</f>
        <v>0</v>
      </c>
      <c r="AG52" s="486">
        <f>IF('Expenses (Assum. &amp; Calc.)'!$F52='Shortcut Lookup 2'!AE$76,'Expenses (Assum. &amp; Calc.)'!$H52,0)</f>
        <v>0</v>
      </c>
      <c r="AH52" s="486">
        <f>IF('Expenses (Assum. &amp; Calc.)'!$F52='Shortcut Lookup 2'!AF$76,'Expenses (Assum. &amp; Calc.)'!$H52,0)</f>
        <v>0</v>
      </c>
      <c r="AI52" s="486">
        <f>IF('Expenses (Assum. &amp; Calc.)'!$F52='Shortcut Lookup 2'!AG$76,'Expenses (Assum. &amp; Calc.)'!$H52,0)</f>
        <v>0</v>
      </c>
      <c r="AJ52" s="486">
        <f>IF('Expenses (Assum. &amp; Calc.)'!$F52='Shortcut Lookup 2'!AH$76,'Expenses (Assum. &amp; Calc.)'!$H52,0)</f>
        <v>0</v>
      </c>
      <c r="AK52" s="486">
        <f>IF('Expenses (Assum. &amp; Calc.)'!$F52='Shortcut Lookup 2'!AI$76,'Expenses (Assum. &amp; Calc.)'!$H52,0)</f>
        <v>0</v>
      </c>
      <c r="AL52" s="486">
        <f>IF('Expenses (Assum. &amp; Calc.)'!$F52='Shortcut Lookup 2'!AJ$76,'Expenses (Assum. &amp; Calc.)'!$H52,0)</f>
        <v>0</v>
      </c>
      <c r="AM52" s="486">
        <f>IF('Expenses (Assum. &amp; Calc.)'!$F52='Shortcut Lookup 2'!AK$76,'Expenses (Assum. &amp; Calc.)'!$H52,0)</f>
        <v>0</v>
      </c>
      <c r="AN52" s="486">
        <f>IF('Expenses (Assum. &amp; Calc.)'!$F52='Shortcut Lookup 2'!AL$76,'Expenses (Assum. &amp; Calc.)'!$H52,0)</f>
        <v>0</v>
      </c>
      <c r="AO52" s="486">
        <f>IF('Expenses (Assum. &amp; Calc.)'!$F52='Shortcut Lookup 2'!AM$76,'Expenses (Assum. &amp; Calc.)'!$H52,0)</f>
        <v>0</v>
      </c>
      <c r="AP52" s="486">
        <f>IF('Expenses (Assum. &amp; Calc.)'!$F52='Shortcut Lookup 2'!AN$76,'Expenses (Assum. &amp; Calc.)'!$H52,0)</f>
        <v>0</v>
      </c>
      <c r="AQ52" s="486">
        <f>IF('Expenses (Assum. &amp; Calc.)'!$F52='Shortcut Lookup 2'!AO$76,'Expenses (Assum. &amp; Calc.)'!$H52,0)</f>
        <v>0</v>
      </c>
      <c r="AR52" s="486">
        <f>IF('Expenses (Assum. &amp; Calc.)'!$F52='Shortcut Lookup 2'!AP$76,'Expenses (Assum. &amp; Calc.)'!$H52,0)</f>
        <v>0</v>
      </c>
      <c r="AS52" s="486">
        <f>IF('Expenses (Assum. &amp; Calc.)'!$F52='Shortcut Lookup 2'!AQ$76,'Expenses (Assum. &amp; Calc.)'!$H52,0)</f>
        <v>0</v>
      </c>
      <c r="AT52" s="486">
        <f>IF('Expenses (Assum. &amp; Calc.)'!$F52='Shortcut Lookup 2'!AR$76,'Expenses (Assum. &amp; Calc.)'!$H52,0)</f>
        <v>0</v>
      </c>
      <c r="AU52" s="486">
        <f>IF('Expenses (Assum. &amp; Calc.)'!$F52='Shortcut Lookup 2'!AS$76,'Expenses (Assum. &amp; Calc.)'!$H52,0)</f>
        <v>0</v>
      </c>
      <c r="AV52" s="486">
        <f>IF('Expenses (Assum. &amp; Calc.)'!$F52='Shortcut Lookup 2'!AT$76,'Expenses (Assum. &amp; Calc.)'!$H52,0)</f>
        <v>0</v>
      </c>
      <c r="AW52" s="486">
        <f>IF('Expenses (Assum. &amp; Calc.)'!$F52='Shortcut Lookup 2'!AU$76,'Expenses (Assum. &amp; Calc.)'!$H52,0)</f>
        <v>0</v>
      </c>
      <c r="AX52" s="486">
        <f>IF('Expenses (Assum. &amp; Calc.)'!$F52='Shortcut Lookup 2'!AV$76,'Expenses (Assum. &amp; Calc.)'!$H52,0)</f>
        <v>0</v>
      </c>
      <c r="AY52" s="486">
        <f>IF('Expenses (Assum. &amp; Calc.)'!$F52='Shortcut Lookup 2'!AW$76,'Expenses (Assum. &amp; Calc.)'!$H52,0)</f>
        <v>0</v>
      </c>
      <c r="AZ52" s="486">
        <f>IF('Expenses (Assum. &amp; Calc.)'!$F52='Shortcut Lookup 2'!AX$76,'Expenses (Assum. &amp; Calc.)'!$H52,0)</f>
        <v>0</v>
      </c>
      <c r="BA52" s="486">
        <f>IF('Expenses (Assum. &amp; Calc.)'!$F52='Shortcut Lookup 2'!AY$76,'Expenses (Assum. &amp; Calc.)'!$H52,0)</f>
        <v>0</v>
      </c>
      <c r="BB52" s="486">
        <f>IF('Expenses (Assum. &amp; Calc.)'!$F52='Shortcut Lookup 2'!AZ$76,'Expenses (Assum. &amp; Calc.)'!$H52,0)</f>
        <v>0</v>
      </c>
      <c r="BC52" s="486">
        <f>IF('Expenses (Assum. &amp; Calc.)'!$F52='Shortcut Lookup 2'!BA$76,'Expenses (Assum. &amp; Calc.)'!$H52,0)</f>
        <v>0</v>
      </c>
      <c r="BD52" s="486">
        <f>IF('Expenses (Assum. &amp; Calc.)'!$F52='Shortcut Lookup 2'!BB$76,'Expenses (Assum. &amp; Calc.)'!$H52,0)</f>
        <v>0</v>
      </c>
      <c r="BE52" s="486">
        <f>IF('Expenses (Assum. &amp; Calc.)'!$F52='Shortcut Lookup 2'!BC$76,'Expenses (Assum. &amp; Calc.)'!$H52,0)</f>
        <v>0</v>
      </c>
      <c r="BF52" s="486">
        <f>IF('Expenses (Assum. &amp; Calc.)'!$F52='Shortcut Lookup 2'!BD$76,'Expenses (Assum. &amp; Calc.)'!$H52,0)</f>
        <v>0</v>
      </c>
      <c r="BG52" s="486">
        <f>IF('Expenses (Assum. &amp; Calc.)'!$F52='Shortcut Lookup 2'!BE$76,'Expenses (Assum. &amp; Calc.)'!$H52,0)</f>
        <v>0</v>
      </c>
      <c r="BH52" s="486">
        <f>IF('Expenses (Assum. &amp; Calc.)'!$F52='Shortcut Lookup 2'!BF$76,'Expenses (Assum. &amp; Calc.)'!$H52,0)</f>
        <v>0</v>
      </c>
      <c r="BI52" s="486">
        <f>IF('Expenses (Assum. &amp; Calc.)'!$F52='Shortcut Lookup 2'!BG$76,'Expenses (Assum. &amp; Calc.)'!$H52,0)</f>
        <v>0</v>
      </c>
      <c r="BJ52" s="486">
        <f>IF('Expenses (Assum. &amp; Calc.)'!$F52='Shortcut Lookup 2'!BH$76,'Expenses (Assum. &amp; Calc.)'!$H52,0)</f>
        <v>0</v>
      </c>
      <c r="BK52" s="486">
        <f>IF('Expenses (Assum. &amp; Calc.)'!$F52='Shortcut Lookup 2'!BI$76,'Expenses (Assum. &amp; Calc.)'!$H52,0)</f>
        <v>0</v>
      </c>
      <c r="BL52" s="486">
        <f>IF('Expenses (Assum. &amp; Calc.)'!$F52='Shortcut Lookup 2'!BJ$76,'Expenses (Assum. &amp; Calc.)'!$H52,0)</f>
        <v>0</v>
      </c>
      <c r="BM52" s="486">
        <f>IF('Expenses (Assum. &amp; Calc.)'!$F52='Shortcut Lookup 2'!BK$76,'Expenses (Assum. &amp; Calc.)'!$H52,0)</f>
        <v>0</v>
      </c>
      <c r="BN52" s="486">
        <f>IF('Expenses (Assum. &amp; Calc.)'!$F52='Shortcut Lookup 2'!BL$76,'Expenses (Assum. &amp; Calc.)'!$H52,0)</f>
        <v>0</v>
      </c>
      <c r="BO52" s="486">
        <f>IF('Expenses (Assum. &amp; Calc.)'!$F52='Shortcut Lookup 2'!BM$76,'Expenses (Assum. &amp; Calc.)'!$H52,0)</f>
        <v>0</v>
      </c>
      <c r="BP52" s="486">
        <f>IF('Expenses (Assum. &amp; Calc.)'!$F52='Shortcut Lookup 2'!BN$76,'Expenses (Assum. &amp; Calc.)'!$H52,0)</f>
        <v>0</v>
      </c>
      <c r="BQ52" s="486">
        <f>IF('Expenses (Assum. &amp; Calc.)'!$F52='Shortcut Lookup 2'!BO$76,'Expenses (Assum. &amp; Calc.)'!$H52,0)</f>
        <v>0</v>
      </c>
      <c r="BR52" s="486">
        <f>IF('Expenses (Assum. &amp; Calc.)'!$F52='Shortcut Lookup 2'!BP$76,'Expenses (Assum. &amp; Calc.)'!$H52,0)</f>
        <v>0</v>
      </c>
      <c r="BS52" s="486">
        <f>IF('Expenses (Assum. &amp; Calc.)'!$F52='Shortcut Lookup 2'!BQ$76,'Expenses (Assum. &amp; Calc.)'!$H52,0)</f>
        <v>0</v>
      </c>
      <c r="BT52" s="486">
        <f>IF('Expenses (Assum. &amp; Calc.)'!$F52='Shortcut Lookup 2'!BR$76,'Expenses (Assum. &amp; Calc.)'!$H52,0)</f>
        <v>0</v>
      </c>
      <c r="BU52" s="492">
        <f>IF('Expenses (Assum. &amp; Calc.)'!$F52='Shortcut Lookup 2'!BS$76,'Expenses (Assum. &amp; Calc.)'!$H52,0)</f>
        <v>0</v>
      </c>
      <c r="BV52" s="495">
        <f ca="1">OFFSET('Expenses (Assum. &amp; Calc.)'!N52,0,-'Expenses (Assum. &amp; Calc.)'!$G52)</f>
        <v>0</v>
      </c>
      <c r="BW52" s="495">
        <f ca="1">OFFSET('Expenses (Assum. &amp; Calc.)'!O52,0,-'Expenses (Assum. &amp; Calc.)'!$G52)</f>
        <v>0</v>
      </c>
      <c r="BX52" s="495">
        <f ca="1">OFFSET('Expenses (Assum. &amp; Calc.)'!P52,0,-'Expenses (Assum. &amp; Calc.)'!$G52)</f>
        <v>0</v>
      </c>
      <c r="BY52" s="495">
        <f ca="1">OFFSET('Expenses (Assum. &amp; Calc.)'!Q52,0,-'Expenses (Assum. &amp; Calc.)'!$G52)</f>
        <v>0</v>
      </c>
      <c r="BZ52" s="495">
        <f ca="1">OFFSET('Expenses (Assum. &amp; Calc.)'!R52,0,-'Expenses (Assum. &amp; Calc.)'!$G52)</f>
        <v>0</v>
      </c>
      <c r="CA52" s="495">
        <f ca="1">OFFSET('Expenses (Assum. &amp; Calc.)'!S52,0,-'Expenses (Assum. &amp; Calc.)'!$G52)</f>
        <v>0</v>
      </c>
      <c r="CB52" s="495">
        <f ca="1">OFFSET('Expenses (Assum. &amp; Calc.)'!T52,0,-'Expenses (Assum. &amp; Calc.)'!$G52)</f>
        <v>0</v>
      </c>
      <c r="CC52" s="495">
        <f ca="1">OFFSET('Expenses (Assum. &amp; Calc.)'!U52,0,-'Expenses (Assum. &amp; Calc.)'!$G52)</f>
        <v>0</v>
      </c>
      <c r="CD52" s="495">
        <f ca="1">OFFSET('Expenses (Assum. &amp; Calc.)'!V52,0,-'Expenses (Assum. &amp; Calc.)'!$G52)</f>
        <v>0</v>
      </c>
      <c r="CE52" s="495">
        <f ca="1">OFFSET('Expenses (Assum. &amp; Calc.)'!W52,0,-'Expenses (Assum. &amp; Calc.)'!$G52)</f>
        <v>0</v>
      </c>
      <c r="CF52" s="495">
        <f ca="1">OFFSET('Expenses (Assum. &amp; Calc.)'!X52,0,-'Expenses (Assum. &amp; Calc.)'!$G52)</f>
        <v>0</v>
      </c>
      <c r="CG52" s="495">
        <f ca="1">OFFSET('Expenses (Assum. &amp; Calc.)'!Y52,0,-'Expenses (Assum. &amp; Calc.)'!$G52)</f>
        <v>0</v>
      </c>
      <c r="CH52" s="495">
        <f ca="1">OFFSET('Expenses (Assum. &amp; Calc.)'!Z52,0,-'Expenses (Assum. &amp; Calc.)'!$G52)</f>
        <v>0</v>
      </c>
      <c r="CI52" s="495">
        <f ca="1">OFFSET('Expenses (Assum. &amp; Calc.)'!AA52,0,-'Expenses (Assum. &amp; Calc.)'!$G52)</f>
        <v>0</v>
      </c>
      <c r="CJ52" s="495">
        <f ca="1">OFFSET('Expenses (Assum. &amp; Calc.)'!AB52,0,-'Expenses (Assum. &amp; Calc.)'!$G52)</f>
        <v>0</v>
      </c>
      <c r="CK52" s="495">
        <f ca="1">OFFSET('Expenses (Assum. &amp; Calc.)'!AC52,0,-'Expenses (Assum. &amp; Calc.)'!$G52)</f>
        <v>0</v>
      </c>
      <c r="CL52" s="495">
        <f ca="1">OFFSET('Expenses (Assum. &amp; Calc.)'!AD52,0,-'Expenses (Assum. &amp; Calc.)'!$G52)</f>
        <v>0</v>
      </c>
      <c r="CM52" s="495">
        <f ca="1">OFFSET('Expenses (Assum. &amp; Calc.)'!AE52,0,-'Expenses (Assum. &amp; Calc.)'!$G52)</f>
        <v>0</v>
      </c>
      <c r="CN52" s="495">
        <f ca="1">OFFSET('Expenses (Assum. &amp; Calc.)'!AF52,0,-'Expenses (Assum. &amp; Calc.)'!$G52)</f>
        <v>0</v>
      </c>
      <c r="CO52" s="495">
        <f ca="1">OFFSET('Expenses (Assum. &amp; Calc.)'!AG52,0,-'Expenses (Assum. &amp; Calc.)'!$G52)</f>
        <v>0</v>
      </c>
      <c r="CP52" s="495">
        <f ca="1">OFFSET('Expenses (Assum. &amp; Calc.)'!AH52,0,-'Expenses (Assum. &amp; Calc.)'!$G52)</f>
        <v>0</v>
      </c>
      <c r="CQ52" s="495">
        <f ca="1">OFFSET('Expenses (Assum. &amp; Calc.)'!AI52,0,-'Expenses (Assum. &amp; Calc.)'!$G52)</f>
        <v>0</v>
      </c>
      <c r="CR52" s="495">
        <f ca="1">OFFSET('Expenses (Assum. &amp; Calc.)'!AJ52,0,-'Expenses (Assum. &amp; Calc.)'!$G52)</f>
        <v>0</v>
      </c>
      <c r="CS52" s="495">
        <f ca="1">OFFSET('Expenses (Assum. &amp; Calc.)'!AK52,0,-'Expenses (Assum. &amp; Calc.)'!$G52)</f>
        <v>0</v>
      </c>
      <c r="CT52" s="495">
        <f ca="1">OFFSET('Expenses (Assum. &amp; Calc.)'!AL52,0,-'Expenses (Assum. &amp; Calc.)'!$G52)</f>
        <v>0</v>
      </c>
      <c r="CU52" s="495">
        <f ca="1">OFFSET('Expenses (Assum. &amp; Calc.)'!AM52,0,-'Expenses (Assum. &amp; Calc.)'!$G52)</f>
        <v>0</v>
      </c>
      <c r="CV52" s="495">
        <f ca="1">OFFSET('Expenses (Assum. &amp; Calc.)'!AN52,0,-'Expenses (Assum. &amp; Calc.)'!$G52)</f>
        <v>0</v>
      </c>
      <c r="CW52" s="495">
        <f ca="1">OFFSET('Expenses (Assum. &amp; Calc.)'!AO52,0,-'Expenses (Assum. &amp; Calc.)'!$G52)</f>
        <v>0</v>
      </c>
      <c r="CX52" s="495">
        <f ca="1">OFFSET('Expenses (Assum. &amp; Calc.)'!AP52,0,-'Expenses (Assum. &amp; Calc.)'!$G52)</f>
        <v>0</v>
      </c>
      <c r="CY52" s="495">
        <f ca="1">OFFSET('Expenses (Assum. &amp; Calc.)'!AQ52,0,-'Expenses (Assum. &amp; Calc.)'!$G52)</f>
        <v>0</v>
      </c>
      <c r="CZ52" s="495">
        <f ca="1">OFFSET('Expenses (Assum. &amp; Calc.)'!AR52,0,-'Expenses (Assum. &amp; Calc.)'!$G52)</f>
        <v>0</v>
      </c>
      <c r="DA52" s="495">
        <f ca="1">OFFSET('Expenses (Assum. &amp; Calc.)'!AS52,0,-'Expenses (Assum. &amp; Calc.)'!$G52)</f>
        <v>0</v>
      </c>
      <c r="DB52" s="495">
        <f ca="1">OFFSET('Expenses (Assum. &amp; Calc.)'!AT52,0,-'Expenses (Assum. &amp; Calc.)'!$G52)</f>
        <v>0</v>
      </c>
      <c r="DC52" s="495">
        <f ca="1">OFFSET('Expenses (Assum. &amp; Calc.)'!AU52,0,-'Expenses (Assum. &amp; Calc.)'!$G52)</f>
        <v>0</v>
      </c>
      <c r="DD52" s="495">
        <f ca="1">OFFSET('Expenses (Assum. &amp; Calc.)'!AV52,0,-'Expenses (Assum. &amp; Calc.)'!$G52)</f>
        <v>0</v>
      </c>
      <c r="DE52" s="495">
        <f ca="1">OFFSET('Expenses (Assum. &amp; Calc.)'!AW52,0,-'Expenses (Assum. &amp; Calc.)'!$G52)</f>
        <v>0</v>
      </c>
      <c r="DF52" s="495">
        <f ca="1">OFFSET('Expenses (Assum. &amp; Calc.)'!AX52,0,-'Expenses (Assum. &amp; Calc.)'!$G52)</f>
        <v>0</v>
      </c>
      <c r="DG52" s="495">
        <f ca="1">OFFSET('Expenses (Assum. &amp; Calc.)'!AY52,0,-'Expenses (Assum. &amp; Calc.)'!$G52)</f>
        <v>0</v>
      </c>
      <c r="DH52" s="495">
        <f ca="1">OFFSET('Expenses (Assum. &amp; Calc.)'!AZ52,0,-'Expenses (Assum. &amp; Calc.)'!$G52)</f>
        <v>0</v>
      </c>
      <c r="DI52" s="495">
        <f ca="1">OFFSET('Expenses (Assum. &amp; Calc.)'!BA52,0,-'Expenses (Assum. &amp; Calc.)'!$G52)</f>
        <v>0</v>
      </c>
      <c r="DJ52" s="495">
        <f ca="1">OFFSET('Expenses (Assum. &amp; Calc.)'!BB52,0,-'Expenses (Assum. &amp; Calc.)'!$G52)</f>
        <v>0</v>
      </c>
      <c r="DK52" s="495">
        <f ca="1">OFFSET('Expenses (Assum. &amp; Calc.)'!BC52,0,-'Expenses (Assum. &amp; Calc.)'!$G52)</f>
        <v>0</v>
      </c>
      <c r="DL52" s="495">
        <f ca="1">OFFSET('Expenses (Assum. &amp; Calc.)'!BD52,0,-'Expenses (Assum. &amp; Calc.)'!$G52)</f>
        <v>0</v>
      </c>
      <c r="DM52" s="495">
        <f ca="1">OFFSET('Expenses (Assum. &amp; Calc.)'!BE52,0,-'Expenses (Assum. &amp; Calc.)'!$G52)</f>
        <v>0</v>
      </c>
      <c r="DN52" s="495">
        <f ca="1">OFFSET('Expenses (Assum. &amp; Calc.)'!BF52,0,-'Expenses (Assum. &amp; Calc.)'!$G52)</f>
        <v>0</v>
      </c>
      <c r="DO52" s="495">
        <f ca="1">OFFSET('Expenses (Assum. &amp; Calc.)'!BG52,0,-'Expenses (Assum. &amp; Calc.)'!$G52)</f>
        <v>0</v>
      </c>
      <c r="DP52" s="495">
        <f ca="1">OFFSET('Expenses (Assum. &amp; Calc.)'!BH52,0,-'Expenses (Assum. &amp; Calc.)'!$G52)</f>
        <v>0</v>
      </c>
      <c r="DQ52" s="495">
        <f ca="1">OFFSET('Expenses (Assum. &amp; Calc.)'!BI52,0,-'Expenses (Assum. &amp; Calc.)'!$G52)</f>
        <v>0</v>
      </c>
      <c r="DR52" s="495">
        <f ca="1">OFFSET('Expenses (Assum. &amp; Calc.)'!BJ52,0,-'Expenses (Assum. &amp; Calc.)'!$G52)</f>
        <v>0</v>
      </c>
      <c r="DS52" s="495">
        <f ca="1">OFFSET('Expenses (Assum. &amp; Calc.)'!BK52,0,-'Expenses (Assum. &amp; Calc.)'!$G52)</f>
        <v>0</v>
      </c>
      <c r="DT52" s="495">
        <f ca="1">OFFSET('Expenses (Assum. &amp; Calc.)'!BL52,0,-'Expenses (Assum. &amp; Calc.)'!$G52)</f>
        <v>0</v>
      </c>
      <c r="DU52" s="495">
        <f ca="1">OFFSET('Expenses (Assum. &amp; Calc.)'!BM52,0,-'Expenses (Assum. &amp; Calc.)'!$G52)</f>
        <v>0</v>
      </c>
      <c r="DV52" s="495">
        <f ca="1">OFFSET('Expenses (Assum. &amp; Calc.)'!BN52,0,-'Expenses (Assum. &amp; Calc.)'!$G52)</f>
        <v>0</v>
      </c>
      <c r="DW52" s="495">
        <f ca="1">OFFSET('Expenses (Assum. &amp; Calc.)'!BO52,0,-'Expenses (Assum. &amp; Calc.)'!$G52)</f>
        <v>0</v>
      </c>
      <c r="DX52" s="495">
        <f ca="1">OFFSET('Expenses (Assum. &amp; Calc.)'!BP52,0,-'Expenses (Assum. &amp; Calc.)'!$G52)</f>
        <v>0</v>
      </c>
      <c r="DY52" s="495">
        <f ca="1">OFFSET('Expenses (Assum. &amp; Calc.)'!BQ52,0,-'Expenses (Assum. &amp; Calc.)'!$G52)</f>
        <v>0</v>
      </c>
      <c r="DZ52" s="495">
        <f ca="1">OFFSET('Expenses (Assum. &amp; Calc.)'!BR52,0,-'Expenses (Assum. &amp; Calc.)'!$G52)</f>
        <v>0</v>
      </c>
      <c r="EA52" s="495">
        <f ca="1">OFFSET('Expenses (Assum. &amp; Calc.)'!BS52,0,-'Expenses (Assum. &amp; Calc.)'!$G52)</f>
        <v>0</v>
      </c>
      <c r="EB52" s="495">
        <f ca="1">OFFSET('Expenses (Assum. &amp; Calc.)'!BT52,0,-'Expenses (Assum. &amp; Calc.)'!$G52)</f>
        <v>0</v>
      </c>
      <c r="EC52" s="495">
        <f ca="1">OFFSET('Expenses (Assum. &amp; Calc.)'!BU52,0,-'Expenses (Assum. &amp; Calc.)'!$G52)</f>
        <v>0</v>
      </c>
    </row>
    <row r="53" spans="3:133" ht="14.4" thickBot="1" x14ac:dyDescent="0.35">
      <c r="C53" s="905" t="s">
        <v>183</v>
      </c>
      <c r="D53" s="905"/>
      <c r="E53" s="905"/>
      <c r="F53" s="459"/>
      <c r="G53" s="461"/>
      <c r="H53" s="509"/>
      <c r="I53" s="516"/>
      <c r="J53" s="488"/>
      <c r="K53" s="488"/>
      <c r="L53" s="488"/>
      <c r="M53" s="517"/>
      <c r="N53" s="512">
        <f>IF('Expenses (Assum. &amp; Calc.)'!$F53='Shortcut Lookup 2'!L$76,'Expenses (Assum. &amp; Calc.)'!$H53,0)</f>
        <v>0</v>
      </c>
      <c r="O53" s="486">
        <f>IF('Expenses (Assum. &amp; Calc.)'!$F53='Shortcut Lookup 2'!M$76,'Expenses (Assum. &amp; Calc.)'!$H53,0)</f>
        <v>0</v>
      </c>
      <c r="P53" s="486">
        <f>IF('Expenses (Assum. &amp; Calc.)'!$F53='Shortcut Lookup 2'!N$76,'Expenses (Assum. &amp; Calc.)'!$H53,0)</f>
        <v>0</v>
      </c>
      <c r="Q53" s="486">
        <f>IF('Expenses (Assum. &amp; Calc.)'!$F53='Shortcut Lookup 2'!O$76,'Expenses (Assum. &amp; Calc.)'!$H53,0)</f>
        <v>0</v>
      </c>
      <c r="R53" s="486">
        <f>IF('Expenses (Assum. &amp; Calc.)'!$F53='Shortcut Lookup 2'!P$76,'Expenses (Assum. &amp; Calc.)'!$H53,0)</f>
        <v>0</v>
      </c>
      <c r="S53" s="486">
        <f>IF('Expenses (Assum. &amp; Calc.)'!$F53='Shortcut Lookup 2'!Q$76,'Expenses (Assum. &amp; Calc.)'!$H53,0)</f>
        <v>0</v>
      </c>
      <c r="T53" s="486">
        <f>IF('Expenses (Assum. &amp; Calc.)'!$F53='Shortcut Lookup 2'!R$76,'Expenses (Assum. &amp; Calc.)'!$H53,0)</f>
        <v>0</v>
      </c>
      <c r="U53" s="486">
        <f>IF('Expenses (Assum. &amp; Calc.)'!$F53='Shortcut Lookup 2'!S$76,'Expenses (Assum. &amp; Calc.)'!$H53,0)</f>
        <v>0</v>
      </c>
      <c r="V53" s="486">
        <f>IF('Expenses (Assum. &amp; Calc.)'!$F53='Shortcut Lookup 2'!T$76,'Expenses (Assum. &amp; Calc.)'!$H53,0)</f>
        <v>0</v>
      </c>
      <c r="W53" s="486">
        <f>IF('Expenses (Assum. &amp; Calc.)'!$F53='Shortcut Lookup 2'!U$76,'Expenses (Assum. &amp; Calc.)'!$H53,0)</f>
        <v>0</v>
      </c>
      <c r="X53" s="486">
        <f>IF('Expenses (Assum. &amp; Calc.)'!$F53='Shortcut Lookup 2'!V$76,'Expenses (Assum. &amp; Calc.)'!$H53,0)</f>
        <v>0</v>
      </c>
      <c r="Y53" s="486">
        <f>IF('Expenses (Assum. &amp; Calc.)'!$F53='Shortcut Lookup 2'!W$76,'Expenses (Assum. &amp; Calc.)'!$H53,0)</f>
        <v>0</v>
      </c>
      <c r="Z53" s="486">
        <f>IF('Expenses (Assum. &amp; Calc.)'!$F53='Shortcut Lookup 2'!X$76,'Expenses (Assum. &amp; Calc.)'!$H53,0)</f>
        <v>0</v>
      </c>
      <c r="AA53" s="486">
        <f>IF('Expenses (Assum. &amp; Calc.)'!$F53='Shortcut Lookup 2'!Y$76,'Expenses (Assum. &amp; Calc.)'!$H53,0)</f>
        <v>0</v>
      </c>
      <c r="AB53" s="486">
        <f>IF('Expenses (Assum. &amp; Calc.)'!$F53='Shortcut Lookup 2'!Z$76,'Expenses (Assum. &amp; Calc.)'!$H53,0)</f>
        <v>0</v>
      </c>
      <c r="AC53" s="486">
        <f>IF('Expenses (Assum. &amp; Calc.)'!$F53='Shortcut Lookup 2'!AA$76,'Expenses (Assum. &amp; Calc.)'!$H53,0)</f>
        <v>0</v>
      </c>
      <c r="AD53" s="486">
        <f>IF('Expenses (Assum. &amp; Calc.)'!$F53='Shortcut Lookup 2'!AB$76,'Expenses (Assum. &amp; Calc.)'!$H53,0)</f>
        <v>0</v>
      </c>
      <c r="AE53" s="486">
        <f>IF('Expenses (Assum. &amp; Calc.)'!$F53='Shortcut Lookup 2'!AC$76,'Expenses (Assum. &amp; Calc.)'!$H53,0)</f>
        <v>0</v>
      </c>
      <c r="AF53" s="486">
        <f>IF('Expenses (Assum. &amp; Calc.)'!$F53='Shortcut Lookup 2'!AD$76,'Expenses (Assum. &amp; Calc.)'!$H53,0)</f>
        <v>0</v>
      </c>
      <c r="AG53" s="486">
        <f>IF('Expenses (Assum. &amp; Calc.)'!$F53='Shortcut Lookup 2'!AE$76,'Expenses (Assum. &amp; Calc.)'!$H53,0)</f>
        <v>0</v>
      </c>
      <c r="AH53" s="486">
        <f>IF('Expenses (Assum. &amp; Calc.)'!$F53='Shortcut Lookup 2'!AF$76,'Expenses (Assum. &amp; Calc.)'!$H53,0)</f>
        <v>0</v>
      </c>
      <c r="AI53" s="486">
        <f>IF('Expenses (Assum. &amp; Calc.)'!$F53='Shortcut Lookup 2'!AG$76,'Expenses (Assum. &amp; Calc.)'!$H53,0)</f>
        <v>0</v>
      </c>
      <c r="AJ53" s="486">
        <f>IF('Expenses (Assum. &amp; Calc.)'!$F53='Shortcut Lookup 2'!AH$76,'Expenses (Assum. &amp; Calc.)'!$H53,0)</f>
        <v>0</v>
      </c>
      <c r="AK53" s="486">
        <f>IF('Expenses (Assum. &amp; Calc.)'!$F53='Shortcut Lookup 2'!AI$76,'Expenses (Assum. &amp; Calc.)'!$H53,0)</f>
        <v>0</v>
      </c>
      <c r="AL53" s="486">
        <f>IF('Expenses (Assum. &amp; Calc.)'!$F53='Shortcut Lookup 2'!AJ$76,'Expenses (Assum. &amp; Calc.)'!$H53,0)</f>
        <v>0</v>
      </c>
      <c r="AM53" s="486">
        <f>IF('Expenses (Assum. &amp; Calc.)'!$F53='Shortcut Lookup 2'!AK$76,'Expenses (Assum. &amp; Calc.)'!$H53,0)</f>
        <v>0</v>
      </c>
      <c r="AN53" s="486">
        <f>IF('Expenses (Assum. &amp; Calc.)'!$F53='Shortcut Lookup 2'!AL$76,'Expenses (Assum. &amp; Calc.)'!$H53,0)</f>
        <v>0</v>
      </c>
      <c r="AO53" s="486">
        <f>IF('Expenses (Assum. &amp; Calc.)'!$F53='Shortcut Lookup 2'!AM$76,'Expenses (Assum. &amp; Calc.)'!$H53,0)</f>
        <v>0</v>
      </c>
      <c r="AP53" s="486">
        <f>IF('Expenses (Assum. &amp; Calc.)'!$F53='Shortcut Lookup 2'!AN$76,'Expenses (Assum. &amp; Calc.)'!$H53,0)</f>
        <v>0</v>
      </c>
      <c r="AQ53" s="486">
        <f>IF('Expenses (Assum. &amp; Calc.)'!$F53='Shortcut Lookup 2'!AO$76,'Expenses (Assum. &amp; Calc.)'!$H53,0)</f>
        <v>0</v>
      </c>
      <c r="AR53" s="486">
        <f>IF('Expenses (Assum. &amp; Calc.)'!$F53='Shortcut Lookup 2'!AP$76,'Expenses (Assum. &amp; Calc.)'!$H53,0)</f>
        <v>0</v>
      </c>
      <c r="AS53" s="486">
        <f>IF('Expenses (Assum. &amp; Calc.)'!$F53='Shortcut Lookup 2'!AQ$76,'Expenses (Assum. &amp; Calc.)'!$H53,0)</f>
        <v>0</v>
      </c>
      <c r="AT53" s="486">
        <f>IF('Expenses (Assum. &amp; Calc.)'!$F53='Shortcut Lookup 2'!AR$76,'Expenses (Assum. &amp; Calc.)'!$H53,0)</f>
        <v>0</v>
      </c>
      <c r="AU53" s="486">
        <f>IF('Expenses (Assum. &amp; Calc.)'!$F53='Shortcut Lookup 2'!AS$76,'Expenses (Assum. &amp; Calc.)'!$H53,0)</f>
        <v>0</v>
      </c>
      <c r="AV53" s="486">
        <f>IF('Expenses (Assum. &amp; Calc.)'!$F53='Shortcut Lookup 2'!AT$76,'Expenses (Assum. &amp; Calc.)'!$H53,0)</f>
        <v>0</v>
      </c>
      <c r="AW53" s="486">
        <f>IF('Expenses (Assum. &amp; Calc.)'!$F53='Shortcut Lookup 2'!AU$76,'Expenses (Assum. &amp; Calc.)'!$H53,0)</f>
        <v>0</v>
      </c>
      <c r="AX53" s="486">
        <f>IF('Expenses (Assum. &amp; Calc.)'!$F53='Shortcut Lookup 2'!AV$76,'Expenses (Assum. &amp; Calc.)'!$H53,0)</f>
        <v>0</v>
      </c>
      <c r="AY53" s="486">
        <f>IF('Expenses (Assum. &amp; Calc.)'!$F53='Shortcut Lookup 2'!AW$76,'Expenses (Assum. &amp; Calc.)'!$H53,0)</f>
        <v>0</v>
      </c>
      <c r="AZ53" s="486">
        <f>IF('Expenses (Assum. &amp; Calc.)'!$F53='Shortcut Lookup 2'!AX$76,'Expenses (Assum. &amp; Calc.)'!$H53,0)</f>
        <v>0</v>
      </c>
      <c r="BA53" s="486">
        <f>IF('Expenses (Assum. &amp; Calc.)'!$F53='Shortcut Lookup 2'!AY$76,'Expenses (Assum. &amp; Calc.)'!$H53,0)</f>
        <v>0</v>
      </c>
      <c r="BB53" s="486">
        <f>IF('Expenses (Assum. &amp; Calc.)'!$F53='Shortcut Lookup 2'!AZ$76,'Expenses (Assum. &amp; Calc.)'!$H53,0)</f>
        <v>0</v>
      </c>
      <c r="BC53" s="486">
        <f>IF('Expenses (Assum. &amp; Calc.)'!$F53='Shortcut Lookup 2'!BA$76,'Expenses (Assum. &amp; Calc.)'!$H53,0)</f>
        <v>0</v>
      </c>
      <c r="BD53" s="486">
        <f>IF('Expenses (Assum. &amp; Calc.)'!$F53='Shortcut Lookup 2'!BB$76,'Expenses (Assum. &amp; Calc.)'!$H53,0)</f>
        <v>0</v>
      </c>
      <c r="BE53" s="486">
        <f>IF('Expenses (Assum. &amp; Calc.)'!$F53='Shortcut Lookup 2'!BC$76,'Expenses (Assum. &amp; Calc.)'!$H53,0)</f>
        <v>0</v>
      </c>
      <c r="BF53" s="486">
        <f>IF('Expenses (Assum. &amp; Calc.)'!$F53='Shortcut Lookup 2'!BD$76,'Expenses (Assum. &amp; Calc.)'!$H53,0)</f>
        <v>0</v>
      </c>
      <c r="BG53" s="486">
        <f>IF('Expenses (Assum. &amp; Calc.)'!$F53='Shortcut Lookup 2'!BE$76,'Expenses (Assum. &amp; Calc.)'!$H53,0)</f>
        <v>0</v>
      </c>
      <c r="BH53" s="486">
        <f>IF('Expenses (Assum. &amp; Calc.)'!$F53='Shortcut Lookup 2'!BF$76,'Expenses (Assum. &amp; Calc.)'!$H53,0)</f>
        <v>0</v>
      </c>
      <c r="BI53" s="486">
        <f>IF('Expenses (Assum. &amp; Calc.)'!$F53='Shortcut Lookup 2'!BG$76,'Expenses (Assum. &amp; Calc.)'!$H53,0)</f>
        <v>0</v>
      </c>
      <c r="BJ53" s="486">
        <f>IF('Expenses (Assum. &amp; Calc.)'!$F53='Shortcut Lookup 2'!BH$76,'Expenses (Assum. &amp; Calc.)'!$H53,0)</f>
        <v>0</v>
      </c>
      <c r="BK53" s="486">
        <f>IF('Expenses (Assum. &amp; Calc.)'!$F53='Shortcut Lookup 2'!BI$76,'Expenses (Assum. &amp; Calc.)'!$H53,0)</f>
        <v>0</v>
      </c>
      <c r="BL53" s="486">
        <f>IF('Expenses (Assum. &amp; Calc.)'!$F53='Shortcut Lookup 2'!BJ$76,'Expenses (Assum. &amp; Calc.)'!$H53,0)</f>
        <v>0</v>
      </c>
      <c r="BM53" s="486">
        <f>IF('Expenses (Assum. &amp; Calc.)'!$F53='Shortcut Lookup 2'!BK$76,'Expenses (Assum. &amp; Calc.)'!$H53,0)</f>
        <v>0</v>
      </c>
      <c r="BN53" s="486">
        <f>IF('Expenses (Assum. &amp; Calc.)'!$F53='Shortcut Lookup 2'!BL$76,'Expenses (Assum. &amp; Calc.)'!$H53,0)</f>
        <v>0</v>
      </c>
      <c r="BO53" s="486">
        <f>IF('Expenses (Assum. &amp; Calc.)'!$F53='Shortcut Lookup 2'!BM$76,'Expenses (Assum. &amp; Calc.)'!$H53,0)</f>
        <v>0</v>
      </c>
      <c r="BP53" s="486">
        <f>IF('Expenses (Assum. &amp; Calc.)'!$F53='Shortcut Lookup 2'!BN$76,'Expenses (Assum. &amp; Calc.)'!$H53,0)</f>
        <v>0</v>
      </c>
      <c r="BQ53" s="486">
        <f>IF('Expenses (Assum. &amp; Calc.)'!$F53='Shortcut Lookup 2'!BO$76,'Expenses (Assum. &amp; Calc.)'!$H53,0)</f>
        <v>0</v>
      </c>
      <c r="BR53" s="486">
        <f>IF('Expenses (Assum. &amp; Calc.)'!$F53='Shortcut Lookup 2'!BP$76,'Expenses (Assum. &amp; Calc.)'!$H53,0)</f>
        <v>0</v>
      </c>
      <c r="BS53" s="486">
        <f>IF('Expenses (Assum. &amp; Calc.)'!$F53='Shortcut Lookup 2'!BQ$76,'Expenses (Assum. &amp; Calc.)'!$H53,0)</f>
        <v>0</v>
      </c>
      <c r="BT53" s="486">
        <f>IF('Expenses (Assum. &amp; Calc.)'!$F53='Shortcut Lookup 2'!BR$76,'Expenses (Assum. &amp; Calc.)'!$H53,0)</f>
        <v>0</v>
      </c>
      <c r="BU53" s="492">
        <f>IF('Expenses (Assum. &amp; Calc.)'!$F53='Shortcut Lookup 2'!BS$76,'Expenses (Assum. &amp; Calc.)'!$H53,0)</f>
        <v>0</v>
      </c>
      <c r="BV53" s="495">
        <f ca="1">OFFSET('Expenses (Assum. &amp; Calc.)'!N53,0,-'Expenses (Assum. &amp; Calc.)'!$G53)</f>
        <v>0</v>
      </c>
      <c r="BW53" s="495">
        <f ca="1">OFFSET('Expenses (Assum. &amp; Calc.)'!O53,0,-'Expenses (Assum. &amp; Calc.)'!$G53)</f>
        <v>0</v>
      </c>
      <c r="BX53" s="495">
        <f ca="1">OFFSET('Expenses (Assum. &amp; Calc.)'!P53,0,-'Expenses (Assum. &amp; Calc.)'!$G53)</f>
        <v>0</v>
      </c>
      <c r="BY53" s="495">
        <f ca="1">OFFSET('Expenses (Assum. &amp; Calc.)'!Q53,0,-'Expenses (Assum. &amp; Calc.)'!$G53)</f>
        <v>0</v>
      </c>
      <c r="BZ53" s="495">
        <f ca="1">OFFSET('Expenses (Assum. &amp; Calc.)'!R53,0,-'Expenses (Assum. &amp; Calc.)'!$G53)</f>
        <v>0</v>
      </c>
      <c r="CA53" s="495">
        <f ca="1">OFFSET('Expenses (Assum. &amp; Calc.)'!S53,0,-'Expenses (Assum. &amp; Calc.)'!$G53)</f>
        <v>0</v>
      </c>
      <c r="CB53" s="495">
        <f ca="1">OFFSET('Expenses (Assum. &amp; Calc.)'!T53,0,-'Expenses (Assum. &amp; Calc.)'!$G53)</f>
        <v>0</v>
      </c>
      <c r="CC53" s="495">
        <f ca="1">OFFSET('Expenses (Assum. &amp; Calc.)'!U53,0,-'Expenses (Assum. &amp; Calc.)'!$G53)</f>
        <v>0</v>
      </c>
      <c r="CD53" s="495">
        <f ca="1">OFFSET('Expenses (Assum. &amp; Calc.)'!V53,0,-'Expenses (Assum. &amp; Calc.)'!$G53)</f>
        <v>0</v>
      </c>
      <c r="CE53" s="495">
        <f ca="1">OFFSET('Expenses (Assum. &amp; Calc.)'!W53,0,-'Expenses (Assum. &amp; Calc.)'!$G53)</f>
        <v>0</v>
      </c>
      <c r="CF53" s="495">
        <f ca="1">OFFSET('Expenses (Assum. &amp; Calc.)'!X53,0,-'Expenses (Assum. &amp; Calc.)'!$G53)</f>
        <v>0</v>
      </c>
      <c r="CG53" s="495">
        <f ca="1">OFFSET('Expenses (Assum. &amp; Calc.)'!Y53,0,-'Expenses (Assum. &amp; Calc.)'!$G53)</f>
        <v>0</v>
      </c>
      <c r="CH53" s="495">
        <f ca="1">OFFSET('Expenses (Assum. &amp; Calc.)'!Z53,0,-'Expenses (Assum. &amp; Calc.)'!$G53)</f>
        <v>0</v>
      </c>
      <c r="CI53" s="495">
        <f ca="1">OFFSET('Expenses (Assum. &amp; Calc.)'!AA53,0,-'Expenses (Assum. &amp; Calc.)'!$G53)</f>
        <v>0</v>
      </c>
      <c r="CJ53" s="495">
        <f ca="1">OFFSET('Expenses (Assum. &amp; Calc.)'!AB53,0,-'Expenses (Assum. &amp; Calc.)'!$G53)</f>
        <v>0</v>
      </c>
      <c r="CK53" s="495">
        <f ca="1">OFFSET('Expenses (Assum. &amp; Calc.)'!AC53,0,-'Expenses (Assum. &amp; Calc.)'!$G53)</f>
        <v>0</v>
      </c>
      <c r="CL53" s="495">
        <f ca="1">OFFSET('Expenses (Assum. &amp; Calc.)'!AD53,0,-'Expenses (Assum. &amp; Calc.)'!$G53)</f>
        <v>0</v>
      </c>
      <c r="CM53" s="495">
        <f ca="1">OFFSET('Expenses (Assum. &amp; Calc.)'!AE53,0,-'Expenses (Assum. &amp; Calc.)'!$G53)</f>
        <v>0</v>
      </c>
      <c r="CN53" s="495">
        <f ca="1">OFFSET('Expenses (Assum. &amp; Calc.)'!AF53,0,-'Expenses (Assum. &amp; Calc.)'!$G53)</f>
        <v>0</v>
      </c>
      <c r="CO53" s="495">
        <f ca="1">OFFSET('Expenses (Assum. &amp; Calc.)'!AG53,0,-'Expenses (Assum. &amp; Calc.)'!$G53)</f>
        <v>0</v>
      </c>
      <c r="CP53" s="495">
        <f ca="1">OFFSET('Expenses (Assum. &amp; Calc.)'!AH53,0,-'Expenses (Assum. &amp; Calc.)'!$G53)</f>
        <v>0</v>
      </c>
      <c r="CQ53" s="495">
        <f ca="1">OFFSET('Expenses (Assum. &amp; Calc.)'!AI53,0,-'Expenses (Assum. &amp; Calc.)'!$G53)</f>
        <v>0</v>
      </c>
      <c r="CR53" s="495">
        <f ca="1">OFFSET('Expenses (Assum. &amp; Calc.)'!AJ53,0,-'Expenses (Assum. &amp; Calc.)'!$G53)</f>
        <v>0</v>
      </c>
      <c r="CS53" s="495">
        <f ca="1">OFFSET('Expenses (Assum. &amp; Calc.)'!AK53,0,-'Expenses (Assum. &amp; Calc.)'!$G53)</f>
        <v>0</v>
      </c>
      <c r="CT53" s="495">
        <f ca="1">OFFSET('Expenses (Assum. &amp; Calc.)'!AL53,0,-'Expenses (Assum. &amp; Calc.)'!$G53)</f>
        <v>0</v>
      </c>
      <c r="CU53" s="495">
        <f ca="1">OFFSET('Expenses (Assum. &amp; Calc.)'!AM53,0,-'Expenses (Assum. &amp; Calc.)'!$G53)</f>
        <v>0</v>
      </c>
      <c r="CV53" s="495">
        <f ca="1">OFFSET('Expenses (Assum. &amp; Calc.)'!AN53,0,-'Expenses (Assum. &amp; Calc.)'!$G53)</f>
        <v>0</v>
      </c>
      <c r="CW53" s="495">
        <f ca="1">OFFSET('Expenses (Assum. &amp; Calc.)'!AO53,0,-'Expenses (Assum. &amp; Calc.)'!$G53)</f>
        <v>0</v>
      </c>
      <c r="CX53" s="495">
        <f ca="1">OFFSET('Expenses (Assum. &amp; Calc.)'!AP53,0,-'Expenses (Assum. &amp; Calc.)'!$G53)</f>
        <v>0</v>
      </c>
      <c r="CY53" s="495">
        <f ca="1">OFFSET('Expenses (Assum. &amp; Calc.)'!AQ53,0,-'Expenses (Assum. &amp; Calc.)'!$G53)</f>
        <v>0</v>
      </c>
      <c r="CZ53" s="495">
        <f ca="1">OFFSET('Expenses (Assum. &amp; Calc.)'!AR53,0,-'Expenses (Assum. &amp; Calc.)'!$G53)</f>
        <v>0</v>
      </c>
      <c r="DA53" s="495">
        <f ca="1">OFFSET('Expenses (Assum. &amp; Calc.)'!AS53,0,-'Expenses (Assum. &amp; Calc.)'!$G53)</f>
        <v>0</v>
      </c>
      <c r="DB53" s="495">
        <f ca="1">OFFSET('Expenses (Assum. &amp; Calc.)'!AT53,0,-'Expenses (Assum. &amp; Calc.)'!$G53)</f>
        <v>0</v>
      </c>
      <c r="DC53" s="495">
        <f ca="1">OFFSET('Expenses (Assum. &amp; Calc.)'!AU53,0,-'Expenses (Assum. &amp; Calc.)'!$G53)</f>
        <v>0</v>
      </c>
      <c r="DD53" s="495">
        <f ca="1">OFFSET('Expenses (Assum. &amp; Calc.)'!AV53,0,-'Expenses (Assum. &amp; Calc.)'!$G53)</f>
        <v>0</v>
      </c>
      <c r="DE53" s="495">
        <f ca="1">OFFSET('Expenses (Assum. &amp; Calc.)'!AW53,0,-'Expenses (Assum. &amp; Calc.)'!$G53)</f>
        <v>0</v>
      </c>
      <c r="DF53" s="495">
        <f ca="1">OFFSET('Expenses (Assum. &amp; Calc.)'!AX53,0,-'Expenses (Assum. &amp; Calc.)'!$G53)</f>
        <v>0</v>
      </c>
      <c r="DG53" s="495">
        <f ca="1">OFFSET('Expenses (Assum. &amp; Calc.)'!AY53,0,-'Expenses (Assum. &amp; Calc.)'!$G53)</f>
        <v>0</v>
      </c>
      <c r="DH53" s="495">
        <f ca="1">OFFSET('Expenses (Assum. &amp; Calc.)'!AZ53,0,-'Expenses (Assum. &amp; Calc.)'!$G53)</f>
        <v>0</v>
      </c>
      <c r="DI53" s="495">
        <f ca="1">OFFSET('Expenses (Assum. &amp; Calc.)'!BA53,0,-'Expenses (Assum. &amp; Calc.)'!$G53)</f>
        <v>0</v>
      </c>
      <c r="DJ53" s="495">
        <f ca="1">OFFSET('Expenses (Assum. &amp; Calc.)'!BB53,0,-'Expenses (Assum. &amp; Calc.)'!$G53)</f>
        <v>0</v>
      </c>
      <c r="DK53" s="495">
        <f ca="1">OFFSET('Expenses (Assum. &amp; Calc.)'!BC53,0,-'Expenses (Assum. &amp; Calc.)'!$G53)</f>
        <v>0</v>
      </c>
      <c r="DL53" s="495">
        <f ca="1">OFFSET('Expenses (Assum. &amp; Calc.)'!BD53,0,-'Expenses (Assum. &amp; Calc.)'!$G53)</f>
        <v>0</v>
      </c>
      <c r="DM53" s="495">
        <f ca="1">OFFSET('Expenses (Assum. &amp; Calc.)'!BE53,0,-'Expenses (Assum. &amp; Calc.)'!$G53)</f>
        <v>0</v>
      </c>
      <c r="DN53" s="495">
        <f ca="1">OFFSET('Expenses (Assum. &amp; Calc.)'!BF53,0,-'Expenses (Assum. &amp; Calc.)'!$G53)</f>
        <v>0</v>
      </c>
      <c r="DO53" s="495">
        <f ca="1">OFFSET('Expenses (Assum. &amp; Calc.)'!BG53,0,-'Expenses (Assum. &amp; Calc.)'!$G53)</f>
        <v>0</v>
      </c>
      <c r="DP53" s="495">
        <f ca="1">OFFSET('Expenses (Assum. &amp; Calc.)'!BH53,0,-'Expenses (Assum. &amp; Calc.)'!$G53)</f>
        <v>0</v>
      </c>
      <c r="DQ53" s="495">
        <f ca="1">OFFSET('Expenses (Assum. &amp; Calc.)'!BI53,0,-'Expenses (Assum. &amp; Calc.)'!$G53)</f>
        <v>0</v>
      </c>
      <c r="DR53" s="495">
        <f ca="1">OFFSET('Expenses (Assum. &amp; Calc.)'!BJ53,0,-'Expenses (Assum. &amp; Calc.)'!$G53)</f>
        <v>0</v>
      </c>
      <c r="DS53" s="495">
        <f ca="1">OFFSET('Expenses (Assum. &amp; Calc.)'!BK53,0,-'Expenses (Assum. &amp; Calc.)'!$G53)</f>
        <v>0</v>
      </c>
      <c r="DT53" s="495">
        <f ca="1">OFFSET('Expenses (Assum. &amp; Calc.)'!BL53,0,-'Expenses (Assum. &amp; Calc.)'!$G53)</f>
        <v>0</v>
      </c>
      <c r="DU53" s="495">
        <f ca="1">OFFSET('Expenses (Assum. &amp; Calc.)'!BM53,0,-'Expenses (Assum. &amp; Calc.)'!$G53)</f>
        <v>0</v>
      </c>
      <c r="DV53" s="495">
        <f ca="1">OFFSET('Expenses (Assum. &amp; Calc.)'!BN53,0,-'Expenses (Assum. &amp; Calc.)'!$G53)</f>
        <v>0</v>
      </c>
      <c r="DW53" s="495">
        <f ca="1">OFFSET('Expenses (Assum. &amp; Calc.)'!BO53,0,-'Expenses (Assum. &amp; Calc.)'!$G53)</f>
        <v>0</v>
      </c>
      <c r="DX53" s="495">
        <f ca="1">OFFSET('Expenses (Assum. &amp; Calc.)'!BP53,0,-'Expenses (Assum. &amp; Calc.)'!$G53)</f>
        <v>0</v>
      </c>
      <c r="DY53" s="495">
        <f ca="1">OFFSET('Expenses (Assum. &amp; Calc.)'!BQ53,0,-'Expenses (Assum. &amp; Calc.)'!$G53)</f>
        <v>0</v>
      </c>
      <c r="DZ53" s="495">
        <f ca="1">OFFSET('Expenses (Assum. &amp; Calc.)'!BR53,0,-'Expenses (Assum. &amp; Calc.)'!$G53)</f>
        <v>0</v>
      </c>
      <c r="EA53" s="495">
        <f ca="1">OFFSET('Expenses (Assum. &amp; Calc.)'!BS53,0,-'Expenses (Assum. &amp; Calc.)'!$G53)</f>
        <v>0</v>
      </c>
      <c r="EB53" s="495">
        <f ca="1">OFFSET('Expenses (Assum. &amp; Calc.)'!BT53,0,-'Expenses (Assum. &amp; Calc.)'!$G53)</f>
        <v>0</v>
      </c>
      <c r="EC53" s="495">
        <f ca="1">OFFSET('Expenses (Assum. &amp; Calc.)'!BU53,0,-'Expenses (Assum. &amp; Calc.)'!$G53)</f>
        <v>0</v>
      </c>
    </row>
    <row r="54" spans="3:133" ht="14.4" thickBot="1" x14ac:dyDescent="0.35">
      <c r="C54" s="905" t="s">
        <v>183</v>
      </c>
      <c r="D54" s="905"/>
      <c r="E54" s="905"/>
      <c r="F54" s="459"/>
      <c r="G54" s="461"/>
      <c r="H54" s="509"/>
      <c r="I54" s="516"/>
      <c r="J54" s="488"/>
      <c r="K54" s="488"/>
      <c r="L54" s="488"/>
      <c r="M54" s="517"/>
      <c r="N54" s="512">
        <f>IF('Expenses (Assum. &amp; Calc.)'!$F54='Shortcut Lookup 2'!L$76,'Expenses (Assum. &amp; Calc.)'!$H54,0)</f>
        <v>0</v>
      </c>
      <c r="O54" s="486">
        <f>IF('Expenses (Assum. &amp; Calc.)'!$F54='Shortcut Lookup 2'!M$76,'Expenses (Assum. &amp; Calc.)'!$H54,0)</f>
        <v>0</v>
      </c>
      <c r="P54" s="486">
        <f>IF('Expenses (Assum. &amp; Calc.)'!$F54='Shortcut Lookup 2'!N$76,'Expenses (Assum. &amp; Calc.)'!$H54,0)</f>
        <v>0</v>
      </c>
      <c r="Q54" s="486">
        <f>IF('Expenses (Assum. &amp; Calc.)'!$F54='Shortcut Lookup 2'!O$76,'Expenses (Assum. &amp; Calc.)'!$H54,0)</f>
        <v>0</v>
      </c>
      <c r="R54" s="486">
        <f>IF('Expenses (Assum. &amp; Calc.)'!$F54='Shortcut Lookup 2'!P$76,'Expenses (Assum. &amp; Calc.)'!$H54,0)</f>
        <v>0</v>
      </c>
      <c r="S54" s="486">
        <f>IF('Expenses (Assum. &amp; Calc.)'!$F54='Shortcut Lookup 2'!Q$76,'Expenses (Assum. &amp; Calc.)'!$H54,0)</f>
        <v>0</v>
      </c>
      <c r="T54" s="486">
        <f>IF('Expenses (Assum. &amp; Calc.)'!$F54='Shortcut Lookup 2'!R$76,'Expenses (Assum. &amp; Calc.)'!$H54,0)</f>
        <v>0</v>
      </c>
      <c r="U54" s="486">
        <f>IF('Expenses (Assum. &amp; Calc.)'!$F54='Shortcut Lookup 2'!S$76,'Expenses (Assum. &amp; Calc.)'!$H54,0)</f>
        <v>0</v>
      </c>
      <c r="V54" s="486">
        <f>IF('Expenses (Assum. &amp; Calc.)'!$F54='Shortcut Lookup 2'!T$76,'Expenses (Assum. &amp; Calc.)'!$H54,0)</f>
        <v>0</v>
      </c>
      <c r="W54" s="486">
        <f>IF('Expenses (Assum. &amp; Calc.)'!$F54='Shortcut Lookup 2'!U$76,'Expenses (Assum. &amp; Calc.)'!$H54,0)</f>
        <v>0</v>
      </c>
      <c r="X54" s="486">
        <f>IF('Expenses (Assum. &amp; Calc.)'!$F54='Shortcut Lookup 2'!V$76,'Expenses (Assum. &amp; Calc.)'!$H54,0)</f>
        <v>0</v>
      </c>
      <c r="Y54" s="486">
        <f>IF('Expenses (Assum. &amp; Calc.)'!$F54='Shortcut Lookup 2'!W$76,'Expenses (Assum. &amp; Calc.)'!$H54,0)</f>
        <v>0</v>
      </c>
      <c r="Z54" s="486">
        <f>IF('Expenses (Assum. &amp; Calc.)'!$F54='Shortcut Lookup 2'!X$76,'Expenses (Assum. &amp; Calc.)'!$H54,0)</f>
        <v>0</v>
      </c>
      <c r="AA54" s="486">
        <f>IF('Expenses (Assum. &amp; Calc.)'!$F54='Shortcut Lookup 2'!Y$76,'Expenses (Assum. &amp; Calc.)'!$H54,0)</f>
        <v>0</v>
      </c>
      <c r="AB54" s="486">
        <f>IF('Expenses (Assum. &amp; Calc.)'!$F54='Shortcut Lookup 2'!Z$76,'Expenses (Assum. &amp; Calc.)'!$H54,0)</f>
        <v>0</v>
      </c>
      <c r="AC54" s="486">
        <f>IF('Expenses (Assum. &amp; Calc.)'!$F54='Shortcut Lookup 2'!AA$76,'Expenses (Assum. &amp; Calc.)'!$H54,0)</f>
        <v>0</v>
      </c>
      <c r="AD54" s="486">
        <f>IF('Expenses (Assum. &amp; Calc.)'!$F54='Shortcut Lookup 2'!AB$76,'Expenses (Assum. &amp; Calc.)'!$H54,0)</f>
        <v>0</v>
      </c>
      <c r="AE54" s="486">
        <f>IF('Expenses (Assum. &amp; Calc.)'!$F54='Shortcut Lookup 2'!AC$76,'Expenses (Assum. &amp; Calc.)'!$H54,0)</f>
        <v>0</v>
      </c>
      <c r="AF54" s="486">
        <f>IF('Expenses (Assum. &amp; Calc.)'!$F54='Shortcut Lookup 2'!AD$76,'Expenses (Assum. &amp; Calc.)'!$H54,0)</f>
        <v>0</v>
      </c>
      <c r="AG54" s="486">
        <f>IF('Expenses (Assum. &amp; Calc.)'!$F54='Shortcut Lookup 2'!AE$76,'Expenses (Assum. &amp; Calc.)'!$H54,0)</f>
        <v>0</v>
      </c>
      <c r="AH54" s="486">
        <f>IF('Expenses (Assum. &amp; Calc.)'!$F54='Shortcut Lookup 2'!AF$76,'Expenses (Assum. &amp; Calc.)'!$H54,0)</f>
        <v>0</v>
      </c>
      <c r="AI54" s="486">
        <f>IF('Expenses (Assum. &amp; Calc.)'!$F54='Shortcut Lookup 2'!AG$76,'Expenses (Assum. &amp; Calc.)'!$H54,0)</f>
        <v>0</v>
      </c>
      <c r="AJ54" s="486">
        <f>IF('Expenses (Assum. &amp; Calc.)'!$F54='Shortcut Lookup 2'!AH$76,'Expenses (Assum. &amp; Calc.)'!$H54,0)</f>
        <v>0</v>
      </c>
      <c r="AK54" s="486">
        <f>IF('Expenses (Assum. &amp; Calc.)'!$F54='Shortcut Lookup 2'!AI$76,'Expenses (Assum. &amp; Calc.)'!$H54,0)</f>
        <v>0</v>
      </c>
      <c r="AL54" s="486">
        <f>IF('Expenses (Assum. &amp; Calc.)'!$F54='Shortcut Lookup 2'!AJ$76,'Expenses (Assum. &amp; Calc.)'!$H54,0)</f>
        <v>0</v>
      </c>
      <c r="AM54" s="486">
        <f>IF('Expenses (Assum. &amp; Calc.)'!$F54='Shortcut Lookup 2'!AK$76,'Expenses (Assum. &amp; Calc.)'!$H54,0)</f>
        <v>0</v>
      </c>
      <c r="AN54" s="486">
        <f>IF('Expenses (Assum. &amp; Calc.)'!$F54='Shortcut Lookup 2'!AL$76,'Expenses (Assum. &amp; Calc.)'!$H54,0)</f>
        <v>0</v>
      </c>
      <c r="AO54" s="486">
        <f>IF('Expenses (Assum. &amp; Calc.)'!$F54='Shortcut Lookup 2'!AM$76,'Expenses (Assum. &amp; Calc.)'!$H54,0)</f>
        <v>0</v>
      </c>
      <c r="AP54" s="486">
        <f>IF('Expenses (Assum. &amp; Calc.)'!$F54='Shortcut Lookup 2'!AN$76,'Expenses (Assum. &amp; Calc.)'!$H54,0)</f>
        <v>0</v>
      </c>
      <c r="AQ54" s="486">
        <f>IF('Expenses (Assum. &amp; Calc.)'!$F54='Shortcut Lookup 2'!AO$76,'Expenses (Assum. &amp; Calc.)'!$H54,0)</f>
        <v>0</v>
      </c>
      <c r="AR54" s="486">
        <f>IF('Expenses (Assum. &amp; Calc.)'!$F54='Shortcut Lookup 2'!AP$76,'Expenses (Assum. &amp; Calc.)'!$H54,0)</f>
        <v>0</v>
      </c>
      <c r="AS54" s="486">
        <f>IF('Expenses (Assum. &amp; Calc.)'!$F54='Shortcut Lookup 2'!AQ$76,'Expenses (Assum. &amp; Calc.)'!$H54,0)</f>
        <v>0</v>
      </c>
      <c r="AT54" s="486">
        <f>IF('Expenses (Assum. &amp; Calc.)'!$F54='Shortcut Lookup 2'!AR$76,'Expenses (Assum. &amp; Calc.)'!$H54,0)</f>
        <v>0</v>
      </c>
      <c r="AU54" s="486">
        <f>IF('Expenses (Assum. &amp; Calc.)'!$F54='Shortcut Lookup 2'!AS$76,'Expenses (Assum. &amp; Calc.)'!$H54,0)</f>
        <v>0</v>
      </c>
      <c r="AV54" s="486">
        <f>IF('Expenses (Assum. &amp; Calc.)'!$F54='Shortcut Lookup 2'!AT$76,'Expenses (Assum. &amp; Calc.)'!$H54,0)</f>
        <v>0</v>
      </c>
      <c r="AW54" s="486">
        <f>IF('Expenses (Assum. &amp; Calc.)'!$F54='Shortcut Lookup 2'!AU$76,'Expenses (Assum. &amp; Calc.)'!$H54,0)</f>
        <v>0</v>
      </c>
      <c r="AX54" s="486">
        <f>IF('Expenses (Assum. &amp; Calc.)'!$F54='Shortcut Lookup 2'!AV$76,'Expenses (Assum. &amp; Calc.)'!$H54,0)</f>
        <v>0</v>
      </c>
      <c r="AY54" s="486">
        <f>IF('Expenses (Assum. &amp; Calc.)'!$F54='Shortcut Lookup 2'!AW$76,'Expenses (Assum. &amp; Calc.)'!$H54,0)</f>
        <v>0</v>
      </c>
      <c r="AZ54" s="486">
        <f>IF('Expenses (Assum. &amp; Calc.)'!$F54='Shortcut Lookup 2'!AX$76,'Expenses (Assum. &amp; Calc.)'!$H54,0)</f>
        <v>0</v>
      </c>
      <c r="BA54" s="486">
        <f>IF('Expenses (Assum. &amp; Calc.)'!$F54='Shortcut Lookup 2'!AY$76,'Expenses (Assum. &amp; Calc.)'!$H54,0)</f>
        <v>0</v>
      </c>
      <c r="BB54" s="486">
        <f>IF('Expenses (Assum. &amp; Calc.)'!$F54='Shortcut Lookup 2'!AZ$76,'Expenses (Assum. &amp; Calc.)'!$H54,0)</f>
        <v>0</v>
      </c>
      <c r="BC54" s="486">
        <f>IF('Expenses (Assum. &amp; Calc.)'!$F54='Shortcut Lookup 2'!BA$76,'Expenses (Assum. &amp; Calc.)'!$H54,0)</f>
        <v>0</v>
      </c>
      <c r="BD54" s="486">
        <f>IF('Expenses (Assum. &amp; Calc.)'!$F54='Shortcut Lookup 2'!BB$76,'Expenses (Assum. &amp; Calc.)'!$H54,0)</f>
        <v>0</v>
      </c>
      <c r="BE54" s="486">
        <f>IF('Expenses (Assum. &amp; Calc.)'!$F54='Shortcut Lookup 2'!BC$76,'Expenses (Assum. &amp; Calc.)'!$H54,0)</f>
        <v>0</v>
      </c>
      <c r="BF54" s="486">
        <f>IF('Expenses (Assum. &amp; Calc.)'!$F54='Shortcut Lookup 2'!BD$76,'Expenses (Assum. &amp; Calc.)'!$H54,0)</f>
        <v>0</v>
      </c>
      <c r="BG54" s="486">
        <f>IF('Expenses (Assum. &amp; Calc.)'!$F54='Shortcut Lookup 2'!BE$76,'Expenses (Assum. &amp; Calc.)'!$H54,0)</f>
        <v>0</v>
      </c>
      <c r="BH54" s="486">
        <f>IF('Expenses (Assum. &amp; Calc.)'!$F54='Shortcut Lookup 2'!BF$76,'Expenses (Assum. &amp; Calc.)'!$H54,0)</f>
        <v>0</v>
      </c>
      <c r="BI54" s="486">
        <f>IF('Expenses (Assum. &amp; Calc.)'!$F54='Shortcut Lookup 2'!BG$76,'Expenses (Assum. &amp; Calc.)'!$H54,0)</f>
        <v>0</v>
      </c>
      <c r="BJ54" s="486">
        <f>IF('Expenses (Assum. &amp; Calc.)'!$F54='Shortcut Lookup 2'!BH$76,'Expenses (Assum. &amp; Calc.)'!$H54,0)</f>
        <v>0</v>
      </c>
      <c r="BK54" s="486">
        <f>IF('Expenses (Assum. &amp; Calc.)'!$F54='Shortcut Lookup 2'!BI$76,'Expenses (Assum. &amp; Calc.)'!$H54,0)</f>
        <v>0</v>
      </c>
      <c r="BL54" s="486">
        <f>IF('Expenses (Assum. &amp; Calc.)'!$F54='Shortcut Lookup 2'!BJ$76,'Expenses (Assum. &amp; Calc.)'!$H54,0)</f>
        <v>0</v>
      </c>
      <c r="BM54" s="486">
        <f>IF('Expenses (Assum. &amp; Calc.)'!$F54='Shortcut Lookup 2'!BK$76,'Expenses (Assum. &amp; Calc.)'!$H54,0)</f>
        <v>0</v>
      </c>
      <c r="BN54" s="486">
        <f>IF('Expenses (Assum. &amp; Calc.)'!$F54='Shortcut Lookup 2'!BL$76,'Expenses (Assum. &amp; Calc.)'!$H54,0)</f>
        <v>0</v>
      </c>
      <c r="BO54" s="486">
        <f>IF('Expenses (Assum. &amp; Calc.)'!$F54='Shortcut Lookup 2'!BM$76,'Expenses (Assum. &amp; Calc.)'!$H54,0)</f>
        <v>0</v>
      </c>
      <c r="BP54" s="486">
        <f>IF('Expenses (Assum. &amp; Calc.)'!$F54='Shortcut Lookup 2'!BN$76,'Expenses (Assum. &amp; Calc.)'!$H54,0)</f>
        <v>0</v>
      </c>
      <c r="BQ54" s="486">
        <f>IF('Expenses (Assum. &amp; Calc.)'!$F54='Shortcut Lookup 2'!BO$76,'Expenses (Assum. &amp; Calc.)'!$H54,0)</f>
        <v>0</v>
      </c>
      <c r="BR54" s="486">
        <f>IF('Expenses (Assum. &amp; Calc.)'!$F54='Shortcut Lookup 2'!BP$76,'Expenses (Assum. &amp; Calc.)'!$H54,0)</f>
        <v>0</v>
      </c>
      <c r="BS54" s="486">
        <f>IF('Expenses (Assum. &amp; Calc.)'!$F54='Shortcut Lookup 2'!BQ$76,'Expenses (Assum. &amp; Calc.)'!$H54,0)</f>
        <v>0</v>
      </c>
      <c r="BT54" s="486">
        <f>IF('Expenses (Assum. &amp; Calc.)'!$F54='Shortcut Lookup 2'!BR$76,'Expenses (Assum. &amp; Calc.)'!$H54,0)</f>
        <v>0</v>
      </c>
      <c r="BU54" s="492">
        <f>IF('Expenses (Assum. &amp; Calc.)'!$F54='Shortcut Lookup 2'!BS$76,'Expenses (Assum. &amp; Calc.)'!$H54,0)</f>
        <v>0</v>
      </c>
      <c r="BV54" s="495">
        <f ca="1">OFFSET('Expenses (Assum. &amp; Calc.)'!N54,0,-'Expenses (Assum. &amp; Calc.)'!$G54)</f>
        <v>0</v>
      </c>
      <c r="BW54" s="495">
        <f ca="1">OFFSET('Expenses (Assum. &amp; Calc.)'!O54,0,-'Expenses (Assum. &amp; Calc.)'!$G54)</f>
        <v>0</v>
      </c>
      <c r="BX54" s="495">
        <f ca="1">OFFSET('Expenses (Assum. &amp; Calc.)'!P54,0,-'Expenses (Assum. &amp; Calc.)'!$G54)</f>
        <v>0</v>
      </c>
      <c r="BY54" s="495">
        <f ca="1">OFFSET('Expenses (Assum. &amp; Calc.)'!Q54,0,-'Expenses (Assum. &amp; Calc.)'!$G54)</f>
        <v>0</v>
      </c>
      <c r="BZ54" s="495">
        <f ca="1">OFFSET('Expenses (Assum. &amp; Calc.)'!R54,0,-'Expenses (Assum. &amp; Calc.)'!$G54)</f>
        <v>0</v>
      </c>
      <c r="CA54" s="495">
        <f ca="1">OFFSET('Expenses (Assum. &amp; Calc.)'!S54,0,-'Expenses (Assum. &amp; Calc.)'!$G54)</f>
        <v>0</v>
      </c>
      <c r="CB54" s="495">
        <f ca="1">OFFSET('Expenses (Assum. &amp; Calc.)'!T54,0,-'Expenses (Assum. &amp; Calc.)'!$G54)</f>
        <v>0</v>
      </c>
      <c r="CC54" s="495">
        <f ca="1">OFFSET('Expenses (Assum. &amp; Calc.)'!U54,0,-'Expenses (Assum. &amp; Calc.)'!$G54)</f>
        <v>0</v>
      </c>
      <c r="CD54" s="495">
        <f ca="1">OFFSET('Expenses (Assum. &amp; Calc.)'!V54,0,-'Expenses (Assum. &amp; Calc.)'!$G54)</f>
        <v>0</v>
      </c>
      <c r="CE54" s="495">
        <f ca="1">OFFSET('Expenses (Assum. &amp; Calc.)'!W54,0,-'Expenses (Assum. &amp; Calc.)'!$G54)</f>
        <v>0</v>
      </c>
      <c r="CF54" s="495">
        <f ca="1">OFFSET('Expenses (Assum. &amp; Calc.)'!X54,0,-'Expenses (Assum. &amp; Calc.)'!$G54)</f>
        <v>0</v>
      </c>
      <c r="CG54" s="495">
        <f ca="1">OFFSET('Expenses (Assum. &amp; Calc.)'!Y54,0,-'Expenses (Assum. &amp; Calc.)'!$G54)</f>
        <v>0</v>
      </c>
      <c r="CH54" s="495">
        <f ca="1">OFFSET('Expenses (Assum. &amp; Calc.)'!Z54,0,-'Expenses (Assum. &amp; Calc.)'!$G54)</f>
        <v>0</v>
      </c>
      <c r="CI54" s="495">
        <f ca="1">OFFSET('Expenses (Assum. &amp; Calc.)'!AA54,0,-'Expenses (Assum. &amp; Calc.)'!$G54)</f>
        <v>0</v>
      </c>
      <c r="CJ54" s="495">
        <f ca="1">OFFSET('Expenses (Assum. &amp; Calc.)'!AB54,0,-'Expenses (Assum. &amp; Calc.)'!$G54)</f>
        <v>0</v>
      </c>
      <c r="CK54" s="495">
        <f ca="1">OFFSET('Expenses (Assum. &amp; Calc.)'!AC54,0,-'Expenses (Assum. &amp; Calc.)'!$G54)</f>
        <v>0</v>
      </c>
      <c r="CL54" s="495">
        <f ca="1">OFFSET('Expenses (Assum. &amp; Calc.)'!AD54,0,-'Expenses (Assum. &amp; Calc.)'!$G54)</f>
        <v>0</v>
      </c>
      <c r="CM54" s="495">
        <f ca="1">OFFSET('Expenses (Assum. &amp; Calc.)'!AE54,0,-'Expenses (Assum. &amp; Calc.)'!$G54)</f>
        <v>0</v>
      </c>
      <c r="CN54" s="495">
        <f ca="1">OFFSET('Expenses (Assum. &amp; Calc.)'!AF54,0,-'Expenses (Assum. &amp; Calc.)'!$G54)</f>
        <v>0</v>
      </c>
      <c r="CO54" s="495">
        <f ca="1">OFFSET('Expenses (Assum. &amp; Calc.)'!AG54,0,-'Expenses (Assum. &amp; Calc.)'!$G54)</f>
        <v>0</v>
      </c>
      <c r="CP54" s="495">
        <f ca="1">OFFSET('Expenses (Assum. &amp; Calc.)'!AH54,0,-'Expenses (Assum. &amp; Calc.)'!$G54)</f>
        <v>0</v>
      </c>
      <c r="CQ54" s="495">
        <f ca="1">OFFSET('Expenses (Assum. &amp; Calc.)'!AI54,0,-'Expenses (Assum. &amp; Calc.)'!$G54)</f>
        <v>0</v>
      </c>
      <c r="CR54" s="495">
        <f ca="1">OFFSET('Expenses (Assum. &amp; Calc.)'!AJ54,0,-'Expenses (Assum. &amp; Calc.)'!$G54)</f>
        <v>0</v>
      </c>
      <c r="CS54" s="495">
        <f ca="1">OFFSET('Expenses (Assum. &amp; Calc.)'!AK54,0,-'Expenses (Assum. &amp; Calc.)'!$G54)</f>
        <v>0</v>
      </c>
      <c r="CT54" s="495">
        <f ca="1">OFFSET('Expenses (Assum. &amp; Calc.)'!AL54,0,-'Expenses (Assum. &amp; Calc.)'!$G54)</f>
        <v>0</v>
      </c>
      <c r="CU54" s="495">
        <f ca="1">OFFSET('Expenses (Assum. &amp; Calc.)'!AM54,0,-'Expenses (Assum. &amp; Calc.)'!$G54)</f>
        <v>0</v>
      </c>
      <c r="CV54" s="495">
        <f ca="1">OFFSET('Expenses (Assum. &amp; Calc.)'!AN54,0,-'Expenses (Assum. &amp; Calc.)'!$G54)</f>
        <v>0</v>
      </c>
      <c r="CW54" s="495">
        <f ca="1">OFFSET('Expenses (Assum. &amp; Calc.)'!AO54,0,-'Expenses (Assum. &amp; Calc.)'!$G54)</f>
        <v>0</v>
      </c>
      <c r="CX54" s="495">
        <f ca="1">OFFSET('Expenses (Assum. &amp; Calc.)'!AP54,0,-'Expenses (Assum. &amp; Calc.)'!$G54)</f>
        <v>0</v>
      </c>
      <c r="CY54" s="495">
        <f ca="1">OFFSET('Expenses (Assum. &amp; Calc.)'!AQ54,0,-'Expenses (Assum. &amp; Calc.)'!$G54)</f>
        <v>0</v>
      </c>
      <c r="CZ54" s="495">
        <f ca="1">OFFSET('Expenses (Assum. &amp; Calc.)'!AR54,0,-'Expenses (Assum. &amp; Calc.)'!$G54)</f>
        <v>0</v>
      </c>
      <c r="DA54" s="495">
        <f ca="1">OFFSET('Expenses (Assum. &amp; Calc.)'!AS54,0,-'Expenses (Assum. &amp; Calc.)'!$G54)</f>
        <v>0</v>
      </c>
      <c r="DB54" s="495">
        <f ca="1">OFFSET('Expenses (Assum. &amp; Calc.)'!AT54,0,-'Expenses (Assum. &amp; Calc.)'!$G54)</f>
        <v>0</v>
      </c>
      <c r="DC54" s="495">
        <f ca="1">OFFSET('Expenses (Assum. &amp; Calc.)'!AU54,0,-'Expenses (Assum. &amp; Calc.)'!$G54)</f>
        <v>0</v>
      </c>
      <c r="DD54" s="495">
        <f ca="1">OFFSET('Expenses (Assum. &amp; Calc.)'!AV54,0,-'Expenses (Assum. &amp; Calc.)'!$G54)</f>
        <v>0</v>
      </c>
      <c r="DE54" s="495">
        <f ca="1">OFFSET('Expenses (Assum. &amp; Calc.)'!AW54,0,-'Expenses (Assum. &amp; Calc.)'!$G54)</f>
        <v>0</v>
      </c>
      <c r="DF54" s="495">
        <f ca="1">OFFSET('Expenses (Assum. &amp; Calc.)'!AX54,0,-'Expenses (Assum. &amp; Calc.)'!$G54)</f>
        <v>0</v>
      </c>
      <c r="DG54" s="495">
        <f ca="1">OFFSET('Expenses (Assum. &amp; Calc.)'!AY54,0,-'Expenses (Assum. &amp; Calc.)'!$G54)</f>
        <v>0</v>
      </c>
      <c r="DH54" s="495">
        <f ca="1">OFFSET('Expenses (Assum. &amp; Calc.)'!AZ54,0,-'Expenses (Assum. &amp; Calc.)'!$G54)</f>
        <v>0</v>
      </c>
      <c r="DI54" s="495">
        <f ca="1">OFFSET('Expenses (Assum. &amp; Calc.)'!BA54,0,-'Expenses (Assum. &amp; Calc.)'!$G54)</f>
        <v>0</v>
      </c>
      <c r="DJ54" s="495">
        <f ca="1">OFFSET('Expenses (Assum. &amp; Calc.)'!BB54,0,-'Expenses (Assum. &amp; Calc.)'!$G54)</f>
        <v>0</v>
      </c>
      <c r="DK54" s="495">
        <f ca="1">OFFSET('Expenses (Assum. &amp; Calc.)'!BC54,0,-'Expenses (Assum. &amp; Calc.)'!$G54)</f>
        <v>0</v>
      </c>
      <c r="DL54" s="495">
        <f ca="1">OFFSET('Expenses (Assum. &amp; Calc.)'!BD54,0,-'Expenses (Assum. &amp; Calc.)'!$G54)</f>
        <v>0</v>
      </c>
      <c r="DM54" s="495">
        <f ca="1">OFFSET('Expenses (Assum. &amp; Calc.)'!BE54,0,-'Expenses (Assum. &amp; Calc.)'!$G54)</f>
        <v>0</v>
      </c>
      <c r="DN54" s="495">
        <f ca="1">OFFSET('Expenses (Assum. &amp; Calc.)'!BF54,0,-'Expenses (Assum. &amp; Calc.)'!$G54)</f>
        <v>0</v>
      </c>
      <c r="DO54" s="495">
        <f ca="1">OFFSET('Expenses (Assum. &amp; Calc.)'!BG54,0,-'Expenses (Assum. &amp; Calc.)'!$G54)</f>
        <v>0</v>
      </c>
      <c r="DP54" s="495">
        <f ca="1">OFFSET('Expenses (Assum. &amp; Calc.)'!BH54,0,-'Expenses (Assum. &amp; Calc.)'!$G54)</f>
        <v>0</v>
      </c>
      <c r="DQ54" s="495">
        <f ca="1">OFFSET('Expenses (Assum. &amp; Calc.)'!BI54,0,-'Expenses (Assum. &amp; Calc.)'!$G54)</f>
        <v>0</v>
      </c>
      <c r="DR54" s="495">
        <f ca="1">OFFSET('Expenses (Assum. &amp; Calc.)'!BJ54,0,-'Expenses (Assum. &amp; Calc.)'!$G54)</f>
        <v>0</v>
      </c>
      <c r="DS54" s="495">
        <f ca="1">OFFSET('Expenses (Assum. &amp; Calc.)'!BK54,0,-'Expenses (Assum. &amp; Calc.)'!$G54)</f>
        <v>0</v>
      </c>
      <c r="DT54" s="495">
        <f ca="1">OFFSET('Expenses (Assum. &amp; Calc.)'!BL54,0,-'Expenses (Assum. &amp; Calc.)'!$G54)</f>
        <v>0</v>
      </c>
      <c r="DU54" s="495">
        <f ca="1">OFFSET('Expenses (Assum. &amp; Calc.)'!BM54,0,-'Expenses (Assum. &amp; Calc.)'!$G54)</f>
        <v>0</v>
      </c>
      <c r="DV54" s="495">
        <f ca="1">OFFSET('Expenses (Assum. &amp; Calc.)'!BN54,0,-'Expenses (Assum. &amp; Calc.)'!$G54)</f>
        <v>0</v>
      </c>
      <c r="DW54" s="495">
        <f ca="1">OFFSET('Expenses (Assum. &amp; Calc.)'!BO54,0,-'Expenses (Assum. &amp; Calc.)'!$G54)</f>
        <v>0</v>
      </c>
      <c r="DX54" s="495">
        <f ca="1">OFFSET('Expenses (Assum. &amp; Calc.)'!BP54,0,-'Expenses (Assum. &amp; Calc.)'!$G54)</f>
        <v>0</v>
      </c>
      <c r="DY54" s="495">
        <f ca="1">OFFSET('Expenses (Assum. &amp; Calc.)'!BQ54,0,-'Expenses (Assum. &amp; Calc.)'!$G54)</f>
        <v>0</v>
      </c>
      <c r="DZ54" s="495">
        <f ca="1">OFFSET('Expenses (Assum. &amp; Calc.)'!BR54,0,-'Expenses (Assum. &amp; Calc.)'!$G54)</f>
        <v>0</v>
      </c>
      <c r="EA54" s="495">
        <f ca="1">OFFSET('Expenses (Assum. &amp; Calc.)'!BS54,0,-'Expenses (Assum. &amp; Calc.)'!$G54)</f>
        <v>0</v>
      </c>
      <c r="EB54" s="495">
        <f ca="1">OFFSET('Expenses (Assum. &amp; Calc.)'!BT54,0,-'Expenses (Assum. &amp; Calc.)'!$G54)</f>
        <v>0</v>
      </c>
      <c r="EC54" s="495">
        <f ca="1">OFFSET('Expenses (Assum. &amp; Calc.)'!BU54,0,-'Expenses (Assum. &amp; Calc.)'!$G54)</f>
        <v>0</v>
      </c>
    </row>
    <row r="55" spans="3:133" ht="14.4" thickBot="1" x14ac:dyDescent="0.35">
      <c r="C55" s="905" t="s">
        <v>183</v>
      </c>
      <c r="D55" s="905"/>
      <c r="E55" s="905"/>
      <c r="F55" s="459"/>
      <c r="G55" s="461"/>
      <c r="H55" s="509"/>
      <c r="I55" s="516"/>
      <c r="J55" s="488"/>
      <c r="K55" s="488"/>
      <c r="L55" s="488"/>
      <c r="M55" s="517"/>
      <c r="N55" s="512">
        <f>IF('Expenses (Assum. &amp; Calc.)'!$F55='Shortcut Lookup 2'!L$76,'Expenses (Assum. &amp; Calc.)'!$H55,0)</f>
        <v>0</v>
      </c>
      <c r="O55" s="486">
        <f>IF('Expenses (Assum. &amp; Calc.)'!$F55='Shortcut Lookup 2'!M$76,'Expenses (Assum. &amp; Calc.)'!$H55,0)</f>
        <v>0</v>
      </c>
      <c r="P55" s="486">
        <f>IF('Expenses (Assum. &amp; Calc.)'!$F55='Shortcut Lookup 2'!N$76,'Expenses (Assum. &amp; Calc.)'!$H55,0)</f>
        <v>0</v>
      </c>
      <c r="Q55" s="486">
        <f>IF('Expenses (Assum. &amp; Calc.)'!$F55='Shortcut Lookup 2'!O$76,'Expenses (Assum. &amp; Calc.)'!$H55,0)</f>
        <v>0</v>
      </c>
      <c r="R55" s="486">
        <f>IF('Expenses (Assum. &amp; Calc.)'!$F55='Shortcut Lookup 2'!P$76,'Expenses (Assum. &amp; Calc.)'!$H55,0)</f>
        <v>0</v>
      </c>
      <c r="S55" s="486">
        <f>IF('Expenses (Assum. &amp; Calc.)'!$F55='Shortcut Lookup 2'!Q$76,'Expenses (Assum. &amp; Calc.)'!$H55,0)</f>
        <v>0</v>
      </c>
      <c r="T55" s="486">
        <f>IF('Expenses (Assum. &amp; Calc.)'!$F55='Shortcut Lookup 2'!R$76,'Expenses (Assum. &amp; Calc.)'!$H55,0)</f>
        <v>0</v>
      </c>
      <c r="U55" s="486">
        <f>IF('Expenses (Assum. &amp; Calc.)'!$F55='Shortcut Lookup 2'!S$76,'Expenses (Assum. &amp; Calc.)'!$H55,0)</f>
        <v>0</v>
      </c>
      <c r="V55" s="486">
        <f>IF('Expenses (Assum. &amp; Calc.)'!$F55='Shortcut Lookup 2'!T$76,'Expenses (Assum. &amp; Calc.)'!$H55,0)</f>
        <v>0</v>
      </c>
      <c r="W55" s="486">
        <f>IF('Expenses (Assum. &amp; Calc.)'!$F55='Shortcut Lookup 2'!U$76,'Expenses (Assum. &amp; Calc.)'!$H55,0)</f>
        <v>0</v>
      </c>
      <c r="X55" s="486">
        <f>IF('Expenses (Assum. &amp; Calc.)'!$F55='Shortcut Lookup 2'!V$76,'Expenses (Assum. &amp; Calc.)'!$H55,0)</f>
        <v>0</v>
      </c>
      <c r="Y55" s="486">
        <f>IF('Expenses (Assum. &amp; Calc.)'!$F55='Shortcut Lookup 2'!W$76,'Expenses (Assum. &amp; Calc.)'!$H55,0)</f>
        <v>0</v>
      </c>
      <c r="Z55" s="486">
        <f>IF('Expenses (Assum. &amp; Calc.)'!$F55='Shortcut Lookup 2'!X$76,'Expenses (Assum. &amp; Calc.)'!$H55,0)</f>
        <v>0</v>
      </c>
      <c r="AA55" s="486">
        <f>IF('Expenses (Assum. &amp; Calc.)'!$F55='Shortcut Lookup 2'!Y$76,'Expenses (Assum. &amp; Calc.)'!$H55,0)</f>
        <v>0</v>
      </c>
      <c r="AB55" s="486">
        <f>IF('Expenses (Assum. &amp; Calc.)'!$F55='Shortcut Lookup 2'!Z$76,'Expenses (Assum. &amp; Calc.)'!$H55,0)</f>
        <v>0</v>
      </c>
      <c r="AC55" s="486">
        <f>IF('Expenses (Assum. &amp; Calc.)'!$F55='Shortcut Lookup 2'!AA$76,'Expenses (Assum. &amp; Calc.)'!$H55,0)</f>
        <v>0</v>
      </c>
      <c r="AD55" s="486">
        <f>IF('Expenses (Assum. &amp; Calc.)'!$F55='Shortcut Lookup 2'!AB$76,'Expenses (Assum. &amp; Calc.)'!$H55,0)</f>
        <v>0</v>
      </c>
      <c r="AE55" s="486">
        <f>IF('Expenses (Assum. &amp; Calc.)'!$F55='Shortcut Lookup 2'!AC$76,'Expenses (Assum. &amp; Calc.)'!$H55,0)</f>
        <v>0</v>
      </c>
      <c r="AF55" s="486">
        <f>IF('Expenses (Assum. &amp; Calc.)'!$F55='Shortcut Lookup 2'!AD$76,'Expenses (Assum. &amp; Calc.)'!$H55,0)</f>
        <v>0</v>
      </c>
      <c r="AG55" s="486">
        <f>IF('Expenses (Assum. &amp; Calc.)'!$F55='Shortcut Lookup 2'!AE$76,'Expenses (Assum. &amp; Calc.)'!$H55,0)</f>
        <v>0</v>
      </c>
      <c r="AH55" s="486">
        <f>IF('Expenses (Assum. &amp; Calc.)'!$F55='Shortcut Lookup 2'!AF$76,'Expenses (Assum. &amp; Calc.)'!$H55,0)</f>
        <v>0</v>
      </c>
      <c r="AI55" s="486">
        <f>IF('Expenses (Assum. &amp; Calc.)'!$F55='Shortcut Lookup 2'!AG$76,'Expenses (Assum. &amp; Calc.)'!$H55,0)</f>
        <v>0</v>
      </c>
      <c r="AJ55" s="486">
        <f>IF('Expenses (Assum. &amp; Calc.)'!$F55='Shortcut Lookup 2'!AH$76,'Expenses (Assum. &amp; Calc.)'!$H55,0)</f>
        <v>0</v>
      </c>
      <c r="AK55" s="486">
        <f>IF('Expenses (Assum. &amp; Calc.)'!$F55='Shortcut Lookup 2'!AI$76,'Expenses (Assum. &amp; Calc.)'!$H55,0)</f>
        <v>0</v>
      </c>
      <c r="AL55" s="486">
        <f>IF('Expenses (Assum. &amp; Calc.)'!$F55='Shortcut Lookup 2'!AJ$76,'Expenses (Assum. &amp; Calc.)'!$H55,0)</f>
        <v>0</v>
      </c>
      <c r="AM55" s="486">
        <f>IF('Expenses (Assum. &amp; Calc.)'!$F55='Shortcut Lookup 2'!AK$76,'Expenses (Assum. &amp; Calc.)'!$H55,0)</f>
        <v>0</v>
      </c>
      <c r="AN55" s="486">
        <f>IF('Expenses (Assum. &amp; Calc.)'!$F55='Shortcut Lookup 2'!AL$76,'Expenses (Assum. &amp; Calc.)'!$H55,0)</f>
        <v>0</v>
      </c>
      <c r="AO55" s="486">
        <f>IF('Expenses (Assum. &amp; Calc.)'!$F55='Shortcut Lookup 2'!AM$76,'Expenses (Assum. &amp; Calc.)'!$H55,0)</f>
        <v>0</v>
      </c>
      <c r="AP55" s="486">
        <f>IF('Expenses (Assum. &amp; Calc.)'!$F55='Shortcut Lookup 2'!AN$76,'Expenses (Assum. &amp; Calc.)'!$H55,0)</f>
        <v>0</v>
      </c>
      <c r="AQ55" s="486">
        <f>IF('Expenses (Assum. &amp; Calc.)'!$F55='Shortcut Lookup 2'!AO$76,'Expenses (Assum. &amp; Calc.)'!$H55,0)</f>
        <v>0</v>
      </c>
      <c r="AR55" s="486">
        <f>IF('Expenses (Assum. &amp; Calc.)'!$F55='Shortcut Lookup 2'!AP$76,'Expenses (Assum. &amp; Calc.)'!$H55,0)</f>
        <v>0</v>
      </c>
      <c r="AS55" s="486">
        <f>IF('Expenses (Assum. &amp; Calc.)'!$F55='Shortcut Lookup 2'!AQ$76,'Expenses (Assum. &amp; Calc.)'!$H55,0)</f>
        <v>0</v>
      </c>
      <c r="AT55" s="486">
        <f>IF('Expenses (Assum. &amp; Calc.)'!$F55='Shortcut Lookup 2'!AR$76,'Expenses (Assum. &amp; Calc.)'!$H55,0)</f>
        <v>0</v>
      </c>
      <c r="AU55" s="486">
        <f>IF('Expenses (Assum. &amp; Calc.)'!$F55='Shortcut Lookup 2'!AS$76,'Expenses (Assum. &amp; Calc.)'!$H55,0)</f>
        <v>0</v>
      </c>
      <c r="AV55" s="486">
        <f>IF('Expenses (Assum. &amp; Calc.)'!$F55='Shortcut Lookup 2'!AT$76,'Expenses (Assum. &amp; Calc.)'!$H55,0)</f>
        <v>0</v>
      </c>
      <c r="AW55" s="486">
        <f>IF('Expenses (Assum. &amp; Calc.)'!$F55='Shortcut Lookup 2'!AU$76,'Expenses (Assum. &amp; Calc.)'!$H55,0)</f>
        <v>0</v>
      </c>
      <c r="AX55" s="486">
        <f>IF('Expenses (Assum. &amp; Calc.)'!$F55='Shortcut Lookup 2'!AV$76,'Expenses (Assum. &amp; Calc.)'!$H55,0)</f>
        <v>0</v>
      </c>
      <c r="AY55" s="486">
        <f>IF('Expenses (Assum. &amp; Calc.)'!$F55='Shortcut Lookup 2'!AW$76,'Expenses (Assum. &amp; Calc.)'!$H55,0)</f>
        <v>0</v>
      </c>
      <c r="AZ55" s="486">
        <f>IF('Expenses (Assum. &amp; Calc.)'!$F55='Shortcut Lookup 2'!AX$76,'Expenses (Assum. &amp; Calc.)'!$H55,0)</f>
        <v>0</v>
      </c>
      <c r="BA55" s="486">
        <f>IF('Expenses (Assum. &amp; Calc.)'!$F55='Shortcut Lookup 2'!AY$76,'Expenses (Assum. &amp; Calc.)'!$H55,0)</f>
        <v>0</v>
      </c>
      <c r="BB55" s="486">
        <f>IF('Expenses (Assum. &amp; Calc.)'!$F55='Shortcut Lookup 2'!AZ$76,'Expenses (Assum. &amp; Calc.)'!$H55,0)</f>
        <v>0</v>
      </c>
      <c r="BC55" s="486">
        <f>IF('Expenses (Assum. &amp; Calc.)'!$F55='Shortcut Lookup 2'!BA$76,'Expenses (Assum. &amp; Calc.)'!$H55,0)</f>
        <v>0</v>
      </c>
      <c r="BD55" s="486">
        <f>IF('Expenses (Assum. &amp; Calc.)'!$F55='Shortcut Lookup 2'!BB$76,'Expenses (Assum. &amp; Calc.)'!$H55,0)</f>
        <v>0</v>
      </c>
      <c r="BE55" s="486">
        <f>IF('Expenses (Assum. &amp; Calc.)'!$F55='Shortcut Lookup 2'!BC$76,'Expenses (Assum. &amp; Calc.)'!$H55,0)</f>
        <v>0</v>
      </c>
      <c r="BF55" s="486">
        <f>IF('Expenses (Assum. &amp; Calc.)'!$F55='Shortcut Lookup 2'!BD$76,'Expenses (Assum. &amp; Calc.)'!$H55,0)</f>
        <v>0</v>
      </c>
      <c r="BG55" s="486">
        <f>IF('Expenses (Assum. &amp; Calc.)'!$F55='Shortcut Lookup 2'!BE$76,'Expenses (Assum. &amp; Calc.)'!$H55,0)</f>
        <v>0</v>
      </c>
      <c r="BH55" s="486">
        <f>IF('Expenses (Assum. &amp; Calc.)'!$F55='Shortcut Lookup 2'!BF$76,'Expenses (Assum. &amp; Calc.)'!$H55,0)</f>
        <v>0</v>
      </c>
      <c r="BI55" s="486">
        <f>IF('Expenses (Assum. &amp; Calc.)'!$F55='Shortcut Lookup 2'!BG$76,'Expenses (Assum. &amp; Calc.)'!$H55,0)</f>
        <v>0</v>
      </c>
      <c r="BJ55" s="486">
        <f>IF('Expenses (Assum. &amp; Calc.)'!$F55='Shortcut Lookup 2'!BH$76,'Expenses (Assum. &amp; Calc.)'!$H55,0)</f>
        <v>0</v>
      </c>
      <c r="BK55" s="486">
        <f>IF('Expenses (Assum. &amp; Calc.)'!$F55='Shortcut Lookup 2'!BI$76,'Expenses (Assum. &amp; Calc.)'!$H55,0)</f>
        <v>0</v>
      </c>
      <c r="BL55" s="486">
        <f>IF('Expenses (Assum. &amp; Calc.)'!$F55='Shortcut Lookup 2'!BJ$76,'Expenses (Assum. &amp; Calc.)'!$H55,0)</f>
        <v>0</v>
      </c>
      <c r="BM55" s="486">
        <f>IF('Expenses (Assum. &amp; Calc.)'!$F55='Shortcut Lookup 2'!BK$76,'Expenses (Assum. &amp; Calc.)'!$H55,0)</f>
        <v>0</v>
      </c>
      <c r="BN55" s="486">
        <f>IF('Expenses (Assum. &amp; Calc.)'!$F55='Shortcut Lookup 2'!BL$76,'Expenses (Assum. &amp; Calc.)'!$H55,0)</f>
        <v>0</v>
      </c>
      <c r="BO55" s="486">
        <f>IF('Expenses (Assum. &amp; Calc.)'!$F55='Shortcut Lookup 2'!BM$76,'Expenses (Assum. &amp; Calc.)'!$H55,0)</f>
        <v>0</v>
      </c>
      <c r="BP55" s="486">
        <f>IF('Expenses (Assum. &amp; Calc.)'!$F55='Shortcut Lookup 2'!BN$76,'Expenses (Assum. &amp; Calc.)'!$H55,0)</f>
        <v>0</v>
      </c>
      <c r="BQ55" s="486">
        <f>IF('Expenses (Assum. &amp; Calc.)'!$F55='Shortcut Lookup 2'!BO$76,'Expenses (Assum. &amp; Calc.)'!$H55,0)</f>
        <v>0</v>
      </c>
      <c r="BR55" s="486">
        <f>IF('Expenses (Assum. &amp; Calc.)'!$F55='Shortcut Lookup 2'!BP$76,'Expenses (Assum. &amp; Calc.)'!$H55,0)</f>
        <v>0</v>
      </c>
      <c r="BS55" s="486">
        <f>IF('Expenses (Assum. &amp; Calc.)'!$F55='Shortcut Lookup 2'!BQ$76,'Expenses (Assum. &amp; Calc.)'!$H55,0)</f>
        <v>0</v>
      </c>
      <c r="BT55" s="486">
        <f>IF('Expenses (Assum. &amp; Calc.)'!$F55='Shortcut Lookup 2'!BR$76,'Expenses (Assum. &amp; Calc.)'!$H55,0)</f>
        <v>0</v>
      </c>
      <c r="BU55" s="492">
        <f>IF('Expenses (Assum. &amp; Calc.)'!$F55='Shortcut Lookup 2'!BS$76,'Expenses (Assum. &amp; Calc.)'!$H55,0)</f>
        <v>0</v>
      </c>
      <c r="BV55" s="495">
        <f ca="1">OFFSET('Expenses (Assum. &amp; Calc.)'!N55,0,-'Expenses (Assum. &amp; Calc.)'!$G55)</f>
        <v>0</v>
      </c>
      <c r="BW55" s="495">
        <f ca="1">OFFSET('Expenses (Assum. &amp; Calc.)'!O55,0,-'Expenses (Assum. &amp; Calc.)'!$G55)</f>
        <v>0</v>
      </c>
      <c r="BX55" s="495">
        <f ca="1">OFFSET('Expenses (Assum. &amp; Calc.)'!P55,0,-'Expenses (Assum. &amp; Calc.)'!$G55)</f>
        <v>0</v>
      </c>
      <c r="BY55" s="495">
        <f ca="1">OFFSET('Expenses (Assum. &amp; Calc.)'!Q55,0,-'Expenses (Assum. &amp; Calc.)'!$G55)</f>
        <v>0</v>
      </c>
      <c r="BZ55" s="495">
        <f ca="1">OFFSET('Expenses (Assum. &amp; Calc.)'!R55,0,-'Expenses (Assum. &amp; Calc.)'!$G55)</f>
        <v>0</v>
      </c>
      <c r="CA55" s="495">
        <f ca="1">OFFSET('Expenses (Assum. &amp; Calc.)'!S55,0,-'Expenses (Assum. &amp; Calc.)'!$G55)</f>
        <v>0</v>
      </c>
      <c r="CB55" s="495">
        <f ca="1">OFFSET('Expenses (Assum. &amp; Calc.)'!T55,0,-'Expenses (Assum. &amp; Calc.)'!$G55)</f>
        <v>0</v>
      </c>
      <c r="CC55" s="495">
        <f ca="1">OFFSET('Expenses (Assum. &amp; Calc.)'!U55,0,-'Expenses (Assum. &amp; Calc.)'!$G55)</f>
        <v>0</v>
      </c>
      <c r="CD55" s="495">
        <f ca="1">OFFSET('Expenses (Assum. &amp; Calc.)'!V55,0,-'Expenses (Assum. &amp; Calc.)'!$G55)</f>
        <v>0</v>
      </c>
      <c r="CE55" s="495">
        <f ca="1">OFFSET('Expenses (Assum. &amp; Calc.)'!W55,0,-'Expenses (Assum. &amp; Calc.)'!$G55)</f>
        <v>0</v>
      </c>
      <c r="CF55" s="495">
        <f ca="1">OFFSET('Expenses (Assum. &amp; Calc.)'!X55,0,-'Expenses (Assum. &amp; Calc.)'!$G55)</f>
        <v>0</v>
      </c>
      <c r="CG55" s="495">
        <f ca="1">OFFSET('Expenses (Assum. &amp; Calc.)'!Y55,0,-'Expenses (Assum. &amp; Calc.)'!$G55)</f>
        <v>0</v>
      </c>
      <c r="CH55" s="495">
        <f ca="1">OFFSET('Expenses (Assum. &amp; Calc.)'!Z55,0,-'Expenses (Assum. &amp; Calc.)'!$G55)</f>
        <v>0</v>
      </c>
      <c r="CI55" s="495">
        <f ca="1">OFFSET('Expenses (Assum. &amp; Calc.)'!AA55,0,-'Expenses (Assum. &amp; Calc.)'!$G55)</f>
        <v>0</v>
      </c>
      <c r="CJ55" s="495">
        <f ca="1">OFFSET('Expenses (Assum. &amp; Calc.)'!AB55,0,-'Expenses (Assum. &amp; Calc.)'!$G55)</f>
        <v>0</v>
      </c>
      <c r="CK55" s="495">
        <f ca="1">OFFSET('Expenses (Assum. &amp; Calc.)'!AC55,0,-'Expenses (Assum. &amp; Calc.)'!$G55)</f>
        <v>0</v>
      </c>
      <c r="CL55" s="495">
        <f ca="1">OFFSET('Expenses (Assum. &amp; Calc.)'!AD55,0,-'Expenses (Assum. &amp; Calc.)'!$G55)</f>
        <v>0</v>
      </c>
      <c r="CM55" s="495">
        <f ca="1">OFFSET('Expenses (Assum. &amp; Calc.)'!AE55,0,-'Expenses (Assum. &amp; Calc.)'!$G55)</f>
        <v>0</v>
      </c>
      <c r="CN55" s="495">
        <f ca="1">OFFSET('Expenses (Assum. &amp; Calc.)'!AF55,0,-'Expenses (Assum. &amp; Calc.)'!$G55)</f>
        <v>0</v>
      </c>
      <c r="CO55" s="495">
        <f ca="1">OFFSET('Expenses (Assum. &amp; Calc.)'!AG55,0,-'Expenses (Assum. &amp; Calc.)'!$G55)</f>
        <v>0</v>
      </c>
      <c r="CP55" s="495">
        <f ca="1">OFFSET('Expenses (Assum. &amp; Calc.)'!AH55,0,-'Expenses (Assum. &amp; Calc.)'!$G55)</f>
        <v>0</v>
      </c>
      <c r="CQ55" s="495">
        <f ca="1">OFFSET('Expenses (Assum. &amp; Calc.)'!AI55,0,-'Expenses (Assum. &amp; Calc.)'!$G55)</f>
        <v>0</v>
      </c>
      <c r="CR55" s="495">
        <f ca="1">OFFSET('Expenses (Assum. &amp; Calc.)'!AJ55,0,-'Expenses (Assum. &amp; Calc.)'!$G55)</f>
        <v>0</v>
      </c>
      <c r="CS55" s="495">
        <f ca="1">OFFSET('Expenses (Assum. &amp; Calc.)'!AK55,0,-'Expenses (Assum. &amp; Calc.)'!$G55)</f>
        <v>0</v>
      </c>
      <c r="CT55" s="495">
        <f ca="1">OFFSET('Expenses (Assum. &amp; Calc.)'!AL55,0,-'Expenses (Assum. &amp; Calc.)'!$G55)</f>
        <v>0</v>
      </c>
      <c r="CU55" s="495">
        <f ca="1">OFFSET('Expenses (Assum. &amp; Calc.)'!AM55,0,-'Expenses (Assum. &amp; Calc.)'!$G55)</f>
        <v>0</v>
      </c>
      <c r="CV55" s="495">
        <f ca="1">OFFSET('Expenses (Assum. &amp; Calc.)'!AN55,0,-'Expenses (Assum. &amp; Calc.)'!$G55)</f>
        <v>0</v>
      </c>
      <c r="CW55" s="495">
        <f ca="1">OFFSET('Expenses (Assum. &amp; Calc.)'!AO55,0,-'Expenses (Assum. &amp; Calc.)'!$G55)</f>
        <v>0</v>
      </c>
      <c r="CX55" s="495">
        <f ca="1">OFFSET('Expenses (Assum. &amp; Calc.)'!AP55,0,-'Expenses (Assum. &amp; Calc.)'!$G55)</f>
        <v>0</v>
      </c>
      <c r="CY55" s="495">
        <f ca="1">OFFSET('Expenses (Assum. &amp; Calc.)'!AQ55,0,-'Expenses (Assum. &amp; Calc.)'!$G55)</f>
        <v>0</v>
      </c>
      <c r="CZ55" s="495">
        <f ca="1">OFFSET('Expenses (Assum. &amp; Calc.)'!AR55,0,-'Expenses (Assum. &amp; Calc.)'!$G55)</f>
        <v>0</v>
      </c>
      <c r="DA55" s="495">
        <f ca="1">OFFSET('Expenses (Assum. &amp; Calc.)'!AS55,0,-'Expenses (Assum. &amp; Calc.)'!$G55)</f>
        <v>0</v>
      </c>
      <c r="DB55" s="495">
        <f ca="1">OFFSET('Expenses (Assum. &amp; Calc.)'!AT55,0,-'Expenses (Assum. &amp; Calc.)'!$G55)</f>
        <v>0</v>
      </c>
      <c r="DC55" s="495">
        <f ca="1">OFFSET('Expenses (Assum. &amp; Calc.)'!AU55,0,-'Expenses (Assum. &amp; Calc.)'!$G55)</f>
        <v>0</v>
      </c>
      <c r="DD55" s="495">
        <f ca="1">OFFSET('Expenses (Assum. &amp; Calc.)'!AV55,0,-'Expenses (Assum. &amp; Calc.)'!$G55)</f>
        <v>0</v>
      </c>
      <c r="DE55" s="495">
        <f ca="1">OFFSET('Expenses (Assum. &amp; Calc.)'!AW55,0,-'Expenses (Assum. &amp; Calc.)'!$G55)</f>
        <v>0</v>
      </c>
      <c r="DF55" s="495">
        <f ca="1">OFFSET('Expenses (Assum. &amp; Calc.)'!AX55,0,-'Expenses (Assum. &amp; Calc.)'!$G55)</f>
        <v>0</v>
      </c>
      <c r="DG55" s="495">
        <f ca="1">OFFSET('Expenses (Assum. &amp; Calc.)'!AY55,0,-'Expenses (Assum. &amp; Calc.)'!$G55)</f>
        <v>0</v>
      </c>
      <c r="DH55" s="495">
        <f ca="1">OFFSET('Expenses (Assum. &amp; Calc.)'!AZ55,0,-'Expenses (Assum. &amp; Calc.)'!$G55)</f>
        <v>0</v>
      </c>
      <c r="DI55" s="495">
        <f ca="1">OFFSET('Expenses (Assum. &amp; Calc.)'!BA55,0,-'Expenses (Assum. &amp; Calc.)'!$G55)</f>
        <v>0</v>
      </c>
      <c r="DJ55" s="495">
        <f ca="1">OFFSET('Expenses (Assum. &amp; Calc.)'!BB55,0,-'Expenses (Assum. &amp; Calc.)'!$G55)</f>
        <v>0</v>
      </c>
      <c r="DK55" s="495">
        <f ca="1">OFFSET('Expenses (Assum. &amp; Calc.)'!BC55,0,-'Expenses (Assum. &amp; Calc.)'!$G55)</f>
        <v>0</v>
      </c>
      <c r="DL55" s="495">
        <f ca="1">OFFSET('Expenses (Assum. &amp; Calc.)'!BD55,0,-'Expenses (Assum. &amp; Calc.)'!$G55)</f>
        <v>0</v>
      </c>
      <c r="DM55" s="495">
        <f ca="1">OFFSET('Expenses (Assum. &amp; Calc.)'!BE55,0,-'Expenses (Assum. &amp; Calc.)'!$G55)</f>
        <v>0</v>
      </c>
      <c r="DN55" s="495">
        <f ca="1">OFFSET('Expenses (Assum. &amp; Calc.)'!BF55,0,-'Expenses (Assum. &amp; Calc.)'!$G55)</f>
        <v>0</v>
      </c>
      <c r="DO55" s="495">
        <f ca="1">OFFSET('Expenses (Assum. &amp; Calc.)'!BG55,0,-'Expenses (Assum. &amp; Calc.)'!$G55)</f>
        <v>0</v>
      </c>
      <c r="DP55" s="495">
        <f ca="1">OFFSET('Expenses (Assum. &amp; Calc.)'!BH55,0,-'Expenses (Assum. &amp; Calc.)'!$G55)</f>
        <v>0</v>
      </c>
      <c r="DQ55" s="495">
        <f ca="1">OFFSET('Expenses (Assum. &amp; Calc.)'!BI55,0,-'Expenses (Assum. &amp; Calc.)'!$G55)</f>
        <v>0</v>
      </c>
      <c r="DR55" s="495">
        <f ca="1">OFFSET('Expenses (Assum. &amp; Calc.)'!BJ55,0,-'Expenses (Assum. &amp; Calc.)'!$G55)</f>
        <v>0</v>
      </c>
      <c r="DS55" s="495">
        <f ca="1">OFFSET('Expenses (Assum. &amp; Calc.)'!BK55,0,-'Expenses (Assum. &amp; Calc.)'!$G55)</f>
        <v>0</v>
      </c>
      <c r="DT55" s="495">
        <f ca="1">OFFSET('Expenses (Assum. &amp; Calc.)'!BL55,0,-'Expenses (Assum. &amp; Calc.)'!$G55)</f>
        <v>0</v>
      </c>
      <c r="DU55" s="495">
        <f ca="1">OFFSET('Expenses (Assum. &amp; Calc.)'!BM55,0,-'Expenses (Assum. &amp; Calc.)'!$G55)</f>
        <v>0</v>
      </c>
      <c r="DV55" s="495">
        <f ca="1">OFFSET('Expenses (Assum. &amp; Calc.)'!BN55,0,-'Expenses (Assum. &amp; Calc.)'!$G55)</f>
        <v>0</v>
      </c>
      <c r="DW55" s="495">
        <f ca="1">OFFSET('Expenses (Assum. &amp; Calc.)'!BO55,0,-'Expenses (Assum. &amp; Calc.)'!$G55)</f>
        <v>0</v>
      </c>
      <c r="DX55" s="495">
        <f ca="1">OFFSET('Expenses (Assum. &amp; Calc.)'!BP55,0,-'Expenses (Assum. &amp; Calc.)'!$G55)</f>
        <v>0</v>
      </c>
      <c r="DY55" s="495">
        <f ca="1">OFFSET('Expenses (Assum. &amp; Calc.)'!BQ55,0,-'Expenses (Assum. &amp; Calc.)'!$G55)</f>
        <v>0</v>
      </c>
      <c r="DZ55" s="495">
        <f ca="1">OFFSET('Expenses (Assum. &amp; Calc.)'!BR55,0,-'Expenses (Assum. &amp; Calc.)'!$G55)</f>
        <v>0</v>
      </c>
      <c r="EA55" s="495">
        <f ca="1">OFFSET('Expenses (Assum. &amp; Calc.)'!BS55,0,-'Expenses (Assum. &amp; Calc.)'!$G55)</f>
        <v>0</v>
      </c>
      <c r="EB55" s="495">
        <f ca="1">OFFSET('Expenses (Assum. &amp; Calc.)'!BT55,0,-'Expenses (Assum. &amp; Calc.)'!$G55)</f>
        <v>0</v>
      </c>
      <c r="EC55" s="495">
        <f ca="1">OFFSET('Expenses (Assum. &amp; Calc.)'!BU55,0,-'Expenses (Assum. &amp; Calc.)'!$G55)</f>
        <v>0</v>
      </c>
    </row>
    <row r="56" spans="3:133" ht="14.4" thickBot="1" x14ac:dyDescent="0.35">
      <c r="C56" s="905" t="s">
        <v>183</v>
      </c>
      <c r="D56" s="905"/>
      <c r="E56" s="905"/>
      <c r="F56" s="459"/>
      <c r="G56" s="461"/>
      <c r="H56" s="509"/>
      <c r="I56" s="516"/>
      <c r="J56" s="488"/>
      <c r="K56" s="488"/>
      <c r="L56" s="488"/>
      <c r="M56" s="517"/>
      <c r="N56" s="512">
        <f>IF('Expenses (Assum. &amp; Calc.)'!$F56='Shortcut Lookup 2'!L$76,'Expenses (Assum. &amp; Calc.)'!$H56,0)</f>
        <v>0</v>
      </c>
      <c r="O56" s="486">
        <f>IF('Expenses (Assum. &amp; Calc.)'!$F56='Shortcut Lookup 2'!M$76,'Expenses (Assum. &amp; Calc.)'!$H56,0)</f>
        <v>0</v>
      </c>
      <c r="P56" s="486">
        <f>IF('Expenses (Assum. &amp; Calc.)'!$F56='Shortcut Lookup 2'!N$76,'Expenses (Assum. &amp; Calc.)'!$H56,0)</f>
        <v>0</v>
      </c>
      <c r="Q56" s="486">
        <f>IF('Expenses (Assum. &amp; Calc.)'!$F56='Shortcut Lookup 2'!O$76,'Expenses (Assum. &amp; Calc.)'!$H56,0)</f>
        <v>0</v>
      </c>
      <c r="R56" s="486">
        <f>IF('Expenses (Assum. &amp; Calc.)'!$F56='Shortcut Lookup 2'!P$76,'Expenses (Assum. &amp; Calc.)'!$H56,0)</f>
        <v>0</v>
      </c>
      <c r="S56" s="486">
        <f>IF('Expenses (Assum. &amp; Calc.)'!$F56='Shortcut Lookup 2'!Q$76,'Expenses (Assum. &amp; Calc.)'!$H56,0)</f>
        <v>0</v>
      </c>
      <c r="T56" s="486">
        <f>IF('Expenses (Assum. &amp; Calc.)'!$F56='Shortcut Lookup 2'!R$76,'Expenses (Assum. &amp; Calc.)'!$H56,0)</f>
        <v>0</v>
      </c>
      <c r="U56" s="486">
        <f>IF('Expenses (Assum. &amp; Calc.)'!$F56='Shortcut Lookup 2'!S$76,'Expenses (Assum. &amp; Calc.)'!$H56,0)</f>
        <v>0</v>
      </c>
      <c r="V56" s="486">
        <f>IF('Expenses (Assum. &amp; Calc.)'!$F56='Shortcut Lookup 2'!T$76,'Expenses (Assum. &amp; Calc.)'!$H56,0)</f>
        <v>0</v>
      </c>
      <c r="W56" s="486">
        <f>IF('Expenses (Assum. &amp; Calc.)'!$F56='Shortcut Lookup 2'!U$76,'Expenses (Assum. &amp; Calc.)'!$H56,0)</f>
        <v>0</v>
      </c>
      <c r="X56" s="486">
        <f>IF('Expenses (Assum. &amp; Calc.)'!$F56='Shortcut Lookup 2'!V$76,'Expenses (Assum. &amp; Calc.)'!$H56,0)</f>
        <v>0</v>
      </c>
      <c r="Y56" s="486">
        <f>IF('Expenses (Assum. &amp; Calc.)'!$F56='Shortcut Lookup 2'!W$76,'Expenses (Assum. &amp; Calc.)'!$H56,0)</f>
        <v>0</v>
      </c>
      <c r="Z56" s="486">
        <f>IF('Expenses (Assum. &amp; Calc.)'!$F56='Shortcut Lookup 2'!X$76,'Expenses (Assum. &amp; Calc.)'!$H56,0)</f>
        <v>0</v>
      </c>
      <c r="AA56" s="486">
        <f>IF('Expenses (Assum. &amp; Calc.)'!$F56='Shortcut Lookup 2'!Y$76,'Expenses (Assum. &amp; Calc.)'!$H56,0)</f>
        <v>0</v>
      </c>
      <c r="AB56" s="486">
        <f>IF('Expenses (Assum. &amp; Calc.)'!$F56='Shortcut Lookup 2'!Z$76,'Expenses (Assum. &amp; Calc.)'!$H56,0)</f>
        <v>0</v>
      </c>
      <c r="AC56" s="486">
        <f>IF('Expenses (Assum. &amp; Calc.)'!$F56='Shortcut Lookup 2'!AA$76,'Expenses (Assum. &amp; Calc.)'!$H56,0)</f>
        <v>0</v>
      </c>
      <c r="AD56" s="486">
        <f>IF('Expenses (Assum. &amp; Calc.)'!$F56='Shortcut Lookup 2'!AB$76,'Expenses (Assum. &amp; Calc.)'!$H56,0)</f>
        <v>0</v>
      </c>
      <c r="AE56" s="486">
        <f>IF('Expenses (Assum. &amp; Calc.)'!$F56='Shortcut Lookup 2'!AC$76,'Expenses (Assum. &amp; Calc.)'!$H56,0)</f>
        <v>0</v>
      </c>
      <c r="AF56" s="486">
        <f>IF('Expenses (Assum. &amp; Calc.)'!$F56='Shortcut Lookup 2'!AD$76,'Expenses (Assum. &amp; Calc.)'!$H56,0)</f>
        <v>0</v>
      </c>
      <c r="AG56" s="486">
        <f>IF('Expenses (Assum. &amp; Calc.)'!$F56='Shortcut Lookup 2'!AE$76,'Expenses (Assum. &amp; Calc.)'!$H56,0)</f>
        <v>0</v>
      </c>
      <c r="AH56" s="486">
        <f>IF('Expenses (Assum. &amp; Calc.)'!$F56='Shortcut Lookup 2'!AF$76,'Expenses (Assum. &amp; Calc.)'!$H56,0)</f>
        <v>0</v>
      </c>
      <c r="AI56" s="486">
        <f>IF('Expenses (Assum. &amp; Calc.)'!$F56='Shortcut Lookup 2'!AG$76,'Expenses (Assum. &amp; Calc.)'!$H56,0)</f>
        <v>0</v>
      </c>
      <c r="AJ56" s="486">
        <f>IF('Expenses (Assum. &amp; Calc.)'!$F56='Shortcut Lookup 2'!AH$76,'Expenses (Assum. &amp; Calc.)'!$H56,0)</f>
        <v>0</v>
      </c>
      <c r="AK56" s="486">
        <f>IF('Expenses (Assum. &amp; Calc.)'!$F56='Shortcut Lookup 2'!AI$76,'Expenses (Assum. &amp; Calc.)'!$H56,0)</f>
        <v>0</v>
      </c>
      <c r="AL56" s="486">
        <f>IF('Expenses (Assum. &amp; Calc.)'!$F56='Shortcut Lookup 2'!AJ$76,'Expenses (Assum. &amp; Calc.)'!$H56,0)</f>
        <v>0</v>
      </c>
      <c r="AM56" s="486">
        <f>IF('Expenses (Assum. &amp; Calc.)'!$F56='Shortcut Lookup 2'!AK$76,'Expenses (Assum. &amp; Calc.)'!$H56,0)</f>
        <v>0</v>
      </c>
      <c r="AN56" s="486">
        <f>IF('Expenses (Assum. &amp; Calc.)'!$F56='Shortcut Lookup 2'!AL$76,'Expenses (Assum. &amp; Calc.)'!$H56,0)</f>
        <v>0</v>
      </c>
      <c r="AO56" s="486">
        <f>IF('Expenses (Assum. &amp; Calc.)'!$F56='Shortcut Lookup 2'!AM$76,'Expenses (Assum. &amp; Calc.)'!$H56,0)</f>
        <v>0</v>
      </c>
      <c r="AP56" s="486">
        <f>IF('Expenses (Assum. &amp; Calc.)'!$F56='Shortcut Lookup 2'!AN$76,'Expenses (Assum. &amp; Calc.)'!$H56,0)</f>
        <v>0</v>
      </c>
      <c r="AQ56" s="486">
        <f>IF('Expenses (Assum. &amp; Calc.)'!$F56='Shortcut Lookup 2'!AO$76,'Expenses (Assum. &amp; Calc.)'!$H56,0)</f>
        <v>0</v>
      </c>
      <c r="AR56" s="486">
        <f>IF('Expenses (Assum. &amp; Calc.)'!$F56='Shortcut Lookup 2'!AP$76,'Expenses (Assum. &amp; Calc.)'!$H56,0)</f>
        <v>0</v>
      </c>
      <c r="AS56" s="486">
        <f>IF('Expenses (Assum. &amp; Calc.)'!$F56='Shortcut Lookup 2'!AQ$76,'Expenses (Assum. &amp; Calc.)'!$H56,0)</f>
        <v>0</v>
      </c>
      <c r="AT56" s="486">
        <f>IF('Expenses (Assum. &amp; Calc.)'!$F56='Shortcut Lookup 2'!AR$76,'Expenses (Assum. &amp; Calc.)'!$H56,0)</f>
        <v>0</v>
      </c>
      <c r="AU56" s="486">
        <f>IF('Expenses (Assum. &amp; Calc.)'!$F56='Shortcut Lookup 2'!AS$76,'Expenses (Assum. &amp; Calc.)'!$H56,0)</f>
        <v>0</v>
      </c>
      <c r="AV56" s="486">
        <f>IF('Expenses (Assum. &amp; Calc.)'!$F56='Shortcut Lookup 2'!AT$76,'Expenses (Assum. &amp; Calc.)'!$H56,0)</f>
        <v>0</v>
      </c>
      <c r="AW56" s="486">
        <f>IF('Expenses (Assum. &amp; Calc.)'!$F56='Shortcut Lookup 2'!AU$76,'Expenses (Assum. &amp; Calc.)'!$H56,0)</f>
        <v>0</v>
      </c>
      <c r="AX56" s="486">
        <f>IF('Expenses (Assum. &amp; Calc.)'!$F56='Shortcut Lookup 2'!AV$76,'Expenses (Assum. &amp; Calc.)'!$H56,0)</f>
        <v>0</v>
      </c>
      <c r="AY56" s="486">
        <f>IF('Expenses (Assum. &amp; Calc.)'!$F56='Shortcut Lookup 2'!AW$76,'Expenses (Assum. &amp; Calc.)'!$H56,0)</f>
        <v>0</v>
      </c>
      <c r="AZ56" s="486">
        <f>IF('Expenses (Assum. &amp; Calc.)'!$F56='Shortcut Lookup 2'!AX$76,'Expenses (Assum. &amp; Calc.)'!$H56,0)</f>
        <v>0</v>
      </c>
      <c r="BA56" s="486">
        <f>IF('Expenses (Assum. &amp; Calc.)'!$F56='Shortcut Lookup 2'!AY$76,'Expenses (Assum. &amp; Calc.)'!$H56,0)</f>
        <v>0</v>
      </c>
      <c r="BB56" s="486">
        <f>IF('Expenses (Assum. &amp; Calc.)'!$F56='Shortcut Lookup 2'!AZ$76,'Expenses (Assum. &amp; Calc.)'!$H56,0)</f>
        <v>0</v>
      </c>
      <c r="BC56" s="486">
        <f>IF('Expenses (Assum. &amp; Calc.)'!$F56='Shortcut Lookup 2'!BA$76,'Expenses (Assum. &amp; Calc.)'!$H56,0)</f>
        <v>0</v>
      </c>
      <c r="BD56" s="486">
        <f>IF('Expenses (Assum. &amp; Calc.)'!$F56='Shortcut Lookup 2'!BB$76,'Expenses (Assum. &amp; Calc.)'!$H56,0)</f>
        <v>0</v>
      </c>
      <c r="BE56" s="486">
        <f>IF('Expenses (Assum. &amp; Calc.)'!$F56='Shortcut Lookup 2'!BC$76,'Expenses (Assum. &amp; Calc.)'!$H56,0)</f>
        <v>0</v>
      </c>
      <c r="BF56" s="486">
        <f>IF('Expenses (Assum. &amp; Calc.)'!$F56='Shortcut Lookup 2'!BD$76,'Expenses (Assum. &amp; Calc.)'!$H56,0)</f>
        <v>0</v>
      </c>
      <c r="BG56" s="486">
        <f>IF('Expenses (Assum. &amp; Calc.)'!$F56='Shortcut Lookup 2'!BE$76,'Expenses (Assum. &amp; Calc.)'!$H56,0)</f>
        <v>0</v>
      </c>
      <c r="BH56" s="486">
        <f>IF('Expenses (Assum. &amp; Calc.)'!$F56='Shortcut Lookup 2'!BF$76,'Expenses (Assum. &amp; Calc.)'!$H56,0)</f>
        <v>0</v>
      </c>
      <c r="BI56" s="486">
        <f>IF('Expenses (Assum. &amp; Calc.)'!$F56='Shortcut Lookup 2'!BG$76,'Expenses (Assum. &amp; Calc.)'!$H56,0)</f>
        <v>0</v>
      </c>
      <c r="BJ56" s="486">
        <f>IF('Expenses (Assum. &amp; Calc.)'!$F56='Shortcut Lookup 2'!BH$76,'Expenses (Assum. &amp; Calc.)'!$H56,0)</f>
        <v>0</v>
      </c>
      <c r="BK56" s="486">
        <f>IF('Expenses (Assum. &amp; Calc.)'!$F56='Shortcut Lookup 2'!BI$76,'Expenses (Assum. &amp; Calc.)'!$H56,0)</f>
        <v>0</v>
      </c>
      <c r="BL56" s="486">
        <f>IF('Expenses (Assum. &amp; Calc.)'!$F56='Shortcut Lookup 2'!BJ$76,'Expenses (Assum. &amp; Calc.)'!$H56,0)</f>
        <v>0</v>
      </c>
      <c r="BM56" s="486">
        <f>IF('Expenses (Assum. &amp; Calc.)'!$F56='Shortcut Lookup 2'!BK$76,'Expenses (Assum. &amp; Calc.)'!$H56,0)</f>
        <v>0</v>
      </c>
      <c r="BN56" s="486">
        <f>IF('Expenses (Assum. &amp; Calc.)'!$F56='Shortcut Lookup 2'!BL$76,'Expenses (Assum. &amp; Calc.)'!$H56,0)</f>
        <v>0</v>
      </c>
      <c r="BO56" s="486">
        <f>IF('Expenses (Assum. &amp; Calc.)'!$F56='Shortcut Lookup 2'!BM$76,'Expenses (Assum. &amp; Calc.)'!$H56,0)</f>
        <v>0</v>
      </c>
      <c r="BP56" s="486">
        <f>IF('Expenses (Assum. &amp; Calc.)'!$F56='Shortcut Lookup 2'!BN$76,'Expenses (Assum. &amp; Calc.)'!$H56,0)</f>
        <v>0</v>
      </c>
      <c r="BQ56" s="486">
        <f>IF('Expenses (Assum. &amp; Calc.)'!$F56='Shortcut Lookup 2'!BO$76,'Expenses (Assum. &amp; Calc.)'!$H56,0)</f>
        <v>0</v>
      </c>
      <c r="BR56" s="486">
        <f>IF('Expenses (Assum. &amp; Calc.)'!$F56='Shortcut Lookup 2'!BP$76,'Expenses (Assum. &amp; Calc.)'!$H56,0)</f>
        <v>0</v>
      </c>
      <c r="BS56" s="486">
        <f>IF('Expenses (Assum. &amp; Calc.)'!$F56='Shortcut Lookup 2'!BQ$76,'Expenses (Assum. &amp; Calc.)'!$H56,0)</f>
        <v>0</v>
      </c>
      <c r="BT56" s="486">
        <f>IF('Expenses (Assum. &amp; Calc.)'!$F56='Shortcut Lookup 2'!BR$76,'Expenses (Assum. &amp; Calc.)'!$H56,0)</f>
        <v>0</v>
      </c>
      <c r="BU56" s="492">
        <f>IF('Expenses (Assum. &amp; Calc.)'!$F56='Shortcut Lookup 2'!BS$76,'Expenses (Assum. &amp; Calc.)'!$H56,0)</f>
        <v>0</v>
      </c>
      <c r="BV56" s="495">
        <f ca="1">OFFSET('Expenses (Assum. &amp; Calc.)'!N56,0,-'Expenses (Assum. &amp; Calc.)'!$G56)</f>
        <v>0</v>
      </c>
      <c r="BW56" s="495">
        <f ca="1">OFFSET('Expenses (Assum. &amp; Calc.)'!O56,0,-'Expenses (Assum. &amp; Calc.)'!$G56)</f>
        <v>0</v>
      </c>
      <c r="BX56" s="495">
        <f ca="1">OFFSET('Expenses (Assum. &amp; Calc.)'!P56,0,-'Expenses (Assum. &amp; Calc.)'!$G56)</f>
        <v>0</v>
      </c>
      <c r="BY56" s="495">
        <f ca="1">OFFSET('Expenses (Assum. &amp; Calc.)'!Q56,0,-'Expenses (Assum. &amp; Calc.)'!$G56)</f>
        <v>0</v>
      </c>
      <c r="BZ56" s="495">
        <f ca="1">OFFSET('Expenses (Assum. &amp; Calc.)'!R56,0,-'Expenses (Assum. &amp; Calc.)'!$G56)</f>
        <v>0</v>
      </c>
      <c r="CA56" s="495">
        <f ca="1">OFFSET('Expenses (Assum. &amp; Calc.)'!S56,0,-'Expenses (Assum. &amp; Calc.)'!$G56)</f>
        <v>0</v>
      </c>
      <c r="CB56" s="495">
        <f ca="1">OFFSET('Expenses (Assum. &amp; Calc.)'!T56,0,-'Expenses (Assum. &amp; Calc.)'!$G56)</f>
        <v>0</v>
      </c>
      <c r="CC56" s="495">
        <f ca="1">OFFSET('Expenses (Assum. &amp; Calc.)'!U56,0,-'Expenses (Assum. &amp; Calc.)'!$G56)</f>
        <v>0</v>
      </c>
      <c r="CD56" s="495">
        <f ca="1">OFFSET('Expenses (Assum. &amp; Calc.)'!V56,0,-'Expenses (Assum. &amp; Calc.)'!$G56)</f>
        <v>0</v>
      </c>
      <c r="CE56" s="495">
        <f ca="1">OFFSET('Expenses (Assum. &amp; Calc.)'!W56,0,-'Expenses (Assum. &amp; Calc.)'!$G56)</f>
        <v>0</v>
      </c>
      <c r="CF56" s="495">
        <f ca="1">OFFSET('Expenses (Assum. &amp; Calc.)'!X56,0,-'Expenses (Assum. &amp; Calc.)'!$G56)</f>
        <v>0</v>
      </c>
      <c r="CG56" s="495">
        <f ca="1">OFFSET('Expenses (Assum. &amp; Calc.)'!Y56,0,-'Expenses (Assum. &amp; Calc.)'!$G56)</f>
        <v>0</v>
      </c>
      <c r="CH56" s="495">
        <f ca="1">OFFSET('Expenses (Assum. &amp; Calc.)'!Z56,0,-'Expenses (Assum. &amp; Calc.)'!$G56)</f>
        <v>0</v>
      </c>
      <c r="CI56" s="495">
        <f ca="1">OFFSET('Expenses (Assum. &amp; Calc.)'!AA56,0,-'Expenses (Assum. &amp; Calc.)'!$G56)</f>
        <v>0</v>
      </c>
      <c r="CJ56" s="495">
        <f ca="1">OFFSET('Expenses (Assum. &amp; Calc.)'!AB56,0,-'Expenses (Assum. &amp; Calc.)'!$G56)</f>
        <v>0</v>
      </c>
      <c r="CK56" s="495">
        <f ca="1">OFFSET('Expenses (Assum. &amp; Calc.)'!AC56,0,-'Expenses (Assum. &amp; Calc.)'!$G56)</f>
        <v>0</v>
      </c>
      <c r="CL56" s="495">
        <f ca="1">OFFSET('Expenses (Assum. &amp; Calc.)'!AD56,0,-'Expenses (Assum. &amp; Calc.)'!$G56)</f>
        <v>0</v>
      </c>
      <c r="CM56" s="495">
        <f ca="1">OFFSET('Expenses (Assum. &amp; Calc.)'!AE56,0,-'Expenses (Assum. &amp; Calc.)'!$G56)</f>
        <v>0</v>
      </c>
      <c r="CN56" s="495">
        <f ca="1">OFFSET('Expenses (Assum. &amp; Calc.)'!AF56,0,-'Expenses (Assum. &amp; Calc.)'!$G56)</f>
        <v>0</v>
      </c>
      <c r="CO56" s="495">
        <f ca="1">OFFSET('Expenses (Assum. &amp; Calc.)'!AG56,0,-'Expenses (Assum. &amp; Calc.)'!$G56)</f>
        <v>0</v>
      </c>
      <c r="CP56" s="495">
        <f ca="1">OFFSET('Expenses (Assum. &amp; Calc.)'!AH56,0,-'Expenses (Assum. &amp; Calc.)'!$G56)</f>
        <v>0</v>
      </c>
      <c r="CQ56" s="495">
        <f ca="1">OFFSET('Expenses (Assum. &amp; Calc.)'!AI56,0,-'Expenses (Assum. &amp; Calc.)'!$G56)</f>
        <v>0</v>
      </c>
      <c r="CR56" s="495">
        <f ca="1">OFFSET('Expenses (Assum. &amp; Calc.)'!AJ56,0,-'Expenses (Assum. &amp; Calc.)'!$G56)</f>
        <v>0</v>
      </c>
      <c r="CS56" s="495">
        <f ca="1">OFFSET('Expenses (Assum. &amp; Calc.)'!AK56,0,-'Expenses (Assum. &amp; Calc.)'!$G56)</f>
        <v>0</v>
      </c>
      <c r="CT56" s="495">
        <f ca="1">OFFSET('Expenses (Assum. &amp; Calc.)'!AL56,0,-'Expenses (Assum. &amp; Calc.)'!$G56)</f>
        <v>0</v>
      </c>
      <c r="CU56" s="495">
        <f ca="1">OFFSET('Expenses (Assum. &amp; Calc.)'!AM56,0,-'Expenses (Assum. &amp; Calc.)'!$G56)</f>
        <v>0</v>
      </c>
      <c r="CV56" s="495">
        <f ca="1">OFFSET('Expenses (Assum. &amp; Calc.)'!AN56,0,-'Expenses (Assum. &amp; Calc.)'!$G56)</f>
        <v>0</v>
      </c>
      <c r="CW56" s="495">
        <f ca="1">OFFSET('Expenses (Assum. &amp; Calc.)'!AO56,0,-'Expenses (Assum. &amp; Calc.)'!$G56)</f>
        <v>0</v>
      </c>
      <c r="CX56" s="495">
        <f ca="1">OFFSET('Expenses (Assum. &amp; Calc.)'!AP56,0,-'Expenses (Assum. &amp; Calc.)'!$G56)</f>
        <v>0</v>
      </c>
      <c r="CY56" s="495">
        <f ca="1">OFFSET('Expenses (Assum. &amp; Calc.)'!AQ56,0,-'Expenses (Assum. &amp; Calc.)'!$G56)</f>
        <v>0</v>
      </c>
      <c r="CZ56" s="495">
        <f ca="1">OFFSET('Expenses (Assum. &amp; Calc.)'!AR56,0,-'Expenses (Assum. &amp; Calc.)'!$G56)</f>
        <v>0</v>
      </c>
      <c r="DA56" s="495">
        <f ca="1">OFFSET('Expenses (Assum. &amp; Calc.)'!AS56,0,-'Expenses (Assum. &amp; Calc.)'!$G56)</f>
        <v>0</v>
      </c>
      <c r="DB56" s="495">
        <f ca="1">OFFSET('Expenses (Assum. &amp; Calc.)'!AT56,0,-'Expenses (Assum. &amp; Calc.)'!$G56)</f>
        <v>0</v>
      </c>
      <c r="DC56" s="495">
        <f ca="1">OFFSET('Expenses (Assum. &amp; Calc.)'!AU56,0,-'Expenses (Assum. &amp; Calc.)'!$G56)</f>
        <v>0</v>
      </c>
      <c r="DD56" s="495">
        <f ca="1">OFFSET('Expenses (Assum. &amp; Calc.)'!AV56,0,-'Expenses (Assum. &amp; Calc.)'!$G56)</f>
        <v>0</v>
      </c>
      <c r="DE56" s="495">
        <f ca="1">OFFSET('Expenses (Assum. &amp; Calc.)'!AW56,0,-'Expenses (Assum. &amp; Calc.)'!$G56)</f>
        <v>0</v>
      </c>
      <c r="DF56" s="495">
        <f ca="1">OFFSET('Expenses (Assum. &amp; Calc.)'!AX56,0,-'Expenses (Assum. &amp; Calc.)'!$G56)</f>
        <v>0</v>
      </c>
      <c r="DG56" s="495">
        <f ca="1">OFFSET('Expenses (Assum. &amp; Calc.)'!AY56,0,-'Expenses (Assum. &amp; Calc.)'!$G56)</f>
        <v>0</v>
      </c>
      <c r="DH56" s="495">
        <f ca="1">OFFSET('Expenses (Assum. &amp; Calc.)'!AZ56,0,-'Expenses (Assum. &amp; Calc.)'!$G56)</f>
        <v>0</v>
      </c>
      <c r="DI56" s="495">
        <f ca="1">OFFSET('Expenses (Assum. &amp; Calc.)'!BA56,0,-'Expenses (Assum. &amp; Calc.)'!$G56)</f>
        <v>0</v>
      </c>
      <c r="DJ56" s="495">
        <f ca="1">OFFSET('Expenses (Assum. &amp; Calc.)'!BB56,0,-'Expenses (Assum. &amp; Calc.)'!$G56)</f>
        <v>0</v>
      </c>
      <c r="DK56" s="495">
        <f ca="1">OFFSET('Expenses (Assum. &amp; Calc.)'!BC56,0,-'Expenses (Assum. &amp; Calc.)'!$G56)</f>
        <v>0</v>
      </c>
      <c r="DL56" s="495">
        <f ca="1">OFFSET('Expenses (Assum. &amp; Calc.)'!BD56,0,-'Expenses (Assum. &amp; Calc.)'!$G56)</f>
        <v>0</v>
      </c>
      <c r="DM56" s="495">
        <f ca="1">OFFSET('Expenses (Assum. &amp; Calc.)'!BE56,0,-'Expenses (Assum. &amp; Calc.)'!$G56)</f>
        <v>0</v>
      </c>
      <c r="DN56" s="495">
        <f ca="1">OFFSET('Expenses (Assum. &amp; Calc.)'!BF56,0,-'Expenses (Assum. &amp; Calc.)'!$G56)</f>
        <v>0</v>
      </c>
      <c r="DO56" s="495">
        <f ca="1">OFFSET('Expenses (Assum. &amp; Calc.)'!BG56,0,-'Expenses (Assum. &amp; Calc.)'!$G56)</f>
        <v>0</v>
      </c>
      <c r="DP56" s="495">
        <f ca="1">OFFSET('Expenses (Assum. &amp; Calc.)'!BH56,0,-'Expenses (Assum. &amp; Calc.)'!$G56)</f>
        <v>0</v>
      </c>
      <c r="DQ56" s="495">
        <f ca="1">OFFSET('Expenses (Assum. &amp; Calc.)'!BI56,0,-'Expenses (Assum. &amp; Calc.)'!$G56)</f>
        <v>0</v>
      </c>
      <c r="DR56" s="495">
        <f ca="1">OFFSET('Expenses (Assum. &amp; Calc.)'!BJ56,0,-'Expenses (Assum. &amp; Calc.)'!$G56)</f>
        <v>0</v>
      </c>
      <c r="DS56" s="495">
        <f ca="1">OFFSET('Expenses (Assum. &amp; Calc.)'!BK56,0,-'Expenses (Assum. &amp; Calc.)'!$G56)</f>
        <v>0</v>
      </c>
      <c r="DT56" s="495">
        <f ca="1">OFFSET('Expenses (Assum. &amp; Calc.)'!BL56,0,-'Expenses (Assum. &amp; Calc.)'!$G56)</f>
        <v>0</v>
      </c>
      <c r="DU56" s="495">
        <f ca="1">OFFSET('Expenses (Assum. &amp; Calc.)'!BM56,0,-'Expenses (Assum. &amp; Calc.)'!$G56)</f>
        <v>0</v>
      </c>
      <c r="DV56" s="495">
        <f ca="1">OFFSET('Expenses (Assum. &amp; Calc.)'!BN56,0,-'Expenses (Assum. &amp; Calc.)'!$G56)</f>
        <v>0</v>
      </c>
      <c r="DW56" s="495">
        <f ca="1">OFFSET('Expenses (Assum. &amp; Calc.)'!BO56,0,-'Expenses (Assum. &amp; Calc.)'!$G56)</f>
        <v>0</v>
      </c>
      <c r="DX56" s="495">
        <f ca="1">OFFSET('Expenses (Assum. &amp; Calc.)'!BP56,0,-'Expenses (Assum. &amp; Calc.)'!$G56)</f>
        <v>0</v>
      </c>
      <c r="DY56" s="495">
        <f ca="1">OFFSET('Expenses (Assum. &amp; Calc.)'!BQ56,0,-'Expenses (Assum. &amp; Calc.)'!$G56)</f>
        <v>0</v>
      </c>
      <c r="DZ56" s="495">
        <f ca="1">OFFSET('Expenses (Assum. &amp; Calc.)'!BR56,0,-'Expenses (Assum. &amp; Calc.)'!$G56)</f>
        <v>0</v>
      </c>
      <c r="EA56" s="495">
        <f ca="1">OFFSET('Expenses (Assum. &amp; Calc.)'!BS56,0,-'Expenses (Assum. &amp; Calc.)'!$G56)</f>
        <v>0</v>
      </c>
      <c r="EB56" s="495">
        <f ca="1">OFFSET('Expenses (Assum. &amp; Calc.)'!BT56,0,-'Expenses (Assum. &amp; Calc.)'!$G56)</f>
        <v>0</v>
      </c>
      <c r="EC56" s="495">
        <f ca="1">OFFSET('Expenses (Assum. &amp; Calc.)'!BU56,0,-'Expenses (Assum. &amp; Calc.)'!$G56)</f>
        <v>0</v>
      </c>
    </row>
    <row r="57" spans="3:133" ht="14.4" thickBot="1" x14ac:dyDescent="0.35">
      <c r="C57" s="905" t="s">
        <v>183</v>
      </c>
      <c r="D57" s="905"/>
      <c r="E57" s="905"/>
      <c r="F57" s="459"/>
      <c r="G57" s="461"/>
      <c r="H57" s="509"/>
      <c r="I57" s="516"/>
      <c r="J57" s="488"/>
      <c r="K57" s="488"/>
      <c r="L57" s="488"/>
      <c r="M57" s="517"/>
      <c r="N57" s="512">
        <f>IF('Expenses (Assum. &amp; Calc.)'!$F57='Shortcut Lookup 2'!L$76,'Expenses (Assum. &amp; Calc.)'!$H57,0)</f>
        <v>0</v>
      </c>
      <c r="O57" s="486">
        <f>IF('Expenses (Assum. &amp; Calc.)'!$F57='Shortcut Lookup 2'!M$76,'Expenses (Assum. &amp; Calc.)'!$H57,0)</f>
        <v>0</v>
      </c>
      <c r="P57" s="486">
        <f>IF('Expenses (Assum. &amp; Calc.)'!$F57='Shortcut Lookup 2'!N$76,'Expenses (Assum. &amp; Calc.)'!$H57,0)</f>
        <v>0</v>
      </c>
      <c r="Q57" s="486">
        <f>IF('Expenses (Assum. &amp; Calc.)'!$F57='Shortcut Lookup 2'!O$76,'Expenses (Assum. &amp; Calc.)'!$H57,0)</f>
        <v>0</v>
      </c>
      <c r="R57" s="486">
        <f>IF('Expenses (Assum. &amp; Calc.)'!$F57='Shortcut Lookup 2'!P$76,'Expenses (Assum. &amp; Calc.)'!$H57,0)</f>
        <v>0</v>
      </c>
      <c r="S57" s="486">
        <f>IF('Expenses (Assum. &amp; Calc.)'!$F57='Shortcut Lookup 2'!Q$76,'Expenses (Assum. &amp; Calc.)'!$H57,0)</f>
        <v>0</v>
      </c>
      <c r="T57" s="486">
        <f>IF('Expenses (Assum. &amp; Calc.)'!$F57='Shortcut Lookup 2'!R$76,'Expenses (Assum. &amp; Calc.)'!$H57,0)</f>
        <v>0</v>
      </c>
      <c r="U57" s="486">
        <f>IF('Expenses (Assum. &amp; Calc.)'!$F57='Shortcut Lookup 2'!S$76,'Expenses (Assum. &amp; Calc.)'!$H57,0)</f>
        <v>0</v>
      </c>
      <c r="V57" s="486">
        <f>IF('Expenses (Assum. &amp; Calc.)'!$F57='Shortcut Lookup 2'!T$76,'Expenses (Assum. &amp; Calc.)'!$H57,0)</f>
        <v>0</v>
      </c>
      <c r="W57" s="486">
        <f>IF('Expenses (Assum. &amp; Calc.)'!$F57='Shortcut Lookup 2'!U$76,'Expenses (Assum. &amp; Calc.)'!$H57,0)</f>
        <v>0</v>
      </c>
      <c r="X57" s="486">
        <f>IF('Expenses (Assum. &amp; Calc.)'!$F57='Shortcut Lookup 2'!V$76,'Expenses (Assum. &amp; Calc.)'!$H57,0)</f>
        <v>0</v>
      </c>
      <c r="Y57" s="486">
        <f>IF('Expenses (Assum. &amp; Calc.)'!$F57='Shortcut Lookup 2'!W$76,'Expenses (Assum. &amp; Calc.)'!$H57,0)</f>
        <v>0</v>
      </c>
      <c r="Z57" s="486">
        <f>IF('Expenses (Assum. &amp; Calc.)'!$F57='Shortcut Lookup 2'!X$76,'Expenses (Assum. &amp; Calc.)'!$H57,0)</f>
        <v>0</v>
      </c>
      <c r="AA57" s="486">
        <f>IF('Expenses (Assum. &amp; Calc.)'!$F57='Shortcut Lookup 2'!Y$76,'Expenses (Assum. &amp; Calc.)'!$H57,0)</f>
        <v>0</v>
      </c>
      <c r="AB57" s="486">
        <f>IF('Expenses (Assum. &amp; Calc.)'!$F57='Shortcut Lookup 2'!Z$76,'Expenses (Assum. &amp; Calc.)'!$H57,0)</f>
        <v>0</v>
      </c>
      <c r="AC57" s="486">
        <f>IF('Expenses (Assum. &amp; Calc.)'!$F57='Shortcut Lookup 2'!AA$76,'Expenses (Assum. &amp; Calc.)'!$H57,0)</f>
        <v>0</v>
      </c>
      <c r="AD57" s="486">
        <f>IF('Expenses (Assum. &amp; Calc.)'!$F57='Shortcut Lookup 2'!AB$76,'Expenses (Assum. &amp; Calc.)'!$H57,0)</f>
        <v>0</v>
      </c>
      <c r="AE57" s="486">
        <f>IF('Expenses (Assum. &amp; Calc.)'!$F57='Shortcut Lookup 2'!AC$76,'Expenses (Assum. &amp; Calc.)'!$H57,0)</f>
        <v>0</v>
      </c>
      <c r="AF57" s="486">
        <f>IF('Expenses (Assum. &amp; Calc.)'!$F57='Shortcut Lookup 2'!AD$76,'Expenses (Assum. &amp; Calc.)'!$H57,0)</f>
        <v>0</v>
      </c>
      <c r="AG57" s="486">
        <f>IF('Expenses (Assum. &amp; Calc.)'!$F57='Shortcut Lookup 2'!AE$76,'Expenses (Assum. &amp; Calc.)'!$H57,0)</f>
        <v>0</v>
      </c>
      <c r="AH57" s="486">
        <f>IF('Expenses (Assum. &amp; Calc.)'!$F57='Shortcut Lookup 2'!AF$76,'Expenses (Assum. &amp; Calc.)'!$H57,0)</f>
        <v>0</v>
      </c>
      <c r="AI57" s="486">
        <f>IF('Expenses (Assum. &amp; Calc.)'!$F57='Shortcut Lookup 2'!AG$76,'Expenses (Assum. &amp; Calc.)'!$H57,0)</f>
        <v>0</v>
      </c>
      <c r="AJ57" s="486">
        <f>IF('Expenses (Assum. &amp; Calc.)'!$F57='Shortcut Lookup 2'!AH$76,'Expenses (Assum. &amp; Calc.)'!$H57,0)</f>
        <v>0</v>
      </c>
      <c r="AK57" s="486">
        <f>IF('Expenses (Assum. &amp; Calc.)'!$F57='Shortcut Lookup 2'!AI$76,'Expenses (Assum. &amp; Calc.)'!$H57,0)</f>
        <v>0</v>
      </c>
      <c r="AL57" s="486">
        <f>IF('Expenses (Assum. &amp; Calc.)'!$F57='Shortcut Lookup 2'!AJ$76,'Expenses (Assum. &amp; Calc.)'!$H57,0)</f>
        <v>0</v>
      </c>
      <c r="AM57" s="486">
        <f>IF('Expenses (Assum. &amp; Calc.)'!$F57='Shortcut Lookup 2'!AK$76,'Expenses (Assum. &amp; Calc.)'!$H57,0)</f>
        <v>0</v>
      </c>
      <c r="AN57" s="486">
        <f>IF('Expenses (Assum. &amp; Calc.)'!$F57='Shortcut Lookup 2'!AL$76,'Expenses (Assum. &amp; Calc.)'!$H57,0)</f>
        <v>0</v>
      </c>
      <c r="AO57" s="486">
        <f>IF('Expenses (Assum. &amp; Calc.)'!$F57='Shortcut Lookup 2'!AM$76,'Expenses (Assum. &amp; Calc.)'!$H57,0)</f>
        <v>0</v>
      </c>
      <c r="AP57" s="486">
        <f>IF('Expenses (Assum. &amp; Calc.)'!$F57='Shortcut Lookup 2'!AN$76,'Expenses (Assum. &amp; Calc.)'!$H57,0)</f>
        <v>0</v>
      </c>
      <c r="AQ57" s="486">
        <f>IF('Expenses (Assum. &amp; Calc.)'!$F57='Shortcut Lookup 2'!AO$76,'Expenses (Assum. &amp; Calc.)'!$H57,0)</f>
        <v>0</v>
      </c>
      <c r="AR57" s="486">
        <f>IF('Expenses (Assum. &amp; Calc.)'!$F57='Shortcut Lookup 2'!AP$76,'Expenses (Assum. &amp; Calc.)'!$H57,0)</f>
        <v>0</v>
      </c>
      <c r="AS57" s="486">
        <f>IF('Expenses (Assum. &amp; Calc.)'!$F57='Shortcut Lookup 2'!AQ$76,'Expenses (Assum. &amp; Calc.)'!$H57,0)</f>
        <v>0</v>
      </c>
      <c r="AT57" s="486">
        <f>IF('Expenses (Assum. &amp; Calc.)'!$F57='Shortcut Lookup 2'!AR$76,'Expenses (Assum. &amp; Calc.)'!$H57,0)</f>
        <v>0</v>
      </c>
      <c r="AU57" s="486">
        <f>IF('Expenses (Assum. &amp; Calc.)'!$F57='Shortcut Lookup 2'!AS$76,'Expenses (Assum. &amp; Calc.)'!$H57,0)</f>
        <v>0</v>
      </c>
      <c r="AV57" s="486">
        <f>IF('Expenses (Assum. &amp; Calc.)'!$F57='Shortcut Lookup 2'!AT$76,'Expenses (Assum. &amp; Calc.)'!$H57,0)</f>
        <v>0</v>
      </c>
      <c r="AW57" s="486">
        <f>IF('Expenses (Assum. &amp; Calc.)'!$F57='Shortcut Lookup 2'!AU$76,'Expenses (Assum. &amp; Calc.)'!$H57,0)</f>
        <v>0</v>
      </c>
      <c r="AX57" s="486">
        <f>IF('Expenses (Assum. &amp; Calc.)'!$F57='Shortcut Lookup 2'!AV$76,'Expenses (Assum. &amp; Calc.)'!$H57,0)</f>
        <v>0</v>
      </c>
      <c r="AY57" s="486">
        <f>IF('Expenses (Assum. &amp; Calc.)'!$F57='Shortcut Lookup 2'!AW$76,'Expenses (Assum. &amp; Calc.)'!$H57,0)</f>
        <v>0</v>
      </c>
      <c r="AZ57" s="486">
        <f>IF('Expenses (Assum. &amp; Calc.)'!$F57='Shortcut Lookup 2'!AX$76,'Expenses (Assum. &amp; Calc.)'!$H57,0)</f>
        <v>0</v>
      </c>
      <c r="BA57" s="486">
        <f>IF('Expenses (Assum. &amp; Calc.)'!$F57='Shortcut Lookup 2'!AY$76,'Expenses (Assum. &amp; Calc.)'!$H57,0)</f>
        <v>0</v>
      </c>
      <c r="BB57" s="486">
        <f>IF('Expenses (Assum. &amp; Calc.)'!$F57='Shortcut Lookup 2'!AZ$76,'Expenses (Assum. &amp; Calc.)'!$H57,0)</f>
        <v>0</v>
      </c>
      <c r="BC57" s="486">
        <f>IF('Expenses (Assum. &amp; Calc.)'!$F57='Shortcut Lookup 2'!BA$76,'Expenses (Assum. &amp; Calc.)'!$H57,0)</f>
        <v>0</v>
      </c>
      <c r="BD57" s="486">
        <f>IF('Expenses (Assum. &amp; Calc.)'!$F57='Shortcut Lookup 2'!BB$76,'Expenses (Assum. &amp; Calc.)'!$H57,0)</f>
        <v>0</v>
      </c>
      <c r="BE57" s="486">
        <f>IF('Expenses (Assum. &amp; Calc.)'!$F57='Shortcut Lookup 2'!BC$76,'Expenses (Assum. &amp; Calc.)'!$H57,0)</f>
        <v>0</v>
      </c>
      <c r="BF57" s="486">
        <f>IF('Expenses (Assum. &amp; Calc.)'!$F57='Shortcut Lookup 2'!BD$76,'Expenses (Assum. &amp; Calc.)'!$H57,0)</f>
        <v>0</v>
      </c>
      <c r="BG57" s="486">
        <f>IF('Expenses (Assum. &amp; Calc.)'!$F57='Shortcut Lookup 2'!BE$76,'Expenses (Assum. &amp; Calc.)'!$H57,0)</f>
        <v>0</v>
      </c>
      <c r="BH57" s="486">
        <f>IF('Expenses (Assum. &amp; Calc.)'!$F57='Shortcut Lookup 2'!BF$76,'Expenses (Assum. &amp; Calc.)'!$H57,0)</f>
        <v>0</v>
      </c>
      <c r="BI57" s="486">
        <f>IF('Expenses (Assum. &amp; Calc.)'!$F57='Shortcut Lookup 2'!BG$76,'Expenses (Assum. &amp; Calc.)'!$H57,0)</f>
        <v>0</v>
      </c>
      <c r="BJ57" s="486">
        <f>IF('Expenses (Assum. &amp; Calc.)'!$F57='Shortcut Lookup 2'!BH$76,'Expenses (Assum. &amp; Calc.)'!$H57,0)</f>
        <v>0</v>
      </c>
      <c r="BK57" s="486">
        <f>IF('Expenses (Assum. &amp; Calc.)'!$F57='Shortcut Lookup 2'!BI$76,'Expenses (Assum. &amp; Calc.)'!$H57,0)</f>
        <v>0</v>
      </c>
      <c r="BL57" s="486">
        <f>IF('Expenses (Assum. &amp; Calc.)'!$F57='Shortcut Lookup 2'!BJ$76,'Expenses (Assum. &amp; Calc.)'!$H57,0)</f>
        <v>0</v>
      </c>
      <c r="BM57" s="486">
        <f>IF('Expenses (Assum. &amp; Calc.)'!$F57='Shortcut Lookup 2'!BK$76,'Expenses (Assum. &amp; Calc.)'!$H57,0)</f>
        <v>0</v>
      </c>
      <c r="BN57" s="486">
        <f>IF('Expenses (Assum. &amp; Calc.)'!$F57='Shortcut Lookup 2'!BL$76,'Expenses (Assum. &amp; Calc.)'!$H57,0)</f>
        <v>0</v>
      </c>
      <c r="BO57" s="486">
        <f>IF('Expenses (Assum. &amp; Calc.)'!$F57='Shortcut Lookup 2'!BM$76,'Expenses (Assum. &amp; Calc.)'!$H57,0)</f>
        <v>0</v>
      </c>
      <c r="BP57" s="486">
        <f>IF('Expenses (Assum. &amp; Calc.)'!$F57='Shortcut Lookup 2'!BN$76,'Expenses (Assum. &amp; Calc.)'!$H57,0)</f>
        <v>0</v>
      </c>
      <c r="BQ57" s="486">
        <f>IF('Expenses (Assum. &amp; Calc.)'!$F57='Shortcut Lookup 2'!BO$76,'Expenses (Assum. &amp; Calc.)'!$H57,0)</f>
        <v>0</v>
      </c>
      <c r="BR57" s="486">
        <f>IF('Expenses (Assum. &amp; Calc.)'!$F57='Shortcut Lookup 2'!BP$76,'Expenses (Assum. &amp; Calc.)'!$H57,0)</f>
        <v>0</v>
      </c>
      <c r="BS57" s="486">
        <f>IF('Expenses (Assum. &amp; Calc.)'!$F57='Shortcut Lookup 2'!BQ$76,'Expenses (Assum. &amp; Calc.)'!$H57,0)</f>
        <v>0</v>
      </c>
      <c r="BT57" s="486">
        <f>IF('Expenses (Assum. &amp; Calc.)'!$F57='Shortcut Lookup 2'!BR$76,'Expenses (Assum. &amp; Calc.)'!$H57,0)</f>
        <v>0</v>
      </c>
      <c r="BU57" s="492">
        <f>IF('Expenses (Assum. &amp; Calc.)'!$F57='Shortcut Lookup 2'!BS$76,'Expenses (Assum. &amp; Calc.)'!$H57,0)</f>
        <v>0</v>
      </c>
      <c r="BV57" s="495">
        <f ca="1">OFFSET('Expenses (Assum. &amp; Calc.)'!N57,0,-'Expenses (Assum. &amp; Calc.)'!$G57)</f>
        <v>0</v>
      </c>
      <c r="BW57" s="495">
        <f ca="1">OFFSET('Expenses (Assum. &amp; Calc.)'!O57,0,-'Expenses (Assum. &amp; Calc.)'!$G57)</f>
        <v>0</v>
      </c>
      <c r="BX57" s="495">
        <f ca="1">OFFSET('Expenses (Assum. &amp; Calc.)'!P57,0,-'Expenses (Assum. &amp; Calc.)'!$G57)</f>
        <v>0</v>
      </c>
      <c r="BY57" s="495">
        <f ca="1">OFFSET('Expenses (Assum. &amp; Calc.)'!Q57,0,-'Expenses (Assum. &amp; Calc.)'!$G57)</f>
        <v>0</v>
      </c>
      <c r="BZ57" s="495">
        <f ca="1">OFFSET('Expenses (Assum. &amp; Calc.)'!R57,0,-'Expenses (Assum. &amp; Calc.)'!$G57)</f>
        <v>0</v>
      </c>
      <c r="CA57" s="495">
        <f ca="1">OFFSET('Expenses (Assum. &amp; Calc.)'!S57,0,-'Expenses (Assum. &amp; Calc.)'!$G57)</f>
        <v>0</v>
      </c>
      <c r="CB57" s="495">
        <f ca="1">OFFSET('Expenses (Assum. &amp; Calc.)'!T57,0,-'Expenses (Assum. &amp; Calc.)'!$G57)</f>
        <v>0</v>
      </c>
      <c r="CC57" s="495">
        <f ca="1">OFFSET('Expenses (Assum. &amp; Calc.)'!U57,0,-'Expenses (Assum. &amp; Calc.)'!$G57)</f>
        <v>0</v>
      </c>
      <c r="CD57" s="495">
        <f ca="1">OFFSET('Expenses (Assum. &amp; Calc.)'!V57,0,-'Expenses (Assum. &amp; Calc.)'!$G57)</f>
        <v>0</v>
      </c>
      <c r="CE57" s="495">
        <f ca="1">OFFSET('Expenses (Assum. &amp; Calc.)'!W57,0,-'Expenses (Assum. &amp; Calc.)'!$G57)</f>
        <v>0</v>
      </c>
      <c r="CF57" s="495">
        <f ca="1">OFFSET('Expenses (Assum. &amp; Calc.)'!X57,0,-'Expenses (Assum. &amp; Calc.)'!$G57)</f>
        <v>0</v>
      </c>
      <c r="CG57" s="495">
        <f ca="1">OFFSET('Expenses (Assum. &amp; Calc.)'!Y57,0,-'Expenses (Assum. &amp; Calc.)'!$G57)</f>
        <v>0</v>
      </c>
      <c r="CH57" s="495">
        <f ca="1">OFFSET('Expenses (Assum. &amp; Calc.)'!Z57,0,-'Expenses (Assum. &amp; Calc.)'!$G57)</f>
        <v>0</v>
      </c>
      <c r="CI57" s="495">
        <f ca="1">OFFSET('Expenses (Assum. &amp; Calc.)'!AA57,0,-'Expenses (Assum. &amp; Calc.)'!$G57)</f>
        <v>0</v>
      </c>
      <c r="CJ57" s="495">
        <f ca="1">OFFSET('Expenses (Assum. &amp; Calc.)'!AB57,0,-'Expenses (Assum. &amp; Calc.)'!$G57)</f>
        <v>0</v>
      </c>
      <c r="CK57" s="495">
        <f ca="1">OFFSET('Expenses (Assum. &amp; Calc.)'!AC57,0,-'Expenses (Assum. &amp; Calc.)'!$G57)</f>
        <v>0</v>
      </c>
      <c r="CL57" s="495">
        <f ca="1">OFFSET('Expenses (Assum. &amp; Calc.)'!AD57,0,-'Expenses (Assum. &amp; Calc.)'!$G57)</f>
        <v>0</v>
      </c>
      <c r="CM57" s="495">
        <f ca="1">OFFSET('Expenses (Assum. &amp; Calc.)'!AE57,0,-'Expenses (Assum. &amp; Calc.)'!$G57)</f>
        <v>0</v>
      </c>
      <c r="CN57" s="495">
        <f ca="1">OFFSET('Expenses (Assum. &amp; Calc.)'!AF57,0,-'Expenses (Assum. &amp; Calc.)'!$G57)</f>
        <v>0</v>
      </c>
      <c r="CO57" s="495">
        <f ca="1">OFFSET('Expenses (Assum. &amp; Calc.)'!AG57,0,-'Expenses (Assum. &amp; Calc.)'!$G57)</f>
        <v>0</v>
      </c>
      <c r="CP57" s="495">
        <f ca="1">OFFSET('Expenses (Assum. &amp; Calc.)'!AH57,0,-'Expenses (Assum. &amp; Calc.)'!$G57)</f>
        <v>0</v>
      </c>
      <c r="CQ57" s="495">
        <f ca="1">OFFSET('Expenses (Assum. &amp; Calc.)'!AI57,0,-'Expenses (Assum. &amp; Calc.)'!$G57)</f>
        <v>0</v>
      </c>
      <c r="CR57" s="495">
        <f ca="1">OFFSET('Expenses (Assum. &amp; Calc.)'!AJ57,0,-'Expenses (Assum. &amp; Calc.)'!$G57)</f>
        <v>0</v>
      </c>
      <c r="CS57" s="495">
        <f ca="1">OFFSET('Expenses (Assum. &amp; Calc.)'!AK57,0,-'Expenses (Assum. &amp; Calc.)'!$G57)</f>
        <v>0</v>
      </c>
      <c r="CT57" s="495">
        <f ca="1">OFFSET('Expenses (Assum. &amp; Calc.)'!AL57,0,-'Expenses (Assum. &amp; Calc.)'!$G57)</f>
        <v>0</v>
      </c>
      <c r="CU57" s="495">
        <f ca="1">OFFSET('Expenses (Assum. &amp; Calc.)'!AM57,0,-'Expenses (Assum. &amp; Calc.)'!$G57)</f>
        <v>0</v>
      </c>
      <c r="CV57" s="495">
        <f ca="1">OFFSET('Expenses (Assum. &amp; Calc.)'!AN57,0,-'Expenses (Assum. &amp; Calc.)'!$G57)</f>
        <v>0</v>
      </c>
      <c r="CW57" s="495">
        <f ca="1">OFFSET('Expenses (Assum. &amp; Calc.)'!AO57,0,-'Expenses (Assum. &amp; Calc.)'!$G57)</f>
        <v>0</v>
      </c>
      <c r="CX57" s="495">
        <f ca="1">OFFSET('Expenses (Assum. &amp; Calc.)'!AP57,0,-'Expenses (Assum. &amp; Calc.)'!$G57)</f>
        <v>0</v>
      </c>
      <c r="CY57" s="495">
        <f ca="1">OFFSET('Expenses (Assum. &amp; Calc.)'!AQ57,0,-'Expenses (Assum. &amp; Calc.)'!$G57)</f>
        <v>0</v>
      </c>
      <c r="CZ57" s="495">
        <f ca="1">OFFSET('Expenses (Assum. &amp; Calc.)'!AR57,0,-'Expenses (Assum. &amp; Calc.)'!$G57)</f>
        <v>0</v>
      </c>
      <c r="DA57" s="495">
        <f ca="1">OFFSET('Expenses (Assum. &amp; Calc.)'!AS57,0,-'Expenses (Assum. &amp; Calc.)'!$G57)</f>
        <v>0</v>
      </c>
      <c r="DB57" s="495">
        <f ca="1">OFFSET('Expenses (Assum. &amp; Calc.)'!AT57,0,-'Expenses (Assum. &amp; Calc.)'!$G57)</f>
        <v>0</v>
      </c>
      <c r="DC57" s="495">
        <f ca="1">OFFSET('Expenses (Assum. &amp; Calc.)'!AU57,0,-'Expenses (Assum. &amp; Calc.)'!$G57)</f>
        <v>0</v>
      </c>
      <c r="DD57" s="495">
        <f ca="1">OFFSET('Expenses (Assum. &amp; Calc.)'!AV57,0,-'Expenses (Assum. &amp; Calc.)'!$G57)</f>
        <v>0</v>
      </c>
      <c r="DE57" s="495">
        <f ca="1">OFFSET('Expenses (Assum. &amp; Calc.)'!AW57,0,-'Expenses (Assum. &amp; Calc.)'!$G57)</f>
        <v>0</v>
      </c>
      <c r="DF57" s="495">
        <f ca="1">OFFSET('Expenses (Assum. &amp; Calc.)'!AX57,0,-'Expenses (Assum. &amp; Calc.)'!$G57)</f>
        <v>0</v>
      </c>
      <c r="DG57" s="495">
        <f ca="1">OFFSET('Expenses (Assum. &amp; Calc.)'!AY57,0,-'Expenses (Assum. &amp; Calc.)'!$G57)</f>
        <v>0</v>
      </c>
      <c r="DH57" s="495">
        <f ca="1">OFFSET('Expenses (Assum. &amp; Calc.)'!AZ57,0,-'Expenses (Assum. &amp; Calc.)'!$G57)</f>
        <v>0</v>
      </c>
      <c r="DI57" s="495">
        <f ca="1">OFFSET('Expenses (Assum. &amp; Calc.)'!BA57,0,-'Expenses (Assum. &amp; Calc.)'!$G57)</f>
        <v>0</v>
      </c>
      <c r="DJ57" s="495">
        <f ca="1">OFFSET('Expenses (Assum. &amp; Calc.)'!BB57,0,-'Expenses (Assum. &amp; Calc.)'!$G57)</f>
        <v>0</v>
      </c>
      <c r="DK57" s="495">
        <f ca="1">OFFSET('Expenses (Assum. &amp; Calc.)'!BC57,0,-'Expenses (Assum. &amp; Calc.)'!$G57)</f>
        <v>0</v>
      </c>
      <c r="DL57" s="495">
        <f ca="1">OFFSET('Expenses (Assum. &amp; Calc.)'!BD57,0,-'Expenses (Assum. &amp; Calc.)'!$G57)</f>
        <v>0</v>
      </c>
      <c r="DM57" s="495">
        <f ca="1">OFFSET('Expenses (Assum. &amp; Calc.)'!BE57,0,-'Expenses (Assum. &amp; Calc.)'!$G57)</f>
        <v>0</v>
      </c>
      <c r="DN57" s="495">
        <f ca="1">OFFSET('Expenses (Assum. &amp; Calc.)'!BF57,0,-'Expenses (Assum. &amp; Calc.)'!$G57)</f>
        <v>0</v>
      </c>
      <c r="DO57" s="495">
        <f ca="1">OFFSET('Expenses (Assum. &amp; Calc.)'!BG57,0,-'Expenses (Assum. &amp; Calc.)'!$G57)</f>
        <v>0</v>
      </c>
      <c r="DP57" s="495">
        <f ca="1">OFFSET('Expenses (Assum. &amp; Calc.)'!BH57,0,-'Expenses (Assum. &amp; Calc.)'!$G57)</f>
        <v>0</v>
      </c>
      <c r="DQ57" s="495">
        <f ca="1">OFFSET('Expenses (Assum. &amp; Calc.)'!BI57,0,-'Expenses (Assum. &amp; Calc.)'!$G57)</f>
        <v>0</v>
      </c>
      <c r="DR57" s="495">
        <f ca="1">OFFSET('Expenses (Assum. &amp; Calc.)'!BJ57,0,-'Expenses (Assum. &amp; Calc.)'!$G57)</f>
        <v>0</v>
      </c>
      <c r="DS57" s="495">
        <f ca="1">OFFSET('Expenses (Assum. &amp; Calc.)'!BK57,0,-'Expenses (Assum. &amp; Calc.)'!$G57)</f>
        <v>0</v>
      </c>
      <c r="DT57" s="495">
        <f ca="1">OFFSET('Expenses (Assum. &amp; Calc.)'!BL57,0,-'Expenses (Assum. &amp; Calc.)'!$G57)</f>
        <v>0</v>
      </c>
      <c r="DU57" s="495">
        <f ca="1">OFFSET('Expenses (Assum. &amp; Calc.)'!BM57,0,-'Expenses (Assum. &amp; Calc.)'!$G57)</f>
        <v>0</v>
      </c>
      <c r="DV57" s="495">
        <f ca="1">OFFSET('Expenses (Assum. &amp; Calc.)'!BN57,0,-'Expenses (Assum. &amp; Calc.)'!$G57)</f>
        <v>0</v>
      </c>
      <c r="DW57" s="495">
        <f ca="1">OFFSET('Expenses (Assum. &amp; Calc.)'!BO57,0,-'Expenses (Assum. &amp; Calc.)'!$G57)</f>
        <v>0</v>
      </c>
      <c r="DX57" s="495">
        <f ca="1">OFFSET('Expenses (Assum. &amp; Calc.)'!BP57,0,-'Expenses (Assum. &amp; Calc.)'!$G57)</f>
        <v>0</v>
      </c>
      <c r="DY57" s="495">
        <f ca="1">OFFSET('Expenses (Assum. &amp; Calc.)'!BQ57,0,-'Expenses (Assum. &amp; Calc.)'!$G57)</f>
        <v>0</v>
      </c>
      <c r="DZ57" s="495">
        <f ca="1">OFFSET('Expenses (Assum. &amp; Calc.)'!BR57,0,-'Expenses (Assum. &amp; Calc.)'!$G57)</f>
        <v>0</v>
      </c>
      <c r="EA57" s="495">
        <f ca="1">OFFSET('Expenses (Assum. &amp; Calc.)'!BS57,0,-'Expenses (Assum. &amp; Calc.)'!$G57)</f>
        <v>0</v>
      </c>
      <c r="EB57" s="495">
        <f ca="1">OFFSET('Expenses (Assum. &amp; Calc.)'!BT57,0,-'Expenses (Assum. &amp; Calc.)'!$G57)</f>
        <v>0</v>
      </c>
      <c r="EC57" s="495">
        <f ca="1">OFFSET('Expenses (Assum. &amp; Calc.)'!BU57,0,-'Expenses (Assum. &amp; Calc.)'!$G57)</f>
        <v>0</v>
      </c>
    </row>
    <row r="58" spans="3:133" ht="14.4" thickBot="1" x14ac:dyDescent="0.35">
      <c r="C58" s="905" t="s">
        <v>183</v>
      </c>
      <c r="D58" s="905"/>
      <c r="E58" s="905"/>
      <c r="F58" s="459"/>
      <c r="G58" s="461"/>
      <c r="H58" s="509"/>
      <c r="I58" s="516"/>
      <c r="J58" s="488"/>
      <c r="K58" s="488"/>
      <c r="L58" s="488"/>
      <c r="M58" s="517"/>
      <c r="N58" s="512">
        <f>IF('Expenses (Assum. &amp; Calc.)'!$F58='Shortcut Lookup 2'!L$76,'Expenses (Assum. &amp; Calc.)'!$H58,0)</f>
        <v>0</v>
      </c>
      <c r="O58" s="486">
        <f>IF('Expenses (Assum. &amp; Calc.)'!$F58='Shortcut Lookup 2'!M$76,'Expenses (Assum. &amp; Calc.)'!$H58,0)</f>
        <v>0</v>
      </c>
      <c r="P58" s="486">
        <f>IF('Expenses (Assum. &amp; Calc.)'!$F58='Shortcut Lookup 2'!N$76,'Expenses (Assum. &amp; Calc.)'!$H58,0)</f>
        <v>0</v>
      </c>
      <c r="Q58" s="486">
        <f>IF('Expenses (Assum. &amp; Calc.)'!$F58='Shortcut Lookup 2'!O$76,'Expenses (Assum. &amp; Calc.)'!$H58,0)</f>
        <v>0</v>
      </c>
      <c r="R58" s="486">
        <f>IF('Expenses (Assum. &amp; Calc.)'!$F58='Shortcut Lookup 2'!P$76,'Expenses (Assum. &amp; Calc.)'!$H58,0)</f>
        <v>0</v>
      </c>
      <c r="S58" s="486">
        <f>IF('Expenses (Assum. &amp; Calc.)'!$F58='Shortcut Lookup 2'!Q$76,'Expenses (Assum. &amp; Calc.)'!$H58,0)</f>
        <v>0</v>
      </c>
      <c r="T58" s="486">
        <f>IF('Expenses (Assum. &amp; Calc.)'!$F58='Shortcut Lookup 2'!R$76,'Expenses (Assum. &amp; Calc.)'!$H58,0)</f>
        <v>0</v>
      </c>
      <c r="U58" s="486">
        <f>IF('Expenses (Assum. &amp; Calc.)'!$F58='Shortcut Lookup 2'!S$76,'Expenses (Assum. &amp; Calc.)'!$H58,0)</f>
        <v>0</v>
      </c>
      <c r="V58" s="486">
        <f>IF('Expenses (Assum. &amp; Calc.)'!$F58='Shortcut Lookup 2'!T$76,'Expenses (Assum. &amp; Calc.)'!$H58,0)</f>
        <v>0</v>
      </c>
      <c r="W58" s="486">
        <f>IF('Expenses (Assum. &amp; Calc.)'!$F58='Shortcut Lookup 2'!U$76,'Expenses (Assum. &amp; Calc.)'!$H58,0)</f>
        <v>0</v>
      </c>
      <c r="X58" s="486">
        <f>IF('Expenses (Assum. &amp; Calc.)'!$F58='Shortcut Lookup 2'!V$76,'Expenses (Assum. &amp; Calc.)'!$H58,0)</f>
        <v>0</v>
      </c>
      <c r="Y58" s="486">
        <f>IF('Expenses (Assum. &amp; Calc.)'!$F58='Shortcut Lookup 2'!W$76,'Expenses (Assum. &amp; Calc.)'!$H58,0)</f>
        <v>0</v>
      </c>
      <c r="Z58" s="486">
        <f>IF('Expenses (Assum. &amp; Calc.)'!$F58='Shortcut Lookup 2'!X$76,'Expenses (Assum. &amp; Calc.)'!$H58,0)</f>
        <v>0</v>
      </c>
      <c r="AA58" s="486">
        <f>IF('Expenses (Assum. &amp; Calc.)'!$F58='Shortcut Lookup 2'!Y$76,'Expenses (Assum. &amp; Calc.)'!$H58,0)</f>
        <v>0</v>
      </c>
      <c r="AB58" s="486">
        <f>IF('Expenses (Assum. &amp; Calc.)'!$F58='Shortcut Lookup 2'!Z$76,'Expenses (Assum. &amp; Calc.)'!$H58,0)</f>
        <v>0</v>
      </c>
      <c r="AC58" s="486">
        <f>IF('Expenses (Assum. &amp; Calc.)'!$F58='Shortcut Lookup 2'!AA$76,'Expenses (Assum. &amp; Calc.)'!$H58,0)</f>
        <v>0</v>
      </c>
      <c r="AD58" s="486">
        <f>IF('Expenses (Assum. &amp; Calc.)'!$F58='Shortcut Lookup 2'!AB$76,'Expenses (Assum. &amp; Calc.)'!$H58,0)</f>
        <v>0</v>
      </c>
      <c r="AE58" s="486">
        <f>IF('Expenses (Assum. &amp; Calc.)'!$F58='Shortcut Lookup 2'!AC$76,'Expenses (Assum. &amp; Calc.)'!$H58,0)</f>
        <v>0</v>
      </c>
      <c r="AF58" s="486">
        <f>IF('Expenses (Assum. &amp; Calc.)'!$F58='Shortcut Lookup 2'!AD$76,'Expenses (Assum. &amp; Calc.)'!$H58,0)</f>
        <v>0</v>
      </c>
      <c r="AG58" s="486">
        <f>IF('Expenses (Assum. &amp; Calc.)'!$F58='Shortcut Lookup 2'!AE$76,'Expenses (Assum. &amp; Calc.)'!$H58,0)</f>
        <v>0</v>
      </c>
      <c r="AH58" s="486">
        <f>IF('Expenses (Assum. &amp; Calc.)'!$F58='Shortcut Lookup 2'!AF$76,'Expenses (Assum. &amp; Calc.)'!$H58,0)</f>
        <v>0</v>
      </c>
      <c r="AI58" s="486">
        <f>IF('Expenses (Assum. &amp; Calc.)'!$F58='Shortcut Lookup 2'!AG$76,'Expenses (Assum. &amp; Calc.)'!$H58,0)</f>
        <v>0</v>
      </c>
      <c r="AJ58" s="486">
        <f>IF('Expenses (Assum. &amp; Calc.)'!$F58='Shortcut Lookup 2'!AH$76,'Expenses (Assum. &amp; Calc.)'!$H58,0)</f>
        <v>0</v>
      </c>
      <c r="AK58" s="486">
        <f>IF('Expenses (Assum. &amp; Calc.)'!$F58='Shortcut Lookup 2'!AI$76,'Expenses (Assum. &amp; Calc.)'!$H58,0)</f>
        <v>0</v>
      </c>
      <c r="AL58" s="486">
        <f>IF('Expenses (Assum. &amp; Calc.)'!$F58='Shortcut Lookup 2'!AJ$76,'Expenses (Assum. &amp; Calc.)'!$H58,0)</f>
        <v>0</v>
      </c>
      <c r="AM58" s="486">
        <f>IF('Expenses (Assum. &amp; Calc.)'!$F58='Shortcut Lookup 2'!AK$76,'Expenses (Assum. &amp; Calc.)'!$H58,0)</f>
        <v>0</v>
      </c>
      <c r="AN58" s="486">
        <f>IF('Expenses (Assum. &amp; Calc.)'!$F58='Shortcut Lookup 2'!AL$76,'Expenses (Assum. &amp; Calc.)'!$H58,0)</f>
        <v>0</v>
      </c>
      <c r="AO58" s="486">
        <f>IF('Expenses (Assum. &amp; Calc.)'!$F58='Shortcut Lookup 2'!AM$76,'Expenses (Assum. &amp; Calc.)'!$H58,0)</f>
        <v>0</v>
      </c>
      <c r="AP58" s="486">
        <f>IF('Expenses (Assum. &amp; Calc.)'!$F58='Shortcut Lookup 2'!AN$76,'Expenses (Assum. &amp; Calc.)'!$H58,0)</f>
        <v>0</v>
      </c>
      <c r="AQ58" s="486">
        <f>IF('Expenses (Assum. &amp; Calc.)'!$F58='Shortcut Lookup 2'!AO$76,'Expenses (Assum. &amp; Calc.)'!$H58,0)</f>
        <v>0</v>
      </c>
      <c r="AR58" s="486">
        <f>IF('Expenses (Assum. &amp; Calc.)'!$F58='Shortcut Lookup 2'!AP$76,'Expenses (Assum. &amp; Calc.)'!$H58,0)</f>
        <v>0</v>
      </c>
      <c r="AS58" s="486">
        <f>IF('Expenses (Assum. &amp; Calc.)'!$F58='Shortcut Lookup 2'!AQ$76,'Expenses (Assum. &amp; Calc.)'!$H58,0)</f>
        <v>0</v>
      </c>
      <c r="AT58" s="486">
        <f>IF('Expenses (Assum. &amp; Calc.)'!$F58='Shortcut Lookup 2'!AR$76,'Expenses (Assum. &amp; Calc.)'!$H58,0)</f>
        <v>0</v>
      </c>
      <c r="AU58" s="486">
        <f>IF('Expenses (Assum. &amp; Calc.)'!$F58='Shortcut Lookup 2'!AS$76,'Expenses (Assum. &amp; Calc.)'!$H58,0)</f>
        <v>0</v>
      </c>
      <c r="AV58" s="486">
        <f>IF('Expenses (Assum. &amp; Calc.)'!$F58='Shortcut Lookup 2'!AT$76,'Expenses (Assum. &amp; Calc.)'!$H58,0)</f>
        <v>0</v>
      </c>
      <c r="AW58" s="486">
        <f>IF('Expenses (Assum. &amp; Calc.)'!$F58='Shortcut Lookup 2'!AU$76,'Expenses (Assum. &amp; Calc.)'!$H58,0)</f>
        <v>0</v>
      </c>
      <c r="AX58" s="486">
        <f>IF('Expenses (Assum. &amp; Calc.)'!$F58='Shortcut Lookup 2'!AV$76,'Expenses (Assum. &amp; Calc.)'!$H58,0)</f>
        <v>0</v>
      </c>
      <c r="AY58" s="486">
        <f>IF('Expenses (Assum. &amp; Calc.)'!$F58='Shortcut Lookup 2'!AW$76,'Expenses (Assum. &amp; Calc.)'!$H58,0)</f>
        <v>0</v>
      </c>
      <c r="AZ58" s="486">
        <f>IF('Expenses (Assum. &amp; Calc.)'!$F58='Shortcut Lookup 2'!AX$76,'Expenses (Assum. &amp; Calc.)'!$H58,0)</f>
        <v>0</v>
      </c>
      <c r="BA58" s="486">
        <f>IF('Expenses (Assum. &amp; Calc.)'!$F58='Shortcut Lookup 2'!AY$76,'Expenses (Assum. &amp; Calc.)'!$H58,0)</f>
        <v>0</v>
      </c>
      <c r="BB58" s="486">
        <f>IF('Expenses (Assum. &amp; Calc.)'!$F58='Shortcut Lookup 2'!AZ$76,'Expenses (Assum. &amp; Calc.)'!$H58,0)</f>
        <v>0</v>
      </c>
      <c r="BC58" s="486">
        <f>IF('Expenses (Assum. &amp; Calc.)'!$F58='Shortcut Lookup 2'!BA$76,'Expenses (Assum. &amp; Calc.)'!$H58,0)</f>
        <v>0</v>
      </c>
      <c r="BD58" s="486">
        <f>IF('Expenses (Assum. &amp; Calc.)'!$F58='Shortcut Lookup 2'!BB$76,'Expenses (Assum. &amp; Calc.)'!$H58,0)</f>
        <v>0</v>
      </c>
      <c r="BE58" s="486">
        <f>IF('Expenses (Assum. &amp; Calc.)'!$F58='Shortcut Lookup 2'!BC$76,'Expenses (Assum. &amp; Calc.)'!$H58,0)</f>
        <v>0</v>
      </c>
      <c r="BF58" s="486">
        <f>IF('Expenses (Assum. &amp; Calc.)'!$F58='Shortcut Lookup 2'!BD$76,'Expenses (Assum. &amp; Calc.)'!$H58,0)</f>
        <v>0</v>
      </c>
      <c r="BG58" s="486">
        <f>IF('Expenses (Assum. &amp; Calc.)'!$F58='Shortcut Lookup 2'!BE$76,'Expenses (Assum. &amp; Calc.)'!$H58,0)</f>
        <v>0</v>
      </c>
      <c r="BH58" s="486">
        <f>IF('Expenses (Assum. &amp; Calc.)'!$F58='Shortcut Lookup 2'!BF$76,'Expenses (Assum. &amp; Calc.)'!$H58,0)</f>
        <v>0</v>
      </c>
      <c r="BI58" s="486">
        <f>IF('Expenses (Assum. &amp; Calc.)'!$F58='Shortcut Lookup 2'!BG$76,'Expenses (Assum. &amp; Calc.)'!$H58,0)</f>
        <v>0</v>
      </c>
      <c r="BJ58" s="486">
        <f>IF('Expenses (Assum. &amp; Calc.)'!$F58='Shortcut Lookup 2'!BH$76,'Expenses (Assum. &amp; Calc.)'!$H58,0)</f>
        <v>0</v>
      </c>
      <c r="BK58" s="486">
        <f>IF('Expenses (Assum. &amp; Calc.)'!$F58='Shortcut Lookup 2'!BI$76,'Expenses (Assum. &amp; Calc.)'!$H58,0)</f>
        <v>0</v>
      </c>
      <c r="BL58" s="486">
        <f>IF('Expenses (Assum. &amp; Calc.)'!$F58='Shortcut Lookup 2'!BJ$76,'Expenses (Assum. &amp; Calc.)'!$H58,0)</f>
        <v>0</v>
      </c>
      <c r="BM58" s="486">
        <f>IF('Expenses (Assum. &amp; Calc.)'!$F58='Shortcut Lookup 2'!BK$76,'Expenses (Assum. &amp; Calc.)'!$H58,0)</f>
        <v>0</v>
      </c>
      <c r="BN58" s="486">
        <f>IF('Expenses (Assum. &amp; Calc.)'!$F58='Shortcut Lookup 2'!BL$76,'Expenses (Assum. &amp; Calc.)'!$H58,0)</f>
        <v>0</v>
      </c>
      <c r="BO58" s="486">
        <f>IF('Expenses (Assum. &amp; Calc.)'!$F58='Shortcut Lookup 2'!BM$76,'Expenses (Assum. &amp; Calc.)'!$H58,0)</f>
        <v>0</v>
      </c>
      <c r="BP58" s="486">
        <f>IF('Expenses (Assum. &amp; Calc.)'!$F58='Shortcut Lookup 2'!BN$76,'Expenses (Assum. &amp; Calc.)'!$H58,0)</f>
        <v>0</v>
      </c>
      <c r="BQ58" s="486">
        <f>IF('Expenses (Assum. &amp; Calc.)'!$F58='Shortcut Lookup 2'!BO$76,'Expenses (Assum. &amp; Calc.)'!$H58,0)</f>
        <v>0</v>
      </c>
      <c r="BR58" s="486">
        <f>IF('Expenses (Assum. &amp; Calc.)'!$F58='Shortcut Lookup 2'!BP$76,'Expenses (Assum. &amp; Calc.)'!$H58,0)</f>
        <v>0</v>
      </c>
      <c r="BS58" s="486">
        <f>IF('Expenses (Assum. &amp; Calc.)'!$F58='Shortcut Lookup 2'!BQ$76,'Expenses (Assum. &amp; Calc.)'!$H58,0)</f>
        <v>0</v>
      </c>
      <c r="BT58" s="486">
        <f>IF('Expenses (Assum. &amp; Calc.)'!$F58='Shortcut Lookup 2'!BR$76,'Expenses (Assum. &amp; Calc.)'!$H58,0)</f>
        <v>0</v>
      </c>
      <c r="BU58" s="492">
        <f>IF('Expenses (Assum. &amp; Calc.)'!$F58='Shortcut Lookup 2'!BS$76,'Expenses (Assum. &amp; Calc.)'!$H58,0)</f>
        <v>0</v>
      </c>
      <c r="BV58" s="495">
        <f ca="1">OFFSET('Expenses (Assum. &amp; Calc.)'!N58,0,-'Expenses (Assum. &amp; Calc.)'!$G58)</f>
        <v>0</v>
      </c>
      <c r="BW58" s="495">
        <f ca="1">OFFSET('Expenses (Assum. &amp; Calc.)'!O58,0,-'Expenses (Assum. &amp; Calc.)'!$G58)</f>
        <v>0</v>
      </c>
      <c r="BX58" s="495">
        <f ca="1">OFFSET('Expenses (Assum. &amp; Calc.)'!P58,0,-'Expenses (Assum. &amp; Calc.)'!$G58)</f>
        <v>0</v>
      </c>
      <c r="BY58" s="495">
        <f ca="1">OFFSET('Expenses (Assum. &amp; Calc.)'!Q58,0,-'Expenses (Assum. &amp; Calc.)'!$G58)</f>
        <v>0</v>
      </c>
      <c r="BZ58" s="495">
        <f ca="1">OFFSET('Expenses (Assum. &amp; Calc.)'!R58,0,-'Expenses (Assum. &amp; Calc.)'!$G58)</f>
        <v>0</v>
      </c>
      <c r="CA58" s="495">
        <f ca="1">OFFSET('Expenses (Assum. &amp; Calc.)'!S58,0,-'Expenses (Assum. &amp; Calc.)'!$G58)</f>
        <v>0</v>
      </c>
      <c r="CB58" s="495">
        <f ca="1">OFFSET('Expenses (Assum. &amp; Calc.)'!T58,0,-'Expenses (Assum. &amp; Calc.)'!$G58)</f>
        <v>0</v>
      </c>
      <c r="CC58" s="495">
        <f ca="1">OFFSET('Expenses (Assum. &amp; Calc.)'!U58,0,-'Expenses (Assum. &amp; Calc.)'!$G58)</f>
        <v>0</v>
      </c>
      <c r="CD58" s="495">
        <f ca="1">OFFSET('Expenses (Assum. &amp; Calc.)'!V58,0,-'Expenses (Assum. &amp; Calc.)'!$G58)</f>
        <v>0</v>
      </c>
      <c r="CE58" s="495">
        <f ca="1">OFFSET('Expenses (Assum. &amp; Calc.)'!W58,0,-'Expenses (Assum. &amp; Calc.)'!$G58)</f>
        <v>0</v>
      </c>
      <c r="CF58" s="495">
        <f ca="1">OFFSET('Expenses (Assum. &amp; Calc.)'!X58,0,-'Expenses (Assum. &amp; Calc.)'!$G58)</f>
        <v>0</v>
      </c>
      <c r="CG58" s="495">
        <f ca="1">OFFSET('Expenses (Assum. &amp; Calc.)'!Y58,0,-'Expenses (Assum. &amp; Calc.)'!$G58)</f>
        <v>0</v>
      </c>
      <c r="CH58" s="495">
        <f ca="1">OFFSET('Expenses (Assum. &amp; Calc.)'!Z58,0,-'Expenses (Assum. &amp; Calc.)'!$G58)</f>
        <v>0</v>
      </c>
      <c r="CI58" s="495">
        <f ca="1">OFFSET('Expenses (Assum. &amp; Calc.)'!AA58,0,-'Expenses (Assum. &amp; Calc.)'!$G58)</f>
        <v>0</v>
      </c>
      <c r="CJ58" s="495">
        <f ca="1">OFFSET('Expenses (Assum. &amp; Calc.)'!AB58,0,-'Expenses (Assum. &amp; Calc.)'!$G58)</f>
        <v>0</v>
      </c>
      <c r="CK58" s="495">
        <f ca="1">OFFSET('Expenses (Assum. &amp; Calc.)'!AC58,0,-'Expenses (Assum. &amp; Calc.)'!$G58)</f>
        <v>0</v>
      </c>
      <c r="CL58" s="495">
        <f ca="1">OFFSET('Expenses (Assum. &amp; Calc.)'!AD58,0,-'Expenses (Assum. &amp; Calc.)'!$G58)</f>
        <v>0</v>
      </c>
      <c r="CM58" s="495">
        <f ca="1">OFFSET('Expenses (Assum. &amp; Calc.)'!AE58,0,-'Expenses (Assum. &amp; Calc.)'!$G58)</f>
        <v>0</v>
      </c>
      <c r="CN58" s="495">
        <f ca="1">OFFSET('Expenses (Assum. &amp; Calc.)'!AF58,0,-'Expenses (Assum. &amp; Calc.)'!$G58)</f>
        <v>0</v>
      </c>
      <c r="CO58" s="495">
        <f ca="1">OFFSET('Expenses (Assum. &amp; Calc.)'!AG58,0,-'Expenses (Assum. &amp; Calc.)'!$G58)</f>
        <v>0</v>
      </c>
      <c r="CP58" s="495">
        <f ca="1">OFFSET('Expenses (Assum. &amp; Calc.)'!AH58,0,-'Expenses (Assum. &amp; Calc.)'!$G58)</f>
        <v>0</v>
      </c>
      <c r="CQ58" s="495">
        <f ca="1">OFFSET('Expenses (Assum. &amp; Calc.)'!AI58,0,-'Expenses (Assum. &amp; Calc.)'!$G58)</f>
        <v>0</v>
      </c>
      <c r="CR58" s="495">
        <f ca="1">OFFSET('Expenses (Assum. &amp; Calc.)'!AJ58,0,-'Expenses (Assum. &amp; Calc.)'!$G58)</f>
        <v>0</v>
      </c>
      <c r="CS58" s="495">
        <f ca="1">OFFSET('Expenses (Assum. &amp; Calc.)'!AK58,0,-'Expenses (Assum. &amp; Calc.)'!$G58)</f>
        <v>0</v>
      </c>
      <c r="CT58" s="495">
        <f ca="1">OFFSET('Expenses (Assum. &amp; Calc.)'!AL58,0,-'Expenses (Assum. &amp; Calc.)'!$G58)</f>
        <v>0</v>
      </c>
      <c r="CU58" s="495">
        <f ca="1">OFFSET('Expenses (Assum. &amp; Calc.)'!AM58,0,-'Expenses (Assum. &amp; Calc.)'!$G58)</f>
        <v>0</v>
      </c>
      <c r="CV58" s="495">
        <f ca="1">OFFSET('Expenses (Assum. &amp; Calc.)'!AN58,0,-'Expenses (Assum. &amp; Calc.)'!$G58)</f>
        <v>0</v>
      </c>
      <c r="CW58" s="495">
        <f ca="1">OFFSET('Expenses (Assum. &amp; Calc.)'!AO58,0,-'Expenses (Assum. &amp; Calc.)'!$G58)</f>
        <v>0</v>
      </c>
      <c r="CX58" s="495">
        <f ca="1">OFFSET('Expenses (Assum. &amp; Calc.)'!AP58,0,-'Expenses (Assum. &amp; Calc.)'!$G58)</f>
        <v>0</v>
      </c>
      <c r="CY58" s="495">
        <f ca="1">OFFSET('Expenses (Assum. &amp; Calc.)'!AQ58,0,-'Expenses (Assum. &amp; Calc.)'!$G58)</f>
        <v>0</v>
      </c>
      <c r="CZ58" s="495">
        <f ca="1">OFFSET('Expenses (Assum. &amp; Calc.)'!AR58,0,-'Expenses (Assum. &amp; Calc.)'!$G58)</f>
        <v>0</v>
      </c>
      <c r="DA58" s="495">
        <f ca="1">OFFSET('Expenses (Assum. &amp; Calc.)'!AS58,0,-'Expenses (Assum. &amp; Calc.)'!$G58)</f>
        <v>0</v>
      </c>
      <c r="DB58" s="495">
        <f ca="1">OFFSET('Expenses (Assum. &amp; Calc.)'!AT58,0,-'Expenses (Assum. &amp; Calc.)'!$G58)</f>
        <v>0</v>
      </c>
      <c r="DC58" s="495">
        <f ca="1">OFFSET('Expenses (Assum. &amp; Calc.)'!AU58,0,-'Expenses (Assum. &amp; Calc.)'!$G58)</f>
        <v>0</v>
      </c>
      <c r="DD58" s="495">
        <f ca="1">OFFSET('Expenses (Assum. &amp; Calc.)'!AV58,0,-'Expenses (Assum. &amp; Calc.)'!$G58)</f>
        <v>0</v>
      </c>
      <c r="DE58" s="495">
        <f ca="1">OFFSET('Expenses (Assum. &amp; Calc.)'!AW58,0,-'Expenses (Assum. &amp; Calc.)'!$G58)</f>
        <v>0</v>
      </c>
      <c r="DF58" s="495">
        <f ca="1">OFFSET('Expenses (Assum. &amp; Calc.)'!AX58,0,-'Expenses (Assum. &amp; Calc.)'!$G58)</f>
        <v>0</v>
      </c>
      <c r="DG58" s="495">
        <f ca="1">OFFSET('Expenses (Assum. &amp; Calc.)'!AY58,0,-'Expenses (Assum. &amp; Calc.)'!$G58)</f>
        <v>0</v>
      </c>
      <c r="DH58" s="495">
        <f ca="1">OFFSET('Expenses (Assum. &amp; Calc.)'!AZ58,0,-'Expenses (Assum. &amp; Calc.)'!$G58)</f>
        <v>0</v>
      </c>
      <c r="DI58" s="495">
        <f ca="1">OFFSET('Expenses (Assum. &amp; Calc.)'!BA58,0,-'Expenses (Assum. &amp; Calc.)'!$G58)</f>
        <v>0</v>
      </c>
      <c r="DJ58" s="495">
        <f ca="1">OFFSET('Expenses (Assum. &amp; Calc.)'!BB58,0,-'Expenses (Assum. &amp; Calc.)'!$G58)</f>
        <v>0</v>
      </c>
      <c r="DK58" s="495">
        <f ca="1">OFFSET('Expenses (Assum. &amp; Calc.)'!BC58,0,-'Expenses (Assum. &amp; Calc.)'!$G58)</f>
        <v>0</v>
      </c>
      <c r="DL58" s="495">
        <f ca="1">OFFSET('Expenses (Assum. &amp; Calc.)'!BD58,0,-'Expenses (Assum. &amp; Calc.)'!$G58)</f>
        <v>0</v>
      </c>
      <c r="DM58" s="495">
        <f ca="1">OFFSET('Expenses (Assum. &amp; Calc.)'!BE58,0,-'Expenses (Assum. &amp; Calc.)'!$G58)</f>
        <v>0</v>
      </c>
      <c r="DN58" s="495">
        <f ca="1">OFFSET('Expenses (Assum. &amp; Calc.)'!BF58,0,-'Expenses (Assum. &amp; Calc.)'!$G58)</f>
        <v>0</v>
      </c>
      <c r="DO58" s="495">
        <f ca="1">OFFSET('Expenses (Assum. &amp; Calc.)'!BG58,0,-'Expenses (Assum. &amp; Calc.)'!$G58)</f>
        <v>0</v>
      </c>
      <c r="DP58" s="495">
        <f ca="1">OFFSET('Expenses (Assum. &amp; Calc.)'!BH58,0,-'Expenses (Assum. &amp; Calc.)'!$G58)</f>
        <v>0</v>
      </c>
      <c r="DQ58" s="495">
        <f ca="1">OFFSET('Expenses (Assum. &amp; Calc.)'!BI58,0,-'Expenses (Assum. &amp; Calc.)'!$G58)</f>
        <v>0</v>
      </c>
      <c r="DR58" s="495">
        <f ca="1">OFFSET('Expenses (Assum. &amp; Calc.)'!BJ58,0,-'Expenses (Assum. &amp; Calc.)'!$G58)</f>
        <v>0</v>
      </c>
      <c r="DS58" s="495">
        <f ca="1">OFFSET('Expenses (Assum. &amp; Calc.)'!BK58,0,-'Expenses (Assum. &amp; Calc.)'!$G58)</f>
        <v>0</v>
      </c>
      <c r="DT58" s="495">
        <f ca="1">OFFSET('Expenses (Assum. &amp; Calc.)'!BL58,0,-'Expenses (Assum. &amp; Calc.)'!$G58)</f>
        <v>0</v>
      </c>
      <c r="DU58" s="495">
        <f ca="1">OFFSET('Expenses (Assum. &amp; Calc.)'!BM58,0,-'Expenses (Assum. &amp; Calc.)'!$G58)</f>
        <v>0</v>
      </c>
      <c r="DV58" s="495">
        <f ca="1">OFFSET('Expenses (Assum. &amp; Calc.)'!BN58,0,-'Expenses (Assum. &amp; Calc.)'!$G58)</f>
        <v>0</v>
      </c>
      <c r="DW58" s="495">
        <f ca="1">OFFSET('Expenses (Assum. &amp; Calc.)'!BO58,0,-'Expenses (Assum. &amp; Calc.)'!$G58)</f>
        <v>0</v>
      </c>
      <c r="DX58" s="495">
        <f ca="1">OFFSET('Expenses (Assum. &amp; Calc.)'!BP58,0,-'Expenses (Assum. &amp; Calc.)'!$G58)</f>
        <v>0</v>
      </c>
      <c r="DY58" s="495">
        <f ca="1">OFFSET('Expenses (Assum. &amp; Calc.)'!BQ58,0,-'Expenses (Assum. &amp; Calc.)'!$G58)</f>
        <v>0</v>
      </c>
      <c r="DZ58" s="495">
        <f ca="1">OFFSET('Expenses (Assum. &amp; Calc.)'!BR58,0,-'Expenses (Assum. &amp; Calc.)'!$G58)</f>
        <v>0</v>
      </c>
      <c r="EA58" s="495">
        <f ca="1">OFFSET('Expenses (Assum. &amp; Calc.)'!BS58,0,-'Expenses (Assum. &amp; Calc.)'!$G58)</f>
        <v>0</v>
      </c>
      <c r="EB58" s="495">
        <f ca="1">OFFSET('Expenses (Assum. &amp; Calc.)'!BT58,0,-'Expenses (Assum. &amp; Calc.)'!$G58)</f>
        <v>0</v>
      </c>
      <c r="EC58" s="495">
        <f ca="1">OFFSET('Expenses (Assum. &amp; Calc.)'!BU58,0,-'Expenses (Assum. &amp; Calc.)'!$G58)</f>
        <v>0</v>
      </c>
    </row>
    <row r="59" spans="3:133" ht="14.4" thickBot="1" x14ac:dyDescent="0.35">
      <c r="C59" s="905" t="s">
        <v>183</v>
      </c>
      <c r="D59" s="905"/>
      <c r="E59" s="905"/>
      <c r="F59" s="459"/>
      <c r="G59" s="461"/>
      <c r="H59" s="509"/>
      <c r="I59" s="516"/>
      <c r="J59" s="488"/>
      <c r="K59" s="488"/>
      <c r="L59" s="488"/>
      <c r="M59" s="517"/>
      <c r="N59" s="512">
        <f>IF('Expenses (Assum. &amp; Calc.)'!$F59='Shortcut Lookup 2'!L$76,'Expenses (Assum. &amp; Calc.)'!$H59,0)</f>
        <v>0</v>
      </c>
      <c r="O59" s="486">
        <f>IF('Expenses (Assum. &amp; Calc.)'!$F59='Shortcut Lookup 2'!M$76,'Expenses (Assum. &amp; Calc.)'!$H59,0)</f>
        <v>0</v>
      </c>
      <c r="P59" s="486">
        <f>IF('Expenses (Assum. &amp; Calc.)'!$F59='Shortcut Lookup 2'!N$76,'Expenses (Assum. &amp; Calc.)'!$H59,0)</f>
        <v>0</v>
      </c>
      <c r="Q59" s="486">
        <f>IF('Expenses (Assum. &amp; Calc.)'!$F59='Shortcut Lookup 2'!O$76,'Expenses (Assum. &amp; Calc.)'!$H59,0)</f>
        <v>0</v>
      </c>
      <c r="R59" s="486">
        <f>IF('Expenses (Assum. &amp; Calc.)'!$F59='Shortcut Lookup 2'!P$76,'Expenses (Assum. &amp; Calc.)'!$H59,0)</f>
        <v>0</v>
      </c>
      <c r="S59" s="486">
        <f>IF('Expenses (Assum. &amp; Calc.)'!$F59='Shortcut Lookup 2'!Q$76,'Expenses (Assum. &amp; Calc.)'!$H59,0)</f>
        <v>0</v>
      </c>
      <c r="T59" s="486">
        <f>IF('Expenses (Assum. &amp; Calc.)'!$F59='Shortcut Lookup 2'!R$76,'Expenses (Assum. &amp; Calc.)'!$H59,0)</f>
        <v>0</v>
      </c>
      <c r="U59" s="486">
        <f>IF('Expenses (Assum. &amp; Calc.)'!$F59='Shortcut Lookup 2'!S$76,'Expenses (Assum. &amp; Calc.)'!$H59,0)</f>
        <v>0</v>
      </c>
      <c r="V59" s="486">
        <f>IF('Expenses (Assum. &amp; Calc.)'!$F59='Shortcut Lookup 2'!T$76,'Expenses (Assum. &amp; Calc.)'!$H59,0)</f>
        <v>0</v>
      </c>
      <c r="W59" s="486">
        <f>IF('Expenses (Assum. &amp; Calc.)'!$F59='Shortcut Lookup 2'!U$76,'Expenses (Assum. &amp; Calc.)'!$H59,0)</f>
        <v>0</v>
      </c>
      <c r="X59" s="486">
        <f>IF('Expenses (Assum. &amp; Calc.)'!$F59='Shortcut Lookup 2'!V$76,'Expenses (Assum. &amp; Calc.)'!$H59,0)</f>
        <v>0</v>
      </c>
      <c r="Y59" s="486">
        <f>IF('Expenses (Assum. &amp; Calc.)'!$F59='Shortcut Lookup 2'!W$76,'Expenses (Assum. &amp; Calc.)'!$H59,0)</f>
        <v>0</v>
      </c>
      <c r="Z59" s="486">
        <f>IF('Expenses (Assum. &amp; Calc.)'!$F59='Shortcut Lookup 2'!X$76,'Expenses (Assum. &amp; Calc.)'!$H59,0)</f>
        <v>0</v>
      </c>
      <c r="AA59" s="486">
        <f>IF('Expenses (Assum. &amp; Calc.)'!$F59='Shortcut Lookup 2'!Y$76,'Expenses (Assum. &amp; Calc.)'!$H59,0)</f>
        <v>0</v>
      </c>
      <c r="AB59" s="486">
        <f>IF('Expenses (Assum. &amp; Calc.)'!$F59='Shortcut Lookup 2'!Z$76,'Expenses (Assum. &amp; Calc.)'!$H59,0)</f>
        <v>0</v>
      </c>
      <c r="AC59" s="486">
        <f>IF('Expenses (Assum. &amp; Calc.)'!$F59='Shortcut Lookup 2'!AA$76,'Expenses (Assum. &amp; Calc.)'!$H59,0)</f>
        <v>0</v>
      </c>
      <c r="AD59" s="486">
        <f>IF('Expenses (Assum. &amp; Calc.)'!$F59='Shortcut Lookup 2'!AB$76,'Expenses (Assum. &amp; Calc.)'!$H59,0)</f>
        <v>0</v>
      </c>
      <c r="AE59" s="486">
        <f>IF('Expenses (Assum. &amp; Calc.)'!$F59='Shortcut Lookup 2'!AC$76,'Expenses (Assum. &amp; Calc.)'!$H59,0)</f>
        <v>0</v>
      </c>
      <c r="AF59" s="486">
        <f>IF('Expenses (Assum. &amp; Calc.)'!$F59='Shortcut Lookup 2'!AD$76,'Expenses (Assum. &amp; Calc.)'!$H59,0)</f>
        <v>0</v>
      </c>
      <c r="AG59" s="486">
        <f>IF('Expenses (Assum. &amp; Calc.)'!$F59='Shortcut Lookup 2'!AE$76,'Expenses (Assum. &amp; Calc.)'!$H59,0)</f>
        <v>0</v>
      </c>
      <c r="AH59" s="486">
        <f>IF('Expenses (Assum. &amp; Calc.)'!$F59='Shortcut Lookup 2'!AF$76,'Expenses (Assum. &amp; Calc.)'!$H59,0)</f>
        <v>0</v>
      </c>
      <c r="AI59" s="486">
        <f>IF('Expenses (Assum. &amp; Calc.)'!$F59='Shortcut Lookup 2'!AG$76,'Expenses (Assum. &amp; Calc.)'!$H59,0)</f>
        <v>0</v>
      </c>
      <c r="AJ59" s="486">
        <f>IF('Expenses (Assum. &amp; Calc.)'!$F59='Shortcut Lookup 2'!AH$76,'Expenses (Assum. &amp; Calc.)'!$H59,0)</f>
        <v>0</v>
      </c>
      <c r="AK59" s="486">
        <f>IF('Expenses (Assum. &amp; Calc.)'!$F59='Shortcut Lookup 2'!AI$76,'Expenses (Assum. &amp; Calc.)'!$H59,0)</f>
        <v>0</v>
      </c>
      <c r="AL59" s="486">
        <f>IF('Expenses (Assum. &amp; Calc.)'!$F59='Shortcut Lookup 2'!AJ$76,'Expenses (Assum. &amp; Calc.)'!$H59,0)</f>
        <v>0</v>
      </c>
      <c r="AM59" s="486">
        <f>IF('Expenses (Assum. &amp; Calc.)'!$F59='Shortcut Lookup 2'!AK$76,'Expenses (Assum. &amp; Calc.)'!$H59,0)</f>
        <v>0</v>
      </c>
      <c r="AN59" s="486">
        <f>IF('Expenses (Assum. &amp; Calc.)'!$F59='Shortcut Lookup 2'!AL$76,'Expenses (Assum. &amp; Calc.)'!$H59,0)</f>
        <v>0</v>
      </c>
      <c r="AO59" s="486">
        <f>IF('Expenses (Assum. &amp; Calc.)'!$F59='Shortcut Lookup 2'!AM$76,'Expenses (Assum. &amp; Calc.)'!$H59,0)</f>
        <v>0</v>
      </c>
      <c r="AP59" s="486">
        <f>IF('Expenses (Assum. &amp; Calc.)'!$F59='Shortcut Lookup 2'!AN$76,'Expenses (Assum. &amp; Calc.)'!$H59,0)</f>
        <v>0</v>
      </c>
      <c r="AQ59" s="486">
        <f>IF('Expenses (Assum. &amp; Calc.)'!$F59='Shortcut Lookup 2'!AO$76,'Expenses (Assum. &amp; Calc.)'!$H59,0)</f>
        <v>0</v>
      </c>
      <c r="AR59" s="486">
        <f>IF('Expenses (Assum. &amp; Calc.)'!$F59='Shortcut Lookup 2'!AP$76,'Expenses (Assum. &amp; Calc.)'!$H59,0)</f>
        <v>0</v>
      </c>
      <c r="AS59" s="486">
        <f>IF('Expenses (Assum. &amp; Calc.)'!$F59='Shortcut Lookup 2'!AQ$76,'Expenses (Assum. &amp; Calc.)'!$H59,0)</f>
        <v>0</v>
      </c>
      <c r="AT59" s="486">
        <f>IF('Expenses (Assum. &amp; Calc.)'!$F59='Shortcut Lookup 2'!AR$76,'Expenses (Assum. &amp; Calc.)'!$H59,0)</f>
        <v>0</v>
      </c>
      <c r="AU59" s="486">
        <f>IF('Expenses (Assum. &amp; Calc.)'!$F59='Shortcut Lookup 2'!AS$76,'Expenses (Assum. &amp; Calc.)'!$H59,0)</f>
        <v>0</v>
      </c>
      <c r="AV59" s="486">
        <f>IF('Expenses (Assum. &amp; Calc.)'!$F59='Shortcut Lookup 2'!AT$76,'Expenses (Assum. &amp; Calc.)'!$H59,0)</f>
        <v>0</v>
      </c>
      <c r="AW59" s="486">
        <f>IF('Expenses (Assum. &amp; Calc.)'!$F59='Shortcut Lookup 2'!AU$76,'Expenses (Assum. &amp; Calc.)'!$H59,0)</f>
        <v>0</v>
      </c>
      <c r="AX59" s="486">
        <f>IF('Expenses (Assum. &amp; Calc.)'!$F59='Shortcut Lookup 2'!AV$76,'Expenses (Assum. &amp; Calc.)'!$H59,0)</f>
        <v>0</v>
      </c>
      <c r="AY59" s="486">
        <f>IF('Expenses (Assum. &amp; Calc.)'!$F59='Shortcut Lookup 2'!AW$76,'Expenses (Assum. &amp; Calc.)'!$H59,0)</f>
        <v>0</v>
      </c>
      <c r="AZ59" s="486">
        <f>IF('Expenses (Assum. &amp; Calc.)'!$F59='Shortcut Lookup 2'!AX$76,'Expenses (Assum. &amp; Calc.)'!$H59,0)</f>
        <v>0</v>
      </c>
      <c r="BA59" s="486">
        <f>IF('Expenses (Assum. &amp; Calc.)'!$F59='Shortcut Lookup 2'!AY$76,'Expenses (Assum. &amp; Calc.)'!$H59,0)</f>
        <v>0</v>
      </c>
      <c r="BB59" s="486">
        <f>IF('Expenses (Assum. &amp; Calc.)'!$F59='Shortcut Lookup 2'!AZ$76,'Expenses (Assum. &amp; Calc.)'!$H59,0)</f>
        <v>0</v>
      </c>
      <c r="BC59" s="486">
        <f>IF('Expenses (Assum. &amp; Calc.)'!$F59='Shortcut Lookup 2'!BA$76,'Expenses (Assum. &amp; Calc.)'!$H59,0)</f>
        <v>0</v>
      </c>
      <c r="BD59" s="486">
        <f>IF('Expenses (Assum. &amp; Calc.)'!$F59='Shortcut Lookup 2'!BB$76,'Expenses (Assum. &amp; Calc.)'!$H59,0)</f>
        <v>0</v>
      </c>
      <c r="BE59" s="486">
        <f>IF('Expenses (Assum. &amp; Calc.)'!$F59='Shortcut Lookup 2'!BC$76,'Expenses (Assum. &amp; Calc.)'!$H59,0)</f>
        <v>0</v>
      </c>
      <c r="BF59" s="486">
        <f>IF('Expenses (Assum. &amp; Calc.)'!$F59='Shortcut Lookup 2'!BD$76,'Expenses (Assum. &amp; Calc.)'!$H59,0)</f>
        <v>0</v>
      </c>
      <c r="BG59" s="486">
        <f>IF('Expenses (Assum. &amp; Calc.)'!$F59='Shortcut Lookup 2'!BE$76,'Expenses (Assum. &amp; Calc.)'!$H59,0)</f>
        <v>0</v>
      </c>
      <c r="BH59" s="486">
        <f>IF('Expenses (Assum. &amp; Calc.)'!$F59='Shortcut Lookup 2'!BF$76,'Expenses (Assum. &amp; Calc.)'!$H59,0)</f>
        <v>0</v>
      </c>
      <c r="BI59" s="486">
        <f>IF('Expenses (Assum. &amp; Calc.)'!$F59='Shortcut Lookup 2'!BG$76,'Expenses (Assum. &amp; Calc.)'!$H59,0)</f>
        <v>0</v>
      </c>
      <c r="BJ59" s="486">
        <f>IF('Expenses (Assum. &amp; Calc.)'!$F59='Shortcut Lookup 2'!BH$76,'Expenses (Assum. &amp; Calc.)'!$H59,0)</f>
        <v>0</v>
      </c>
      <c r="BK59" s="486">
        <f>IF('Expenses (Assum. &amp; Calc.)'!$F59='Shortcut Lookup 2'!BI$76,'Expenses (Assum. &amp; Calc.)'!$H59,0)</f>
        <v>0</v>
      </c>
      <c r="BL59" s="486">
        <f>IF('Expenses (Assum. &amp; Calc.)'!$F59='Shortcut Lookup 2'!BJ$76,'Expenses (Assum. &amp; Calc.)'!$H59,0)</f>
        <v>0</v>
      </c>
      <c r="BM59" s="486">
        <f>IF('Expenses (Assum. &amp; Calc.)'!$F59='Shortcut Lookup 2'!BK$76,'Expenses (Assum. &amp; Calc.)'!$H59,0)</f>
        <v>0</v>
      </c>
      <c r="BN59" s="486">
        <f>IF('Expenses (Assum. &amp; Calc.)'!$F59='Shortcut Lookup 2'!BL$76,'Expenses (Assum. &amp; Calc.)'!$H59,0)</f>
        <v>0</v>
      </c>
      <c r="BO59" s="486">
        <f>IF('Expenses (Assum. &amp; Calc.)'!$F59='Shortcut Lookup 2'!BM$76,'Expenses (Assum. &amp; Calc.)'!$H59,0)</f>
        <v>0</v>
      </c>
      <c r="BP59" s="486">
        <f>IF('Expenses (Assum. &amp; Calc.)'!$F59='Shortcut Lookup 2'!BN$76,'Expenses (Assum. &amp; Calc.)'!$H59,0)</f>
        <v>0</v>
      </c>
      <c r="BQ59" s="486">
        <f>IF('Expenses (Assum. &amp; Calc.)'!$F59='Shortcut Lookup 2'!BO$76,'Expenses (Assum. &amp; Calc.)'!$H59,0)</f>
        <v>0</v>
      </c>
      <c r="BR59" s="486">
        <f>IF('Expenses (Assum. &amp; Calc.)'!$F59='Shortcut Lookup 2'!BP$76,'Expenses (Assum. &amp; Calc.)'!$H59,0)</f>
        <v>0</v>
      </c>
      <c r="BS59" s="486">
        <f>IF('Expenses (Assum. &amp; Calc.)'!$F59='Shortcut Lookup 2'!BQ$76,'Expenses (Assum. &amp; Calc.)'!$H59,0)</f>
        <v>0</v>
      </c>
      <c r="BT59" s="486">
        <f>IF('Expenses (Assum. &amp; Calc.)'!$F59='Shortcut Lookup 2'!BR$76,'Expenses (Assum. &amp; Calc.)'!$H59,0)</f>
        <v>0</v>
      </c>
      <c r="BU59" s="492">
        <f>IF('Expenses (Assum. &amp; Calc.)'!$F59='Shortcut Lookup 2'!BS$76,'Expenses (Assum. &amp; Calc.)'!$H59,0)</f>
        <v>0</v>
      </c>
      <c r="BV59" s="495">
        <f ca="1">OFFSET('Expenses (Assum. &amp; Calc.)'!N59,0,-'Expenses (Assum. &amp; Calc.)'!$G59)</f>
        <v>0</v>
      </c>
      <c r="BW59" s="495">
        <f ca="1">OFFSET('Expenses (Assum. &amp; Calc.)'!O59,0,-'Expenses (Assum. &amp; Calc.)'!$G59)</f>
        <v>0</v>
      </c>
      <c r="BX59" s="495">
        <f ca="1">OFFSET('Expenses (Assum. &amp; Calc.)'!P59,0,-'Expenses (Assum. &amp; Calc.)'!$G59)</f>
        <v>0</v>
      </c>
      <c r="BY59" s="495">
        <f ca="1">OFFSET('Expenses (Assum. &amp; Calc.)'!Q59,0,-'Expenses (Assum. &amp; Calc.)'!$G59)</f>
        <v>0</v>
      </c>
      <c r="BZ59" s="495">
        <f ca="1">OFFSET('Expenses (Assum. &amp; Calc.)'!R59,0,-'Expenses (Assum. &amp; Calc.)'!$G59)</f>
        <v>0</v>
      </c>
      <c r="CA59" s="495">
        <f ca="1">OFFSET('Expenses (Assum. &amp; Calc.)'!S59,0,-'Expenses (Assum. &amp; Calc.)'!$G59)</f>
        <v>0</v>
      </c>
      <c r="CB59" s="495">
        <f ca="1">OFFSET('Expenses (Assum. &amp; Calc.)'!T59,0,-'Expenses (Assum. &amp; Calc.)'!$G59)</f>
        <v>0</v>
      </c>
      <c r="CC59" s="495">
        <f ca="1">OFFSET('Expenses (Assum. &amp; Calc.)'!U59,0,-'Expenses (Assum. &amp; Calc.)'!$G59)</f>
        <v>0</v>
      </c>
      <c r="CD59" s="495">
        <f ca="1">OFFSET('Expenses (Assum. &amp; Calc.)'!V59,0,-'Expenses (Assum. &amp; Calc.)'!$G59)</f>
        <v>0</v>
      </c>
      <c r="CE59" s="495">
        <f ca="1">OFFSET('Expenses (Assum. &amp; Calc.)'!W59,0,-'Expenses (Assum. &amp; Calc.)'!$G59)</f>
        <v>0</v>
      </c>
      <c r="CF59" s="495">
        <f ca="1">OFFSET('Expenses (Assum. &amp; Calc.)'!X59,0,-'Expenses (Assum. &amp; Calc.)'!$G59)</f>
        <v>0</v>
      </c>
      <c r="CG59" s="495">
        <f ca="1">OFFSET('Expenses (Assum. &amp; Calc.)'!Y59,0,-'Expenses (Assum. &amp; Calc.)'!$G59)</f>
        <v>0</v>
      </c>
      <c r="CH59" s="495">
        <f ca="1">OFFSET('Expenses (Assum. &amp; Calc.)'!Z59,0,-'Expenses (Assum. &amp; Calc.)'!$G59)</f>
        <v>0</v>
      </c>
      <c r="CI59" s="495">
        <f ca="1">OFFSET('Expenses (Assum. &amp; Calc.)'!AA59,0,-'Expenses (Assum. &amp; Calc.)'!$G59)</f>
        <v>0</v>
      </c>
      <c r="CJ59" s="495">
        <f ca="1">OFFSET('Expenses (Assum. &amp; Calc.)'!AB59,0,-'Expenses (Assum. &amp; Calc.)'!$G59)</f>
        <v>0</v>
      </c>
      <c r="CK59" s="495">
        <f ca="1">OFFSET('Expenses (Assum. &amp; Calc.)'!AC59,0,-'Expenses (Assum. &amp; Calc.)'!$G59)</f>
        <v>0</v>
      </c>
      <c r="CL59" s="495">
        <f ca="1">OFFSET('Expenses (Assum. &amp; Calc.)'!AD59,0,-'Expenses (Assum. &amp; Calc.)'!$G59)</f>
        <v>0</v>
      </c>
      <c r="CM59" s="495">
        <f ca="1">OFFSET('Expenses (Assum. &amp; Calc.)'!AE59,0,-'Expenses (Assum. &amp; Calc.)'!$G59)</f>
        <v>0</v>
      </c>
      <c r="CN59" s="495">
        <f ca="1">OFFSET('Expenses (Assum. &amp; Calc.)'!AF59,0,-'Expenses (Assum. &amp; Calc.)'!$G59)</f>
        <v>0</v>
      </c>
      <c r="CO59" s="495">
        <f ca="1">OFFSET('Expenses (Assum. &amp; Calc.)'!AG59,0,-'Expenses (Assum. &amp; Calc.)'!$G59)</f>
        <v>0</v>
      </c>
      <c r="CP59" s="495">
        <f ca="1">OFFSET('Expenses (Assum. &amp; Calc.)'!AH59,0,-'Expenses (Assum. &amp; Calc.)'!$G59)</f>
        <v>0</v>
      </c>
      <c r="CQ59" s="495">
        <f ca="1">OFFSET('Expenses (Assum. &amp; Calc.)'!AI59,0,-'Expenses (Assum. &amp; Calc.)'!$G59)</f>
        <v>0</v>
      </c>
      <c r="CR59" s="495">
        <f ca="1">OFFSET('Expenses (Assum. &amp; Calc.)'!AJ59,0,-'Expenses (Assum. &amp; Calc.)'!$G59)</f>
        <v>0</v>
      </c>
      <c r="CS59" s="495">
        <f ca="1">OFFSET('Expenses (Assum. &amp; Calc.)'!AK59,0,-'Expenses (Assum. &amp; Calc.)'!$G59)</f>
        <v>0</v>
      </c>
      <c r="CT59" s="495">
        <f ca="1">OFFSET('Expenses (Assum. &amp; Calc.)'!AL59,0,-'Expenses (Assum. &amp; Calc.)'!$G59)</f>
        <v>0</v>
      </c>
      <c r="CU59" s="495">
        <f ca="1">OFFSET('Expenses (Assum. &amp; Calc.)'!AM59,0,-'Expenses (Assum. &amp; Calc.)'!$G59)</f>
        <v>0</v>
      </c>
      <c r="CV59" s="495">
        <f ca="1">OFFSET('Expenses (Assum. &amp; Calc.)'!AN59,0,-'Expenses (Assum. &amp; Calc.)'!$G59)</f>
        <v>0</v>
      </c>
      <c r="CW59" s="495">
        <f ca="1">OFFSET('Expenses (Assum. &amp; Calc.)'!AO59,0,-'Expenses (Assum. &amp; Calc.)'!$G59)</f>
        <v>0</v>
      </c>
      <c r="CX59" s="495">
        <f ca="1">OFFSET('Expenses (Assum. &amp; Calc.)'!AP59,0,-'Expenses (Assum. &amp; Calc.)'!$G59)</f>
        <v>0</v>
      </c>
      <c r="CY59" s="495">
        <f ca="1">OFFSET('Expenses (Assum. &amp; Calc.)'!AQ59,0,-'Expenses (Assum. &amp; Calc.)'!$G59)</f>
        <v>0</v>
      </c>
      <c r="CZ59" s="495">
        <f ca="1">OFFSET('Expenses (Assum. &amp; Calc.)'!AR59,0,-'Expenses (Assum. &amp; Calc.)'!$G59)</f>
        <v>0</v>
      </c>
      <c r="DA59" s="495">
        <f ca="1">OFFSET('Expenses (Assum. &amp; Calc.)'!AS59,0,-'Expenses (Assum. &amp; Calc.)'!$G59)</f>
        <v>0</v>
      </c>
      <c r="DB59" s="495">
        <f ca="1">OFFSET('Expenses (Assum. &amp; Calc.)'!AT59,0,-'Expenses (Assum. &amp; Calc.)'!$G59)</f>
        <v>0</v>
      </c>
      <c r="DC59" s="495">
        <f ca="1">OFFSET('Expenses (Assum. &amp; Calc.)'!AU59,0,-'Expenses (Assum. &amp; Calc.)'!$G59)</f>
        <v>0</v>
      </c>
      <c r="DD59" s="495">
        <f ca="1">OFFSET('Expenses (Assum. &amp; Calc.)'!AV59,0,-'Expenses (Assum. &amp; Calc.)'!$G59)</f>
        <v>0</v>
      </c>
      <c r="DE59" s="495">
        <f ca="1">OFFSET('Expenses (Assum. &amp; Calc.)'!AW59,0,-'Expenses (Assum. &amp; Calc.)'!$G59)</f>
        <v>0</v>
      </c>
      <c r="DF59" s="495">
        <f ca="1">OFFSET('Expenses (Assum. &amp; Calc.)'!AX59,0,-'Expenses (Assum. &amp; Calc.)'!$G59)</f>
        <v>0</v>
      </c>
      <c r="DG59" s="495">
        <f ca="1">OFFSET('Expenses (Assum. &amp; Calc.)'!AY59,0,-'Expenses (Assum. &amp; Calc.)'!$G59)</f>
        <v>0</v>
      </c>
      <c r="DH59" s="495">
        <f ca="1">OFFSET('Expenses (Assum. &amp; Calc.)'!AZ59,0,-'Expenses (Assum. &amp; Calc.)'!$G59)</f>
        <v>0</v>
      </c>
      <c r="DI59" s="495">
        <f ca="1">OFFSET('Expenses (Assum. &amp; Calc.)'!BA59,0,-'Expenses (Assum. &amp; Calc.)'!$G59)</f>
        <v>0</v>
      </c>
      <c r="DJ59" s="495">
        <f ca="1">OFFSET('Expenses (Assum. &amp; Calc.)'!BB59,0,-'Expenses (Assum. &amp; Calc.)'!$G59)</f>
        <v>0</v>
      </c>
      <c r="DK59" s="495">
        <f ca="1">OFFSET('Expenses (Assum. &amp; Calc.)'!BC59,0,-'Expenses (Assum. &amp; Calc.)'!$G59)</f>
        <v>0</v>
      </c>
      <c r="DL59" s="495">
        <f ca="1">OFFSET('Expenses (Assum. &amp; Calc.)'!BD59,0,-'Expenses (Assum. &amp; Calc.)'!$G59)</f>
        <v>0</v>
      </c>
      <c r="DM59" s="495">
        <f ca="1">OFFSET('Expenses (Assum. &amp; Calc.)'!BE59,0,-'Expenses (Assum. &amp; Calc.)'!$G59)</f>
        <v>0</v>
      </c>
      <c r="DN59" s="495">
        <f ca="1">OFFSET('Expenses (Assum. &amp; Calc.)'!BF59,0,-'Expenses (Assum. &amp; Calc.)'!$G59)</f>
        <v>0</v>
      </c>
      <c r="DO59" s="495">
        <f ca="1">OFFSET('Expenses (Assum. &amp; Calc.)'!BG59,0,-'Expenses (Assum. &amp; Calc.)'!$G59)</f>
        <v>0</v>
      </c>
      <c r="DP59" s="495">
        <f ca="1">OFFSET('Expenses (Assum. &amp; Calc.)'!BH59,0,-'Expenses (Assum. &amp; Calc.)'!$G59)</f>
        <v>0</v>
      </c>
      <c r="DQ59" s="495">
        <f ca="1">OFFSET('Expenses (Assum. &amp; Calc.)'!BI59,0,-'Expenses (Assum. &amp; Calc.)'!$G59)</f>
        <v>0</v>
      </c>
      <c r="DR59" s="495">
        <f ca="1">OFFSET('Expenses (Assum. &amp; Calc.)'!BJ59,0,-'Expenses (Assum. &amp; Calc.)'!$G59)</f>
        <v>0</v>
      </c>
      <c r="DS59" s="495">
        <f ca="1">OFFSET('Expenses (Assum. &amp; Calc.)'!BK59,0,-'Expenses (Assum. &amp; Calc.)'!$G59)</f>
        <v>0</v>
      </c>
      <c r="DT59" s="495">
        <f ca="1">OFFSET('Expenses (Assum. &amp; Calc.)'!BL59,0,-'Expenses (Assum. &amp; Calc.)'!$G59)</f>
        <v>0</v>
      </c>
      <c r="DU59" s="495">
        <f ca="1">OFFSET('Expenses (Assum. &amp; Calc.)'!BM59,0,-'Expenses (Assum. &amp; Calc.)'!$G59)</f>
        <v>0</v>
      </c>
      <c r="DV59" s="495">
        <f ca="1">OFFSET('Expenses (Assum. &amp; Calc.)'!BN59,0,-'Expenses (Assum. &amp; Calc.)'!$G59)</f>
        <v>0</v>
      </c>
      <c r="DW59" s="495">
        <f ca="1">OFFSET('Expenses (Assum. &amp; Calc.)'!BO59,0,-'Expenses (Assum. &amp; Calc.)'!$G59)</f>
        <v>0</v>
      </c>
      <c r="DX59" s="495">
        <f ca="1">OFFSET('Expenses (Assum. &amp; Calc.)'!BP59,0,-'Expenses (Assum. &amp; Calc.)'!$G59)</f>
        <v>0</v>
      </c>
      <c r="DY59" s="495">
        <f ca="1">OFFSET('Expenses (Assum. &amp; Calc.)'!BQ59,0,-'Expenses (Assum. &amp; Calc.)'!$G59)</f>
        <v>0</v>
      </c>
      <c r="DZ59" s="495">
        <f ca="1">OFFSET('Expenses (Assum. &amp; Calc.)'!BR59,0,-'Expenses (Assum. &amp; Calc.)'!$G59)</f>
        <v>0</v>
      </c>
      <c r="EA59" s="495">
        <f ca="1">OFFSET('Expenses (Assum. &amp; Calc.)'!BS59,0,-'Expenses (Assum. &amp; Calc.)'!$G59)</f>
        <v>0</v>
      </c>
      <c r="EB59" s="495">
        <f ca="1">OFFSET('Expenses (Assum. &amp; Calc.)'!BT59,0,-'Expenses (Assum. &amp; Calc.)'!$G59)</f>
        <v>0</v>
      </c>
      <c r="EC59" s="495">
        <f ca="1">OFFSET('Expenses (Assum. &amp; Calc.)'!BU59,0,-'Expenses (Assum. &amp; Calc.)'!$G59)</f>
        <v>0</v>
      </c>
    </row>
    <row r="60" spans="3:133" ht="14.4" thickBot="1" x14ac:dyDescent="0.35">
      <c r="C60" s="905" t="s">
        <v>183</v>
      </c>
      <c r="D60" s="905"/>
      <c r="E60" s="905"/>
      <c r="F60" s="459"/>
      <c r="G60" s="461"/>
      <c r="H60" s="509"/>
      <c r="I60" s="516"/>
      <c r="J60" s="488"/>
      <c r="K60" s="488"/>
      <c r="L60" s="488"/>
      <c r="M60" s="517"/>
      <c r="N60" s="512">
        <f>IF('Expenses (Assum. &amp; Calc.)'!$F60='Shortcut Lookup 2'!L$76,'Expenses (Assum. &amp; Calc.)'!$H60,0)</f>
        <v>0</v>
      </c>
      <c r="O60" s="486">
        <f>IF('Expenses (Assum. &amp; Calc.)'!$F60='Shortcut Lookup 2'!M$76,'Expenses (Assum. &amp; Calc.)'!$H60,0)</f>
        <v>0</v>
      </c>
      <c r="P60" s="486">
        <f>IF('Expenses (Assum. &amp; Calc.)'!$F60='Shortcut Lookup 2'!N$76,'Expenses (Assum. &amp; Calc.)'!$H60,0)</f>
        <v>0</v>
      </c>
      <c r="Q60" s="486">
        <f>IF('Expenses (Assum. &amp; Calc.)'!$F60='Shortcut Lookup 2'!O$76,'Expenses (Assum. &amp; Calc.)'!$H60,0)</f>
        <v>0</v>
      </c>
      <c r="R60" s="486">
        <f>IF('Expenses (Assum. &amp; Calc.)'!$F60='Shortcut Lookup 2'!P$76,'Expenses (Assum. &amp; Calc.)'!$H60,0)</f>
        <v>0</v>
      </c>
      <c r="S60" s="486">
        <f>IF('Expenses (Assum. &amp; Calc.)'!$F60='Shortcut Lookup 2'!Q$76,'Expenses (Assum. &amp; Calc.)'!$H60,0)</f>
        <v>0</v>
      </c>
      <c r="T60" s="486">
        <f>IF('Expenses (Assum. &amp; Calc.)'!$F60='Shortcut Lookup 2'!R$76,'Expenses (Assum. &amp; Calc.)'!$H60,0)</f>
        <v>0</v>
      </c>
      <c r="U60" s="486">
        <f>IF('Expenses (Assum. &amp; Calc.)'!$F60='Shortcut Lookup 2'!S$76,'Expenses (Assum. &amp; Calc.)'!$H60,0)</f>
        <v>0</v>
      </c>
      <c r="V60" s="486">
        <f>IF('Expenses (Assum. &amp; Calc.)'!$F60='Shortcut Lookup 2'!T$76,'Expenses (Assum. &amp; Calc.)'!$H60,0)</f>
        <v>0</v>
      </c>
      <c r="W60" s="486">
        <f>IF('Expenses (Assum. &amp; Calc.)'!$F60='Shortcut Lookup 2'!U$76,'Expenses (Assum. &amp; Calc.)'!$H60,0)</f>
        <v>0</v>
      </c>
      <c r="X60" s="486">
        <f>IF('Expenses (Assum. &amp; Calc.)'!$F60='Shortcut Lookup 2'!V$76,'Expenses (Assum. &amp; Calc.)'!$H60,0)</f>
        <v>0</v>
      </c>
      <c r="Y60" s="486">
        <f>IF('Expenses (Assum. &amp; Calc.)'!$F60='Shortcut Lookup 2'!W$76,'Expenses (Assum. &amp; Calc.)'!$H60,0)</f>
        <v>0</v>
      </c>
      <c r="Z60" s="486">
        <f>IF('Expenses (Assum. &amp; Calc.)'!$F60='Shortcut Lookup 2'!X$76,'Expenses (Assum. &amp; Calc.)'!$H60,0)</f>
        <v>0</v>
      </c>
      <c r="AA60" s="486">
        <f>IF('Expenses (Assum. &amp; Calc.)'!$F60='Shortcut Lookup 2'!Y$76,'Expenses (Assum. &amp; Calc.)'!$H60,0)</f>
        <v>0</v>
      </c>
      <c r="AB60" s="486">
        <f>IF('Expenses (Assum. &amp; Calc.)'!$F60='Shortcut Lookup 2'!Z$76,'Expenses (Assum. &amp; Calc.)'!$H60,0)</f>
        <v>0</v>
      </c>
      <c r="AC60" s="486">
        <f>IF('Expenses (Assum. &amp; Calc.)'!$F60='Shortcut Lookup 2'!AA$76,'Expenses (Assum. &amp; Calc.)'!$H60,0)</f>
        <v>0</v>
      </c>
      <c r="AD60" s="486">
        <f>IF('Expenses (Assum. &amp; Calc.)'!$F60='Shortcut Lookup 2'!AB$76,'Expenses (Assum. &amp; Calc.)'!$H60,0)</f>
        <v>0</v>
      </c>
      <c r="AE60" s="486">
        <f>IF('Expenses (Assum. &amp; Calc.)'!$F60='Shortcut Lookup 2'!AC$76,'Expenses (Assum. &amp; Calc.)'!$H60,0)</f>
        <v>0</v>
      </c>
      <c r="AF60" s="486">
        <f>IF('Expenses (Assum. &amp; Calc.)'!$F60='Shortcut Lookup 2'!AD$76,'Expenses (Assum. &amp; Calc.)'!$H60,0)</f>
        <v>0</v>
      </c>
      <c r="AG60" s="486">
        <f>IF('Expenses (Assum. &amp; Calc.)'!$F60='Shortcut Lookup 2'!AE$76,'Expenses (Assum. &amp; Calc.)'!$H60,0)</f>
        <v>0</v>
      </c>
      <c r="AH60" s="486">
        <f>IF('Expenses (Assum. &amp; Calc.)'!$F60='Shortcut Lookup 2'!AF$76,'Expenses (Assum. &amp; Calc.)'!$H60,0)</f>
        <v>0</v>
      </c>
      <c r="AI60" s="486">
        <f>IF('Expenses (Assum. &amp; Calc.)'!$F60='Shortcut Lookup 2'!AG$76,'Expenses (Assum. &amp; Calc.)'!$H60,0)</f>
        <v>0</v>
      </c>
      <c r="AJ60" s="486">
        <f>IF('Expenses (Assum. &amp; Calc.)'!$F60='Shortcut Lookup 2'!AH$76,'Expenses (Assum. &amp; Calc.)'!$H60,0)</f>
        <v>0</v>
      </c>
      <c r="AK60" s="486">
        <f>IF('Expenses (Assum. &amp; Calc.)'!$F60='Shortcut Lookup 2'!AI$76,'Expenses (Assum. &amp; Calc.)'!$H60,0)</f>
        <v>0</v>
      </c>
      <c r="AL60" s="486">
        <f>IF('Expenses (Assum. &amp; Calc.)'!$F60='Shortcut Lookup 2'!AJ$76,'Expenses (Assum. &amp; Calc.)'!$H60,0)</f>
        <v>0</v>
      </c>
      <c r="AM60" s="486">
        <f>IF('Expenses (Assum. &amp; Calc.)'!$F60='Shortcut Lookup 2'!AK$76,'Expenses (Assum. &amp; Calc.)'!$H60,0)</f>
        <v>0</v>
      </c>
      <c r="AN60" s="486">
        <f>IF('Expenses (Assum. &amp; Calc.)'!$F60='Shortcut Lookup 2'!AL$76,'Expenses (Assum. &amp; Calc.)'!$H60,0)</f>
        <v>0</v>
      </c>
      <c r="AO60" s="486">
        <f>IF('Expenses (Assum. &amp; Calc.)'!$F60='Shortcut Lookup 2'!AM$76,'Expenses (Assum. &amp; Calc.)'!$H60,0)</f>
        <v>0</v>
      </c>
      <c r="AP60" s="486">
        <f>IF('Expenses (Assum. &amp; Calc.)'!$F60='Shortcut Lookup 2'!AN$76,'Expenses (Assum. &amp; Calc.)'!$H60,0)</f>
        <v>0</v>
      </c>
      <c r="AQ60" s="486">
        <f>IF('Expenses (Assum. &amp; Calc.)'!$F60='Shortcut Lookup 2'!AO$76,'Expenses (Assum. &amp; Calc.)'!$H60,0)</f>
        <v>0</v>
      </c>
      <c r="AR60" s="486">
        <f>IF('Expenses (Assum. &amp; Calc.)'!$F60='Shortcut Lookup 2'!AP$76,'Expenses (Assum. &amp; Calc.)'!$H60,0)</f>
        <v>0</v>
      </c>
      <c r="AS60" s="486">
        <f>IF('Expenses (Assum. &amp; Calc.)'!$F60='Shortcut Lookup 2'!AQ$76,'Expenses (Assum. &amp; Calc.)'!$H60,0)</f>
        <v>0</v>
      </c>
      <c r="AT60" s="486">
        <f>IF('Expenses (Assum. &amp; Calc.)'!$F60='Shortcut Lookup 2'!AR$76,'Expenses (Assum. &amp; Calc.)'!$H60,0)</f>
        <v>0</v>
      </c>
      <c r="AU60" s="486">
        <f>IF('Expenses (Assum. &amp; Calc.)'!$F60='Shortcut Lookup 2'!AS$76,'Expenses (Assum. &amp; Calc.)'!$H60,0)</f>
        <v>0</v>
      </c>
      <c r="AV60" s="486">
        <f>IF('Expenses (Assum. &amp; Calc.)'!$F60='Shortcut Lookup 2'!AT$76,'Expenses (Assum. &amp; Calc.)'!$H60,0)</f>
        <v>0</v>
      </c>
      <c r="AW60" s="486">
        <f>IF('Expenses (Assum. &amp; Calc.)'!$F60='Shortcut Lookup 2'!AU$76,'Expenses (Assum. &amp; Calc.)'!$H60,0)</f>
        <v>0</v>
      </c>
      <c r="AX60" s="486">
        <f>IF('Expenses (Assum. &amp; Calc.)'!$F60='Shortcut Lookup 2'!AV$76,'Expenses (Assum. &amp; Calc.)'!$H60,0)</f>
        <v>0</v>
      </c>
      <c r="AY60" s="486">
        <f>IF('Expenses (Assum. &amp; Calc.)'!$F60='Shortcut Lookup 2'!AW$76,'Expenses (Assum. &amp; Calc.)'!$H60,0)</f>
        <v>0</v>
      </c>
      <c r="AZ60" s="486">
        <f>IF('Expenses (Assum. &amp; Calc.)'!$F60='Shortcut Lookup 2'!AX$76,'Expenses (Assum. &amp; Calc.)'!$H60,0)</f>
        <v>0</v>
      </c>
      <c r="BA60" s="486">
        <f>IF('Expenses (Assum. &amp; Calc.)'!$F60='Shortcut Lookup 2'!AY$76,'Expenses (Assum. &amp; Calc.)'!$H60,0)</f>
        <v>0</v>
      </c>
      <c r="BB60" s="486">
        <f>IF('Expenses (Assum. &amp; Calc.)'!$F60='Shortcut Lookup 2'!AZ$76,'Expenses (Assum. &amp; Calc.)'!$H60,0)</f>
        <v>0</v>
      </c>
      <c r="BC60" s="486">
        <f>IF('Expenses (Assum. &amp; Calc.)'!$F60='Shortcut Lookup 2'!BA$76,'Expenses (Assum. &amp; Calc.)'!$H60,0)</f>
        <v>0</v>
      </c>
      <c r="BD60" s="486">
        <f>IF('Expenses (Assum. &amp; Calc.)'!$F60='Shortcut Lookup 2'!BB$76,'Expenses (Assum. &amp; Calc.)'!$H60,0)</f>
        <v>0</v>
      </c>
      <c r="BE60" s="486">
        <f>IF('Expenses (Assum. &amp; Calc.)'!$F60='Shortcut Lookup 2'!BC$76,'Expenses (Assum. &amp; Calc.)'!$H60,0)</f>
        <v>0</v>
      </c>
      <c r="BF60" s="486">
        <f>IF('Expenses (Assum. &amp; Calc.)'!$F60='Shortcut Lookup 2'!BD$76,'Expenses (Assum. &amp; Calc.)'!$H60,0)</f>
        <v>0</v>
      </c>
      <c r="BG60" s="486">
        <f>IF('Expenses (Assum. &amp; Calc.)'!$F60='Shortcut Lookup 2'!BE$76,'Expenses (Assum. &amp; Calc.)'!$H60,0)</f>
        <v>0</v>
      </c>
      <c r="BH60" s="486">
        <f>IF('Expenses (Assum. &amp; Calc.)'!$F60='Shortcut Lookup 2'!BF$76,'Expenses (Assum. &amp; Calc.)'!$H60,0)</f>
        <v>0</v>
      </c>
      <c r="BI60" s="486">
        <f>IF('Expenses (Assum. &amp; Calc.)'!$F60='Shortcut Lookup 2'!BG$76,'Expenses (Assum. &amp; Calc.)'!$H60,0)</f>
        <v>0</v>
      </c>
      <c r="BJ60" s="486">
        <f>IF('Expenses (Assum. &amp; Calc.)'!$F60='Shortcut Lookup 2'!BH$76,'Expenses (Assum. &amp; Calc.)'!$H60,0)</f>
        <v>0</v>
      </c>
      <c r="BK60" s="486">
        <f>IF('Expenses (Assum. &amp; Calc.)'!$F60='Shortcut Lookup 2'!BI$76,'Expenses (Assum. &amp; Calc.)'!$H60,0)</f>
        <v>0</v>
      </c>
      <c r="BL60" s="486">
        <f>IF('Expenses (Assum. &amp; Calc.)'!$F60='Shortcut Lookup 2'!BJ$76,'Expenses (Assum. &amp; Calc.)'!$H60,0)</f>
        <v>0</v>
      </c>
      <c r="BM60" s="486">
        <f>IF('Expenses (Assum. &amp; Calc.)'!$F60='Shortcut Lookup 2'!BK$76,'Expenses (Assum. &amp; Calc.)'!$H60,0)</f>
        <v>0</v>
      </c>
      <c r="BN60" s="486">
        <f>IF('Expenses (Assum. &amp; Calc.)'!$F60='Shortcut Lookup 2'!BL$76,'Expenses (Assum. &amp; Calc.)'!$H60,0)</f>
        <v>0</v>
      </c>
      <c r="BO60" s="486">
        <f>IF('Expenses (Assum. &amp; Calc.)'!$F60='Shortcut Lookup 2'!BM$76,'Expenses (Assum. &amp; Calc.)'!$H60,0)</f>
        <v>0</v>
      </c>
      <c r="BP60" s="486">
        <f>IF('Expenses (Assum. &amp; Calc.)'!$F60='Shortcut Lookup 2'!BN$76,'Expenses (Assum. &amp; Calc.)'!$H60,0)</f>
        <v>0</v>
      </c>
      <c r="BQ60" s="486">
        <f>IF('Expenses (Assum. &amp; Calc.)'!$F60='Shortcut Lookup 2'!BO$76,'Expenses (Assum. &amp; Calc.)'!$H60,0)</f>
        <v>0</v>
      </c>
      <c r="BR60" s="486">
        <f>IF('Expenses (Assum. &amp; Calc.)'!$F60='Shortcut Lookup 2'!BP$76,'Expenses (Assum. &amp; Calc.)'!$H60,0)</f>
        <v>0</v>
      </c>
      <c r="BS60" s="486">
        <f>IF('Expenses (Assum. &amp; Calc.)'!$F60='Shortcut Lookup 2'!BQ$76,'Expenses (Assum. &amp; Calc.)'!$H60,0)</f>
        <v>0</v>
      </c>
      <c r="BT60" s="486">
        <f>IF('Expenses (Assum. &amp; Calc.)'!$F60='Shortcut Lookup 2'!BR$76,'Expenses (Assum. &amp; Calc.)'!$H60,0)</f>
        <v>0</v>
      </c>
      <c r="BU60" s="492">
        <f>IF('Expenses (Assum. &amp; Calc.)'!$F60='Shortcut Lookup 2'!BS$76,'Expenses (Assum. &amp; Calc.)'!$H60,0)</f>
        <v>0</v>
      </c>
      <c r="BV60" s="495">
        <f ca="1">OFFSET('Expenses (Assum. &amp; Calc.)'!N60,0,-'Expenses (Assum. &amp; Calc.)'!$G60)</f>
        <v>0</v>
      </c>
      <c r="BW60" s="495">
        <f ca="1">OFFSET('Expenses (Assum. &amp; Calc.)'!O60,0,-'Expenses (Assum. &amp; Calc.)'!$G60)</f>
        <v>0</v>
      </c>
      <c r="BX60" s="495">
        <f ca="1">OFFSET('Expenses (Assum. &amp; Calc.)'!P60,0,-'Expenses (Assum. &amp; Calc.)'!$G60)</f>
        <v>0</v>
      </c>
      <c r="BY60" s="495">
        <f ca="1">OFFSET('Expenses (Assum. &amp; Calc.)'!Q60,0,-'Expenses (Assum. &amp; Calc.)'!$G60)</f>
        <v>0</v>
      </c>
      <c r="BZ60" s="495">
        <f ca="1">OFFSET('Expenses (Assum. &amp; Calc.)'!R60,0,-'Expenses (Assum. &amp; Calc.)'!$G60)</f>
        <v>0</v>
      </c>
      <c r="CA60" s="495">
        <f ca="1">OFFSET('Expenses (Assum. &amp; Calc.)'!S60,0,-'Expenses (Assum. &amp; Calc.)'!$G60)</f>
        <v>0</v>
      </c>
      <c r="CB60" s="495">
        <f ca="1">OFFSET('Expenses (Assum. &amp; Calc.)'!T60,0,-'Expenses (Assum. &amp; Calc.)'!$G60)</f>
        <v>0</v>
      </c>
      <c r="CC60" s="495">
        <f ca="1">OFFSET('Expenses (Assum. &amp; Calc.)'!U60,0,-'Expenses (Assum. &amp; Calc.)'!$G60)</f>
        <v>0</v>
      </c>
      <c r="CD60" s="495">
        <f ca="1">OFFSET('Expenses (Assum. &amp; Calc.)'!V60,0,-'Expenses (Assum. &amp; Calc.)'!$G60)</f>
        <v>0</v>
      </c>
      <c r="CE60" s="495">
        <f ca="1">OFFSET('Expenses (Assum. &amp; Calc.)'!W60,0,-'Expenses (Assum. &amp; Calc.)'!$G60)</f>
        <v>0</v>
      </c>
      <c r="CF60" s="495">
        <f ca="1">OFFSET('Expenses (Assum. &amp; Calc.)'!X60,0,-'Expenses (Assum. &amp; Calc.)'!$G60)</f>
        <v>0</v>
      </c>
      <c r="CG60" s="495">
        <f ca="1">OFFSET('Expenses (Assum. &amp; Calc.)'!Y60,0,-'Expenses (Assum. &amp; Calc.)'!$G60)</f>
        <v>0</v>
      </c>
      <c r="CH60" s="495">
        <f ca="1">OFFSET('Expenses (Assum. &amp; Calc.)'!Z60,0,-'Expenses (Assum. &amp; Calc.)'!$G60)</f>
        <v>0</v>
      </c>
      <c r="CI60" s="495">
        <f ca="1">OFFSET('Expenses (Assum. &amp; Calc.)'!AA60,0,-'Expenses (Assum. &amp; Calc.)'!$G60)</f>
        <v>0</v>
      </c>
      <c r="CJ60" s="495">
        <f ca="1">OFFSET('Expenses (Assum. &amp; Calc.)'!AB60,0,-'Expenses (Assum. &amp; Calc.)'!$G60)</f>
        <v>0</v>
      </c>
      <c r="CK60" s="495">
        <f ca="1">OFFSET('Expenses (Assum. &amp; Calc.)'!AC60,0,-'Expenses (Assum. &amp; Calc.)'!$G60)</f>
        <v>0</v>
      </c>
      <c r="CL60" s="495">
        <f ca="1">OFFSET('Expenses (Assum. &amp; Calc.)'!AD60,0,-'Expenses (Assum. &amp; Calc.)'!$G60)</f>
        <v>0</v>
      </c>
      <c r="CM60" s="495">
        <f ca="1">OFFSET('Expenses (Assum. &amp; Calc.)'!AE60,0,-'Expenses (Assum. &amp; Calc.)'!$G60)</f>
        <v>0</v>
      </c>
      <c r="CN60" s="495">
        <f ca="1">OFFSET('Expenses (Assum. &amp; Calc.)'!AF60,0,-'Expenses (Assum. &amp; Calc.)'!$G60)</f>
        <v>0</v>
      </c>
      <c r="CO60" s="495">
        <f ca="1">OFFSET('Expenses (Assum. &amp; Calc.)'!AG60,0,-'Expenses (Assum. &amp; Calc.)'!$G60)</f>
        <v>0</v>
      </c>
      <c r="CP60" s="495">
        <f ca="1">OFFSET('Expenses (Assum. &amp; Calc.)'!AH60,0,-'Expenses (Assum. &amp; Calc.)'!$G60)</f>
        <v>0</v>
      </c>
      <c r="CQ60" s="495">
        <f ca="1">OFFSET('Expenses (Assum. &amp; Calc.)'!AI60,0,-'Expenses (Assum. &amp; Calc.)'!$G60)</f>
        <v>0</v>
      </c>
      <c r="CR60" s="495">
        <f ca="1">OFFSET('Expenses (Assum. &amp; Calc.)'!AJ60,0,-'Expenses (Assum. &amp; Calc.)'!$G60)</f>
        <v>0</v>
      </c>
      <c r="CS60" s="495">
        <f ca="1">OFFSET('Expenses (Assum. &amp; Calc.)'!AK60,0,-'Expenses (Assum. &amp; Calc.)'!$G60)</f>
        <v>0</v>
      </c>
      <c r="CT60" s="495">
        <f ca="1">OFFSET('Expenses (Assum. &amp; Calc.)'!AL60,0,-'Expenses (Assum. &amp; Calc.)'!$G60)</f>
        <v>0</v>
      </c>
      <c r="CU60" s="495">
        <f ca="1">OFFSET('Expenses (Assum. &amp; Calc.)'!AM60,0,-'Expenses (Assum. &amp; Calc.)'!$G60)</f>
        <v>0</v>
      </c>
      <c r="CV60" s="495">
        <f ca="1">OFFSET('Expenses (Assum. &amp; Calc.)'!AN60,0,-'Expenses (Assum. &amp; Calc.)'!$G60)</f>
        <v>0</v>
      </c>
      <c r="CW60" s="495">
        <f ca="1">OFFSET('Expenses (Assum. &amp; Calc.)'!AO60,0,-'Expenses (Assum. &amp; Calc.)'!$G60)</f>
        <v>0</v>
      </c>
      <c r="CX60" s="495">
        <f ca="1">OFFSET('Expenses (Assum. &amp; Calc.)'!AP60,0,-'Expenses (Assum. &amp; Calc.)'!$G60)</f>
        <v>0</v>
      </c>
      <c r="CY60" s="495">
        <f ca="1">OFFSET('Expenses (Assum. &amp; Calc.)'!AQ60,0,-'Expenses (Assum. &amp; Calc.)'!$G60)</f>
        <v>0</v>
      </c>
      <c r="CZ60" s="495">
        <f ca="1">OFFSET('Expenses (Assum. &amp; Calc.)'!AR60,0,-'Expenses (Assum. &amp; Calc.)'!$G60)</f>
        <v>0</v>
      </c>
      <c r="DA60" s="495">
        <f ca="1">OFFSET('Expenses (Assum. &amp; Calc.)'!AS60,0,-'Expenses (Assum. &amp; Calc.)'!$G60)</f>
        <v>0</v>
      </c>
      <c r="DB60" s="495">
        <f ca="1">OFFSET('Expenses (Assum. &amp; Calc.)'!AT60,0,-'Expenses (Assum. &amp; Calc.)'!$G60)</f>
        <v>0</v>
      </c>
      <c r="DC60" s="495">
        <f ca="1">OFFSET('Expenses (Assum. &amp; Calc.)'!AU60,0,-'Expenses (Assum. &amp; Calc.)'!$G60)</f>
        <v>0</v>
      </c>
      <c r="DD60" s="495">
        <f ca="1">OFFSET('Expenses (Assum. &amp; Calc.)'!AV60,0,-'Expenses (Assum. &amp; Calc.)'!$G60)</f>
        <v>0</v>
      </c>
      <c r="DE60" s="495">
        <f ca="1">OFFSET('Expenses (Assum. &amp; Calc.)'!AW60,0,-'Expenses (Assum. &amp; Calc.)'!$G60)</f>
        <v>0</v>
      </c>
      <c r="DF60" s="495">
        <f ca="1">OFFSET('Expenses (Assum. &amp; Calc.)'!AX60,0,-'Expenses (Assum. &amp; Calc.)'!$G60)</f>
        <v>0</v>
      </c>
      <c r="DG60" s="495">
        <f ca="1">OFFSET('Expenses (Assum. &amp; Calc.)'!AY60,0,-'Expenses (Assum. &amp; Calc.)'!$G60)</f>
        <v>0</v>
      </c>
      <c r="DH60" s="495">
        <f ca="1">OFFSET('Expenses (Assum. &amp; Calc.)'!AZ60,0,-'Expenses (Assum. &amp; Calc.)'!$G60)</f>
        <v>0</v>
      </c>
      <c r="DI60" s="495">
        <f ca="1">OFFSET('Expenses (Assum. &amp; Calc.)'!BA60,0,-'Expenses (Assum. &amp; Calc.)'!$G60)</f>
        <v>0</v>
      </c>
      <c r="DJ60" s="495">
        <f ca="1">OFFSET('Expenses (Assum. &amp; Calc.)'!BB60,0,-'Expenses (Assum. &amp; Calc.)'!$G60)</f>
        <v>0</v>
      </c>
      <c r="DK60" s="495">
        <f ca="1">OFFSET('Expenses (Assum. &amp; Calc.)'!BC60,0,-'Expenses (Assum. &amp; Calc.)'!$G60)</f>
        <v>0</v>
      </c>
      <c r="DL60" s="495">
        <f ca="1">OFFSET('Expenses (Assum. &amp; Calc.)'!BD60,0,-'Expenses (Assum. &amp; Calc.)'!$G60)</f>
        <v>0</v>
      </c>
      <c r="DM60" s="495">
        <f ca="1">OFFSET('Expenses (Assum. &amp; Calc.)'!BE60,0,-'Expenses (Assum. &amp; Calc.)'!$G60)</f>
        <v>0</v>
      </c>
      <c r="DN60" s="495">
        <f ca="1">OFFSET('Expenses (Assum. &amp; Calc.)'!BF60,0,-'Expenses (Assum. &amp; Calc.)'!$G60)</f>
        <v>0</v>
      </c>
      <c r="DO60" s="495">
        <f ca="1">OFFSET('Expenses (Assum. &amp; Calc.)'!BG60,0,-'Expenses (Assum. &amp; Calc.)'!$G60)</f>
        <v>0</v>
      </c>
      <c r="DP60" s="495">
        <f ca="1">OFFSET('Expenses (Assum. &amp; Calc.)'!BH60,0,-'Expenses (Assum. &amp; Calc.)'!$G60)</f>
        <v>0</v>
      </c>
      <c r="DQ60" s="495">
        <f ca="1">OFFSET('Expenses (Assum. &amp; Calc.)'!BI60,0,-'Expenses (Assum. &amp; Calc.)'!$G60)</f>
        <v>0</v>
      </c>
      <c r="DR60" s="495">
        <f ca="1">OFFSET('Expenses (Assum. &amp; Calc.)'!BJ60,0,-'Expenses (Assum. &amp; Calc.)'!$G60)</f>
        <v>0</v>
      </c>
      <c r="DS60" s="495">
        <f ca="1">OFFSET('Expenses (Assum. &amp; Calc.)'!BK60,0,-'Expenses (Assum. &amp; Calc.)'!$G60)</f>
        <v>0</v>
      </c>
      <c r="DT60" s="495">
        <f ca="1">OFFSET('Expenses (Assum. &amp; Calc.)'!BL60,0,-'Expenses (Assum. &amp; Calc.)'!$G60)</f>
        <v>0</v>
      </c>
      <c r="DU60" s="495">
        <f ca="1">OFFSET('Expenses (Assum. &amp; Calc.)'!BM60,0,-'Expenses (Assum. &amp; Calc.)'!$G60)</f>
        <v>0</v>
      </c>
      <c r="DV60" s="495">
        <f ca="1">OFFSET('Expenses (Assum. &amp; Calc.)'!BN60,0,-'Expenses (Assum. &amp; Calc.)'!$G60)</f>
        <v>0</v>
      </c>
      <c r="DW60" s="495">
        <f ca="1">OFFSET('Expenses (Assum. &amp; Calc.)'!BO60,0,-'Expenses (Assum. &amp; Calc.)'!$G60)</f>
        <v>0</v>
      </c>
      <c r="DX60" s="495">
        <f ca="1">OFFSET('Expenses (Assum. &amp; Calc.)'!BP60,0,-'Expenses (Assum. &amp; Calc.)'!$G60)</f>
        <v>0</v>
      </c>
      <c r="DY60" s="495">
        <f ca="1">OFFSET('Expenses (Assum. &amp; Calc.)'!BQ60,0,-'Expenses (Assum. &amp; Calc.)'!$G60)</f>
        <v>0</v>
      </c>
      <c r="DZ60" s="495">
        <f ca="1">OFFSET('Expenses (Assum. &amp; Calc.)'!BR60,0,-'Expenses (Assum. &amp; Calc.)'!$G60)</f>
        <v>0</v>
      </c>
      <c r="EA60" s="495">
        <f ca="1">OFFSET('Expenses (Assum. &amp; Calc.)'!BS60,0,-'Expenses (Assum. &amp; Calc.)'!$G60)</f>
        <v>0</v>
      </c>
      <c r="EB60" s="495">
        <f ca="1">OFFSET('Expenses (Assum. &amp; Calc.)'!BT60,0,-'Expenses (Assum. &amp; Calc.)'!$G60)</f>
        <v>0</v>
      </c>
      <c r="EC60" s="495">
        <f ca="1">OFFSET('Expenses (Assum. &amp; Calc.)'!BU60,0,-'Expenses (Assum. &amp; Calc.)'!$G60)</f>
        <v>0</v>
      </c>
    </row>
    <row r="61" spans="3:133" ht="14.4" thickBot="1" x14ac:dyDescent="0.35">
      <c r="C61" s="905" t="s">
        <v>183</v>
      </c>
      <c r="D61" s="905"/>
      <c r="E61" s="905"/>
      <c r="F61" s="459"/>
      <c r="G61" s="461"/>
      <c r="H61" s="509"/>
      <c r="I61" s="516"/>
      <c r="J61" s="488"/>
      <c r="K61" s="488"/>
      <c r="L61" s="488"/>
      <c r="M61" s="517"/>
      <c r="N61" s="512">
        <f>IF('Expenses (Assum. &amp; Calc.)'!$F61='Shortcut Lookup 2'!L$76,'Expenses (Assum. &amp; Calc.)'!$H61,0)</f>
        <v>0</v>
      </c>
      <c r="O61" s="486">
        <f>IF('Expenses (Assum. &amp; Calc.)'!$F61='Shortcut Lookup 2'!M$76,'Expenses (Assum. &amp; Calc.)'!$H61,0)</f>
        <v>0</v>
      </c>
      <c r="P61" s="486">
        <f>IF('Expenses (Assum. &amp; Calc.)'!$F61='Shortcut Lookup 2'!N$76,'Expenses (Assum. &amp; Calc.)'!$H61,0)</f>
        <v>0</v>
      </c>
      <c r="Q61" s="486">
        <f>IF('Expenses (Assum. &amp; Calc.)'!$F61='Shortcut Lookup 2'!O$76,'Expenses (Assum. &amp; Calc.)'!$H61,0)</f>
        <v>0</v>
      </c>
      <c r="R61" s="486">
        <f>IF('Expenses (Assum. &amp; Calc.)'!$F61='Shortcut Lookup 2'!P$76,'Expenses (Assum. &amp; Calc.)'!$H61,0)</f>
        <v>0</v>
      </c>
      <c r="S61" s="486">
        <f>IF('Expenses (Assum. &amp; Calc.)'!$F61='Shortcut Lookup 2'!Q$76,'Expenses (Assum. &amp; Calc.)'!$H61,0)</f>
        <v>0</v>
      </c>
      <c r="T61" s="486">
        <f>IF('Expenses (Assum. &amp; Calc.)'!$F61='Shortcut Lookup 2'!R$76,'Expenses (Assum. &amp; Calc.)'!$H61,0)</f>
        <v>0</v>
      </c>
      <c r="U61" s="486">
        <f>IF('Expenses (Assum. &amp; Calc.)'!$F61='Shortcut Lookup 2'!S$76,'Expenses (Assum. &amp; Calc.)'!$H61,0)</f>
        <v>0</v>
      </c>
      <c r="V61" s="486">
        <f>IF('Expenses (Assum. &amp; Calc.)'!$F61='Shortcut Lookup 2'!T$76,'Expenses (Assum. &amp; Calc.)'!$H61,0)</f>
        <v>0</v>
      </c>
      <c r="W61" s="486">
        <f>IF('Expenses (Assum. &amp; Calc.)'!$F61='Shortcut Lookup 2'!U$76,'Expenses (Assum. &amp; Calc.)'!$H61,0)</f>
        <v>0</v>
      </c>
      <c r="X61" s="486">
        <f>IF('Expenses (Assum. &amp; Calc.)'!$F61='Shortcut Lookup 2'!V$76,'Expenses (Assum. &amp; Calc.)'!$H61,0)</f>
        <v>0</v>
      </c>
      <c r="Y61" s="486">
        <f>IF('Expenses (Assum. &amp; Calc.)'!$F61='Shortcut Lookup 2'!W$76,'Expenses (Assum. &amp; Calc.)'!$H61,0)</f>
        <v>0</v>
      </c>
      <c r="Z61" s="486">
        <f>IF('Expenses (Assum. &amp; Calc.)'!$F61='Shortcut Lookup 2'!X$76,'Expenses (Assum. &amp; Calc.)'!$H61,0)</f>
        <v>0</v>
      </c>
      <c r="AA61" s="486">
        <f>IF('Expenses (Assum. &amp; Calc.)'!$F61='Shortcut Lookup 2'!Y$76,'Expenses (Assum. &amp; Calc.)'!$H61,0)</f>
        <v>0</v>
      </c>
      <c r="AB61" s="486">
        <f>IF('Expenses (Assum. &amp; Calc.)'!$F61='Shortcut Lookup 2'!Z$76,'Expenses (Assum. &amp; Calc.)'!$H61,0)</f>
        <v>0</v>
      </c>
      <c r="AC61" s="486">
        <f>IF('Expenses (Assum. &amp; Calc.)'!$F61='Shortcut Lookup 2'!AA$76,'Expenses (Assum. &amp; Calc.)'!$H61,0)</f>
        <v>0</v>
      </c>
      <c r="AD61" s="486">
        <f>IF('Expenses (Assum. &amp; Calc.)'!$F61='Shortcut Lookup 2'!AB$76,'Expenses (Assum. &amp; Calc.)'!$H61,0)</f>
        <v>0</v>
      </c>
      <c r="AE61" s="486">
        <f>IF('Expenses (Assum. &amp; Calc.)'!$F61='Shortcut Lookup 2'!AC$76,'Expenses (Assum. &amp; Calc.)'!$H61,0)</f>
        <v>0</v>
      </c>
      <c r="AF61" s="486">
        <f>IF('Expenses (Assum. &amp; Calc.)'!$F61='Shortcut Lookup 2'!AD$76,'Expenses (Assum. &amp; Calc.)'!$H61,0)</f>
        <v>0</v>
      </c>
      <c r="AG61" s="486">
        <f>IF('Expenses (Assum. &amp; Calc.)'!$F61='Shortcut Lookup 2'!AE$76,'Expenses (Assum. &amp; Calc.)'!$H61,0)</f>
        <v>0</v>
      </c>
      <c r="AH61" s="486">
        <f>IF('Expenses (Assum. &amp; Calc.)'!$F61='Shortcut Lookup 2'!AF$76,'Expenses (Assum. &amp; Calc.)'!$H61,0)</f>
        <v>0</v>
      </c>
      <c r="AI61" s="486">
        <f>IF('Expenses (Assum. &amp; Calc.)'!$F61='Shortcut Lookup 2'!AG$76,'Expenses (Assum. &amp; Calc.)'!$H61,0)</f>
        <v>0</v>
      </c>
      <c r="AJ61" s="486">
        <f>IF('Expenses (Assum. &amp; Calc.)'!$F61='Shortcut Lookup 2'!AH$76,'Expenses (Assum. &amp; Calc.)'!$H61,0)</f>
        <v>0</v>
      </c>
      <c r="AK61" s="486">
        <f>IF('Expenses (Assum. &amp; Calc.)'!$F61='Shortcut Lookup 2'!AI$76,'Expenses (Assum. &amp; Calc.)'!$H61,0)</f>
        <v>0</v>
      </c>
      <c r="AL61" s="486">
        <f>IF('Expenses (Assum. &amp; Calc.)'!$F61='Shortcut Lookup 2'!AJ$76,'Expenses (Assum. &amp; Calc.)'!$H61,0)</f>
        <v>0</v>
      </c>
      <c r="AM61" s="486">
        <f>IF('Expenses (Assum. &amp; Calc.)'!$F61='Shortcut Lookup 2'!AK$76,'Expenses (Assum. &amp; Calc.)'!$H61,0)</f>
        <v>0</v>
      </c>
      <c r="AN61" s="486">
        <f>IF('Expenses (Assum. &amp; Calc.)'!$F61='Shortcut Lookup 2'!AL$76,'Expenses (Assum. &amp; Calc.)'!$H61,0)</f>
        <v>0</v>
      </c>
      <c r="AO61" s="486">
        <f>IF('Expenses (Assum. &amp; Calc.)'!$F61='Shortcut Lookup 2'!AM$76,'Expenses (Assum. &amp; Calc.)'!$H61,0)</f>
        <v>0</v>
      </c>
      <c r="AP61" s="486">
        <f>IF('Expenses (Assum. &amp; Calc.)'!$F61='Shortcut Lookup 2'!AN$76,'Expenses (Assum. &amp; Calc.)'!$H61,0)</f>
        <v>0</v>
      </c>
      <c r="AQ61" s="486">
        <f>IF('Expenses (Assum. &amp; Calc.)'!$F61='Shortcut Lookup 2'!AO$76,'Expenses (Assum. &amp; Calc.)'!$H61,0)</f>
        <v>0</v>
      </c>
      <c r="AR61" s="486">
        <f>IF('Expenses (Assum. &amp; Calc.)'!$F61='Shortcut Lookup 2'!AP$76,'Expenses (Assum. &amp; Calc.)'!$H61,0)</f>
        <v>0</v>
      </c>
      <c r="AS61" s="486">
        <f>IF('Expenses (Assum. &amp; Calc.)'!$F61='Shortcut Lookup 2'!AQ$76,'Expenses (Assum. &amp; Calc.)'!$H61,0)</f>
        <v>0</v>
      </c>
      <c r="AT61" s="486">
        <f>IF('Expenses (Assum. &amp; Calc.)'!$F61='Shortcut Lookup 2'!AR$76,'Expenses (Assum. &amp; Calc.)'!$H61,0)</f>
        <v>0</v>
      </c>
      <c r="AU61" s="486">
        <f>IF('Expenses (Assum. &amp; Calc.)'!$F61='Shortcut Lookup 2'!AS$76,'Expenses (Assum. &amp; Calc.)'!$H61,0)</f>
        <v>0</v>
      </c>
      <c r="AV61" s="486">
        <f>IF('Expenses (Assum. &amp; Calc.)'!$F61='Shortcut Lookup 2'!AT$76,'Expenses (Assum. &amp; Calc.)'!$H61,0)</f>
        <v>0</v>
      </c>
      <c r="AW61" s="486">
        <f>IF('Expenses (Assum. &amp; Calc.)'!$F61='Shortcut Lookup 2'!AU$76,'Expenses (Assum. &amp; Calc.)'!$H61,0)</f>
        <v>0</v>
      </c>
      <c r="AX61" s="486">
        <f>IF('Expenses (Assum. &amp; Calc.)'!$F61='Shortcut Lookup 2'!AV$76,'Expenses (Assum. &amp; Calc.)'!$H61,0)</f>
        <v>0</v>
      </c>
      <c r="AY61" s="486">
        <f>IF('Expenses (Assum. &amp; Calc.)'!$F61='Shortcut Lookup 2'!AW$76,'Expenses (Assum. &amp; Calc.)'!$H61,0)</f>
        <v>0</v>
      </c>
      <c r="AZ61" s="486">
        <f>IF('Expenses (Assum. &amp; Calc.)'!$F61='Shortcut Lookup 2'!AX$76,'Expenses (Assum. &amp; Calc.)'!$H61,0)</f>
        <v>0</v>
      </c>
      <c r="BA61" s="486">
        <f>IF('Expenses (Assum. &amp; Calc.)'!$F61='Shortcut Lookup 2'!AY$76,'Expenses (Assum. &amp; Calc.)'!$H61,0)</f>
        <v>0</v>
      </c>
      <c r="BB61" s="486">
        <f>IF('Expenses (Assum. &amp; Calc.)'!$F61='Shortcut Lookup 2'!AZ$76,'Expenses (Assum. &amp; Calc.)'!$H61,0)</f>
        <v>0</v>
      </c>
      <c r="BC61" s="486">
        <f>IF('Expenses (Assum. &amp; Calc.)'!$F61='Shortcut Lookup 2'!BA$76,'Expenses (Assum. &amp; Calc.)'!$H61,0)</f>
        <v>0</v>
      </c>
      <c r="BD61" s="486">
        <f>IF('Expenses (Assum. &amp; Calc.)'!$F61='Shortcut Lookup 2'!BB$76,'Expenses (Assum. &amp; Calc.)'!$H61,0)</f>
        <v>0</v>
      </c>
      <c r="BE61" s="486">
        <f>IF('Expenses (Assum. &amp; Calc.)'!$F61='Shortcut Lookup 2'!BC$76,'Expenses (Assum. &amp; Calc.)'!$H61,0)</f>
        <v>0</v>
      </c>
      <c r="BF61" s="486">
        <f>IF('Expenses (Assum. &amp; Calc.)'!$F61='Shortcut Lookup 2'!BD$76,'Expenses (Assum. &amp; Calc.)'!$H61,0)</f>
        <v>0</v>
      </c>
      <c r="BG61" s="486">
        <f>IF('Expenses (Assum. &amp; Calc.)'!$F61='Shortcut Lookup 2'!BE$76,'Expenses (Assum. &amp; Calc.)'!$H61,0)</f>
        <v>0</v>
      </c>
      <c r="BH61" s="486">
        <f>IF('Expenses (Assum. &amp; Calc.)'!$F61='Shortcut Lookup 2'!BF$76,'Expenses (Assum. &amp; Calc.)'!$H61,0)</f>
        <v>0</v>
      </c>
      <c r="BI61" s="486">
        <f>IF('Expenses (Assum. &amp; Calc.)'!$F61='Shortcut Lookup 2'!BG$76,'Expenses (Assum. &amp; Calc.)'!$H61,0)</f>
        <v>0</v>
      </c>
      <c r="BJ61" s="486">
        <f>IF('Expenses (Assum. &amp; Calc.)'!$F61='Shortcut Lookup 2'!BH$76,'Expenses (Assum. &amp; Calc.)'!$H61,0)</f>
        <v>0</v>
      </c>
      <c r="BK61" s="486">
        <f>IF('Expenses (Assum. &amp; Calc.)'!$F61='Shortcut Lookup 2'!BI$76,'Expenses (Assum. &amp; Calc.)'!$H61,0)</f>
        <v>0</v>
      </c>
      <c r="BL61" s="486">
        <f>IF('Expenses (Assum. &amp; Calc.)'!$F61='Shortcut Lookup 2'!BJ$76,'Expenses (Assum. &amp; Calc.)'!$H61,0)</f>
        <v>0</v>
      </c>
      <c r="BM61" s="486">
        <f>IF('Expenses (Assum. &amp; Calc.)'!$F61='Shortcut Lookup 2'!BK$76,'Expenses (Assum. &amp; Calc.)'!$H61,0)</f>
        <v>0</v>
      </c>
      <c r="BN61" s="486">
        <f>IF('Expenses (Assum. &amp; Calc.)'!$F61='Shortcut Lookup 2'!BL$76,'Expenses (Assum. &amp; Calc.)'!$H61,0)</f>
        <v>0</v>
      </c>
      <c r="BO61" s="486">
        <f>IF('Expenses (Assum. &amp; Calc.)'!$F61='Shortcut Lookup 2'!BM$76,'Expenses (Assum. &amp; Calc.)'!$H61,0)</f>
        <v>0</v>
      </c>
      <c r="BP61" s="486">
        <f>IF('Expenses (Assum. &amp; Calc.)'!$F61='Shortcut Lookup 2'!BN$76,'Expenses (Assum. &amp; Calc.)'!$H61,0)</f>
        <v>0</v>
      </c>
      <c r="BQ61" s="486">
        <f>IF('Expenses (Assum. &amp; Calc.)'!$F61='Shortcut Lookup 2'!BO$76,'Expenses (Assum. &amp; Calc.)'!$H61,0)</f>
        <v>0</v>
      </c>
      <c r="BR61" s="486">
        <f>IF('Expenses (Assum. &amp; Calc.)'!$F61='Shortcut Lookup 2'!BP$76,'Expenses (Assum. &amp; Calc.)'!$H61,0)</f>
        <v>0</v>
      </c>
      <c r="BS61" s="486">
        <f>IF('Expenses (Assum. &amp; Calc.)'!$F61='Shortcut Lookup 2'!BQ$76,'Expenses (Assum. &amp; Calc.)'!$H61,0)</f>
        <v>0</v>
      </c>
      <c r="BT61" s="486">
        <f>IF('Expenses (Assum. &amp; Calc.)'!$F61='Shortcut Lookup 2'!BR$76,'Expenses (Assum. &amp; Calc.)'!$H61,0)</f>
        <v>0</v>
      </c>
      <c r="BU61" s="492">
        <f>IF('Expenses (Assum. &amp; Calc.)'!$F61='Shortcut Lookup 2'!BS$76,'Expenses (Assum. &amp; Calc.)'!$H61,0)</f>
        <v>0</v>
      </c>
      <c r="BV61" s="495">
        <f ca="1">OFFSET('Expenses (Assum. &amp; Calc.)'!N61,0,-'Expenses (Assum. &amp; Calc.)'!$G61)</f>
        <v>0</v>
      </c>
      <c r="BW61" s="495">
        <f ca="1">OFFSET('Expenses (Assum. &amp; Calc.)'!O61,0,-'Expenses (Assum. &amp; Calc.)'!$G61)</f>
        <v>0</v>
      </c>
      <c r="BX61" s="495">
        <f ca="1">OFFSET('Expenses (Assum. &amp; Calc.)'!P61,0,-'Expenses (Assum. &amp; Calc.)'!$G61)</f>
        <v>0</v>
      </c>
      <c r="BY61" s="495">
        <f ca="1">OFFSET('Expenses (Assum. &amp; Calc.)'!Q61,0,-'Expenses (Assum. &amp; Calc.)'!$G61)</f>
        <v>0</v>
      </c>
      <c r="BZ61" s="495">
        <f ca="1">OFFSET('Expenses (Assum. &amp; Calc.)'!R61,0,-'Expenses (Assum. &amp; Calc.)'!$G61)</f>
        <v>0</v>
      </c>
      <c r="CA61" s="495">
        <f ca="1">OFFSET('Expenses (Assum. &amp; Calc.)'!S61,0,-'Expenses (Assum. &amp; Calc.)'!$G61)</f>
        <v>0</v>
      </c>
      <c r="CB61" s="495">
        <f ca="1">OFFSET('Expenses (Assum. &amp; Calc.)'!T61,0,-'Expenses (Assum. &amp; Calc.)'!$G61)</f>
        <v>0</v>
      </c>
      <c r="CC61" s="495">
        <f ca="1">OFFSET('Expenses (Assum. &amp; Calc.)'!U61,0,-'Expenses (Assum. &amp; Calc.)'!$G61)</f>
        <v>0</v>
      </c>
      <c r="CD61" s="495">
        <f ca="1">OFFSET('Expenses (Assum. &amp; Calc.)'!V61,0,-'Expenses (Assum. &amp; Calc.)'!$G61)</f>
        <v>0</v>
      </c>
      <c r="CE61" s="495">
        <f ca="1">OFFSET('Expenses (Assum. &amp; Calc.)'!W61,0,-'Expenses (Assum. &amp; Calc.)'!$G61)</f>
        <v>0</v>
      </c>
      <c r="CF61" s="495">
        <f ca="1">OFFSET('Expenses (Assum. &amp; Calc.)'!X61,0,-'Expenses (Assum. &amp; Calc.)'!$G61)</f>
        <v>0</v>
      </c>
      <c r="CG61" s="495">
        <f ca="1">OFFSET('Expenses (Assum. &amp; Calc.)'!Y61,0,-'Expenses (Assum. &amp; Calc.)'!$G61)</f>
        <v>0</v>
      </c>
      <c r="CH61" s="495">
        <f ca="1">OFFSET('Expenses (Assum. &amp; Calc.)'!Z61,0,-'Expenses (Assum. &amp; Calc.)'!$G61)</f>
        <v>0</v>
      </c>
      <c r="CI61" s="495">
        <f ca="1">OFFSET('Expenses (Assum. &amp; Calc.)'!AA61,0,-'Expenses (Assum. &amp; Calc.)'!$G61)</f>
        <v>0</v>
      </c>
      <c r="CJ61" s="495">
        <f ca="1">OFFSET('Expenses (Assum. &amp; Calc.)'!AB61,0,-'Expenses (Assum. &amp; Calc.)'!$G61)</f>
        <v>0</v>
      </c>
      <c r="CK61" s="495">
        <f ca="1">OFFSET('Expenses (Assum. &amp; Calc.)'!AC61,0,-'Expenses (Assum. &amp; Calc.)'!$G61)</f>
        <v>0</v>
      </c>
      <c r="CL61" s="495">
        <f ca="1">OFFSET('Expenses (Assum. &amp; Calc.)'!AD61,0,-'Expenses (Assum. &amp; Calc.)'!$G61)</f>
        <v>0</v>
      </c>
      <c r="CM61" s="495">
        <f ca="1">OFFSET('Expenses (Assum. &amp; Calc.)'!AE61,0,-'Expenses (Assum. &amp; Calc.)'!$G61)</f>
        <v>0</v>
      </c>
      <c r="CN61" s="495">
        <f ca="1">OFFSET('Expenses (Assum. &amp; Calc.)'!AF61,0,-'Expenses (Assum. &amp; Calc.)'!$G61)</f>
        <v>0</v>
      </c>
      <c r="CO61" s="495">
        <f ca="1">OFFSET('Expenses (Assum. &amp; Calc.)'!AG61,0,-'Expenses (Assum. &amp; Calc.)'!$G61)</f>
        <v>0</v>
      </c>
      <c r="CP61" s="495">
        <f ca="1">OFFSET('Expenses (Assum. &amp; Calc.)'!AH61,0,-'Expenses (Assum. &amp; Calc.)'!$G61)</f>
        <v>0</v>
      </c>
      <c r="CQ61" s="495">
        <f ca="1">OFFSET('Expenses (Assum. &amp; Calc.)'!AI61,0,-'Expenses (Assum. &amp; Calc.)'!$G61)</f>
        <v>0</v>
      </c>
      <c r="CR61" s="495">
        <f ca="1">OFFSET('Expenses (Assum. &amp; Calc.)'!AJ61,0,-'Expenses (Assum. &amp; Calc.)'!$G61)</f>
        <v>0</v>
      </c>
      <c r="CS61" s="495">
        <f ca="1">OFFSET('Expenses (Assum. &amp; Calc.)'!AK61,0,-'Expenses (Assum. &amp; Calc.)'!$G61)</f>
        <v>0</v>
      </c>
      <c r="CT61" s="495">
        <f ca="1">OFFSET('Expenses (Assum. &amp; Calc.)'!AL61,0,-'Expenses (Assum. &amp; Calc.)'!$G61)</f>
        <v>0</v>
      </c>
      <c r="CU61" s="495">
        <f ca="1">OFFSET('Expenses (Assum. &amp; Calc.)'!AM61,0,-'Expenses (Assum. &amp; Calc.)'!$G61)</f>
        <v>0</v>
      </c>
      <c r="CV61" s="495">
        <f ca="1">OFFSET('Expenses (Assum. &amp; Calc.)'!AN61,0,-'Expenses (Assum. &amp; Calc.)'!$G61)</f>
        <v>0</v>
      </c>
      <c r="CW61" s="495">
        <f ca="1">OFFSET('Expenses (Assum. &amp; Calc.)'!AO61,0,-'Expenses (Assum. &amp; Calc.)'!$G61)</f>
        <v>0</v>
      </c>
      <c r="CX61" s="495">
        <f ca="1">OFFSET('Expenses (Assum. &amp; Calc.)'!AP61,0,-'Expenses (Assum. &amp; Calc.)'!$G61)</f>
        <v>0</v>
      </c>
      <c r="CY61" s="495">
        <f ca="1">OFFSET('Expenses (Assum. &amp; Calc.)'!AQ61,0,-'Expenses (Assum. &amp; Calc.)'!$G61)</f>
        <v>0</v>
      </c>
      <c r="CZ61" s="495">
        <f ca="1">OFFSET('Expenses (Assum. &amp; Calc.)'!AR61,0,-'Expenses (Assum. &amp; Calc.)'!$G61)</f>
        <v>0</v>
      </c>
      <c r="DA61" s="495">
        <f ca="1">OFFSET('Expenses (Assum. &amp; Calc.)'!AS61,0,-'Expenses (Assum. &amp; Calc.)'!$G61)</f>
        <v>0</v>
      </c>
      <c r="DB61" s="495">
        <f ca="1">OFFSET('Expenses (Assum. &amp; Calc.)'!AT61,0,-'Expenses (Assum. &amp; Calc.)'!$G61)</f>
        <v>0</v>
      </c>
      <c r="DC61" s="495">
        <f ca="1">OFFSET('Expenses (Assum. &amp; Calc.)'!AU61,0,-'Expenses (Assum. &amp; Calc.)'!$G61)</f>
        <v>0</v>
      </c>
      <c r="DD61" s="495">
        <f ca="1">OFFSET('Expenses (Assum. &amp; Calc.)'!AV61,0,-'Expenses (Assum. &amp; Calc.)'!$G61)</f>
        <v>0</v>
      </c>
      <c r="DE61" s="495">
        <f ca="1">OFFSET('Expenses (Assum. &amp; Calc.)'!AW61,0,-'Expenses (Assum. &amp; Calc.)'!$G61)</f>
        <v>0</v>
      </c>
      <c r="DF61" s="495">
        <f ca="1">OFFSET('Expenses (Assum. &amp; Calc.)'!AX61,0,-'Expenses (Assum. &amp; Calc.)'!$G61)</f>
        <v>0</v>
      </c>
      <c r="DG61" s="495">
        <f ca="1">OFFSET('Expenses (Assum. &amp; Calc.)'!AY61,0,-'Expenses (Assum. &amp; Calc.)'!$G61)</f>
        <v>0</v>
      </c>
      <c r="DH61" s="495">
        <f ca="1">OFFSET('Expenses (Assum. &amp; Calc.)'!AZ61,0,-'Expenses (Assum. &amp; Calc.)'!$G61)</f>
        <v>0</v>
      </c>
      <c r="DI61" s="495">
        <f ca="1">OFFSET('Expenses (Assum. &amp; Calc.)'!BA61,0,-'Expenses (Assum. &amp; Calc.)'!$G61)</f>
        <v>0</v>
      </c>
      <c r="DJ61" s="495">
        <f ca="1">OFFSET('Expenses (Assum. &amp; Calc.)'!BB61,0,-'Expenses (Assum. &amp; Calc.)'!$G61)</f>
        <v>0</v>
      </c>
      <c r="DK61" s="495">
        <f ca="1">OFFSET('Expenses (Assum. &amp; Calc.)'!BC61,0,-'Expenses (Assum. &amp; Calc.)'!$G61)</f>
        <v>0</v>
      </c>
      <c r="DL61" s="495">
        <f ca="1">OFFSET('Expenses (Assum. &amp; Calc.)'!BD61,0,-'Expenses (Assum. &amp; Calc.)'!$G61)</f>
        <v>0</v>
      </c>
      <c r="DM61" s="495">
        <f ca="1">OFFSET('Expenses (Assum. &amp; Calc.)'!BE61,0,-'Expenses (Assum. &amp; Calc.)'!$G61)</f>
        <v>0</v>
      </c>
      <c r="DN61" s="495">
        <f ca="1">OFFSET('Expenses (Assum. &amp; Calc.)'!BF61,0,-'Expenses (Assum. &amp; Calc.)'!$G61)</f>
        <v>0</v>
      </c>
      <c r="DO61" s="495">
        <f ca="1">OFFSET('Expenses (Assum. &amp; Calc.)'!BG61,0,-'Expenses (Assum. &amp; Calc.)'!$G61)</f>
        <v>0</v>
      </c>
      <c r="DP61" s="495">
        <f ca="1">OFFSET('Expenses (Assum. &amp; Calc.)'!BH61,0,-'Expenses (Assum. &amp; Calc.)'!$G61)</f>
        <v>0</v>
      </c>
      <c r="DQ61" s="495">
        <f ca="1">OFFSET('Expenses (Assum. &amp; Calc.)'!BI61,0,-'Expenses (Assum. &amp; Calc.)'!$G61)</f>
        <v>0</v>
      </c>
      <c r="DR61" s="495">
        <f ca="1">OFFSET('Expenses (Assum. &amp; Calc.)'!BJ61,0,-'Expenses (Assum. &amp; Calc.)'!$G61)</f>
        <v>0</v>
      </c>
      <c r="DS61" s="495">
        <f ca="1">OFFSET('Expenses (Assum. &amp; Calc.)'!BK61,0,-'Expenses (Assum. &amp; Calc.)'!$G61)</f>
        <v>0</v>
      </c>
      <c r="DT61" s="495">
        <f ca="1">OFFSET('Expenses (Assum. &amp; Calc.)'!BL61,0,-'Expenses (Assum. &amp; Calc.)'!$G61)</f>
        <v>0</v>
      </c>
      <c r="DU61" s="495">
        <f ca="1">OFFSET('Expenses (Assum. &amp; Calc.)'!BM61,0,-'Expenses (Assum. &amp; Calc.)'!$G61)</f>
        <v>0</v>
      </c>
      <c r="DV61" s="495">
        <f ca="1">OFFSET('Expenses (Assum. &amp; Calc.)'!BN61,0,-'Expenses (Assum. &amp; Calc.)'!$G61)</f>
        <v>0</v>
      </c>
      <c r="DW61" s="495">
        <f ca="1">OFFSET('Expenses (Assum. &amp; Calc.)'!BO61,0,-'Expenses (Assum. &amp; Calc.)'!$G61)</f>
        <v>0</v>
      </c>
      <c r="DX61" s="495">
        <f ca="1">OFFSET('Expenses (Assum. &amp; Calc.)'!BP61,0,-'Expenses (Assum. &amp; Calc.)'!$G61)</f>
        <v>0</v>
      </c>
      <c r="DY61" s="495">
        <f ca="1">OFFSET('Expenses (Assum. &amp; Calc.)'!BQ61,0,-'Expenses (Assum. &amp; Calc.)'!$G61)</f>
        <v>0</v>
      </c>
      <c r="DZ61" s="495">
        <f ca="1">OFFSET('Expenses (Assum. &amp; Calc.)'!BR61,0,-'Expenses (Assum. &amp; Calc.)'!$G61)</f>
        <v>0</v>
      </c>
      <c r="EA61" s="495">
        <f ca="1">OFFSET('Expenses (Assum. &amp; Calc.)'!BS61,0,-'Expenses (Assum. &amp; Calc.)'!$G61)</f>
        <v>0</v>
      </c>
      <c r="EB61" s="495">
        <f ca="1">OFFSET('Expenses (Assum. &amp; Calc.)'!BT61,0,-'Expenses (Assum. &amp; Calc.)'!$G61)</f>
        <v>0</v>
      </c>
      <c r="EC61" s="495">
        <f ca="1">OFFSET('Expenses (Assum. &amp; Calc.)'!BU61,0,-'Expenses (Assum. &amp; Calc.)'!$G61)</f>
        <v>0</v>
      </c>
    </row>
    <row r="62" spans="3:133" ht="14.4" thickBot="1" x14ac:dyDescent="0.35">
      <c r="C62" s="905" t="s">
        <v>183</v>
      </c>
      <c r="D62" s="905"/>
      <c r="E62" s="905"/>
      <c r="F62" s="459"/>
      <c r="G62" s="461"/>
      <c r="H62" s="509"/>
      <c r="I62" s="516"/>
      <c r="J62" s="488"/>
      <c r="K62" s="488"/>
      <c r="L62" s="488"/>
      <c r="M62" s="517"/>
      <c r="N62" s="512">
        <f>IF('Expenses (Assum. &amp; Calc.)'!$F62='Shortcut Lookup 2'!L$76,'Expenses (Assum. &amp; Calc.)'!$H62,0)</f>
        <v>0</v>
      </c>
      <c r="O62" s="486">
        <f>IF('Expenses (Assum. &amp; Calc.)'!$F62='Shortcut Lookup 2'!M$76,'Expenses (Assum. &amp; Calc.)'!$H62,0)</f>
        <v>0</v>
      </c>
      <c r="P62" s="486">
        <f>IF('Expenses (Assum. &amp; Calc.)'!$F62='Shortcut Lookup 2'!N$76,'Expenses (Assum. &amp; Calc.)'!$H62,0)</f>
        <v>0</v>
      </c>
      <c r="Q62" s="486">
        <f>IF('Expenses (Assum. &amp; Calc.)'!$F62='Shortcut Lookup 2'!O$76,'Expenses (Assum. &amp; Calc.)'!$H62,0)</f>
        <v>0</v>
      </c>
      <c r="R62" s="486">
        <f>IF('Expenses (Assum. &amp; Calc.)'!$F62='Shortcut Lookup 2'!P$76,'Expenses (Assum. &amp; Calc.)'!$H62,0)</f>
        <v>0</v>
      </c>
      <c r="S62" s="486">
        <f>IF('Expenses (Assum. &amp; Calc.)'!$F62='Shortcut Lookup 2'!Q$76,'Expenses (Assum. &amp; Calc.)'!$H62,0)</f>
        <v>0</v>
      </c>
      <c r="T62" s="486">
        <f>IF('Expenses (Assum. &amp; Calc.)'!$F62='Shortcut Lookup 2'!R$76,'Expenses (Assum. &amp; Calc.)'!$H62,0)</f>
        <v>0</v>
      </c>
      <c r="U62" s="486">
        <f>IF('Expenses (Assum. &amp; Calc.)'!$F62='Shortcut Lookup 2'!S$76,'Expenses (Assum. &amp; Calc.)'!$H62,0)</f>
        <v>0</v>
      </c>
      <c r="V62" s="486">
        <f>IF('Expenses (Assum. &amp; Calc.)'!$F62='Shortcut Lookup 2'!T$76,'Expenses (Assum. &amp; Calc.)'!$H62,0)</f>
        <v>0</v>
      </c>
      <c r="W62" s="486">
        <f>IF('Expenses (Assum. &amp; Calc.)'!$F62='Shortcut Lookup 2'!U$76,'Expenses (Assum. &amp; Calc.)'!$H62,0)</f>
        <v>0</v>
      </c>
      <c r="X62" s="486">
        <f>IF('Expenses (Assum. &amp; Calc.)'!$F62='Shortcut Lookup 2'!V$76,'Expenses (Assum. &amp; Calc.)'!$H62,0)</f>
        <v>0</v>
      </c>
      <c r="Y62" s="486">
        <f>IF('Expenses (Assum. &amp; Calc.)'!$F62='Shortcut Lookup 2'!W$76,'Expenses (Assum. &amp; Calc.)'!$H62,0)</f>
        <v>0</v>
      </c>
      <c r="Z62" s="486">
        <f>IF('Expenses (Assum. &amp; Calc.)'!$F62='Shortcut Lookup 2'!X$76,'Expenses (Assum. &amp; Calc.)'!$H62,0)</f>
        <v>0</v>
      </c>
      <c r="AA62" s="486">
        <f>IF('Expenses (Assum. &amp; Calc.)'!$F62='Shortcut Lookup 2'!Y$76,'Expenses (Assum. &amp; Calc.)'!$H62,0)</f>
        <v>0</v>
      </c>
      <c r="AB62" s="486">
        <f>IF('Expenses (Assum. &amp; Calc.)'!$F62='Shortcut Lookup 2'!Z$76,'Expenses (Assum. &amp; Calc.)'!$H62,0)</f>
        <v>0</v>
      </c>
      <c r="AC62" s="486">
        <f>IF('Expenses (Assum. &amp; Calc.)'!$F62='Shortcut Lookup 2'!AA$76,'Expenses (Assum. &amp; Calc.)'!$H62,0)</f>
        <v>0</v>
      </c>
      <c r="AD62" s="486">
        <f>IF('Expenses (Assum. &amp; Calc.)'!$F62='Shortcut Lookup 2'!AB$76,'Expenses (Assum. &amp; Calc.)'!$H62,0)</f>
        <v>0</v>
      </c>
      <c r="AE62" s="486">
        <f>IF('Expenses (Assum. &amp; Calc.)'!$F62='Shortcut Lookup 2'!AC$76,'Expenses (Assum. &amp; Calc.)'!$H62,0)</f>
        <v>0</v>
      </c>
      <c r="AF62" s="486">
        <f>IF('Expenses (Assum. &amp; Calc.)'!$F62='Shortcut Lookup 2'!AD$76,'Expenses (Assum. &amp; Calc.)'!$H62,0)</f>
        <v>0</v>
      </c>
      <c r="AG62" s="486">
        <f>IF('Expenses (Assum. &amp; Calc.)'!$F62='Shortcut Lookup 2'!AE$76,'Expenses (Assum. &amp; Calc.)'!$H62,0)</f>
        <v>0</v>
      </c>
      <c r="AH62" s="486">
        <f>IF('Expenses (Assum. &amp; Calc.)'!$F62='Shortcut Lookup 2'!AF$76,'Expenses (Assum. &amp; Calc.)'!$H62,0)</f>
        <v>0</v>
      </c>
      <c r="AI62" s="486">
        <f>IF('Expenses (Assum. &amp; Calc.)'!$F62='Shortcut Lookup 2'!AG$76,'Expenses (Assum. &amp; Calc.)'!$H62,0)</f>
        <v>0</v>
      </c>
      <c r="AJ62" s="486">
        <f>IF('Expenses (Assum. &amp; Calc.)'!$F62='Shortcut Lookup 2'!AH$76,'Expenses (Assum. &amp; Calc.)'!$H62,0)</f>
        <v>0</v>
      </c>
      <c r="AK62" s="486">
        <f>IF('Expenses (Assum. &amp; Calc.)'!$F62='Shortcut Lookup 2'!AI$76,'Expenses (Assum. &amp; Calc.)'!$H62,0)</f>
        <v>0</v>
      </c>
      <c r="AL62" s="486">
        <f>IF('Expenses (Assum. &amp; Calc.)'!$F62='Shortcut Lookup 2'!AJ$76,'Expenses (Assum. &amp; Calc.)'!$H62,0)</f>
        <v>0</v>
      </c>
      <c r="AM62" s="486">
        <f>IF('Expenses (Assum. &amp; Calc.)'!$F62='Shortcut Lookup 2'!AK$76,'Expenses (Assum. &amp; Calc.)'!$H62,0)</f>
        <v>0</v>
      </c>
      <c r="AN62" s="486">
        <f>IF('Expenses (Assum. &amp; Calc.)'!$F62='Shortcut Lookup 2'!AL$76,'Expenses (Assum. &amp; Calc.)'!$H62,0)</f>
        <v>0</v>
      </c>
      <c r="AO62" s="486">
        <f>IF('Expenses (Assum. &amp; Calc.)'!$F62='Shortcut Lookup 2'!AM$76,'Expenses (Assum. &amp; Calc.)'!$H62,0)</f>
        <v>0</v>
      </c>
      <c r="AP62" s="486">
        <f>IF('Expenses (Assum. &amp; Calc.)'!$F62='Shortcut Lookup 2'!AN$76,'Expenses (Assum. &amp; Calc.)'!$H62,0)</f>
        <v>0</v>
      </c>
      <c r="AQ62" s="486">
        <f>IF('Expenses (Assum. &amp; Calc.)'!$F62='Shortcut Lookup 2'!AO$76,'Expenses (Assum. &amp; Calc.)'!$H62,0)</f>
        <v>0</v>
      </c>
      <c r="AR62" s="486">
        <f>IF('Expenses (Assum. &amp; Calc.)'!$F62='Shortcut Lookup 2'!AP$76,'Expenses (Assum. &amp; Calc.)'!$H62,0)</f>
        <v>0</v>
      </c>
      <c r="AS62" s="486">
        <f>IF('Expenses (Assum. &amp; Calc.)'!$F62='Shortcut Lookup 2'!AQ$76,'Expenses (Assum. &amp; Calc.)'!$H62,0)</f>
        <v>0</v>
      </c>
      <c r="AT62" s="486">
        <f>IF('Expenses (Assum. &amp; Calc.)'!$F62='Shortcut Lookup 2'!AR$76,'Expenses (Assum. &amp; Calc.)'!$H62,0)</f>
        <v>0</v>
      </c>
      <c r="AU62" s="486">
        <f>IF('Expenses (Assum. &amp; Calc.)'!$F62='Shortcut Lookup 2'!AS$76,'Expenses (Assum. &amp; Calc.)'!$H62,0)</f>
        <v>0</v>
      </c>
      <c r="AV62" s="486">
        <f>IF('Expenses (Assum. &amp; Calc.)'!$F62='Shortcut Lookup 2'!AT$76,'Expenses (Assum. &amp; Calc.)'!$H62,0)</f>
        <v>0</v>
      </c>
      <c r="AW62" s="486">
        <f>IF('Expenses (Assum. &amp; Calc.)'!$F62='Shortcut Lookup 2'!AU$76,'Expenses (Assum. &amp; Calc.)'!$H62,0)</f>
        <v>0</v>
      </c>
      <c r="AX62" s="486">
        <f>IF('Expenses (Assum. &amp; Calc.)'!$F62='Shortcut Lookup 2'!AV$76,'Expenses (Assum. &amp; Calc.)'!$H62,0)</f>
        <v>0</v>
      </c>
      <c r="AY62" s="486">
        <f>IF('Expenses (Assum. &amp; Calc.)'!$F62='Shortcut Lookup 2'!AW$76,'Expenses (Assum. &amp; Calc.)'!$H62,0)</f>
        <v>0</v>
      </c>
      <c r="AZ62" s="486">
        <f>IF('Expenses (Assum. &amp; Calc.)'!$F62='Shortcut Lookup 2'!AX$76,'Expenses (Assum. &amp; Calc.)'!$H62,0)</f>
        <v>0</v>
      </c>
      <c r="BA62" s="486">
        <f>IF('Expenses (Assum. &amp; Calc.)'!$F62='Shortcut Lookup 2'!AY$76,'Expenses (Assum. &amp; Calc.)'!$H62,0)</f>
        <v>0</v>
      </c>
      <c r="BB62" s="486">
        <f>IF('Expenses (Assum. &amp; Calc.)'!$F62='Shortcut Lookup 2'!AZ$76,'Expenses (Assum. &amp; Calc.)'!$H62,0)</f>
        <v>0</v>
      </c>
      <c r="BC62" s="486">
        <f>IF('Expenses (Assum. &amp; Calc.)'!$F62='Shortcut Lookup 2'!BA$76,'Expenses (Assum. &amp; Calc.)'!$H62,0)</f>
        <v>0</v>
      </c>
      <c r="BD62" s="486">
        <f>IF('Expenses (Assum. &amp; Calc.)'!$F62='Shortcut Lookup 2'!BB$76,'Expenses (Assum. &amp; Calc.)'!$H62,0)</f>
        <v>0</v>
      </c>
      <c r="BE62" s="486">
        <f>IF('Expenses (Assum. &amp; Calc.)'!$F62='Shortcut Lookup 2'!BC$76,'Expenses (Assum. &amp; Calc.)'!$H62,0)</f>
        <v>0</v>
      </c>
      <c r="BF62" s="486">
        <f>IF('Expenses (Assum. &amp; Calc.)'!$F62='Shortcut Lookup 2'!BD$76,'Expenses (Assum. &amp; Calc.)'!$H62,0)</f>
        <v>0</v>
      </c>
      <c r="BG62" s="486">
        <f>IF('Expenses (Assum. &amp; Calc.)'!$F62='Shortcut Lookup 2'!BE$76,'Expenses (Assum. &amp; Calc.)'!$H62,0)</f>
        <v>0</v>
      </c>
      <c r="BH62" s="486">
        <f>IF('Expenses (Assum. &amp; Calc.)'!$F62='Shortcut Lookup 2'!BF$76,'Expenses (Assum. &amp; Calc.)'!$H62,0)</f>
        <v>0</v>
      </c>
      <c r="BI62" s="486">
        <f>IF('Expenses (Assum. &amp; Calc.)'!$F62='Shortcut Lookup 2'!BG$76,'Expenses (Assum. &amp; Calc.)'!$H62,0)</f>
        <v>0</v>
      </c>
      <c r="BJ62" s="486">
        <f>IF('Expenses (Assum. &amp; Calc.)'!$F62='Shortcut Lookup 2'!BH$76,'Expenses (Assum. &amp; Calc.)'!$H62,0)</f>
        <v>0</v>
      </c>
      <c r="BK62" s="486">
        <f>IF('Expenses (Assum. &amp; Calc.)'!$F62='Shortcut Lookup 2'!BI$76,'Expenses (Assum. &amp; Calc.)'!$H62,0)</f>
        <v>0</v>
      </c>
      <c r="BL62" s="486">
        <f>IF('Expenses (Assum. &amp; Calc.)'!$F62='Shortcut Lookup 2'!BJ$76,'Expenses (Assum. &amp; Calc.)'!$H62,0)</f>
        <v>0</v>
      </c>
      <c r="BM62" s="486">
        <f>IF('Expenses (Assum. &amp; Calc.)'!$F62='Shortcut Lookup 2'!BK$76,'Expenses (Assum. &amp; Calc.)'!$H62,0)</f>
        <v>0</v>
      </c>
      <c r="BN62" s="486">
        <f>IF('Expenses (Assum. &amp; Calc.)'!$F62='Shortcut Lookup 2'!BL$76,'Expenses (Assum. &amp; Calc.)'!$H62,0)</f>
        <v>0</v>
      </c>
      <c r="BO62" s="486">
        <f>IF('Expenses (Assum. &amp; Calc.)'!$F62='Shortcut Lookup 2'!BM$76,'Expenses (Assum. &amp; Calc.)'!$H62,0)</f>
        <v>0</v>
      </c>
      <c r="BP62" s="486">
        <f>IF('Expenses (Assum. &amp; Calc.)'!$F62='Shortcut Lookup 2'!BN$76,'Expenses (Assum. &amp; Calc.)'!$H62,0)</f>
        <v>0</v>
      </c>
      <c r="BQ62" s="486">
        <f>IF('Expenses (Assum. &amp; Calc.)'!$F62='Shortcut Lookup 2'!BO$76,'Expenses (Assum. &amp; Calc.)'!$H62,0)</f>
        <v>0</v>
      </c>
      <c r="BR62" s="486">
        <f>IF('Expenses (Assum. &amp; Calc.)'!$F62='Shortcut Lookup 2'!BP$76,'Expenses (Assum. &amp; Calc.)'!$H62,0)</f>
        <v>0</v>
      </c>
      <c r="BS62" s="486">
        <f>IF('Expenses (Assum. &amp; Calc.)'!$F62='Shortcut Lookup 2'!BQ$76,'Expenses (Assum. &amp; Calc.)'!$H62,0)</f>
        <v>0</v>
      </c>
      <c r="BT62" s="486">
        <f>IF('Expenses (Assum. &amp; Calc.)'!$F62='Shortcut Lookup 2'!BR$76,'Expenses (Assum. &amp; Calc.)'!$H62,0)</f>
        <v>0</v>
      </c>
      <c r="BU62" s="492">
        <f>IF('Expenses (Assum. &amp; Calc.)'!$F62='Shortcut Lookup 2'!BS$76,'Expenses (Assum. &amp; Calc.)'!$H62,0)</f>
        <v>0</v>
      </c>
      <c r="BV62" s="495">
        <f ca="1">OFFSET('Expenses (Assum. &amp; Calc.)'!N62,0,-'Expenses (Assum. &amp; Calc.)'!$G62)</f>
        <v>0</v>
      </c>
      <c r="BW62" s="495">
        <f ca="1">OFFSET('Expenses (Assum. &amp; Calc.)'!O62,0,-'Expenses (Assum. &amp; Calc.)'!$G62)</f>
        <v>0</v>
      </c>
      <c r="BX62" s="495">
        <f ca="1">OFFSET('Expenses (Assum. &amp; Calc.)'!P62,0,-'Expenses (Assum. &amp; Calc.)'!$G62)</f>
        <v>0</v>
      </c>
      <c r="BY62" s="495">
        <f ca="1">OFFSET('Expenses (Assum. &amp; Calc.)'!Q62,0,-'Expenses (Assum. &amp; Calc.)'!$G62)</f>
        <v>0</v>
      </c>
      <c r="BZ62" s="495">
        <f ca="1">OFFSET('Expenses (Assum. &amp; Calc.)'!R62,0,-'Expenses (Assum. &amp; Calc.)'!$G62)</f>
        <v>0</v>
      </c>
      <c r="CA62" s="495">
        <f ca="1">OFFSET('Expenses (Assum. &amp; Calc.)'!S62,0,-'Expenses (Assum. &amp; Calc.)'!$G62)</f>
        <v>0</v>
      </c>
      <c r="CB62" s="495">
        <f ca="1">OFFSET('Expenses (Assum. &amp; Calc.)'!T62,0,-'Expenses (Assum. &amp; Calc.)'!$G62)</f>
        <v>0</v>
      </c>
      <c r="CC62" s="495">
        <f ca="1">OFFSET('Expenses (Assum. &amp; Calc.)'!U62,0,-'Expenses (Assum. &amp; Calc.)'!$G62)</f>
        <v>0</v>
      </c>
      <c r="CD62" s="495">
        <f ca="1">OFFSET('Expenses (Assum. &amp; Calc.)'!V62,0,-'Expenses (Assum. &amp; Calc.)'!$G62)</f>
        <v>0</v>
      </c>
      <c r="CE62" s="495">
        <f ca="1">OFFSET('Expenses (Assum. &amp; Calc.)'!W62,0,-'Expenses (Assum. &amp; Calc.)'!$G62)</f>
        <v>0</v>
      </c>
      <c r="CF62" s="495">
        <f ca="1">OFFSET('Expenses (Assum. &amp; Calc.)'!X62,0,-'Expenses (Assum. &amp; Calc.)'!$G62)</f>
        <v>0</v>
      </c>
      <c r="CG62" s="495">
        <f ca="1">OFFSET('Expenses (Assum. &amp; Calc.)'!Y62,0,-'Expenses (Assum. &amp; Calc.)'!$G62)</f>
        <v>0</v>
      </c>
      <c r="CH62" s="495">
        <f ca="1">OFFSET('Expenses (Assum. &amp; Calc.)'!Z62,0,-'Expenses (Assum. &amp; Calc.)'!$G62)</f>
        <v>0</v>
      </c>
      <c r="CI62" s="495">
        <f ca="1">OFFSET('Expenses (Assum. &amp; Calc.)'!AA62,0,-'Expenses (Assum. &amp; Calc.)'!$G62)</f>
        <v>0</v>
      </c>
      <c r="CJ62" s="495">
        <f ca="1">OFFSET('Expenses (Assum. &amp; Calc.)'!AB62,0,-'Expenses (Assum. &amp; Calc.)'!$G62)</f>
        <v>0</v>
      </c>
      <c r="CK62" s="495">
        <f ca="1">OFFSET('Expenses (Assum. &amp; Calc.)'!AC62,0,-'Expenses (Assum. &amp; Calc.)'!$G62)</f>
        <v>0</v>
      </c>
      <c r="CL62" s="495">
        <f ca="1">OFFSET('Expenses (Assum. &amp; Calc.)'!AD62,0,-'Expenses (Assum. &amp; Calc.)'!$G62)</f>
        <v>0</v>
      </c>
      <c r="CM62" s="495">
        <f ca="1">OFFSET('Expenses (Assum. &amp; Calc.)'!AE62,0,-'Expenses (Assum. &amp; Calc.)'!$G62)</f>
        <v>0</v>
      </c>
      <c r="CN62" s="495">
        <f ca="1">OFFSET('Expenses (Assum. &amp; Calc.)'!AF62,0,-'Expenses (Assum. &amp; Calc.)'!$G62)</f>
        <v>0</v>
      </c>
      <c r="CO62" s="495">
        <f ca="1">OFFSET('Expenses (Assum. &amp; Calc.)'!AG62,0,-'Expenses (Assum. &amp; Calc.)'!$G62)</f>
        <v>0</v>
      </c>
      <c r="CP62" s="495">
        <f ca="1">OFFSET('Expenses (Assum. &amp; Calc.)'!AH62,0,-'Expenses (Assum. &amp; Calc.)'!$G62)</f>
        <v>0</v>
      </c>
      <c r="CQ62" s="495">
        <f ca="1">OFFSET('Expenses (Assum. &amp; Calc.)'!AI62,0,-'Expenses (Assum. &amp; Calc.)'!$G62)</f>
        <v>0</v>
      </c>
      <c r="CR62" s="495">
        <f ca="1">OFFSET('Expenses (Assum. &amp; Calc.)'!AJ62,0,-'Expenses (Assum. &amp; Calc.)'!$G62)</f>
        <v>0</v>
      </c>
      <c r="CS62" s="495">
        <f ca="1">OFFSET('Expenses (Assum. &amp; Calc.)'!AK62,0,-'Expenses (Assum. &amp; Calc.)'!$G62)</f>
        <v>0</v>
      </c>
      <c r="CT62" s="495">
        <f ca="1">OFFSET('Expenses (Assum. &amp; Calc.)'!AL62,0,-'Expenses (Assum. &amp; Calc.)'!$G62)</f>
        <v>0</v>
      </c>
      <c r="CU62" s="495">
        <f ca="1">OFFSET('Expenses (Assum. &amp; Calc.)'!AM62,0,-'Expenses (Assum. &amp; Calc.)'!$G62)</f>
        <v>0</v>
      </c>
      <c r="CV62" s="495">
        <f ca="1">OFFSET('Expenses (Assum. &amp; Calc.)'!AN62,0,-'Expenses (Assum. &amp; Calc.)'!$G62)</f>
        <v>0</v>
      </c>
      <c r="CW62" s="495">
        <f ca="1">OFFSET('Expenses (Assum. &amp; Calc.)'!AO62,0,-'Expenses (Assum. &amp; Calc.)'!$G62)</f>
        <v>0</v>
      </c>
      <c r="CX62" s="495">
        <f ca="1">OFFSET('Expenses (Assum. &amp; Calc.)'!AP62,0,-'Expenses (Assum. &amp; Calc.)'!$G62)</f>
        <v>0</v>
      </c>
      <c r="CY62" s="495">
        <f ca="1">OFFSET('Expenses (Assum. &amp; Calc.)'!AQ62,0,-'Expenses (Assum. &amp; Calc.)'!$G62)</f>
        <v>0</v>
      </c>
      <c r="CZ62" s="495">
        <f ca="1">OFFSET('Expenses (Assum. &amp; Calc.)'!AR62,0,-'Expenses (Assum. &amp; Calc.)'!$G62)</f>
        <v>0</v>
      </c>
      <c r="DA62" s="495">
        <f ca="1">OFFSET('Expenses (Assum. &amp; Calc.)'!AS62,0,-'Expenses (Assum. &amp; Calc.)'!$G62)</f>
        <v>0</v>
      </c>
      <c r="DB62" s="495">
        <f ca="1">OFFSET('Expenses (Assum. &amp; Calc.)'!AT62,0,-'Expenses (Assum. &amp; Calc.)'!$G62)</f>
        <v>0</v>
      </c>
      <c r="DC62" s="495">
        <f ca="1">OFFSET('Expenses (Assum. &amp; Calc.)'!AU62,0,-'Expenses (Assum. &amp; Calc.)'!$G62)</f>
        <v>0</v>
      </c>
      <c r="DD62" s="495">
        <f ca="1">OFFSET('Expenses (Assum. &amp; Calc.)'!AV62,0,-'Expenses (Assum. &amp; Calc.)'!$G62)</f>
        <v>0</v>
      </c>
      <c r="DE62" s="495">
        <f ca="1">OFFSET('Expenses (Assum. &amp; Calc.)'!AW62,0,-'Expenses (Assum. &amp; Calc.)'!$G62)</f>
        <v>0</v>
      </c>
      <c r="DF62" s="495">
        <f ca="1">OFFSET('Expenses (Assum. &amp; Calc.)'!AX62,0,-'Expenses (Assum. &amp; Calc.)'!$G62)</f>
        <v>0</v>
      </c>
      <c r="DG62" s="495">
        <f ca="1">OFFSET('Expenses (Assum. &amp; Calc.)'!AY62,0,-'Expenses (Assum. &amp; Calc.)'!$G62)</f>
        <v>0</v>
      </c>
      <c r="DH62" s="495">
        <f ca="1">OFFSET('Expenses (Assum. &amp; Calc.)'!AZ62,0,-'Expenses (Assum. &amp; Calc.)'!$G62)</f>
        <v>0</v>
      </c>
      <c r="DI62" s="495">
        <f ca="1">OFFSET('Expenses (Assum. &amp; Calc.)'!BA62,0,-'Expenses (Assum. &amp; Calc.)'!$G62)</f>
        <v>0</v>
      </c>
      <c r="DJ62" s="495">
        <f ca="1">OFFSET('Expenses (Assum. &amp; Calc.)'!BB62,0,-'Expenses (Assum. &amp; Calc.)'!$G62)</f>
        <v>0</v>
      </c>
      <c r="DK62" s="495">
        <f ca="1">OFFSET('Expenses (Assum. &amp; Calc.)'!BC62,0,-'Expenses (Assum. &amp; Calc.)'!$G62)</f>
        <v>0</v>
      </c>
      <c r="DL62" s="495">
        <f ca="1">OFFSET('Expenses (Assum. &amp; Calc.)'!BD62,0,-'Expenses (Assum. &amp; Calc.)'!$G62)</f>
        <v>0</v>
      </c>
      <c r="DM62" s="495">
        <f ca="1">OFFSET('Expenses (Assum. &amp; Calc.)'!BE62,0,-'Expenses (Assum. &amp; Calc.)'!$G62)</f>
        <v>0</v>
      </c>
      <c r="DN62" s="495">
        <f ca="1">OFFSET('Expenses (Assum. &amp; Calc.)'!BF62,0,-'Expenses (Assum. &amp; Calc.)'!$G62)</f>
        <v>0</v>
      </c>
      <c r="DO62" s="495">
        <f ca="1">OFFSET('Expenses (Assum. &amp; Calc.)'!BG62,0,-'Expenses (Assum. &amp; Calc.)'!$G62)</f>
        <v>0</v>
      </c>
      <c r="DP62" s="495">
        <f ca="1">OFFSET('Expenses (Assum. &amp; Calc.)'!BH62,0,-'Expenses (Assum. &amp; Calc.)'!$G62)</f>
        <v>0</v>
      </c>
      <c r="DQ62" s="495">
        <f ca="1">OFFSET('Expenses (Assum. &amp; Calc.)'!BI62,0,-'Expenses (Assum. &amp; Calc.)'!$G62)</f>
        <v>0</v>
      </c>
      <c r="DR62" s="495">
        <f ca="1">OFFSET('Expenses (Assum. &amp; Calc.)'!BJ62,0,-'Expenses (Assum. &amp; Calc.)'!$G62)</f>
        <v>0</v>
      </c>
      <c r="DS62" s="495">
        <f ca="1">OFFSET('Expenses (Assum. &amp; Calc.)'!BK62,0,-'Expenses (Assum. &amp; Calc.)'!$G62)</f>
        <v>0</v>
      </c>
      <c r="DT62" s="495">
        <f ca="1">OFFSET('Expenses (Assum. &amp; Calc.)'!BL62,0,-'Expenses (Assum. &amp; Calc.)'!$G62)</f>
        <v>0</v>
      </c>
      <c r="DU62" s="495">
        <f ca="1">OFFSET('Expenses (Assum. &amp; Calc.)'!BM62,0,-'Expenses (Assum. &amp; Calc.)'!$G62)</f>
        <v>0</v>
      </c>
      <c r="DV62" s="495">
        <f ca="1">OFFSET('Expenses (Assum. &amp; Calc.)'!BN62,0,-'Expenses (Assum. &amp; Calc.)'!$G62)</f>
        <v>0</v>
      </c>
      <c r="DW62" s="495">
        <f ca="1">OFFSET('Expenses (Assum. &amp; Calc.)'!BO62,0,-'Expenses (Assum. &amp; Calc.)'!$G62)</f>
        <v>0</v>
      </c>
      <c r="DX62" s="495">
        <f ca="1">OFFSET('Expenses (Assum. &amp; Calc.)'!BP62,0,-'Expenses (Assum. &amp; Calc.)'!$G62)</f>
        <v>0</v>
      </c>
      <c r="DY62" s="495">
        <f ca="1">OFFSET('Expenses (Assum. &amp; Calc.)'!BQ62,0,-'Expenses (Assum. &amp; Calc.)'!$G62)</f>
        <v>0</v>
      </c>
      <c r="DZ62" s="495">
        <f ca="1">OFFSET('Expenses (Assum. &amp; Calc.)'!BR62,0,-'Expenses (Assum. &amp; Calc.)'!$G62)</f>
        <v>0</v>
      </c>
      <c r="EA62" s="495">
        <f ca="1">OFFSET('Expenses (Assum. &amp; Calc.)'!BS62,0,-'Expenses (Assum. &amp; Calc.)'!$G62)</f>
        <v>0</v>
      </c>
      <c r="EB62" s="495">
        <f ca="1">OFFSET('Expenses (Assum. &amp; Calc.)'!BT62,0,-'Expenses (Assum. &amp; Calc.)'!$G62)</f>
        <v>0</v>
      </c>
      <c r="EC62" s="495">
        <f ca="1">OFFSET('Expenses (Assum. &amp; Calc.)'!BU62,0,-'Expenses (Assum. &amp; Calc.)'!$G62)</f>
        <v>0</v>
      </c>
    </row>
    <row r="63" spans="3:133" ht="14.4" thickBot="1" x14ac:dyDescent="0.35">
      <c r="C63" s="905" t="s">
        <v>183</v>
      </c>
      <c r="D63" s="905"/>
      <c r="E63" s="905"/>
      <c r="F63" s="459"/>
      <c r="G63" s="461"/>
      <c r="H63" s="509"/>
      <c r="I63" s="516"/>
      <c r="J63" s="488"/>
      <c r="K63" s="488"/>
      <c r="L63" s="488"/>
      <c r="M63" s="517"/>
      <c r="N63" s="512">
        <f>IF('Expenses (Assum. &amp; Calc.)'!$F63='Shortcut Lookup 2'!L$76,'Expenses (Assum. &amp; Calc.)'!$H63,0)</f>
        <v>0</v>
      </c>
      <c r="O63" s="486">
        <f>IF('Expenses (Assum. &amp; Calc.)'!$F63='Shortcut Lookup 2'!M$76,'Expenses (Assum. &amp; Calc.)'!$H63,0)</f>
        <v>0</v>
      </c>
      <c r="P63" s="486">
        <f>IF('Expenses (Assum. &amp; Calc.)'!$F63='Shortcut Lookup 2'!N$76,'Expenses (Assum. &amp; Calc.)'!$H63,0)</f>
        <v>0</v>
      </c>
      <c r="Q63" s="486">
        <f>IF('Expenses (Assum. &amp; Calc.)'!$F63='Shortcut Lookup 2'!O$76,'Expenses (Assum. &amp; Calc.)'!$H63,0)</f>
        <v>0</v>
      </c>
      <c r="R63" s="486">
        <f>IF('Expenses (Assum. &amp; Calc.)'!$F63='Shortcut Lookup 2'!P$76,'Expenses (Assum. &amp; Calc.)'!$H63,0)</f>
        <v>0</v>
      </c>
      <c r="S63" s="486">
        <f>IF('Expenses (Assum. &amp; Calc.)'!$F63='Shortcut Lookup 2'!Q$76,'Expenses (Assum. &amp; Calc.)'!$H63,0)</f>
        <v>0</v>
      </c>
      <c r="T63" s="486">
        <f>IF('Expenses (Assum. &amp; Calc.)'!$F63='Shortcut Lookup 2'!R$76,'Expenses (Assum. &amp; Calc.)'!$H63,0)</f>
        <v>0</v>
      </c>
      <c r="U63" s="486">
        <f>IF('Expenses (Assum. &amp; Calc.)'!$F63='Shortcut Lookup 2'!S$76,'Expenses (Assum. &amp; Calc.)'!$H63,0)</f>
        <v>0</v>
      </c>
      <c r="V63" s="486">
        <f>IF('Expenses (Assum. &amp; Calc.)'!$F63='Shortcut Lookup 2'!T$76,'Expenses (Assum. &amp; Calc.)'!$H63,0)</f>
        <v>0</v>
      </c>
      <c r="W63" s="486">
        <f>IF('Expenses (Assum. &amp; Calc.)'!$F63='Shortcut Lookup 2'!U$76,'Expenses (Assum. &amp; Calc.)'!$H63,0)</f>
        <v>0</v>
      </c>
      <c r="X63" s="486">
        <f>IF('Expenses (Assum. &amp; Calc.)'!$F63='Shortcut Lookup 2'!V$76,'Expenses (Assum. &amp; Calc.)'!$H63,0)</f>
        <v>0</v>
      </c>
      <c r="Y63" s="486">
        <f>IF('Expenses (Assum. &amp; Calc.)'!$F63='Shortcut Lookup 2'!W$76,'Expenses (Assum. &amp; Calc.)'!$H63,0)</f>
        <v>0</v>
      </c>
      <c r="Z63" s="486">
        <f>IF('Expenses (Assum. &amp; Calc.)'!$F63='Shortcut Lookup 2'!X$76,'Expenses (Assum. &amp; Calc.)'!$H63,0)</f>
        <v>0</v>
      </c>
      <c r="AA63" s="486">
        <f>IF('Expenses (Assum. &amp; Calc.)'!$F63='Shortcut Lookup 2'!Y$76,'Expenses (Assum. &amp; Calc.)'!$H63,0)</f>
        <v>0</v>
      </c>
      <c r="AB63" s="486">
        <f>IF('Expenses (Assum. &amp; Calc.)'!$F63='Shortcut Lookup 2'!Z$76,'Expenses (Assum. &amp; Calc.)'!$H63,0)</f>
        <v>0</v>
      </c>
      <c r="AC63" s="486">
        <f>IF('Expenses (Assum. &amp; Calc.)'!$F63='Shortcut Lookup 2'!AA$76,'Expenses (Assum. &amp; Calc.)'!$H63,0)</f>
        <v>0</v>
      </c>
      <c r="AD63" s="486">
        <f>IF('Expenses (Assum. &amp; Calc.)'!$F63='Shortcut Lookup 2'!AB$76,'Expenses (Assum. &amp; Calc.)'!$H63,0)</f>
        <v>0</v>
      </c>
      <c r="AE63" s="486">
        <f>IF('Expenses (Assum. &amp; Calc.)'!$F63='Shortcut Lookup 2'!AC$76,'Expenses (Assum. &amp; Calc.)'!$H63,0)</f>
        <v>0</v>
      </c>
      <c r="AF63" s="486">
        <f>IF('Expenses (Assum. &amp; Calc.)'!$F63='Shortcut Lookup 2'!AD$76,'Expenses (Assum. &amp; Calc.)'!$H63,0)</f>
        <v>0</v>
      </c>
      <c r="AG63" s="486">
        <f>IF('Expenses (Assum. &amp; Calc.)'!$F63='Shortcut Lookup 2'!AE$76,'Expenses (Assum. &amp; Calc.)'!$H63,0)</f>
        <v>0</v>
      </c>
      <c r="AH63" s="486">
        <f>IF('Expenses (Assum. &amp; Calc.)'!$F63='Shortcut Lookup 2'!AF$76,'Expenses (Assum. &amp; Calc.)'!$H63,0)</f>
        <v>0</v>
      </c>
      <c r="AI63" s="486">
        <f>IF('Expenses (Assum. &amp; Calc.)'!$F63='Shortcut Lookup 2'!AG$76,'Expenses (Assum. &amp; Calc.)'!$H63,0)</f>
        <v>0</v>
      </c>
      <c r="AJ63" s="486">
        <f>IF('Expenses (Assum. &amp; Calc.)'!$F63='Shortcut Lookup 2'!AH$76,'Expenses (Assum. &amp; Calc.)'!$H63,0)</f>
        <v>0</v>
      </c>
      <c r="AK63" s="486">
        <f>IF('Expenses (Assum. &amp; Calc.)'!$F63='Shortcut Lookup 2'!AI$76,'Expenses (Assum. &amp; Calc.)'!$H63,0)</f>
        <v>0</v>
      </c>
      <c r="AL63" s="486">
        <f>IF('Expenses (Assum. &amp; Calc.)'!$F63='Shortcut Lookup 2'!AJ$76,'Expenses (Assum. &amp; Calc.)'!$H63,0)</f>
        <v>0</v>
      </c>
      <c r="AM63" s="486">
        <f>IF('Expenses (Assum. &amp; Calc.)'!$F63='Shortcut Lookup 2'!AK$76,'Expenses (Assum. &amp; Calc.)'!$H63,0)</f>
        <v>0</v>
      </c>
      <c r="AN63" s="486">
        <f>IF('Expenses (Assum. &amp; Calc.)'!$F63='Shortcut Lookup 2'!AL$76,'Expenses (Assum. &amp; Calc.)'!$H63,0)</f>
        <v>0</v>
      </c>
      <c r="AO63" s="486">
        <f>IF('Expenses (Assum. &amp; Calc.)'!$F63='Shortcut Lookup 2'!AM$76,'Expenses (Assum. &amp; Calc.)'!$H63,0)</f>
        <v>0</v>
      </c>
      <c r="AP63" s="486">
        <f>IF('Expenses (Assum. &amp; Calc.)'!$F63='Shortcut Lookup 2'!AN$76,'Expenses (Assum. &amp; Calc.)'!$H63,0)</f>
        <v>0</v>
      </c>
      <c r="AQ63" s="486">
        <f>IF('Expenses (Assum. &amp; Calc.)'!$F63='Shortcut Lookup 2'!AO$76,'Expenses (Assum. &amp; Calc.)'!$H63,0)</f>
        <v>0</v>
      </c>
      <c r="AR63" s="486">
        <f>IF('Expenses (Assum. &amp; Calc.)'!$F63='Shortcut Lookup 2'!AP$76,'Expenses (Assum. &amp; Calc.)'!$H63,0)</f>
        <v>0</v>
      </c>
      <c r="AS63" s="486">
        <f>IF('Expenses (Assum. &amp; Calc.)'!$F63='Shortcut Lookup 2'!AQ$76,'Expenses (Assum. &amp; Calc.)'!$H63,0)</f>
        <v>0</v>
      </c>
      <c r="AT63" s="486">
        <f>IF('Expenses (Assum. &amp; Calc.)'!$F63='Shortcut Lookup 2'!AR$76,'Expenses (Assum. &amp; Calc.)'!$H63,0)</f>
        <v>0</v>
      </c>
      <c r="AU63" s="486">
        <f>IF('Expenses (Assum. &amp; Calc.)'!$F63='Shortcut Lookup 2'!AS$76,'Expenses (Assum. &amp; Calc.)'!$H63,0)</f>
        <v>0</v>
      </c>
      <c r="AV63" s="486">
        <f>IF('Expenses (Assum. &amp; Calc.)'!$F63='Shortcut Lookup 2'!AT$76,'Expenses (Assum. &amp; Calc.)'!$H63,0)</f>
        <v>0</v>
      </c>
      <c r="AW63" s="486">
        <f>IF('Expenses (Assum. &amp; Calc.)'!$F63='Shortcut Lookup 2'!AU$76,'Expenses (Assum. &amp; Calc.)'!$H63,0)</f>
        <v>0</v>
      </c>
      <c r="AX63" s="486">
        <f>IF('Expenses (Assum. &amp; Calc.)'!$F63='Shortcut Lookup 2'!AV$76,'Expenses (Assum. &amp; Calc.)'!$H63,0)</f>
        <v>0</v>
      </c>
      <c r="AY63" s="486">
        <f>IF('Expenses (Assum. &amp; Calc.)'!$F63='Shortcut Lookup 2'!AW$76,'Expenses (Assum. &amp; Calc.)'!$H63,0)</f>
        <v>0</v>
      </c>
      <c r="AZ63" s="486">
        <f>IF('Expenses (Assum. &amp; Calc.)'!$F63='Shortcut Lookup 2'!AX$76,'Expenses (Assum. &amp; Calc.)'!$H63,0)</f>
        <v>0</v>
      </c>
      <c r="BA63" s="486">
        <f>IF('Expenses (Assum. &amp; Calc.)'!$F63='Shortcut Lookup 2'!AY$76,'Expenses (Assum. &amp; Calc.)'!$H63,0)</f>
        <v>0</v>
      </c>
      <c r="BB63" s="486">
        <f>IF('Expenses (Assum. &amp; Calc.)'!$F63='Shortcut Lookup 2'!AZ$76,'Expenses (Assum. &amp; Calc.)'!$H63,0)</f>
        <v>0</v>
      </c>
      <c r="BC63" s="486">
        <f>IF('Expenses (Assum. &amp; Calc.)'!$F63='Shortcut Lookup 2'!BA$76,'Expenses (Assum. &amp; Calc.)'!$H63,0)</f>
        <v>0</v>
      </c>
      <c r="BD63" s="486">
        <f>IF('Expenses (Assum. &amp; Calc.)'!$F63='Shortcut Lookup 2'!BB$76,'Expenses (Assum. &amp; Calc.)'!$H63,0)</f>
        <v>0</v>
      </c>
      <c r="BE63" s="486">
        <f>IF('Expenses (Assum. &amp; Calc.)'!$F63='Shortcut Lookup 2'!BC$76,'Expenses (Assum. &amp; Calc.)'!$H63,0)</f>
        <v>0</v>
      </c>
      <c r="BF63" s="486">
        <f>IF('Expenses (Assum. &amp; Calc.)'!$F63='Shortcut Lookup 2'!BD$76,'Expenses (Assum. &amp; Calc.)'!$H63,0)</f>
        <v>0</v>
      </c>
      <c r="BG63" s="486">
        <f>IF('Expenses (Assum. &amp; Calc.)'!$F63='Shortcut Lookup 2'!BE$76,'Expenses (Assum. &amp; Calc.)'!$H63,0)</f>
        <v>0</v>
      </c>
      <c r="BH63" s="486">
        <f>IF('Expenses (Assum. &amp; Calc.)'!$F63='Shortcut Lookup 2'!BF$76,'Expenses (Assum. &amp; Calc.)'!$H63,0)</f>
        <v>0</v>
      </c>
      <c r="BI63" s="486">
        <f>IF('Expenses (Assum. &amp; Calc.)'!$F63='Shortcut Lookup 2'!BG$76,'Expenses (Assum. &amp; Calc.)'!$H63,0)</f>
        <v>0</v>
      </c>
      <c r="BJ63" s="486">
        <f>IF('Expenses (Assum. &amp; Calc.)'!$F63='Shortcut Lookup 2'!BH$76,'Expenses (Assum. &amp; Calc.)'!$H63,0)</f>
        <v>0</v>
      </c>
      <c r="BK63" s="486">
        <f>IF('Expenses (Assum. &amp; Calc.)'!$F63='Shortcut Lookup 2'!BI$76,'Expenses (Assum. &amp; Calc.)'!$H63,0)</f>
        <v>0</v>
      </c>
      <c r="BL63" s="486">
        <f>IF('Expenses (Assum. &amp; Calc.)'!$F63='Shortcut Lookup 2'!BJ$76,'Expenses (Assum. &amp; Calc.)'!$H63,0)</f>
        <v>0</v>
      </c>
      <c r="BM63" s="486">
        <f>IF('Expenses (Assum. &amp; Calc.)'!$F63='Shortcut Lookup 2'!BK$76,'Expenses (Assum. &amp; Calc.)'!$H63,0)</f>
        <v>0</v>
      </c>
      <c r="BN63" s="486">
        <f>IF('Expenses (Assum. &amp; Calc.)'!$F63='Shortcut Lookup 2'!BL$76,'Expenses (Assum. &amp; Calc.)'!$H63,0)</f>
        <v>0</v>
      </c>
      <c r="BO63" s="486">
        <f>IF('Expenses (Assum. &amp; Calc.)'!$F63='Shortcut Lookup 2'!BM$76,'Expenses (Assum. &amp; Calc.)'!$H63,0)</f>
        <v>0</v>
      </c>
      <c r="BP63" s="486">
        <f>IF('Expenses (Assum. &amp; Calc.)'!$F63='Shortcut Lookup 2'!BN$76,'Expenses (Assum. &amp; Calc.)'!$H63,0)</f>
        <v>0</v>
      </c>
      <c r="BQ63" s="486">
        <f>IF('Expenses (Assum. &amp; Calc.)'!$F63='Shortcut Lookup 2'!BO$76,'Expenses (Assum. &amp; Calc.)'!$H63,0)</f>
        <v>0</v>
      </c>
      <c r="BR63" s="486">
        <f>IF('Expenses (Assum. &amp; Calc.)'!$F63='Shortcut Lookup 2'!BP$76,'Expenses (Assum. &amp; Calc.)'!$H63,0)</f>
        <v>0</v>
      </c>
      <c r="BS63" s="486">
        <f>IF('Expenses (Assum. &amp; Calc.)'!$F63='Shortcut Lookup 2'!BQ$76,'Expenses (Assum. &amp; Calc.)'!$H63,0)</f>
        <v>0</v>
      </c>
      <c r="BT63" s="486">
        <f>IF('Expenses (Assum. &amp; Calc.)'!$F63='Shortcut Lookup 2'!BR$76,'Expenses (Assum. &amp; Calc.)'!$H63,0)</f>
        <v>0</v>
      </c>
      <c r="BU63" s="492">
        <f>IF('Expenses (Assum. &amp; Calc.)'!$F63='Shortcut Lookup 2'!BS$76,'Expenses (Assum. &amp; Calc.)'!$H63,0)</f>
        <v>0</v>
      </c>
      <c r="BV63" s="495">
        <f ca="1">OFFSET('Expenses (Assum. &amp; Calc.)'!N63,0,-'Expenses (Assum. &amp; Calc.)'!$G63)</f>
        <v>0</v>
      </c>
      <c r="BW63" s="495">
        <f ca="1">OFFSET('Expenses (Assum. &amp; Calc.)'!O63,0,-'Expenses (Assum. &amp; Calc.)'!$G63)</f>
        <v>0</v>
      </c>
      <c r="BX63" s="495">
        <f ca="1">OFFSET('Expenses (Assum. &amp; Calc.)'!P63,0,-'Expenses (Assum. &amp; Calc.)'!$G63)</f>
        <v>0</v>
      </c>
      <c r="BY63" s="495">
        <f ca="1">OFFSET('Expenses (Assum. &amp; Calc.)'!Q63,0,-'Expenses (Assum. &amp; Calc.)'!$G63)</f>
        <v>0</v>
      </c>
      <c r="BZ63" s="495">
        <f ca="1">OFFSET('Expenses (Assum. &amp; Calc.)'!R63,0,-'Expenses (Assum. &amp; Calc.)'!$G63)</f>
        <v>0</v>
      </c>
      <c r="CA63" s="495">
        <f ca="1">OFFSET('Expenses (Assum. &amp; Calc.)'!S63,0,-'Expenses (Assum. &amp; Calc.)'!$G63)</f>
        <v>0</v>
      </c>
      <c r="CB63" s="495">
        <f ca="1">OFFSET('Expenses (Assum. &amp; Calc.)'!T63,0,-'Expenses (Assum. &amp; Calc.)'!$G63)</f>
        <v>0</v>
      </c>
      <c r="CC63" s="495">
        <f ca="1">OFFSET('Expenses (Assum. &amp; Calc.)'!U63,0,-'Expenses (Assum. &amp; Calc.)'!$G63)</f>
        <v>0</v>
      </c>
      <c r="CD63" s="495">
        <f ca="1">OFFSET('Expenses (Assum. &amp; Calc.)'!V63,0,-'Expenses (Assum. &amp; Calc.)'!$G63)</f>
        <v>0</v>
      </c>
      <c r="CE63" s="495">
        <f ca="1">OFFSET('Expenses (Assum. &amp; Calc.)'!W63,0,-'Expenses (Assum. &amp; Calc.)'!$G63)</f>
        <v>0</v>
      </c>
      <c r="CF63" s="495">
        <f ca="1">OFFSET('Expenses (Assum. &amp; Calc.)'!X63,0,-'Expenses (Assum. &amp; Calc.)'!$G63)</f>
        <v>0</v>
      </c>
      <c r="CG63" s="495">
        <f ca="1">OFFSET('Expenses (Assum. &amp; Calc.)'!Y63,0,-'Expenses (Assum. &amp; Calc.)'!$G63)</f>
        <v>0</v>
      </c>
      <c r="CH63" s="495">
        <f ca="1">OFFSET('Expenses (Assum. &amp; Calc.)'!Z63,0,-'Expenses (Assum. &amp; Calc.)'!$G63)</f>
        <v>0</v>
      </c>
      <c r="CI63" s="495">
        <f ca="1">OFFSET('Expenses (Assum. &amp; Calc.)'!AA63,0,-'Expenses (Assum. &amp; Calc.)'!$G63)</f>
        <v>0</v>
      </c>
      <c r="CJ63" s="495">
        <f ca="1">OFFSET('Expenses (Assum. &amp; Calc.)'!AB63,0,-'Expenses (Assum. &amp; Calc.)'!$G63)</f>
        <v>0</v>
      </c>
      <c r="CK63" s="495">
        <f ca="1">OFFSET('Expenses (Assum. &amp; Calc.)'!AC63,0,-'Expenses (Assum. &amp; Calc.)'!$G63)</f>
        <v>0</v>
      </c>
      <c r="CL63" s="495">
        <f ca="1">OFFSET('Expenses (Assum. &amp; Calc.)'!AD63,0,-'Expenses (Assum. &amp; Calc.)'!$G63)</f>
        <v>0</v>
      </c>
      <c r="CM63" s="495">
        <f ca="1">OFFSET('Expenses (Assum. &amp; Calc.)'!AE63,0,-'Expenses (Assum. &amp; Calc.)'!$G63)</f>
        <v>0</v>
      </c>
      <c r="CN63" s="495">
        <f ca="1">OFFSET('Expenses (Assum. &amp; Calc.)'!AF63,0,-'Expenses (Assum. &amp; Calc.)'!$G63)</f>
        <v>0</v>
      </c>
      <c r="CO63" s="495">
        <f ca="1">OFFSET('Expenses (Assum. &amp; Calc.)'!AG63,0,-'Expenses (Assum. &amp; Calc.)'!$G63)</f>
        <v>0</v>
      </c>
      <c r="CP63" s="495">
        <f ca="1">OFFSET('Expenses (Assum. &amp; Calc.)'!AH63,0,-'Expenses (Assum. &amp; Calc.)'!$G63)</f>
        <v>0</v>
      </c>
      <c r="CQ63" s="495">
        <f ca="1">OFFSET('Expenses (Assum. &amp; Calc.)'!AI63,0,-'Expenses (Assum. &amp; Calc.)'!$G63)</f>
        <v>0</v>
      </c>
      <c r="CR63" s="495">
        <f ca="1">OFFSET('Expenses (Assum. &amp; Calc.)'!AJ63,0,-'Expenses (Assum. &amp; Calc.)'!$G63)</f>
        <v>0</v>
      </c>
      <c r="CS63" s="495">
        <f ca="1">OFFSET('Expenses (Assum. &amp; Calc.)'!AK63,0,-'Expenses (Assum. &amp; Calc.)'!$G63)</f>
        <v>0</v>
      </c>
      <c r="CT63" s="495">
        <f ca="1">OFFSET('Expenses (Assum. &amp; Calc.)'!AL63,0,-'Expenses (Assum. &amp; Calc.)'!$G63)</f>
        <v>0</v>
      </c>
      <c r="CU63" s="495">
        <f ca="1">OFFSET('Expenses (Assum. &amp; Calc.)'!AM63,0,-'Expenses (Assum. &amp; Calc.)'!$G63)</f>
        <v>0</v>
      </c>
      <c r="CV63" s="495">
        <f ca="1">OFFSET('Expenses (Assum. &amp; Calc.)'!AN63,0,-'Expenses (Assum. &amp; Calc.)'!$G63)</f>
        <v>0</v>
      </c>
      <c r="CW63" s="495">
        <f ca="1">OFFSET('Expenses (Assum. &amp; Calc.)'!AO63,0,-'Expenses (Assum. &amp; Calc.)'!$G63)</f>
        <v>0</v>
      </c>
      <c r="CX63" s="495">
        <f ca="1">OFFSET('Expenses (Assum. &amp; Calc.)'!AP63,0,-'Expenses (Assum. &amp; Calc.)'!$G63)</f>
        <v>0</v>
      </c>
      <c r="CY63" s="495">
        <f ca="1">OFFSET('Expenses (Assum. &amp; Calc.)'!AQ63,0,-'Expenses (Assum. &amp; Calc.)'!$G63)</f>
        <v>0</v>
      </c>
      <c r="CZ63" s="495">
        <f ca="1">OFFSET('Expenses (Assum. &amp; Calc.)'!AR63,0,-'Expenses (Assum. &amp; Calc.)'!$G63)</f>
        <v>0</v>
      </c>
      <c r="DA63" s="495">
        <f ca="1">OFFSET('Expenses (Assum. &amp; Calc.)'!AS63,0,-'Expenses (Assum. &amp; Calc.)'!$G63)</f>
        <v>0</v>
      </c>
      <c r="DB63" s="495">
        <f ca="1">OFFSET('Expenses (Assum. &amp; Calc.)'!AT63,0,-'Expenses (Assum. &amp; Calc.)'!$G63)</f>
        <v>0</v>
      </c>
      <c r="DC63" s="495">
        <f ca="1">OFFSET('Expenses (Assum. &amp; Calc.)'!AU63,0,-'Expenses (Assum. &amp; Calc.)'!$G63)</f>
        <v>0</v>
      </c>
      <c r="DD63" s="495">
        <f ca="1">OFFSET('Expenses (Assum. &amp; Calc.)'!AV63,0,-'Expenses (Assum. &amp; Calc.)'!$G63)</f>
        <v>0</v>
      </c>
      <c r="DE63" s="495">
        <f ca="1">OFFSET('Expenses (Assum. &amp; Calc.)'!AW63,0,-'Expenses (Assum. &amp; Calc.)'!$G63)</f>
        <v>0</v>
      </c>
      <c r="DF63" s="495">
        <f ca="1">OFFSET('Expenses (Assum. &amp; Calc.)'!AX63,0,-'Expenses (Assum. &amp; Calc.)'!$G63)</f>
        <v>0</v>
      </c>
      <c r="DG63" s="495">
        <f ca="1">OFFSET('Expenses (Assum. &amp; Calc.)'!AY63,0,-'Expenses (Assum. &amp; Calc.)'!$G63)</f>
        <v>0</v>
      </c>
      <c r="DH63" s="495">
        <f ca="1">OFFSET('Expenses (Assum. &amp; Calc.)'!AZ63,0,-'Expenses (Assum. &amp; Calc.)'!$G63)</f>
        <v>0</v>
      </c>
      <c r="DI63" s="495">
        <f ca="1">OFFSET('Expenses (Assum. &amp; Calc.)'!BA63,0,-'Expenses (Assum. &amp; Calc.)'!$G63)</f>
        <v>0</v>
      </c>
      <c r="DJ63" s="495">
        <f ca="1">OFFSET('Expenses (Assum. &amp; Calc.)'!BB63,0,-'Expenses (Assum. &amp; Calc.)'!$G63)</f>
        <v>0</v>
      </c>
      <c r="DK63" s="495">
        <f ca="1">OFFSET('Expenses (Assum. &amp; Calc.)'!BC63,0,-'Expenses (Assum. &amp; Calc.)'!$G63)</f>
        <v>0</v>
      </c>
      <c r="DL63" s="495">
        <f ca="1">OFFSET('Expenses (Assum. &amp; Calc.)'!BD63,0,-'Expenses (Assum. &amp; Calc.)'!$G63)</f>
        <v>0</v>
      </c>
      <c r="DM63" s="495">
        <f ca="1">OFFSET('Expenses (Assum. &amp; Calc.)'!BE63,0,-'Expenses (Assum. &amp; Calc.)'!$G63)</f>
        <v>0</v>
      </c>
      <c r="DN63" s="495">
        <f ca="1">OFFSET('Expenses (Assum. &amp; Calc.)'!BF63,0,-'Expenses (Assum. &amp; Calc.)'!$G63)</f>
        <v>0</v>
      </c>
      <c r="DO63" s="495">
        <f ca="1">OFFSET('Expenses (Assum. &amp; Calc.)'!BG63,0,-'Expenses (Assum. &amp; Calc.)'!$G63)</f>
        <v>0</v>
      </c>
      <c r="DP63" s="495">
        <f ca="1">OFFSET('Expenses (Assum. &amp; Calc.)'!BH63,0,-'Expenses (Assum. &amp; Calc.)'!$G63)</f>
        <v>0</v>
      </c>
      <c r="DQ63" s="495">
        <f ca="1">OFFSET('Expenses (Assum. &amp; Calc.)'!BI63,0,-'Expenses (Assum. &amp; Calc.)'!$G63)</f>
        <v>0</v>
      </c>
      <c r="DR63" s="495">
        <f ca="1">OFFSET('Expenses (Assum. &amp; Calc.)'!BJ63,0,-'Expenses (Assum. &amp; Calc.)'!$G63)</f>
        <v>0</v>
      </c>
      <c r="DS63" s="495">
        <f ca="1">OFFSET('Expenses (Assum. &amp; Calc.)'!BK63,0,-'Expenses (Assum. &amp; Calc.)'!$G63)</f>
        <v>0</v>
      </c>
      <c r="DT63" s="495">
        <f ca="1">OFFSET('Expenses (Assum. &amp; Calc.)'!BL63,0,-'Expenses (Assum. &amp; Calc.)'!$G63)</f>
        <v>0</v>
      </c>
      <c r="DU63" s="495">
        <f ca="1">OFFSET('Expenses (Assum. &amp; Calc.)'!BM63,0,-'Expenses (Assum. &amp; Calc.)'!$G63)</f>
        <v>0</v>
      </c>
      <c r="DV63" s="495">
        <f ca="1">OFFSET('Expenses (Assum. &amp; Calc.)'!BN63,0,-'Expenses (Assum. &amp; Calc.)'!$G63)</f>
        <v>0</v>
      </c>
      <c r="DW63" s="495">
        <f ca="1">OFFSET('Expenses (Assum. &amp; Calc.)'!BO63,0,-'Expenses (Assum. &amp; Calc.)'!$G63)</f>
        <v>0</v>
      </c>
      <c r="DX63" s="495">
        <f ca="1">OFFSET('Expenses (Assum. &amp; Calc.)'!BP63,0,-'Expenses (Assum. &amp; Calc.)'!$G63)</f>
        <v>0</v>
      </c>
      <c r="DY63" s="495">
        <f ca="1">OFFSET('Expenses (Assum. &amp; Calc.)'!BQ63,0,-'Expenses (Assum. &amp; Calc.)'!$G63)</f>
        <v>0</v>
      </c>
      <c r="DZ63" s="495">
        <f ca="1">OFFSET('Expenses (Assum. &amp; Calc.)'!BR63,0,-'Expenses (Assum. &amp; Calc.)'!$G63)</f>
        <v>0</v>
      </c>
      <c r="EA63" s="495">
        <f ca="1">OFFSET('Expenses (Assum. &amp; Calc.)'!BS63,0,-'Expenses (Assum. &amp; Calc.)'!$G63)</f>
        <v>0</v>
      </c>
      <c r="EB63" s="495">
        <f ca="1">OFFSET('Expenses (Assum. &amp; Calc.)'!BT63,0,-'Expenses (Assum. &amp; Calc.)'!$G63)</f>
        <v>0</v>
      </c>
      <c r="EC63" s="495">
        <f ca="1">OFFSET('Expenses (Assum. &amp; Calc.)'!BU63,0,-'Expenses (Assum. &amp; Calc.)'!$G63)</f>
        <v>0</v>
      </c>
    </row>
    <row r="64" spans="3:133" ht="14.4" thickBot="1" x14ac:dyDescent="0.35">
      <c r="C64" s="905" t="s">
        <v>183</v>
      </c>
      <c r="D64" s="905"/>
      <c r="E64" s="905"/>
      <c r="F64" s="459"/>
      <c r="G64" s="461"/>
      <c r="H64" s="509"/>
      <c r="I64" s="516"/>
      <c r="J64" s="488"/>
      <c r="K64" s="488"/>
      <c r="L64" s="488"/>
      <c r="M64" s="517"/>
      <c r="N64" s="512">
        <f>IF('Expenses (Assum. &amp; Calc.)'!$F64='Shortcut Lookup 2'!L$76,'Expenses (Assum. &amp; Calc.)'!$H64,0)</f>
        <v>0</v>
      </c>
      <c r="O64" s="486">
        <f>IF('Expenses (Assum. &amp; Calc.)'!$F64='Shortcut Lookup 2'!M$76,'Expenses (Assum. &amp; Calc.)'!$H64,0)</f>
        <v>0</v>
      </c>
      <c r="P64" s="486">
        <f>IF('Expenses (Assum. &amp; Calc.)'!$F64='Shortcut Lookup 2'!N$76,'Expenses (Assum. &amp; Calc.)'!$H64,0)</f>
        <v>0</v>
      </c>
      <c r="Q64" s="486">
        <f>IF('Expenses (Assum. &amp; Calc.)'!$F64='Shortcut Lookup 2'!O$76,'Expenses (Assum. &amp; Calc.)'!$H64,0)</f>
        <v>0</v>
      </c>
      <c r="R64" s="486">
        <f>IF('Expenses (Assum. &amp; Calc.)'!$F64='Shortcut Lookup 2'!P$76,'Expenses (Assum. &amp; Calc.)'!$H64,0)</f>
        <v>0</v>
      </c>
      <c r="S64" s="486">
        <f>IF('Expenses (Assum. &amp; Calc.)'!$F64='Shortcut Lookup 2'!Q$76,'Expenses (Assum. &amp; Calc.)'!$H64,0)</f>
        <v>0</v>
      </c>
      <c r="T64" s="486">
        <f>IF('Expenses (Assum. &amp; Calc.)'!$F64='Shortcut Lookup 2'!R$76,'Expenses (Assum. &amp; Calc.)'!$H64,0)</f>
        <v>0</v>
      </c>
      <c r="U64" s="486">
        <f>IF('Expenses (Assum. &amp; Calc.)'!$F64='Shortcut Lookup 2'!S$76,'Expenses (Assum. &amp; Calc.)'!$H64,0)</f>
        <v>0</v>
      </c>
      <c r="V64" s="486">
        <f>IF('Expenses (Assum. &amp; Calc.)'!$F64='Shortcut Lookup 2'!T$76,'Expenses (Assum. &amp; Calc.)'!$H64,0)</f>
        <v>0</v>
      </c>
      <c r="W64" s="486">
        <f>IF('Expenses (Assum. &amp; Calc.)'!$F64='Shortcut Lookup 2'!U$76,'Expenses (Assum. &amp; Calc.)'!$H64,0)</f>
        <v>0</v>
      </c>
      <c r="X64" s="486">
        <f>IF('Expenses (Assum. &amp; Calc.)'!$F64='Shortcut Lookup 2'!V$76,'Expenses (Assum. &amp; Calc.)'!$H64,0)</f>
        <v>0</v>
      </c>
      <c r="Y64" s="486">
        <f>IF('Expenses (Assum. &amp; Calc.)'!$F64='Shortcut Lookup 2'!W$76,'Expenses (Assum. &amp; Calc.)'!$H64,0)</f>
        <v>0</v>
      </c>
      <c r="Z64" s="486">
        <f>IF('Expenses (Assum. &amp; Calc.)'!$F64='Shortcut Lookup 2'!X$76,'Expenses (Assum. &amp; Calc.)'!$H64,0)</f>
        <v>0</v>
      </c>
      <c r="AA64" s="486">
        <f>IF('Expenses (Assum. &amp; Calc.)'!$F64='Shortcut Lookup 2'!Y$76,'Expenses (Assum. &amp; Calc.)'!$H64,0)</f>
        <v>0</v>
      </c>
      <c r="AB64" s="486">
        <f>IF('Expenses (Assum. &amp; Calc.)'!$F64='Shortcut Lookup 2'!Z$76,'Expenses (Assum. &amp; Calc.)'!$H64,0)</f>
        <v>0</v>
      </c>
      <c r="AC64" s="486">
        <f>IF('Expenses (Assum. &amp; Calc.)'!$F64='Shortcut Lookup 2'!AA$76,'Expenses (Assum. &amp; Calc.)'!$H64,0)</f>
        <v>0</v>
      </c>
      <c r="AD64" s="486">
        <f>IF('Expenses (Assum. &amp; Calc.)'!$F64='Shortcut Lookup 2'!AB$76,'Expenses (Assum. &amp; Calc.)'!$H64,0)</f>
        <v>0</v>
      </c>
      <c r="AE64" s="486">
        <f>IF('Expenses (Assum. &amp; Calc.)'!$F64='Shortcut Lookup 2'!AC$76,'Expenses (Assum. &amp; Calc.)'!$H64,0)</f>
        <v>0</v>
      </c>
      <c r="AF64" s="486">
        <f>IF('Expenses (Assum. &amp; Calc.)'!$F64='Shortcut Lookup 2'!AD$76,'Expenses (Assum. &amp; Calc.)'!$H64,0)</f>
        <v>0</v>
      </c>
      <c r="AG64" s="486">
        <f>IF('Expenses (Assum. &amp; Calc.)'!$F64='Shortcut Lookup 2'!AE$76,'Expenses (Assum. &amp; Calc.)'!$H64,0)</f>
        <v>0</v>
      </c>
      <c r="AH64" s="486">
        <f>IF('Expenses (Assum. &amp; Calc.)'!$F64='Shortcut Lookup 2'!AF$76,'Expenses (Assum. &amp; Calc.)'!$H64,0)</f>
        <v>0</v>
      </c>
      <c r="AI64" s="486">
        <f>IF('Expenses (Assum. &amp; Calc.)'!$F64='Shortcut Lookup 2'!AG$76,'Expenses (Assum. &amp; Calc.)'!$H64,0)</f>
        <v>0</v>
      </c>
      <c r="AJ64" s="486">
        <f>IF('Expenses (Assum. &amp; Calc.)'!$F64='Shortcut Lookup 2'!AH$76,'Expenses (Assum. &amp; Calc.)'!$H64,0)</f>
        <v>0</v>
      </c>
      <c r="AK64" s="486">
        <f>IF('Expenses (Assum. &amp; Calc.)'!$F64='Shortcut Lookup 2'!AI$76,'Expenses (Assum. &amp; Calc.)'!$H64,0)</f>
        <v>0</v>
      </c>
      <c r="AL64" s="486">
        <f>IF('Expenses (Assum. &amp; Calc.)'!$F64='Shortcut Lookup 2'!AJ$76,'Expenses (Assum. &amp; Calc.)'!$H64,0)</f>
        <v>0</v>
      </c>
      <c r="AM64" s="486">
        <f>IF('Expenses (Assum. &amp; Calc.)'!$F64='Shortcut Lookup 2'!AK$76,'Expenses (Assum. &amp; Calc.)'!$H64,0)</f>
        <v>0</v>
      </c>
      <c r="AN64" s="486">
        <f>IF('Expenses (Assum. &amp; Calc.)'!$F64='Shortcut Lookup 2'!AL$76,'Expenses (Assum. &amp; Calc.)'!$H64,0)</f>
        <v>0</v>
      </c>
      <c r="AO64" s="486">
        <f>IF('Expenses (Assum. &amp; Calc.)'!$F64='Shortcut Lookup 2'!AM$76,'Expenses (Assum. &amp; Calc.)'!$H64,0)</f>
        <v>0</v>
      </c>
      <c r="AP64" s="486">
        <f>IF('Expenses (Assum. &amp; Calc.)'!$F64='Shortcut Lookup 2'!AN$76,'Expenses (Assum. &amp; Calc.)'!$H64,0)</f>
        <v>0</v>
      </c>
      <c r="AQ64" s="486">
        <f>IF('Expenses (Assum. &amp; Calc.)'!$F64='Shortcut Lookup 2'!AO$76,'Expenses (Assum. &amp; Calc.)'!$H64,0)</f>
        <v>0</v>
      </c>
      <c r="AR64" s="486">
        <f>IF('Expenses (Assum. &amp; Calc.)'!$F64='Shortcut Lookup 2'!AP$76,'Expenses (Assum. &amp; Calc.)'!$H64,0)</f>
        <v>0</v>
      </c>
      <c r="AS64" s="486">
        <f>IF('Expenses (Assum. &amp; Calc.)'!$F64='Shortcut Lookup 2'!AQ$76,'Expenses (Assum. &amp; Calc.)'!$H64,0)</f>
        <v>0</v>
      </c>
      <c r="AT64" s="486">
        <f>IF('Expenses (Assum. &amp; Calc.)'!$F64='Shortcut Lookup 2'!AR$76,'Expenses (Assum. &amp; Calc.)'!$H64,0)</f>
        <v>0</v>
      </c>
      <c r="AU64" s="486">
        <f>IF('Expenses (Assum. &amp; Calc.)'!$F64='Shortcut Lookup 2'!AS$76,'Expenses (Assum. &amp; Calc.)'!$H64,0)</f>
        <v>0</v>
      </c>
      <c r="AV64" s="486">
        <f>IF('Expenses (Assum. &amp; Calc.)'!$F64='Shortcut Lookup 2'!AT$76,'Expenses (Assum. &amp; Calc.)'!$H64,0)</f>
        <v>0</v>
      </c>
      <c r="AW64" s="486">
        <f>IF('Expenses (Assum. &amp; Calc.)'!$F64='Shortcut Lookup 2'!AU$76,'Expenses (Assum. &amp; Calc.)'!$H64,0)</f>
        <v>0</v>
      </c>
      <c r="AX64" s="486">
        <f>IF('Expenses (Assum. &amp; Calc.)'!$F64='Shortcut Lookup 2'!AV$76,'Expenses (Assum. &amp; Calc.)'!$H64,0)</f>
        <v>0</v>
      </c>
      <c r="AY64" s="486">
        <f>IF('Expenses (Assum. &amp; Calc.)'!$F64='Shortcut Lookup 2'!AW$76,'Expenses (Assum. &amp; Calc.)'!$H64,0)</f>
        <v>0</v>
      </c>
      <c r="AZ64" s="486">
        <f>IF('Expenses (Assum. &amp; Calc.)'!$F64='Shortcut Lookup 2'!AX$76,'Expenses (Assum. &amp; Calc.)'!$H64,0)</f>
        <v>0</v>
      </c>
      <c r="BA64" s="486">
        <f>IF('Expenses (Assum. &amp; Calc.)'!$F64='Shortcut Lookup 2'!AY$76,'Expenses (Assum. &amp; Calc.)'!$H64,0)</f>
        <v>0</v>
      </c>
      <c r="BB64" s="486">
        <f>IF('Expenses (Assum. &amp; Calc.)'!$F64='Shortcut Lookup 2'!AZ$76,'Expenses (Assum. &amp; Calc.)'!$H64,0)</f>
        <v>0</v>
      </c>
      <c r="BC64" s="486">
        <f>IF('Expenses (Assum. &amp; Calc.)'!$F64='Shortcut Lookup 2'!BA$76,'Expenses (Assum. &amp; Calc.)'!$H64,0)</f>
        <v>0</v>
      </c>
      <c r="BD64" s="486">
        <f>IF('Expenses (Assum. &amp; Calc.)'!$F64='Shortcut Lookup 2'!BB$76,'Expenses (Assum. &amp; Calc.)'!$H64,0)</f>
        <v>0</v>
      </c>
      <c r="BE64" s="486">
        <f>IF('Expenses (Assum. &amp; Calc.)'!$F64='Shortcut Lookup 2'!BC$76,'Expenses (Assum. &amp; Calc.)'!$H64,0)</f>
        <v>0</v>
      </c>
      <c r="BF64" s="486">
        <f>IF('Expenses (Assum. &amp; Calc.)'!$F64='Shortcut Lookup 2'!BD$76,'Expenses (Assum. &amp; Calc.)'!$H64,0)</f>
        <v>0</v>
      </c>
      <c r="BG64" s="486">
        <f>IF('Expenses (Assum. &amp; Calc.)'!$F64='Shortcut Lookup 2'!BE$76,'Expenses (Assum. &amp; Calc.)'!$H64,0)</f>
        <v>0</v>
      </c>
      <c r="BH64" s="486">
        <f>IF('Expenses (Assum. &amp; Calc.)'!$F64='Shortcut Lookup 2'!BF$76,'Expenses (Assum. &amp; Calc.)'!$H64,0)</f>
        <v>0</v>
      </c>
      <c r="BI64" s="486">
        <f>IF('Expenses (Assum. &amp; Calc.)'!$F64='Shortcut Lookup 2'!BG$76,'Expenses (Assum. &amp; Calc.)'!$H64,0)</f>
        <v>0</v>
      </c>
      <c r="BJ64" s="486">
        <f>IF('Expenses (Assum. &amp; Calc.)'!$F64='Shortcut Lookup 2'!BH$76,'Expenses (Assum. &amp; Calc.)'!$H64,0)</f>
        <v>0</v>
      </c>
      <c r="BK64" s="486">
        <f>IF('Expenses (Assum. &amp; Calc.)'!$F64='Shortcut Lookup 2'!BI$76,'Expenses (Assum. &amp; Calc.)'!$H64,0)</f>
        <v>0</v>
      </c>
      <c r="BL64" s="486">
        <f>IF('Expenses (Assum. &amp; Calc.)'!$F64='Shortcut Lookup 2'!BJ$76,'Expenses (Assum. &amp; Calc.)'!$H64,0)</f>
        <v>0</v>
      </c>
      <c r="BM64" s="486">
        <f>IF('Expenses (Assum. &amp; Calc.)'!$F64='Shortcut Lookup 2'!BK$76,'Expenses (Assum. &amp; Calc.)'!$H64,0)</f>
        <v>0</v>
      </c>
      <c r="BN64" s="486">
        <f>IF('Expenses (Assum. &amp; Calc.)'!$F64='Shortcut Lookup 2'!BL$76,'Expenses (Assum. &amp; Calc.)'!$H64,0)</f>
        <v>0</v>
      </c>
      <c r="BO64" s="486">
        <f>IF('Expenses (Assum. &amp; Calc.)'!$F64='Shortcut Lookup 2'!BM$76,'Expenses (Assum. &amp; Calc.)'!$H64,0)</f>
        <v>0</v>
      </c>
      <c r="BP64" s="486">
        <f>IF('Expenses (Assum. &amp; Calc.)'!$F64='Shortcut Lookup 2'!BN$76,'Expenses (Assum. &amp; Calc.)'!$H64,0)</f>
        <v>0</v>
      </c>
      <c r="BQ64" s="486">
        <f>IF('Expenses (Assum. &amp; Calc.)'!$F64='Shortcut Lookup 2'!BO$76,'Expenses (Assum. &amp; Calc.)'!$H64,0)</f>
        <v>0</v>
      </c>
      <c r="BR64" s="486">
        <f>IF('Expenses (Assum. &amp; Calc.)'!$F64='Shortcut Lookup 2'!BP$76,'Expenses (Assum. &amp; Calc.)'!$H64,0)</f>
        <v>0</v>
      </c>
      <c r="BS64" s="486">
        <f>IF('Expenses (Assum. &amp; Calc.)'!$F64='Shortcut Lookup 2'!BQ$76,'Expenses (Assum. &amp; Calc.)'!$H64,0)</f>
        <v>0</v>
      </c>
      <c r="BT64" s="486">
        <f>IF('Expenses (Assum. &amp; Calc.)'!$F64='Shortcut Lookup 2'!BR$76,'Expenses (Assum. &amp; Calc.)'!$H64,0)</f>
        <v>0</v>
      </c>
      <c r="BU64" s="492">
        <f>IF('Expenses (Assum. &amp; Calc.)'!$F64='Shortcut Lookup 2'!BS$76,'Expenses (Assum. &amp; Calc.)'!$H64,0)</f>
        <v>0</v>
      </c>
      <c r="BV64" s="495">
        <f ca="1">OFFSET('Expenses (Assum. &amp; Calc.)'!N64,0,-'Expenses (Assum. &amp; Calc.)'!$G64)</f>
        <v>0</v>
      </c>
      <c r="BW64" s="495">
        <f ca="1">OFFSET('Expenses (Assum. &amp; Calc.)'!O64,0,-'Expenses (Assum. &amp; Calc.)'!$G64)</f>
        <v>0</v>
      </c>
      <c r="BX64" s="495">
        <f ca="1">OFFSET('Expenses (Assum. &amp; Calc.)'!P64,0,-'Expenses (Assum. &amp; Calc.)'!$G64)</f>
        <v>0</v>
      </c>
      <c r="BY64" s="495">
        <f ca="1">OFFSET('Expenses (Assum. &amp; Calc.)'!Q64,0,-'Expenses (Assum. &amp; Calc.)'!$G64)</f>
        <v>0</v>
      </c>
      <c r="BZ64" s="495">
        <f ca="1">OFFSET('Expenses (Assum. &amp; Calc.)'!R64,0,-'Expenses (Assum. &amp; Calc.)'!$G64)</f>
        <v>0</v>
      </c>
      <c r="CA64" s="495">
        <f ca="1">OFFSET('Expenses (Assum. &amp; Calc.)'!S64,0,-'Expenses (Assum. &amp; Calc.)'!$G64)</f>
        <v>0</v>
      </c>
      <c r="CB64" s="495">
        <f ca="1">OFFSET('Expenses (Assum. &amp; Calc.)'!T64,0,-'Expenses (Assum. &amp; Calc.)'!$G64)</f>
        <v>0</v>
      </c>
      <c r="CC64" s="495">
        <f ca="1">OFFSET('Expenses (Assum. &amp; Calc.)'!U64,0,-'Expenses (Assum. &amp; Calc.)'!$G64)</f>
        <v>0</v>
      </c>
      <c r="CD64" s="495">
        <f ca="1">OFFSET('Expenses (Assum. &amp; Calc.)'!V64,0,-'Expenses (Assum. &amp; Calc.)'!$G64)</f>
        <v>0</v>
      </c>
      <c r="CE64" s="495">
        <f ca="1">OFFSET('Expenses (Assum. &amp; Calc.)'!W64,0,-'Expenses (Assum. &amp; Calc.)'!$G64)</f>
        <v>0</v>
      </c>
      <c r="CF64" s="495">
        <f ca="1">OFFSET('Expenses (Assum. &amp; Calc.)'!X64,0,-'Expenses (Assum. &amp; Calc.)'!$G64)</f>
        <v>0</v>
      </c>
      <c r="CG64" s="495">
        <f ca="1">OFFSET('Expenses (Assum. &amp; Calc.)'!Y64,0,-'Expenses (Assum. &amp; Calc.)'!$G64)</f>
        <v>0</v>
      </c>
      <c r="CH64" s="495">
        <f ca="1">OFFSET('Expenses (Assum. &amp; Calc.)'!Z64,0,-'Expenses (Assum. &amp; Calc.)'!$G64)</f>
        <v>0</v>
      </c>
      <c r="CI64" s="495">
        <f ca="1">OFFSET('Expenses (Assum. &amp; Calc.)'!AA64,0,-'Expenses (Assum. &amp; Calc.)'!$G64)</f>
        <v>0</v>
      </c>
      <c r="CJ64" s="495">
        <f ca="1">OFFSET('Expenses (Assum. &amp; Calc.)'!AB64,0,-'Expenses (Assum. &amp; Calc.)'!$G64)</f>
        <v>0</v>
      </c>
      <c r="CK64" s="495">
        <f ca="1">OFFSET('Expenses (Assum. &amp; Calc.)'!AC64,0,-'Expenses (Assum. &amp; Calc.)'!$G64)</f>
        <v>0</v>
      </c>
      <c r="CL64" s="495">
        <f ca="1">OFFSET('Expenses (Assum. &amp; Calc.)'!AD64,0,-'Expenses (Assum. &amp; Calc.)'!$G64)</f>
        <v>0</v>
      </c>
      <c r="CM64" s="495">
        <f ca="1">OFFSET('Expenses (Assum. &amp; Calc.)'!AE64,0,-'Expenses (Assum. &amp; Calc.)'!$G64)</f>
        <v>0</v>
      </c>
      <c r="CN64" s="495">
        <f ca="1">OFFSET('Expenses (Assum. &amp; Calc.)'!AF64,0,-'Expenses (Assum. &amp; Calc.)'!$G64)</f>
        <v>0</v>
      </c>
      <c r="CO64" s="495">
        <f ca="1">OFFSET('Expenses (Assum. &amp; Calc.)'!AG64,0,-'Expenses (Assum. &amp; Calc.)'!$G64)</f>
        <v>0</v>
      </c>
      <c r="CP64" s="495">
        <f ca="1">OFFSET('Expenses (Assum. &amp; Calc.)'!AH64,0,-'Expenses (Assum. &amp; Calc.)'!$G64)</f>
        <v>0</v>
      </c>
      <c r="CQ64" s="495">
        <f ca="1">OFFSET('Expenses (Assum. &amp; Calc.)'!AI64,0,-'Expenses (Assum. &amp; Calc.)'!$G64)</f>
        <v>0</v>
      </c>
      <c r="CR64" s="495">
        <f ca="1">OFFSET('Expenses (Assum. &amp; Calc.)'!AJ64,0,-'Expenses (Assum. &amp; Calc.)'!$G64)</f>
        <v>0</v>
      </c>
      <c r="CS64" s="495">
        <f ca="1">OFFSET('Expenses (Assum. &amp; Calc.)'!AK64,0,-'Expenses (Assum. &amp; Calc.)'!$G64)</f>
        <v>0</v>
      </c>
      <c r="CT64" s="495">
        <f ca="1">OFFSET('Expenses (Assum. &amp; Calc.)'!AL64,0,-'Expenses (Assum. &amp; Calc.)'!$G64)</f>
        <v>0</v>
      </c>
      <c r="CU64" s="495">
        <f ca="1">OFFSET('Expenses (Assum. &amp; Calc.)'!AM64,0,-'Expenses (Assum. &amp; Calc.)'!$G64)</f>
        <v>0</v>
      </c>
      <c r="CV64" s="495">
        <f ca="1">OFFSET('Expenses (Assum. &amp; Calc.)'!AN64,0,-'Expenses (Assum. &amp; Calc.)'!$G64)</f>
        <v>0</v>
      </c>
      <c r="CW64" s="495">
        <f ca="1">OFFSET('Expenses (Assum. &amp; Calc.)'!AO64,0,-'Expenses (Assum. &amp; Calc.)'!$G64)</f>
        <v>0</v>
      </c>
      <c r="CX64" s="495">
        <f ca="1">OFFSET('Expenses (Assum. &amp; Calc.)'!AP64,0,-'Expenses (Assum. &amp; Calc.)'!$G64)</f>
        <v>0</v>
      </c>
      <c r="CY64" s="495">
        <f ca="1">OFFSET('Expenses (Assum. &amp; Calc.)'!AQ64,0,-'Expenses (Assum. &amp; Calc.)'!$G64)</f>
        <v>0</v>
      </c>
      <c r="CZ64" s="495">
        <f ca="1">OFFSET('Expenses (Assum. &amp; Calc.)'!AR64,0,-'Expenses (Assum. &amp; Calc.)'!$G64)</f>
        <v>0</v>
      </c>
      <c r="DA64" s="495">
        <f ca="1">OFFSET('Expenses (Assum. &amp; Calc.)'!AS64,0,-'Expenses (Assum. &amp; Calc.)'!$G64)</f>
        <v>0</v>
      </c>
      <c r="DB64" s="495">
        <f ca="1">OFFSET('Expenses (Assum. &amp; Calc.)'!AT64,0,-'Expenses (Assum. &amp; Calc.)'!$G64)</f>
        <v>0</v>
      </c>
      <c r="DC64" s="495">
        <f ca="1">OFFSET('Expenses (Assum. &amp; Calc.)'!AU64,0,-'Expenses (Assum. &amp; Calc.)'!$G64)</f>
        <v>0</v>
      </c>
      <c r="DD64" s="495">
        <f ca="1">OFFSET('Expenses (Assum. &amp; Calc.)'!AV64,0,-'Expenses (Assum. &amp; Calc.)'!$G64)</f>
        <v>0</v>
      </c>
      <c r="DE64" s="495">
        <f ca="1">OFFSET('Expenses (Assum. &amp; Calc.)'!AW64,0,-'Expenses (Assum. &amp; Calc.)'!$G64)</f>
        <v>0</v>
      </c>
      <c r="DF64" s="495">
        <f ca="1">OFFSET('Expenses (Assum. &amp; Calc.)'!AX64,0,-'Expenses (Assum. &amp; Calc.)'!$G64)</f>
        <v>0</v>
      </c>
      <c r="DG64" s="495">
        <f ca="1">OFFSET('Expenses (Assum. &amp; Calc.)'!AY64,0,-'Expenses (Assum. &amp; Calc.)'!$G64)</f>
        <v>0</v>
      </c>
      <c r="DH64" s="495">
        <f ca="1">OFFSET('Expenses (Assum. &amp; Calc.)'!AZ64,0,-'Expenses (Assum. &amp; Calc.)'!$G64)</f>
        <v>0</v>
      </c>
      <c r="DI64" s="495">
        <f ca="1">OFFSET('Expenses (Assum. &amp; Calc.)'!BA64,0,-'Expenses (Assum. &amp; Calc.)'!$G64)</f>
        <v>0</v>
      </c>
      <c r="DJ64" s="495">
        <f ca="1">OFFSET('Expenses (Assum. &amp; Calc.)'!BB64,0,-'Expenses (Assum. &amp; Calc.)'!$G64)</f>
        <v>0</v>
      </c>
      <c r="DK64" s="495">
        <f ca="1">OFFSET('Expenses (Assum. &amp; Calc.)'!BC64,0,-'Expenses (Assum. &amp; Calc.)'!$G64)</f>
        <v>0</v>
      </c>
      <c r="DL64" s="495">
        <f ca="1">OFFSET('Expenses (Assum. &amp; Calc.)'!BD64,0,-'Expenses (Assum. &amp; Calc.)'!$G64)</f>
        <v>0</v>
      </c>
      <c r="DM64" s="495">
        <f ca="1">OFFSET('Expenses (Assum. &amp; Calc.)'!BE64,0,-'Expenses (Assum. &amp; Calc.)'!$G64)</f>
        <v>0</v>
      </c>
      <c r="DN64" s="495">
        <f ca="1">OFFSET('Expenses (Assum. &amp; Calc.)'!BF64,0,-'Expenses (Assum. &amp; Calc.)'!$G64)</f>
        <v>0</v>
      </c>
      <c r="DO64" s="495">
        <f ca="1">OFFSET('Expenses (Assum. &amp; Calc.)'!BG64,0,-'Expenses (Assum. &amp; Calc.)'!$G64)</f>
        <v>0</v>
      </c>
      <c r="DP64" s="495">
        <f ca="1">OFFSET('Expenses (Assum. &amp; Calc.)'!BH64,0,-'Expenses (Assum. &amp; Calc.)'!$G64)</f>
        <v>0</v>
      </c>
      <c r="DQ64" s="495">
        <f ca="1">OFFSET('Expenses (Assum. &amp; Calc.)'!BI64,0,-'Expenses (Assum. &amp; Calc.)'!$G64)</f>
        <v>0</v>
      </c>
      <c r="DR64" s="495">
        <f ca="1">OFFSET('Expenses (Assum. &amp; Calc.)'!BJ64,0,-'Expenses (Assum. &amp; Calc.)'!$G64)</f>
        <v>0</v>
      </c>
      <c r="DS64" s="495">
        <f ca="1">OFFSET('Expenses (Assum. &amp; Calc.)'!BK64,0,-'Expenses (Assum. &amp; Calc.)'!$G64)</f>
        <v>0</v>
      </c>
      <c r="DT64" s="495">
        <f ca="1">OFFSET('Expenses (Assum. &amp; Calc.)'!BL64,0,-'Expenses (Assum. &amp; Calc.)'!$G64)</f>
        <v>0</v>
      </c>
      <c r="DU64" s="495">
        <f ca="1">OFFSET('Expenses (Assum. &amp; Calc.)'!BM64,0,-'Expenses (Assum. &amp; Calc.)'!$G64)</f>
        <v>0</v>
      </c>
      <c r="DV64" s="495">
        <f ca="1">OFFSET('Expenses (Assum. &amp; Calc.)'!BN64,0,-'Expenses (Assum. &amp; Calc.)'!$G64)</f>
        <v>0</v>
      </c>
      <c r="DW64" s="495">
        <f ca="1">OFFSET('Expenses (Assum. &amp; Calc.)'!BO64,0,-'Expenses (Assum. &amp; Calc.)'!$G64)</f>
        <v>0</v>
      </c>
      <c r="DX64" s="495">
        <f ca="1">OFFSET('Expenses (Assum. &amp; Calc.)'!BP64,0,-'Expenses (Assum. &amp; Calc.)'!$G64)</f>
        <v>0</v>
      </c>
      <c r="DY64" s="495">
        <f ca="1">OFFSET('Expenses (Assum. &amp; Calc.)'!BQ64,0,-'Expenses (Assum. &amp; Calc.)'!$G64)</f>
        <v>0</v>
      </c>
      <c r="DZ64" s="495">
        <f ca="1">OFFSET('Expenses (Assum. &amp; Calc.)'!BR64,0,-'Expenses (Assum. &amp; Calc.)'!$G64)</f>
        <v>0</v>
      </c>
      <c r="EA64" s="495">
        <f ca="1">OFFSET('Expenses (Assum. &amp; Calc.)'!BS64,0,-'Expenses (Assum. &amp; Calc.)'!$G64)</f>
        <v>0</v>
      </c>
      <c r="EB64" s="495">
        <f ca="1">OFFSET('Expenses (Assum. &amp; Calc.)'!BT64,0,-'Expenses (Assum. &amp; Calc.)'!$G64)</f>
        <v>0</v>
      </c>
      <c r="EC64" s="495">
        <f ca="1">OFFSET('Expenses (Assum. &amp; Calc.)'!BU64,0,-'Expenses (Assum. &amp; Calc.)'!$G64)</f>
        <v>0</v>
      </c>
    </row>
    <row r="65" spans="1:133" ht="14.4" thickBot="1" x14ac:dyDescent="0.35">
      <c r="C65" s="905" t="s">
        <v>183</v>
      </c>
      <c r="D65" s="905"/>
      <c r="E65" s="905"/>
      <c r="F65" s="459"/>
      <c r="G65" s="461"/>
      <c r="H65" s="509"/>
      <c r="I65" s="518"/>
      <c r="J65" s="519"/>
      <c r="K65" s="519"/>
      <c r="L65" s="519"/>
      <c r="M65" s="496"/>
      <c r="N65" s="512">
        <f>IF('Expenses (Assum. &amp; Calc.)'!$F65='Shortcut Lookup 2'!L$76,'Expenses (Assum. &amp; Calc.)'!$H65,0)</f>
        <v>0</v>
      </c>
      <c r="O65" s="486">
        <f>IF('Expenses (Assum. &amp; Calc.)'!$F65='Shortcut Lookup 2'!M$76,'Expenses (Assum. &amp; Calc.)'!$H65,0)</f>
        <v>0</v>
      </c>
      <c r="P65" s="486">
        <f>IF('Expenses (Assum. &amp; Calc.)'!$F65='Shortcut Lookup 2'!N$76,'Expenses (Assum. &amp; Calc.)'!$H65,0)</f>
        <v>0</v>
      </c>
      <c r="Q65" s="486">
        <f>IF('Expenses (Assum. &amp; Calc.)'!$F65='Shortcut Lookup 2'!O$76,'Expenses (Assum. &amp; Calc.)'!$H65,0)</f>
        <v>0</v>
      </c>
      <c r="R65" s="486">
        <f>IF('Expenses (Assum. &amp; Calc.)'!$F65='Shortcut Lookup 2'!P$76,'Expenses (Assum. &amp; Calc.)'!$H65,0)</f>
        <v>0</v>
      </c>
      <c r="S65" s="486">
        <f>IF('Expenses (Assum. &amp; Calc.)'!$F65='Shortcut Lookup 2'!Q$76,'Expenses (Assum. &amp; Calc.)'!$H65,0)</f>
        <v>0</v>
      </c>
      <c r="T65" s="486">
        <f>IF('Expenses (Assum. &amp; Calc.)'!$F65='Shortcut Lookup 2'!R$76,'Expenses (Assum. &amp; Calc.)'!$H65,0)</f>
        <v>0</v>
      </c>
      <c r="U65" s="486">
        <f>IF('Expenses (Assum. &amp; Calc.)'!$F65='Shortcut Lookup 2'!S$76,'Expenses (Assum. &amp; Calc.)'!$H65,0)</f>
        <v>0</v>
      </c>
      <c r="V65" s="486">
        <f>IF('Expenses (Assum. &amp; Calc.)'!$F65='Shortcut Lookup 2'!T$76,'Expenses (Assum. &amp; Calc.)'!$H65,0)</f>
        <v>0</v>
      </c>
      <c r="W65" s="486">
        <f>IF('Expenses (Assum. &amp; Calc.)'!$F65='Shortcut Lookup 2'!U$76,'Expenses (Assum. &amp; Calc.)'!$H65,0)</f>
        <v>0</v>
      </c>
      <c r="X65" s="486">
        <f>IF('Expenses (Assum. &amp; Calc.)'!$F65='Shortcut Lookup 2'!V$76,'Expenses (Assum. &amp; Calc.)'!$H65,0)</f>
        <v>0</v>
      </c>
      <c r="Y65" s="486">
        <f>IF('Expenses (Assum. &amp; Calc.)'!$F65='Shortcut Lookup 2'!W$76,'Expenses (Assum. &amp; Calc.)'!$H65,0)</f>
        <v>0</v>
      </c>
      <c r="Z65" s="486">
        <f>IF('Expenses (Assum. &amp; Calc.)'!$F65='Shortcut Lookup 2'!X$76,'Expenses (Assum. &amp; Calc.)'!$H65,0)</f>
        <v>0</v>
      </c>
      <c r="AA65" s="486">
        <f>IF('Expenses (Assum. &amp; Calc.)'!$F65='Shortcut Lookup 2'!Y$76,'Expenses (Assum. &amp; Calc.)'!$H65,0)</f>
        <v>0</v>
      </c>
      <c r="AB65" s="486">
        <f>IF('Expenses (Assum. &amp; Calc.)'!$F65='Shortcut Lookup 2'!Z$76,'Expenses (Assum. &amp; Calc.)'!$H65,0)</f>
        <v>0</v>
      </c>
      <c r="AC65" s="486">
        <f>IF('Expenses (Assum. &amp; Calc.)'!$F65='Shortcut Lookup 2'!AA$76,'Expenses (Assum. &amp; Calc.)'!$H65,0)</f>
        <v>0</v>
      </c>
      <c r="AD65" s="486">
        <f>IF('Expenses (Assum. &amp; Calc.)'!$F65='Shortcut Lookup 2'!AB$76,'Expenses (Assum. &amp; Calc.)'!$H65,0)</f>
        <v>0</v>
      </c>
      <c r="AE65" s="486">
        <f>IF('Expenses (Assum. &amp; Calc.)'!$F65='Shortcut Lookup 2'!AC$76,'Expenses (Assum. &amp; Calc.)'!$H65,0)</f>
        <v>0</v>
      </c>
      <c r="AF65" s="486">
        <f>IF('Expenses (Assum. &amp; Calc.)'!$F65='Shortcut Lookup 2'!AD$76,'Expenses (Assum. &amp; Calc.)'!$H65,0)</f>
        <v>0</v>
      </c>
      <c r="AG65" s="486">
        <f>IF('Expenses (Assum. &amp; Calc.)'!$F65='Shortcut Lookup 2'!AE$76,'Expenses (Assum. &amp; Calc.)'!$H65,0)</f>
        <v>0</v>
      </c>
      <c r="AH65" s="486">
        <f>IF('Expenses (Assum. &amp; Calc.)'!$F65='Shortcut Lookup 2'!AF$76,'Expenses (Assum. &amp; Calc.)'!$H65,0)</f>
        <v>0</v>
      </c>
      <c r="AI65" s="486">
        <f>IF('Expenses (Assum. &amp; Calc.)'!$F65='Shortcut Lookup 2'!AG$76,'Expenses (Assum. &amp; Calc.)'!$H65,0)</f>
        <v>0</v>
      </c>
      <c r="AJ65" s="486">
        <f>IF('Expenses (Assum. &amp; Calc.)'!$F65='Shortcut Lookup 2'!AH$76,'Expenses (Assum. &amp; Calc.)'!$H65,0)</f>
        <v>0</v>
      </c>
      <c r="AK65" s="486">
        <f>IF('Expenses (Assum. &amp; Calc.)'!$F65='Shortcut Lookup 2'!AI$76,'Expenses (Assum. &amp; Calc.)'!$H65,0)</f>
        <v>0</v>
      </c>
      <c r="AL65" s="486">
        <f>IF('Expenses (Assum. &amp; Calc.)'!$F65='Shortcut Lookup 2'!AJ$76,'Expenses (Assum. &amp; Calc.)'!$H65,0)</f>
        <v>0</v>
      </c>
      <c r="AM65" s="486">
        <f>IF('Expenses (Assum. &amp; Calc.)'!$F65='Shortcut Lookup 2'!AK$76,'Expenses (Assum. &amp; Calc.)'!$H65,0)</f>
        <v>0</v>
      </c>
      <c r="AN65" s="486">
        <f>IF('Expenses (Assum. &amp; Calc.)'!$F65='Shortcut Lookup 2'!AL$76,'Expenses (Assum. &amp; Calc.)'!$H65,0)</f>
        <v>0</v>
      </c>
      <c r="AO65" s="486">
        <f>IF('Expenses (Assum. &amp; Calc.)'!$F65='Shortcut Lookup 2'!AM$76,'Expenses (Assum. &amp; Calc.)'!$H65,0)</f>
        <v>0</v>
      </c>
      <c r="AP65" s="486">
        <f>IF('Expenses (Assum. &amp; Calc.)'!$F65='Shortcut Lookup 2'!AN$76,'Expenses (Assum. &amp; Calc.)'!$H65,0)</f>
        <v>0</v>
      </c>
      <c r="AQ65" s="486">
        <f>IF('Expenses (Assum. &amp; Calc.)'!$F65='Shortcut Lookup 2'!AO$76,'Expenses (Assum. &amp; Calc.)'!$H65,0)</f>
        <v>0</v>
      </c>
      <c r="AR65" s="486">
        <f>IF('Expenses (Assum. &amp; Calc.)'!$F65='Shortcut Lookup 2'!AP$76,'Expenses (Assum. &amp; Calc.)'!$H65,0)</f>
        <v>0</v>
      </c>
      <c r="AS65" s="486">
        <f>IF('Expenses (Assum. &amp; Calc.)'!$F65='Shortcut Lookup 2'!AQ$76,'Expenses (Assum. &amp; Calc.)'!$H65,0)</f>
        <v>0</v>
      </c>
      <c r="AT65" s="486">
        <f>IF('Expenses (Assum. &amp; Calc.)'!$F65='Shortcut Lookup 2'!AR$76,'Expenses (Assum. &amp; Calc.)'!$H65,0)</f>
        <v>0</v>
      </c>
      <c r="AU65" s="486">
        <f>IF('Expenses (Assum. &amp; Calc.)'!$F65='Shortcut Lookup 2'!AS$76,'Expenses (Assum. &amp; Calc.)'!$H65,0)</f>
        <v>0</v>
      </c>
      <c r="AV65" s="486">
        <f>IF('Expenses (Assum. &amp; Calc.)'!$F65='Shortcut Lookup 2'!AT$76,'Expenses (Assum. &amp; Calc.)'!$H65,0)</f>
        <v>0</v>
      </c>
      <c r="AW65" s="486">
        <f>IF('Expenses (Assum. &amp; Calc.)'!$F65='Shortcut Lookup 2'!AU$76,'Expenses (Assum. &amp; Calc.)'!$H65,0)</f>
        <v>0</v>
      </c>
      <c r="AX65" s="486">
        <f>IF('Expenses (Assum. &amp; Calc.)'!$F65='Shortcut Lookup 2'!AV$76,'Expenses (Assum. &amp; Calc.)'!$H65,0)</f>
        <v>0</v>
      </c>
      <c r="AY65" s="486">
        <f>IF('Expenses (Assum. &amp; Calc.)'!$F65='Shortcut Lookup 2'!AW$76,'Expenses (Assum. &amp; Calc.)'!$H65,0)</f>
        <v>0</v>
      </c>
      <c r="AZ65" s="486">
        <f>IF('Expenses (Assum. &amp; Calc.)'!$F65='Shortcut Lookup 2'!AX$76,'Expenses (Assum. &amp; Calc.)'!$H65,0)</f>
        <v>0</v>
      </c>
      <c r="BA65" s="486">
        <f>IF('Expenses (Assum. &amp; Calc.)'!$F65='Shortcut Lookup 2'!AY$76,'Expenses (Assum. &amp; Calc.)'!$H65,0)</f>
        <v>0</v>
      </c>
      <c r="BB65" s="486">
        <f>IF('Expenses (Assum. &amp; Calc.)'!$F65='Shortcut Lookup 2'!AZ$76,'Expenses (Assum. &amp; Calc.)'!$H65,0)</f>
        <v>0</v>
      </c>
      <c r="BC65" s="486">
        <f>IF('Expenses (Assum. &amp; Calc.)'!$F65='Shortcut Lookup 2'!BA$76,'Expenses (Assum. &amp; Calc.)'!$H65,0)</f>
        <v>0</v>
      </c>
      <c r="BD65" s="486">
        <f>IF('Expenses (Assum. &amp; Calc.)'!$F65='Shortcut Lookup 2'!BB$76,'Expenses (Assum. &amp; Calc.)'!$H65,0)</f>
        <v>0</v>
      </c>
      <c r="BE65" s="486">
        <f>IF('Expenses (Assum. &amp; Calc.)'!$F65='Shortcut Lookup 2'!BC$76,'Expenses (Assum. &amp; Calc.)'!$H65,0)</f>
        <v>0</v>
      </c>
      <c r="BF65" s="486">
        <f>IF('Expenses (Assum. &amp; Calc.)'!$F65='Shortcut Lookup 2'!BD$76,'Expenses (Assum. &amp; Calc.)'!$H65,0)</f>
        <v>0</v>
      </c>
      <c r="BG65" s="486">
        <f>IF('Expenses (Assum. &amp; Calc.)'!$F65='Shortcut Lookup 2'!BE$76,'Expenses (Assum. &amp; Calc.)'!$H65,0)</f>
        <v>0</v>
      </c>
      <c r="BH65" s="486">
        <f>IF('Expenses (Assum. &amp; Calc.)'!$F65='Shortcut Lookup 2'!BF$76,'Expenses (Assum. &amp; Calc.)'!$H65,0)</f>
        <v>0</v>
      </c>
      <c r="BI65" s="486">
        <f>IF('Expenses (Assum. &amp; Calc.)'!$F65='Shortcut Lookup 2'!BG$76,'Expenses (Assum. &amp; Calc.)'!$H65,0)</f>
        <v>0</v>
      </c>
      <c r="BJ65" s="486">
        <f>IF('Expenses (Assum. &amp; Calc.)'!$F65='Shortcut Lookup 2'!BH$76,'Expenses (Assum. &amp; Calc.)'!$H65,0)</f>
        <v>0</v>
      </c>
      <c r="BK65" s="486">
        <f>IF('Expenses (Assum. &amp; Calc.)'!$F65='Shortcut Lookup 2'!BI$76,'Expenses (Assum. &amp; Calc.)'!$H65,0)</f>
        <v>0</v>
      </c>
      <c r="BL65" s="486">
        <f>IF('Expenses (Assum. &amp; Calc.)'!$F65='Shortcut Lookup 2'!BJ$76,'Expenses (Assum. &amp; Calc.)'!$H65,0)</f>
        <v>0</v>
      </c>
      <c r="BM65" s="486">
        <f>IF('Expenses (Assum. &amp; Calc.)'!$F65='Shortcut Lookup 2'!BK$76,'Expenses (Assum. &amp; Calc.)'!$H65,0)</f>
        <v>0</v>
      </c>
      <c r="BN65" s="486">
        <f>IF('Expenses (Assum. &amp; Calc.)'!$F65='Shortcut Lookup 2'!BL$76,'Expenses (Assum. &amp; Calc.)'!$H65,0)</f>
        <v>0</v>
      </c>
      <c r="BO65" s="486">
        <f>IF('Expenses (Assum. &amp; Calc.)'!$F65='Shortcut Lookup 2'!BM$76,'Expenses (Assum. &amp; Calc.)'!$H65,0)</f>
        <v>0</v>
      </c>
      <c r="BP65" s="486">
        <f>IF('Expenses (Assum. &amp; Calc.)'!$F65='Shortcut Lookup 2'!BN$76,'Expenses (Assum. &amp; Calc.)'!$H65,0)</f>
        <v>0</v>
      </c>
      <c r="BQ65" s="486">
        <f>IF('Expenses (Assum. &amp; Calc.)'!$F65='Shortcut Lookup 2'!BO$76,'Expenses (Assum. &amp; Calc.)'!$H65,0)</f>
        <v>0</v>
      </c>
      <c r="BR65" s="486">
        <f>IF('Expenses (Assum. &amp; Calc.)'!$F65='Shortcut Lookup 2'!BP$76,'Expenses (Assum. &amp; Calc.)'!$H65,0)</f>
        <v>0</v>
      </c>
      <c r="BS65" s="486">
        <f>IF('Expenses (Assum. &amp; Calc.)'!$F65='Shortcut Lookup 2'!BQ$76,'Expenses (Assum. &amp; Calc.)'!$H65,0)</f>
        <v>0</v>
      </c>
      <c r="BT65" s="486">
        <f>IF('Expenses (Assum. &amp; Calc.)'!$F65='Shortcut Lookup 2'!BR$76,'Expenses (Assum. &amp; Calc.)'!$H65,0)</f>
        <v>0</v>
      </c>
      <c r="BU65" s="492">
        <f>IF('Expenses (Assum. &amp; Calc.)'!$F65='Shortcut Lookup 2'!BS$76,'Expenses (Assum. &amp; Calc.)'!$H65,0)</f>
        <v>0</v>
      </c>
      <c r="BV65" s="495">
        <f ca="1">OFFSET('Expenses (Assum. &amp; Calc.)'!N65,0,-'Expenses (Assum. &amp; Calc.)'!$G65)</f>
        <v>0</v>
      </c>
      <c r="BW65" s="495">
        <f ca="1">OFFSET('Expenses (Assum. &amp; Calc.)'!O65,0,-'Expenses (Assum. &amp; Calc.)'!$G65)</f>
        <v>0</v>
      </c>
      <c r="BX65" s="495">
        <f ca="1">OFFSET('Expenses (Assum. &amp; Calc.)'!P65,0,-'Expenses (Assum. &amp; Calc.)'!$G65)</f>
        <v>0</v>
      </c>
      <c r="BY65" s="495">
        <f ca="1">OFFSET('Expenses (Assum. &amp; Calc.)'!Q65,0,-'Expenses (Assum. &amp; Calc.)'!$G65)</f>
        <v>0</v>
      </c>
      <c r="BZ65" s="495">
        <f ca="1">OFFSET('Expenses (Assum. &amp; Calc.)'!R65,0,-'Expenses (Assum. &amp; Calc.)'!$G65)</f>
        <v>0</v>
      </c>
      <c r="CA65" s="495">
        <f ca="1">OFFSET('Expenses (Assum. &amp; Calc.)'!S65,0,-'Expenses (Assum. &amp; Calc.)'!$G65)</f>
        <v>0</v>
      </c>
      <c r="CB65" s="495">
        <f ca="1">OFFSET('Expenses (Assum. &amp; Calc.)'!T65,0,-'Expenses (Assum. &amp; Calc.)'!$G65)</f>
        <v>0</v>
      </c>
      <c r="CC65" s="495">
        <f ca="1">OFFSET('Expenses (Assum. &amp; Calc.)'!U65,0,-'Expenses (Assum. &amp; Calc.)'!$G65)</f>
        <v>0</v>
      </c>
      <c r="CD65" s="495">
        <f ca="1">OFFSET('Expenses (Assum. &amp; Calc.)'!V65,0,-'Expenses (Assum. &amp; Calc.)'!$G65)</f>
        <v>0</v>
      </c>
      <c r="CE65" s="495">
        <f ca="1">OFFSET('Expenses (Assum. &amp; Calc.)'!W65,0,-'Expenses (Assum. &amp; Calc.)'!$G65)</f>
        <v>0</v>
      </c>
      <c r="CF65" s="495">
        <f ca="1">OFFSET('Expenses (Assum. &amp; Calc.)'!X65,0,-'Expenses (Assum. &amp; Calc.)'!$G65)</f>
        <v>0</v>
      </c>
      <c r="CG65" s="495">
        <f ca="1">OFFSET('Expenses (Assum. &amp; Calc.)'!Y65,0,-'Expenses (Assum. &amp; Calc.)'!$G65)</f>
        <v>0</v>
      </c>
      <c r="CH65" s="495">
        <f ca="1">OFFSET('Expenses (Assum. &amp; Calc.)'!Z65,0,-'Expenses (Assum. &amp; Calc.)'!$G65)</f>
        <v>0</v>
      </c>
      <c r="CI65" s="495">
        <f ca="1">OFFSET('Expenses (Assum. &amp; Calc.)'!AA65,0,-'Expenses (Assum. &amp; Calc.)'!$G65)</f>
        <v>0</v>
      </c>
      <c r="CJ65" s="495">
        <f ca="1">OFFSET('Expenses (Assum. &amp; Calc.)'!AB65,0,-'Expenses (Assum. &amp; Calc.)'!$G65)</f>
        <v>0</v>
      </c>
      <c r="CK65" s="495">
        <f ca="1">OFFSET('Expenses (Assum. &amp; Calc.)'!AC65,0,-'Expenses (Assum. &amp; Calc.)'!$G65)</f>
        <v>0</v>
      </c>
      <c r="CL65" s="495">
        <f ca="1">OFFSET('Expenses (Assum. &amp; Calc.)'!AD65,0,-'Expenses (Assum. &amp; Calc.)'!$G65)</f>
        <v>0</v>
      </c>
      <c r="CM65" s="495">
        <f ca="1">OFFSET('Expenses (Assum. &amp; Calc.)'!AE65,0,-'Expenses (Assum. &amp; Calc.)'!$G65)</f>
        <v>0</v>
      </c>
      <c r="CN65" s="495">
        <f ca="1">OFFSET('Expenses (Assum. &amp; Calc.)'!AF65,0,-'Expenses (Assum. &amp; Calc.)'!$G65)</f>
        <v>0</v>
      </c>
      <c r="CO65" s="495">
        <f ca="1">OFFSET('Expenses (Assum. &amp; Calc.)'!AG65,0,-'Expenses (Assum. &amp; Calc.)'!$G65)</f>
        <v>0</v>
      </c>
      <c r="CP65" s="495">
        <f ca="1">OFFSET('Expenses (Assum. &amp; Calc.)'!AH65,0,-'Expenses (Assum. &amp; Calc.)'!$G65)</f>
        <v>0</v>
      </c>
      <c r="CQ65" s="495">
        <f ca="1">OFFSET('Expenses (Assum. &amp; Calc.)'!AI65,0,-'Expenses (Assum. &amp; Calc.)'!$G65)</f>
        <v>0</v>
      </c>
      <c r="CR65" s="495">
        <f ca="1">OFFSET('Expenses (Assum. &amp; Calc.)'!AJ65,0,-'Expenses (Assum. &amp; Calc.)'!$G65)</f>
        <v>0</v>
      </c>
      <c r="CS65" s="495">
        <f ca="1">OFFSET('Expenses (Assum. &amp; Calc.)'!AK65,0,-'Expenses (Assum. &amp; Calc.)'!$G65)</f>
        <v>0</v>
      </c>
      <c r="CT65" s="495">
        <f ca="1">OFFSET('Expenses (Assum. &amp; Calc.)'!AL65,0,-'Expenses (Assum. &amp; Calc.)'!$G65)</f>
        <v>0</v>
      </c>
      <c r="CU65" s="495">
        <f ca="1">OFFSET('Expenses (Assum. &amp; Calc.)'!AM65,0,-'Expenses (Assum. &amp; Calc.)'!$G65)</f>
        <v>0</v>
      </c>
      <c r="CV65" s="495">
        <f ca="1">OFFSET('Expenses (Assum. &amp; Calc.)'!AN65,0,-'Expenses (Assum. &amp; Calc.)'!$G65)</f>
        <v>0</v>
      </c>
      <c r="CW65" s="495">
        <f ca="1">OFFSET('Expenses (Assum. &amp; Calc.)'!AO65,0,-'Expenses (Assum. &amp; Calc.)'!$G65)</f>
        <v>0</v>
      </c>
      <c r="CX65" s="495">
        <f ca="1">OFFSET('Expenses (Assum. &amp; Calc.)'!AP65,0,-'Expenses (Assum. &amp; Calc.)'!$G65)</f>
        <v>0</v>
      </c>
      <c r="CY65" s="495">
        <f ca="1">OFFSET('Expenses (Assum. &amp; Calc.)'!AQ65,0,-'Expenses (Assum. &amp; Calc.)'!$G65)</f>
        <v>0</v>
      </c>
      <c r="CZ65" s="495">
        <f ca="1">OFFSET('Expenses (Assum. &amp; Calc.)'!AR65,0,-'Expenses (Assum. &amp; Calc.)'!$G65)</f>
        <v>0</v>
      </c>
      <c r="DA65" s="495">
        <f ca="1">OFFSET('Expenses (Assum. &amp; Calc.)'!AS65,0,-'Expenses (Assum. &amp; Calc.)'!$G65)</f>
        <v>0</v>
      </c>
      <c r="DB65" s="495">
        <f ca="1">OFFSET('Expenses (Assum. &amp; Calc.)'!AT65,0,-'Expenses (Assum. &amp; Calc.)'!$G65)</f>
        <v>0</v>
      </c>
      <c r="DC65" s="495">
        <f ca="1">OFFSET('Expenses (Assum. &amp; Calc.)'!AU65,0,-'Expenses (Assum. &amp; Calc.)'!$G65)</f>
        <v>0</v>
      </c>
      <c r="DD65" s="495">
        <f ca="1">OFFSET('Expenses (Assum. &amp; Calc.)'!AV65,0,-'Expenses (Assum. &amp; Calc.)'!$G65)</f>
        <v>0</v>
      </c>
      <c r="DE65" s="495">
        <f ca="1">OFFSET('Expenses (Assum. &amp; Calc.)'!AW65,0,-'Expenses (Assum. &amp; Calc.)'!$G65)</f>
        <v>0</v>
      </c>
      <c r="DF65" s="495">
        <f ca="1">OFFSET('Expenses (Assum. &amp; Calc.)'!AX65,0,-'Expenses (Assum. &amp; Calc.)'!$G65)</f>
        <v>0</v>
      </c>
      <c r="DG65" s="495">
        <f ca="1">OFFSET('Expenses (Assum. &amp; Calc.)'!AY65,0,-'Expenses (Assum. &amp; Calc.)'!$G65)</f>
        <v>0</v>
      </c>
      <c r="DH65" s="495">
        <f ca="1">OFFSET('Expenses (Assum. &amp; Calc.)'!AZ65,0,-'Expenses (Assum. &amp; Calc.)'!$G65)</f>
        <v>0</v>
      </c>
      <c r="DI65" s="495">
        <f ca="1">OFFSET('Expenses (Assum. &amp; Calc.)'!BA65,0,-'Expenses (Assum. &amp; Calc.)'!$G65)</f>
        <v>0</v>
      </c>
      <c r="DJ65" s="495">
        <f ca="1">OFFSET('Expenses (Assum. &amp; Calc.)'!BB65,0,-'Expenses (Assum. &amp; Calc.)'!$G65)</f>
        <v>0</v>
      </c>
      <c r="DK65" s="495">
        <f ca="1">OFFSET('Expenses (Assum. &amp; Calc.)'!BC65,0,-'Expenses (Assum. &amp; Calc.)'!$G65)</f>
        <v>0</v>
      </c>
      <c r="DL65" s="495">
        <f ca="1">OFFSET('Expenses (Assum. &amp; Calc.)'!BD65,0,-'Expenses (Assum. &amp; Calc.)'!$G65)</f>
        <v>0</v>
      </c>
      <c r="DM65" s="495">
        <f ca="1">OFFSET('Expenses (Assum. &amp; Calc.)'!BE65,0,-'Expenses (Assum. &amp; Calc.)'!$G65)</f>
        <v>0</v>
      </c>
      <c r="DN65" s="495">
        <f ca="1">OFFSET('Expenses (Assum. &amp; Calc.)'!BF65,0,-'Expenses (Assum. &amp; Calc.)'!$G65)</f>
        <v>0</v>
      </c>
      <c r="DO65" s="495">
        <f ca="1">OFFSET('Expenses (Assum. &amp; Calc.)'!BG65,0,-'Expenses (Assum. &amp; Calc.)'!$G65)</f>
        <v>0</v>
      </c>
      <c r="DP65" s="495">
        <f ca="1">OFFSET('Expenses (Assum. &amp; Calc.)'!BH65,0,-'Expenses (Assum. &amp; Calc.)'!$G65)</f>
        <v>0</v>
      </c>
      <c r="DQ65" s="495">
        <f ca="1">OFFSET('Expenses (Assum. &amp; Calc.)'!BI65,0,-'Expenses (Assum. &amp; Calc.)'!$G65)</f>
        <v>0</v>
      </c>
      <c r="DR65" s="495">
        <f ca="1">OFFSET('Expenses (Assum. &amp; Calc.)'!BJ65,0,-'Expenses (Assum. &amp; Calc.)'!$G65)</f>
        <v>0</v>
      </c>
      <c r="DS65" s="495">
        <f ca="1">OFFSET('Expenses (Assum. &amp; Calc.)'!BK65,0,-'Expenses (Assum. &amp; Calc.)'!$G65)</f>
        <v>0</v>
      </c>
      <c r="DT65" s="495">
        <f ca="1">OFFSET('Expenses (Assum. &amp; Calc.)'!BL65,0,-'Expenses (Assum. &amp; Calc.)'!$G65)</f>
        <v>0</v>
      </c>
      <c r="DU65" s="495">
        <f ca="1">OFFSET('Expenses (Assum. &amp; Calc.)'!BM65,0,-'Expenses (Assum. &amp; Calc.)'!$G65)</f>
        <v>0</v>
      </c>
      <c r="DV65" s="495">
        <f ca="1">OFFSET('Expenses (Assum. &amp; Calc.)'!BN65,0,-'Expenses (Assum. &amp; Calc.)'!$G65)</f>
        <v>0</v>
      </c>
      <c r="DW65" s="495">
        <f ca="1">OFFSET('Expenses (Assum. &amp; Calc.)'!BO65,0,-'Expenses (Assum. &amp; Calc.)'!$G65)</f>
        <v>0</v>
      </c>
      <c r="DX65" s="495">
        <f ca="1">OFFSET('Expenses (Assum. &amp; Calc.)'!BP65,0,-'Expenses (Assum. &amp; Calc.)'!$G65)</f>
        <v>0</v>
      </c>
      <c r="DY65" s="495">
        <f ca="1">OFFSET('Expenses (Assum. &amp; Calc.)'!BQ65,0,-'Expenses (Assum. &amp; Calc.)'!$G65)</f>
        <v>0</v>
      </c>
      <c r="DZ65" s="495">
        <f ca="1">OFFSET('Expenses (Assum. &amp; Calc.)'!BR65,0,-'Expenses (Assum. &amp; Calc.)'!$G65)</f>
        <v>0</v>
      </c>
      <c r="EA65" s="495">
        <f ca="1">OFFSET('Expenses (Assum. &amp; Calc.)'!BS65,0,-'Expenses (Assum. &amp; Calc.)'!$G65)</f>
        <v>0</v>
      </c>
      <c r="EB65" s="495">
        <f ca="1">OFFSET('Expenses (Assum. &amp; Calc.)'!BT65,0,-'Expenses (Assum. &amp; Calc.)'!$G65)</f>
        <v>0</v>
      </c>
      <c r="EC65" s="495">
        <f ca="1">OFFSET('Expenses (Assum. &amp; Calc.)'!BU65,0,-'Expenses (Assum. &amp; Calc.)'!$G65)</f>
        <v>0</v>
      </c>
    </row>
    <row r="66" spans="1:133" ht="13.8" x14ac:dyDescent="0.3">
      <c r="D66" s="458"/>
      <c r="E66" s="458"/>
      <c r="F66" s="458"/>
      <c r="G66" s="458" t="s">
        <v>44</v>
      </c>
      <c r="H66" s="480">
        <f>SUM(H43:H65)</f>
        <v>53000</v>
      </c>
      <c r="N66" s="494">
        <f t="shared" ref="N66:AS66" si="4">SUM(N43:N65)</f>
        <v>53000</v>
      </c>
      <c r="O66" s="176">
        <f t="shared" si="4"/>
        <v>0</v>
      </c>
      <c r="P66" s="176">
        <f t="shared" si="4"/>
        <v>0</v>
      </c>
      <c r="Q66" s="176">
        <f t="shared" si="4"/>
        <v>0</v>
      </c>
      <c r="R66" s="176">
        <f t="shared" si="4"/>
        <v>0</v>
      </c>
      <c r="S66" s="176">
        <f t="shared" si="4"/>
        <v>0</v>
      </c>
      <c r="T66" s="176">
        <f t="shared" si="4"/>
        <v>0</v>
      </c>
      <c r="U66" s="176">
        <f t="shared" si="4"/>
        <v>0</v>
      </c>
      <c r="V66" s="176">
        <f t="shared" si="4"/>
        <v>0</v>
      </c>
      <c r="W66" s="176">
        <f t="shared" si="4"/>
        <v>0</v>
      </c>
      <c r="X66" s="176">
        <f t="shared" si="4"/>
        <v>0</v>
      </c>
      <c r="Y66" s="176">
        <f t="shared" si="4"/>
        <v>0</v>
      </c>
      <c r="Z66" s="176">
        <f t="shared" si="4"/>
        <v>0</v>
      </c>
      <c r="AA66" s="176">
        <f t="shared" si="4"/>
        <v>0</v>
      </c>
      <c r="AB66" s="176">
        <f t="shared" si="4"/>
        <v>0</v>
      </c>
      <c r="AC66" s="176">
        <f t="shared" si="4"/>
        <v>0</v>
      </c>
      <c r="AD66" s="176">
        <f t="shared" si="4"/>
        <v>0</v>
      </c>
      <c r="AE66" s="176">
        <f t="shared" si="4"/>
        <v>0</v>
      </c>
      <c r="AF66" s="176">
        <f t="shared" si="4"/>
        <v>0</v>
      </c>
      <c r="AG66" s="176">
        <f t="shared" si="4"/>
        <v>0</v>
      </c>
      <c r="AH66" s="176">
        <f t="shared" si="4"/>
        <v>0</v>
      </c>
      <c r="AI66" s="176">
        <f t="shared" si="4"/>
        <v>0</v>
      </c>
      <c r="AJ66" s="176">
        <f t="shared" si="4"/>
        <v>0</v>
      </c>
      <c r="AK66" s="176">
        <f t="shared" si="4"/>
        <v>0</v>
      </c>
      <c r="AL66" s="176">
        <f t="shared" si="4"/>
        <v>0</v>
      </c>
      <c r="AM66" s="176">
        <f t="shared" si="4"/>
        <v>0</v>
      </c>
      <c r="AN66" s="176">
        <f t="shared" si="4"/>
        <v>0</v>
      </c>
      <c r="AO66" s="176">
        <f t="shared" si="4"/>
        <v>0</v>
      </c>
      <c r="AP66" s="176">
        <f t="shared" si="4"/>
        <v>0</v>
      </c>
      <c r="AQ66" s="176">
        <f t="shared" si="4"/>
        <v>0</v>
      </c>
      <c r="AR66" s="176">
        <f t="shared" si="4"/>
        <v>0</v>
      </c>
      <c r="AS66" s="176">
        <f t="shared" si="4"/>
        <v>0</v>
      </c>
      <c r="AT66" s="176">
        <f t="shared" ref="AT66:BX66" si="5">SUM(AT43:AT65)</f>
        <v>0</v>
      </c>
      <c r="AU66" s="176">
        <f t="shared" si="5"/>
        <v>0</v>
      </c>
      <c r="AV66" s="176">
        <f t="shared" si="5"/>
        <v>0</v>
      </c>
      <c r="AW66" s="176">
        <f t="shared" si="5"/>
        <v>0</v>
      </c>
      <c r="AX66" s="176">
        <f t="shared" si="5"/>
        <v>0</v>
      </c>
      <c r="AY66" s="176">
        <f t="shared" si="5"/>
        <v>0</v>
      </c>
      <c r="AZ66" s="176">
        <f t="shared" si="5"/>
        <v>0</v>
      </c>
      <c r="BA66" s="176">
        <f t="shared" si="5"/>
        <v>0</v>
      </c>
      <c r="BB66" s="176">
        <f t="shared" si="5"/>
        <v>0</v>
      </c>
      <c r="BC66" s="176">
        <f t="shared" si="5"/>
        <v>0</v>
      </c>
      <c r="BD66" s="176">
        <f t="shared" si="5"/>
        <v>0</v>
      </c>
      <c r="BE66" s="176">
        <f t="shared" si="5"/>
        <v>0</v>
      </c>
      <c r="BF66" s="176">
        <f t="shared" si="5"/>
        <v>0</v>
      </c>
      <c r="BG66" s="176">
        <f t="shared" si="5"/>
        <v>0</v>
      </c>
      <c r="BH66" s="176">
        <f t="shared" si="5"/>
        <v>0</v>
      </c>
      <c r="BI66" s="176">
        <f t="shared" si="5"/>
        <v>0</v>
      </c>
      <c r="BJ66" s="176">
        <f t="shared" si="5"/>
        <v>0</v>
      </c>
      <c r="BK66" s="176">
        <f t="shared" si="5"/>
        <v>0</v>
      </c>
      <c r="BL66" s="176">
        <f t="shared" si="5"/>
        <v>0</v>
      </c>
      <c r="BM66" s="176">
        <f t="shared" si="5"/>
        <v>0</v>
      </c>
      <c r="BN66" s="176">
        <f t="shared" si="5"/>
        <v>0</v>
      </c>
      <c r="BO66" s="176">
        <f t="shared" si="5"/>
        <v>0</v>
      </c>
      <c r="BP66" s="176">
        <f t="shared" si="5"/>
        <v>0</v>
      </c>
      <c r="BQ66" s="176">
        <f t="shared" si="5"/>
        <v>0</v>
      </c>
      <c r="BR66" s="176">
        <f t="shared" si="5"/>
        <v>0</v>
      </c>
      <c r="BS66" s="176">
        <f t="shared" si="5"/>
        <v>0</v>
      </c>
      <c r="BT66" s="176">
        <f t="shared" si="5"/>
        <v>0</v>
      </c>
      <c r="BU66" s="176">
        <f t="shared" si="5"/>
        <v>0</v>
      </c>
      <c r="BV66" s="483">
        <f t="shared" ca="1" si="5"/>
        <v>50000</v>
      </c>
      <c r="BW66" s="483">
        <f t="shared" ca="1" si="5"/>
        <v>0</v>
      </c>
      <c r="BX66" s="483">
        <f t="shared" ca="1" si="5"/>
        <v>3000</v>
      </c>
      <c r="BY66" s="483">
        <f t="shared" ref="BY66:DD66" ca="1" si="6">SUM(BY43:BY65)</f>
        <v>0</v>
      </c>
      <c r="BZ66" s="483">
        <f t="shared" ca="1" si="6"/>
        <v>0</v>
      </c>
      <c r="CA66" s="483">
        <f t="shared" ca="1" si="6"/>
        <v>0</v>
      </c>
      <c r="CB66" s="483">
        <f t="shared" ca="1" si="6"/>
        <v>0</v>
      </c>
      <c r="CC66" s="483">
        <f t="shared" ca="1" si="6"/>
        <v>0</v>
      </c>
      <c r="CD66" s="483">
        <f t="shared" ca="1" si="6"/>
        <v>0</v>
      </c>
      <c r="CE66" s="483">
        <f t="shared" ca="1" si="6"/>
        <v>0</v>
      </c>
      <c r="CF66" s="483">
        <f t="shared" ca="1" si="6"/>
        <v>0</v>
      </c>
      <c r="CG66" s="483">
        <f t="shared" ca="1" si="6"/>
        <v>0</v>
      </c>
      <c r="CH66" s="483">
        <f t="shared" ca="1" si="6"/>
        <v>0</v>
      </c>
      <c r="CI66" s="483">
        <f t="shared" ca="1" si="6"/>
        <v>0</v>
      </c>
      <c r="CJ66" s="483">
        <f t="shared" ca="1" si="6"/>
        <v>0</v>
      </c>
      <c r="CK66" s="483">
        <f t="shared" ca="1" si="6"/>
        <v>0</v>
      </c>
      <c r="CL66" s="483">
        <f t="shared" ca="1" si="6"/>
        <v>0</v>
      </c>
      <c r="CM66" s="483">
        <f t="shared" ca="1" si="6"/>
        <v>0</v>
      </c>
      <c r="CN66" s="483">
        <f t="shared" ca="1" si="6"/>
        <v>0</v>
      </c>
      <c r="CO66" s="483">
        <f t="shared" ca="1" si="6"/>
        <v>0</v>
      </c>
      <c r="CP66" s="483">
        <f t="shared" ca="1" si="6"/>
        <v>0</v>
      </c>
      <c r="CQ66" s="483">
        <f t="shared" ca="1" si="6"/>
        <v>0</v>
      </c>
      <c r="CR66" s="483">
        <f t="shared" ca="1" si="6"/>
        <v>0</v>
      </c>
      <c r="CS66" s="483">
        <f t="shared" ca="1" si="6"/>
        <v>0</v>
      </c>
      <c r="CT66" s="483">
        <f t="shared" ca="1" si="6"/>
        <v>0</v>
      </c>
      <c r="CU66" s="483">
        <f t="shared" ca="1" si="6"/>
        <v>0</v>
      </c>
      <c r="CV66" s="483">
        <f t="shared" ca="1" si="6"/>
        <v>0</v>
      </c>
      <c r="CW66" s="483">
        <f t="shared" ca="1" si="6"/>
        <v>0</v>
      </c>
      <c r="CX66" s="483">
        <f t="shared" ca="1" si="6"/>
        <v>0</v>
      </c>
      <c r="CY66" s="483">
        <f t="shared" ca="1" si="6"/>
        <v>0</v>
      </c>
      <c r="CZ66" s="483">
        <f t="shared" ca="1" si="6"/>
        <v>0</v>
      </c>
      <c r="DA66" s="483">
        <f t="shared" ca="1" si="6"/>
        <v>0</v>
      </c>
      <c r="DB66" s="483">
        <f t="shared" ca="1" si="6"/>
        <v>0</v>
      </c>
      <c r="DC66" s="483">
        <f t="shared" ca="1" si="6"/>
        <v>0</v>
      </c>
      <c r="DD66" s="483">
        <f t="shared" ca="1" si="6"/>
        <v>0</v>
      </c>
      <c r="DE66" s="483">
        <f t="shared" ref="DE66:EC66" ca="1" si="7">SUM(DE43:DE65)</f>
        <v>0</v>
      </c>
      <c r="DF66" s="483">
        <f t="shared" ca="1" si="7"/>
        <v>0</v>
      </c>
      <c r="DG66" s="483">
        <f t="shared" ca="1" si="7"/>
        <v>0</v>
      </c>
      <c r="DH66" s="483">
        <f t="shared" ca="1" si="7"/>
        <v>0</v>
      </c>
      <c r="DI66" s="483">
        <f t="shared" ca="1" si="7"/>
        <v>0</v>
      </c>
      <c r="DJ66" s="483">
        <f t="shared" ca="1" si="7"/>
        <v>0</v>
      </c>
      <c r="DK66" s="483">
        <f t="shared" ca="1" si="7"/>
        <v>0</v>
      </c>
      <c r="DL66" s="483">
        <f t="shared" ca="1" si="7"/>
        <v>0</v>
      </c>
      <c r="DM66" s="483">
        <f t="shared" ca="1" si="7"/>
        <v>0</v>
      </c>
      <c r="DN66" s="483">
        <f t="shared" ca="1" si="7"/>
        <v>0</v>
      </c>
      <c r="DO66" s="483">
        <f t="shared" ca="1" si="7"/>
        <v>0</v>
      </c>
      <c r="DP66" s="483">
        <f t="shared" ca="1" si="7"/>
        <v>0</v>
      </c>
      <c r="DQ66" s="483">
        <f t="shared" ca="1" si="7"/>
        <v>0</v>
      </c>
      <c r="DR66" s="483">
        <f t="shared" ca="1" si="7"/>
        <v>0</v>
      </c>
      <c r="DS66" s="483">
        <f t="shared" ca="1" si="7"/>
        <v>0</v>
      </c>
      <c r="DT66" s="483">
        <f t="shared" ca="1" si="7"/>
        <v>0</v>
      </c>
      <c r="DU66" s="483">
        <f t="shared" ca="1" si="7"/>
        <v>0</v>
      </c>
      <c r="DV66" s="483">
        <f t="shared" ca="1" si="7"/>
        <v>0</v>
      </c>
      <c r="DW66" s="483">
        <f t="shared" ca="1" si="7"/>
        <v>0</v>
      </c>
      <c r="DX66" s="483">
        <f t="shared" ca="1" si="7"/>
        <v>0</v>
      </c>
      <c r="DY66" s="483">
        <f t="shared" ca="1" si="7"/>
        <v>0</v>
      </c>
      <c r="DZ66" s="483">
        <f t="shared" ca="1" si="7"/>
        <v>0</v>
      </c>
      <c r="EA66" s="483">
        <f t="shared" ca="1" si="7"/>
        <v>0</v>
      </c>
      <c r="EB66" s="483">
        <f t="shared" ca="1" si="7"/>
        <v>0</v>
      </c>
      <c r="EC66" s="483">
        <f t="shared" ca="1" si="7"/>
        <v>0</v>
      </c>
    </row>
    <row r="68" spans="1:133" ht="10.5" customHeight="1" thickBot="1" x14ac:dyDescent="0.35">
      <c r="F68" s="632">
        <f t="shared" ref="F68:AK68" si="8">BV41</f>
        <v>45688</v>
      </c>
      <c r="G68" s="632">
        <f t="shared" si="8"/>
        <v>45716</v>
      </c>
      <c r="H68" s="632">
        <f t="shared" si="8"/>
        <v>45747</v>
      </c>
      <c r="I68" s="632">
        <f t="shared" si="8"/>
        <v>45777</v>
      </c>
      <c r="J68" s="632">
        <f t="shared" si="8"/>
        <v>45808</v>
      </c>
      <c r="K68" s="632">
        <f t="shared" si="8"/>
        <v>45838</v>
      </c>
      <c r="L68" s="632">
        <f t="shared" si="8"/>
        <v>45869</v>
      </c>
      <c r="M68" s="632">
        <f t="shared" si="8"/>
        <v>45900</v>
      </c>
      <c r="N68" s="632">
        <f t="shared" si="8"/>
        <v>45930</v>
      </c>
      <c r="O68" s="632">
        <f t="shared" si="8"/>
        <v>45961</v>
      </c>
      <c r="P68" s="632">
        <f t="shared" si="8"/>
        <v>45991</v>
      </c>
      <c r="Q68" s="632">
        <f t="shared" si="8"/>
        <v>46022</v>
      </c>
      <c r="R68" s="632">
        <f t="shared" si="8"/>
        <v>46053</v>
      </c>
      <c r="S68" s="632">
        <f t="shared" si="8"/>
        <v>46081</v>
      </c>
      <c r="T68" s="632">
        <f t="shared" si="8"/>
        <v>46112</v>
      </c>
      <c r="U68" s="632">
        <f t="shared" si="8"/>
        <v>46142</v>
      </c>
      <c r="V68" s="632">
        <f t="shared" si="8"/>
        <v>46173</v>
      </c>
      <c r="W68" s="632">
        <f t="shared" si="8"/>
        <v>46203</v>
      </c>
      <c r="X68" s="632">
        <f t="shared" si="8"/>
        <v>46234</v>
      </c>
      <c r="Y68" s="632">
        <f t="shared" si="8"/>
        <v>46265</v>
      </c>
      <c r="Z68" s="632">
        <f t="shared" si="8"/>
        <v>46295</v>
      </c>
      <c r="AA68" s="632">
        <f t="shared" si="8"/>
        <v>46326</v>
      </c>
      <c r="AB68" s="632">
        <f t="shared" si="8"/>
        <v>46356</v>
      </c>
      <c r="AC68" s="632">
        <f t="shared" si="8"/>
        <v>46387</v>
      </c>
      <c r="AD68" s="632">
        <f t="shared" si="8"/>
        <v>46418</v>
      </c>
      <c r="AE68" s="632">
        <f t="shared" si="8"/>
        <v>46446</v>
      </c>
      <c r="AF68" s="632">
        <f t="shared" si="8"/>
        <v>46477</v>
      </c>
      <c r="AG68" s="632">
        <f t="shared" si="8"/>
        <v>46507</v>
      </c>
      <c r="AH68" s="632">
        <f t="shared" si="8"/>
        <v>46538</v>
      </c>
      <c r="AI68" s="632">
        <f t="shared" si="8"/>
        <v>46568</v>
      </c>
      <c r="AJ68" s="632">
        <f t="shared" si="8"/>
        <v>46599</v>
      </c>
      <c r="AK68" s="632">
        <f t="shared" si="8"/>
        <v>46630</v>
      </c>
      <c r="AL68" s="632">
        <f t="shared" ref="AL68:BM68" si="9">DB41</f>
        <v>46660</v>
      </c>
      <c r="AM68" s="632">
        <f t="shared" si="9"/>
        <v>46691</v>
      </c>
      <c r="AN68" s="632">
        <f t="shared" si="9"/>
        <v>46721</v>
      </c>
      <c r="AO68" s="632">
        <f t="shared" si="9"/>
        <v>46752</v>
      </c>
      <c r="AP68" s="632">
        <f t="shared" si="9"/>
        <v>46783</v>
      </c>
      <c r="AQ68" s="632">
        <f t="shared" si="9"/>
        <v>46812</v>
      </c>
      <c r="AR68" s="632">
        <f t="shared" si="9"/>
        <v>46843</v>
      </c>
      <c r="AS68" s="632">
        <f t="shared" si="9"/>
        <v>46873</v>
      </c>
      <c r="AT68" s="632">
        <f t="shared" si="9"/>
        <v>46904</v>
      </c>
      <c r="AU68" s="632">
        <f t="shared" si="9"/>
        <v>46934</v>
      </c>
      <c r="AV68" s="632">
        <f t="shared" si="9"/>
        <v>46965</v>
      </c>
      <c r="AW68" s="632">
        <f t="shared" si="9"/>
        <v>46996</v>
      </c>
      <c r="AX68" s="632">
        <f t="shared" si="9"/>
        <v>47026</v>
      </c>
      <c r="AY68" s="632">
        <f t="shared" si="9"/>
        <v>47057</v>
      </c>
      <c r="AZ68" s="632">
        <f t="shared" si="9"/>
        <v>47087</v>
      </c>
      <c r="BA68" s="632">
        <f t="shared" si="9"/>
        <v>47118</v>
      </c>
      <c r="BB68" s="632">
        <f t="shared" si="9"/>
        <v>47149</v>
      </c>
      <c r="BC68" s="632">
        <f t="shared" si="9"/>
        <v>47177</v>
      </c>
      <c r="BD68" s="632">
        <f t="shared" si="9"/>
        <v>47208</v>
      </c>
      <c r="BE68" s="632">
        <f t="shared" si="9"/>
        <v>47238</v>
      </c>
      <c r="BF68" s="632">
        <f t="shared" si="9"/>
        <v>47269</v>
      </c>
      <c r="BG68" s="632">
        <f t="shared" si="9"/>
        <v>47299</v>
      </c>
      <c r="BH68" s="632">
        <f t="shared" si="9"/>
        <v>47330</v>
      </c>
      <c r="BI68" s="632">
        <f t="shared" si="9"/>
        <v>47361</v>
      </c>
      <c r="BJ68" s="632">
        <f t="shared" si="9"/>
        <v>47391</v>
      </c>
      <c r="BK68" s="632">
        <f t="shared" si="9"/>
        <v>47422</v>
      </c>
      <c r="BL68" s="632">
        <f t="shared" si="9"/>
        <v>47452</v>
      </c>
      <c r="BM68" s="632">
        <f t="shared" si="9"/>
        <v>47483</v>
      </c>
    </row>
    <row r="69" spans="1:133" s="224" customFormat="1" ht="14.4" thickBot="1" x14ac:dyDescent="0.35">
      <c r="A69" s="51" t="s">
        <v>326</v>
      </c>
      <c r="B69" s="51"/>
      <c r="C69" s="500"/>
      <c r="D69" s="500"/>
      <c r="E69" s="498" t="s">
        <v>319</v>
      </c>
      <c r="F69" s="633">
        <f>'Expenses (Assum. &amp; Calc.)'!N66</f>
        <v>53000</v>
      </c>
      <c r="G69" s="633">
        <f>'Expenses (Assum. &amp; Calc.)'!O66</f>
        <v>0</v>
      </c>
      <c r="H69" s="633">
        <f>'Expenses (Assum. &amp; Calc.)'!P66</f>
        <v>0</v>
      </c>
      <c r="I69" s="633">
        <f>'Expenses (Assum. &amp; Calc.)'!Q66</f>
        <v>0</v>
      </c>
      <c r="J69" s="633">
        <f>'Expenses (Assum. &amp; Calc.)'!R66</f>
        <v>0</v>
      </c>
      <c r="K69" s="633">
        <f>'Expenses (Assum. &amp; Calc.)'!S66</f>
        <v>0</v>
      </c>
      <c r="L69" s="633">
        <f>'Expenses (Assum. &amp; Calc.)'!T66</f>
        <v>0</v>
      </c>
      <c r="M69" s="633">
        <f>'Expenses (Assum. &amp; Calc.)'!U66</f>
        <v>0</v>
      </c>
      <c r="N69" s="633">
        <f>'Expenses (Assum. &amp; Calc.)'!V66</f>
        <v>0</v>
      </c>
      <c r="O69" s="633">
        <f>'Expenses (Assum. &amp; Calc.)'!W66</f>
        <v>0</v>
      </c>
      <c r="P69" s="633">
        <f>'Expenses (Assum. &amp; Calc.)'!X66</f>
        <v>0</v>
      </c>
      <c r="Q69" s="633">
        <f>'Expenses (Assum. &amp; Calc.)'!Y66</f>
        <v>0</v>
      </c>
      <c r="R69" s="633">
        <f>'Expenses (Assum. &amp; Calc.)'!Z66</f>
        <v>0</v>
      </c>
      <c r="S69" s="633">
        <f>'Expenses (Assum. &amp; Calc.)'!AA66</f>
        <v>0</v>
      </c>
      <c r="T69" s="633">
        <f>'Expenses (Assum. &amp; Calc.)'!AB66</f>
        <v>0</v>
      </c>
      <c r="U69" s="633">
        <f>'Expenses (Assum. &amp; Calc.)'!AC66</f>
        <v>0</v>
      </c>
      <c r="V69" s="633">
        <f>'Expenses (Assum. &amp; Calc.)'!AD66</f>
        <v>0</v>
      </c>
      <c r="W69" s="633">
        <f>'Expenses (Assum. &amp; Calc.)'!AE66</f>
        <v>0</v>
      </c>
      <c r="X69" s="633">
        <f>'Expenses (Assum. &amp; Calc.)'!AF66</f>
        <v>0</v>
      </c>
      <c r="Y69" s="633">
        <f>'Expenses (Assum. &amp; Calc.)'!AG66</f>
        <v>0</v>
      </c>
      <c r="Z69" s="633">
        <f>'Expenses (Assum. &amp; Calc.)'!AH66</f>
        <v>0</v>
      </c>
      <c r="AA69" s="633">
        <f>'Expenses (Assum. &amp; Calc.)'!AI66</f>
        <v>0</v>
      </c>
      <c r="AB69" s="633">
        <f>'Expenses (Assum. &amp; Calc.)'!AJ66</f>
        <v>0</v>
      </c>
      <c r="AC69" s="633">
        <f>'Expenses (Assum. &amp; Calc.)'!AK66</f>
        <v>0</v>
      </c>
      <c r="AD69" s="633">
        <f>'Expenses (Assum. &amp; Calc.)'!AL66</f>
        <v>0</v>
      </c>
      <c r="AE69" s="633">
        <f>'Expenses (Assum. &amp; Calc.)'!AM66</f>
        <v>0</v>
      </c>
      <c r="AF69" s="633">
        <f>'Expenses (Assum. &amp; Calc.)'!AN66</f>
        <v>0</v>
      </c>
      <c r="AG69" s="633">
        <f>'Expenses (Assum. &amp; Calc.)'!AO66</f>
        <v>0</v>
      </c>
      <c r="AH69" s="633">
        <f>'Expenses (Assum. &amp; Calc.)'!AP66</f>
        <v>0</v>
      </c>
      <c r="AI69" s="633">
        <f>'Expenses (Assum. &amp; Calc.)'!AQ66</f>
        <v>0</v>
      </c>
      <c r="AJ69" s="633">
        <f>'Expenses (Assum. &amp; Calc.)'!AR66</f>
        <v>0</v>
      </c>
      <c r="AK69" s="633">
        <f>'Expenses (Assum. &amp; Calc.)'!AS66</f>
        <v>0</v>
      </c>
      <c r="AL69" s="633">
        <f>'Expenses (Assum. &amp; Calc.)'!AT66</f>
        <v>0</v>
      </c>
      <c r="AM69" s="633">
        <f>'Expenses (Assum. &amp; Calc.)'!AU66</f>
        <v>0</v>
      </c>
      <c r="AN69" s="633">
        <f>'Expenses (Assum. &amp; Calc.)'!AV66</f>
        <v>0</v>
      </c>
      <c r="AO69" s="633">
        <f>'Expenses (Assum. &amp; Calc.)'!AW66</f>
        <v>0</v>
      </c>
      <c r="AP69" s="633">
        <f>'Expenses (Assum. &amp; Calc.)'!AX66</f>
        <v>0</v>
      </c>
      <c r="AQ69" s="633">
        <f>'Expenses (Assum. &amp; Calc.)'!AY66</f>
        <v>0</v>
      </c>
      <c r="AR69" s="633">
        <f>'Expenses (Assum. &amp; Calc.)'!AZ66</f>
        <v>0</v>
      </c>
      <c r="AS69" s="633">
        <f>'Expenses (Assum. &amp; Calc.)'!BA66</f>
        <v>0</v>
      </c>
      <c r="AT69" s="633">
        <f>'Expenses (Assum. &amp; Calc.)'!BB66</f>
        <v>0</v>
      </c>
      <c r="AU69" s="633">
        <f>'Expenses (Assum. &amp; Calc.)'!BC66</f>
        <v>0</v>
      </c>
      <c r="AV69" s="633">
        <f>'Expenses (Assum. &amp; Calc.)'!BD66</f>
        <v>0</v>
      </c>
      <c r="AW69" s="633">
        <f>'Expenses (Assum. &amp; Calc.)'!BE66</f>
        <v>0</v>
      </c>
      <c r="AX69" s="633">
        <f>'Expenses (Assum. &amp; Calc.)'!BF66</f>
        <v>0</v>
      </c>
      <c r="AY69" s="633">
        <f>'Expenses (Assum. &amp; Calc.)'!BG66</f>
        <v>0</v>
      </c>
      <c r="AZ69" s="633">
        <f>'Expenses (Assum. &amp; Calc.)'!BH66</f>
        <v>0</v>
      </c>
      <c r="BA69" s="633">
        <f>'Expenses (Assum. &amp; Calc.)'!BI66</f>
        <v>0</v>
      </c>
      <c r="BB69" s="633">
        <f>'Expenses (Assum. &amp; Calc.)'!BJ66</f>
        <v>0</v>
      </c>
      <c r="BC69" s="633">
        <f>'Expenses (Assum. &amp; Calc.)'!BK66</f>
        <v>0</v>
      </c>
      <c r="BD69" s="633">
        <f>'Expenses (Assum. &amp; Calc.)'!BL66</f>
        <v>0</v>
      </c>
      <c r="BE69" s="633">
        <f>'Expenses (Assum. &amp; Calc.)'!BM66</f>
        <v>0</v>
      </c>
      <c r="BF69" s="633">
        <f>'Expenses (Assum. &amp; Calc.)'!BN66</f>
        <v>0</v>
      </c>
      <c r="BG69" s="633">
        <f>'Expenses (Assum. &amp; Calc.)'!BO66</f>
        <v>0</v>
      </c>
      <c r="BH69" s="633">
        <f>'Expenses (Assum. &amp; Calc.)'!BP66</f>
        <v>0</v>
      </c>
      <c r="BI69" s="633">
        <f>'Expenses (Assum. &amp; Calc.)'!BQ66</f>
        <v>0</v>
      </c>
      <c r="BJ69" s="633">
        <f>'Expenses (Assum. &amp; Calc.)'!BR66</f>
        <v>0</v>
      </c>
      <c r="BK69" s="633">
        <f>'Expenses (Assum. &amp; Calc.)'!BS66</f>
        <v>0</v>
      </c>
      <c r="BL69" s="633">
        <f>'Expenses (Assum. &amp; Calc.)'!BT66</f>
        <v>0</v>
      </c>
      <c r="BM69" s="633">
        <f>'Expenses (Assum. &amp; Calc.)'!BU66</f>
        <v>0</v>
      </c>
    </row>
    <row r="70" spans="1:133" s="224" customFormat="1" ht="14.4" thickBot="1" x14ac:dyDescent="0.35">
      <c r="A70" s="51"/>
      <c r="B70" s="177"/>
      <c r="C70" s="497"/>
      <c r="D70" s="497"/>
      <c r="E70" s="500" t="s">
        <v>318</v>
      </c>
      <c r="F70" s="633">
        <f ca="1">'Expenses (Assum. &amp; Calc.)'!BV66</f>
        <v>50000</v>
      </c>
      <c r="G70" s="633">
        <f ca="1">'Expenses (Assum. &amp; Calc.)'!BW66</f>
        <v>0</v>
      </c>
      <c r="H70" s="633">
        <f ca="1">'Expenses (Assum. &amp; Calc.)'!BX66</f>
        <v>3000</v>
      </c>
      <c r="I70" s="633">
        <f ca="1">'Expenses (Assum. &amp; Calc.)'!BY66</f>
        <v>0</v>
      </c>
      <c r="J70" s="633">
        <f ca="1">'Expenses (Assum. &amp; Calc.)'!BZ66</f>
        <v>0</v>
      </c>
      <c r="K70" s="633">
        <f ca="1">'Expenses (Assum. &amp; Calc.)'!CA66</f>
        <v>0</v>
      </c>
      <c r="L70" s="633">
        <f ca="1">'Expenses (Assum. &amp; Calc.)'!CB66</f>
        <v>0</v>
      </c>
      <c r="M70" s="633">
        <f ca="1">'Expenses (Assum. &amp; Calc.)'!CC66</f>
        <v>0</v>
      </c>
      <c r="N70" s="633">
        <f ca="1">'Expenses (Assum. &amp; Calc.)'!CD66</f>
        <v>0</v>
      </c>
      <c r="O70" s="633">
        <f ca="1">'Expenses (Assum. &amp; Calc.)'!CE66</f>
        <v>0</v>
      </c>
      <c r="P70" s="633">
        <f ca="1">'Expenses (Assum. &amp; Calc.)'!CF66</f>
        <v>0</v>
      </c>
      <c r="Q70" s="633">
        <f ca="1">'Expenses (Assum. &amp; Calc.)'!CG66</f>
        <v>0</v>
      </c>
      <c r="R70" s="633">
        <f ca="1">'Expenses (Assum. &amp; Calc.)'!CH66</f>
        <v>0</v>
      </c>
      <c r="S70" s="633">
        <f ca="1">'Expenses (Assum. &amp; Calc.)'!CI66</f>
        <v>0</v>
      </c>
      <c r="T70" s="633">
        <f ca="1">'Expenses (Assum. &amp; Calc.)'!CJ66</f>
        <v>0</v>
      </c>
      <c r="U70" s="633">
        <f ca="1">'Expenses (Assum. &amp; Calc.)'!CK66</f>
        <v>0</v>
      </c>
      <c r="V70" s="633">
        <f ca="1">'Expenses (Assum. &amp; Calc.)'!CL66</f>
        <v>0</v>
      </c>
      <c r="W70" s="633">
        <f ca="1">'Expenses (Assum. &amp; Calc.)'!CM66</f>
        <v>0</v>
      </c>
      <c r="X70" s="633">
        <f ca="1">'Expenses (Assum. &amp; Calc.)'!CN66</f>
        <v>0</v>
      </c>
      <c r="Y70" s="633">
        <f ca="1">'Expenses (Assum. &amp; Calc.)'!CO66</f>
        <v>0</v>
      </c>
      <c r="Z70" s="633">
        <f ca="1">'Expenses (Assum. &amp; Calc.)'!CP66</f>
        <v>0</v>
      </c>
      <c r="AA70" s="633">
        <f ca="1">'Expenses (Assum. &amp; Calc.)'!CQ66</f>
        <v>0</v>
      </c>
      <c r="AB70" s="633">
        <f ca="1">'Expenses (Assum. &amp; Calc.)'!CR66</f>
        <v>0</v>
      </c>
      <c r="AC70" s="633">
        <f ca="1">'Expenses (Assum. &amp; Calc.)'!CS66</f>
        <v>0</v>
      </c>
      <c r="AD70" s="633">
        <f ca="1">'Expenses (Assum. &amp; Calc.)'!CT66</f>
        <v>0</v>
      </c>
      <c r="AE70" s="633">
        <f ca="1">'Expenses (Assum. &amp; Calc.)'!CU66</f>
        <v>0</v>
      </c>
      <c r="AF70" s="633">
        <f ca="1">'Expenses (Assum. &amp; Calc.)'!CV66</f>
        <v>0</v>
      </c>
      <c r="AG70" s="633">
        <f ca="1">'Expenses (Assum. &amp; Calc.)'!CW66</f>
        <v>0</v>
      </c>
      <c r="AH70" s="633">
        <f ca="1">'Expenses (Assum. &amp; Calc.)'!CX66</f>
        <v>0</v>
      </c>
      <c r="AI70" s="633">
        <f ca="1">'Expenses (Assum. &amp; Calc.)'!CY66</f>
        <v>0</v>
      </c>
      <c r="AJ70" s="633">
        <f ca="1">'Expenses (Assum. &amp; Calc.)'!CZ66</f>
        <v>0</v>
      </c>
      <c r="AK70" s="633">
        <f ca="1">'Expenses (Assum. &amp; Calc.)'!DA66</f>
        <v>0</v>
      </c>
      <c r="AL70" s="633">
        <f ca="1">'Expenses (Assum. &amp; Calc.)'!DB66</f>
        <v>0</v>
      </c>
      <c r="AM70" s="633">
        <f ca="1">'Expenses (Assum. &amp; Calc.)'!DC66</f>
        <v>0</v>
      </c>
      <c r="AN70" s="633">
        <f ca="1">'Expenses (Assum. &amp; Calc.)'!DD66</f>
        <v>0</v>
      </c>
      <c r="AO70" s="633">
        <f ca="1">'Expenses (Assum. &amp; Calc.)'!DE66</f>
        <v>0</v>
      </c>
      <c r="AP70" s="633">
        <f ca="1">'Expenses (Assum. &amp; Calc.)'!DF66</f>
        <v>0</v>
      </c>
      <c r="AQ70" s="633">
        <f ca="1">'Expenses (Assum. &amp; Calc.)'!DG66</f>
        <v>0</v>
      </c>
      <c r="AR70" s="633">
        <f ca="1">'Expenses (Assum. &amp; Calc.)'!DH66</f>
        <v>0</v>
      </c>
      <c r="AS70" s="633">
        <f ca="1">'Expenses (Assum. &amp; Calc.)'!DI66</f>
        <v>0</v>
      </c>
      <c r="AT70" s="633">
        <f ca="1">'Expenses (Assum. &amp; Calc.)'!DJ66</f>
        <v>0</v>
      </c>
      <c r="AU70" s="633">
        <f ca="1">'Expenses (Assum. &amp; Calc.)'!DK66</f>
        <v>0</v>
      </c>
      <c r="AV70" s="633">
        <f ca="1">'Expenses (Assum. &amp; Calc.)'!DL66</f>
        <v>0</v>
      </c>
      <c r="AW70" s="633">
        <f ca="1">'Expenses (Assum. &amp; Calc.)'!DM66</f>
        <v>0</v>
      </c>
      <c r="AX70" s="633">
        <f ca="1">'Expenses (Assum. &amp; Calc.)'!DN66</f>
        <v>0</v>
      </c>
      <c r="AY70" s="633">
        <f ca="1">'Expenses (Assum. &amp; Calc.)'!DO66</f>
        <v>0</v>
      </c>
      <c r="AZ70" s="633">
        <f ca="1">'Expenses (Assum. &amp; Calc.)'!DP66</f>
        <v>0</v>
      </c>
      <c r="BA70" s="633">
        <f ca="1">'Expenses (Assum. &amp; Calc.)'!DQ66</f>
        <v>0</v>
      </c>
      <c r="BB70" s="633">
        <f ca="1">'Expenses (Assum. &amp; Calc.)'!DR66</f>
        <v>0</v>
      </c>
      <c r="BC70" s="633">
        <f ca="1">'Expenses (Assum. &amp; Calc.)'!DS66</f>
        <v>0</v>
      </c>
      <c r="BD70" s="633">
        <f ca="1">'Expenses (Assum. &amp; Calc.)'!DT66</f>
        <v>0</v>
      </c>
      <c r="BE70" s="633">
        <f ca="1">'Expenses (Assum. &amp; Calc.)'!DU66</f>
        <v>0</v>
      </c>
      <c r="BF70" s="633">
        <f ca="1">'Expenses (Assum. &amp; Calc.)'!DV66</f>
        <v>0</v>
      </c>
      <c r="BG70" s="633">
        <f ca="1">'Expenses (Assum. &amp; Calc.)'!DW66</f>
        <v>0</v>
      </c>
      <c r="BH70" s="633">
        <f ca="1">'Expenses (Assum. &amp; Calc.)'!DX66</f>
        <v>0</v>
      </c>
      <c r="BI70" s="633">
        <f ca="1">'Expenses (Assum. &amp; Calc.)'!DY66</f>
        <v>0</v>
      </c>
      <c r="BJ70" s="633">
        <f ca="1">'Expenses (Assum. &amp; Calc.)'!DZ66</f>
        <v>0</v>
      </c>
      <c r="BK70" s="633">
        <f ca="1">'Expenses (Assum. &amp; Calc.)'!EA66</f>
        <v>0</v>
      </c>
      <c r="BL70" s="633">
        <f ca="1">'Expenses (Assum. &amp; Calc.)'!EB66</f>
        <v>0</v>
      </c>
      <c r="BM70" s="633">
        <f ca="1">'Expenses (Assum. &amp; Calc.)'!EC66</f>
        <v>0</v>
      </c>
    </row>
    <row r="71" spans="1:133" ht="10.5" customHeight="1" thickBot="1" x14ac:dyDescent="0.35">
      <c r="B71" s="52"/>
      <c r="C71" s="52"/>
      <c r="D71" s="52"/>
      <c r="E71" s="498" t="s">
        <v>320</v>
      </c>
      <c r="F71" s="634"/>
      <c r="G71" s="635">
        <f ca="1">F72</f>
        <v>3000</v>
      </c>
      <c r="H71" s="635">
        <f t="shared" ref="H71:BM71" ca="1" si="10">G72</f>
        <v>3000</v>
      </c>
      <c r="I71" s="635">
        <f ca="1">H72</f>
        <v>0</v>
      </c>
      <c r="J71" s="635">
        <f ca="1">I72</f>
        <v>0</v>
      </c>
      <c r="K71" s="635">
        <f t="shared" ca="1" si="10"/>
        <v>0</v>
      </c>
      <c r="L71" s="635">
        <f t="shared" ca="1" si="10"/>
        <v>0</v>
      </c>
      <c r="M71" s="635">
        <f t="shared" ca="1" si="10"/>
        <v>0</v>
      </c>
      <c r="N71" s="635">
        <f t="shared" ca="1" si="10"/>
        <v>0</v>
      </c>
      <c r="O71" s="635">
        <f t="shared" ca="1" si="10"/>
        <v>0</v>
      </c>
      <c r="P71" s="635">
        <f t="shared" ca="1" si="10"/>
        <v>0</v>
      </c>
      <c r="Q71" s="635">
        <f t="shared" ca="1" si="10"/>
        <v>0</v>
      </c>
      <c r="R71" s="635">
        <f t="shared" ca="1" si="10"/>
        <v>0</v>
      </c>
      <c r="S71" s="635">
        <f t="shared" ca="1" si="10"/>
        <v>0</v>
      </c>
      <c r="T71" s="635">
        <f t="shared" ca="1" si="10"/>
        <v>0</v>
      </c>
      <c r="U71" s="635">
        <f t="shared" ca="1" si="10"/>
        <v>0</v>
      </c>
      <c r="V71" s="635">
        <f t="shared" ca="1" si="10"/>
        <v>0</v>
      </c>
      <c r="W71" s="635">
        <f t="shared" ca="1" si="10"/>
        <v>0</v>
      </c>
      <c r="X71" s="635">
        <f t="shared" ca="1" si="10"/>
        <v>0</v>
      </c>
      <c r="Y71" s="635">
        <f t="shared" ca="1" si="10"/>
        <v>0</v>
      </c>
      <c r="Z71" s="635">
        <f t="shared" ca="1" si="10"/>
        <v>0</v>
      </c>
      <c r="AA71" s="635">
        <f t="shared" ca="1" si="10"/>
        <v>0</v>
      </c>
      <c r="AB71" s="635">
        <f t="shared" ca="1" si="10"/>
        <v>0</v>
      </c>
      <c r="AC71" s="635">
        <f t="shared" ca="1" si="10"/>
        <v>0</v>
      </c>
      <c r="AD71" s="635">
        <f t="shared" ca="1" si="10"/>
        <v>0</v>
      </c>
      <c r="AE71" s="635">
        <f t="shared" ca="1" si="10"/>
        <v>0</v>
      </c>
      <c r="AF71" s="635">
        <f t="shared" ca="1" si="10"/>
        <v>0</v>
      </c>
      <c r="AG71" s="635">
        <f t="shared" ca="1" si="10"/>
        <v>0</v>
      </c>
      <c r="AH71" s="635">
        <f t="shared" ca="1" si="10"/>
        <v>0</v>
      </c>
      <c r="AI71" s="635">
        <f t="shared" ca="1" si="10"/>
        <v>0</v>
      </c>
      <c r="AJ71" s="635">
        <f t="shared" ca="1" si="10"/>
        <v>0</v>
      </c>
      <c r="AK71" s="635">
        <f t="shared" ca="1" si="10"/>
        <v>0</v>
      </c>
      <c r="AL71" s="635">
        <f t="shared" ca="1" si="10"/>
        <v>0</v>
      </c>
      <c r="AM71" s="635">
        <f t="shared" ca="1" si="10"/>
        <v>0</v>
      </c>
      <c r="AN71" s="635">
        <f t="shared" ca="1" si="10"/>
        <v>0</v>
      </c>
      <c r="AO71" s="635">
        <f t="shared" ca="1" si="10"/>
        <v>0</v>
      </c>
      <c r="AP71" s="635">
        <f t="shared" ca="1" si="10"/>
        <v>0</v>
      </c>
      <c r="AQ71" s="635">
        <f t="shared" ca="1" si="10"/>
        <v>0</v>
      </c>
      <c r="AR71" s="635">
        <f t="shared" ca="1" si="10"/>
        <v>0</v>
      </c>
      <c r="AS71" s="635">
        <f t="shared" ca="1" si="10"/>
        <v>0</v>
      </c>
      <c r="AT71" s="635">
        <f t="shared" ca="1" si="10"/>
        <v>0</v>
      </c>
      <c r="AU71" s="635">
        <f t="shared" ca="1" si="10"/>
        <v>0</v>
      </c>
      <c r="AV71" s="635">
        <f t="shared" ca="1" si="10"/>
        <v>0</v>
      </c>
      <c r="AW71" s="635">
        <f t="shared" ca="1" si="10"/>
        <v>0</v>
      </c>
      <c r="AX71" s="635">
        <f t="shared" ca="1" si="10"/>
        <v>0</v>
      </c>
      <c r="AY71" s="635">
        <f t="shared" ca="1" si="10"/>
        <v>0</v>
      </c>
      <c r="AZ71" s="635">
        <f t="shared" ca="1" si="10"/>
        <v>0</v>
      </c>
      <c r="BA71" s="635">
        <f t="shared" ca="1" si="10"/>
        <v>0</v>
      </c>
      <c r="BB71" s="635">
        <f t="shared" ca="1" si="10"/>
        <v>0</v>
      </c>
      <c r="BC71" s="635">
        <f t="shared" ca="1" si="10"/>
        <v>0</v>
      </c>
      <c r="BD71" s="635">
        <f t="shared" ca="1" si="10"/>
        <v>0</v>
      </c>
      <c r="BE71" s="635">
        <f t="shared" ca="1" si="10"/>
        <v>0</v>
      </c>
      <c r="BF71" s="635">
        <f t="shared" ca="1" si="10"/>
        <v>0</v>
      </c>
      <c r="BG71" s="635">
        <f t="shared" ca="1" si="10"/>
        <v>0</v>
      </c>
      <c r="BH71" s="635">
        <f t="shared" ca="1" si="10"/>
        <v>0</v>
      </c>
      <c r="BI71" s="635">
        <f t="shared" ca="1" si="10"/>
        <v>0</v>
      </c>
      <c r="BJ71" s="635">
        <f t="shared" ca="1" si="10"/>
        <v>0</v>
      </c>
      <c r="BK71" s="635">
        <f t="shared" ca="1" si="10"/>
        <v>0</v>
      </c>
      <c r="BL71" s="635">
        <f t="shared" ca="1" si="10"/>
        <v>0</v>
      </c>
      <c r="BM71" s="635">
        <f t="shared" ca="1" si="10"/>
        <v>0</v>
      </c>
    </row>
    <row r="72" spans="1:133" s="100" customFormat="1" ht="10.5" customHeight="1" thickBot="1" x14ac:dyDescent="0.35">
      <c r="B72" s="101"/>
      <c r="C72" s="101"/>
      <c r="D72" s="101"/>
      <c r="E72" s="499" t="s">
        <v>321</v>
      </c>
      <c r="F72" s="636">
        <f t="shared" ref="F72:AK72" ca="1" si="11">F71+F69-F70</f>
        <v>3000</v>
      </c>
      <c r="G72" s="636">
        <f t="shared" ca="1" si="11"/>
        <v>3000</v>
      </c>
      <c r="H72" s="636">
        <f t="shared" ca="1" si="11"/>
        <v>0</v>
      </c>
      <c r="I72" s="636">
        <f t="shared" ca="1" si="11"/>
        <v>0</v>
      </c>
      <c r="J72" s="636">
        <f t="shared" ca="1" si="11"/>
        <v>0</v>
      </c>
      <c r="K72" s="636">
        <f t="shared" ca="1" si="11"/>
        <v>0</v>
      </c>
      <c r="L72" s="636">
        <f t="shared" ca="1" si="11"/>
        <v>0</v>
      </c>
      <c r="M72" s="636">
        <f t="shared" ca="1" si="11"/>
        <v>0</v>
      </c>
      <c r="N72" s="636">
        <f t="shared" ca="1" si="11"/>
        <v>0</v>
      </c>
      <c r="O72" s="636">
        <f t="shared" ca="1" si="11"/>
        <v>0</v>
      </c>
      <c r="P72" s="636">
        <f t="shared" ca="1" si="11"/>
        <v>0</v>
      </c>
      <c r="Q72" s="636">
        <f t="shared" ca="1" si="11"/>
        <v>0</v>
      </c>
      <c r="R72" s="636">
        <f t="shared" ca="1" si="11"/>
        <v>0</v>
      </c>
      <c r="S72" s="636">
        <f t="shared" ca="1" si="11"/>
        <v>0</v>
      </c>
      <c r="T72" s="636">
        <f t="shared" ca="1" si="11"/>
        <v>0</v>
      </c>
      <c r="U72" s="636">
        <f t="shared" ca="1" si="11"/>
        <v>0</v>
      </c>
      <c r="V72" s="636">
        <f t="shared" ca="1" si="11"/>
        <v>0</v>
      </c>
      <c r="W72" s="636">
        <f t="shared" ca="1" si="11"/>
        <v>0</v>
      </c>
      <c r="X72" s="636">
        <f t="shared" ca="1" si="11"/>
        <v>0</v>
      </c>
      <c r="Y72" s="636">
        <f t="shared" ca="1" si="11"/>
        <v>0</v>
      </c>
      <c r="Z72" s="636">
        <f t="shared" ca="1" si="11"/>
        <v>0</v>
      </c>
      <c r="AA72" s="636">
        <f t="shared" ca="1" si="11"/>
        <v>0</v>
      </c>
      <c r="AB72" s="636">
        <f t="shared" ca="1" si="11"/>
        <v>0</v>
      </c>
      <c r="AC72" s="636">
        <f t="shared" ca="1" si="11"/>
        <v>0</v>
      </c>
      <c r="AD72" s="636">
        <f t="shared" ca="1" si="11"/>
        <v>0</v>
      </c>
      <c r="AE72" s="636">
        <f t="shared" ca="1" si="11"/>
        <v>0</v>
      </c>
      <c r="AF72" s="636">
        <f t="shared" ca="1" si="11"/>
        <v>0</v>
      </c>
      <c r="AG72" s="636">
        <f t="shared" ca="1" si="11"/>
        <v>0</v>
      </c>
      <c r="AH72" s="636">
        <f t="shared" ca="1" si="11"/>
        <v>0</v>
      </c>
      <c r="AI72" s="636">
        <f t="shared" ca="1" si="11"/>
        <v>0</v>
      </c>
      <c r="AJ72" s="636">
        <f t="shared" ca="1" si="11"/>
        <v>0</v>
      </c>
      <c r="AK72" s="636">
        <f t="shared" ca="1" si="11"/>
        <v>0</v>
      </c>
      <c r="AL72" s="636">
        <f t="shared" ref="AL72:BM72" ca="1" si="12">AL71+AL69-AL70</f>
        <v>0</v>
      </c>
      <c r="AM72" s="636">
        <f t="shared" ca="1" si="12"/>
        <v>0</v>
      </c>
      <c r="AN72" s="636">
        <f t="shared" ca="1" si="12"/>
        <v>0</v>
      </c>
      <c r="AO72" s="636">
        <f t="shared" ca="1" si="12"/>
        <v>0</v>
      </c>
      <c r="AP72" s="636">
        <f t="shared" ca="1" si="12"/>
        <v>0</v>
      </c>
      <c r="AQ72" s="636">
        <f t="shared" ca="1" si="12"/>
        <v>0</v>
      </c>
      <c r="AR72" s="636">
        <f t="shared" ca="1" si="12"/>
        <v>0</v>
      </c>
      <c r="AS72" s="636">
        <f t="shared" ca="1" si="12"/>
        <v>0</v>
      </c>
      <c r="AT72" s="636">
        <f t="shared" ca="1" si="12"/>
        <v>0</v>
      </c>
      <c r="AU72" s="636">
        <f t="shared" ca="1" si="12"/>
        <v>0</v>
      </c>
      <c r="AV72" s="636">
        <f t="shared" ca="1" si="12"/>
        <v>0</v>
      </c>
      <c r="AW72" s="636">
        <f t="shared" ca="1" si="12"/>
        <v>0</v>
      </c>
      <c r="AX72" s="636">
        <f t="shared" ca="1" si="12"/>
        <v>0</v>
      </c>
      <c r="AY72" s="636">
        <f t="shared" ca="1" si="12"/>
        <v>0</v>
      </c>
      <c r="AZ72" s="636">
        <f t="shared" ca="1" si="12"/>
        <v>0</v>
      </c>
      <c r="BA72" s="636">
        <f t="shared" ca="1" si="12"/>
        <v>0</v>
      </c>
      <c r="BB72" s="636">
        <f t="shared" ca="1" si="12"/>
        <v>0</v>
      </c>
      <c r="BC72" s="636">
        <f t="shared" ca="1" si="12"/>
        <v>0</v>
      </c>
      <c r="BD72" s="636">
        <f t="shared" ca="1" si="12"/>
        <v>0</v>
      </c>
      <c r="BE72" s="636">
        <f t="shared" ca="1" si="12"/>
        <v>0</v>
      </c>
      <c r="BF72" s="636">
        <f t="shared" ca="1" si="12"/>
        <v>0</v>
      </c>
      <c r="BG72" s="636">
        <f t="shared" ca="1" si="12"/>
        <v>0</v>
      </c>
      <c r="BH72" s="636">
        <f t="shared" ca="1" si="12"/>
        <v>0</v>
      </c>
      <c r="BI72" s="636">
        <f t="shared" ca="1" si="12"/>
        <v>0</v>
      </c>
      <c r="BJ72" s="636">
        <f t="shared" ca="1" si="12"/>
        <v>0</v>
      </c>
      <c r="BK72" s="636">
        <f t="shared" ca="1" si="12"/>
        <v>0</v>
      </c>
      <c r="BL72" s="636">
        <f t="shared" ca="1" si="12"/>
        <v>0</v>
      </c>
      <c r="BM72" s="636">
        <f t="shared" ca="1" si="12"/>
        <v>0</v>
      </c>
    </row>
    <row r="73" spans="1:133" ht="10.5" customHeight="1" thickBot="1" x14ac:dyDescent="0.35">
      <c r="B73" s="52"/>
      <c r="C73" s="52"/>
      <c r="D73" s="52"/>
      <c r="E73" s="52"/>
      <c r="F73" s="637"/>
      <c r="G73" s="637"/>
      <c r="H73" s="637"/>
      <c r="I73" s="637"/>
      <c r="J73" s="637"/>
      <c r="K73" s="637"/>
      <c r="L73" s="637"/>
      <c r="M73" s="637"/>
      <c r="N73" s="637"/>
      <c r="O73" s="637"/>
      <c r="P73" s="637"/>
      <c r="Q73" s="637"/>
      <c r="R73" s="637"/>
      <c r="S73" s="637"/>
      <c r="T73" s="637"/>
      <c r="U73" s="637"/>
      <c r="V73" s="637"/>
      <c r="W73" s="637"/>
      <c r="X73" s="637"/>
      <c r="Y73" s="637"/>
      <c r="Z73" s="637"/>
      <c r="AA73" s="637"/>
      <c r="AB73" s="637"/>
      <c r="AC73" s="637"/>
      <c r="AD73" s="637"/>
      <c r="AE73" s="637"/>
      <c r="AF73" s="637"/>
      <c r="AG73" s="637"/>
      <c r="AH73" s="637"/>
      <c r="AI73" s="637"/>
      <c r="AJ73" s="637"/>
      <c r="AK73" s="637"/>
      <c r="AL73" s="637"/>
      <c r="AM73" s="637"/>
      <c r="AN73" s="637"/>
      <c r="AO73" s="637"/>
      <c r="AP73" s="637"/>
      <c r="AQ73" s="637"/>
      <c r="AR73" s="637"/>
      <c r="AS73" s="637"/>
      <c r="AT73" s="637"/>
      <c r="AU73" s="637"/>
      <c r="AV73" s="637"/>
      <c r="AW73" s="637"/>
      <c r="AX73" s="637"/>
      <c r="AY73" s="637"/>
      <c r="AZ73" s="637"/>
      <c r="BA73" s="637"/>
      <c r="BB73" s="637"/>
      <c r="BC73" s="637"/>
      <c r="BD73" s="637"/>
      <c r="BE73" s="637"/>
      <c r="BF73" s="637"/>
      <c r="BG73" s="637"/>
      <c r="BH73" s="637"/>
      <c r="BI73" s="637"/>
      <c r="BJ73" s="637"/>
      <c r="BK73" s="637"/>
      <c r="BL73" s="637"/>
      <c r="BM73" s="638"/>
    </row>
    <row r="74" spans="1:133" ht="10.5" customHeight="1" thickBot="1" x14ac:dyDescent="0.35">
      <c r="E74" s="501" t="s">
        <v>380</v>
      </c>
      <c r="F74" s="636">
        <f t="shared" ref="F74:AK74" ca="1" si="13">IF(F72&lt;0,-F72,0)</f>
        <v>0</v>
      </c>
      <c r="G74" s="636">
        <f t="shared" ca="1" si="13"/>
        <v>0</v>
      </c>
      <c r="H74" s="636">
        <f t="shared" ca="1" si="13"/>
        <v>0</v>
      </c>
      <c r="I74" s="636">
        <f t="shared" ca="1" si="13"/>
        <v>0</v>
      </c>
      <c r="J74" s="636">
        <f t="shared" ca="1" si="13"/>
        <v>0</v>
      </c>
      <c r="K74" s="636">
        <f t="shared" ca="1" si="13"/>
        <v>0</v>
      </c>
      <c r="L74" s="636">
        <f t="shared" ca="1" si="13"/>
        <v>0</v>
      </c>
      <c r="M74" s="636">
        <f t="shared" ca="1" si="13"/>
        <v>0</v>
      </c>
      <c r="N74" s="636">
        <f t="shared" ca="1" si="13"/>
        <v>0</v>
      </c>
      <c r="O74" s="636">
        <f t="shared" ca="1" si="13"/>
        <v>0</v>
      </c>
      <c r="P74" s="636">
        <f t="shared" ca="1" si="13"/>
        <v>0</v>
      </c>
      <c r="Q74" s="636">
        <f t="shared" ca="1" si="13"/>
        <v>0</v>
      </c>
      <c r="R74" s="636">
        <f t="shared" ca="1" si="13"/>
        <v>0</v>
      </c>
      <c r="S74" s="636">
        <f t="shared" ca="1" si="13"/>
        <v>0</v>
      </c>
      <c r="T74" s="636">
        <f t="shared" ca="1" si="13"/>
        <v>0</v>
      </c>
      <c r="U74" s="636">
        <f t="shared" ca="1" si="13"/>
        <v>0</v>
      </c>
      <c r="V74" s="636">
        <f t="shared" ca="1" si="13"/>
        <v>0</v>
      </c>
      <c r="W74" s="636">
        <f t="shared" ca="1" si="13"/>
        <v>0</v>
      </c>
      <c r="X74" s="636">
        <f t="shared" ca="1" si="13"/>
        <v>0</v>
      </c>
      <c r="Y74" s="636">
        <f t="shared" ca="1" si="13"/>
        <v>0</v>
      </c>
      <c r="Z74" s="636">
        <f t="shared" ca="1" si="13"/>
        <v>0</v>
      </c>
      <c r="AA74" s="636">
        <f t="shared" ca="1" si="13"/>
        <v>0</v>
      </c>
      <c r="AB74" s="636">
        <f t="shared" ca="1" si="13"/>
        <v>0</v>
      </c>
      <c r="AC74" s="636">
        <f t="shared" ca="1" si="13"/>
        <v>0</v>
      </c>
      <c r="AD74" s="636">
        <f t="shared" ca="1" si="13"/>
        <v>0</v>
      </c>
      <c r="AE74" s="636">
        <f t="shared" ca="1" si="13"/>
        <v>0</v>
      </c>
      <c r="AF74" s="636">
        <f t="shared" ca="1" si="13"/>
        <v>0</v>
      </c>
      <c r="AG74" s="636">
        <f t="shared" ca="1" si="13"/>
        <v>0</v>
      </c>
      <c r="AH74" s="636">
        <f t="shared" ca="1" si="13"/>
        <v>0</v>
      </c>
      <c r="AI74" s="636">
        <f t="shared" ca="1" si="13"/>
        <v>0</v>
      </c>
      <c r="AJ74" s="636">
        <f t="shared" ca="1" si="13"/>
        <v>0</v>
      </c>
      <c r="AK74" s="636">
        <f t="shared" ca="1" si="13"/>
        <v>0</v>
      </c>
      <c r="AL74" s="636">
        <f t="shared" ref="AL74:BM74" ca="1" si="14">IF(AL72&lt;0,-AL72,0)</f>
        <v>0</v>
      </c>
      <c r="AM74" s="636">
        <f t="shared" ca="1" si="14"/>
        <v>0</v>
      </c>
      <c r="AN74" s="636">
        <f t="shared" ca="1" si="14"/>
        <v>0</v>
      </c>
      <c r="AO74" s="636">
        <f t="shared" ca="1" si="14"/>
        <v>0</v>
      </c>
      <c r="AP74" s="636">
        <f t="shared" ca="1" si="14"/>
        <v>0</v>
      </c>
      <c r="AQ74" s="636">
        <f t="shared" ca="1" si="14"/>
        <v>0</v>
      </c>
      <c r="AR74" s="636">
        <f t="shared" ca="1" si="14"/>
        <v>0</v>
      </c>
      <c r="AS74" s="636">
        <f t="shared" ca="1" si="14"/>
        <v>0</v>
      </c>
      <c r="AT74" s="636">
        <f t="shared" ca="1" si="14"/>
        <v>0</v>
      </c>
      <c r="AU74" s="636">
        <f t="shared" ca="1" si="14"/>
        <v>0</v>
      </c>
      <c r="AV74" s="636">
        <f t="shared" ca="1" si="14"/>
        <v>0</v>
      </c>
      <c r="AW74" s="636">
        <f t="shared" ca="1" si="14"/>
        <v>0</v>
      </c>
      <c r="AX74" s="636">
        <f t="shared" ca="1" si="14"/>
        <v>0</v>
      </c>
      <c r="AY74" s="636">
        <f t="shared" ca="1" si="14"/>
        <v>0</v>
      </c>
      <c r="AZ74" s="636">
        <f t="shared" ca="1" si="14"/>
        <v>0</v>
      </c>
      <c r="BA74" s="636">
        <f t="shared" ca="1" si="14"/>
        <v>0</v>
      </c>
      <c r="BB74" s="636">
        <f t="shared" ca="1" si="14"/>
        <v>0</v>
      </c>
      <c r="BC74" s="636">
        <f t="shared" ca="1" si="14"/>
        <v>0</v>
      </c>
      <c r="BD74" s="636">
        <f t="shared" ca="1" si="14"/>
        <v>0</v>
      </c>
      <c r="BE74" s="636">
        <f t="shared" ca="1" si="14"/>
        <v>0</v>
      </c>
      <c r="BF74" s="636">
        <f t="shared" ca="1" si="14"/>
        <v>0</v>
      </c>
      <c r="BG74" s="636">
        <f t="shared" ca="1" si="14"/>
        <v>0</v>
      </c>
      <c r="BH74" s="636">
        <f t="shared" ca="1" si="14"/>
        <v>0</v>
      </c>
      <c r="BI74" s="636">
        <f t="shared" ca="1" si="14"/>
        <v>0</v>
      </c>
      <c r="BJ74" s="636">
        <f t="shared" ca="1" si="14"/>
        <v>0</v>
      </c>
      <c r="BK74" s="636">
        <f t="shared" ca="1" si="14"/>
        <v>0</v>
      </c>
      <c r="BL74" s="636">
        <f t="shared" ca="1" si="14"/>
        <v>0</v>
      </c>
      <c r="BM74" s="636">
        <f t="shared" ca="1" si="14"/>
        <v>0</v>
      </c>
    </row>
    <row r="75" spans="1:133" ht="10.5" customHeight="1" thickBot="1" x14ac:dyDescent="0.35">
      <c r="D75" s="377"/>
      <c r="E75" s="501" t="s">
        <v>322</v>
      </c>
      <c r="F75" s="636">
        <f t="shared" ref="F75:AK75" ca="1" si="15">IF(F72&gt;0,F72,0)</f>
        <v>3000</v>
      </c>
      <c r="G75" s="636">
        <f t="shared" ca="1" si="15"/>
        <v>3000</v>
      </c>
      <c r="H75" s="636">
        <f t="shared" ca="1" si="15"/>
        <v>0</v>
      </c>
      <c r="I75" s="636">
        <f t="shared" ca="1" si="15"/>
        <v>0</v>
      </c>
      <c r="J75" s="636">
        <f t="shared" ca="1" si="15"/>
        <v>0</v>
      </c>
      <c r="K75" s="636">
        <f t="shared" ca="1" si="15"/>
        <v>0</v>
      </c>
      <c r="L75" s="636">
        <f t="shared" ca="1" si="15"/>
        <v>0</v>
      </c>
      <c r="M75" s="636">
        <f t="shared" ca="1" si="15"/>
        <v>0</v>
      </c>
      <c r="N75" s="636">
        <f t="shared" ca="1" si="15"/>
        <v>0</v>
      </c>
      <c r="O75" s="636">
        <f t="shared" ca="1" si="15"/>
        <v>0</v>
      </c>
      <c r="P75" s="636">
        <f t="shared" ca="1" si="15"/>
        <v>0</v>
      </c>
      <c r="Q75" s="636">
        <f t="shared" ca="1" si="15"/>
        <v>0</v>
      </c>
      <c r="R75" s="636">
        <f t="shared" ca="1" si="15"/>
        <v>0</v>
      </c>
      <c r="S75" s="636">
        <f t="shared" ca="1" si="15"/>
        <v>0</v>
      </c>
      <c r="T75" s="636">
        <f t="shared" ca="1" si="15"/>
        <v>0</v>
      </c>
      <c r="U75" s="636">
        <f t="shared" ca="1" si="15"/>
        <v>0</v>
      </c>
      <c r="V75" s="636">
        <f t="shared" ca="1" si="15"/>
        <v>0</v>
      </c>
      <c r="W75" s="636">
        <f t="shared" ca="1" si="15"/>
        <v>0</v>
      </c>
      <c r="X75" s="636">
        <f t="shared" ca="1" si="15"/>
        <v>0</v>
      </c>
      <c r="Y75" s="636">
        <f t="shared" ca="1" si="15"/>
        <v>0</v>
      </c>
      <c r="Z75" s="636">
        <f t="shared" ca="1" si="15"/>
        <v>0</v>
      </c>
      <c r="AA75" s="636">
        <f t="shared" ca="1" si="15"/>
        <v>0</v>
      </c>
      <c r="AB75" s="636">
        <f t="shared" ca="1" si="15"/>
        <v>0</v>
      </c>
      <c r="AC75" s="636">
        <f t="shared" ca="1" si="15"/>
        <v>0</v>
      </c>
      <c r="AD75" s="636">
        <f t="shared" ca="1" si="15"/>
        <v>0</v>
      </c>
      <c r="AE75" s="636">
        <f t="shared" ca="1" si="15"/>
        <v>0</v>
      </c>
      <c r="AF75" s="636">
        <f t="shared" ca="1" si="15"/>
        <v>0</v>
      </c>
      <c r="AG75" s="636">
        <f t="shared" ca="1" si="15"/>
        <v>0</v>
      </c>
      <c r="AH75" s="636">
        <f t="shared" ca="1" si="15"/>
        <v>0</v>
      </c>
      <c r="AI75" s="636">
        <f t="shared" ca="1" si="15"/>
        <v>0</v>
      </c>
      <c r="AJ75" s="636">
        <f t="shared" ca="1" si="15"/>
        <v>0</v>
      </c>
      <c r="AK75" s="636">
        <f t="shared" ca="1" si="15"/>
        <v>0</v>
      </c>
      <c r="AL75" s="636">
        <f t="shared" ref="AL75:BM75" ca="1" si="16">IF(AL72&gt;0,AL72,0)</f>
        <v>0</v>
      </c>
      <c r="AM75" s="636">
        <f t="shared" ca="1" si="16"/>
        <v>0</v>
      </c>
      <c r="AN75" s="636">
        <f t="shared" ca="1" si="16"/>
        <v>0</v>
      </c>
      <c r="AO75" s="636">
        <f t="shared" ca="1" si="16"/>
        <v>0</v>
      </c>
      <c r="AP75" s="636">
        <f t="shared" ca="1" si="16"/>
        <v>0</v>
      </c>
      <c r="AQ75" s="636">
        <f t="shared" ca="1" si="16"/>
        <v>0</v>
      </c>
      <c r="AR75" s="636">
        <f t="shared" ca="1" si="16"/>
        <v>0</v>
      </c>
      <c r="AS75" s="636">
        <f t="shared" ca="1" si="16"/>
        <v>0</v>
      </c>
      <c r="AT75" s="636">
        <f t="shared" ca="1" si="16"/>
        <v>0</v>
      </c>
      <c r="AU75" s="636">
        <f t="shared" ca="1" si="16"/>
        <v>0</v>
      </c>
      <c r="AV75" s="636">
        <f t="shared" ca="1" si="16"/>
        <v>0</v>
      </c>
      <c r="AW75" s="636">
        <f t="shared" ca="1" si="16"/>
        <v>0</v>
      </c>
      <c r="AX75" s="636">
        <f t="shared" ca="1" si="16"/>
        <v>0</v>
      </c>
      <c r="AY75" s="636">
        <f t="shared" ca="1" si="16"/>
        <v>0</v>
      </c>
      <c r="AZ75" s="636">
        <f t="shared" ca="1" si="16"/>
        <v>0</v>
      </c>
      <c r="BA75" s="636">
        <f t="shared" ca="1" si="16"/>
        <v>0</v>
      </c>
      <c r="BB75" s="636">
        <f t="shared" ca="1" si="16"/>
        <v>0</v>
      </c>
      <c r="BC75" s="636">
        <f t="shared" ca="1" si="16"/>
        <v>0</v>
      </c>
      <c r="BD75" s="636">
        <f t="shared" ca="1" si="16"/>
        <v>0</v>
      </c>
      <c r="BE75" s="636">
        <f t="shared" ca="1" si="16"/>
        <v>0</v>
      </c>
      <c r="BF75" s="636">
        <f t="shared" ca="1" si="16"/>
        <v>0</v>
      </c>
      <c r="BG75" s="636">
        <f t="shared" ca="1" si="16"/>
        <v>0</v>
      </c>
      <c r="BH75" s="636">
        <f t="shared" ca="1" si="16"/>
        <v>0</v>
      </c>
      <c r="BI75" s="636">
        <f t="shared" ca="1" si="16"/>
        <v>0</v>
      </c>
      <c r="BJ75" s="636">
        <f t="shared" ca="1" si="16"/>
        <v>0</v>
      </c>
      <c r="BK75" s="636">
        <f t="shared" ca="1" si="16"/>
        <v>0</v>
      </c>
      <c r="BL75" s="636">
        <f t="shared" ca="1" si="16"/>
        <v>0</v>
      </c>
      <c r="BM75" s="636">
        <f t="shared" ca="1" si="16"/>
        <v>0</v>
      </c>
    </row>
  </sheetData>
  <mergeCells count="94">
    <mergeCell ref="N40:X40"/>
    <mergeCell ref="A1:R1"/>
    <mergeCell ref="C45:E45"/>
    <mergeCell ref="C46:E46"/>
    <mergeCell ref="C47:E47"/>
    <mergeCell ref="K4:S4"/>
    <mergeCell ref="I4:J5"/>
    <mergeCell ref="C4:F5"/>
    <mergeCell ref="G4:H5"/>
    <mergeCell ref="C21:F22"/>
    <mergeCell ref="G21:G22"/>
    <mergeCell ref="H21:H22"/>
    <mergeCell ref="I21:I22"/>
    <mergeCell ref="J21:J22"/>
    <mergeCell ref="P21:T21"/>
    <mergeCell ref="K21:O21"/>
    <mergeCell ref="C48:E48"/>
    <mergeCell ref="C49:E49"/>
    <mergeCell ref="C33:F33"/>
    <mergeCell ref="C23:F23"/>
    <mergeCell ref="C24:F24"/>
    <mergeCell ref="C25:F25"/>
    <mergeCell ref="C26:F26"/>
    <mergeCell ref="C27:F27"/>
    <mergeCell ref="C43:E43"/>
    <mergeCell ref="C44:E44"/>
    <mergeCell ref="C34:F34"/>
    <mergeCell ref="C35:F35"/>
    <mergeCell ref="C36:F36"/>
    <mergeCell ref="C37:F37"/>
    <mergeCell ref="C42:E42"/>
    <mergeCell ref="C40:E41"/>
    <mergeCell ref="C14:F14"/>
    <mergeCell ref="G14:H14"/>
    <mergeCell ref="I14:J14"/>
    <mergeCell ref="C15:F15"/>
    <mergeCell ref="G15:H15"/>
    <mergeCell ref="I15:J15"/>
    <mergeCell ref="C64:E64"/>
    <mergeCell ref="C65:E65"/>
    <mergeCell ref="C61:E61"/>
    <mergeCell ref="C62:E62"/>
    <mergeCell ref="C63:E63"/>
    <mergeCell ref="C59:E59"/>
    <mergeCell ref="C58:E58"/>
    <mergeCell ref="C60:E60"/>
    <mergeCell ref="C55:E55"/>
    <mergeCell ref="C56:E56"/>
    <mergeCell ref="C57:E57"/>
    <mergeCell ref="C52:E52"/>
    <mergeCell ref="C53:E53"/>
    <mergeCell ref="C54:E54"/>
    <mergeCell ref="C50:E50"/>
    <mergeCell ref="C51:E51"/>
    <mergeCell ref="F40:F41"/>
    <mergeCell ref="H40:H41"/>
    <mergeCell ref="BV40:CI40"/>
    <mergeCell ref="C16:F16"/>
    <mergeCell ref="G16:H16"/>
    <mergeCell ref="I16:J16"/>
    <mergeCell ref="C17:F17"/>
    <mergeCell ref="G17:H17"/>
    <mergeCell ref="I17:J17"/>
    <mergeCell ref="U21:AF21"/>
    <mergeCell ref="G40:G41"/>
    <mergeCell ref="C28:F28"/>
    <mergeCell ref="C29:F29"/>
    <mergeCell ref="C30:F30"/>
    <mergeCell ref="C31:F31"/>
    <mergeCell ref="C32:F32"/>
    <mergeCell ref="C12:F12"/>
    <mergeCell ref="G12:H12"/>
    <mergeCell ref="I12:J12"/>
    <mergeCell ref="C13:F13"/>
    <mergeCell ref="G13:H13"/>
    <mergeCell ref="I13:J13"/>
    <mergeCell ref="C10:F10"/>
    <mergeCell ref="G10:H10"/>
    <mergeCell ref="I10:J10"/>
    <mergeCell ref="C11:F11"/>
    <mergeCell ref="G11:H11"/>
    <mergeCell ref="I11:J11"/>
    <mergeCell ref="C8:F8"/>
    <mergeCell ref="G8:H8"/>
    <mergeCell ref="I8:J8"/>
    <mergeCell ref="C9:F9"/>
    <mergeCell ref="G9:H9"/>
    <mergeCell ref="I9:J9"/>
    <mergeCell ref="C6:F6"/>
    <mergeCell ref="G6:H6"/>
    <mergeCell ref="I6:J6"/>
    <mergeCell ref="C7:F7"/>
    <mergeCell ref="G7:H7"/>
    <mergeCell ref="I7:J7"/>
  </mergeCells>
  <conditionalFormatting sqref="H23:H37">
    <cfRule type="expression" dxfId="1" priority="1">
      <formula>I23="One time"</formula>
    </cfRule>
  </conditionalFormatting>
  <dataValidations xWindow="632" yWindow="471" count="8">
    <dataValidation type="list" allowBlank="1" showInputMessage="1" showErrorMessage="1" errorTitle="NOT ALLOWED" error="You may pick one from the list only." sqref="G43:G65" xr:uid="{00000000-0002-0000-0400-000000000000}">
      <formula1>LU_Launch_Dev_Exp</formula1>
    </dataValidation>
    <dataValidation type="list" operator="greaterThan" allowBlank="1" showInputMessage="1" showErrorMessage="1" errorTitle="NOT ALLOWED" error="You may pick one from the list only." sqref="F43:F65" xr:uid="{00000000-0002-0000-0400-000001000000}">
      <formula1>Time_Line</formula1>
    </dataValidation>
    <dataValidation type="decimal" operator="greaterThan" allowBlank="1" showInputMessage="1" showErrorMessage="1" errorTitle="NOT ALLOWED" error="Only whole numbers and decimals are allowed to enter. Negative figures not allowed as well." sqref="J23:J37 H43:H65" xr:uid="{00000000-0002-0000-0400-000002000000}">
      <formula1>0</formula1>
    </dataValidation>
    <dataValidation type="decimal" operator="greaterThan" allowBlank="1" showInputMessage="1" showErrorMessage="1" errorTitle="NOT ALLOWED" error="Only whole numbers and decimals are allowed to enter. Negative figures not allowed as well._x000a_" sqref="L23:O37" xr:uid="{00000000-0002-0000-0400-000003000000}">
      <formula1>0</formula1>
    </dataValidation>
    <dataValidation type="textLength" operator="greaterThan" allowBlank="1" showInputMessage="1" showErrorMessage="1" errorTitle="NOT ALLOWED" error="The name of the category must be a text." sqref="C23:F37" xr:uid="{00000000-0002-0000-0400-000004000000}">
      <formula1>0</formula1>
    </dataValidation>
    <dataValidation type="list" allowBlank="1" showInputMessage="1" showErrorMessage="1" errorTitle="NOT ALLOWED" error="You may pick one from the list only." sqref="I23:I37" xr:uid="{00000000-0002-0000-0400-000005000000}">
      <formula1>LU_Exp_Type</formula1>
    </dataValidation>
    <dataValidation type="textLength" operator="greaterThan" allowBlank="1" showInputMessage="1" showErrorMessage="1" errorTitle="NOT ALLOWED" error="The name must be a text." sqref="I6:I17 C43:E65 C6:C17 D7:F17" xr:uid="{00000000-0002-0000-0400-000006000000}">
      <formula1>0</formula1>
    </dataValidation>
    <dataValidation type="custom" showErrorMessage="1" errorTitle="Invalid Assumption" error="Assumption must be a number." sqref="U23:CB37 N43:EC66 K6:BR17" xr:uid="{00000000-0002-0000-0400-000007000000}">
      <formula1>NOT(ISERROR(K6/1))</formula1>
    </dataValidation>
  </dataValidations>
  <pageMargins left="0.3" right="0.3" top="0.2" bottom="0.3" header="0" footer="0.2"/>
  <pageSetup paperSize="9" scale="75" fitToHeight="5" orientation="landscape" r:id="rId1"/>
  <headerFooter scaleWithDoc="0"/>
  <colBreaks count="4" manualBreakCount="4">
    <brk id="20" max="34" man="1"/>
    <brk id="32" max="34" man="1"/>
    <brk id="44" max="34" man="1"/>
    <brk id="56" max="34" man="1"/>
  </colBreaks>
  <extLst>
    <ext xmlns:x14="http://schemas.microsoft.com/office/spreadsheetml/2009/9/main" uri="{CCE6A557-97BC-4b89-ADB6-D9C93CAAB3DF}">
      <x14:dataValidations xmlns:xm="http://schemas.microsoft.com/office/excel/2006/main" xWindow="632" yWindow="471" count="2">
        <x14:dataValidation type="list" allowBlank="1" showInputMessage="1" showErrorMessage="1" errorTitle="NOT ALLOWED" error="_x000a_You may pick one from the list only." xr:uid="{00000000-0002-0000-0400-000008000000}">
          <x14:formula1>
            <xm:f>'Financial Statement Full'!$C$7:$BJ$7</xm:f>
          </x14:formula1>
          <xm:sqref>H23:H37</xm:sqref>
        </x14:dataValidation>
        <x14:dataValidation type="list" allowBlank="1" showInputMessage="1" showErrorMessage="1" errorTitle="NOT ALLOWED" error="You may pick one from the list only." xr:uid="{00000000-0002-0000-0400-000009000000}">
          <x14:formula1>
            <xm:f>'Financial Statement Full'!$C$7:$BJ$7</xm:f>
          </x14:formula1>
          <xm:sqref>G23:G37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0"/>
    <pageSetUpPr autoPageBreaks="0"/>
  </sheetPr>
  <dimension ref="A1:AE49"/>
  <sheetViews>
    <sheetView showGridLines="0" workbookViewId="0"/>
  </sheetViews>
  <sheetFormatPr defaultColWidth="10" defaultRowHeight="10.5" customHeight="1" x14ac:dyDescent="0.3"/>
  <cols>
    <col min="1" max="1" width="3.109375" style="51" customWidth="1"/>
    <col min="2" max="2" width="13.5546875" style="51" customWidth="1"/>
    <col min="3" max="3" width="14.33203125" style="51" customWidth="1"/>
    <col min="4" max="4" width="5" style="51" customWidth="1"/>
    <col min="5" max="5" width="13.6640625" style="51" customWidth="1"/>
    <col min="6" max="6" width="11" style="51" customWidth="1"/>
    <col min="7" max="7" width="3.6640625" style="51" customWidth="1"/>
    <col min="8" max="8" width="4.6640625" style="51" customWidth="1"/>
    <col min="9" max="9" width="4.109375" style="51" customWidth="1"/>
    <col min="10" max="10" width="22.88671875" style="51" customWidth="1"/>
    <col min="11" max="14" width="14.33203125" style="51" customWidth="1"/>
    <col min="15" max="15" width="13.44140625" style="51" bestFit="1" customWidth="1"/>
    <col min="16" max="16" width="1.109375" style="51" customWidth="1"/>
    <col min="17" max="17" width="20.5546875" style="51" customWidth="1"/>
    <col min="18" max="18" width="13.88671875" style="51" customWidth="1"/>
    <col min="19" max="19" width="13.44140625" style="51" customWidth="1"/>
    <col min="20" max="21" width="12.5546875" style="51" customWidth="1"/>
    <col min="22" max="22" width="14.88671875" style="51" customWidth="1"/>
    <col min="23" max="16384" width="10" style="51"/>
  </cols>
  <sheetData>
    <row r="1" spans="2:31" ht="18" x14ac:dyDescent="0.3">
      <c r="B1" s="924" t="s">
        <v>277</v>
      </c>
      <c r="C1" s="924"/>
      <c r="D1" s="924"/>
      <c r="E1" s="924"/>
      <c r="F1" s="924"/>
      <c r="G1" s="924"/>
      <c r="H1" s="924"/>
      <c r="I1" s="924"/>
      <c r="J1" s="924"/>
      <c r="K1" s="924"/>
      <c r="L1" s="924"/>
      <c r="M1" s="924"/>
      <c r="N1" s="924"/>
      <c r="O1" s="924"/>
      <c r="P1" s="924"/>
      <c r="Q1" s="924"/>
      <c r="R1" s="924"/>
      <c r="S1" s="924"/>
      <c r="T1" s="924"/>
      <c r="U1" s="924"/>
      <c r="V1" s="924"/>
    </row>
    <row r="2" spans="2:31" ht="3.75" customHeight="1" thickBot="1" x14ac:dyDescent="0.35">
      <c r="C2" s="52"/>
      <c r="D2" s="52"/>
      <c r="E2" s="52"/>
      <c r="F2" s="52"/>
      <c r="G2" s="52"/>
      <c r="H2" s="52"/>
      <c r="I2" s="52"/>
      <c r="J2" s="52"/>
      <c r="K2" s="52"/>
      <c r="L2" s="52"/>
      <c r="M2" s="107"/>
      <c r="N2" s="52"/>
    </row>
    <row r="3" spans="2:31" ht="16.2" thickBot="1" x14ac:dyDescent="0.35">
      <c r="B3" s="925" t="s">
        <v>299</v>
      </c>
      <c r="C3" s="925"/>
      <c r="D3" s="925"/>
      <c r="E3" s="925"/>
      <c r="F3" s="925"/>
      <c r="G3" s="445"/>
      <c r="H3" s="445"/>
      <c r="J3" s="923" t="s">
        <v>281</v>
      </c>
      <c r="K3" s="923"/>
      <c r="L3" s="923"/>
      <c r="M3" s="923"/>
      <c r="N3" s="923"/>
      <c r="O3" s="923"/>
      <c r="Q3" s="926" t="s">
        <v>302</v>
      </c>
      <c r="R3" s="926"/>
      <c r="S3" s="926"/>
      <c r="T3" s="926"/>
      <c r="U3" s="926"/>
      <c r="V3" s="926"/>
      <c r="W3" s="448"/>
      <c r="X3" s="448"/>
      <c r="Y3" s="448"/>
      <c r="Z3" s="448"/>
      <c r="AA3" s="448"/>
      <c r="AB3" s="448"/>
      <c r="AC3" s="448"/>
      <c r="AD3" s="100"/>
      <c r="AE3" s="100"/>
    </row>
    <row r="4" spans="2:31" ht="15.75" customHeight="1" thickBot="1" x14ac:dyDescent="0.35">
      <c r="F4" s="329"/>
      <c r="I4" s="330"/>
      <c r="K4" s="443">
        <f>EOMONTH(TS_Start_Date,11)</f>
        <v>46022</v>
      </c>
      <c r="L4" s="443">
        <f>EOMONTH(K4,12)</f>
        <v>46387</v>
      </c>
      <c r="M4" s="443">
        <f>EOMONTH(L4,12)</f>
        <v>46752</v>
      </c>
      <c r="N4" s="443">
        <f>EOMONTH(M4,12)</f>
        <v>47118</v>
      </c>
      <c r="O4" s="443">
        <f>EOMONTH(N4,12)</f>
        <v>47483</v>
      </c>
      <c r="Q4" s="505"/>
      <c r="R4" s="524">
        <f>K5</f>
        <v>2025</v>
      </c>
      <c r="S4" s="524">
        <f>L5</f>
        <v>2026</v>
      </c>
      <c r="T4" s="524">
        <f>M5</f>
        <v>2027</v>
      </c>
      <c r="U4" s="524">
        <f>N5</f>
        <v>2028</v>
      </c>
      <c r="V4" s="524">
        <f>O5</f>
        <v>2029</v>
      </c>
    </row>
    <row r="5" spans="2:31" ht="15" customHeight="1" thickBot="1" x14ac:dyDescent="0.35">
      <c r="B5" s="223" t="s">
        <v>300</v>
      </c>
      <c r="C5" s="223" t="s">
        <v>301</v>
      </c>
      <c r="E5" s="922" t="s">
        <v>112</v>
      </c>
      <c r="F5" s="922"/>
      <c r="J5" s="422"/>
      <c r="K5" s="444">
        <f>YEAR(K4)</f>
        <v>2025</v>
      </c>
      <c r="L5" s="444">
        <f>YEAR(L4)</f>
        <v>2026</v>
      </c>
      <c r="M5" s="444">
        <f>YEAR(M4)</f>
        <v>2027</v>
      </c>
      <c r="N5" s="444">
        <f>YEAR(N4)</f>
        <v>2028</v>
      </c>
      <c r="O5" s="444">
        <f>YEAR(O4)</f>
        <v>2029</v>
      </c>
      <c r="Q5" s="446" t="s">
        <v>303</v>
      </c>
      <c r="R5" s="505"/>
      <c r="S5" s="505"/>
      <c r="T5" s="505"/>
      <c r="U5" s="505"/>
      <c r="V5" s="525">
        <f>IF(B6="EBITDA X",'Financial Statement Snapchat'!N31,'Financial Statement Snapchat'!N21)*C6</f>
        <v>6919344.5423599994</v>
      </c>
    </row>
    <row r="6" spans="2:31" ht="14.4" thickBot="1" x14ac:dyDescent="0.3">
      <c r="B6" s="435" t="s">
        <v>113</v>
      </c>
      <c r="C6" s="435">
        <v>3</v>
      </c>
      <c r="E6" s="521" t="s">
        <v>141</v>
      </c>
      <c r="F6" s="522">
        <f>IFERROR(SUMPRODUCT('Clinic Model'!L15:L17,'Clinic Model'!O15:O17)/SUM('Clinic Model'!L15:L17),0)</f>
        <v>0.12</v>
      </c>
      <c r="J6" s="436" t="s">
        <v>115</v>
      </c>
      <c r="K6" s="439">
        <f>SUMIF('Financial Statement Full'!$6:$6,K$5,'Financial Statement Full'!91:91)</f>
        <v>203299.1666666668</v>
      </c>
      <c r="L6" s="439">
        <f>SUMIF('Financial Statement Full'!$6:$6,L$5,'Financial Statement Full'!91:91)</f>
        <v>815882.49999999977</v>
      </c>
      <c r="M6" s="439">
        <f>SUMIF('Financial Statement Full'!$6:$6,M$5,'Financial Statement Full'!91:91)</f>
        <v>1379628.6791666665</v>
      </c>
      <c r="N6" s="439">
        <f>SUMIF('Financial Statement Full'!$6:$6,N$5,'Financial Statement Full'!91:91)</f>
        <v>1775411.941166667</v>
      </c>
      <c r="O6" s="439">
        <f>SUMIF('Financial Statement Full'!$6:$6,O$5,'Financial Statement Full'!91:91)</f>
        <v>2304448.1807866669</v>
      </c>
      <c r="Q6" s="446" t="s">
        <v>304</v>
      </c>
      <c r="R6" s="526">
        <f ca="1">(K$16+J$37)/((1+$F$13)^(COUNT(R4)))</f>
        <v>326081.93277310935</v>
      </c>
      <c r="S6" s="526">
        <f ca="1">(L$16+K$37)/((1+$F$13)^(COUNT(R4:S4)))</f>
        <v>442041.48911872075</v>
      </c>
      <c r="T6" s="526">
        <f ca="1">(M$16+L$37)/((1+$F$13)^(COUNT(R4:T4)))</f>
        <v>679765.58343922067</v>
      </c>
      <c r="U6" s="526">
        <f ca="1">(N$16+M$37)/((1+$F$13)^(COUNT(R4:U4)))</f>
        <v>888013.0934264838</v>
      </c>
      <c r="V6" s="526">
        <f ca="1">(O$16+V$5)/((1+$F$13)^(COUNT(R4:V4)))</f>
        <v>5443154.2372805458</v>
      </c>
    </row>
    <row r="7" spans="2:31" ht="14.4" thickBot="1" x14ac:dyDescent="0.35">
      <c r="D7" s="103"/>
      <c r="E7" s="521" t="s">
        <v>114</v>
      </c>
      <c r="F7" s="720">
        <v>0</v>
      </c>
      <c r="I7" s="108"/>
      <c r="J7" s="437" t="s">
        <v>79</v>
      </c>
      <c r="K7" s="439">
        <f ca="1">SUMIF('Financial Statement Full'!$6:$6,K$5,'Financial Statement Full'!94:94)</f>
        <v>-27074.075000000015</v>
      </c>
      <c r="L7" s="439">
        <f ca="1">SUMIF('Financial Statement Full'!$6:$6,L$5,'Financial Statement Full'!94:94)</f>
        <v>-159137.82499999995</v>
      </c>
      <c r="M7" s="439">
        <f ca="1">SUMIF('Financial Statement Full'!$6:$6,M$5,'Financial Statement Full'!94:94)</f>
        <v>-284664.52262500004</v>
      </c>
      <c r="N7" s="439">
        <f ca="1">SUMIF('Financial Statement Full'!$6:$6,N$5,'Financial Statement Full'!94:94)</f>
        <v>-372687.75764499995</v>
      </c>
      <c r="O7" s="439">
        <f ca="1">SUMIF('Financial Statement Full'!$6:$6,O$5,'Financial Statement Full'!94:94)</f>
        <v>-483934.1179652001</v>
      </c>
      <c r="Q7" s="446" t="s">
        <v>305</v>
      </c>
      <c r="R7" s="505"/>
      <c r="S7" s="505"/>
      <c r="T7" s="505"/>
      <c r="U7" s="505"/>
      <c r="V7" s="527">
        <f ca="1">SUM(R6:V6)</f>
        <v>7779056.336038081</v>
      </c>
    </row>
    <row r="8" spans="2:31" ht="14.4" thickBot="1" x14ac:dyDescent="0.35">
      <c r="D8" s="109"/>
      <c r="E8" s="521" t="s">
        <v>278</v>
      </c>
      <c r="F8" s="523">
        <f>CORP_TAX</f>
        <v>0.21</v>
      </c>
      <c r="J8" s="438" t="s">
        <v>298</v>
      </c>
      <c r="K8" s="439">
        <f ca="1">K6+K7</f>
        <v>176225.09166666679</v>
      </c>
      <c r="L8" s="439">
        <f ca="1">L6+L7</f>
        <v>656744.67499999981</v>
      </c>
      <c r="M8" s="439">
        <f ca="1">M6+M7</f>
        <v>1094964.1565416665</v>
      </c>
      <c r="N8" s="439">
        <f ca="1">N6+N7</f>
        <v>1402724.183521667</v>
      </c>
      <c r="O8" s="439">
        <f ca="1">O6+O7</f>
        <v>1820514.0628214669</v>
      </c>
      <c r="Q8" s="447" t="s">
        <v>306</v>
      </c>
      <c r="R8" s="505"/>
      <c r="S8" s="505"/>
      <c r="T8" s="505"/>
      <c r="U8" s="505"/>
      <c r="V8" s="528">
        <f ca="1">IFERROR(ROUND(V7/(O$16/((1+$F$13)^(COUNT(R4:V4)))),),0)</f>
        <v>7</v>
      </c>
    </row>
    <row r="9" spans="2:31" ht="14.4" thickBot="1" x14ac:dyDescent="0.35">
      <c r="D9" s="109"/>
      <c r="G9" s="329"/>
      <c r="H9" s="331"/>
      <c r="J9" s="437" t="s">
        <v>116</v>
      </c>
      <c r="K9" s="439">
        <f>-SUMIF('Financial Statement Full'!$6:$6,K$5,'Financial Statement Full'!90:90)</f>
        <v>1750.0000000000002</v>
      </c>
      <c r="L9" s="439">
        <f>-SUMIF('Financial Statement Full'!$6:$6,L$5,'Financial Statement Full'!90:90)</f>
        <v>2000.0000000000002</v>
      </c>
      <c r="M9" s="439">
        <f>-SUMIF('Financial Statement Full'!$6:$6,M$5,'Financial Statement Full'!90:90)</f>
        <v>2000.0000000000002</v>
      </c>
      <c r="N9" s="439">
        <f>-SUMIF('Financial Statement Full'!$6:$6,N$5,'Financial Statement Full'!90:90)</f>
        <v>2000.0000000000002</v>
      </c>
      <c r="O9" s="439">
        <f>-SUMIF('Financial Statement Full'!$6:$6,O$5,'Financial Statement Full'!90:90)</f>
        <v>2000.0000000000002</v>
      </c>
      <c r="Q9" s="505"/>
      <c r="R9" s="505"/>
      <c r="S9" s="505"/>
      <c r="T9" s="505"/>
      <c r="U9" s="505"/>
      <c r="V9" s="505"/>
    </row>
    <row r="10" spans="2:31" ht="14.4" thickBot="1" x14ac:dyDescent="0.35">
      <c r="D10" s="109"/>
      <c r="E10" s="922" t="s">
        <v>280</v>
      </c>
      <c r="F10" s="922"/>
      <c r="J10" s="437" t="s">
        <v>117</v>
      </c>
      <c r="K10" s="439">
        <f ca="1">SUMIF('Financial Statement Full'!$153:$153,K$5,'Financial Statement Full'!193:193)</f>
        <v>-58000</v>
      </c>
      <c r="L10" s="439">
        <f ca="1">SUMIF('Financial Statement Full'!$153:$153,L$5,'Financial Statement Full'!193:193)</f>
        <v>0</v>
      </c>
      <c r="M10" s="439">
        <f ca="1">SUMIF('Financial Statement Full'!$153:$153,M$5,'Financial Statement Full'!193:193)</f>
        <v>0</v>
      </c>
      <c r="N10" s="439">
        <f ca="1">SUMIF('Financial Statement Full'!$153:$153,N$5,'Financial Statement Full'!193:193)</f>
        <v>0</v>
      </c>
      <c r="O10" s="439">
        <f ca="1">SUMIF('Financial Statement Full'!$153:$153,O$5,'Financial Statement Full'!193:193)</f>
        <v>0</v>
      </c>
    </row>
    <row r="11" spans="2:31" ht="12.6" thickBot="1" x14ac:dyDescent="0.35">
      <c r="D11" s="109"/>
      <c r="E11" s="521" t="s">
        <v>141</v>
      </c>
      <c r="F11" s="522">
        <f>1-F12</f>
        <v>1</v>
      </c>
      <c r="J11" s="437" t="s">
        <v>119</v>
      </c>
      <c r="K11" s="439">
        <f>SUMIF('Assumptions (Revenue)'!$53:$53,'WACC,FCF,DCF'!K4,'Assumptions (Revenue)'!$57:$57)</f>
        <v>234429</v>
      </c>
      <c r="L11" s="439">
        <f>SUMIF('Assumptions (Revenue)'!$53:$53,'WACC,FCF,DCF'!L4,'Assumptions (Revenue)'!$57:$57)</f>
        <v>351409.80000000005</v>
      </c>
      <c r="M11" s="439">
        <f>SUMIF('Assumptions (Revenue)'!$53:$53,'WACC,FCF,DCF'!M4,'Assumptions (Revenue)'!$57:$57)</f>
        <v>546050.47500000009</v>
      </c>
      <c r="N11" s="439">
        <f>SUMIF('Assumptions (Revenue)'!$53:$53,'WACC,FCF,DCF'!N4,'Assumptions (Revenue)'!$57:$57)</f>
        <v>668275.00000000023</v>
      </c>
      <c r="O11" s="439">
        <f>SUMIF('Assumptions (Revenue)'!$53:$53,'WACC,FCF,DCF'!O4,'Assumptions (Revenue)'!$57:$57)</f>
        <v>839638.57500000065</v>
      </c>
    </row>
    <row r="12" spans="2:31" ht="12.6" thickBot="1" x14ac:dyDescent="0.35">
      <c r="E12" s="521" t="s">
        <v>114</v>
      </c>
      <c r="F12" s="522">
        <v>0</v>
      </c>
      <c r="I12" s="105"/>
      <c r="J12" s="437" t="s">
        <v>118</v>
      </c>
      <c r="K12" s="439">
        <v>0</v>
      </c>
      <c r="L12" s="439">
        <v>0</v>
      </c>
      <c r="M12" s="439">
        <v>0</v>
      </c>
      <c r="N12" s="439">
        <v>0</v>
      </c>
      <c r="O12" s="439">
        <v>0</v>
      </c>
    </row>
    <row r="13" spans="2:31" ht="12.6" thickBot="1" x14ac:dyDescent="0.35">
      <c r="B13" s="105"/>
      <c r="C13" s="105"/>
      <c r="D13" s="105"/>
      <c r="E13" s="521" t="s">
        <v>279</v>
      </c>
      <c r="F13" s="647">
        <f>F11*F6*(1-F8)+F7*F12</f>
        <v>9.4799999999999995E-2</v>
      </c>
      <c r="G13" s="105"/>
      <c r="H13" s="105"/>
      <c r="I13" s="105"/>
      <c r="J13" s="437" t="s">
        <v>84</v>
      </c>
      <c r="K13" s="439">
        <f ca="1">SUMIF('Financial Statement Full'!99:99,'WACC,FCF,DCF'!K4,'Financial Statement Full'!128:128)</f>
        <v>2590.4083333333365</v>
      </c>
      <c r="L13" s="439">
        <f ca="1">SUMIF('Financial Statement Full'!99:99,'WACC,FCF,DCF'!L4,'Financial Statement Full'!128:128)</f>
        <v>14529.083333333314</v>
      </c>
      <c r="M13" s="439">
        <f ca="1">SUMIF('Financial Statement Full'!99:99,'WACC,FCF,DCF'!M4,'Financial Statement Full'!128:128)</f>
        <v>24855.267208333331</v>
      </c>
      <c r="N13" s="439">
        <f ca="1">SUMIF('Financial Statement Full'!99:99,'WACC,FCF,DCF'!N4,'Financial Statement Full'!128:128)</f>
        <v>31625.643069999991</v>
      </c>
      <c r="O13" s="439">
        <f ca="1">SUMIF('Financial Statement Full'!99:99,'WACC,FCF,DCF'!O4,'Financial Statement Full'!128:128)</f>
        <v>41118.952263200015</v>
      </c>
    </row>
    <row r="14" spans="2:31" ht="12.6" thickBot="1" x14ac:dyDescent="0.35">
      <c r="C14" s="52"/>
      <c r="D14" s="52"/>
      <c r="E14" s="52"/>
      <c r="F14" s="52"/>
      <c r="G14" s="52"/>
      <c r="H14" s="52"/>
      <c r="I14" s="52"/>
      <c r="J14" s="437" t="s">
        <v>120</v>
      </c>
      <c r="K14" s="440">
        <f ca="1">SUM(K11:K13)</f>
        <v>237019.40833333333</v>
      </c>
      <c r="L14" s="440">
        <f ca="1">SUM(K11:K13)-SUM(L11:L13)</f>
        <v>-128919.47500000003</v>
      </c>
      <c r="M14" s="440">
        <f ca="1">SUM(L11:L13)-SUM(M11:M13)</f>
        <v>-204966.85887500009</v>
      </c>
      <c r="N14" s="440">
        <f ca="1">SUM(M11:M13)-SUM(N11:N13)</f>
        <v>-128994.90086166677</v>
      </c>
      <c r="O14" s="440">
        <f ca="1">SUM(N11:N13)-SUM(O11:O13)</f>
        <v>-180856.88419320039</v>
      </c>
    </row>
    <row r="15" spans="2:31" ht="16.8" thickTop="1" thickBot="1" x14ac:dyDescent="0.35">
      <c r="B15" s="110"/>
      <c r="C15" s="52"/>
      <c r="D15" s="52"/>
      <c r="E15" s="52"/>
      <c r="F15" s="52"/>
      <c r="G15" s="52"/>
      <c r="H15" s="52"/>
      <c r="I15" s="52"/>
      <c r="J15" s="437"/>
      <c r="K15" s="441"/>
      <c r="L15" s="441"/>
      <c r="M15" s="441"/>
      <c r="N15" s="441"/>
      <c r="O15" s="441"/>
    </row>
    <row r="16" spans="2:31" ht="12" x14ac:dyDescent="0.3">
      <c r="B16" s="52"/>
      <c r="C16" s="52"/>
      <c r="E16" s="52"/>
      <c r="F16" s="52"/>
      <c r="G16" s="52"/>
      <c r="H16" s="52"/>
      <c r="I16" s="52"/>
      <c r="J16" s="438" t="s">
        <v>122</v>
      </c>
      <c r="K16" s="442">
        <f ca="1">K8+K9+K10+K14+K15</f>
        <v>356994.50000000012</v>
      </c>
      <c r="L16" s="442">
        <f ca="1">L8+L9+L10+L14+L15</f>
        <v>529825.19999999972</v>
      </c>
      <c r="M16" s="442">
        <f ca="1">M8+M9+M10+M14+M15</f>
        <v>891997.29766666633</v>
      </c>
      <c r="N16" s="442">
        <f ca="1">N8+N9+N10+N14+N15</f>
        <v>1275729.2826600003</v>
      </c>
      <c r="O16" s="442">
        <f ca="1">O8+O9+O10+O14+O15</f>
        <v>1641657.1786282666</v>
      </c>
    </row>
    <row r="17" spans="1:14" ht="10.199999999999999" x14ac:dyDescent="0.3">
      <c r="B17" s="52"/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</row>
    <row r="18" spans="1:14" ht="10.199999999999999" x14ac:dyDescent="0.3"/>
    <row r="19" spans="1:14" ht="10.199999999999999" x14ac:dyDescent="0.3">
      <c r="B19" s="52"/>
      <c r="C19" s="52"/>
      <c r="D19" s="52"/>
      <c r="F19" s="52"/>
      <c r="G19" s="52"/>
      <c r="H19" s="52"/>
      <c r="I19" s="52"/>
    </row>
    <row r="20" spans="1:14" ht="10.199999999999999" x14ac:dyDescent="0.3">
      <c r="B20" s="52"/>
      <c r="C20" s="52"/>
      <c r="E20" s="52"/>
      <c r="F20" s="52"/>
      <c r="G20" s="52"/>
      <c r="H20" s="52"/>
      <c r="I20" s="52"/>
    </row>
    <row r="21" spans="1:14" ht="10.199999999999999" x14ac:dyDescent="0.3">
      <c r="B21" s="52"/>
      <c r="C21" s="52"/>
      <c r="D21" s="52"/>
      <c r="F21" s="52"/>
      <c r="G21" s="52"/>
      <c r="H21" s="52"/>
      <c r="I21" s="52"/>
    </row>
    <row r="22" spans="1:14" ht="10.199999999999999" x14ac:dyDescent="0.3">
      <c r="B22" s="52"/>
      <c r="C22" s="52"/>
      <c r="D22" s="52"/>
      <c r="F22" s="52"/>
      <c r="G22" s="52"/>
      <c r="H22" s="52"/>
      <c r="I22" s="52"/>
    </row>
    <row r="23" spans="1:14" ht="10.199999999999999" x14ac:dyDescent="0.3">
      <c r="B23" s="52"/>
      <c r="C23" s="52"/>
      <c r="D23" s="52"/>
      <c r="E23" s="52"/>
      <c r="G23" s="52"/>
      <c r="H23" s="52"/>
      <c r="I23" s="52"/>
    </row>
    <row r="24" spans="1:14" ht="10.199999999999999" x14ac:dyDescent="0.3">
      <c r="B24" s="52"/>
      <c r="C24" s="52"/>
      <c r="D24" s="52"/>
      <c r="E24" s="52"/>
      <c r="G24" s="52"/>
      <c r="H24" s="52"/>
      <c r="I24" s="52"/>
    </row>
    <row r="25" spans="1:14" ht="10.199999999999999" x14ac:dyDescent="0.3">
      <c r="B25" s="52"/>
      <c r="C25" s="52"/>
      <c r="D25" s="52"/>
      <c r="E25" s="52"/>
      <c r="G25" s="52"/>
      <c r="H25" s="52"/>
      <c r="I25" s="52"/>
    </row>
    <row r="26" spans="1:14" ht="10.199999999999999" x14ac:dyDescent="0.3">
      <c r="B26" s="52"/>
      <c r="C26" s="52"/>
      <c r="D26" s="52"/>
      <c r="E26" s="52"/>
      <c r="G26" s="52"/>
      <c r="H26" s="52"/>
      <c r="I26" s="52"/>
    </row>
    <row r="27" spans="1:14" ht="10.199999999999999" x14ac:dyDescent="0.3">
      <c r="B27" s="52"/>
      <c r="C27" s="52"/>
      <c r="D27" s="52"/>
      <c r="F27" s="52"/>
      <c r="G27" s="52"/>
      <c r="H27" s="52"/>
      <c r="I27" s="52"/>
    </row>
    <row r="28" spans="1:14" ht="10.199999999999999" hidden="1" x14ac:dyDescent="0.3">
      <c r="B28" s="52"/>
      <c r="C28" s="52"/>
      <c r="D28" s="52"/>
      <c r="E28" s="52" t="s">
        <v>121</v>
      </c>
      <c r="F28" s="52"/>
      <c r="G28" s="52"/>
      <c r="H28" s="52"/>
      <c r="I28" s="52"/>
    </row>
    <row r="29" spans="1:14" ht="10.199999999999999" x14ac:dyDescent="0.3">
      <c r="B29" s="52"/>
      <c r="C29" s="103"/>
      <c r="E29" s="103"/>
      <c r="F29" s="103"/>
      <c r="G29" s="103"/>
      <c r="H29" s="103"/>
      <c r="I29" s="103"/>
    </row>
    <row r="30" spans="1:14" ht="10.199999999999999" x14ac:dyDescent="0.3">
      <c r="B30" s="105"/>
      <c r="C30" s="111"/>
      <c r="D30" s="111"/>
      <c r="E30" s="111"/>
      <c r="F30" s="111"/>
      <c r="G30" s="111"/>
      <c r="H30" s="111"/>
      <c r="I30" s="111"/>
      <c r="J30" s="112"/>
      <c r="K30" s="112"/>
      <c r="L30" s="112"/>
      <c r="M30" s="112"/>
      <c r="N30" s="112"/>
    </row>
    <row r="31" spans="1:14" ht="10.199999999999999" x14ac:dyDescent="0.3">
      <c r="A31" s="100"/>
      <c r="B31" s="100"/>
      <c r="C31" s="100"/>
      <c r="D31" s="100"/>
      <c r="E31" s="100"/>
      <c r="F31" s="100"/>
      <c r="G31" s="100"/>
    </row>
    <row r="32" spans="1:14" ht="10.199999999999999" x14ac:dyDescent="0.3">
      <c r="A32" s="100"/>
      <c r="B32" s="829"/>
      <c r="C32" s="830"/>
      <c r="D32" s="830"/>
      <c r="E32" s="830"/>
      <c r="F32" s="830"/>
      <c r="G32" s="830"/>
      <c r="H32" s="111"/>
      <c r="I32" s="111"/>
      <c r="J32" s="113"/>
      <c r="K32" s="113"/>
      <c r="L32" s="113"/>
      <c r="M32" s="113"/>
      <c r="N32" s="113"/>
    </row>
    <row r="33" spans="1:15" ht="15.6" x14ac:dyDescent="0.3">
      <c r="A33" s="100"/>
      <c r="B33" s="831"/>
      <c r="C33" s="101"/>
      <c r="D33" s="101"/>
      <c r="E33" s="101"/>
      <c r="F33" s="101"/>
      <c r="G33" s="101"/>
      <c r="H33" s="52"/>
      <c r="I33" s="52"/>
      <c r="J33" s="52"/>
      <c r="K33" s="52"/>
      <c r="L33" s="52"/>
      <c r="M33" s="52"/>
      <c r="N33" s="52"/>
    </row>
    <row r="34" spans="1:15" ht="6.6" customHeight="1" x14ac:dyDescent="0.3">
      <c r="A34" s="100"/>
      <c r="B34" s="101"/>
      <c r="C34" s="832"/>
      <c r="D34" s="101"/>
      <c r="E34" s="101"/>
      <c r="F34" s="101"/>
      <c r="G34" s="101"/>
      <c r="H34" s="52"/>
      <c r="I34" s="52"/>
      <c r="J34" s="52"/>
      <c r="K34" s="52"/>
      <c r="L34" s="52"/>
      <c r="M34" s="52"/>
      <c r="N34" s="52"/>
    </row>
    <row r="35" spans="1:15" ht="11.4" customHeight="1" x14ac:dyDescent="0.3">
      <c r="A35" s="100"/>
      <c r="B35" s="101"/>
      <c r="C35" s="832"/>
      <c r="D35" s="833"/>
      <c r="E35" s="101"/>
      <c r="F35" s="101"/>
      <c r="G35" s="101"/>
      <c r="H35" s="52"/>
      <c r="I35" s="52"/>
    </row>
    <row r="36" spans="1:15" ht="4.2" customHeight="1" x14ac:dyDescent="0.3">
      <c r="A36" s="100"/>
      <c r="B36" s="101"/>
      <c r="C36" s="101"/>
      <c r="D36" s="101"/>
      <c r="E36" s="101"/>
      <c r="F36" s="101"/>
      <c r="G36" s="101"/>
      <c r="H36" s="52"/>
      <c r="I36" s="52"/>
      <c r="J36" s="52"/>
      <c r="K36" s="52"/>
      <c r="L36" s="52"/>
      <c r="M36" s="52"/>
      <c r="N36" s="52"/>
    </row>
    <row r="37" spans="1:15" ht="14.4" x14ac:dyDescent="0.3">
      <c r="A37" s="100"/>
      <c r="B37" s="101"/>
      <c r="C37" s="101"/>
      <c r="D37" s="100"/>
      <c r="E37" s="101"/>
      <c r="F37" s="101"/>
      <c r="G37" s="101"/>
      <c r="H37" s="52"/>
      <c r="I37" s="52"/>
      <c r="J37" s="52"/>
      <c r="K37" s="52"/>
      <c r="L37" s="52"/>
      <c r="M37" s="52"/>
      <c r="O37" s="114"/>
    </row>
    <row r="38" spans="1:15" ht="10.199999999999999" x14ac:dyDescent="0.3">
      <c r="A38" s="100"/>
      <c r="B38" s="101"/>
      <c r="C38" s="101"/>
      <c r="D38" s="834"/>
      <c r="E38" s="101"/>
      <c r="F38" s="101"/>
      <c r="G38" s="101"/>
      <c r="H38" s="52"/>
      <c r="I38" s="52"/>
    </row>
    <row r="39" spans="1:15" ht="10.199999999999999" x14ac:dyDescent="0.3">
      <c r="A39" s="100"/>
      <c r="B39" s="101"/>
      <c r="C39" s="101"/>
      <c r="D39" s="834"/>
      <c r="E39" s="101"/>
      <c r="F39" s="101"/>
      <c r="G39" s="101"/>
      <c r="H39" s="52"/>
      <c r="I39" s="52"/>
      <c r="J39" s="115"/>
      <c r="K39" s="115"/>
      <c r="L39" s="115"/>
      <c r="M39" s="115"/>
      <c r="N39" s="115"/>
    </row>
    <row r="40" spans="1:15" ht="10.199999999999999" x14ac:dyDescent="0.3">
      <c r="A40" s="100"/>
      <c r="B40" s="101"/>
      <c r="C40" s="101"/>
      <c r="D40" s="100"/>
      <c r="E40" s="101"/>
      <c r="F40" s="101"/>
      <c r="G40" s="101"/>
      <c r="H40" s="52"/>
      <c r="I40" s="52"/>
      <c r="J40" s="52"/>
      <c r="K40" s="52"/>
      <c r="L40" s="52"/>
      <c r="M40" s="52"/>
    </row>
    <row r="41" spans="1:15" ht="10.199999999999999" x14ac:dyDescent="0.3">
      <c r="A41" s="100"/>
      <c r="B41" s="101"/>
      <c r="C41" s="101"/>
      <c r="D41" s="101"/>
      <c r="E41" s="101"/>
      <c r="F41" s="101"/>
      <c r="G41" s="101"/>
      <c r="H41" s="52"/>
      <c r="I41" s="52"/>
      <c r="J41" s="52"/>
      <c r="K41" s="52"/>
      <c r="L41" s="52"/>
      <c r="M41" s="52"/>
    </row>
    <row r="42" spans="1:15" ht="10.5" customHeight="1" x14ac:dyDescent="0.3">
      <c r="A42" s="100"/>
      <c r="B42" s="100"/>
      <c r="C42" s="100"/>
      <c r="D42" s="100"/>
      <c r="E42" s="100"/>
      <c r="F42" s="100"/>
      <c r="G42" s="100"/>
    </row>
    <row r="43" spans="1:15" ht="10.5" customHeight="1" x14ac:dyDescent="0.3">
      <c r="A43" s="100"/>
      <c r="B43" s="100"/>
      <c r="C43" s="100"/>
      <c r="D43" s="100"/>
      <c r="E43" s="100"/>
      <c r="F43" s="100"/>
      <c r="G43" s="100"/>
    </row>
    <row r="44" spans="1:15" ht="10.5" customHeight="1" x14ac:dyDescent="0.3">
      <c r="A44" s="100"/>
      <c r="B44" s="100"/>
      <c r="C44" s="100"/>
      <c r="D44" s="100"/>
      <c r="E44" s="100"/>
      <c r="F44" s="100"/>
      <c r="G44" s="100"/>
    </row>
    <row r="45" spans="1:15" ht="10.5" customHeight="1" x14ac:dyDescent="0.3">
      <c r="A45" s="100"/>
      <c r="B45" s="100"/>
      <c r="C45" s="100"/>
      <c r="D45" s="100"/>
      <c r="E45" s="100"/>
      <c r="F45" s="100"/>
      <c r="G45" s="100"/>
    </row>
    <row r="46" spans="1:15" ht="10.5" customHeight="1" x14ac:dyDescent="0.3">
      <c r="A46" s="100"/>
      <c r="B46" s="100"/>
      <c r="C46" s="100"/>
      <c r="D46" s="100"/>
      <c r="E46" s="100"/>
      <c r="F46" s="100"/>
      <c r="G46" s="100"/>
    </row>
    <row r="47" spans="1:15" ht="10.5" customHeight="1" x14ac:dyDescent="0.3">
      <c r="A47" s="100"/>
      <c r="B47" s="100"/>
      <c r="C47" s="100"/>
      <c r="D47" s="100"/>
      <c r="E47" s="100"/>
      <c r="F47" s="100"/>
      <c r="G47" s="100"/>
    </row>
    <row r="48" spans="1:15" ht="10.5" customHeight="1" x14ac:dyDescent="0.3">
      <c r="A48" s="100"/>
      <c r="B48" s="100"/>
      <c r="C48" s="100"/>
      <c r="D48" s="100"/>
      <c r="E48" s="100"/>
      <c r="F48" s="100"/>
      <c r="G48" s="100"/>
    </row>
    <row r="49" spans="1:7" ht="10.5" customHeight="1" x14ac:dyDescent="0.3">
      <c r="A49" s="100"/>
      <c r="B49" s="100"/>
      <c r="C49" s="100"/>
      <c r="D49" s="100"/>
      <c r="E49" s="100"/>
      <c r="F49" s="100"/>
      <c r="G49" s="100"/>
    </row>
  </sheetData>
  <mergeCells count="6">
    <mergeCell ref="E10:F10"/>
    <mergeCell ref="E5:F5"/>
    <mergeCell ref="J3:O3"/>
    <mergeCell ref="B1:V1"/>
    <mergeCell ref="B3:F3"/>
    <mergeCell ref="Q3:V3"/>
  </mergeCells>
  <dataValidations count="1">
    <dataValidation type="list" allowBlank="1" showInputMessage="1" showErrorMessage="1" sqref="B6" xr:uid="{00000000-0002-0000-0200-000000000000}">
      <formula1>"EBITDA X, Revenue X"</formula1>
    </dataValidation>
  </dataValidations>
  <pageMargins left="0.3" right="0.3" top="0.2" bottom="0.3" header="0" footer="0.2"/>
  <pageSetup paperSize="9" scale="75" orientation="portrait" r:id="rId1"/>
  <headerFooter scaleWithDoc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0"/>
  </sheetPr>
  <dimension ref="A1:CC558"/>
  <sheetViews>
    <sheetView showGridLines="0" topLeftCell="A506" workbookViewId="0">
      <selection activeCell="C51" sqref="C51"/>
    </sheetView>
  </sheetViews>
  <sheetFormatPr defaultColWidth="7.88671875" defaultRowHeight="10.199999999999999" customHeight="1" x14ac:dyDescent="0.3"/>
  <cols>
    <col min="1" max="1" width="0.5546875" style="64" customWidth="1"/>
    <col min="2" max="2" width="0.6640625" style="64" customWidth="1"/>
    <col min="3" max="3" width="33.109375" style="64" customWidth="1"/>
    <col min="4" max="4" width="10.33203125" style="64" customWidth="1"/>
    <col min="5" max="5" width="21.33203125" style="64" customWidth="1"/>
    <col min="6" max="6" width="16.33203125" style="64" bestFit="1" customWidth="1"/>
    <col min="7" max="7" width="14.109375" style="64" customWidth="1"/>
    <col min="8" max="8" width="15.5546875" style="64" customWidth="1"/>
    <col min="9" max="9" width="13.88671875" style="64" customWidth="1"/>
    <col min="10" max="10" width="15" style="64" bestFit="1" customWidth="1"/>
    <col min="11" max="11" width="18.44140625" style="64" customWidth="1"/>
    <col min="12" max="12" width="14" style="64" bestFit="1" customWidth="1"/>
    <col min="13" max="13" width="14" style="64" customWidth="1"/>
    <col min="14" max="14" width="14.6640625" style="64" customWidth="1"/>
    <col min="15" max="15" width="13.88671875" style="64" customWidth="1"/>
    <col min="16" max="16" width="11.88671875" style="64" bestFit="1" customWidth="1"/>
    <col min="17" max="17" width="15.33203125" style="64" customWidth="1"/>
    <col min="18" max="20" width="14" style="64" bestFit="1" customWidth="1"/>
    <col min="21" max="21" width="24.6640625" style="64" bestFit="1" customWidth="1"/>
    <col min="22" max="22" width="11.88671875" style="64" bestFit="1" customWidth="1"/>
    <col min="23" max="23" width="14" style="64" bestFit="1" customWidth="1"/>
    <col min="24" max="26" width="11.88671875" style="64" bestFit="1" customWidth="1"/>
    <col min="27" max="27" width="13.5546875" style="64" bestFit="1" customWidth="1"/>
    <col min="28" max="32" width="11.88671875" style="64" bestFit="1" customWidth="1"/>
    <col min="33" max="33" width="25" style="64" bestFit="1" customWidth="1"/>
    <col min="34" max="38" width="11.88671875" style="64" bestFit="1" customWidth="1"/>
    <col min="39" max="39" width="18.33203125" style="64" bestFit="1" customWidth="1"/>
    <col min="40" max="40" width="11.88671875" style="64" bestFit="1" customWidth="1"/>
    <col min="41" max="41" width="18.33203125" style="64" bestFit="1" customWidth="1"/>
    <col min="42" max="44" width="11.88671875" style="64" bestFit="1" customWidth="1"/>
    <col min="45" max="45" width="18.33203125" style="64" bestFit="1" customWidth="1"/>
    <col min="46" max="50" width="11.88671875" style="64" bestFit="1" customWidth="1"/>
    <col min="51" max="51" width="20.109375" style="64" bestFit="1" customWidth="1"/>
    <col min="52" max="54" width="11.88671875" style="64" bestFit="1" customWidth="1"/>
    <col min="55" max="63" width="12.44140625" style="64" bestFit="1" customWidth="1"/>
    <col min="64" max="64" width="13.44140625" style="64" bestFit="1" customWidth="1"/>
    <col min="65" max="65" width="10.88671875" style="64" bestFit="1" customWidth="1"/>
    <col min="66" max="16384" width="7.88671875" style="64"/>
  </cols>
  <sheetData>
    <row r="1" spans="3:81" ht="18" x14ac:dyDescent="0.3">
      <c r="C1" s="942" t="s">
        <v>40</v>
      </c>
      <c r="D1" s="942"/>
      <c r="E1" s="942"/>
      <c r="F1" s="942"/>
      <c r="G1" s="942"/>
      <c r="H1" s="942"/>
      <c r="I1" s="942"/>
      <c r="J1" s="942"/>
      <c r="K1" s="942"/>
      <c r="L1" s="942"/>
      <c r="M1" s="942"/>
      <c r="N1" s="942"/>
      <c r="AF1" s="696"/>
      <c r="AG1" s="696"/>
      <c r="AH1" s="696"/>
      <c r="AI1" s="696"/>
      <c r="AJ1" s="696"/>
      <c r="AK1" s="696"/>
      <c r="AL1" s="696"/>
      <c r="AM1" s="696"/>
      <c r="AN1" s="696"/>
      <c r="AO1" s="696"/>
      <c r="AP1" s="696"/>
    </row>
    <row r="2" spans="3:81" ht="14.25" customHeight="1" thickBot="1" x14ac:dyDescent="0.35">
      <c r="C2" s="615"/>
      <c r="D2" s="615"/>
      <c r="E2" s="615"/>
      <c r="F2" s="615"/>
      <c r="G2" s="615"/>
      <c r="H2" s="615"/>
      <c r="I2" s="615"/>
      <c r="J2" s="615"/>
      <c r="K2" s="615"/>
      <c r="L2" s="615"/>
      <c r="M2" s="615"/>
      <c r="N2" s="615"/>
      <c r="AF2" s="696"/>
      <c r="AG2" s="696"/>
      <c r="AH2" s="696"/>
      <c r="AI2" s="696"/>
      <c r="AJ2" s="696"/>
      <c r="AK2" s="696"/>
      <c r="AL2" s="696"/>
      <c r="AM2" s="696"/>
      <c r="AN2" s="696"/>
      <c r="AO2" s="696"/>
      <c r="AP2" s="696"/>
    </row>
    <row r="3" spans="3:81" ht="14.25" customHeight="1" thickBot="1" x14ac:dyDescent="0.35">
      <c r="C3" s="945" t="s">
        <v>334</v>
      </c>
      <c r="D3" s="946"/>
      <c r="E3" s="617">
        <f>'Assumptions (Revenue)'!E10</f>
        <v>2025</v>
      </c>
      <c r="F3" s="618">
        <f>'Assumptions (Revenue)'!F10</f>
        <v>2026</v>
      </c>
      <c r="G3" s="618">
        <f>'Assumptions (Revenue)'!H10</f>
        <v>2027</v>
      </c>
      <c r="H3" s="619">
        <f>'Assumptions (Revenue)'!J10</f>
        <v>2028</v>
      </c>
      <c r="I3" s="620">
        <f>'Assumptions (Revenue)'!L10</f>
        <v>2029</v>
      </c>
      <c r="J3" s="615"/>
      <c r="K3" s="615"/>
      <c r="L3" s="615"/>
      <c r="M3" s="615"/>
      <c r="N3" s="615"/>
      <c r="AF3" s="696"/>
      <c r="AG3" s="696"/>
      <c r="AH3" s="696"/>
      <c r="AI3" s="696"/>
      <c r="AJ3" s="696"/>
      <c r="AK3" s="696"/>
      <c r="AL3" s="696"/>
      <c r="AM3" s="696"/>
      <c r="AN3" s="696"/>
      <c r="AO3" s="696"/>
      <c r="AP3" s="696"/>
    </row>
    <row r="4" spans="3:81" ht="14.25" customHeight="1" thickBot="1" x14ac:dyDescent="0.35">
      <c r="C4" s="70" t="str">
        <f>'Clinic Model'!C14</f>
        <v>Occupational Therapy</v>
      </c>
      <c r="D4" s="70"/>
      <c r="E4" s="357">
        <v>40</v>
      </c>
      <c r="F4" s="358">
        <v>40</v>
      </c>
      <c r="G4" s="359">
        <v>40</v>
      </c>
      <c r="H4" s="360">
        <v>40</v>
      </c>
      <c r="I4" s="361">
        <v>40</v>
      </c>
      <c r="J4" s="615"/>
      <c r="K4" s="615"/>
      <c r="L4" s="615"/>
      <c r="M4" s="615"/>
      <c r="N4" s="615"/>
      <c r="AF4" s="696"/>
      <c r="AG4" s="696"/>
      <c r="AH4" s="696"/>
      <c r="AI4" s="696"/>
      <c r="AJ4" s="696"/>
      <c r="AK4" s="696"/>
      <c r="AL4" s="696"/>
      <c r="AM4" s="696"/>
      <c r="AN4" s="696"/>
      <c r="AO4" s="696"/>
      <c r="AP4" s="696"/>
    </row>
    <row r="5" spans="3:81" ht="14.25" customHeight="1" thickBot="1" x14ac:dyDescent="0.35">
      <c r="C5" s="71" t="str">
        <f>'Clinic Model'!C15</f>
        <v>Physical Therapy</v>
      </c>
      <c r="D5" s="71"/>
      <c r="E5" s="357">
        <v>30</v>
      </c>
      <c r="F5" s="358">
        <v>30</v>
      </c>
      <c r="G5" s="359">
        <v>30</v>
      </c>
      <c r="H5" s="360">
        <v>30</v>
      </c>
      <c r="I5" s="361">
        <v>30</v>
      </c>
      <c r="J5" s="615"/>
      <c r="K5" s="615"/>
      <c r="L5" s="615"/>
      <c r="M5" s="615"/>
      <c r="N5" s="615"/>
      <c r="AF5" s="696"/>
      <c r="AG5" s="696"/>
      <c r="AH5" s="696"/>
      <c r="AI5" s="696"/>
      <c r="AJ5" s="696"/>
      <c r="AK5" s="696"/>
      <c r="AL5" s="696"/>
      <c r="AM5" s="696"/>
      <c r="AN5" s="696"/>
      <c r="AO5" s="696"/>
      <c r="AP5" s="696"/>
    </row>
    <row r="6" spans="3:81" ht="14.25" customHeight="1" thickBot="1" x14ac:dyDescent="0.35">
      <c r="C6" s="71" t="str">
        <f>'Clinic Model'!C16</f>
        <v>Speech &amp; Language Pathology</v>
      </c>
      <c r="D6" s="71"/>
      <c r="E6" s="357">
        <v>25</v>
      </c>
      <c r="F6" s="358">
        <v>25</v>
      </c>
      <c r="G6" s="359">
        <v>25</v>
      </c>
      <c r="H6" s="360">
        <v>25</v>
      </c>
      <c r="I6" s="361">
        <v>25</v>
      </c>
      <c r="J6" s="615"/>
      <c r="K6" s="615"/>
      <c r="L6" s="615"/>
      <c r="M6" s="615"/>
      <c r="N6" s="615"/>
      <c r="AF6" s="696"/>
      <c r="AG6" s="696"/>
      <c r="AH6" s="696"/>
      <c r="AI6" s="696"/>
      <c r="AJ6" s="696"/>
      <c r="AK6" s="696"/>
      <c r="AL6" s="696"/>
      <c r="AM6" s="696"/>
      <c r="AN6" s="696"/>
      <c r="AO6" s="696"/>
      <c r="AP6" s="696"/>
    </row>
    <row r="7" spans="3:81" ht="14.25" customHeight="1" thickBot="1" x14ac:dyDescent="0.35">
      <c r="C7" s="72" t="str">
        <f>'Clinic Model'!C17</f>
        <v>Dental Services</v>
      </c>
      <c r="D7" s="72"/>
      <c r="E7" s="357">
        <v>12</v>
      </c>
      <c r="F7" s="358">
        <v>12</v>
      </c>
      <c r="G7" s="359">
        <v>12</v>
      </c>
      <c r="H7" s="360">
        <v>12</v>
      </c>
      <c r="I7" s="361">
        <v>12</v>
      </c>
      <c r="J7" s="615"/>
      <c r="K7" s="615"/>
      <c r="L7" s="615"/>
      <c r="M7" s="615"/>
      <c r="AF7" s="696"/>
      <c r="AG7" s="696"/>
      <c r="AH7" s="696"/>
      <c r="AI7" s="696"/>
      <c r="AJ7" s="696"/>
      <c r="AK7" s="696"/>
      <c r="AL7" s="696"/>
      <c r="AM7" s="696"/>
      <c r="AN7" s="696"/>
      <c r="AO7" s="696"/>
      <c r="AP7" s="696"/>
    </row>
    <row r="8" spans="3:81" ht="14.25" customHeight="1" x14ac:dyDescent="0.3">
      <c r="C8" s="72" t="str">
        <f>'Clinic Model'!C18</f>
        <v>Counseling Services</v>
      </c>
      <c r="D8" s="72"/>
      <c r="E8" s="362">
        <v>15</v>
      </c>
      <c r="F8" s="363">
        <v>15</v>
      </c>
      <c r="G8" s="364">
        <v>15</v>
      </c>
      <c r="H8" s="365">
        <v>15</v>
      </c>
      <c r="I8" s="366">
        <v>15</v>
      </c>
      <c r="J8" s="615"/>
      <c r="K8" s="615"/>
      <c r="L8" s="615"/>
      <c r="M8" s="615"/>
      <c r="AF8" s="696"/>
      <c r="AG8" s="696"/>
      <c r="AH8" s="696"/>
      <c r="AI8" s="696"/>
      <c r="AJ8" s="696"/>
      <c r="AK8" s="696"/>
      <c r="AL8" s="696"/>
      <c r="AM8" s="696"/>
      <c r="AN8" s="696"/>
      <c r="AO8" s="696"/>
      <c r="AP8" s="696"/>
    </row>
    <row r="9" spans="3:81" ht="15" customHeight="1" thickBot="1" x14ac:dyDescent="0.35">
      <c r="C9" s="61"/>
      <c r="D9" s="61"/>
      <c r="E9" s="61"/>
      <c r="F9" s="61"/>
      <c r="G9" s="61"/>
      <c r="H9" s="61"/>
      <c r="I9" s="61"/>
      <c r="J9" s="61"/>
      <c r="K9" s="61"/>
      <c r="L9" s="63"/>
      <c r="M9" s="61"/>
      <c r="AF9" s="696"/>
      <c r="AG9" s="696"/>
      <c r="AH9" s="696"/>
      <c r="AI9" s="696"/>
      <c r="AJ9" s="696"/>
      <c r="AK9" s="696"/>
      <c r="AL9" s="696"/>
      <c r="AM9" s="696"/>
      <c r="AN9" s="696"/>
      <c r="AO9" s="696"/>
      <c r="AP9" s="696"/>
    </row>
    <row r="10" spans="3:81" ht="15" customHeight="1" thickBot="1" x14ac:dyDescent="0.35">
      <c r="C10" s="947" t="s">
        <v>41</v>
      </c>
      <c r="D10" s="948"/>
      <c r="E10" s="66">
        <f>TS_First_Fin_Yr</f>
        <v>2025</v>
      </c>
      <c r="F10" s="943">
        <f>E10+1</f>
        <v>2026</v>
      </c>
      <c r="G10" s="944"/>
      <c r="H10" s="943">
        <f>F10+1</f>
        <v>2027</v>
      </c>
      <c r="I10" s="944"/>
      <c r="J10" s="943">
        <f>H10+1</f>
        <v>2028</v>
      </c>
      <c r="K10" s="944"/>
      <c r="L10" s="943">
        <f>J10+1</f>
        <v>2029</v>
      </c>
      <c r="M10" s="944"/>
      <c r="AF10" s="696"/>
      <c r="AG10" s="696"/>
      <c r="AH10" s="696"/>
      <c r="AI10" s="696"/>
      <c r="AJ10" s="696"/>
      <c r="AK10" s="696"/>
      <c r="AL10" s="696"/>
      <c r="AM10" s="696"/>
      <c r="AN10" s="696"/>
      <c r="AO10" s="696"/>
      <c r="AP10" s="696"/>
      <c r="CB10" s="627"/>
      <c r="CC10" s="627"/>
    </row>
    <row r="11" spans="3:81" ht="15" customHeight="1" thickBot="1" x14ac:dyDescent="0.35">
      <c r="C11" s="949"/>
      <c r="D11" s="950"/>
      <c r="E11" s="67" t="s">
        <v>42</v>
      </c>
      <c r="F11" s="194" t="s">
        <v>42</v>
      </c>
      <c r="G11" s="68" t="s">
        <v>43</v>
      </c>
      <c r="H11" s="195" t="s">
        <v>42</v>
      </c>
      <c r="I11" s="68" t="s">
        <v>43</v>
      </c>
      <c r="J11" s="195" t="s">
        <v>42</v>
      </c>
      <c r="K11" s="67" t="s">
        <v>43</v>
      </c>
      <c r="L11" s="196" t="s">
        <v>42</v>
      </c>
      <c r="M11" s="69" t="s">
        <v>43</v>
      </c>
      <c r="AF11" s="696"/>
      <c r="AG11" s="696"/>
      <c r="AH11" s="696"/>
      <c r="AI11" s="696"/>
      <c r="AJ11" s="696"/>
      <c r="AK11" s="696"/>
      <c r="AL11" s="696"/>
      <c r="AM11" s="696"/>
      <c r="AN11" s="696"/>
      <c r="AO11" s="696"/>
      <c r="AP11" s="696"/>
    </row>
    <row r="12" spans="3:81" ht="15" customHeight="1" thickBot="1" x14ac:dyDescent="0.35">
      <c r="C12" s="70" t="str">
        <f>'Clinic Model'!C14</f>
        <v>Occupational Therapy</v>
      </c>
      <c r="D12" s="193"/>
      <c r="E12" s="567">
        <v>400</v>
      </c>
      <c r="F12" s="567">
        <v>600</v>
      </c>
      <c r="G12" s="569">
        <f>(F12-E12)/E12</f>
        <v>0.5</v>
      </c>
      <c r="H12" s="567">
        <v>800</v>
      </c>
      <c r="I12" s="569">
        <f>(H12-F12)/F12</f>
        <v>0.33333333333333331</v>
      </c>
      <c r="J12" s="567">
        <v>900</v>
      </c>
      <c r="K12" s="573">
        <f>(J12-H12)/H12</f>
        <v>0.125</v>
      </c>
      <c r="L12" s="568">
        <v>1000</v>
      </c>
      <c r="M12" s="575">
        <f>(L12-J12)/J12</f>
        <v>0.1111111111111111</v>
      </c>
      <c r="AF12" s="696"/>
      <c r="AG12" s="696"/>
      <c r="AH12" s="696"/>
      <c r="AI12" s="696"/>
      <c r="AJ12" s="696"/>
      <c r="AK12" s="696"/>
      <c r="AL12" s="696"/>
      <c r="AM12" s="696"/>
      <c r="AN12" s="696"/>
      <c r="AO12" s="696"/>
      <c r="AP12" s="696"/>
    </row>
    <row r="13" spans="3:81" ht="15" customHeight="1" thickBot="1" x14ac:dyDescent="0.35">
      <c r="C13" s="71" t="str">
        <f>'Clinic Model'!C15</f>
        <v>Physical Therapy</v>
      </c>
      <c r="D13" s="190"/>
      <c r="E13" s="567">
        <v>400</v>
      </c>
      <c r="F13" s="567">
        <v>600</v>
      </c>
      <c r="G13" s="570">
        <f>(F13-E13)/E13</f>
        <v>0.5</v>
      </c>
      <c r="H13" s="578">
        <v>850</v>
      </c>
      <c r="I13" s="569">
        <f>(H13-F13)/F13</f>
        <v>0.41666666666666669</v>
      </c>
      <c r="J13" s="567">
        <v>950</v>
      </c>
      <c r="K13" s="573">
        <f>(J13-H13)/H13</f>
        <v>0.11764705882352941</v>
      </c>
      <c r="L13" s="568">
        <v>1200</v>
      </c>
      <c r="M13" s="575">
        <f>(L13-J13)/J13</f>
        <v>0.26315789473684209</v>
      </c>
      <c r="AF13" s="696"/>
      <c r="AG13" s="696"/>
      <c r="AH13" s="696"/>
      <c r="AI13" s="696"/>
      <c r="AJ13" s="696"/>
      <c r="AK13" s="696"/>
      <c r="AL13" s="696"/>
      <c r="AM13" s="696"/>
      <c r="AN13" s="696"/>
      <c r="AO13" s="696"/>
      <c r="AP13" s="696"/>
    </row>
    <row r="14" spans="3:81" ht="15" customHeight="1" thickBot="1" x14ac:dyDescent="0.35">
      <c r="C14" s="71" t="str">
        <f>'Clinic Model'!C16</f>
        <v>Speech &amp; Language Pathology</v>
      </c>
      <c r="D14" s="190"/>
      <c r="E14" s="567">
        <v>400</v>
      </c>
      <c r="F14" s="567">
        <v>600</v>
      </c>
      <c r="G14" s="571">
        <f>(F14-E14)/E14</f>
        <v>0.5</v>
      </c>
      <c r="H14" s="567">
        <v>900</v>
      </c>
      <c r="I14" s="569">
        <f>(H14-F14)/F14</f>
        <v>0.5</v>
      </c>
      <c r="J14" s="579">
        <v>1000</v>
      </c>
      <c r="K14" s="573">
        <f>(J14-H14)/H14</f>
        <v>0.1111111111111111</v>
      </c>
      <c r="L14" s="567">
        <v>1200</v>
      </c>
      <c r="M14" s="575">
        <f>(L14-J14)/J14</f>
        <v>0.2</v>
      </c>
      <c r="AF14" s="696"/>
      <c r="AG14" s="696"/>
      <c r="AH14" s="696"/>
      <c r="AI14" s="696"/>
      <c r="AJ14" s="696"/>
      <c r="AK14" s="696"/>
      <c r="AL14" s="696"/>
      <c r="AM14" s="696"/>
      <c r="AN14" s="696"/>
      <c r="AO14" s="696"/>
      <c r="AP14" s="696"/>
    </row>
    <row r="15" spans="3:81" ht="15" customHeight="1" thickBot="1" x14ac:dyDescent="0.35">
      <c r="C15" s="72" t="str">
        <f>'Clinic Model'!C17</f>
        <v>Dental Services</v>
      </c>
      <c r="D15" s="191"/>
      <c r="E15" s="567">
        <v>360</v>
      </c>
      <c r="F15" s="567">
        <v>450</v>
      </c>
      <c r="G15" s="569">
        <f>(F15-E15)/E15</f>
        <v>0.25</v>
      </c>
      <c r="H15" s="578">
        <v>900</v>
      </c>
      <c r="I15" s="569">
        <f>(H15-F15)/F15</f>
        <v>1</v>
      </c>
      <c r="J15" s="579">
        <v>1000</v>
      </c>
      <c r="K15" s="573">
        <f>(J15-H15)/H15</f>
        <v>0.1111111111111111</v>
      </c>
      <c r="L15" s="567">
        <v>1000</v>
      </c>
      <c r="M15" s="575">
        <f>(L15-J15)/J15</f>
        <v>0</v>
      </c>
      <c r="N15" s="61"/>
      <c r="AF15" s="696"/>
      <c r="AG15" s="696"/>
      <c r="AH15" s="696"/>
      <c r="AI15" s="696"/>
      <c r="AJ15" s="696"/>
      <c r="AK15" s="696"/>
      <c r="AL15" s="696"/>
      <c r="AM15" s="696"/>
      <c r="AN15" s="696"/>
      <c r="AO15" s="696"/>
      <c r="AP15" s="696"/>
    </row>
    <row r="16" spans="3:81" ht="15" customHeight="1" thickBot="1" x14ac:dyDescent="0.35">
      <c r="C16" s="72" t="str">
        <f>'Clinic Model'!C18</f>
        <v>Counseling Services</v>
      </c>
      <c r="D16" s="192"/>
      <c r="E16" s="568">
        <v>450</v>
      </c>
      <c r="F16" s="568">
        <v>550</v>
      </c>
      <c r="G16" s="571">
        <f>(F16-E16)/E16</f>
        <v>0.22222222222222221</v>
      </c>
      <c r="H16" s="568">
        <v>600</v>
      </c>
      <c r="I16" s="571">
        <f>(H16-F16)/F16</f>
        <v>9.0909090909090912E-2</v>
      </c>
      <c r="J16" s="580">
        <v>700</v>
      </c>
      <c r="K16" s="574">
        <f>(J16-H16)/H16</f>
        <v>0.16666666666666666</v>
      </c>
      <c r="L16" s="579">
        <v>800</v>
      </c>
      <c r="M16" s="575">
        <f>(L16-J16)/J16</f>
        <v>0.14285714285714285</v>
      </c>
      <c r="N16" s="61"/>
      <c r="T16" s="680"/>
      <c r="U16" s="680"/>
      <c r="AF16" s="696"/>
      <c r="AG16" s="696"/>
      <c r="AH16" s="696"/>
      <c r="AI16" s="696"/>
      <c r="AJ16" s="696"/>
      <c r="AK16" s="696"/>
      <c r="AL16" s="696"/>
      <c r="AM16" s="696"/>
      <c r="AN16" s="696"/>
      <c r="AO16" s="696"/>
      <c r="AP16" s="696"/>
    </row>
    <row r="17" spans="2:42" ht="15" customHeight="1" x14ac:dyDescent="0.3">
      <c r="D17" s="416" t="s">
        <v>44</v>
      </c>
      <c r="E17" s="572">
        <f t="shared" ref="E17:J17" si="0">SUM(E12:E16)</f>
        <v>2010</v>
      </c>
      <c r="F17" s="935">
        <f t="shared" si="0"/>
        <v>2800</v>
      </c>
      <c r="G17" s="937"/>
      <c r="H17" s="577">
        <f t="shared" si="0"/>
        <v>4050</v>
      </c>
      <c r="I17" s="576"/>
      <c r="J17" s="953">
        <f t="shared" si="0"/>
        <v>4550</v>
      </c>
      <c r="K17" s="936"/>
      <c r="L17" s="935">
        <f>SUM(L12:L16)</f>
        <v>5200</v>
      </c>
      <c r="M17" s="936"/>
      <c r="N17" s="61"/>
      <c r="T17" s="680"/>
      <c r="U17" s="680"/>
      <c r="AF17" s="696"/>
      <c r="AG17" s="696"/>
      <c r="AH17" s="696"/>
      <c r="AI17" s="696"/>
      <c r="AJ17" s="696"/>
      <c r="AK17" s="696"/>
      <c r="AL17" s="696"/>
      <c r="AM17" s="696"/>
      <c r="AN17" s="696"/>
      <c r="AO17" s="696"/>
      <c r="AP17" s="696"/>
    </row>
    <row r="18" spans="2:42" ht="15" customHeight="1" thickBot="1" x14ac:dyDescent="0.35">
      <c r="B18" s="62"/>
      <c r="C18" s="590"/>
      <c r="D18" s="596"/>
      <c r="E18" s="670"/>
      <c r="F18" s="670"/>
      <c r="G18" s="65"/>
      <c r="H18" s="605"/>
      <c r="I18" s="65"/>
      <c r="J18" s="65"/>
      <c r="K18" s="65"/>
      <c r="L18" s="65"/>
      <c r="M18" s="65"/>
      <c r="P18" s="591"/>
      <c r="Q18" s="611"/>
      <c r="T18" s="680"/>
      <c r="U18" s="680"/>
      <c r="AF18" s="696"/>
      <c r="AG18" s="696"/>
      <c r="AH18" s="696"/>
      <c r="AI18" s="696"/>
      <c r="AJ18" s="696"/>
      <c r="AK18" s="696"/>
      <c r="AL18" s="696"/>
      <c r="AM18" s="696"/>
      <c r="AN18" s="696"/>
      <c r="AO18" s="696"/>
      <c r="AP18" s="696"/>
    </row>
    <row r="19" spans="2:42" ht="34.5" customHeight="1" thickTop="1" thickBot="1" x14ac:dyDescent="0.35">
      <c r="C19" s="595" t="s">
        <v>45</v>
      </c>
      <c r="D19" s="597" t="s">
        <v>46</v>
      </c>
      <c r="E19" s="598" t="s">
        <v>328</v>
      </c>
      <c r="F19" s="597" t="s">
        <v>48</v>
      </c>
      <c r="G19" s="598" t="s">
        <v>329</v>
      </c>
      <c r="H19" s="597" t="s">
        <v>49</v>
      </c>
      <c r="I19" s="598" t="s">
        <v>329</v>
      </c>
      <c r="J19" s="597" t="s">
        <v>50</v>
      </c>
      <c r="K19" s="598" t="s">
        <v>329</v>
      </c>
      <c r="L19" s="597" t="s">
        <v>51</v>
      </c>
      <c r="M19" s="598" t="s">
        <v>329</v>
      </c>
      <c r="N19" s="597" t="s">
        <v>52</v>
      </c>
      <c r="O19" s="598" t="s">
        <v>329</v>
      </c>
      <c r="P19" s="597" t="s">
        <v>53</v>
      </c>
      <c r="Q19" s="599" t="s">
        <v>47</v>
      </c>
      <c r="R19" s="652" t="s">
        <v>336</v>
      </c>
      <c r="T19" s="680"/>
      <c r="U19" s="709"/>
      <c r="AF19" s="696"/>
      <c r="AG19" s="696"/>
      <c r="AH19" s="696"/>
      <c r="AI19" s="696"/>
      <c r="AJ19" s="696"/>
      <c r="AK19" s="696"/>
      <c r="AL19" s="696"/>
      <c r="AM19" s="696"/>
      <c r="AN19" s="696"/>
      <c r="AO19" s="696"/>
      <c r="AP19" s="696"/>
    </row>
    <row r="20" spans="2:42" ht="13.5" customHeight="1" thickTop="1" x14ac:dyDescent="0.3">
      <c r="C20" s="600" t="str">
        <f>'Clinic Model'!C14</f>
        <v>Occupational Therapy</v>
      </c>
      <c r="D20" s="625">
        <v>0.1</v>
      </c>
      <c r="E20" s="606">
        <v>350</v>
      </c>
      <c r="F20" s="625">
        <v>0.03</v>
      </c>
      <c r="G20" s="592">
        <v>225</v>
      </c>
      <c r="H20" s="624">
        <v>0.35</v>
      </c>
      <c r="I20" s="592">
        <v>275</v>
      </c>
      <c r="J20" s="623">
        <v>0.3</v>
      </c>
      <c r="K20" s="610">
        <v>300</v>
      </c>
      <c r="L20" s="623">
        <v>0.02</v>
      </c>
      <c r="M20" s="610">
        <v>250</v>
      </c>
      <c r="N20" s="623">
        <v>0.1</v>
      </c>
      <c r="O20" s="610">
        <v>250</v>
      </c>
      <c r="P20" s="624">
        <v>0.1</v>
      </c>
      <c r="Q20" s="609">
        <v>200</v>
      </c>
      <c r="R20" s="653">
        <f>P20+N20+L20+J20+H20+F20+D20</f>
        <v>1</v>
      </c>
      <c r="T20" s="680"/>
      <c r="U20" s="710"/>
      <c r="AF20" s="696"/>
      <c r="AG20" s="696"/>
      <c r="AH20" s="696"/>
      <c r="AI20" s="696"/>
      <c r="AJ20" s="696"/>
      <c r="AK20" s="696"/>
      <c r="AL20" s="696"/>
      <c r="AM20" s="696"/>
      <c r="AN20" s="696"/>
      <c r="AO20" s="696"/>
      <c r="AP20" s="696"/>
    </row>
    <row r="21" spans="2:42" ht="14.4" x14ac:dyDescent="0.3">
      <c r="C21" s="601" t="str">
        <f>'Clinic Model'!C15</f>
        <v>Physical Therapy</v>
      </c>
      <c r="D21" s="626">
        <v>0.1</v>
      </c>
      <c r="E21" s="594">
        <v>350</v>
      </c>
      <c r="F21" s="626">
        <v>0.03</v>
      </c>
      <c r="G21" s="593">
        <v>225</v>
      </c>
      <c r="H21" s="621">
        <v>0.35</v>
      </c>
      <c r="I21" s="593">
        <v>275</v>
      </c>
      <c r="J21" s="621">
        <v>0.3</v>
      </c>
      <c r="K21" s="593">
        <v>300</v>
      </c>
      <c r="L21" s="621">
        <v>0.02</v>
      </c>
      <c r="M21" s="593">
        <v>250</v>
      </c>
      <c r="N21" s="621">
        <v>0.1</v>
      </c>
      <c r="O21" s="593">
        <v>250</v>
      </c>
      <c r="P21" s="621">
        <v>0.1</v>
      </c>
      <c r="Q21" s="607">
        <v>200</v>
      </c>
      <c r="R21" s="653">
        <f>P21+N21+L21+J21+H21+F21+D21</f>
        <v>1</v>
      </c>
      <c r="T21" s="680"/>
      <c r="U21" s="710"/>
      <c r="AF21" s="696"/>
      <c r="AG21" s="696"/>
      <c r="AH21" s="696"/>
      <c r="AI21" s="696"/>
      <c r="AJ21" s="696"/>
      <c r="AK21" s="696"/>
      <c r="AL21" s="696"/>
      <c r="AM21" s="696"/>
      <c r="AN21" s="696"/>
      <c r="AO21" s="696"/>
      <c r="AP21" s="696"/>
    </row>
    <row r="22" spans="2:42" ht="14.4" x14ac:dyDescent="0.3">
      <c r="C22" s="601" t="str">
        <f>'Clinic Model'!C16</f>
        <v>Speech &amp; Language Pathology</v>
      </c>
      <c r="D22" s="626">
        <v>0.1</v>
      </c>
      <c r="E22" s="594">
        <v>300</v>
      </c>
      <c r="F22" s="626">
        <v>0.03</v>
      </c>
      <c r="G22" s="593">
        <v>225</v>
      </c>
      <c r="H22" s="621">
        <v>0.35</v>
      </c>
      <c r="I22" s="593">
        <v>275</v>
      </c>
      <c r="J22" s="621">
        <v>0.3</v>
      </c>
      <c r="K22" s="593">
        <v>300</v>
      </c>
      <c r="L22" s="621">
        <v>0.02</v>
      </c>
      <c r="M22" s="593">
        <v>250</v>
      </c>
      <c r="N22" s="621">
        <v>0.1</v>
      </c>
      <c r="O22" s="593">
        <v>250</v>
      </c>
      <c r="P22" s="621">
        <v>0.1</v>
      </c>
      <c r="Q22" s="607">
        <v>200</v>
      </c>
      <c r="R22" s="653">
        <f>P22+N22+L22+J22+H22+F22+D22</f>
        <v>1</v>
      </c>
      <c r="T22" s="680"/>
      <c r="U22" s="710"/>
      <c r="AF22" s="696"/>
      <c r="AG22" s="696"/>
      <c r="AH22" s="696"/>
      <c r="AI22" s="696"/>
      <c r="AJ22" s="696"/>
      <c r="AK22" s="696"/>
      <c r="AL22" s="696"/>
      <c r="AM22" s="696"/>
      <c r="AN22" s="696"/>
      <c r="AO22" s="696"/>
      <c r="AP22" s="696"/>
    </row>
    <row r="23" spans="2:42" ht="14.4" x14ac:dyDescent="0.3">
      <c r="C23" s="602" t="str">
        <f>'Clinic Model'!C17</f>
        <v>Dental Services</v>
      </c>
      <c r="D23" s="626">
        <v>0.05</v>
      </c>
      <c r="E23" s="594">
        <v>350</v>
      </c>
      <c r="F23" s="626">
        <v>0</v>
      </c>
      <c r="G23" s="593">
        <v>100</v>
      </c>
      <c r="H23" s="621">
        <v>0.35</v>
      </c>
      <c r="I23" s="593">
        <v>275</v>
      </c>
      <c r="J23" s="621">
        <v>0.3</v>
      </c>
      <c r="K23" s="593">
        <v>300</v>
      </c>
      <c r="L23" s="621">
        <v>0</v>
      </c>
      <c r="M23" s="593">
        <v>150</v>
      </c>
      <c r="N23" s="621">
        <v>0.1</v>
      </c>
      <c r="O23" s="593">
        <v>150</v>
      </c>
      <c r="P23" s="621">
        <v>0.2</v>
      </c>
      <c r="Q23" s="607">
        <v>200</v>
      </c>
      <c r="R23" s="653">
        <f>P23+N23+L23+J23+H23+F23+D23</f>
        <v>1</v>
      </c>
      <c r="T23" s="680"/>
      <c r="U23" s="710"/>
      <c r="AF23" s="696"/>
      <c r="AG23" s="696"/>
      <c r="AH23" s="696"/>
      <c r="AI23" s="696"/>
      <c r="AJ23" s="696"/>
      <c r="AK23" s="696"/>
      <c r="AL23" s="696"/>
      <c r="AM23" s="696"/>
      <c r="AN23" s="696"/>
      <c r="AO23" s="696"/>
      <c r="AP23" s="696"/>
    </row>
    <row r="24" spans="2:42" ht="15" thickBot="1" x14ac:dyDescent="0.35">
      <c r="C24" s="603" t="str">
        <f>'Clinic Model'!C18</f>
        <v>Counseling Services</v>
      </c>
      <c r="D24" s="622">
        <v>0</v>
      </c>
      <c r="E24" s="604">
        <v>0</v>
      </c>
      <c r="F24" s="622">
        <v>0</v>
      </c>
      <c r="G24" s="604">
        <v>0</v>
      </c>
      <c r="H24" s="622">
        <v>0.75</v>
      </c>
      <c r="I24" s="604">
        <v>275</v>
      </c>
      <c r="J24" s="622">
        <v>0</v>
      </c>
      <c r="K24" s="604">
        <v>0</v>
      </c>
      <c r="L24" s="622">
        <v>0</v>
      </c>
      <c r="M24" s="604">
        <v>200</v>
      </c>
      <c r="N24" s="622">
        <v>0</v>
      </c>
      <c r="O24" s="604">
        <v>200</v>
      </c>
      <c r="P24" s="622">
        <v>0.25</v>
      </c>
      <c r="Q24" s="608">
        <v>200</v>
      </c>
      <c r="R24" s="654">
        <f>P24+N24+L24+J24+H24+F24+D24</f>
        <v>1</v>
      </c>
      <c r="T24" s="680"/>
      <c r="U24" s="710"/>
      <c r="AF24" s="696"/>
      <c r="AG24" s="696"/>
      <c r="AH24" s="696"/>
      <c r="AI24" s="696"/>
      <c r="AJ24" s="696"/>
      <c r="AK24" s="696"/>
      <c r="AL24" s="696"/>
      <c r="AM24" s="696"/>
      <c r="AN24" s="696"/>
      <c r="AO24" s="696"/>
      <c r="AP24" s="696"/>
    </row>
    <row r="25" spans="2:42" ht="15" thickTop="1" thickBot="1" x14ac:dyDescent="0.35">
      <c r="J25" s="591"/>
      <c r="N25" s="591"/>
      <c r="O25" s="612"/>
      <c r="T25" s="680"/>
      <c r="U25" s="680"/>
      <c r="AF25" s="696"/>
      <c r="AG25" s="696"/>
      <c r="AH25" s="696"/>
      <c r="AI25" s="696"/>
      <c r="AJ25" s="696"/>
      <c r="AK25" s="696"/>
      <c r="AL25" s="696"/>
      <c r="AM25" s="696"/>
      <c r="AN25" s="696"/>
      <c r="AO25" s="696"/>
      <c r="AP25" s="696"/>
    </row>
    <row r="26" spans="2:42" ht="15" thickBot="1" x14ac:dyDescent="0.35">
      <c r="C26" s="938" t="s">
        <v>327</v>
      </c>
      <c r="D26" s="939"/>
      <c r="E26" s="616">
        <f>'Assumptions (Revenue)'!E3</f>
        <v>2025</v>
      </c>
      <c r="F26" s="616">
        <f>'Assumptions (Revenue)'!F3</f>
        <v>2026</v>
      </c>
      <c r="G26" s="616">
        <f>'Assumptions (Revenue)'!G3</f>
        <v>2027</v>
      </c>
      <c r="H26" s="616">
        <f>'Assumptions (Revenue)'!H3</f>
        <v>2028</v>
      </c>
      <c r="I26" s="616">
        <f>'Assumptions (Revenue)'!I3</f>
        <v>2029</v>
      </c>
      <c r="J26" s="73"/>
      <c r="N26" s="73"/>
      <c r="O26" s="73"/>
      <c r="R26" s="73"/>
      <c r="T26" s="680"/>
      <c r="U26" s="680"/>
      <c r="AF26" s="696"/>
      <c r="AG26" s="420"/>
      <c r="AH26" s="697"/>
      <c r="AI26" s="698"/>
      <c r="AJ26" s="699"/>
      <c r="AK26" s="697"/>
      <c r="AL26" s="698"/>
      <c r="AM26" s="698"/>
      <c r="AN26" s="700"/>
      <c r="AO26" s="701"/>
      <c r="AP26" s="696"/>
    </row>
    <row r="27" spans="2:42" ht="15" thickBot="1" x14ac:dyDescent="0.35">
      <c r="C27" s="940" t="str">
        <f>'Clinic Model'!$C14</f>
        <v>Occupational Therapy</v>
      </c>
      <c r="D27" s="941"/>
      <c r="E27" s="656">
        <v>0</v>
      </c>
      <c r="F27" s="655">
        <v>0.05</v>
      </c>
      <c r="G27" s="655">
        <v>0.1</v>
      </c>
      <c r="H27" s="655">
        <v>0.1</v>
      </c>
      <c r="I27" s="655">
        <v>0.1</v>
      </c>
      <c r="J27" s="73"/>
      <c r="N27" s="73"/>
      <c r="O27" s="73"/>
      <c r="AF27" s="696"/>
      <c r="AG27" s="420"/>
      <c r="AH27" s="697"/>
      <c r="AI27" s="698"/>
      <c r="AJ27" s="699"/>
      <c r="AK27" s="697"/>
      <c r="AL27" s="698"/>
      <c r="AM27" s="698"/>
      <c r="AN27" s="700"/>
      <c r="AO27" s="701"/>
      <c r="AP27" s="696"/>
    </row>
    <row r="28" spans="2:42" ht="15" thickBot="1" x14ac:dyDescent="0.35">
      <c r="C28" s="951" t="str">
        <f>'Clinic Model'!$C15</f>
        <v>Physical Therapy</v>
      </c>
      <c r="D28" s="951"/>
      <c r="E28" s="657">
        <v>0</v>
      </c>
      <c r="F28" s="655">
        <v>0.05</v>
      </c>
      <c r="G28" s="655">
        <v>0.1</v>
      </c>
      <c r="H28" s="655">
        <v>0.1</v>
      </c>
      <c r="I28" s="655">
        <v>0.1</v>
      </c>
      <c r="J28" s="73"/>
      <c r="N28" s="73"/>
      <c r="O28" s="73"/>
      <c r="AF28" s="696"/>
      <c r="AG28" s="420"/>
      <c r="AH28" s="697"/>
      <c r="AI28" s="698"/>
      <c r="AJ28" s="699"/>
      <c r="AK28" s="697"/>
      <c r="AL28" s="698"/>
      <c r="AM28" s="698"/>
      <c r="AN28" s="700"/>
      <c r="AO28" s="701"/>
      <c r="AP28" s="696"/>
    </row>
    <row r="29" spans="2:42" ht="15" thickBot="1" x14ac:dyDescent="0.35">
      <c r="C29" s="951" t="str">
        <f>'Clinic Model'!$C16</f>
        <v>Speech &amp; Language Pathology</v>
      </c>
      <c r="D29" s="951"/>
      <c r="E29" s="657">
        <v>0</v>
      </c>
      <c r="F29" s="655">
        <v>0.05</v>
      </c>
      <c r="G29" s="655">
        <v>0.1</v>
      </c>
      <c r="H29" s="655">
        <v>0.1</v>
      </c>
      <c r="I29" s="655">
        <v>0.1</v>
      </c>
      <c r="J29" s="73"/>
      <c r="N29" s="73"/>
      <c r="O29" s="73"/>
      <c r="AF29" s="696"/>
      <c r="AG29" s="420"/>
      <c r="AH29" s="697"/>
      <c r="AI29" s="698"/>
      <c r="AJ29" s="699"/>
      <c r="AK29" s="697"/>
      <c r="AL29" s="698"/>
      <c r="AM29" s="698"/>
      <c r="AN29" s="700"/>
      <c r="AO29" s="701"/>
      <c r="AP29" s="696"/>
    </row>
    <row r="30" spans="2:42" ht="15" thickBot="1" x14ac:dyDescent="0.35">
      <c r="C30" s="951" t="str">
        <f>'Clinic Model'!$C17</f>
        <v>Dental Services</v>
      </c>
      <c r="D30" s="951"/>
      <c r="E30" s="657">
        <v>0</v>
      </c>
      <c r="F30" s="655">
        <v>0.05</v>
      </c>
      <c r="G30" s="655">
        <v>0.1</v>
      </c>
      <c r="H30" s="655">
        <v>0.1</v>
      </c>
      <c r="I30" s="655">
        <v>0.1</v>
      </c>
      <c r="J30" s="73"/>
      <c r="N30" s="73"/>
      <c r="O30" s="73"/>
      <c r="AF30" s="696"/>
      <c r="AG30" s="420"/>
      <c r="AH30" s="697"/>
      <c r="AI30" s="698"/>
      <c r="AJ30" s="699"/>
      <c r="AK30" s="697"/>
      <c r="AL30" s="698"/>
      <c r="AM30" s="698"/>
      <c r="AN30" s="700"/>
      <c r="AO30" s="701"/>
      <c r="AP30" s="696"/>
    </row>
    <row r="31" spans="2:42" ht="15" thickBot="1" x14ac:dyDescent="0.35">
      <c r="C31" s="952" t="str">
        <f>'Clinic Model'!$C18</f>
        <v>Counseling Services</v>
      </c>
      <c r="D31" s="952"/>
      <c r="E31" s="658">
        <v>0</v>
      </c>
      <c r="F31" s="655">
        <v>0.05</v>
      </c>
      <c r="G31" s="655">
        <v>0.1</v>
      </c>
      <c r="H31" s="655">
        <v>0.1</v>
      </c>
      <c r="I31" s="655">
        <v>0.1</v>
      </c>
      <c r="J31" s="73"/>
      <c r="N31" s="73"/>
      <c r="O31" s="73"/>
      <c r="AF31" s="696"/>
      <c r="AG31" s="420"/>
      <c r="AH31" s="697"/>
      <c r="AI31" s="698"/>
      <c r="AJ31" s="699"/>
      <c r="AK31" s="697"/>
      <c r="AL31" s="698"/>
      <c r="AM31" s="698"/>
      <c r="AN31" s="700"/>
      <c r="AO31" s="701"/>
      <c r="AP31" s="696"/>
    </row>
    <row r="32" spans="2:42" s="207" customFormat="1" ht="15" thickBot="1" x14ac:dyDescent="0.35">
      <c r="C32" s="678"/>
      <c r="D32" s="678"/>
      <c r="E32" s="679"/>
      <c r="F32" s="679"/>
      <c r="G32" s="679"/>
      <c r="H32" s="679"/>
      <c r="I32" s="679"/>
      <c r="J32" s="680"/>
      <c r="N32" s="680"/>
      <c r="O32" s="680"/>
      <c r="AF32" s="696"/>
      <c r="AG32" s="420"/>
      <c r="AH32" s="697"/>
      <c r="AI32" s="698"/>
      <c r="AJ32" s="699"/>
      <c r="AK32" s="697"/>
      <c r="AL32" s="698"/>
      <c r="AM32" s="698"/>
      <c r="AN32" s="700"/>
      <c r="AO32" s="701"/>
      <c r="AP32" s="696"/>
    </row>
    <row r="33" spans="2:44" ht="16.8" thickTop="1" thickBot="1" x14ac:dyDescent="0.35">
      <c r="C33" s="76" t="s">
        <v>54</v>
      </c>
      <c r="D33" s="77">
        <v>0</v>
      </c>
      <c r="E33" s="78">
        <v>1</v>
      </c>
      <c r="F33" s="78">
        <v>2</v>
      </c>
      <c r="G33" s="79">
        <v>3</v>
      </c>
      <c r="H33" s="78">
        <v>4</v>
      </c>
      <c r="I33" s="78">
        <v>5</v>
      </c>
      <c r="J33" s="78">
        <v>6</v>
      </c>
      <c r="K33" s="663" t="s">
        <v>55</v>
      </c>
      <c r="L33" s="74"/>
      <c r="AF33" s="696"/>
      <c r="AG33" s="696"/>
      <c r="AH33" s="696"/>
      <c r="AI33" s="696"/>
      <c r="AJ33" s="696"/>
      <c r="AK33" s="696"/>
      <c r="AL33" s="696"/>
      <c r="AM33" s="696"/>
      <c r="AN33" s="696"/>
      <c r="AO33" s="696"/>
      <c r="AP33" s="696"/>
    </row>
    <row r="34" spans="2:44" ht="15.6" thickTop="1" thickBot="1" x14ac:dyDescent="0.35">
      <c r="C34" s="417" t="s">
        <v>56</v>
      </c>
      <c r="D34" s="581">
        <v>0</v>
      </c>
      <c r="E34" s="582">
        <v>0.1</v>
      </c>
      <c r="F34" s="582">
        <v>0.3</v>
      </c>
      <c r="G34" s="583">
        <v>0.5</v>
      </c>
      <c r="H34" s="582">
        <v>0.05</v>
      </c>
      <c r="I34" s="582">
        <v>0.04</v>
      </c>
      <c r="J34" s="660">
        <v>0.01</v>
      </c>
      <c r="K34" s="664">
        <f t="shared" ref="K34:K40" si="1">SUM(D34:J34)</f>
        <v>1</v>
      </c>
      <c r="L34" s="74"/>
      <c r="AF34" s="696"/>
      <c r="AG34" s="677"/>
      <c r="AH34" s="699"/>
      <c r="AI34" s="699"/>
      <c r="AJ34" s="699"/>
      <c r="AK34" s="699"/>
      <c r="AL34" s="699"/>
      <c r="AM34" s="699"/>
      <c r="AN34" s="699"/>
      <c r="AO34" s="702"/>
      <c r="AP34" s="696"/>
    </row>
    <row r="35" spans="2:44" ht="15" thickBot="1" x14ac:dyDescent="0.35">
      <c r="C35" s="418" t="s">
        <v>57</v>
      </c>
      <c r="D35" s="584">
        <v>0</v>
      </c>
      <c r="E35" s="585">
        <v>0.02</v>
      </c>
      <c r="F35" s="585">
        <v>0.35</v>
      </c>
      <c r="G35" s="586">
        <v>0.5</v>
      </c>
      <c r="H35" s="585">
        <v>0.1</v>
      </c>
      <c r="I35" s="585">
        <v>0.02</v>
      </c>
      <c r="J35" s="661">
        <v>0.01</v>
      </c>
      <c r="K35" s="664">
        <f t="shared" si="1"/>
        <v>1</v>
      </c>
      <c r="L35" s="74"/>
      <c r="AF35" s="696"/>
      <c r="AG35" s="677"/>
      <c r="AH35" s="699"/>
      <c r="AI35" s="699"/>
      <c r="AJ35" s="699"/>
      <c r="AK35" s="699"/>
      <c r="AL35" s="699"/>
      <c r="AM35" s="699"/>
      <c r="AN35" s="699"/>
      <c r="AO35" s="702"/>
      <c r="AP35" s="696"/>
    </row>
    <row r="36" spans="2:44" ht="15" thickBot="1" x14ac:dyDescent="0.35">
      <c r="C36" s="614" t="s">
        <v>58</v>
      </c>
      <c r="D36" s="584">
        <v>0</v>
      </c>
      <c r="E36" s="585">
        <v>0.02</v>
      </c>
      <c r="F36" s="585">
        <v>0.35</v>
      </c>
      <c r="G36" s="586">
        <v>0.5</v>
      </c>
      <c r="H36" s="585">
        <v>0.1</v>
      </c>
      <c r="I36" s="585">
        <v>0.02</v>
      </c>
      <c r="J36" s="661">
        <v>0.01</v>
      </c>
      <c r="K36" s="664">
        <f t="shared" si="1"/>
        <v>1</v>
      </c>
      <c r="L36" s="74"/>
      <c r="AF36" s="696"/>
      <c r="AG36" s="677"/>
      <c r="AH36" s="699"/>
      <c r="AI36" s="699"/>
      <c r="AJ36" s="699"/>
      <c r="AK36" s="699"/>
      <c r="AL36" s="699"/>
      <c r="AM36" s="699"/>
      <c r="AN36" s="699"/>
      <c r="AO36" s="702"/>
      <c r="AP36" s="696"/>
    </row>
    <row r="37" spans="2:44" ht="15" thickBot="1" x14ac:dyDescent="0.35">
      <c r="C37" s="418" t="s">
        <v>59</v>
      </c>
      <c r="D37" s="584">
        <v>0</v>
      </c>
      <c r="E37" s="585">
        <v>0.02</v>
      </c>
      <c r="F37" s="585">
        <v>0.35</v>
      </c>
      <c r="G37" s="586">
        <v>0.5</v>
      </c>
      <c r="H37" s="585">
        <v>0.1</v>
      </c>
      <c r="I37" s="585">
        <v>0.02</v>
      </c>
      <c r="J37" s="661">
        <v>0.01</v>
      </c>
      <c r="K37" s="664">
        <f t="shared" si="1"/>
        <v>1</v>
      </c>
      <c r="L37" s="74"/>
      <c r="AF37" s="696"/>
      <c r="AG37" s="677"/>
      <c r="AH37" s="699"/>
      <c r="AI37" s="699"/>
      <c r="AJ37" s="699"/>
      <c r="AK37" s="699"/>
      <c r="AL37" s="699"/>
      <c r="AM37" s="699"/>
      <c r="AN37" s="699"/>
      <c r="AO37" s="702"/>
      <c r="AP37" s="696"/>
    </row>
    <row r="38" spans="2:44" ht="15" thickBot="1" x14ac:dyDescent="0.35">
      <c r="C38" s="419" t="s">
        <v>60</v>
      </c>
      <c r="D38" s="585">
        <v>0</v>
      </c>
      <c r="E38" s="585">
        <v>0.02</v>
      </c>
      <c r="F38" s="585">
        <v>0.35</v>
      </c>
      <c r="G38" s="586">
        <v>0.5</v>
      </c>
      <c r="H38" s="585">
        <v>0.1</v>
      </c>
      <c r="I38" s="585">
        <v>0.02</v>
      </c>
      <c r="J38" s="661">
        <v>0.01</v>
      </c>
      <c r="K38" s="664">
        <f t="shared" si="1"/>
        <v>1</v>
      </c>
      <c r="L38" s="74"/>
      <c r="AF38" s="696"/>
      <c r="AG38" s="677"/>
      <c r="AH38" s="699"/>
      <c r="AI38" s="699"/>
      <c r="AJ38" s="699"/>
      <c r="AK38" s="699"/>
      <c r="AL38" s="699"/>
      <c r="AM38" s="699"/>
      <c r="AN38" s="699"/>
      <c r="AO38" s="702"/>
      <c r="AP38" s="696"/>
    </row>
    <row r="39" spans="2:44" ht="15" thickBot="1" x14ac:dyDescent="0.35">
      <c r="C39" s="420" t="s">
        <v>61</v>
      </c>
      <c r="D39" s="584">
        <v>0</v>
      </c>
      <c r="E39" s="585">
        <v>0.02</v>
      </c>
      <c r="F39" s="585">
        <v>0.35</v>
      </c>
      <c r="G39" s="586">
        <v>0.5</v>
      </c>
      <c r="H39" s="585">
        <v>0.1</v>
      </c>
      <c r="I39" s="585">
        <v>0.02</v>
      </c>
      <c r="J39" s="661">
        <v>0.01</v>
      </c>
      <c r="K39" s="664">
        <f t="shared" si="1"/>
        <v>1</v>
      </c>
      <c r="L39" s="74"/>
      <c r="AF39" s="696"/>
      <c r="AG39" s="677"/>
      <c r="AH39" s="699"/>
      <c r="AI39" s="699"/>
      <c r="AJ39" s="699"/>
      <c r="AK39" s="699"/>
      <c r="AL39" s="699"/>
      <c r="AM39" s="699"/>
      <c r="AN39" s="699"/>
      <c r="AO39" s="702"/>
      <c r="AP39" s="696"/>
    </row>
    <row r="40" spans="2:44" ht="15" thickBot="1" x14ac:dyDescent="0.35">
      <c r="C40" s="421" t="s">
        <v>62</v>
      </c>
      <c r="D40" s="587">
        <v>1</v>
      </c>
      <c r="E40" s="588">
        <v>0</v>
      </c>
      <c r="F40" s="589">
        <v>0</v>
      </c>
      <c r="G40" s="587">
        <v>0</v>
      </c>
      <c r="H40" s="588">
        <v>0</v>
      </c>
      <c r="I40" s="588">
        <v>0</v>
      </c>
      <c r="J40" s="662">
        <v>0</v>
      </c>
      <c r="K40" s="664">
        <f t="shared" si="1"/>
        <v>1</v>
      </c>
      <c r="L40" s="74"/>
      <c r="AF40" s="696"/>
      <c r="AG40" s="677"/>
      <c r="AH40" s="699"/>
      <c r="AI40" s="699"/>
      <c r="AJ40" s="699"/>
      <c r="AK40" s="699"/>
      <c r="AL40" s="699"/>
      <c r="AM40" s="699"/>
      <c r="AN40" s="699"/>
      <c r="AO40" s="702"/>
      <c r="AP40" s="696"/>
    </row>
    <row r="41" spans="2:44" ht="14.4" x14ac:dyDescent="0.3">
      <c r="D41" s="667"/>
      <c r="E41" s="667"/>
      <c r="F41" s="667"/>
      <c r="G41" s="667"/>
      <c r="H41" s="667"/>
      <c r="I41" s="667"/>
      <c r="J41" s="667"/>
      <c r="K41" s="74"/>
      <c r="L41" s="74"/>
      <c r="AF41" s="696"/>
      <c r="AG41" s="677"/>
      <c r="AH41" s="699"/>
      <c r="AI41" s="699"/>
      <c r="AJ41" s="699"/>
      <c r="AK41" s="699"/>
      <c r="AL41" s="699"/>
      <c r="AM41" s="699"/>
      <c r="AN41" s="699"/>
      <c r="AO41" s="702"/>
      <c r="AP41" s="696"/>
    </row>
    <row r="42" spans="2:44" ht="13.8" x14ac:dyDescent="0.3"/>
    <row r="43" spans="2:44" ht="14.4" thickBot="1" x14ac:dyDescent="0.35"/>
    <row r="44" spans="2:44" ht="15" customHeight="1" thickTop="1" thickBot="1" x14ac:dyDescent="0.35">
      <c r="B44" s="73"/>
      <c r="C44" s="934" t="s">
        <v>356</v>
      </c>
      <c r="D44" s="934"/>
      <c r="E44" s="934"/>
      <c r="F44" s="934"/>
      <c r="G44" s="934"/>
      <c r="H44" s="934"/>
      <c r="I44" s="934" t="s">
        <v>357</v>
      </c>
      <c r="J44" s="934"/>
      <c r="K44" s="934"/>
      <c r="L44" s="934"/>
      <c r="M44" s="934"/>
      <c r="N44" s="934" t="s">
        <v>343</v>
      </c>
      <c r="O44" s="934"/>
      <c r="P44" s="934"/>
      <c r="Q44" s="934"/>
      <c r="R44" s="934"/>
      <c r="S44" s="934" t="s">
        <v>344</v>
      </c>
      <c r="T44" s="934"/>
      <c r="U44" s="934"/>
      <c r="V44" s="934"/>
      <c r="W44" s="934"/>
      <c r="X44" s="934" t="s">
        <v>59</v>
      </c>
      <c r="Y44" s="934"/>
      <c r="Z44" s="934"/>
      <c r="AA44" s="934"/>
      <c r="AB44" s="934"/>
      <c r="AC44" s="934" t="s">
        <v>60</v>
      </c>
      <c r="AD44" s="934"/>
      <c r="AE44" s="934"/>
      <c r="AF44" s="934"/>
      <c r="AG44" s="934"/>
      <c r="AH44" s="934" t="s">
        <v>61</v>
      </c>
      <c r="AI44" s="934"/>
      <c r="AJ44" s="934"/>
      <c r="AK44" s="934"/>
      <c r="AL44" s="934"/>
      <c r="AM44" s="934" t="s">
        <v>62</v>
      </c>
      <c r="AN44" s="934"/>
      <c r="AO44" s="934"/>
      <c r="AP44" s="934"/>
      <c r="AQ44" s="934"/>
      <c r="AR44" s="682"/>
    </row>
    <row r="45" spans="2:44" ht="15" customHeight="1" thickTop="1" thickBot="1" x14ac:dyDescent="0.35">
      <c r="B45" s="73"/>
      <c r="C45" s="683"/>
      <c r="D45" s="693">
        <v>2021</v>
      </c>
      <c r="E45" s="694">
        <v>2022</v>
      </c>
      <c r="F45" s="694">
        <v>2023</v>
      </c>
      <c r="G45" s="694">
        <v>2024</v>
      </c>
      <c r="H45" s="695">
        <v>2025</v>
      </c>
      <c r="I45" s="693">
        <v>2021</v>
      </c>
      <c r="J45" s="694">
        <v>2022</v>
      </c>
      <c r="K45" s="694">
        <v>2023</v>
      </c>
      <c r="L45" s="694">
        <v>2024</v>
      </c>
      <c r="M45" s="695">
        <v>2025</v>
      </c>
      <c r="N45" s="693">
        <v>2021</v>
      </c>
      <c r="O45" s="694">
        <v>2022</v>
      </c>
      <c r="P45" s="694">
        <v>2023</v>
      </c>
      <c r="Q45" s="694">
        <v>2024</v>
      </c>
      <c r="R45" s="695">
        <v>2025</v>
      </c>
      <c r="S45" s="693">
        <v>2021</v>
      </c>
      <c r="T45" s="694">
        <v>2022</v>
      </c>
      <c r="U45" s="694">
        <v>2023</v>
      </c>
      <c r="V45" s="694">
        <v>2024</v>
      </c>
      <c r="W45" s="695">
        <v>2025</v>
      </c>
      <c r="X45" s="693">
        <v>2021</v>
      </c>
      <c r="Y45" s="694">
        <v>2022</v>
      </c>
      <c r="Z45" s="694">
        <v>2023</v>
      </c>
      <c r="AA45" s="694">
        <v>2024</v>
      </c>
      <c r="AB45" s="695">
        <v>2025</v>
      </c>
      <c r="AC45" s="693">
        <v>2021</v>
      </c>
      <c r="AD45" s="694">
        <v>2022</v>
      </c>
      <c r="AE45" s="694">
        <v>2023</v>
      </c>
      <c r="AF45" s="694">
        <v>2024</v>
      </c>
      <c r="AG45" s="695">
        <v>2025</v>
      </c>
      <c r="AH45" s="693">
        <v>2021</v>
      </c>
      <c r="AI45" s="694">
        <v>2022</v>
      </c>
      <c r="AJ45" s="694">
        <v>2023</v>
      </c>
      <c r="AK45" s="694">
        <v>2024</v>
      </c>
      <c r="AL45" s="695">
        <v>2025</v>
      </c>
      <c r="AM45" s="693">
        <v>2021</v>
      </c>
      <c r="AN45" s="694">
        <v>2022</v>
      </c>
      <c r="AO45" s="694">
        <v>2023</v>
      </c>
      <c r="AP45" s="694">
        <v>2024</v>
      </c>
      <c r="AQ45" s="695">
        <v>2025</v>
      </c>
    </row>
    <row r="46" spans="2:44" ht="15" thickTop="1" thickBot="1" x14ac:dyDescent="0.35">
      <c r="B46" s="73"/>
      <c r="C46" s="683" t="s">
        <v>27</v>
      </c>
      <c r="D46" s="688">
        <f t="shared" ref="D46:E50" si="2">ROUND((E4/12),0)*ROUNDUP(E12/12,0)</f>
        <v>102</v>
      </c>
      <c r="E46" s="688">
        <f t="shared" si="2"/>
        <v>150</v>
      </c>
      <c r="F46" s="688">
        <f>ROUND((G4/12),0)*ROUNDUP(H12/12,0)</f>
        <v>201</v>
      </c>
      <c r="G46" s="688">
        <f>ROUND((H4/12),0)*ROUNDUP(J12/12,0)</f>
        <v>225</v>
      </c>
      <c r="H46" s="689">
        <f>ROUND((I4/12),0)*ROUNDUP(L12/12,0)</f>
        <v>252</v>
      </c>
      <c r="I46" s="692">
        <f t="shared" ref="I46:M50" si="3">ROUND(D46*$D20,0)</f>
        <v>10</v>
      </c>
      <c r="J46" s="688">
        <f t="shared" si="3"/>
        <v>15</v>
      </c>
      <c r="K46" s="688">
        <f t="shared" si="3"/>
        <v>20</v>
      </c>
      <c r="L46" s="688">
        <f t="shared" si="3"/>
        <v>23</v>
      </c>
      <c r="M46" s="689">
        <f t="shared" si="3"/>
        <v>25</v>
      </c>
      <c r="N46" s="692">
        <f t="shared" ref="N46:R50" si="4">ROUND(D46*$F20,0)</f>
        <v>3</v>
      </c>
      <c r="O46" s="688">
        <f t="shared" si="4"/>
        <v>5</v>
      </c>
      <c r="P46" s="688">
        <f t="shared" si="4"/>
        <v>6</v>
      </c>
      <c r="Q46" s="688">
        <f t="shared" si="4"/>
        <v>7</v>
      </c>
      <c r="R46" s="689">
        <f t="shared" si="4"/>
        <v>8</v>
      </c>
      <c r="S46" s="692">
        <f t="shared" ref="S46:W50" si="5">ROUND(D46*$H20,0)</f>
        <v>36</v>
      </c>
      <c r="T46" s="688">
        <f t="shared" si="5"/>
        <v>53</v>
      </c>
      <c r="U46" s="688">
        <f t="shared" si="5"/>
        <v>70</v>
      </c>
      <c r="V46" s="688">
        <f t="shared" si="5"/>
        <v>79</v>
      </c>
      <c r="W46" s="689">
        <f t="shared" si="5"/>
        <v>88</v>
      </c>
      <c r="X46" s="692">
        <f t="shared" ref="X46:AB50" si="6">ROUND(D46*$J20,0)</f>
        <v>31</v>
      </c>
      <c r="Y46" s="688">
        <f t="shared" si="6"/>
        <v>45</v>
      </c>
      <c r="Z46" s="688">
        <f t="shared" si="6"/>
        <v>60</v>
      </c>
      <c r="AA46" s="688">
        <f t="shared" si="6"/>
        <v>68</v>
      </c>
      <c r="AB46" s="689">
        <f t="shared" si="6"/>
        <v>76</v>
      </c>
      <c r="AC46" s="692">
        <f t="shared" ref="AC46:AG50" si="7">ROUND(D46*$L20,0)</f>
        <v>2</v>
      </c>
      <c r="AD46" s="688">
        <f t="shared" si="7"/>
        <v>3</v>
      </c>
      <c r="AE46" s="688">
        <f t="shared" si="7"/>
        <v>4</v>
      </c>
      <c r="AF46" s="688">
        <f t="shared" si="7"/>
        <v>5</v>
      </c>
      <c r="AG46" s="689">
        <f t="shared" si="7"/>
        <v>5</v>
      </c>
      <c r="AH46" s="692">
        <f t="shared" ref="AH46:AL50" si="8">ROUND(D46*$N20,0)</f>
        <v>10</v>
      </c>
      <c r="AI46" s="688">
        <f t="shared" si="8"/>
        <v>15</v>
      </c>
      <c r="AJ46" s="688">
        <f t="shared" si="8"/>
        <v>20</v>
      </c>
      <c r="AK46" s="688">
        <f t="shared" si="8"/>
        <v>23</v>
      </c>
      <c r="AL46" s="689">
        <f t="shared" si="8"/>
        <v>25</v>
      </c>
      <c r="AM46" s="692">
        <f t="shared" ref="AM46:AQ50" si="9">ROUND(D46*$P20,0)</f>
        <v>10</v>
      </c>
      <c r="AN46" s="688">
        <f t="shared" si="9"/>
        <v>15</v>
      </c>
      <c r="AO46" s="688">
        <f t="shared" si="9"/>
        <v>20</v>
      </c>
      <c r="AP46" s="688">
        <f t="shared" si="9"/>
        <v>23</v>
      </c>
      <c r="AQ46" s="689">
        <f t="shared" si="9"/>
        <v>25</v>
      </c>
    </row>
    <row r="47" spans="2:44" ht="14.4" thickBot="1" x14ac:dyDescent="0.35">
      <c r="B47" s="73"/>
      <c r="C47" s="683" t="s">
        <v>29</v>
      </c>
      <c r="D47" s="681">
        <f t="shared" si="2"/>
        <v>102</v>
      </c>
      <c r="E47" s="681">
        <f t="shared" si="2"/>
        <v>150</v>
      </c>
      <c r="F47" s="681">
        <f>ROUND((G5/12),0)*ROUNDUP(H13/12,0)</f>
        <v>213</v>
      </c>
      <c r="G47" s="681">
        <f>ROUND((H5/12),0)*ROUNDUP(J13/12,0)</f>
        <v>240</v>
      </c>
      <c r="H47" s="684">
        <f>ROUND((I5/12),0)*ROUNDUP(L13/12,0)</f>
        <v>300</v>
      </c>
      <c r="I47" s="690">
        <f t="shared" si="3"/>
        <v>10</v>
      </c>
      <c r="J47" s="681">
        <f t="shared" si="3"/>
        <v>15</v>
      </c>
      <c r="K47" s="681">
        <f t="shared" si="3"/>
        <v>21</v>
      </c>
      <c r="L47" s="681">
        <f t="shared" si="3"/>
        <v>24</v>
      </c>
      <c r="M47" s="684">
        <f t="shared" si="3"/>
        <v>30</v>
      </c>
      <c r="N47" s="690">
        <f t="shared" si="4"/>
        <v>3</v>
      </c>
      <c r="O47" s="681">
        <f t="shared" si="4"/>
        <v>5</v>
      </c>
      <c r="P47" s="681">
        <f t="shared" si="4"/>
        <v>6</v>
      </c>
      <c r="Q47" s="681">
        <f t="shared" si="4"/>
        <v>7</v>
      </c>
      <c r="R47" s="684">
        <f t="shared" si="4"/>
        <v>9</v>
      </c>
      <c r="S47" s="690">
        <f t="shared" si="5"/>
        <v>36</v>
      </c>
      <c r="T47" s="681">
        <f t="shared" si="5"/>
        <v>53</v>
      </c>
      <c r="U47" s="681">
        <f t="shared" si="5"/>
        <v>75</v>
      </c>
      <c r="V47" s="681">
        <f t="shared" si="5"/>
        <v>84</v>
      </c>
      <c r="W47" s="684">
        <f t="shared" si="5"/>
        <v>105</v>
      </c>
      <c r="X47" s="690">
        <f t="shared" si="6"/>
        <v>31</v>
      </c>
      <c r="Y47" s="681">
        <f t="shared" si="6"/>
        <v>45</v>
      </c>
      <c r="Z47" s="681">
        <f t="shared" si="6"/>
        <v>64</v>
      </c>
      <c r="AA47" s="681">
        <f t="shared" si="6"/>
        <v>72</v>
      </c>
      <c r="AB47" s="684">
        <f t="shared" si="6"/>
        <v>90</v>
      </c>
      <c r="AC47" s="690">
        <f t="shared" si="7"/>
        <v>2</v>
      </c>
      <c r="AD47" s="681">
        <f t="shared" si="7"/>
        <v>3</v>
      </c>
      <c r="AE47" s="681">
        <f t="shared" si="7"/>
        <v>4</v>
      </c>
      <c r="AF47" s="681">
        <f t="shared" si="7"/>
        <v>5</v>
      </c>
      <c r="AG47" s="684">
        <f t="shared" si="7"/>
        <v>6</v>
      </c>
      <c r="AH47" s="690">
        <f t="shared" si="8"/>
        <v>10</v>
      </c>
      <c r="AI47" s="681">
        <f t="shared" si="8"/>
        <v>15</v>
      </c>
      <c r="AJ47" s="681">
        <f t="shared" si="8"/>
        <v>21</v>
      </c>
      <c r="AK47" s="681">
        <f t="shared" si="8"/>
        <v>24</v>
      </c>
      <c r="AL47" s="684">
        <f t="shared" si="8"/>
        <v>30</v>
      </c>
      <c r="AM47" s="690">
        <f t="shared" si="9"/>
        <v>10</v>
      </c>
      <c r="AN47" s="681">
        <f t="shared" si="9"/>
        <v>15</v>
      </c>
      <c r="AO47" s="681">
        <f t="shared" si="9"/>
        <v>21</v>
      </c>
      <c r="AP47" s="681">
        <f t="shared" si="9"/>
        <v>24</v>
      </c>
      <c r="AQ47" s="684">
        <f t="shared" si="9"/>
        <v>30</v>
      </c>
    </row>
    <row r="48" spans="2:44" ht="14.4" thickBot="1" x14ac:dyDescent="0.35">
      <c r="B48" s="73"/>
      <c r="C48" s="683" t="s">
        <v>342</v>
      </c>
      <c r="D48" s="681">
        <f t="shared" si="2"/>
        <v>68</v>
      </c>
      <c r="E48" s="681">
        <f t="shared" si="2"/>
        <v>100</v>
      </c>
      <c r="F48" s="681">
        <f>ROUND((G6/12),0)*ROUNDUP(H14/12,0)</f>
        <v>150</v>
      </c>
      <c r="G48" s="681">
        <f>ROUND((H6/12),0)*ROUNDUP(J14/12,0)</f>
        <v>168</v>
      </c>
      <c r="H48" s="684">
        <f>ROUND((I6/12),0)*ROUNDUP(L14/12,0)</f>
        <v>200</v>
      </c>
      <c r="I48" s="690">
        <f t="shared" si="3"/>
        <v>7</v>
      </c>
      <c r="J48" s="681">
        <f t="shared" si="3"/>
        <v>10</v>
      </c>
      <c r="K48" s="681">
        <f t="shared" si="3"/>
        <v>15</v>
      </c>
      <c r="L48" s="681">
        <f t="shared" si="3"/>
        <v>17</v>
      </c>
      <c r="M48" s="684">
        <f t="shared" si="3"/>
        <v>20</v>
      </c>
      <c r="N48" s="690">
        <f t="shared" si="4"/>
        <v>2</v>
      </c>
      <c r="O48" s="681">
        <f t="shared" si="4"/>
        <v>3</v>
      </c>
      <c r="P48" s="681">
        <f t="shared" si="4"/>
        <v>5</v>
      </c>
      <c r="Q48" s="681">
        <f t="shared" si="4"/>
        <v>5</v>
      </c>
      <c r="R48" s="684">
        <f t="shared" si="4"/>
        <v>6</v>
      </c>
      <c r="S48" s="690">
        <f t="shared" si="5"/>
        <v>24</v>
      </c>
      <c r="T48" s="681">
        <f t="shared" si="5"/>
        <v>35</v>
      </c>
      <c r="U48" s="681">
        <f t="shared" si="5"/>
        <v>53</v>
      </c>
      <c r="V48" s="681">
        <f t="shared" si="5"/>
        <v>59</v>
      </c>
      <c r="W48" s="684">
        <f t="shared" si="5"/>
        <v>70</v>
      </c>
      <c r="X48" s="690">
        <f t="shared" si="6"/>
        <v>20</v>
      </c>
      <c r="Y48" s="681">
        <f t="shared" si="6"/>
        <v>30</v>
      </c>
      <c r="Z48" s="681">
        <f t="shared" si="6"/>
        <v>45</v>
      </c>
      <c r="AA48" s="681">
        <f t="shared" si="6"/>
        <v>50</v>
      </c>
      <c r="AB48" s="684">
        <f t="shared" si="6"/>
        <v>60</v>
      </c>
      <c r="AC48" s="690">
        <f t="shared" si="7"/>
        <v>1</v>
      </c>
      <c r="AD48" s="681">
        <f t="shared" si="7"/>
        <v>2</v>
      </c>
      <c r="AE48" s="681">
        <f t="shared" si="7"/>
        <v>3</v>
      </c>
      <c r="AF48" s="681">
        <f t="shared" si="7"/>
        <v>3</v>
      </c>
      <c r="AG48" s="684">
        <f t="shared" si="7"/>
        <v>4</v>
      </c>
      <c r="AH48" s="690">
        <f t="shared" si="8"/>
        <v>7</v>
      </c>
      <c r="AI48" s="681">
        <f t="shared" si="8"/>
        <v>10</v>
      </c>
      <c r="AJ48" s="681">
        <f t="shared" si="8"/>
        <v>15</v>
      </c>
      <c r="AK48" s="681">
        <f t="shared" si="8"/>
        <v>17</v>
      </c>
      <c r="AL48" s="684">
        <f t="shared" si="8"/>
        <v>20</v>
      </c>
      <c r="AM48" s="690">
        <f t="shared" si="9"/>
        <v>7</v>
      </c>
      <c r="AN48" s="681">
        <f t="shared" si="9"/>
        <v>10</v>
      </c>
      <c r="AO48" s="681">
        <f t="shared" si="9"/>
        <v>15</v>
      </c>
      <c r="AP48" s="681">
        <f t="shared" si="9"/>
        <v>17</v>
      </c>
      <c r="AQ48" s="684">
        <f t="shared" si="9"/>
        <v>20</v>
      </c>
    </row>
    <row r="49" spans="1:63" ht="14.4" thickBot="1" x14ac:dyDescent="0.35">
      <c r="B49" s="73"/>
      <c r="C49" s="683" t="s">
        <v>355</v>
      </c>
      <c r="D49" s="681">
        <f t="shared" si="2"/>
        <v>30</v>
      </c>
      <c r="E49" s="681">
        <f t="shared" si="2"/>
        <v>38</v>
      </c>
      <c r="F49" s="681">
        <f>ROUND((G7/12),0)*ROUNDUP(H15/12,0)</f>
        <v>75</v>
      </c>
      <c r="G49" s="681">
        <f>ROUND((H7/12),0)*ROUNDUP(J15/12,0)</f>
        <v>84</v>
      </c>
      <c r="H49" s="684">
        <f>ROUND((I7/12),0)*ROUNDUP(L15/12,0)</f>
        <v>84</v>
      </c>
      <c r="I49" s="690">
        <f t="shared" si="3"/>
        <v>2</v>
      </c>
      <c r="J49" s="681">
        <f t="shared" si="3"/>
        <v>2</v>
      </c>
      <c r="K49" s="681">
        <f t="shared" si="3"/>
        <v>4</v>
      </c>
      <c r="L49" s="681">
        <f t="shared" si="3"/>
        <v>4</v>
      </c>
      <c r="M49" s="684">
        <f t="shared" si="3"/>
        <v>4</v>
      </c>
      <c r="N49" s="690">
        <f t="shared" si="4"/>
        <v>0</v>
      </c>
      <c r="O49" s="681">
        <f t="shared" si="4"/>
        <v>0</v>
      </c>
      <c r="P49" s="681">
        <f t="shared" si="4"/>
        <v>0</v>
      </c>
      <c r="Q49" s="681">
        <f t="shared" si="4"/>
        <v>0</v>
      </c>
      <c r="R49" s="684">
        <f t="shared" si="4"/>
        <v>0</v>
      </c>
      <c r="S49" s="690">
        <f t="shared" si="5"/>
        <v>11</v>
      </c>
      <c r="T49" s="681">
        <f t="shared" si="5"/>
        <v>13</v>
      </c>
      <c r="U49" s="681">
        <f t="shared" si="5"/>
        <v>26</v>
      </c>
      <c r="V49" s="681">
        <f t="shared" si="5"/>
        <v>29</v>
      </c>
      <c r="W49" s="684">
        <f t="shared" si="5"/>
        <v>29</v>
      </c>
      <c r="X49" s="690">
        <f t="shared" si="6"/>
        <v>9</v>
      </c>
      <c r="Y49" s="681">
        <f t="shared" si="6"/>
        <v>11</v>
      </c>
      <c r="Z49" s="681">
        <f t="shared" si="6"/>
        <v>23</v>
      </c>
      <c r="AA49" s="681">
        <f t="shared" si="6"/>
        <v>25</v>
      </c>
      <c r="AB49" s="684">
        <f t="shared" si="6"/>
        <v>25</v>
      </c>
      <c r="AC49" s="690">
        <f t="shared" si="7"/>
        <v>0</v>
      </c>
      <c r="AD49" s="681">
        <f t="shared" si="7"/>
        <v>0</v>
      </c>
      <c r="AE49" s="681">
        <f t="shared" si="7"/>
        <v>0</v>
      </c>
      <c r="AF49" s="681">
        <f t="shared" si="7"/>
        <v>0</v>
      </c>
      <c r="AG49" s="684">
        <f t="shared" si="7"/>
        <v>0</v>
      </c>
      <c r="AH49" s="690">
        <f t="shared" si="8"/>
        <v>3</v>
      </c>
      <c r="AI49" s="681">
        <f t="shared" si="8"/>
        <v>4</v>
      </c>
      <c r="AJ49" s="681">
        <f t="shared" si="8"/>
        <v>8</v>
      </c>
      <c r="AK49" s="681">
        <f t="shared" si="8"/>
        <v>8</v>
      </c>
      <c r="AL49" s="684">
        <f t="shared" si="8"/>
        <v>8</v>
      </c>
      <c r="AM49" s="690">
        <f t="shared" si="9"/>
        <v>6</v>
      </c>
      <c r="AN49" s="681">
        <f t="shared" si="9"/>
        <v>8</v>
      </c>
      <c r="AO49" s="681">
        <f t="shared" si="9"/>
        <v>15</v>
      </c>
      <c r="AP49" s="681">
        <f t="shared" si="9"/>
        <v>17</v>
      </c>
      <c r="AQ49" s="684">
        <f t="shared" si="9"/>
        <v>17</v>
      </c>
    </row>
    <row r="50" spans="1:63" ht="14.4" thickBot="1" x14ac:dyDescent="0.35">
      <c r="B50" s="73"/>
      <c r="C50" s="683" t="s">
        <v>397</v>
      </c>
      <c r="D50" s="681">
        <f t="shared" si="2"/>
        <v>38</v>
      </c>
      <c r="E50" s="681">
        <f t="shared" si="2"/>
        <v>46</v>
      </c>
      <c r="F50" s="681">
        <f>ROUND((G8/12),0)*ROUNDUP(H16/12,0)</f>
        <v>50</v>
      </c>
      <c r="G50" s="681">
        <f>ROUND((H8/12),0)*ROUNDUP(J16/12,0)</f>
        <v>59</v>
      </c>
      <c r="H50" s="684">
        <f>ROUND((I8/12),0)*ROUNDUP(L16/12,0)</f>
        <v>67</v>
      </c>
      <c r="I50" s="690">
        <f t="shared" si="3"/>
        <v>0</v>
      </c>
      <c r="J50" s="681">
        <f t="shared" si="3"/>
        <v>0</v>
      </c>
      <c r="K50" s="681">
        <f t="shared" si="3"/>
        <v>0</v>
      </c>
      <c r="L50" s="681">
        <f t="shared" si="3"/>
        <v>0</v>
      </c>
      <c r="M50" s="684">
        <f t="shared" si="3"/>
        <v>0</v>
      </c>
      <c r="N50" s="690">
        <f t="shared" si="4"/>
        <v>0</v>
      </c>
      <c r="O50" s="681">
        <f t="shared" si="4"/>
        <v>0</v>
      </c>
      <c r="P50" s="681">
        <f t="shared" si="4"/>
        <v>0</v>
      </c>
      <c r="Q50" s="681">
        <f t="shared" si="4"/>
        <v>0</v>
      </c>
      <c r="R50" s="684">
        <f t="shared" si="4"/>
        <v>0</v>
      </c>
      <c r="S50" s="690">
        <f t="shared" si="5"/>
        <v>29</v>
      </c>
      <c r="T50" s="681">
        <f t="shared" si="5"/>
        <v>35</v>
      </c>
      <c r="U50" s="681">
        <f t="shared" si="5"/>
        <v>38</v>
      </c>
      <c r="V50" s="681">
        <f t="shared" si="5"/>
        <v>44</v>
      </c>
      <c r="W50" s="684">
        <f t="shared" si="5"/>
        <v>50</v>
      </c>
      <c r="X50" s="690">
        <f t="shared" si="6"/>
        <v>0</v>
      </c>
      <c r="Y50" s="681">
        <f t="shared" si="6"/>
        <v>0</v>
      </c>
      <c r="Z50" s="681">
        <f t="shared" si="6"/>
        <v>0</v>
      </c>
      <c r="AA50" s="681">
        <f t="shared" si="6"/>
        <v>0</v>
      </c>
      <c r="AB50" s="684">
        <f t="shared" si="6"/>
        <v>0</v>
      </c>
      <c r="AC50" s="690">
        <f t="shared" si="7"/>
        <v>0</v>
      </c>
      <c r="AD50" s="681">
        <f t="shared" si="7"/>
        <v>0</v>
      </c>
      <c r="AE50" s="681">
        <f t="shared" si="7"/>
        <v>0</v>
      </c>
      <c r="AF50" s="681">
        <f t="shared" si="7"/>
        <v>0</v>
      </c>
      <c r="AG50" s="684">
        <f t="shared" si="7"/>
        <v>0</v>
      </c>
      <c r="AH50" s="690">
        <f t="shared" si="8"/>
        <v>0</v>
      </c>
      <c r="AI50" s="681">
        <f t="shared" si="8"/>
        <v>0</v>
      </c>
      <c r="AJ50" s="681">
        <f t="shared" si="8"/>
        <v>0</v>
      </c>
      <c r="AK50" s="681">
        <f t="shared" si="8"/>
        <v>0</v>
      </c>
      <c r="AL50" s="684">
        <f t="shared" si="8"/>
        <v>0</v>
      </c>
      <c r="AM50" s="690">
        <f t="shared" si="9"/>
        <v>10</v>
      </c>
      <c r="AN50" s="681">
        <f t="shared" si="9"/>
        <v>12</v>
      </c>
      <c r="AO50" s="681">
        <f t="shared" si="9"/>
        <v>13</v>
      </c>
      <c r="AP50" s="681">
        <f t="shared" si="9"/>
        <v>15</v>
      </c>
      <c r="AQ50" s="684">
        <f t="shared" si="9"/>
        <v>17</v>
      </c>
    </row>
    <row r="51" spans="1:63" ht="14.4" thickBot="1" x14ac:dyDescent="0.35">
      <c r="B51" s="73"/>
      <c r="C51" s="685" t="s">
        <v>336</v>
      </c>
      <c r="D51" s="686">
        <f t="shared" ref="D51:I51" si="10">SUM(D46:D50)</f>
        <v>340</v>
      </c>
      <c r="E51" s="686">
        <f t="shared" si="10"/>
        <v>484</v>
      </c>
      <c r="F51" s="686">
        <f t="shared" si="10"/>
        <v>689</v>
      </c>
      <c r="G51" s="686">
        <f t="shared" si="10"/>
        <v>776</v>
      </c>
      <c r="H51" s="687">
        <f t="shared" si="10"/>
        <v>903</v>
      </c>
      <c r="I51" s="691">
        <f t="shared" si="10"/>
        <v>29</v>
      </c>
      <c r="J51" s="686">
        <f t="shared" ref="J51:AQ51" si="11">SUM(J46:J50)</f>
        <v>42</v>
      </c>
      <c r="K51" s="686">
        <f t="shared" si="11"/>
        <v>60</v>
      </c>
      <c r="L51" s="686">
        <f t="shared" si="11"/>
        <v>68</v>
      </c>
      <c r="M51" s="687">
        <f t="shared" si="11"/>
        <v>79</v>
      </c>
      <c r="N51" s="691">
        <f t="shared" si="11"/>
        <v>8</v>
      </c>
      <c r="O51" s="686">
        <f t="shared" si="11"/>
        <v>13</v>
      </c>
      <c r="P51" s="686">
        <f t="shared" si="11"/>
        <v>17</v>
      </c>
      <c r="Q51" s="686">
        <f t="shared" si="11"/>
        <v>19</v>
      </c>
      <c r="R51" s="687">
        <f t="shared" si="11"/>
        <v>23</v>
      </c>
      <c r="S51" s="691">
        <f t="shared" si="11"/>
        <v>136</v>
      </c>
      <c r="T51" s="686">
        <f t="shared" si="11"/>
        <v>189</v>
      </c>
      <c r="U51" s="686">
        <f t="shared" si="11"/>
        <v>262</v>
      </c>
      <c r="V51" s="686">
        <f t="shared" si="11"/>
        <v>295</v>
      </c>
      <c r="W51" s="687">
        <f t="shared" si="11"/>
        <v>342</v>
      </c>
      <c r="X51" s="691">
        <f t="shared" si="11"/>
        <v>91</v>
      </c>
      <c r="Y51" s="686">
        <f t="shared" si="11"/>
        <v>131</v>
      </c>
      <c r="Z51" s="686">
        <f t="shared" si="11"/>
        <v>192</v>
      </c>
      <c r="AA51" s="686">
        <f t="shared" si="11"/>
        <v>215</v>
      </c>
      <c r="AB51" s="687">
        <f t="shared" si="11"/>
        <v>251</v>
      </c>
      <c r="AC51" s="691">
        <f t="shared" si="11"/>
        <v>5</v>
      </c>
      <c r="AD51" s="686">
        <f t="shared" si="11"/>
        <v>8</v>
      </c>
      <c r="AE51" s="686">
        <f t="shared" si="11"/>
        <v>11</v>
      </c>
      <c r="AF51" s="686">
        <f t="shared" si="11"/>
        <v>13</v>
      </c>
      <c r="AG51" s="687">
        <f t="shared" si="11"/>
        <v>15</v>
      </c>
      <c r="AH51" s="691">
        <f t="shared" si="11"/>
        <v>30</v>
      </c>
      <c r="AI51" s="686">
        <f t="shared" si="11"/>
        <v>44</v>
      </c>
      <c r="AJ51" s="686">
        <f t="shared" si="11"/>
        <v>64</v>
      </c>
      <c r="AK51" s="686">
        <f t="shared" si="11"/>
        <v>72</v>
      </c>
      <c r="AL51" s="687">
        <f t="shared" si="11"/>
        <v>83</v>
      </c>
      <c r="AM51" s="691">
        <f t="shared" si="11"/>
        <v>43</v>
      </c>
      <c r="AN51" s="686">
        <f t="shared" si="11"/>
        <v>60</v>
      </c>
      <c r="AO51" s="686">
        <f t="shared" si="11"/>
        <v>84</v>
      </c>
      <c r="AP51" s="686">
        <f t="shared" si="11"/>
        <v>96</v>
      </c>
      <c r="AQ51" s="687">
        <f t="shared" si="11"/>
        <v>109</v>
      </c>
    </row>
    <row r="52" spans="1:63" ht="15" thickTop="1" thickBot="1" x14ac:dyDescent="0.35">
      <c r="J52" s="74"/>
      <c r="K52" s="74"/>
      <c r="L52" s="74"/>
      <c r="M52" s="74"/>
      <c r="N52" s="75"/>
      <c r="O52" s="74"/>
      <c r="P52" s="74"/>
      <c r="Q52" s="74"/>
    </row>
    <row r="53" spans="1:63" ht="14.4" thickBot="1" x14ac:dyDescent="0.35">
      <c r="C53" s="706" t="s">
        <v>360</v>
      </c>
      <c r="D53" s="703">
        <f>D95</f>
        <v>45688</v>
      </c>
      <c r="E53" s="703">
        <f t="shared" ref="E53:BK53" si="12">E95</f>
        <v>45716</v>
      </c>
      <c r="F53" s="703">
        <f t="shared" si="12"/>
        <v>45747</v>
      </c>
      <c r="G53" s="703">
        <f t="shared" si="12"/>
        <v>45777</v>
      </c>
      <c r="H53" s="703">
        <f t="shared" si="12"/>
        <v>45808</v>
      </c>
      <c r="I53" s="703">
        <f t="shared" si="12"/>
        <v>45838</v>
      </c>
      <c r="J53" s="703">
        <f t="shared" si="12"/>
        <v>45869</v>
      </c>
      <c r="K53" s="703">
        <f t="shared" si="12"/>
        <v>45900</v>
      </c>
      <c r="L53" s="703">
        <f t="shared" si="12"/>
        <v>45930</v>
      </c>
      <c r="M53" s="703">
        <f t="shared" si="12"/>
        <v>45961</v>
      </c>
      <c r="N53" s="703">
        <f t="shared" si="12"/>
        <v>45991</v>
      </c>
      <c r="O53" s="703">
        <f t="shared" si="12"/>
        <v>46022</v>
      </c>
      <c r="P53" s="703">
        <f t="shared" si="12"/>
        <v>46053</v>
      </c>
      <c r="Q53" s="703">
        <f t="shared" si="12"/>
        <v>46081</v>
      </c>
      <c r="R53" s="703">
        <f t="shared" si="12"/>
        <v>46112</v>
      </c>
      <c r="S53" s="703">
        <f t="shared" si="12"/>
        <v>46142</v>
      </c>
      <c r="T53" s="703">
        <f t="shared" si="12"/>
        <v>46173</v>
      </c>
      <c r="U53" s="703">
        <f t="shared" si="12"/>
        <v>46203</v>
      </c>
      <c r="V53" s="703">
        <f t="shared" si="12"/>
        <v>46234</v>
      </c>
      <c r="W53" s="703">
        <f t="shared" si="12"/>
        <v>46265</v>
      </c>
      <c r="X53" s="703">
        <f t="shared" si="12"/>
        <v>46295</v>
      </c>
      <c r="Y53" s="703">
        <f t="shared" si="12"/>
        <v>46326</v>
      </c>
      <c r="Z53" s="703">
        <f t="shared" si="12"/>
        <v>46356</v>
      </c>
      <c r="AA53" s="703">
        <f t="shared" si="12"/>
        <v>46387</v>
      </c>
      <c r="AB53" s="703">
        <f t="shared" si="12"/>
        <v>46418</v>
      </c>
      <c r="AC53" s="703">
        <f t="shared" si="12"/>
        <v>46446</v>
      </c>
      <c r="AD53" s="703">
        <f t="shared" si="12"/>
        <v>46477</v>
      </c>
      <c r="AE53" s="703">
        <f t="shared" si="12"/>
        <v>46507</v>
      </c>
      <c r="AF53" s="703">
        <f t="shared" si="12"/>
        <v>46538</v>
      </c>
      <c r="AG53" s="703">
        <f t="shared" si="12"/>
        <v>46568</v>
      </c>
      <c r="AH53" s="703">
        <f t="shared" si="12"/>
        <v>46599</v>
      </c>
      <c r="AI53" s="703">
        <f t="shared" si="12"/>
        <v>46630</v>
      </c>
      <c r="AJ53" s="703">
        <f t="shared" si="12"/>
        <v>46660</v>
      </c>
      <c r="AK53" s="703">
        <f t="shared" si="12"/>
        <v>46691</v>
      </c>
      <c r="AL53" s="703">
        <f t="shared" si="12"/>
        <v>46721</v>
      </c>
      <c r="AM53" s="703">
        <f t="shared" si="12"/>
        <v>46752</v>
      </c>
      <c r="AN53" s="703">
        <f t="shared" si="12"/>
        <v>46783</v>
      </c>
      <c r="AO53" s="703">
        <f t="shared" si="12"/>
        <v>46812</v>
      </c>
      <c r="AP53" s="703">
        <f t="shared" si="12"/>
        <v>46843</v>
      </c>
      <c r="AQ53" s="703">
        <f t="shared" si="12"/>
        <v>46873</v>
      </c>
      <c r="AR53" s="703">
        <f t="shared" si="12"/>
        <v>46904</v>
      </c>
      <c r="AS53" s="703">
        <f t="shared" si="12"/>
        <v>46934</v>
      </c>
      <c r="AT53" s="703">
        <f t="shared" si="12"/>
        <v>46965</v>
      </c>
      <c r="AU53" s="703">
        <f t="shared" si="12"/>
        <v>46996</v>
      </c>
      <c r="AV53" s="703">
        <f t="shared" si="12"/>
        <v>47026</v>
      </c>
      <c r="AW53" s="703">
        <f t="shared" si="12"/>
        <v>47057</v>
      </c>
      <c r="AX53" s="703">
        <f t="shared" si="12"/>
        <v>47087</v>
      </c>
      <c r="AY53" s="703">
        <f t="shared" si="12"/>
        <v>47118</v>
      </c>
      <c r="AZ53" s="703">
        <f t="shared" si="12"/>
        <v>47149</v>
      </c>
      <c r="BA53" s="703">
        <f t="shared" si="12"/>
        <v>47177</v>
      </c>
      <c r="BB53" s="703">
        <f t="shared" si="12"/>
        <v>47208</v>
      </c>
      <c r="BC53" s="703">
        <f t="shared" si="12"/>
        <v>47238</v>
      </c>
      <c r="BD53" s="703">
        <f t="shared" si="12"/>
        <v>47269</v>
      </c>
      <c r="BE53" s="703">
        <f t="shared" si="12"/>
        <v>47299</v>
      </c>
      <c r="BF53" s="703">
        <f t="shared" si="12"/>
        <v>47330</v>
      </c>
      <c r="BG53" s="703">
        <f t="shared" si="12"/>
        <v>47361</v>
      </c>
      <c r="BH53" s="703">
        <f t="shared" si="12"/>
        <v>47391</v>
      </c>
      <c r="BI53" s="703">
        <f t="shared" si="12"/>
        <v>47422</v>
      </c>
      <c r="BJ53" s="703">
        <f t="shared" si="12"/>
        <v>47452</v>
      </c>
      <c r="BK53" s="703">
        <f t="shared" si="12"/>
        <v>47483</v>
      </c>
    </row>
    <row r="54" spans="1:63" ht="14.4" thickBot="1" x14ac:dyDescent="0.35">
      <c r="C54" s="707" t="str">
        <f>C532</f>
        <v>Net Income</v>
      </c>
      <c r="D54" s="705">
        <f>D532</f>
        <v>93350</v>
      </c>
      <c r="E54" s="704">
        <f t="shared" ref="E54:BK54" si="13">E532</f>
        <v>93350</v>
      </c>
      <c r="F54" s="704">
        <f t="shared" si="13"/>
        <v>93350</v>
      </c>
      <c r="G54" s="704">
        <f t="shared" si="13"/>
        <v>93350</v>
      </c>
      <c r="H54" s="704">
        <f t="shared" si="13"/>
        <v>93350</v>
      </c>
      <c r="I54" s="704">
        <f t="shared" si="13"/>
        <v>93350</v>
      </c>
      <c r="J54" s="704">
        <f t="shared" si="13"/>
        <v>93350</v>
      </c>
      <c r="K54" s="704">
        <f t="shared" si="13"/>
        <v>93350</v>
      </c>
      <c r="L54" s="704">
        <f t="shared" si="13"/>
        <v>93350</v>
      </c>
      <c r="M54" s="704">
        <f t="shared" si="13"/>
        <v>93350</v>
      </c>
      <c r="N54" s="704">
        <f t="shared" si="13"/>
        <v>93350</v>
      </c>
      <c r="O54" s="704">
        <f t="shared" si="13"/>
        <v>93350</v>
      </c>
      <c r="P54" s="704">
        <f t="shared" si="13"/>
        <v>139650</v>
      </c>
      <c r="Q54" s="704">
        <f t="shared" si="13"/>
        <v>139650</v>
      </c>
      <c r="R54" s="704">
        <f t="shared" si="13"/>
        <v>139650</v>
      </c>
      <c r="S54" s="704">
        <f t="shared" si="13"/>
        <v>139650</v>
      </c>
      <c r="T54" s="704">
        <f t="shared" si="13"/>
        <v>139650</v>
      </c>
      <c r="U54" s="704">
        <f t="shared" si="13"/>
        <v>139650</v>
      </c>
      <c r="V54" s="704">
        <f t="shared" si="13"/>
        <v>139650</v>
      </c>
      <c r="W54" s="704">
        <f t="shared" si="13"/>
        <v>139650</v>
      </c>
      <c r="X54" s="704">
        <f t="shared" si="13"/>
        <v>139650</v>
      </c>
      <c r="Y54" s="704">
        <f t="shared" si="13"/>
        <v>139650</v>
      </c>
      <c r="Z54" s="704">
        <f t="shared" si="13"/>
        <v>139650</v>
      </c>
      <c r="AA54" s="704">
        <f t="shared" si="13"/>
        <v>139650</v>
      </c>
      <c r="AB54" s="704">
        <f t="shared" si="13"/>
        <v>216746.25</v>
      </c>
      <c r="AC54" s="704">
        <f t="shared" si="13"/>
        <v>216746.25</v>
      </c>
      <c r="AD54" s="704">
        <f t="shared" si="13"/>
        <v>216746.25</v>
      </c>
      <c r="AE54" s="704">
        <f t="shared" si="13"/>
        <v>216746.25</v>
      </c>
      <c r="AF54" s="704">
        <f t="shared" si="13"/>
        <v>216746.25</v>
      </c>
      <c r="AG54" s="704">
        <f t="shared" si="13"/>
        <v>216746.25</v>
      </c>
      <c r="AH54" s="704">
        <f t="shared" si="13"/>
        <v>216746.25</v>
      </c>
      <c r="AI54" s="704">
        <f t="shared" si="13"/>
        <v>216746.25</v>
      </c>
      <c r="AJ54" s="704">
        <f t="shared" si="13"/>
        <v>216746.25</v>
      </c>
      <c r="AK54" s="704">
        <f t="shared" si="13"/>
        <v>216746.25</v>
      </c>
      <c r="AL54" s="704">
        <f t="shared" si="13"/>
        <v>216746.25</v>
      </c>
      <c r="AM54" s="704">
        <f t="shared" si="13"/>
        <v>216746.25</v>
      </c>
      <c r="AN54" s="704">
        <f t="shared" si="13"/>
        <v>265625</v>
      </c>
      <c r="AO54" s="704">
        <f t="shared" si="13"/>
        <v>265625</v>
      </c>
      <c r="AP54" s="704">
        <f t="shared" si="13"/>
        <v>265625</v>
      </c>
      <c r="AQ54" s="704">
        <f t="shared" si="13"/>
        <v>265625</v>
      </c>
      <c r="AR54" s="704">
        <f t="shared" si="13"/>
        <v>265625</v>
      </c>
      <c r="AS54" s="704">
        <f t="shared" si="13"/>
        <v>265625</v>
      </c>
      <c r="AT54" s="704">
        <f t="shared" si="13"/>
        <v>265625</v>
      </c>
      <c r="AU54" s="704">
        <f t="shared" si="13"/>
        <v>265625</v>
      </c>
      <c r="AV54" s="704">
        <f t="shared" si="13"/>
        <v>265625</v>
      </c>
      <c r="AW54" s="704">
        <f t="shared" si="13"/>
        <v>265625</v>
      </c>
      <c r="AX54" s="704">
        <f t="shared" si="13"/>
        <v>265625</v>
      </c>
      <c r="AY54" s="704">
        <f t="shared" si="13"/>
        <v>265625</v>
      </c>
      <c r="AZ54" s="704">
        <f t="shared" si="13"/>
        <v>333011.25</v>
      </c>
      <c r="BA54" s="704">
        <f t="shared" si="13"/>
        <v>333011.25</v>
      </c>
      <c r="BB54" s="704">
        <f t="shared" si="13"/>
        <v>333011.25</v>
      </c>
      <c r="BC54" s="704">
        <f t="shared" si="13"/>
        <v>333011.25</v>
      </c>
      <c r="BD54" s="704">
        <f t="shared" si="13"/>
        <v>333011.25</v>
      </c>
      <c r="BE54" s="704">
        <f t="shared" si="13"/>
        <v>333011.25</v>
      </c>
      <c r="BF54" s="704">
        <f t="shared" si="13"/>
        <v>333011.25</v>
      </c>
      <c r="BG54" s="704">
        <f t="shared" si="13"/>
        <v>333011.25</v>
      </c>
      <c r="BH54" s="704">
        <f t="shared" si="13"/>
        <v>333011.25</v>
      </c>
      <c r="BI54" s="704">
        <f t="shared" si="13"/>
        <v>333011.25</v>
      </c>
      <c r="BJ54" s="704">
        <f t="shared" si="13"/>
        <v>333011.25</v>
      </c>
      <c r="BK54" s="704">
        <f t="shared" si="13"/>
        <v>333011.25</v>
      </c>
    </row>
    <row r="55" spans="1:63" ht="14.4" thickBot="1" x14ac:dyDescent="0.35">
      <c r="C55" s="707" t="str">
        <f>C533</f>
        <v>AR Outstanding  from previous month</v>
      </c>
      <c r="D55" s="705">
        <f>D533</f>
        <v>0</v>
      </c>
      <c r="E55" s="704">
        <f t="shared" ref="E55:BK55" si="14">E533</f>
        <v>84750</v>
      </c>
      <c r="F55" s="704">
        <f t="shared" si="14"/>
        <v>167021</v>
      </c>
      <c r="G55" s="704">
        <f t="shared" si="14"/>
        <v>220119.5</v>
      </c>
      <c r="H55" s="704">
        <f t="shared" si="14"/>
        <v>230843</v>
      </c>
      <c r="I55" s="704">
        <f t="shared" si="14"/>
        <v>233581.5</v>
      </c>
      <c r="J55" s="704">
        <f t="shared" si="14"/>
        <v>234429</v>
      </c>
      <c r="K55" s="704">
        <f t="shared" si="14"/>
        <v>234429</v>
      </c>
      <c r="L55" s="704">
        <f t="shared" si="14"/>
        <v>234429</v>
      </c>
      <c r="M55" s="704">
        <f t="shared" si="14"/>
        <v>234429</v>
      </c>
      <c r="N55" s="704">
        <f t="shared" si="14"/>
        <v>234429</v>
      </c>
      <c r="O55" s="704">
        <f t="shared" si="14"/>
        <v>234429</v>
      </c>
      <c r="P55" s="704">
        <f t="shared" si="14"/>
        <v>234429</v>
      </c>
      <c r="Q55" s="704">
        <f t="shared" si="14"/>
        <v>276729</v>
      </c>
      <c r="R55" s="704">
        <f t="shared" si="14"/>
        <v>317774.2</v>
      </c>
      <c r="S55" s="704">
        <f t="shared" si="14"/>
        <v>344269.9</v>
      </c>
      <c r="T55" s="704">
        <f t="shared" si="14"/>
        <v>349615.60000000003</v>
      </c>
      <c r="U55" s="704">
        <f t="shared" si="14"/>
        <v>350986.80000000005</v>
      </c>
      <c r="V55" s="704">
        <f t="shared" si="14"/>
        <v>351409.80000000005</v>
      </c>
      <c r="W55" s="704">
        <f t="shared" si="14"/>
        <v>351409.80000000005</v>
      </c>
      <c r="X55" s="704">
        <f t="shared" si="14"/>
        <v>351409.80000000005</v>
      </c>
      <c r="Y55" s="704">
        <f t="shared" si="14"/>
        <v>351409.80000000005</v>
      </c>
      <c r="Z55" s="704">
        <f t="shared" si="14"/>
        <v>351409.80000000005</v>
      </c>
      <c r="AA55" s="704">
        <f t="shared" si="14"/>
        <v>351409.80000000005</v>
      </c>
      <c r="AB55" s="704">
        <f t="shared" si="14"/>
        <v>351409.80000000005</v>
      </c>
      <c r="AC55" s="704">
        <f t="shared" si="14"/>
        <v>421786.05000000005</v>
      </c>
      <c r="AD55" s="704">
        <f t="shared" si="14"/>
        <v>490084.57500000007</v>
      </c>
      <c r="AE55" s="704">
        <f t="shared" si="14"/>
        <v>534170.28750000009</v>
      </c>
      <c r="AF55" s="704">
        <f t="shared" si="14"/>
        <v>543067.87500000012</v>
      </c>
      <c r="AG55" s="704">
        <f t="shared" si="14"/>
        <v>545346.71250000014</v>
      </c>
      <c r="AH55" s="704">
        <f t="shared" si="14"/>
        <v>546050.47500000009</v>
      </c>
      <c r="AI55" s="704">
        <f t="shared" si="14"/>
        <v>546050.47500000009</v>
      </c>
      <c r="AJ55" s="704">
        <f t="shared" si="14"/>
        <v>546050.47500000009</v>
      </c>
      <c r="AK55" s="704">
        <f t="shared" si="14"/>
        <v>546050.47500000009</v>
      </c>
      <c r="AL55" s="704">
        <f t="shared" si="14"/>
        <v>546050.47500000009</v>
      </c>
      <c r="AM55" s="704">
        <f t="shared" si="14"/>
        <v>546050.47500000009</v>
      </c>
      <c r="AN55" s="704">
        <f t="shared" si="14"/>
        <v>546050.47500000009</v>
      </c>
      <c r="AO55" s="704">
        <f t="shared" si="14"/>
        <v>590249.22500000009</v>
      </c>
      <c r="AP55" s="704">
        <f t="shared" si="14"/>
        <v>633132.00000000012</v>
      </c>
      <c r="AQ55" s="704">
        <f t="shared" si="14"/>
        <v>660815.21250000014</v>
      </c>
      <c r="AR55" s="704">
        <f t="shared" si="14"/>
        <v>666399.05000000016</v>
      </c>
      <c r="AS55" s="704">
        <f t="shared" si="14"/>
        <v>667833.01250000019</v>
      </c>
      <c r="AT55" s="704">
        <f t="shared" si="14"/>
        <v>668275.00000000023</v>
      </c>
      <c r="AU55" s="704">
        <f t="shared" si="14"/>
        <v>668275.00000000023</v>
      </c>
      <c r="AV55" s="704">
        <f t="shared" si="14"/>
        <v>668275.00000000023</v>
      </c>
      <c r="AW55" s="704">
        <f t="shared" si="14"/>
        <v>668275.00000000023</v>
      </c>
      <c r="AX55" s="704">
        <f t="shared" si="14"/>
        <v>668275.00000000023</v>
      </c>
      <c r="AY55" s="704">
        <f t="shared" si="14"/>
        <v>668275.00000000023</v>
      </c>
      <c r="AZ55" s="704">
        <f t="shared" si="14"/>
        <v>668275.00000000023</v>
      </c>
      <c r="BA55" s="704">
        <f t="shared" si="14"/>
        <v>730231.25000000023</v>
      </c>
      <c r="BB55" s="704">
        <f t="shared" si="14"/>
        <v>790365.17500000028</v>
      </c>
      <c r="BC55" s="704">
        <f t="shared" si="14"/>
        <v>829178.91250000033</v>
      </c>
      <c r="BD55" s="704">
        <f t="shared" si="14"/>
        <v>837014.52500000037</v>
      </c>
      <c r="BE55" s="704">
        <f t="shared" si="14"/>
        <v>839019.01250000042</v>
      </c>
      <c r="BF55" s="704">
        <f t="shared" si="14"/>
        <v>839638.57500000054</v>
      </c>
      <c r="BG55" s="704">
        <f t="shared" si="14"/>
        <v>839638.57500000065</v>
      </c>
      <c r="BH55" s="704">
        <f t="shared" si="14"/>
        <v>839638.57500000065</v>
      </c>
      <c r="BI55" s="704">
        <f t="shared" si="14"/>
        <v>839638.57500000065</v>
      </c>
      <c r="BJ55" s="704">
        <f t="shared" si="14"/>
        <v>839638.57500000065</v>
      </c>
      <c r="BK55" s="704">
        <f t="shared" si="14"/>
        <v>839638.57500000065</v>
      </c>
    </row>
    <row r="56" spans="1:63" ht="14.4" thickBot="1" x14ac:dyDescent="0.35">
      <c r="C56" s="707" t="str">
        <f>C535</f>
        <v>Total Collected</v>
      </c>
      <c r="D56" s="705">
        <f>D535</f>
        <v>8600</v>
      </c>
      <c r="E56" s="704">
        <f t="shared" ref="E56:BK56" si="15">E535</f>
        <v>11079</v>
      </c>
      <c r="F56" s="704">
        <f t="shared" si="15"/>
        <v>40251.5</v>
      </c>
      <c r="G56" s="704">
        <f t="shared" si="15"/>
        <v>82626.5</v>
      </c>
      <c r="H56" s="704">
        <f t="shared" si="15"/>
        <v>90611.5</v>
      </c>
      <c r="I56" s="704">
        <f t="shared" si="15"/>
        <v>92502.5</v>
      </c>
      <c r="J56" s="704">
        <f t="shared" si="15"/>
        <v>93350</v>
      </c>
      <c r="K56" s="704">
        <f t="shared" si="15"/>
        <v>93350</v>
      </c>
      <c r="L56" s="704">
        <f t="shared" si="15"/>
        <v>93350</v>
      </c>
      <c r="M56" s="704">
        <f t="shared" si="15"/>
        <v>93350</v>
      </c>
      <c r="N56" s="704">
        <f t="shared" si="15"/>
        <v>93350</v>
      </c>
      <c r="O56" s="704">
        <f t="shared" si="15"/>
        <v>93350</v>
      </c>
      <c r="P56" s="704">
        <f t="shared" si="15"/>
        <v>97350</v>
      </c>
      <c r="Q56" s="704">
        <f t="shared" si="15"/>
        <v>98604.800000000003</v>
      </c>
      <c r="R56" s="704">
        <f t="shared" si="15"/>
        <v>113154.3</v>
      </c>
      <c r="S56" s="704">
        <f t="shared" si="15"/>
        <v>134304.29999999999</v>
      </c>
      <c r="T56" s="704">
        <f t="shared" si="15"/>
        <v>138278.79999999999</v>
      </c>
      <c r="U56" s="704">
        <f t="shared" si="15"/>
        <v>139227</v>
      </c>
      <c r="V56" s="704">
        <f t="shared" si="15"/>
        <v>139650</v>
      </c>
      <c r="W56" s="704">
        <f t="shared" si="15"/>
        <v>139650</v>
      </c>
      <c r="X56" s="704">
        <f t="shared" si="15"/>
        <v>139650</v>
      </c>
      <c r="Y56" s="704">
        <f t="shared" si="15"/>
        <v>139650</v>
      </c>
      <c r="Z56" s="704">
        <f t="shared" si="15"/>
        <v>139650</v>
      </c>
      <c r="AA56" s="704">
        <f t="shared" si="15"/>
        <v>139650</v>
      </c>
      <c r="AB56" s="704">
        <f t="shared" si="15"/>
        <v>146370</v>
      </c>
      <c r="AC56" s="704">
        <f t="shared" si="15"/>
        <v>148447.72500000001</v>
      </c>
      <c r="AD56" s="704">
        <f t="shared" si="15"/>
        <v>172660.53749999998</v>
      </c>
      <c r="AE56" s="704">
        <f t="shared" si="15"/>
        <v>207848.66250000001</v>
      </c>
      <c r="AF56" s="704">
        <f t="shared" si="15"/>
        <v>214467.41250000001</v>
      </c>
      <c r="AG56" s="704">
        <f t="shared" si="15"/>
        <v>216042.48750000002</v>
      </c>
      <c r="AH56" s="704">
        <f t="shared" si="15"/>
        <v>216746.24999999997</v>
      </c>
      <c r="AI56" s="704">
        <f t="shared" si="15"/>
        <v>216746.24999999997</v>
      </c>
      <c r="AJ56" s="704">
        <f t="shared" si="15"/>
        <v>216746.24999999997</v>
      </c>
      <c r="AK56" s="704">
        <f t="shared" si="15"/>
        <v>216746.24999999997</v>
      </c>
      <c r="AL56" s="704">
        <f t="shared" si="15"/>
        <v>216746.24999999997</v>
      </c>
      <c r="AM56" s="704">
        <f t="shared" si="15"/>
        <v>216746.24999999997</v>
      </c>
      <c r="AN56" s="704">
        <f t="shared" si="15"/>
        <v>221426.24999999997</v>
      </c>
      <c r="AO56" s="704">
        <f t="shared" si="15"/>
        <v>222742.22500000001</v>
      </c>
      <c r="AP56" s="704">
        <f t="shared" si="15"/>
        <v>237941.78750000001</v>
      </c>
      <c r="AQ56" s="704">
        <f t="shared" si="15"/>
        <v>260041.16250000001</v>
      </c>
      <c r="AR56" s="704">
        <f t="shared" si="15"/>
        <v>264191.03749999998</v>
      </c>
      <c r="AS56" s="704">
        <f t="shared" si="15"/>
        <v>265183.01250000001</v>
      </c>
      <c r="AT56" s="704">
        <f t="shared" si="15"/>
        <v>265625</v>
      </c>
      <c r="AU56" s="704">
        <f t="shared" si="15"/>
        <v>265625</v>
      </c>
      <c r="AV56" s="704">
        <f t="shared" si="15"/>
        <v>265625</v>
      </c>
      <c r="AW56" s="704">
        <f t="shared" si="15"/>
        <v>265625</v>
      </c>
      <c r="AX56" s="704">
        <f t="shared" si="15"/>
        <v>265625</v>
      </c>
      <c r="AY56" s="704">
        <f t="shared" si="15"/>
        <v>265625</v>
      </c>
      <c r="AZ56" s="704">
        <f t="shared" si="15"/>
        <v>271055</v>
      </c>
      <c r="BA56" s="704">
        <f t="shared" si="15"/>
        <v>272877.32500000001</v>
      </c>
      <c r="BB56" s="704">
        <f t="shared" si="15"/>
        <v>294197.51249999995</v>
      </c>
      <c r="BC56" s="704">
        <f t="shared" si="15"/>
        <v>325175.63749999995</v>
      </c>
      <c r="BD56" s="704">
        <f t="shared" si="15"/>
        <v>331006.76249999995</v>
      </c>
      <c r="BE56" s="704">
        <f t="shared" si="15"/>
        <v>332391.68749999988</v>
      </c>
      <c r="BF56" s="704">
        <f t="shared" si="15"/>
        <v>333011.24999999994</v>
      </c>
      <c r="BG56" s="704">
        <f t="shared" si="15"/>
        <v>333011.24999999994</v>
      </c>
      <c r="BH56" s="704">
        <f t="shared" si="15"/>
        <v>333011.24999999994</v>
      </c>
      <c r="BI56" s="704">
        <f t="shared" si="15"/>
        <v>333011.24999999994</v>
      </c>
      <c r="BJ56" s="704">
        <f t="shared" si="15"/>
        <v>333011.24999999994</v>
      </c>
      <c r="BK56" s="704">
        <f t="shared" si="15"/>
        <v>333011.24999999994</v>
      </c>
    </row>
    <row r="57" spans="1:63" ht="14.4" thickBot="1" x14ac:dyDescent="0.35">
      <c r="C57" s="707" t="str">
        <f>C537</f>
        <v>Accounts Receivable Outstanding</v>
      </c>
      <c r="D57" s="705">
        <f>D537</f>
        <v>84750</v>
      </c>
      <c r="E57" s="704">
        <f t="shared" ref="E57:BK57" si="16">E537</f>
        <v>167021</v>
      </c>
      <c r="F57" s="704">
        <f t="shared" si="16"/>
        <v>220119.5</v>
      </c>
      <c r="G57" s="704">
        <f t="shared" si="16"/>
        <v>230843</v>
      </c>
      <c r="H57" s="704">
        <f t="shared" si="16"/>
        <v>233581.5</v>
      </c>
      <c r="I57" s="704">
        <f t="shared" si="16"/>
        <v>234429</v>
      </c>
      <c r="J57" s="704">
        <f t="shared" si="16"/>
        <v>234429</v>
      </c>
      <c r="K57" s="704">
        <f t="shared" si="16"/>
        <v>234429</v>
      </c>
      <c r="L57" s="704">
        <f t="shared" si="16"/>
        <v>234429</v>
      </c>
      <c r="M57" s="704">
        <f t="shared" si="16"/>
        <v>234429</v>
      </c>
      <c r="N57" s="704">
        <f t="shared" si="16"/>
        <v>234429</v>
      </c>
      <c r="O57" s="704">
        <f t="shared" si="16"/>
        <v>234429</v>
      </c>
      <c r="P57" s="704">
        <f t="shared" si="16"/>
        <v>276729</v>
      </c>
      <c r="Q57" s="704">
        <f t="shared" si="16"/>
        <v>317774.2</v>
      </c>
      <c r="R57" s="704">
        <f t="shared" si="16"/>
        <v>344269.9</v>
      </c>
      <c r="S57" s="704">
        <f t="shared" si="16"/>
        <v>349615.60000000003</v>
      </c>
      <c r="T57" s="704">
        <f t="shared" si="16"/>
        <v>350986.80000000005</v>
      </c>
      <c r="U57" s="704">
        <f t="shared" si="16"/>
        <v>351409.80000000005</v>
      </c>
      <c r="V57" s="704">
        <f t="shared" si="16"/>
        <v>351409.80000000005</v>
      </c>
      <c r="W57" s="704">
        <f t="shared" si="16"/>
        <v>351409.80000000005</v>
      </c>
      <c r="X57" s="704">
        <f t="shared" si="16"/>
        <v>351409.80000000005</v>
      </c>
      <c r="Y57" s="704">
        <f t="shared" si="16"/>
        <v>351409.80000000005</v>
      </c>
      <c r="Z57" s="704">
        <f t="shared" si="16"/>
        <v>351409.80000000005</v>
      </c>
      <c r="AA57" s="704">
        <f t="shared" si="16"/>
        <v>351409.80000000005</v>
      </c>
      <c r="AB57" s="704">
        <f t="shared" si="16"/>
        <v>421786.05000000005</v>
      </c>
      <c r="AC57" s="704">
        <f t="shared" si="16"/>
        <v>490084.57500000007</v>
      </c>
      <c r="AD57" s="704">
        <f t="shared" si="16"/>
        <v>534170.28750000009</v>
      </c>
      <c r="AE57" s="704">
        <f t="shared" si="16"/>
        <v>543067.87500000012</v>
      </c>
      <c r="AF57" s="704">
        <f t="shared" si="16"/>
        <v>545346.71250000014</v>
      </c>
      <c r="AG57" s="704">
        <f t="shared" si="16"/>
        <v>546050.47500000009</v>
      </c>
      <c r="AH57" s="704">
        <f t="shared" si="16"/>
        <v>546050.47500000009</v>
      </c>
      <c r="AI57" s="704">
        <f t="shared" si="16"/>
        <v>546050.47500000009</v>
      </c>
      <c r="AJ57" s="704">
        <f t="shared" si="16"/>
        <v>546050.47500000009</v>
      </c>
      <c r="AK57" s="704">
        <f t="shared" si="16"/>
        <v>546050.47500000009</v>
      </c>
      <c r="AL57" s="704">
        <f t="shared" si="16"/>
        <v>546050.47500000009</v>
      </c>
      <c r="AM57" s="704">
        <f t="shared" si="16"/>
        <v>546050.47500000009</v>
      </c>
      <c r="AN57" s="704">
        <f t="shared" si="16"/>
        <v>590249.22500000009</v>
      </c>
      <c r="AO57" s="704">
        <f t="shared" si="16"/>
        <v>633132.00000000012</v>
      </c>
      <c r="AP57" s="704">
        <f t="shared" si="16"/>
        <v>660815.21250000014</v>
      </c>
      <c r="AQ57" s="704">
        <f t="shared" si="16"/>
        <v>666399.05000000016</v>
      </c>
      <c r="AR57" s="704">
        <f t="shared" si="16"/>
        <v>667833.01250000019</v>
      </c>
      <c r="AS57" s="704">
        <f t="shared" si="16"/>
        <v>668275.00000000023</v>
      </c>
      <c r="AT57" s="704">
        <f t="shared" si="16"/>
        <v>668275.00000000023</v>
      </c>
      <c r="AU57" s="704">
        <f t="shared" si="16"/>
        <v>668275.00000000023</v>
      </c>
      <c r="AV57" s="704">
        <f t="shared" si="16"/>
        <v>668275.00000000023</v>
      </c>
      <c r="AW57" s="704">
        <f t="shared" si="16"/>
        <v>668275.00000000023</v>
      </c>
      <c r="AX57" s="704">
        <f t="shared" si="16"/>
        <v>668275.00000000023</v>
      </c>
      <c r="AY57" s="704">
        <f t="shared" si="16"/>
        <v>668275.00000000023</v>
      </c>
      <c r="AZ57" s="704">
        <f t="shared" si="16"/>
        <v>730231.25000000023</v>
      </c>
      <c r="BA57" s="704">
        <f t="shared" si="16"/>
        <v>790365.17500000028</v>
      </c>
      <c r="BB57" s="704">
        <f t="shared" si="16"/>
        <v>829178.91250000033</v>
      </c>
      <c r="BC57" s="704">
        <f t="shared" si="16"/>
        <v>837014.52500000037</v>
      </c>
      <c r="BD57" s="704">
        <f t="shared" si="16"/>
        <v>839019.01250000042</v>
      </c>
      <c r="BE57" s="704">
        <f t="shared" si="16"/>
        <v>839638.57500000054</v>
      </c>
      <c r="BF57" s="704">
        <f t="shared" si="16"/>
        <v>839638.57500000065</v>
      </c>
      <c r="BG57" s="704">
        <f t="shared" si="16"/>
        <v>839638.57500000065</v>
      </c>
      <c r="BH57" s="704">
        <f t="shared" si="16"/>
        <v>839638.57500000065</v>
      </c>
      <c r="BI57" s="704">
        <f t="shared" si="16"/>
        <v>839638.57500000065</v>
      </c>
      <c r="BJ57" s="704">
        <f t="shared" si="16"/>
        <v>839638.57500000065</v>
      </c>
      <c r="BK57" s="704">
        <f t="shared" si="16"/>
        <v>839638.57500000065</v>
      </c>
    </row>
    <row r="58" spans="1:63" s="207" customFormat="1" ht="13.8" x14ac:dyDescent="0.3">
      <c r="A58" s="64"/>
      <c r="B58" s="64"/>
      <c r="C58" s="680"/>
      <c r="D58" s="708"/>
      <c r="E58" s="708"/>
      <c r="F58" s="708"/>
      <c r="G58" s="708"/>
      <c r="H58" s="708"/>
      <c r="I58" s="708"/>
      <c r="J58" s="708"/>
      <c r="K58" s="708"/>
      <c r="L58" s="708"/>
      <c r="M58" s="708"/>
      <c r="N58" s="708"/>
      <c r="O58" s="708"/>
      <c r="P58" s="708"/>
      <c r="Q58" s="708"/>
      <c r="R58" s="708"/>
      <c r="S58" s="708"/>
      <c r="T58" s="708"/>
      <c r="U58" s="708"/>
      <c r="V58" s="708"/>
      <c r="W58" s="708"/>
      <c r="X58" s="708"/>
      <c r="Y58" s="708"/>
      <c r="Z58" s="708"/>
      <c r="AA58" s="708"/>
      <c r="AB58" s="708"/>
      <c r="AC58" s="708"/>
      <c r="AD58" s="708"/>
      <c r="AE58" s="708"/>
      <c r="AF58" s="708"/>
      <c r="AG58" s="708"/>
      <c r="AH58" s="708"/>
      <c r="AI58" s="708"/>
      <c r="AJ58" s="708"/>
      <c r="AK58" s="708"/>
      <c r="AL58" s="708"/>
      <c r="AM58" s="708"/>
      <c r="AN58" s="708"/>
      <c r="AO58" s="708"/>
      <c r="AP58" s="708"/>
      <c r="AQ58" s="708"/>
      <c r="AR58" s="708"/>
      <c r="AS58" s="708"/>
      <c r="AT58" s="708"/>
      <c r="AU58" s="708"/>
      <c r="AV58" s="708"/>
      <c r="AW58" s="708"/>
      <c r="AX58" s="708"/>
      <c r="AY58" s="708"/>
      <c r="AZ58" s="708"/>
      <c r="BA58" s="708"/>
      <c r="BB58" s="708"/>
      <c r="BC58" s="708"/>
      <c r="BD58" s="708"/>
      <c r="BE58" s="708"/>
      <c r="BF58" s="708"/>
      <c r="BG58" s="708"/>
      <c r="BH58" s="708"/>
      <c r="BI58" s="708"/>
      <c r="BJ58" s="708"/>
      <c r="BK58" s="708"/>
    </row>
    <row r="59" spans="1:63" s="207" customFormat="1" ht="13.8" x14ac:dyDescent="0.3">
      <c r="A59" s="64"/>
      <c r="B59" s="64"/>
      <c r="C59" s="680"/>
      <c r="D59" s="708"/>
      <c r="E59" s="708"/>
      <c r="F59" s="708"/>
      <c r="G59" s="708"/>
      <c r="H59" s="708"/>
      <c r="I59" s="708"/>
      <c r="J59" s="708"/>
      <c r="K59" s="708"/>
      <c r="L59" s="708"/>
      <c r="M59" s="708"/>
      <c r="N59" s="708"/>
      <c r="O59" s="708"/>
      <c r="P59" s="708"/>
      <c r="Q59" s="708"/>
      <c r="R59" s="708"/>
      <c r="S59" s="708"/>
      <c r="T59" s="708"/>
      <c r="U59" s="708"/>
      <c r="V59" s="708"/>
      <c r="W59" s="708"/>
      <c r="X59" s="708"/>
      <c r="Y59" s="708"/>
      <c r="Z59" s="708"/>
      <c r="AA59" s="708"/>
      <c r="AB59" s="708"/>
      <c r="AC59" s="708"/>
      <c r="AD59" s="708"/>
      <c r="AE59" s="708"/>
      <c r="AF59" s="708"/>
      <c r="AG59" s="708"/>
      <c r="AH59" s="708"/>
      <c r="AI59" s="708"/>
      <c r="AJ59" s="708"/>
      <c r="AK59" s="708"/>
      <c r="AL59" s="708"/>
      <c r="AM59" s="708"/>
      <c r="AN59" s="708"/>
      <c r="AO59" s="708"/>
      <c r="AP59" s="708"/>
      <c r="AQ59" s="708"/>
      <c r="AR59" s="708"/>
      <c r="AS59" s="708"/>
      <c r="AT59" s="708"/>
      <c r="AU59" s="708"/>
      <c r="AV59" s="708"/>
      <c r="AW59" s="708"/>
      <c r="AX59" s="708"/>
      <c r="AY59" s="708"/>
      <c r="AZ59" s="708"/>
      <c r="BA59" s="708"/>
      <c r="BB59" s="708"/>
      <c r="BC59" s="708"/>
      <c r="BD59" s="708"/>
      <c r="BE59" s="708"/>
      <c r="BF59" s="708"/>
      <c r="BG59" s="708"/>
      <c r="BH59" s="708"/>
      <c r="BI59" s="708"/>
      <c r="BJ59" s="708"/>
      <c r="BK59" s="708"/>
    </row>
    <row r="60" spans="1:63" s="207" customFormat="1" ht="13.8" x14ac:dyDescent="0.3">
      <c r="A60" s="64"/>
      <c r="B60" s="64"/>
      <c r="C60" s="680"/>
      <c r="D60" s="708"/>
      <c r="E60" s="708"/>
      <c r="F60" s="708"/>
      <c r="G60" s="708"/>
      <c r="H60" s="708"/>
      <c r="I60" s="708"/>
      <c r="J60" s="708"/>
      <c r="K60" s="708"/>
      <c r="L60" s="708"/>
      <c r="M60" s="708"/>
      <c r="N60" s="708"/>
      <c r="O60" s="708"/>
      <c r="P60" s="708"/>
      <c r="Q60" s="708"/>
      <c r="R60" s="708"/>
      <c r="S60" s="708"/>
      <c r="T60" s="708"/>
      <c r="U60" s="708"/>
      <c r="V60" s="708"/>
      <c r="W60" s="708"/>
      <c r="X60" s="708"/>
      <c r="Y60" s="708"/>
      <c r="Z60" s="708"/>
      <c r="AA60" s="708"/>
      <c r="AB60" s="708"/>
      <c r="AC60" s="708"/>
      <c r="AD60" s="708"/>
      <c r="AE60" s="708"/>
      <c r="AF60" s="708"/>
      <c r="AG60" s="708"/>
      <c r="AH60" s="708"/>
      <c r="AI60" s="708"/>
      <c r="AJ60" s="708"/>
      <c r="AK60" s="708"/>
      <c r="AL60" s="708"/>
      <c r="AM60" s="708"/>
      <c r="AN60" s="708"/>
      <c r="AO60" s="708"/>
      <c r="AP60" s="708"/>
      <c r="AQ60" s="708"/>
      <c r="AR60" s="708"/>
      <c r="AS60" s="708"/>
      <c r="AT60" s="708"/>
      <c r="AU60" s="708"/>
      <c r="AV60" s="708"/>
      <c r="AW60" s="708"/>
      <c r="AX60" s="708"/>
      <c r="AY60" s="708"/>
      <c r="AZ60" s="708"/>
      <c r="BA60" s="708"/>
      <c r="BB60" s="708"/>
      <c r="BC60" s="708"/>
      <c r="BD60" s="708"/>
      <c r="BE60" s="708"/>
      <c r="BF60" s="708"/>
      <c r="BG60" s="708"/>
      <c r="BH60" s="708"/>
      <c r="BI60" s="708"/>
      <c r="BJ60" s="708"/>
      <c r="BK60" s="708"/>
    </row>
    <row r="61" spans="1:63" ht="13.8" x14ac:dyDescent="0.3">
      <c r="M61" s="74"/>
      <c r="N61" s="74"/>
      <c r="O61" s="74"/>
      <c r="P61" s="74"/>
      <c r="Q61" s="74"/>
    </row>
    <row r="62" spans="1:63" ht="13.8" customHeight="1" x14ac:dyDescent="0.3">
      <c r="C62" s="928" t="s">
        <v>358</v>
      </c>
      <c r="D62" s="928"/>
      <c r="E62" s="929" t="s">
        <v>56</v>
      </c>
      <c r="F62" s="929"/>
      <c r="G62" s="929"/>
      <c r="H62" s="929"/>
      <c r="I62" s="929"/>
      <c r="J62" s="929"/>
      <c r="K62" s="929"/>
      <c r="L62" s="929"/>
      <c r="M62" s="929"/>
      <c r="N62" s="929"/>
    </row>
    <row r="63" spans="1:63" ht="15.6" hidden="1" x14ac:dyDescent="0.3">
      <c r="C63" s="415" t="s">
        <v>293</v>
      </c>
    </row>
    <row r="64" spans="1:63" ht="13.8" hidden="1" x14ac:dyDescent="0.3">
      <c r="C64" s="671" t="s">
        <v>109</v>
      </c>
      <c r="D64" s="628">
        <f>'Asset Book Value &amp; Depreciation'!E20</f>
        <v>45688</v>
      </c>
      <c r="E64" s="628">
        <f>'Asset Book Value &amp; Depreciation'!F20</f>
        <v>45716</v>
      </c>
      <c r="F64" s="628">
        <f>'Asset Book Value &amp; Depreciation'!G20</f>
        <v>45747</v>
      </c>
      <c r="G64" s="628">
        <f>'Asset Book Value &amp; Depreciation'!H20</f>
        <v>45777</v>
      </c>
      <c r="H64" s="628">
        <f>'Asset Book Value &amp; Depreciation'!I20</f>
        <v>45808</v>
      </c>
      <c r="I64" s="628">
        <f>'Asset Book Value &amp; Depreciation'!J20</f>
        <v>45838</v>
      </c>
      <c r="J64" s="628">
        <f>'Asset Book Value &amp; Depreciation'!K20</f>
        <v>45869</v>
      </c>
      <c r="K64" s="628">
        <f>'Asset Book Value &amp; Depreciation'!L20</f>
        <v>45900</v>
      </c>
      <c r="L64" s="628">
        <f>'Asset Book Value &amp; Depreciation'!M20</f>
        <v>45930</v>
      </c>
      <c r="M64" s="628">
        <f>'Asset Book Value &amp; Depreciation'!N20</f>
        <v>45961</v>
      </c>
      <c r="N64" s="628">
        <f>'Asset Book Value &amp; Depreciation'!O20</f>
        <v>45991</v>
      </c>
      <c r="O64" s="628">
        <f>'Asset Book Value &amp; Depreciation'!P20</f>
        <v>46022</v>
      </c>
      <c r="P64" s="628">
        <f>'Asset Book Value &amp; Depreciation'!Q20</f>
        <v>46053</v>
      </c>
      <c r="Q64" s="628">
        <f>'Asset Book Value &amp; Depreciation'!R20</f>
        <v>46081</v>
      </c>
      <c r="R64" s="628">
        <f>'Asset Book Value &amp; Depreciation'!S20</f>
        <v>46112</v>
      </c>
      <c r="S64" s="628">
        <f>'Asset Book Value &amp; Depreciation'!T20</f>
        <v>46142</v>
      </c>
      <c r="T64" s="628">
        <f>'Asset Book Value &amp; Depreciation'!U20</f>
        <v>46173</v>
      </c>
      <c r="U64" s="628">
        <f>'Asset Book Value &amp; Depreciation'!V20</f>
        <v>46203</v>
      </c>
      <c r="V64" s="628">
        <f>'Asset Book Value &amp; Depreciation'!W20</f>
        <v>46234</v>
      </c>
      <c r="W64" s="628">
        <f>'Asset Book Value &amp; Depreciation'!X20</f>
        <v>46265</v>
      </c>
      <c r="X64" s="628">
        <f>'Asset Book Value &amp; Depreciation'!Y20</f>
        <v>46295</v>
      </c>
      <c r="Y64" s="628">
        <f>'Asset Book Value &amp; Depreciation'!Z20</f>
        <v>46326</v>
      </c>
      <c r="Z64" s="628">
        <f>'Asset Book Value &amp; Depreciation'!AA20</f>
        <v>46356</v>
      </c>
      <c r="AA64" s="628">
        <f>'Asset Book Value &amp; Depreciation'!AB20</f>
        <v>46387</v>
      </c>
      <c r="AB64" s="628">
        <f>'Asset Book Value &amp; Depreciation'!AC20</f>
        <v>46418</v>
      </c>
      <c r="AC64" s="628">
        <f>'Asset Book Value &amp; Depreciation'!AD20</f>
        <v>46446</v>
      </c>
      <c r="AD64" s="628">
        <f>'Asset Book Value &amp; Depreciation'!AE20</f>
        <v>46477</v>
      </c>
      <c r="AE64" s="628">
        <f>'Asset Book Value &amp; Depreciation'!AF20</f>
        <v>46507</v>
      </c>
      <c r="AF64" s="628">
        <f>'Asset Book Value &amp; Depreciation'!AG20</f>
        <v>46538</v>
      </c>
      <c r="AG64" s="628">
        <f>'Asset Book Value &amp; Depreciation'!AH20</f>
        <v>46568</v>
      </c>
      <c r="AH64" s="628">
        <f>'Asset Book Value &amp; Depreciation'!AI20</f>
        <v>46599</v>
      </c>
      <c r="AI64" s="628">
        <f>'Asset Book Value &amp; Depreciation'!AJ20</f>
        <v>46630</v>
      </c>
      <c r="AJ64" s="628">
        <f>'Asset Book Value &amp; Depreciation'!AK20</f>
        <v>46660</v>
      </c>
      <c r="AK64" s="628">
        <f>'Asset Book Value &amp; Depreciation'!AL20</f>
        <v>46691</v>
      </c>
      <c r="AL64" s="628">
        <f>'Asset Book Value &amp; Depreciation'!AM20</f>
        <v>46721</v>
      </c>
      <c r="AM64" s="628">
        <f>'Asset Book Value &amp; Depreciation'!AN20</f>
        <v>46752</v>
      </c>
      <c r="AN64" s="628">
        <f>'Asset Book Value &amp; Depreciation'!AO20</f>
        <v>46783</v>
      </c>
      <c r="AO64" s="628">
        <f>'Asset Book Value &amp; Depreciation'!AP20</f>
        <v>46812</v>
      </c>
      <c r="AP64" s="628">
        <f>'Asset Book Value &amp; Depreciation'!AQ20</f>
        <v>46843</v>
      </c>
      <c r="AQ64" s="628">
        <f>'Asset Book Value &amp; Depreciation'!AR20</f>
        <v>46873</v>
      </c>
      <c r="AR64" s="628">
        <f>'Asset Book Value &amp; Depreciation'!AS20</f>
        <v>46904</v>
      </c>
      <c r="AS64" s="628">
        <f>'Asset Book Value &amp; Depreciation'!AT20</f>
        <v>46934</v>
      </c>
      <c r="AT64" s="628">
        <f>'Asset Book Value &amp; Depreciation'!AU20</f>
        <v>46965</v>
      </c>
      <c r="AU64" s="628">
        <f>'Asset Book Value &amp; Depreciation'!AV20</f>
        <v>46996</v>
      </c>
      <c r="AV64" s="628">
        <f>'Asset Book Value &amp; Depreciation'!AW20</f>
        <v>47026</v>
      </c>
      <c r="AW64" s="628">
        <f>'Asset Book Value &amp; Depreciation'!AX20</f>
        <v>47057</v>
      </c>
      <c r="AX64" s="628">
        <f>'Asset Book Value &amp; Depreciation'!AY20</f>
        <v>47087</v>
      </c>
      <c r="AY64" s="628">
        <f>'Asset Book Value &amp; Depreciation'!AZ20</f>
        <v>47118</v>
      </c>
      <c r="AZ64" s="628">
        <f>'Asset Book Value &amp; Depreciation'!BA20</f>
        <v>47149</v>
      </c>
      <c r="BA64" s="628">
        <f>'Asset Book Value &amp; Depreciation'!BB20</f>
        <v>47177</v>
      </c>
      <c r="BB64" s="628">
        <f>'Asset Book Value &amp; Depreciation'!BC20</f>
        <v>47208</v>
      </c>
      <c r="BC64" s="628">
        <f>'Asset Book Value &amp; Depreciation'!BD20</f>
        <v>47238</v>
      </c>
      <c r="BD64" s="628">
        <f>'Asset Book Value &amp; Depreciation'!BE20</f>
        <v>47269</v>
      </c>
      <c r="BE64" s="628">
        <f>'Asset Book Value &amp; Depreciation'!BF20</f>
        <v>47299</v>
      </c>
      <c r="BF64" s="628">
        <f>'Asset Book Value &amp; Depreciation'!BG20</f>
        <v>47330</v>
      </c>
      <c r="BG64" s="628">
        <f>'Asset Book Value &amp; Depreciation'!BH20</f>
        <v>47361</v>
      </c>
      <c r="BH64" s="628">
        <f>'Asset Book Value &amp; Depreciation'!BI20</f>
        <v>47391</v>
      </c>
      <c r="BI64" s="628">
        <f>'Asset Book Value &amp; Depreciation'!BJ20</f>
        <v>47422</v>
      </c>
      <c r="BJ64" s="628">
        <f>'Asset Book Value &amp; Depreciation'!BK20</f>
        <v>47452</v>
      </c>
      <c r="BK64" s="628">
        <f>'Asset Book Value &amp; Depreciation'!BL20</f>
        <v>47483</v>
      </c>
    </row>
    <row r="65" spans="3:67" ht="14.4" hidden="1" thickBot="1" x14ac:dyDescent="0.35">
      <c r="C65" s="672" t="str">
        <f>'Clinic Model'!C14</f>
        <v>Occupational Therapy</v>
      </c>
      <c r="D65" s="427">
        <f>'Assumptions (Revenue)'!$E$12/12</f>
        <v>33.333333333333336</v>
      </c>
      <c r="E65" s="427">
        <f>'Assumptions (Revenue)'!$E$12/12</f>
        <v>33.333333333333336</v>
      </c>
      <c r="F65" s="427">
        <f>'Assumptions (Revenue)'!$E$12/12</f>
        <v>33.333333333333336</v>
      </c>
      <c r="G65" s="427">
        <f>'Assumptions (Revenue)'!$E$12/12</f>
        <v>33.333333333333336</v>
      </c>
      <c r="H65" s="427">
        <f>'Assumptions (Revenue)'!$E$12/12</f>
        <v>33.333333333333336</v>
      </c>
      <c r="I65" s="427">
        <f>'Assumptions (Revenue)'!$E$12/12</f>
        <v>33.333333333333336</v>
      </c>
      <c r="J65" s="427">
        <f>'Assumptions (Revenue)'!$E$12/12</f>
        <v>33.333333333333336</v>
      </c>
      <c r="K65" s="427">
        <f>'Assumptions (Revenue)'!$E$12/12</f>
        <v>33.333333333333336</v>
      </c>
      <c r="L65" s="427">
        <f>'Assumptions (Revenue)'!$E$12/12</f>
        <v>33.333333333333336</v>
      </c>
      <c r="M65" s="427">
        <f>'Assumptions (Revenue)'!$E$12/12</f>
        <v>33.333333333333336</v>
      </c>
      <c r="N65" s="427">
        <f>'Assumptions (Revenue)'!$E$12/12</f>
        <v>33.333333333333336</v>
      </c>
      <c r="O65" s="427">
        <f>'Assumptions (Revenue)'!$E$12/12</f>
        <v>33.333333333333336</v>
      </c>
      <c r="P65" s="427">
        <f>'Assumptions (Revenue)'!$F12/12</f>
        <v>50</v>
      </c>
      <c r="Q65" s="427">
        <f>'Assumptions (Revenue)'!$F$12/12</f>
        <v>50</v>
      </c>
      <c r="R65" s="427">
        <f>'Assumptions (Revenue)'!$F$12/12</f>
        <v>50</v>
      </c>
      <c r="S65" s="427">
        <f>'Assumptions (Revenue)'!$F$12/12</f>
        <v>50</v>
      </c>
      <c r="T65" s="427">
        <f>'Assumptions (Revenue)'!$F$12/12</f>
        <v>50</v>
      </c>
      <c r="U65" s="427">
        <f>'Assumptions (Revenue)'!$F$12/12</f>
        <v>50</v>
      </c>
      <c r="V65" s="427">
        <f>'Assumptions (Revenue)'!$F$12/12</f>
        <v>50</v>
      </c>
      <c r="W65" s="427">
        <f>'Assumptions (Revenue)'!$F$12/12</f>
        <v>50</v>
      </c>
      <c r="X65" s="427">
        <f>'Assumptions (Revenue)'!$F$12/12</f>
        <v>50</v>
      </c>
      <c r="Y65" s="427">
        <f>'Assumptions (Revenue)'!$F$12/12</f>
        <v>50</v>
      </c>
      <c r="Z65" s="427">
        <f>'Assumptions (Revenue)'!$F$12/12</f>
        <v>50</v>
      </c>
      <c r="AA65" s="427">
        <f>'Assumptions (Revenue)'!$F$12/12</f>
        <v>50</v>
      </c>
      <c r="AB65" s="427">
        <f>'Assumptions (Revenue)'!$H12/12</f>
        <v>66.666666666666671</v>
      </c>
      <c r="AC65" s="427">
        <f>'Assumptions (Revenue)'!$H12/12</f>
        <v>66.666666666666671</v>
      </c>
      <c r="AD65" s="427">
        <f>'Assumptions (Revenue)'!$H12/12</f>
        <v>66.666666666666671</v>
      </c>
      <c r="AE65" s="427">
        <f>'Assumptions (Revenue)'!$H12/12</f>
        <v>66.666666666666671</v>
      </c>
      <c r="AF65" s="427">
        <f>'Assumptions (Revenue)'!$H12/12</f>
        <v>66.666666666666671</v>
      </c>
      <c r="AG65" s="427">
        <f>'Assumptions (Revenue)'!$H12/12</f>
        <v>66.666666666666671</v>
      </c>
      <c r="AH65" s="427">
        <f>'Assumptions (Revenue)'!$H12/12</f>
        <v>66.666666666666671</v>
      </c>
      <c r="AI65" s="427">
        <f>'Assumptions (Revenue)'!$H12/12</f>
        <v>66.666666666666671</v>
      </c>
      <c r="AJ65" s="427">
        <f>'Assumptions (Revenue)'!$H12/12</f>
        <v>66.666666666666671</v>
      </c>
      <c r="AK65" s="427">
        <f>'Assumptions (Revenue)'!$H12/12</f>
        <v>66.666666666666671</v>
      </c>
      <c r="AL65" s="427">
        <f>'Assumptions (Revenue)'!$H12/12</f>
        <v>66.666666666666671</v>
      </c>
      <c r="AM65" s="427">
        <f>'Assumptions (Revenue)'!$H12/12</f>
        <v>66.666666666666671</v>
      </c>
      <c r="AN65" s="427">
        <f>'Assumptions (Revenue)'!$J12/12</f>
        <v>75</v>
      </c>
      <c r="AO65" s="427">
        <f>'Assumptions (Revenue)'!$J12/12</f>
        <v>75</v>
      </c>
      <c r="AP65" s="427">
        <f>'Assumptions (Revenue)'!$J12/12</f>
        <v>75</v>
      </c>
      <c r="AQ65" s="427">
        <f>'Assumptions (Revenue)'!$J12/12</f>
        <v>75</v>
      </c>
      <c r="AR65" s="427">
        <f>'Assumptions (Revenue)'!$J12/12</f>
        <v>75</v>
      </c>
      <c r="AS65" s="427">
        <f>'Assumptions (Revenue)'!$J12/12</f>
        <v>75</v>
      </c>
      <c r="AT65" s="427">
        <f>'Assumptions (Revenue)'!$J12/12</f>
        <v>75</v>
      </c>
      <c r="AU65" s="427">
        <f>'Assumptions (Revenue)'!$J12/12</f>
        <v>75</v>
      </c>
      <c r="AV65" s="427">
        <f>'Assumptions (Revenue)'!$J12/12</f>
        <v>75</v>
      </c>
      <c r="AW65" s="427">
        <f>'Assumptions (Revenue)'!$J12/12</f>
        <v>75</v>
      </c>
      <c r="AX65" s="427">
        <f>'Assumptions (Revenue)'!$J12/12</f>
        <v>75</v>
      </c>
      <c r="AY65" s="427">
        <f>'Assumptions (Revenue)'!$J12/12</f>
        <v>75</v>
      </c>
      <c r="AZ65" s="427">
        <f>'Assumptions (Revenue)'!$L12/12</f>
        <v>83.333333333333329</v>
      </c>
      <c r="BA65" s="427">
        <f>'Assumptions (Revenue)'!$L12/12</f>
        <v>83.333333333333329</v>
      </c>
      <c r="BB65" s="427">
        <f>'Assumptions (Revenue)'!$L12/12</f>
        <v>83.333333333333329</v>
      </c>
      <c r="BC65" s="427">
        <f>'Assumptions (Revenue)'!$L12/12</f>
        <v>83.333333333333329</v>
      </c>
      <c r="BD65" s="427">
        <f>'Assumptions (Revenue)'!$L12/12</f>
        <v>83.333333333333329</v>
      </c>
      <c r="BE65" s="427">
        <f>'Assumptions (Revenue)'!$L12/12</f>
        <v>83.333333333333329</v>
      </c>
      <c r="BF65" s="427">
        <f>'Assumptions (Revenue)'!$L12/12</f>
        <v>83.333333333333329</v>
      </c>
      <c r="BG65" s="427">
        <f>'Assumptions (Revenue)'!$L12/12</f>
        <v>83.333333333333329</v>
      </c>
      <c r="BH65" s="427">
        <f>'Assumptions (Revenue)'!$L12/12</f>
        <v>83.333333333333329</v>
      </c>
      <c r="BI65" s="427">
        <f>'Assumptions (Revenue)'!$L12/12</f>
        <v>83.333333333333329</v>
      </c>
      <c r="BJ65" s="427">
        <f>'Assumptions (Revenue)'!$L12/12</f>
        <v>83.333333333333329</v>
      </c>
      <c r="BK65" s="427">
        <f>'Assumptions (Revenue)'!$L12/12</f>
        <v>83.333333333333329</v>
      </c>
    </row>
    <row r="66" spans="3:67" ht="14.4" hidden="1" thickBot="1" x14ac:dyDescent="0.35">
      <c r="C66" s="672" t="str">
        <f>'Clinic Model'!C15</f>
        <v>Physical Therapy</v>
      </c>
      <c r="D66" s="427">
        <f>'Assumptions (Revenue)'!$E$13/12</f>
        <v>33.333333333333336</v>
      </c>
      <c r="E66" s="427">
        <f>'Assumptions (Revenue)'!$E$13/12</f>
        <v>33.333333333333336</v>
      </c>
      <c r="F66" s="427">
        <f>'Assumptions (Revenue)'!$E$13/12</f>
        <v>33.333333333333336</v>
      </c>
      <c r="G66" s="427">
        <f>'Assumptions (Revenue)'!$E$13/12</f>
        <v>33.333333333333336</v>
      </c>
      <c r="H66" s="427">
        <f>'Assumptions (Revenue)'!$E$13/12</f>
        <v>33.333333333333336</v>
      </c>
      <c r="I66" s="427">
        <f>'Assumptions (Revenue)'!$E$13/12</f>
        <v>33.333333333333336</v>
      </c>
      <c r="J66" s="427">
        <f>'Assumptions (Revenue)'!$E$13/12</f>
        <v>33.333333333333336</v>
      </c>
      <c r="K66" s="427">
        <f>'Assumptions (Revenue)'!$E$13/12</f>
        <v>33.333333333333336</v>
      </c>
      <c r="L66" s="427">
        <f>'Assumptions (Revenue)'!$E$13/12</f>
        <v>33.333333333333336</v>
      </c>
      <c r="M66" s="427">
        <f>'Assumptions (Revenue)'!$E$13/12</f>
        <v>33.333333333333336</v>
      </c>
      <c r="N66" s="427">
        <f>'Assumptions (Revenue)'!$E$13/12</f>
        <v>33.333333333333336</v>
      </c>
      <c r="O66" s="427">
        <f>'Assumptions (Revenue)'!$E$13/12</f>
        <v>33.333333333333336</v>
      </c>
      <c r="P66" s="427">
        <f>'Assumptions (Revenue)'!$F13/12</f>
        <v>50</v>
      </c>
      <c r="Q66" s="427">
        <f>'Assumptions (Revenue)'!$F13/12</f>
        <v>50</v>
      </c>
      <c r="R66" s="427">
        <f>'Assumptions (Revenue)'!$F13/12</f>
        <v>50</v>
      </c>
      <c r="S66" s="427">
        <f>'Assumptions (Revenue)'!$F13/12</f>
        <v>50</v>
      </c>
      <c r="T66" s="427">
        <f>'Assumptions (Revenue)'!$F13/12</f>
        <v>50</v>
      </c>
      <c r="U66" s="427">
        <f>'Assumptions (Revenue)'!$F13/12</f>
        <v>50</v>
      </c>
      <c r="V66" s="427">
        <f>'Assumptions (Revenue)'!$F13/12</f>
        <v>50</v>
      </c>
      <c r="W66" s="427">
        <f>'Assumptions (Revenue)'!$F13/12</f>
        <v>50</v>
      </c>
      <c r="X66" s="427">
        <f>'Assumptions (Revenue)'!$F13/12</f>
        <v>50</v>
      </c>
      <c r="Y66" s="427">
        <f>'Assumptions (Revenue)'!$F13/12</f>
        <v>50</v>
      </c>
      <c r="Z66" s="427">
        <f>'Assumptions (Revenue)'!$F13/12</f>
        <v>50</v>
      </c>
      <c r="AA66" s="427">
        <f>'Assumptions (Revenue)'!$F13/12</f>
        <v>50</v>
      </c>
      <c r="AB66" s="427">
        <f>'Assumptions (Revenue)'!$H13/12</f>
        <v>70.833333333333329</v>
      </c>
      <c r="AC66" s="427">
        <f>'Assumptions (Revenue)'!$H13/12</f>
        <v>70.833333333333329</v>
      </c>
      <c r="AD66" s="427">
        <f>'Assumptions (Revenue)'!$H13/12</f>
        <v>70.833333333333329</v>
      </c>
      <c r="AE66" s="427">
        <f>'Assumptions (Revenue)'!$H13/12</f>
        <v>70.833333333333329</v>
      </c>
      <c r="AF66" s="427">
        <f>'Assumptions (Revenue)'!$H13/12</f>
        <v>70.833333333333329</v>
      </c>
      <c r="AG66" s="427">
        <f>'Assumptions (Revenue)'!$H13/12</f>
        <v>70.833333333333329</v>
      </c>
      <c r="AH66" s="427">
        <f>'Assumptions (Revenue)'!$H13/12</f>
        <v>70.833333333333329</v>
      </c>
      <c r="AI66" s="427">
        <f>'Assumptions (Revenue)'!$H13/12</f>
        <v>70.833333333333329</v>
      </c>
      <c r="AJ66" s="427">
        <f>'Assumptions (Revenue)'!$H13/12</f>
        <v>70.833333333333329</v>
      </c>
      <c r="AK66" s="427">
        <f>'Assumptions (Revenue)'!$H13/12</f>
        <v>70.833333333333329</v>
      </c>
      <c r="AL66" s="427">
        <f>'Assumptions (Revenue)'!$H13/12</f>
        <v>70.833333333333329</v>
      </c>
      <c r="AM66" s="427">
        <f>'Assumptions (Revenue)'!$H13/12</f>
        <v>70.833333333333329</v>
      </c>
      <c r="AN66" s="427">
        <f>'Assumptions (Revenue)'!$J13/12</f>
        <v>79.166666666666671</v>
      </c>
      <c r="AO66" s="427">
        <f>'Assumptions (Revenue)'!$J13/12</f>
        <v>79.166666666666671</v>
      </c>
      <c r="AP66" s="427">
        <f>'Assumptions (Revenue)'!$J13/12</f>
        <v>79.166666666666671</v>
      </c>
      <c r="AQ66" s="427">
        <f>'Assumptions (Revenue)'!$J13/12</f>
        <v>79.166666666666671</v>
      </c>
      <c r="AR66" s="427">
        <f>'Assumptions (Revenue)'!$J13/12</f>
        <v>79.166666666666671</v>
      </c>
      <c r="AS66" s="427">
        <f>'Assumptions (Revenue)'!$J13/12</f>
        <v>79.166666666666671</v>
      </c>
      <c r="AT66" s="427">
        <f>'Assumptions (Revenue)'!$J13/12</f>
        <v>79.166666666666671</v>
      </c>
      <c r="AU66" s="427">
        <f>'Assumptions (Revenue)'!$J13/12</f>
        <v>79.166666666666671</v>
      </c>
      <c r="AV66" s="427">
        <f>'Assumptions (Revenue)'!$J13/12</f>
        <v>79.166666666666671</v>
      </c>
      <c r="AW66" s="427">
        <f>'Assumptions (Revenue)'!$J13/12</f>
        <v>79.166666666666671</v>
      </c>
      <c r="AX66" s="427">
        <f>'Assumptions (Revenue)'!$J13/12</f>
        <v>79.166666666666671</v>
      </c>
      <c r="AY66" s="427">
        <f>'Assumptions (Revenue)'!$J13/12</f>
        <v>79.166666666666671</v>
      </c>
      <c r="AZ66" s="427">
        <f>'Assumptions (Revenue)'!$L13/12</f>
        <v>100</v>
      </c>
      <c r="BA66" s="427">
        <f>'Assumptions (Revenue)'!$L13/12</f>
        <v>100</v>
      </c>
      <c r="BB66" s="427">
        <f>'Assumptions (Revenue)'!$L13/12</f>
        <v>100</v>
      </c>
      <c r="BC66" s="427">
        <f>'Assumptions (Revenue)'!$L13/12</f>
        <v>100</v>
      </c>
      <c r="BD66" s="427">
        <f>'Assumptions (Revenue)'!$L13/12</f>
        <v>100</v>
      </c>
      <c r="BE66" s="427">
        <f>'Assumptions (Revenue)'!$L13/12</f>
        <v>100</v>
      </c>
      <c r="BF66" s="427">
        <f>'Assumptions (Revenue)'!$L13/12</f>
        <v>100</v>
      </c>
      <c r="BG66" s="427">
        <f>'Assumptions (Revenue)'!$L13/12</f>
        <v>100</v>
      </c>
      <c r="BH66" s="427">
        <f>'Assumptions (Revenue)'!$L13/12</f>
        <v>100</v>
      </c>
      <c r="BI66" s="427">
        <f>'Assumptions (Revenue)'!$L13/12</f>
        <v>100</v>
      </c>
      <c r="BJ66" s="427">
        <f>'Assumptions (Revenue)'!$L13/12</f>
        <v>100</v>
      </c>
      <c r="BK66" s="427">
        <f>'Assumptions (Revenue)'!$L13/12</f>
        <v>100</v>
      </c>
    </row>
    <row r="67" spans="3:67" ht="14.4" hidden="1" thickBot="1" x14ac:dyDescent="0.35">
      <c r="C67" s="672" t="str">
        <f>'Clinic Model'!C16</f>
        <v>Speech &amp; Language Pathology</v>
      </c>
      <c r="D67" s="427">
        <f>'Assumptions (Revenue)'!$E$14/12</f>
        <v>33.333333333333336</v>
      </c>
      <c r="E67" s="427">
        <f>'Assumptions (Revenue)'!$E$14/12</f>
        <v>33.333333333333336</v>
      </c>
      <c r="F67" s="427">
        <f>'Assumptions (Revenue)'!$E$14/12</f>
        <v>33.333333333333336</v>
      </c>
      <c r="G67" s="427">
        <f>'Assumptions (Revenue)'!$E$14/12</f>
        <v>33.333333333333336</v>
      </c>
      <c r="H67" s="427">
        <f>'Assumptions (Revenue)'!$E$14/12</f>
        <v>33.333333333333336</v>
      </c>
      <c r="I67" s="427">
        <f>'Assumptions (Revenue)'!$E$14/12</f>
        <v>33.333333333333336</v>
      </c>
      <c r="J67" s="427">
        <f>'Assumptions (Revenue)'!$E$14/12</f>
        <v>33.333333333333336</v>
      </c>
      <c r="K67" s="427">
        <f>'Assumptions (Revenue)'!$E$14/12</f>
        <v>33.333333333333336</v>
      </c>
      <c r="L67" s="427">
        <f>'Assumptions (Revenue)'!$E$14/12</f>
        <v>33.333333333333336</v>
      </c>
      <c r="M67" s="427">
        <f>'Assumptions (Revenue)'!$E$14/12</f>
        <v>33.333333333333336</v>
      </c>
      <c r="N67" s="427">
        <f>'Assumptions (Revenue)'!$E$14/12</f>
        <v>33.333333333333336</v>
      </c>
      <c r="O67" s="427">
        <f>'Assumptions (Revenue)'!$E$14/12</f>
        <v>33.333333333333336</v>
      </c>
      <c r="P67" s="427">
        <f>'Assumptions (Revenue)'!$F14/12</f>
        <v>50</v>
      </c>
      <c r="Q67" s="427">
        <f>'Assumptions (Revenue)'!$F14/12</f>
        <v>50</v>
      </c>
      <c r="R67" s="427">
        <f>'Assumptions (Revenue)'!$F14/12</f>
        <v>50</v>
      </c>
      <c r="S67" s="427">
        <f>'Assumptions (Revenue)'!$F14/12</f>
        <v>50</v>
      </c>
      <c r="T67" s="427">
        <f>'Assumptions (Revenue)'!$F14/12</f>
        <v>50</v>
      </c>
      <c r="U67" s="427">
        <f>'Assumptions (Revenue)'!$F14/12</f>
        <v>50</v>
      </c>
      <c r="V67" s="427">
        <f>'Assumptions (Revenue)'!$F14/12</f>
        <v>50</v>
      </c>
      <c r="W67" s="427">
        <f>'Assumptions (Revenue)'!$F14/12</f>
        <v>50</v>
      </c>
      <c r="X67" s="427">
        <f>'Assumptions (Revenue)'!$F14/12</f>
        <v>50</v>
      </c>
      <c r="Y67" s="427">
        <f>'Assumptions (Revenue)'!$F14/12</f>
        <v>50</v>
      </c>
      <c r="Z67" s="427">
        <f>'Assumptions (Revenue)'!$F14/12</f>
        <v>50</v>
      </c>
      <c r="AA67" s="427">
        <f>'Assumptions (Revenue)'!$F14/12</f>
        <v>50</v>
      </c>
      <c r="AB67" s="427">
        <f>'Assumptions (Revenue)'!$H14/12</f>
        <v>75</v>
      </c>
      <c r="AC67" s="427">
        <f>'Assumptions (Revenue)'!$H14/12</f>
        <v>75</v>
      </c>
      <c r="AD67" s="427">
        <f>'Assumptions (Revenue)'!$H14/12</f>
        <v>75</v>
      </c>
      <c r="AE67" s="427">
        <f>'Assumptions (Revenue)'!$H14/12</f>
        <v>75</v>
      </c>
      <c r="AF67" s="427">
        <f>'Assumptions (Revenue)'!$H14/12</f>
        <v>75</v>
      </c>
      <c r="AG67" s="427">
        <f>'Assumptions (Revenue)'!$H14/12</f>
        <v>75</v>
      </c>
      <c r="AH67" s="427">
        <f>'Assumptions (Revenue)'!$H14/12</f>
        <v>75</v>
      </c>
      <c r="AI67" s="427">
        <f>'Assumptions (Revenue)'!$H14/12</f>
        <v>75</v>
      </c>
      <c r="AJ67" s="427">
        <f>'Assumptions (Revenue)'!$H14/12</f>
        <v>75</v>
      </c>
      <c r="AK67" s="427">
        <f>'Assumptions (Revenue)'!$H14/12</f>
        <v>75</v>
      </c>
      <c r="AL67" s="427">
        <f>'Assumptions (Revenue)'!$H14/12</f>
        <v>75</v>
      </c>
      <c r="AM67" s="427">
        <f>'Assumptions (Revenue)'!$H14/12</f>
        <v>75</v>
      </c>
      <c r="AN67" s="427">
        <f>'Assumptions (Revenue)'!$J14/12</f>
        <v>83.333333333333329</v>
      </c>
      <c r="AO67" s="427">
        <f>'Assumptions (Revenue)'!$J14/12</f>
        <v>83.333333333333329</v>
      </c>
      <c r="AP67" s="427">
        <f>'Assumptions (Revenue)'!$J14/12</f>
        <v>83.333333333333329</v>
      </c>
      <c r="AQ67" s="427">
        <f>'Assumptions (Revenue)'!$J14/12</f>
        <v>83.333333333333329</v>
      </c>
      <c r="AR67" s="427">
        <f>'Assumptions (Revenue)'!$J14/12</f>
        <v>83.333333333333329</v>
      </c>
      <c r="AS67" s="427">
        <f>'Assumptions (Revenue)'!$J14/12</f>
        <v>83.333333333333329</v>
      </c>
      <c r="AT67" s="427">
        <f>'Assumptions (Revenue)'!$J14/12</f>
        <v>83.333333333333329</v>
      </c>
      <c r="AU67" s="427">
        <f>'Assumptions (Revenue)'!$J14/12</f>
        <v>83.333333333333329</v>
      </c>
      <c r="AV67" s="427">
        <f>'Assumptions (Revenue)'!$J14/12</f>
        <v>83.333333333333329</v>
      </c>
      <c r="AW67" s="427">
        <f>'Assumptions (Revenue)'!$J14/12</f>
        <v>83.333333333333329</v>
      </c>
      <c r="AX67" s="427">
        <f>'Assumptions (Revenue)'!$J14/12</f>
        <v>83.333333333333329</v>
      </c>
      <c r="AY67" s="427">
        <f>'Assumptions (Revenue)'!$J14/12</f>
        <v>83.333333333333329</v>
      </c>
      <c r="AZ67" s="427">
        <f>'Assumptions (Revenue)'!$L14/12</f>
        <v>100</v>
      </c>
      <c r="BA67" s="427">
        <f>'Assumptions (Revenue)'!$L14/12</f>
        <v>100</v>
      </c>
      <c r="BB67" s="427">
        <f>'Assumptions (Revenue)'!$L14/12</f>
        <v>100</v>
      </c>
      <c r="BC67" s="427">
        <f>'Assumptions (Revenue)'!$L14/12</f>
        <v>100</v>
      </c>
      <c r="BD67" s="427">
        <f>'Assumptions (Revenue)'!$L14/12</f>
        <v>100</v>
      </c>
      <c r="BE67" s="427">
        <f>'Assumptions (Revenue)'!$L14/12</f>
        <v>100</v>
      </c>
      <c r="BF67" s="427">
        <f>'Assumptions (Revenue)'!$L14/12</f>
        <v>100</v>
      </c>
      <c r="BG67" s="427">
        <f>'Assumptions (Revenue)'!$L14/12</f>
        <v>100</v>
      </c>
      <c r="BH67" s="427">
        <f>'Assumptions (Revenue)'!$L14/12</f>
        <v>100</v>
      </c>
      <c r="BI67" s="427">
        <f>'Assumptions (Revenue)'!$L14/12</f>
        <v>100</v>
      </c>
      <c r="BJ67" s="427">
        <f>'Assumptions (Revenue)'!$L14/12</f>
        <v>100</v>
      </c>
      <c r="BK67" s="427">
        <f>'Assumptions (Revenue)'!$L14/12</f>
        <v>100</v>
      </c>
    </row>
    <row r="68" spans="3:67" ht="14.4" hidden="1" thickBot="1" x14ac:dyDescent="0.35">
      <c r="C68" s="672" t="str">
        <f>'Clinic Model'!C17</f>
        <v>Dental Services</v>
      </c>
      <c r="D68" s="427">
        <f>'Assumptions (Revenue)'!$E$15/12</f>
        <v>30</v>
      </c>
      <c r="E68" s="427">
        <f>'Assumptions (Revenue)'!$E$15/12</f>
        <v>30</v>
      </c>
      <c r="F68" s="427">
        <f>'Assumptions (Revenue)'!$E$15/12</f>
        <v>30</v>
      </c>
      <c r="G68" s="427">
        <f>'Assumptions (Revenue)'!$E$15/12</f>
        <v>30</v>
      </c>
      <c r="H68" s="427">
        <f>'Assumptions (Revenue)'!$E$15/12</f>
        <v>30</v>
      </c>
      <c r="I68" s="427">
        <f>'Assumptions (Revenue)'!$E$15/12</f>
        <v>30</v>
      </c>
      <c r="J68" s="427">
        <f>'Assumptions (Revenue)'!$E$15/12</f>
        <v>30</v>
      </c>
      <c r="K68" s="427">
        <f>'Assumptions (Revenue)'!$E$15/12</f>
        <v>30</v>
      </c>
      <c r="L68" s="427">
        <f>'Assumptions (Revenue)'!$E$15/12</f>
        <v>30</v>
      </c>
      <c r="M68" s="427">
        <f>'Assumptions (Revenue)'!$E$15/12</f>
        <v>30</v>
      </c>
      <c r="N68" s="427">
        <f>'Assumptions (Revenue)'!$E$15/12</f>
        <v>30</v>
      </c>
      <c r="O68" s="427">
        <f>'Assumptions (Revenue)'!$E$15/12</f>
        <v>30</v>
      </c>
      <c r="P68" s="427">
        <f>'Assumptions (Revenue)'!$F15/12</f>
        <v>37.5</v>
      </c>
      <c r="Q68" s="427">
        <f>'Assumptions (Revenue)'!$F15/12</f>
        <v>37.5</v>
      </c>
      <c r="R68" s="427">
        <f>'Assumptions (Revenue)'!$F15/12</f>
        <v>37.5</v>
      </c>
      <c r="S68" s="427">
        <f>'Assumptions (Revenue)'!$F15/12</f>
        <v>37.5</v>
      </c>
      <c r="T68" s="427">
        <f>'Assumptions (Revenue)'!$F15/12</f>
        <v>37.5</v>
      </c>
      <c r="U68" s="427">
        <f>'Assumptions (Revenue)'!$F15/12</f>
        <v>37.5</v>
      </c>
      <c r="V68" s="427">
        <f>'Assumptions (Revenue)'!$F15/12</f>
        <v>37.5</v>
      </c>
      <c r="W68" s="427">
        <f>'Assumptions (Revenue)'!$F15/12</f>
        <v>37.5</v>
      </c>
      <c r="X68" s="427">
        <f>'Assumptions (Revenue)'!$F15/12</f>
        <v>37.5</v>
      </c>
      <c r="Y68" s="427">
        <f>'Assumptions (Revenue)'!$F15/12</f>
        <v>37.5</v>
      </c>
      <c r="Z68" s="427">
        <f>'Assumptions (Revenue)'!$F15/12</f>
        <v>37.5</v>
      </c>
      <c r="AA68" s="427">
        <f>'Assumptions (Revenue)'!$F15/12</f>
        <v>37.5</v>
      </c>
      <c r="AB68" s="427">
        <f>'Assumptions (Revenue)'!$H15/12</f>
        <v>75</v>
      </c>
      <c r="AC68" s="427">
        <f>'Assumptions (Revenue)'!$H15/12</f>
        <v>75</v>
      </c>
      <c r="AD68" s="427">
        <f>'Assumptions (Revenue)'!$H15/12</f>
        <v>75</v>
      </c>
      <c r="AE68" s="427">
        <f>'Assumptions (Revenue)'!$H15/12</f>
        <v>75</v>
      </c>
      <c r="AF68" s="427">
        <f>'Assumptions (Revenue)'!$H15/12</f>
        <v>75</v>
      </c>
      <c r="AG68" s="427">
        <f>'Assumptions (Revenue)'!$H15/12</f>
        <v>75</v>
      </c>
      <c r="AH68" s="427">
        <f>'Assumptions (Revenue)'!$H15/12</f>
        <v>75</v>
      </c>
      <c r="AI68" s="427">
        <f>'Assumptions (Revenue)'!$H15/12</f>
        <v>75</v>
      </c>
      <c r="AJ68" s="427">
        <f>'Assumptions (Revenue)'!$H15/12</f>
        <v>75</v>
      </c>
      <c r="AK68" s="427">
        <f>'Assumptions (Revenue)'!$H15/12</f>
        <v>75</v>
      </c>
      <c r="AL68" s="427">
        <f>'Assumptions (Revenue)'!$H15/12</f>
        <v>75</v>
      </c>
      <c r="AM68" s="427">
        <f>'Assumptions (Revenue)'!$H15/12</f>
        <v>75</v>
      </c>
      <c r="AN68" s="427">
        <f>'Assumptions (Revenue)'!$J15/12</f>
        <v>83.333333333333329</v>
      </c>
      <c r="AO68" s="427">
        <f>'Assumptions (Revenue)'!$J15/12</f>
        <v>83.333333333333329</v>
      </c>
      <c r="AP68" s="427">
        <f>'Assumptions (Revenue)'!$J15/12</f>
        <v>83.333333333333329</v>
      </c>
      <c r="AQ68" s="427">
        <f>'Assumptions (Revenue)'!$J15/12</f>
        <v>83.333333333333329</v>
      </c>
      <c r="AR68" s="427">
        <f>'Assumptions (Revenue)'!$J15/12</f>
        <v>83.333333333333329</v>
      </c>
      <c r="AS68" s="427">
        <f>'Assumptions (Revenue)'!$J15/12</f>
        <v>83.333333333333329</v>
      </c>
      <c r="AT68" s="427">
        <f>'Assumptions (Revenue)'!$J15/12</f>
        <v>83.333333333333329</v>
      </c>
      <c r="AU68" s="427">
        <f>'Assumptions (Revenue)'!$J15/12</f>
        <v>83.333333333333329</v>
      </c>
      <c r="AV68" s="427">
        <f>'Assumptions (Revenue)'!$J15/12</f>
        <v>83.333333333333329</v>
      </c>
      <c r="AW68" s="427">
        <f>'Assumptions (Revenue)'!$J15/12</f>
        <v>83.333333333333329</v>
      </c>
      <c r="AX68" s="427">
        <f>'Assumptions (Revenue)'!$J15/12</f>
        <v>83.333333333333329</v>
      </c>
      <c r="AY68" s="427">
        <f>'Assumptions (Revenue)'!$J15/12</f>
        <v>83.333333333333329</v>
      </c>
      <c r="AZ68" s="427">
        <f>'Assumptions (Revenue)'!$L15/12</f>
        <v>83.333333333333329</v>
      </c>
      <c r="BA68" s="427">
        <f>'Assumptions (Revenue)'!$L15/12</f>
        <v>83.333333333333329</v>
      </c>
      <c r="BB68" s="427">
        <f>'Assumptions (Revenue)'!$L15/12</f>
        <v>83.333333333333329</v>
      </c>
      <c r="BC68" s="427">
        <f>'Assumptions (Revenue)'!$L15/12</f>
        <v>83.333333333333329</v>
      </c>
      <c r="BD68" s="427">
        <f>'Assumptions (Revenue)'!$L15/12</f>
        <v>83.333333333333329</v>
      </c>
      <c r="BE68" s="427">
        <f>'Assumptions (Revenue)'!$L15/12</f>
        <v>83.333333333333329</v>
      </c>
      <c r="BF68" s="427">
        <f>'Assumptions (Revenue)'!$L15/12</f>
        <v>83.333333333333329</v>
      </c>
      <c r="BG68" s="427">
        <f>'Assumptions (Revenue)'!$L15/12</f>
        <v>83.333333333333329</v>
      </c>
      <c r="BH68" s="427">
        <f>'Assumptions (Revenue)'!$L15/12</f>
        <v>83.333333333333329</v>
      </c>
      <c r="BI68" s="427">
        <f>'Assumptions (Revenue)'!$L15/12</f>
        <v>83.333333333333329</v>
      </c>
      <c r="BJ68" s="427">
        <f>'Assumptions (Revenue)'!$L15/12</f>
        <v>83.333333333333329</v>
      </c>
      <c r="BK68" s="427">
        <f>'Assumptions (Revenue)'!$L15/12</f>
        <v>83.333333333333329</v>
      </c>
    </row>
    <row r="69" spans="3:67" ht="13.8" hidden="1" x14ac:dyDescent="0.3">
      <c r="C69" s="673" t="str">
        <f>'Clinic Model'!C18</f>
        <v>Counseling Services</v>
      </c>
      <c r="D69" s="428">
        <f>'Assumptions (Revenue)'!$E$16/12</f>
        <v>37.5</v>
      </c>
      <c r="E69" s="428">
        <f>'Assumptions (Revenue)'!$E$16/12</f>
        <v>37.5</v>
      </c>
      <c r="F69" s="428">
        <f>'Assumptions (Revenue)'!$E$16/12</f>
        <v>37.5</v>
      </c>
      <c r="G69" s="428">
        <f>'Assumptions (Revenue)'!$E$16/12</f>
        <v>37.5</v>
      </c>
      <c r="H69" s="428">
        <f>'Assumptions (Revenue)'!$E$16/12</f>
        <v>37.5</v>
      </c>
      <c r="I69" s="428">
        <f>'Assumptions (Revenue)'!$E$16/12</f>
        <v>37.5</v>
      </c>
      <c r="J69" s="428">
        <f>'Assumptions (Revenue)'!$E$16/12</f>
        <v>37.5</v>
      </c>
      <c r="K69" s="428">
        <f>'Assumptions (Revenue)'!$E$16/12</f>
        <v>37.5</v>
      </c>
      <c r="L69" s="428">
        <f>'Assumptions (Revenue)'!$E$16/12</f>
        <v>37.5</v>
      </c>
      <c r="M69" s="428">
        <f>'Assumptions (Revenue)'!$E$16/12</f>
        <v>37.5</v>
      </c>
      <c r="N69" s="428">
        <f>'Assumptions (Revenue)'!$E$16/12</f>
        <v>37.5</v>
      </c>
      <c r="O69" s="428">
        <f>'Assumptions (Revenue)'!$E$16/12</f>
        <v>37.5</v>
      </c>
      <c r="P69" s="428">
        <f>'Assumptions (Revenue)'!$F16/12</f>
        <v>45.833333333333336</v>
      </c>
      <c r="Q69" s="428">
        <f>'Assumptions (Revenue)'!$F16/12</f>
        <v>45.833333333333336</v>
      </c>
      <c r="R69" s="428">
        <f>'Assumptions (Revenue)'!$F16/12</f>
        <v>45.833333333333336</v>
      </c>
      <c r="S69" s="428">
        <f>'Assumptions (Revenue)'!$F16/12</f>
        <v>45.833333333333336</v>
      </c>
      <c r="T69" s="428">
        <f>'Assumptions (Revenue)'!$F16/12</f>
        <v>45.833333333333336</v>
      </c>
      <c r="U69" s="428">
        <f>'Assumptions (Revenue)'!$F16/12</f>
        <v>45.833333333333336</v>
      </c>
      <c r="V69" s="428">
        <f>'Assumptions (Revenue)'!$F16/12</f>
        <v>45.833333333333336</v>
      </c>
      <c r="W69" s="428">
        <f>'Assumptions (Revenue)'!$F16/12</f>
        <v>45.833333333333336</v>
      </c>
      <c r="X69" s="428">
        <f>'Assumptions (Revenue)'!$F16/12</f>
        <v>45.833333333333336</v>
      </c>
      <c r="Y69" s="428">
        <f>'Assumptions (Revenue)'!$F16/12</f>
        <v>45.833333333333336</v>
      </c>
      <c r="Z69" s="428">
        <f>'Assumptions (Revenue)'!$F16/12</f>
        <v>45.833333333333336</v>
      </c>
      <c r="AA69" s="428">
        <f>'Assumptions (Revenue)'!$F16/12</f>
        <v>45.833333333333336</v>
      </c>
      <c r="AB69" s="428">
        <f>'Assumptions (Revenue)'!$H16/12</f>
        <v>50</v>
      </c>
      <c r="AC69" s="428">
        <f>'Assumptions (Revenue)'!$H16/12</f>
        <v>50</v>
      </c>
      <c r="AD69" s="428">
        <f>'Assumptions (Revenue)'!$H16/12</f>
        <v>50</v>
      </c>
      <c r="AE69" s="428">
        <f>'Assumptions (Revenue)'!$H16/12</f>
        <v>50</v>
      </c>
      <c r="AF69" s="428">
        <f>'Assumptions (Revenue)'!$H16/12</f>
        <v>50</v>
      </c>
      <c r="AG69" s="428">
        <f>'Assumptions (Revenue)'!$H16/12</f>
        <v>50</v>
      </c>
      <c r="AH69" s="428">
        <f>'Assumptions (Revenue)'!$H16/12</f>
        <v>50</v>
      </c>
      <c r="AI69" s="428">
        <f>'Assumptions (Revenue)'!$H16/12</f>
        <v>50</v>
      </c>
      <c r="AJ69" s="428">
        <f>'Assumptions (Revenue)'!$H16/12</f>
        <v>50</v>
      </c>
      <c r="AK69" s="428">
        <f>'Assumptions (Revenue)'!$H16/12</f>
        <v>50</v>
      </c>
      <c r="AL69" s="428">
        <f>'Assumptions (Revenue)'!$H16/12</f>
        <v>50</v>
      </c>
      <c r="AM69" s="428">
        <f>'Assumptions (Revenue)'!$H16/12</f>
        <v>50</v>
      </c>
      <c r="AN69" s="428">
        <f>'Assumptions (Revenue)'!$J16/12</f>
        <v>58.333333333333336</v>
      </c>
      <c r="AO69" s="428">
        <f>'Assumptions (Revenue)'!$J16/12</f>
        <v>58.333333333333336</v>
      </c>
      <c r="AP69" s="428">
        <f>'Assumptions (Revenue)'!$J16/12</f>
        <v>58.333333333333336</v>
      </c>
      <c r="AQ69" s="428">
        <f>'Assumptions (Revenue)'!$J16/12</f>
        <v>58.333333333333336</v>
      </c>
      <c r="AR69" s="428">
        <f>'Assumptions (Revenue)'!$J16/12</f>
        <v>58.333333333333336</v>
      </c>
      <c r="AS69" s="428">
        <f>'Assumptions (Revenue)'!$J16/12</f>
        <v>58.333333333333336</v>
      </c>
      <c r="AT69" s="428">
        <f>'Assumptions (Revenue)'!$J16/12</f>
        <v>58.333333333333336</v>
      </c>
      <c r="AU69" s="428">
        <f>'Assumptions (Revenue)'!$J16/12</f>
        <v>58.333333333333336</v>
      </c>
      <c r="AV69" s="428">
        <f>'Assumptions (Revenue)'!$J16/12</f>
        <v>58.333333333333336</v>
      </c>
      <c r="AW69" s="428">
        <f>'Assumptions (Revenue)'!$J16/12</f>
        <v>58.333333333333336</v>
      </c>
      <c r="AX69" s="428">
        <f>'Assumptions (Revenue)'!$J16/12</f>
        <v>58.333333333333336</v>
      </c>
      <c r="AY69" s="428">
        <f>'Assumptions (Revenue)'!$J16/12</f>
        <v>58.333333333333336</v>
      </c>
      <c r="AZ69" s="428">
        <f>'Assumptions (Revenue)'!$L16/12</f>
        <v>66.666666666666671</v>
      </c>
      <c r="BA69" s="428">
        <f>'Assumptions (Revenue)'!$L16/12</f>
        <v>66.666666666666671</v>
      </c>
      <c r="BB69" s="428">
        <f>'Assumptions (Revenue)'!$L16/12</f>
        <v>66.666666666666671</v>
      </c>
      <c r="BC69" s="428">
        <f>'Assumptions (Revenue)'!$L16/12</f>
        <v>66.666666666666671</v>
      </c>
      <c r="BD69" s="428">
        <f>'Assumptions (Revenue)'!$L16/12</f>
        <v>66.666666666666671</v>
      </c>
      <c r="BE69" s="428">
        <f>'Assumptions (Revenue)'!$L16/12</f>
        <v>66.666666666666671</v>
      </c>
      <c r="BF69" s="428">
        <f>'Assumptions (Revenue)'!$L16/12</f>
        <v>66.666666666666671</v>
      </c>
      <c r="BG69" s="428">
        <f>'Assumptions (Revenue)'!$L16/12</f>
        <v>66.666666666666671</v>
      </c>
      <c r="BH69" s="428">
        <f>'Assumptions (Revenue)'!$L16/12</f>
        <v>66.666666666666671</v>
      </c>
      <c r="BI69" s="428">
        <f>'Assumptions (Revenue)'!$L16/12</f>
        <v>66.666666666666671</v>
      </c>
      <c r="BJ69" s="428">
        <f>'Assumptions (Revenue)'!$L16/12</f>
        <v>66.666666666666671</v>
      </c>
      <c r="BK69" s="428">
        <f>'Assumptions (Revenue)'!$L16/12</f>
        <v>66.666666666666671</v>
      </c>
    </row>
    <row r="70" spans="3:67" ht="13.8" hidden="1" x14ac:dyDescent="0.3">
      <c r="C70" s="676" t="s">
        <v>294</v>
      </c>
      <c r="D70" s="426">
        <f t="shared" ref="D70:AI70" si="17">SUM(D65:D69)</f>
        <v>167.5</v>
      </c>
      <c r="E70" s="426">
        <f t="shared" si="17"/>
        <v>167.5</v>
      </c>
      <c r="F70" s="426">
        <f t="shared" si="17"/>
        <v>167.5</v>
      </c>
      <c r="G70" s="426">
        <f t="shared" si="17"/>
        <v>167.5</v>
      </c>
      <c r="H70" s="426">
        <f t="shared" si="17"/>
        <v>167.5</v>
      </c>
      <c r="I70" s="426">
        <f t="shared" si="17"/>
        <v>167.5</v>
      </c>
      <c r="J70" s="426">
        <f t="shared" si="17"/>
        <v>167.5</v>
      </c>
      <c r="K70" s="426">
        <f t="shared" si="17"/>
        <v>167.5</v>
      </c>
      <c r="L70" s="426">
        <f t="shared" si="17"/>
        <v>167.5</v>
      </c>
      <c r="M70" s="426">
        <f t="shared" si="17"/>
        <v>167.5</v>
      </c>
      <c r="N70" s="426">
        <f t="shared" si="17"/>
        <v>167.5</v>
      </c>
      <c r="O70" s="426">
        <f t="shared" si="17"/>
        <v>167.5</v>
      </c>
      <c r="P70" s="426">
        <f t="shared" si="17"/>
        <v>233.33333333333334</v>
      </c>
      <c r="Q70" s="426">
        <f t="shared" si="17"/>
        <v>233.33333333333334</v>
      </c>
      <c r="R70" s="426">
        <f t="shared" si="17"/>
        <v>233.33333333333334</v>
      </c>
      <c r="S70" s="426">
        <f t="shared" si="17"/>
        <v>233.33333333333334</v>
      </c>
      <c r="T70" s="426">
        <f t="shared" si="17"/>
        <v>233.33333333333334</v>
      </c>
      <c r="U70" s="426">
        <f t="shared" si="17"/>
        <v>233.33333333333334</v>
      </c>
      <c r="V70" s="426">
        <f t="shared" si="17"/>
        <v>233.33333333333334</v>
      </c>
      <c r="W70" s="426">
        <f t="shared" si="17"/>
        <v>233.33333333333334</v>
      </c>
      <c r="X70" s="426">
        <f t="shared" si="17"/>
        <v>233.33333333333334</v>
      </c>
      <c r="Y70" s="426">
        <f t="shared" si="17"/>
        <v>233.33333333333334</v>
      </c>
      <c r="Z70" s="426">
        <f t="shared" si="17"/>
        <v>233.33333333333334</v>
      </c>
      <c r="AA70" s="426">
        <f t="shared" si="17"/>
        <v>233.33333333333334</v>
      </c>
      <c r="AB70" s="426">
        <f t="shared" si="17"/>
        <v>337.5</v>
      </c>
      <c r="AC70" s="426">
        <f t="shared" si="17"/>
        <v>337.5</v>
      </c>
      <c r="AD70" s="426">
        <f t="shared" si="17"/>
        <v>337.5</v>
      </c>
      <c r="AE70" s="426">
        <f t="shared" si="17"/>
        <v>337.5</v>
      </c>
      <c r="AF70" s="426">
        <f t="shared" si="17"/>
        <v>337.5</v>
      </c>
      <c r="AG70" s="426">
        <f t="shared" si="17"/>
        <v>337.5</v>
      </c>
      <c r="AH70" s="426">
        <f t="shared" si="17"/>
        <v>337.5</v>
      </c>
      <c r="AI70" s="426">
        <f t="shared" si="17"/>
        <v>337.5</v>
      </c>
      <c r="AJ70" s="426">
        <f t="shared" ref="AJ70:BK70" si="18">SUM(AJ65:AJ69)</f>
        <v>337.5</v>
      </c>
      <c r="AK70" s="426">
        <f t="shared" si="18"/>
        <v>337.5</v>
      </c>
      <c r="AL70" s="426">
        <f t="shared" si="18"/>
        <v>337.5</v>
      </c>
      <c r="AM70" s="426">
        <f t="shared" si="18"/>
        <v>337.5</v>
      </c>
      <c r="AN70" s="426">
        <f t="shared" si="18"/>
        <v>379.16666666666663</v>
      </c>
      <c r="AO70" s="426">
        <f t="shared" si="18"/>
        <v>379.16666666666663</v>
      </c>
      <c r="AP70" s="426">
        <f t="shared" si="18"/>
        <v>379.16666666666663</v>
      </c>
      <c r="AQ70" s="426">
        <f t="shared" si="18"/>
        <v>379.16666666666663</v>
      </c>
      <c r="AR70" s="426">
        <f t="shared" si="18"/>
        <v>379.16666666666663</v>
      </c>
      <c r="AS70" s="426">
        <f t="shared" si="18"/>
        <v>379.16666666666663</v>
      </c>
      <c r="AT70" s="426">
        <f t="shared" si="18"/>
        <v>379.16666666666663</v>
      </c>
      <c r="AU70" s="426">
        <f t="shared" si="18"/>
        <v>379.16666666666663</v>
      </c>
      <c r="AV70" s="426">
        <f t="shared" si="18"/>
        <v>379.16666666666663</v>
      </c>
      <c r="AW70" s="426">
        <f t="shared" si="18"/>
        <v>379.16666666666663</v>
      </c>
      <c r="AX70" s="426">
        <f t="shared" si="18"/>
        <v>379.16666666666663</v>
      </c>
      <c r="AY70" s="426">
        <f t="shared" si="18"/>
        <v>379.16666666666663</v>
      </c>
      <c r="AZ70" s="426">
        <f t="shared" si="18"/>
        <v>433.33333333333331</v>
      </c>
      <c r="BA70" s="426">
        <f t="shared" si="18"/>
        <v>433.33333333333331</v>
      </c>
      <c r="BB70" s="426">
        <f t="shared" si="18"/>
        <v>433.33333333333331</v>
      </c>
      <c r="BC70" s="426">
        <f t="shared" si="18"/>
        <v>433.33333333333331</v>
      </c>
      <c r="BD70" s="426">
        <f t="shared" si="18"/>
        <v>433.33333333333331</v>
      </c>
      <c r="BE70" s="426">
        <f t="shared" si="18"/>
        <v>433.33333333333331</v>
      </c>
      <c r="BF70" s="426">
        <f t="shared" si="18"/>
        <v>433.33333333333331</v>
      </c>
      <c r="BG70" s="426">
        <f t="shared" si="18"/>
        <v>433.33333333333331</v>
      </c>
      <c r="BH70" s="426">
        <f t="shared" si="18"/>
        <v>433.33333333333331</v>
      </c>
      <c r="BI70" s="426">
        <f t="shared" si="18"/>
        <v>433.33333333333331</v>
      </c>
      <c r="BJ70" s="426">
        <f t="shared" si="18"/>
        <v>433.33333333333331</v>
      </c>
      <c r="BK70" s="426">
        <f t="shared" si="18"/>
        <v>433.33333333333331</v>
      </c>
    </row>
    <row r="71" spans="3:67" ht="13.8" hidden="1" x14ac:dyDescent="0.3">
      <c r="C71" s="99" t="s">
        <v>110</v>
      </c>
      <c r="D71" s="649">
        <f>D78</f>
        <v>45688</v>
      </c>
      <c r="E71" s="649">
        <f t="shared" ref="E71:BK71" si="19">E78</f>
        <v>45716</v>
      </c>
      <c r="F71" s="649">
        <f t="shared" si="19"/>
        <v>45747</v>
      </c>
      <c r="G71" s="649">
        <f t="shared" si="19"/>
        <v>45777</v>
      </c>
      <c r="H71" s="649">
        <f t="shared" si="19"/>
        <v>45808</v>
      </c>
      <c r="I71" s="649">
        <f t="shared" si="19"/>
        <v>45838</v>
      </c>
      <c r="J71" s="649">
        <f t="shared" si="19"/>
        <v>45869</v>
      </c>
      <c r="K71" s="649">
        <f t="shared" si="19"/>
        <v>45900</v>
      </c>
      <c r="L71" s="649">
        <f t="shared" si="19"/>
        <v>45930</v>
      </c>
      <c r="M71" s="649">
        <f t="shared" si="19"/>
        <v>45961</v>
      </c>
      <c r="N71" s="649">
        <f t="shared" si="19"/>
        <v>45991</v>
      </c>
      <c r="O71" s="649">
        <f t="shared" si="19"/>
        <v>46022</v>
      </c>
      <c r="P71" s="649">
        <f t="shared" si="19"/>
        <v>46053</v>
      </c>
      <c r="Q71" s="649">
        <f t="shared" si="19"/>
        <v>46081</v>
      </c>
      <c r="R71" s="649">
        <f t="shared" si="19"/>
        <v>46112</v>
      </c>
      <c r="S71" s="649">
        <f t="shared" si="19"/>
        <v>46142</v>
      </c>
      <c r="T71" s="649">
        <f t="shared" si="19"/>
        <v>46173</v>
      </c>
      <c r="U71" s="649">
        <f t="shared" si="19"/>
        <v>46203</v>
      </c>
      <c r="V71" s="649">
        <f t="shared" si="19"/>
        <v>46234</v>
      </c>
      <c r="W71" s="649">
        <f t="shared" si="19"/>
        <v>46265</v>
      </c>
      <c r="X71" s="649">
        <f t="shared" si="19"/>
        <v>46295</v>
      </c>
      <c r="Y71" s="649">
        <f t="shared" si="19"/>
        <v>46326</v>
      </c>
      <c r="Z71" s="649">
        <f t="shared" si="19"/>
        <v>46356</v>
      </c>
      <c r="AA71" s="649">
        <f t="shared" si="19"/>
        <v>46387</v>
      </c>
      <c r="AB71" s="649">
        <f t="shared" si="19"/>
        <v>46418</v>
      </c>
      <c r="AC71" s="649">
        <f t="shared" si="19"/>
        <v>46446</v>
      </c>
      <c r="AD71" s="649">
        <f t="shared" si="19"/>
        <v>46477</v>
      </c>
      <c r="AE71" s="649">
        <f t="shared" si="19"/>
        <v>46507</v>
      </c>
      <c r="AF71" s="649">
        <f t="shared" si="19"/>
        <v>46538</v>
      </c>
      <c r="AG71" s="649">
        <f t="shared" si="19"/>
        <v>46568</v>
      </c>
      <c r="AH71" s="649">
        <f t="shared" si="19"/>
        <v>46599</v>
      </c>
      <c r="AI71" s="649">
        <f t="shared" si="19"/>
        <v>46630</v>
      </c>
      <c r="AJ71" s="649">
        <f t="shared" si="19"/>
        <v>46660</v>
      </c>
      <c r="AK71" s="649">
        <f t="shared" si="19"/>
        <v>46691</v>
      </c>
      <c r="AL71" s="649">
        <f t="shared" si="19"/>
        <v>46721</v>
      </c>
      <c r="AM71" s="649">
        <f t="shared" si="19"/>
        <v>46752</v>
      </c>
      <c r="AN71" s="649">
        <f t="shared" si="19"/>
        <v>46783</v>
      </c>
      <c r="AO71" s="649">
        <f t="shared" si="19"/>
        <v>46812</v>
      </c>
      <c r="AP71" s="649">
        <f t="shared" si="19"/>
        <v>46843</v>
      </c>
      <c r="AQ71" s="649">
        <f t="shared" si="19"/>
        <v>46873</v>
      </c>
      <c r="AR71" s="649">
        <f t="shared" si="19"/>
        <v>46904</v>
      </c>
      <c r="AS71" s="649">
        <f t="shared" si="19"/>
        <v>46934</v>
      </c>
      <c r="AT71" s="649">
        <f t="shared" si="19"/>
        <v>46965</v>
      </c>
      <c r="AU71" s="649">
        <f t="shared" si="19"/>
        <v>46996</v>
      </c>
      <c r="AV71" s="649">
        <f t="shared" si="19"/>
        <v>47026</v>
      </c>
      <c r="AW71" s="649">
        <f t="shared" si="19"/>
        <v>47057</v>
      </c>
      <c r="AX71" s="649">
        <f t="shared" si="19"/>
        <v>47087</v>
      </c>
      <c r="AY71" s="649">
        <f t="shared" si="19"/>
        <v>47118</v>
      </c>
      <c r="AZ71" s="649">
        <f t="shared" si="19"/>
        <v>47149</v>
      </c>
      <c r="BA71" s="649">
        <f t="shared" si="19"/>
        <v>47177</v>
      </c>
      <c r="BB71" s="649">
        <f t="shared" si="19"/>
        <v>47208</v>
      </c>
      <c r="BC71" s="649">
        <f t="shared" si="19"/>
        <v>47238</v>
      </c>
      <c r="BD71" s="649">
        <f t="shared" si="19"/>
        <v>47269</v>
      </c>
      <c r="BE71" s="649">
        <f t="shared" si="19"/>
        <v>47299</v>
      </c>
      <c r="BF71" s="649">
        <f t="shared" si="19"/>
        <v>47330</v>
      </c>
      <c r="BG71" s="649">
        <f t="shared" si="19"/>
        <v>47361</v>
      </c>
      <c r="BH71" s="649">
        <f t="shared" si="19"/>
        <v>47391</v>
      </c>
      <c r="BI71" s="649">
        <f t="shared" si="19"/>
        <v>47422</v>
      </c>
      <c r="BJ71" s="649">
        <f t="shared" si="19"/>
        <v>47452</v>
      </c>
      <c r="BK71" s="649">
        <f t="shared" si="19"/>
        <v>47483</v>
      </c>
      <c r="BL71" s="51"/>
      <c r="BM71" s="51"/>
      <c r="BN71" s="51"/>
      <c r="BO71" s="51"/>
    </row>
    <row r="72" spans="3:67" ht="14.4" hidden="1" thickBot="1" x14ac:dyDescent="0.35">
      <c r="C72" s="429" t="str">
        <f>C65</f>
        <v>Occupational Therapy</v>
      </c>
      <c r="D72" s="425">
        <f>SUM(D$65:$D$65)</f>
        <v>33.333333333333336</v>
      </c>
      <c r="E72" s="425">
        <f>SUM($D$65:E$65)</f>
        <v>66.666666666666671</v>
      </c>
      <c r="F72" s="425">
        <f>SUM($D$65:F$65)</f>
        <v>100</v>
      </c>
      <c r="G72" s="425">
        <f>SUM($D$65:G$65)</f>
        <v>133.33333333333334</v>
      </c>
      <c r="H72" s="425">
        <f>SUM($D$65:H$65)</f>
        <v>166.66666666666669</v>
      </c>
      <c r="I72" s="425">
        <f>SUM($D$65:I$65)</f>
        <v>200.00000000000003</v>
      </c>
      <c r="J72" s="425">
        <f>SUM($D$65:J$65)</f>
        <v>233.33333333333337</v>
      </c>
      <c r="K72" s="425">
        <f>SUM($D$65:K$65)</f>
        <v>266.66666666666669</v>
      </c>
      <c r="L72" s="425">
        <f>SUM($D$65:L$65)</f>
        <v>300</v>
      </c>
      <c r="M72" s="425">
        <f>SUM($D$65:M$65)</f>
        <v>333.33333333333331</v>
      </c>
      <c r="N72" s="425">
        <f>SUM($D$65:N$65)</f>
        <v>366.66666666666663</v>
      </c>
      <c r="O72" s="425">
        <f>SUM($D$65:O$65)</f>
        <v>399.99999999999994</v>
      </c>
      <c r="P72" s="425">
        <f>SUM($D$65:P$65)</f>
        <v>449.99999999999994</v>
      </c>
      <c r="Q72" s="425">
        <f>SUM($D$65:Q$65)</f>
        <v>499.99999999999994</v>
      </c>
      <c r="R72" s="425">
        <f>SUM($D$65:R$65)</f>
        <v>550</v>
      </c>
      <c r="S72" s="425">
        <f>SUM($D$65:S$65)</f>
        <v>600</v>
      </c>
      <c r="T72" s="425">
        <f>SUM($D$65:T$65)</f>
        <v>650</v>
      </c>
      <c r="U72" s="425">
        <f>SUM($D$65:U$65)</f>
        <v>700</v>
      </c>
      <c r="V72" s="425">
        <f>SUM($D$65:V$65)</f>
        <v>750</v>
      </c>
      <c r="W72" s="425">
        <f>SUM($D$65:W$65)</f>
        <v>800</v>
      </c>
      <c r="X72" s="425">
        <f>SUM($D$65:X$65)</f>
        <v>850</v>
      </c>
      <c r="Y72" s="425">
        <f>SUM($D$65:Y$65)</f>
        <v>900</v>
      </c>
      <c r="Z72" s="425">
        <f>SUM($D$65:Z$65)</f>
        <v>950</v>
      </c>
      <c r="AA72" s="425">
        <f>SUM($D$65:AA$65)</f>
        <v>1000</v>
      </c>
      <c r="AB72" s="425">
        <f>SUM($D$65:AB$65)</f>
        <v>1066.6666666666667</v>
      </c>
      <c r="AC72" s="425">
        <f>SUM($D$65:AC$65)</f>
        <v>1133.3333333333335</v>
      </c>
      <c r="AD72" s="425">
        <f>SUM($D$65:AD$65)</f>
        <v>1200.0000000000002</v>
      </c>
      <c r="AE72" s="425">
        <f>SUM($D$65:AE$65)</f>
        <v>1266.666666666667</v>
      </c>
      <c r="AF72" s="425">
        <f>SUM($D$65:AF$65)</f>
        <v>1333.3333333333337</v>
      </c>
      <c r="AG72" s="425">
        <f>SUM($D$65:AG$65)</f>
        <v>1400.0000000000005</v>
      </c>
      <c r="AH72" s="425">
        <f>SUM($D$65:AH$65)</f>
        <v>1466.6666666666672</v>
      </c>
      <c r="AI72" s="425">
        <f>SUM($D$65:AI$65)</f>
        <v>1533.3333333333339</v>
      </c>
      <c r="AJ72" s="425">
        <f>SUM($D$65:AJ$65)</f>
        <v>1600.0000000000007</v>
      </c>
      <c r="AK72" s="425">
        <f>SUM($D$65:AK$65)</f>
        <v>1666.6666666666674</v>
      </c>
      <c r="AL72" s="425">
        <f>SUM($D$65:AL$65)</f>
        <v>1733.3333333333342</v>
      </c>
      <c r="AM72" s="425">
        <f>SUM($D$65:AM$65)</f>
        <v>1800.0000000000009</v>
      </c>
      <c r="AN72" s="425">
        <f>SUM($D$65:AN$65)</f>
        <v>1875.0000000000009</v>
      </c>
      <c r="AO72" s="425">
        <f>SUM($D$65:AO$65)</f>
        <v>1950.0000000000009</v>
      </c>
      <c r="AP72" s="425">
        <f>SUM($D$65:AP$65)</f>
        <v>2025.0000000000009</v>
      </c>
      <c r="AQ72" s="425">
        <f>SUM($D$65:AQ$65)</f>
        <v>2100.0000000000009</v>
      </c>
      <c r="AR72" s="425">
        <f>SUM($D$65:AR$65)</f>
        <v>2175.0000000000009</v>
      </c>
      <c r="AS72" s="425">
        <f>SUM($D$65:AS$65)</f>
        <v>2250.0000000000009</v>
      </c>
      <c r="AT72" s="425">
        <f>SUM($D$65:AT$65)</f>
        <v>2325.0000000000009</v>
      </c>
      <c r="AU72" s="425">
        <f>SUM($D$65:AU$65)</f>
        <v>2400.0000000000009</v>
      </c>
      <c r="AV72" s="425">
        <f>SUM($D$65:AV$65)</f>
        <v>2475.0000000000009</v>
      </c>
      <c r="AW72" s="425">
        <f>SUM($D$65:AW$65)</f>
        <v>2550.0000000000009</v>
      </c>
      <c r="AX72" s="425">
        <f>SUM($D$65:AX$65)</f>
        <v>2625.0000000000009</v>
      </c>
      <c r="AY72" s="425">
        <f>SUM($D$65:AY$65)</f>
        <v>2700.0000000000009</v>
      </c>
      <c r="AZ72" s="425">
        <f>SUM($D$65:AZ$65)</f>
        <v>2783.3333333333344</v>
      </c>
      <c r="BA72" s="425">
        <f>SUM($D$65:BA$65)</f>
        <v>2866.6666666666679</v>
      </c>
      <c r="BB72" s="425">
        <f>SUM($D$65:BB$65)</f>
        <v>2950.0000000000014</v>
      </c>
      <c r="BC72" s="425">
        <f>SUM($D$65:BC$65)</f>
        <v>3033.3333333333348</v>
      </c>
      <c r="BD72" s="425">
        <f>SUM($D$65:BD$65)</f>
        <v>3116.6666666666683</v>
      </c>
      <c r="BE72" s="425">
        <f>SUM($D$65:BE$65)</f>
        <v>3200.0000000000018</v>
      </c>
      <c r="BF72" s="425">
        <f>SUM($D$65:BF$65)</f>
        <v>3283.3333333333353</v>
      </c>
      <c r="BG72" s="425">
        <f>SUM($D$65:BG$65)</f>
        <v>3366.6666666666688</v>
      </c>
      <c r="BH72" s="425">
        <f>SUM($D$65:BH$65)</f>
        <v>3450.0000000000023</v>
      </c>
      <c r="BI72" s="425">
        <f>SUM($D$65:BI$65)</f>
        <v>3533.3333333333358</v>
      </c>
      <c r="BJ72" s="425">
        <f>SUM($D$65:BJ$65)</f>
        <v>3616.6666666666692</v>
      </c>
      <c r="BK72" s="425">
        <f>SUM($D$65:BK$65)</f>
        <v>3700.0000000000027</v>
      </c>
      <c r="BL72" s="51"/>
      <c r="BM72" s="51"/>
      <c r="BN72" s="51"/>
      <c r="BO72" s="51"/>
    </row>
    <row r="73" spans="3:67" ht="14.4" hidden="1" thickBot="1" x14ac:dyDescent="0.35">
      <c r="C73" s="429" t="str">
        <f>C66</f>
        <v>Physical Therapy</v>
      </c>
      <c r="D73" s="425">
        <f>SUM(D$66:$D$66)</f>
        <v>33.333333333333336</v>
      </c>
      <c r="E73" s="425">
        <f>SUM($D$66:E$66)</f>
        <v>66.666666666666671</v>
      </c>
      <c r="F73" s="425">
        <f>SUM($D$66:F$66)</f>
        <v>100</v>
      </c>
      <c r="G73" s="425">
        <f>SUM($D$66:G$66)</f>
        <v>133.33333333333334</v>
      </c>
      <c r="H73" s="425">
        <f>SUM($D$66:H$66)</f>
        <v>166.66666666666669</v>
      </c>
      <c r="I73" s="425">
        <f>SUM($D$66:I$66)</f>
        <v>200.00000000000003</v>
      </c>
      <c r="J73" s="425">
        <f>SUM($D$66:J$66)</f>
        <v>233.33333333333337</v>
      </c>
      <c r="K73" s="425">
        <f>SUM($D$66:K$66)</f>
        <v>266.66666666666669</v>
      </c>
      <c r="L73" s="425">
        <f>SUM($D$66:L$66)</f>
        <v>300</v>
      </c>
      <c r="M73" s="425">
        <f>SUM($D$66:M$66)</f>
        <v>333.33333333333331</v>
      </c>
      <c r="N73" s="425">
        <f>SUM($D$66:N$66)</f>
        <v>366.66666666666663</v>
      </c>
      <c r="O73" s="425">
        <f>SUM($D$66:O$66)</f>
        <v>399.99999999999994</v>
      </c>
      <c r="P73" s="425">
        <f>SUM($D$66:P$66)</f>
        <v>449.99999999999994</v>
      </c>
      <c r="Q73" s="425">
        <f>SUM($D$66:Q$66)</f>
        <v>499.99999999999994</v>
      </c>
      <c r="R73" s="425">
        <f>SUM($D$66:R$66)</f>
        <v>550</v>
      </c>
      <c r="S73" s="425">
        <f>SUM($D$66:S$66)</f>
        <v>600</v>
      </c>
      <c r="T73" s="425">
        <f>SUM($D$66:T$66)</f>
        <v>650</v>
      </c>
      <c r="U73" s="425">
        <f>SUM($D$66:U$66)</f>
        <v>700</v>
      </c>
      <c r="V73" s="425">
        <f>SUM($D$66:V$66)</f>
        <v>750</v>
      </c>
      <c r="W73" s="425">
        <f>SUM($D$66:W$66)</f>
        <v>800</v>
      </c>
      <c r="X73" s="425">
        <f>SUM($D$66:X$66)</f>
        <v>850</v>
      </c>
      <c r="Y73" s="425">
        <f>SUM($D$66:Y$66)</f>
        <v>900</v>
      </c>
      <c r="Z73" s="425">
        <f>SUM($D$66:Z$66)</f>
        <v>950</v>
      </c>
      <c r="AA73" s="425">
        <f>SUM($D$66:AA$66)</f>
        <v>1000</v>
      </c>
      <c r="AB73" s="425">
        <f>SUM($D$66:AB$66)</f>
        <v>1070.8333333333333</v>
      </c>
      <c r="AC73" s="425">
        <f>SUM($D$66:AC$66)</f>
        <v>1141.6666666666665</v>
      </c>
      <c r="AD73" s="425">
        <f>SUM($D$66:AD$66)</f>
        <v>1212.4999999999998</v>
      </c>
      <c r="AE73" s="425">
        <f>SUM($D$66:AE$66)</f>
        <v>1283.333333333333</v>
      </c>
      <c r="AF73" s="425">
        <f>SUM($D$66:AF$66)</f>
        <v>1354.1666666666663</v>
      </c>
      <c r="AG73" s="425">
        <f>SUM($D$66:AG$66)</f>
        <v>1424.9999999999995</v>
      </c>
      <c r="AH73" s="425">
        <f>SUM($D$66:AH$66)</f>
        <v>1495.8333333333328</v>
      </c>
      <c r="AI73" s="425">
        <f>SUM($D$66:AI$66)</f>
        <v>1566.6666666666661</v>
      </c>
      <c r="AJ73" s="425">
        <f>SUM($D$66:AJ$66)</f>
        <v>1637.4999999999993</v>
      </c>
      <c r="AK73" s="425">
        <f>SUM($D$66:AK$66)</f>
        <v>1708.3333333333326</v>
      </c>
      <c r="AL73" s="425">
        <f>SUM($D$66:AL$66)</f>
        <v>1779.1666666666658</v>
      </c>
      <c r="AM73" s="425">
        <f>SUM($D$66:AM$66)</f>
        <v>1849.9999999999991</v>
      </c>
      <c r="AN73" s="425">
        <f>SUM($D$66:AN$66)</f>
        <v>1929.1666666666658</v>
      </c>
      <c r="AO73" s="425">
        <f>SUM($D$66:AO$66)</f>
        <v>2008.3333333333326</v>
      </c>
      <c r="AP73" s="425">
        <f>SUM($D$66:AP$66)</f>
        <v>2087.4999999999991</v>
      </c>
      <c r="AQ73" s="425">
        <f>SUM($D$66:AQ$66)</f>
        <v>2166.6666666666656</v>
      </c>
      <c r="AR73" s="425">
        <f>SUM($D$66:AR$66)</f>
        <v>2245.8333333333321</v>
      </c>
      <c r="AS73" s="425">
        <f>SUM($D$66:AS$66)</f>
        <v>2324.9999999999986</v>
      </c>
      <c r="AT73" s="425">
        <f>SUM($D$66:AT$66)</f>
        <v>2404.1666666666652</v>
      </c>
      <c r="AU73" s="425">
        <f>SUM($D$66:AU$66)</f>
        <v>2483.3333333333317</v>
      </c>
      <c r="AV73" s="425">
        <f>SUM($D$66:AV$66)</f>
        <v>2562.4999999999982</v>
      </c>
      <c r="AW73" s="425">
        <f>SUM($D$66:AW$66)</f>
        <v>2641.6666666666647</v>
      </c>
      <c r="AX73" s="425">
        <f>SUM($D$66:AX$66)</f>
        <v>2720.8333333333312</v>
      </c>
      <c r="AY73" s="425">
        <f>SUM($D$66:AY$66)</f>
        <v>2799.9999999999977</v>
      </c>
      <c r="AZ73" s="425">
        <f>SUM($D$66:AZ$66)</f>
        <v>2899.9999999999977</v>
      </c>
      <c r="BA73" s="425">
        <f>SUM($D$66:BA$66)</f>
        <v>2999.9999999999977</v>
      </c>
      <c r="BB73" s="425">
        <f>SUM($D$66:BB$66)</f>
        <v>3099.9999999999977</v>
      </c>
      <c r="BC73" s="425">
        <f>SUM($D$66:BC$66)</f>
        <v>3199.9999999999977</v>
      </c>
      <c r="BD73" s="425">
        <f>SUM($D$66:BD$66)</f>
        <v>3299.9999999999977</v>
      </c>
      <c r="BE73" s="425">
        <f>SUM($D$66:BE$66)</f>
        <v>3399.9999999999977</v>
      </c>
      <c r="BF73" s="425">
        <f>SUM($D$66:BF$66)</f>
        <v>3499.9999999999977</v>
      </c>
      <c r="BG73" s="425">
        <f>SUM($D$66:BG$66)</f>
        <v>3599.9999999999977</v>
      </c>
      <c r="BH73" s="425">
        <f>SUM($D$66:BH$66)</f>
        <v>3699.9999999999977</v>
      </c>
      <c r="BI73" s="425">
        <f>SUM($D$66:BI$66)</f>
        <v>3799.9999999999977</v>
      </c>
      <c r="BJ73" s="425">
        <f>SUM($D$66:BJ$66)</f>
        <v>3899.9999999999977</v>
      </c>
      <c r="BK73" s="425">
        <f>SUM($D$66:BK$66)</f>
        <v>3999.9999999999977</v>
      </c>
    </row>
    <row r="74" spans="3:67" ht="14.4" hidden="1" thickBot="1" x14ac:dyDescent="0.35">
      <c r="C74" s="429" t="str">
        <f>C67</f>
        <v>Speech &amp; Language Pathology</v>
      </c>
      <c r="D74" s="425">
        <f>SUM(D$67:$D$67)</f>
        <v>33.333333333333336</v>
      </c>
      <c r="E74" s="425">
        <f>SUM($D$67:E$67)</f>
        <v>66.666666666666671</v>
      </c>
      <c r="F74" s="425">
        <f>SUM($D$67:F$67)</f>
        <v>100</v>
      </c>
      <c r="G74" s="425">
        <f>SUM($D$67:G$67)</f>
        <v>133.33333333333334</v>
      </c>
      <c r="H74" s="425">
        <f>SUM($D$67:H$67)</f>
        <v>166.66666666666669</v>
      </c>
      <c r="I74" s="425">
        <f>SUM($D$67:I$67)</f>
        <v>200.00000000000003</v>
      </c>
      <c r="J74" s="425">
        <f>SUM($D$67:J$67)</f>
        <v>233.33333333333337</v>
      </c>
      <c r="K74" s="425">
        <f>SUM($D$67:K$67)</f>
        <v>266.66666666666669</v>
      </c>
      <c r="L74" s="425">
        <f>SUM($D$67:L$67)</f>
        <v>300</v>
      </c>
      <c r="M74" s="425">
        <f>SUM($D$67:M$67)</f>
        <v>333.33333333333331</v>
      </c>
      <c r="N74" s="425">
        <f>SUM($D$67:N$67)</f>
        <v>366.66666666666663</v>
      </c>
      <c r="O74" s="425">
        <f>SUM($D$67:O$67)</f>
        <v>399.99999999999994</v>
      </c>
      <c r="P74" s="425">
        <f>SUM($D$67:P$67)</f>
        <v>449.99999999999994</v>
      </c>
      <c r="Q74" s="425">
        <f>SUM($D$67:Q$67)</f>
        <v>499.99999999999994</v>
      </c>
      <c r="R74" s="425">
        <f>SUM($D$67:R$67)</f>
        <v>550</v>
      </c>
      <c r="S74" s="425">
        <f>SUM($D$67:S$67)</f>
        <v>600</v>
      </c>
      <c r="T74" s="425">
        <f>SUM($D$67:T$67)</f>
        <v>650</v>
      </c>
      <c r="U74" s="425">
        <f>SUM($D$67:U$67)</f>
        <v>700</v>
      </c>
      <c r="V74" s="425">
        <f>SUM($D$67:V$67)</f>
        <v>750</v>
      </c>
      <c r="W74" s="425">
        <f>SUM($D$67:W$67)</f>
        <v>800</v>
      </c>
      <c r="X74" s="425">
        <f>SUM($D$67:X$67)</f>
        <v>850</v>
      </c>
      <c r="Y74" s="425">
        <f>SUM($D$67:Y$67)</f>
        <v>900</v>
      </c>
      <c r="Z74" s="425">
        <f>SUM($D$67:Z$67)</f>
        <v>950</v>
      </c>
      <c r="AA74" s="425">
        <f>SUM($D$67:AA$67)</f>
        <v>1000</v>
      </c>
      <c r="AB74" s="425">
        <f>SUM($D$67:AB$67)</f>
        <v>1075</v>
      </c>
      <c r="AC74" s="425">
        <f>SUM($D$67:AC$67)</f>
        <v>1150</v>
      </c>
      <c r="AD74" s="425">
        <f>SUM($D$67:AD$67)</f>
        <v>1225</v>
      </c>
      <c r="AE74" s="425">
        <f>SUM($D$67:AE$67)</f>
        <v>1300</v>
      </c>
      <c r="AF74" s="425">
        <f>SUM($D$67:AF$67)</f>
        <v>1375</v>
      </c>
      <c r="AG74" s="425">
        <f>SUM($D$67:AG$67)</f>
        <v>1450</v>
      </c>
      <c r="AH74" s="425">
        <f>SUM($D$67:AH$67)</f>
        <v>1525</v>
      </c>
      <c r="AI74" s="425">
        <f>SUM($D$67:AI$67)</f>
        <v>1600</v>
      </c>
      <c r="AJ74" s="425">
        <f>SUM($D$67:AJ$67)</f>
        <v>1675</v>
      </c>
      <c r="AK74" s="425">
        <f>SUM($D$67:AK$67)</f>
        <v>1750</v>
      </c>
      <c r="AL74" s="425">
        <f>SUM($D$67:AL$67)</f>
        <v>1825</v>
      </c>
      <c r="AM74" s="425">
        <f>SUM($D$67:AM$67)</f>
        <v>1900</v>
      </c>
      <c r="AN74" s="425">
        <f>SUM($D$67:AN$67)</f>
        <v>1983.3333333333333</v>
      </c>
      <c r="AO74" s="425">
        <f>SUM($D$67:AO$67)</f>
        <v>2066.6666666666665</v>
      </c>
      <c r="AP74" s="425">
        <f>SUM($D$67:AP$67)</f>
        <v>2150</v>
      </c>
      <c r="AQ74" s="425">
        <f>SUM($D$67:AQ$67)</f>
        <v>2233.3333333333335</v>
      </c>
      <c r="AR74" s="425">
        <f>SUM($D$67:AR$67)</f>
        <v>2316.666666666667</v>
      </c>
      <c r="AS74" s="425">
        <f>SUM($D$67:AS$67)</f>
        <v>2400.0000000000005</v>
      </c>
      <c r="AT74" s="425">
        <f>SUM($D$67:AT$67)</f>
        <v>2483.3333333333339</v>
      </c>
      <c r="AU74" s="425">
        <f>SUM($D$67:AU$67)</f>
        <v>2566.6666666666674</v>
      </c>
      <c r="AV74" s="425">
        <f>SUM($D$67:AV$67)</f>
        <v>2650.0000000000009</v>
      </c>
      <c r="AW74" s="425">
        <f>SUM($D$67:AW$67)</f>
        <v>2733.3333333333344</v>
      </c>
      <c r="AX74" s="425">
        <f>SUM($D$67:AX$67)</f>
        <v>2816.6666666666679</v>
      </c>
      <c r="AY74" s="425">
        <f>SUM($D$67:AY$67)</f>
        <v>2900.0000000000014</v>
      </c>
      <c r="AZ74" s="425">
        <f>SUM($D$67:AZ$67)</f>
        <v>3000.0000000000014</v>
      </c>
      <c r="BA74" s="425">
        <f>SUM($D$67:BA$67)</f>
        <v>3100.0000000000014</v>
      </c>
      <c r="BB74" s="425">
        <f>SUM($D$67:BB$67)</f>
        <v>3200.0000000000014</v>
      </c>
      <c r="BC74" s="425">
        <f>SUM($D$67:BC$67)</f>
        <v>3300.0000000000014</v>
      </c>
      <c r="BD74" s="425">
        <f>SUM($D$67:BD$67)</f>
        <v>3400.0000000000014</v>
      </c>
      <c r="BE74" s="425">
        <f>SUM($D$67:BE$67)</f>
        <v>3500.0000000000014</v>
      </c>
      <c r="BF74" s="425">
        <f>SUM($D$67:BF$67)</f>
        <v>3600.0000000000014</v>
      </c>
      <c r="BG74" s="425">
        <f>SUM($D$67:BG$67)</f>
        <v>3700.0000000000014</v>
      </c>
      <c r="BH74" s="425">
        <f>SUM($D$67:BH$67)</f>
        <v>3800.0000000000014</v>
      </c>
      <c r="BI74" s="425">
        <f>SUM($D$67:BI$67)</f>
        <v>3900.0000000000014</v>
      </c>
      <c r="BJ74" s="425">
        <f>SUM($D$67:BJ$67)</f>
        <v>4000.0000000000014</v>
      </c>
      <c r="BK74" s="425">
        <f>SUM($D$67:BK$67)</f>
        <v>4100.0000000000018</v>
      </c>
    </row>
    <row r="75" spans="3:67" ht="14.4" hidden="1" thickBot="1" x14ac:dyDescent="0.35">
      <c r="C75" s="429" t="str">
        <f>C68</f>
        <v>Dental Services</v>
      </c>
      <c r="D75" s="425">
        <f>SUM(D$68:$D$68)</f>
        <v>30</v>
      </c>
      <c r="E75" s="425">
        <f>SUM($D$68:E$68)</f>
        <v>60</v>
      </c>
      <c r="F75" s="425">
        <f>SUM($D$68:F$68)</f>
        <v>90</v>
      </c>
      <c r="G75" s="425">
        <f>SUM($D$68:G$68)</f>
        <v>120</v>
      </c>
      <c r="H75" s="425">
        <f>SUM($D$68:H$68)</f>
        <v>150</v>
      </c>
      <c r="I75" s="425">
        <f>SUM($D$68:I$68)</f>
        <v>180</v>
      </c>
      <c r="J75" s="425">
        <f>SUM($D$68:J$68)</f>
        <v>210</v>
      </c>
      <c r="K75" s="425">
        <f>SUM($D$68:K$68)</f>
        <v>240</v>
      </c>
      <c r="L75" s="425">
        <f>SUM($D$68:L$68)</f>
        <v>270</v>
      </c>
      <c r="M75" s="425">
        <f>SUM($D$68:M$68)</f>
        <v>300</v>
      </c>
      <c r="N75" s="425">
        <f>SUM($D$68:N$68)</f>
        <v>330</v>
      </c>
      <c r="O75" s="425">
        <f>SUM($D$68:O$68)</f>
        <v>360</v>
      </c>
      <c r="P75" s="425">
        <f>SUM($D$68:P$68)</f>
        <v>397.5</v>
      </c>
      <c r="Q75" s="425">
        <f>SUM($D$68:Q$68)</f>
        <v>435</v>
      </c>
      <c r="R75" s="425">
        <f>SUM($D$68:R$68)</f>
        <v>472.5</v>
      </c>
      <c r="S75" s="425">
        <f>SUM($D$68:S$68)</f>
        <v>510</v>
      </c>
      <c r="T75" s="425">
        <f>SUM($D$68:T$68)</f>
        <v>547.5</v>
      </c>
      <c r="U75" s="425">
        <f>SUM($D$68:U$68)</f>
        <v>585</v>
      </c>
      <c r="V75" s="425">
        <f>SUM($D$68:V$68)</f>
        <v>622.5</v>
      </c>
      <c r="W75" s="425">
        <f>SUM($D$68:W$68)</f>
        <v>660</v>
      </c>
      <c r="X75" s="425">
        <f>SUM($D$68:X$68)</f>
        <v>697.5</v>
      </c>
      <c r="Y75" s="425">
        <f>SUM($D$68:Y$68)</f>
        <v>735</v>
      </c>
      <c r="Z75" s="425">
        <f>SUM($D$68:Z$68)</f>
        <v>772.5</v>
      </c>
      <c r="AA75" s="425">
        <f>SUM($D$68:AA$68)</f>
        <v>810</v>
      </c>
      <c r="AB75" s="425">
        <f>SUM($D$68:AB$68)</f>
        <v>885</v>
      </c>
      <c r="AC75" s="425">
        <f>SUM($D$68:AC$68)</f>
        <v>960</v>
      </c>
      <c r="AD75" s="425">
        <f>SUM($D$68:AD$68)</f>
        <v>1035</v>
      </c>
      <c r="AE75" s="425">
        <f>SUM($D$68:AE$68)</f>
        <v>1110</v>
      </c>
      <c r="AF75" s="425">
        <f>SUM($D$68:AF$68)</f>
        <v>1185</v>
      </c>
      <c r="AG75" s="425">
        <f>SUM($D$68:AG$68)</f>
        <v>1260</v>
      </c>
      <c r="AH75" s="425">
        <f>SUM($D$68:AH$68)</f>
        <v>1335</v>
      </c>
      <c r="AI75" s="425">
        <f>SUM($D$68:AI$68)</f>
        <v>1410</v>
      </c>
      <c r="AJ75" s="425">
        <f>SUM($D$68:AJ$68)</f>
        <v>1485</v>
      </c>
      <c r="AK75" s="425">
        <f>SUM($D$68:AK$68)</f>
        <v>1560</v>
      </c>
      <c r="AL75" s="425">
        <f>SUM($D$68:AL$68)</f>
        <v>1635</v>
      </c>
      <c r="AM75" s="425">
        <f>SUM($D$68:AM$68)</f>
        <v>1710</v>
      </c>
      <c r="AN75" s="425">
        <f>SUM($D$68:AN$68)</f>
        <v>1793.3333333333333</v>
      </c>
      <c r="AO75" s="425">
        <f>SUM($D$68:AO$68)</f>
        <v>1876.6666666666665</v>
      </c>
      <c r="AP75" s="425">
        <f>SUM($D$68:AP$68)</f>
        <v>1959.9999999999998</v>
      </c>
      <c r="AQ75" s="425">
        <f>SUM($D$68:AQ$68)</f>
        <v>2043.333333333333</v>
      </c>
      <c r="AR75" s="425">
        <f>SUM($D$68:AR$68)</f>
        <v>2126.6666666666665</v>
      </c>
      <c r="AS75" s="425">
        <f>SUM($D$68:AS$68)</f>
        <v>2210</v>
      </c>
      <c r="AT75" s="425">
        <f>SUM($D$68:AT$68)</f>
        <v>2293.3333333333335</v>
      </c>
      <c r="AU75" s="425">
        <f>SUM($D$68:AU$68)</f>
        <v>2376.666666666667</v>
      </c>
      <c r="AV75" s="425">
        <f>SUM($D$68:AV$68)</f>
        <v>2460.0000000000005</v>
      </c>
      <c r="AW75" s="425">
        <f>SUM($D$68:AW$68)</f>
        <v>2543.3333333333339</v>
      </c>
      <c r="AX75" s="425">
        <f>SUM($D$68:AX$68)</f>
        <v>2626.6666666666674</v>
      </c>
      <c r="AY75" s="425">
        <f>SUM($D$68:AY$68)</f>
        <v>2710.0000000000009</v>
      </c>
      <c r="AZ75" s="425">
        <f>SUM($D$68:AZ$68)</f>
        <v>2793.3333333333344</v>
      </c>
      <c r="BA75" s="425">
        <f>SUM($D$68:BA$68)</f>
        <v>2876.6666666666679</v>
      </c>
      <c r="BB75" s="425">
        <f>SUM($D$68:BB$68)</f>
        <v>2960.0000000000014</v>
      </c>
      <c r="BC75" s="425">
        <f>SUM($D$68:BC$68)</f>
        <v>3043.3333333333348</v>
      </c>
      <c r="BD75" s="425">
        <f>SUM($D$68:BD$68)</f>
        <v>3126.6666666666683</v>
      </c>
      <c r="BE75" s="425">
        <f>SUM($D$68:BE$68)</f>
        <v>3210.0000000000018</v>
      </c>
      <c r="BF75" s="425">
        <f>SUM($D$68:BF$68)</f>
        <v>3293.3333333333353</v>
      </c>
      <c r="BG75" s="425">
        <f>SUM($D$68:BG$68)</f>
        <v>3376.6666666666688</v>
      </c>
      <c r="BH75" s="425">
        <f>SUM($D$68:BH$68)</f>
        <v>3460.0000000000023</v>
      </c>
      <c r="BI75" s="425">
        <f>SUM($D$68:BI$68)</f>
        <v>3543.3333333333358</v>
      </c>
      <c r="BJ75" s="425">
        <f>SUM($D$68:BJ$68)</f>
        <v>3626.6666666666692</v>
      </c>
      <c r="BK75" s="425">
        <f>SUM($D$68:BK$68)</f>
        <v>3710.0000000000027</v>
      </c>
    </row>
    <row r="76" spans="3:67" ht="13.8" hidden="1" x14ac:dyDescent="0.3">
      <c r="C76" s="430" t="str">
        <f>C69</f>
        <v>Counseling Services</v>
      </c>
      <c r="D76" s="431">
        <f>SUM(D$69:$D$69)</f>
        <v>37.5</v>
      </c>
      <c r="E76" s="431">
        <f>SUM($D$69:E$69)</f>
        <v>75</v>
      </c>
      <c r="F76" s="431">
        <f>SUM($D$69:F$69)</f>
        <v>112.5</v>
      </c>
      <c r="G76" s="431">
        <f>SUM($D$69:G$69)</f>
        <v>150</v>
      </c>
      <c r="H76" s="431">
        <f>SUM($D$69:H$69)</f>
        <v>187.5</v>
      </c>
      <c r="I76" s="431">
        <f>SUM($D$69:I$69)</f>
        <v>225</v>
      </c>
      <c r="J76" s="431">
        <f>SUM($D$69:J$69)</f>
        <v>262.5</v>
      </c>
      <c r="K76" s="431">
        <f>SUM($D$69:K$69)</f>
        <v>300</v>
      </c>
      <c r="L76" s="431">
        <f>SUM($D$69:L$69)</f>
        <v>337.5</v>
      </c>
      <c r="M76" s="431">
        <f>SUM($D$69:M$69)</f>
        <v>375</v>
      </c>
      <c r="N76" s="431">
        <f>SUM($D$69:N$69)</f>
        <v>412.5</v>
      </c>
      <c r="O76" s="431">
        <f>SUM($D$69:O$69)</f>
        <v>450</v>
      </c>
      <c r="P76" s="431">
        <f>SUM($D$69:P$69)</f>
        <v>495.83333333333331</v>
      </c>
      <c r="Q76" s="431">
        <f>SUM($D$69:Q$69)</f>
        <v>541.66666666666663</v>
      </c>
      <c r="R76" s="431">
        <f>SUM($D$69:R$69)</f>
        <v>587.5</v>
      </c>
      <c r="S76" s="431">
        <f>SUM($D$69:S$69)</f>
        <v>633.33333333333337</v>
      </c>
      <c r="T76" s="431">
        <f>SUM($D$69:T$69)</f>
        <v>679.16666666666674</v>
      </c>
      <c r="U76" s="431">
        <f>SUM($D$69:U$69)</f>
        <v>725.00000000000011</v>
      </c>
      <c r="V76" s="431">
        <f>SUM($D$69:V$69)</f>
        <v>770.83333333333348</v>
      </c>
      <c r="W76" s="431">
        <f>SUM($D$69:W$69)</f>
        <v>816.66666666666686</v>
      </c>
      <c r="X76" s="431">
        <f>SUM($D$69:X$69)</f>
        <v>862.50000000000023</v>
      </c>
      <c r="Y76" s="431">
        <f>SUM($D$69:Y$69)</f>
        <v>908.3333333333336</v>
      </c>
      <c r="Z76" s="431">
        <f>SUM($D$69:Z$69)</f>
        <v>954.16666666666697</v>
      </c>
      <c r="AA76" s="431">
        <f>SUM($D$69:AA$69)</f>
        <v>1000.0000000000003</v>
      </c>
      <c r="AB76" s="431">
        <f>SUM($D$69:AB$69)</f>
        <v>1050.0000000000005</v>
      </c>
      <c r="AC76" s="431">
        <f>SUM($D$69:AC$69)</f>
        <v>1100.0000000000005</v>
      </c>
      <c r="AD76" s="431">
        <f>SUM($D$69:AD$69)</f>
        <v>1150.0000000000005</v>
      </c>
      <c r="AE76" s="431">
        <f>SUM($D$69:AE$69)</f>
        <v>1200.0000000000005</v>
      </c>
      <c r="AF76" s="431">
        <f>SUM($D$69:AF$69)</f>
        <v>1250.0000000000005</v>
      </c>
      <c r="AG76" s="431">
        <f>SUM($D$69:AG$69)</f>
        <v>1300.0000000000005</v>
      </c>
      <c r="AH76" s="431">
        <f>SUM($D$69:AH$69)</f>
        <v>1350.0000000000005</v>
      </c>
      <c r="AI76" s="431">
        <f>SUM($D$69:AI$69)</f>
        <v>1400.0000000000005</v>
      </c>
      <c r="AJ76" s="431">
        <f>SUM($D$69:AJ$69)</f>
        <v>1450.0000000000005</v>
      </c>
      <c r="AK76" s="431">
        <f>SUM($D$69:AK$69)</f>
        <v>1500.0000000000005</v>
      </c>
      <c r="AL76" s="431">
        <f>SUM($D$69:AL$69)</f>
        <v>1550.0000000000005</v>
      </c>
      <c r="AM76" s="431">
        <f>SUM($D$69:AM$69)</f>
        <v>1600.0000000000005</v>
      </c>
      <c r="AN76" s="431">
        <f>SUM($D$69:AN$69)</f>
        <v>1658.3333333333337</v>
      </c>
      <c r="AO76" s="431">
        <f>SUM($D$69:AO$69)</f>
        <v>1716.666666666667</v>
      </c>
      <c r="AP76" s="431">
        <f>SUM($D$69:AP$69)</f>
        <v>1775.0000000000002</v>
      </c>
      <c r="AQ76" s="431">
        <f>SUM($D$69:AQ$69)</f>
        <v>1833.3333333333335</v>
      </c>
      <c r="AR76" s="431">
        <f>SUM($D$69:AR$69)</f>
        <v>1891.6666666666667</v>
      </c>
      <c r="AS76" s="431">
        <f>SUM($D$69:AS$69)</f>
        <v>1950</v>
      </c>
      <c r="AT76" s="431">
        <f>SUM($D$69:AT$69)</f>
        <v>2008.3333333333333</v>
      </c>
      <c r="AU76" s="431">
        <f>SUM($D$69:AU$69)</f>
        <v>2066.6666666666665</v>
      </c>
      <c r="AV76" s="431">
        <f>SUM($D$69:AV$69)</f>
        <v>2125</v>
      </c>
      <c r="AW76" s="431">
        <f>SUM($D$69:AW$69)</f>
        <v>2183.3333333333335</v>
      </c>
      <c r="AX76" s="431">
        <f>SUM($D$69:AX$69)</f>
        <v>2241.666666666667</v>
      </c>
      <c r="AY76" s="431">
        <f>SUM($D$69:AY$69)</f>
        <v>2300.0000000000005</v>
      </c>
      <c r="AZ76" s="431">
        <f>SUM($D$69:AZ$69)</f>
        <v>2366.666666666667</v>
      </c>
      <c r="BA76" s="431">
        <f>SUM($D$69:BA$69)</f>
        <v>2433.3333333333335</v>
      </c>
      <c r="BB76" s="431">
        <f>SUM($D$69:BB$69)</f>
        <v>2500</v>
      </c>
      <c r="BC76" s="431">
        <f>SUM($D$69:BC$69)</f>
        <v>2566.6666666666665</v>
      </c>
      <c r="BD76" s="431">
        <f>SUM($D$69:BD$69)</f>
        <v>2633.333333333333</v>
      </c>
      <c r="BE76" s="431">
        <f>SUM($D$69:BE$69)</f>
        <v>2699.9999999999995</v>
      </c>
      <c r="BF76" s="431">
        <f>SUM($D$69:BF$69)</f>
        <v>2766.6666666666661</v>
      </c>
      <c r="BG76" s="431">
        <f>SUM($D$69:BG$69)</f>
        <v>2833.3333333333326</v>
      </c>
      <c r="BH76" s="431">
        <f>SUM($D$69:BH$69)</f>
        <v>2899.9999999999991</v>
      </c>
      <c r="BI76" s="431">
        <f>SUM($D$69:BI$69)</f>
        <v>2966.6666666666656</v>
      </c>
      <c r="BJ76" s="431">
        <f>SUM($D$69:BJ$69)</f>
        <v>3033.3333333333321</v>
      </c>
      <c r="BK76" s="431">
        <f>SUM($D$69:BK$69)</f>
        <v>3099.9999999999986</v>
      </c>
    </row>
    <row r="77" spans="3:67" ht="13.8" hidden="1" x14ac:dyDescent="0.3">
      <c r="C77" s="423" t="s">
        <v>295</v>
      </c>
      <c r="D77" s="424">
        <f t="shared" ref="D77:AI77" si="20">SUM(D72:D76)</f>
        <v>167.5</v>
      </c>
      <c r="E77" s="424">
        <f t="shared" si="20"/>
        <v>335</v>
      </c>
      <c r="F77" s="424">
        <f t="shared" si="20"/>
        <v>502.5</v>
      </c>
      <c r="G77" s="424">
        <f t="shared" si="20"/>
        <v>670</v>
      </c>
      <c r="H77" s="424">
        <f t="shared" si="20"/>
        <v>837.5</v>
      </c>
      <c r="I77" s="424">
        <f t="shared" si="20"/>
        <v>1005.0000000000001</v>
      </c>
      <c r="J77" s="424">
        <f t="shared" si="20"/>
        <v>1172.5</v>
      </c>
      <c r="K77" s="424">
        <f t="shared" si="20"/>
        <v>1340</v>
      </c>
      <c r="L77" s="424">
        <f t="shared" si="20"/>
        <v>1507.5</v>
      </c>
      <c r="M77" s="424">
        <f t="shared" si="20"/>
        <v>1675</v>
      </c>
      <c r="N77" s="424">
        <f t="shared" si="20"/>
        <v>1842.5</v>
      </c>
      <c r="O77" s="424">
        <f t="shared" si="20"/>
        <v>2009.9999999999998</v>
      </c>
      <c r="P77" s="424">
        <f t="shared" si="20"/>
        <v>2243.333333333333</v>
      </c>
      <c r="Q77" s="424">
        <f t="shared" si="20"/>
        <v>2476.6666666666665</v>
      </c>
      <c r="R77" s="424">
        <f t="shared" si="20"/>
        <v>2710</v>
      </c>
      <c r="S77" s="424">
        <f t="shared" si="20"/>
        <v>2943.3333333333335</v>
      </c>
      <c r="T77" s="424">
        <f t="shared" si="20"/>
        <v>3176.666666666667</v>
      </c>
      <c r="U77" s="424">
        <f t="shared" si="20"/>
        <v>3410</v>
      </c>
      <c r="V77" s="424">
        <f t="shared" si="20"/>
        <v>3643.3333333333335</v>
      </c>
      <c r="W77" s="424">
        <f t="shared" si="20"/>
        <v>3876.666666666667</v>
      </c>
      <c r="X77" s="424">
        <f t="shared" si="20"/>
        <v>4110</v>
      </c>
      <c r="Y77" s="424">
        <f t="shared" si="20"/>
        <v>4343.3333333333339</v>
      </c>
      <c r="Z77" s="424">
        <f t="shared" si="20"/>
        <v>4576.666666666667</v>
      </c>
      <c r="AA77" s="424">
        <f t="shared" si="20"/>
        <v>4810</v>
      </c>
      <c r="AB77" s="424">
        <f t="shared" si="20"/>
        <v>5147.5</v>
      </c>
      <c r="AC77" s="424">
        <f t="shared" si="20"/>
        <v>5485</v>
      </c>
      <c r="AD77" s="424">
        <f t="shared" si="20"/>
        <v>5822.5</v>
      </c>
      <c r="AE77" s="424">
        <f t="shared" si="20"/>
        <v>6160</v>
      </c>
      <c r="AF77" s="424">
        <f t="shared" si="20"/>
        <v>6497.5</v>
      </c>
      <c r="AG77" s="424">
        <f t="shared" si="20"/>
        <v>6835</v>
      </c>
      <c r="AH77" s="424">
        <f t="shared" si="20"/>
        <v>7172.5</v>
      </c>
      <c r="AI77" s="424">
        <f t="shared" si="20"/>
        <v>7510</v>
      </c>
      <c r="AJ77" s="424">
        <f t="shared" ref="AJ77:BK77" si="21">SUM(AJ72:AJ76)</f>
        <v>7847.5</v>
      </c>
      <c r="AK77" s="424">
        <f t="shared" si="21"/>
        <v>8185</v>
      </c>
      <c r="AL77" s="424">
        <f t="shared" si="21"/>
        <v>8522.5</v>
      </c>
      <c r="AM77" s="424">
        <f t="shared" si="21"/>
        <v>8860</v>
      </c>
      <c r="AN77" s="424">
        <f t="shared" si="21"/>
        <v>9239.1666666666661</v>
      </c>
      <c r="AO77" s="424">
        <f t="shared" si="21"/>
        <v>9618.3333333333321</v>
      </c>
      <c r="AP77" s="424">
        <f t="shared" si="21"/>
        <v>9997.5</v>
      </c>
      <c r="AQ77" s="424">
        <f t="shared" si="21"/>
        <v>10376.666666666666</v>
      </c>
      <c r="AR77" s="424">
        <f t="shared" si="21"/>
        <v>10755.833333333332</v>
      </c>
      <c r="AS77" s="424">
        <f t="shared" si="21"/>
        <v>11135</v>
      </c>
      <c r="AT77" s="424">
        <f t="shared" si="21"/>
        <v>11514.166666666668</v>
      </c>
      <c r="AU77" s="424">
        <f t="shared" si="21"/>
        <v>11893.333333333334</v>
      </c>
      <c r="AV77" s="424">
        <f t="shared" si="21"/>
        <v>12272.5</v>
      </c>
      <c r="AW77" s="424">
        <f t="shared" si="21"/>
        <v>12651.666666666668</v>
      </c>
      <c r="AX77" s="424">
        <f t="shared" si="21"/>
        <v>13030.833333333336</v>
      </c>
      <c r="AY77" s="424">
        <f t="shared" si="21"/>
        <v>13410</v>
      </c>
      <c r="AZ77" s="424">
        <f t="shared" si="21"/>
        <v>13843.333333333336</v>
      </c>
      <c r="BA77" s="424">
        <f t="shared" si="21"/>
        <v>14276.66666666667</v>
      </c>
      <c r="BB77" s="424">
        <f t="shared" si="21"/>
        <v>14710.000000000002</v>
      </c>
      <c r="BC77" s="424">
        <f t="shared" si="21"/>
        <v>15143.333333333334</v>
      </c>
      <c r="BD77" s="424">
        <f t="shared" si="21"/>
        <v>15576.666666666668</v>
      </c>
      <c r="BE77" s="424">
        <f t="shared" si="21"/>
        <v>16010.000000000004</v>
      </c>
      <c r="BF77" s="424">
        <f t="shared" si="21"/>
        <v>16443.333333333336</v>
      </c>
      <c r="BG77" s="424">
        <f t="shared" si="21"/>
        <v>16876.666666666668</v>
      </c>
      <c r="BH77" s="424">
        <f t="shared" si="21"/>
        <v>17310.000000000004</v>
      </c>
      <c r="BI77" s="424">
        <f t="shared" si="21"/>
        <v>17743.333333333336</v>
      </c>
      <c r="BJ77" s="424">
        <f t="shared" si="21"/>
        <v>18176.666666666672</v>
      </c>
      <c r="BK77" s="424">
        <f t="shared" si="21"/>
        <v>18610.000000000004</v>
      </c>
    </row>
    <row r="78" spans="3:67" ht="13.8" hidden="1" x14ac:dyDescent="0.3">
      <c r="C78" s="671" t="s">
        <v>111</v>
      </c>
      <c r="D78" s="628">
        <f>D85</f>
        <v>45688</v>
      </c>
      <c r="E78" s="628">
        <f t="shared" ref="E78:BK78" si="22">E85</f>
        <v>45716</v>
      </c>
      <c r="F78" s="628">
        <f t="shared" si="22"/>
        <v>45747</v>
      </c>
      <c r="G78" s="628">
        <f t="shared" si="22"/>
        <v>45777</v>
      </c>
      <c r="H78" s="628">
        <f t="shared" si="22"/>
        <v>45808</v>
      </c>
      <c r="I78" s="628">
        <f t="shared" si="22"/>
        <v>45838</v>
      </c>
      <c r="J78" s="628">
        <f t="shared" si="22"/>
        <v>45869</v>
      </c>
      <c r="K78" s="628">
        <f t="shared" si="22"/>
        <v>45900</v>
      </c>
      <c r="L78" s="628">
        <f t="shared" si="22"/>
        <v>45930</v>
      </c>
      <c r="M78" s="628">
        <f t="shared" si="22"/>
        <v>45961</v>
      </c>
      <c r="N78" s="628">
        <f t="shared" si="22"/>
        <v>45991</v>
      </c>
      <c r="O78" s="628">
        <f t="shared" si="22"/>
        <v>46022</v>
      </c>
      <c r="P78" s="628">
        <f t="shared" si="22"/>
        <v>46053</v>
      </c>
      <c r="Q78" s="628">
        <f t="shared" si="22"/>
        <v>46081</v>
      </c>
      <c r="R78" s="628">
        <f t="shared" si="22"/>
        <v>46112</v>
      </c>
      <c r="S78" s="628">
        <f t="shared" si="22"/>
        <v>46142</v>
      </c>
      <c r="T78" s="628">
        <f t="shared" si="22"/>
        <v>46173</v>
      </c>
      <c r="U78" s="628">
        <f t="shared" si="22"/>
        <v>46203</v>
      </c>
      <c r="V78" s="628">
        <f t="shared" si="22"/>
        <v>46234</v>
      </c>
      <c r="W78" s="628">
        <f t="shared" si="22"/>
        <v>46265</v>
      </c>
      <c r="X78" s="628">
        <f t="shared" si="22"/>
        <v>46295</v>
      </c>
      <c r="Y78" s="628">
        <f t="shared" si="22"/>
        <v>46326</v>
      </c>
      <c r="Z78" s="628">
        <f t="shared" si="22"/>
        <v>46356</v>
      </c>
      <c r="AA78" s="628">
        <f t="shared" si="22"/>
        <v>46387</v>
      </c>
      <c r="AB78" s="628">
        <f t="shared" si="22"/>
        <v>46418</v>
      </c>
      <c r="AC78" s="628">
        <f t="shared" si="22"/>
        <v>46446</v>
      </c>
      <c r="AD78" s="628">
        <f t="shared" si="22"/>
        <v>46477</v>
      </c>
      <c r="AE78" s="628">
        <f t="shared" si="22"/>
        <v>46507</v>
      </c>
      <c r="AF78" s="628">
        <f t="shared" si="22"/>
        <v>46538</v>
      </c>
      <c r="AG78" s="628">
        <f t="shared" si="22"/>
        <v>46568</v>
      </c>
      <c r="AH78" s="628">
        <f t="shared" si="22"/>
        <v>46599</v>
      </c>
      <c r="AI78" s="628">
        <f t="shared" si="22"/>
        <v>46630</v>
      </c>
      <c r="AJ78" s="628">
        <f t="shared" si="22"/>
        <v>46660</v>
      </c>
      <c r="AK78" s="628">
        <f t="shared" si="22"/>
        <v>46691</v>
      </c>
      <c r="AL78" s="628">
        <f t="shared" si="22"/>
        <v>46721</v>
      </c>
      <c r="AM78" s="628">
        <f t="shared" si="22"/>
        <v>46752</v>
      </c>
      <c r="AN78" s="628">
        <f t="shared" si="22"/>
        <v>46783</v>
      </c>
      <c r="AO78" s="628">
        <f t="shared" si="22"/>
        <v>46812</v>
      </c>
      <c r="AP78" s="628">
        <f t="shared" si="22"/>
        <v>46843</v>
      </c>
      <c r="AQ78" s="628">
        <f t="shared" si="22"/>
        <v>46873</v>
      </c>
      <c r="AR78" s="628">
        <f t="shared" si="22"/>
        <v>46904</v>
      </c>
      <c r="AS78" s="628">
        <f t="shared" si="22"/>
        <v>46934</v>
      </c>
      <c r="AT78" s="628">
        <f t="shared" si="22"/>
        <v>46965</v>
      </c>
      <c r="AU78" s="628">
        <f t="shared" si="22"/>
        <v>46996</v>
      </c>
      <c r="AV78" s="628">
        <f t="shared" si="22"/>
        <v>47026</v>
      </c>
      <c r="AW78" s="628">
        <f t="shared" si="22"/>
        <v>47057</v>
      </c>
      <c r="AX78" s="628">
        <f t="shared" si="22"/>
        <v>47087</v>
      </c>
      <c r="AY78" s="628">
        <f t="shared" si="22"/>
        <v>47118</v>
      </c>
      <c r="AZ78" s="628">
        <f t="shared" si="22"/>
        <v>47149</v>
      </c>
      <c r="BA78" s="628">
        <f t="shared" si="22"/>
        <v>47177</v>
      </c>
      <c r="BB78" s="628">
        <f t="shared" si="22"/>
        <v>47208</v>
      </c>
      <c r="BC78" s="628">
        <f t="shared" si="22"/>
        <v>47238</v>
      </c>
      <c r="BD78" s="628">
        <f t="shared" si="22"/>
        <v>47269</v>
      </c>
      <c r="BE78" s="628">
        <f t="shared" si="22"/>
        <v>47299</v>
      </c>
      <c r="BF78" s="628">
        <f t="shared" si="22"/>
        <v>47330</v>
      </c>
      <c r="BG78" s="628">
        <f t="shared" si="22"/>
        <v>47361</v>
      </c>
      <c r="BH78" s="628">
        <f t="shared" si="22"/>
        <v>47391</v>
      </c>
      <c r="BI78" s="628">
        <f t="shared" si="22"/>
        <v>47422</v>
      </c>
      <c r="BJ78" s="628">
        <f t="shared" si="22"/>
        <v>47452</v>
      </c>
      <c r="BK78" s="628">
        <f t="shared" si="22"/>
        <v>47483</v>
      </c>
      <c r="BL78" s="102"/>
      <c r="BM78" s="102"/>
      <c r="BN78" s="102"/>
      <c r="BO78" s="102"/>
    </row>
    <row r="79" spans="3:67" ht="14.4" hidden="1" thickBot="1" x14ac:dyDescent="0.35">
      <c r="C79" s="674" t="str">
        <f>'Assumptions (Revenue)'!C65</f>
        <v>Occupational Therapy</v>
      </c>
      <c r="D79" s="425">
        <f>$D$46</f>
        <v>102</v>
      </c>
      <c r="E79" s="425">
        <f t="shared" ref="E79:O79" si="23">$D$46</f>
        <v>102</v>
      </c>
      <c r="F79" s="425">
        <f t="shared" si="23"/>
        <v>102</v>
      </c>
      <c r="G79" s="425">
        <f t="shared" si="23"/>
        <v>102</v>
      </c>
      <c r="H79" s="425">
        <f t="shared" si="23"/>
        <v>102</v>
      </c>
      <c r="I79" s="425">
        <f t="shared" si="23"/>
        <v>102</v>
      </c>
      <c r="J79" s="425">
        <f t="shared" si="23"/>
        <v>102</v>
      </c>
      <c r="K79" s="425">
        <f t="shared" si="23"/>
        <v>102</v>
      </c>
      <c r="L79" s="425">
        <f t="shared" si="23"/>
        <v>102</v>
      </c>
      <c r="M79" s="425">
        <f t="shared" si="23"/>
        <v>102</v>
      </c>
      <c r="N79" s="425">
        <f t="shared" si="23"/>
        <v>102</v>
      </c>
      <c r="O79" s="425">
        <f t="shared" si="23"/>
        <v>102</v>
      </c>
      <c r="P79" s="425">
        <f>$E$46</f>
        <v>150</v>
      </c>
      <c r="Q79" s="425">
        <f t="shared" ref="Q79:AA79" si="24">$E$46</f>
        <v>150</v>
      </c>
      <c r="R79" s="425">
        <f t="shared" si="24"/>
        <v>150</v>
      </c>
      <c r="S79" s="425">
        <f t="shared" si="24"/>
        <v>150</v>
      </c>
      <c r="T79" s="425">
        <f t="shared" si="24"/>
        <v>150</v>
      </c>
      <c r="U79" s="425">
        <f t="shared" si="24"/>
        <v>150</v>
      </c>
      <c r="V79" s="425">
        <f t="shared" si="24"/>
        <v>150</v>
      </c>
      <c r="W79" s="425">
        <f t="shared" si="24"/>
        <v>150</v>
      </c>
      <c r="X79" s="425">
        <f t="shared" si="24"/>
        <v>150</v>
      </c>
      <c r="Y79" s="425">
        <f t="shared" si="24"/>
        <v>150</v>
      </c>
      <c r="Z79" s="425">
        <f t="shared" si="24"/>
        <v>150</v>
      </c>
      <c r="AA79" s="425">
        <f t="shared" si="24"/>
        <v>150</v>
      </c>
      <c r="AB79" s="425">
        <f>$F$46</f>
        <v>201</v>
      </c>
      <c r="AC79" s="425">
        <f t="shared" ref="AC79:AM79" si="25">$F$46</f>
        <v>201</v>
      </c>
      <c r="AD79" s="425">
        <f t="shared" si="25"/>
        <v>201</v>
      </c>
      <c r="AE79" s="425">
        <f t="shared" si="25"/>
        <v>201</v>
      </c>
      <c r="AF79" s="425">
        <f t="shared" si="25"/>
        <v>201</v>
      </c>
      <c r="AG79" s="425">
        <f t="shared" si="25"/>
        <v>201</v>
      </c>
      <c r="AH79" s="425">
        <f t="shared" si="25"/>
        <v>201</v>
      </c>
      <c r="AI79" s="425">
        <f t="shared" si="25"/>
        <v>201</v>
      </c>
      <c r="AJ79" s="425">
        <f t="shared" si="25"/>
        <v>201</v>
      </c>
      <c r="AK79" s="425">
        <f t="shared" si="25"/>
        <v>201</v>
      </c>
      <c r="AL79" s="425">
        <f t="shared" si="25"/>
        <v>201</v>
      </c>
      <c r="AM79" s="425">
        <f t="shared" si="25"/>
        <v>201</v>
      </c>
      <c r="AN79" s="425">
        <f>$G$46</f>
        <v>225</v>
      </c>
      <c r="AO79" s="425">
        <f t="shared" ref="AO79:AY79" si="26">$G$46</f>
        <v>225</v>
      </c>
      <c r="AP79" s="425">
        <f t="shared" si="26"/>
        <v>225</v>
      </c>
      <c r="AQ79" s="425">
        <f t="shared" si="26"/>
        <v>225</v>
      </c>
      <c r="AR79" s="425">
        <f t="shared" si="26"/>
        <v>225</v>
      </c>
      <c r="AS79" s="425">
        <f t="shared" si="26"/>
        <v>225</v>
      </c>
      <c r="AT79" s="425">
        <f t="shared" si="26"/>
        <v>225</v>
      </c>
      <c r="AU79" s="425">
        <f t="shared" si="26"/>
        <v>225</v>
      </c>
      <c r="AV79" s="425">
        <f t="shared" si="26"/>
        <v>225</v>
      </c>
      <c r="AW79" s="425">
        <f t="shared" si="26"/>
        <v>225</v>
      </c>
      <c r="AX79" s="425">
        <f t="shared" si="26"/>
        <v>225</v>
      </c>
      <c r="AY79" s="425">
        <f t="shared" si="26"/>
        <v>225</v>
      </c>
      <c r="AZ79" s="425">
        <f>$H$46</f>
        <v>252</v>
      </c>
      <c r="BA79" s="425">
        <f t="shared" ref="BA79:BK79" si="27">$H$46</f>
        <v>252</v>
      </c>
      <c r="BB79" s="425">
        <f t="shared" si="27"/>
        <v>252</v>
      </c>
      <c r="BC79" s="425">
        <f t="shared" si="27"/>
        <v>252</v>
      </c>
      <c r="BD79" s="425">
        <f t="shared" si="27"/>
        <v>252</v>
      </c>
      <c r="BE79" s="425">
        <f t="shared" si="27"/>
        <v>252</v>
      </c>
      <c r="BF79" s="425">
        <f t="shared" si="27"/>
        <v>252</v>
      </c>
      <c r="BG79" s="425">
        <f t="shared" si="27"/>
        <v>252</v>
      </c>
      <c r="BH79" s="425">
        <f t="shared" si="27"/>
        <v>252</v>
      </c>
      <c r="BI79" s="425">
        <f t="shared" si="27"/>
        <v>252</v>
      </c>
      <c r="BJ79" s="425">
        <f t="shared" si="27"/>
        <v>252</v>
      </c>
      <c r="BK79" s="425">
        <f t="shared" si="27"/>
        <v>252</v>
      </c>
    </row>
    <row r="80" spans="3:67" ht="14.4" hidden="1" thickBot="1" x14ac:dyDescent="0.35">
      <c r="C80" s="674" t="str">
        <f>'Assumptions (Revenue)'!C66</f>
        <v>Physical Therapy</v>
      </c>
      <c r="D80" s="425">
        <f>$D$47</f>
        <v>102</v>
      </c>
      <c r="E80" s="425">
        <f t="shared" ref="E80:O80" si="28">$D$47</f>
        <v>102</v>
      </c>
      <c r="F80" s="425">
        <f t="shared" si="28"/>
        <v>102</v>
      </c>
      <c r="G80" s="425">
        <f t="shared" si="28"/>
        <v>102</v>
      </c>
      <c r="H80" s="425">
        <f t="shared" si="28"/>
        <v>102</v>
      </c>
      <c r="I80" s="425">
        <f t="shared" si="28"/>
        <v>102</v>
      </c>
      <c r="J80" s="425">
        <f t="shared" si="28"/>
        <v>102</v>
      </c>
      <c r="K80" s="425">
        <f t="shared" si="28"/>
        <v>102</v>
      </c>
      <c r="L80" s="425">
        <f t="shared" si="28"/>
        <v>102</v>
      </c>
      <c r="M80" s="425">
        <f t="shared" si="28"/>
        <v>102</v>
      </c>
      <c r="N80" s="425">
        <f t="shared" si="28"/>
        <v>102</v>
      </c>
      <c r="O80" s="425">
        <f t="shared" si="28"/>
        <v>102</v>
      </c>
      <c r="P80" s="425">
        <f>$E$47</f>
        <v>150</v>
      </c>
      <c r="Q80" s="425">
        <f t="shared" ref="Q80:AA80" si="29">$E$47</f>
        <v>150</v>
      </c>
      <c r="R80" s="425">
        <f t="shared" si="29"/>
        <v>150</v>
      </c>
      <c r="S80" s="425">
        <f t="shared" si="29"/>
        <v>150</v>
      </c>
      <c r="T80" s="425">
        <f t="shared" si="29"/>
        <v>150</v>
      </c>
      <c r="U80" s="425">
        <f t="shared" si="29"/>
        <v>150</v>
      </c>
      <c r="V80" s="425">
        <f t="shared" si="29"/>
        <v>150</v>
      </c>
      <c r="W80" s="425">
        <f t="shared" si="29"/>
        <v>150</v>
      </c>
      <c r="X80" s="425">
        <f t="shared" si="29"/>
        <v>150</v>
      </c>
      <c r="Y80" s="425">
        <f t="shared" si="29"/>
        <v>150</v>
      </c>
      <c r="Z80" s="425">
        <f t="shared" si="29"/>
        <v>150</v>
      </c>
      <c r="AA80" s="425">
        <f t="shared" si="29"/>
        <v>150</v>
      </c>
      <c r="AB80" s="425">
        <f>$F$47</f>
        <v>213</v>
      </c>
      <c r="AC80" s="425">
        <f t="shared" ref="AC80:AM80" si="30">$F$47</f>
        <v>213</v>
      </c>
      <c r="AD80" s="425">
        <f t="shared" si="30"/>
        <v>213</v>
      </c>
      <c r="AE80" s="425">
        <f t="shared" si="30"/>
        <v>213</v>
      </c>
      <c r="AF80" s="425">
        <f t="shared" si="30"/>
        <v>213</v>
      </c>
      <c r="AG80" s="425">
        <f t="shared" si="30"/>
        <v>213</v>
      </c>
      <c r="AH80" s="425">
        <f t="shared" si="30"/>
        <v>213</v>
      </c>
      <c r="AI80" s="425">
        <f t="shared" si="30"/>
        <v>213</v>
      </c>
      <c r="AJ80" s="425">
        <f t="shared" si="30"/>
        <v>213</v>
      </c>
      <c r="AK80" s="425">
        <f t="shared" si="30"/>
        <v>213</v>
      </c>
      <c r="AL80" s="425">
        <f t="shared" si="30"/>
        <v>213</v>
      </c>
      <c r="AM80" s="425">
        <f t="shared" si="30"/>
        <v>213</v>
      </c>
      <c r="AN80" s="425">
        <f>$G$47</f>
        <v>240</v>
      </c>
      <c r="AO80" s="425">
        <f t="shared" ref="AO80:AY80" si="31">$G$47</f>
        <v>240</v>
      </c>
      <c r="AP80" s="425">
        <f t="shared" si="31"/>
        <v>240</v>
      </c>
      <c r="AQ80" s="425">
        <f t="shared" si="31"/>
        <v>240</v>
      </c>
      <c r="AR80" s="425">
        <f t="shared" si="31"/>
        <v>240</v>
      </c>
      <c r="AS80" s="425">
        <f t="shared" si="31"/>
        <v>240</v>
      </c>
      <c r="AT80" s="425">
        <f t="shared" si="31"/>
        <v>240</v>
      </c>
      <c r="AU80" s="425">
        <f t="shared" si="31"/>
        <v>240</v>
      </c>
      <c r="AV80" s="425">
        <f t="shared" si="31"/>
        <v>240</v>
      </c>
      <c r="AW80" s="425">
        <f t="shared" si="31"/>
        <v>240</v>
      </c>
      <c r="AX80" s="425">
        <f t="shared" si="31"/>
        <v>240</v>
      </c>
      <c r="AY80" s="425">
        <f t="shared" si="31"/>
        <v>240</v>
      </c>
      <c r="AZ80" s="425">
        <f>$H$47</f>
        <v>300</v>
      </c>
      <c r="BA80" s="425">
        <f t="shared" ref="BA80:BK80" si="32">$H$47</f>
        <v>300</v>
      </c>
      <c r="BB80" s="425">
        <f t="shared" si="32"/>
        <v>300</v>
      </c>
      <c r="BC80" s="425">
        <f t="shared" si="32"/>
        <v>300</v>
      </c>
      <c r="BD80" s="425">
        <f t="shared" si="32"/>
        <v>300</v>
      </c>
      <c r="BE80" s="425">
        <f t="shared" si="32"/>
        <v>300</v>
      </c>
      <c r="BF80" s="425">
        <f t="shared" si="32"/>
        <v>300</v>
      </c>
      <c r="BG80" s="425">
        <f t="shared" si="32"/>
        <v>300</v>
      </c>
      <c r="BH80" s="425">
        <f t="shared" si="32"/>
        <v>300</v>
      </c>
      <c r="BI80" s="425">
        <f t="shared" si="32"/>
        <v>300</v>
      </c>
      <c r="BJ80" s="425">
        <f t="shared" si="32"/>
        <v>300</v>
      </c>
      <c r="BK80" s="425">
        <f t="shared" si="32"/>
        <v>300</v>
      </c>
      <c r="BL80" s="104"/>
      <c r="BM80" s="104"/>
      <c r="BN80" s="104"/>
      <c r="BO80" s="104"/>
    </row>
    <row r="81" spans="1:69" ht="14.4" hidden="1" thickBot="1" x14ac:dyDescent="0.35">
      <c r="C81" s="674" t="str">
        <f>'Assumptions (Revenue)'!C67</f>
        <v>Speech &amp; Language Pathology</v>
      </c>
      <c r="D81" s="425">
        <f>$D$48</f>
        <v>68</v>
      </c>
      <c r="E81" s="425">
        <f t="shared" ref="E81:O81" si="33">$D$48</f>
        <v>68</v>
      </c>
      <c r="F81" s="425">
        <f t="shared" si="33"/>
        <v>68</v>
      </c>
      <c r="G81" s="425">
        <f t="shared" si="33"/>
        <v>68</v>
      </c>
      <c r="H81" s="425">
        <f t="shared" si="33"/>
        <v>68</v>
      </c>
      <c r="I81" s="425">
        <f t="shared" si="33"/>
        <v>68</v>
      </c>
      <c r="J81" s="425">
        <f t="shared" si="33"/>
        <v>68</v>
      </c>
      <c r="K81" s="425">
        <f t="shared" si="33"/>
        <v>68</v>
      </c>
      <c r="L81" s="425">
        <f t="shared" si="33"/>
        <v>68</v>
      </c>
      <c r="M81" s="425">
        <f t="shared" si="33"/>
        <v>68</v>
      </c>
      <c r="N81" s="425">
        <f t="shared" si="33"/>
        <v>68</v>
      </c>
      <c r="O81" s="425">
        <f t="shared" si="33"/>
        <v>68</v>
      </c>
      <c r="P81" s="425">
        <f>$E$48</f>
        <v>100</v>
      </c>
      <c r="Q81" s="425">
        <f t="shared" ref="Q81:AA81" si="34">$E$48</f>
        <v>100</v>
      </c>
      <c r="R81" s="425">
        <f t="shared" si="34"/>
        <v>100</v>
      </c>
      <c r="S81" s="425">
        <f t="shared" si="34"/>
        <v>100</v>
      </c>
      <c r="T81" s="425">
        <f t="shared" si="34"/>
        <v>100</v>
      </c>
      <c r="U81" s="425">
        <f t="shared" si="34"/>
        <v>100</v>
      </c>
      <c r="V81" s="425">
        <f t="shared" si="34"/>
        <v>100</v>
      </c>
      <c r="W81" s="425">
        <f t="shared" si="34"/>
        <v>100</v>
      </c>
      <c r="X81" s="425">
        <f t="shared" si="34"/>
        <v>100</v>
      </c>
      <c r="Y81" s="425">
        <f t="shared" si="34"/>
        <v>100</v>
      </c>
      <c r="Z81" s="425">
        <f t="shared" si="34"/>
        <v>100</v>
      </c>
      <c r="AA81" s="425">
        <f t="shared" si="34"/>
        <v>100</v>
      </c>
      <c r="AB81" s="425">
        <f>$F$48</f>
        <v>150</v>
      </c>
      <c r="AC81" s="425">
        <f t="shared" ref="AC81:AM81" si="35">$F$48</f>
        <v>150</v>
      </c>
      <c r="AD81" s="425">
        <f t="shared" si="35"/>
        <v>150</v>
      </c>
      <c r="AE81" s="425">
        <f t="shared" si="35"/>
        <v>150</v>
      </c>
      <c r="AF81" s="425">
        <f t="shared" si="35"/>
        <v>150</v>
      </c>
      <c r="AG81" s="425">
        <f t="shared" si="35"/>
        <v>150</v>
      </c>
      <c r="AH81" s="425">
        <f t="shared" si="35"/>
        <v>150</v>
      </c>
      <c r="AI81" s="425">
        <f t="shared" si="35"/>
        <v>150</v>
      </c>
      <c r="AJ81" s="425">
        <f t="shared" si="35"/>
        <v>150</v>
      </c>
      <c r="AK81" s="425">
        <f t="shared" si="35"/>
        <v>150</v>
      </c>
      <c r="AL81" s="425">
        <f t="shared" si="35"/>
        <v>150</v>
      </c>
      <c r="AM81" s="425">
        <f t="shared" si="35"/>
        <v>150</v>
      </c>
      <c r="AN81" s="425">
        <f>$G$48</f>
        <v>168</v>
      </c>
      <c r="AO81" s="425">
        <f t="shared" ref="AO81:AY81" si="36">$G$48</f>
        <v>168</v>
      </c>
      <c r="AP81" s="425">
        <f t="shared" si="36"/>
        <v>168</v>
      </c>
      <c r="AQ81" s="425">
        <f t="shared" si="36"/>
        <v>168</v>
      </c>
      <c r="AR81" s="425">
        <f t="shared" si="36"/>
        <v>168</v>
      </c>
      <c r="AS81" s="425">
        <f t="shared" si="36"/>
        <v>168</v>
      </c>
      <c r="AT81" s="425">
        <f t="shared" si="36"/>
        <v>168</v>
      </c>
      <c r="AU81" s="425">
        <f t="shared" si="36"/>
        <v>168</v>
      </c>
      <c r="AV81" s="425">
        <f t="shared" si="36"/>
        <v>168</v>
      </c>
      <c r="AW81" s="425">
        <f t="shared" si="36"/>
        <v>168</v>
      </c>
      <c r="AX81" s="425">
        <f t="shared" si="36"/>
        <v>168</v>
      </c>
      <c r="AY81" s="425">
        <f t="shared" si="36"/>
        <v>168</v>
      </c>
      <c r="AZ81" s="425">
        <f>$H$48</f>
        <v>200</v>
      </c>
      <c r="BA81" s="425">
        <f t="shared" ref="BA81:BK81" si="37">$H$48</f>
        <v>200</v>
      </c>
      <c r="BB81" s="425">
        <f t="shared" si="37"/>
        <v>200</v>
      </c>
      <c r="BC81" s="425">
        <f t="shared" si="37"/>
        <v>200</v>
      </c>
      <c r="BD81" s="425">
        <f t="shared" si="37"/>
        <v>200</v>
      </c>
      <c r="BE81" s="425">
        <f t="shared" si="37"/>
        <v>200</v>
      </c>
      <c r="BF81" s="425">
        <f t="shared" si="37"/>
        <v>200</v>
      </c>
      <c r="BG81" s="425">
        <f t="shared" si="37"/>
        <v>200</v>
      </c>
      <c r="BH81" s="425">
        <f t="shared" si="37"/>
        <v>200</v>
      </c>
      <c r="BI81" s="425">
        <f t="shared" si="37"/>
        <v>200</v>
      </c>
      <c r="BJ81" s="425">
        <f t="shared" si="37"/>
        <v>200</v>
      </c>
      <c r="BK81" s="425">
        <f t="shared" si="37"/>
        <v>200</v>
      </c>
      <c r="BL81" s="104"/>
      <c r="BM81" s="104"/>
      <c r="BN81" s="104"/>
      <c r="BO81" s="104"/>
    </row>
    <row r="82" spans="1:69" ht="14.4" hidden="1" thickBot="1" x14ac:dyDescent="0.35">
      <c r="C82" s="674" t="str">
        <f>'Assumptions (Revenue)'!C68</f>
        <v>Dental Services</v>
      </c>
      <c r="D82" s="425">
        <f>$D$49</f>
        <v>30</v>
      </c>
      <c r="E82" s="425">
        <f t="shared" ref="E82:O82" si="38">$D$49</f>
        <v>30</v>
      </c>
      <c r="F82" s="425">
        <f t="shared" si="38"/>
        <v>30</v>
      </c>
      <c r="G82" s="425">
        <f t="shared" si="38"/>
        <v>30</v>
      </c>
      <c r="H82" s="425">
        <f t="shared" si="38"/>
        <v>30</v>
      </c>
      <c r="I82" s="425">
        <f t="shared" si="38"/>
        <v>30</v>
      </c>
      <c r="J82" s="425">
        <f t="shared" si="38"/>
        <v>30</v>
      </c>
      <c r="K82" s="425">
        <f t="shared" si="38"/>
        <v>30</v>
      </c>
      <c r="L82" s="425">
        <f t="shared" si="38"/>
        <v>30</v>
      </c>
      <c r="M82" s="425">
        <f t="shared" si="38"/>
        <v>30</v>
      </c>
      <c r="N82" s="425">
        <f t="shared" si="38"/>
        <v>30</v>
      </c>
      <c r="O82" s="425">
        <f t="shared" si="38"/>
        <v>30</v>
      </c>
      <c r="P82" s="425">
        <f>$E$49</f>
        <v>38</v>
      </c>
      <c r="Q82" s="425">
        <f t="shared" ref="Q82:AA82" si="39">$E$49</f>
        <v>38</v>
      </c>
      <c r="R82" s="425">
        <f t="shared" si="39"/>
        <v>38</v>
      </c>
      <c r="S82" s="425">
        <f t="shared" si="39"/>
        <v>38</v>
      </c>
      <c r="T82" s="425">
        <f t="shared" si="39"/>
        <v>38</v>
      </c>
      <c r="U82" s="425">
        <f t="shared" si="39"/>
        <v>38</v>
      </c>
      <c r="V82" s="425">
        <f t="shared" si="39"/>
        <v>38</v>
      </c>
      <c r="W82" s="425">
        <f t="shared" si="39"/>
        <v>38</v>
      </c>
      <c r="X82" s="425">
        <f t="shared" si="39"/>
        <v>38</v>
      </c>
      <c r="Y82" s="425">
        <f t="shared" si="39"/>
        <v>38</v>
      </c>
      <c r="Z82" s="425">
        <f t="shared" si="39"/>
        <v>38</v>
      </c>
      <c r="AA82" s="425">
        <f t="shared" si="39"/>
        <v>38</v>
      </c>
      <c r="AB82" s="425">
        <f>$F$49</f>
        <v>75</v>
      </c>
      <c r="AC82" s="425">
        <f t="shared" ref="AC82:AM82" si="40">$F$49</f>
        <v>75</v>
      </c>
      <c r="AD82" s="425">
        <f t="shared" si="40"/>
        <v>75</v>
      </c>
      <c r="AE82" s="425">
        <f t="shared" si="40"/>
        <v>75</v>
      </c>
      <c r="AF82" s="425">
        <f t="shared" si="40"/>
        <v>75</v>
      </c>
      <c r="AG82" s="425">
        <f t="shared" si="40"/>
        <v>75</v>
      </c>
      <c r="AH82" s="425">
        <f t="shared" si="40"/>
        <v>75</v>
      </c>
      <c r="AI82" s="425">
        <f t="shared" si="40"/>
        <v>75</v>
      </c>
      <c r="AJ82" s="425">
        <f t="shared" si="40"/>
        <v>75</v>
      </c>
      <c r="AK82" s="425">
        <f t="shared" si="40"/>
        <v>75</v>
      </c>
      <c r="AL82" s="425">
        <f t="shared" si="40"/>
        <v>75</v>
      </c>
      <c r="AM82" s="425">
        <f t="shared" si="40"/>
        <v>75</v>
      </c>
      <c r="AN82" s="425">
        <f>$G$49</f>
        <v>84</v>
      </c>
      <c r="AO82" s="425">
        <f t="shared" ref="AO82:AY82" si="41">$G$49</f>
        <v>84</v>
      </c>
      <c r="AP82" s="425">
        <f t="shared" si="41"/>
        <v>84</v>
      </c>
      <c r="AQ82" s="425">
        <f t="shared" si="41"/>
        <v>84</v>
      </c>
      <c r="AR82" s="425">
        <f t="shared" si="41"/>
        <v>84</v>
      </c>
      <c r="AS82" s="425">
        <f t="shared" si="41"/>
        <v>84</v>
      </c>
      <c r="AT82" s="425">
        <f t="shared" si="41"/>
        <v>84</v>
      </c>
      <c r="AU82" s="425">
        <f t="shared" si="41"/>
        <v>84</v>
      </c>
      <c r="AV82" s="425">
        <f t="shared" si="41"/>
        <v>84</v>
      </c>
      <c r="AW82" s="425">
        <f t="shared" si="41"/>
        <v>84</v>
      </c>
      <c r="AX82" s="425">
        <f t="shared" si="41"/>
        <v>84</v>
      </c>
      <c r="AY82" s="425">
        <f t="shared" si="41"/>
        <v>84</v>
      </c>
      <c r="AZ82" s="425">
        <f>$H$49</f>
        <v>84</v>
      </c>
      <c r="BA82" s="425">
        <f t="shared" ref="BA82:BK82" si="42">$H$49</f>
        <v>84</v>
      </c>
      <c r="BB82" s="425">
        <f t="shared" si="42"/>
        <v>84</v>
      </c>
      <c r="BC82" s="425">
        <f t="shared" si="42"/>
        <v>84</v>
      </c>
      <c r="BD82" s="425">
        <f t="shared" si="42"/>
        <v>84</v>
      </c>
      <c r="BE82" s="425">
        <f t="shared" si="42"/>
        <v>84</v>
      </c>
      <c r="BF82" s="425">
        <f t="shared" si="42"/>
        <v>84</v>
      </c>
      <c r="BG82" s="425">
        <f t="shared" si="42"/>
        <v>84</v>
      </c>
      <c r="BH82" s="425">
        <f t="shared" si="42"/>
        <v>84</v>
      </c>
      <c r="BI82" s="425">
        <f t="shared" si="42"/>
        <v>84</v>
      </c>
      <c r="BJ82" s="425">
        <f t="shared" si="42"/>
        <v>84</v>
      </c>
      <c r="BK82" s="425">
        <f t="shared" si="42"/>
        <v>84</v>
      </c>
      <c r="BL82" s="51"/>
      <c r="BM82" s="51"/>
      <c r="BN82" s="51"/>
      <c r="BO82" s="51"/>
    </row>
    <row r="83" spans="1:69" ht="14.4" hidden="1" thickBot="1" x14ac:dyDescent="0.35">
      <c r="C83" s="675" t="str">
        <f>'Assumptions (Revenue)'!C69</f>
        <v>Counseling Services</v>
      </c>
      <c r="D83" s="425">
        <f>$D$50</f>
        <v>38</v>
      </c>
      <c r="E83" s="425">
        <f t="shared" ref="E83:O83" si="43">$D$50</f>
        <v>38</v>
      </c>
      <c r="F83" s="425">
        <f t="shared" si="43"/>
        <v>38</v>
      </c>
      <c r="G83" s="425">
        <f t="shared" si="43"/>
        <v>38</v>
      </c>
      <c r="H83" s="425">
        <f t="shared" si="43"/>
        <v>38</v>
      </c>
      <c r="I83" s="425">
        <f t="shared" si="43"/>
        <v>38</v>
      </c>
      <c r="J83" s="425">
        <f t="shared" si="43"/>
        <v>38</v>
      </c>
      <c r="K83" s="425">
        <f t="shared" si="43"/>
        <v>38</v>
      </c>
      <c r="L83" s="425">
        <f t="shared" si="43"/>
        <v>38</v>
      </c>
      <c r="M83" s="425">
        <f t="shared" si="43"/>
        <v>38</v>
      </c>
      <c r="N83" s="425">
        <f t="shared" si="43"/>
        <v>38</v>
      </c>
      <c r="O83" s="425">
        <f t="shared" si="43"/>
        <v>38</v>
      </c>
      <c r="P83" s="425">
        <f>$E$50</f>
        <v>46</v>
      </c>
      <c r="Q83" s="425">
        <f t="shared" ref="Q83:AA83" si="44">$E$50</f>
        <v>46</v>
      </c>
      <c r="R83" s="425">
        <f t="shared" si="44"/>
        <v>46</v>
      </c>
      <c r="S83" s="425">
        <f t="shared" si="44"/>
        <v>46</v>
      </c>
      <c r="T83" s="425">
        <f t="shared" si="44"/>
        <v>46</v>
      </c>
      <c r="U83" s="425">
        <f t="shared" si="44"/>
        <v>46</v>
      </c>
      <c r="V83" s="425">
        <f t="shared" si="44"/>
        <v>46</v>
      </c>
      <c r="W83" s="425">
        <f t="shared" si="44"/>
        <v>46</v>
      </c>
      <c r="X83" s="425">
        <f t="shared" si="44"/>
        <v>46</v>
      </c>
      <c r="Y83" s="425">
        <f t="shared" si="44"/>
        <v>46</v>
      </c>
      <c r="Z83" s="425">
        <f t="shared" si="44"/>
        <v>46</v>
      </c>
      <c r="AA83" s="425">
        <f t="shared" si="44"/>
        <v>46</v>
      </c>
      <c r="AB83" s="425">
        <f>$F$50</f>
        <v>50</v>
      </c>
      <c r="AC83" s="425">
        <f t="shared" ref="AC83:AM83" si="45">$F$50</f>
        <v>50</v>
      </c>
      <c r="AD83" s="425">
        <f t="shared" si="45"/>
        <v>50</v>
      </c>
      <c r="AE83" s="425">
        <f t="shared" si="45"/>
        <v>50</v>
      </c>
      <c r="AF83" s="425">
        <f t="shared" si="45"/>
        <v>50</v>
      </c>
      <c r="AG83" s="425">
        <f t="shared" si="45"/>
        <v>50</v>
      </c>
      <c r="AH83" s="425">
        <f t="shared" si="45"/>
        <v>50</v>
      </c>
      <c r="AI83" s="425">
        <f t="shared" si="45"/>
        <v>50</v>
      </c>
      <c r="AJ83" s="425">
        <f t="shared" si="45"/>
        <v>50</v>
      </c>
      <c r="AK83" s="425">
        <f t="shared" si="45"/>
        <v>50</v>
      </c>
      <c r="AL83" s="425">
        <f t="shared" si="45"/>
        <v>50</v>
      </c>
      <c r="AM83" s="425">
        <f t="shared" si="45"/>
        <v>50</v>
      </c>
      <c r="AN83" s="425">
        <f>$G$50</f>
        <v>59</v>
      </c>
      <c r="AO83" s="425">
        <f t="shared" ref="AO83:AY83" si="46">$G$50</f>
        <v>59</v>
      </c>
      <c r="AP83" s="425">
        <f t="shared" si="46"/>
        <v>59</v>
      </c>
      <c r="AQ83" s="425">
        <f t="shared" si="46"/>
        <v>59</v>
      </c>
      <c r="AR83" s="425">
        <f t="shared" si="46"/>
        <v>59</v>
      </c>
      <c r="AS83" s="425">
        <f t="shared" si="46"/>
        <v>59</v>
      </c>
      <c r="AT83" s="425">
        <f t="shared" si="46"/>
        <v>59</v>
      </c>
      <c r="AU83" s="425">
        <f t="shared" si="46"/>
        <v>59</v>
      </c>
      <c r="AV83" s="425">
        <f t="shared" si="46"/>
        <v>59</v>
      </c>
      <c r="AW83" s="425">
        <f t="shared" si="46"/>
        <v>59</v>
      </c>
      <c r="AX83" s="425">
        <f t="shared" si="46"/>
        <v>59</v>
      </c>
      <c r="AY83" s="425">
        <f t="shared" si="46"/>
        <v>59</v>
      </c>
      <c r="AZ83" s="425">
        <f>$H$50</f>
        <v>67</v>
      </c>
      <c r="BA83" s="425">
        <f t="shared" ref="BA83:BK83" si="47">$H$50</f>
        <v>67</v>
      </c>
      <c r="BB83" s="425">
        <f t="shared" si="47"/>
        <v>67</v>
      </c>
      <c r="BC83" s="425">
        <f t="shared" si="47"/>
        <v>67</v>
      </c>
      <c r="BD83" s="425">
        <f t="shared" si="47"/>
        <v>67</v>
      </c>
      <c r="BE83" s="425">
        <f t="shared" si="47"/>
        <v>67</v>
      </c>
      <c r="BF83" s="425">
        <f t="shared" si="47"/>
        <v>67</v>
      </c>
      <c r="BG83" s="425">
        <f t="shared" si="47"/>
        <v>67</v>
      </c>
      <c r="BH83" s="425">
        <f t="shared" si="47"/>
        <v>67</v>
      </c>
      <c r="BI83" s="425">
        <f t="shared" si="47"/>
        <v>67</v>
      </c>
      <c r="BJ83" s="425">
        <f t="shared" si="47"/>
        <v>67</v>
      </c>
      <c r="BK83" s="425">
        <f t="shared" si="47"/>
        <v>67</v>
      </c>
      <c r="BL83" s="51"/>
      <c r="BM83" s="51"/>
      <c r="BN83" s="51"/>
      <c r="BO83" s="51"/>
    </row>
    <row r="84" spans="1:69" ht="7.5" hidden="1" customHeight="1" x14ac:dyDescent="0.3">
      <c r="C84" s="676" t="s">
        <v>296</v>
      </c>
      <c r="D84" s="424">
        <f>ROUNDDOWN(SUM(D79:D83),0)</f>
        <v>340</v>
      </c>
      <c r="E84" s="424">
        <f t="shared" ref="E84:BK84" si="48">ROUNDDOWN(SUM(E79:E83),0)</f>
        <v>340</v>
      </c>
      <c r="F84" s="424">
        <f t="shared" si="48"/>
        <v>340</v>
      </c>
      <c r="G84" s="424">
        <f t="shared" si="48"/>
        <v>340</v>
      </c>
      <c r="H84" s="424">
        <f t="shared" si="48"/>
        <v>340</v>
      </c>
      <c r="I84" s="424">
        <f t="shared" si="48"/>
        <v>340</v>
      </c>
      <c r="J84" s="424">
        <f t="shared" si="48"/>
        <v>340</v>
      </c>
      <c r="K84" s="424">
        <f t="shared" si="48"/>
        <v>340</v>
      </c>
      <c r="L84" s="424">
        <f t="shared" si="48"/>
        <v>340</v>
      </c>
      <c r="M84" s="424">
        <f t="shared" si="48"/>
        <v>340</v>
      </c>
      <c r="N84" s="424">
        <f t="shared" si="48"/>
        <v>340</v>
      </c>
      <c r="O84" s="424">
        <f t="shared" si="48"/>
        <v>340</v>
      </c>
      <c r="P84" s="424">
        <f t="shared" si="48"/>
        <v>484</v>
      </c>
      <c r="Q84" s="424">
        <f t="shared" si="48"/>
        <v>484</v>
      </c>
      <c r="R84" s="424">
        <f t="shared" si="48"/>
        <v>484</v>
      </c>
      <c r="S84" s="424">
        <f t="shared" si="48"/>
        <v>484</v>
      </c>
      <c r="T84" s="424">
        <f t="shared" si="48"/>
        <v>484</v>
      </c>
      <c r="U84" s="424">
        <f t="shared" si="48"/>
        <v>484</v>
      </c>
      <c r="V84" s="424">
        <f t="shared" si="48"/>
        <v>484</v>
      </c>
      <c r="W84" s="424">
        <f t="shared" si="48"/>
        <v>484</v>
      </c>
      <c r="X84" s="424">
        <f t="shared" si="48"/>
        <v>484</v>
      </c>
      <c r="Y84" s="424">
        <f t="shared" si="48"/>
        <v>484</v>
      </c>
      <c r="Z84" s="424">
        <f t="shared" si="48"/>
        <v>484</v>
      </c>
      <c r="AA84" s="424">
        <f t="shared" si="48"/>
        <v>484</v>
      </c>
      <c r="AB84" s="424">
        <f t="shared" si="48"/>
        <v>689</v>
      </c>
      <c r="AC84" s="424">
        <f t="shared" si="48"/>
        <v>689</v>
      </c>
      <c r="AD84" s="424">
        <f t="shared" si="48"/>
        <v>689</v>
      </c>
      <c r="AE84" s="424">
        <f t="shared" si="48"/>
        <v>689</v>
      </c>
      <c r="AF84" s="424">
        <f t="shared" si="48"/>
        <v>689</v>
      </c>
      <c r="AG84" s="424">
        <f t="shared" si="48"/>
        <v>689</v>
      </c>
      <c r="AH84" s="424">
        <f t="shared" si="48"/>
        <v>689</v>
      </c>
      <c r="AI84" s="424">
        <f t="shared" si="48"/>
        <v>689</v>
      </c>
      <c r="AJ84" s="424">
        <f t="shared" si="48"/>
        <v>689</v>
      </c>
      <c r="AK84" s="424">
        <f t="shared" si="48"/>
        <v>689</v>
      </c>
      <c r="AL84" s="424">
        <f t="shared" si="48"/>
        <v>689</v>
      </c>
      <c r="AM84" s="424">
        <f t="shared" si="48"/>
        <v>689</v>
      </c>
      <c r="AN84" s="424">
        <f t="shared" si="48"/>
        <v>776</v>
      </c>
      <c r="AO84" s="424">
        <f t="shared" si="48"/>
        <v>776</v>
      </c>
      <c r="AP84" s="424">
        <f t="shared" si="48"/>
        <v>776</v>
      </c>
      <c r="AQ84" s="424">
        <f t="shared" si="48"/>
        <v>776</v>
      </c>
      <c r="AR84" s="424">
        <f t="shared" si="48"/>
        <v>776</v>
      </c>
      <c r="AS84" s="424">
        <f t="shared" si="48"/>
        <v>776</v>
      </c>
      <c r="AT84" s="424">
        <f t="shared" si="48"/>
        <v>776</v>
      </c>
      <c r="AU84" s="424">
        <f t="shared" si="48"/>
        <v>776</v>
      </c>
      <c r="AV84" s="424">
        <f t="shared" si="48"/>
        <v>776</v>
      </c>
      <c r="AW84" s="424">
        <f t="shared" si="48"/>
        <v>776</v>
      </c>
      <c r="AX84" s="424">
        <f t="shared" si="48"/>
        <v>776</v>
      </c>
      <c r="AY84" s="424">
        <f t="shared" si="48"/>
        <v>776</v>
      </c>
      <c r="AZ84" s="424">
        <f t="shared" si="48"/>
        <v>903</v>
      </c>
      <c r="BA84" s="424">
        <f t="shared" si="48"/>
        <v>903</v>
      </c>
      <c r="BB84" s="424">
        <f t="shared" si="48"/>
        <v>903</v>
      </c>
      <c r="BC84" s="424">
        <f t="shared" si="48"/>
        <v>903</v>
      </c>
      <c r="BD84" s="424">
        <f t="shared" si="48"/>
        <v>903</v>
      </c>
      <c r="BE84" s="424">
        <f t="shared" si="48"/>
        <v>903</v>
      </c>
      <c r="BF84" s="424">
        <f t="shared" si="48"/>
        <v>903</v>
      </c>
      <c r="BG84" s="424">
        <f t="shared" si="48"/>
        <v>903</v>
      </c>
      <c r="BH84" s="424">
        <f t="shared" si="48"/>
        <v>903</v>
      </c>
      <c r="BI84" s="424">
        <f t="shared" si="48"/>
        <v>903</v>
      </c>
      <c r="BJ84" s="424">
        <f t="shared" si="48"/>
        <v>903</v>
      </c>
      <c r="BK84" s="424">
        <f t="shared" si="48"/>
        <v>903</v>
      </c>
    </row>
    <row r="85" spans="1:69" ht="13.8" hidden="1" x14ac:dyDescent="0.3">
      <c r="C85" s="99" t="s">
        <v>65</v>
      </c>
      <c r="D85" s="648">
        <f>D64</f>
        <v>45688</v>
      </c>
      <c r="E85" s="648">
        <f t="shared" ref="E85:BK85" si="49">E64</f>
        <v>45716</v>
      </c>
      <c r="F85" s="648">
        <f t="shared" si="49"/>
        <v>45747</v>
      </c>
      <c r="G85" s="648">
        <f t="shared" si="49"/>
        <v>45777</v>
      </c>
      <c r="H85" s="648">
        <f t="shared" si="49"/>
        <v>45808</v>
      </c>
      <c r="I85" s="648">
        <f t="shared" si="49"/>
        <v>45838</v>
      </c>
      <c r="J85" s="648">
        <f t="shared" si="49"/>
        <v>45869</v>
      </c>
      <c r="K85" s="648">
        <f t="shared" si="49"/>
        <v>45900</v>
      </c>
      <c r="L85" s="648">
        <f t="shared" si="49"/>
        <v>45930</v>
      </c>
      <c r="M85" s="648">
        <f t="shared" si="49"/>
        <v>45961</v>
      </c>
      <c r="N85" s="648">
        <f t="shared" si="49"/>
        <v>45991</v>
      </c>
      <c r="O85" s="648">
        <f t="shared" si="49"/>
        <v>46022</v>
      </c>
      <c r="P85" s="648">
        <f t="shared" si="49"/>
        <v>46053</v>
      </c>
      <c r="Q85" s="648">
        <f t="shared" si="49"/>
        <v>46081</v>
      </c>
      <c r="R85" s="648">
        <f t="shared" si="49"/>
        <v>46112</v>
      </c>
      <c r="S85" s="648">
        <f t="shared" si="49"/>
        <v>46142</v>
      </c>
      <c r="T85" s="648">
        <f t="shared" si="49"/>
        <v>46173</v>
      </c>
      <c r="U85" s="648">
        <f t="shared" si="49"/>
        <v>46203</v>
      </c>
      <c r="V85" s="648">
        <f t="shared" si="49"/>
        <v>46234</v>
      </c>
      <c r="W85" s="648">
        <f t="shared" si="49"/>
        <v>46265</v>
      </c>
      <c r="X85" s="648">
        <f t="shared" si="49"/>
        <v>46295</v>
      </c>
      <c r="Y85" s="648">
        <f t="shared" si="49"/>
        <v>46326</v>
      </c>
      <c r="Z85" s="648">
        <f t="shared" si="49"/>
        <v>46356</v>
      </c>
      <c r="AA85" s="648">
        <f t="shared" si="49"/>
        <v>46387</v>
      </c>
      <c r="AB85" s="648">
        <f t="shared" si="49"/>
        <v>46418</v>
      </c>
      <c r="AC85" s="648">
        <f t="shared" si="49"/>
        <v>46446</v>
      </c>
      <c r="AD85" s="648">
        <f t="shared" si="49"/>
        <v>46477</v>
      </c>
      <c r="AE85" s="648">
        <f t="shared" si="49"/>
        <v>46507</v>
      </c>
      <c r="AF85" s="648">
        <f t="shared" si="49"/>
        <v>46538</v>
      </c>
      <c r="AG85" s="648">
        <f t="shared" si="49"/>
        <v>46568</v>
      </c>
      <c r="AH85" s="648">
        <f t="shared" si="49"/>
        <v>46599</v>
      </c>
      <c r="AI85" s="648">
        <f t="shared" si="49"/>
        <v>46630</v>
      </c>
      <c r="AJ85" s="648">
        <f t="shared" si="49"/>
        <v>46660</v>
      </c>
      <c r="AK85" s="648">
        <f t="shared" si="49"/>
        <v>46691</v>
      </c>
      <c r="AL85" s="648">
        <f t="shared" si="49"/>
        <v>46721</v>
      </c>
      <c r="AM85" s="648">
        <f t="shared" si="49"/>
        <v>46752</v>
      </c>
      <c r="AN85" s="648">
        <f t="shared" si="49"/>
        <v>46783</v>
      </c>
      <c r="AO85" s="648">
        <f t="shared" si="49"/>
        <v>46812</v>
      </c>
      <c r="AP85" s="648">
        <f t="shared" si="49"/>
        <v>46843</v>
      </c>
      <c r="AQ85" s="648">
        <f t="shared" si="49"/>
        <v>46873</v>
      </c>
      <c r="AR85" s="648">
        <f t="shared" si="49"/>
        <v>46904</v>
      </c>
      <c r="AS85" s="648">
        <f t="shared" si="49"/>
        <v>46934</v>
      </c>
      <c r="AT85" s="648">
        <f t="shared" si="49"/>
        <v>46965</v>
      </c>
      <c r="AU85" s="648">
        <f t="shared" si="49"/>
        <v>46996</v>
      </c>
      <c r="AV85" s="648">
        <f t="shared" si="49"/>
        <v>47026</v>
      </c>
      <c r="AW85" s="648">
        <f t="shared" si="49"/>
        <v>47057</v>
      </c>
      <c r="AX85" s="648">
        <f t="shared" si="49"/>
        <v>47087</v>
      </c>
      <c r="AY85" s="648">
        <f t="shared" si="49"/>
        <v>47118</v>
      </c>
      <c r="AZ85" s="648">
        <f t="shared" si="49"/>
        <v>47149</v>
      </c>
      <c r="BA85" s="648">
        <f t="shared" si="49"/>
        <v>47177</v>
      </c>
      <c r="BB85" s="648">
        <f t="shared" si="49"/>
        <v>47208</v>
      </c>
      <c r="BC85" s="648">
        <f t="shared" si="49"/>
        <v>47238</v>
      </c>
      <c r="BD85" s="648">
        <f t="shared" si="49"/>
        <v>47269</v>
      </c>
      <c r="BE85" s="648">
        <f t="shared" si="49"/>
        <v>47299</v>
      </c>
      <c r="BF85" s="648">
        <f t="shared" si="49"/>
        <v>47330</v>
      </c>
      <c r="BG85" s="648">
        <f t="shared" si="49"/>
        <v>47361</v>
      </c>
      <c r="BH85" s="648">
        <f t="shared" si="49"/>
        <v>47391</v>
      </c>
      <c r="BI85" s="648">
        <f t="shared" si="49"/>
        <v>47422</v>
      </c>
      <c r="BJ85" s="648">
        <f t="shared" si="49"/>
        <v>47452</v>
      </c>
      <c r="BK85" s="648">
        <f t="shared" si="49"/>
        <v>47483</v>
      </c>
    </row>
    <row r="86" spans="1:69" ht="14.4" hidden="1" thickBot="1" x14ac:dyDescent="0.35">
      <c r="C86" s="432" t="str">
        <f>'Assumptions (Revenue)'!C65</f>
        <v>Occupational Therapy</v>
      </c>
      <c r="D86" s="425">
        <f t="shared" ref="D86:AI86" si="50">(($E20*D79)*$D20)+(($G20*D79)*$F20)+(($H20*($I20*D79)))+(((D79*$I20)*$H20))+(((D79*$I20)*$H20))+((($K20*D79)*$J20))+((D79*$M20)*$L20)+(D79*$N20*$O20)+($Q20*$P20*D79)</f>
        <v>47991</v>
      </c>
      <c r="E86" s="425">
        <f t="shared" si="50"/>
        <v>47991</v>
      </c>
      <c r="F86" s="425">
        <f t="shared" si="50"/>
        <v>47991</v>
      </c>
      <c r="G86" s="425">
        <f t="shared" si="50"/>
        <v>47991</v>
      </c>
      <c r="H86" s="425">
        <f t="shared" si="50"/>
        <v>47991</v>
      </c>
      <c r="I86" s="425">
        <f t="shared" si="50"/>
        <v>47991</v>
      </c>
      <c r="J86" s="425">
        <f t="shared" si="50"/>
        <v>47991</v>
      </c>
      <c r="K86" s="425">
        <f t="shared" si="50"/>
        <v>47991</v>
      </c>
      <c r="L86" s="425">
        <f t="shared" si="50"/>
        <v>47991</v>
      </c>
      <c r="M86" s="425">
        <f t="shared" si="50"/>
        <v>47991</v>
      </c>
      <c r="N86" s="425">
        <f t="shared" si="50"/>
        <v>47991</v>
      </c>
      <c r="O86" s="425">
        <f t="shared" si="50"/>
        <v>47991</v>
      </c>
      <c r="P86" s="425">
        <f t="shared" si="50"/>
        <v>70575</v>
      </c>
      <c r="Q86" s="425">
        <f t="shared" si="50"/>
        <v>70575</v>
      </c>
      <c r="R86" s="425">
        <f t="shared" si="50"/>
        <v>70575</v>
      </c>
      <c r="S86" s="425">
        <f t="shared" si="50"/>
        <v>70575</v>
      </c>
      <c r="T86" s="425">
        <f t="shared" si="50"/>
        <v>70575</v>
      </c>
      <c r="U86" s="425">
        <f t="shared" si="50"/>
        <v>70575</v>
      </c>
      <c r="V86" s="425">
        <f t="shared" si="50"/>
        <v>70575</v>
      </c>
      <c r="W86" s="425">
        <f t="shared" si="50"/>
        <v>70575</v>
      </c>
      <c r="X86" s="425">
        <f t="shared" si="50"/>
        <v>70575</v>
      </c>
      <c r="Y86" s="425">
        <f t="shared" si="50"/>
        <v>70575</v>
      </c>
      <c r="Z86" s="425">
        <f t="shared" si="50"/>
        <v>70575</v>
      </c>
      <c r="AA86" s="425">
        <f t="shared" si="50"/>
        <v>70575</v>
      </c>
      <c r="AB86" s="425">
        <f t="shared" si="50"/>
        <v>94570.5</v>
      </c>
      <c r="AC86" s="425">
        <f t="shared" si="50"/>
        <v>94570.5</v>
      </c>
      <c r="AD86" s="425">
        <f t="shared" si="50"/>
        <v>94570.5</v>
      </c>
      <c r="AE86" s="425">
        <f t="shared" si="50"/>
        <v>94570.5</v>
      </c>
      <c r="AF86" s="425">
        <f t="shared" si="50"/>
        <v>94570.5</v>
      </c>
      <c r="AG86" s="425">
        <f t="shared" si="50"/>
        <v>94570.5</v>
      </c>
      <c r="AH86" s="425">
        <f t="shared" si="50"/>
        <v>94570.5</v>
      </c>
      <c r="AI86" s="425">
        <f t="shared" si="50"/>
        <v>94570.5</v>
      </c>
      <c r="AJ86" s="425">
        <f t="shared" ref="AJ86:BK86" si="51">(($E20*AJ79)*$D20)+(($G20*AJ79)*$F20)+(($H20*($I20*AJ79)))+(((AJ79*$I20)*$H20))+(((AJ79*$I20)*$H20))+((($K20*AJ79)*$J20))+((AJ79*$M20)*$L20)+(AJ79*$N20*$O20)+($Q20*$P20*AJ79)</f>
        <v>94570.5</v>
      </c>
      <c r="AK86" s="425">
        <f t="shared" si="51"/>
        <v>94570.5</v>
      </c>
      <c r="AL86" s="425">
        <f t="shared" si="51"/>
        <v>94570.5</v>
      </c>
      <c r="AM86" s="425">
        <f t="shared" si="51"/>
        <v>94570.5</v>
      </c>
      <c r="AN86" s="425">
        <f t="shared" si="51"/>
        <v>105862.5</v>
      </c>
      <c r="AO86" s="425">
        <f t="shared" si="51"/>
        <v>105862.5</v>
      </c>
      <c r="AP86" s="425">
        <f t="shared" si="51"/>
        <v>105862.5</v>
      </c>
      <c r="AQ86" s="425">
        <f t="shared" si="51"/>
        <v>105862.5</v>
      </c>
      <c r="AR86" s="425">
        <f t="shared" si="51"/>
        <v>105862.5</v>
      </c>
      <c r="AS86" s="425">
        <f t="shared" si="51"/>
        <v>105862.5</v>
      </c>
      <c r="AT86" s="425">
        <f t="shared" si="51"/>
        <v>105862.5</v>
      </c>
      <c r="AU86" s="425">
        <f t="shared" si="51"/>
        <v>105862.5</v>
      </c>
      <c r="AV86" s="425">
        <f t="shared" si="51"/>
        <v>105862.5</v>
      </c>
      <c r="AW86" s="425">
        <f t="shared" si="51"/>
        <v>105862.5</v>
      </c>
      <c r="AX86" s="425">
        <f t="shared" si="51"/>
        <v>105862.5</v>
      </c>
      <c r="AY86" s="425">
        <f t="shared" si="51"/>
        <v>105862.5</v>
      </c>
      <c r="AZ86" s="425">
        <f t="shared" si="51"/>
        <v>118566</v>
      </c>
      <c r="BA86" s="425">
        <f t="shared" si="51"/>
        <v>118566</v>
      </c>
      <c r="BB86" s="425">
        <f t="shared" si="51"/>
        <v>118566</v>
      </c>
      <c r="BC86" s="425">
        <f t="shared" si="51"/>
        <v>118566</v>
      </c>
      <c r="BD86" s="425">
        <f t="shared" si="51"/>
        <v>118566</v>
      </c>
      <c r="BE86" s="425">
        <f t="shared" si="51"/>
        <v>118566</v>
      </c>
      <c r="BF86" s="425">
        <f t="shared" si="51"/>
        <v>118566</v>
      </c>
      <c r="BG86" s="425">
        <f t="shared" si="51"/>
        <v>118566</v>
      </c>
      <c r="BH86" s="425">
        <f t="shared" si="51"/>
        <v>118566</v>
      </c>
      <c r="BI86" s="425">
        <f t="shared" si="51"/>
        <v>118566</v>
      </c>
      <c r="BJ86" s="425">
        <f t="shared" si="51"/>
        <v>118566</v>
      </c>
      <c r="BK86" s="425">
        <f t="shared" si="51"/>
        <v>118566</v>
      </c>
    </row>
    <row r="87" spans="1:69" ht="14.4" hidden="1" thickBot="1" x14ac:dyDescent="0.35">
      <c r="C87" s="432" t="str">
        <f>'Assumptions (Revenue)'!C66</f>
        <v>Physical Therapy</v>
      </c>
      <c r="D87" s="425">
        <f t="shared" ref="D87:AI87" si="52">(($E21*D80)*$D21)+(($G21*D80)*$F21)+(($H21*($I21*D80)))+(((D80*$I21)*$H21))+(((D80*$I21)*$H21))+((($K21*D80)*$J21))+((D80*$M21)*$L21)+(D80*$N21*$O21)+($Q21*$P21*D80)</f>
        <v>47991</v>
      </c>
      <c r="E87" s="425">
        <f t="shared" si="52"/>
        <v>47991</v>
      </c>
      <c r="F87" s="425">
        <f t="shared" si="52"/>
        <v>47991</v>
      </c>
      <c r="G87" s="425">
        <f t="shared" si="52"/>
        <v>47991</v>
      </c>
      <c r="H87" s="425">
        <f t="shared" si="52"/>
        <v>47991</v>
      </c>
      <c r="I87" s="425">
        <f t="shared" si="52"/>
        <v>47991</v>
      </c>
      <c r="J87" s="425">
        <f t="shared" si="52"/>
        <v>47991</v>
      </c>
      <c r="K87" s="425">
        <f t="shared" si="52"/>
        <v>47991</v>
      </c>
      <c r="L87" s="425">
        <f t="shared" si="52"/>
        <v>47991</v>
      </c>
      <c r="M87" s="425">
        <f t="shared" si="52"/>
        <v>47991</v>
      </c>
      <c r="N87" s="425">
        <f t="shared" si="52"/>
        <v>47991</v>
      </c>
      <c r="O87" s="425">
        <f t="shared" si="52"/>
        <v>47991</v>
      </c>
      <c r="P87" s="425">
        <f t="shared" si="52"/>
        <v>70575</v>
      </c>
      <c r="Q87" s="425">
        <f t="shared" si="52"/>
        <v>70575</v>
      </c>
      <c r="R87" s="425">
        <f t="shared" si="52"/>
        <v>70575</v>
      </c>
      <c r="S87" s="425">
        <f t="shared" si="52"/>
        <v>70575</v>
      </c>
      <c r="T87" s="425">
        <f t="shared" si="52"/>
        <v>70575</v>
      </c>
      <c r="U87" s="425">
        <f t="shared" si="52"/>
        <v>70575</v>
      </c>
      <c r="V87" s="425">
        <f t="shared" si="52"/>
        <v>70575</v>
      </c>
      <c r="W87" s="425">
        <f t="shared" si="52"/>
        <v>70575</v>
      </c>
      <c r="X87" s="425">
        <f t="shared" si="52"/>
        <v>70575</v>
      </c>
      <c r="Y87" s="425">
        <f t="shared" si="52"/>
        <v>70575</v>
      </c>
      <c r="Z87" s="425">
        <f t="shared" si="52"/>
        <v>70575</v>
      </c>
      <c r="AA87" s="425">
        <f t="shared" si="52"/>
        <v>70575</v>
      </c>
      <c r="AB87" s="425">
        <f t="shared" si="52"/>
        <v>100216.5</v>
      </c>
      <c r="AC87" s="425">
        <f t="shared" si="52"/>
        <v>100216.5</v>
      </c>
      <c r="AD87" s="425">
        <f t="shared" si="52"/>
        <v>100216.5</v>
      </c>
      <c r="AE87" s="425">
        <f t="shared" si="52"/>
        <v>100216.5</v>
      </c>
      <c r="AF87" s="425">
        <f t="shared" si="52"/>
        <v>100216.5</v>
      </c>
      <c r="AG87" s="425">
        <f t="shared" si="52"/>
        <v>100216.5</v>
      </c>
      <c r="AH87" s="425">
        <f t="shared" si="52"/>
        <v>100216.5</v>
      </c>
      <c r="AI87" s="425">
        <f t="shared" si="52"/>
        <v>100216.5</v>
      </c>
      <c r="AJ87" s="425">
        <f t="shared" ref="AJ87:BK87" si="53">(($E21*AJ80)*$D21)+(($G21*AJ80)*$F21)+(($H21*($I21*AJ80)))+(((AJ80*$I21)*$H21))+(((AJ80*$I21)*$H21))+((($K21*AJ80)*$J21))+((AJ80*$M21)*$L21)+(AJ80*$N21*$O21)+($Q21*$P21*AJ80)</f>
        <v>100216.5</v>
      </c>
      <c r="AK87" s="425">
        <f t="shared" si="53"/>
        <v>100216.5</v>
      </c>
      <c r="AL87" s="425">
        <f t="shared" si="53"/>
        <v>100216.5</v>
      </c>
      <c r="AM87" s="425">
        <f t="shared" si="53"/>
        <v>100216.5</v>
      </c>
      <c r="AN87" s="425">
        <f t="shared" si="53"/>
        <v>112920</v>
      </c>
      <c r="AO87" s="425">
        <f t="shared" si="53"/>
        <v>112920</v>
      </c>
      <c r="AP87" s="425">
        <f t="shared" si="53"/>
        <v>112920</v>
      </c>
      <c r="AQ87" s="425">
        <f t="shared" si="53"/>
        <v>112920</v>
      </c>
      <c r="AR87" s="425">
        <f t="shared" si="53"/>
        <v>112920</v>
      </c>
      <c r="AS87" s="425">
        <f t="shared" si="53"/>
        <v>112920</v>
      </c>
      <c r="AT87" s="425">
        <f t="shared" si="53"/>
        <v>112920</v>
      </c>
      <c r="AU87" s="425">
        <f t="shared" si="53"/>
        <v>112920</v>
      </c>
      <c r="AV87" s="425">
        <f t="shared" si="53"/>
        <v>112920</v>
      </c>
      <c r="AW87" s="425">
        <f t="shared" si="53"/>
        <v>112920</v>
      </c>
      <c r="AX87" s="425">
        <f t="shared" si="53"/>
        <v>112920</v>
      </c>
      <c r="AY87" s="425">
        <f t="shared" si="53"/>
        <v>112920</v>
      </c>
      <c r="AZ87" s="425">
        <f t="shared" si="53"/>
        <v>141150</v>
      </c>
      <c r="BA87" s="425">
        <f t="shared" si="53"/>
        <v>141150</v>
      </c>
      <c r="BB87" s="425">
        <f t="shared" si="53"/>
        <v>141150</v>
      </c>
      <c r="BC87" s="425">
        <f t="shared" si="53"/>
        <v>141150</v>
      </c>
      <c r="BD87" s="425">
        <f t="shared" si="53"/>
        <v>141150</v>
      </c>
      <c r="BE87" s="425">
        <f t="shared" si="53"/>
        <v>141150</v>
      </c>
      <c r="BF87" s="425">
        <f t="shared" si="53"/>
        <v>141150</v>
      </c>
      <c r="BG87" s="425">
        <f t="shared" si="53"/>
        <v>141150</v>
      </c>
      <c r="BH87" s="425">
        <f t="shared" si="53"/>
        <v>141150</v>
      </c>
      <c r="BI87" s="425">
        <f t="shared" si="53"/>
        <v>141150</v>
      </c>
      <c r="BJ87" s="425">
        <f t="shared" si="53"/>
        <v>141150</v>
      </c>
      <c r="BK87" s="425">
        <f t="shared" si="53"/>
        <v>141150</v>
      </c>
    </row>
    <row r="88" spans="1:69" ht="14.4" hidden="1" thickBot="1" x14ac:dyDescent="0.35">
      <c r="C88" s="432" t="str">
        <f>'Assumptions (Revenue)'!C67</f>
        <v>Speech &amp; Language Pathology</v>
      </c>
      <c r="D88" s="425">
        <f t="shared" ref="D88:AI88" si="54">(($E22*D81)*$D22)+(($G22*D81)*$F22)+(($H22*($I22*D81)))+(((D81*$I22)*$H22))+(((D81*$I22)*$H22))+((($K22*D81)*$J22))+((D81*$M22)*$L22)+(D81*$N22*$O22)+($Q22*$P22*D81)</f>
        <v>31654</v>
      </c>
      <c r="E88" s="425">
        <f t="shared" si="54"/>
        <v>31654</v>
      </c>
      <c r="F88" s="425">
        <f t="shared" si="54"/>
        <v>31654</v>
      </c>
      <c r="G88" s="425">
        <f t="shared" si="54"/>
        <v>31654</v>
      </c>
      <c r="H88" s="425">
        <f t="shared" si="54"/>
        <v>31654</v>
      </c>
      <c r="I88" s="425">
        <f t="shared" si="54"/>
        <v>31654</v>
      </c>
      <c r="J88" s="425">
        <f t="shared" si="54"/>
        <v>31654</v>
      </c>
      <c r="K88" s="425">
        <f t="shared" si="54"/>
        <v>31654</v>
      </c>
      <c r="L88" s="425">
        <f t="shared" si="54"/>
        <v>31654</v>
      </c>
      <c r="M88" s="425">
        <f t="shared" si="54"/>
        <v>31654</v>
      </c>
      <c r="N88" s="425">
        <f t="shared" si="54"/>
        <v>31654</v>
      </c>
      <c r="O88" s="425">
        <f t="shared" si="54"/>
        <v>31654</v>
      </c>
      <c r="P88" s="425">
        <f t="shared" si="54"/>
        <v>46550</v>
      </c>
      <c r="Q88" s="425">
        <f t="shared" si="54"/>
        <v>46550</v>
      </c>
      <c r="R88" s="425">
        <f t="shared" si="54"/>
        <v>46550</v>
      </c>
      <c r="S88" s="425">
        <f t="shared" si="54"/>
        <v>46550</v>
      </c>
      <c r="T88" s="425">
        <f t="shared" si="54"/>
        <v>46550</v>
      </c>
      <c r="U88" s="425">
        <f t="shared" si="54"/>
        <v>46550</v>
      </c>
      <c r="V88" s="425">
        <f t="shared" si="54"/>
        <v>46550</v>
      </c>
      <c r="W88" s="425">
        <f t="shared" si="54"/>
        <v>46550</v>
      </c>
      <c r="X88" s="425">
        <f t="shared" si="54"/>
        <v>46550</v>
      </c>
      <c r="Y88" s="425">
        <f t="shared" si="54"/>
        <v>46550</v>
      </c>
      <c r="Z88" s="425">
        <f t="shared" si="54"/>
        <v>46550</v>
      </c>
      <c r="AA88" s="425">
        <f t="shared" si="54"/>
        <v>46550</v>
      </c>
      <c r="AB88" s="425">
        <f t="shared" si="54"/>
        <v>69825</v>
      </c>
      <c r="AC88" s="425">
        <f t="shared" si="54"/>
        <v>69825</v>
      </c>
      <c r="AD88" s="425">
        <f t="shared" si="54"/>
        <v>69825</v>
      </c>
      <c r="AE88" s="425">
        <f t="shared" si="54"/>
        <v>69825</v>
      </c>
      <c r="AF88" s="425">
        <f t="shared" si="54"/>
        <v>69825</v>
      </c>
      <c r="AG88" s="425">
        <f t="shared" si="54"/>
        <v>69825</v>
      </c>
      <c r="AH88" s="425">
        <f t="shared" si="54"/>
        <v>69825</v>
      </c>
      <c r="AI88" s="425">
        <f t="shared" si="54"/>
        <v>69825</v>
      </c>
      <c r="AJ88" s="425">
        <f t="shared" ref="AJ88:BK88" si="55">(($E22*AJ81)*$D22)+(($G22*AJ81)*$F22)+(($H22*($I22*AJ81)))+(((AJ81*$I22)*$H22))+(((AJ81*$I22)*$H22))+((($K22*AJ81)*$J22))+((AJ81*$M22)*$L22)+(AJ81*$N22*$O22)+($Q22*$P22*AJ81)</f>
        <v>69825</v>
      </c>
      <c r="AK88" s="425">
        <f t="shared" si="55"/>
        <v>69825</v>
      </c>
      <c r="AL88" s="425">
        <f t="shared" si="55"/>
        <v>69825</v>
      </c>
      <c r="AM88" s="425">
        <f t="shared" si="55"/>
        <v>69825</v>
      </c>
      <c r="AN88" s="425">
        <f t="shared" si="55"/>
        <v>78204</v>
      </c>
      <c r="AO88" s="425">
        <f t="shared" si="55"/>
        <v>78204</v>
      </c>
      <c r="AP88" s="425">
        <f t="shared" si="55"/>
        <v>78204</v>
      </c>
      <c r="AQ88" s="425">
        <f t="shared" si="55"/>
        <v>78204</v>
      </c>
      <c r="AR88" s="425">
        <f t="shared" si="55"/>
        <v>78204</v>
      </c>
      <c r="AS88" s="425">
        <f t="shared" si="55"/>
        <v>78204</v>
      </c>
      <c r="AT88" s="425">
        <f t="shared" si="55"/>
        <v>78204</v>
      </c>
      <c r="AU88" s="425">
        <f t="shared" si="55"/>
        <v>78204</v>
      </c>
      <c r="AV88" s="425">
        <f t="shared" si="55"/>
        <v>78204</v>
      </c>
      <c r="AW88" s="425">
        <f t="shared" si="55"/>
        <v>78204</v>
      </c>
      <c r="AX88" s="425">
        <f t="shared" si="55"/>
        <v>78204</v>
      </c>
      <c r="AY88" s="425">
        <f t="shared" si="55"/>
        <v>78204</v>
      </c>
      <c r="AZ88" s="425">
        <f t="shared" si="55"/>
        <v>93100</v>
      </c>
      <c r="BA88" s="425">
        <f t="shared" si="55"/>
        <v>93100</v>
      </c>
      <c r="BB88" s="425">
        <f t="shared" si="55"/>
        <v>93100</v>
      </c>
      <c r="BC88" s="425">
        <f t="shared" si="55"/>
        <v>93100</v>
      </c>
      <c r="BD88" s="425">
        <f t="shared" si="55"/>
        <v>93100</v>
      </c>
      <c r="BE88" s="425">
        <f t="shared" si="55"/>
        <v>93100</v>
      </c>
      <c r="BF88" s="425">
        <f t="shared" si="55"/>
        <v>93100</v>
      </c>
      <c r="BG88" s="425">
        <f t="shared" si="55"/>
        <v>93100</v>
      </c>
      <c r="BH88" s="425">
        <f t="shared" si="55"/>
        <v>93100</v>
      </c>
      <c r="BI88" s="425">
        <f t="shared" si="55"/>
        <v>93100</v>
      </c>
      <c r="BJ88" s="425">
        <f t="shared" si="55"/>
        <v>93100</v>
      </c>
      <c r="BK88" s="425">
        <f t="shared" si="55"/>
        <v>93100</v>
      </c>
    </row>
    <row r="89" spans="1:69" ht="14.4" hidden="1" thickBot="1" x14ac:dyDescent="0.35">
      <c r="C89" s="432" t="str">
        <f>'Assumptions (Revenue)'!C68</f>
        <v>Dental Services</v>
      </c>
      <c r="D89" s="425">
        <f t="shared" ref="D89:AI89" si="56">(($E23*D82)*$D23)+(($G23*D82)*$F23)+(($H23*($I23*D82)))+(((D82*$I23)*$H23))+(((D82*$I23)*$H23))+((($K23*D82)*$J23))+((D82*$M23)*$L23)+(D82*$N23*$O23)+($Q23*$P23*D82)</f>
        <v>13537.5</v>
      </c>
      <c r="E89" s="425">
        <f t="shared" si="56"/>
        <v>13537.5</v>
      </c>
      <c r="F89" s="425">
        <f t="shared" si="56"/>
        <v>13537.5</v>
      </c>
      <c r="G89" s="425">
        <f t="shared" si="56"/>
        <v>13537.5</v>
      </c>
      <c r="H89" s="425">
        <f t="shared" si="56"/>
        <v>13537.5</v>
      </c>
      <c r="I89" s="425">
        <f t="shared" si="56"/>
        <v>13537.5</v>
      </c>
      <c r="J89" s="425">
        <f t="shared" si="56"/>
        <v>13537.5</v>
      </c>
      <c r="K89" s="425">
        <f t="shared" si="56"/>
        <v>13537.5</v>
      </c>
      <c r="L89" s="425">
        <f t="shared" si="56"/>
        <v>13537.5</v>
      </c>
      <c r="M89" s="425">
        <f t="shared" si="56"/>
        <v>13537.5</v>
      </c>
      <c r="N89" s="425">
        <f t="shared" si="56"/>
        <v>13537.5</v>
      </c>
      <c r="O89" s="425">
        <f t="shared" si="56"/>
        <v>13537.5</v>
      </c>
      <c r="P89" s="425">
        <f t="shared" si="56"/>
        <v>17147.5</v>
      </c>
      <c r="Q89" s="425">
        <f t="shared" si="56"/>
        <v>17147.5</v>
      </c>
      <c r="R89" s="425">
        <f t="shared" si="56"/>
        <v>17147.5</v>
      </c>
      <c r="S89" s="425">
        <f t="shared" si="56"/>
        <v>17147.5</v>
      </c>
      <c r="T89" s="425">
        <f t="shared" si="56"/>
        <v>17147.5</v>
      </c>
      <c r="U89" s="425">
        <f t="shared" si="56"/>
        <v>17147.5</v>
      </c>
      <c r="V89" s="425">
        <f t="shared" si="56"/>
        <v>17147.5</v>
      </c>
      <c r="W89" s="425">
        <f t="shared" si="56"/>
        <v>17147.5</v>
      </c>
      <c r="X89" s="425">
        <f t="shared" si="56"/>
        <v>17147.5</v>
      </c>
      <c r="Y89" s="425">
        <f t="shared" si="56"/>
        <v>17147.5</v>
      </c>
      <c r="Z89" s="425">
        <f t="shared" si="56"/>
        <v>17147.5</v>
      </c>
      <c r="AA89" s="425">
        <f t="shared" si="56"/>
        <v>17147.5</v>
      </c>
      <c r="AB89" s="425">
        <f t="shared" si="56"/>
        <v>33843.75</v>
      </c>
      <c r="AC89" s="425">
        <f t="shared" si="56"/>
        <v>33843.75</v>
      </c>
      <c r="AD89" s="425">
        <f t="shared" si="56"/>
        <v>33843.75</v>
      </c>
      <c r="AE89" s="425">
        <f t="shared" si="56"/>
        <v>33843.75</v>
      </c>
      <c r="AF89" s="425">
        <f t="shared" si="56"/>
        <v>33843.75</v>
      </c>
      <c r="AG89" s="425">
        <f t="shared" si="56"/>
        <v>33843.75</v>
      </c>
      <c r="AH89" s="425">
        <f t="shared" si="56"/>
        <v>33843.75</v>
      </c>
      <c r="AI89" s="425">
        <f t="shared" si="56"/>
        <v>33843.75</v>
      </c>
      <c r="AJ89" s="425">
        <f t="shared" ref="AJ89:BK89" si="57">(($E23*AJ82)*$D23)+(($G23*AJ82)*$F23)+(($H23*($I23*AJ82)))+(((AJ82*$I23)*$H23))+(((AJ82*$I23)*$H23))+((($K23*AJ82)*$J23))+((AJ82*$M23)*$L23)+(AJ82*$N23*$O23)+($Q23*$P23*AJ82)</f>
        <v>33843.75</v>
      </c>
      <c r="AK89" s="425">
        <f t="shared" si="57"/>
        <v>33843.75</v>
      </c>
      <c r="AL89" s="425">
        <f t="shared" si="57"/>
        <v>33843.75</v>
      </c>
      <c r="AM89" s="425">
        <f t="shared" si="57"/>
        <v>33843.75</v>
      </c>
      <c r="AN89" s="425">
        <f t="shared" si="57"/>
        <v>37905</v>
      </c>
      <c r="AO89" s="425">
        <f t="shared" si="57"/>
        <v>37905</v>
      </c>
      <c r="AP89" s="425">
        <f t="shared" si="57"/>
        <v>37905</v>
      </c>
      <c r="AQ89" s="425">
        <f t="shared" si="57"/>
        <v>37905</v>
      </c>
      <c r="AR89" s="425">
        <f t="shared" si="57"/>
        <v>37905</v>
      </c>
      <c r="AS89" s="425">
        <f t="shared" si="57"/>
        <v>37905</v>
      </c>
      <c r="AT89" s="425">
        <f t="shared" si="57"/>
        <v>37905</v>
      </c>
      <c r="AU89" s="425">
        <f t="shared" si="57"/>
        <v>37905</v>
      </c>
      <c r="AV89" s="425">
        <f t="shared" si="57"/>
        <v>37905</v>
      </c>
      <c r="AW89" s="425">
        <f t="shared" si="57"/>
        <v>37905</v>
      </c>
      <c r="AX89" s="425">
        <f t="shared" si="57"/>
        <v>37905</v>
      </c>
      <c r="AY89" s="425">
        <f t="shared" si="57"/>
        <v>37905</v>
      </c>
      <c r="AZ89" s="425">
        <f t="shared" si="57"/>
        <v>37905</v>
      </c>
      <c r="BA89" s="425">
        <f t="shared" si="57"/>
        <v>37905</v>
      </c>
      <c r="BB89" s="425">
        <f t="shared" si="57"/>
        <v>37905</v>
      </c>
      <c r="BC89" s="425">
        <f t="shared" si="57"/>
        <v>37905</v>
      </c>
      <c r="BD89" s="425">
        <f t="shared" si="57"/>
        <v>37905</v>
      </c>
      <c r="BE89" s="425">
        <f t="shared" si="57"/>
        <v>37905</v>
      </c>
      <c r="BF89" s="425">
        <f t="shared" si="57"/>
        <v>37905</v>
      </c>
      <c r="BG89" s="425">
        <f t="shared" si="57"/>
        <v>37905</v>
      </c>
      <c r="BH89" s="425">
        <f t="shared" si="57"/>
        <v>37905</v>
      </c>
      <c r="BI89" s="425">
        <f t="shared" si="57"/>
        <v>37905</v>
      </c>
      <c r="BJ89" s="425">
        <f t="shared" si="57"/>
        <v>37905</v>
      </c>
      <c r="BK89" s="425">
        <f t="shared" si="57"/>
        <v>37905</v>
      </c>
    </row>
    <row r="90" spans="1:69" ht="14.4" hidden="1" thickBot="1" x14ac:dyDescent="0.35">
      <c r="C90" s="433" t="str">
        <f>'Assumptions (Revenue)'!C69</f>
        <v>Counseling Services</v>
      </c>
      <c r="D90" s="425">
        <f t="shared" ref="D90:AI90" si="58">(($E24*D83)*$D24)+(($G24*D83)*$F24)+(($H24*($I24*D83)))+(((D83*$I24)*$H24))+(((D83*$I24)*$H24))+((($K24*D83)*$J24))+((D83*$M24)*$L24)+(D83*$N24*$O24)+($Q24*$P24*D83)</f>
        <v>25412.5</v>
      </c>
      <c r="E90" s="425">
        <f t="shared" si="58"/>
        <v>25412.5</v>
      </c>
      <c r="F90" s="425">
        <f t="shared" si="58"/>
        <v>25412.5</v>
      </c>
      <c r="G90" s="425">
        <f t="shared" si="58"/>
        <v>25412.5</v>
      </c>
      <c r="H90" s="425">
        <f t="shared" si="58"/>
        <v>25412.5</v>
      </c>
      <c r="I90" s="425">
        <f t="shared" si="58"/>
        <v>25412.5</v>
      </c>
      <c r="J90" s="425">
        <f t="shared" si="58"/>
        <v>25412.5</v>
      </c>
      <c r="K90" s="425">
        <f t="shared" si="58"/>
        <v>25412.5</v>
      </c>
      <c r="L90" s="425">
        <f t="shared" si="58"/>
        <v>25412.5</v>
      </c>
      <c r="M90" s="425">
        <f t="shared" si="58"/>
        <v>25412.5</v>
      </c>
      <c r="N90" s="425">
        <f t="shared" si="58"/>
        <v>25412.5</v>
      </c>
      <c r="O90" s="425">
        <f t="shared" si="58"/>
        <v>25412.5</v>
      </c>
      <c r="P90" s="425">
        <f t="shared" si="58"/>
        <v>30762.5</v>
      </c>
      <c r="Q90" s="425">
        <f t="shared" si="58"/>
        <v>30762.5</v>
      </c>
      <c r="R90" s="425">
        <f t="shared" si="58"/>
        <v>30762.5</v>
      </c>
      <c r="S90" s="425">
        <f t="shared" si="58"/>
        <v>30762.5</v>
      </c>
      <c r="T90" s="425">
        <f t="shared" si="58"/>
        <v>30762.5</v>
      </c>
      <c r="U90" s="425">
        <f t="shared" si="58"/>
        <v>30762.5</v>
      </c>
      <c r="V90" s="425">
        <f t="shared" si="58"/>
        <v>30762.5</v>
      </c>
      <c r="W90" s="425">
        <f t="shared" si="58"/>
        <v>30762.5</v>
      </c>
      <c r="X90" s="425">
        <f t="shared" si="58"/>
        <v>30762.5</v>
      </c>
      <c r="Y90" s="425">
        <f t="shared" si="58"/>
        <v>30762.5</v>
      </c>
      <c r="Z90" s="425">
        <f t="shared" si="58"/>
        <v>30762.5</v>
      </c>
      <c r="AA90" s="425">
        <f t="shared" si="58"/>
        <v>30762.5</v>
      </c>
      <c r="AB90" s="425">
        <f t="shared" si="58"/>
        <v>33437.5</v>
      </c>
      <c r="AC90" s="425">
        <f t="shared" si="58"/>
        <v>33437.5</v>
      </c>
      <c r="AD90" s="425">
        <f t="shared" si="58"/>
        <v>33437.5</v>
      </c>
      <c r="AE90" s="425">
        <f t="shared" si="58"/>
        <v>33437.5</v>
      </c>
      <c r="AF90" s="425">
        <f t="shared" si="58"/>
        <v>33437.5</v>
      </c>
      <c r="AG90" s="425">
        <f t="shared" si="58"/>
        <v>33437.5</v>
      </c>
      <c r="AH90" s="425">
        <f t="shared" si="58"/>
        <v>33437.5</v>
      </c>
      <c r="AI90" s="425">
        <f t="shared" si="58"/>
        <v>33437.5</v>
      </c>
      <c r="AJ90" s="425">
        <f t="shared" ref="AJ90:BK90" si="59">(($E24*AJ83)*$D24)+(($G24*AJ83)*$F24)+(($H24*($I24*AJ83)))+(((AJ83*$I24)*$H24))+(((AJ83*$I24)*$H24))+((($K24*AJ83)*$J24))+((AJ83*$M24)*$L24)+(AJ83*$N24*$O24)+($Q24*$P24*AJ83)</f>
        <v>33437.5</v>
      </c>
      <c r="AK90" s="425">
        <f t="shared" si="59"/>
        <v>33437.5</v>
      </c>
      <c r="AL90" s="425">
        <f t="shared" si="59"/>
        <v>33437.5</v>
      </c>
      <c r="AM90" s="425">
        <f t="shared" si="59"/>
        <v>33437.5</v>
      </c>
      <c r="AN90" s="425">
        <f t="shared" si="59"/>
        <v>39456.25</v>
      </c>
      <c r="AO90" s="425">
        <f t="shared" si="59"/>
        <v>39456.25</v>
      </c>
      <c r="AP90" s="425">
        <f t="shared" si="59"/>
        <v>39456.25</v>
      </c>
      <c r="AQ90" s="425">
        <f t="shared" si="59"/>
        <v>39456.25</v>
      </c>
      <c r="AR90" s="425">
        <f t="shared" si="59"/>
        <v>39456.25</v>
      </c>
      <c r="AS90" s="425">
        <f t="shared" si="59"/>
        <v>39456.25</v>
      </c>
      <c r="AT90" s="425">
        <f t="shared" si="59"/>
        <v>39456.25</v>
      </c>
      <c r="AU90" s="425">
        <f t="shared" si="59"/>
        <v>39456.25</v>
      </c>
      <c r="AV90" s="425">
        <f t="shared" si="59"/>
        <v>39456.25</v>
      </c>
      <c r="AW90" s="425">
        <f t="shared" si="59"/>
        <v>39456.25</v>
      </c>
      <c r="AX90" s="425">
        <f t="shared" si="59"/>
        <v>39456.25</v>
      </c>
      <c r="AY90" s="425">
        <f t="shared" si="59"/>
        <v>39456.25</v>
      </c>
      <c r="AZ90" s="425">
        <f t="shared" si="59"/>
        <v>44806.25</v>
      </c>
      <c r="BA90" s="425">
        <f t="shared" si="59"/>
        <v>44806.25</v>
      </c>
      <c r="BB90" s="425">
        <f t="shared" si="59"/>
        <v>44806.25</v>
      </c>
      <c r="BC90" s="425">
        <f t="shared" si="59"/>
        <v>44806.25</v>
      </c>
      <c r="BD90" s="425">
        <f t="shared" si="59"/>
        <v>44806.25</v>
      </c>
      <c r="BE90" s="425">
        <f t="shared" si="59"/>
        <v>44806.25</v>
      </c>
      <c r="BF90" s="425">
        <f t="shared" si="59"/>
        <v>44806.25</v>
      </c>
      <c r="BG90" s="425">
        <f t="shared" si="59"/>
        <v>44806.25</v>
      </c>
      <c r="BH90" s="425">
        <f t="shared" si="59"/>
        <v>44806.25</v>
      </c>
      <c r="BI90" s="425">
        <f t="shared" si="59"/>
        <v>44806.25</v>
      </c>
      <c r="BJ90" s="425">
        <f t="shared" si="59"/>
        <v>44806.25</v>
      </c>
      <c r="BK90" s="425">
        <f t="shared" si="59"/>
        <v>44806.25</v>
      </c>
    </row>
    <row r="91" spans="1:69" ht="9.75" hidden="1" customHeight="1" x14ac:dyDescent="0.3">
      <c r="C91" s="423" t="s">
        <v>297</v>
      </c>
      <c r="D91" s="646">
        <f>ROUNDDOWN(SUM(D86:D90),0)</f>
        <v>166586</v>
      </c>
      <c r="E91" s="646">
        <f t="shared" ref="E91:BK91" si="60">ROUNDDOWN(SUM(E86:E90),0)</f>
        <v>166586</v>
      </c>
      <c r="F91" s="646">
        <f t="shared" si="60"/>
        <v>166586</v>
      </c>
      <c r="G91" s="646">
        <f t="shared" si="60"/>
        <v>166586</v>
      </c>
      <c r="H91" s="646">
        <f t="shared" si="60"/>
        <v>166586</v>
      </c>
      <c r="I91" s="646">
        <f t="shared" si="60"/>
        <v>166586</v>
      </c>
      <c r="J91" s="646">
        <f t="shared" si="60"/>
        <v>166586</v>
      </c>
      <c r="K91" s="646">
        <f t="shared" si="60"/>
        <v>166586</v>
      </c>
      <c r="L91" s="646">
        <f t="shared" si="60"/>
        <v>166586</v>
      </c>
      <c r="M91" s="646">
        <f t="shared" si="60"/>
        <v>166586</v>
      </c>
      <c r="N91" s="646">
        <f t="shared" si="60"/>
        <v>166586</v>
      </c>
      <c r="O91" s="646">
        <f t="shared" si="60"/>
        <v>166586</v>
      </c>
      <c r="P91" s="646">
        <f t="shared" si="60"/>
        <v>235610</v>
      </c>
      <c r="Q91" s="646">
        <f t="shared" si="60"/>
        <v>235610</v>
      </c>
      <c r="R91" s="646">
        <f t="shared" si="60"/>
        <v>235610</v>
      </c>
      <c r="S91" s="646">
        <f t="shared" si="60"/>
        <v>235610</v>
      </c>
      <c r="T91" s="646">
        <f t="shared" si="60"/>
        <v>235610</v>
      </c>
      <c r="U91" s="646">
        <f t="shared" si="60"/>
        <v>235610</v>
      </c>
      <c r="V91" s="646">
        <f t="shared" si="60"/>
        <v>235610</v>
      </c>
      <c r="W91" s="646">
        <f>ROUNDDOWN(SUM(W86:W90),0)</f>
        <v>235610</v>
      </c>
      <c r="X91" s="646">
        <f t="shared" si="60"/>
        <v>235610</v>
      </c>
      <c r="Y91" s="646">
        <f t="shared" si="60"/>
        <v>235610</v>
      </c>
      <c r="Z91" s="646">
        <f t="shared" si="60"/>
        <v>235610</v>
      </c>
      <c r="AA91" s="646">
        <f t="shared" si="60"/>
        <v>235610</v>
      </c>
      <c r="AB91" s="646">
        <f t="shared" si="60"/>
        <v>331893</v>
      </c>
      <c r="AC91" s="646">
        <f t="shared" si="60"/>
        <v>331893</v>
      </c>
      <c r="AD91" s="646">
        <f t="shared" si="60"/>
        <v>331893</v>
      </c>
      <c r="AE91" s="646">
        <f t="shared" si="60"/>
        <v>331893</v>
      </c>
      <c r="AF91" s="646">
        <f t="shared" si="60"/>
        <v>331893</v>
      </c>
      <c r="AG91" s="646">
        <f t="shared" si="60"/>
        <v>331893</v>
      </c>
      <c r="AH91" s="646">
        <f t="shared" si="60"/>
        <v>331893</v>
      </c>
      <c r="AI91" s="646">
        <f t="shared" si="60"/>
        <v>331893</v>
      </c>
      <c r="AJ91" s="646">
        <f t="shared" si="60"/>
        <v>331893</v>
      </c>
      <c r="AK91" s="646">
        <f t="shared" si="60"/>
        <v>331893</v>
      </c>
      <c r="AL91" s="646">
        <f t="shared" si="60"/>
        <v>331893</v>
      </c>
      <c r="AM91" s="646">
        <f t="shared" si="60"/>
        <v>331893</v>
      </c>
      <c r="AN91" s="646">
        <f t="shared" si="60"/>
        <v>374347</v>
      </c>
      <c r="AO91" s="646">
        <f t="shared" si="60"/>
        <v>374347</v>
      </c>
      <c r="AP91" s="646">
        <f t="shared" si="60"/>
        <v>374347</v>
      </c>
      <c r="AQ91" s="646">
        <f t="shared" si="60"/>
        <v>374347</v>
      </c>
      <c r="AR91" s="646">
        <f t="shared" si="60"/>
        <v>374347</v>
      </c>
      <c r="AS91" s="646">
        <f t="shared" si="60"/>
        <v>374347</v>
      </c>
      <c r="AT91" s="646">
        <f t="shared" si="60"/>
        <v>374347</v>
      </c>
      <c r="AU91" s="646">
        <f t="shared" si="60"/>
        <v>374347</v>
      </c>
      <c r="AV91" s="646">
        <f t="shared" si="60"/>
        <v>374347</v>
      </c>
      <c r="AW91" s="646">
        <f t="shared" si="60"/>
        <v>374347</v>
      </c>
      <c r="AX91" s="646">
        <f t="shared" si="60"/>
        <v>374347</v>
      </c>
      <c r="AY91" s="646">
        <f t="shared" si="60"/>
        <v>374347</v>
      </c>
      <c r="AZ91" s="646">
        <f t="shared" si="60"/>
        <v>435527</v>
      </c>
      <c r="BA91" s="646">
        <f t="shared" si="60"/>
        <v>435527</v>
      </c>
      <c r="BB91" s="646">
        <f t="shared" si="60"/>
        <v>435527</v>
      </c>
      <c r="BC91" s="646">
        <f t="shared" si="60"/>
        <v>435527</v>
      </c>
      <c r="BD91" s="646">
        <f t="shared" si="60"/>
        <v>435527</v>
      </c>
      <c r="BE91" s="646">
        <f t="shared" si="60"/>
        <v>435527</v>
      </c>
      <c r="BF91" s="646">
        <f t="shared" si="60"/>
        <v>435527</v>
      </c>
      <c r="BG91" s="646">
        <f t="shared" si="60"/>
        <v>435527</v>
      </c>
      <c r="BH91" s="646">
        <f t="shared" si="60"/>
        <v>435527</v>
      </c>
      <c r="BI91" s="646">
        <f t="shared" si="60"/>
        <v>435527</v>
      </c>
      <c r="BJ91" s="646">
        <f t="shared" si="60"/>
        <v>435527</v>
      </c>
      <c r="BK91" s="646">
        <f t="shared" si="60"/>
        <v>435527</v>
      </c>
    </row>
    <row r="92" spans="1:69" ht="13.8" hidden="1" x14ac:dyDescent="0.3"/>
    <row r="93" spans="1:69" ht="9.75" hidden="1" customHeight="1" x14ac:dyDescent="0.3"/>
    <row r="94" spans="1:69" ht="3" customHeight="1" x14ac:dyDescent="0.3"/>
    <row r="95" spans="1:69" ht="14.4" thickBot="1" x14ac:dyDescent="0.35">
      <c r="C95" s="715" t="s">
        <v>35</v>
      </c>
      <c r="D95" s="628">
        <f t="shared" ref="D95:AI95" si="61">D64</f>
        <v>45688</v>
      </c>
      <c r="E95" s="628">
        <f t="shared" si="61"/>
        <v>45716</v>
      </c>
      <c r="F95" s="628">
        <f t="shared" si="61"/>
        <v>45747</v>
      </c>
      <c r="G95" s="628">
        <f t="shared" si="61"/>
        <v>45777</v>
      </c>
      <c r="H95" s="628">
        <f t="shared" si="61"/>
        <v>45808</v>
      </c>
      <c r="I95" s="628">
        <f t="shared" si="61"/>
        <v>45838</v>
      </c>
      <c r="J95" s="628">
        <f t="shared" si="61"/>
        <v>45869</v>
      </c>
      <c r="K95" s="628">
        <f t="shared" si="61"/>
        <v>45900</v>
      </c>
      <c r="L95" s="628">
        <f t="shared" si="61"/>
        <v>45930</v>
      </c>
      <c r="M95" s="628">
        <f t="shared" si="61"/>
        <v>45961</v>
      </c>
      <c r="N95" s="628">
        <f t="shared" si="61"/>
        <v>45991</v>
      </c>
      <c r="O95" s="628">
        <f t="shared" si="61"/>
        <v>46022</v>
      </c>
      <c r="P95" s="628">
        <f t="shared" si="61"/>
        <v>46053</v>
      </c>
      <c r="Q95" s="628">
        <f t="shared" si="61"/>
        <v>46081</v>
      </c>
      <c r="R95" s="628">
        <f t="shared" si="61"/>
        <v>46112</v>
      </c>
      <c r="S95" s="628">
        <f t="shared" si="61"/>
        <v>46142</v>
      </c>
      <c r="T95" s="628">
        <f t="shared" si="61"/>
        <v>46173</v>
      </c>
      <c r="U95" s="628">
        <f t="shared" si="61"/>
        <v>46203</v>
      </c>
      <c r="V95" s="628">
        <f t="shared" si="61"/>
        <v>46234</v>
      </c>
      <c r="W95" s="628">
        <f t="shared" si="61"/>
        <v>46265</v>
      </c>
      <c r="X95" s="628">
        <f t="shared" si="61"/>
        <v>46295</v>
      </c>
      <c r="Y95" s="628">
        <f t="shared" si="61"/>
        <v>46326</v>
      </c>
      <c r="Z95" s="628">
        <f t="shared" si="61"/>
        <v>46356</v>
      </c>
      <c r="AA95" s="628">
        <f t="shared" si="61"/>
        <v>46387</v>
      </c>
      <c r="AB95" s="628">
        <f t="shared" si="61"/>
        <v>46418</v>
      </c>
      <c r="AC95" s="628">
        <f t="shared" si="61"/>
        <v>46446</v>
      </c>
      <c r="AD95" s="628">
        <f t="shared" si="61"/>
        <v>46477</v>
      </c>
      <c r="AE95" s="628">
        <f t="shared" si="61"/>
        <v>46507</v>
      </c>
      <c r="AF95" s="628">
        <f t="shared" si="61"/>
        <v>46538</v>
      </c>
      <c r="AG95" s="628">
        <f t="shared" si="61"/>
        <v>46568</v>
      </c>
      <c r="AH95" s="628">
        <f t="shared" si="61"/>
        <v>46599</v>
      </c>
      <c r="AI95" s="628">
        <f t="shared" si="61"/>
        <v>46630</v>
      </c>
      <c r="AJ95" s="628">
        <f t="shared" ref="AJ95:BK95" si="62">AJ64</f>
        <v>46660</v>
      </c>
      <c r="AK95" s="628">
        <f t="shared" si="62"/>
        <v>46691</v>
      </c>
      <c r="AL95" s="628">
        <f t="shared" si="62"/>
        <v>46721</v>
      </c>
      <c r="AM95" s="628">
        <f t="shared" si="62"/>
        <v>46752</v>
      </c>
      <c r="AN95" s="628">
        <f t="shared" si="62"/>
        <v>46783</v>
      </c>
      <c r="AO95" s="628">
        <f t="shared" si="62"/>
        <v>46812</v>
      </c>
      <c r="AP95" s="628">
        <f t="shared" si="62"/>
        <v>46843</v>
      </c>
      <c r="AQ95" s="628">
        <f t="shared" si="62"/>
        <v>46873</v>
      </c>
      <c r="AR95" s="628">
        <f t="shared" si="62"/>
        <v>46904</v>
      </c>
      <c r="AS95" s="628">
        <f t="shared" si="62"/>
        <v>46934</v>
      </c>
      <c r="AT95" s="628">
        <f t="shared" si="62"/>
        <v>46965</v>
      </c>
      <c r="AU95" s="628">
        <f t="shared" si="62"/>
        <v>46996</v>
      </c>
      <c r="AV95" s="628">
        <f t="shared" si="62"/>
        <v>47026</v>
      </c>
      <c r="AW95" s="628">
        <f t="shared" si="62"/>
        <v>47057</v>
      </c>
      <c r="AX95" s="628">
        <f t="shared" si="62"/>
        <v>47087</v>
      </c>
      <c r="AY95" s="628">
        <f t="shared" si="62"/>
        <v>47118</v>
      </c>
      <c r="AZ95" s="628">
        <f t="shared" si="62"/>
        <v>47149</v>
      </c>
      <c r="BA95" s="628">
        <f t="shared" si="62"/>
        <v>47177</v>
      </c>
      <c r="BB95" s="628">
        <f t="shared" si="62"/>
        <v>47208</v>
      </c>
      <c r="BC95" s="628">
        <f t="shared" si="62"/>
        <v>47238</v>
      </c>
      <c r="BD95" s="628">
        <f t="shared" si="62"/>
        <v>47269</v>
      </c>
      <c r="BE95" s="628">
        <f t="shared" si="62"/>
        <v>47299</v>
      </c>
      <c r="BF95" s="628">
        <f t="shared" si="62"/>
        <v>47330</v>
      </c>
      <c r="BG95" s="628">
        <f t="shared" si="62"/>
        <v>47361</v>
      </c>
      <c r="BH95" s="628">
        <f t="shared" si="62"/>
        <v>47391</v>
      </c>
      <c r="BI95" s="628">
        <f t="shared" si="62"/>
        <v>47422</v>
      </c>
      <c r="BJ95" s="628">
        <f t="shared" si="62"/>
        <v>47452</v>
      </c>
      <c r="BK95" s="628">
        <f t="shared" si="62"/>
        <v>47483</v>
      </c>
      <c r="BL95" s="927" t="s">
        <v>376</v>
      </c>
      <c r="BM95" s="927"/>
      <c r="BN95" s="927"/>
      <c r="BO95" s="927"/>
      <c r="BP95" s="927"/>
      <c r="BQ95" s="927"/>
    </row>
    <row r="96" spans="1:69" ht="10.199999999999999" customHeight="1" thickBot="1" x14ac:dyDescent="0.35">
      <c r="A96" s="64">
        <v>1</v>
      </c>
      <c r="B96" s="64">
        <f t="shared" ref="B96:B127" si="63">SUM(D96:XFD96)</f>
        <v>9800</v>
      </c>
      <c r="C96" s="64">
        <v>1</v>
      </c>
      <c r="D96" s="716">
        <f>(($I$46*$E$20)+($I$47*$E$21)+($E$22*$I$48)+($E$23*$I$49)+($I$50*$E$24))*$D$34</f>
        <v>0</v>
      </c>
      <c r="E96" s="716">
        <f>(($I$46*$E$20)+($I$47*$E$21)+($E$22*$I$48)+($E$23*$I$49)+($I$50*$E$24))*$E$34</f>
        <v>980</v>
      </c>
      <c r="F96" s="716">
        <f>(($I$46*$E$20)+($I$47*$E$21)+($E$22*$I$48)+($E$23*$I$49)+($I$50*$E$24))*$F$34</f>
        <v>2940</v>
      </c>
      <c r="G96" s="716">
        <f>(($I$46*$E$20)+($I$47*$E$21)+($E$22*$I$48)+($E$23*$I$49)+($I$50*$E$24))*$G$34</f>
        <v>4900</v>
      </c>
      <c r="H96" s="716">
        <f>(($I$46*$E$20)+($I$47*$E$21)+($E$22*$I$48)+($E$23*$I$49)+($I$50*$E$24))*$H$34</f>
        <v>490</v>
      </c>
      <c r="I96" s="716">
        <f>(($I$46*$E$20)+($I$47*$E$21)+($E$22*$I$48)+($E$23*$I$49)+($I$50*$E$24))*$I$34</f>
        <v>392</v>
      </c>
      <c r="J96" s="716">
        <f>(($I$46*$E$20)+($I$47*$E$21)+($E$22*$I$48)+($E$23*$I$49)+($I$50*$E$24))*$J$34</f>
        <v>98</v>
      </c>
      <c r="K96" s="716"/>
      <c r="L96" s="716"/>
      <c r="M96" s="716"/>
      <c r="N96" s="716"/>
      <c r="O96" s="716"/>
      <c r="P96" s="716"/>
      <c r="Q96" s="716"/>
      <c r="R96" s="716"/>
      <c r="S96" s="716"/>
      <c r="T96" s="716"/>
      <c r="U96" s="716"/>
      <c r="V96" s="716"/>
      <c r="W96" s="716"/>
      <c r="X96" s="716"/>
      <c r="Y96" s="716"/>
      <c r="Z96" s="716"/>
      <c r="AA96" s="716"/>
      <c r="AB96" s="716"/>
      <c r="AC96" s="716"/>
      <c r="AD96" s="716"/>
      <c r="AE96" s="716"/>
      <c r="AF96" s="716"/>
      <c r="AG96" s="716"/>
      <c r="AH96" s="716"/>
      <c r="AI96" s="716"/>
      <c r="AJ96" s="716"/>
      <c r="AK96" s="716"/>
      <c r="AL96" s="716"/>
      <c r="AM96" s="716"/>
      <c r="AN96" s="716"/>
      <c r="AO96" s="716"/>
      <c r="AP96" s="716"/>
      <c r="AQ96" s="716"/>
      <c r="AR96" s="716"/>
      <c r="AS96" s="716"/>
      <c r="AT96" s="716"/>
      <c r="AU96" s="716"/>
      <c r="AV96" s="716"/>
      <c r="AW96" s="716"/>
      <c r="AX96" s="716"/>
      <c r="AY96" s="716"/>
      <c r="AZ96" s="716"/>
      <c r="BA96" s="716"/>
      <c r="BB96" s="716"/>
      <c r="BC96" s="716"/>
      <c r="BD96" s="716"/>
      <c r="BE96" s="716"/>
      <c r="BF96" s="716"/>
      <c r="BG96" s="716"/>
      <c r="BH96" s="716"/>
      <c r="BI96" s="716"/>
      <c r="BJ96" s="716"/>
      <c r="BK96" s="716"/>
      <c r="BL96" s="716"/>
      <c r="BM96" s="716"/>
      <c r="BN96" s="716"/>
      <c r="BO96" s="716"/>
      <c r="BP96" s="716"/>
      <c r="BQ96" s="716"/>
    </row>
    <row r="97" spans="1:69" ht="10.199999999999999" customHeight="1" thickBot="1" x14ac:dyDescent="0.35">
      <c r="A97" s="64">
        <v>2</v>
      </c>
      <c r="B97" s="64">
        <f t="shared" si="63"/>
        <v>9800</v>
      </c>
      <c r="C97" s="64">
        <v>2</v>
      </c>
      <c r="D97" s="716"/>
      <c r="E97" s="716">
        <f>(($I$46*$E$20)+($I$47*$E$21)+($E$22*$I$48)+($E$23*$I$49)+($I$50*$E$24))*$D$34</f>
        <v>0</v>
      </c>
      <c r="F97" s="716">
        <f>(($I$46*$E$20)+($I$47*$E$21)+($E$22*$I$48)+($E$23*$I$49)+($I$50*$E$24))*$E$34</f>
        <v>980</v>
      </c>
      <c r="G97" s="716">
        <f>(($I$46*$E$20)+($I$47*$E$21)+($E$22*$I$48)+($E$23*$I$49)+($I$50*$E$24))*$F$34</f>
        <v>2940</v>
      </c>
      <c r="H97" s="716">
        <f>(($I$46*$E$20)+($I$47*$E$21)+($E$22*$I$48)+($E$23*$I$49)+($I$50*$E$24))*$G$34</f>
        <v>4900</v>
      </c>
      <c r="I97" s="716">
        <f>(($I$46*$E$20)+($I$47*$E$21)+($E$22*$I$48)+($E$23*$I$49)+($I$50*$E$24))*$H$34</f>
        <v>490</v>
      </c>
      <c r="J97" s="716">
        <f>(($I$46*$E$20)+($I$47*$E$21)+($E$22*$I$48)+($E$23*$I$49)+($I$50*$E$24))*$I$34</f>
        <v>392</v>
      </c>
      <c r="K97" s="716">
        <f>(($I$46*$E$20)+($I$47*$E$21)+($E$22*$I$48)+($E$23*$I$49)+($I$50*$E$24))*$J$34</f>
        <v>98</v>
      </c>
      <c r="L97" s="716"/>
      <c r="M97" s="716"/>
      <c r="N97" s="716"/>
      <c r="O97" s="716"/>
      <c r="P97" s="716"/>
      <c r="Q97" s="716"/>
      <c r="R97" s="716"/>
      <c r="S97" s="716"/>
      <c r="T97" s="716"/>
      <c r="U97" s="716"/>
      <c r="V97" s="716"/>
      <c r="W97" s="716"/>
      <c r="X97" s="716"/>
      <c r="Y97" s="716"/>
      <c r="Z97" s="716"/>
      <c r="AA97" s="716"/>
      <c r="AB97" s="716"/>
      <c r="AC97" s="716"/>
      <c r="AD97" s="716"/>
      <c r="AE97" s="716"/>
      <c r="AF97" s="716"/>
      <c r="AG97" s="716"/>
      <c r="AH97" s="716"/>
      <c r="AI97" s="716"/>
      <c r="AJ97" s="716"/>
      <c r="AK97" s="716"/>
      <c r="AL97" s="716"/>
      <c r="AM97" s="716"/>
      <c r="AN97" s="716"/>
      <c r="AO97" s="716"/>
      <c r="AP97" s="716"/>
      <c r="AQ97" s="716"/>
      <c r="AR97" s="716"/>
      <c r="AS97" s="716"/>
      <c r="AT97" s="716"/>
      <c r="AU97" s="716"/>
      <c r="AV97" s="716"/>
      <c r="AW97" s="716"/>
      <c r="AX97" s="716"/>
      <c r="AY97" s="716"/>
      <c r="AZ97" s="716"/>
      <c r="BA97" s="716"/>
      <c r="BB97" s="716"/>
      <c r="BC97" s="716"/>
      <c r="BD97" s="716"/>
      <c r="BE97" s="716"/>
      <c r="BF97" s="716"/>
      <c r="BG97" s="716"/>
      <c r="BH97" s="716"/>
      <c r="BI97" s="716"/>
      <c r="BJ97" s="716"/>
      <c r="BK97" s="716"/>
      <c r="BL97" s="716"/>
      <c r="BM97" s="716"/>
      <c r="BN97" s="716"/>
      <c r="BO97" s="716"/>
      <c r="BP97" s="716"/>
      <c r="BQ97" s="716"/>
    </row>
    <row r="98" spans="1:69" ht="10.199999999999999" customHeight="1" thickBot="1" x14ac:dyDescent="0.35">
      <c r="A98" s="64">
        <v>3</v>
      </c>
      <c r="B98" s="64">
        <f t="shared" si="63"/>
        <v>9800</v>
      </c>
      <c r="C98" s="64">
        <v>3</v>
      </c>
      <c r="D98" s="716"/>
      <c r="E98" s="716"/>
      <c r="F98" s="716">
        <f>(($I$46*$E$20)+($I$47*$E$21)+($E$22*$I$48)+($E$23*$I$49)+($I$50*$E$24))*$D$34</f>
        <v>0</v>
      </c>
      <c r="G98" s="716">
        <f>(($I$46*$E$20)+($I$47*$E$21)+($E$22*$I$48)+($E$23*$I$49)+($I$50*$E$24))*$E$34</f>
        <v>980</v>
      </c>
      <c r="H98" s="716">
        <f>(($I$46*$E$20)+($I$47*$E$21)+($E$22*$I$48)+($E$23*$I$49)+($I$50*$E$24))*$F$34</f>
        <v>2940</v>
      </c>
      <c r="I98" s="716">
        <f>(($I$46*$E$20)+($I$47*$E$21)+($E$22*$I$48)+($E$23*$I$49)+($I$50*$E$24))*$G$34</f>
        <v>4900</v>
      </c>
      <c r="J98" s="716">
        <f>(($I$46*$E$20)+($I$47*$E$21)+($E$22*$I$48)+($E$23*$I$49)+($I$50*$E$24))*$H$34</f>
        <v>490</v>
      </c>
      <c r="K98" s="716">
        <f>(($I$46*$E$20)+($I$47*$E$21)+($E$22*$I$48)+($E$23*$I$49)+($I$50*$E$24))*$I$34</f>
        <v>392</v>
      </c>
      <c r="L98" s="716">
        <f>(($I$46*$E$20)+($I$47*$E$21)+($E$22*$I$48)+($E$23*$I$49)+($I$50*$E$24))*$J$34</f>
        <v>98</v>
      </c>
      <c r="M98" s="716"/>
      <c r="N98" s="716"/>
      <c r="O98" s="716"/>
      <c r="P98" s="716"/>
      <c r="Q98" s="716"/>
      <c r="R98" s="716"/>
      <c r="S98" s="716"/>
      <c r="T98" s="716"/>
      <c r="U98" s="716"/>
      <c r="V98" s="716"/>
      <c r="W98" s="716"/>
      <c r="X98" s="716"/>
      <c r="Y98" s="716"/>
      <c r="Z98" s="716"/>
      <c r="AA98" s="716"/>
      <c r="AB98" s="716"/>
      <c r="AC98" s="716"/>
      <c r="AD98" s="716"/>
      <c r="AE98" s="716"/>
      <c r="AF98" s="716"/>
      <c r="AG98" s="716"/>
      <c r="AH98" s="716"/>
      <c r="AI98" s="716"/>
      <c r="AJ98" s="716"/>
      <c r="AK98" s="716"/>
      <c r="AL98" s="716"/>
      <c r="AM98" s="716"/>
      <c r="AN98" s="716"/>
      <c r="AO98" s="716"/>
      <c r="AP98" s="716"/>
      <c r="AQ98" s="716"/>
      <c r="AR98" s="716"/>
      <c r="AS98" s="716"/>
      <c r="AT98" s="716"/>
      <c r="AU98" s="716"/>
      <c r="AV98" s="716"/>
      <c r="AW98" s="716"/>
      <c r="AX98" s="716"/>
      <c r="AY98" s="716"/>
      <c r="AZ98" s="716"/>
      <c r="BA98" s="716"/>
      <c r="BB98" s="716"/>
      <c r="BC98" s="716"/>
      <c r="BD98" s="716"/>
      <c r="BE98" s="716"/>
      <c r="BF98" s="716"/>
      <c r="BG98" s="716"/>
      <c r="BH98" s="716"/>
      <c r="BI98" s="716"/>
      <c r="BJ98" s="716"/>
      <c r="BK98" s="716"/>
      <c r="BL98" s="716"/>
      <c r="BM98" s="716"/>
      <c r="BN98" s="716"/>
      <c r="BO98" s="716"/>
      <c r="BP98" s="716"/>
      <c r="BQ98" s="716"/>
    </row>
    <row r="99" spans="1:69" ht="10.199999999999999" customHeight="1" thickBot="1" x14ac:dyDescent="0.35">
      <c r="A99" s="64">
        <v>4</v>
      </c>
      <c r="B99" s="64">
        <f t="shared" si="63"/>
        <v>9800</v>
      </c>
      <c r="C99" s="64">
        <v>4</v>
      </c>
      <c r="D99" s="716"/>
      <c r="E99" s="716"/>
      <c r="F99" s="716"/>
      <c r="G99" s="716">
        <f>(($I$46*$E$20)+($I$47*$E$21)+($E$22*$I$48)+($E$23*$I$49)+($I$50*$E$24))*$D$34</f>
        <v>0</v>
      </c>
      <c r="H99" s="716">
        <f>(($I$46*$E$20)+($I$47*$E$21)+($E$22*$I$48)+($E$23*$I$49)+($I$50*$E$24))*$E$34</f>
        <v>980</v>
      </c>
      <c r="I99" s="716">
        <f>(($I$46*$E$20)+($I$47*$E$21)+($E$22*$I$48)+($E$23*$I$49)+($I$50*$E$24))*$F$34</f>
        <v>2940</v>
      </c>
      <c r="J99" s="716">
        <f>(($I$46*$E$20)+($I$47*$E$21)+($E$22*$I$48)+($E$23*$I$49)+($I$50*$E$24))*$G$34</f>
        <v>4900</v>
      </c>
      <c r="K99" s="716">
        <f>(($I$46*$E$20)+($I$47*$E$21)+($E$22*$I$48)+($E$23*$I$49)+($I$50*$E$24))*$H$34</f>
        <v>490</v>
      </c>
      <c r="L99" s="716">
        <f>(($I$46*$E$20)+($I$47*$E$21)+($E$22*$I$48)+($E$23*$I$49)+($I$50*$E$24))*$I$34</f>
        <v>392</v>
      </c>
      <c r="M99" s="716">
        <f>(($I$46*$E$20)+($I$47*$E$21)+($E$22*$I$48)+($E$23*$I$49)+($I$50*$E$24))*$J$34</f>
        <v>98</v>
      </c>
      <c r="N99" s="716"/>
      <c r="O99" s="716"/>
      <c r="P99" s="716"/>
      <c r="Q99" s="716"/>
      <c r="R99" s="716"/>
      <c r="S99" s="716"/>
      <c r="T99" s="716"/>
      <c r="U99" s="716"/>
      <c r="V99" s="716"/>
      <c r="W99" s="716"/>
      <c r="X99" s="716"/>
      <c r="Y99" s="716"/>
      <c r="Z99" s="716"/>
      <c r="AA99" s="716"/>
      <c r="AB99" s="716"/>
      <c r="AC99" s="716"/>
      <c r="AD99" s="716"/>
      <c r="AE99" s="716"/>
      <c r="AF99" s="716"/>
      <c r="AG99" s="716"/>
      <c r="AH99" s="716"/>
      <c r="AI99" s="716"/>
      <c r="AJ99" s="716"/>
      <c r="AK99" s="716"/>
      <c r="AL99" s="716"/>
      <c r="AM99" s="716"/>
      <c r="AN99" s="716"/>
      <c r="AO99" s="716"/>
      <c r="AP99" s="716"/>
      <c r="AQ99" s="716"/>
      <c r="AR99" s="716"/>
      <c r="AS99" s="716"/>
      <c r="AT99" s="716"/>
      <c r="AU99" s="716"/>
      <c r="AV99" s="716"/>
      <c r="AW99" s="716"/>
      <c r="AX99" s="716"/>
      <c r="AY99" s="716"/>
      <c r="AZ99" s="716"/>
      <c r="BA99" s="716"/>
      <c r="BB99" s="716"/>
      <c r="BC99" s="716"/>
      <c r="BD99" s="716"/>
      <c r="BE99" s="716"/>
      <c r="BF99" s="716"/>
      <c r="BG99" s="716"/>
      <c r="BH99" s="716"/>
      <c r="BI99" s="716"/>
      <c r="BJ99" s="716"/>
      <c r="BK99" s="716"/>
      <c r="BL99" s="716"/>
      <c r="BM99" s="716"/>
      <c r="BN99" s="716"/>
      <c r="BO99" s="716"/>
      <c r="BP99" s="716"/>
      <c r="BQ99" s="716"/>
    </row>
    <row r="100" spans="1:69" ht="10.199999999999999" customHeight="1" thickBot="1" x14ac:dyDescent="0.35">
      <c r="A100" s="64">
        <v>5</v>
      </c>
      <c r="B100" s="64">
        <f t="shared" si="63"/>
        <v>9800</v>
      </c>
      <c r="C100" s="64">
        <v>5</v>
      </c>
      <c r="D100" s="716"/>
      <c r="E100" s="716"/>
      <c r="F100" s="716"/>
      <c r="G100" s="716"/>
      <c r="H100" s="716">
        <f>(($I$46*$E$20)+($I$47*$E$21)+($E$22*$I$48)+($E$23*$I$49)+($I$50*$E$24))*$D$34</f>
        <v>0</v>
      </c>
      <c r="I100" s="716">
        <f>(($I$46*$E$20)+($I$47*$E$21)+($E$22*$I$48)+($E$23*$I$49)+($I$50*$E$24))*$E$34</f>
        <v>980</v>
      </c>
      <c r="J100" s="716">
        <f>(($I$46*$E$20)+($I$47*$E$21)+($E$22*$I$48)+($E$23*$I$49)+($I$50*$E$24))*$F$34</f>
        <v>2940</v>
      </c>
      <c r="K100" s="716">
        <f>(($I$46*$E$20)+($I$47*$E$21)+($E$22*$I$48)+($E$23*$I$49)+($I$50*$E$24))*$G$34</f>
        <v>4900</v>
      </c>
      <c r="L100" s="716">
        <f>(($I$46*$E$20)+($I$47*$E$21)+($E$22*$I$48)+($E$23*$I$49)+($I$50*$E$24))*$H$34</f>
        <v>490</v>
      </c>
      <c r="M100" s="716">
        <f>(($I$46*$E$20)+($I$47*$E$21)+($E$22*$I$48)+($E$23*$I$49)+($I$50*$E$24))*$I$34</f>
        <v>392</v>
      </c>
      <c r="N100" s="716">
        <f>(($I$46*$E$20)+($I$47*$E$21)+($E$22*$I$48)+($E$23*$I$49)+($I$50*$E$24))*$J$34</f>
        <v>98</v>
      </c>
      <c r="O100" s="716"/>
      <c r="P100" s="716"/>
      <c r="Q100" s="716"/>
      <c r="R100" s="716"/>
      <c r="S100" s="716"/>
      <c r="T100" s="716"/>
      <c r="U100" s="716"/>
      <c r="V100" s="716"/>
      <c r="W100" s="716"/>
      <c r="X100" s="716"/>
      <c r="Y100" s="716"/>
      <c r="Z100" s="716"/>
      <c r="AA100" s="716"/>
      <c r="AB100" s="716"/>
      <c r="AC100" s="716"/>
      <c r="AD100" s="716"/>
      <c r="AE100" s="716"/>
      <c r="AF100" s="716"/>
      <c r="AG100" s="716"/>
      <c r="AH100" s="716"/>
      <c r="AI100" s="716"/>
      <c r="AJ100" s="716"/>
      <c r="AK100" s="716"/>
      <c r="AL100" s="716"/>
      <c r="AM100" s="716"/>
      <c r="AN100" s="716"/>
      <c r="AO100" s="716"/>
      <c r="AP100" s="716"/>
      <c r="AQ100" s="716"/>
      <c r="AR100" s="716"/>
      <c r="AS100" s="716"/>
      <c r="AT100" s="716"/>
      <c r="AU100" s="716"/>
      <c r="AV100" s="716"/>
      <c r="AW100" s="716"/>
      <c r="AX100" s="716"/>
      <c r="AY100" s="716"/>
      <c r="AZ100" s="716"/>
      <c r="BA100" s="716"/>
      <c r="BB100" s="716"/>
      <c r="BC100" s="716"/>
      <c r="BD100" s="716"/>
      <c r="BE100" s="716"/>
      <c r="BF100" s="716"/>
      <c r="BG100" s="716"/>
      <c r="BH100" s="716"/>
      <c r="BI100" s="716"/>
      <c r="BJ100" s="716"/>
      <c r="BK100" s="716"/>
      <c r="BL100" s="716"/>
      <c r="BM100" s="716"/>
      <c r="BN100" s="716"/>
      <c r="BO100" s="716"/>
      <c r="BP100" s="716"/>
      <c r="BQ100" s="716"/>
    </row>
    <row r="101" spans="1:69" ht="10.199999999999999" customHeight="1" thickBot="1" x14ac:dyDescent="0.35">
      <c r="A101" s="64">
        <v>6</v>
      </c>
      <c r="B101" s="64">
        <f t="shared" si="63"/>
        <v>9800</v>
      </c>
      <c r="C101" s="64">
        <v>6</v>
      </c>
      <c r="D101" s="716"/>
      <c r="E101" s="716"/>
      <c r="F101" s="716"/>
      <c r="G101" s="716"/>
      <c r="H101" s="716"/>
      <c r="I101" s="716">
        <f>(($I$46*$E$20)+($I$47*$E$21)+($E$22*$I$48)+($E$23*$I$49)+($I$50*$E$24))*$D$34</f>
        <v>0</v>
      </c>
      <c r="J101" s="716">
        <f>(($I$46*$E$20)+($I$47*$E$21)+($E$22*$I$48)+($E$23*$I$49)+($I$50*$E$24))*$E$34</f>
        <v>980</v>
      </c>
      <c r="K101" s="716">
        <f>(($I$46*$E$20)+($I$47*$E$21)+($E$22*$I$48)+($E$23*$I$49)+($I$50*$E$24))*$F$34</f>
        <v>2940</v>
      </c>
      <c r="L101" s="716">
        <f>(($I$46*$E$20)+($I$47*$E$21)+($E$22*$I$48)+($E$23*$I$49)+($I$50*$E$24))*$G$34</f>
        <v>4900</v>
      </c>
      <c r="M101" s="716">
        <f>(($I$46*$E$20)+($I$47*$E$21)+($E$22*$I$48)+($E$23*$I$49)+($I$50*$E$24))*$H$34</f>
        <v>490</v>
      </c>
      <c r="N101" s="716">
        <f>(($I$46*$E$20)+($I$47*$E$21)+($E$22*$I$48)+($E$23*$I$49)+($I$50*$E$24))*$I$34</f>
        <v>392</v>
      </c>
      <c r="O101" s="716">
        <f>(($I$46*$E$20)+($I$47*$E$21)+($E$22*$I$48)+($E$23*$I$49)+($I$50*$E$24))*$J$34</f>
        <v>98</v>
      </c>
      <c r="P101" s="716"/>
      <c r="Q101" s="716"/>
      <c r="R101" s="716"/>
      <c r="S101" s="716"/>
      <c r="T101" s="716"/>
      <c r="U101" s="716"/>
      <c r="V101" s="716"/>
      <c r="W101" s="716"/>
      <c r="X101" s="716"/>
      <c r="Y101" s="716"/>
      <c r="Z101" s="716"/>
      <c r="AA101" s="716"/>
      <c r="AB101" s="716"/>
      <c r="AC101" s="716"/>
      <c r="AD101" s="716"/>
      <c r="AE101" s="716"/>
      <c r="AF101" s="716"/>
      <c r="AG101" s="716"/>
      <c r="AH101" s="716"/>
      <c r="AI101" s="716"/>
      <c r="AJ101" s="716"/>
      <c r="AK101" s="716"/>
      <c r="AL101" s="716"/>
      <c r="AM101" s="716"/>
      <c r="AN101" s="716"/>
      <c r="AO101" s="716"/>
      <c r="AP101" s="716"/>
      <c r="AQ101" s="716"/>
      <c r="AR101" s="716"/>
      <c r="AS101" s="716"/>
      <c r="AT101" s="716"/>
      <c r="AU101" s="716"/>
      <c r="AV101" s="716"/>
      <c r="AW101" s="716"/>
      <c r="AX101" s="716"/>
      <c r="AY101" s="716"/>
      <c r="AZ101" s="716"/>
      <c r="BA101" s="716"/>
      <c r="BB101" s="716"/>
      <c r="BC101" s="716"/>
      <c r="BD101" s="716"/>
      <c r="BE101" s="716"/>
      <c r="BF101" s="716"/>
      <c r="BG101" s="716"/>
      <c r="BH101" s="716"/>
      <c r="BI101" s="716"/>
      <c r="BJ101" s="716"/>
      <c r="BK101" s="716"/>
      <c r="BL101" s="716"/>
      <c r="BM101" s="716"/>
      <c r="BN101" s="716"/>
      <c r="BO101" s="716"/>
      <c r="BP101" s="716"/>
      <c r="BQ101" s="716"/>
    </row>
    <row r="102" spans="1:69" ht="10.199999999999999" customHeight="1" thickBot="1" x14ac:dyDescent="0.35">
      <c r="A102" s="64">
        <v>7</v>
      </c>
      <c r="B102" s="64">
        <f t="shared" si="63"/>
        <v>9800</v>
      </c>
      <c r="C102" s="64">
        <v>7</v>
      </c>
      <c r="D102" s="716"/>
      <c r="E102" s="716"/>
      <c r="F102" s="716"/>
      <c r="G102" s="716"/>
      <c r="H102" s="716"/>
      <c r="I102" s="716"/>
      <c r="J102" s="716">
        <f>(($I$46*$E$20)+($I$47*$E$21)+($E$22*$I$48)+($E$23*$I$49)+($I$50*$E$24))*$D$34</f>
        <v>0</v>
      </c>
      <c r="K102" s="716">
        <f>(($I$46*$E$20)+($I$47*$E$21)+($E$22*$I$48)+($E$23*$I$49)+($I$50*$E$24))*$E$34</f>
        <v>980</v>
      </c>
      <c r="L102" s="716">
        <f>(($I$46*$E$20)+($I$47*$E$21)+($E$22*$I$48)+($E$23*$I$49)+($I$50*$E$24))*$F$34</f>
        <v>2940</v>
      </c>
      <c r="M102" s="716">
        <f>(($I$46*$E$20)+($I$47*$E$21)+($E$22*$I$48)+($E$23*$I$49)+($I$50*$E$24))*$G$34</f>
        <v>4900</v>
      </c>
      <c r="N102" s="716">
        <f>(($I$46*$E$20)+($I$47*$E$21)+($E$22*$I$48)+($E$23*$I$49)+($I$50*$E$24))*$H$34</f>
        <v>490</v>
      </c>
      <c r="O102" s="716">
        <f>(($I$46*$E$20)+($I$47*$E$21)+($E$22*$I$48)+($E$23*$I$49)+($I$50*$E$24))*$I$34</f>
        <v>392</v>
      </c>
      <c r="P102" s="716">
        <f>(($I$46*$E$20)+($I$47*$E$21)+($E$22*$I$48)+($E$23*$I$49)+($I$50*$E$24))*$J$34</f>
        <v>98</v>
      </c>
      <c r="Q102" s="716"/>
      <c r="R102" s="716"/>
      <c r="S102" s="716"/>
      <c r="T102" s="716"/>
      <c r="U102" s="716"/>
      <c r="V102" s="716"/>
      <c r="W102" s="716"/>
      <c r="X102" s="716"/>
      <c r="Y102" s="716"/>
      <c r="Z102" s="716"/>
      <c r="AA102" s="716"/>
      <c r="AB102" s="716"/>
      <c r="AC102" s="716"/>
      <c r="AD102" s="716"/>
      <c r="AE102" s="716"/>
      <c r="AF102" s="716"/>
      <c r="AG102" s="716"/>
      <c r="AH102" s="716"/>
      <c r="AI102" s="716"/>
      <c r="AJ102" s="716"/>
      <c r="AK102" s="716"/>
      <c r="AL102" s="716"/>
      <c r="AM102" s="716"/>
      <c r="AN102" s="716"/>
      <c r="AO102" s="716"/>
      <c r="AP102" s="716"/>
      <c r="AQ102" s="716"/>
      <c r="AR102" s="716"/>
      <c r="AS102" s="716"/>
      <c r="AT102" s="716"/>
      <c r="AU102" s="716"/>
      <c r="AV102" s="716"/>
      <c r="AW102" s="716"/>
      <c r="AX102" s="716"/>
      <c r="AY102" s="716"/>
      <c r="AZ102" s="716"/>
      <c r="BA102" s="716"/>
      <c r="BB102" s="716"/>
      <c r="BC102" s="716"/>
      <c r="BD102" s="716"/>
      <c r="BE102" s="716"/>
      <c r="BF102" s="716"/>
      <c r="BG102" s="716"/>
      <c r="BH102" s="716"/>
      <c r="BI102" s="716"/>
      <c r="BJ102" s="716"/>
      <c r="BK102" s="716"/>
      <c r="BL102" s="716"/>
      <c r="BM102" s="716"/>
      <c r="BN102" s="716"/>
      <c r="BO102" s="716"/>
      <c r="BP102" s="716"/>
      <c r="BQ102" s="716"/>
    </row>
    <row r="103" spans="1:69" ht="10.199999999999999" customHeight="1" thickBot="1" x14ac:dyDescent="0.35">
      <c r="A103" s="64">
        <v>8</v>
      </c>
      <c r="B103" s="64">
        <f t="shared" si="63"/>
        <v>9800</v>
      </c>
      <c r="C103" s="64">
        <v>8</v>
      </c>
      <c r="D103" s="716"/>
      <c r="E103" s="716"/>
      <c r="F103" s="716"/>
      <c r="G103" s="716"/>
      <c r="H103" s="716"/>
      <c r="I103" s="716"/>
      <c r="J103" s="716"/>
      <c r="K103" s="716">
        <f>(($I$46*$E$20)+($I$47*$E$21)+($E$22*$I$48)+($E$23*$I$49)+($I$50*$E$24))*$D$34</f>
        <v>0</v>
      </c>
      <c r="L103" s="716">
        <f>(($I$46*$E$20)+($I$47*$E$21)+($E$22*$I$48)+($E$23*$I$49)+($I$50*$E$24))*$E$34</f>
        <v>980</v>
      </c>
      <c r="M103" s="716">
        <f>(($I$46*$E$20)+($I$47*$E$21)+($E$22*$I$48)+($E$23*$I$49)+($I$50*$E$24))*$F$34</f>
        <v>2940</v>
      </c>
      <c r="N103" s="716">
        <f>(($I$46*$E$20)+($I$47*$E$21)+($E$22*$I$48)+($E$23*$I$49)+($I$50*$E$24))*$G$34</f>
        <v>4900</v>
      </c>
      <c r="O103" s="716">
        <f>(($I$46*$E$20)+($I$47*$E$21)+($E$22*$I$48)+($E$23*$I$49)+($I$50*$E$24))*$H$34</f>
        <v>490</v>
      </c>
      <c r="P103" s="716">
        <f>(($I$46*$E$20)+($I$47*$E$21)+($E$22*$I$48)+($E$23*$I$49)+($I$50*$E$24))*$I$34</f>
        <v>392</v>
      </c>
      <c r="Q103" s="716">
        <f>(($I$46*$E$20)+($I$47*$E$21)+($E$22*$I$48)+($E$23*$I$49)+($I$50*$E$24))*$J$34</f>
        <v>98</v>
      </c>
      <c r="R103" s="716"/>
      <c r="S103" s="716"/>
      <c r="T103" s="716"/>
      <c r="U103" s="716"/>
      <c r="V103" s="716"/>
      <c r="W103" s="716"/>
      <c r="X103" s="716"/>
      <c r="Y103" s="716"/>
      <c r="Z103" s="716"/>
      <c r="AA103" s="716"/>
      <c r="AB103" s="716"/>
      <c r="AC103" s="716"/>
      <c r="AD103" s="716"/>
      <c r="AE103" s="716"/>
      <c r="AF103" s="716"/>
      <c r="AG103" s="716"/>
      <c r="AH103" s="716"/>
      <c r="AI103" s="716"/>
      <c r="AJ103" s="716"/>
      <c r="AK103" s="716"/>
      <c r="AL103" s="716"/>
      <c r="AM103" s="716"/>
      <c r="AN103" s="716"/>
      <c r="AO103" s="716"/>
      <c r="AP103" s="716"/>
      <c r="AQ103" s="716"/>
      <c r="AR103" s="716"/>
      <c r="AS103" s="716"/>
      <c r="AT103" s="716"/>
      <c r="AU103" s="716"/>
      <c r="AV103" s="716"/>
      <c r="AW103" s="716"/>
      <c r="AX103" s="716"/>
      <c r="AY103" s="716"/>
      <c r="AZ103" s="716"/>
      <c r="BA103" s="716"/>
      <c r="BB103" s="716"/>
      <c r="BC103" s="716"/>
      <c r="BD103" s="716"/>
      <c r="BE103" s="716"/>
      <c r="BF103" s="716"/>
      <c r="BG103" s="716"/>
      <c r="BH103" s="716"/>
      <c r="BI103" s="716"/>
      <c r="BJ103" s="716"/>
      <c r="BK103" s="716"/>
      <c r="BL103" s="716"/>
      <c r="BM103" s="716"/>
      <c r="BN103" s="716"/>
      <c r="BO103" s="716"/>
      <c r="BP103" s="716"/>
      <c r="BQ103" s="716"/>
    </row>
    <row r="104" spans="1:69" ht="10.199999999999999" customHeight="1" thickBot="1" x14ac:dyDescent="0.35">
      <c r="A104" s="64">
        <v>9</v>
      </c>
      <c r="B104" s="64">
        <f t="shared" si="63"/>
        <v>9800</v>
      </c>
      <c r="C104" s="64">
        <v>9</v>
      </c>
      <c r="D104" s="716"/>
      <c r="E104" s="716"/>
      <c r="F104" s="716"/>
      <c r="G104" s="716"/>
      <c r="H104" s="716"/>
      <c r="I104" s="716"/>
      <c r="J104" s="716"/>
      <c r="K104" s="716"/>
      <c r="L104" s="716">
        <f>(($I$46*$E$20)+($I$47*$E$21)+($E$22*$I$48)+($E$23*$I$49)+($I$50*$E$24))*$D$34</f>
        <v>0</v>
      </c>
      <c r="M104" s="716">
        <f>(($I$46*$E$20)+($I$47*$E$21)+($E$22*$I$48)+($E$23*$I$49)+($I$50*$E$24))*$E$34</f>
        <v>980</v>
      </c>
      <c r="N104" s="716">
        <f>(($I$46*$E$20)+($I$47*$E$21)+($E$22*$I$48)+($E$23*$I$49)+($I$50*$E$24))*$F$34</f>
        <v>2940</v>
      </c>
      <c r="O104" s="716">
        <f>(($I$46*$E$20)+($I$47*$E$21)+($E$22*$I$48)+($E$23*$I$49)+($I$50*$E$24))*$G$34</f>
        <v>4900</v>
      </c>
      <c r="P104" s="716">
        <f>(($I$46*$E$20)+($I$47*$E$21)+($E$22*$I$48)+($E$23*$I$49)+($I$50*$E$24))*$H$34</f>
        <v>490</v>
      </c>
      <c r="Q104" s="716">
        <f>(($I$46*$E$20)+($I$47*$E$21)+($E$22*$I$48)+($E$23*$I$49)+($I$50*$E$24))*$I$34</f>
        <v>392</v>
      </c>
      <c r="R104" s="716">
        <f>(($I$46*$E$20)+($I$47*$E$21)+($E$22*$I$48)+($E$23*$I$49)+($I$50*$E$24))*$J$34</f>
        <v>98</v>
      </c>
      <c r="S104" s="716"/>
      <c r="T104" s="716"/>
      <c r="U104" s="716"/>
      <c r="V104" s="716"/>
      <c r="W104" s="716"/>
      <c r="X104" s="716"/>
      <c r="Y104" s="716"/>
      <c r="Z104" s="716"/>
      <c r="AA104" s="716"/>
      <c r="AB104" s="716"/>
      <c r="AC104" s="716"/>
      <c r="AD104" s="716"/>
      <c r="AE104" s="716"/>
      <c r="AF104" s="716"/>
      <c r="AG104" s="716"/>
      <c r="AH104" s="716"/>
      <c r="AI104" s="716"/>
      <c r="AJ104" s="716"/>
      <c r="AK104" s="716"/>
      <c r="AL104" s="716"/>
      <c r="AM104" s="716"/>
      <c r="AN104" s="716"/>
      <c r="AO104" s="716"/>
      <c r="AP104" s="716"/>
      <c r="AQ104" s="716"/>
      <c r="AR104" s="716"/>
      <c r="AS104" s="716"/>
      <c r="AT104" s="716"/>
      <c r="AU104" s="716"/>
      <c r="AV104" s="716"/>
      <c r="AW104" s="716"/>
      <c r="AX104" s="716"/>
      <c r="AY104" s="716"/>
      <c r="AZ104" s="716"/>
      <c r="BA104" s="716"/>
      <c r="BB104" s="716"/>
      <c r="BC104" s="716"/>
      <c r="BD104" s="716"/>
      <c r="BE104" s="716"/>
      <c r="BF104" s="716"/>
      <c r="BG104" s="716"/>
      <c r="BH104" s="716"/>
      <c r="BI104" s="716"/>
      <c r="BJ104" s="716"/>
      <c r="BK104" s="716"/>
      <c r="BL104" s="716"/>
      <c r="BM104" s="716"/>
      <c r="BN104" s="716"/>
      <c r="BO104" s="716"/>
      <c r="BP104" s="716"/>
      <c r="BQ104" s="716"/>
    </row>
    <row r="105" spans="1:69" ht="10.199999999999999" customHeight="1" thickBot="1" x14ac:dyDescent="0.35">
      <c r="A105" s="64">
        <v>10</v>
      </c>
      <c r="B105" s="64">
        <f t="shared" si="63"/>
        <v>9800</v>
      </c>
      <c r="C105" s="64">
        <v>10</v>
      </c>
      <c r="D105" s="716"/>
      <c r="E105" s="716"/>
      <c r="F105" s="716"/>
      <c r="G105" s="716"/>
      <c r="H105" s="716"/>
      <c r="I105" s="716"/>
      <c r="J105" s="716"/>
      <c r="K105" s="716"/>
      <c r="L105" s="716"/>
      <c r="M105" s="716">
        <f>(($I$46*$E$20)+($I$47*$E$21)+($E$22*$I$48)+($E$23*$I$49)+($I$50*$E$24))*$D$34</f>
        <v>0</v>
      </c>
      <c r="N105" s="716">
        <f>(($I$46*$E$20)+($I$47*$E$21)+($E$22*$I$48)+($E$23*$I$49)+($I$50*$E$24))*$E$34</f>
        <v>980</v>
      </c>
      <c r="O105" s="716">
        <f>(($I$46*$E$20)+($I$47*$E$21)+($E$22*$I$48)+($E$23*$I$49)+($I$50*$E$24))*$F$34</f>
        <v>2940</v>
      </c>
      <c r="P105" s="716">
        <f>(($I$46*$E$20)+($I$47*$E$21)+($E$22*$I$48)+($E$23*$I$49)+($I$50*$E$24))*$G$34</f>
        <v>4900</v>
      </c>
      <c r="Q105" s="716">
        <f>(($I$46*$E$20)+($I$47*$E$21)+($E$22*$I$48)+($E$23*$I$49)+($I$50*$E$24))*$H$34</f>
        <v>490</v>
      </c>
      <c r="R105" s="716">
        <f>(($I$46*$E$20)+($I$47*$E$21)+($E$22*$I$48)+($E$23*$I$49)+($I$50*$E$24))*$I$34</f>
        <v>392</v>
      </c>
      <c r="S105" s="716">
        <f>(($I$46*$E$20)+($I$47*$E$21)+($E$22*$I$48)+($E$23*$I$49)+($I$50*$E$24))*$J$34</f>
        <v>98</v>
      </c>
      <c r="T105" s="716"/>
      <c r="U105" s="716"/>
      <c r="V105" s="716"/>
      <c r="W105" s="716"/>
      <c r="X105" s="716"/>
      <c r="Y105" s="716"/>
      <c r="Z105" s="716"/>
      <c r="AA105" s="716"/>
      <c r="AB105" s="716"/>
      <c r="AC105" s="716"/>
      <c r="AD105" s="716"/>
      <c r="AE105" s="716"/>
      <c r="AF105" s="716"/>
      <c r="AG105" s="716"/>
      <c r="AH105" s="716"/>
      <c r="AI105" s="716"/>
      <c r="AJ105" s="716"/>
      <c r="AK105" s="716"/>
      <c r="AL105" s="716"/>
      <c r="AM105" s="716"/>
      <c r="AN105" s="716"/>
      <c r="AO105" s="716"/>
      <c r="AP105" s="716"/>
      <c r="AQ105" s="716"/>
      <c r="AR105" s="716"/>
      <c r="AS105" s="716"/>
      <c r="AT105" s="716"/>
      <c r="AU105" s="716"/>
      <c r="AV105" s="716"/>
      <c r="AW105" s="716"/>
      <c r="AX105" s="716"/>
      <c r="AY105" s="716"/>
      <c r="AZ105" s="716"/>
      <c r="BA105" s="716"/>
      <c r="BB105" s="716"/>
      <c r="BC105" s="716"/>
      <c r="BD105" s="716"/>
      <c r="BE105" s="716"/>
      <c r="BF105" s="716"/>
      <c r="BG105" s="716"/>
      <c r="BH105" s="716"/>
      <c r="BI105" s="716"/>
      <c r="BJ105" s="716"/>
      <c r="BK105" s="716"/>
      <c r="BL105" s="716"/>
      <c r="BM105" s="716"/>
      <c r="BN105" s="716"/>
      <c r="BO105" s="716"/>
      <c r="BP105" s="716"/>
      <c r="BQ105" s="716"/>
    </row>
    <row r="106" spans="1:69" ht="10.199999999999999" customHeight="1" thickBot="1" x14ac:dyDescent="0.35">
      <c r="A106" s="64">
        <v>11</v>
      </c>
      <c r="B106" s="64">
        <f t="shared" si="63"/>
        <v>9800</v>
      </c>
      <c r="C106" s="64">
        <v>11</v>
      </c>
      <c r="D106" s="716"/>
      <c r="E106" s="716"/>
      <c r="F106" s="716"/>
      <c r="G106" s="716"/>
      <c r="H106" s="716"/>
      <c r="I106" s="716"/>
      <c r="J106" s="716"/>
      <c r="K106" s="716"/>
      <c r="L106" s="716"/>
      <c r="M106" s="716"/>
      <c r="N106" s="716">
        <f>(($I$46*$E$20)+($I$47*$E$21)+($E$22*$I$48)+($E$23*$I$49)+($I$50*$E$24))*$D$34</f>
        <v>0</v>
      </c>
      <c r="O106" s="716">
        <f>(($I$46*$E$20)+($I$47*$E$21)+($E$22*$I$48)+($E$23*$I$49)+($I$50*$E$24))*$E$34</f>
        <v>980</v>
      </c>
      <c r="P106" s="716">
        <f>(($I$46*$E$20)+($I$47*$E$21)+($E$22*$I$48)+($E$23*$I$49)+($I$50*$E$24))*$F$34</f>
        <v>2940</v>
      </c>
      <c r="Q106" s="716">
        <f>(($I$46*$E$20)+($I$47*$E$21)+($E$22*$I$48)+($E$23*$I$49)+($I$50*$E$24))*$G$34</f>
        <v>4900</v>
      </c>
      <c r="R106" s="716">
        <f>(($I$46*$E$20)+($I$47*$E$21)+($E$22*$I$48)+($E$23*$I$49)+($I$50*$E$24))*$H$34</f>
        <v>490</v>
      </c>
      <c r="S106" s="716">
        <f>(($I$46*$E$20)+($I$47*$E$21)+($E$22*$I$48)+($E$23*$I$49)+($I$50*$E$24))*$I$34</f>
        <v>392</v>
      </c>
      <c r="T106" s="716">
        <f>(($I$46*$E$20)+($I$47*$E$21)+($E$22*$I$48)+($E$23*$I$49)+($I$50*$E$24))*$J$34</f>
        <v>98</v>
      </c>
      <c r="U106" s="716"/>
      <c r="V106" s="716"/>
      <c r="W106" s="716"/>
      <c r="X106" s="716"/>
      <c r="Y106" s="716"/>
      <c r="Z106" s="716"/>
      <c r="AA106" s="716"/>
      <c r="AB106" s="716"/>
      <c r="AC106" s="716"/>
      <c r="AD106" s="716"/>
      <c r="AE106" s="716"/>
      <c r="AF106" s="716"/>
      <c r="AG106" s="716"/>
      <c r="AH106" s="716"/>
      <c r="AI106" s="716"/>
      <c r="AJ106" s="716"/>
      <c r="AK106" s="716"/>
      <c r="AL106" s="716"/>
      <c r="AM106" s="716"/>
      <c r="AN106" s="716"/>
      <c r="AO106" s="716"/>
      <c r="AP106" s="716"/>
      <c r="AQ106" s="716"/>
      <c r="AR106" s="716"/>
      <c r="AS106" s="716"/>
      <c r="AT106" s="716"/>
      <c r="AU106" s="716"/>
      <c r="AV106" s="716"/>
      <c r="AW106" s="716"/>
      <c r="AX106" s="716"/>
      <c r="AY106" s="716"/>
      <c r="AZ106" s="716"/>
      <c r="BA106" s="716"/>
      <c r="BB106" s="716"/>
      <c r="BC106" s="716"/>
      <c r="BD106" s="716"/>
      <c r="BE106" s="716"/>
      <c r="BF106" s="716"/>
      <c r="BG106" s="716"/>
      <c r="BH106" s="716"/>
      <c r="BI106" s="716"/>
      <c r="BJ106" s="716"/>
      <c r="BK106" s="716"/>
      <c r="BL106" s="716"/>
      <c r="BM106" s="716"/>
      <c r="BN106" s="716"/>
      <c r="BO106" s="716"/>
      <c r="BP106" s="716"/>
      <c r="BQ106" s="716"/>
    </row>
    <row r="107" spans="1:69" ht="10.199999999999999" customHeight="1" thickBot="1" x14ac:dyDescent="0.35">
      <c r="A107" s="64">
        <v>12</v>
      </c>
      <c r="B107" s="64">
        <f t="shared" si="63"/>
        <v>9800</v>
      </c>
      <c r="C107" s="64">
        <v>12</v>
      </c>
      <c r="D107" s="716"/>
      <c r="E107" s="716"/>
      <c r="F107" s="716"/>
      <c r="G107" s="716"/>
      <c r="H107" s="716"/>
      <c r="I107" s="716"/>
      <c r="J107" s="716"/>
      <c r="K107" s="716"/>
      <c r="L107" s="716"/>
      <c r="M107" s="716"/>
      <c r="N107" s="716"/>
      <c r="O107" s="716">
        <f>(($I$46*$E$20)+($I$47*$E$21)+($E$22*$I$48)+($E$23*$I$49)+($I$50*$E$24))*$D$34</f>
        <v>0</v>
      </c>
      <c r="P107" s="716">
        <f>(($I$46*$E$20)+($I$47*$E$21)+($E$22*$I$48)+($E$23*$I$49)+($I$50*$E$24))*$E$34</f>
        <v>980</v>
      </c>
      <c r="Q107" s="716">
        <f>(($I$46*$E$20)+($I$47*$E$21)+($E$22*$I$48)+($E$23*$I$49)+($I$50*$E$24))*$F$34</f>
        <v>2940</v>
      </c>
      <c r="R107" s="716">
        <f>(($I$46*$E$20)+($I$47*$E$21)+($E$22*$I$48)+($E$23*$I$49)+($I$50*$E$24))*$G$34</f>
        <v>4900</v>
      </c>
      <c r="S107" s="716">
        <f>(($I$46*$E$20)+($I$47*$E$21)+($E$22*$I$48)+($E$23*$I$49)+($I$50*$E$24))*$H$34</f>
        <v>490</v>
      </c>
      <c r="T107" s="716">
        <f>(($I$46*$E$20)+($I$47*$E$21)+($E$22*$I$48)+($E$23*$I$49)+($I$50*$E$24))*$I$34</f>
        <v>392</v>
      </c>
      <c r="U107" s="716">
        <f>(($I$46*$E$20)+($I$47*$E$21)+($E$22*$I$48)+($E$23*$I$49)+($I$50*$E$24))*$J$34</f>
        <v>98</v>
      </c>
      <c r="V107" s="716"/>
      <c r="W107" s="716"/>
      <c r="X107" s="716"/>
      <c r="Y107" s="716"/>
      <c r="Z107" s="716"/>
      <c r="AA107" s="716"/>
      <c r="AB107" s="716"/>
      <c r="AC107" s="716"/>
      <c r="AD107" s="716"/>
      <c r="AE107" s="716"/>
      <c r="AF107" s="716"/>
      <c r="AG107" s="716"/>
      <c r="AH107" s="716"/>
      <c r="AI107" s="716"/>
      <c r="AJ107" s="716"/>
      <c r="AK107" s="716"/>
      <c r="AL107" s="716"/>
      <c r="AM107" s="716"/>
      <c r="AN107" s="716"/>
      <c r="AO107" s="716"/>
      <c r="AP107" s="716"/>
      <c r="AQ107" s="716"/>
      <c r="AR107" s="716"/>
      <c r="AS107" s="716"/>
      <c r="AT107" s="716"/>
      <c r="AU107" s="716"/>
      <c r="AV107" s="716"/>
      <c r="AW107" s="716"/>
      <c r="AX107" s="716"/>
      <c r="AY107" s="716"/>
      <c r="AZ107" s="716"/>
      <c r="BA107" s="716"/>
      <c r="BB107" s="716"/>
      <c r="BC107" s="716"/>
      <c r="BD107" s="716"/>
      <c r="BE107" s="716"/>
      <c r="BF107" s="716"/>
      <c r="BG107" s="716"/>
      <c r="BH107" s="716"/>
      <c r="BI107" s="716"/>
      <c r="BJ107" s="716"/>
      <c r="BK107" s="716"/>
      <c r="BL107" s="716"/>
      <c r="BM107" s="716"/>
      <c r="BN107" s="716"/>
      <c r="BO107" s="716"/>
      <c r="BP107" s="716"/>
      <c r="BQ107" s="716"/>
    </row>
    <row r="108" spans="1:69" ht="10.199999999999999" customHeight="1" thickBot="1" x14ac:dyDescent="0.35">
      <c r="A108" s="64">
        <v>13</v>
      </c>
      <c r="B108" s="64">
        <f t="shared" si="63"/>
        <v>14910</v>
      </c>
      <c r="C108" s="64">
        <v>13</v>
      </c>
      <c r="D108" s="716"/>
      <c r="E108" s="716"/>
      <c r="F108" s="716"/>
      <c r="G108" s="716"/>
      <c r="H108" s="716"/>
      <c r="I108" s="716"/>
      <c r="J108" s="716"/>
      <c r="K108" s="716"/>
      <c r="L108" s="716"/>
      <c r="M108" s="716"/>
      <c r="N108" s="716"/>
      <c r="O108" s="716"/>
      <c r="P108" s="716">
        <f>((($J$46*($E$20*(1+$F$27)))+($J$47*($E$21*(1+$F$28)))+(($E$22*(1+$F$29)))*$J$48)+(($E$23*(1+$F$30))*$J$49)+($J$50*($E$24*(1+$F$31))))*$D$34</f>
        <v>0</v>
      </c>
      <c r="Q108" s="716">
        <f>((($J$46*($E$20*(1+$F$27)))+($J$47*($E$21*(1+$F$28)))+(($E$22*(1+$F$29)))*$J$48)+(($E$23*(1+$F$30))*$J$49)+($J$50*($E$24*(1+$F$31))))*$E$34</f>
        <v>1491</v>
      </c>
      <c r="R108" s="716">
        <f>((($J$46*($E$20*(1+$F$27)))+($J$47*($E$21*(1+$F$28)))+(($E$22*(1+$F$29)))*$J$48)+(($E$23*(1+$F$30))*$J$49)+($J$50*($E$24*(1+$F$31))))*$F$34</f>
        <v>4473</v>
      </c>
      <c r="S108" s="716">
        <f>((($J$46*($E$20*(1+$F$27)))+($J$47*($E$21*(1+$F$28)))+(($E$22*(1+$F$29)))*$J$48)+(($E$23*(1+$F$30))*$J$49)+($J$50*($E$24*(1+$F$31))))*$G$34</f>
        <v>7455</v>
      </c>
      <c r="T108" s="716">
        <f>((($J$46*($E$20*(1+$F$27)))+($J$47*($E$21*(1+$F$28)))+(($E$22*(1+$F$29)))*$J$48)+(($E$23*(1+$F$30))*$J$49)+($J$50*($E$24*(1+$F$31))))*$H$34</f>
        <v>745.5</v>
      </c>
      <c r="U108" s="716">
        <f>((($J$46*($E$20*(1+$F$27)))+($J$47*($E$21*(1+$F$28)))+(($E$22*(1+$F$29)))*$J$48)+(($E$23*(1+$F$30))*$J$49)+($J$50*($E$24*(1+$F$31))))*$I$34</f>
        <v>596.4</v>
      </c>
      <c r="V108" s="716">
        <f>((($J$46*($E$20*(1+$F$27)))+($J$47*($E$21*(1+$F$28)))+(($E$22*(1+$F$29)))*$J$48)+(($E$23*(1+$F$30))*$J$49)+($J$50*($E$24*(1+$F$31))))*$J$34</f>
        <v>149.1</v>
      </c>
      <c r="W108" s="716"/>
      <c r="X108" s="716"/>
      <c r="Y108" s="716"/>
      <c r="Z108" s="716"/>
      <c r="AA108" s="716"/>
      <c r="AB108" s="716"/>
      <c r="AC108" s="716"/>
      <c r="AD108" s="716"/>
      <c r="AE108" s="716"/>
      <c r="AF108" s="716"/>
      <c r="AG108" s="716"/>
      <c r="AH108" s="716"/>
      <c r="AI108" s="716"/>
      <c r="AJ108" s="716"/>
      <c r="AK108" s="716"/>
      <c r="AL108" s="716"/>
      <c r="AM108" s="716"/>
      <c r="AN108" s="716"/>
      <c r="AO108" s="716"/>
      <c r="AP108" s="716"/>
      <c r="AQ108" s="716"/>
      <c r="AR108" s="716"/>
      <c r="AS108" s="716"/>
      <c r="AT108" s="716"/>
      <c r="AU108" s="716"/>
      <c r="AV108" s="716"/>
      <c r="AW108" s="716"/>
      <c r="AX108" s="716"/>
      <c r="AY108" s="716"/>
      <c r="AZ108" s="716"/>
      <c r="BA108" s="716"/>
      <c r="BB108" s="716"/>
      <c r="BC108" s="716"/>
      <c r="BD108" s="716"/>
      <c r="BE108" s="716"/>
      <c r="BF108" s="716"/>
      <c r="BG108" s="716"/>
      <c r="BH108" s="716"/>
      <c r="BI108" s="716"/>
      <c r="BJ108" s="716"/>
      <c r="BK108" s="716"/>
      <c r="BL108" s="716"/>
      <c r="BM108" s="716"/>
      <c r="BN108" s="716"/>
      <c r="BO108" s="716"/>
      <c r="BP108" s="716"/>
      <c r="BQ108" s="716"/>
    </row>
    <row r="109" spans="1:69" ht="10.199999999999999" customHeight="1" thickBot="1" x14ac:dyDescent="0.35">
      <c r="A109" s="64">
        <v>14</v>
      </c>
      <c r="B109" s="64">
        <f t="shared" si="63"/>
        <v>14910</v>
      </c>
      <c r="C109" s="64">
        <v>14</v>
      </c>
      <c r="D109" s="716"/>
      <c r="E109" s="716"/>
      <c r="F109" s="716"/>
      <c r="G109" s="716"/>
      <c r="H109" s="716"/>
      <c r="I109" s="716"/>
      <c r="J109" s="716"/>
      <c r="K109" s="716"/>
      <c r="L109" s="716"/>
      <c r="M109" s="716"/>
      <c r="N109" s="716"/>
      <c r="O109" s="716"/>
      <c r="P109" s="716"/>
      <c r="Q109" s="716">
        <f>((($J$46*($E$20*(1+$F$27)))+($J$47*($E$21*(1+$F$28)))+(($E$22*(1+$F$29)))*$J$48)+(($E$23*(1+$F$30))*$J$49)+($J$50*($E$24*(1+$F$31))))*$D$34</f>
        <v>0</v>
      </c>
      <c r="R109" s="716">
        <f>((($J$46*($E$20*(1+$F$27)))+($J$47*($E$21*(1+$F$28)))+(($E$22*(1+$F$29)))*$J$48)+(($E$23*(1+$F$30))*$J$49)+($J$50*($E$24*(1+$F$31))))*$E$34</f>
        <v>1491</v>
      </c>
      <c r="S109" s="716">
        <f>((($J$46*($E$20*(1+$F$27)))+($J$47*($E$21*(1+$F$28)))+(($E$22*(1+$F$29)))*$J$48)+(($E$23*(1+$F$30))*$J$49)+($J$50*($E$24*(1+$F$31))))*$F$34</f>
        <v>4473</v>
      </c>
      <c r="T109" s="716">
        <f>((($J$46*($E$20*(1+$F$27)))+($J$47*($E$21*(1+$F$28)))+(($E$22*(1+$F$29)))*$J$48)+(($E$23*(1+$F$30))*$J$49)+($J$50*($E$24*(1+$F$31))))*$G$34</f>
        <v>7455</v>
      </c>
      <c r="U109" s="716">
        <f>((($J$46*($E$20*(1+$F$27)))+($J$47*($E$21*(1+$F$28)))+(($E$22*(1+$F$29)))*$J$48)+(($E$23*(1+$F$30))*$J$49)+($J$50*($E$24*(1+$F$31))))*$H$34</f>
        <v>745.5</v>
      </c>
      <c r="V109" s="716">
        <f>((($J$46*($E$20*(1+$F$27)))+($J$47*($E$21*(1+$F$28)))+(($E$22*(1+$F$29)))*$J$48)+(($E$23*(1+$F$30))*$J$49)+($J$50*($E$24*(1+$F$31))))*$I$34</f>
        <v>596.4</v>
      </c>
      <c r="W109" s="716">
        <f>((($J$46*($E$20*(1+$F$27)))+($J$47*($E$21*(1+$F$28)))+(($E$22*(1+$F$29)))*$J$48)+(($E$23*(1+$F$30))*$J$49)+($J$50*($E$24*(1+$F$31))))*$J$34</f>
        <v>149.1</v>
      </c>
      <c r="X109" s="716"/>
      <c r="Y109" s="716"/>
      <c r="Z109" s="716"/>
      <c r="AA109" s="716"/>
      <c r="AB109" s="716"/>
      <c r="AC109" s="716"/>
      <c r="AD109" s="716"/>
      <c r="AE109" s="716"/>
      <c r="AF109" s="716"/>
      <c r="AG109" s="716"/>
      <c r="AH109" s="716"/>
      <c r="AI109" s="716"/>
      <c r="AJ109" s="716"/>
      <c r="AK109" s="716"/>
      <c r="AL109" s="716"/>
      <c r="AM109" s="716"/>
      <c r="AN109" s="716"/>
      <c r="AO109" s="716"/>
      <c r="AP109" s="716"/>
      <c r="AQ109" s="716"/>
      <c r="AR109" s="716"/>
      <c r="AS109" s="716"/>
      <c r="AT109" s="716"/>
      <c r="AU109" s="716"/>
      <c r="AV109" s="716"/>
      <c r="AW109" s="716"/>
      <c r="AX109" s="716"/>
      <c r="AY109" s="716"/>
      <c r="AZ109" s="716"/>
      <c r="BA109" s="716"/>
      <c r="BB109" s="716"/>
      <c r="BC109" s="716"/>
      <c r="BD109" s="716"/>
      <c r="BE109" s="716"/>
      <c r="BF109" s="716"/>
      <c r="BG109" s="716"/>
      <c r="BH109" s="716"/>
      <c r="BI109" s="716"/>
      <c r="BJ109" s="716"/>
      <c r="BK109" s="716"/>
      <c r="BL109" s="716"/>
      <c r="BM109" s="716"/>
      <c r="BN109" s="716"/>
      <c r="BO109" s="716"/>
      <c r="BP109" s="716"/>
      <c r="BQ109" s="716"/>
    </row>
    <row r="110" spans="1:69" ht="10.199999999999999" customHeight="1" thickBot="1" x14ac:dyDescent="0.35">
      <c r="A110" s="64">
        <v>15</v>
      </c>
      <c r="B110" s="64">
        <f t="shared" si="63"/>
        <v>14910</v>
      </c>
      <c r="C110" s="64">
        <v>15</v>
      </c>
      <c r="D110" s="716"/>
      <c r="E110" s="716"/>
      <c r="F110" s="716"/>
      <c r="G110" s="716"/>
      <c r="H110" s="716"/>
      <c r="I110" s="716"/>
      <c r="J110" s="716"/>
      <c r="K110" s="716"/>
      <c r="L110" s="716"/>
      <c r="M110" s="716"/>
      <c r="N110" s="716"/>
      <c r="O110" s="716"/>
      <c r="P110" s="716"/>
      <c r="Q110" s="716"/>
      <c r="R110" s="716">
        <f>((($J$46*($E$20*(1+$F$27)))+($J$47*($E$21*(1+$F$28)))+(($E$22*(1+$F$29)))*$J$48)+(($E$23*(1+$F$30))*$J$49)+($J$50*($E$24*(1+$F$31))))*$D$34</f>
        <v>0</v>
      </c>
      <c r="S110" s="716">
        <f>((($J$46*($E$20*(1+$F$27)))+($J$47*($E$21*(1+$F$28)))+(($E$22*(1+$F$29)))*$J$48)+(($E$23*(1+$F$30))*$J$49)+($J$50*($E$24*(1+$F$31))))*$E$34</f>
        <v>1491</v>
      </c>
      <c r="T110" s="716">
        <f>((($J$46*($E$20*(1+$F$27)))+($J$47*($E$21*(1+$F$28)))+(($E$22*(1+$F$29)))*$J$48)+(($E$23*(1+$F$30))*$J$49)+($J$50*($E$24*(1+$F$31))))*$F$34</f>
        <v>4473</v>
      </c>
      <c r="U110" s="716">
        <f>((($J$46*($E$20*(1+$F$27)))+($J$47*($E$21*(1+$F$28)))+(($E$22*(1+$F$29)))*$J$48)+(($E$23*(1+$F$30))*$J$49)+($J$50*($E$24*(1+$F$31))))*$G$34</f>
        <v>7455</v>
      </c>
      <c r="V110" s="716">
        <f>((($J$46*($E$20*(1+$F$27)))+($J$47*($E$21*(1+$F$28)))+(($E$22*(1+$F$29)))*$J$48)+(($E$23*(1+$F$30))*$J$49)+($J$50*($E$24*(1+$F$31))))*$H$34</f>
        <v>745.5</v>
      </c>
      <c r="W110" s="716">
        <f>((($J$46*($E$20*(1+$F$27)))+($J$47*($E$21*(1+$F$28)))+(($E$22*(1+$F$29)))*$J$48)+(($E$23*(1+$F$30))*$J$49)+($J$50*($E$24*(1+$F$31))))*$I$34</f>
        <v>596.4</v>
      </c>
      <c r="X110" s="716">
        <f>((($J$46*($E$20*(1+$F$27)))+($J$47*($E$21*(1+$F$28)))+(($E$22*(1+$F$29)))*$J$48)+(($E$23*(1+$F$30))*$J$49)+($J$50*($E$24*(1+$F$31))))*$J$34</f>
        <v>149.1</v>
      </c>
      <c r="Y110" s="716"/>
      <c r="Z110" s="716"/>
      <c r="AA110" s="716"/>
      <c r="AB110" s="716"/>
      <c r="AC110" s="716"/>
      <c r="AD110" s="716"/>
      <c r="AE110" s="716"/>
      <c r="AF110" s="716"/>
      <c r="AG110" s="716"/>
      <c r="AH110" s="716"/>
      <c r="AI110" s="716"/>
      <c r="AJ110" s="716"/>
      <c r="AK110" s="716"/>
      <c r="AL110" s="716"/>
      <c r="AM110" s="716"/>
      <c r="AN110" s="716"/>
      <c r="AO110" s="716"/>
      <c r="AP110" s="716"/>
      <c r="AQ110" s="716"/>
      <c r="AR110" s="716"/>
      <c r="AS110" s="716"/>
      <c r="AT110" s="716"/>
      <c r="AU110" s="716"/>
      <c r="AV110" s="716"/>
      <c r="AW110" s="716"/>
      <c r="AX110" s="716"/>
      <c r="AY110" s="716"/>
      <c r="AZ110" s="716"/>
      <c r="BA110" s="716"/>
      <c r="BB110" s="716"/>
      <c r="BC110" s="716"/>
      <c r="BD110" s="716"/>
      <c r="BE110" s="716"/>
      <c r="BF110" s="716"/>
      <c r="BG110" s="716"/>
      <c r="BH110" s="716"/>
      <c r="BI110" s="716"/>
      <c r="BJ110" s="716"/>
      <c r="BK110" s="716"/>
      <c r="BL110" s="716"/>
      <c r="BM110" s="716"/>
      <c r="BN110" s="716"/>
      <c r="BO110" s="716"/>
      <c r="BP110" s="716"/>
      <c r="BQ110" s="716"/>
    </row>
    <row r="111" spans="1:69" ht="10.199999999999999" customHeight="1" thickBot="1" x14ac:dyDescent="0.35">
      <c r="A111" s="64">
        <v>16</v>
      </c>
      <c r="B111" s="64">
        <f t="shared" si="63"/>
        <v>14910</v>
      </c>
      <c r="C111" s="64">
        <v>16</v>
      </c>
      <c r="D111" s="716"/>
      <c r="E111" s="716"/>
      <c r="F111" s="716"/>
      <c r="G111" s="716"/>
      <c r="H111" s="716"/>
      <c r="I111" s="716"/>
      <c r="J111" s="716"/>
      <c r="K111" s="716"/>
      <c r="L111" s="716"/>
      <c r="M111" s="716"/>
      <c r="N111" s="716"/>
      <c r="O111" s="716"/>
      <c r="P111" s="716"/>
      <c r="Q111" s="716"/>
      <c r="R111" s="716"/>
      <c r="S111" s="716">
        <f>((($J$46*($E$20*(1+$F$27)))+($J$47*($E$21*(1+$F$28)))+(($E$22*(1+$F$29)))*$J$48)+(($E$23*(1+$F$30))*$J$49)+($J$50*($E$24*(1+$F$31))))*$D$34</f>
        <v>0</v>
      </c>
      <c r="T111" s="716">
        <f>((($J$46*($E$20*(1+$F$27)))+($J$47*($E$21*(1+$F$28)))+(($E$22*(1+$F$29)))*$J$48)+(($E$23*(1+$F$30))*$J$49)+($J$50*($E$24*(1+$F$31))))*$E$34</f>
        <v>1491</v>
      </c>
      <c r="U111" s="716">
        <f>((($J$46*($E$20*(1+$F$27)))+($J$47*($E$21*(1+$F$28)))+(($E$22*(1+$F$29)))*$J$48)+(($E$23*(1+$F$30))*$J$49)+($J$50*($E$24*(1+$F$31))))*$F$34</f>
        <v>4473</v>
      </c>
      <c r="V111" s="716">
        <f>((($J$46*($E$20*(1+$F$27)))+($J$47*($E$21*(1+$F$28)))+(($E$22*(1+$F$29)))*$J$48)+(($E$23*(1+$F$30))*$J$49)+($J$50*($E$24*(1+$F$31))))*$G$34</f>
        <v>7455</v>
      </c>
      <c r="W111" s="716">
        <f>((($J$46*($E$20*(1+$F$27)))+($J$47*($E$21*(1+$F$28)))+(($E$22*(1+$F$29)))*$J$48)+(($E$23*(1+$F$30))*$J$49)+($J$50*($E$24*(1+$F$31))))*$H$34</f>
        <v>745.5</v>
      </c>
      <c r="X111" s="716">
        <f>((($J$46*($E$20*(1+$F$27)))+($J$47*($E$21*(1+$F$28)))+(($E$22*(1+$F$29)))*$J$48)+(($E$23*(1+$F$30))*$J$49)+($J$50*($E$24*(1+$F$31))))*$I$34</f>
        <v>596.4</v>
      </c>
      <c r="Y111" s="716">
        <f>((($J$46*($E$20*(1+$F$27)))+($J$47*($E$21*(1+$F$28)))+(($E$22*(1+$F$29)))*$J$48)+(($E$23*(1+$F$30))*$J$49)+($J$50*($E$24*(1+$F$31))))*$J$34</f>
        <v>149.1</v>
      </c>
      <c r="Z111" s="716"/>
      <c r="AA111" s="716"/>
      <c r="AB111" s="716"/>
      <c r="AC111" s="716"/>
      <c r="AD111" s="716"/>
      <c r="AE111" s="716"/>
      <c r="AF111" s="716"/>
      <c r="AG111" s="716"/>
      <c r="AH111" s="716"/>
      <c r="AI111" s="716"/>
      <c r="AJ111" s="716"/>
      <c r="AK111" s="716"/>
      <c r="AL111" s="716"/>
      <c r="AM111" s="716"/>
      <c r="AN111" s="716"/>
      <c r="AO111" s="716"/>
      <c r="AP111" s="716"/>
      <c r="AQ111" s="716"/>
      <c r="AR111" s="716"/>
      <c r="AS111" s="716"/>
      <c r="AT111" s="716"/>
      <c r="AU111" s="716"/>
      <c r="AV111" s="716"/>
      <c r="AW111" s="716"/>
      <c r="AX111" s="716"/>
      <c r="AY111" s="716"/>
      <c r="AZ111" s="716"/>
      <c r="BA111" s="716"/>
      <c r="BB111" s="716"/>
      <c r="BC111" s="716"/>
      <c r="BD111" s="716"/>
      <c r="BE111" s="716"/>
      <c r="BF111" s="716"/>
      <c r="BG111" s="716"/>
      <c r="BH111" s="716"/>
      <c r="BI111" s="716"/>
      <c r="BJ111" s="716"/>
      <c r="BK111" s="716"/>
      <c r="BL111" s="716"/>
      <c r="BM111" s="716"/>
      <c r="BN111" s="716"/>
      <c r="BO111" s="716"/>
      <c r="BP111" s="716"/>
      <c r="BQ111" s="716"/>
    </row>
    <row r="112" spans="1:69" ht="10.199999999999999" customHeight="1" thickBot="1" x14ac:dyDescent="0.35">
      <c r="A112" s="64">
        <v>17</v>
      </c>
      <c r="B112" s="64">
        <f t="shared" si="63"/>
        <v>14910</v>
      </c>
      <c r="C112" s="64">
        <v>17</v>
      </c>
      <c r="D112" s="716"/>
      <c r="E112" s="716"/>
      <c r="F112" s="716"/>
      <c r="G112" s="716"/>
      <c r="H112" s="716"/>
      <c r="I112" s="716"/>
      <c r="J112" s="716"/>
      <c r="K112" s="716"/>
      <c r="L112" s="716"/>
      <c r="M112" s="716"/>
      <c r="N112" s="716"/>
      <c r="O112" s="716"/>
      <c r="P112" s="716"/>
      <c r="Q112" s="716"/>
      <c r="R112" s="716"/>
      <c r="S112" s="716"/>
      <c r="T112" s="716">
        <f>((($J$46*($E$20*(1+$F$27)))+($J$47*($E$21*(1+$F$28)))+(($E$22*(1+$F$29)))*$J$48)+(($E$23*(1+$F$30))*$J$49)+($J$50*($E$24*(1+$F$31))))*$D$34</f>
        <v>0</v>
      </c>
      <c r="U112" s="716">
        <f>((($J$46*($E$20*(1+$F$27)))+($J$47*($E$21*(1+$F$28)))+(($E$22*(1+$F$29)))*$J$48)+(($E$23*(1+$F$30))*$J$49)+($J$50*($E$24*(1+$F$31))))*$E$34</f>
        <v>1491</v>
      </c>
      <c r="V112" s="716">
        <f>((($J$46*($E$20*(1+$F$27)))+($J$47*($E$21*(1+$F$28)))+(($E$22*(1+$F$29)))*$J$48)+(($E$23*(1+$F$30))*$J$49)+($J$50*($E$24*(1+$F$31))))*$F$34</f>
        <v>4473</v>
      </c>
      <c r="W112" s="716">
        <f>((($J$46*($E$20*(1+$F$27)))+($J$47*($E$21*(1+$F$28)))+(($E$22*(1+$F$29)))*$J$48)+(($E$23*(1+$F$30))*$J$49)+($J$50*($E$24*(1+$F$31))))*$G$34</f>
        <v>7455</v>
      </c>
      <c r="X112" s="716">
        <f>((($J$46*($E$20*(1+$F$27)))+($J$47*($E$21*(1+$F$28)))+(($E$22*(1+$F$29)))*$J$48)+(($E$23*(1+$F$30))*$J$49)+($J$50*($E$24*(1+$F$31))))*$H$34</f>
        <v>745.5</v>
      </c>
      <c r="Y112" s="716">
        <f>((($J$46*($E$20*(1+$F$27)))+($J$47*($E$21*(1+$F$28)))+(($E$22*(1+$F$29)))*$J$48)+(($E$23*(1+$F$30))*$J$49)+($J$50*($E$24*(1+$F$31))))*$I$34</f>
        <v>596.4</v>
      </c>
      <c r="Z112" s="716">
        <f>((($J$46*($E$20*(1+$F$27)))+($J$47*($E$21*(1+$F$28)))+(($E$22*(1+$F$29)))*$J$48)+(($E$23*(1+$F$30))*$J$49)+($J$50*($E$24*(1+$F$31))))*$J$34</f>
        <v>149.1</v>
      </c>
      <c r="AA112" s="716"/>
      <c r="AB112" s="716"/>
      <c r="AC112" s="716"/>
      <c r="AD112" s="716"/>
      <c r="AE112" s="716"/>
      <c r="AF112" s="716"/>
      <c r="AG112" s="716"/>
      <c r="AH112" s="716"/>
      <c r="AI112" s="716"/>
      <c r="AJ112" s="716"/>
      <c r="AK112" s="716"/>
      <c r="AL112" s="716"/>
      <c r="AM112" s="716"/>
      <c r="AN112" s="716"/>
      <c r="AO112" s="716"/>
      <c r="AP112" s="716"/>
      <c r="AQ112" s="716"/>
      <c r="AR112" s="716"/>
      <c r="AS112" s="716"/>
      <c r="AT112" s="716"/>
      <c r="AU112" s="716"/>
      <c r="AV112" s="716"/>
      <c r="AW112" s="716"/>
      <c r="AX112" s="716"/>
      <c r="AY112" s="716"/>
      <c r="AZ112" s="716"/>
      <c r="BA112" s="716"/>
      <c r="BB112" s="716"/>
      <c r="BC112" s="716"/>
      <c r="BD112" s="716"/>
      <c r="BE112" s="716"/>
      <c r="BF112" s="716"/>
      <c r="BG112" s="716"/>
      <c r="BH112" s="716"/>
      <c r="BI112" s="716"/>
      <c r="BJ112" s="716"/>
      <c r="BK112" s="716"/>
      <c r="BL112" s="716"/>
      <c r="BM112" s="716"/>
      <c r="BN112" s="716"/>
      <c r="BO112" s="716"/>
      <c r="BP112" s="716"/>
      <c r="BQ112" s="716"/>
    </row>
    <row r="113" spans="1:69" ht="10.199999999999999" customHeight="1" thickBot="1" x14ac:dyDescent="0.35">
      <c r="A113" s="64">
        <v>18</v>
      </c>
      <c r="B113" s="64">
        <f t="shared" si="63"/>
        <v>14910</v>
      </c>
      <c r="C113" s="64">
        <v>18</v>
      </c>
      <c r="D113" s="716"/>
      <c r="E113" s="716"/>
      <c r="F113" s="716"/>
      <c r="G113" s="716"/>
      <c r="H113" s="716"/>
      <c r="I113" s="716"/>
      <c r="J113" s="716"/>
      <c r="K113" s="716"/>
      <c r="L113" s="716"/>
      <c r="M113" s="716"/>
      <c r="N113" s="716"/>
      <c r="O113" s="716"/>
      <c r="P113" s="716"/>
      <c r="Q113" s="716"/>
      <c r="R113" s="716"/>
      <c r="S113" s="716"/>
      <c r="T113" s="716"/>
      <c r="U113" s="716">
        <f>((($J$46*($E$20*(1+$F$27)))+($J$47*($E$21*(1+$F$28)))+(($E$22*(1+$F$29)))*$J$48)+(($E$23*(1+$F$30))*$J$49)+($J$50*($E$24*(1+$F$31))))*$D$34</f>
        <v>0</v>
      </c>
      <c r="V113" s="716">
        <f>((($J$46*($E$20*(1+$F$27)))+($J$47*($E$21*(1+$F$28)))+(($E$22*(1+$F$29)))*$J$48)+(($E$23*(1+$F$30))*$J$49)+($J$50*($E$24*(1+$F$31))))*$E$34</f>
        <v>1491</v>
      </c>
      <c r="W113" s="716">
        <f>((($J$46*($E$20*(1+$F$27)))+($J$47*($E$21*(1+$F$28)))+(($E$22*(1+$F$29)))*$J$48)+(($E$23*(1+$F$30))*$J$49)+($J$50*($E$24*(1+$F$31))))*$F$34</f>
        <v>4473</v>
      </c>
      <c r="X113" s="716">
        <f>((($J$46*($E$20*(1+$F$27)))+($J$47*($E$21*(1+$F$28)))+(($E$22*(1+$F$29)))*$J$48)+(($E$23*(1+$F$30))*$J$49)+($J$50*($E$24*(1+$F$31))))*$G$34</f>
        <v>7455</v>
      </c>
      <c r="Y113" s="716">
        <f>((($J$46*($E$20*(1+$F$27)))+($J$47*($E$21*(1+$F$28)))+(($E$22*(1+$F$29)))*$J$48)+(($E$23*(1+$F$30))*$J$49)+($J$50*($E$24*(1+$F$31))))*$H$34</f>
        <v>745.5</v>
      </c>
      <c r="Z113" s="716">
        <f>((($J$46*($E$20*(1+$F$27)))+($J$47*($E$21*(1+$F$28)))+(($E$22*(1+$F$29)))*$J$48)+(($E$23*(1+$F$30))*$J$49)+($J$50*($E$24*(1+$F$31))))*$I$34</f>
        <v>596.4</v>
      </c>
      <c r="AA113" s="716">
        <f>((($J$46*($E$20*(1+$F$27)))+($J$47*($E$21*(1+$F$28)))+(($E$22*(1+$F$29)))*$J$48)+(($E$23*(1+$F$30))*$J$49)+($J$50*($E$24*(1+$F$31))))*$J$34</f>
        <v>149.1</v>
      </c>
      <c r="AB113" s="716"/>
      <c r="AC113" s="716"/>
      <c r="AD113" s="716"/>
      <c r="AE113" s="716"/>
      <c r="AF113" s="716"/>
      <c r="AG113" s="716"/>
      <c r="AH113" s="716"/>
      <c r="AI113" s="716"/>
      <c r="AJ113" s="716"/>
      <c r="AK113" s="716"/>
      <c r="AL113" s="716"/>
      <c r="AM113" s="716"/>
      <c r="AN113" s="716"/>
      <c r="AO113" s="716"/>
      <c r="AP113" s="716"/>
      <c r="AQ113" s="716"/>
      <c r="AR113" s="716"/>
      <c r="AS113" s="716"/>
      <c r="AT113" s="716"/>
      <c r="AU113" s="716"/>
      <c r="AV113" s="716"/>
      <c r="AW113" s="716"/>
      <c r="AX113" s="716"/>
      <c r="AY113" s="716"/>
      <c r="AZ113" s="716"/>
      <c r="BA113" s="716"/>
      <c r="BB113" s="716"/>
      <c r="BC113" s="716"/>
      <c r="BD113" s="716"/>
      <c r="BE113" s="716"/>
      <c r="BF113" s="716"/>
      <c r="BG113" s="716"/>
      <c r="BH113" s="716"/>
      <c r="BI113" s="716"/>
      <c r="BJ113" s="716"/>
      <c r="BK113" s="716"/>
      <c r="BL113" s="716"/>
      <c r="BM113" s="716"/>
      <c r="BN113" s="716"/>
      <c r="BO113" s="716"/>
      <c r="BP113" s="716"/>
      <c r="BQ113" s="716"/>
    </row>
    <row r="114" spans="1:69" ht="10.199999999999999" customHeight="1" thickBot="1" x14ac:dyDescent="0.35">
      <c r="A114" s="64">
        <v>19</v>
      </c>
      <c r="B114" s="64">
        <f t="shared" si="63"/>
        <v>14910</v>
      </c>
      <c r="C114" s="64">
        <v>19</v>
      </c>
      <c r="D114" s="716"/>
      <c r="E114" s="716"/>
      <c r="F114" s="716"/>
      <c r="G114" s="716"/>
      <c r="H114" s="716"/>
      <c r="I114" s="716"/>
      <c r="J114" s="716"/>
      <c r="K114" s="716"/>
      <c r="L114" s="716"/>
      <c r="M114" s="716"/>
      <c r="N114" s="716"/>
      <c r="O114" s="716"/>
      <c r="P114" s="716"/>
      <c r="Q114" s="716"/>
      <c r="R114" s="716"/>
      <c r="S114" s="716"/>
      <c r="T114" s="716"/>
      <c r="U114" s="716"/>
      <c r="V114" s="716">
        <f>((($J$46*($E$20*(1+$F$27)))+($J$47*($E$21*(1+$F$28)))+(($E$22*(1+$F$29)))*$J$48)+(($E$23*(1+$F$30))*$J$49)+($J$50*($E$24*(1+$F$31))))*$D$34</f>
        <v>0</v>
      </c>
      <c r="W114" s="716">
        <f>((($J$46*($E$20*(1+$F$27)))+($J$47*($E$21*(1+$F$28)))+(($E$22*(1+$F$29)))*$J$48)+(($E$23*(1+$F$30))*$J$49)+($J$50*($E$24*(1+$F$31))))*$E$34</f>
        <v>1491</v>
      </c>
      <c r="X114" s="716">
        <f>((($J$46*($E$20*(1+$F$27)))+($J$47*($E$21*(1+$F$28)))+(($E$22*(1+$F$29)))*$J$48)+(($E$23*(1+$F$30))*$J$49)+($J$50*($E$24*(1+$F$31))))*$F$34</f>
        <v>4473</v>
      </c>
      <c r="Y114" s="716">
        <f>((($J$46*($E$20*(1+$F$27)))+($J$47*($E$21*(1+$F$28)))+(($E$22*(1+$F$29)))*$J$48)+(($E$23*(1+$F$30))*$J$49)+($J$50*($E$24*(1+$F$31))))*$G$34</f>
        <v>7455</v>
      </c>
      <c r="Z114" s="716">
        <f>((($J$46*($E$20*(1+$F$27)))+($J$47*($E$21*(1+$F$28)))+(($E$22*(1+$F$29)))*$J$48)+(($E$23*(1+$F$30))*$J$49)+($J$50*($E$24*(1+$F$31))))*$H$34</f>
        <v>745.5</v>
      </c>
      <c r="AA114" s="716">
        <f>((($J$46*($E$20*(1+$F$27)))+($J$47*($E$21*(1+$F$28)))+(($E$22*(1+$F$29)))*$J$48)+(($E$23*(1+$F$30))*$J$49)+($J$50*($E$24*(1+$F$31))))*$I$34</f>
        <v>596.4</v>
      </c>
      <c r="AB114" s="716">
        <f>((($J$46*($E$20*(1+$F$27)))+($J$47*($E$21*(1+$F$28)))+(($E$22*(1+$F$29)))*$J$48)+(($E$23*(1+$F$30))*$J$49)+($J$50*($E$24*(1+$F$31))))*$J$34</f>
        <v>149.1</v>
      </c>
      <c r="AC114" s="716"/>
      <c r="AD114" s="716"/>
      <c r="AE114" s="716"/>
      <c r="AF114" s="716"/>
      <c r="AG114" s="716"/>
      <c r="AH114" s="716"/>
      <c r="AI114" s="716"/>
      <c r="AJ114" s="716"/>
      <c r="AK114" s="716"/>
      <c r="AL114" s="716"/>
      <c r="AM114" s="716"/>
      <c r="AN114" s="716"/>
      <c r="AO114" s="716"/>
      <c r="AP114" s="716"/>
      <c r="AQ114" s="716"/>
      <c r="AR114" s="716"/>
      <c r="AS114" s="716"/>
      <c r="AT114" s="716"/>
      <c r="AU114" s="716"/>
      <c r="AV114" s="716"/>
      <c r="AW114" s="716"/>
      <c r="AX114" s="716"/>
      <c r="AY114" s="716"/>
      <c r="AZ114" s="716"/>
      <c r="BA114" s="716"/>
      <c r="BB114" s="716"/>
      <c r="BC114" s="716"/>
      <c r="BD114" s="716"/>
      <c r="BE114" s="716"/>
      <c r="BF114" s="716"/>
      <c r="BG114" s="716"/>
      <c r="BH114" s="716"/>
      <c r="BI114" s="716"/>
      <c r="BJ114" s="716"/>
      <c r="BK114" s="716"/>
      <c r="BL114" s="716"/>
      <c r="BM114" s="716"/>
      <c r="BN114" s="716"/>
      <c r="BO114" s="716"/>
      <c r="BP114" s="716"/>
      <c r="BQ114" s="716"/>
    </row>
    <row r="115" spans="1:69" ht="10.199999999999999" customHeight="1" thickBot="1" x14ac:dyDescent="0.35">
      <c r="A115" s="64">
        <v>20</v>
      </c>
      <c r="B115" s="64">
        <f t="shared" si="63"/>
        <v>14910</v>
      </c>
      <c r="C115" s="64">
        <v>20</v>
      </c>
      <c r="D115" s="716"/>
      <c r="E115" s="716"/>
      <c r="F115" s="716"/>
      <c r="G115" s="716"/>
      <c r="H115" s="716"/>
      <c r="I115" s="716"/>
      <c r="J115" s="716"/>
      <c r="K115" s="716"/>
      <c r="L115" s="716"/>
      <c r="M115" s="716"/>
      <c r="N115" s="716"/>
      <c r="O115" s="716"/>
      <c r="P115" s="716"/>
      <c r="Q115" s="716"/>
      <c r="R115" s="716"/>
      <c r="S115" s="716"/>
      <c r="T115" s="716"/>
      <c r="U115" s="716"/>
      <c r="V115" s="716"/>
      <c r="W115" s="716">
        <f>((($J$46*($E$20*(1+$F$27)))+($J$47*($E$21*(1+$F$28)))+(($E$22*(1+$F$29)))*$J$48)+(($E$23*(1+$F$30))*$J$49)+($J$50*($E$24*(1+$F$31))))*$D$34</f>
        <v>0</v>
      </c>
      <c r="X115" s="716">
        <f>((($J$46*($E$20*(1+$F$27)))+($J$47*($E$21*(1+$F$28)))+(($E$22*(1+$F$29)))*$J$48)+(($E$23*(1+$F$30))*$J$49)+($J$50*($E$24*(1+$F$31))))*$E$34</f>
        <v>1491</v>
      </c>
      <c r="Y115" s="716">
        <f>((($J$46*($E$20*(1+$F$27)))+($J$47*($E$21*(1+$F$28)))+(($E$22*(1+$F$29)))*$J$48)+(($E$23*(1+$F$30))*$J$49)+($J$50*($E$24*(1+$F$31))))*$F$34</f>
        <v>4473</v>
      </c>
      <c r="Z115" s="716">
        <f>((($J$46*($E$20*(1+$F$27)))+($J$47*($E$21*(1+$F$28)))+(($E$22*(1+$F$29)))*$J$48)+(($E$23*(1+$F$30))*$J$49)+($J$50*($E$24*(1+$F$31))))*$G$34</f>
        <v>7455</v>
      </c>
      <c r="AA115" s="716">
        <f>((($J$46*($E$20*(1+$F$27)))+($J$47*($E$21*(1+$F$28)))+(($E$22*(1+$F$29)))*$J$48)+(($E$23*(1+$F$30))*$J$49)+($J$50*($E$24*(1+$F$31))))*$H$34</f>
        <v>745.5</v>
      </c>
      <c r="AB115" s="716">
        <f>((($J$46*($E$20*(1+$F$27)))+($J$47*($E$21*(1+$F$28)))+(($E$22*(1+$F$29)))*$J$48)+(($E$23*(1+$F$30))*$J$49)+($J$50*($E$24*(1+$F$31))))*$I$34</f>
        <v>596.4</v>
      </c>
      <c r="AC115" s="716">
        <f>((($J$46*($E$20*(1+$F$27)))+($J$47*($E$21*(1+$F$28)))+(($E$22*(1+$F$29)))*$J$48)+(($E$23*(1+$F$30))*$J$49)+($J$50*($E$24*(1+$F$31))))*$J$34</f>
        <v>149.1</v>
      </c>
      <c r="AD115" s="716"/>
      <c r="AE115" s="716"/>
      <c r="AF115" s="716"/>
      <c r="AG115" s="716"/>
      <c r="AH115" s="716"/>
      <c r="AI115" s="716"/>
      <c r="AJ115" s="716"/>
      <c r="AK115" s="716"/>
      <c r="AL115" s="716"/>
      <c r="AM115" s="716"/>
      <c r="AN115" s="716"/>
      <c r="AO115" s="716"/>
      <c r="AP115" s="716"/>
      <c r="AQ115" s="716"/>
      <c r="AR115" s="716"/>
      <c r="AS115" s="716"/>
      <c r="AT115" s="716"/>
      <c r="AU115" s="716"/>
      <c r="AV115" s="716"/>
      <c r="AW115" s="716"/>
      <c r="AX115" s="716"/>
      <c r="AY115" s="716"/>
      <c r="AZ115" s="716"/>
      <c r="BA115" s="716"/>
      <c r="BB115" s="716"/>
      <c r="BC115" s="716"/>
      <c r="BD115" s="716"/>
      <c r="BE115" s="716"/>
      <c r="BF115" s="716"/>
      <c r="BG115" s="716"/>
      <c r="BH115" s="716"/>
      <c r="BI115" s="716"/>
      <c r="BJ115" s="716"/>
      <c r="BK115" s="716"/>
      <c r="BL115" s="716"/>
      <c r="BM115" s="716"/>
      <c r="BN115" s="716"/>
      <c r="BO115" s="716"/>
      <c r="BP115" s="716"/>
      <c r="BQ115" s="716"/>
    </row>
    <row r="116" spans="1:69" ht="10.199999999999999" customHeight="1" thickBot="1" x14ac:dyDescent="0.35">
      <c r="A116" s="64">
        <v>21</v>
      </c>
      <c r="B116" s="64">
        <f t="shared" si="63"/>
        <v>14910</v>
      </c>
      <c r="C116" s="64">
        <v>21</v>
      </c>
      <c r="D116" s="716"/>
      <c r="E116" s="716"/>
      <c r="F116" s="716"/>
      <c r="G116" s="716"/>
      <c r="H116" s="716"/>
      <c r="I116" s="716"/>
      <c r="J116" s="716"/>
      <c r="K116" s="716"/>
      <c r="L116" s="716"/>
      <c r="M116" s="716"/>
      <c r="N116" s="716"/>
      <c r="O116" s="716"/>
      <c r="P116" s="716"/>
      <c r="Q116" s="716"/>
      <c r="R116" s="716"/>
      <c r="S116" s="716"/>
      <c r="T116" s="716"/>
      <c r="U116" s="716"/>
      <c r="V116" s="716"/>
      <c r="W116" s="716"/>
      <c r="X116" s="716">
        <f>((($J$46*($E$20*(1+$F$27)))+($J$47*($E$21*(1+$F$28)))+(($E$22*(1+$F$29)))*$J$48)+(($E$23*(1+$F$30))*$J$49)+($J$50*($E$24*(1+$F$31))))*$D$34</f>
        <v>0</v>
      </c>
      <c r="Y116" s="716">
        <f>((($J$46*($E$20*(1+$F$27)))+($J$47*($E$21*(1+$F$28)))+(($E$22*(1+$F$29)))*$J$48)+(($E$23*(1+$F$30))*$J$49)+($J$50*($E$24*(1+$F$31))))*$E$34</f>
        <v>1491</v>
      </c>
      <c r="Z116" s="716">
        <f>((($J$46*($E$20*(1+$F$27)))+($J$47*($E$21*(1+$F$28)))+(($E$22*(1+$F$29)))*$J$48)+(($E$23*(1+$F$30))*$J$49)+($J$50*($E$24*(1+$F$31))))*$F$34</f>
        <v>4473</v>
      </c>
      <c r="AA116" s="716">
        <f>((($J$46*($E$20*(1+$F$27)))+($J$47*($E$21*(1+$F$28)))+(($E$22*(1+$F$29)))*$J$48)+(($E$23*(1+$F$30))*$J$49)+($J$50*($E$24*(1+$F$31))))*$G$34</f>
        <v>7455</v>
      </c>
      <c r="AB116" s="716">
        <f>((($J$46*($E$20*(1+$F$27)))+($J$47*($E$21*(1+$F$28)))+(($E$22*(1+$F$29)))*$J$48)+(($E$23*(1+$F$30))*$J$49)+($J$50*($E$24*(1+$F$31))))*$H$34</f>
        <v>745.5</v>
      </c>
      <c r="AC116" s="716">
        <f>((($J$46*($E$20*(1+$F$27)))+($J$47*($E$21*(1+$F$28)))+(($E$22*(1+$F$29)))*$J$48)+(($E$23*(1+$F$30))*$J$49)+($J$50*($E$24*(1+$F$31))))*$I$34</f>
        <v>596.4</v>
      </c>
      <c r="AD116" s="716">
        <f>((($J$46*($E$20*(1+$F$27)))+($J$47*($E$21*(1+$F$28)))+(($E$22*(1+$F$29)))*$J$48)+(($E$23*(1+$F$30))*$J$49)+($J$50*($E$24*(1+$F$31))))*$J$34</f>
        <v>149.1</v>
      </c>
      <c r="AE116" s="716"/>
      <c r="AF116" s="716"/>
      <c r="AG116" s="716"/>
      <c r="AH116" s="716"/>
      <c r="AI116" s="716"/>
      <c r="AJ116" s="716"/>
      <c r="AK116" s="716"/>
      <c r="AL116" s="716"/>
      <c r="AM116" s="716"/>
      <c r="AN116" s="716"/>
      <c r="AO116" s="716"/>
      <c r="AP116" s="716"/>
      <c r="AQ116" s="716"/>
      <c r="AR116" s="716"/>
      <c r="AS116" s="716"/>
      <c r="AT116" s="716"/>
      <c r="AU116" s="716"/>
      <c r="AV116" s="716"/>
      <c r="AW116" s="716"/>
      <c r="AX116" s="716"/>
      <c r="AY116" s="716"/>
      <c r="AZ116" s="716"/>
      <c r="BA116" s="716"/>
      <c r="BB116" s="716"/>
      <c r="BC116" s="716"/>
      <c r="BD116" s="716"/>
      <c r="BE116" s="716"/>
      <c r="BF116" s="716"/>
      <c r="BG116" s="716"/>
      <c r="BH116" s="716"/>
      <c r="BI116" s="716"/>
      <c r="BJ116" s="716"/>
      <c r="BK116" s="716"/>
      <c r="BL116" s="716"/>
      <c r="BM116" s="716"/>
      <c r="BN116" s="716"/>
      <c r="BO116" s="716"/>
      <c r="BP116" s="716"/>
      <c r="BQ116" s="716"/>
    </row>
    <row r="117" spans="1:69" ht="10.199999999999999" customHeight="1" thickBot="1" x14ac:dyDescent="0.35">
      <c r="A117" s="64">
        <v>22</v>
      </c>
      <c r="B117" s="64">
        <f t="shared" si="63"/>
        <v>14910</v>
      </c>
      <c r="C117" s="64">
        <v>22</v>
      </c>
      <c r="D117" s="716"/>
      <c r="E117" s="716"/>
      <c r="F117" s="716"/>
      <c r="G117" s="716"/>
      <c r="H117" s="716"/>
      <c r="I117" s="716"/>
      <c r="J117" s="716"/>
      <c r="K117" s="716"/>
      <c r="L117" s="716"/>
      <c r="M117" s="716"/>
      <c r="N117" s="716"/>
      <c r="O117" s="716"/>
      <c r="P117" s="716"/>
      <c r="Q117" s="716"/>
      <c r="R117" s="716"/>
      <c r="S117" s="716"/>
      <c r="T117" s="716"/>
      <c r="U117" s="716"/>
      <c r="V117" s="716"/>
      <c r="W117" s="716"/>
      <c r="X117" s="716"/>
      <c r="Y117" s="716">
        <f>((($J$46*($E$20*(1+$F$27)))+($J$47*($E$21*(1+$F$28)))+(($E$22*(1+$F$29)))*$J$48)+(($E$23*(1+$F$30))*$J$49)+($J$50*($E$24*(1+$F$31))))*$D$34</f>
        <v>0</v>
      </c>
      <c r="Z117" s="716">
        <f>((($J$46*($E$20*(1+$F$27)))+($J$47*($E$21*(1+$F$28)))+(($E$22*(1+$F$29)))*$J$48)+(($E$23*(1+$F$30))*$J$49)+($J$50*($E$24*(1+$F$31))))*$E$34</f>
        <v>1491</v>
      </c>
      <c r="AA117" s="716">
        <f>((($J$46*($E$20*(1+$F$27)))+($J$47*($E$21*(1+$F$28)))+(($E$22*(1+$F$29)))*$J$48)+(($E$23*(1+$F$30))*$J$49)+($J$50*($E$24*(1+$F$31))))*$F$34</f>
        <v>4473</v>
      </c>
      <c r="AB117" s="716">
        <f>((($J$46*($E$20*(1+$F$27)))+($J$47*($E$21*(1+$F$28)))+(($E$22*(1+$F$29)))*$J$48)+(($E$23*(1+$F$30))*$J$49)+($J$50*($E$24*(1+$F$31))))*$G$34</f>
        <v>7455</v>
      </c>
      <c r="AC117" s="716">
        <f>((($J$46*($E$20*(1+$F$27)))+($J$47*($E$21*(1+$F$28)))+(($E$22*(1+$F$29)))*$J$48)+(($E$23*(1+$F$30))*$J$49)+($J$50*($E$24*(1+$F$31))))*$H$34</f>
        <v>745.5</v>
      </c>
      <c r="AD117" s="716">
        <f>((($J$46*($E$20*(1+$F$27)))+($J$47*($E$21*(1+$F$28)))+(($E$22*(1+$F$29)))*$J$48)+(($E$23*(1+$F$30))*$J$49)+($J$50*($E$24*(1+$F$31))))*$I$34</f>
        <v>596.4</v>
      </c>
      <c r="AE117" s="716">
        <f>((($J$46*($E$20*(1+$F$27)))+($J$47*($E$21*(1+$F$28)))+(($E$22*(1+$F$29)))*$J$48)+(($E$23*(1+$F$30))*$J$49)+($J$50*($E$24*(1+$F$31))))*$J$34</f>
        <v>149.1</v>
      </c>
      <c r="AF117" s="716"/>
      <c r="AG117" s="716"/>
      <c r="AH117" s="716"/>
      <c r="AI117" s="716"/>
      <c r="AJ117" s="716"/>
      <c r="AK117" s="716"/>
      <c r="AL117" s="716"/>
      <c r="AM117" s="716"/>
      <c r="AN117" s="716"/>
      <c r="AO117" s="716"/>
      <c r="AP117" s="716"/>
      <c r="AQ117" s="716"/>
      <c r="AR117" s="716"/>
      <c r="AS117" s="716"/>
      <c r="AT117" s="716"/>
      <c r="AU117" s="716"/>
      <c r="AV117" s="716"/>
      <c r="AW117" s="716"/>
      <c r="AX117" s="716"/>
      <c r="AY117" s="716"/>
      <c r="AZ117" s="716"/>
      <c r="BA117" s="716"/>
      <c r="BB117" s="716"/>
      <c r="BC117" s="716"/>
      <c r="BD117" s="716"/>
      <c r="BE117" s="716"/>
      <c r="BF117" s="716"/>
      <c r="BG117" s="716"/>
      <c r="BH117" s="716"/>
      <c r="BI117" s="716"/>
      <c r="BJ117" s="716"/>
      <c r="BK117" s="716"/>
      <c r="BL117" s="716"/>
      <c r="BM117" s="716"/>
      <c r="BN117" s="716"/>
      <c r="BO117" s="716"/>
      <c r="BP117" s="716"/>
      <c r="BQ117" s="716"/>
    </row>
    <row r="118" spans="1:69" ht="10.199999999999999" customHeight="1" thickBot="1" x14ac:dyDescent="0.35">
      <c r="A118" s="64">
        <v>23</v>
      </c>
      <c r="B118" s="64">
        <f t="shared" si="63"/>
        <v>14910</v>
      </c>
      <c r="C118" s="64">
        <v>23</v>
      </c>
      <c r="D118" s="716"/>
      <c r="E118" s="716"/>
      <c r="F118" s="716"/>
      <c r="G118" s="716"/>
      <c r="H118" s="716"/>
      <c r="I118" s="716"/>
      <c r="J118" s="716"/>
      <c r="K118" s="716"/>
      <c r="L118" s="716"/>
      <c r="M118" s="716"/>
      <c r="N118" s="716"/>
      <c r="O118" s="716"/>
      <c r="P118" s="716"/>
      <c r="Q118" s="716"/>
      <c r="R118" s="716"/>
      <c r="S118" s="716"/>
      <c r="T118" s="716"/>
      <c r="U118" s="716"/>
      <c r="V118" s="716"/>
      <c r="W118" s="716"/>
      <c r="X118" s="716"/>
      <c r="Y118" s="716"/>
      <c r="Z118" s="716">
        <f>((($J$46*($E$20*(1+$F$27)))+($J$47*($E$21*(1+$F$28)))+(($E$22*(1+$F$29)))*$J$48)+(($E$23*(1+$F$30))*$J$49)+($J$50*($E$24*(1+$F$31))))*$D$34</f>
        <v>0</v>
      </c>
      <c r="AA118" s="716">
        <f>((($J$46*($E$20*(1+$F$27)))+($J$47*($E$21*(1+$F$28)))+(($E$22*(1+$F$29)))*$J$48)+(($E$23*(1+$F$30))*$J$49)+($J$50*($E$24*(1+$F$31))))*$E$34</f>
        <v>1491</v>
      </c>
      <c r="AB118" s="716">
        <f>((($J$46*($E$20*(1+$F$27)))+($J$47*($E$21*(1+$F$28)))+(($E$22*(1+$F$29)))*$J$48)+(($E$23*(1+$F$30))*$J$49)+($J$50*($E$24*(1+$F$31))))*$F$34</f>
        <v>4473</v>
      </c>
      <c r="AC118" s="716">
        <f>((($J$46*($E$20*(1+$F$27)))+($J$47*($E$21*(1+$F$28)))+(($E$22*(1+$F$29)))*$J$48)+(($E$23*(1+$F$30))*$J$49)+($J$50*($E$24*(1+$F$31))))*$G$34</f>
        <v>7455</v>
      </c>
      <c r="AD118" s="716">
        <f>((($J$46*($E$20*(1+$F$27)))+($J$47*($E$21*(1+$F$28)))+(($E$22*(1+$F$29)))*$J$48)+(($E$23*(1+$F$30))*$J$49)+($J$50*($E$24*(1+$F$31))))*$H$34</f>
        <v>745.5</v>
      </c>
      <c r="AE118" s="716">
        <f>((($J$46*($E$20*(1+$F$27)))+($J$47*($E$21*(1+$F$28)))+(($E$22*(1+$F$29)))*$J$48)+(($E$23*(1+$F$30))*$J$49)+($J$50*($E$24*(1+$F$31))))*$I$34</f>
        <v>596.4</v>
      </c>
      <c r="AF118" s="716">
        <f>((($J$46*($E$20*(1+$F$27)))+($J$47*($E$21*(1+$F$28)))+(($E$22*(1+$F$29)))*$J$48)+(($E$23*(1+$F$30))*$J$49)+($J$50*($E$24*(1+$F$31))))*$J$34</f>
        <v>149.1</v>
      </c>
      <c r="AG118" s="716"/>
      <c r="AH118" s="716"/>
      <c r="AI118" s="716"/>
      <c r="AJ118" s="716"/>
      <c r="AK118" s="716"/>
      <c r="AL118" s="716"/>
      <c r="AM118" s="716"/>
      <c r="AN118" s="716"/>
      <c r="AO118" s="716"/>
      <c r="AP118" s="716"/>
      <c r="AQ118" s="716"/>
      <c r="AR118" s="716"/>
      <c r="AS118" s="716"/>
      <c r="AT118" s="716"/>
      <c r="AU118" s="716"/>
      <c r="AV118" s="716"/>
      <c r="AW118" s="716"/>
      <c r="AX118" s="716"/>
      <c r="AY118" s="716"/>
      <c r="AZ118" s="716"/>
      <c r="BA118" s="716"/>
      <c r="BB118" s="716"/>
      <c r="BC118" s="716"/>
      <c r="BD118" s="716"/>
      <c r="BE118" s="716"/>
      <c r="BF118" s="716"/>
      <c r="BG118" s="716"/>
      <c r="BH118" s="716"/>
      <c r="BI118" s="716"/>
      <c r="BJ118" s="716"/>
      <c r="BK118" s="716"/>
      <c r="BL118" s="716"/>
      <c r="BM118" s="716"/>
      <c r="BN118" s="716"/>
      <c r="BO118" s="716"/>
      <c r="BP118" s="716"/>
      <c r="BQ118" s="716"/>
    </row>
    <row r="119" spans="1:69" ht="10.199999999999999" customHeight="1" thickBot="1" x14ac:dyDescent="0.35">
      <c r="A119" s="64">
        <v>24</v>
      </c>
      <c r="B119" s="64">
        <f t="shared" si="63"/>
        <v>14910</v>
      </c>
      <c r="C119" s="64">
        <v>24</v>
      </c>
      <c r="D119" s="716"/>
      <c r="E119" s="716"/>
      <c r="F119" s="716"/>
      <c r="G119" s="716"/>
      <c r="H119" s="716"/>
      <c r="I119" s="716"/>
      <c r="J119" s="716"/>
      <c r="K119" s="716"/>
      <c r="L119" s="716"/>
      <c r="M119" s="716"/>
      <c r="N119" s="716"/>
      <c r="O119" s="716"/>
      <c r="P119" s="716"/>
      <c r="Q119" s="716"/>
      <c r="R119" s="716"/>
      <c r="S119" s="716"/>
      <c r="T119" s="716"/>
      <c r="U119" s="716"/>
      <c r="V119" s="716"/>
      <c r="W119" s="716"/>
      <c r="X119" s="716"/>
      <c r="Y119" s="716"/>
      <c r="Z119" s="716"/>
      <c r="AA119" s="716">
        <f>((($J$46*($E$20*(1+$F$27)))+($J$47*($E$21*(1+$F$28)))+(($E$22*(1+$F$29)))*$J$48)+(($E$23*(1+$F$30))*$J$49)+($J$50*($E$24*(1+$F$31))))*$D$34</f>
        <v>0</v>
      </c>
      <c r="AB119" s="716">
        <f>((($J$46*($E$20*(1+$F$27)))+($J$47*($E$21*(1+$F$28)))+(($E$22*(1+$F$29)))*$J$48)+(($E$23*(1+$F$30))*$J$49)+($J$50*($E$24*(1+$F$31))))*$E$34</f>
        <v>1491</v>
      </c>
      <c r="AC119" s="716">
        <f>((($J$46*($E$20*(1+$F$27)))+($J$47*($E$21*(1+$F$28)))+(($E$22*(1+$F$29)))*$J$48)+(($E$23*(1+$F$30))*$J$49)+($J$50*($E$24*(1+$F$31))))*$F$34</f>
        <v>4473</v>
      </c>
      <c r="AD119" s="716">
        <f>((($J$46*($E$20*(1+$F$27)))+($J$47*($E$21*(1+$F$28)))+(($E$22*(1+$F$29)))*$J$48)+(($E$23*(1+$F$30))*$J$49)+($J$50*($E$24*(1+$F$31))))*$G$34</f>
        <v>7455</v>
      </c>
      <c r="AE119" s="716">
        <f>((($J$46*($E$20*(1+$F$27)))+($J$47*($E$21*(1+$F$28)))+(($E$22*(1+$F$29)))*$J$48)+(($E$23*(1+$F$30))*$J$49)+($J$50*($E$24*(1+$F$31))))*$H$34</f>
        <v>745.5</v>
      </c>
      <c r="AF119" s="716">
        <f>((($J$46*($E$20*(1+$F$27)))+($J$47*($E$21*(1+$F$28)))+(($E$22*(1+$F$29)))*$J$48)+(($E$23*(1+$F$30))*$J$49)+($J$50*($E$24*(1+$F$31))))*$I$34</f>
        <v>596.4</v>
      </c>
      <c r="AG119" s="716">
        <f>((($J$46*($E$20*(1+$F$27)))+($J$47*($E$21*(1+$F$28)))+(($E$22*(1+$F$29)))*$J$48)+(($E$23*(1+$F$30))*$J$49)+($J$50*($E$24*(1+$F$31))))*$J$34</f>
        <v>149.1</v>
      </c>
      <c r="AH119" s="716"/>
      <c r="AI119" s="716"/>
      <c r="AJ119" s="716"/>
      <c r="AK119" s="716"/>
      <c r="AL119" s="716"/>
      <c r="AM119" s="716"/>
      <c r="AN119" s="716"/>
      <c r="AO119" s="716"/>
      <c r="AP119" s="716"/>
      <c r="AQ119" s="716"/>
      <c r="AR119" s="716"/>
      <c r="AS119" s="716"/>
      <c r="AT119" s="716"/>
      <c r="AU119" s="716"/>
      <c r="AV119" s="716"/>
      <c r="AW119" s="716"/>
      <c r="AX119" s="716"/>
      <c r="AY119" s="716"/>
      <c r="AZ119" s="716"/>
      <c r="BA119" s="716"/>
      <c r="BB119" s="716"/>
      <c r="BC119" s="716"/>
      <c r="BD119" s="716"/>
      <c r="BE119" s="716"/>
      <c r="BF119" s="716"/>
      <c r="BG119" s="716"/>
      <c r="BH119" s="716"/>
      <c r="BI119" s="716"/>
      <c r="BJ119" s="716"/>
      <c r="BK119" s="716"/>
      <c r="BL119" s="716"/>
      <c r="BM119" s="716"/>
      <c r="BN119" s="716"/>
      <c r="BO119" s="716"/>
      <c r="BP119" s="716"/>
      <c r="BQ119" s="716"/>
    </row>
    <row r="120" spans="1:69" ht="10.199999999999999" customHeight="1" thickBot="1" x14ac:dyDescent="0.35">
      <c r="A120" s="64">
        <v>25</v>
      </c>
      <c r="B120" s="64">
        <f t="shared" si="63"/>
        <v>23287.499999999996</v>
      </c>
      <c r="C120" s="64">
        <v>25</v>
      </c>
      <c r="D120" s="716"/>
      <c r="E120" s="716"/>
      <c r="F120" s="716"/>
      <c r="G120" s="716"/>
      <c r="H120" s="716"/>
      <c r="I120" s="716"/>
      <c r="J120" s="716"/>
      <c r="K120" s="716"/>
      <c r="L120" s="716"/>
      <c r="M120" s="716"/>
      <c r="N120" s="716"/>
      <c r="O120" s="716"/>
      <c r="P120" s="716"/>
      <c r="Q120" s="716"/>
      <c r="R120" s="716"/>
      <c r="S120" s="716"/>
      <c r="T120" s="716"/>
      <c r="U120" s="716"/>
      <c r="V120" s="716"/>
      <c r="W120" s="716"/>
      <c r="X120" s="716"/>
      <c r="Y120" s="716"/>
      <c r="Z120" s="716"/>
      <c r="AA120" s="716"/>
      <c r="AB120" s="716">
        <f>(((($K$46*($E$20*(1+SUM($F$27:$G$27))))+($K$47*($E$21*(1+SUM($F$28:$G$28))))+(($E$22*(1+SUM($F$29:$G$29))))*$K$48)+(($E$23*(1+SUM($F$30:$G$30))))*$K$49)+($K$50*($E$24*(1+SUM($F$31:$G$31)))))*$D$34</f>
        <v>0</v>
      </c>
      <c r="AC120" s="716">
        <f>(((($K$46*($E$20*(1+SUM($F$27:$G$27))))+($K$47*($E$21*(1+SUM($F$28:$G$28))))+(($E$22*(1+SUM($F$29:$G$29))))*$K$48)+(($E$23*(1+SUM($F$30:$G$30))))*$K$49)+($K$50*($E$24*(1+SUM($F$31:$G$31)))))*$E$34</f>
        <v>2328.7499999999995</v>
      </c>
      <c r="AD120" s="716">
        <f>(((($K$46*($E$20*(1+SUM($F$27:$G$27))))+($K$47*($E$21*(1+SUM($F$28:$G$28))))+(($E$22*(1+SUM($F$29:$G$29))))*$K$48)+(($E$23*(1+SUM($F$30:$G$30))))*$K$49)+($K$50*($E$24*(1+SUM($F$31:$G$31)))))*$F$34</f>
        <v>6986.2499999999991</v>
      </c>
      <c r="AE120" s="716">
        <f>(((($K$46*($E$20*(1+SUM($F$27:$G$27))))+($K$47*($E$21*(1+SUM($F$28:$G$28))))+(($E$22*(1+SUM($F$29:$G$29))))*$K$48)+(($E$23*(1+SUM($F$30:$G$30))))*$K$49)+($K$50*($E$24*(1+SUM($F$31:$G$31)))))*$G$34</f>
        <v>11643.749999999998</v>
      </c>
      <c r="AF120" s="716">
        <f>(((($K$46*($E$20*(1+SUM($F$27:$G$27))))+($K$47*($E$21*(1+SUM($F$28:$G$28))))+(($E$22*(1+SUM($F$29:$G$29))))*$K$48)+(($E$23*(1+SUM($F$30:$G$30))))*$K$49)+($K$50*($E$24*(1+SUM($F$31:$G$31)))))*$H$34</f>
        <v>1164.3749999999998</v>
      </c>
      <c r="AG120" s="716">
        <f>(((($K$46*($E$20*(1+SUM($F$27:$G$27))))+($K$47*($E$21*(1+SUM($F$28:$G$28))))+(($E$22*(1+SUM($F$29:$G$29))))*$K$48)+(($E$23*(1+SUM($F$30:$G$30))))*$K$49)+($K$50*($E$24*(1+SUM($F$31:$G$31)))))*$I$34</f>
        <v>931.49999999999989</v>
      </c>
      <c r="AH120" s="716">
        <f>(((($K$46*($E$20*(1+SUM($F$27:$G$27))))+($K$47*($E$21*(1+SUM($F$28:$G$28))))+(($E$22*(1+SUM($F$29:$G$29))))*$K$48)+(($E$23*(1+SUM($F$30:$G$30))))*$K$49)+($K$50*($E$24*(1+SUM($F$31:$G$31)))))*$J$34</f>
        <v>232.87499999999997</v>
      </c>
      <c r="AI120" s="716"/>
      <c r="AJ120" s="716"/>
      <c r="AK120" s="716"/>
      <c r="AL120" s="716"/>
      <c r="AM120" s="716"/>
      <c r="AN120" s="716"/>
      <c r="AO120" s="716"/>
      <c r="AP120" s="716"/>
      <c r="AQ120" s="716"/>
      <c r="AR120" s="716"/>
      <c r="AS120" s="716"/>
      <c r="AT120" s="716"/>
      <c r="AU120" s="716"/>
      <c r="AV120" s="716"/>
      <c r="AW120" s="716"/>
      <c r="AX120" s="716"/>
      <c r="AY120" s="716"/>
      <c r="AZ120" s="716"/>
      <c r="BA120" s="716"/>
      <c r="BB120" s="716"/>
      <c r="BC120" s="716"/>
      <c r="BD120" s="716"/>
      <c r="BE120" s="716"/>
      <c r="BF120" s="716"/>
      <c r="BG120" s="716"/>
      <c r="BH120" s="716"/>
      <c r="BI120" s="716"/>
      <c r="BJ120" s="716"/>
      <c r="BK120" s="716"/>
      <c r="BL120" s="716"/>
      <c r="BM120" s="716"/>
      <c r="BN120" s="716"/>
      <c r="BO120" s="716"/>
      <c r="BP120" s="716"/>
      <c r="BQ120" s="716"/>
    </row>
    <row r="121" spans="1:69" ht="10.199999999999999" customHeight="1" thickBot="1" x14ac:dyDescent="0.35">
      <c r="A121" s="64">
        <v>26</v>
      </c>
      <c r="B121" s="64">
        <f t="shared" si="63"/>
        <v>23287.499999999996</v>
      </c>
      <c r="C121" s="64">
        <v>26</v>
      </c>
      <c r="D121" s="716"/>
      <c r="E121" s="716"/>
      <c r="F121" s="716"/>
      <c r="G121" s="716"/>
      <c r="H121" s="716"/>
      <c r="I121" s="716"/>
      <c r="J121" s="716"/>
      <c r="K121" s="716"/>
      <c r="L121" s="716"/>
      <c r="M121" s="716"/>
      <c r="N121" s="716"/>
      <c r="O121" s="716"/>
      <c r="P121" s="716"/>
      <c r="Q121" s="716"/>
      <c r="R121" s="716"/>
      <c r="S121" s="716"/>
      <c r="T121" s="716"/>
      <c r="U121" s="716"/>
      <c r="V121" s="716"/>
      <c r="W121" s="716"/>
      <c r="X121" s="716"/>
      <c r="Y121" s="716"/>
      <c r="Z121" s="716"/>
      <c r="AA121" s="716"/>
      <c r="AB121" s="716"/>
      <c r="AC121" s="716">
        <f>(((($K$46*($E$20*(1+SUM($F$27:$G$27))))+($K$47*($E$21*(1+SUM($F$28:$G$28))))+(($E$22*(1+SUM($F$29:$G$29))))*$K$48)+(($E$23*(1+SUM($F$30:$G$30))))*$K$49)+($K$50*($E$24*(1+SUM($F$31:$G$31)))))*$D$34</f>
        <v>0</v>
      </c>
      <c r="AD121" s="716">
        <f>(((($K$46*($E$20*(1+SUM($F$27:$G$27))))+($K$47*($E$21*(1+SUM($F$28:$G$28))))+(($E$22*(1+SUM($F$29:$G$29))))*$K$48)+(($E$23*(1+SUM($F$30:$G$30))))*$K$49)+($K$50*($E$24*(1+SUM($F$31:$G$31)))))*$E$34</f>
        <v>2328.7499999999995</v>
      </c>
      <c r="AE121" s="716">
        <f>(((($K$46*($E$20*(1+SUM($F$27:$G$27))))+($K$47*($E$21*(1+SUM($F$28:$G$28))))+(($E$22*(1+SUM($F$29:$G$29))))*$K$48)+(($E$23*(1+SUM($F$30:$G$30))))*$K$49)+($K$50*($E$24*(1+SUM($F$31:$G$31)))))*$F$34</f>
        <v>6986.2499999999991</v>
      </c>
      <c r="AF121" s="716">
        <f>(((($K$46*($E$20*(1+SUM($F$27:$G$27))))+($K$47*($E$21*(1+SUM($F$28:$G$28))))+(($E$22*(1+SUM($F$29:$G$29))))*$K$48)+(($E$23*(1+SUM($F$30:$G$30))))*$K$49)+($K$50*($E$24*(1+SUM($F$31:$G$31)))))*$G$34</f>
        <v>11643.749999999998</v>
      </c>
      <c r="AG121" s="716">
        <f>(((($K$46*($E$20*(1+SUM($F$27:$G$27))))+($K$47*($E$21*(1+SUM($F$28:$G$28))))+(($E$22*(1+SUM($F$29:$G$29))))*$K$48)+(($E$23*(1+SUM($F$30:$G$30))))*$K$49)+($K$50*($E$24*(1+SUM($F$31:$G$31)))))*$H$34</f>
        <v>1164.3749999999998</v>
      </c>
      <c r="AH121" s="716">
        <f>(((($K$46*($E$20*(1+SUM($F$27:$G$27))))+($K$47*($E$21*(1+SUM($F$28:$G$28))))+(($E$22*(1+SUM($F$29:$G$29))))*$K$48)+(($E$23*(1+SUM($F$30:$G$30))))*$K$49)+($K$50*($E$24*(1+SUM($F$31:$G$31)))))*$I$34</f>
        <v>931.49999999999989</v>
      </c>
      <c r="AI121" s="716">
        <f>(((($K$46*($E$20*(1+SUM($F$27:$G$27))))+($K$47*($E$21*(1+SUM($F$28:$G$28))))+(($E$22*(1+SUM($F$29:$G$29))))*$K$48)+(($E$23*(1+SUM($F$30:$G$30))))*$K$49)+($K$50*($E$24*(1+SUM($F$31:$G$31)))))*$J$34</f>
        <v>232.87499999999997</v>
      </c>
      <c r="AJ121" s="716"/>
      <c r="AK121" s="716"/>
      <c r="AL121" s="716"/>
      <c r="AM121" s="716"/>
      <c r="AN121" s="716"/>
      <c r="AO121" s="716"/>
      <c r="AP121" s="716"/>
      <c r="AQ121" s="716"/>
      <c r="AR121" s="716"/>
      <c r="AS121" s="716"/>
      <c r="AT121" s="716"/>
      <c r="AU121" s="716"/>
      <c r="AV121" s="716"/>
      <c r="AW121" s="716"/>
      <c r="AX121" s="716"/>
      <c r="AY121" s="716"/>
      <c r="AZ121" s="716"/>
      <c r="BA121" s="716"/>
      <c r="BB121" s="716"/>
      <c r="BC121" s="716"/>
      <c r="BD121" s="716"/>
      <c r="BE121" s="716"/>
      <c r="BF121" s="716"/>
      <c r="BG121" s="716"/>
      <c r="BH121" s="716"/>
      <c r="BI121" s="716"/>
      <c r="BJ121" s="716"/>
      <c r="BK121" s="716"/>
      <c r="BL121" s="716"/>
      <c r="BM121" s="716"/>
      <c r="BN121" s="716"/>
      <c r="BO121" s="716"/>
      <c r="BP121" s="716"/>
      <c r="BQ121" s="716"/>
    </row>
    <row r="122" spans="1:69" ht="10.199999999999999" customHeight="1" thickBot="1" x14ac:dyDescent="0.35">
      <c r="A122" s="64">
        <v>27</v>
      </c>
      <c r="B122" s="64">
        <f t="shared" si="63"/>
        <v>23287.499999999996</v>
      </c>
      <c r="C122" s="64">
        <v>27</v>
      </c>
      <c r="D122" s="716"/>
      <c r="E122" s="716"/>
      <c r="F122" s="716"/>
      <c r="G122" s="716"/>
      <c r="H122" s="716"/>
      <c r="I122" s="716"/>
      <c r="J122" s="716"/>
      <c r="K122" s="716"/>
      <c r="L122" s="716"/>
      <c r="M122" s="716"/>
      <c r="N122" s="716"/>
      <c r="O122" s="716"/>
      <c r="P122" s="716"/>
      <c r="Q122" s="716"/>
      <c r="R122" s="716"/>
      <c r="S122" s="716"/>
      <c r="T122" s="716"/>
      <c r="U122" s="716"/>
      <c r="V122" s="716"/>
      <c r="W122" s="716"/>
      <c r="X122" s="716"/>
      <c r="Y122" s="716"/>
      <c r="Z122" s="716"/>
      <c r="AA122" s="716"/>
      <c r="AB122" s="716"/>
      <c r="AC122" s="716"/>
      <c r="AD122" s="716">
        <f>(((($K$46*($E$20*(1+SUM($F$27:$G$27))))+($K$47*($E$21*(1+SUM($F$28:$G$28))))+(($E$22*(1+SUM($F$29:$G$29))))*$K$48)+(($E$23*(1+SUM($F$30:$G$30))))*$K$49)+($K$50*($E$24*(1+SUM($F$31:$G$31)))))*$D$34</f>
        <v>0</v>
      </c>
      <c r="AE122" s="716">
        <f>(((($K$46*($E$20*(1+SUM($F$27:$G$27))))+($K$47*($E$21*(1+SUM($F$28:$G$28))))+(($E$22*(1+SUM($F$29:$G$29))))*$K$48)+(($E$23*(1+SUM($F$30:$G$30))))*$K$49)+($K$50*($E$24*(1+SUM($F$31:$G$31)))))*$E$34</f>
        <v>2328.7499999999995</v>
      </c>
      <c r="AF122" s="716">
        <f>(((($K$46*($E$20*(1+SUM($F$27:$G$27))))+($K$47*($E$21*(1+SUM($F$28:$G$28))))+(($E$22*(1+SUM($F$29:$G$29))))*$K$48)+(($E$23*(1+SUM($F$30:$G$30))))*$K$49)+($K$50*($E$24*(1+SUM($F$31:$G$31)))))*$F$34</f>
        <v>6986.2499999999991</v>
      </c>
      <c r="AG122" s="716">
        <f>(((($K$46*($E$20*(1+SUM($F$27:$G$27))))+($K$47*($E$21*(1+SUM($F$28:$G$28))))+(($E$22*(1+SUM($F$29:$G$29))))*$K$48)+(($E$23*(1+SUM($F$30:$G$30))))*$K$49)+($K$50*($E$24*(1+SUM($F$31:$G$31)))))*$G$34</f>
        <v>11643.749999999998</v>
      </c>
      <c r="AH122" s="716">
        <f>(((($K$46*($E$20*(1+SUM($F$27:$G$27))))+($K$47*($E$21*(1+SUM($F$28:$G$28))))+(($E$22*(1+SUM($F$29:$G$29))))*$K$48)+(($E$23*(1+SUM($F$30:$G$30))))*$K$49)+($K$50*($E$24*(1+SUM($F$31:$G$31)))))*$H$34</f>
        <v>1164.3749999999998</v>
      </c>
      <c r="AI122" s="716">
        <f>(((($K$46*($E$20*(1+SUM($F$27:$G$27))))+($K$47*($E$21*(1+SUM($F$28:$G$28))))+(($E$22*(1+SUM($F$29:$G$29))))*$K$48)+(($E$23*(1+SUM($F$30:$G$30))))*$K$49)+($K$50*($E$24*(1+SUM($F$31:$G$31)))))*$I$34</f>
        <v>931.49999999999989</v>
      </c>
      <c r="AJ122" s="716">
        <f>(((($K$46*($E$20*(1+SUM($F$27:$G$27))))+($K$47*($E$21*(1+SUM($F$28:$G$28))))+(($E$22*(1+SUM($F$29:$G$29))))*$K$48)+(($E$23*(1+SUM($F$30:$G$30))))*$K$49)+($K$50*($E$24*(1+SUM($F$31:$G$31)))))*$J$34</f>
        <v>232.87499999999997</v>
      </c>
      <c r="AK122" s="716"/>
      <c r="AL122" s="716"/>
      <c r="AM122" s="716"/>
      <c r="AN122" s="716"/>
      <c r="AO122" s="716"/>
      <c r="AP122" s="716"/>
      <c r="AQ122" s="716"/>
      <c r="AR122" s="716"/>
      <c r="AS122" s="716"/>
      <c r="AT122" s="716"/>
      <c r="AU122" s="716"/>
      <c r="AV122" s="716"/>
      <c r="AW122" s="716"/>
      <c r="AX122" s="716"/>
      <c r="AY122" s="716"/>
      <c r="AZ122" s="716"/>
      <c r="BA122" s="716"/>
      <c r="BB122" s="716"/>
      <c r="BC122" s="716"/>
      <c r="BD122" s="716"/>
      <c r="BE122" s="716"/>
      <c r="BF122" s="716"/>
      <c r="BG122" s="716"/>
      <c r="BH122" s="716"/>
      <c r="BI122" s="716"/>
      <c r="BJ122" s="716"/>
      <c r="BK122" s="716"/>
      <c r="BL122" s="716"/>
      <c r="BM122" s="716"/>
      <c r="BN122" s="716"/>
      <c r="BO122" s="716"/>
      <c r="BP122" s="716"/>
      <c r="BQ122" s="716"/>
    </row>
    <row r="123" spans="1:69" ht="10.199999999999999" customHeight="1" thickBot="1" x14ac:dyDescent="0.35">
      <c r="A123" s="64">
        <v>28</v>
      </c>
      <c r="B123" s="64">
        <f t="shared" si="63"/>
        <v>23287.499999999996</v>
      </c>
      <c r="C123" s="64">
        <v>28</v>
      </c>
      <c r="D123" s="716"/>
      <c r="E123" s="716"/>
      <c r="F123" s="716"/>
      <c r="G123" s="716"/>
      <c r="H123" s="716"/>
      <c r="I123" s="716"/>
      <c r="J123" s="716"/>
      <c r="K123" s="716"/>
      <c r="L123" s="716"/>
      <c r="M123" s="716"/>
      <c r="N123" s="716"/>
      <c r="O123" s="716"/>
      <c r="P123" s="716"/>
      <c r="Q123" s="716"/>
      <c r="R123" s="716"/>
      <c r="S123" s="716"/>
      <c r="T123" s="716"/>
      <c r="U123" s="716"/>
      <c r="V123" s="716"/>
      <c r="W123" s="716"/>
      <c r="X123" s="716"/>
      <c r="Y123" s="716"/>
      <c r="Z123" s="716"/>
      <c r="AA123" s="716"/>
      <c r="AB123" s="716"/>
      <c r="AC123" s="716"/>
      <c r="AD123" s="716"/>
      <c r="AE123" s="716">
        <f>(((($K$46*($E$20*(1+SUM($F$27:$G$27))))+($K$47*($E$21*(1+SUM($F$28:$G$28))))+(($E$22*(1+SUM($F$29:$G$29))))*$K$48)+(($E$23*(1+SUM($F$30:$G$30))))*$K$49)+($K$50*($E$24*(1+SUM($F$31:$G$31)))))*$D$34</f>
        <v>0</v>
      </c>
      <c r="AF123" s="716">
        <f>(((($K$46*($E$20*(1+SUM($F$27:$G$27))))+($K$47*($E$21*(1+SUM($F$28:$G$28))))+(($E$22*(1+SUM($F$29:$G$29))))*$K$48)+(($E$23*(1+SUM($F$30:$G$30))))*$K$49)+($K$50*($E$24*(1+SUM($F$31:$G$31)))))*$E$34</f>
        <v>2328.7499999999995</v>
      </c>
      <c r="AG123" s="716">
        <f>(((($K$46*($E$20*(1+SUM($F$27:$G$27))))+($K$47*($E$21*(1+SUM($F$28:$G$28))))+(($E$22*(1+SUM($F$29:$G$29))))*$K$48)+(($E$23*(1+SUM($F$30:$G$30))))*$K$49)+($K$50*($E$24*(1+SUM($F$31:$G$31)))))*$F$34</f>
        <v>6986.2499999999991</v>
      </c>
      <c r="AH123" s="716">
        <f>(((($K$46*($E$20*(1+SUM($F$27:$G$27))))+($K$47*($E$21*(1+SUM($F$28:$G$28))))+(($E$22*(1+SUM($F$29:$G$29))))*$K$48)+(($E$23*(1+SUM($F$30:$G$30))))*$K$49)+($K$50*($E$24*(1+SUM($F$31:$G$31)))))*$G$34</f>
        <v>11643.749999999998</v>
      </c>
      <c r="AI123" s="716">
        <f>(((($K$46*($E$20*(1+SUM($F$27:$G$27))))+($K$47*($E$21*(1+SUM($F$28:$G$28))))+(($E$22*(1+SUM($F$29:$G$29))))*$K$48)+(($E$23*(1+SUM($F$30:$G$30))))*$K$49)+($K$50*($E$24*(1+SUM($F$31:$G$31)))))*$H$34</f>
        <v>1164.3749999999998</v>
      </c>
      <c r="AJ123" s="716">
        <f>(((($K$46*($E$20*(1+SUM($F$27:$G$27))))+($K$47*($E$21*(1+SUM($F$28:$G$28))))+(($E$22*(1+SUM($F$29:$G$29))))*$K$48)+(($E$23*(1+SUM($F$30:$G$30))))*$K$49)+($K$50*($E$24*(1+SUM($F$31:$G$31)))))*$I$34</f>
        <v>931.49999999999989</v>
      </c>
      <c r="AK123" s="716">
        <f>(((($K$46*($E$20*(1+SUM($F$27:$G$27))))+($K$47*($E$21*(1+SUM($F$28:$G$28))))+(($E$22*(1+SUM($F$29:$G$29))))*$K$48)+(($E$23*(1+SUM($F$30:$G$30))))*$K$49)+($K$50*($E$24*(1+SUM($F$31:$G$31)))))*$J$34</f>
        <v>232.87499999999997</v>
      </c>
      <c r="AL123" s="716"/>
      <c r="AM123" s="716"/>
      <c r="AN123" s="716"/>
      <c r="AO123" s="716"/>
      <c r="AP123" s="716"/>
      <c r="AQ123" s="716"/>
      <c r="AR123" s="716"/>
      <c r="AS123" s="716"/>
      <c r="AT123" s="716"/>
      <c r="AU123" s="716"/>
      <c r="AV123" s="716"/>
      <c r="AW123" s="716"/>
      <c r="AX123" s="716"/>
      <c r="AY123" s="716"/>
      <c r="AZ123" s="716"/>
      <c r="BA123" s="716"/>
      <c r="BB123" s="716"/>
      <c r="BC123" s="716"/>
      <c r="BD123" s="716"/>
      <c r="BE123" s="716"/>
      <c r="BF123" s="716"/>
      <c r="BG123" s="716"/>
      <c r="BH123" s="716"/>
      <c r="BI123" s="716"/>
      <c r="BJ123" s="716"/>
      <c r="BK123" s="716"/>
      <c r="BL123" s="716"/>
      <c r="BM123" s="716"/>
      <c r="BN123" s="716"/>
      <c r="BO123" s="716"/>
      <c r="BP123" s="716"/>
      <c r="BQ123" s="716"/>
    </row>
    <row r="124" spans="1:69" ht="10.199999999999999" customHeight="1" thickBot="1" x14ac:dyDescent="0.35">
      <c r="A124" s="64">
        <v>29</v>
      </c>
      <c r="B124" s="64">
        <f t="shared" si="63"/>
        <v>23287.499999999996</v>
      </c>
      <c r="C124" s="64">
        <v>29</v>
      </c>
      <c r="D124" s="716"/>
      <c r="E124" s="716"/>
      <c r="F124" s="716"/>
      <c r="G124" s="716"/>
      <c r="H124" s="716"/>
      <c r="I124" s="716"/>
      <c r="J124" s="716"/>
      <c r="K124" s="716"/>
      <c r="L124" s="716"/>
      <c r="M124" s="716"/>
      <c r="N124" s="716"/>
      <c r="O124" s="716"/>
      <c r="P124" s="716"/>
      <c r="Q124" s="716"/>
      <c r="R124" s="716"/>
      <c r="S124" s="716"/>
      <c r="T124" s="716"/>
      <c r="U124" s="716"/>
      <c r="V124" s="716"/>
      <c r="W124" s="716"/>
      <c r="X124" s="716"/>
      <c r="Y124" s="716"/>
      <c r="Z124" s="716"/>
      <c r="AA124" s="716"/>
      <c r="AB124" s="716"/>
      <c r="AC124" s="716"/>
      <c r="AD124" s="716"/>
      <c r="AE124" s="716"/>
      <c r="AF124" s="716">
        <f>(((($K$46*($E$20*(1+SUM($F$27:$G$27))))+($K$47*($E$21*(1+SUM($F$28:$G$28))))+(($E$22*(1+SUM($F$29:$G$29))))*$K$48)+(($E$23*(1+SUM($F$30:$G$30))))*$K$49)+($K$50*($E$24*(1+SUM($F$31:$G$31)))))*$D$34</f>
        <v>0</v>
      </c>
      <c r="AG124" s="716">
        <f>(((($K$46*($E$20*(1+SUM($F$27:$G$27))))+($K$47*($E$21*(1+SUM($F$28:$G$28))))+(($E$22*(1+SUM($F$29:$G$29))))*$K$48)+(($E$23*(1+SUM($F$30:$G$30))))*$K$49)+($K$50*($E$24*(1+SUM($F$31:$G$31)))))*$E$34</f>
        <v>2328.7499999999995</v>
      </c>
      <c r="AH124" s="716">
        <f>(((($K$46*($E$20*(1+SUM($F$27:$G$27))))+($K$47*($E$21*(1+SUM($F$28:$G$28))))+(($E$22*(1+SUM($F$29:$G$29))))*$K$48)+(($E$23*(1+SUM($F$30:$G$30))))*$K$49)+($K$50*($E$24*(1+SUM($F$31:$G$31)))))*$F$34</f>
        <v>6986.2499999999991</v>
      </c>
      <c r="AI124" s="716">
        <f>(((($K$46*($E$20*(1+SUM($F$27:$G$27))))+($K$47*($E$21*(1+SUM($F$28:$G$28))))+(($E$22*(1+SUM($F$29:$G$29))))*$K$48)+(($E$23*(1+SUM($F$30:$G$30))))*$K$49)+($K$50*($E$24*(1+SUM($F$31:$G$31)))))*$G$34</f>
        <v>11643.749999999998</v>
      </c>
      <c r="AJ124" s="716">
        <f>(((($K$46*($E$20*(1+SUM($F$27:$G$27))))+($K$47*($E$21*(1+SUM($F$28:$G$28))))+(($E$22*(1+SUM($F$29:$G$29))))*$K$48)+(($E$23*(1+SUM($F$30:$G$30))))*$K$49)+($K$50*($E$24*(1+SUM($F$31:$G$31)))))*$H$34</f>
        <v>1164.3749999999998</v>
      </c>
      <c r="AK124" s="716">
        <f>(((($K$46*($E$20*(1+SUM($F$27:$G$27))))+($K$47*($E$21*(1+SUM($F$28:$G$28))))+(($E$22*(1+SUM($F$29:$G$29))))*$K$48)+(($E$23*(1+SUM($F$30:$G$30))))*$K$49)+($K$50*($E$24*(1+SUM($F$31:$G$31)))))*$I$34</f>
        <v>931.49999999999989</v>
      </c>
      <c r="AL124" s="716">
        <f>(((($K$46*($E$20*(1+SUM($F$27:$G$27))))+($K$47*($E$21*(1+SUM($F$28:$G$28))))+(($E$22*(1+SUM($F$29:$G$29))))*$K$48)+(($E$23*(1+SUM($F$30:$G$30))))*$K$49)+($K$50*($E$24*(1+SUM($F$31:$G$31)))))*$J$34</f>
        <v>232.87499999999997</v>
      </c>
      <c r="AM124" s="716"/>
      <c r="AN124" s="716"/>
      <c r="AO124" s="716"/>
      <c r="AP124" s="716"/>
      <c r="AQ124" s="716"/>
      <c r="AR124" s="716"/>
      <c r="AS124" s="716"/>
      <c r="AT124" s="716"/>
      <c r="AU124" s="716"/>
      <c r="AV124" s="716"/>
      <c r="AW124" s="716"/>
      <c r="AX124" s="716"/>
      <c r="AY124" s="716"/>
      <c r="AZ124" s="716"/>
      <c r="BA124" s="716"/>
      <c r="BB124" s="716"/>
      <c r="BC124" s="716"/>
      <c r="BD124" s="716"/>
      <c r="BE124" s="716"/>
      <c r="BF124" s="716"/>
      <c r="BG124" s="716"/>
      <c r="BH124" s="716"/>
      <c r="BI124" s="716"/>
      <c r="BJ124" s="716"/>
      <c r="BK124" s="716"/>
      <c r="BL124" s="716"/>
      <c r="BM124" s="716"/>
      <c r="BN124" s="716"/>
      <c r="BO124" s="716"/>
      <c r="BP124" s="716"/>
      <c r="BQ124" s="716"/>
    </row>
    <row r="125" spans="1:69" ht="10.199999999999999" customHeight="1" thickBot="1" x14ac:dyDescent="0.35">
      <c r="A125" s="64">
        <v>30</v>
      </c>
      <c r="B125" s="64">
        <f t="shared" si="63"/>
        <v>23287.499999999996</v>
      </c>
      <c r="C125" s="64">
        <v>30</v>
      </c>
      <c r="D125" s="716"/>
      <c r="E125" s="716"/>
      <c r="F125" s="716"/>
      <c r="G125" s="716"/>
      <c r="H125" s="716"/>
      <c r="I125" s="716"/>
      <c r="J125" s="716"/>
      <c r="K125" s="716"/>
      <c r="L125" s="716"/>
      <c r="M125" s="716"/>
      <c r="N125" s="716"/>
      <c r="O125" s="716"/>
      <c r="P125" s="716"/>
      <c r="Q125" s="716"/>
      <c r="R125" s="716"/>
      <c r="S125" s="716"/>
      <c r="T125" s="716"/>
      <c r="U125" s="716"/>
      <c r="V125" s="716"/>
      <c r="W125" s="716"/>
      <c r="X125" s="716"/>
      <c r="Y125" s="716"/>
      <c r="Z125" s="716"/>
      <c r="AA125" s="716"/>
      <c r="AB125" s="716"/>
      <c r="AC125" s="716"/>
      <c r="AD125" s="716"/>
      <c r="AE125" s="716"/>
      <c r="AF125" s="716"/>
      <c r="AG125" s="716">
        <f>(((($K$46*($E$20*(1+SUM($F$27:$G$27))))+($K$47*($E$21*(1+SUM($F$28:$G$28))))+(($E$22*(1+SUM($F$29:$G$29))))*$K$48)+(($E$23*(1+SUM($F$30:$G$30))))*$K$49)+($K$50*($E$24*(1+SUM($F$31:$G$31)))))*$D$34</f>
        <v>0</v>
      </c>
      <c r="AH125" s="716">
        <f>(((($K$46*($E$20*(1+SUM($F$27:$G$27))))+($K$47*($E$21*(1+SUM($F$28:$G$28))))+(($E$22*(1+SUM($F$29:$G$29))))*$K$48)+(($E$23*(1+SUM($F$30:$G$30))))*$K$49)+($K$50*($E$24*(1+SUM($F$31:$G$31)))))*$E$34</f>
        <v>2328.7499999999995</v>
      </c>
      <c r="AI125" s="716">
        <f>(((($K$46*($E$20*(1+SUM($F$27:$G$27))))+($K$47*($E$21*(1+SUM($F$28:$G$28))))+(($E$22*(1+SUM($F$29:$G$29))))*$K$48)+(($E$23*(1+SUM($F$30:$G$30))))*$K$49)+($K$50*($E$24*(1+SUM($F$31:$G$31)))))*$F$34</f>
        <v>6986.2499999999991</v>
      </c>
      <c r="AJ125" s="716">
        <f>(((($K$46*($E$20*(1+SUM($F$27:$G$27))))+($K$47*($E$21*(1+SUM($F$28:$G$28))))+(($E$22*(1+SUM($F$29:$G$29))))*$K$48)+(($E$23*(1+SUM($F$30:$G$30))))*$K$49)+($K$50*($E$24*(1+SUM($F$31:$G$31)))))*$G$34</f>
        <v>11643.749999999998</v>
      </c>
      <c r="AK125" s="716">
        <f>(((($K$46*($E$20*(1+SUM($F$27:$G$27))))+($K$47*($E$21*(1+SUM($F$28:$G$28))))+(($E$22*(1+SUM($F$29:$G$29))))*$K$48)+(($E$23*(1+SUM($F$30:$G$30))))*$K$49)+($K$50*($E$24*(1+SUM($F$31:$G$31)))))*$H$34</f>
        <v>1164.3749999999998</v>
      </c>
      <c r="AL125" s="716">
        <f>(((($K$46*($E$20*(1+SUM($F$27:$G$27))))+($K$47*($E$21*(1+SUM($F$28:$G$28))))+(($E$22*(1+SUM($F$29:$G$29))))*$K$48)+(($E$23*(1+SUM($F$30:$G$30))))*$K$49)+($K$50*($E$24*(1+SUM($F$31:$G$31)))))*$I$34</f>
        <v>931.49999999999989</v>
      </c>
      <c r="AM125" s="716">
        <f>(((($K$46*($E$20*(1+SUM($F$27:$G$27))))+($K$47*($E$21*(1+SUM($F$28:$G$28))))+(($E$22*(1+SUM($F$29:$G$29))))*$K$48)+(($E$23*(1+SUM($F$30:$G$30))))*$K$49)+($K$50*($E$24*(1+SUM($F$31:$G$31)))))*$J$34</f>
        <v>232.87499999999997</v>
      </c>
      <c r="AN125" s="716"/>
      <c r="AO125" s="716"/>
      <c r="AP125" s="716"/>
      <c r="AQ125" s="716"/>
      <c r="AR125" s="716"/>
      <c r="AS125" s="716"/>
      <c r="AT125" s="716"/>
      <c r="AU125" s="716"/>
      <c r="AV125" s="716"/>
      <c r="AW125" s="716"/>
      <c r="AX125" s="716"/>
      <c r="AY125" s="716"/>
      <c r="AZ125" s="716"/>
      <c r="BA125" s="716"/>
      <c r="BB125" s="716"/>
      <c r="BC125" s="716"/>
      <c r="BD125" s="716"/>
      <c r="BE125" s="716"/>
      <c r="BF125" s="716"/>
      <c r="BG125" s="716"/>
      <c r="BH125" s="716"/>
      <c r="BI125" s="716"/>
      <c r="BJ125" s="716"/>
      <c r="BK125" s="716"/>
      <c r="BL125" s="716"/>
      <c r="BM125" s="716"/>
      <c r="BN125" s="716"/>
      <c r="BO125" s="716"/>
      <c r="BP125" s="716"/>
      <c r="BQ125" s="716"/>
    </row>
    <row r="126" spans="1:69" ht="10.199999999999999" customHeight="1" thickBot="1" x14ac:dyDescent="0.35">
      <c r="A126" s="64">
        <v>31</v>
      </c>
      <c r="B126" s="64">
        <f t="shared" si="63"/>
        <v>23287.499999999996</v>
      </c>
      <c r="C126" s="64">
        <v>31</v>
      </c>
      <c r="D126" s="716"/>
      <c r="E126" s="716"/>
      <c r="F126" s="716"/>
      <c r="G126" s="716"/>
      <c r="H126" s="716"/>
      <c r="I126" s="716"/>
      <c r="J126" s="716"/>
      <c r="K126" s="716"/>
      <c r="L126" s="716"/>
      <c r="M126" s="716"/>
      <c r="N126" s="716"/>
      <c r="O126" s="716"/>
      <c r="P126" s="716"/>
      <c r="Q126" s="716"/>
      <c r="R126" s="716"/>
      <c r="S126" s="716"/>
      <c r="T126" s="716"/>
      <c r="U126" s="716"/>
      <c r="V126" s="716"/>
      <c r="W126" s="716"/>
      <c r="X126" s="716"/>
      <c r="Y126" s="716"/>
      <c r="Z126" s="716"/>
      <c r="AA126" s="716"/>
      <c r="AB126" s="716"/>
      <c r="AC126" s="716"/>
      <c r="AD126" s="716"/>
      <c r="AE126" s="716"/>
      <c r="AF126" s="716"/>
      <c r="AG126" s="716"/>
      <c r="AH126" s="716">
        <f>(((($K$46*($E$20*(1+SUM($F$27:$G$27))))+($K$47*($E$21*(1+SUM($F$28:$G$28))))+(($E$22*(1+SUM($F$29:$G$29))))*$K$48)+(($E$23*(1+SUM($F$30:$G$30))))*$K$49)+($K$50*($E$24*(1+SUM($F$31:$G$31)))))*$D$34</f>
        <v>0</v>
      </c>
      <c r="AI126" s="716">
        <f>(((($K$46*($E$20*(1+SUM($F$27:$G$27))))+($K$47*($E$21*(1+SUM($F$28:$G$28))))+(($E$22*(1+SUM($F$29:$G$29))))*$K$48)+(($E$23*(1+SUM($F$30:$G$30))))*$K$49)+($K$50*($E$24*(1+SUM($F$31:$G$31)))))*$E$34</f>
        <v>2328.7499999999995</v>
      </c>
      <c r="AJ126" s="716">
        <f>(((($K$46*($E$20*(1+SUM($F$27:$G$27))))+($K$47*($E$21*(1+SUM($F$28:$G$28))))+(($E$22*(1+SUM($F$29:$G$29))))*$K$48)+(($E$23*(1+SUM($F$30:$G$30))))*$K$49)+($K$50*($E$24*(1+SUM($F$31:$G$31)))))*$F$34</f>
        <v>6986.2499999999991</v>
      </c>
      <c r="AK126" s="716">
        <f>(((($K$46*($E$20*(1+SUM($F$27:$G$27))))+($K$47*($E$21*(1+SUM($F$28:$G$28))))+(($E$22*(1+SUM($F$29:$G$29))))*$K$48)+(($E$23*(1+SUM($F$30:$G$30))))*$K$49)+($K$50*($E$24*(1+SUM($F$31:$G$31)))))*$G$34</f>
        <v>11643.749999999998</v>
      </c>
      <c r="AL126" s="716">
        <f>(((($K$46*($E$20*(1+SUM($F$27:$G$27))))+($K$47*($E$21*(1+SUM($F$28:$G$28))))+(($E$22*(1+SUM($F$29:$G$29))))*$K$48)+(($E$23*(1+SUM($F$30:$G$30))))*$K$49)+($K$50*($E$24*(1+SUM($F$31:$G$31)))))*$H$34</f>
        <v>1164.3749999999998</v>
      </c>
      <c r="AM126" s="716">
        <f>(((($K$46*($E$20*(1+SUM($F$27:$G$27))))+($K$47*($E$21*(1+SUM($F$28:$G$28))))+(($E$22*(1+SUM($F$29:$G$29))))*$K$48)+(($E$23*(1+SUM($F$30:$G$30))))*$K$49)+($K$50*($E$24*(1+SUM($F$31:$G$31)))))*$I$34</f>
        <v>931.49999999999989</v>
      </c>
      <c r="AN126" s="716">
        <f>(((($K$46*($E$20*(1+SUM($F$27:$G$27))))+($K$47*($E$21*(1+SUM($F$28:$G$28))))+(($E$22*(1+SUM($F$29:$G$29))))*$K$48)+(($E$23*(1+SUM($F$30:$G$30))))*$K$49)+($K$50*($E$24*(1+SUM($F$31:$G$31)))))*$J$34</f>
        <v>232.87499999999997</v>
      </c>
      <c r="AO126" s="716"/>
      <c r="AP126" s="716"/>
      <c r="AQ126" s="716"/>
      <c r="AR126" s="716"/>
      <c r="AS126" s="716"/>
      <c r="AT126" s="716"/>
      <c r="AU126" s="716"/>
      <c r="AV126" s="716"/>
      <c r="AW126" s="716"/>
      <c r="AX126" s="716"/>
      <c r="AY126" s="716"/>
      <c r="AZ126" s="716"/>
      <c r="BA126" s="716"/>
      <c r="BB126" s="716"/>
      <c r="BC126" s="716"/>
      <c r="BD126" s="716"/>
      <c r="BE126" s="716"/>
      <c r="BF126" s="716"/>
      <c r="BG126" s="716"/>
      <c r="BH126" s="716"/>
      <c r="BI126" s="716"/>
      <c r="BJ126" s="716"/>
      <c r="BK126" s="716"/>
      <c r="BL126" s="716"/>
      <c r="BM126" s="716"/>
      <c r="BN126" s="716"/>
      <c r="BO126" s="716"/>
      <c r="BP126" s="716"/>
      <c r="BQ126" s="716"/>
    </row>
    <row r="127" spans="1:69" ht="10.199999999999999" customHeight="1" thickBot="1" x14ac:dyDescent="0.35">
      <c r="A127" s="64">
        <v>32</v>
      </c>
      <c r="B127" s="64">
        <f t="shared" si="63"/>
        <v>23287.499999999996</v>
      </c>
      <c r="C127" s="64">
        <v>32</v>
      </c>
      <c r="D127" s="716"/>
      <c r="E127" s="716"/>
      <c r="F127" s="716"/>
      <c r="G127" s="716"/>
      <c r="H127" s="716"/>
      <c r="I127" s="716"/>
      <c r="J127" s="716"/>
      <c r="K127" s="716"/>
      <c r="L127" s="716"/>
      <c r="M127" s="716"/>
      <c r="N127" s="716"/>
      <c r="O127" s="716"/>
      <c r="P127" s="716"/>
      <c r="Q127" s="716"/>
      <c r="R127" s="716"/>
      <c r="S127" s="716"/>
      <c r="T127" s="716"/>
      <c r="U127" s="716"/>
      <c r="V127" s="716"/>
      <c r="W127" s="716"/>
      <c r="X127" s="716"/>
      <c r="Y127" s="716"/>
      <c r="Z127" s="716"/>
      <c r="AA127" s="716"/>
      <c r="AB127" s="716"/>
      <c r="AC127" s="716"/>
      <c r="AD127" s="716"/>
      <c r="AE127" s="716"/>
      <c r="AF127" s="716"/>
      <c r="AG127" s="716"/>
      <c r="AH127" s="716"/>
      <c r="AI127" s="716">
        <f>(((($K$46*($E$20*(1+SUM($F$27:$G$27))))+($K$47*($E$21*(1+SUM($F$28:$G$28))))+(($E$22*(1+SUM($F$29:$G$29))))*$K$48)+(($E$23*(1+SUM($F$30:$G$30))))*$K$49)+($K$50*($E$24*(1+SUM($F$31:$G$31)))))*$D$34</f>
        <v>0</v>
      </c>
      <c r="AJ127" s="716">
        <f>(((($K$46*($E$20*(1+SUM($F$27:$G$27))))+($K$47*($E$21*(1+SUM($F$28:$G$28))))+(($E$22*(1+SUM($F$29:$G$29))))*$K$48)+(($E$23*(1+SUM($F$30:$G$30))))*$K$49)+($K$50*($E$24*(1+SUM($F$31:$G$31)))))*$E$34</f>
        <v>2328.7499999999995</v>
      </c>
      <c r="AK127" s="716">
        <f>(((($K$46*($E$20*(1+SUM($F$27:$G$27))))+($K$47*($E$21*(1+SUM($F$28:$G$28))))+(($E$22*(1+SUM($F$29:$G$29))))*$K$48)+(($E$23*(1+SUM($F$30:$G$30))))*$K$49)+($K$50*($E$24*(1+SUM($F$31:$G$31)))))*$F$34</f>
        <v>6986.2499999999991</v>
      </c>
      <c r="AL127" s="716">
        <f>(((($K$46*($E$20*(1+SUM($F$27:$G$27))))+($K$47*($E$21*(1+SUM($F$28:$G$28))))+(($E$22*(1+SUM($F$29:$G$29))))*$K$48)+(($E$23*(1+SUM($F$30:$G$30))))*$K$49)+($K$50*($E$24*(1+SUM($F$31:$G$31)))))*$G$34</f>
        <v>11643.749999999998</v>
      </c>
      <c r="AM127" s="716">
        <f>(((($K$46*($E$20*(1+SUM($F$27:$G$27))))+($K$47*($E$21*(1+SUM($F$28:$G$28))))+(($E$22*(1+SUM($F$29:$G$29))))*$K$48)+(($E$23*(1+SUM($F$30:$G$30))))*$K$49)+($K$50*($E$24*(1+SUM($F$31:$G$31)))))*$H$34</f>
        <v>1164.3749999999998</v>
      </c>
      <c r="AN127" s="716">
        <f>(((($K$46*($E$20*(1+SUM($F$27:$G$27))))+($K$47*($E$21*(1+SUM($F$28:$G$28))))+(($E$22*(1+SUM($F$29:$G$29))))*$K$48)+(($E$23*(1+SUM($F$30:$G$30))))*$K$49)+($K$50*($E$24*(1+SUM($F$31:$G$31)))))*$I$34</f>
        <v>931.49999999999989</v>
      </c>
      <c r="AO127" s="716">
        <f>(((($K$46*($E$20*(1+SUM($F$27:$G$27))))+($K$47*($E$21*(1+SUM($F$28:$G$28))))+(($E$22*(1+SUM($F$29:$G$29))))*$K$48)+(($E$23*(1+SUM($F$30:$G$30))))*$K$49)+($K$50*($E$24*(1+SUM($F$31:$G$31)))))*$J$34</f>
        <v>232.87499999999997</v>
      </c>
      <c r="AP127" s="716"/>
      <c r="AQ127" s="716"/>
      <c r="AR127" s="716"/>
      <c r="AS127" s="716"/>
      <c r="AT127" s="716"/>
      <c r="AU127" s="716"/>
      <c r="AV127" s="716"/>
      <c r="AW127" s="716"/>
      <c r="AX127" s="716"/>
      <c r="AY127" s="716"/>
      <c r="AZ127" s="716"/>
      <c r="BA127" s="716"/>
      <c r="BB127" s="716"/>
      <c r="BC127" s="716"/>
      <c r="BD127" s="716"/>
      <c r="BE127" s="716"/>
      <c r="BF127" s="716"/>
      <c r="BG127" s="716"/>
      <c r="BH127" s="716"/>
      <c r="BI127" s="716"/>
      <c r="BJ127" s="716"/>
      <c r="BK127" s="716"/>
      <c r="BL127" s="716"/>
      <c r="BM127" s="716"/>
      <c r="BN127" s="716"/>
      <c r="BO127" s="716"/>
      <c r="BP127" s="716"/>
      <c r="BQ127" s="716"/>
    </row>
    <row r="128" spans="1:69" ht="10.199999999999999" customHeight="1" thickBot="1" x14ac:dyDescent="0.35">
      <c r="A128" s="64">
        <v>33</v>
      </c>
      <c r="B128" s="64">
        <f t="shared" ref="B128:B155" si="64">SUM(D128:XFD128)</f>
        <v>23287.499999999996</v>
      </c>
      <c r="C128" s="64">
        <v>33</v>
      </c>
      <c r="D128" s="716"/>
      <c r="E128" s="716"/>
      <c r="F128" s="716"/>
      <c r="G128" s="716"/>
      <c r="H128" s="716"/>
      <c r="I128" s="716"/>
      <c r="J128" s="716"/>
      <c r="K128" s="716"/>
      <c r="L128" s="716"/>
      <c r="M128" s="716"/>
      <c r="N128" s="716"/>
      <c r="O128" s="716"/>
      <c r="P128" s="716"/>
      <c r="Q128" s="716"/>
      <c r="R128" s="716"/>
      <c r="S128" s="716"/>
      <c r="T128" s="716"/>
      <c r="U128" s="716"/>
      <c r="V128" s="716"/>
      <c r="W128" s="716"/>
      <c r="X128" s="716"/>
      <c r="Y128" s="716"/>
      <c r="Z128" s="716"/>
      <c r="AA128" s="716"/>
      <c r="AB128" s="716"/>
      <c r="AC128" s="716"/>
      <c r="AD128" s="716"/>
      <c r="AE128" s="716"/>
      <c r="AF128" s="716"/>
      <c r="AG128" s="716"/>
      <c r="AH128" s="716"/>
      <c r="AI128" s="716"/>
      <c r="AJ128" s="716">
        <f>(((($K$46*($E$20*(1+SUM($F$27:$G$27))))+($K$47*($E$21*(1+SUM($F$28:$G$28))))+(($E$22*(1+SUM($F$29:$G$29))))*$K$48)+(($E$23*(1+SUM($F$30:$G$30))))*$K$49)+($K$50*($E$24*(1+SUM($F$31:$G$31)))))*$D$34</f>
        <v>0</v>
      </c>
      <c r="AK128" s="716">
        <f>(((($K$46*($E$20*(1+SUM($F$27:$G$27))))+($K$47*($E$21*(1+SUM($F$28:$G$28))))+(($E$22*(1+SUM($F$29:$G$29))))*$K$48)+(($E$23*(1+SUM($F$30:$G$30))))*$K$49)+($K$50*($E$24*(1+SUM($F$31:$G$31)))))*$E$34</f>
        <v>2328.7499999999995</v>
      </c>
      <c r="AL128" s="716">
        <f>(((($K$46*($E$20*(1+SUM($F$27:$G$27))))+($K$47*($E$21*(1+SUM($F$28:$G$28))))+(($E$22*(1+SUM($F$29:$G$29))))*$K$48)+(($E$23*(1+SUM($F$30:$G$30))))*$K$49)+($K$50*($E$24*(1+SUM($F$31:$G$31)))))*$F$34</f>
        <v>6986.2499999999991</v>
      </c>
      <c r="AM128" s="716">
        <f>(((($K$46*($E$20*(1+SUM($F$27:$G$27))))+($K$47*($E$21*(1+SUM($F$28:$G$28))))+(($E$22*(1+SUM($F$29:$G$29))))*$K$48)+(($E$23*(1+SUM($F$30:$G$30))))*$K$49)+($K$50*($E$24*(1+SUM($F$31:$G$31)))))*$G$34</f>
        <v>11643.749999999998</v>
      </c>
      <c r="AN128" s="716">
        <f>(((($K$46*($E$20*(1+SUM($F$27:$G$27))))+($K$47*($E$21*(1+SUM($F$28:$G$28))))+(($E$22*(1+SUM($F$29:$G$29))))*$K$48)+(($E$23*(1+SUM($F$30:$G$30))))*$K$49)+($K$50*($E$24*(1+SUM($F$31:$G$31)))))*$H$34</f>
        <v>1164.3749999999998</v>
      </c>
      <c r="AO128" s="716">
        <f>(((($K$46*($E$20*(1+SUM($F$27:$G$27))))+($K$47*($E$21*(1+SUM($F$28:$G$28))))+(($E$22*(1+SUM($F$29:$G$29))))*$K$48)+(($E$23*(1+SUM($F$30:$G$30))))*$K$49)+($K$50*($E$24*(1+SUM($F$31:$G$31)))))*$I$34</f>
        <v>931.49999999999989</v>
      </c>
      <c r="AP128" s="716">
        <f>(((($K$46*($E$20*(1+SUM($F$27:$G$27))))+($K$47*($E$21*(1+SUM($F$28:$G$28))))+(($E$22*(1+SUM($F$29:$G$29))))*$K$48)+(($E$23*(1+SUM($F$30:$G$30))))*$K$49)+($K$50*($E$24*(1+SUM($F$31:$G$31)))))*$J$34</f>
        <v>232.87499999999997</v>
      </c>
      <c r="AQ128" s="716"/>
      <c r="AR128" s="716"/>
      <c r="AS128" s="716"/>
      <c r="AT128" s="716"/>
      <c r="AU128" s="716"/>
      <c r="AV128" s="716"/>
      <c r="AW128" s="716"/>
      <c r="AX128" s="716"/>
      <c r="AY128" s="716"/>
      <c r="AZ128" s="716"/>
      <c r="BA128" s="716"/>
      <c r="BB128" s="716"/>
      <c r="BC128" s="716"/>
      <c r="BD128" s="716"/>
      <c r="BE128" s="716"/>
      <c r="BF128" s="716"/>
      <c r="BG128" s="716"/>
      <c r="BH128" s="716"/>
      <c r="BI128" s="716"/>
      <c r="BJ128" s="716"/>
      <c r="BK128" s="716"/>
      <c r="BL128" s="716"/>
      <c r="BM128" s="716"/>
      <c r="BN128" s="716"/>
      <c r="BO128" s="716"/>
      <c r="BP128" s="716"/>
      <c r="BQ128" s="716"/>
    </row>
    <row r="129" spans="1:69" ht="10.199999999999999" customHeight="1" thickBot="1" x14ac:dyDescent="0.35">
      <c r="A129" s="64">
        <v>34</v>
      </c>
      <c r="B129" s="64">
        <f t="shared" si="64"/>
        <v>23287.499999999996</v>
      </c>
      <c r="C129" s="64">
        <v>34</v>
      </c>
      <c r="D129" s="716"/>
      <c r="E129" s="716"/>
      <c r="F129" s="716"/>
      <c r="G129" s="716"/>
      <c r="H129" s="716"/>
      <c r="I129" s="716"/>
      <c r="J129" s="716"/>
      <c r="K129" s="716"/>
      <c r="L129" s="716"/>
      <c r="M129" s="716"/>
      <c r="N129" s="716"/>
      <c r="O129" s="716"/>
      <c r="P129" s="716"/>
      <c r="Q129" s="716"/>
      <c r="R129" s="716"/>
      <c r="S129" s="716"/>
      <c r="T129" s="716"/>
      <c r="U129" s="716"/>
      <c r="V129" s="716"/>
      <c r="W129" s="716"/>
      <c r="X129" s="716"/>
      <c r="Y129" s="716"/>
      <c r="Z129" s="716"/>
      <c r="AA129" s="716"/>
      <c r="AB129" s="716"/>
      <c r="AC129" s="716"/>
      <c r="AD129" s="716"/>
      <c r="AE129" s="716"/>
      <c r="AF129" s="716"/>
      <c r="AG129" s="716"/>
      <c r="AH129" s="716"/>
      <c r="AI129" s="716"/>
      <c r="AJ129" s="716"/>
      <c r="AK129" s="716">
        <f>(((($K$46*($E$20*(1+SUM($F$27:$G$27))))+($K$47*($E$21*(1+SUM($F$28:$G$28))))+(($E$22*(1+SUM($F$29:$G$29))))*$K$48)+(($E$23*(1+SUM($F$30:$G$30))))*$K$49)+($K$50*($E$24*(1+SUM($F$31:$G$31)))))*$D$34</f>
        <v>0</v>
      </c>
      <c r="AL129" s="716">
        <f>(((($K$46*($E$20*(1+SUM($F$27:$G$27))))+($K$47*($E$21*(1+SUM($F$28:$G$28))))+(($E$22*(1+SUM($F$29:$G$29))))*$K$48)+(($E$23*(1+SUM($F$30:$G$30))))*$K$49)+($K$50*($E$24*(1+SUM($F$31:$G$31)))))*$E$34</f>
        <v>2328.7499999999995</v>
      </c>
      <c r="AM129" s="716">
        <f>(((($K$46*($E$20*(1+SUM($F$27:$G$27))))+($K$47*($E$21*(1+SUM($F$28:$G$28))))+(($E$22*(1+SUM($F$29:$G$29))))*$K$48)+(($E$23*(1+SUM($F$30:$G$30))))*$K$49)+($K$50*($E$24*(1+SUM($F$31:$G$31)))))*$F$34</f>
        <v>6986.2499999999991</v>
      </c>
      <c r="AN129" s="716">
        <f>(((($K$46*($E$20*(1+SUM($F$27:$G$27))))+($K$47*($E$21*(1+SUM($F$28:$G$28))))+(($E$22*(1+SUM($F$29:$G$29))))*$K$48)+(($E$23*(1+SUM($F$30:$G$30))))*$K$49)+($K$50*($E$24*(1+SUM($F$31:$G$31)))))*$G$34</f>
        <v>11643.749999999998</v>
      </c>
      <c r="AO129" s="716">
        <f>(((($K$46*($E$20*(1+SUM($F$27:$G$27))))+($K$47*($E$21*(1+SUM($F$28:$G$28))))+(($E$22*(1+SUM($F$29:$G$29))))*$K$48)+(($E$23*(1+SUM($F$30:$G$30))))*$K$49)+($K$50*($E$24*(1+SUM($F$31:$G$31)))))*$H$34</f>
        <v>1164.3749999999998</v>
      </c>
      <c r="AP129" s="716">
        <f>(((($K$46*($E$20*(1+SUM($F$27:$G$27))))+($K$47*($E$21*(1+SUM($F$28:$G$28))))+(($E$22*(1+SUM($F$29:$G$29))))*$K$48)+(($E$23*(1+SUM($F$30:$G$30))))*$K$49)+($K$50*($E$24*(1+SUM($F$31:$G$31)))))*$I$34</f>
        <v>931.49999999999989</v>
      </c>
      <c r="AQ129" s="716">
        <f>(((($K$46*($E$20*(1+SUM($F$27:$G$27))))+($K$47*($E$21*(1+SUM($F$28:$G$28))))+(($E$22*(1+SUM($F$29:$G$29))))*$K$48)+(($E$23*(1+SUM($F$30:$G$30))))*$K$49)+($K$50*($E$24*(1+SUM($F$31:$G$31)))))*$J$34</f>
        <v>232.87499999999997</v>
      </c>
      <c r="AR129" s="716"/>
      <c r="AS129" s="716"/>
      <c r="AT129" s="716"/>
      <c r="AU129" s="716"/>
      <c r="AV129" s="716"/>
      <c r="AW129" s="716"/>
      <c r="AX129" s="716"/>
      <c r="AY129" s="716"/>
      <c r="AZ129" s="716"/>
      <c r="BA129" s="716"/>
      <c r="BB129" s="716"/>
      <c r="BC129" s="716"/>
      <c r="BD129" s="716"/>
      <c r="BE129" s="716"/>
      <c r="BF129" s="716"/>
      <c r="BG129" s="716"/>
      <c r="BH129" s="716"/>
      <c r="BI129" s="716"/>
      <c r="BJ129" s="716"/>
      <c r="BK129" s="716"/>
      <c r="BL129" s="716"/>
      <c r="BM129" s="716"/>
      <c r="BN129" s="716"/>
      <c r="BO129" s="716"/>
      <c r="BP129" s="716"/>
      <c r="BQ129" s="716"/>
    </row>
    <row r="130" spans="1:69" ht="10.199999999999999" customHeight="1" thickBot="1" x14ac:dyDescent="0.35">
      <c r="A130" s="64">
        <v>35</v>
      </c>
      <c r="B130" s="64">
        <f t="shared" si="64"/>
        <v>23287.499999999996</v>
      </c>
      <c r="C130" s="64">
        <v>35</v>
      </c>
      <c r="D130" s="716"/>
      <c r="E130" s="716"/>
      <c r="F130" s="716"/>
      <c r="G130" s="716"/>
      <c r="H130" s="716"/>
      <c r="I130" s="716"/>
      <c r="J130" s="716"/>
      <c r="K130" s="716"/>
      <c r="L130" s="716"/>
      <c r="M130" s="716"/>
      <c r="N130" s="716"/>
      <c r="O130" s="716"/>
      <c r="P130" s="716"/>
      <c r="Q130" s="716"/>
      <c r="R130" s="716"/>
      <c r="S130" s="716"/>
      <c r="T130" s="716"/>
      <c r="U130" s="716"/>
      <c r="V130" s="716"/>
      <c r="W130" s="716"/>
      <c r="X130" s="716"/>
      <c r="Y130" s="716"/>
      <c r="Z130" s="716"/>
      <c r="AA130" s="716"/>
      <c r="AB130" s="716"/>
      <c r="AC130" s="716"/>
      <c r="AD130" s="716"/>
      <c r="AE130" s="716"/>
      <c r="AF130" s="716"/>
      <c r="AG130" s="716"/>
      <c r="AH130" s="716"/>
      <c r="AI130" s="716"/>
      <c r="AJ130" s="716"/>
      <c r="AK130" s="716"/>
      <c r="AL130" s="716">
        <f>(((($K$46*($E$20*(1+SUM($F$27:$G$27))))+($K$47*($E$21*(1+SUM($F$28:$G$28))))+(($E$22*(1+SUM($F$29:$G$29))))*$K$48)+(($E$23*(1+SUM($F$30:$G$30))))*$K$49)+($K$50*($E$24*(1+SUM($F$31:$G$31)))))*$D$34</f>
        <v>0</v>
      </c>
      <c r="AM130" s="716">
        <f>(((($K$46*($E$20*(1+SUM($F$27:$G$27))))+($K$47*($E$21*(1+SUM($F$28:$G$28))))+(($E$22*(1+SUM($F$29:$G$29))))*$K$48)+(($E$23*(1+SUM($F$30:$G$30))))*$K$49)+($K$50*($E$24*(1+SUM($F$31:$G$31)))))*$E$34</f>
        <v>2328.7499999999995</v>
      </c>
      <c r="AN130" s="716">
        <f>(((($K$46*($E$20*(1+SUM($F$27:$G$27))))+($K$47*($E$21*(1+SUM($F$28:$G$28))))+(($E$22*(1+SUM($F$29:$G$29))))*$K$48)+(($E$23*(1+SUM($F$30:$G$30))))*$K$49)+($K$50*($E$24*(1+SUM($F$31:$G$31)))))*$F$34</f>
        <v>6986.2499999999991</v>
      </c>
      <c r="AO130" s="716">
        <f>(((($K$46*($E$20*(1+SUM($F$27:$G$27))))+($K$47*($E$21*(1+SUM($F$28:$G$28))))+(($E$22*(1+SUM($F$29:$G$29))))*$K$48)+(($E$23*(1+SUM($F$30:$G$30))))*$K$49)+($K$50*($E$24*(1+SUM($F$31:$G$31)))))*$G$34</f>
        <v>11643.749999999998</v>
      </c>
      <c r="AP130" s="716">
        <f>(((($K$46*($E$20*(1+SUM($F$27:$G$27))))+($K$47*($E$21*(1+SUM($F$28:$G$28))))+(($E$22*(1+SUM($F$29:$G$29))))*$K$48)+(($E$23*(1+SUM($F$30:$G$30))))*$K$49)+($K$50*($E$24*(1+SUM($F$31:$G$31)))))*$H$34</f>
        <v>1164.3749999999998</v>
      </c>
      <c r="AQ130" s="716">
        <f>(((($K$46*($E$20*(1+SUM($F$27:$G$27))))+($K$47*($E$21*(1+SUM($F$28:$G$28))))+(($E$22*(1+SUM($F$29:$G$29))))*$K$48)+(($E$23*(1+SUM($F$30:$G$30))))*$K$49)+($K$50*($E$24*(1+SUM($F$31:$G$31)))))*$I$34</f>
        <v>931.49999999999989</v>
      </c>
      <c r="AR130" s="716">
        <f>(((($K$46*($E$20*(1+SUM($F$27:$G$27))))+($K$47*($E$21*(1+SUM($F$28:$G$28))))+(($E$22*(1+SUM($F$29:$G$29))))*$K$48)+(($E$23*(1+SUM($F$30:$G$30))))*$K$49)+($K$50*($E$24*(1+SUM($F$31:$G$31)))))*$J$34</f>
        <v>232.87499999999997</v>
      </c>
      <c r="AS130" s="716"/>
      <c r="AT130" s="716"/>
      <c r="AU130" s="716"/>
      <c r="AV130" s="716"/>
      <c r="AW130" s="716"/>
      <c r="AX130" s="716"/>
      <c r="AY130" s="716"/>
      <c r="AZ130" s="716"/>
      <c r="BA130" s="716"/>
      <c r="BB130" s="716"/>
      <c r="BC130" s="716"/>
      <c r="BD130" s="716"/>
      <c r="BE130" s="716"/>
      <c r="BF130" s="716"/>
      <c r="BG130" s="716"/>
      <c r="BH130" s="716"/>
      <c r="BI130" s="716"/>
      <c r="BJ130" s="716"/>
      <c r="BK130" s="716"/>
      <c r="BL130" s="716"/>
      <c r="BM130" s="716"/>
      <c r="BN130" s="716"/>
      <c r="BO130" s="716"/>
      <c r="BP130" s="716"/>
      <c r="BQ130" s="716"/>
    </row>
    <row r="131" spans="1:69" ht="10.199999999999999" customHeight="1" thickBot="1" x14ac:dyDescent="0.35">
      <c r="A131" s="64">
        <v>36</v>
      </c>
      <c r="B131" s="64">
        <f t="shared" si="64"/>
        <v>23287.499999999996</v>
      </c>
      <c r="C131" s="64">
        <v>36</v>
      </c>
      <c r="D131" s="716"/>
      <c r="E131" s="716"/>
      <c r="F131" s="716"/>
      <c r="G131" s="716"/>
      <c r="H131" s="716"/>
      <c r="I131" s="716"/>
      <c r="J131" s="716"/>
      <c r="K131" s="716"/>
      <c r="L131" s="716"/>
      <c r="M131" s="716"/>
      <c r="N131" s="716"/>
      <c r="O131" s="716"/>
      <c r="P131" s="716"/>
      <c r="Q131" s="716"/>
      <c r="R131" s="716"/>
      <c r="S131" s="716"/>
      <c r="T131" s="716"/>
      <c r="U131" s="716"/>
      <c r="V131" s="716"/>
      <c r="W131" s="716"/>
      <c r="X131" s="716"/>
      <c r="Y131" s="716"/>
      <c r="Z131" s="716"/>
      <c r="AA131" s="716"/>
      <c r="AB131" s="716"/>
      <c r="AC131" s="716"/>
      <c r="AD131" s="716"/>
      <c r="AE131" s="716"/>
      <c r="AF131" s="716"/>
      <c r="AG131" s="716"/>
      <c r="AH131" s="716"/>
      <c r="AI131" s="716"/>
      <c r="AJ131" s="716"/>
      <c r="AK131" s="716"/>
      <c r="AL131" s="716"/>
      <c r="AM131" s="716">
        <f>(((($K$46*($E$20*(1+SUM($F$27:$G$27))))+($K$47*($E$21*(1+SUM($F$28:$G$28))))+(($E$22*(1+SUM($F$29:$G$29))))*$K$48)+(($E$23*(1+SUM($F$30:$G$30))))*$K$49)+($K$50*($E$24*(1+SUM($F$31:$G$31)))))*$D$34</f>
        <v>0</v>
      </c>
      <c r="AN131" s="716">
        <f>(((($K$46*($E$20*(1+SUM($F$27:$G$27))))+($K$47*($E$21*(1+SUM($F$28:$G$28))))+(($E$22*(1+SUM($F$29:$G$29))))*$K$48)+(($E$23*(1+SUM($F$30:$G$30))))*$K$49)+($K$50*($E$24*(1+SUM($F$31:$G$31)))))*$E$34</f>
        <v>2328.7499999999995</v>
      </c>
      <c r="AO131" s="716">
        <f>(((($K$46*($E$20*(1+SUM($F$27:$G$27))))+($K$47*($E$21*(1+SUM($F$28:$G$28))))+(($E$22*(1+SUM($F$29:$G$29))))*$K$48)+(($E$23*(1+SUM($F$30:$G$30))))*$K$49)+($K$50*($E$24*(1+SUM($F$31:$G$31)))))*$F$34</f>
        <v>6986.2499999999991</v>
      </c>
      <c r="AP131" s="716">
        <f>(((($K$46*($E$20*(1+SUM($F$27:$G$27))))+($K$47*($E$21*(1+SUM($F$28:$G$28))))+(($E$22*(1+SUM($F$29:$G$29))))*$K$48)+(($E$23*(1+SUM($F$30:$G$30))))*$K$49)+($K$50*($E$24*(1+SUM($F$31:$G$31)))))*$G$34</f>
        <v>11643.749999999998</v>
      </c>
      <c r="AQ131" s="716">
        <f>(((($K$46*($E$20*(1+SUM($F$27:$G$27))))+($K$47*($E$21*(1+SUM($F$28:$G$28))))+(($E$22*(1+SUM($F$29:$G$29))))*$K$48)+(($E$23*(1+SUM($F$30:$G$30))))*$K$49)+($K$50*($E$24*(1+SUM($F$31:$G$31)))))*$H$34</f>
        <v>1164.3749999999998</v>
      </c>
      <c r="AR131" s="716">
        <f>(((($K$46*($E$20*(1+SUM($F$27:$G$27))))+($K$47*($E$21*(1+SUM($F$28:$G$28))))+(($E$22*(1+SUM($F$29:$G$29))))*$K$48)+(($E$23*(1+SUM($F$30:$G$30))))*$K$49)+($K$50*($E$24*(1+SUM($F$31:$G$31)))))*$I$34</f>
        <v>931.49999999999989</v>
      </c>
      <c r="AS131" s="716">
        <f>(((($K$46*($E$20*(1+SUM($F$27:$G$27))))+($K$47*($E$21*(1+SUM($F$28:$G$28))))+(($E$22*(1+SUM($F$29:$G$29))))*$K$48)+(($E$23*(1+SUM($F$30:$G$30))))*$K$49)+($K$50*($E$24*(1+SUM($F$31:$G$31)))))*$J$34</f>
        <v>232.87499999999997</v>
      </c>
      <c r="AT131" s="716"/>
      <c r="AU131" s="716"/>
      <c r="AV131" s="716"/>
      <c r="AW131" s="716"/>
      <c r="AX131" s="716"/>
      <c r="AY131" s="716"/>
      <c r="AZ131" s="716"/>
      <c r="BA131" s="716"/>
      <c r="BB131" s="716"/>
      <c r="BC131" s="716"/>
      <c r="BD131" s="716"/>
      <c r="BE131" s="716"/>
      <c r="BF131" s="716"/>
      <c r="BG131" s="716"/>
      <c r="BH131" s="716"/>
      <c r="BI131" s="716"/>
      <c r="BJ131" s="716"/>
      <c r="BK131" s="716"/>
      <c r="BL131" s="716"/>
      <c r="BM131" s="716"/>
      <c r="BN131" s="716"/>
      <c r="BO131" s="716"/>
      <c r="BP131" s="716"/>
      <c r="BQ131" s="716"/>
    </row>
    <row r="132" spans="1:69" ht="10.199999999999999" customHeight="1" thickBot="1" x14ac:dyDescent="0.35">
      <c r="A132" s="64">
        <v>37</v>
      </c>
      <c r="B132" s="64">
        <f t="shared" si="64"/>
        <v>28687.5</v>
      </c>
      <c r="C132" s="64">
        <v>37</v>
      </c>
      <c r="D132" s="716"/>
      <c r="E132" s="716"/>
      <c r="F132" s="716"/>
      <c r="G132" s="716"/>
      <c r="H132" s="716"/>
      <c r="I132" s="716"/>
      <c r="J132" s="716"/>
      <c r="K132" s="716"/>
      <c r="L132" s="716"/>
      <c r="M132" s="716"/>
      <c r="N132" s="716"/>
      <c r="O132" s="716"/>
      <c r="P132" s="716"/>
      <c r="Q132" s="716"/>
      <c r="R132" s="716"/>
      <c r="S132" s="716"/>
      <c r="T132" s="716"/>
      <c r="U132" s="716"/>
      <c r="V132" s="716"/>
      <c r="W132" s="716"/>
      <c r="X132" s="716"/>
      <c r="Y132" s="716"/>
      <c r="Z132" s="716"/>
      <c r="AA132" s="716"/>
      <c r="AB132" s="716"/>
      <c r="AC132" s="716"/>
      <c r="AD132" s="716"/>
      <c r="AE132" s="716"/>
      <c r="AF132" s="716"/>
      <c r="AG132" s="716"/>
      <c r="AH132" s="716"/>
      <c r="AI132" s="716"/>
      <c r="AJ132" s="716"/>
      <c r="AK132" s="716"/>
      <c r="AL132" s="716"/>
      <c r="AM132" s="716"/>
      <c r="AN132" s="716">
        <f>(((($L$46*($E$20*(1+SUM($F$27:$H$27))))+($L$47*($E$21*(1+SUM($F$28:$H$28))))+(($E$22*(1+SUM($F$29:$H$29))))*$L$48)+(($E$23*(1+SUM($F$30:$H$30))))*$L$49)+($L$50*($E$24*(1+SUM($F$31:$H$31)))))*$D$34</f>
        <v>0</v>
      </c>
      <c r="AO132" s="716">
        <f>(((($L$46*($E$20*(1+SUM($F$27:$H$27))))+($L$47*($E$21*(1+SUM($F$28:$H$28))))+(($E$22*(1+SUM($F$29:$H$29))))*$L$48)+(($E$23*(1+SUM($F$30:$H$30))))*$L$49)+($L$50*($E$24*(1+SUM($F$31:$H$31)))))*$E$34</f>
        <v>2868.75</v>
      </c>
      <c r="AP132" s="716">
        <f>(((($L$46*($E$20*(1+SUM($F$27:$H$27))))+($L$47*($E$21*(1+SUM($F$28:$H$28))))+(($E$22*(1+SUM($F$29:$H$29))))*$L$48)+(($E$23*(1+SUM($F$30:$H$30))))*$L$49)+($L$50*($E$24*(1+SUM($F$31:$H$31)))))*$F$34</f>
        <v>8606.25</v>
      </c>
      <c r="AQ132" s="716">
        <f>(((($L$46*($E$20*(1+SUM($F$27:$H$27))))+($L$47*($E$21*(1+SUM($F$28:$H$28))))+(($E$22*(1+SUM($F$29:$H$29))))*$L$48)+(($E$23*(1+SUM($F$30:$H$30))))*$L$49)+($L$50*($E$24*(1+SUM($F$31:$H$31)))))*$G$34</f>
        <v>14343.75</v>
      </c>
      <c r="AR132" s="716">
        <f>(((($L$46*($E$20*(1+SUM($F$27:$H$27))))+($L$47*($E$21*(1+SUM($F$28:$H$28))))+(($E$22*(1+SUM($F$29:$H$29))))*$L$48)+(($E$23*(1+SUM($F$30:$H$30))))*$L$49)+($L$50*($E$24*(1+SUM($F$31:$H$31)))))*$H$34</f>
        <v>1434.375</v>
      </c>
      <c r="AS132" s="716">
        <f>(((($L$46*($E$20*(1+SUM($F$27:$H$27))))+($L$47*($E$21*(1+SUM($F$28:$H$28))))+(($E$22*(1+SUM($F$29:$H$29))))*$L$48)+(($E$23*(1+SUM($F$30:$H$30))))*$L$49)+($L$50*($E$24*(1+SUM($F$31:$H$31)))))*$I$34</f>
        <v>1147.5</v>
      </c>
      <c r="AT132" s="716">
        <f>(((($L$46*($E$20*(1+SUM($F$27:$H$27))))+($L$47*($E$21*(1+SUM($F$28:$H$28))))+(($E$22*(1+SUM($F$29:$H$29))))*$L$48)+(($E$23*(1+SUM($F$30:$H$30))))*$L$49)+($L$50*($E$24*(1+SUM($F$31:$H$31)))))*$J$34</f>
        <v>286.875</v>
      </c>
      <c r="AU132" s="716"/>
      <c r="AV132" s="716"/>
      <c r="AW132" s="716"/>
      <c r="AX132" s="716"/>
      <c r="AY132" s="716"/>
      <c r="AZ132" s="716"/>
      <c r="BA132" s="716"/>
      <c r="BB132" s="716"/>
      <c r="BC132" s="716"/>
      <c r="BD132" s="716"/>
      <c r="BE132" s="716"/>
      <c r="BF132" s="716"/>
      <c r="BG132" s="716"/>
      <c r="BH132" s="716"/>
      <c r="BI132" s="716"/>
      <c r="BJ132" s="716"/>
      <c r="BK132" s="716"/>
      <c r="BL132" s="716"/>
      <c r="BM132" s="716"/>
      <c r="BN132" s="716"/>
      <c r="BO132" s="716"/>
      <c r="BP132" s="716"/>
      <c r="BQ132" s="716"/>
    </row>
    <row r="133" spans="1:69" ht="10.199999999999999" customHeight="1" thickBot="1" x14ac:dyDescent="0.35">
      <c r="A133" s="64">
        <v>38</v>
      </c>
      <c r="B133" s="64">
        <f t="shared" si="64"/>
        <v>28687.5</v>
      </c>
      <c r="C133" s="64">
        <v>38</v>
      </c>
      <c r="D133" s="716"/>
      <c r="E133" s="716"/>
      <c r="F133" s="716"/>
      <c r="G133" s="716"/>
      <c r="H133" s="716"/>
      <c r="I133" s="716"/>
      <c r="J133" s="716"/>
      <c r="K133" s="716"/>
      <c r="L133" s="716"/>
      <c r="M133" s="716"/>
      <c r="N133" s="716"/>
      <c r="O133" s="716"/>
      <c r="P133" s="716"/>
      <c r="Q133" s="716"/>
      <c r="R133" s="716"/>
      <c r="S133" s="716"/>
      <c r="T133" s="716"/>
      <c r="U133" s="716"/>
      <c r="V133" s="716"/>
      <c r="W133" s="716"/>
      <c r="X133" s="716"/>
      <c r="Y133" s="716"/>
      <c r="Z133" s="716"/>
      <c r="AA133" s="716"/>
      <c r="AB133" s="716"/>
      <c r="AC133" s="716"/>
      <c r="AD133" s="716"/>
      <c r="AE133" s="716"/>
      <c r="AF133" s="716"/>
      <c r="AG133" s="716"/>
      <c r="AH133" s="716"/>
      <c r="AI133" s="716"/>
      <c r="AJ133" s="716"/>
      <c r="AK133" s="716"/>
      <c r="AL133" s="716"/>
      <c r="AM133" s="716"/>
      <c r="AN133" s="716"/>
      <c r="AO133" s="716">
        <f>(((($L$46*($E$20*(1+SUM($F$27:$H$27))))+($L$47*($E$21*(1+SUM($F$28:$H$28))))+(($E$22*(1+SUM($F$29:$H$29))))*$L$48)+(($E$23*(1+SUM($F$30:$H$30))))*$L$49)+($L$50*($E$24*(1+SUM($F$31:$H$31)))))*$D$34</f>
        <v>0</v>
      </c>
      <c r="AP133" s="716">
        <f>(((($L$46*($E$20*(1+SUM($F$27:$H$27))))+($L$47*($E$21*(1+SUM($F$28:$H$28))))+(($E$22*(1+SUM($F$29:$H$29))))*$L$48)+(($E$23*(1+SUM($F$30:$H$30))))*$L$49)+($L$50*($E$24*(1+SUM($F$31:$H$31)))))*$E$34</f>
        <v>2868.75</v>
      </c>
      <c r="AQ133" s="716">
        <f>(((($L$46*($E$20*(1+SUM($F$27:$H$27))))+($L$47*($E$21*(1+SUM($F$28:$H$28))))+(($E$22*(1+SUM($F$29:$H$29))))*$L$48)+(($E$23*(1+SUM($F$30:$H$30))))*$L$49)+($L$50*($E$24*(1+SUM($F$31:$H$31)))))*$F$34</f>
        <v>8606.25</v>
      </c>
      <c r="AR133" s="716">
        <f>(((($L$46*($E$20*(1+SUM($F$27:$H$27))))+($L$47*($E$21*(1+SUM($F$28:$H$28))))+(($E$22*(1+SUM($F$29:$H$29))))*$L$48)+(($E$23*(1+SUM($F$30:$H$30))))*$L$49)+($L$50*($E$24*(1+SUM($F$31:$H$31)))))*$G$34</f>
        <v>14343.75</v>
      </c>
      <c r="AS133" s="716">
        <f>(((($L$46*($E$20*(1+SUM($F$27:$H$27))))+($L$47*($E$21*(1+SUM($F$28:$H$28))))+(($E$22*(1+SUM($F$29:$H$29))))*$L$48)+(($E$23*(1+SUM($F$30:$H$30))))*$L$49)+($L$50*($E$24*(1+SUM($F$31:$H$31)))))*$H$34</f>
        <v>1434.375</v>
      </c>
      <c r="AT133" s="716">
        <f>(((($L$46*($E$20*(1+SUM($F$27:$H$27))))+($L$47*($E$21*(1+SUM($F$28:$H$28))))+(($E$22*(1+SUM($F$29:$H$29))))*$L$48)+(($E$23*(1+SUM($F$30:$H$30))))*$L$49)+($L$50*($E$24*(1+SUM($F$31:$H$31)))))*$I$34</f>
        <v>1147.5</v>
      </c>
      <c r="AU133" s="716">
        <f>(((($L$46*($E$20*(1+SUM($F$27:$H$27))))+($L$47*($E$21*(1+SUM($F$28:$H$28))))+(($E$22*(1+SUM($F$29:$H$29))))*$L$48)+(($E$23*(1+SUM($F$30:$H$30))))*$L$49)+($L$50*($E$24*(1+SUM($F$31:$H$31)))))*$J$34</f>
        <v>286.875</v>
      </c>
      <c r="AV133" s="716"/>
      <c r="AW133" s="716"/>
      <c r="AX133" s="716"/>
      <c r="AY133" s="716"/>
      <c r="AZ133" s="716"/>
      <c r="BA133" s="716"/>
      <c r="BB133" s="716"/>
      <c r="BC133" s="716"/>
      <c r="BD133" s="716"/>
      <c r="BE133" s="716"/>
      <c r="BF133" s="716"/>
      <c r="BG133" s="716"/>
      <c r="BH133" s="716"/>
      <c r="BI133" s="716"/>
      <c r="BJ133" s="716"/>
      <c r="BK133" s="716"/>
      <c r="BL133" s="716"/>
      <c r="BM133" s="716"/>
      <c r="BN133" s="716"/>
      <c r="BO133" s="716"/>
      <c r="BP133" s="716"/>
      <c r="BQ133" s="716"/>
    </row>
    <row r="134" spans="1:69" ht="10.199999999999999" customHeight="1" thickBot="1" x14ac:dyDescent="0.35">
      <c r="A134" s="64">
        <v>39</v>
      </c>
      <c r="B134" s="64">
        <f t="shared" si="64"/>
        <v>28687.5</v>
      </c>
      <c r="C134" s="64">
        <v>39</v>
      </c>
      <c r="D134" s="716"/>
      <c r="E134" s="716"/>
      <c r="F134" s="716"/>
      <c r="G134" s="716"/>
      <c r="H134" s="716"/>
      <c r="I134" s="716"/>
      <c r="J134" s="716"/>
      <c r="K134" s="716"/>
      <c r="L134" s="716"/>
      <c r="M134" s="716"/>
      <c r="N134" s="716"/>
      <c r="O134" s="716"/>
      <c r="P134" s="716"/>
      <c r="Q134" s="716"/>
      <c r="R134" s="716"/>
      <c r="S134" s="716"/>
      <c r="T134" s="716"/>
      <c r="U134" s="716"/>
      <c r="V134" s="716"/>
      <c r="W134" s="716"/>
      <c r="X134" s="716"/>
      <c r="Y134" s="716"/>
      <c r="Z134" s="716"/>
      <c r="AA134" s="716"/>
      <c r="AB134" s="716"/>
      <c r="AC134" s="716"/>
      <c r="AD134" s="716"/>
      <c r="AE134" s="716"/>
      <c r="AF134" s="716"/>
      <c r="AG134" s="716"/>
      <c r="AH134" s="716"/>
      <c r="AI134" s="716"/>
      <c r="AJ134" s="716"/>
      <c r="AK134" s="716"/>
      <c r="AL134" s="716"/>
      <c r="AM134" s="716"/>
      <c r="AN134" s="716"/>
      <c r="AO134" s="716"/>
      <c r="AP134" s="716">
        <f>(((($L$46*($E$20*(1+SUM($F$27:$H$27))))+($L$47*($E$21*(1+SUM($F$28:$H$28))))+(($E$22*(1+SUM($F$29:$H$29))))*$L$48)+(($E$23*(1+SUM($F$30:$H$30))))*$L$49)+($L$50*($E$24*(1+SUM($F$31:$H$31)))))*$D$34</f>
        <v>0</v>
      </c>
      <c r="AQ134" s="716">
        <f>(((($L$46*($E$20*(1+SUM($F$27:$H$27))))+($L$47*($E$21*(1+SUM($F$28:$H$28))))+(($E$22*(1+SUM($F$29:$H$29))))*$L$48)+(($E$23*(1+SUM($F$30:$H$30))))*$L$49)+($L$50*($E$24*(1+SUM($F$31:$H$31)))))*$E$34</f>
        <v>2868.75</v>
      </c>
      <c r="AR134" s="716">
        <f>(((($L$46*($E$20*(1+SUM($F$27:$H$27))))+($L$47*($E$21*(1+SUM($F$28:$H$28))))+(($E$22*(1+SUM($F$29:$H$29))))*$L$48)+(($E$23*(1+SUM($F$30:$H$30))))*$L$49)+($L$50*($E$24*(1+SUM($F$31:$H$31)))))*$F$34</f>
        <v>8606.25</v>
      </c>
      <c r="AS134" s="716">
        <f>(((($L$46*($E$20*(1+SUM($F$27:$H$27))))+($L$47*($E$21*(1+SUM($F$28:$H$28))))+(($E$22*(1+SUM($F$29:$H$29))))*$L$48)+(($E$23*(1+SUM($F$30:$H$30))))*$L$49)+($L$50*($E$24*(1+SUM($F$31:$H$31)))))*$G$34</f>
        <v>14343.75</v>
      </c>
      <c r="AT134" s="716">
        <f>(((($L$46*($E$20*(1+SUM($F$27:$H$27))))+($L$47*($E$21*(1+SUM($F$28:$H$28))))+(($E$22*(1+SUM($F$29:$H$29))))*$L$48)+(($E$23*(1+SUM($F$30:$H$30))))*$L$49)+($L$50*($E$24*(1+SUM($F$31:$H$31)))))*$H$34</f>
        <v>1434.375</v>
      </c>
      <c r="AU134" s="716">
        <f>(((($L$46*($E$20*(1+SUM($F$27:$H$27))))+($L$47*($E$21*(1+SUM($F$28:$H$28))))+(($E$22*(1+SUM($F$29:$H$29))))*$L$48)+(($E$23*(1+SUM($F$30:$H$30))))*$L$49)+($L$50*($E$24*(1+SUM($F$31:$H$31)))))*$I$34</f>
        <v>1147.5</v>
      </c>
      <c r="AV134" s="716">
        <f>(((($L$46*($E$20*(1+SUM($F$27:$H$27))))+($L$47*($E$21*(1+SUM($F$28:$H$28))))+(($E$22*(1+SUM($F$29:$H$29))))*$L$48)+(($E$23*(1+SUM($F$30:$H$30))))*$L$49)+($L$50*($E$24*(1+SUM($F$31:$H$31)))))*$J$34</f>
        <v>286.875</v>
      </c>
      <c r="AW134" s="716"/>
      <c r="AX134" s="716"/>
      <c r="AY134" s="716"/>
      <c r="AZ134" s="716"/>
      <c r="BA134" s="716"/>
      <c r="BB134" s="716"/>
      <c r="BC134" s="716"/>
      <c r="BD134" s="716"/>
      <c r="BE134" s="716"/>
      <c r="BF134" s="716"/>
      <c r="BG134" s="716"/>
      <c r="BH134" s="716"/>
      <c r="BI134" s="716"/>
      <c r="BJ134" s="716"/>
      <c r="BK134" s="716"/>
      <c r="BL134" s="716"/>
      <c r="BM134" s="716"/>
      <c r="BN134" s="716"/>
      <c r="BO134" s="716"/>
      <c r="BP134" s="716"/>
      <c r="BQ134" s="716"/>
    </row>
    <row r="135" spans="1:69" ht="10.199999999999999" customHeight="1" thickBot="1" x14ac:dyDescent="0.35">
      <c r="A135" s="64">
        <v>40</v>
      </c>
      <c r="B135" s="64">
        <f t="shared" si="64"/>
        <v>28687.5</v>
      </c>
      <c r="C135" s="64">
        <v>40</v>
      </c>
      <c r="D135" s="716"/>
      <c r="E135" s="716"/>
      <c r="F135" s="716"/>
      <c r="G135" s="716"/>
      <c r="H135" s="716"/>
      <c r="I135" s="716"/>
      <c r="J135" s="716"/>
      <c r="K135" s="716"/>
      <c r="L135" s="716"/>
      <c r="M135" s="716"/>
      <c r="N135" s="716"/>
      <c r="O135" s="716"/>
      <c r="P135" s="716"/>
      <c r="Q135" s="716"/>
      <c r="R135" s="716"/>
      <c r="S135" s="716"/>
      <c r="T135" s="716"/>
      <c r="U135" s="716"/>
      <c r="V135" s="716"/>
      <c r="W135" s="716"/>
      <c r="X135" s="716"/>
      <c r="Y135" s="716"/>
      <c r="Z135" s="716"/>
      <c r="AA135" s="716"/>
      <c r="AB135" s="716"/>
      <c r="AC135" s="716"/>
      <c r="AD135" s="716"/>
      <c r="AE135" s="716"/>
      <c r="AF135" s="716"/>
      <c r="AG135" s="716"/>
      <c r="AH135" s="716"/>
      <c r="AI135" s="716"/>
      <c r="AJ135" s="716"/>
      <c r="AK135" s="716"/>
      <c r="AL135" s="716"/>
      <c r="AM135" s="716"/>
      <c r="AN135" s="716"/>
      <c r="AO135" s="716"/>
      <c r="AP135" s="716"/>
      <c r="AQ135" s="716">
        <f>(((($L$46*($E$20*(1+SUM($F$27:$H$27))))+($L$47*($E$21*(1+SUM($F$28:$H$28))))+(($E$22*(1+SUM($F$29:$H$29))))*$L$48)+(($E$23*(1+SUM($F$30:$H$30))))*$L$49)+($L$50*($E$24*(1+SUM($F$31:$H$31)))))*$D$34</f>
        <v>0</v>
      </c>
      <c r="AR135" s="716">
        <f>(((($L$46*($E$20*(1+SUM($F$27:$H$27))))+($L$47*($E$21*(1+SUM($F$28:$H$28))))+(($E$22*(1+SUM($F$29:$H$29))))*$L$48)+(($E$23*(1+SUM($F$30:$H$30))))*$L$49)+($L$50*($E$24*(1+SUM($F$31:$H$31)))))*$E$34</f>
        <v>2868.75</v>
      </c>
      <c r="AS135" s="716">
        <f>(((($L$46*($E$20*(1+SUM($F$27:$H$27))))+($L$47*($E$21*(1+SUM($F$28:$H$28))))+(($E$22*(1+SUM($F$29:$H$29))))*$L$48)+(($E$23*(1+SUM($F$30:$H$30))))*$L$49)+($L$50*($E$24*(1+SUM($F$31:$H$31)))))*$F$34</f>
        <v>8606.25</v>
      </c>
      <c r="AT135" s="716">
        <f>(((($L$46*($E$20*(1+SUM($F$27:$H$27))))+($L$47*($E$21*(1+SUM($F$28:$H$28))))+(($E$22*(1+SUM($F$29:$H$29))))*$L$48)+(($E$23*(1+SUM($F$30:$H$30))))*$L$49)+($L$50*($E$24*(1+SUM($F$31:$H$31)))))*$G$34</f>
        <v>14343.75</v>
      </c>
      <c r="AU135" s="716">
        <f>(((($L$46*($E$20*(1+SUM($F$27:$H$27))))+($L$47*($E$21*(1+SUM($F$28:$H$28))))+(($E$22*(1+SUM($F$29:$H$29))))*$L$48)+(($E$23*(1+SUM($F$30:$H$30))))*$L$49)+($L$50*($E$24*(1+SUM($F$31:$H$31)))))*$H$34</f>
        <v>1434.375</v>
      </c>
      <c r="AV135" s="716">
        <f>(((($L$46*($E$20*(1+SUM($F$27:$H$27))))+($L$47*($E$21*(1+SUM($F$28:$H$28))))+(($E$22*(1+SUM($F$29:$H$29))))*$L$48)+(($E$23*(1+SUM($F$30:$H$30))))*$L$49)+($L$50*($E$24*(1+SUM($F$31:$H$31)))))*$I$34</f>
        <v>1147.5</v>
      </c>
      <c r="AW135" s="716">
        <f>(((($L$46*($E$20*(1+SUM($F$27:$H$27))))+($L$47*($E$21*(1+SUM($F$28:$H$28))))+(($E$22*(1+SUM($F$29:$H$29))))*$L$48)+(($E$23*(1+SUM($F$30:$H$30))))*$L$49)+($L$50*($E$24*(1+SUM($F$31:$H$31)))))*$J$34</f>
        <v>286.875</v>
      </c>
      <c r="AX135" s="716"/>
      <c r="AY135" s="716"/>
      <c r="AZ135" s="716"/>
      <c r="BA135" s="716"/>
      <c r="BB135" s="716"/>
      <c r="BC135" s="716"/>
      <c r="BD135" s="716"/>
      <c r="BE135" s="716"/>
      <c r="BF135" s="716"/>
      <c r="BG135" s="716"/>
      <c r="BH135" s="716"/>
      <c r="BI135" s="716"/>
      <c r="BJ135" s="716"/>
      <c r="BK135" s="716"/>
      <c r="BL135" s="716"/>
      <c r="BM135" s="716"/>
      <c r="BN135" s="716"/>
      <c r="BO135" s="716"/>
      <c r="BP135" s="716"/>
      <c r="BQ135" s="716"/>
    </row>
    <row r="136" spans="1:69" ht="10.199999999999999" customHeight="1" thickBot="1" x14ac:dyDescent="0.35">
      <c r="A136" s="64">
        <v>41</v>
      </c>
      <c r="B136" s="64">
        <f t="shared" si="64"/>
        <v>28687.5</v>
      </c>
      <c r="C136" s="64">
        <v>41</v>
      </c>
      <c r="D136" s="716"/>
      <c r="E136" s="716"/>
      <c r="F136" s="716"/>
      <c r="G136" s="716"/>
      <c r="H136" s="716"/>
      <c r="I136" s="716"/>
      <c r="J136" s="716"/>
      <c r="K136" s="716"/>
      <c r="L136" s="716"/>
      <c r="M136" s="716"/>
      <c r="N136" s="716"/>
      <c r="O136" s="716"/>
      <c r="P136" s="716"/>
      <c r="Q136" s="716"/>
      <c r="R136" s="716"/>
      <c r="S136" s="716"/>
      <c r="T136" s="716"/>
      <c r="U136" s="716"/>
      <c r="V136" s="716"/>
      <c r="W136" s="716"/>
      <c r="X136" s="716"/>
      <c r="Y136" s="716"/>
      <c r="Z136" s="716"/>
      <c r="AA136" s="716"/>
      <c r="AB136" s="716"/>
      <c r="AC136" s="716"/>
      <c r="AD136" s="716"/>
      <c r="AE136" s="716"/>
      <c r="AF136" s="716"/>
      <c r="AG136" s="716"/>
      <c r="AH136" s="716"/>
      <c r="AI136" s="716"/>
      <c r="AJ136" s="716"/>
      <c r="AK136" s="716"/>
      <c r="AL136" s="716"/>
      <c r="AM136" s="716"/>
      <c r="AN136" s="716"/>
      <c r="AO136" s="716"/>
      <c r="AP136" s="716"/>
      <c r="AQ136" s="716"/>
      <c r="AR136" s="716">
        <f>(((($L$46*($E$20*(1+SUM($F$27:$H$27))))+($L$47*($E$21*(1+SUM($F$28:$H$28))))+(($E$22*(1+SUM($F$29:$H$29))))*$L$48)+(($E$23*(1+SUM($F$30:$H$30))))*$L$49)+($L$50*($E$24*(1+SUM($F$31:$H$31)))))*$D$34</f>
        <v>0</v>
      </c>
      <c r="AS136" s="716">
        <f>(((($L$46*($E$20*(1+SUM($F$27:$H$27))))+($L$47*($E$21*(1+SUM($F$28:$H$28))))+(($E$22*(1+SUM($F$29:$H$29))))*$L$48)+(($E$23*(1+SUM($F$30:$H$30))))*$L$49)+($L$50*($E$24*(1+SUM($F$31:$H$31)))))*$E$34</f>
        <v>2868.75</v>
      </c>
      <c r="AT136" s="716">
        <f>(((($L$46*($E$20*(1+SUM($F$27:$H$27))))+($L$47*($E$21*(1+SUM($F$28:$H$28))))+(($E$22*(1+SUM($F$29:$H$29))))*$L$48)+(($E$23*(1+SUM($F$30:$H$30))))*$L$49)+($L$50*($E$24*(1+SUM($F$31:$H$31)))))*$F$34</f>
        <v>8606.25</v>
      </c>
      <c r="AU136" s="716">
        <f>(((($L$46*($E$20*(1+SUM($F$27:$H$27))))+($L$47*($E$21*(1+SUM($F$28:$H$28))))+(($E$22*(1+SUM($F$29:$H$29))))*$L$48)+(($E$23*(1+SUM($F$30:$H$30))))*$L$49)+($L$50*($E$24*(1+SUM($F$31:$H$31)))))*$G$34</f>
        <v>14343.75</v>
      </c>
      <c r="AV136" s="716">
        <f>(((($L$46*($E$20*(1+SUM($F$27:$H$27))))+($L$47*($E$21*(1+SUM($F$28:$H$28))))+(($E$22*(1+SUM($F$29:$H$29))))*$L$48)+(($E$23*(1+SUM($F$30:$H$30))))*$L$49)+($L$50*($E$24*(1+SUM($F$31:$H$31)))))*$H$34</f>
        <v>1434.375</v>
      </c>
      <c r="AW136" s="716">
        <f>(((($L$46*($E$20*(1+SUM($F$27:$H$27))))+($L$47*($E$21*(1+SUM($F$28:$H$28))))+(($E$22*(1+SUM($F$29:$H$29))))*$L$48)+(($E$23*(1+SUM($F$30:$H$30))))*$L$49)+($L$50*($E$24*(1+SUM($F$31:$H$31)))))*$I$34</f>
        <v>1147.5</v>
      </c>
      <c r="AX136" s="716">
        <f>(((($L$46*($E$20*(1+SUM($F$27:$H$27))))+($L$47*($E$21*(1+SUM($F$28:$H$28))))+(($E$22*(1+SUM($F$29:$H$29))))*$L$48)+(($E$23*(1+SUM($F$30:$H$30))))*$L$49)+($L$50*($E$24*(1+SUM($F$31:$H$31)))))*$J$34</f>
        <v>286.875</v>
      </c>
      <c r="AY136" s="716"/>
      <c r="AZ136" s="716"/>
      <c r="BA136" s="716"/>
      <c r="BB136" s="716"/>
      <c r="BC136" s="716"/>
      <c r="BD136" s="716"/>
      <c r="BE136" s="716"/>
      <c r="BF136" s="716"/>
      <c r="BG136" s="716"/>
      <c r="BH136" s="716"/>
      <c r="BI136" s="716"/>
      <c r="BJ136" s="716"/>
      <c r="BK136" s="716"/>
      <c r="BL136" s="716"/>
      <c r="BM136" s="716"/>
      <c r="BN136" s="716"/>
      <c r="BO136" s="716"/>
      <c r="BP136" s="716"/>
      <c r="BQ136" s="716"/>
    </row>
    <row r="137" spans="1:69" ht="10.199999999999999" customHeight="1" thickBot="1" x14ac:dyDescent="0.35">
      <c r="A137" s="64">
        <v>42</v>
      </c>
      <c r="B137" s="64">
        <f t="shared" si="64"/>
        <v>28687.5</v>
      </c>
      <c r="C137" s="64">
        <v>42</v>
      </c>
      <c r="D137" s="716"/>
      <c r="E137" s="716"/>
      <c r="F137" s="716"/>
      <c r="G137" s="716"/>
      <c r="H137" s="716"/>
      <c r="I137" s="716"/>
      <c r="J137" s="716"/>
      <c r="K137" s="716"/>
      <c r="L137" s="716"/>
      <c r="M137" s="716"/>
      <c r="N137" s="716"/>
      <c r="O137" s="716"/>
      <c r="P137" s="716"/>
      <c r="Q137" s="716"/>
      <c r="R137" s="716"/>
      <c r="S137" s="716"/>
      <c r="T137" s="716"/>
      <c r="U137" s="716"/>
      <c r="V137" s="716"/>
      <c r="W137" s="716"/>
      <c r="X137" s="716"/>
      <c r="Y137" s="716"/>
      <c r="Z137" s="716"/>
      <c r="AA137" s="716"/>
      <c r="AB137" s="716"/>
      <c r="AC137" s="716"/>
      <c r="AD137" s="716"/>
      <c r="AE137" s="716"/>
      <c r="AF137" s="716"/>
      <c r="AG137" s="716"/>
      <c r="AH137" s="716"/>
      <c r="AI137" s="716"/>
      <c r="AJ137" s="716"/>
      <c r="AK137" s="716"/>
      <c r="AL137" s="716"/>
      <c r="AM137" s="716"/>
      <c r="AN137" s="716"/>
      <c r="AO137" s="716"/>
      <c r="AP137" s="716"/>
      <c r="AQ137" s="716"/>
      <c r="AR137" s="716"/>
      <c r="AS137" s="716">
        <f>(((($L$46*($E$20*(1+SUM($F$27:$H$27))))+($L$47*($E$21*(1+SUM($F$28:$H$28))))+(($E$22*(1+SUM($F$29:$H$29))))*$L$48)+(($E$23*(1+SUM($F$30:$H$30))))*$L$49)+($L$50*($E$24*(1+SUM($F$31:$H$31)))))*$D$34</f>
        <v>0</v>
      </c>
      <c r="AT137" s="716">
        <f>(((($L$46*($E$20*(1+SUM($F$27:$H$27))))+($L$47*($E$21*(1+SUM($F$28:$H$28))))+(($E$22*(1+SUM($F$29:$H$29))))*$L$48)+(($E$23*(1+SUM($F$30:$H$30))))*$L$49)+($L$50*($E$24*(1+SUM($F$31:$H$31)))))*$E$34</f>
        <v>2868.75</v>
      </c>
      <c r="AU137" s="716">
        <f>(((($L$46*($E$20*(1+SUM($F$27:$H$27))))+($L$47*($E$21*(1+SUM($F$28:$H$28))))+(($E$22*(1+SUM($F$29:$H$29))))*$L$48)+(($E$23*(1+SUM($F$30:$H$30))))*$L$49)+($L$50*($E$24*(1+SUM($F$31:$H$31)))))*$F$34</f>
        <v>8606.25</v>
      </c>
      <c r="AV137" s="716">
        <f>(((($L$46*($E$20*(1+SUM($F$27:$H$27))))+($L$47*($E$21*(1+SUM($F$28:$H$28))))+(($E$22*(1+SUM($F$29:$H$29))))*$L$48)+(($E$23*(1+SUM($F$30:$H$30))))*$L$49)+($L$50*($E$24*(1+SUM($F$31:$H$31)))))*$G$34</f>
        <v>14343.75</v>
      </c>
      <c r="AW137" s="716">
        <f>(((($L$46*($E$20*(1+SUM($F$27:$H$27))))+($L$47*($E$21*(1+SUM($F$28:$H$28))))+(($E$22*(1+SUM($F$29:$H$29))))*$L$48)+(($E$23*(1+SUM($F$30:$H$30))))*$L$49)+($L$50*($E$24*(1+SUM($F$31:$H$31)))))*$H$34</f>
        <v>1434.375</v>
      </c>
      <c r="AX137" s="716">
        <f>(((($L$46*($E$20*(1+SUM($F$27:$H$27))))+($L$47*($E$21*(1+SUM($F$28:$H$28))))+(($E$22*(1+SUM($F$29:$H$29))))*$L$48)+(($E$23*(1+SUM($F$30:$H$30))))*$L$49)+($L$50*($E$24*(1+SUM($F$31:$H$31)))))*$I$34</f>
        <v>1147.5</v>
      </c>
      <c r="AY137" s="716">
        <f>(((($L$46*($E$20*(1+SUM($F$27:$H$27))))+($L$47*($E$21*(1+SUM($F$28:$H$28))))+(($E$22*(1+SUM($F$29:$H$29))))*$L$48)+(($E$23*(1+SUM($F$30:$H$30))))*$L$49)+($L$50*($E$24*(1+SUM($F$31:$H$31)))))*$J$34</f>
        <v>286.875</v>
      </c>
      <c r="AZ137" s="716"/>
      <c r="BA137" s="716"/>
      <c r="BB137" s="716"/>
      <c r="BC137" s="716"/>
      <c r="BD137" s="716"/>
      <c r="BE137" s="716"/>
      <c r="BF137" s="716"/>
      <c r="BG137" s="716"/>
      <c r="BH137" s="716"/>
      <c r="BI137" s="716"/>
      <c r="BJ137" s="716"/>
      <c r="BK137" s="716"/>
      <c r="BL137" s="716"/>
      <c r="BM137" s="716"/>
      <c r="BN137" s="716"/>
      <c r="BO137" s="716"/>
      <c r="BP137" s="716"/>
      <c r="BQ137" s="716"/>
    </row>
    <row r="138" spans="1:69" ht="10.199999999999999" customHeight="1" thickBot="1" x14ac:dyDescent="0.35">
      <c r="A138" s="64">
        <v>43</v>
      </c>
      <c r="B138" s="64">
        <f t="shared" si="64"/>
        <v>28687.5</v>
      </c>
      <c r="C138" s="64">
        <v>43</v>
      </c>
      <c r="D138" s="716"/>
      <c r="E138" s="716"/>
      <c r="F138" s="716"/>
      <c r="G138" s="716"/>
      <c r="H138" s="716"/>
      <c r="I138" s="716"/>
      <c r="J138" s="716"/>
      <c r="K138" s="716"/>
      <c r="L138" s="716"/>
      <c r="M138" s="716"/>
      <c r="N138" s="716"/>
      <c r="O138" s="716"/>
      <c r="P138" s="716"/>
      <c r="Q138" s="716"/>
      <c r="R138" s="716"/>
      <c r="S138" s="716"/>
      <c r="T138" s="716"/>
      <c r="U138" s="716"/>
      <c r="V138" s="716"/>
      <c r="W138" s="716"/>
      <c r="X138" s="716"/>
      <c r="Y138" s="716"/>
      <c r="Z138" s="716"/>
      <c r="AA138" s="716"/>
      <c r="AB138" s="716"/>
      <c r="AC138" s="716"/>
      <c r="AD138" s="716"/>
      <c r="AE138" s="716"/>
      <c r="AF138" s="716"/>
      <c r="AG138" s="716"/>
      <c r="AH138" s="716"/>
      <c r="AI138" s="716"/>
      <c r="AJ138" s="716"/>
      <c r="AK138" s="716"/>
      <c r="AL138" s="716"/>
      <c r="AM138" s="716"/>
      <c r="AN138" s="716"/>
      <c r="AO138" s="716"/>
      <c r="AP138" s="716"/>
      <c r="AQ138" s="716"/>
      <c r="AR138" s="716"/>
      <c r="AS138" s="716"/>
      <c r="AT138" s="716">
        <f>(((($L$46*($E$20*(1+SUM($F$27:$H$27))))+($L$47*($E$21*(1+SUM($F$28:$H$28))))+(($E$22*(1+SUM($F$29:$H$29))))*$L$48)+(($E$23*(1+SUM($F$30:$H$30))))*$L$49)+($L$50*($E$24*(1+SUM($F$31:$H$31)))))*$D$34</f>
        <v>0</v>
      </c>
      <c r="AU138" s="716">
        <f>(((($L$46*($E$20*(1+SUM($F$27:$H$27))))+($L$47*($E$21*(1+SUM($F$28:$H$28))))+(($E$22*(1+SUM($F$29:$H$29))))*$L$48)+(($E$23*(1+SUM($F$30:$H$30))))*$L$49)+($L$50*($E$24*(1+SUM($F$31:$H$31)))))*$E$34</f>
        <v>2868.75</v>
      </c>
      <c r="AV138" s="716">
        <f>(((($L$46*($E$20*(1+SUM($F$27:$H$27))))+($L$47*($E$21*(1+SUM($F$28:$H$28))))+(($E$22*(1+SUM($F$29:$H$29))))*$L$48)+(($E$23*(1+SUM($F$30:$H$30))))*$L$49)+($L$50*($E$24*(1+SUM($F$31:$H$31)))))*$F$34</f>
        <v>8606.25</v>
      </c>
      <c r="AW138" s="716">
        <f>(((($L$46*($E$20*(1+SUM($F$27:$H$27))))+($L$47*($E$21*(1+SUM($F$28:$H$28))))+(($E$22*(1+SUM($F$29:$H$29))))*$L$48)+(($E$23*(1+SUM($F$30:$H$30))))*$L$49)+($L$50*($E$24*(1+SUM($F$31:$H$31)))))*$G$34</f>
        <v>14343.75</v>
      </c>
      <c r="AX138" s="716">
        <f>(((($L$46*($E$20*(1+SUM($F$27:$H$27))))+($L$47*($E$21*(1+SUM($F$28:$H$28))))+(($E$22*(1+SUM($F$29:$H$29))))*$L$48)+(($E$23*(1+SUM($F$30:$H$30))))*$L$49)+($L$50*($E$24*(1+SUM($F$31:$H$31)))))*$H$34</f>
        <v>1434.375</v>
      </c>
      <c r="AY138" s="716">
        <f>(((($L$46*($E$20*(1+SUM($F$27:$H$27))))+($L$47*($E$21*(1+SUM($F$28:$H$28))))+(($E$22*(1+SUM($F$29:$H$29))))*$L$48)+(($E$23*(1+SUM($F$30:$H$30))))*$L$49)+($L$50*($E$24*(1+SUM($F$31:$H$31)))))*$I$34</f>
        <v>1147.5</v>
      </c>
      <c r="AZ138" s="716">
        <f>(((($L$46*($E$20*(1+SUM($F$27:$H$27))))+($L$47*($E$21*(1+SUM($F$28:$H$28))))+(($E$22*(1+SUM($F$29:$H$29))))*$L$48)+(($E$23*(1+SUM($F$30:$H$30))))*$L$49)+($L$50*($E$24*(1+SUM($F$31:$H$31)))))*$J$34</f>
        <v>286.875</v>
      </c>
      <c r="BA138" s="716"/>
      <c r="BB138" s="716"/>
      <c r="BC138" s="716"/>
      <c r="BD138" s="716"/>
      <c r="BE138" s="716"/>
      <c r="BF138" s="716"/>
      <c r="BG138" s="716"/>
      <c r="BH138" s="716"/>
      <c r="BI138" s="716"/>
      <c r="BJ138" s="716"/>
      <c r="BK138" s="716"/>
      <c r="BL138" s="716"/>
      <c r="BM138" s="716"/>
      <c r="BN138" s="716"/>
      <c r="BO138" s="716"/>
      <c r="BP138" s="716"/>
      <c r="BQ138" s="716"/>
    </row>
    <row r="139" spans="1:69" ht="10.199999999999999" customHeight="1" thickBot="1" x14ac:dyDescent="0.35">
      <c r="A139" s="64">
        <v>44</v>
      </c>
      <c r="B139" s="64">
        <f t="shared" si="64"/>
        <v>28687.5</v>
      </c>
      <c r="C139" s="64">
        <v>44</v>
      </c>
      <c r="D139" s="716"/>
      <c r="E139" s="716"/>
      <c r="F139" s="716"/>
      <c r="G139" s="716"/>
      <c r="H139" s="716"/>
      <c r="I139" s="716"/>
      <c r="J139" s="716"/>
      <c r="K139" s="716"/>
      <c r="L139" s="716"/>
      <c r="M139" s="716"/>
      <c r="N139" s="716"/>
      <c r="O139" s="716"/>
      <c r="P139" s="716"/>
      <c r="Q139" s="716"/>
      <c r="R139" s="716"/>
      <c r="S139" s="716"/>
      <c r="T139" s="716"/>
      <c r="U139" s="716"/>
      <c r="V139" s="716"/>
      <c r="W139" s="716"/>
      <c r="X139" s="716"/>
      <c r="Y139" s="716"/>
      <c r="Z139" s="716"/>
      <c r="AA139" s="716"/>
      <c r="AB139" s="716"/>
      <c r="AC139" s="716"/>
      <c r="AD139" s="716"/>
      <c r="AE139" s="716"/>
      <c r="AF139" s="716"/>
      <c r="AG139" s="716"/>
      <c r="AH139" s="716"/>
      <c r="AI139" s="716"/>
      <c r="AJ139" s="716"/>
      <c r="AK139" s="716"/>
      <c r="AL139" s="716"/>
      <c r="AM139" s="716"/>
      <c r="AN139" s="716"/>
      <c r="AO139" s="716"/>
      <c r="AP139" s="716"/>
      <c r="AQ139" s="716"/>
      <c r="AR139" s="716"/>
      <c r="AS139" s="716"/>
      <c r="AT139" s="716"/>
      <c r="AU139" s="716">
        <f>(((($L$46*($E$20*(1+SUM($F$27:$H$27))))+($L$47*($E$21*(1+SUM($F$28:$H$28))))+(($E$22*(1+SUM($F$29:$H$29))))*$L$48)+(($E$23*(1+SUM($F$30:$H$30))))*$L$49)+($L$50*($E$24*(1+SUM($F$31:$H$31)))))*$D$34</f>
        <v>0</v>
      </c>
      <c r="AV139" s="716">
        <f>(((($L$46*($E$20*(1+SUM($F$27:$H$27))))+($L$47*($E$21*(1+SUM($F$28:$H$28))))+(($E$22*(1+SUM($F$29:$H$29))))*$L$48)+(($E$23*(1+SUM($F$30:$H$30))))*$L$49)+($L$50*($E$24*(1+SUM($F$31:$H$31)))))*$E$34</f>
        <v>2868.75</v>
      </c>
      <c r="AW139" s="716">
        <f>(((($L$46*($E$20*(1+SUM($F$27:$H$27))))+($L$47*($E$21*(1+SUM($F$28:$H$28))))+(($E$22*(1+SUM($F$29:$H$29))))*$L$48)+(($E$23*(1+SUM($F$30:$H$30))))*$L$49)+($L$50*($E$24*(1+SUM($F$31:$H$31)))))*$F$34</f>
        <v>8606.25</v>
      </c>
      <c r="AX139" s="716">
        <f>(((($L$46*($E$20*(1+SUM($F$27:$H$27))))+($L$47*($E$21*(1+SUM($F$28:$H$28))))+(($E$22*(1+SUM($F$29:$H$29))))*$L$48)+(($E$23*(1+SUM($F$30:$H$30))))*$L$49)+($L$50*($E$24*(1+SUM($F$31:$H$31)))))*$G$34</f>
        <v>14343.75</v>
      </c>
      <c r="AY139" s="716">
        <f>(((($L$46*($E$20*(1+SUM($F$27:$H$27))))+($L$47*($E$21*(1+SUM($F$28:$H$28))))+(($E$22*(1+SUM($F$29:$H$29))))*$L$48)+(($E$23*(1+SUM($F$30:$H$30))))*$L$49)+($L$50*($E$24*(1+SUM($F$31:$H$31)))))*$H$34</f>
        <v>1434.375</v>
      </c>
      <c r="AZ139" s="716">
        <f>(((($L$46*($E$20*(1+SUM($F$27:$H$27))))+($L$47*($E$21*(1+SUM($F$28:$H$28))))+(($E$22*(1+SUM($F$29:$H$29))))*$L$48)+(($E$23*(1+SUM($F$30:$H$30))))*$L$49)+($L$50*($E$24*(1+SUM($F$31:$H$31)))))*$I$34</f>
        <v>1147.5</v>
      </c>
      <c r="BA139" s="716">
        <f>(((($L$46*($E$20*(1+SUM($F$27:$H$27))))+($L$47*($E$21*(1+SUM($F$28:$H$28))))+(($E$22*(1+SUM($F$29:$H$29))))*$L$48)+(($E$23*(1+SUM($F$30:$H$30))))*$L$49)+($L$50*($E$24*(1+SUM($F$31:$H$31)))))*$J$34</f>
        <v>286.875</v>
      </c>
      <c r="BB139" s="716"/>
      <c r="BC139" s="716"/>
      <c r="BD139" s="716"/>
      <c r="BE139" s="716"/>
      <c r="BF139" s="716"/>
      <c r="BG139" s="716"/>
      <c r="BH139" s="716"/>
      <c r="BI139" s="716"/>
      <c r="BJ139" s="716"/>
      <c r="BK139" s="716"/>
      <c r="BL139" s="716"/>
      <c r="BM139" s="716"/>
      <c r="BN139" s="716"/>
      <c r="BO139" s="716"/>
      <c r="BP139" s="716"/>
      <c r="BQ139" s="716"/>
    </row>
    <row r="140" spans="1:69" ht="10.199999999999999" customHeight="1" thickBot="1" x14ac:dyDescent="0.35">
      <c r="A140" s="64">
        <v>45</v>
      </c>
      <c r="B140" s="64">
        <f t="shared" si="64"/>
        <v>28687.5</v>
      </c>
      <c r="C140" s="64">
        <v>45</v>
      </c>
      <c r="D140" s="716"/>
      <c r="E140" s="716"/>
      <c r="F140" s="716"/>
      <c r="G140" s="716"/>
      <c r="H140" s="716"/>
      <c r="I140" s="716"/>
      <c r="J140" s="716"/>
      <c r="K140" s="716"/>
      <c r="L140" s="716"/>
      <c r="M140" s="716"/>
      <c r="N140" s="716"/>
      <c r="O140" s="716"/>
      <c r="P140" s="716"/>
      <c r="Q140" s="716"/>
      <c r="R140" s="716"/>
      <c r="S140" s="716"/>
      <c r="T140" s="716"/>
      <c r="U140" s="716"/>
      <c r="V140" s="716"/>
      <c r="W140" s="716"/>
      <c r="X140" s="716"/>
      <c r="Y140" s="716"/>
      <c r="Z140" s="716"/>
      <c r="AA140" s="716"/>
      <c r="AB140" s="716"/>
      <c r="AC140" s="716"/>
      <c r="AD140" s="716"/>
      <c r="AE140" s="716"/>
      <c r="AF140" s="716"/>
      <c r="AG140" s="716"/>
      <c r="AH140" s="716"/>
      <c r="AI140" s="716"/>
      <c r="AJ140" s="716"/>
      <c r="AK140" s="716"/>
      <c r="AL140" s="716"/>
      <c r="AM140" s="716"/>
      <c r="AN140" s="716"/>
      <c r="AO140" s="716"/>
      <c r="AP140" s="716"/>
      <c r="AQ140" s="716"/>
      <c r="AR140" s="716"/>
      <c r="AS140" s="716"/>
      <c r="AT140" s="716"/>
      <c r="AU140" s="716"/>
      <c r="AV140" s="716">
        <f>(((($L$46*($E$20*(1+SUM($F$27:$H$27))))+($L$47*($E$21*(1+SUM($F$28:$H$28))))+(($E$22*(1+SUM($F$29:$H$29))))*$L$48)+(($E$23*(1+SUM($F$30:$H$30))))*$L$49)+($L$50*($E$24*(1+SUM($F$31:$H$31)))))*$D$34</f>
        <v>0</v>
      </c>
      <c r="AW140" s="716">
        <f>(((($L$46*($E$20*(1+SUM($F$27:$H$27))))+($L$47*($E$21*(1+SUM($F$28:$H$28))))+(($E$22*(1+SUM($F$29:$H$29))))*$L$48)+(($E$23*(1+SUM($F$30:$H$30))))*$L$49)+($L$50*($E$24*(1+SUM($F$31:$H$31)))))*$E$34</f>
        <v>2868.75</v>
      </c>
      <c r="AX140" s="716">
        <f>(((($L$46*($E$20*(1+SUM($F$27:$H$27))))+($L$47*($E$21*(1+SUM($F$28:$H$28))))+(($E$22*(1+SUM($F$29:$H$29))))*$L$48)+(($E$23*(1+SUM($F$30:$H$30))))*$L$49)+($L$50*($E$24*(1+SUM($F$31:$H$31)))))*$F$34</f>
        <v>8606.25</v>
      </c>
      <c r="AY140" s="716">
        <f>(((($L$46*($E$20*(1+SUM($F$27:$H$27))))+($L$47*($E$21*(1+SUM($F$28:$H$28))))+(($E$22*(1+SUM($F$29:$H$29))))*$L$48)+(($E$23*(1+SUM($F$30:$H$30))))*$L$49)+($L$50*($E$24*(1+SUM($F$31:$H$31)))))*$G$34</f>
        <v>14343.75</v>
      </c>
      <c r="AZ140" s="716">
        <f>(((($L$46*($E$20*(1+SUM($F$27:$H$27))))+($L$47*($E$21*(1+SUM($F$28:$H$28))))+(($E$22*(1+SUM($F$29:$H$29))))*$L$48)+(($E$23*(1+SUM($F$30:$H$30))))*$L$49)+($L$50*($E$24*(1+SUM($F$31:$H$31)))))*$H$34</f>
        <v>1434.375</v>
      </c>
      <c r="BA140" s="716">
        <f>(((($L$46*($E$20*(1+SUM($F$27:$H$27))))+($L$47*($E$21*(1+SUM($F$28:$H$28))))+(($E$22*(1+SUM($F$29:$H$29))))*$L$48)+(($E$23*(1+SUM($F$30:$H$30))))*$L$49)+($L$50*($E$24*(1+SUM($F$31:$H$31)))))*$I$34</f>
        <v>1147.5</v>
      </c>
      <c r="BB140" s="716">
        <f>(((($L$46*($E$20*(1+SUM($F$27:$H$27))))+($L$47*($E$21*(1+SUM($F$28:$H$28))))+(($E$22*(1+SUM($F$29:$H$29))))*$L$48)+(($E$23*(1+SUM($F$30:$H$30))))*$L$49)+($L$50*($E$24*(1+SUM($F$31:$H$31)))))*$J$34</f>
        <v>286.875</v>
      </c>
      <c r="BC140" s="716"/>
      <c r="BD140" s="716"/>
      <c r="BE140" s="716"/>
      <c r="BF140" s="716"/>
      <c r="BG140" s="716"/>
      <c r="BH140" s="716"/>
      <c r="BI140" s="716"/>
      <c r="BJ140" s="716"/>
      <c r="BK140" s="716"/>
      <c r="BL140" s="716"/>
      <c r="BM140" s="716"/>
      <c r="BN140" s="716"/>
      <c r="BO140" s="716"/>
      <c r="BP140" s="716"/>
      <c r="BQ140" s="716"/>
    </row>
    <row r="141" spans="1:69" ht="10.199999999999999" customHeight="1" thickBot="1" x14ac:dyDescent="0.35">
      <c r="A141" s="64">
        <v>46</v>
      </c>
      <c r="B141" s="64">
        <f t="shared" si="64"/>
        <v>28687.5</v>
      </c>
      <c r="C141" s="64">
        <v>46</v>
      </c>
      <c r="D141" s="716"/>
      <c r="E141" s="716"/>
      <c r="F141" s="716"/>
      <c r="G141" s="716"/>
      <c r="H141" s="716"/>
      <c r="I141" s="716"/>
      <c r="J141" s="716"/>
      <c r="K141" s="716"/>
      <c r="L141" s="716"/>
      <c r="M141" s="716"/>
      <c r="N141" s="716"/>
      <c r="O141" s="716"/>
      <c r="P141" s="716"/>
      <c r="Q141" s="716"/>
      <c r="R141" s="716"/>
      <c r="S141" s="716"/>
      <c r="T141" s="716"/>
      <c r="U141" s="716"/>
      <c r="V141" s="716"/>
      <c r="W141" s="716"/>
      <c r="X141" s="716"/>
      <c r="Y141" s="716"/>
      <c r="Z141" s="716"/>
      <c r="AA141" s="716"/>
      <c r="AB141" s="716"/>
      <c r="AC141" s="716"/>
      <c r="AD141" s="716"/>
      <c r="AE141" s="716"/>
      <c r="AF141" s="716"/>
      <c r="AG141" s="716"/>
      <c r="AH141" s="716"/>
      <c r="AI141" s="716"/>
      <c r="AJ141" s="716"/>
      <c r="AK141" s="716"/>
      <c r="AL141" s="716"/>
      <c r="AM141" s="716"/>
      <c r="AN141" s="716"/>
      <c r="AO141" s="716"/>
      <c r="AP141" s="716"/>
      <c r="AQ141" s="716"/>
      <c r="AR141" s="716"/>
      <c r="AS141" s="716"/>
      <c r="AT141" s="716"/>
      <c r="AU141" s="716"/>
      <c r="AV141" s="716"/>
      <c r="AW141" s="716">
        <f>(((($L$46*($E$20*(1+SUM($F$27:$H$27))))+($L$47*($E$21*(1+SUM($F$28:$H$28))))+(($E$22*(1+SUM($F$29:$H$29))))*$L$48)+(($E$23*(1+SUM($F$30:$H$30))))*$L$49)+($L$50*($E$24*(1+SUM($F$31:$H$31)))))*$D$34</f>
        <v>0</v>
      </c>
      <c r="AX141" s="716">
        <f>(((($L$46*($E$20*(1+SUM($F$27:$H$27))))+($L$47*($E$21*(1+SUM($F$28:$H$28))))+(($E$22*(1+SUM($F$29:$H$29))))*$L$48)+(($E$23*(1+SUM($F$30:$H$30))))*$L$49)+($L$50*($E$24*(1+SUM($F$31:$H$31)))))*$E$34</f>
        <v>2868.75</v>
      </c>
      <c r="AY141" s="716">
        <f>(((($L$46*($E$20*(1+SUM($F$27:$H$27))))+($L$47*($E$21*(1+SUM($F$28:$H$28))))+(($E$22*(1+SUM($F$29:$H$29))))*$L$48)+(($E$23*(1+SUM($F$30:$H$30))))*$L$49)+($L$50*($E$24*(1+SUM($F$31:$H$31)))))*$F$34</f>
        <v>8606.25</v>
      </c>
      <c r="AZ141" s="716">
        <f>(((($L$46*($E$20*(1+SUM($F$27:$H$27))))+($L$47*($E$21*(1+SUM($F$28:$H$28))))+(($E$22*(1+SUM($F$29:$H$29))))*$L$48)+(($E$23*(1+SUM($F$30:$H$30))))*$L$49)+($L$50*($E$24*(1+SUM($F$31:$H$31)))))*$G$34</f>
        <v>14343.75</v>
      </c>
      <c r="BA141" s="716">
        <f>(((($L$46*($E$20*(1+SUM($F$27:$H$27))))+($L$47*($E$21*(1+SUM($F$28:$H$28))))+(($E$22*(1+SUM($F$29:$H$29))))*$L$48)+(($E$23*(1+SUM($F$30:$H$30))))*$L$49)+($L$50*($E$24*(1+SUM($F$31:$H$31)))))*$H$34</f>
        <v>1434.375</v>
      </c>
      <c r="BB141" s="716">
        <f>(((($L$46*($E$20*(1+SUM($F$27:$H$27))))+($L$47*($E$21*(1+SUM($F$28:$H$28))))+(($E$22*(1+SUM($F$29:$H$29))))*$L$48)+(($E$23*(1+SUM($F$30:$H$30))))*$L$49)+($L$50*($E$24*(1+SUM($F$31:$H$31)))))*$I$34</f>
        <v>1147.5</v>
      </c>
      <c r="BC141" s="716">
        <f>(((($L$46*($E$20*(1+SUM($F$27:$H$27))))+($L$47*($E$21*(1+SUM($F$28:$H$28))))+(($E$22*(1+SUM($F$29:$H$29))))*$L$48)+(($E$23*(1+SUM($F$30:$H$30))))*$L$49)+($L$50*($E$24*(1+SUM($F$31:$H$31)))))*$J$34</f>
        <v>286.875</v>
      </c>
      <c r="BD141" s="716"/>
      <c r="BE141" s="716"/>
      <c r="BF141" s="716"/>
      <c r="BG141" s="716"/>
      <c r="BH141" s="716"/>
      <c r="BI141" s="716"/>
      <c r="BJ141" s="716"/>
      <c r="BK141" s="716"/>
      <c r="BL141" s="716"/>
      <c r="BM141" s="716"/>
      <c r="BN141" s="716"/>
      <c r="BO141" s="716"/>
      <c r="BP141" s="716"/>
      <c r="BQ141" s="716"/>
    </row>
    <row r="142" spans="1:69" ht="10.199999999999999" customHeight="1" thickBot="1" x14ac:dyDescent="0.35">
      <c r="A142" s="64">
        <v>47</v>
      </c>
      <c r="B142" s="64">
        <f t="shared" si="64"/>
        <v>28687.5</v>
      </c>
      <c r="C142" s="64">
        <v>47</v>
      </c>
      <c r="D142" s="716"/>
      <c r="E142" s="716"/>
      <c r="F142" s="716"/>
      <c r="G142" s="716"/>
      <c r="H142" s="716"/>
      <c r="I142" s="716"/>
      <c r="J142" s="716"/>
      <c r="K142" s="716"/>
      <c r="L142" s="716"/>
      <c r="M142" s="716"/>
      <c r="N142" s="716"/>
      <c r="O142" s="716"/>
      <c r="P142" s="716"/>
      <c r="Q142" s="716"/>
      <c r="R142" s="716"/>
      <c r="S142" s="716"/>
      <c r="T142" s="716"/>
      <c r="U142" s="716"/>
      <c r="V142" s="716"/>
      <c r="W142" s="716"/>
      <c r="X142" s="716"/>
      <c r="Y142" s="716"/>
      <c r="Z142" s="716"/>
      <c r="AA142" s="716"/>
      <c r="AB142" s="716"/>
      <c r="AC142" s="716"/>
      <c r="AD142" s="716"/>
      <c r="AE142" s="716"/>
      <c r="AF142" s="716"/>
      <c r="AG142" s="716"/>
      <c r="AH142" s="716"/>
      <c r="AI142" s="716"/>
      <c r="AJ142" s="716"/>
      <c r="AK142" s="716"/>
      <c r="AL142" s="716"/>
      <c r="AM142" s="716"/>
      <c r="AN142" s="716"/>
      <c r="AO142" s="716"/>
      <c r="AP142" s="716"/>
      <c r="AQ142" s="716"/>
      <c r="AR142" s="716"/>
      <c r="AS142" s="716"/>
      <c r="AT142" s="716"/>
      <c r="AU142" s="716"/>
      <c r="AV142" s="716"/>
      <c r="AW142" s="716"/>
      <c r="AX142" s="716">
        <f>(((($L$46*($E$20*(1+SUM($F$27:$H$27))))+($L$47*($E$21*(1+SUM($F$28:$H$28))))+(($E$22*(1+SUM($F$29:$H$29))))*$L$48)+(($E$23*(1+SUM($F$30:$H$30))))*$L$49)+($L$50*($E$24*(1+SUM($F$31:$H$31)))))*$D$34</f>
        <v>0</v>
      </c>
      <c r="AY142" s="716">
        <f>(((($L$46*($E$20*(1+SUM($F$27:$H$27))))+($L$47*($E$21*(1+SUM($F$28:$H$28))))+(($E$22*(1+SUM($F$29:$H$29))))*$L$48)+(($E$23*(1+SUM($F$30:$H$30))))*$L$49)+($L$50*($E$24*(1+SUM($F$31:$H$31)))))*$E$34</f>
        <v>2868.75</v>
      </c>
      <c r="AZ142" s="716">
        <f>(((($L$46*($E$20*(1+SUM($F$27:$H$27))))+($L$47*($E$21*(1+SUM($F$28:$H$28))))+(($E$22*(1+SUM($F$29:$H$29))))*$L$48)+(($E$23*(1+SUM($F$30:$H$30))))*$L$49)+($L$50*($E$24*(1+SUM($F$31:$H$31)))))*$F$34</f>
        <v>8606.25</v>
      </c>
      <c r="BA142" s="716">
        <f>(((($L$46*($E$20*(1+SUM($F$27:$H$27))))+($L$47*($E$21*(1+SUM($F$28:$H$28))))+(($E$22*(1+SUM($F$29:$H$29))))*$L$48)+(($E$23*(1+SUM($F$30:$H$30))))*$L$49)+($L$50*($E$24*(1+SUM($F$31:$H$31)))))*$G$34</f>
        <v>14343.75</v>
      </c>
      <c r="BB142" s="716">
        <f>(((($L$46*($E$20*(1+SUM($F$27:$H$27))))+($L$47*($E$21*(1+SUM($F$28:$H$28))))+(($E$22*(1+SUM($F$29:$H$29))))*$L$48)+(($E$23*(1+SUM($F$30:$H$30))))*$L$49)+($L$50*($E$24*(1+SUM($F$31:$H$31)))))*$H$34</f>
        <v>1434.375</v>
      </c>
      <c r="BC142" s="716">
        <f>(((($L$46*($E$20*(1+SUM($F$27:$H$27))))+($L$47*($E$21*(1+SUM($F$28:$H$28))))+(($E$22*(1+SUM($F$29:$H$29))))*$L$48)+(($E$23*(1+SUM($F$30:$H$30))))*$L$49)+($L$50*($E$24*(1+SUM($F$31:$H$31)))))*$I$34</f>
        <v>1147.5</v>
      </c>
      <c r="BD142" s="716">
        <f>(((($L$46*($E$20*(1+SUM($F$27:$H$27))))+($L$47*($E$21*(1+SUM($F$28:$H$28))))+(($E$22*(1+SUM($F$29:$H$29))))*$L$48)+(($E$23*(1+SUM($F$30:$H$30))))*$L$49)+($L$50*($E$24*(1+SUM($F$31:$H$31)))))*$J$34</f>
        <v>286.875</v>
      </c>
      <c r="BE142" s="716"/>
      <c r="BF142" s="716"/>
      <c r="BG142" s="716"/>
      <c r="BH142" s="716"/>
      <c r="BI142" s="716"/>
      <c r="BJ142" s="716"/>
      <c r="BK142" s="716"/>
      <c r="BL142" s="716"/>
      <c r="BM142" s="716"/>
      <c r="BN142" s="716"/>
      <c r="BO142" s="716"/>
      <c r="BP142" s="716"/>
      <c r="BQ142" s="716"/>
    </row>
    <row r="143" spans="1:69" ht="10.199999999999999" customHeight="1" thickBot="1" x14ac:dyDescent="0.35">
      <c r="A143" s="64">
        <v>48</v>
      </c>
      <c r="B143" s="64">
        <f t="shared" si="64"/>
        <v>28687.5</v>
      </c>
      <c r="C143" s="64">
        <v>48</v>
      </c>
      <c r="D143" s="716"/>
      <c r="E143" s="716"/>
      <c r="F143" s="716"/>
      <c r="G143" s="716"/>
      <c r="H143" s="716"/>
      <c r="I143" s="716"/>
      <c r="J143" s="716"/>
      <c r="K143" s="716"/>
      <c r="L143" s="716"/>
      <c r="M143" s="716"/>
      <c r="N143" s="716"/>
      <c r="O143" s="716"/>
      <c r="P143" s="716"/>
      <c r="Q143" s="716"/>
      <c r="R143" s="716"/>
      <c r="S143" s="716"/>
      <c r="T143" s="716"/>
      <c r="U143" s="716"/>
      <c r="V143" s="716"/>
      <c r="W143" s="716"/>
      <c r="X143" s="716"/>
      <c r="Y143" s="716"/>
      <c r="Z143" s="716"/>
      <c r="AA143" s="716"/>
      <c r="AB143" s="716"/>
      <c r="AC143" s="716"/>
      <c r="AD143" s="716"/>
      <c r="AE143" s="716"/>
      <c r="AF143" s="716"/>
      <c r="AG143" s="716"/>
      <c r="AH143" s="716"/>
      <c r="AI143" s="716"/>
      <c r="AJ143" s="716"/>
      <c r="AK143" s="716"/>
      <c r="AL143" s="716"/>
      <c r="AM143" s="716"/>
      <c r="AN143" s="716"/>
      <c r="AO143" s="716"/>
      <c r="AP143" s="716"/>
      <c r="AQ143" s="716"/>
      <c r="AR143" s="716"/>
      <c r="AS143" s="716"/>
      <c r="AT143" s="716"/>
      <c r="AU143" s="716"/>
      <c r="AV143" s="716"/>
      <c r="AW143" s="716"/>
      <c r="AX143" s="716"/>
      <c r="AY143" s="716">
        <f>(((($L$46*($E$20*(1+SUM($F$27:$H$27))))+($L$47*($E$21*(1+SUM($F$28:$H$28))))+(($E$22*(1+SUM($F$29:$H$29))))*$L$48)+(($E$23*(1+SUM($F$30:$H$30))))*$L$49)+($L$50*($E$24*(1+SUM($F$31:$H$31)))))*$D$34</f>
        <v>0</v>
      </c>
      <c r="AZ143" s="716">
        <f>(((($L$46*($E$20*(1+SUM($F$27:$H$27))))+($L$47*($E$21*(1+SUM($F$28:$H$28))))+(($E$22*(1+SUM($F$29:$H$29))))*$L$48)+(($E$23*(1+SUM($F$30:$H$30))))*$L$49)+($L$50*($E$24*(1+SUM($F$31:$H$31)))))*$E$34</f>
        <v>2868.75</v>
      </c>
      <c r="BA143" s="716">
        <f>(((($L$46*($E$20*(1+SUM($F$27:$H$27))))+($L$47*($E$21*(1+SUM($F$28:$H$28))))+(($E$22*(1+SUM($F$29:$H$29))))*$L$48)+(($E$23*(1+SUM($F$30:$H$30))))*$L$49)+($L$50*($E$24*(1+SUM($F$31:$H$31)))))*$F$34</f>
        <v>8606.25</v>
      </c>
      <c r="BB143" s="716">
        <f>(((($L$46*($E$20*(1+SUM($F$27:$H$27))))+($L$47*($E$21*(1+SUM($F$28:$H$28))))+(($E$22*(1+SUM($F$29:$H$29))))*$L$48)+(($E$23*(1+SUM($F$30:$H$30))))*$L$49)+($L$50*($E$24*(1+SUM($F$31:$H$31)))))*$G$34</f>
        <v>14343.75</v>
      </c>
      <c r="BC143" s="716">
        <f>(((($L$46*($E$20*(1+SUM($F$27:$H$27))))+($L$47*($E$21*(1+SUM($F$28:$H$28))))+(($E$22*(1+SUM($F$29:$H$29))))*$L$48)+(($E$23*(1+SUM($F$30:$H$30))))*$L$49)+($L$50*($E$24*(1+SUM($F$31:$H$31)))))*$H$34</f>
        <v>1434.375</v>
      </c>
      <c r="BD143" s="716">
        <f>(((($L$46*($E$20*(1+SUM($F$27:$H$27))))+($L$47*($E$21*(1+SUM($F$28:$H$28))))+(($E$22*(1+SUM($F$29:$H$29))))*$L$48)+(($E$23*(1+SUM($F$30:$H$30))))*$L$49)+($L$50*($E$24*(1+SUM($F$31:$H$31)))))*$I$34</f>
        <v>1147.5</v>
      </c>
      <c r="BE143" s="716">
        <f>(((($L$46*($E$20*(1+SUM($F$27:$H$27))))+($L$47*($E$21*(1+SUM($F$28:$H$28))))+(($E$22*(1+SUM($F$29:$H$29))))*$L$48)+(($E$23*(1+SUM($F$30:$H$30))))*$L$49)+($L$50*($E$24*(1+SUM($F$31:$H$31)))))*$J$34</f>
        <v>286.875</v>
      </c>
      <c r="BF143" s="716"/>
      <c r="BG143" s="716"/>
      <c r="BH143" s="716"/>
      <c r="BI143" s="716"/>
      <c r="BJ143" s="716"/>
      <c r="BK143" s="716"/>
      <c r="BL143" s="716"/>
      <c r="BM143" s="716"/>
      <c r="BN143" s="716"/>
      <c r="BO143" s="716"/>
      <c r="BP143" s="716"/>
      <c r="BQ143" s="716"/>
    </row>
    <row r="144" spans="1:69" ht="10.199999999999999" customHeight="1" thickBot="1" x14ac:dyDescent="0.35">
      <c r="A144" s="64">
        <v>49</v>
      </c>
      <c r="B144" s="64">
        <f t="shared" si="64"/>
        <v>35977.5</v>
      </c>
      <c r="C144" s="64">
        <v>49</v>
      </c>
      <c r="D144" s="716"/>
      <c r="E144" s="716"/>
      <c r="F144" s="716"/>
      <c r="G144" s="716"/>
      <c r="H144" s="716"/>
      <c r="I144" s="716"/>
      <c r="J144" s="716"/>
      <c r="K144" s="716"/>
      <c r="L144" s="716"/>
      <c r="M144" s="716"/>
      <c r="N144" s="716"/>
      <c r="O144" s="716"/>
      <c r="P144" s="716"/>
      <c r="Q144" s="716"/>
      <c r="R144" s="716"/>
      <c r="S144" s="716"/>
      <c r="T144" s="716"/>
      <c r="U144" s="716"/>
      <c r="V144" s="716"/>
      <c r="W144" s="716"/>
      <c r="X144" s="716"/>
      <c r="Y144" s="716"/>
      <c r="Z144" s="716"/>
      <c r="AA144" s="716"/>
      <c r="AB144" s="716"/>
      <c r="AC144" s="716"/>
      <c r="AD144" s="716"/>
      <c r="AE144" s="716"/>
      <c r="AF144" s="716"/>
      <c r="AG144" s="716"/>
      <c r="AH144" s="716"/>
      <c r="AI144" s="716"/>
      <c r="AJ144" s="716"/>
      <c r="AK144" s="716"/>
      <c r="AL144" s="716"/>
      <c r="AM144" s="716"/>
      <c r="AN144" s="716"/>
      <c r="AO144" s="716"/>
      <c r="AP144" s="716"/>
      <c r="AQ144" s="716"/>
      <c r="AR144" s="716"/>
      <c r="AS144" s="716"/>
      <c r="AT144" s="716"/>
      <c r="AU144" s="716"/>
      <c r="AV144" s="716"/>
      <c r="AW144" s="716"/>
      <c r="AX144" s="716"/>
      <c r="AY144" s="716"/>
      <c r="AZ144" s="716">
        <f>(((($M$46*($E$20*(1+SUM($F$27:$I$27))))+($M$47*($E$21*(1+SUM($F$28:$I$28))))+(($E$22*(1+SUM($F$29:$I$29))))*$M$48)+(($E$23*(1+SUM($F$30:$I$30))))*$M$49)+($M$50*($E$24*(1+SUM($F$31:$I$31)))))*$D$34</f>
        <v>0</v>
      </c>
      <c r="BA144" s="716">
        <f>(((($M$46*($E$20*(1+SUM($F$27:$I$27))))+($M$47*($E$21*(1+SUM($F$28:$I$28))))+(($E$22*(1+SUM($F$29:$I$29))))*$M$48)+(($E$23*(1+SUM($F$30:$I$30))))*$M$49)+($M$50*($E$24*(1+SUM($F$31:$I$31)))))*$E$34</f>
        <v>3597.75</v>
      </c>
      <c r="BB144" s="716">
        <f>(((($M$46*($E$20*(1+SUM($F$27:$I$27))))+($M$47*($E$21*(1+SUM($F$28:$I$28))))+(($E$22*(1+SUM($F$29:$I$29))))*$M$48)+(($E$23*(1+SUM($F$30:$I$30))))*$M$49)+($M$50*($E$24*(1+SUM($F$31:$I$31)))))*$F$34</f>
        <v>10793.25</v>
      </c>
      <c r="BC144" s="716">
        <f>(((($M$46*($E$20*(1+SUM($F$27:$I$27))))+($M$47*($E$21*(1+SUM($F$28:$I$28))))+(($E$22*(1+SUM($F$29:$I$29))))*$M$48)+(($E$23*(1+SUM($F$30:$I$30))))*$M$49)+($M$50*($E$24*(1+SUM($F$31:$I$31)))))*$G$34</f>
        <v>17988.75</v>
      </c>
      <c r="BD144" s="716">
        <f>(((($M$46*($E$20*(1+SUM($F$27:$I$27))))+($M$47*($E$21*(1+SUM($F$28:$I$28))))+(($E$22*(1+SUM($F$29:$I$29))))*$M$48)+(($E$23*(1+SUM($F$30:$I$30))))*$M$49)+($M$50*($E$24*(1+SUM($F$31:$I$31)))))*$H$34</f>
        <v>1798.875</v>
      </c>
      <c r="BE144" s="716">
        <f>(((($M$46*($E$20*(1+SUM($F$27:$I$27))))+($M$47*($E$21*(1+SUM($F$28:$I$28))))+(($E$22*(1+SUM($F$29:$I$29))))*$M$48)+(($E$23*(1+SUM($F$30:$I$30))))*$M$49)+($M$50*($E$24*(1+SUM($F$31:$I$31)))))*$I$34</f>
        <v>1439.1000000000001</v>
      </c>
      <c r="BF144" s="716">
        <f>(((($M$46*($E$20*(1+SUM($F$27:$I$27))))+($M$47*($E$21*(1+SUM($F$28:$I$28))))+(($E$22*(1+SUM($F$29:$I$29))))*$M$48)+(($E$23*(1+SUM($F$30:$I$30))))*$M$49)+($M$50*($E$24*(1+SUM($F$31:$I$31)))))*$J$34</f>
        <v>359.77500000000003</v>
      </c>
      <c r="BG144" s="716"/>
      <c r="BH144" s="716"/>
      <c r="BI144" s="716"/>
      <c r="BJ144" s="716"/>
      <c r="BK144" s="716"/>
      <c r="BL144" s="716"/>
      <c r="BM144" s="716"/>
      <c r="BN144" s="716"/>
      <c r="BO144" s="716"/>
      <c r="BP144" s="716"/>
      <c r="BQ144" s="716"/>
    </row>
    <row r="145" spans="1:69" ht="10.199999999999999" customHeight="1" thickBot="1" x14ac:dyDescent="0.35">
      <c r="A145" s="64">
        <v>50</v>
      </c>
      <c r="B145" s="64">
        <f t="shared" si="64"/>
        <v>35977.5</v>
      </c>
      <c r="C145" s="64">
        <v>50</v>
      </c>
      <c r="D145" s="716"/>
      <c r="E145" s="716"/>
      <c r="F145" s="716"/>
      <c r="G145" s="716"/>
      <c r="H145" s="716"/>
      <c r="I145" s="716"/>
      <c r="J145" s="716"/>
      <c r="K145" s="716"/>
      <c r="L145" s="716"/>
      <c r="M145" s="716"/>
      <c r="N145" s="716"/>
      <c r="O145" s="716"/>
      <c r="P145" s="716"/>
      <c r="Q145" s="716"/>
      <c r="R145" s="716"/>
      <c r="S145" s="716"/>
      <c r="T145" s="716"/>
      <c r="U145" s="716"/>
      <c r="V145" s="716"/>
      <c r="W145" s="716"/>
      <c r="X145" s="716"/>
      <c r="Y145" s="716"/>
      <c r="Z145" s="716"/>
      <c r="AA145" s="716"/>
      <c r="AB145" s="716"/>
      <c r="AC145" s="716"/>
      <c r="AD145" s="716"/>
      <c r="AE145" s="716"/>
      <c r="AF145" s="716"/>
      <c r="AG145" s="716"/>
      <c r="AH145" s="716"/>
      <c r="AI145" s="716"/>
      <c r="AJ145" s="716"/>
      <c r="AK145" s="716"/>
      <c r="AL145" s="716"/>
      <c r="AM145" s="716"/>
      <c r="AN145" s="716"/>
      <c r="AO145" s="716"/>
      <c r="AP145" s="716"/>
      <c r="AQ145" s="716"/>
      <c r="AR145" s="716"/>
      <c r="AS145" s="716"/>
      <c r="AT145" s="716"/>
      <c r="AU145" s="716"/>
      <c r="AV145" s="716"/>
      <c r="AW145" s="716"/>
      <c r="AX145" s="716"/>
      <c r="AY145" s="716"/>
      <c r="AZ145" s="716"/>
      <c r="BA145" s="716">
        <f>(((($M$46*($E$20*(1+SUM($F$27:$I$27))))+($M$47*($E$21*(1+SUM($F$28:$I$28))))+(($E$22*(1+SUM($F$29:$I$29))))*$M$48)+(($E$23*(1+SUM($F$30:$I$30))))*$M$49)+($M$50*($E$24*(1+SUM($F$31:$I$31)))))*$D$34</f>
        <v>0</v>
      </c>
      <c r="BB145" s="716">
        <f>(((($M$46*($E$20*(1+SUM($F$27:$I$27))))+($M$47*($E$21*(1+SUM($F$28:$I$28))))+(($E$22*(1+SUM($F$29:$I$29))))*$M$48)+(($E$23*(1+SUM($F$30:$I$30))))*$M$49)+($M$50*($E$24*(1+SUM($F$31:$I$31)))))*$E$34</f>
        <v>3597.75</v>
      </c>
      <c r="BC145" s="716">
        <f>(((($M$46*($E$20*(1+SUM($F$27:$I$27))))+($M$47*($E$21*(1+SUM($F$28:$I$28))))+(($E$22*(1+SUM($F$29:$I$29))))*$M$48)+(($E$23*(1+SUM($F$30:$I$30))))*$M$49)+($M$50*($E$24*(1+SUM($F$31:$I$31)))))*$F$34</f>
        <v>10793.25</v>
      </c>
      <c r="BD145" s="716">
        <f>(((($M$46*($E$20*(1+SUM($F$27:$I$27))))+($M$47*($E$21*(1+SUM($F$28:$I$28))))+(($E$22*(1+SUM($F$29:$I$29))))*$M$48)+(($E$23*(1+SUM($F$30:$I$30))))*$M$49)+($M$50*($E$24*(1+SUM($F$31:$I$31)))))*$G$34</f>
        <v>17988.75</v>
      </c>
      <c r="BE145" s="716">
        <f>(((($M$46*($E$20*(1+SUM($F$27:$I$27))))+($M$47*($E$21*(1+SUM($F$28:$I$28))))+(($E$22*(1+SUM($F$29:$I$29))))*$M$48)+(($E$23*(1+SUM($F$30:$I$30))))*$M$49)+($M$50*($E$24*(1+SUM($F$31:$I$31)))))*$H$34</f>
        <v>1798.875</v>
      </c>
      <c r="BF145" s="716">
        <f>(((($M$46*($E$20*(1+SUM($F$27:$I$27))))+($M$47*($E$21*(1+SUM($F$28:$I$28))))+(($E$22*(1+SUM($F$29:$I$29))))*$M$48)+(($E$23*(1+SUM($F$30:$I$30))))*$M$49)+($M$50*($E$24*(1+SUM($F$31:$I$31)))))*$I$34</f>
        <v>1439.1000000000001</v>
      </c>
      <c r="BG145" s="716">
        <f>(((($M$46*($E$20*(1+SUM($F$27:$I$27))))+($M$47*($E$21*(1+SUM($F$28:$I$28))))+(($E$22*(1+SUM($F$29:$I$29))))*$M$48)+(($E$23*(1+SUM($F$30:$I$30))))*$M$49)+($M$50*($E$24*(1+SUM($F$31:$I$31)))))*$J$34</f>
        <v>359.77500000000003</v>
      </c>
      <c r="BH145" s="716"/>
      <c r="BI145" s="716"/>
      <c r="BJ145" s="716"/>
      <c r="BK145" s="716"/>
      <c r="BL145" s="716"/>
      <c r="BM145" s="716"/>
      <c r="BN145" s="716"/>
      <c r="BO145" s="716"/>
      <c r="BP145" s="716"/>
      <c r="BQ145" s="716"/>
    </row>
    <row r="146" spans="1:69" ht="10.199999999999999" customHeight="1" thickBot="1" x14ac:dyDescent="0.35">
      <c r="A146" s="64">
        <v>51</v>
      </c>
      <c r="B146" s="64">
        <f t="shared" si="64"/>
        <v>35977.5</v>
      </c>
      <c r="C146" s="64">
        <v>51</v>
      </c>
      <c r="D146" s="716"/>
      <c r="E146" s="716"/>
      <c r="F146" s="716"/>
      <c r="G146" s="716"/>
      <c r="H146" s="716"/>
      <c r="I146" s="716"/>
      <c r="J146" s="716"/>
      <c r="K146" s="716"/>
      <c r="L146" s="716"/>
      <c r="M146" s="716"/>
      <c r="N146" s="716"/>
      <c r="O146" s="716"/>
      <c r="P146" s="716"/>
      <c r="Q146" s="716"/>
      <c r="R146" s="716"/>
      <c r="S146" s="716"/>
      <c r="T146" s="716"/>
      <c r="U146" s="716"/>
      <c r="V146" s="716"/>
      <c r="W146" s="716"/>
      <c r="X146" s="716"/>
      <c r="Y146" s="716"/>
      <c r="Z146" s="716"/>
      <c r="AA146" s="716"/>
      <c r="AB146" s="716"/>
      <c r="AC146" s="716"/>
      <c r="AD146" s="716"/>
      <c r="AE146" s="716"/>
      <c r="AF146" s="716"/>
      <c r="AG146" s="716"/>
      <c r="AH146" s="716"/>
      <c r="AI146" s="716"/>
      <c r="AJ146" s="716"/>
      <c r="AK146" s="716"/>
      <c r="AL146" s="716"/>
      <c r="AM146" s="716"/>
      <c r="AN146" s="716"/>
      <c r="AO146" s="716"/>
      <c r="AP146" s="716"/>
      <c r="AQ146" s="716"/>
      <c r="AR146" s="716"/>
      <c r="AS146" s="716"/>
      <c r="AT146" s="716"/>
      <c r="AU146" s="716"/>
      <c r="AV146" s="716"/>
      <c r="AW146" s="716"/>
      <c r="AX146" s="716"/>
      <c r="AY146" s="716"/>
      <c r="AZ146" s="716"/>
      <c r="BA146" s="716"/>
      <c r="BB146" s="716">
        <f>(((($M$46*($E$20*(1+SUM($F$27:$I$27))))+($M$47*($E$21*(1+SUM($F$28:$I$28))))+(($E$22*(1+SUM($F$29:$I$29))))*$M$48)+(($E$23*(1+SUM($F$30:$I$30))))*$M$49)+($M$50*($E$24*(1+SUM($F$31:$I$31)))))*$D$34</f>
        <v>0</v>
      </c>
      <c r="BC146" s="716">
        <f>(((($M$46*($E$20*(1+SUM($F$27:$I$27))))+($M$47*($E$21*(1+SUM($F$28:$I$28))))+(($E$22*(1+SUM($F$29:$I$29))))*$M$48)+(($E$23*(1+SUM($F$30:$I$30))))*$M$49)+($M$50*($E$24*(1+SUM($F$31:$I$31)))))*$E$34</f>
        <v>3597.75</v>
      </c>
      <c r="BD146" s="716">
        <f>(((($M$46*($E$20*(1+SUM($F$27:$I$27))))+($M$47*($E$21*(1+SUM($F$28:$I$28))))+(($E$22*(1+SUM($F$29:$I$29))))*$M$48)+(($E$23*(1+SUM($F$30:$I$30))))*$M$49)+($M$50*($E$24*(1+SUM($F$31:$I$31)))))*$F$34</f>
        <v>10793.25</v>
      </c>
      <c r="BE146" s="716">
        <f>(((($M$46*($E$20*(1+SUM($F$27:$I$27))))+($M$47*($E$21*(1+SUM($F$28:$I$28))))+(($E$22*(1+SUM($F$29:$I$29))))*$M$48)+(($E$23*(1+SUM($F$30:$I$30))))*$M$49)+($M$50*($E$24*(1+SUM($F$31:$I$31)))))*$G$34</f>
        <v>17988.75</v>
      </c>
      <c r="BF146" s="716">
        <f>(((($M$46*($E$20*(1+SUM($F$27:$I$27))))+($M$47*($E$21*(1+SUM($F$28:$I$28))))+(($E$22*(1+SUM($F$29:$I$29))))*$M$48)+(($E$23*(1+SUM($F$30:$I$30))))*$M$49)+($M$50*($E$24*(1+SUM($F$31:$I$31)))))*$H$34</f>
        <v>1798.875</v>
      </c>
      <c r="BG146" s="716">
        <f>(((($M$46*($E$20*(1+SUM($F$27:$I$27))))+($M$47*($E$21*(1+SUM($F$28:$I$28))))+(($E$22*(1+SUM($F$29:$I$29))))*$M$48)+(($E$23*(1+SUM($F$30:$I$30))))*$M$49)+($M$50*($E$24*(1+SUM($F$31:$I$31)))))*$I$34</f>
        <v>1439.1000000000001</v>
      </c>
      <c r="BH146" s="716">
        <f>(((($M$46*($E$20*(1+SUM($F$27:$I$27))))+($M$47*($E$21*(1+SUM($F$28:$I$28))))+(($E$22*(1+SUM($F$29:$I$29))))*$M$48)+(($E$23*(1+SUM($F$30:$I$30))))*$M$49)+($M$50*($E$24*(1+SUM($F$31:$I$31)))))*$J$34</f>
        <v>359.77500000000003</v>
      </c>
      <c r="BI146" s="716"/>
      <c r="BJ146" s="716"/>
      <c r="BK146" s="716"/>
      <c r="BL146" s="716"/>
      <c r="BM146" s="716"/>
      <c r="BN146" s="716"/>
      <c r="BO146" s="716"/>
      <c r="BP146" s="716"/>
      <c r="BQ146" s="716"/>
    </row>
    <row r="147" spans="1:69" ht="10.199999999999999" customHeight="1" thickBot="1" x14ac:dyDescent="0.35">
      <c r="A147" s="64">
        <v>52</v>
      </c>
      <c r="B147" s="64">
        <f t="shared" si="64"/>
        <v>35977.5</v>
      </c>
      <c r="C147" s="64">
        <v>52</v>
      </c>
      <c r="D147" s="716"/>
      <c r="E147" s="716"/>
      <c r="F147" s="716"/>
      <c r="G147" s="716"/>
      <c r="H147" s="716"/>
      <c r="I147" s="716"/>
      <c r="J147" s="716"/>
      <c r="K147" s="716"/>
      <c r="L147" s="716"/>
      <c r="M147" s="716"/>
      <c r="N147" s="716"/>
      <c r="O147" s="716"/>
      <c r="P147" s="716"/>
      <c r="Q147" s="716"/>
      <c r="R147" s="716"/>
      <c r="S147" s="716"/>
      <c r="T147" s="716"/>
      <c r="U147" s="716"/>
      <c r="V147" s="716"/>
      <c r="W147" s="716"/>
      <c r="X147" s="716"/>
      <c r="Y147" s="716"/>
      <c r="Z147" s="716"/>
      <c r="AA147" s="716"/>
      <c r="AB147" s="716"/>
      <c r="AC147" s="716"/>
      <c r="AD147" s="716"/>
      <c r="AE147" s="716"/>
      <c r="AF147" s="716"/>
      <c r="AG147" s="716"/>
      <c r="AH147" s="716"/>
      <c r="AI147" s="716"/>
      <c r="AJ147" s="716"/>
      <c r="AK147" s="716"/>
      <c r="AL147" s="716"/>
      <c r="AM147" s="716"/>
      <c r="AN147" s="716"/>
      <c r="AO147" s="716"/>
      <c r="AP147" s="716"/>
      <c r="AQ147" s="716"/>
      <c r="AR147" s="716"/>
      <c r="AS147" s="716"/>
      <c r="AT147" s="716"/>
      <c r="AU147" s="716"/>
      <c r="AV147" s="716"/>
      <c r="AW147" s="716"/>
      <c r="AX147" s="716"/>
      <c r="AY147" s="716"/>
      <c r="AZ147" s="716"/>
      <c r="BA147" s="716"/>
      <c r="BB147" s="716"/>
      <c r="BC147" s="716">
        <f>(((($M$46*($E$20*(1+SUM($F$27:$I$27))))+($M$47*($E$21*(1+SUM($F$28:$I$28))))+(($E$22*(1+SUM($F$29:$I$29))))*$M$48)+(($E$23*(1+SUM($F$30:$I$30))))*$M$49)+($M$50*($E$24*(1+SUM($F$31:$I$31)))))*$D$34</f>
        <v>0</v>
      </c>
      <c r="BD147" s="716">
        <f>(((($M$46*($E$20*(1+SUM($F$27:$I$27))))+($M$47*($E$21*(1+SUM($F$28:$I$28))))+(($E$22*(1+SUM($F$29:$I$29))))*$M$48)+(($E$23*(1+SUM($F$30:$I$30))))*$M$49)+($M$50*($E$24*(1+SUM($F$31:$I$31)))))*$E$34</f>
        <v>3597.75</v>
      </c>
      <c r="BE147" s="716">
        <f>(((($M$46*($E$20*(1+SUM($F$27:$I$27))))+($M$47*($E$21*(1+SUM($F$28:$I$28))))+(($E$22*(1+SUM($F$29:$I$29))))*$M$48)+(($E$23*(1+SUM($F$30:$I$30))))*$M$49)+($M$50*($E$24*(1+SUM($F$31:$I$31)))))*$F$34</f>
        <v>10793.25</v>
      </c>
      <c r="BF147" s="716">
        <f>(((($M$46*($E$20*(1+SUM($F$27:$I$27))))+($M$47*($E$21*(1+SUM($F$28:$I$28))))+(($E$22*(1+SUM($F$29:$I$29))))*$M$48)+(($E$23*(1+SUM($F$30:$I$30))))*$M$49)+($M$50*($E$24*(1+SUM($F$31:$I$31)))))*$G$34</f>
        <v>17988.75</v>
      </c>
      <c r="BG147" s="716">
        <f>(((($M$46*($E$20*(1+SUM($F$27:$I$27))))+($M$47*($E$21*(1+SUM($F$28:$I$28))))+(($E$22*(1+SUM($F$29:$I$29))))*$M$48)+(($E$23*(1+SUM($F$30:$I$30))))*$M$49)+($M$50*($E$24*(1+SUM($F$31:$I$31)))))*$H$34</f>
        <v>1798.875</v>
      </c>
      <c r="BH147" s="716">
        <f>(((($M$46*($E$20*(1+SUM($F$27:$I$27))))+($M$47*($E$21*(1+SUM($F$28:$I$28))))+(($E$22*(1+SUM($F$29:$I$29))))*$M$48)+(($E$23*(1+SUM($F$30:$I$30))))*$M$49)+($M$50*($E$24*(1+SUM($F$31:$I$31)))))*$I$34</f>
        <v>1439.1000000000001</v>
      </c>
      <c r="BI147" s="716">
        <f>(((($M$46*($E$20*(1+SUM($F$27:$I$27))))+($M$47*($E$21*(1+SUM($F$28:$I$28))))+(($E$22*(1+SUM($F$29:$I$29))))*$M$48)+(($E$23*(1+SUM($F$30:$I$30))))*$M$49)+($M$50*($E$24*(1+SUM($F$31:$I$31)))))*$J$34</f>
        <v>359.77500000000003</v>
      </c>
      <c r="BJ147" s="716"/>
      <c r="BK147" s="716"/>
      <c r="BL147" s="716"/>
      <c r="BM147" s="716"/>
      <c r="BN147" s="716"/>
      <c r="BO147" s="716"/>
      <c r="BP147" s="716"/>
      <c r="BQ147" s="716"/>
    </row>
    <row r="148" spans="1:69" ht="10.199999999999999" customHeight="1" thickBot="1" x14ac:dyDescent="0.35">
      <c r="A148" s="64">
        <v>53</v>
      </c>
      <c r="B148" s="64">
        <f t="shared" si="64"/>
        <v>35977.5</v>
      </c>
      <c r="C148" s="64">
        <v>53</v>
      </c>
      <c r="D148" s="716"/>
      <c r="E148" s="716"/>
      <c r="F148" s="716"/>
      <c r="G148" s="716"/>
      <c r="H148" s="716"/>
      <c r="I148" s="716"/>
      <c r="J148" s="716"/>
      <c r="K148" s="716"/>
      <c r="L148" s="716"/>
      <c r="M148" s="716"/>
      <c r="N148" s="716"/>
      <c r="O148" s="716"/>
      <c r="P148" s="716"/>
      <c r="Q148" s="716"/>
      <c r="R148" s="716"/>
      <c r="S148" s="716"/>
      <c r="T148" s="716"/>
      <c r="U148" s="716"/>
      <c r="V148" s="716"/>
      <c r="W148" s="716"/>
      <c r="X148" s="716"/>
      <c r="Y148" s="716"/>
      <c r="Z148" s="716"/>
      <c r="AA148" s="716"/>
      <c r="AB148" s="716"/>
      <c r="AC148" s="716"/>
      <c r="AD148" s="716"/>
      <c r="AE148" s="716"/>
      <c r="AF148" s="716"/>
      <c r="AG148" s="716"/>
      <c r="AH148" s="716"/>
      <c r="AI148" s="716"/>
      <c r="AJ148" s="716"/>
      <c r="AK148" s="716"/>
      <c r="AL148" s="716"/>
      <c r="AM148" s="716"/>
      <c r="AN148" s="716"/>
      <c r="AO148" s="716"/>
      <c r="AP148" s="716"/>
      <c r="AQ148" s="716"/>
      <c r="AR148" s="716"/>
      <c r="AS148" s="716"/>
      <c r="AT148" s="716"/>
      <c r="AU148" s="716"/>
      <c r="AV148" s="716"/>
      <c r="AW148" s="716"/>
      <c r="AX148" s="716"/>
      <c r="AY148" s="716"/>
      <c r="AZ148" s="716"/>
      <c r="BA148" s="716"/>
      <c r="BB148" s="716"/>
      <c r="BC148" s="716"/>
      <c r="BD148" s="716">
        <f>(((($M$46*($E$20*(1+SUM($F$27:$I$27))))+($M$47*($E$21*(1+SUM($F$28:$I$28))))+(($E$22*(1+SUM($F$29:$I$29))))*$M$48)+(($E$23*(1+SUM($F$30:$I$30))))*$M$49)+($M$50*($E$24*(1+SUM($F$31:$I$31)))))*$D$34</f>
        <v>0</v>
      </c>
      <c r="BE148" s="716">
        <f>(((($M$46*($E$20*(1+SUM($F$27:$I$27))))+($M$47*($E$21*(1+SUM($F$28:$I$28))))+(($E$22*(1+SUM($F$29:$I$29))))*$M$48)+(($E$23*(1+SUM($F$30:$I$30))))*$M$49)+($M$50*($E$24*(1+SUM($F$31:$I$31)))))*$E$34</f>
        <v>3597.75</v>
      </c>
      <c r="BF148" s="716">
        <f>(((($M$46*($E$20*(1+SUM($F$27:$I$27))))+($M$47*($E$21*(1+SUM($F$28:$I$28))))+(($E$22*(1+SUM($F$29:$I$29))))*$M$48)+(($E$23*(1+SUM($F$30:$I$30))))*$M$49)+($M$50*($E$24*(1+SUM($F$31:$I$31)))))*$F$34</f>
        <v>10793.25</v>
      </c>
      <c r="BG148" s="716">
        <f>(((($M$46*($E$20*(1+SUM($F$27:$I$27))))+($M$47*($E$21*(1+SUM($F$28:$I$28))))+(($E$22*(1+SUM($F$29:$I$29))))*$M$48)+(($E$23*(1+SUM($F$30:$I$30))))*$M$49)+($M$50*($E$24*(1+SUM($F$31:$I$31)))))*$G$34</f>
        <v>17988.75</v>
      </c>
      <c r="BH148" s="716">
        <f>(((($M$46*($E$20*(1+SUM($F$27:$I$27))))+($M$47*($E$21*(1+SUM($F$28:$I$28))))+(($E$22*(1+SUM($F$29:$I$29))))*$M$48)+(($E$23*(1+SUM($F$30:$I$30))))*$M$49)+($M$50*($E$24*(1+SUM($F$31:$I$31)))))*$H$34</f>
        <v>1798.875</v>
      </c>
      <c r="BI148" s="716">
        <f>(((($M$46*($E$20*(1+SUM($F$27:$I$27))))+($M$47*($E$21*(1+SUM($F$28:$I$28))))+(($E$22*(1+SUM($F$29:$I$29))))*$M$48)+(($E$23*(1+SUM($F$30:$I$30))))*$M$49)+($M$50*($E$24*(1+SUM($F$31:$I$31)))))*$I$34</f>
        <v>1439.1000000000001</v>
      </c>
      <c r="BJ148" s="716">
        <f>(((($M$46*($E$20*(1+SUM($F$27:$I$27))))+($M$47*($E$21*(1+SUM($F$28:$I$28))))+(($E$22*(1+SUM($F$29:$I$29))))*$M$48)+(($E$23*(1+SUM($F$30:$I$30))))*$M$49)+($M$50*($E$24*(1+SUM($F$31:$I$31)))))*$J$34</f>
        <v>359.77500000000003</v>
      </c>
      <c r="BK148" s="716"/>
      <c r="BL148" s="716"/>
      <c r="BM148" s="716"/>
      <c r="BN148" s="716"/>
      <c r="BO148" s="716"/>
      <c r="BP148" s="716"/>
      <c r="BQ148" s="716"/>
    </row>
    <row r="149" spans="1:69" ht="10.199999999999999" customHeight="1" thickBot="1" x14ac:dyDescent="0.35">
      <c r="A149" s="64">
        <v>54</v>
      </c>
      <c r="B149" s="64">
        <f t="shared" si="64"/>
        <v>35977.5</v>
      </c>
      <c r="C149" s="64">
        <v>54</v>
      </c>
      <c r="D149" s="716"/>
      <c r="E149" s="716"/>
      <c r="F149" s="716"/>
      <c r="G149" s="716"/>
      <c r="H149" s="716"/>
      <c r="I149" s="716"/>
      <c r="J149" s="716"/>
      <c r="K149" s="716"/>
      <c r="L149" s="716"/>
      <c r="M149" s="716"/>
      <c r="N149" s="716"/>
      <c r="O149" s="716"/>
      <c r="P149" s="716"/>
      <c r="Q149" s="716"/>
      <c r="R149" s="716"/>
      <c r="S149" s="716"/>
      <c r="T149" s="716"/>
      <c r="U149" s="716"/>
      <c r="V149" s="716"/>
      <c r="W149" s="716"/>
      <c r="X149" s="716"/>
      <c r="Y149" s="716"/>
      <c r="Z149" s="716"/>
      <c r="AA149" s="716"/>
      <c r="AB149" s="716"/>
      <c r="AC149" s="716"/>
      <c r="AD149" s="716"/>
      <c r="AE149" s="716"/>
      <c r="AF149" s="716"/>
      <c r="AG149" s="716"/>
      <c r="AH149" s="716"/>
      <c r="AI149" s="716"/>
      <c r="AJ149" s="716"/>
      <c r="AK149" s="716"/>
      <c r="AL149" s="716"/>
      <c r="AM149" s="716"/>
      <c r="AN149" s="716"/>
      <c r="AO149" s="716"/>
      <c r="AP149" s="716"/>
      <c r="AQ149" s="716"/>
      <c r="AR149" s="716"/>
      <c r="AS149" s="716"/>
      <c r="AT149" s="716"/>
      <c r="AU149" s="716"/>
      <c r="AV149" s="716"/>
      <c r="AW149" s="716"/>
      <c r="AX149" s="716"/>
      <c r="AY149" s="716"/>
      <c r="AZ149" s="716"/>
      <c r="BA149" s="716"/>
      <c r="BB149" s="716"/>
      <c r="BC149" s="716"/>
      <c r="BD149" s="716"/>
      <c r="BE149" s="716">
        <f>(((($M$46*($E$20*(1+SUM($F$27:$I$27))))+($M$47*($E$21*(1+SUM($F$28:$I$28))))+(($E$22*(1+SUM($F$29:$I$29))))*$M$48)+(($E$23*(1+SUM($F$30:$I$30))))*$M$49)+($M$50*($E$24*(1+SUM($F$31:$I$31)))))*$D$34</f>
        <v>0</v>
      </c>
      <c r="BF149" s="716">
        <f>(((($M$46*($E$20*(1+SUM($F$27:$I$27))))+($M$47*($E$21*(1+SUM($F$28:$I$28))))+(($E$22*(1+SUM($F$29:$I$29))))*$M$48)+(($E$23*(1+SUM($F$30:$I$30))))*$M$49)+($M$50*($E$24*(1+SUM($F$31:$I$31)))))*$E$34</f>
        <v>3597.75</v>
      </c>
      <c r="BG149" s="716">
        <f>(((($M$46*($E$20*(1+SUM($F$27:$I$27))))+($M$47*($E$21*(1+SUM($F$28:$I$28))))+(($E$22*(1+SUM($F$29:$I$29))))*$M$48)+(($E$23*(1+SUM($F$30:$I$30))))*$M$49)+($M$50*($E$24*(1+SUM($F$31:$I$31)))))*$F$34</f>
        <v>10793.25</v>
      </c>
      <c r="BH149" s="716">
        <f>(((($M$46*($E$20*(1+SUM($F$27:$I$27))))+($M$47*($E$21*(1+SUM($F$28:$I$28))))+(($E$22*(1+SUM($F$29:$I$29))))*$M$48)+(($E$23*(1+SUM($F$30:$I$30))))*$M$49)+($M$50*($E$24*(1+SUM($F$31:$I$31)))))*$G$34</f>
        <v>17988.75</v>
      </c>
      <c r="BI149" s="716">
        <f>(((($M$46*($E$20*(1+SUM($F$27:$I$27))))+($M$47*($E$21*(1+SUM($F$28:$I$28))))+(($E$22*(1+SUM($F$29:$I$29))))*$M$48)+(($E$23*(1+SUM($F$30:$I$30))))*$M$49)+($M$50*($E$24*(1+SUM($F$31:$I$31)))))*$H$34</f>
        <v>1798.875</v>
      </c>
      <c r="BJ149" s="716">
        <f>(((($M$46*($E$20*(1+SUM($F$27:$I$27))))+($M$47*($E$21*(1+SUM($F$28:$I$28))))+(($E$22*(1+SUM($F$29:$I$29))))*$M$48)+(($E$23*(1+SUM($F$30:$I$30))))*$M$49)+($M$50*($E$24*(1+SUM($F$31:$I$31)))))*$I$34</f>
        <v>1439.1000000000001</v>
      </c>
      <c r="BK149" s="716">
        <f>(((($M$46*($E$20*(1+SUM($F$27:$I$27))))+($M$47*($E$21*(1+SUM($F$28:$I$28))))+(($E$22*(1+SUM($F$29:$I$29))))*$M$48)+(($E$23*(1+SUM($F$30:$I$30))))*$M$49)+($M$50*($E$24*(1+SUM($F$31:$I$31)))))*$J$34</f>
        <v>359.77500000000003</v>
      </c>
      <c r="BL149" s="716"/>
      <c r="BM149" s="716"/>
      <c r="BN149" s="716"/>
      <c r="BO149" s="716"/>
      <c r="BP149" s="716"/>
      <c r="BQ149" s="716"/>
    </row>
    <row r="150" spans="1:69" ht="10.199999999999999" customHeight="1" thickBot="1" x14ac:dyDescent="0.35">
      <c r="A150" s="64">
        <v>55</v>
      </c>
      <c r="B150" s="64">
        <f t="shared" si="64"/>
        <v>35977.5</v>
      </c>
      <c r="C150" s="64">
        <v>55</v>
      </c>
      <c r="D150" s="716"/>
      <c r="E150" s="716"/>
      <c r="F150" s="716"/>
      <c r="G150" s="716"/>
      <c r="H150" s="716"/>
      <c r="I150" s="716"/>
      <c r="J150" s="716"/>
      <c r="K150" s="716"/>
      <c r="L150" s="716"/>
      <c r="M150" s="716"/>
      <c r="N150" s="716"/>
      <c r="O150" s="716"/>
      <c r="P150" s="716"/>
      <c r="Q150" s="716"/>
      <c r="R150" s="716"/>
      <c r="S150" s="716"/>
      <c r="T150" s="716"/>
      <c r="U150" s="716"/>
      <c r="V150" s="716"/>
      <c r="W150" s="716"/>
      <c r="X150" s="716"/>
      <c r="Y150" s="716"/>
      <c r="Z150" s="716"/>
      <c r="AA150" s="716"/>
      <c r="AB150" s="716"/>
      <c r="AC150" s="716"/>
      <c r="AD150" s="716"/>
      <c r="AE150" s="716"/>
      <c r="AF150" s="716"/>
      <c r="AG150" s="716"/>
      <c r="AH150" s="716"/>
      <c r="AI150" s="716"/>
      <c r="AJ150" s="716"/>
      <c r="AK150" s="716"/>
      <c r="AL150" s="716"/>
      <c r="AM150" s="716"/>
      <c r="AN150" s="716"/>
      <c r="AO150" s="716"/>
      <c r="AP150" s="716"/>
      <c r="AQ150" s="716"/>
      <c r="AR150" s="716"/>
      <c r="AS150" s="716"/>
      <c r="AT150" s="716"/>
      <c r="AU150" s="716"/>
      <c r="AV150" s="716"/>
      <c r="AW150" s="716"/>
      <c r="AX150" s="716"/>
      <c r="AY150" s="716"/>
      <c r="AZ150" s="716"/>
      <c r="BA150" s="716"/>
      <c r="BB150" s="716"/>
      <c r="BC150" s="716"/>
      <c r="BD150" s="716"/>
      <c r="BE150" s="716"/>
      <c r="BF150" s="716">
        <f>(((($M$46*($E$20*(1+SUM($F$27:$I$27))))+($M$47*($E$21*(1+SUM($F$28:$I$28))))+(($E$22*(1+SUM($F$29:$I$29))))*$M$48)+(($E$23*(1+SUM($F$30:$I$30))))*$M$49)+($M$50*($E$24*(1+SUM($F$31:$I$31)))))*$D$34</f>
        <v>0</v>
      </c>
      <c r="BG150" s="716">
        <f>(((($M$46*($E$20*(1+SUM($F$27:$I$27))))+($M$47*($E$21*(1+SUM($F$28:$I$28))))+(($E$22*(1+SUM($F$29:$I$29))))*$M$48)+(($E$23*(1+SUM($F$30:$I$30))))*$M$49)+($M$50*($E$24*(1+SUM($F$31:$I$31)))))*$E$34</f>
        <v>3597.75</v>
      </c>
      <c r="BH150" s="716">
        <f>(((($M$46*($E$20*(1+SUM($F$27:$I$27))))+($M$47*($E$21*(1+SUM($F$28:$I$28))))+(($E$22*(1+SUM($F$29:$I$29))))*$M$48)+(($E$23*(1+SUM($F$30:$I$30))))*$M$49)+($M$50*($E$24*(1+SUM($F$31:$I$31)))))*$F$34</f>
        <v>10793.25</v>
      </c>
      <c r="BI150" s="716">
        <f>(((($M$46*($E$20*(1+SUM($F$27:$I$27))))+($M$47*($E$21*(1+SUM($F$28:$I$28))))+(($E$22*(1+SUM($F$29:$I$29))))*$M$48)+(($E$23*(1+SUM($F$30:$I$30))))*$M$49)+($M$50*($E$24*(1+SUM($F$31:$I$31)))))*$G$34</f>
        <v>17988.75</v>
      </c>
      <c r="BJ150" s="716">
        <f>(((($M$46*($E$20*(1+SUM($F$27:$I$27))))+($M$47*($E$21*(1+SUM($F$28:$I$28))))+(($E$22*(1+SUM($F$29:$I$29))))*$M$48)+(($E$23*(1+SUM($F$30:$I$30))))*$M$49)+($M$50*($E$24*(1+SUM($F$31:$I$31)))))*$H$34</f>
        <v>1798.875</v>
      </c>
      <c r="BK150" s="716">
        <f>(((($M$46*($E$20*(1+SUM($F$27:$I$27))))+($M$47*($E$21*(1+SUM($F$28:$I$28))))+(($E$22*(1+SUM($F$29:$I$29))))*$M$48)+(($E$23*(1+SUM($F$30:$I$30))))*$M$49)+($M$50*($E$24*(1+SUM($F$31:$I$31)))))*$I$34</f>
        <v>1439.1000000000001</v>
      </c>
      <c r="BL150" s="716">
        <f>(((($M$46*($E$20*(1+SUM($F$27:$I$27))))+($M$47*($E$21*(1+SUM($F$28:$I$28))))+(($E$22*(1+SUM($F$29:$I$29))))*$M$48)+(($E$23*(1+SUM($F$30:$I$30))))*$M$49)+($M$50*($E$24*(1+SUM($F$31:$I$31)))))*$J$34</f>
        <v>359.77500000000003</v>
      </c>
      <c r="BM150" s="716"/>
      <c r="BN150" s="716"/>
      <c r="BO150" s="716"/>
      <c r="BP150" s="716"/>
      <c r="BQ150" s="716"/>
    </row>
    <row r="151" spans="1:69" ht="10.199999999999999" customHeight="1" thickBot="1" x14ac:dyDescent="0.35">
      <c r="A151" s="64">
        <v>56</v>
      </c>
      <c r="B151" s="64">
        <f t="shared" si="64"/>
        <v>35977.5</v>
      </c>
      <c r="C151" s="64">
        <v>56</v>
      </c>
      <c r="D151" s="716"/>
      <c r="E151" s="716"/>
      <c r="F151" s="716"/>
      <c r="G151" s="716"/>
      <c r="H151" s="716"/>
      <c r="I151" s="716"/>
      <c r="J151" s="716"/>
      <c r="K151" s="716"/>
      <c r="L151" s="716"/>
      <c r="M151" s="716"/>
      <c r="N151" s="716"/>
      <c r="O151" s="716"/>
      <c r="P151" s="716"/>
      <c r="Q151" s="716"/>
      <c r="R151" s="716"/>
      <c r="S151" s="716"/>
      <c r="T151" s="716"/>
      <c r="U151" s="716"/>
      <c r="V151" s="716"/>
      <c r="W151" s="716"/>
      <c r="X151" s="716"/>
      <c r="Y151" s="716"/>
      <c r="Z151" s="716"/>
      <c r="AA151" s="716"/>
      <c r="AB151" s="716"/>
      <c r="AC151" s="716"/>
      <c r="AD151" s="716"/>
      <c r="AE151" s="716"/>
      <c r="AF151" s="716"/>
      <c r="AG151" s="716"/>
      <c r="AH151" s="716"/>
      <c r="AI151" s="716"/>
      <c r="AJ151" s="716"/>
      <c r="AK151" s="716"/>
      <c r="AL151" s="716"/>
      <c r="AM151" s="716"/>
      <c r="AN151" s="716"/>
      <c r="AO151" s="716"/>
      <c r="AP151" s="716"/>
      <c r="AQ151" s="716"/>
      <c r="AR151" s="716"/>
      <c r="AS151" s="716"/>
      <c r="AT151" s="716"/>
      <c r="AU151" s="716"/>
      <c r="AV151" s="716"/>
      <c r="AW151" s="716"/>
      <c r="AX151" s="716"/>
      <c r="AY151" s="716"/>
      <c r="AZ151" s="716"/>
      <c r="BA151" s="716"/>
      <c r="BB151" s="716"/>
      <c r="BC151" s="716"/>
      <c r="BD151" s="716"/>
      <c r="BE151" s="716"/>
      <c r="BF151" s="716"/>
      <c r="BG151" s="716">
        <f>(((($M$46*($E$20*(1+SUM($F$27:$I$27))))+($M$47*($E$21*(1+SUM($F$28:$I$28))))+(($E$22*(1+SUM($F$29:$I$29))))*$M$48)+(($E$23*(1+SUM($F$30:$I$30))))*$M$49)+($M$50*($E$24*(1+SUM($F$31:$I$31)))))*$D$34</f>
        <v>0</v>
      </c>
      <c r="BH151" s="716">
        <f>(((($M$46*($E$20*(1+SUM($F$27:$I$27))))+($M$47*($E$21*(1+SUM($F$28:$I$28))))+(($E$22*(1+SUM($F$29:$I$29))))*$M$48)+(($E$23*(1+SUM($F$30:$I$30))))*$M$49)+($M$50*($E$24*(1+SUM($F$31:$I$31)))))*$E$34</f>
        <v>3597.75</v>
      </c>
      <c r="BI151" s="716">
        <f>(((($M$46*($E$20*(1+SUM($F$27:$I$27))))+($M$47*($E$21*(1+SUM($F$28:$I$28))))+(($E$22*(1+SUM($F$29:$I$29))))*$M$48)+(($E$23*(1+SUM($F$30:$I$30))))*$M$49)+($M$50*($E$24*(1+SUM($F$31:$I$31)))))*$F$34</f>
        <v>10793.25</v>
      </c>
      <c r="BJ151" s="716">
        <f>(((($M$46*($E$20*(1+SUM($F$27:$I$27))))+($M$47*($E$21*(1+SUM($F$28:$I$28))))+(($E$22*(1+SUM($F$29:$I$29))))*$M$48)+(($E$23*(1+SUM($F$30:$I$30))))*$M$49)+($M$50*($E$24*(1+SUM($F$31:$I$31)))))*$G$34</f>
        <v>17988.75</v>
      </c>
      <c r="BK151" s="716">
        <f>(((($M$46*($E$20*(1+SUM($F$27:$I$27))))+($M$47*($E$21*(1+SUM($F$28:$I$28))))+(($E$22*(1+SUM($F$29:$I$29))))*$M$48)+(($E$23*(1+SUM($F$30:$I$30))))*$M$49)+($M$50*($E$24*(1+SUM($F$31:$I$31)))))*$H$34</f>
        <v>1798.875</v>
      </c>
      <c r="BL151" s="716">
        <f>(((($M$46*($E$20*(1+SUM($F$27:$I$27))))+($M$47*($E$21*(1+SUM($F$28:$I$28))))+(($E$22*(1+SUM($F$29:$I$29))))*$M$48)+(($E$23*(1+SUM($F$30:$I$30))))*$M$49)+($M$50*($E$24*(1+SUM($F$31:$I$31)))))*$I$34</f>
        <v>1439.1000000000001</v>
      </c>
      <c r="BM151" s="716">
        <f>(((($M$46*($E$20*(1+SUM($F$27:$I$27))))+($M$47*($E$21*(1+SUM($F$28:$I$28))))+(($E$22*(1+SUM($F$29:$I$29))))*$M$48)+(($E$23*(1+SUM($F$30:$I$30))))*$M$49)+($M$50*($E$24*(1+SUM($F$31:$I$31)))))*$J$34</f>
        <v>359.77500000000003</v>
      </c>
      <c r="BN151" s="716"/>
      <c r="BO151" s="716"/>
      <c r="BP151" s="716"/>
      <c r="BQ151" s="716"/>
    </row>
    <row r="152" spans="1:69" ht="10.199999999999999" customHeight="1" thickBot="1" x14ac:dyDescent="0.35">
      <c r="A152" s="64">
        <v>57</v>
      </c>
      <c r="B152" s="64">
        <f t="shared" si="64"/>
        <v>35977.5</v>
      </c>
      <c r="C152" s="64">
        <v>57</v>
      </c>
      <c r="D152" s="716"/>
      <c r="E152" s="716"/>
      <c r="F152" s="716"/>
      <c r="G152" s="716"/>
      <c r="H152" s="716"/>
      <c r="I152" s="716"/>
      <c r="J152" s="716"/>
      <c r="K152" s="716"/>
      <c r="L152" s="716"/>
      <c r="M152" s="716"/>
      <c r="N152" s="716"/>
      <c r="O152" s="716"/>
      <c r="P152" s="716"/>
      <c r="Q152" s="716"/>
      <c r="R152" s="716"/>
      <c r="S152" s="716"/>
      <c r="T152" s="716"/>
      <c r="U152" s="716"/>
      <c r="V152" s="716"/>
      <c r="W152" s="716"/>
      <c r="X152" s="716"/>
      <c r="Y152" s="716"/>
      <c r="Z152" s="716"/>
      <c r="AA152" s="716"/>
      <c r="AB152" s="716"/>
      <c r="AC152" s="716"/>
      <c r="AD152" s="716"/>
      <c r="AE152" s="716"/>
      <c r="AF152" s="716"/>
      <c r="AG152" s="716"/>
      <c r="AH152" s="716"/>
      <c r="AI152" s="716"/>
      <c r="AJ152" s="716"/>
      <c r="AK152" s="716"/>
      <c r="AL152" s="716"/>
      <c r="AM152" s="716"/>
      <c r="AN152" s="716"/>
      <c r="AO152" s="716"/>
      <c r="AP152" s="716"/>
      <c r="AQ152" s="716"/>
      <c r="AR152" s="716"/>
      <c r="AS152" s="716"/>
      <c r="AT152" s="716"/>
      <c r="AU152" s="716"/>
      <c r="AV152" s="716"/>
      <c r="AW152" s="716"/>
      <c r="AX152" s="716"/>
      <c r="AY152" s="716"/>
      <c r="AZ152" s="716"/>
      <c r="BA152" s="716"/>
      <c r="BB152" s="716"/>
      <c r="BC152" s="716"/>
      <c r="BD152" s="716"/>
      <c r="BE152" s="716"/>
      <c r="BF152" s="716"/>
      <c r="BG152" s="716"/>
      <c r="BH152" s="716">
        <f>(((($M$46*($E$20*(1+SUM($F$27:$I$27))))+($M$47*($E$21*(1+SUM($F$28:$I$28))))+(($E$22*(1+SUM($F$29:$I$29))))*$M$48)+(($E$23*(1+SUM($F$30:$I$30))))*$M$49)+($M$50*($E$24*(1+SUM($F$31:$I$31)))))*$D$34</f>
        <v>0</v>
      </c>
      <c r="BI152" s="716">
        <f>(((($M$46*($E$20*(1+SUM($F$27:$I$27))))+($M$47*($E$21*(1+SUM($F$28:$I$28))))+(($E$22*(1+SUM($F$29:$I$29))))*$M$48)+(($E$23*(1+SUM($F$30:$I$30))))*$M$49)+($M$50*($E$24*(1+SUM($F$31:$I$31)))))*$E$34</f>
        <v>3597.75</v>
      </c>
      <c r="BJ152" s="716">
        <f>(((($M$46*($E$20*(1+SUM($F$27:$I$27))))+($M$47*($E$21*(1+SUM($F$28:$I$28))))+(($E$22*(1+SUM($F$29:$I$29))))*$M$48)+(($E$23*(1+SUM($F$30:$I$30))))*$M$49)+($M$50*($E$24*(1+SUM($F$31:$I$31)))))*$F$34</f>
        <v>10793.25</v>
      </c>
      <c r="BK152" s="716">
        <f>(((($M$46*($E$20*(1+SUM($F$27:$I$27))))+($M$47*($E$21*(1+SUM($F$28:$I$28))))+(($E$22*(1+SUM($F$29:$I$29))))*$M$48)+(($E$23*(1+SUM($F$30:$I$30))))*$M$49)+($M$50*($E$24*(1+SUM($F$31:$I$31)))))*$G$34</f>
        <v>17988.75</v>
      </c>
      <c r="BL152" s="716">
        <f>(((($M$46*($E$20*(1+SUM($F$27:$I$27))))+($M$47*($E$21*(1+SUM($F$28:$I$28))))+(($E$22*(1+SUM($F$29:$I$29))))*$M$48)+(($E$23*(1+SUM($F$30:$I$30))))*$M$49)+($M$50*($E$24*(1+SUM($F$31:$I$31)))))*$H$34</f>
        <v>1798.875</v>
      </c>
      <c r="BM152" s="716">
        <f>(((($M$46*($E$20*(1+SUM($F$27:$I$27))))+($M$47*($E$21*(1+SUM($F$28:$I$28))))+(($E$22*(1+SUM($F$29:$I$29))))*$M$48)+(($E$23*(1+SUM($F$30:$I$30))))*$M$49)+($M$50*($E$24*(1+SUM($F$31:$I$31)))))*$I$34</f>
        <v>1439.1000000000001</v>
      </c>
      <c r="BN152" s="716">
        <f>(((($M$46*($E$20*(1+SUM($F$27:$I$27))))+($M$47*($E$21*(1+SUM($F$28:$I$28))))+(($E$22*(1+SUM($F$29:$I$29))))*$M$48)+(($E$23*(1+SUM($F$30:$I$30))))*$M$49)+($M$50*($E$24*(1+SUM($F$31:$I$31)))))*$J$34</f>
        <v>359.77500000000003</v>
      </c>
      <c r="BO152" s="716"/>
      <c r="BP152" s="716"/>
      <c r="BQ152" s="716"/>
    </row>
    <row r="153" spans="1:69" ht="10.199999999999999" customHeight="1" thickBot="1" x14ac:dyDescent="0.35">
      <c r="A153" s="64">
        <v>58</v>
      </c>
      <c r="B153" s="64">
        <f t="shared" si="64"/>
        <v>35977.5</v>
      </c>
      <c r="C153" s="64">
        <v>58</v>
      </c>
      <c r="D153" s="716"/>
      <c r="E153" s="716"/>
      <c r="F153" s="716"/>
      <c r="G153" s="716"/>
      <c r="H153" s="716"/>
      <c r="I153" s="716"/>
      <c r="J153" s="716"/>
      <c r="K153" s="716"/>
      <c r="L153" s="716"/>
      <c r="M153" s="716"/>
      <c r="N153" s="716"/>
      <c r="O153" s="716"/>
      <c r="P153" s="716"/>
      <c r="Q153" s="716"/>
      <c r="R153" s="716"/>
      <c r="S153" s="716"/>
      <c r="T153" s="716"/>
      <c r="U153" s="716"/>
      <c r="V153" s="716"/>
      <c r="W153" s="716"/>
      <c r="X153" s="716"/>
      <c r="Y153" s="716"/>
      <c r="Z153" s="716"/>
      <c r="AA153" s="716"/>
      <c r="AB153" s="716"/>
      <c r="AC153" s="716"/>
      <c r="AD153" s="716"/>
      <c r="AE153" s="716"/>
      <c r="AF153" s="716"/>
      <c r="AG153" s="716"/>
      <c r="AH153" s="716"/>
      <c r="AI153" s="716"/>
      <c r="AJ153" s="716"/>
      <c r="AK153" s="716"/>
      <c r="AL153" s="716"/>
      <c r="AM153" s="716"/>
      <c r="AN153" s="716"/>
      <c r="AO153" s="716"/>
      <c r="AP153" s="716"/>
      <c r="AQ153" s="716"/>
      <c r="AR153" s="716"/>
      <c r="AS153" s="716"/>
      <c r="AT153" s="716"/>
      <c r="AU153" s="716"/>
      <c r="AV153" s="716"/>
      <c r="AW153" s="716"/>
      <c r="AX153" s="716"/>
      <c r="AY153" s="716"/>
      <c r="AZ153" s="716"/>
      <c r="BA153" s="716"/>
      <c r="BB153" s="716"/>
      <c r="BC153" s="716"/>
      <c r="BD153" s="716"/>
      <c r="BE153" s="716"/>
      <c r="BF153" s="716"/>
      <c r="BG153" s="716"/>
      <c r="BH153" s="716"/>
      <c r="BI153" s="716">
        <f>(((($M$46*($E$20*(1+SUM($F$27:$I$27))))+($M$47*($E$21*(1+SUM($F$28:$I$28))))+(($E$22*(1+SUM($F$29:$I$29))))*$M$48)+(($E$23*(1+SUM($F$30:$I$30))))*$M$49)+($M$50*($E$24*(1+SUM($F$31:$I$31)))))*$D$34</f>
        <v>0</v>
      </c>
      <c r="BJ153" s="716">
        <f>(((($M$46*($E$20*(1+SUM($F$27:$I$27))))+($M$47*($E$21*(1+SUM($F$28:$I$28))))+(($E$22*(1+SUM($F$29:$I$29))))*$M$48)+(($E$23*(1+SUM($F$30:$I$30))))*$M$49)+($M$50*($E$24*(1+SUM($F$31:$I$31)))))*$E$34</f>
        <v>3597.75</v>
      </c>
      <c r="BK153" s="716">
        <f>(((($M$46*($E$20*(1+SUM($F$27:$I$27))))+($M$47*($E$21*(1+SUM($F$28:$I$28))))+(($E$22*(1+SUM($F$29:$I$29))))*$M$48)+(($E$23*(1+SUM($F$30:$I$30))))*$M$49)+($M$50*($E$24*(1+SUM($F$31:$I$31)))))*$F$34</f>
        <v>10793.25</v>
      </c>
      <c r="BL153" s="716">
        <f>(((($M$46*($E$20*(1+SUM($F$27:$I$27))))+($M$47*($E$21*(1+SUM($F$28:$I$28))))+(($E$22*(1+SUM($F$29:$I$29))))*$M$48)+(($E$23*(1+SUM($F$30:$I$30))))*$M$49)+($M$50*($E$24*(1+SUM($F$31:$I$31)))))*$G$34</f>
        <v>17988.75</v>
      </c>
      <c r="BM153" s="716">
        <f>(((($M$46*($E$20*(1+SUM($F$27:$I$27))))+($M$47*($E$21*(1+SUM($F$28:$I$28))))+(($E$22*(1+SUM($F$29:$I$29))))*$M$48)+(($E$23*(1+SUM($F$30:$I$30))))*$M$49)+($M$50*($E$24*(1+SUM($F$31:$I$31)))))*$H$34</f>
        <v>1798.875</v>
      </c>
      <c r="BN153" s="716">
        <f>(((($M$46*($E$20*(1+SUM($F$27:$I$27))))+($M$47*($E$21*(1+SUM($F$28:$I$28))))+(($E$22*(1+SUM($F$29:$I$29))))*$M$48)+(($E$23*(1+SUM($F$30:$I$30))))*$M$49)+($M$50*($E$24*(1+SUM($F$31:$I$31)))))*$I$34</f>
        <v>1439.1000000000001</v>
      </c>
      <c r="BO153" s="716">
        <f>(((($M$46*($E$20*(1+SUM($F$27:$I$27))))+($M$47*($E$21*(1+SUM($F$28:$I$28))))+(($E$22*(1+SUM($F$29:$I$29))))*$M$48)+(($E$23*(1+SUM($F$30:$I$30))))*$M$49)+($M$50*($E$24*(1+SUM($F$31:$I$31)))))*$J$34</f>
        <v>359.77500000000003</v>
      </c>
      <c r="BP153" s="716"/>
      <c r="BQ153" s="716"/>
    </row>
    <row r="154" spans="1:69" ht="10.199999999999999" customHeight="1" thickBot="1" x14ac:dyDescent="0.35">
      <c r="A154" s="64">
        <v>59</v>
      </c>
      <c r="B154" s="64">
        <f t="shared" si="64"/>
        <v>35977.5</v>
      </c>
      <c r="C154" s="64">
        <v>59</v>
      </c>
      <c r="D154" s="716"/>
      <c r="E154" s="716"/>
      <c r="F154" s="716"/>
      <c r="G154" s="716"/>
      <c r="H154" s="716"/>
      <c r="I154" s="716"/>
      <c r="J154" s="716"/>
      <c r="K154" s="716"/>
      <c r="L154" s="716"/>
      <c r="M154" s="716"/>
      <c r="N154" s="716"/>
      <c r="O154" s="716"/>
      <c r="P154" s="716"/>
      <c r="Q154" s="716"/>
      <c r="R154" s="716"/>
      <c r="S154" s="716"/>
      <c r="T154" s="716"/>
      <c r="U154" s="716"/>
      <c r="V154" s="716"/>
      <c r="W154" s="716"/>
      <c r="X154" s="716"/>
      <c r="Y154" s="716"/>
      <c r="Z154" s="716"/>
      <c r="AA154" s="716"/>
      <c r="AB154" s="716"/>
      <c r="AC154" s="716"/>
      <c r="AD154" s="716"/>
      <c r="AE154" s="716"/>
      <c r="AF154" s="716"/>
      <c r="AG154" s="716"/>
      <c r="AH154" s="716"/>
      <c r="AI154" s="716"/>
      <c r="AJ154" s="716"/>
      <c r="AK154" s="716"/>
      <c r="AL154" s="716"/>
      <c r="AM154" s="716"/>
      <c r="AN154" s="716"/>
      <c r="AO154" s="716"/>
      <c r="AP154" s="716"/>
      <c r="AQ154" s="716"/>
      <c r="AR154" s="716"/>
      <c r="AS154" s="716"/>
      <c r="AT154" s="716"/>
      <c r="AU154" s="716"/>
      <c r="AV154" s="716"/>
      <c r="AW154" s="716"/>
      <c r="AX154" s="716"/>
      <c r="AY154" s="716"/>
      <c r="AZ154" s="716"/>
      <c r="BA154" s="716"/>
      <c r="BB154" s="716"/>
      <c r="BC154" s="716"/>
      <c r="BD154" s="716"/>
      <c r="BE154" s="716"/>
      <c r="BF154" s="716"/>
      <c r="BG154" s="716"/>
      <c r="BH154" s="716"/>
      <c r="BI154" s="716"/>
      <c r="BJ154" s="716">
        <f>(((($M$46*($E$20*(1+SUM($F$27:$I$27))))+($M$47*($E$21*(1+SUM($F$28:$I$28))))+(($E$22*(1+SUM($F$29:$I$29))))*$M$48)+(($E$23*(1+SUM($F$30:$I$30))))*$M$49)+($M$50*($E$24*(1+SUM($F$31:$I$31)))))*$D$34</f>
        <v>0</v>
      </c>
      <c r="BK154" s="716">
        <f>(((($M$46*($E$20*(1+SUM($F$27:$I$27))))+($M$47*($E$21*(1+SUM($F$28:$I$28))))+(($E$22*(1+SUM($F$29:$I$29))))*$M$48)+(($E$23*(1+SUM($F$30:$I$30))))*$M$49)+($M$50*($E$24*(1+SUM($F$31:$I$31)))))*$E$34</f>
        <v>3597.75</v>
      </c>
      <c r="BL154" s="716">
        <f>(((($M$46*($E$20*(1+SUM($F$27:$I$27))))+($M$47*($E$21*(1+SUM($F$28:$I$28))))+(($E$22*(1+SUM($F$29:$I$29))))*$M$48)+(($E$23*(1+SUM($F$30:$I$30))))*$M$49)+($M$50*($E$24*(1+SUM($F$31:$I$31)))))*$F$34</f>
        <v>10793.25</v>
      </c>
      <c r="BM154" s="716">
        <f>(((($M$46*($E$20*(1+SUM($F$27:$I$27))))+($M$47*($E$21*(1+SUM($F$28:$I$28))))+(($E$22*(1+SUM($F$29:$I$29))))*$M$48)+(($E$23*(1+SUM($F$30:$I$30))))*$M$49)+($M$50*($E$24*(1+SUM($F$31:$I$31)))))*$G$34</f>
        <v>17988.75</v>
      </c>
      <c r="BN154" s="716">
        <f>(((($M$46*($E$20*(1+SUM($F$27:$I$27))))+($M$47*($E$21*(1+SUM($F$28:$I$28))))+(($E$22*(1+SUM($F$29:$I$29))))*$M$48)+(($E$23*(1+SUM($F$30:$I$30))))*$M$49)+($M$50*($E$24*(1+SUM($F$31:$I$31)))))*$H$34</f>
        <v>1798.875</v>
      </c>
      <c r="BO154" s="716">
        <f>(((($M$46*($E$20*(1+SUM($F$27:$I$27))))+($M$47*($E$21*(1+SUM($F$28:$I$28))))+(($E$22*(1+SUM($F$29:$I$29))))*$M$48)+(($E$23*(1+SUM($F$30:$I$30))))*$M$49)+($M$50*($E$24*(1+SUM($F$31:$I$31)))))*$I$34</f>
        <v>1439.1000000000001</v>
      </c>
      <c r="BP154" s="716">
        <f>(((($M$46*($E$20*(1+SUM($F$27:$I$27))))+($M$47*($E$21*(1+SUM($F$28:$I$28))))+(($E$22*(1+SUM($F$29:$I$29))))*$M$48)+(($E$23*(1+SUM($F$30:$I$30))))*$M$49)+($M$50*($E$24*(1+SUM($F$31:$I$31)))))*$J$34</f>
        <v>359.77500000000003</v>
      </c>
      <c r="BQ154" s="716"/>
    </row>
    <row r="155" spans="1:69" ht="10.199999999999999" customHeight="1" thickBot="1" x14ac:dyDescent="0.35">
      <c r="A155" s="64">
        <v>60</v>
      </c>
      <c r="B155" s="64">
        <f t="shared" si="64"/>
        <v>35977.5</v>
      </c>
      <c r="C155" s="64">
        <v>60</v>
      </c>
      <c r="D155" s="842"/>
      <c r="E155" s="842"/>
      <c r="F155" s="842"/>
      <c r="G155" s="842"/>
      <c r="H155" s="842"/>
      <c r="I155" s="842"/>
      <c r="J155" s="842"/>
      <c r="K155" s="842"/>
      <c r="L155" s="842"/>
      <c r="M155" s="842"/>
      <c r="N155" s="842"/>
      <c r="O155" s="716"/>
      <c r="P155" s="716"/>
      <c r="Q155" s="716"/>
      <c r="R155" s="716"/>
      <c r="S155" s="716"/>
      <c r="T155" s="716"/>
      <c r="U155" s="716"/>
      <c r="V155" s="716"/>
      <c r="W155" s="716"/>
      <c r="X155" s="716"/>
      <c r="Y155" s="716"/>
      <c r="Z155" s="716"/>
      <c r="AA155" s="716"/>
      <c r="AB155" s="716"/>
      <c r="AC155" s="716"/>
      <c r="AD155" s="716"/>
      <c r="AE155" s="716"/>
      <c r="AF155" s="716"/>
      <c r="AG155" s="716"/>
      <c r="AH155" s="716"/>
      <c r="AI155" s="716"/>
      <c r="AJ155" s="716"/>
      <c r="AK155" s="716"/>
      <c r="AL155" s="716"/>
      <c r="AM155" s="716"/>
      <c r="AN155" s="716"/>
      <c r="AO155" s="716"/>
      <c r="AP155" s="716"/>
      <c r="AQ155" s="716"/>
      <c r="AR155" s="716"/>
      <c r="AS155" s="716"/>
      <c r="AT155" s="716"/>
      <c r="AU155" s="716"/>
      <c r="AV155" s="716"/>
      <c r="AW155" s="716"/>
      <c r="AX155" s="716"/>
      <c r="AY155" s="716"/>
      <c r="AZ155" s="716"/>
      <c r="BA155" s="716"/>
      <c r="BB155" s="716"/>
      <c r="BC155" s="716"/>
      <c r="BD155" s="716"/>
      <c r="BE155" s="716"/>
      <c r="BF155" s="716"/>
      <c r="BG155" s="716"/>
      <c r="BH155" s="716"/>
      <c r="BI155" s="716"/>
      <c r="BJ155" s="716"/>
      <c r="BK155" s="716">
        <f>(((($M$46*($E$20*(1+SUM($F$27:$I$27))))+($M$47*($E$21*(1+SUM($F$28:$I$28))))+(($E$22*(1+SUM($F$29:$I$29))))*$M$48)+(($E$23*(1+SUM($F$30:$I$30))))*$M$49)+($M$50*($E$24*(1+SUM($F$31:$I$31)))))*$D$34</f>
        <v>0</v>
      </c>
      <c r="BL155" s="716">
        <f>(((($M$46*($E$20*(1+SUM($F$27:$I$27))))+($M$47*($E$21*(1+SUM($F$28:$I$28))))+(($E$22*(1+SUM($F$29:$I$29))))*$M$48)+(($E$23*(1+SUM($F$30:$I$30))))*$M$49)+($M$50*($E$24*(1+SUM($F$31:$I$31)))))*$E$34</f>
        <v>3597.75</v>
      </c>
      <c r="BM155" s="716">
        <f>(((($M$46*($E$20*(1+SUM($F$27:$I$27))))+($M$47*($E$21*(1+SUM($F$28:$I$28))))+(($E$22*(1+SUM($F$29:$I$29))))*$M$48)+(($E$23*(1+SUM($F$30:$I$30))))*$M$49)+($M$50*($E$24*(1+SUM($F$31:$I$31)))))*$F$34</f>
        <v>10793.25</v>
      </c>
      <c r="BN155" s="716">
        <f>(((($M$46*($E$20*(1+SUM($F$27:$I$27))))+($M$47*($E$21*(1+SUM($F$28:$I$28))))+(($E$22*(1+SUM($F$29:$I$29))))*$M$48)+(($E$23*(1+SUM($F$30:$I$30))))*$M$49)+($M$50*($E$24*(1+SUM($F$31:$I$31)))))*$G$34</f>
        <v>17988.75</v>
      </c>
      <c r="BO155" s="716">
        <f>(((($M$46*($E$20*(1+SUM($F$27:$I$27))))+($M$47*($E$21*(1+SUM($F$28:$I$28))))+(($E$22*(1+SUM($F$29:$I$29))))*$M$48)+(($E$23*(1+SUM($F$30:$I$30))))*$M$49)+($M$50*($E$24*(1+SUM($F$31:$I$31)))))*$H$34</f>
        <v>1798.875</v>
      </c>
      <c r="BP155" s="716">
        <f>(((($M$46*($E$20*(1+SUM($F$27:$I$27))))+($M$47*($E$21*(1+SUM($F$28:$I$28))))+(($E$22*(1+SUM($F$29:$I$29))))*$M$48)+(($E$23*(1+SUM($F$30:$I$30))))*$M$49)+($M$50*($E$24*(1+SUM($F$31:$I$31)))))*$I$34</f>
        <v>1439.1000000000001</v>
      </c>
      <c r="BQ155" s="716">
        <f>(((($M$46*($E$20*(1+SUM($F$27:$I$27))))+($M$47*($E$21*(1+SUM($F$28:$I$28))))+(($E$22*(1+SUM($F$29:$I$29))))*$M$48)+(($E$23*(1+SUM($F$30:$I$30))))*$M$49)+($M$50*($E$24*(1+SUM($F$31:$I$31)))))*$J$34</f>
        <v>359.77500000000003</v>
      </c>
    </row>
    <row r="156" spans="1:69" ht="18.600000000000001" thickBot="1" x14ac:dyDescent="0.35">
      <c r="C156" s="930" t="s">
        <v>358</v>
      </c>
      <c r="D156" s="931"/>
      <c r="E156" s="932" t="s">
        <v>359</v>
      </c>
      <c r="F156" s="932"/>
      <c r="G156" s="932"/>
      <c r="H156" s="932"/>
      <c r="I156" s="932"/>
      <c r="J156" s="932"/>
      <c r="K156" s="932"/>
      <c r="L156" s="932"/>
      <c r="M156" s="932"/>
      <c r="N156" s="933"/>
    </row>
    <row r="157" spans="1:69" ht="14.4" thickBot="1" x14ac:dyDescent="0.35">
      <c r="D157" s="843">
        <f t="shared" ref="D157:AI157" si="65">D64</f>
        <v>45688</v>
      </c>
      <c r="E157" s="843">
        <f t="shared" si="65"/>
        <v>45716</v>
      </c>
      <c r="F157" s="843">
        <f t="shared" si="65"/>
        <v>45747</v>
      </c>
      <c r="G157" s="843">
        <f t="shared" si="65"/>
        <v>45777</v>
      </c>
      <c r="H157" s="843">
        <f t="shared" si="65"/>
        <v>45808</v>
      </c>
      <c r="I157" s="843">
        <f t="shared" si="65"/>
        <v>45838</v>
      </c>
      <c r="J157" s="843">
        <f t="shared" si="65"/>
        <v>45869</v>
      </c>
      <c r="K157" s="843">
        <f t="shared" si="65"/>
        <v>45900</v>
      </c>
      <c r="L157" s="843">
        <f t="shared" si="65"/>
        <v>45930</v>
      </c>
      <c r="M157" s="843">
        <f t="shared" si="65"/>
        <v>45961</v>
      </c>
      <c r="N157" s="843">
        <f t="shared" si="65"/>
        <v>45991</v>
      </c>
      <c r="O157" s="718">
        <f t="shared" si="65"/>
        <v>46022</v>
      </c>
      <c r="P157" s="718">
        <f t="shared" si="65"/>
        <v>46053</v>
      </c>
      <c r="Q157" s="718">
        <f t="shared" si="65"/>
        <v>46081</v>
      </c>
      <c r="R157" s="718">
        <f t="shared" si="65"/>
        <v>46112</v>
      </c>
      <c r="S157" s="718">
        <f t="shared" si="65"/>
        <v>46142</v>
      </c>
      <c r="T157" s="718">
        <f t="shared" si="65"/>
        <v>46173</v>
      </c>
      <c r="U157" s="718">
        <f t="shared" si="65"/>
        <v>46203</v>
      </c>
      <c r="V157" s="718">
        <f t="shared" si="65"/>
        <v>46234</v>
      </c>
      <c r="W157" s="718">
        <f t="shared" si="65"/>
        <v>46265</v>
      </c>
      <c r="X157" s="718">
        <f t="shared" si="65"/>
        <v>46295</v>
      </c>
      <c r="Y157" s="718">
        <f t="shared" si="65"/>
        <v>46326</v>
      </c>
      <c r="Z157" s="718">
        <f t="shared" si="65"/>
        <v>46356</v>
      </c>
      <c r="AA157" s="718">
        <f t="shared" si="65"/>
        <v>46387</v>
      </c>
      <c r="AB157" s="718">
        <f t="shared" si="65"/>
        <v>46418</v>
      </c>
      <c r="AC157" s="718">
        <f t="shared" si="65"/>
        <v>46446</v>
      </c>
      <c r="AD157" s="718">
        <f t="shared" si="65"/>
        <v>46477</v>
      </c>
      <c r="AE157" s="718">
        <f t="shared" si="65"/>
        <v>46507</v>
      </c>
      <c r="AF157" s="718">
        <f t="shared" si="65"/>
        <v>46538</v>
      </c>
      <c r="AG157" s="718">
        <f t="shared" si="65"/>
        <v>46568</v>
      </c>
      <c r="AH157" s="718">
        <f t="shared" si="65"/>
        <v>46599</v>
      </c>
      <c r="AI157" s="718">
        <f t="shared" si="65"/>
        <v>46630</v>
      </c>
      <c r="AJ157" s="718">
        <f t="shared" ref="AJ157:BK157" si="66">AJ64</f>
        <v>46660</v>
      </c>
      <c r="AK157" s="718">
        <f t="shared" si="66"/>
        <v>46691</v>
      </c>
      <c r="AL157" s="718">
        <f t="shared" si="66"/>
        <v>46721</v>
      </c>
      <c r="AM157" s="718">
        <f t="shared" si="66"/>
        <v>46752</v>
      </c>
      <c r="AN157" s="718">
        <f t="shared" si="66"/>
        <v>46783</v>
      </c>
      <c r="AO157" s="718">
        <f t="shared" si="66"/>
        <v>46812</v>
      </c>
      <c r="AP157" s="718">
        <f t="shared" si="66"/>
        <v>46843</v>
      </c>
      <c r="AQ157" s="718">
        <f t="shared" si="66"/>
        <v>46873</v>
      </c>
      <c r="AR157" s="718">
        <f t="shared" si="66"/>
        <v>46904</v>
      </c>
      <c r="AS157" s="718">
        <f t="shared" si="66"/>
        <v>46934</v>
      </c>
      <c r="AT157" s="718">
        <f t="shared" si="66"/>
        <v>46965</v>
      </c>
      <c r="AU157" s="718">
        <f t="shared" si="66"/>
        <v>46996</v>
      </c>
      <c r="AV157" s="718">
        <f t="shared" si="66"/>
        <v>47026</v>
      </c>
      <c r="AW157" s="718">
        <f t="shared" si="66"/>
        <v>47057</v>
      </c>
      <c r="AX157" s="718">
        <f t="shared" si="66"/>
        <v>47087</v>
      </c>
      <c r="AY157" s="718">
        <f t="shared" si="66"/>
        <v>47118</v>
      </c>
      <c r="AZ157" s="718">
        <f t="shared" si="66"/>
        <v>47149</v>
      </c>
      <c r="BA157" s="718">
        <f t="shared" si="66"/>
        <v>47177</v>
      </c>
      <c r="BB157" s="718">
        <f t="shared" si="66"/>
        <v>47208</v>
      </c>
      <c r="BC157" s="718">
        <f t="shared" si="66"/>
        <v>47238</v>
      </c>
      <c r="BD157" s="718">
        <f t="shared" si="66"/>
        <v>47269</v>
      </c>
      <c r="BE157" s="718">
        <f t="shared" si="66"/>
        <v>47299</v>
      </c>
      <c r="BF157" s="718">
        <f t="shared" si="66"/>
        <v>47330</v>
      </c>
      <c r="BG157" s="718">
        <f t="shared" si="66"/>
        <v>47361</v>
      </c>
      <c r="BH157" s="718">
        <f t="shared" si="66"/>
        <v>47391</v>
      </c>
      <c r="BI157" s="718">
        <f t="shared" si="66"/>
        <v>47422</v>
      </c>
      <c r="BJ157" s="718">
        <f t="shared" si="66"/>
        <v>47452</v>
      </c>
      <c r="BK157" s="718">
        <f t="shared" si="66"/>
        <v>47483</v>
      </c>
      <c r="BL157" s="927" t="s">
        <v>376</v>
      </c>
      <c r="BM157" s="927"/>
      <c r="BN157" s="927"/>
      <c r="BO157" s="927"/>
      <c r="BP157" s="927"/>
      <c r="BQ157" s="927"/>
    </row>
    <row r="158" spans="1:69" ht="10.199999999999999" customHeight="1" thickBot="1" x14ac:dyDescent="0.35">
      <c r="A158" s="64">
        <v>1</v>
      </c>
      <c r="B158" s="64">
        <f t="shared" ref="B158:B189" si="67">SUM(D158:XFD158)</f>
        <v>1800</v>
      </c>
      <c r="C158" s="64">
        <v>1</v>
      </c>
      <c r="D158" s="716">
        <f>((((($N$46*($G$20*(1+SUM($E$27))))+($N$47*($G$21*(1+SUM($E$28))))+(($G$22*(1+SUM($E$29))))*$N$48)+(($G$23*(1+SUM($E$30))))*$N$49)+($N$50*($G$24*(1+SUM($E$31))))))*$D$35</f>
        <v>0</v>
      </c>
      <c r="E158" s="716">
        <f>((((($N$46*($G$20*(1+SUM($E$27))))+($N$47*($G$21*(1+SUM($E$28))))+(($G$22*(1+SUM($E$29))))*$N$48)+(($G$23*(1+SUM($E$30))))*$N$49)+($N$50*($G$24*(1+SUM($E$31))))))*$E$35</f>
        <v>36</v>
      </c>
      <c r="F158" s="716">
        <f>((((($N$46*($G$20*(1+SUM($E$27))))+($N$47*($G$21*(1+SUM($E$28))))+(($G$22*(1+SUM($E$29))))*$N$48)+(($G$23*(1+SUM($E$30))))*$N$49)+($N$50*($G$24*(1+SUM($E$31))))))*$F$35</f>
        <v>630</v>
      </c>
      <c r="G158" s="716">
        <f>((((($N$46*($G$20*(1+SUM($E$27))))+($N$47*($G$21*(1+SUM($E$28))))+(($G$22*(1+SUM($E$29))))*$N$48)+(($G$23*(1+SUM($E$30))))*$N$49)+($N$50*($G$24*(1+SUM($E$31))))))*$G$35</f>
        <v>900</v>
      </c>
      <c r="H158" s="716">
        <f>((((($N$46*($G$20*(1+SUM($E$27))))+($N$47*($G$21*(1+SUM($E$28))))+(($G$22*(1+SUM($E$29))))*$N$48)+(($G$23*(1+SUM($E$30))))*$N$49)+($N$50*($G$24*(1+SUM($E$31))))))*$H$35</f>
        <v>180</v>
      </c>
      <c r="I158" s="716">
        <f>((((($N$46*($G$20*(1+SUM($E$27))))+($N$47*($G$21*(1+SUM($E$28))))+(($G$22*(1+SUM($E$29))))*$N$48)+(($G$23*(1+SUM($E$30))))*$N$49)+($N$50*($G$24*(1+SUM($E$31))))))*$I$35</f>
        <v>36</v>
      </c>
      <c r="J158" s="716">
        <f>((((($N$46*($G$20*(1+SUM($E$27))))+($N$47*($G$21*(1+SUM($E$28))))+(($G$22*(1+SUM($E$29))))*$N$48)+(($G$23*(1+SUM($E$30))))*$N$49)+($N$50*($G$24*(1+SUM($E$31))))))*$J$35</f>
        <v>18</v>
      </c>
      <c r="K158" s="716"/>
      <c r="L158" s="716"/>
      <c r="M158" s="716"/>
      <c r="N158" s="716"/>
      <c r="O158" s="716"/>
      <c r="P158" s="716"/>
      <c r="Q158" s="716"/>
      <c r="R158" s="716"/>
      <c r="S158" s="716"/>
      <c r="T158" s="716"/>
      <c r="U158" s="716"/>
      <c r="V158" s="716"/>
      <c r="W158" s="716"/>
      <c r="X158" s="716"/>
      <c r="Y158" s="716"/>
      <c r="Z158" s="716"/>
      <c r="AA158" s="716"/>
      <c r="AB158" s="716"/>
      <c r="AC158" s="716"/>
      <c r="AD158" s="716"/>
      <c r="AE158" s="716"/>
      <c r="AF158" s="716"/>
      <c r="AG158" s="716"/>
      <c r="AH158" s="716"/>
      <c r="AI158" s="716"/>
      <c r="AJ158" s="716"/>
      <c r="AK158" s="716"/>
      <c r="AL158" s="716"/>
      <c r="AM158" s="716"/>
      <c r="AN158" s="716"/>
      <c r="AO158" s="716"/>
      <c r="AP158" s="716"/>
      <c r="AQ158" s="716"/>
      <c r="AR158" s="716"/>
      <c r="AS158" s="716"/>
      <c r="AT158" s="716"/>
      <c r="AU158" s="716"/>
      <c r="AV158" s="716"/>
      <c r="AW158" s="716"/>
      <c r="AX158" s="716"/>
      <c r="AY158" s="716"/>
      <c r="AZ158" s="716"/>
      <c r="BA158" s="716"/>
      <c r="BB158" s="716"/>
      <c r="BC158" s="716"/>
      <c r="BD158" s="716"/>
      <c r="BE158" s="716"/>
      <c r="BF158" s="716"/>
      <c r="BG158" s="716"/>
      <c r="BH158" s="716"/>
      <c r="BI158" s="716"/>
      <c r="BJ158" s="716"/>
      <c r="BK158" s="716"/>
      <c r="BL158" s="716"/>
      <c r="BM158" s="716"/>
      <c r="BN158" s="716"/>
      <c r="BO158" s="716"/>
      <c r="BP158" s="716"/>
      <c r="BQ158" s="716"/>
    </row>
    <row r="159" spans="1:69" ht="10.199999999999999" customHeight="1" thickBot="1" x14ac:dyDescent="0.35">
      <c r="A159" s="64">
        <v>2</v>
      </c>
      <c r="B159" s="64">
        <f t="shared" si="67"/>
        <v>1800</v>
      </c>
      <c r="C159" s="64">
        <v>2</v>
      </c>
      <c r="D159" s="716"/>
      <c r="E159" s="716">
        <f>((((($N$46*($G$20*(1+SUM($E$27))))+($N$47*($G$21*(1+SUM($E$28))))+(($G$22*(1+SUM($E$29))))*$N$48)+(($G$23*(1+SUM($E$30))))*$N$49)+($N$50*($G$24*(1+SUM($E$31))))))*$D$35</f>
        <v>0</v>
      </c>
      <c r="F159" s="716">
        <f>((((($N$46*($G$20*(1+SUM($E$27))))+($N$47*($G$21*(1+SUM($E$28))))+(($G$22*(1+SUM($E$29))))*$N$48)+(($G$23*(1+SUM($E$30))))*$N$49)+($N$50*($G$24*(1+SUM($E$31))))))*$E$35</f>
        <v>36</v>
      </c>
      <c r="G159" s="716">
        <f>((((($N$46*($G$20*(1+SUM($E$27))))+($N$47*($G$21*(1+SUM($E$28))))+(($G$22*(1+SUM($E$29))))*$N$48)+(($G$23*(1+SUM($E$30))))*$N$49)+($N$50*($G$24*(1+SUM($E$31))))))*$F$35</f>
        <v>630</v>
      </c>
      <c r="H159" s="716">
        <f>((((($N$46*($G$20*(1+SUM($E$27))))+($N$47*($G$21*(1+SUM($E$28))))+(($G$22*(1+SUM($E$29))))*$N$48)+(($G$23*(1+SUM($E$30))))*$N$49)+($N$50*($G$24*(1+SUM($E$31))))))*$G$35</f>
        <v>900</v>
      </c>
      <c r="I159" s="716">
        <f>((((($N$46*($G$20*(1+SUM($E$27))))+($N$47*($G$21*(1+SUM($E$28))))+(($G$22*(1+SUM($E$29))))*$N$48)+(($G$23*(1+SUM($E$30))))*$N$49)+($N$50*($G$24*(1+SUM($E$31))))))*$H$35</f>
        <v>180</v>
      </c>
      <c r="J159" s="716">
        <f>((((($N$46*($G$20*(1+SUM($E$27))))+($N$47*($G$21*(1+SUM($E$28))))+(($G$22*(1+SUM($E$29))))*$N$48)+(($G$23*(1+SUM($E$30))))*$N$49)+($N$50*($G$24*(1+SUM($E$31))))))*$I$35</f>
        <v>36</v>
      </c>
      <c r="K159" s="716">
        <f>((((($N$46*($G$20*(1+SUM($E$27))))+($N$47*($G$21*(1+SUM($E$28))))+(($G$22*(1+SUM($E$29))))*$N$48)+(($G$23*(1+SUM($E$30))))*$N$49)+($N$50*($G$24*(1+SUM($E$31))))))*$J$35</f>
        <v>18</v>
      </c>
      <c r="L159" s="716"/>
      <c r="M159" s="716"/>
      <c r="N159" s="716"/>
      <c r="O159" s="716"/>
      <c r="P159" s="716"/>
      <c r="Q159" s="716"/>
      <c r="R159" s="716"/>
      <c r="S159" s="716"/>
      <c r="T159" s="716"/>
      <c r="U159" s="716"/>
      <c r="V159" s="716"/>
      <c r="W159" s="716"/>
      <c r="X159" s="716"/>
      <c r="Y159" s="716"/>
      <c r="Z159" s="716"/>
      <c r="AA159" s="716"/>
      <c r="AB159" s="716"/>
      <c r="AC159" s="716"/>
      <c r="AD159" s="716"/>
      <c r="AE159" s="716"/>
      <c r="AF159" s="716"/>
      <c r="AG159" s="716"/>
      <c r="AH159" s="716"/>
      <c r="AI159" s="716"/>
      <c r="AJ159" s="716"/>
      <c r="AK159" s="716"/>
      <c r="AL159" s="716"/>
      <c r="AM159" s="716"/>
      <c r="AN159" s="716"/>
      <c r="AO159" s="716"/>
      <c r="AP159" s="716"/>
      <c r="AQ159" s="716"/>
      <c r="AR159" s="716"/>
      <c r="AS159" s="716"/>
      <c r="AT159" s="716"/>
      <c r="AU159" s="716"/>
      <c r="AV159" s="716"/>
      <c r="AW159" s="716"/>
      <c r="AX159" s="716"/>
      <c r="AY159" s="716"/>
      <c r="AZ159" s="716"/>
      <c r="BA159" s="716"/>
      <c r="BB159" s="716"/>
      <c r="BC159" s="716"/>
      <c r="BD159" s="716"/>
      <c r="BE159" s="716"/>
      <c r="BF159" s="716"/>
      <c r="BG159" s="716"/>
      <c r="BH159" s="716"/>
      <c r="BI159" s="716"/>
      <c r="BJ159" s="716"/>
      <c r="BK159" s="716"/>
      <c r="BL159" s="716"/>
      <c r="BM159" s="716"/>
      <c r="BN159" s="716"/>
      <c r="BO159" s="716"/>
      <c r="BP159" s="716"/>
      <c r="BQ159" s="716"/>
    </row>
    <row r="160" spans="1:69" ht="10.199999999999999" customHeight="1" thickBot="1" x14ac:dyDescent="0.35">
      <c r="A160" s="64">
        <v>3</v>
      </c>
      <c r="B160" s="64">
        <f t="shared" si="67"/>
        <v>1800</v>
      </c>
      <c r="C160" s="64">
        <v>3</v>
      </c>
      <c r="D160" s="716"/>
      <c r="E160" s="716"/>
      <c r="F160" s="716">
        <f>((((($N$46*($G$20*(1+SUM($E$27))))+($N$47*($G$21*(1+SUM($E$28))))+(($G$22*(1+SUM($E$29))))*$N$48)+(($G$23*(1+SUM($E$30))))*$N$49)+($N$50*($G$24*(1+SUM($E$31))))))*$D$35</f>
        <v>0</v>
      </c>
      <c r="G160" s="716">
        <f>((((($N$46*($G$20*(1+SUM($E$27))))+($N$47*($G$21*(1+SUM($E$28))))+(($G$22*(1+SUM($E$29))))*$N$48)+(($G$23*(1+SUM($E$30))))*$N$49)+($N$50*($G$24*(1+SUM($E$31))))))*$E$35</f>
        <v>36</v>
      </c>
      <c r="H160" s="716">
        <f>((((($N$46*($G$20*(1+SUM($E$27))))+($N$47*($G$21*(1+SUM($E$28))))+(($G$22*(1+SUM($E$29))))*$N$48)+(($G$23*(1+SUM($E$30))))*$N$49)+($N$50*($G$24*(1+SUM($E$31))))))*$F$35</f>
        <v>630</v>
      </c>
      <c r="I160" s="716">
        <f>((((($N$46*($G$20*(1+SUM($E$27))))+($N$47*($G$21*(1+SUM($E$28))))+(($G$22*(1+SUM($E$29))))*$N$48)+(($G$23*(1+SUM($E$30))))*$N$49)+($N$50*($G$24*(1+SUM($E$31))))))*$G$35</f>
        <v>900</v>
      </c>
      <c r="J160" s="716">
        <f>((((($N$46*($G$20*(1+SUM($E$27))))+($N$47*($G$21*(1+SUM($E$28))))+(($G$22*(1+SUM($E$29))))*$N$48)+(($G$23*(1+SUM($E$30))))*$N$49)+($N$50*($G$24*(1+SUM($E$31))))))*$H$35</f>
        <v>180</v>
      </c>
      <c r="K160" s="716">
        <f>((((($N$46*($G$20*(1+SUM($E$27))))+($N$47*($G$21*(1+SUM($E$28))))+(($G$22*(1+SUM($E$29))))*$N$48)+(($G$23*(1+SUM($E$30))))*$N$49)+($N$50*($G$24*(1+SUM($E$31))))))*$I$35</f>
        <v>36</v>
      </c>
      <c r="L160" s="716">
        <f>((((($N$46*($G$20*(1+SUM($E$27))))+($N$47*($G$21*(1+SUM($E$28))))+(($G$22*(1+SUM($E$29))))*$N$48)+(($G$23*(1+SUM($E$30))))*$N$49)+($N$50*($G$24*(1+SUM($E$31))))))*$J$35</f>
        <v>18</v>
      </c>
      <c r="M160" s="716"/>
      <c r="N160" s="716"/>
      <c r="O160" s="716"/>
      <c r="P160" s="716"/>
      <c r="Q160" s="716"/>
      <c r="R160" s="716"/>
      <c r="S160" s="716"/>
      <c r="T160" s="716"/>
      <c r="U160" s="716"/>
      <c r="V160" s="716"/>
      <c r="W160" s="716"/>
      <c r="X160" s="716"/>
      <c r="Y160" s="716"/>
      <c r="Z160" s="716"/>
      <c r="AA160" s="716"/>
      <c r="AB160" s="716"/>
      <c r="AC160" s="716"/>
      <c r="AD160" s="716"/>
      <c r="AE160" s="716"/>
      <c r="AF160" s="716"/>
      <c r="AG160" s="716"/>
      <c r="AH160" s="716"/>
      <c r="AI160" s="716"/>
      <c r="AJ160" s="716"/>
      <c r="AK160" s="716"/>
      <c r="AL160" s="716"/>
      <c r="AM160" s="716"/>
      <c r="AN160" s="716"/>
      <c r="AO160" s="716"/>
      <c r="AP160" s="716"/>
      <c r="AQ160" s="716"/>
      <c r="AR160" s="716"/>
      <c r="AS160" s="716"/>
      <c r="AT160" s="716"/>
      <c r="AU160" s="716"/>
      <c r="AV160" s="716"/>
      <c r="AW160" s="716"/>
      <c r="AX160" s="716"/>
      <c r="AY160" s="716"/>
      <c r="AZ160" s="716"/>
      <c r="BA160" s="716"/>
      <c r="BB160" s="716"/>
      <c r="BC160" s="716"/>
      <c r="BD160" s="716"/>
      <c r="BE160" s="716"/>
      <c r="BF160" s="716"/>
      <c r="BG160" s="716"/>
      <c r="BH160" s="716"/>
      <c r="BI160" s="716"/>
      <c r="BJ160" s="716"/>
      <c r="BK160" s="716"/>
      <c r="BL160" s="716"/>
      <c r="BM160" s="716"/>
      <c r="BN160" s="716"/>
      <c r="BO160" s="716"/>
      <c r="BP160" s="716"/>
      <c r="BQ160" s="716"/>
    </row>
    <row r="161" spans="1:69" ht="10.199999999999999" customHeight="1" thickBot="1" x14ac:dyDescent="0.35">
      <c r="A161" s="64">
        <v>4</v>
      </c>
      <c r="B161" s="64">
        <f t="shared" si="67"/>
        <v>1800</v>
      </c>
      <c r="C161" s="64">
        <v>4</v>
      </c>
      <c r="D161" s="716"/>
      <c r="E161" s="716"/>
      <c r="F161" s="716"/>
      <c r="G161" s="716">
        <f>((((($N$46*($G$20*(1+SUM($E$27))))+($N$47*($G$21*(1+SUM($E$28))))+(($G$22*(1+SUM($E$29))))*$N$48)+(($G$23*(1+SUM($E$30))))*$N$49)+($N$50*($G$24*(1+SUM($E$31))))))*$D$35</f>
        <v>0</v>
      </c>
      <c r="H161" s="716">
        <f>((((($N$46*($G$20*(1+SUM($E$27))))+($N$47*($G$21*(1+SUM($E$28))))+(($G$22*(1+SUM($E$29))))*$N$48)+(($G$23*(1+SUM($E$30))))*$N$49)+($N$50*($G$24*(1+SUM($E$31))))))*$E$35</f>
        <v>36</v>
      </c>
      <c r="I161" s="716">
        <f>((((($N$46*($G$20*(1+SUM($E$27))))+($N$47*($G$21*(1+SUM($E$28))))+(($G$22*(1+SUM($E$29))))*$N$48)+(($G$23*(1+SUM($E$30))))*$N$49)+($N$50*($G$24*(1+SUM($E$31))))))*$F$35</f>
        <v>630</v>
      </c>
      <c r="J161" s="716">
        <f>((((($N$46*($G$20*(1+SUM($E$27))))+($N$47*($G$21*(1+SUM($E$28))))+(($G$22*(1+SUM($E$29))))*$N$48)+(($G$23*(1+SUM($E$30))))*$N$49)+($N$50*($G$24*(1+SUM($E$31))))))*$G$35</f>
        <v>900</v>
      </c>
      <c r="K161" s="716">
        <f>((((($N$46*($G$20*(1+SUM($E$27))))+($N$47*($G$21*(1+SUM($E$28))))+(($G$22*(1+SUM($E$29))))*$N$48)+(($G$23*(1+SUM($E$30))))*$N$49)+($N$50*($G$24*(1+SUM($E$31))))))*$H$35</f>
        <v>180</v>
      </c>
      <c r="L161" s="716">
        <f>((((($N$46*($G$20*(1+SUM($E$27))))+($N$47*($G$21*(1+SUM($E$28))))+(($G$22*(1+SUM($E$29))))*$N$48)+(($G$23*(1+SUM($E$30))))*$N$49)+($N$50*($G$24*(1+SUM($E$31))))))*$I$35</f>
        <v>36</v>
      </c>
      <c r="M161" s="716">
        <f>((((($N$46*($G$20*(1+SUM($E$27))))+($N$47*($G$21*(1+SUM($E$28))))+(($G$22*(1+SUM($E$29))))*$N$48)+(($G$23*(1+SUM($E$30))))*$N$49)+($N$50*($G$24*(1+SUM($E$31))))))*$J$35</f>
        <v>18</v>
      </c>
      <c r="N161" s="716"/>
      <c r="O161" s="716"/>
      <c r="P161" s="716"/>
      <c r="Q161" s="716"/>
      <c r="R161" s="716"/>
      <c r="S161" s="716"/>
      <c r="T161" s="716"/>
      <c r="U161" s="716"/>
      <c r="V161" s="716"/>
      <c r="W161" s="716"/>
      <c r="X161" s="716"/>
      <c r="Y161" s="716"/>
      <c r="Z161" s="716"/>
      <c r="AA161" s="716"/>
      <c r="AB161" s="716"/>
      <c r="AC161" s="716"/>
      <c r="AD161" s="716"/>
      <c r="AE161" s="716"/>
      <c r="AF161" s="716"/>
      <c r="AG161" s="716"/>
      <c r="AH161" s="716"/>
      <c r="AI161" s="716"/>
      <c r="AJ161" s="716"/>
      <c r="AK161" s="716"/>
      <c r="AL161" s="716"/>
      <c r="AM161" s="716"/>
      <c r="AN161" s="716"/>
      <c r="AO161" s="716"/>
      <c r="AP161" s="716"/>
      <c r="AQ161" s="716"/>
      <c r="AR161" s="716"/>
      <c r="AS161" s="716"/>
      <c r="AT161" s="716"/>
      <c r="AU161" s="716"/>
      <c r="AV161" s="716"/>
      <c r="AW161" s="716"/>
      <c r="AX161" s="716"/>
      <c r="AY161" s="716"/>
      <c r="AZ161" s="716"/>
      <c r="BA161" s="716"/>
      <c r="BB161" s="716"/>
      <c r="BC161" s="716"/>
      <c r="BD161" s="716"/>
      <c r="BE161" s="716"/>
      <c r="BF161" s="716"/>
      <c r="BG161" s="716"/>
      <c r="BH161" s="716"/>
      <c r="BI161" s="716"/>
      <c r="BJ161" s="716"/>
      <c r="BK161" s="716"/>
      <c r="BL161" s="716"/>
      <c r="BM161" s="716"/>
      <c r="BN161" s="716"/>
      <c r="BO161" s="716"/>
      <c r="BP161" s="716"/>
      <c r="BQ161" s="716"/>
    </row>
    <row r="162" spans="1:69" ht="10.199999999999999" customHeight="1" thickBot="1" x14ac:dyDescent="0.35">
      <c r="A162" s="64">
        <v>5</v>
      </c>
      <c r="B162" s="64">
        <f t="shared" si="67"/>
        <v>1800</v>
      </c>
      <c r="C162" s="64">
        <v>5</v>
      </c>
      <c r="D162" s="716"/>
      <c r="E162" s="716"/>
      <c r="F162" s="716"/>
      <c r="G162" s="716"/>
      <c r="H162" s="716">
        <f>((((($N$46*($G$20*(1+SUM($E$27))))+($N$47*($G$21*(1+SUM($E$28))))+(($G$22*(1+SUM($E$29))))*$N$48)+(($G$23*(1+SUM($E$30))))*$N$49)+($N$50*($G$24*(1+SUM($E$31))))))*$D$35</f>
        <v>0</v>
      </c>
      <c r="I162" s="716">
        <f>((((($N$46*($G$20*(1+SUM($E$27))))+($N$47*($G$21*(1+SUM($E$28))))+(($G$22*(1+SUM($E$29))))*$N$48)+(($G$23*(1+SUM($E$30))))*$N$49)+($N$50*($G$24*(1+SUM($E$31))))))*$E$35</f>
        <v>36</v>
      </c>
      <c r="J162" s="716">
        <f>((((($N$46*($G$20*(1+SUM($E$27))))+($N$47*($G$21*(1+SUM($E$28))))+(($G$22*(1+SUM($E$29))))*$N$48)+(($G$23*(1+SUM($E$30))))*$N$49)+($N$50*($G$24*(1+SUM($E$31))))))*$F$35</f>
        <v>630</v>
      </c>
      <c r="K162" s="716">
        <f>((((($N$46*($G$20*(1+SUM($E$27))))+($N$47*($G$21*(1+SUM($E$28))))+(($G$22*(1+SUM($E$29))))*$N$48)+(($G$23*(1+SUM($E$30))))*$N$49)+($N$50*($G$24*(1+SUM($E$31))))))*$G$35</f>
        <v>900</v>
      </c>
      <c r="L162" s="716">
        <f>((((($N$46*($G$20*(1+SUM($E$27))))+($N$47*($G$21*(1+SUM($E$28))))+(($G$22*(1+SUM($E$29))))*$N$48)+(($G$23*(1+SUM($E$30))))*$N$49)+($N$50*($G$24*(1+SUM($E$31))))))*$H$35</f>
        <v>180</v>
      </c>
      <c r="M162" s="716">
        <f>((((($N$46*($G$20*(1+SUM($E$27))))+($N$47*($G$21*(1+SUM($E$28))))+(($G$22*(1+SUM($E$29))))*$N$48)+(($G$23*(1+SUM($E$30))))*$N$49)+($N$50*($G$24*(1+SUM($E$31))))))*$I$35</f>
        <v>36</v>
      </c>
      <c r="N162" s="716">
        <f>((((($N$46*($G$20*(1+SUM($E$27))))+($N$47*($G$21*(1+SUM($E$28))))+(($G$22*(1+SUM($E$29))))*$N$48)+(($G$23*(1+SUM($E$30))))*$N$49)+($N$50*($G$24*(1+SUM($E$31))))))*$J$35</f>
        <v>18</v>
      </c>
      <c r="O162" s="716"/>
      <c r="P162" s="716"/>
      <c r="Q162" s="716"/>
      <c r="R162" s="716"/>
      <c r="S162" s="716"/>
      <c r="T162" s="716"/>
      <c r="U162" s="716"/>
      <c r="V162" s="716"/>
      <c r="W162" s="716"/>
      <c r="X162" s="716"/>
      <c r="Y162" s="716"/>
      <c r="Z162" s="716"/>
      <c r="AA162" s="716"/>
      <c r="AB162" s="716"/>
      <c r="AC162" s="716"/>
      <c r="AD162" s="716"/>
      <c r="AE162" s="716"/>
      <c r="AF162" s="716"/>
      <c r="AG162" s="716"/>
      <c r="AH162" s="716"/>
      <c r="AI162" s="716"/>
      <c r="AJ162" s="716"/>
      <c r="AK162" s="716"/>
      <c r="AL162" s="716"/>
      <c r="AM162" s="716"/>
      <c r="AN162" s="716"/>
      <c r="AO162" s="716"/>
      <c r="AP162" s="716"/>
      <c r="AQ162" s="716"/>
      <c r="AR162" s="716"/>
      <c r="AS162" s="716"/>
      <c r="AT162" s="716"/>
      <c r="AU162" s="716"/>
      <c r="AV162" s="716"/>
      <c r="AW162" s="716"/>
      <c r="AX162" s="716"/>
      <c r="AY162" s="716"/>
      <c r="AZ162" s="716"/>
      <c r="BA162" s="716"/>
      <c r="BB162" s="716"/>
      <c r="BC162" s="716"/>
      <c r="BD162" s="716"/>
      <c r="BE162" s="716"/>
      <c r="BF162" s="716"/>
      <c r="BG162" s="716"/>
      <c r="BH162" s="716"/>
      <c r="BI162" s="716"/>
      <c r="BJ162" s="716"/>
      <c r="BK162" s="716"/>
      <c r="BL162" s="716"/>
      <c r="BM162" s="716"/>
      <c r="BN162" s="716"/>
      <c r="BO162" s="716"/>
      <c r="BP162" s="716"/>
      <c r="BQ162" s="716"/>
    </row>
    <row r="163" spans="1:69" ht="10.199999999999999" customHeight="1" thickBot="1" x14ac:dyDescent="0.35">
      <c r="A163" s="64">
        <v>6</v>
      </c>
      <c r="B163" s="64">
        <f t="shared" si="67"/>
        <v>1800</v>
      </c>
      <c r="C163" s="64">
        <v>6</v>
      </c>
      <c r="D163" s="716"/>
      <c r="E163" s="716"/>
      <c r="F163" s="716"/>
      <c r="G163" s="716"/>
      <c r="H163" s="716"/>
      <c r="I163" s="716">
        <f>((((($N$46*($G$20*(1+SUM($E$27))))+($N$47*($G$21*(1+SUM($E$28))))+(($G$22*(1+SUM($E$29))))*$N$48)+(($G$23*(1+SUM($E$30))))*$N$49)+($N$50*($G$24*(1+SUM($E$31))))))*$D$35</f>
        <v>0</v>
      </c>
      <c r="J163" s="716">
        <f>((((($N$46*($G$20*(1+SUM($E$27))))+($N$47*($G$21*(1+SUM($E$28))))+(($G$22*(1+SUM($E$29))))*$N$48)+(($G$23*(1+SUM($E$30))))*$N$49)+($N$50*($G$24*(1+SUM($E$31))))))*$E$35</f>
        <v>36</v>
      </c>
      <c r="K163" s="716">
        <f>((((($N$46*($G$20*(1+SUM($E$27))))+($N$47*($G$21*(1+SUM($E$28))))+(($G$22*(1+SUM($E$29))))*$N$48)+(($G$23*(1+SUM($E$30))))*$N$49)+($N$50*($G$24*(1+SUM($E$31))))))*$F$35</f>
        <v>630</v>
      </c>
      <c r="L163" s="716">
        <f>((((($N$46*($G$20*(1+SUM($E$27))))+($N$47*($G$21*(1+SUM($E$28))))+(($G$22*(1+SUM($E$29))))*$N$48)+(($G$23*(1+SUM($E$30))))*$N$49)+($N$50*($G$24*(1+SUM($E$31))))))*$G$35</f>
        <v>900</v>
      </c>
      <c r="M163" s="716">
        <f>((((($N$46*($G$20*(1+SUM($E$27))))+($N$47*($G$21*(1+SUM($E$28))))+(($G$22*(1+SUM($E$29))))*$N$48)+(($G$23*(1+SUM($E$30))))*$N$49)+($N$50*($G$24*(1+SUM($E$31))))))*$H$35</f>
        <v>180</v>
      </c>
      <c r="N163" s="716">
        <f>((((($N$46*($G$20*(1+SUM($E$27))))+($N$47*($G$21*(1+SUM($E$28))))+(($G$22*(1+SUM($E$29))))*$N$48)+(($G$23*(1+SUM($E$30))))*$N$49)+($N$50*($G$24*(1+SUM($E$31))))))*$I$35</f>
        <v>36</v>
      </c>
      <c r="O163" s="716">
        <f>((((($N$46*($G$20*(1+SUM($E$27))))+($N$47*($G$21*(1+SUM($E$28))))+(($G$22*(1+SUM($E$29))))*$N$48)+(($G$23*(1+SUM($E$30))))*$N$49)+($N$50*($G$24*(1+SUM($E$31))))))*$J$35</f>
        <v>18</v>
      </c>
      <c r="P163" s="716"/>
      <c r="Q163" s="716"/>
      <c r="R163" s="716"/>
      <c r="S163" s="716"/>
      <c r="T163" s="716"/>
      <c r="U163" s="716"/>
      <c r="V163" s="716"/>
      <c r="W163" s="716"/>
      <c r="X163" s="716"/>
      <c r="Y163" s="716"/>
      <c r="Z163" s="716"/>
      <c r="AA163" s="716"/>
      <c r="AB163" s="716"/>
      <c r="AC163" s="716"/>
      <c r="AD163" s="716"/>
      <c r="AE163" s="716"/>
      <c r="AF163" s="716"/>
      <c r="AG163" s="716"/>
      <c r="AH163" s="716"/>
      <c r="AI163" s="716"/>
      <c r="AJ163" s="716"/>
      <c r="AK163" s="716"/>
      <c r="AL163" s="716"/>
      <c r="AM163" s="716"/>
      <c r="AN163" s="716"/>
      <c r="AO163" s="716"/>
      <c r="AP163" s="716"/>
      <c r="AQ163" s="716"/>
      <c r="AR163" s="716"/>
      <c r="AS163" s="716"/>
      <c r="AT163" s="716"/>
      <c r="AU163" s="716"/>
      <c r="AV163" s="716"/>
      <c r="AW163" s="716"/>
      <c r="AX163" s="716"/>
      <c r="AY163" s="716"/>
      <c r="AZ163" s="716"/>
      <c r="BA163" s="716"/>
      <c r="BB163" s="716"/>
      <c r="BC163" s="716"/>
      <c r="BD163" s="716"/>
      <c r="BE163" s="716"/>
      <c r="BF163" s="716"/>
      <c r="BG163" s="716"/>
      <c r="BH163" s="716"/>
      <c r="BI163" s="716"/>
      <c r="BJ163" s="716"/>
      <c r="BK163" s="716"/>
      <c r="BL163" s="716"/>
      <c r="BM163" s="716"/>
      <c r="BN163" s="716"/>
      <c r="BO163" s="716"/>
      <c r="BP163" s="716"/>
      <c r="BQ163" s="716"/>
    </row>
    <row r="164" spans="1:69" ht="10.199999999999999" customHeight="1" thickBot="1" x14ac:dyDescent="0.35">
      <c r="A164" s="64">
        <v>7</v>
      </c>
      <c r="B164" s="64">
        <f t="shared" si="67"/>
        <v>1800</v>
      </c>
      <c r="C164" s="64">
        <v>7</v>
      </c>
      <c r="D164" s="716"/>
      <c r="E164" s="716"/>
      <c r="F164" s="716"/>
      <c r="G164" s="716"/>
      <c r="H164" s="716"/>
      <c r="I164" s="716"/>
      <c r="J164" s="716">
        <f>((((($N$46*($G$20*(1+SUM($E$27))))+($N$47*($G$21*(1+SUM($E$28))))+(($G$22*(1+SUM($E$29))))*$N$48)+(($G$23*(1+SUM($E$30))))*$N$49)+($N$50*($G$24*(1+SUM($E$31))))))*$D$35</f>
        <v>0</v>
      </c>
      <c r="K164" s="716">
        <f>((((($N$46*($G$20*(1+SUM($E$27))))+($N$47*($G$21*(1+SUM($E$28))))+(($G$22*(1+SUM($E$29))))*$N$48)+(($G$23*(1+SUM($E$30))))*$N$49)+($N$50*($G$24*(1+SUM($E$31))))))*$E$35</f>
        <v>36</v>
      </c>
      <c r="L164" s="716">
        <f>((((($N$46*($G$20*(1+SUM($E$27))))+($N$47*($G$21*(1+SUM($E$28))))+(($G$22*(1+SUM($E$29))))*$N$48)+(($G$23*(1+SUM($E$30))))*$N$49)+($N$50*($G$24*(1+SUM($E$31))))))*$F$35</f>
        <v>630</v>
      </c>
      <c r="M164" s="716">
        <f>((((($N$46*($G$20*(1+SUM($E$27))))+($N$47*($G$21*(1+SUM($E$28))))+(($G$22*(1+SUM($E$29))))*$N$48)+(($G$23*(1+SUM($E$30))))*$N$49)+($N$50*($G$24*(1+SUM($E$31))))))*$G$35</f>
        <v>900</v>
      </c>
      <c r="N164" s="716">
        <f>((((($N$46*($G$20*(1+SUM($E$27))))+($N$47*($G$21*(1+SUM($E$28))))+(($G$22*(1+SUM($E$29))))*$N$48)+(($G$23*(1+SUM($E$30))))*$N$49)+($N$50*($G$24*(1+SUM($E$31))))))*$H$35</f>
        <v>180</v>
      </c>
      <c r="O164" s="716">
        <f>((((($N$46*($G$20*(1+SUM($E$27))))+($N$47*($G$21*(1+SUM($E$28))))+(($G$22*(1+SUM($E$29))))*$N$48)+(($G$23*(1+SUM($E$30))))*$N$49)+($N$50*($G$24*(1+SUM($E$31))))))*$I$35</f>
        <v>36</v>
      </c>
      <c r="P164" s="716">
        <f>((((($N$46*($G$20*(1+SUM($E$27))))+($N$47*($G$21*(1+SUM($E$28))))+(($G$22*(1+SUM($E$29))))*$N$48)+(($G$23*(1+SUM($E$30))))*$N$49)+($N$50*($G$24*(1+SUM($E$31))))))*$J$35</f>
        <v>18</v>
      </c>
      <c r="Q164" s="716"/>
      <c r="R164" s="716"/>
      <c r="S164" s="716"/>
      <c r="T164" s="716"/>
      <c r="U164" s="716"/>
      <c r="V164" s="716"/>
      <c r="W164" s="716"/>
      <c r="X164" s="716"/>
      <c r="Y164" s="716"/>
      <c r="Z164" s="716"/>
      <c r="AA164" s="716"/>
      <c r="AB164" s="716"/>
      <c r="AC164" s="716"/>
      <c r="AD164" s="716"/>
      <c r="AE164" s="716"/>
      <c r="AF164" s="716"/>
      <c r="AG164" s="716"/>
      <c r="AH164" s="716"/>
      <c r="AI164" s="716"/>
      <c r="AJ164" s="716"/>
      <c r="AK164" s="716"/>
      <c r="AL164" s="716"/>
      <c r="AM164" s="716"/>
      <c r="AN164" s="716"/>
      <c r="AO164" s="716"/>
      <c r="AP164" s="716"/>
      <c r="AQ164" s="716"/>
      <c r="AR164" s="716"/>
      <c r="AS164" s="716"/>
      <c r="AT164" s="716"/>
      <c r="AU164" s="716"/>
      <c r="AV164" s="716"/>
      <c r="AW164" s="716"/>
      <c r="AX164" s="716"/>
      <c r="AY164" s="716"/>
      <c r="AZ164" s="716"/>
      <c r="BA164" s="716"/>
      <c r="BB164" s="716"/>
      <c r="BC164" s="716"/>
      <c r="BD164" s="716"/>
      <c r="BE164" s="716"/>
      <c r="BF164" s="716"/>
      <c r="BG164" s="716"/>
      <c r="BH164" s="716"/>
      <c r="BI164" s="716"/>
      <c r="BJ164" s="716"/>
      <c r="BK164" s="716"/>
      <c r="BL164" s="716"/>
      <c r="BM164" s="716"/>
      <c r="BN164" s="716"/>
      <c r="BO164" s="716"/>
      <c r="BP164" s="716"/>
      <c r="BQ164" s="716"/>
    </row>
    <row r="165" spans="1:69" ht="10.199999999999999" customHeight="1" thickBot="1" x14ac:dyDescent="0.35">
      <c r="A165" s="64">
        <v>8</v>
      </c>
      <c r="B165" s="64">
        <f t="shared" si="67"/>
        <v>1800</v>
      </c>
      <c r="C165" s="64">
        <v>8</v>
      </c>
      <c r="D165" s="716"/>
      <c r="E165" s="716"/>
      <c r="F165" s="716"/>
      <c r="G165" s="716"/>
      <c r="H165" s="716"/>
      <c r="I165" s="716"/>
      <c r="J165" s="716"/>
      <c r="K165" s="716">
        <f>((((($N$46*($G$20*(1+SUM($E$27))))+($N$47*($G$21*(1+SUM($E$28))))+(($G$22*(1+SUM($E$29))))*$N$48)+(($G$23*(1+SUM($E$30))))*$N$49)+($N$50*($G$24*(1+SUM($E$31))))))*$D$35</f>
        <v>0</v>
      </c>
      <c r="L165" s="716">
        <f>((((($N$46*($G$20*(1+SUM($E$27))))+($N$47*($G$21*(1+SUM($E$28))))+(($G$22*(1+SUM($E$29))))*$N$48)+(($G$23*(1+SUM($E$30))))*$N$49)+($N$50*($G$24*(1+SUM($E$31))))))*$E$35</f>
        <v>36</v>
      </c>
      <c r="M165" s="716">
        <f>((((($N$46*($G$20*(1+SUM($E$27))))+($N$47*($G$21*(1+SUM($E$28))))+(($G$22*(1+SUM($E$29))))*$N$48)+(($G$23*(1+SUM($E$30))))*$N$49)+($N$50*($G$24*(1+SUM($E$31))))))*$F$35</f>
        <v>630</v>
      </c>
      <c r="N165" s="716">
        <f>((((($N$46*($G$20*(1+SUM($E$27))))+($N$47*($G$21*(1+SUM($E$28))))+(($G$22*(1+SUM($E$29))))*$N$48)+(($G$23*(1+SUM($E$30))))*$N$49)+($N$50*($G$24*(1+SUM($E$31))))))*$G$35</f>
        <v>900</v>
      </c>
      <c r="O165" s="716">
        <f>((((($N$46*($G$20*(1+SUM($E$27))))+($N$47*($G$21*(1+SUM($E$28))))+(($G$22*(1+SUM($E$29))))*$N$48)+(($G$23*(1+SUM($E$30))))*$N$49)+($N$50*($G$24*(1+SUM($E$31))))))*$H$35</f>
        <v>180</v>
      </c>
      <c r="P165" s="716">
        <f>((((($N$46*($G$20*(1+SUM($E$27))))+($N$47*($G$21*(1+SUM($E$28))))+(($G$22*(1+SUM($E$29))))*$N$48)+(($G$23*(1+SUM($E$30))))*$N$49)+($N$50*($G$24*(1+SUM($E$31))))))*$I$35</f>
        <v>36</v>
      </c>
      <c r="Q165" s="716">
        <f>((((($N$46*($G$20*(1+SUM($E$27))))+($N$47*($G$21*(1+SUM($E$28))))+(($G$22*(1+SUM($E$29))))*$N$48)+(($G$23*(1+SUM($E$30))))*$N$49)+($N$50*($G$24*(1+SUM($E$31))))))*$J$35</f>
        <v>18</v>
      </c>
      <c r="R165" s="716"/>
      <c r="S165" s="716"/>
      <c r="T165" s="716"/>
      <c r="U165" s="716"/>
      <c r="V165" s="716"/>
      <c r="W165" s="716"/>
      <c r="X165" s="716"/>
      <c r="Y165" s="716"/>
      <c r="Z165" s="716"/>
      <c r="AA165" s="716"/>
      <c r="AB165" s="716"/>
      <c r="AC165" s="716"/>
      <c r="AD165" s="716"/>
      <c r="AE165" s="716"/>
      <c r="AF165" s="716"/>
      <c r="AG165" s="716"/>
      <c r="AH165" s="716"/>
      <c r="AI165" s="716"/>
      <c r="AJ165" s="716"/>
      <c r="AK165" s="716"/>
      <c r="AL165" s="716"/>
      <c r="AM165" s="716"/>
      <c r="AN165" s="716"/>
      <c r="AO165" s="716"/>
      <c r="AP165" s="716"/>
      <c r="AQ165" s="716"/>
      <c r="AR165" s="716"/>
      <c r="AS165" s="716"/>
      <c r="AT165" s="716"/>
      <c r="AU165" s="716"/>
      <c r="AV165" s="716"/>
      <c r="AW165" s="716"/>
      <c r="AX165" s="716"/>
      <c r="AY165" s="716"/>
      <c r="AZ165" s="716"/>
      <c r="BA165" s="716"/>
      <c r="BB165" s="716"/>
      <c r="BC165" s="716"/>
      <c r="BD165" s="716"/>
      <c r="BE165" s="716"/>
      <c r="BF165" s="716"/>
      <c r="BG165" s="716"/>
      <c r="BH165" s="716"/>
      <c r="BI165" s="716"/>
      <c r="BJ165" s="716"/>
      <c r="BK165" s="716"/>
      <c r="BL165" s="716"/>
      <c r="BM165" s="716"/>
      <c r="BN165" s="716"/>
      <c r="BO165" s="716"/>
      <c r="BP165" s="716"/>
      <c r="BQ165" s="716"/>
    </row>
    <row r="166" spans="1:69" ht="10.199999999999999" customHeight="1" thickBot="1" x14ac:dyDescent="0.35">
      <c r="A166" s="64">
        <v>9</v>
      </c>
      <c r="B166" s="64">
        <f t="shared" si="67"/>
        <v>1800</v>
      </c>
      <c r="C166" s="64">
        <v>9</v>
      </c>
      <c r="D166" s="716"/>
      <c r="E166" s="716"/>
      <c r="F166" s="716"/>
      <c r="G166" s="716"/>
      <c r="H166" s="716"/>
      <c r="I166" s="716"/>
      <c r="J166" s="716"/>
      <c r="K166" s="716"/>
      <c r="L166" s="716">
        <f>((((($N$46*($G$20*(1+SUM($E$27))))+($N$47*($G$21*(1+SUM($E$28))))+(($G$22*(1+SUM($E$29))))*$N$48)+(($G$23*(1+SUM($E$30))))*$N$49)+($N$50*($G$24*(1+SUM($E$31))))))*$D$35</f>
        <v>0</v>
      </c>
      <c r="M166" s="716">
        <f>((((($N$46*($G$20*(1+SUM($E$27))))+($N$47*($G$21*(1+SUM($E$28))))+(($G$22*(1+SUM($E$29))))*$N$48)+(($G$23*(1+SUM($E$30))))*$N$49)+($N$50*($G$24*(1+SUM($E$31))))))*$E$35</f>
        <v>36</v>
      </c>
      <c r="N166" s="716">
        <f>((((($N$46*($G$20*(1+SUM($E$27))))+($N$47*($G$21*(1+SUM($E$28))))+(($G$22*(1+SUM($E$29))))*$N$48)+(($G$23*(1+SUM($E$30))))*$N$49)+($N$50*($G$24*(1+SUM($E$31))))))*$F$35</f>
        <v>630</v>
      </c>
      <c r="O166" s="716">
        <f>((((($N$46*($G$20*(1+SUM($E$27))))+($N$47*($G$21*(1+SUM($E$28))))+(($G$22*(1+SUM($E$29))))*$N$48)+(($G$23*(1+SUM($E$30))))*$N$49)+($N$50*($G$24*(1+SUM($E$31))))))*$G$35</f>
        <v>900</v>
      </c>
      <c r="P166" s="716">
        <f>((((($N$46*($G$20*(1+SUM($E$27))))+($N$47*($G$21*(1+SUM($E$28))))+(($G$22*(1+SUM($E$29))))*$N$48)+(($G$23*(1+SUM($E$30))))*$N$49)+($N$50*($G$24*(1+SUM($E$31))))))*$H$35</f>
        <v>180</v>
      </c>
      <c r="Q166" s="716">
        <f>((((($N$46*($G$20*(1+SUM($E$27))))+($N$47*($G$21*(1+SUM($E$28))))+(($G$22*(1+SUM($E$29))))*$N$48)+(($G$23*(1+SUM($E$30))))*$N$49)+($N$50*($G$24*(1+SUM($E$31))))))*$I$35</f>
        <v>36</v>
      </c>
      <c r="R166" s="716">
        <f>((((($N$46*($G$20*(1+SUM($E$27))))+($N$47*($G$21*(1+SUM($E$28))))+(($G$22*(1+SUM($E$29))))*$N$48)+(($G$23*(1+SUM($E$30))))*$N$49)+($N$50*($G$24*(1+SUM($E$31))))))*$J$35</f>
        <v>18</v>
      </c>
      <c r="S166" s="716"/>
      <c r="T166" s="716"/>
      <c r="U166" s="716"/>
      <c r="V166" s="716"/>
      <c r="W166" s="716"/>
      <c r="X166" s="716"/>
      <c r="Y166" s="716"/>
      <c r="Z166" s="716"/>
      <c r="AA166" s="716"/>
      <c r="AB166" s="716"/>
      <c r="AC166" s="716"/>
      <c r="AD166" s="716"/>
      <c r="AE166" s="716"/>
      <c r="AF166" s="716"/>
      <c r="AG166" s="716"/>
      <c r="AH166" s="716"/>
      <c r="AI166" s="716"/>
      <c r="AJ166" s="716"/>
      <c r="AK166" s="716"/>
      <c r="AL166" s="716"/>
      <c r="AM166" s="716"/>
      <c r="AN166" s="716"/>
      <c r="AO166" s="716"/>
      <c r="AP166" s="716"/>
      <c r="AQ166" s="716"/>
      <c r="AR166" s="716"/>
      <c r="AS166" s="716"/>
      <c r="AT166" s="716"/>
      <c r="AU166" s="716"/>
      <c r="AV166" s="716"/>
      <c r="AW166" s="716"/>
      <c r="AX166" s="716"/>
      <c r="AY166" s="716"/>
      <c r="AZ166" s="716"/>
      <c r="BA166" s="716"/>
      <c r="BB166" s="716"/>
      <c r="BC166" s="716"/>
      <c r="BD166" s="716"/>
      <c r="BE166" s="716"/>
      <c r="BF166" s="716"/>
      <c r="BG166" s="716"/>
      <c r="BH166" s="716"/>
      <c r="BI166" s="716"/>
      <c r="BJ166" s="716"/>
      <c r="BK166" s="716"/>
      <c r="BL166" s="716"/>
      <c r="BM166" s="716"/>
      <c r="BN166" s="716"/>
      <c r="BO166" s="716"/>
      <c r="BP166" s="716"/>
      <c r="BQ166" s="716"/>
    </row>
    <row r="167" spans="1:69" ht="10.199999999999999" customHeight="1" thickBot="1" x14ac:dyDescent="0.35">
      <c r="A167" s="64">
        <v>10</v>
      </c>
      <c r="B167" s="64">
        <f t="shared" si="67"/>
        <v>1800</v>
      </c>
      <c r="C167" s="64">
        <v>10</v>
      </c>
      <c r="D167" s="716"/>
      <c r="E167" s="716"/>
      <c r="F167" s="716"/>
      <c r="G167" s="716"/>
      <c r="H167" s="716"/>
      <c r="I167" s="716"/>
      <c r="J167" s="716"/>
      <c r="K167" s="716"/>
      <c r="L167" s="716"/>
      <c r="M167" s="716">
        <f>((((($N$46*($G$20*(1+SUM($E$27))))+($N$47*($G$21*(1+SUM($E$28))))+(($G$22*(1+SUM($E$29))))*$N$48)+(($G$23*(1+SUM($E$30))))*$N$49)+($N$50*($G$24*(1+SUM($E$31))))))*$D$35</f>
        <v>0</v>
      </c>
      <c r="N167" s="716">
        <f>((((($N$46*($G$20*(1+SUM($E$27))))+($N$47*($G$21*(1+SUM($E$28))))+(($G$22*(1+SUM($E$29))))*$N$48)+(($G$23*(1+SUM($E$30))))*$N$49)+($N$50*($G$24*(1+SUM($E$31))))))*$E$35</f>
        <v>36</v>
      </c>
      <c r="O167" s="716">
        <f>((((($N$46*($G$20*(1+SUM($E$27))))+($N$47*($G$21*(1+SUM($E$28))))+(($G$22*(1+SUM($E$29))))*$N$48)+(($G$23*(1+SUM($E$30))))*$N$49)+($N$50*($G$24*(1+SUM($E$31))))))*$F$35</f>
        <v>630</v>
      </c>
      <c r="P167" s="716">
        <f>((((($N$46*($G$20*(1+SUM($E$27))))+($N$47*($G$21*(1+SUM($E$28))))+(($G$22*(1+SUM($E$29))))*$N$48)+(($G$23*(1+SUM($E$30))))*$N$49)+($N$50*($G$24*(1+SUM($E$31))))))*$G$35</f>
        <v>900</v>
      </c>
      <c r="Q167" s="716">
        <f>((((($N$46*($G$20*(1+SUM($E$27))))+($N$47*($G$21*(1+SUM($E$28))))+(($G$22*(1+SUM($E$29))))*$N$48)+(($G$23*(1+SUM($E$30))))*$N$49)+($N$50*($G$24*(1+SUM($E$31))))))*$H$35</f>
        <v>180</v>
      </c>
      <c r="R167" s="716">
        <f>((((($N$46*($G$20*(1+SUM($E$27))))+($N$47*($G$21*(1+SUM($E$28))))+(($G$22*(1+SUM($E$29))))*$N$48)+(($G$23*(1+SUM($E$30))))*$N$49)+($N$50*($G$24*(1+SUM($E$31))))))*$I$35</f>
        <v>36</v>
      </c>
      <c r="S167" s="716">
        <f>((((($N$46*($G$20*(1+SUM($E$27))))+($N$47*($G$21*(1+SUM($E$28))))+(($G$22*(1+SUM($E$29))))*$N$48)+(($G$23*(1+SUM($E$30))))*$N$49)+($N$50*($G$24*(1+SUM($E$31))))))*$J$35</f>
        <v>18</v>
      </c>
      <c r="T167" s="716"/>
      <c r="U167" s="716"/>
      <c r="V167" s="716"/>
      <c r="W167" s="716"/>
      <c r="X167" s="716"/>
      <c r="Y167" s="716"/>
      <c r="Z167" s="716"/>
      <c r="AA167" s="716"/>
      <c r="AB167" s="716"/>
      <c r="AC167" s="716"/>
      <c r="AD167" s="716"/>
      <c r="AE167" s="716"/>
      <c r="AF167" s="716"/>
      <c r="AG167" s="716"/>
      <c r="AH167" s="716"/>
      <c r="AI167" s="716"/>
      <c r="AJ167" s="716"/>
      <c r="AK167" s="716"/>
      <c r="AL167" s="716"/>
      <c r="AM167" s="716"/>
      <c r="AN167" s="716"/>
      <c r="AO167" s="716"/>
      <c r="AP167" s="716"/>
      <c r="AQ167" s="716"/>
      <c r="AR167" s="716"/>
      <c r="AS167" s="716"/>
      <c r="AT167" s="716"/>
      <c r="AU167" s="716"/>
      <c r="AV167" s="716"/>
      <c r="AW167" s="716"/>
      <c r="AX167" s="716"/>
      <c r="AY167" s="716"/>
      <c r="AZ167" s="716"/>
      <c r="BA167" s="716"/>
      <c r="BB167" s="716"/>
      <c r="BC167" s="716"/>
      <c r="BD167" s="716"/>
      <c r="BE167" s="716"/>
      <c r="BF167" s="716"/>
      <c r="BG167" s="716"/>
      <c r="BH167" s="716"/>
      <c r="BI167" s="716"/>
      <c r="BJ167" s="716"/>
      <c r="BK167" s="716"/>
      <c r="BL167" s="716"/>
      <c r="BM167" s="716"/>
      <c r="BN167" s="716"/>
      <c r="BO167" s="716"/>
      <c r="BP167" s="716"/>
      <c r="BQ167" s="716"/>
    </row>
    <row r="168" spans="1:69" ht="10.199999999999999" customHeight="1" thickBot="1" x14ac:dyDescent="0.35">
      <c r="A168" s="64">
        <v>11</v>
      </c>
      <c r="B168" s="64">
        <f t="shared" si="67"/>
        <v>1800</v>
      </c>
      <c r="C168" s="64">
        <v>11</v>
      </c>
      <c r="D168" s="716"/>
      <c r="E168" s="716"/>
      <c r="F168" s="716"/>
      <c r="G168" s="716"/>
      <c r="H168" s="716"/>
      <c r="I168" s="716"/>
      <c r="J168" s="716"/>
      <c r="K168" s="716"/>
      <c r="L168" s="716"/>
      <c r="M168" s="716"/>
      <c r="N168" s="716">
        <f>((((($N$46*($G$20*(1+SUM($E$27))))+($N$47*($G$21*(1+SUM($E$28))))+(($G$22*(1+SUM($E$29))))*$N$48)+(($G$23*(1+SUM($E$30))))*$N$49)+($N$50*($G$24*(1+SUM($E$31))))))*$D$35</f>
        <v>0</v>
      </c>
      <c r="O168" s="716">
        <f>((((($N$46*($G$20*(1+SUM($E$27))))+($N$47*($G$21*(1+SUM($E$28))))+(($G$22*(1+SUM($E$29))))*$N$48)+(($G$23*(1+SUM($E$30))))*$N$49)+($N$50*($G$24*(1+SUM($E$31))))))*$E$35</f>
        <v>36</v>
      </c>
      <c r="P168" s="716">
        <f>((((($N$46*($G$20*(1+SUM($E$27))))+($N$47*($G$21*(1+SUM($E$28))))+(($G$22*(1+SUM($E$29))))*$N$48)+(($G$23*(1+SUM($E$30))))*$N$49)+($N$50*($G$24*(1+SUM($E$31))))))*$F$35</f>
        <v>630</v>
      </c>
      <c r="Q168" s="716">
        <f>((((($N$46*($G$20*(1+SUM($E$27))))+($N$47*($G$21*(1+SUM($E$28))))+(($G$22*(1+SUM($E$29))))*$N$48)+(($G$23*(1+SUM($E$30))))*$N$49)+($N$50*($G$24*(1+SUM($E$31))))))*$G$35</f>
        <v>900</v>
      </c>
      <c r="R168" s="716">
        <f>((((($N$46*($G$20*(1+SUM($E$27))))+($N$47*($G$21*(1+SUM($E$28))))+(($G$22*(1+SUM($E$29))))*$N$48)+(($G$23*(1+SUM($E$30))))*$N$49)+($N$50*($G$24*(1+SUM($E$31))))))*$H$35</f>
        <v>180</v>
      </c>
      <c r="S168" s="716">
        <f>((((($N$46*($G$20*(1+SUM($E$27))))+($N$47*($G$21*(1+SUM($E$28))))+(($G$22*(1+SUM($E$29))))*$N$48)+(($G$23*(1+SUM($E$30))))*$N$49)+($N$50*($G$24*(1+SUM($E$31))))))*$I$35</f>
        <v>36</v>
      </c>
      <c r="T168" s="716">
        <f>((((($N$46*($G$20*(1+SUM($E$27))))+($N$47*($G$21*(1+SUM($E$28))))+(($G$22*(1+SUM($E$29))))*$N$48)+(($G$23*(1+SUM($E$30))))*$N$49)+($N$50*($G$24*(1+SUM($E$31))))))*$J$35</f>
        <v>18</v>
      </c>
      <c r="U168" s="716"/>
      <c r="V168" s="716"/>
      <c r="W168" s="716"/>
      <c r="X168" s="716"/>
      <c r="Y168" s="716"/>
      <c r="Z168" s="716"/>
      <c r="AA168" s="716"/>
      <c r="AB168" s="716"/>
      <c r="AC168" s="716"/>
      <c r="AD168" s="716"/>
      <c r="AE168" s="716"/>
      <c r="AF168" s="716"/>
      <c r="AG168" s="716"/>
      <c r="AH168" s="716"/>
      <c r="AI168" s="716"/>
      <c r="AJ168" s="716"/>
      <c r="AK168" s="716"/>
      <c r="AL168" s="716"/>
      <c r="AM168" s="716"/>
      <c r="AN168" s="716"/>
      <c r="AO168" s="716"/>
      <c r="AP168" s="716"/>
      <c r="AQ168" s="716"/>
      <c r="AR168" s="716"/>
      <c r="AS168" s="716"/>
      <c r="AT168" s="716"/>
      <c r="AU168" s="716"/>
      <c r="AV168" s="716"/>
      <c r="AW168" s="716"/>
      <c r="AX168" s="716"/>
      <c r="AY168" s="716"/>
      <c r="AZ168" s="716"/>
      <c r="BA168" s="716"/>
      <c r="BB168" s="716"/>
      <c r="BC168" s="716"/>
      <c r="BD168" s="716"/>
      <c r="BE168" s="716"/>
      <c r="BF168" s="716"/>
      <c r="BG168" s="716"/>
      <c r="BH168" s="716"/>
      <c r="BI168" s="716"/>
      <c r="BJ168" s="716"/>
      <c r="BK168" s="716"/>
      <c r="BL168" s="716"/>
      <c r="BM168" s="716"/>
      <c r="BN168" s="716"/>
      <c r="BO168" s="716"/>
      <c r="BP168" s="716"/>
      <c r="BQ168" s="716"/>
    </row>
    <row r="169" spans="1:69" ht="10.199999999999999" customHeight="1" thickBot="1" x14ac:dyDescent="0.35">
      <c r="A169" s="64">
        <v>12</v>
      </c>
      <c r="B169" s="64">
        <f t="shared" si="67"/>
        <v>1800</v>
      </c>
      <c r="C169" s="64">
        <v>12</v>
      </c>
      <c r="D169" s="716"/>
      <c r="E169" s="716"/>
      <c r="F169" s="716"/>
      <c r="G169" s="716"/>
      <c r="H169" s="716"/>
      <c r="I169" s="716"/>
      <c r="J169" s="716"/>
      <c r="K169" s="716"/>
      <c r="L169" s="716"/>
      <c r="M169" s="716"/>
      <c r="N169" s="716"/>
      <c r="O169" s="716">
        <f>((((($N$46*($G$20*(1+SUM($E$27))))+($N$47*($G$21*(1+SUM($E$28))))+(($G$22*(1+SUM($E$29))))*$N$48)+(($G$23*(1+SUM($E$30))))*$N$49)+($N$50*($G$24*(1+SUM($E$31))))))*$D$35</f>
        <v>0</v>
      </c>
      <c r="P169" s="716">
        <f>((((($N$46*($G$20*(1+SUM($E$27))))+($N$47*($G$21*(1+SUM($E$28))))+(($G$22*(1+SUM($E$29))))*$N$48)+(($G$23*(1+SUM($E$30))))*$N$49)+($N$50*($G$24*(1+SUM($E$31))))))*$E$35</f>
        <v>36</v>
      </c>
      <c r="Q169" s="716">
        <f>((((($N$46*($G$20*(1+SUM($E$27))))+($N$47*($G$21*(1+SUM($E$28))))+(($G$22*(1+SUM($E$29))))*$N$48)+(($G$23*(1+SUM($E$30))))*$N$49)+($N$50*($G$24*(1+SUM($E$31))))))*$F$35</f>
        <v>630</v>
      </c>
      <c r="R169" s="716">
        <f>((((($N$46*($G$20*(1+SUM($E$27))))+($N$47*($G$21*(1+SUM($E$28))))+(($G$22*(1+SUM($E$29))))*$N$48)+(($G$23*(1+SUM($E$30))))*$N$49)+($N$50*($G$24*(1+SUM($E$31))))))*$G$35</f>
        <v>900</v>
      </c>
      <c r="S169" s="716">
        <f>((((($N$46*($G$20*(1+SUM($E$27))))+($N$47*($G$21*(1+SUM($E$28))))+(($G$22*(1+SUM($E$29))))*$N$48)+(($G$23*(1+SUM($E$30))))*$N$49)+($N$50*($G$24*(1+SUM($E$31))))))*$H$35</f>
        <v>180</v>
      </c>
      <c r="T169" s="716">
        <f>((((($N$46*($G$20*(1+SUM($E$27))))+($N$47*($G$21*(1+SUM($E$28))))+(($G$22*(1+SUM($E$29))))*$N$48)+(($G$23*(1+SUM($E$30))))*$N$49)+($N$50*($G$24*(1+SUM($E$31))))))*$I$35</f>
        <v>36</v>
      </c>
      <c r="U169" s="716">
        <f>((((($N$46*($G$20*(1+SUM($E$27))))+($N$47*($G$21*(1+SUM($E$28))))+(($G$22*(1+SUM($E$29))))*$N$48)+(($G$23*(1+SUM($E$30))))*$N$49)+($N$50*($G$24*(1+SUM($E$31))))))*$J$35</f>
        <v>18</v>
      </c>
      <c r="V169" s="716"/>
      <c r="W169" s="716"/>
      <c r="X169" s="716"/>
      <c r="Y169" s="716"/>
      <c r="Z169" s="716"/>
      <c r="AA169" s="716"/>
      <c r="AB169" s="716"/>
      <c r="AC169" s="716"/>
      <c r="AD169" s="716"/>
      <c r="AE169" s="716"/>
      <c r="AF169" s="716"/>
      <c r="AG169" s="716"/>
      <c r="AH169" s="716"/>
      <c r="AI169" s="716"/>
      <c r="AJ169" s="716"/>
      <c r="AK169" s="716"/>
      <c r="AL169" s="716"/>
      <c r="AM169" s="716"/>
      <c r="AN169" s="716"/>
      <c r="AO169" s="716"/>
      <c r="AP169" s="716"/>
      <c r="AQ169" s="716"/>
      <c r="AR169" s="716"/>
      <c r="AS169" s="716"/>
      <c r="AT169" s="716"/>
      <c r="AU169" s="716"/>
      <c r="AV169" s="716"/>
      <c r="AW169" s="716"/>
      <c r="AX169" s="716"/>
      <c r="AY169" s="716"/>
      <c r="AZ169" s="716"/>
      <c r="BA169" s="716"/>
      <c r="BB169" s="716"/>
      <c r="BC169" s="716"/>
      <c r="BD169" s="716"/>
      <c r="BE169" s="716"/>
      <c r="BF169" s="716"/>
      <c r="BG169" s="716"/>
      <c r="BH169" s="716"/>
      <c r="BI169" s="716"/>
      <c r="BJ169" s="716"/>
      <c r="BK169" s="716"/>
      <c r="BL169" s="716"/>
      <c r="BM169" s="716"/>
      <c r="BN169" s="716"/>
      <c r="BO169" s="716"/>
      <c r="BP169" s="716"/>
      <c r="BQ169" s="716"/>
    </row>
    <row r="170" spans="1:69" ht="10.199999999999999" customHeight="1" thickBot="1" x14ac:dyDescent="0.35">
      <c r="A170" s="64">
        <v>13</v>
      </c>
      <c r="B170" s="64">
        <f t="shared" si="67"/>
        <v>3071.2500000000005</v>
      </c>
      <c r="C170" s="64">
        <v>13</v>
      </c>
      <c r="D170" s="716"/>
      <c r="E170" s="716"/>
      <c r="F170" s="716"/>
      <c r="G170" s="716"/>
      <c r="H170" s="716"/>
      <c r="I170" s="716"/>
      <c r="J170" s="716"/>
      <c r="K170" s="716"/>
      <c r="L170" s="716"/>
      <c r="M170" s="716"/>
      <c r="N170" s="716"/>
      <c r="O170" s="716"/>
      <c r="P170" s="716">
        <f>((((($O$46*($G$20*(1+SUM($E$27:$F$27))))+($O$47*($G$21*(1+SUM($E$28:$F$28))))+(($G$22*(1+SUM($E$29:$F$29))))*$O$48)+(($G$23*(1+SUM($E$30:$F$30))))*$O$49)+($O$50*($G$24*(1+SUM($E$31:$F$31))))))*$D$35</f>
        <v>0</v>
      </c>
      <c r="Q170" s="716">
        <f>((((($O$46*($G$20*(1+SUM($E$27:$F$27))))+($O$47*($G$21*(1+SUM($E$28:$F$28))))+(($G$22*(1+SUM($E$29:$F$29))))*$O$48)+(($G$23*(1+SUM($E$30:$F$30))))*$O$49)+($O$50*($G$24*(1+SUM($E$31:$F$31))))))*$E$35</f>
        <v>61.425000000000004</v>
      </c>
      <c r="R170" s="716">
        <f>((((($O$46*($G$20*(1+SUM($E$27:$F$27))))+($O$47*($G$21*(1+SUM($E$28:$F$28))))+(($G$22*(1+SUM($E$29:$F$29))))*$O$48)+(($G$23*(1+SUM($E$30:$F$30))))*$O$49)+($O$50*($G$24*(1+SUM($E$31:$F$31))))))*$F$35</f>
        <v>1074.9375</v>
      </c>
      <c r="S170" s="716">
        <f>((((($O$46*($G$20*(1+SUM($E$27:$F$27))))+($O$47*($G$21*(1+SUM($E$28:$F$28))))+(($G$22*(1+SUM($E$29:$F$29))))*$O$48)+(($G$23*(1+SUM($E$30:$F$30))))*$O$49)+($O$50*($G$24*(1+SUM($E$31:$F$31))))))*$G$35</f>
        <v>1535.625</v>
      </c>
      <c r="T170" s="716">
        <f>((((($O$46*($G$20*(1+SUM($E$27:$F$27))))+($O$47*($G$21*(1+SUM($E$28:$F$28))))+(($G$22*(1+SUM($E$29:$F$29))))*$O$48)+(($G$23*(1+SUM($E$30:$F$30))))*$O$49)+($O$50*($G$24*(1+SUM($E$31:$F$31))))))*$H$35</f>
        <v>307.125</v>
      </c>
      <c r="U170" s="716">
        <f>((((($O$46*($G$20*(1+SUM($E$27:$F$27))))+($O$47*($G$21*(1+SUM($E$28:$F$28))))+(($G$22*(1+SUM($E$29:$F$29))))*$O$48)+(($G$23*(1+SUM($E$30:$F$30))))*$O$49)+($O$50*($G$24*(1+SUM($E$31:$F$31))))))*$I$35</f>
        <v>61.425000000000004</v>
      </c>
      <c r="V170" s="716">
        <f>((((($O$46*($G$20*(1+SUM($E$27:$F$27))))+($O$47*($G$21*(1+SUM($E$28:$F$28))))+(($G$22*(1+SUM($E$29:$F$29))))*$O$48)+(($G$23*(1+SUM($E$30:$F$30))))*$O$49)+($O$50*($G$24*(1+SUM($E$31:$F$31))))))*$J$35</f>
        <v>30.712500000000002</v>
      </c>
      <c r="W170" s="716"/>
      <c r="X170" s="716"/>
      <c r="Y170" s="716"/>
      <c r="Z170" s="716"/>
      <c r="AA170" s="716"/>
      <c r="AB170" s="716"/>
      <c r="AC170" s="716"/>
      <c r="AD170" s="716"/>
      <c r="AE170" s="716"/>
      <c r="AF170" s="716"/>
      <c r="AG170" s="716"/>
      <c r="AH170" s="716"/>
      <c r="AI170" s="716"/>
      <c r="AJ170" s="716"/>
      <c r="AK170" s="716"/>
      <c r="AL170" s="716"/>
      <c r="AM170" s="716"/>
      <c r="AN170" s="716"/>
      <c r="AO170" s="716"/>
      <c r="AP170" s="716"/>
      <c r="AQ170" s="716"/>
      <c r="AR170" s="716"/>
      <c r="AS170" s="716"/>
      <c r="AT170" s="716"/>
      <c r="AU170" s="716"/>
      <c r="AV170" s="716"/>
      <c r="AW170" s="716"/>
      <c r="AX170" s="716"/>
      <c r="AY170" s="716"/>
      <c r="AZ170" s="716"/>
      <c r="BA170" s="716"/>
      <c r="BB170" s="716"/>
      <c r="BC170" s="716"/>
      <c r="BD170" s="716"/>
      <c r="BE170" s="716"/>
      <c r="BF170" s="716"/>
      <c r="BG170" s="716"/>
      <c r="BH170" s="716"/>
      <c r="BI170" s="716"/>
      <c r="BJ170" s="716"/>
      <c r="BK170" s="716"/>
      <c r="BL170" s="716"/>
      <c r="BM170" s="716"/>
      <c r="BN170" s="716"/>
      <c r="BO170" s="716"/>
      <c r="BP170" s="716"/>
      <c r="BQ170" s="716"/>
    </row>
    <row r="171" spans="1:69" ht="10.199999999999999" customHeight="1" thickBot="1" x14ac:dyDescent="0.35">
      <c r="A171" s="64">
        <v>14</v>
      </c>
      <c r="B171" s="64">
        <f t="shared" si="67"/>
        <v>3071.2500000000005</v>
      </c>
      <c r="C171" s="64">
        <v>14</v>
      </c>
      <c r="D171" s="716"/>
      <c r="E171" s="716"/>
      <c r="F171" s="716"/>
      <c r="G171" s="716"/>
      <c r="H171" s="716"/>
      <c r="I171" s="716"/>
      <c r="J171" s="716"/>
      <c r="K171" s="716"/>
      <c r="L171" s="716"/>
      <c r="M171" s="716"/>
      <c r="N171" s="716"/>
      <c r="O171" s="716"/>
      <c r="P171" s="716"/>
      <c r="Q171" s="716">
        <f>((((($O$46*($G$20*(1+SUM($E$27:$G$27))))+($O$47*($G$21*(1+SUM($E$28:$G$28))))+(($G$22*(1+SUM($E$29:$G$29))))*$O$48)+(($G$23*(1+SUM($E$30:$G$30))))*$O$49)+($O$50*($G$24*(1+SUM($E$31:$G$31))))))*$D$36</f>
        <v>0</v>
      </c>
      <c r="R171" s="716">
        <f>((((($O$46*($G$20*(1+SUM($E$27:$F$27))))+($O$47*($G$21*(1+SUM($E$28:$F$28))))+(($G$22*(1+SUM($E$29:$F$29))))*$O$48)+(($G$23*(1+SUM($E$30:$F$30))))*$O$49)+($O$50*($G$24*(1+SUM($E$31:$F$31))))))*$E$35</f>
        <v>61.425000000000004</v>
      </c>
      <c r="S171" s="716">
        <f>((((($O$46*($G$20*(1+SUM($E$27:$F$27))))+($O$47*($G$21*(1+SUM($E$28:$F$28))))+(($G$22*(1+SUM($E$29:$F$29))))*$O$48)+(($G$23*(1+SUM($E$30:$F$30))))*$O$49)+($O$50*($G$24*(1+SUM($E$31:$F$31))))))*$F$35</f>
        <v>1074.9375</v>
      </c>
      <c r="T171" s="716">
        <f>((((($O$46*($G$20*(1+SUM($E$27:$F$27))))+($O$47*($G$21*(1+SUM($E$28:$F$28))))+(($G$22*(1+SUM($E$29:$F$29))))*$O$48)+(($G$23*(1+SUM($E$30:$F$30))))*$O$49)+($O$50*($G$24*(1+SUM($E$31:$F$31))))))*$G$35</f>
        <v>1535.625</v>
      </c>
      <c r="U171" s="716">
        <f>((((($O$46*($G$20*(1+SUM($E$27:$F$27))))+($O$47*($G$21*(1+SUM($E$28:$F$28))))+(($G$22*(1+SUM($E$29:$F$29))))*$O$48)+(($G$23*(1+SUM($E$30:$F$30))))*$O$49)+($O$50*($G$24*(1+SUM($E$31:$F$31))))))*$H$35</f>
        <v>307.125</v>
      </c>
      <c r="V171" s="716">
        <f>((((($O$46*($G$20*(1+SUM($E$27:$F$27))))+($O$47*($G$21*(1+SUM($E$28:$F$28))))+(($G$22*(1+SUM($E$29:$F$29))))*$O$48)+(($G$23*(1+SUM($E$30:$F$30))))*$O$49)+($O$50*($G$24*(1+SUM($E$31:$F$31))))))*$I$35</f>
        <v>61.425000000000004</v>
      </c>
      <c r="W171" s="716">
        <f>((((($O$46*($G$20*(1+SUM($E$27:$F$27))))+($O$47*($G$21*(1+SUM($E$28:$F$28))))+(($G$22*(1+SUM($E$29:$F$29))))*$O$48)+(($G$23*(1+SUM($E$30:$F$30))))*$O$49)+($O$50*($G$24*(1+SUM($E$31:$F$31))))))*$J$35</f>
        <v>30.712500000000002</v>
      </c>
      <c r="X171" s="716"/>
      <c r="Y171" s="716"/>
      <c r="Z171" s="716"/>
      <c r="AA171" s="716"/>
      <c r="AB171" s="716"/>
      <c r="AC171" s="716"/>
      <c r="AD171" s="716"/>
      <c r="AE171" s="716"/>
      <c r="AF171" s="716"/>
      <c r="AG171" s="716"/>
      <c r="AH171" s="716"/>
      <c r="AI171" s="716"/>
      <c r="AJ171" s="716"/>
      <c r="AK171" s="716"/>
      <c r="AL171" s="716"/>
      <c r="AM171" s="716"/>
      <c r="AN171" s="716"/>
      <c r="AO171" s="716"/>
      <c r="AP171" s="716"/>
      <c r="AQ171" s="716"/>
      <c r="AR171" s="716"/>
      <c r="AS171" s="716"/>
      <c r="AT171" s="716"/>
      <c r="AU171" s="716"/>
      <c r="AV171" s="716"/>
      <c r="AW171" s="716"/>
      <c r="AX171" s="716"/>
      <c r="AY171" s="716"/>
      <c r="AZ171" s="716"/>
      <c r="BA171" s="716"/>
      <c r="BB171" s="716"/>
      <c r="BC171" s="716"/>
      <c r="BD171" s="716"/>
      <c r="BE171" s="716"/>
      <c r="BF171" s="716"/>
      <c r="BG171" s="716"/>
      <c r="BH171" s="716"/>
      <c r="BI171" s="716"/>
      <c r="BJ171" s="716"/>
      <c r="BK171" s="716"/>
      <c r="BL171" s="716"/>
      <c r="BM171" s="716"/>
      <c r="BN171" s="716"/>
      <c r="BO171" s="716"/>
      <c r="BP171" s="716"/>
      <c r="BQ171" s="716"/>
    </row>
    <row r="172" spans="1:69" ht="10.199999999999999" customHeight="1" thickBot="1" x14ac:dyDescent="0.35">
      <c r="A172" s="64">
        <v>15</v>
      </c>
      <c r="B172" s="64">
        <f t="shared" si="67"/>
        <v>3071.2500000000005</v>
      </c>
      <c r="C172" s="64">
        <v>15</v>
      </c>
      <c r="D172" s="716"/>
      <c r="E172" s="716"/>
      <c r="F172" s="716"/>
      <c r="G172" s="716"/>
      <c r="H172" s="716"/>
      <c r="I172" s="716"/>
      <c r="J172" s="716"/>
      <c r="K172" s="716"/>
      <c r="L172" s="716"/>
      <c r="M172" s="716"/>
      <c r="N172" s="716"/>
      <c r="O172" s="716"/>
      <c r="P172" s="716"/>
      <c r="Q172" s="716"/>
      <c r="R172" s="716">
        <f>((((($O$46*($G$20*(1+SUM($E$27:$F$27))))+($O$47*($G$21*(1+SUM($E$28:$F$28))))+(($G$22*(1+SUM($E$29:$F$29))))*$O$48)+(($G$23*(1+SUM($E$30:$F$30))))*$O$49)+($O$50*($G$24*(1+SUM($E$31:$F$31))))))*$D$35</f>
        <v>0</v>
      </c>
      <c r="S172" s="716">
        <f>((((($O$46*($G$20*(1+SUM($E$27:$F$27))))+($O$47*($G$21*(1+SUM($E$28:$F$28))))+(($G$22*(1+SUM($E$29:$F$29))))*$O$48)+(($G$23*(1+SUM($E$30:$F$30))))*$O$49)+($O$50*($G$24*(1+SUM($E$31:$F$31))))))*$E$35</f>
        <v>61.425000000000004</v>
      </c>
      <c r="T172" s="716">
        <f>((((($O$46*($G$20*(1+SUM($E$27:$F$27))))+($O$47*($G$21*(1+SUM($E$28:$F$28))))+(($G$22*(1+SUM($E$29:$F$29))))*$O$48)+(($G$23*(1+SUM($E$30:$F$30))))*$O$49)+($O$50*($G$24*(1+SUM($E$31:$F$31))))))*$F$35</f>
        <v>1074.9375</v>
      </c>
      <c r="U172" s="716">
        <f>((((($O$46*($G$20*(1+SUM($E$27:$F$27))))+($O$47*($G$21*(1+SUM($E$28:$F$28))))+(($G$22*(1+SUM($E$29:$F$29))))*$O$48)+(($G$23*(1+SUM($E$30:$F$30))))*$O$49)+($O$50*($G$24*(1+SUM($E$31:$F$31))))))*$G$35</f>
        <v>1535.625</v>
      </c>
      <c r="V172" s="716">
        <f>((((($O$46*($G$20*(1+SUM($E$27:$F$27))))+($O$47*($G$21*(1+SUM($E$28:$F$28))))+(($G$22*(1+SUM($E$29:$F$29))))*$O$48)+(($G$23*(1+SUM($E$30:$F$30))))*$O$49)+($O$50*($G$24*(1+SUM($E$31:$F$31))))))*$H$35</f>
        <v>307.125</v>
      </c>
      <c r="W172" s="716">
        <f>((((($O$46*($G$20*(1+SUM($E$27:$F$27))))+($O$47*($G$21*(1+SUM($E$28:$F$28))))+(($G$22*(1+SUM($E$29:$F$29))))*$O$48)+(($G$23*(1+SUM($E$30:$F$30))))*$O$49)+($O$50*($G$24*(1+SUM($E$31:$F$31))))))*$I$35</f>
        <v>61.425000000000004</v>
      </c>
      <c r="X172" s="716">
        <f>((((($O$46*($G$20*(1+SUM($E$27:$F$27))))+($O$47*($G$21*(1+SUM($E$28:$F$28))))+(($G$22*(1+SUM($E$29:$F$29))))*$O$48)+(($G$23*(1+SUM($E$30:$F$30))))*$O$49)+($O$50*($G$24*(1+SUM($E$31:$F$31))))))*$J$35</f>
        <v>30.712500000000002</v>
      </c>
      <c r="Y172" s="716"/>
      <c r="Z172" s="716"/>
      <c r="AA172" s="716"/>
      <c r="AB172" s="716"/>
      <c r="AC172" s="716"/>
      <c r="AD172" s="716"/>
      <c r="AE172" s="716"/>
      <c r="AF172" s="716"/>
      <c r="AG172" s="716"/>
      <c r="AH172" s="716"/>
      <c r="AI172" s="716"/>
      <c r="AJ172" s="716"/>
      <c r="AK172" s="716"/>
      <c r="AL172" s="716"/>
      <c r="AM172" s="716"/>
      <c r="AN172" s="716"/>
      <c r="AO172" s="716"/>
      <c r="AP172" s="716"/>
      <c r="AQ172" s="716"/>
      <c r="AR172" s="716"/>
      <c r="AS172" s="716"/>
      <c r="AT172" s="716"/>
      <c r="AU172" s="716"/>
      <c r="AV172" s="716"/>
      <c r="AW172" s="716"/>
      <c r="AX172" s="716"/>
      <c r="AY172" s="716"/>
      <c r="AZ172" s="716"/>
      <c r="BA172" s="716"/>
      <c r="BB172" s="716"/>
      <c r="BC172" s="716"/>
      <c r="BD172" s="716"/>
      <c r="BE172" s="716"/>
      <c r="BF172" s="716"/>
      <c r="BG172" s="716"/>
      <c r="BH172" s="716"/>
      <c r="BI172" s="716"/>
      <c r="BJ172" s="716"/>
      <c r="BK172" s="716"/>
      <c r="BL172" s="716"/>
      <c r="BM172" s="716"/>
      <c r="BN172" s="716"/>
      <c r="BO172" s="716"/>
      <c r="BP172" s="716"/>
      <c r="BQ172" s="716"/>
    </row>
    <row r="173" spans="1:69" ht="10.199999999999999" customHeight="1" thickBot="1" x14ac:dyDescent="0.35">
      <c r="A173" s="64">
        <v>16</v>
      </c>
      <c r="B173" s="64">
        <f t="shared" si="67"/>
        <v>3071.2500000000005</v>
      </c>
      <c r="C173" s="64">
        <v>16</v>
      </c>
      <c r="D173" s="716"/>
      <c r="E173" s="716"/>
      <c r="F173" s="716"/>
      <c r="G173" s="716"/>
      <c r="H173" s="716"/>
      <c r="I173" s="716"/>
      <c r="J173" s="716"/>
      <c r="K173" s="716"/>
      <c r="L173" s="716"/>
      <c r="M173" s="716"/>
      <c r="N173" s="716"/>
      <c r="O173" s="716"/>
      <c r="P173" s="716"/>
      <c r="Q173" s="716"/>
      <c r="R173" s="716"/>
      <c r="S173" s="716">
        <f>((((($O$46*($G$20*(1+SUM($E$27:$F$27))))+($O$47*($G$21*(1+SUM($E$28:$F$28))))+(($G$22*(1+SUM($E$29:$F$29))))*$O$48)+(($G$23*(1+SUM($E$30:$F$30))))*$O$49)+($O$50*($G$24*(1+SUM($E$31:$F$31))))))*$D$35</f>
        <v>0</v>
      </c>
      <c r="T173" s="716">
        <f>((((($O$46*($G$20*(1+SUM($E$27:$F$27))))+($O$47*($G$21*(1+SUM($E$28:$F$28))))+(($G$22*(1+SUM($E$29:$F$29))))*$O$48)+(($G$23*(1+SUM($E$30:$F$30))))*$O$49)+($O$50*($G$24*(1+SUM($E$31:$F$31))))))*$E$35</f>
        <v>61.425000000000004</v>
      </c>
      <c r="U173" s="716">
        <f>((((($O$46*($G$20*(1+SUM($E$27:$F$27))))+($O$47*($G$21*(1+SUM($E$28:$F$28))))+(($G$22*(1+SUM($E$29:$F$29))))*$O$48)+(($G$23*(1+SUM($E$30:$F$30))))*$O$49)+($O$50*($G$24*(1+SUM($E$31:$F$31))))))*$F$35</f>
        <v>1074.9375</v>
      </c>
      <c r="V173" s="716">
        <f>((((($O$46*($G$20*(1+SUM($E$27:$F$27))))+($O$47*($G$21*(1+SUM($E$28:$F$28))))+(($G$22*(1+SUM($E$29:$F$29))))*$O$48)+(($G$23*(1+SUM($E$30:$F$30))))*$O$49)+($O$50*($G$24*(1+SUM($E$31:$F$31))))))*$G$35</f>
        <v>1535.625</v>
      </c>
      <c r="W173" s="716">
        <f>((((($O$46*($G$20*(1+SUM($E$27:$F$27))))+($O$47*($G$21*(1+SUM($E$28:$F$28))))+(($G$22*(1+SUM($E$29:$F$29))))*$O$48)+(($G$23*(1+SUM($E$30:$F$30))))*$O$49)+($O$50*($G$24*(1+SUM($E$31:$F$31))))))*$H$35</f>
        <v>307.125</v>
      </c>
      <c r="X173" s="716">
        <f>((((($O$46*($G$20*(1+SUM($E$27:$F$27))))+($O$47*($G$21*(1+SUM($E$28:$F$28))))+(($G$22*(1+SUM($E$29:$F$29))))*$O$48)+(($G$23*(1+SUM($E$30:$F$30))))*$O$49)+($O$50*($G$24*(1+SUM($E$31:$F$31))))))*$I$35</f>
        <v>61.425000000000004</v>
      </c>
      <c r="Y173" s="716">
        <f>((((($O$46*($G$20*(1+SUM($E$27:$F$27))))+($O$47*($G$21*(1+SUM($E$28:$F$28))))+(($G$22*(1+SUM($E$29:$F$29))))*$O$48)+(($G$23*(1+SUM($E$30:$F$30))))*$O$49)+($O$50*($G$24*(1+SUM($E$31:$F$31))))))*$J$35</f>
        <v>30.712500000000002</v>
      </c>
      <c r="Z173" s="716"/>
      <c r="AA173" s="716"/>
      <c r="AB173" s="716"/>
      <c r="AC173" s="716"/>
      <c r="AD173" s="716"/>
      <c r="AE173" s="716"/>
      <c r="AF173" s="716"/>
      <c r="AG173" s="716"/>
      <c r="AH173" s="716"/>
      <c r="AI173" s="716"/>
      <c r="AJ173" s="716"/>
      <c r="AK173" s="716"/>
      <c r="AL173" s="716"/>
      <c r="AM173" s="716"/>
      <c r="AN173" s="716"/>
      <c r="AO173" s="716"/>
      <c r="AP173" s="716"/>
      <c r="AQ173" s="716"/>
      <c r="AR173" s="716"/>
      <c r="AS173" s="716"/>
      <c r="AT173" s="716"/>
      <c r="AU173" s="716"/>
      <c r="AV173" s="716"/>
      <c r="AW173" s="716"/>
      <c r="AX173" s="716"/>
      <c r="AY173" s="716"/>
      <c r="AZ173" s="716"/>
      <c r="BA173" s="716"/>
      <c r="BB173" s="716"/>
      <c r="BC173" s="716"/>
      <c r="BD173" s="716"/>
      <c r="BE173" s="716"/>
      <c r="BF173" s="716"/>
      <c r="BG173" s="716"/>
      <c r="BH173" s="716"/>
      <c r="BI173" s="716"/>
      <c r="BJ173" s="716"/>
      <c r="BK173" s="716"/>
      <c r="BL173" s="716"/>
      <c r="BM173" s="716"/>
      <c r="BN173" s="716"/>
      <c r="BO173" s="716"/>
      <c r="BP173" s="716"/>
      <c r="BQ173" s="716"/>
    </row>
    <row r="174" spans="1:69" ht="10.199999999999999" customHeight="1" thickBot="1" x14ac:dyDescent="0.35">
      <c r="A174" s="64">
        <v>17</v>
      </c>
      <c r="B174" s="64">
        <f t="shared" si="67"/>
        <v>3071.2500000000005</v>
      </c>
      <c r="C174" s="64">
        <v>17</v>
      </c>
      <c r="D174" s="716"/>
      <c r="E174" s="716"/>
      <c r="F174" s="716"/>
      <c r="G174" s="716"/>
      <c r="H174" s="716"/>
      <c r="I174" s="716"/>
      <c r="J174" s="716"/>
      <c r="K174" s="716"/>
      <c r="L174" s="716"/>
      <c r="M174" s="716"/>
      <c r="N174" s="716"/>
      <c r="O174" s="716"/>
      <c r="P174" s="716"/>
      <c r="Q174" s="716"/>
      <c r="R174" s="716"/>
      <c r="S174" s="716"/>
      <c r="T174" s="716">
        <f>((((($O$46*($G$20*(1+SUM($E$27:$F$27))))+($O$47*($G$21*(1+SUM($E$28:$F$28))))+(($G$22*(1+SUM($E$29:$F$29))))*$O$48)+(($G$23*(1+SUM($E$30:$F$30))))*$O$49)+($O$50*($G$24*(1+SUM($E$31:$F$31))))))*$D$35</f>
        <v>0</v>
      </c>
      <c r="U174" s="716">
        <f>((((($O$46*($G$20*(1+SUM($E$27:$F$27))))+($O$47*($G$21*(1+SUM($E$28:$F$28))))+(($G$22*(1+SUM($E$29:$F$29))))*$O$48)+(($G$23*(1+SUM($E$30:$F$30))))*$O$49)+($O$50*($G$24*(1+SUM($E$31:$F$31))))))*$E$35</f>
        <v>61.425000000000004</v>
      </c>
      <c r="V174" s="716">
        <f>((((($O$46*($G$20*(1+SUM($E$27:$F$27))))+($O$47*($G$21*(1+SUM($E$28:$F$28))))+(($G$22*(1+SUM($E$29:$F$29))))*$O$48)+(($G$23*(1+SUM($E$30:$F$30))))*$O$49)+($O$50*($G$24*(1+SUM($E$31:$F$31))))))*$F$35</f>
        <v>1074.9375</v>
      </c>
      <c r="W174" s="716">
        <f>((((($O$46*($G$20*(1+SUM($E$27:$F$27))))+($O$47*($G$21*(1+SUM($E$28:$F$28))))+(($G$22*(1+SUM($E$29:$F$29))))*$O$48)+(($G$23*(1+SUM($E$30:$F$30))))*$O$49)+($O$50*($G$24*(1+SUM($E$31:$F$31))))))*$G$35</f>
        <v>1535.625</v>
      </c>
      <c r="X174" s="716">
        <f>((((($O$46*($G$20*(1+SUM($E$27:$F$27))))+($O$47*($G$21*(1+SUM($E$28:$F$28))))+(($G$22*(1+SUM($E$29:$F$29))))*$O$48)+(($G$23*(1+SUM($E$30:$F$30))))*$O$49)+($O$50*($G$24*(1+SUM($E$31:$F$31))))))*$H$35</f>
        <v>307.125</v>
      </c>
      <c r="Y174" s="716">
        <f>((((($O$46*($G$20*(1+SUM($E$27:$F$27))))+($O$47*($G$21*(1+SUM($E$28:$F$28))))+(($G$22*(1+SUM($E$29:$F$29))))*$O$48)+(($G$23*(1+SUM($E$30:$F$30))))*$O$49)+($O$50*($G$24*(1+SUM($E$31:$F$31))))))*$I$35</f>
        <v>61.425000000000004</v>
      </c>
      <c r="Z174" s="716">
        <f>((((($O$46*($G$20*(1+SUM($E$27:$F$27))))+($O$47*($G$21*(1+SUM($E$28:$F$28))))+(($G$22*(1+SUM($E$29:$F$29))))*$O$48)+(($G$23*(1+SUM($E$30:$F$30))))*$O$49)+($O$50*($G$24*(1+SUM($E$31:$F$31))))))*$J$35</f>
        <v>30.712500000000002</v>
      </c>
      <c r="AA174" s="716"/>
      <c r="AB174" s="716"/>
      <c r="AC174" s="716"/>
      <c r="AD174" s="716"/>
      <c r="AE174" s="716"/>
      <c r="AF174" s="716"/>
      <c r="AG174" s="716"/>
      <c r="AH174" s="716"/>
      <c r="AI174" s="716"/>
      <c r="AJ174" s="716"/>
      <c r="AK174" s="716"/>
      <c r="AL174" s="716"/>
      <c r="AM174" s="716"/>
      <c r="AN174" s="716"/>
      <c r="AO174" s="716"/>
      <c r="AP174" s="716"/>
      <c r="AQ174" s="716"/>
      <c r="AR174" s="716"/>
      <c r="AS174" s="716"/>
      <c r="AT174" s="716"/>
      <c r="AU174" s="716"/>
      <c r="AV174" s="716"/>
      <c r="AW174" s="716"/>
      <c r="AX174" s="716"/>
      <c r="AY174" s="716"/>
      <c r="AZ174" s="716"/>
      <c r="BA174" s="716"/>
      <c r="BB174" s="716"/>
      <c r="BC174" s="716"/>
      <c r="BD174" s="716"/>
      <c r="BE174" s="716"/>
      <c r="BF174" s="716"/>
      <c r="BG174" s="716"/>
      <c r="BH174" s="716"/>
      <c r="BI174" s="716"/>
      <c r="BJ174" s="716"/>
      <c r="BK174" s="716"/>
      <c r="BL174" s="716"/>
      <c r="BM174" s="716"/>
      <c r="BN174" s="716"/>
      <c r="BO174" s="716"/>
      <c r="BP174" s="716"/>
      <c r="BQ174" s="716"/>
    </row>
    <row r="175" spans="1:69" ht="10.199999999999999" customHeight="1" thickBot="1" x14ac:dyDescent="0.35">
      <c r="A175" s="64">
        <v>18</v>
      </c>
      <c r="B175" s="64">
        <f t="shared" si="67"/>
        <v>3071.2500000000005</v>
      </c>
      <c r="C175" s="64">
        <v>18</v>
      </c>
      <c r="D175" s="716"/>
      <c r="E175" s="716"/>
      <c r="F175" s="716"/>
      <c r="G175" s="716"/>
      <c r="H175" s="716"/>
      <c r="I175" s="716"/>
      <c r="J175" s="716"/>
      <c r="K175" s="716"/>
      <c r="L175" s="716"/>
      <c r="M175" s="716"/>
      <c r="N175" s="716"/>
      <c r="O175" s="716"/>
      <c r="P175" s="716"/>
      <c r="Q175" s="716"/>
      <c r="R175" s="716"/>
      <c r="S175" s="716"/>
      <c r="T175" s="716"/>
      <c r="U175" s="716">
        <f>((((($O$46*($G$20*(1+SUM($E$27:$F$27))))+($O$47*($G$21*(1+SUM($E$28:$F$28))))+(($G$22*(1+SUM($E$29:$F$29))))*$O$48)+(($G$23*(1+SUM($E$30:$F$30))))*$O$49)+($O$50*($G$24*(1+SUM($E$31:$F$31))))))*$D$35</f>
        <v>0</v>
      </c>
      <c r="V175" s="716">
        <f>((((($O$46*($G$20*(1+SUM($E$27:$F$27))))+($O$47*($G$21*(1+SUM($E$28:$F$28))))+(($G$22*(1+SUM($E$29:$F$29))))*$O$48)+(($G$23*(1+SUM($E$30:$F$30))))*$O$49)+($O$50*($G$24*(1+SUM($E$31:$F$31))))))*$E$35</f>
        <v>61.425000000000004</v>
      </c>
      <c r="W175" s="716">
        <f>((((($O$46*($G$20*(1+SUM($E$27:$F$27))))+($O$47*($G$21*(1+SUM($E$28:$F$28))))+(($G$22*(1+SUM($E$29:$F$29))))*$O$48)+(($G$23*(1+SUM($E$30:$F$30))))*$O$49)+($O$50*($G$24*(1+SUM($E$31:$F$31))))))*$F$35</f>
        <v>1074.9375</v>
      </c>
      <c r="X175" s="716">
        <f>((((($O$46*($G$20*(1+SUM($E$27:$F$27))))+($O$47*($G$21*(1+SUM($E$28:$F$28))))+(($G$22*(1+SUM($E$29:$F$29))))*$O$48)+(($G$23*(1+SUM($E$30:$F$30))))*$O$49)+($O$50*($G$24*(1+SUM($E$31:$F$31))))))*$G$35</f>
        <v>1535.625</v>
      </c>
      <c r="Y175" s="716">
        <f>((((($O$46*($G$20*(1+SUM($E$27:$F$27))))+($O$47*($G$21*(1+SUM($E$28:$F$28))))+(($G$22*(1+SUM($E$29:$F$29))))*$O$48)+(($G$23*(1+SUM($E$30:$F$30))))*$O$49)+($O$50*($G$24*(1+SUM($E$31:$F$31))))))*$H$35</f>
        <v>307.125</v>
      </c>
      <c r="Z175" s="716">
        <f>((((($O$46*($G$20*(1+SUM($E$27:$F$27))))+($O$47*($G$21*(1+SUM($E$28:$F$28))))+(($G$22*(1+SUM($E$29:$F$29))))*$O$48)+(($G$23*(1+SUM($E$30:$F$30))))*$O$49)+($O$50*($G$24*(1+SUM($E$31:$F$31))))))*$I$35</f>
        <v>61.425000000000004</v>
      </c>
      <c r="AA175" s="716">
        <f>((((($O$46*($G$20*(1+SUM($E$27:$F$27))))+($O$47*($G$21*(1+SUM($E$28:$F$28))))+(($G$22*(1+SUM($E$29:$F$29))))*$O$48)+(($G$23*(1+SUM($E$30:$F$30))))*$O$49)+($O$50*($G$24*(1+SUM($E$31:$F$31))))))*$J$35</f>
        <v>30.712500000000002</v>
      </c>
      <c r="AB175" s="716"/>
      <c r="AC175" s="716"/>
      <c r="AD175" s="716"/>
      <c r="AE175" s="716"/>
      <c r="AF175" s="716"/>
      <c r="AG175" s="716"/>
      <c r="AH175" s="716"/>
      <c r="AI175" s="716"/>
      <c r="AJ175" s="716"/>
      <c r="AK175" s="716"/>
      <c r="AL175" s="716"/>
      <c r="AM175" s="716"/>
      <c r="AN175" s="716"/>
      <c r="AO175" s="716"/>
      <c r="AP175" s="716"/>
      <c r="AQ175" s="716"/>
      <c r="AR175" s="716"/>
      <c r="AS175" s="716"/>
      <c r="AT175" s="716"/>
      <c r="AU175" s="716"/>
      <c r="AV175" s="716"/>
      <c r="AW175" s="716"/>
      <c r="AX175" s="716"/>
      <c r="AY175" s="716"/>
      <c r="AZ175" s="716"/>
      <c r="BA175" s="716"/>
      <c r="BB175" s="716"/>
      <c r="BC175" s="716"/>
      <c r="BD175" s="716"/>
      <c r="BE175" s="716"/>
      <c r="BF175" s="716"/>
      <c r="BG175" s="716"/>
      <c r="BH175" s="716"/>
      <c r="BI175" s="716"/>
      <c r="BJ175" s="716"/>
      <c r="BK175" s="716"/>
      <c r="BL175" s="716"/>
      <c r="BM175" s="716"/>
      <c r="BN175" s="716"/>
      <c r="BO175" s="716"/>
      <c r="BP175" s="716"/>
      <c r="BQ175" s="716"/>
    </row>
    <row r="176" spans="1:69" ht="10.199999999999999" customHeight="1" thickBot="1" x14ac:dyDescent="0.35">
      <c r="A176" s="64">
        <v>19</v>
      </c>
      <c r="B176" s="64">
        <f t="shared" si="67"/>
        <v>3071.2500000000005</v>
      </c>
      <c r="C176" s="64">
        <v>19</v>
      </c>
      <c r="D176" s="716"/>
      <c r="E176" s="716"/>
      <c r="F176" s="716"/>
      <c r="G176" s="716"/>
      <c r="H176" s="716"/>
      <c r="I176" s="716"/>
      <c r="J176" s="716"/>
      <c r="K176" s="716"/>
      <c r="L176" s="716"/>
      <c r="M176" s="716"/>
      <c r="N176" s="716"/>
      <c r="O176" s="716"/>
      <c r="P176" s="716"/>
      <c r="Q176" s="716"/>
      <c r="R176" s="716"/>
      <c r="S176" s="716"/>
      <c r="T176" s="716"/>
      <c r="U176" s="716"/>
      <c r="V176" s="716">
        <f>((((($O$46*($G$20*(1+SUM($E$27:$F$27))))+($O$47*($G$21*(1+SUM($E$28:$F$28))))+(($G$22*(1+SUM($E$29:$F$29))))*$O$48)+(($G$23*(1+SUM($E$30:$F$30))))*$O$49)+($O$50*($G$24*(1+SUM($E$31:$F$31))))))*$D$35</f>
        <v>0</v>
      </c>
      <c r="W176" s="716">
        <f>((((($O$46*($G$20*(1+SUM($E$27:$F$27))))+($O$47*($G$21*(1+SUM($E$28:$F$28))))+(($G$22*(1+SUM($E$29:$F$29))))*$O$48)+(($G$23*(1+SUM($E$30:$F$30))))*$O$49)+($O$50*($G$24*(1+SUM($E$31:$F$31))))))*$E$35</f>
        <v>61.425000000000004</v>
      </c>
      <c r="X176" s="716">
        <f>((((($O$46*($G$20*(1+SUM($E$27:$F$27))))+($O$47*($G$21*(1+SUM($E$28:$F$28))))+(($G$22*(1+SUM($E$29:$F$29))))*$O$48)+(($G$23*(1+SUM($E$30:$F$30))))*$O$49)+($O$50*($G$24*(1+SUM($E$31:$F$31))))))*$F$35</f>
        <v>1074.9375</v>
      </c>
      <c r="Y176" s="716">
        <f>((((($O$46*($G$20*(1+SUM($E$27:$F$27))))+($O$47*($G$21*(1+SUM($E$28:$F$28))))+(($G$22*(1+SUM($E$29:$F$29))))*$O$48)+(($G$23*(1+SUM($E$30:$F$30))))*$O$49)+($O$50*($G$24*(1+SUM($E$31:$F$31))))))*$G$35</f>
        <v>1535.625</v>
      </c>
      <c r="Z176" s="716">
        <f>((((($O$46*($G$20*(1+SUM($E$27:$F$27))))+($O$47*($G$21*(1+SUM($E$28:$F$28))))+(($G$22*(1+SUM($E$29:$F$29))))*$O$48)+(($G$23*(1+SUM($E$30:$F$30))))*$O$49)+($O$50*($G$24*(1+SUM($E$31:$F$31))))))*$H$35</f>
        <v>307.125</v>
      </c>
      <c r="AA176" s="716">
        <f>((((($O$46*($G$20*(1+SUM($E$27:$F$27))))+($O$47*($G$21*(1+SUM($E$28:$F$28))))+(($G$22*(1+SUM($E$29:$F$29))))*$O$48)+(($G$23*(1+SUM($E$30:$F$30))))*$O$49)+($O$50*($G$24*(1+SUM($E$31:$F$31))))))*$I$35</f>
        <v>61.425000000000004</v>
      </c>
      <c r="AB176" s="716">
        <f>((((($O$46*($G$20*(1+SUM($E$27:$F$27))))+($O$47*($G$21*(1+SUM($E$28:$F$28))))+(($G$22*(1+SUM($E$29:$F$29))))*$O$48)+(($G$23*(1+SUM($E$30:$F$30))))*$O$49)+($O$50*($G$24*(1+SUM($E$31:$F$31))))))*$J$35</f>
        <v>30.712500000000002</v>
      </c>
      <c r="AC176" s="716"/>
      <c r="AD176" s="716"/>
      <c r="AE176" s="716"/>
      <c r="AF176" s="716"/>
      <c r="AG176" s="716"/>
      <c r="AH176" s="716"/>
      <c r="AI176" s="716"/>
      <c r="AJ176" s="716"/>
      <c r="AK176" s="716"/>
      <c r="AL176" s="716"/>
      <c r="AM176" s="716"/>
      <c r="AN176" s="716"/>
      <c r="AO176" s="716"/>
      <c r="AP176" s="716"/>
      <c r="AQ176" s="716"/>
      <c r="AR176" s="716"/>
      <c r="AS176" s="716"/>
      <c r="AT176" s="716"/>
      <c r="AU176" s="716"/>
      <c r="AV176" s="716"/>
      <c r="AW176" s="716"/>
      <c r="AX176" s="716"/>
      <c r="AY176" s="716"/>
      <c r="AZ176" s="716"/>
      <c r="BA176" s="716"/>
      <c r="BB176" s="716"/>
      <c r="BC176" s="716"/>
      <c r="BD176" s="716"/>
      <c r="BE176" s="716"/>
      <c r="BF176" s="716"/>
      <c r="BG176" s="716"/>
      <c r="BH176" s="716"/>
      <c r="BI176" s="716"/>
      <c r="BJ176" s="716"/>
      <c r="BK176" s="716"/>
      <c r="BL176" s="716"/>
      <c r="BM176" s="716"/>
      <c r="BN176" s="716"/>
      <c r="BO176" s="716"/>
      <c r="BP176" s="716"/>
      <c r="BQ176" s="716"/>
    </row>
    <row r="177" spans="1:69" ht="10.199999999999999" customHeight="1" thickBot="1" x14ac:dyDescent="0.35">
      <c r="A177" s="64">
        <v>20</v>
      </c>
      <c r="B177" s="64">
        <f t="shared" si="67"/>
        <v>3071.2500000000005</v>
      </c>
      <c r="C177" s="64">
        <v>20</v>
      </c>
      <c r="D177" s="716"/>
      <c r="E177" s="716"/>
      <c r="F177" s="716"/>
      <c r="G177" s="716"/>
      <c r="H177" s="716"/>
      <c r="I177" s="716"/>
      <c r="J177" s="716"/>
      <c r="K177" s="716"/>
      <c r="L177" s="716"/>
      <c r="M177" s="716"/>
      <c r="N177" s="716"/>
      <c r="O177" s="716"/>
      <c r="P177" s="716"/>
      <c r="Q177" s="716"/>
      <c r="R177" s="716"/>
      <c r="S177" s="716"/>
      <c r="T177" s="716"/>
      <c r="U177" s="716"/>
      <c r="V177" s="716"/>
      <c r="W177" s="716">
        <f>((((($O$46*($G$20*(1+SUM($E$27:$F$27))))+($O$47*($G$21*(1+SUM($E$28:$F$28))))+(($G$22*(1+SUM($E$29:$F$29))))*$O$48)+(($G$23*(1+SUM($E$30:$F$30))))*$O$49)+($O$50*($G$24*(1+SUM($E$31:$F$31))))))*$D$35</f>
        <v>0</v>
      </c>
      <c r="X177" s="716">
        <f>((((($O$46*($G$20*(1+SUM($E$27:$F$27))))+($O$47*($G$21*(1+SUM($E$28:$F$28))))+(($G$22*(1+SUM($E$29:$F$29))))*$O$48)+(($G$23*(1+SUM($E$30:$F$30))))*$O$49)+($O$50*($G$24*(1+SUM($E$31:$F$31))))))*$E$35</f>
        <v>61.425000000000004</v>
      </c>
      <c r="Y177" s="716">
        <f>((((($O$46*($G$20*(1+SUM($E$27:$F$27))))+($O$47*($G$21*(1+SUM($E$28:$F$28))))+(($G$22*(1+SUM($E$29:$F$29))))*$O$48)+(($G$23*(1+SUM($E$30:$F$30))))*$O$49)+($O$50*($G$24*(1+SUM($E$31:$F$31))))))*$F$35</f>
        <v>1074.9375</v>
      </c>
      <c r="Z177" s="716">
        <f>((((($O$46*($G$20*(1+SUM($E$27:$F$27))))+($O$47*($G$21*(1+SUM($E$28:$F$28))))+(($G$22*(1+SUM($E$29:$F$29))))*$O$48)+(($G$23*(1+SUM($E$30:$F$30))))*$O$49)+($O$50*($G$24*(1+SUM($E$31:$F$31))))))*$G$35</f>
        <v>1535.625</v>
      </c>
      <c r="AA177" s="716">
        <f>((((($O$46*($G$20*(1+SUM($E$27:$F$27))))+($O$47*($G$21*(1+SUM($E$28:$F$28))))+(($G$22*(1+SUM($E$29:$F$29))))*$O$48)+(($G$23*(1+SUM($E$30:$F$30))))*$O$49)+($O$50*($G$24*(1+SUM($E$31:$F$31))))))*$H$35</f>
        <v>307.125</v>
      </c>
      <c r="AB177" s="716">
        <f>((((($O$46*($G$20*(1+SUM($E$27:$F$27))))+($O$47*($G$21*(1+SUM($E$28:$F$28))))+(($G$22*(1+SUM($E$29:$F$29))))*$O$48)+(($G$23*(1+SUM($E$30:$F$30))))*$O$49)+($O$50*($G$24*(1+SUM($E$31:$F$31))))))*$I$35</f>
        <v>61.425000000000004</v>
      </c>
      <c r="AC177" s="716">
        <f>((((($O$46*($G$20*(1+SUM($E$27:$F$27))))+($O$47*($G$21*(1+SUM($E$28:$F$28))))+(($G$22*(1+SUM($E$29:$F$29))))*$O$48)+(($G$23*(1+SUM($E$30:$F$30))))*$O$49)+($O$50*($G$24*(1+SUM($E$31:$F$31))))))*$J$35</f>
        <v>30.712500000000002</v>
      </c>
      <c r="AD177" s="716"/>
      <c r="AE177" s="716"/>
      <c r="AF177" s="716"/>
      <c r="AG177" s="716"/>
      <c r="AH177" s="716"/>
      <c r="AI177" s="716"/>
      <c r="AJ177" s="716"/>
      <c r="AK177" s="716"/>
      <c r="AL177" s="716"/>
      <c r="AM177" s="716"/>
      <c r="AN177" s="716"/>
      <c r="AO177" s="716"/>
      <c r="AP177" s="716"/>
      <c r="AQ177" s="716"/>
      <c r="AR177" s="716"/>
      <c r="AS177" s="716"/>
      <c r="AT177" s="716"/>
      <c r="AU177" s="716"/>
      <c r="AV177" s="716"/>
      <c r="AW177" s="716"/>
      <c r="AX177" s="716"/>
      <c r="AY177" s="716"/>
      <c r="AZ177" s="716"/>
      <c r="BA177" s="716"/>
      <c r="BB177" s="716"/>
      <c r="BC177" s="716"/>
      <c r="BD177" s="716"/>
      <c r="BE177" s="716"/>
      <c r="BF177" s="716"/>
      <c r="BG177" s="716"/>
      <c r="BH177" s="716"/>
      <c r="BI177" s="716"/>
      <c r="BJ177" s="716"/>
      <c r="BK177" s="716"/>
      <c r="BL177" s="716"/>
      <c r="BM177" s="716"/>
      <c r="BN177" s="716"/>
      <c r="BO177" s="716"/>
      <c r="BP177" s="716"/>
      <c r="BQ177" s="716"/>
    </row>
    <row r="178" spans="1:69" ht="10.199999999999999" customHeight="1" thickBot="1" x14ac:dyDescent="0.35">
      <c r="A178" s="64">
        <v>21</v>
      </c>
      <c r="B178" s="64">
        <f t="shared" si="67"/>
        <v>3071.2500000000005</v>
      </c>
      <c r="C178" s="64">
        <v>21</v>
      </c>
      <c r="D178" s="716"/>
      <c r="E178" s="716"/>
      <c r="F178" s="716"/>
      <c r="G178" s="716"/>
      <c r="H178" s="716"/>
      <c r="I178" s="716"/>
      <c r="J178" s="716"/>
      <c r="K178" s="716"/>
      <c r="L178" s="716"/>
      <c r="M178" s="716"/>
      <c r="N178" s="716"/>
      <c r="O178" s="716"/>
      <c r="P178" s="716"/>
      <c r="Q178" s="716"/>
      <c r="R178" s="716"/>
      <c r="S178" s="716"/>
      <c r="T178" s="716"/>
      <c r="U178" s="716"/>
      <c r="V178" s="716"/>
      <c r="W178" s="716"/>
      <c r="X178" s="716">
        <f>((((($O$46*($G$20*(1+SUM($E$27:$F$27))))+($O$47*($G$21*(1+SUM($E$28:$F$28))))+(($G$22*(1+SUM($E$29:$F$29))))*$O$48)+(($G$23*(1+SUM($E$30:$F$30))))*$O$49)+($O$50*($G$24*(1+SUM($E$31:$F$31))))))*$D$35</f>
        <v>0</v>
      </c>
      <c r="Y178" s="716">
        <f>((((($O$46*($G$20*(1+SUM($E$27:$F$27))))+($O$47*($G$21*(1+SUM($E$28:$F$28))))+(($G$22*(1+SUM($E$29:$F$29))))*$O$48)+(($G$23*(1+SUM($E$30:$F$30))))*$O$49)+($O$50*($G$24*(1+SUM($E$31:$F$31))))))*$E$35</f>
        <v>61.425000000000004</v>
      </c>
      <c r="Z178" s="716">
        <f>((((($O$46*($G$20*(1+SUM($E$27:$F$27))))+($O$47*($G$21*(1+SUM($E$28:$F$28))))+(($G$22*(1+SUM($E$29:$F$29))))*$O$48)+(($G$23*(1+SUM($E$30:$F$30))))*$O$49)+($O$50*($G$24*(1+SUM($E$31:$F$31))))))*$F$35</f>
        <v>1074.9375</v>
      </c>
      <c r="AA178" s="716">
        <f>((((($O$46*($G$20*(1+SUM($E$27:$F$27))))+($O$47*($G$21*(1+SUM($E$28:$F$28))))+(($G$22*(1+SUM($E$29:$F$29))))*$O$48)+(($G$23*(1+SUM($E$30:$F$30))))*$O$49)+($O$50*($G$24*(1+SUM($E$31:$F$31))))))*$G$35</f>
        <v>1535.625</v>
      </c>
      <c r="AB178" s="716">
        <f>((((($O$46*($G$20*(1+SUM($E$27:$F$27))))+($O$47*($G$21*(1+SUM($E$28:$F$28))))+(($G$22*(1+SUM($E$29:$F$29))))*$O$48)+(($G$23*(1+SUM($E$30:$F$30))))*$O$49)+($O$50*($G$24*(1+SUM($E$31:$F$31))))))*$H$35</f>
        <v>307.125</v>
      </c>
      <c r="AC178" s="716">
        <f>((((($O$46*($G$20*(1+SUM($E$27:$F$27))))+($O$47*($G$21*(1+SUM($E$28:$F$28))))+(($G$22*(1+SUM($E$29:$F$29))))*$O$48)+(($G$23*(1+SUM($E$30:$F$30))))*$O$49)+($O$50*($G$24*(1+SUM($E$31:$F$31))))))*$I$35</f>
        <v>61.425000000000004</v>
      </c>
      <c r="AD178" s="716">
        <f>((((($O$46*($G$20*(1+SUM($E$27:$F$27))))+($O$47*($G$21*(1+SUM($E$28:$F$28))))+(($G$22*(1+SUM($E$29:$F$29))))*$O$48)+(($G$23*(1+SUM($E$30:$F$30))))*$O$49)+($O$50*($G$24*(1+SUM($E$31:$F$31))))))*$J$35</f>
        <v>30.712500000000002</v>
      </c>
      <c r="AE178" s="716"/>
      <c r="AF178" s="716"/>
      <c r="AG178" s="716"/>
      <c r="AH178" s="716"/>
      <c r="AI178" s="716"/>
      <c r="AJ178" s="716"/>
      <c r="AK178" s="716"/>
      <c r="AL178" s="716"/>
      <c r="AM178" s="716"/>
      <c r="AN178" s="716"/>
      <c r="AO178" s="716"/>
      <c r="AP178" s="716"/>
      <c r="AQ178" s="716"/>
      <c r="AR178" s="716"/>
      <c r="AS178" s="716"/>
      <c r="AT178" s="716"/>
      <c r="AU178" s="716"/>
      <c r="AV178" s="716"/>
      <c r="AW178" s="716"/>
      <c r="AX178" s="716"/>
      <c r="AY178" s="716"/>
      <c r="AZ178" s="716"/>
      <c r="BA178" s="716"/>
      <c r="BB178" s="716"/>
      <c r="BC178" s="716"/>
      <c r="BD178" s="716"/>
      <c r="BE178" s="716"/>
      <c r="BF178" s="716"/>
      <c r="BG178" s="716"/>
      <c r="BH178" s="716"/>
      <c r="BI178" s="716"/>
      <c r="BJ178" s="716"/>
      <c r="BK178" s="716"/>
      <c r="BL178" s="716"/>
      <c r="BM178" s="716"/>
      <c r="BN178" s="716"/>
      <c r="BO178" s="716"/>
      <c r="BP178" s="716"/>
      <c r="BQ178" s="716"/>
    </row>
    <row r="179" spans="1:69" ht="10.199999999999999" customHeight="1" thickBot="1" x14ac:dyDescent="0.35">
      <c r="A179" s="64">
        <v>22</v>
      </c>
      <c r="B179" s="64">
        <f t="shared" si="67"/>
        <v>3071.2500000000005</v>
      </c>
      <c r="C179" s="64">
        <v>22</v>
      </c>
      <c r="D179" s="716"/>
      <c r="E179" s="716"/>
      <c r="F179" s="716"/>
      <c r="G179" s="716"/>
      <c r="H179" s="716"/>
      <c r="I179" s="716"/>
      <c r="J179" s="716"/>
      <c r="K179" s="716"/>
      <c r="L179" s="716"/>
      <c r="M179" s="716"/>
      <c r="N179" s="716"/>
      <c r="O179" s="716"/>
      <c r="P179" s="716"/>
      <c r="Q179" s="716"/>
      <c r="R179" s="716"/>
      <c r="S179" s="716"/>
      <c r="T179" s="716"/>
      <c r="U179" s="716"/>
      <c r="V179" s="716"/>
      <c r="W179" s="716"/>
      <c r="X179" s="716"/>
      <c r="Y179" s="716">
        <f>((((($O$46*($G$20*(1+SUM($E$27:$F$27))))+($O$47*($G$21*(1+SUM($E$28:$F$28))))+(($G$22*(1+SUM($E$29:$F$29))))*$O$48)+(($G$23*(1+SUM($E$30:$F$30))))*$O$49)+($O$50*($G$24*(1+SUM($E$31:$F$31))))))*$D$35</f>
        <v>0</v>
      </c>
      <c r="Z179" s="716">
        <f>((((($O$46*($G$20*(1+SUM($E$27:$F$27))))+($O$47*($G$21*(1+SUM($E$28:$F$28))))+(($G$22*(1+SUM($E$29:$F$29))))*$O$48)+(($G$23*(1+SUM($E$30:$F$30))))*$O$49)+($O$50*($G$24*(1+SUM($E$31:$F$31))))))*$E$35</f>
        <v>61.425000000000004</v>
      </c>
      <c r="AA179" s="716">
        <f>((((($O$46*($G$20*(1+SUM($E$27:$F$27))))+($O$47*($G$21*(1+SUM($E$28:$F$28))))+(($G$22*(1+SUM($E$29:$F$29))))*$O$48)+(($G$23*(1+SUM($E$30:$F$30))))*$O$49)+($O$50*($G$24*(1+SUM($E$31:$F$31))))))*$F$35</f>
        <v>1074.9375</v>
      </c>
      <c r="AB179" s="716">
        <f>((((($O$46*($G$20*(1+SUM($E$27:$F$27))))+($O$47*($G$21*(1+SUM($E$28:$F$28))))+(($G$22*(1+SUM($E$29:$F$29))))*$O$48)+(($G$23*(1+SUM($E$30:$F$30))))*$O$49)+($O$50*($G$24*(1+SUM($E$31:$F$31))))))*$G$35</f>
        <v>1535.625</v>
      </c>
      <c r="AC179" s="716">
        <f>((((($O$46*($G$20*(1+SUM($E$27:$F$27))))+($O$47*($G$21*(1+SUM($E$28:$F$28))))+(($G$22*(1+SUM($E$29:$F$29))))*$O$48)+(($G$23*(1+SUM($E$30:$F$30))))*$O$49)+($O$50*($G$24*(1+SUM($E$31:$F$31))))))*$H$35</f>
        <v>307.125</v>
      </c>
      <c r="AD179" s="716">
        <f>((((($O$46*($G$20*(1+SUM($E$27:$F$27))))+($O$47*($G$21*(1+SUM($E$28:$F$28))))+(($G$22*(1+SUM($E$29:$F$29))))*$O$48)+(($G$23*(1+SUM($E$30:$F$30))))*$O$49)+($O$50*($G$24*(1+SUM($E$31:$F$31))))))*$I$35</f>
        <v>61.425000000000004</v>
      </c>
      <c r="AE179" s="716">
        <f>((((($O$46*($G$20*(1+SUM($E$27:$F$27))))+($O$47*($G$21*(1+SUM($E$28:$F$28))))+(($G$22*(1+SUM($E$29:$F$29))))*$O$48)+(($G$23*(1+SUM($E$30:$F$30))))*$O$49)+($O$50*($G$24*(1+SUM($E$31:$F$31))))))*$J$35</f>
        <v>30.712500000000002</v>
      </c>
      <c r="AF179" s="716"/>
      <c r="AG179" s="716"/>
      <c r="AH179" s="716"/>
      <c r="AI179" s="716"/>
      <c r="AJ179" s="716"/>
      <c r="AK179" s="716"/>
      <c r="AL179" s="716"/>
      <c r="AM179" s="716"/>
      <c r="AN179" s="716"/>
      <c r="AO179" s="716"/>
      <c r="AP179" s="716"/>
      <c r="AQ179" s="716"/>
      <c r="AR179" s="716"/>
      <c r="AS179" s="716"/>
      <c r="AT179" s="716"/>
      <c r="AU179" s="716"/>
      <c r="AV179" s="716"/>
      <c r="AW179" s="716"/>
      <c r="AX179" s="716"/>
      <c r="AY179" s="716"/>
      <c r="AZ179" s="716"/>
      <c r="BA179" s="716"/>
      <c r="BB179" s="716"/>
      <c r="BC179" s="716"/>
      <c r="BD179" s="716"/>
      <c r="BE179" s="716"/>
      <c r="BF179" s="716"/>
      <c r="BG179" s="716"/>
      <c r="BH179" s="716"/>
      <c r="BI179" s="716"/>
      <c r="BJ179" s="716"/>
      <c r="BK179" s="716"/>
      <c r="BL179" s="716"/>
      <c r="BM179" s="716"/>
      <c r="BN179" s="716"/>
      <c r="BO179" s="716"/>
      <c r="BP179" s="716"/>
      <c r="BQ179" s="716"/>
    </row>
    <row r="180" spans="1:69" ht="10.199999999999999" customHeight="1" thickBot="1" x14ac:dyDescent="0.35">
      <c r="A180" s="64">
        <v>23</v>
      </c>
      <c r="B180" s="64">
        <f t="shared" si="67"/>
        <v>3071.2500000000005</v>
      </c>
      <c r="C180" s="64">
        <v>23</v>
      </c>
      <c r="D180" s="716"/>
      <c r="E180" s="716"/>
      <c r="F180" s="716"/>
      <c r="G180" s="716"/>
      <c r="H180" s="716"/>
      <c r="I180" s="716"/>
      <c r="J180" s="716"/>
      <c r="K180" s="716"/>
      <c r="L180" s="716"/>
      <c r="M180" s="716"/>
      <c r="N180" s="716"/>
      <c r="O180" s="716"/>
      <c r="P180" s="716"/>
      <c r="Q180" s="716"/>
      <c r="R180" s="716"/>
      <c r="S180" s="716"/>
      <c r="T180" s="716"/>
      <c r="U180" s="716"/>
      <c r="V180" s="716"/>
      <c r="W180" s="716"/>
      <c r="X180" s="716"/>
      <c r="Y180" s="716"/>
      <c r="Z180" s="716">
        <f>((((($O$46*($G$20*(1+SUM($E$27:$F$27))))+($O$47*($G$21*(1+SUM($E$28:$F$28))))+(($G$22*(1+SUM($E$29:$F$29))))*$O$48)+(($G$23*(1+SUM($E$30:$F$30))))*$O$49)+($O$50*($G$24*(1+SUM($E$31:$F$31))))))*$D$35</f>
        <v>0</v>
      </c>
      <c r="AA180" s="716">
        <f>((((($O$46*($G$20*(1+SUM($E$27:$F$27))))+($O$47*($G$21*(1+SUM($E$28:$F$28))))+(($G$22*(1+SUM($E$29:$F$29))))*$O$48)+(($G$23*(1+SUM($E$30:$F$30))))*$O$49)+($O$50*($G$24*(1+SUM($E$31:$F$31))))))*$E$35</f>
        <v>61.425000000000004</v>
      </c>
      <c r="AB180" s="716">
        <f>((((($O$46*($G$20*(1+SUM($E$27:$F$27))))+($O$47*($G$21*(1+SUM($E$28:$F$28))))+(($G$22*(1+SUM($E$29:$F$29))))*$O$48)+(($G$23*(1+SUM($E$30:$F$30))))*$O$49)+($O$50*($G$24*(1+SUM($E$31:$F$31))))))*$F$35</f>
        <v>1074.9375</v>
      </c>
      <c r="AC180" s="716">
        <f>((((($O$46*($G$20*(1+SUM($E$27:$F$27))))+($O$47*($G$21*(1+SUM($E$28:$F$28))))+(($G$22*(1+SUM($E$29:$F$29))))*$O$48)+(($G$23*(1+SUM($E$30:$F$30))))*$O$49)+($O$50*($G$24*(1+SUM($E$31:$F$31))))))*$G$35</f>
        <v>1535.625</v>
      </c>
      <c r="AD180" s="716">
        <f>((((($O$46*($G$20*(1+SUM($E$27:$F$27))))+($O$47*($G$21*(1+SUM($E$28:$F$28))))+(($G$22*(1+SUM($E$29:$F$29))))*$O$48)+(($G$23*(1+SUM($E$30:$F$30))))*$O$49)+($O$50*($G$24*(1+SUM($E$31:$F$31))))))*$H$35</f>
        <v>307.125</v>
      </c>
      <c r="AE180" s="716">
        <f>((((($O$46*($G$20*(1+SUM($E$27:$F$27))))+($O$47*($G$21*(1+SUM($E$28:$F$28))))+(($G$22*(1+SUM($E$29:$F$29))))*$O$48)+(($G$23*(1+SUM($E$30:$F$30))))*$O$49)+($O$50*($G$24*(1+SUM($E$31:$F$31))))))*$I$35</f>
        <v>61.425000000000004</v>
      </c>
      <c r="AF180" s="716">
        <f>((((($O$46*($G$20*(1+SUM($E$27:$F$27))))+($O$47*($G$21*(1+SUM($E$28:$F$28))))+(($G$22*(1+SUM($E$29:$F$29))))*$O$48)+(($G$23*(1+SUM($E$30:$F$30))))*$O$49)+($O$50*($G$24*(1+SUM($E$31:$F$31))))))*$J$35</f>
        <v>30.712500000000002</v>
      </c>
      <c r="AG180" s="716"/>
      <c r="AH180" s="716"/>
      <c r="AI180" s="716"/>
      <c r="AJ180" s="716"/>
      <c r="AK180" s="716"/>
      <c r="AL180" s="716"/>
      <c r="AM180" s="716"/>
      <c r="AN180" s="716"/>
      <c r="AO180" s="716"/>
      <c r="AP180" s="716"/>
      <c r="AQ180" s="716"/>
      <c r="AR180" s="716"/>
      <c r="AS180" s="716"/>
      <c r="AT180" s="716"/>
      <c r="AU180" s="716"/>
      <c r="AV180" s="716"/>
      <c r="AW180" s="716"/>
      <c r="AX180" s="716"/>
      <c r="AY180" s="716"/>
      <c r="AZ180" s="716"/>
      <c r="BA180" s="716"/>
      <c r="BB180" s="716"/>
      <c r="BC180" s="716"/>
      <c r="BD180" s="716"/>
      <c r="BE180" s="716"/>
      <c r="BF180" s="716"/>
      <c r="BG180" s="716"/>
      <c r="BH180" s="716"/>
      <c r="BI180" s="716"/>
      <c r="BJ180" s="716"/>
      <c r="BK180" s="716"/>
      <c r="BL180" s="716"/>
      <c r="BM180" s="716"/>
      <c r="BN180" s="716"/>
      <c r="BO180" s="716"/>
      <c r="BP180" s="716"/>
      <c r="BQ180" s="716"/>
    </row>
    <row r="181" spans="1:69" ht="10.199999999999999" customHeight="1" thickBot="1" x14ac:dyDescent="0.35">
      <c r="A181" s="64">
        <v>24</v>
      </c>
      <c r="B181" s="64">
        <f t="shared" si="67"/>
        <v>3071.2500000000005</v>
      </c>
      <c r="C181" s="64">
        <v>24</v>
      </c>
      <c r="D181" s="716"/>
      <c r="E181" s="716"/>
      <c r="F181" s="716"/>
      <c r="G181" s="716"/>
      <c r="H181" s="716"/>
      <c r="I181" s="716"/>
      <c r="J181" s="716"/>
      <c r="K181" s="716"/>
      <c r="L181" s="716"/>
      <c r="M181" s="716"/>
      <c r="N181" s="716"/>
      <c r="O181" s="716"/>
      <c r="P181" s="716"/>
      <c r="Q181" s="716"/>
      <c r="R181" s="716"/>
      <c r="S181" s="716"/>
      <c r="T181" s="716"/>
      <c r="U181" s="716"/>
      <c r="V181" s="716"/>
      <c r="W181" s="716"/>
      <c r="X181" s="716"/>
      <c r="Y181" s="716"/>
      <c r="Z181" s="716"/>
      <c r="AA181" s="716">
        <f>((((($O$46*($G$20*(1+SUM($E$27:$F$27))))+($O$47*($G$21*(1+SUM($E$28:$F$28))))+(($G$22*(1+SUM($E$29:$F$29))))*$O$48)+(($G$23*(1+SUM($E$30:$F$30))))*$O$49)+($O$50*($G$24*(1+SUM($E$31:$F$31))))))*$D$35</f>
        <v>0</v>
      </c>
      <c r="AB181" s="716">
        <f>((((($O$46*($G$20*(1+SUM($E$27:$F$27))))+($O$47*($G$21*(1+SUM($E$28:$F$28))))+(($G$22*(1+SUM($E$29:$F$29))))*$O$48)+(($G$23*(1+SUM($E$30:$F$30))))*$O$49)+($O$50*($G$24*(1+SUM($E$31:$F$31))))))*$E$35</f>
        <v>61.425000000000004</v>
      </c>
      <c r="AC181" s="716">
        <f>((((($O$46*($G$20*(1+SUM($E$27:$F$27))))+($O$47*($G$21*(1+SUM($E$28:$F$28))))+(($G$22*(1+SUM($E$29:$F$29))))*$O$48)+(($G$23*(1+SUM($E$30:$F$30))))*$O$49)+($O$50*($G$24*(1+SUM($E$31:$F$31))))))*$F$35</f>
        <v>1074.9375</v>
      </c>
      <c r="AD181" s="716">
        <f>((((($O$46*($G$20*(1+SUM($E$27:$F$27))))+($O$47*($G$21*(1+SUM($E$28:$F$28))))+(($G$22*(1+SUM($E$29:$F$29))))*$O$48)+(($G$23*(1+SUM($E$30:$F$30))))*$O$49)+($O$50*($G$24*(1+SUM($E$31:$F$31))))))*$G$35</f>
        <v>1535.625</v>
      </c>
      <c r="AE181" s="716">
        <f>((((($O$46*($G$20*(1+SUM($E$27:$F$27))))+($O$47*($G$21*(1+SUM($E$28:$F$28))))+(($G$22*(1+SUM($E$29:$F$29))))*$O$48)+(($G$23*(1+SUM($E$30:$F$30))))*$O$49)+($O$50*($G$24*(1+SUM($E$31:$F$31))))))*$H$35</f>
        <v>307.125</v>
      </c>
      <c r="AF181" s="716">
        <f>((((($O$46*($G$20*(1+SUM($E$27:$F$27))))+($O$47*($G$21*(1+SUM($E$28:$F$28))))+(($G$22*(1+SUM($E$29:$F$29))))*$O$48)+(($G$23*(1+SUM($E$30:$F$30))))*$O$49)+($O$50*($G$24*(1+SUM($E$31:$F$31))))))*$I$35</f>
        <v>61.425000000000004</v>
      </c>
      <c r="AG181" s="716">
        <f>((((($O$46*($G$20*(1+SUM($E$27:$F$27))))+($O$47*($G$21*(1+SUM($E$28:$F$28))))+(($G$22*(1+SUM($E$29:$F$29))))*$O$48)+(($G$23*(1+SUM($E$30:$F$30))))*$O$49)+($O$50*($G$24*(1+SUM($E$31:$F$31))))))*$J$35</f>
        <v>30.712500000000002</v>
      </c>
      <c r="AH181" s="716"/>
      <c r="AI181" s="716"/>
      <c r="AJ181" s="716"/>
      <c r="AK181" s="716"/>
      <c r="AL181" s="716"/>
      <c r="AM181" s="716"/>
      <c r="AN181" s="716"/>
      <c r="AO181" s="716"/>
      <c r="AP181" s="716"/>
      <c r="AQ181" s="716"/>
      <c r="AR181" s="716"/>
      <c r="AS181" s="716"/>
      <c r="AT181" s="716"/>
      <c r="AU181" s="716"/>
      <c r="AV181" s="716"/>
      <c r="AW181" s="716"/>
      <c r="AX181" s="716"/>
      <c r="AY181" s="716"/>
      <c r="AZ181" s="716"/>
      <c r="BA181" s="716"/>
      <c r="BB181" s="716"/>
      <c r="BC181" s="716"/>
      <c r="BD181" s="716"/>
      <c r="BE181" s="716"/>
      <c r="BF181" s="716"/>
      <c r="BG181" s="716"/>
      <c r="BH181" s="716"/>
      <c r="BI181" s="716"/>
      <c r="BJ181" s="716"/>
      <c r="BK181" s="716"/>
      <c r="BL181" s="716"/>
      <c r="BM181" s="716"/>
      <c r="BN181" s="716"/>
      <c r="BO181" s="716"/>
      <c r="BP181" s="716"/>
      <c r="BQ181" s="716"/>
    </row>
    <row r="182" spans="1:69" ht="10.199999999999999" customHeight="1" thickBot="1" x14ac:dyDescent="0.35">
      <c r="A182" s="64">
        <v>25</v>
      </c>
      <c r="B182" s="64">
        <f t="shared" si="67"/>
        <v>4398.7500000000009</v>
      </c>
      <c r="C182" s="64">
        <v>25</v>
      </c>
      <c r="D182" s="716"/>
      <c r="E182" s="716"/>
      <c r="F182" s="716"/>
      <c r="G182" s="716"/>
      <c r="H182" s="716"/>
      <c r="I182" s="716"/>
      <c r="J182" s="716"/>
      <c r="K182" s="716"/>
      <c r="L182" s="716"/>
      <c r="M182" s="716"/>
      <c r="N182" s="716"/>
      <c r="O182" s="716"/>
      <c r="P182" s="716"/>
      <c r="Q182" s="716"/>
      <c r="R182" s="716"/>
      <c r="S182" s="716"/>
      <c r="T182" s="716"/>
      <c r="U182" s="716"/>
      <c r="V182" s="716"/>
      <c r="W182" s="716"/>
      <c r="X182" s="716"/>
      <c r="Y182" s="716"/>
      <c r="Z182" s="716"/>
      <c r="AA182" s="716"/>
      <c r="AB182" s="716">
        <f>((((($P$46*($G$20*(1+SUM($E$27:$G$27))))+($P$47*($G$21*(1+SUM($E$28:$G$28))))+(($G$22*(1+SUM($E$29:$G$29))))*$P$48)+(($G$23*(1+SUM($E$30:$G$30))))*$P$49)+($P$50*($G$24*(1+SUM($E$31:$G$31))))))*$D$35</f>
        <v>0</v>
      </c>
      <c r="AC182" s="716">
        <f>((((($P$46*($G$20*(1+SUM($E$27:$G$27))))+($P$47*($G$21*(1+SUM($E$28:$G$28))))+(($G$22*(1+SUM($E$29:$G$29))))*$P$48)+(($G$23*(1+SUM($E$30:$G$30))))*$P$49)+($P$50*($G$24*(1+SUM($E$31:$G$31))))))*$E$35</f>
        <v>87.975000000000009</v>
      </c>
      <c r="AD182" s="716">
        <f>((((($P$46*($G$20*(1+SUM($E$27:$G$27))))+($P$47*($G$21*(1+SUM($E$28:$G$28))))+(($G$22*(1+SUM($E$29:$G$29))))*$P$48)+(($G$23*(1+SUM($E$30:$G$30))))*$P$49)+($P$50*($G$24*(1+SUM($E$31:$G$31))))))*$F$35</f>
        <v>1539.5625</v>
      </c>
      <c r="AE182" s="716">
        <f>((((($P$46*($G$20*(1+SUM($E$27:$G$27))))+($P$47*($G$21*(1+SUM($E$28:$G$28))))+(($G$22*(1+SUM($E$29:$G$29))))*$P$48)+(($G$23*(1+SUM($E$30:$G$30))))*$P$49)+($P$50*($G$24*(1+SUM($E$31:$G$31))))))*$G$35</f>
        <v>2199.375</v>
      </c>
      <c r="AF182" s="716">
        <f>((((($P$46*($G$20*(1+SUM($E$27:$G$27))))+($P$47*($G$21*(1+SUM($E$28:$G$28))))+(($G$22*(1+SUM($E$29:$G$29))))*$P$48)+(($G$23*(1+SUM($E$30:$G$30))))*$P$49)+($P$50*($G$24*(1+SUM($E$31:$G$31))))))*$H$35</f>
        <v>439.875</v>
      </c>
      <c r="AG182" s="716">
        <f>((((($P$46*($G$20*(1+SUM($E$27:$G$27))))+($P$47*($G$21*(1+SUM($E$28:$G$28))))+(($G$22*(1+SUM($E$29:$G$29))))*$P$48)+(($G$23*(1+SUM($E$30:$G$30))))*$P$49)+($P$50*($G$24*(1+SUM($E$31:$G$31))))))*$I$35</f>
        <v>87.975000000000009</v>
      </c>
      <c r="AH182" s="716">
        <f>((((($P$46*($G$20*(1+SUM($E$27:$G$27))))+($P$47*($G$21*(1+SUM($E$28:$G$28))))+(($G$22*(1+SUM($E$29:$G$29))))*$P$48)+(($G$23*(1+SUM($E$30:$G$30))))*$P$49)+($P$50*($G$24*(1+SUM($E$31:$G$31))))))*$J$35</f>
        <v>43.987500000000004</v>
      </c>
      <c r="AI182" s="716"/>
      <c r="AJ182" s="716"/>
      <c r="AK182" s="716"/>
      <c r="AL182" s="716"/>
      <c r="AM182" s="716"/>
      <c r="AN182" s="716"/>
      <c r="AO182" s="716"/>
      <c r="AP182" s="716"/>
      <c r="AQ182" s="716"/>
      <c r="AR182" s="716"/>
      <c r="AS182" s="716"/>
      <c r="AT182" s="716"/>
      <c r="AU182" s="716"/>
      <c r="AV182" s="716"/>
      <c r="AW182" s="716"/>
      <c r="AX182" s="716"/>
      <c r="AY182" s="716"/>
      <c r="AZ182" s="716"/>
      <c r="BA182" s="716"/>
      <c r="BB182" s="716"/>
      <c r="BC182" s="716"/>
      <c r="BD182" s="716"/>
      <c r="BE182" s="716"/>
      <c r="BF182" s="716"/>
      <c r="BG182" s="716"/>
      <c r="BH182" s="716"/>
      <c r="BI182" s="716"/>
      <c r="BJ182" s="716"/>
      <c r="BK182" s="716"/>
      <c r="BL182" s="716"/>
      <c r="BM182" s="716"/>
      <c r="BN182" s="716"/>
      <c r="BO182" s="716"/>
      <c r="BP182" s="716"/>
      <c r="BQ182" s="716"/>
    </row>
    <row r="183" spans="1:69" ht="10.199999999999999" customHeight="1" thickBot="1" x14ac:dyDescent="0.35">
      <c r="A183" s="64">
        <v>26</v>
      </c>
      <c r="B183" s="64">
        <f t="shared" si="67"/>
        <v>4398.7500000000009</v>
      </c>
      <c r="C183" s="64">
        <v>26</v>
      </c>
      <c r="D183" s="716"/>
      <c r="E183" s="716"/>
      <c r="F183" s="716"/>
      <c r="G183" s="716"/>
      <c r="H183" s="716"/>
      <c r="I183" s="716"/>
      <c r="J183" s="716"/>
      <c r="K183" s="716"/>
      <c r="L183" s="716"/>
      <c r="M183" s="716"/>
      <c r="N183" s="716"/>
      <c r="O183" s="716"/>
      <c r="P183" s="716"/>
      <c r="Q183" s="716"/>
      <c r="R183" s="716"/>
      <c r="S183" s="716"/>
      <c r="T183" s="716"/>
      <c r="U183" s="716"/>
      <c r="V183" s="716"/>
      <c r="W183" s="716"/>
      <c r="X183" s="716"/>
      <c r="Y183" s="716"/>
      <c r="Z183" s="716"/>
      <c r="AA183" s="716"/>
      <c r="AB183" s="716"/>
      <c r="AC183" s="716">
        <f>((((($P$46*($G$20*(1+SUM($E$27:$G$27))))+($P$47*($G$21*(1+SUM($E$28:$G$28))))+(($G$22*(1+SUM($E$29:$G$29))))*$P$48)+(($G$23*(1+SUM($E$30:$G$30))))*$P$49)+($P$50*($G$24*(1+SUM($E$31:$G$31))))))*$D$35</f>
        <v>0</v>
      </c>
      <c r="AD183" s="716">
        <f>((((($P$46*($G$20*(1+SUM($E$27:$G$27))))+($P$47*($G$21*(1+SUM($E$28:$G$28))))+(($G$22*(1+SUM($E$29:$G$29))))*$P$48)+(($G$23*(1+SUM($E$30:$G$30))))*$P$49)+($P$50*($G$24*(1+SUM($E$31:$G$31))))))*$E$35</f>
        <v>87.975000000000009</v>
      </c>
      <c r="AE183" s="716">
        <f>((((($P$46*($G$20*(1+SUM($E$27:$G$27))))+($P$47*($G$21*(1+SUM($E$28:$G$28))))+(($G$22*(1+SUM($E$29:$G$29))))*$P$48)+(($G$23*(1+SUM($E$30:$G$30))))*$P$49)+($P$50*($G$24*(1+SUM($E$31:$G$31))))))*$F$35</f>
        <v>1539.5625</v>
      </c>
      <c r="AF183" s="716">
        <f>((((($P$46*($G$20*(1+SUM($E$27:$G$27))))+($P$47*($G$21*(1+SUM($E$28:$G$28))))+(($G$22*(1+SUM($E$29:$G$29))))*$P$48)+(($G$23*(1+SUM($E$30:$G$30))))*$P$49)+($P$50*($G$24*(1+SUM($E$31:$G$31))))))*$G$35</f>
        <v>2199.375</v>
      </c>
      <c r="AG183" s="716">
        <f>((((($P$46*($G$20*(1+SUM($E$27:$G$27))))+($P$47*($G$21*(1+SUM($E$28:$G$28))))+(($G$22*(1+SUM($E$29:$G$29))))*$P$48)+(($G$23*(1+SUM($E$30:$G$30))))*$P$49)+($P$50*($G$24*(1+SUM($E$31:$G$31))))))*$H$35</f>
        <v>439.875</v>
      </c>
      <c r="AH183" s="716">
        <f>((((($P$46*($G$20*(1+SUM($E$27:$G$27))))+($P$47*($G$21*(1+SUM($E$28:$G$28))))+(($G$22*(1+SUM($E$29:$G$29))))*$P$48)+(($G$23*(1+SUM($E$30:$G$30))))*$P$49)+($P$50*($G$24*(1+SUM($E$31:$G$31))))))*$I$35</f>
        <v>87.975000000000009</v>
      </c>
      <c r="AI183" s="716">
        <f>((((($P$46*($G$20*(1+SUM($E$27:$G$27))))+($P$47*($G$21*(1+SUM($E$28:$G$28))))+(($G$22*(1+SUM($E$29:$G$29))))*$P$48)+(($G$23*(1+SUM($E$30:$G$30))))*$P$49)+($P$50*($G$24*(1+SUM($E$31:$G$31))))))*$J$35</f>
        <v>43.987500000000004</v>
      </c>
      <c r="AJ183" s="716"/>
      <c r="AK183" s="716"/>
      <c r="AL183" s="716"/>
      <c r="AM183" s="716"/>
      <c r="AN183" s="716"/>
      <c r="AO183" s="716"/>
      <c r="AP183" s="716"/>
      <c r="AQ183" s="716"/>
      <c r="AR183" s="716"/>
      <c r="AS183" s="716"/>
      <c r="AT183" s="716"/>
      <c r="AU183" s="716"/>
      <c r="AV183" s="716"/>
      <c r="AW183" s="716"/>
      <c r="AX183" s="716"/>
      <c r="AY183" s="716"/>
      <c r="AZ183" s="716"/>
      <c r="BA183" s="716"/>
      <c r="BB183" s="716"/>
      <c r="BC183" s="716"/>
      <c r="BD183" s="716"/>
      <c r="BE183" s="716"/>
      <c r="BF183" s="716"/>
      <c r="BG183" s="716"/>
      <c r="BH183" s="716"/>
      <c r="BI183" s="716"/>
      <c r="BJ183" s="716"/>
      <c r="BK183" s="716"/>
      <c r="BL183" s="716"/>
      <c r="BM183" s="716"/>
      <c r="BN183" s="716"/>
      <c r="BO183" s="716"/>
      <c r="BP183" s="716"/>
      <c r="BQ183" s="716"/>
    </row>
    <row r="184" spans="1:69" ht="10.199999999999999" customHeight="1" thickBot="1" x14ac:dyDescent="0.35">
      <c r="A184" s="64">
        <v>27</v>
      </c>
      <c r="B184" s="64">
        <f t="shared" si="67"/>
        <v>4398.7500000000009</v>
      </c>
      <c r="C184" s="64">
        <v>27</v>
      </c>
      <c r="D184" s="716"/>
      <c r="E184" s="716"/>
      <c r="F184" s="716"/>
      <c r="G184" s="716"/>
      <c r="H184" s="716"/>
      <c r="I184" s="716"/>
      <c r="J184" s="716"/>
      <c r="K184" s="716"/>
      <c r="L184" s="716"/>
      <c r="M184" s="716"/>
      <c r="N184" s="716"/>
      <c r="O184" s="716"/>
      <c r="P184" s="716"/>
      <c r="Q184" s="716"/>
      <c r="R184" s="716"/>
      <c r="S184" s="716"/>
      <c r="T184" s="716"/>
      <c r="U184" s="716"/>
      <c r="V184" s="716"/>
      <c r="W184" s="716"/>
      <c r="X184" s="716"/>
      <c r="Y184" s="716"/>
      <c r="Z184" s="716"/>
      <c r="AA184" s="716"/>
      <c r="AB184" s="716"/>
      <c r="AC184" s="716"/>
      <c r="AD184" s="716">
        <f>((((($P$46*($G$20*(1+SUM($E$27:$G$27))))+($P$47*($G$21*(1+SUM($E$28:$G$28))))+(($G$22*(1+SUM($E$29:$G$29))))*$P$48)+(($G$23*(1+SUM($E$30:$G$30))))*$P$49)+($P$50*($G$24*(1+SUM($E$31:$G$31))))))*$D$35</f>
        <v>0</v>
      </c>
      <c r="AE184" s="716">
        <f>((((($P$46*($G$20*(1+SUM($E$27:$G$27))))+($P$47*($G$21*(1+SUM($E$28:$G$28))))+(($G$22*(1+SUM($E$29:$G$29))))*$P$48)+(($G$23*(1+SUM($E$30:$G$30))))*$P$49)+($P$50*($G$24*(1+SUM($E$31:$G$31))))))*$E$35</f>
        <v>87.975000000000009</v>
      </c>
      <c r="AF184" s="716">
        <f>((((($P$46*($G$20*(1+SUM($E$27:$G$27))))+($P$47*($G$21*(1+SUM($E$28:$G$28))))+(($G$22*(1+SUM($E$29:$G$29))))*$P$48)+(($G$23*(1+SUM($E$30:$G$30))))*$P$49)+($P$50*($G$24*(1+SUM($E$31:$G$31))))))*$F$35</f>
        <v>1539.5625</v>
      </c>
      <c r="AG184" s="716">
        <f>((((($P$46*($G$20*(1+SUM($E$27:$G$27))))+($P$47*($G$21*(1+SUM($E$28:$G$28))))+(($G$22*(1+SUM($E$29:$G$29))))*$P$48)+(($G$23*(1+SUM($E$30:$G$30))))*$P$49)+($P$50*($G$24*(1+SUM($E$31:$G$31))))))*$G$35</f>
        <v>2199.375</v>
      </c>
      <c r="AH184" s="716">
        <f>((((($P$46*($G$20*(1+SUM($E$27:$G$27))))+($P$47*($G$21*(1+SUM($E$28:$G$28))))+(($G$22*(1+SUM($E$29:$G$29))))*$P$48)+(($G$23*(1+SUM($E$30:$G$30))))*$P$49)+($P$50*($G$24*(1+SUM($E$31:$G$31))))))*$H$35</f>
        <v>439.875</v>
      </c>
      <c r="AI184" s="716">
        <f>((((($P$46*($G$20*(1+SUM($E$27:$G$27))))+($P$47*($G$21*(1+SUM($E$28:$G$28))))+(($G$22*(1+SUM($E$29:$G$29))))*$P$48)+(($G$23*(1+SUM($E$30:$G$30))))*$P$49)+($P$50*($G$24*(1+SUM($E$31:$G$31))))))*$I$35</f>
        <v>87.975000000000009</v>
      </c>
      <c r="AJ184" s="716">
        <f>((((($P$46*($G$20*(1+SUM($E$27:$G$27))))+($P$47*($G$21*(1+SUM($E$28:$G$28))))+(($G$22*(1+SUM($E$29:$G$29))))*$P$48)+(($G$23*(1+SUM($E$30:$G$30))))*$P$49)+($P$50*($G$24*(1+SUM($E$31:$G$31))))))*$J$35</f>
        <v>43.987500000000004</v>
      </c>
      <c r="AK184" s="716"/>
      <c r="AL184" s="716"/>
      <c r="AM184" s="716"/>
      <c r="AN184" s="716"/>
      <c r="AO184" s="716"/>
      <c r="AP184" s="716"/>
      <c r="AQ184" s="716"/>
      <c r="AR184" s="716"/>
      <c r="AS184" s="716"/>
      <c r="AT184" s="716"/>
      <c r="AU184" s="716"/>
      <c r="AV184" s="716"/>
      <c r="AW184" s="716"/>
      <c r="AX184" s="716"/>
      <c r="AY184" s="716"/>
      <c r="AZ184" s="716"/>
      <c r="BA184" s="716"/>
      <c r="BB184" s="716"/>
      <c r="BC184" s="716"/>
      <c r="BD184" s="716"/>
      <c r="BE184" s="716"/>
      <c r="BF184" s="716"/>
      <c r="BG184" s="716"/>
      <c r="BH184" s="716"/>
      <c r="BI184" s="716"/>
      <c r="BJ184" s="716"/>
      <c r="BK184" s="716"/>
      <c r="BL184" s="716"/>
      <c r="BM184" s="716"/>
      <c r="BN184" s="716"/>
      <c r="BO184" s="716"/>
      <c r="BP184" s="716"/>
      <c r="BQ184" s="716"/>
    </row>
    <row r="185" spans="1:69" ht="10.199999999999999" customHeight="1" thickBot="1" x14ac:dyDescent="0.35">
      <c r="A185" s="64">
        <v>28</v>
      </c>
      <c r="B185" s="64">
        <f t="shared" si="67"/>
        <v>4398.7500000000009</v>
      </c>
      <c r="C185" s="64">
        <v>28</v>
      </c>
      <c r="D185" s="716"/>
      <c r="E185" s="716"/>
      <c r="F185" s="716"/>
      <c r="G185" s="716"/>
      <c r="H185" s="716"/>
      <c r="I185" s="716"/>
      <c r="J185" s="716"/>
      <c r="K185" s="716"/>
      <c r="L185" s="716"/>
      <c r="M185" s="716"/>
      <c r="N185" s="716"/>
      <c r="O185" s="716"/>
      <c r="P185" s="716"/>
      <c r="Q185" s="716"/>
      <c r="R185" s="716"/>
      <c r="S185" s="716"/>
      <c r="T185" s="716"/>
      <c r="U185" s="716"/>
      <c r="V185" s="716"/>
      <c r="W185" s="716"/>
      <c r="X185" s="716"/>
      <c r="Y185" s="716"/>
      <c r="Z185" s="716"/>
      <c r="AA185" s="716"/>
      <c r="AB185" s="716"/>
      <c r="AC185" s="716"/>
      <c r="AD185" s="716"/>
      <c r="AE185" s="716">
        <f>((((($P$46*($G$20*(1+SUM($E$27:$G$27))))+($P$47*($G$21*(1+SUM($E$28:$G$28))))+(($G$22*(1+SUM($E$29:$G$29))))*$P$48)+(($G$23*(1+SUM($E$30:$G$30))))*$P$49)+($P$50*($G$24*(1+SUM($E$31:$G$31))))))*$D$35</f>
        <v>0</v>
      </c>
      <c r="AF185" s="716">
        <f>((((($P$46*($G$20*(1+SUM($E$27:$G$27))))+($P$47*($G$21*(1+SUM($E$28:$G$28))))+(($G$22*(1+SUM($E$29:$G$29))))*$P$48)+(($G$23*(1+SUM($E$30:$G$30))))*$P$49)+($P$50*($G$24*(1+SUM($E$31:$G$31))))))*$E$35</f>
        <v>87.975000000000009</v>
      </c>
      <c r="AG185" s="716">
        <f>((((($P$46*($G$20*(1+SUM($E$27:$G$27))))+($P$47*($G$21*(1+SUM($E$28:$G$28))))+(($G$22*(1+SUM($E$29:$G$29))))*$P$48)+(($G$23*(1+SUM($E$30:$G$30))))*$P$49)+($P$50*($G$24*(1+SUM($E$31:$G$31))))))*$F$35</f>
        <v>1539.5625</v>
      </c>
      <c r="AH185" s="716">
        <f>((((($P$46*($G$20*(1+SUM($E$27:$G$27))))+($P$47*($G$21*(1+SUM($E$28:$G$28))))+(($G$22*(1+SUM($E$29:$G$29))))*$P$48)+(($G$23*(1+SUM($E$30:$G$30))))*$P$49)+($P$50*($G$24*(1+SUM($E$31:$G$31))))))*$G$35</f>
        <v>2199.375</v>
      </c>
      <c r="AI185" s="716">
        <f>((((($P$46*($G$20*(1+SUM($E$27:$G$27))))+($P$47*($G$21*(1+SUM($E$28:$G$28))))+(($G$22*(1+SUM($E$29:$G$29))))*$P$48)+(($G$23*(1+SUM($E$30:$G$30))))*$P$49)+($P$50*($G$24*(1+SUM($E$31:$G$31))))))*$H$35</f>
        <v>439.875</v>
      </c>
      <c r="AJ185" s="716">
        <f>((((($P$46*($G$20*(1+SUM($E$27:$G$27))))+($P$47*($G$21*(1+SUM($E$28:$G$28))))+(($G$22*(1+SUM($E$29:$G$29))))*$P$48)+(($G$23*(1+SUM($E$30:$G$30))))*$P$49)+($P$50*($G$24*(1+SUM($E$31:$G$31))))))*$I$35</f>
        <v>87.975000000000009</v>
      </c>
      <c r="AK185" s="716">
        <f>((((($P$46*($G$20*(1+SUM($E$27:$G$27))))+($P$47*($G$21*(1+SUM($E$28:$G$28))))+(($G$22*(1+SUM($E$29:$G$29))))*$P$48)+(($G$23*(1+SUM($E$30:$G$30))))*$P$49)+($P$50*($G$24*(1+SUM($E$31:$G$31))))))*$J$35</f>
        <v>43.987500000000004</v>
      </c>
      <c r="AL185" s="716"/>
      <c r="AM185" s="716"/>
      <c r="AN185" s="716"/>
      <c r="AO185" s="716"/>
      <c r="AP185" s="716"/>
      <c r="AQ185" s="716"/>
      <c r="AR185" s="716"/>
      <c r="AS185" s="716"/>
      <c r="AT185" s="716"/>
      <c r="AU185" s="716"/>
      <c r="AV185" s="716"/>
      <c r="AW185" s="716"/>
      <c r="AX185" s="716"/>
      <c r="AY185" s="716"/>
      <c r="AZ185" s="716"/>
      <c r="BA185" s="716"/>
      <c r="BB185" s="716"/>
      <c r="BC185" s="716"/>
      <c r="BD185" s="716"/>
      <c r="BE185" s="716"/>
      <c r="BF185" s="716"/>
      <c r="BG185" s="716"/>
      <c r="BH185" s="716"/>
      <c r="BI185" s="716"/>
      <c r="BJ185" s="716"/>
      <c r="BK185" s="716"/>
      <c r="BL185" s="716"/>
      <c r="BM185" s="716"/>
      <c r="BN185" s="716"/>
      <c r="BO185" s="716"/>
      <c r="BP185" s="716"/>
      <c r="BQ185" s="716"/>
    </row>
    <row r="186" spans="1:69" ht="10.199999999999999" customHeight="1" thickBot="1" x14ac:dyDescent="0.35">
      <c r="A186" s="64">
        <v>29</v>
      </c>
      <c r="B186" s="64">
        <f t="shared" si="67"/>
        <v>4398.7500000000009</v>
      </c>
      <c r="C186" s="64">
        <v>29</v>
      </c>
      <c r="D186" s="716"/>
      <c r="E186" s="716"/>
      <c r="F186" s="716"/>
      <c r="G186" s="716"/>
      <c r="H186" s="716"/>
      <c r="I186" s="716"/>
      <c r="J186" s="716"/>
      <c r="K186" s="716"/>
      <c r="L186" s="716"/>
      <c r="M186" s="716"/>
      <c r="N186" s="716"/>
      <c r="O186" s="716"/>
      <c r="P186" s="716"/>
      <c r="Q186" s="716"/>
      <c r="R186" s="716"/>
      <c r="S186" s="716"/>
      <c r="T186" s="716"/>
      <c r="U186" s="716"/>
      <c r="V186" s="716"/>
      <c r="W186" s="716"/>
      <c r="X186" s="716"/>
      <c r="Y186" s="716"/>
      <c r="Z186" s="716"/>
      <c r="AA186" s="716"/>
      <c r="AB186" s="716"/>
      <c r="AC186" s="716"/>
      <c r="AD186" s="716"/>
      <c r="AE186" s="716"/>
      <c r="AF186" s="716">
        <f>((((($P$46*($G$20*(1+SUM($E$27:$G$27))))+($P$47*($G$21*(1+SUM($E$28:$G$28))))+(($G$22*(1+SUM($E$29:$G$29))))*$P$48)+(($G$23*(1+SUM($E$30:$G$30))))*$P$49)+($P$50*($G$24*(1+SUM($E$31:$G$31))))))*$D$35</f>
        <v>0</v>
      </c>
      <c r="AG186" s="716">
        <f>((((($P$46*($G$20*(1+SUM($E$27:$G$27))))+($P$47*($G$21*(1+SUM($E$28:$G$28))))+(($G$22*(1+SUM($E$29:$G$29))))*$P$48)+(($G$23*(1+SUM($E$30:$G$30))))*$P$49)+($P$50*($G$24*(1+SUM($E$31:$G$31))))))*$E$35</f>
        <v>87.975000000000009</v>
      </c>
      <c r="AH186" s="716">
        <f>((((($P$46*($G$20*(1+SUM($E$27:$G$27))))+($P$47*($G$21*(1+SUM($E$28:$G$28))))+(($G$22*(1+SUM($E$29:$G$29))))*$P$48)+(($G$23*(1+SUM($E$30:$G$30))))*$P$49)+($P$50*($G$24*(1+SUM($E$31:$G$31))))))*$F$35</f>
        <v>1539.5625</v>
      </c>
      <c r="AI186" s="716">
        <f>((((($P$46*($G$20*(1+SUM($E$27:$G$27))))+($P$47*($G$21*(1+SUM($E$28:$G$28))))+(($G$22*(1+SUM($E$29:$G$29))))*$P$48)+(($G$23*(1+SUM($E$30:$G$30))))*$P$49)+($P$50*($G$24*(1+SUM($E$31:$G$31))))))*$G$35</f>
        <v>2199.375</v>
      </c>
      <c r="AJ186" s="716">
        <f>((((($P$46*($G$20*(1+SUM($E$27:$G$27))))+($P$47*($G$21*(1+SUM($E$28:$G$28))))+(($G$22*(1+SUM($E$29:$G$29))))*$P$48)+(($G$23*(1+SUM($E$30:$G$30))))*$P$49)+($P$50*($G$24*(1+SUM($E$31:$G$31))))))*$H$35</f>
        <v>439.875</v>
      </c>
      <c r="AK186" s="716">
        <f>((((($P$46*($G$20*(1+SUM($E$27:$G$27))))+($P$47*($G$21*(1+SUM($E$28:$G$28))))+(($G$22*(1+SUM($E$29:$G$29))))*$P$48)+(($G$23*(1+SUM($E$30:$G$30))))*$P$49)+($P$50*($G$24*(1+SUM($E$31:$G$31))))))*$I$35</f>
        <v>87.975000000000009</v>
      </c>
      <c r="AL186" s="716">
        <f>((((($P$46*($G$20*(1+SUM($E$27:$G$27))))+($P$47*($G$21*(1+SUM($E$28:$G$28))))+(($G$22*(1+SUM($E$29:$G$29))))*$P$48)+(($G$23*(1+SUM($E$30:$G$30))))*$P$49)+($P$50*($G$24*(1+SUM($E$31:$G$31))))))*$J$35</f>
        <v>43.987500000000004</v>
      </c>
      <c r="AM186" s="716"/>
      <c r="AN186" s="716"/>
      <c r="AO186" s="716"/>
      <c r="AP186" s="716"/>
      <c r="AQ186" s="716"/>
      <c r="AR186" s="716"/>
      <c r="AS186" s="716"/>
      <c r="AT186" s="716"/>
      <c r="AU186" s="716"/>
      <c r="AV186" s="716"/>
      <c r="AW186" s="716"/>
      <c r="AX186" s="716"/>
      <c r="AY186" s="716"/>
      <c r="AZ186" s="716"/>
      <c r="BA186" s="716"/>
      <c r="BB186" s="716"/>
      <c r="BC186" s="716"/>
      <c r="BD186" s="716"/>
      <c r="BE186" s="716"/>
      <c r="BF186" s="716"/>
      <c r="BG186" s="716"/>
      <c r="BH186" s="716"/>
      <c r="BI186" s="716"/>
      <c r="BJ186" s="716"/>
      <c r="BK186" s="716"/>
      <c r="BL186" s="716"/>
      <c r="BM186" s="716"/>
      <c r="BN186" s="716"/>
      <c r="BO186" s="716"/>
      <c r="BP186" s="716"/>
      <c r="BQ186" s="716"/>
    </row>
    <row r="187" spans="1:69" ht="10.199999999999999" customHeight="1" thickBot="1" x14ac:dyDescent="0.35">
      <c r="A187" s="64">
        <v>30</v>
      </c>
      <c r="B187" s="64">
        <f t="shared" si="67"/>
        <v>4398.7500000000009</v>
      </c>
      <c r="C187" s="64">
        <v>30</v>
      </c>
      <c r="D187" s="716"/>
      <c r="E187" s="716"/>
      <c r="F187" s="716"/>
      <c r="G187" s="716"/>
      <c r="H187" s="716"/>
      <c r="I187" s="716"/>
      <c r="J187" s="716"/>
      <c r="K187" s="716"/>
      <c r="L187" s="716"/>
      <c r="M187" s="716"/>
      <c r="N187" s="716"/>
      <c r="O187" s="716"/>
      <c r="P187" s="716"/>
      <c r="Q187" s="716"/>
      <c r="R187" s="716"/>
      <c r="S187" s="716"/>
      <c r="T187" s="716"/>
      <c r="U187" s="716"/>
      <c r="V187" s="716"/>
      <c r="W187" s="716"/>
      <c r="X187" s="716"/>
      <c r="Y187" s="716"/>
      <c r="Z187" s="716"/>
      <c r="AA187" s="716"/>
      <c r="AB187" s="716"/>
      <c r="AC187" s="716"/>
      <c r="AD187" s="716"/>
      <c r="AE187" s="716"/>
      <c r="AF187" s="716"/>
      <c r="AG187" s="716">
        <f>((((($P$46*($G$20*(1+SUM($E$27:$G$27))))+($P$47*($G$21*(1+SUM($E$28:$G$28))))+(($G$22*(1+SUM($E$29:$G$29))))*$P$48)+(($G$23*(1+SUM($E$30:$G$30))))*$P$49)+($P$50*($G$24*(1+SUM($E$31:$G$31))))))*$D$35</f>
        <v>0</v>
      </c>
      <c r="AH187" s="716">
        <f>((((($P$46*($G$20*(1+SUM($E$27:$G$27))))+($P$47*($G$21*(1+SUM($E$28:$G$28))))+(($G$22*(1+SUM($E$29:$G$29))))*$P$48)+(($G$23*(1+SUM($E$30:$G$30))))*$P$49)+($P$50*($G$24*(1+SUM($E$31:$G$31))))))*$E$35</f>
        <v>87.975000000000009</v>
      </c>
      <c r="AI187" s="716">
        <f>((((($P$46*($G$20*(1+SUM($E$27:$G$27))))+($P$47*($G$21*(1+SUM($E$28:$G$28))))+(($G$22*(1+SUM($E$29:$G$29))))*$P$48)+(($G$23*(1+SUM($E$30:$G$30))))*$P$49)+($P$50*($G$24*(1+SUM($E$31:$G$31))))))*$F$35</f>
        <v>1539.5625</v>
      </c>
      <c r="AJ187" s="716">
        <f>((((($P$46*($G$20*(1+SUM($E$27:$G$27))))+($P$47*($G$21*(1+SUM($E$28:$G$28))))+(($G$22*(1+SUM($E$29:$G$29))))*$P$48)+(($G$23*(1+SUM($E$30:$G$30))))*$P$49)+($P$50*($G$24*(1+SUM($E$31:$G$31))))))*$G$35</f>
        <v>2199.375</v>
      </c>
      <c r="AK187" s="716">
        <f>((((($P$46*($G$20*(1+SUM($E$27:$G$27))))+($P$47*($G$21*(1+SUM($E$28:$G$28))))+(($G$22*(1+SUM($E$29:$G$29))))*$P$48)+(($G$23*(1+SUM($E$30:$G$30))))*$P$49)+($P$50*($G$24*(1+SUM($E$31:$G$31))))))*$H$35</f>
        <v>439.875</v>
      </c>
      <c r="AL187" s="716">
        <f>((((($P$46*($G$20*(1+SUM($E$27:$G$27))))+($P$47*($G$21*(1+SUM($E$28:$G$28))))+(($G$22*(1+SUM($E$29:$G$29))))*$P$48)+(($G$23*(1+SUM($E$30:$G$30))))*$P$49)+($P$50*($G$24*(1+SUM($E$31:$G$31))))))*$I$35</f>
        <v>87.975000000000009</v>
      </c>
      <c r="AM187" s="716">
        <f>((((($P$46*($G$20*(1+SUM($E$27:$G$27))))+($P$47*($G$21*(1+SUM($E$28:$G$28))))+(($G$22*(1+SUM($E$29:$G$29))))*$P$48)+(($G$23*(1+SUM($E$30:$G$30))))*$P$49)+($P$50*($G$24*(1+SUM($E$31:$G$31))))))*$J$35</f>
        <v>43.987500000000004</v>
      </c>
      <c r="AN187" s="716"/>
      <c r="AO187" s="716"/>
      <c r="AP187" s="716"/>
      <c r="AQ187" s="716"/>
      <c r="AR187" s="716"/>
      <c r="AS187" s="716"/>
      <c r="AT187" s="716"/>
      <c r="AU187" s="716"/>
      <c r="AV187" s="716"/>
      <c r="AW187" s="716"/>
      <c r="AX187" s="716"/>
      <c r="AY187" s="716"/>
      <c r="AZ187" s="716"/>
      <c r="BA187" s="716"/>
      <c r="BB187" s="716"/>
      <c r="BC187" s="716"/>
      <c r="BD187" s="716"/>
      <c r="BE187" s="716"/>
      <c r="BF187" s="716"/>
      <c r="BG187" s="716"/>
      <c r="BH187" s="716"/>
      <c r="BI187" s="716"/>
      <c r="BJ187" s="716"/>
      <c r="BK187" s="716"/>
      <c r="BL187" s="716"/>
      <c r="BM187" s="716"/>
      <c r="BN187" s="716"/>
      <c r="BO187" s="716"/>
      <c r="BP187" s="716"/>
      <c r="BQ187" s="716"/>
    </row>
    <row r="188" spans="1:69" ht="10.199999999999999" customHeight="1" thickBot="1" x14ac:dyDescent="0.35">
      <c r="A188" s="64">
        <v>31</v>
      </c>
      <c r="B188" s="64">
        <f t="shared" si="67"/>
        <v>4398.7500000000009</v>
      </c>
      <c r="C188" s="64">
        <v>31</v>
      </c>
      <c r="D188" s="716"/>
      <c r="E188" s="716"/>
      <c r="F188" s="716"/>
      <c r="G188" s="716"/>
      <c r="H188" s="716"/>
      <c r="I188" s="716"/>
      <c r="J188" s="716"/>
      <c r="K188" s="716"/>
      <c r="L188" s="716"/>
      <c r="M188" s="716"/>
      <c r="N188" s="716"/>
      <c r="O188" s="716"/>
      <c r="P188" s="716"/>
      <c r="Q188" s="716"/>
      <c r="R188" s="716"/>
      <c r="S188" s="716"/>
      <c r="T188" s="716"/>
      <c r="U188" s="716"/>
      <c r="V188" s="716"/>
      <c r="W188" s="716"/>
      <c r="X188" s="716"/>
      <c r="Y188" s="716"/>
      <c r="Z188" s="716"/>
      <c r="AA188" s="716"/>
      <c r="AB188" s="716"/>
      <c r="AC188" s="716"/>
      <c r="AD188" s="716"/>
      <c r="AE188" s="716"/>
      <c r="AF188" s="716"/>
      <c r="AG188" s="716"/>
      <c r="AH188" s="716">
        <f>((((($P$46*($G$20*(1+SUM($E$27:$G$27))))+($P$47*($G$21*(1+SUM($E$28:$G$28))))+(($G$22*(1+SUM($E$29:$G$29))))*$P$48)+(($G$23*(1+SUM($E$30:$G$30))))*$P$49)+($P$50*($G$24*(1+SUM($E$31:$G$31))))))*$D$35</f>
        <v>0</v>
      </c>
      <c r="AI188" s="716">
        <f>((((($P$46*($G$20*(1+SUM($E$27:$G$27))))+($P$47*($G$21*(1+SUM($E$28:$G$28))))+(($G$22*(1+SUM($E$29:$G$29))))*$P$48)+(($G$23*(1+SUM($E$30:$G$30))))*$P$49)+($P$50*($G$24*(1+SUM($E$31:$G$31))))))*$E$35</f>
        <v>87.975000000000009</v>
      </c>
      <c r="AJ188" s="716">
        <f>((((($P$46*($G$20*(1+SUM($E$27:$G$27))))+($P$47*($G$21*(1+SUM($E$28:$G$28))))+(($G$22*(1+SUM($E$29:$G$29))))*$P$48)+(($G$23*(1+SUM($E$30:$G$30))))*$P$49)+($P$50*($G$24*(1+SUM($E$31:$G$31))))))*$F$35</f>
        <v>1539.5625</v>
      </c>
      <c r="AK188" s="716">
        <f>((((($P$46*($G$20*(1+SUM($E$27:$G$27))))+($P$47*($G$21*(1+SUM($E$28:$G$28))))+(($G$22*(1+SUM($E$29:$G$29))))*$P$48)+(($G$23*(1+SUM($E$30:$G$30))))*$P$49)+($P$50*($G$24*(1+SUM($E$31:$G$31))))))*$G$35</f>
        <v>2199.375</v>
      </c>
      <c r="AL188" s="716">
        <f>((((($P$46*($G$20*(1+SUM($E$27:$G$27))))+($P$47*($G$21*(1+SUM($E$28:$G$28))))+(($G$22*(1+SUM($E$29:$G$29))))*$P$48)+(($G$23*(1+SUM($E$30:$G$30))))*$P$49)+($P$50*($G$24*(1+SUM($E$31:$G$31))))))*$H$35</f>
        <v>439.875</v>
      </c>
      <c r="AM188" s="716">
        <f>((((($P$46*($G$20*(1+SUM($E$27:$G$27))))+($P$47*($G$21*(1+SUM($E$28:$G$28))))+(($G$22*(1+SUM($E$29:$G$29))))*$P$48)+(($G$23*(1+SUM($E$30:$G$30))))*$P$49)+($P$50*($G$24*(1+SUM($E$31:$G$31))))))*$I$35</f>
        <v>87.975000000000009</v>
      </c>
      <c r="AN188" s="716">
        <f>((((($P$46*($G$20*(1+SUM($E$27:$G$27))))+($P$47*($G$21*(1+SUM($E$28:$G$28))))+(($G$22*(1+SUM($E$29:$G$29))))*$P$48)+(($G$23*(1+SUM($E$30:$G$30))))*$P$49)+($P$50*($G$24*(1+SUM($E$31:$G$31))))))*$J$35</f>
        <v>43.987500000000004</v>
      </c>
      <c r="AO188" s="716"/>
      <c r="AP188" s="716"/>
      <c r="AQ188" s="716"/>
      <c r="AR188" s="716"/>
      <c r="AS188" s="716"/>
      <c r="AT188" s="716"/>
      <c r="AU188" s="716"/>
      <c r="AV188" s="716"/>
      <c r="AW188" s="716"/>
      <c r="AX188" s="716"/>
      <c r="AY188" s="716"/>
      <c r="AZ188" s="716"/>
      <c r="BA188" s="716"/>
      <c r="BB188" s="716"/>
      <c r="BC188" s="716"/>
      <c r="BD188" s="716"/>
      <c r="BE188" s="716"/>
      <c r="BF188" s="716"/>
      <c r="BG188" s="716"/>
      <c r="BH188" s="716"/>
      <c r="BI188" s="716"/>
      <c r="BJ188" s="716"/>
      <c r="BK188" s="716"/>
      <c r="BL188" s="716"/>
      <c r="BM188" s="716"/>
      <c r="BN188" s="716"/>
      <c r="BO188" s="716"/>
      <c r="BP188" s="716"/>
      <c r="BQ188" s="716"/>
    </row>
    <row r="189" spans="1:69" ht="10.199999999999999" customHeight="1" thickBot="1" x14ac:dyDescent="0.35">
      <c r="A189" s="64">
        <v>32</v>
      </c>
      <c r="B189" s="64">
        <f t="shared" si="67"/>
        <v>4398.7500000000009</v>
      </c>
      <c r="C189" s="64">
        <v>32</v>
      </c>
      <c r="D189" s="716"/>
      <c r="E189" s="716"/>
      <c r="F189" s="716"/>
      <c r="G189" s="716"/>
      <c r="H189" s="716"/>
      <c r="I189" s="716"/>
      <c r="J189" s="716"/>
      <c r="K189" s="716"/>
      <c r="L189" s="716"/>
      <c r="M189" s="716"/>
      <c r="N189" s="716"/>
      <c r="O189" s="716"/>
      <c r="P189" s="716"/>
      <c r="Q189" s="716"/>
      <c r="R189" s="716"/>
      <c r="S189" s="716"/>
      <c r="T189" s="716"/>
      <c r="U189" s="716"/>
      <c r="V189" s="716"/>
      <c r="W189" s="716"/>
      <c r="X189" s="716"/>
      <c r="Y189" s="716"/>
      <c r="Z189" s="716"/>
      <c r="AA189" s="716"/>
      <c r="AB189" s="716"/>
      <c r="AC189" s="716"/>
      <c r="AD189" s="716"/>
      <c r="AE189" s="716"/>
      <c r="AF189" s="716"/>
      <c r="AG189" s="716"/>
      <c r="AH189" s="716"/>
      <c r="AI189" s="716">
        <f>((((($P$46*($G$20*(1+SUM($E$27:$G$27))))+($P$47*($G$21*(1+SUM($E$28:$G$28))))+(($G$22*(1+SUM($E$29:$G$29))))*$P$48)+(($G$23*(1+SUM($E$30:$G$30))))*$P$49)+($P$50*($G$24*(1+SUM($E$31:$G$31))))))*$D$35</f>
        <v>0</v>
      </c>
      <c r="AJ189" s="716">
        <f>((((($P$46*($G$20*(1+SUM($E$27:$G$27))))+($P$47*($G$21*(1+SUM($E$28:$G$28))))+(($G$22*(1+SUM($E$29:$G$29))))*$P$48)+(($G$23*(1+SUM($E$30:$G$30))))*$P$49)+($P$50*($G$24*(1+SUM($E$31:$G$31))))))*$E$35</f>
        <v>87.975000000000009</v>
      </c>
      <c r="AK189" s="716">
        <f>((((($P$46*($G$20*(1+SUM($E$27:$G$27))))+($P$47*($G$21*(1+SUM($E$28:$G$28))))+(($G$22*(1+SUM($E$29:$G$29))))*$P$48)+(($G$23*(1+SUM($E$30:$G$30))))*$P$49)+($P$50*($G$24*(1+SUM($E$31:$G$31))))))*$F$35</f>
        <v>1539.5625</v>
      </c>
      <c r="AL189" s="716">
        <f>((((($P$46*($G$20*(1+SUM($E$27:$G$27))))+($P$47*($G$21*(1+SUM($E$28:$G$28))))+(($G$22*(1+SUM($E$29:$G$29))))*$P$48)+(($G$23*(1+SUM($E$30:$G$30))))*$P$49)+($P$50*($G$24*(1+SUM($E$31:$G$31))))))*$G$35</f>
        <v>2199.375</v>
      </c>
      <c r="AM189" s="716">
        <f>((((($P$46*($G$20*(1+SUM($E$27:$G$27))))+($P$47*($G$21*(1+SUM($E$28:$G$28))))+(($G$22*(1+SUM($E$29:$G$29))))*$P$48)+(($G$23*(1+SUM($E$30:$G$30))))*$P$49)+($P$50*($G$24*(1+SUM($E$31:$G$31))))))*$H$35</f>
        <v>439.875</v>
      </c>
      <c r="AN189" s="716">
        <f>((((($P$46*($G$20*(1+SUM($E$27:$G$27))))+($P$47*($G$21*(1+SUM($E$28:$G$28))))+(($G$22*(1+SUM($E$29:$G$29))))*$P$48)+(($G$23*(1+SUM($E$30:$G$30))))*$P$49)+($P$50*($G$24*(1+SUM($E$31:$G$31))))))*$I$35</f>
        <v>87.975000000000009</v>
      </c>
      <c r="AO189" s="716">
        <f>((((($P$46*($G$20*(1+SUM($E$27:$G$27))))+($P$47*($G$21*(1+SUM($E$28:$G$28))))+(($G$22*(1+SUM($E$29:$G$29))))*$P$48)+(($G$23*(1+SUM($E$30:$G$30))))*$P$49)+($P$50*($G$24*(1+SUM($E$31:$G$31))))))*$J$35</f>
        <v>43.987500000000004</v>
      </c>
      <c r="AP189" s="716"/>
      <c r="AQ189" s="716"/>
      <c r="AR189" s="716"/>
      <c r="AS189" s="716"/>
      <c r="AT189" s="716"/>
      <c r="AU189" s="716"/>
      <c r="AV189" s="716"/>
      <c r="AW189" s="716"/>
      <c r="AX189" s="716"/>
      <c r="AY189" s="716"/>
      <c r="AZ189" s="716"/>
      <c r="BA189" s="716"/>
      <c r="BB189" s="716"/>
      <c r="BC189" s="716"/>
      <c r="BD189" s="716"/>
      <c r="BE189" s="716"/>
      <c r="BF189" s="716"/>
      <c r="BG189" s="716"/>
      <c r="BH189" s="716"/>
      <c r="BI189" s="716"/>
      <c r="BJ189" s="716"/>
      <c r="BK189" s="716"/>
      <c r="BL189" s="716"/>
      <c r="BM189" s="716"/>
      <c r="BN189" s="716"/>
      <c r="BO189" s="716"/>
      <c r="BP189" s="716"/>
      <c r="BQ189" s="716"/>
    </row>
    <row r="190" spans="1:69" ht="10.199999999999999" customHeight="1" thickBot="1" x14ac:dyDescent="0.35">
      <c r="A190" s="64">
        <v>33</v>
      </c>
      <c r="B190" s="64">
        <f t="shared" ref="B190:B217" si="68">SUM(D190:XFD190)</f>
        <v>4398.7500000000009</v>
      </c>
      <c r="C190" s="64">
        <v>33</v>
      </c>
      <c r="D190" s="716"/>
      <c r="E190" s="716"/>
      <c r="F190" s="716"/>
      <c r="G190" s="716"/>
      <c r="H190" s="716"/>
      <c r="I190" s="716"/>
      <c r="J190" s="716"/>
      <c r="K190" s="716"/>
      <c r="L190" s="716"/>
      <c r="M190" s="716"/>
      <c r="N190" s="716"/>
      <c r="O190" s="716"/>
      <c r="P190" s="716"/>
      <c r="Q190" s="716"/>
      <c r="R190" s="716"/>
      <c r="S190" s="716"/>
      <c r="T190" s="716"/>
      <c r="U190" s="716"/>
      <c r="V190" s="716"/>
      <c r="W190" s="716"/>
      <c r="X190" s="716"/>
      <c r="Y190" s="716"/>
      <c r="Z190" s="716"/>
      <c r="AA190" s="716"/>
      <c r="AB190" s="716"/>
      <c r="AC190" s="716"/>
      <c r="AD190" s="716"/>
      <c r="AE190" s="716"/>
      <c r="AF190" s="716"/>
      <c r="AG190" s="716"/>
      <c r="AH190" s="716"/>
      <c r="AI190" s="716"/>
      <c r="AJ190" s="716">
        <f>((((($P$46*($G$20*(1+SUM($E$27:$G$27))))+($P$47*($G$21*(1+SUM($E$28:$G$28))))+(($G$22*(1+SUM($E$29:$G$29))))*$P$48)+(($G$23*(1+SUM($E$30:$G$30))))*$P$49)+($P$50*($G$24*(1+SUM($E$31:$G$31))))))*$D$35</f>
        <v>0</v>
      </c>
      <c r="AK190" s="716">
        <f>((((($P$46*($G$20*(1+SUM($E$27:$G$27))))+($P$47*($G$21*(1+SUM($E$28:$G$28))))+(($G$22*(1+SUM($E$29:$G$29))))*$P$48)+(($G$23*(1+SUM($E$30:$G$30))))*$P$49)+($P$50*($G$24*(1+SUM($E$31:$G$31))))))*$E$35</f>
        <v>87.975000000000009</v>
      </c>
      <c r="AL190" s="716">
        <f>((((($P$46*($G$20*(1+SUM($E$27:$G$27))))+($P$47*($G$21*(1+SUM($E$28:$G$28))))+(($G$22*(1+SUM($E$29:$G$29))))*$P$48)+(($G$23*(1+SUM($E$30:$G$30))))*$P$49)+($P$50*($G$24*(1+SUM($E$31:$G$31))))))*$F$35</f>
        <v>1539.5625</v>
      </c>
      <c r="AM190" s="716">
        <f>((((($P$46*($G$20*(1+SUM($E$27:$G$27))))+($P$47*($G$21*(1+SUM($E$28:$G$28))))+(($G$22*(1+SUM($E$29:$G$29))))*$P$48)+(($G$23*(1+SUM($E$30:$G$30))))*$P$49)+($P$50*($G$24*(1+SUM($E$31:$G$31))))))*$G$35</f>
        <v>2199.375</v>
      </c>
      <c r="AN190" s="716">
        <f>((((($P$46*($G$20*(1+SUM($E$27:$G$27))))+($P$47*($G$21*(1+SUM($E$28:$G$28))))+(($G$22*(1+SUM($E$29:$G$29))))*$P$48)+(($G$23*(1+SUM($E$30:$G$30))))*$P$49)+($P$50*($G$24*(1+SUM($E$31:$G$31))))))*$H$35</f>
        <v>439.875</v>
      </c>
      <c r="AO190" s="716">
        <f>((((($P$46*($G$20*(1+SUM($E$27:$G$27))))+($P$47*($G$21*(1+SUM($E$28:$G$28))))+(($G$22*(1+SUM($E$29:$G$29))))*$P$48)+(($G$23*(1+SUM($E$30:$G$30))))*$P$49)+($P$50*($G$24*(1+SUM($E$31:$G$31))))))*$I$35</f>
        <v>87.975000000000009</v>
      </c>
      <c r="AP190" s="716">
        <f>((((($P$46*($G$20*(1+SUM($E$27:$G$27))))+($P$47*($G$21*(1+SUM($E$28:$G$28))))+(($G$22*(1+SUM($E$29:$G$29))))*$P$48)+(($G$23*(1+SUM($E$30:$G$30))))*$P$49)+($P$50*($G$24*(1+SUM($E$31:$G$31))))))*$J$35</f>
        <v>43.987500000000004</v>
      </c>
      <c r="AQ190" s="716"/>
      <c r="AR190" s="716"/>
      <c r="AS190" s="716"/>
      <c r="AT190" s="716"/>
      <c r="AU190" s="716"/>
      <c r="AV190" s="716"/>
      <c r="AW190" s="716"/>
      <c r="AX190" s="716"/>
      <c r="AY190" s="716"/>
      <c r="AZ190" s="716"/>
      <c r="BA190" s="716"/>
      <c r="BB190" s="716"/>
      <c r="BC190" s="716"/>
      <c r="BD190" s="716"/>
      <c r="BE190" s="716"/>
      <c r="BF190" s="716"/>
      <c r="BG190" s="716"/>
      <c r="BH190" s="716"/>
      <c r="BI190" s="716"/>
      <c r="BJ190" s="716"/>
      <c r="BK190" s="716"/>
      <c r="BL190" s="716"/>
      <c r="BM190" s="716"/>
      <c r="BN190" s="716"/>
      <c r="BO190" s="716"/>
      <c r="BP190" s="716"/>
      <c r="BQ190" s="716"/>
    </row>
    <row r="191" spans="1:69" ht="10.199999999999999" customHeight="1" thickBot="1" x14ac:dyDescent="0.35">
      <c r="A191" s="64">
        <v>34</v>
      </c>
      <c r="B191" s="64">
        <f t="shared" si="68"/>
        <v>4398.7500000000009</v>
      </c>
      <c r="C191" s="64">
        <v>34</v>
      </c>
      <c r="D191" s="716"/>
      <c r="E191" s="716"/>
      <c r="F191" s="716"/>
      <c r="G191" s="716"/>
      <c r="H191" s="716"/>
      <c r="I191" s="716"/>
      <c r="J191" s="716"/>
      <c r="K191" s="716"/>
      <c r="L191" s="716"/>
      <c r="M191" s="716"/>
      <c r="N191" s="716"/>
      <c r="O191" s="716"/>
      <c r="P191" s="716"/>
      <c r="Q191" s="716"/>
      <c r="R191" s="716"/>
      <c r="S191" s="716"/>
      <c r="T191" s="716"/>
      <c r="U191" s="716"/>
      <c r="V191" s="716"/>
      <c r="W191" s="716"/>
      <c r="X191" s="716"/>
      <c r="Y191" s="716"/>
      <c r="Z191" s="716"/>
      <c r="AA191" s="716"/>
      <c r="AB191" s="716"/>
      <c r="AC191" s="716"/>
      <c r="AD191" s="716"/>
      <c r="AE191" s="716"/>
      <c r="AF191" s="716"/>
      <c r="AG191" s="716"/>
      <c r="AH191" s="716"/>
      <c r="AI191" s="716"/>
      <c r="AJ191" s="716"/>
      <c r="AK191" s="716">
        <f>((((($P$46*($G$20*(1+SUM($E$27:$G$27))))+($P$47*($G$21*(1+SUM($E$28:$G$28))))+(($G$22*(1+SUM($E$29:$G$29))))*$P$48)+(($G$23*(1+SUM($E$30:$G$30))))*$P$49)+($P$50*($G$24*(1+SUM($E$31:$G$31))))))*$D$35</f>
        <v>0</v>
      </c>
      <c r="AL191" s="716">
        <f>((((($P$46*($G$20*(1+SUM($E$27:$G$27))))+($P$47*($G$21*(1+SUM($E$28:$G$28))))+(($G$22*(1+SUM($E$29:$G$29))))*$P$48)+(($G$23*(1+SUM($E$30:$G$30))))*$P$49)+($P$50*($G$24*(1+SUM($E$31:$G$31))))))*$E$35</f>
        <v>87.975000000000009</v>
      </c>
      <c r="AM191" s="716">
        <f>((((($P$46*($G$20*(1+SUM($E$27:$G$27))))+($P$47*($G$21*(1+SUM($E$28:$G$28))))+(($G$22*(1+SUM($E$29:$G$29))))*$P$48)+(($G$23*(1+SUM($E$30:$G$30))))*$P$49)+($P$50*($G$24*(1+SUM($E$31:$G$31))))))*$F$35</f>
        <v>1539.5625</v>
      </c>
      <c r="AN191" s="716">
        <f>((((($P$46*($G$20*(1+SUM($E$27:$G$27))))+($P$47*($G$21*(1+SUM($E$28:$G$28))))+(($G$22*(1+SUM($E$29:$G$29))))*$P$48)+(($G$23*(1+SUM($E$30:$G$30))))*$P$49)+($P$50*($G$24*(1+SUM($E$31:$G$31))))))*$G$35</f>
        <v>2199.375</v>
      </c>
      <c r="AO191" s="716">
        <f>((((($P$46*($G$20*(1+SUM($E$27:$G$27))))+($P$47*($G$21*(1+SUM($E$28:$G$28))))+(($G$22*(1+SUM($E$29:$G$29))))*$P$48)+(($G$23*(1+SUM($E$30:$G$30))))*$P$49)+($P$50*($G$24*(1+SUM($E$31:$G$31))))))*$H$35</f>
        <v>439.875</v>
      </c>
      <c r="AP191" s="716">
        <f>((((($P$46*($G$20*(1+SUM($E$27:$G$27))))+($P$47*($G$21*(1+SUM($E$28:$G$28))))+(($G$22*(1+SUM($E$29:$G$29))))*$P$48)+(($G$23*(1+SUM($E$30:$G$30))))*$P$49)+($P$50*($G$24*(1+SUM($E$31:$G$31))))))*$I$35</f>
        <v>87.975000000000009</v>
      </c>
      <c r="AQ191" s="716">
        <f>((((($P$46*($G$20*(1+SUM($E$27:$G$27))))+($P$47*($G$21*(1+SUM($E$28:$G$28))))+(($G$22*(1+SUM($E$29:$G$29))))*$P$48)+(($G$23*(1+SUM($E$30:$G$30))))*$P$49)+($P$50*($G$24*(1+SUM($E$31:$G$31))))))*$J$35</f>
        <v>43.987500000000004</v>
      </c>
      <c r="AR191" s="716"/>
      <c r="AS191" s="716"/>
      <c r="AT191" s="716"/>
      <c r="AU191" s="716"/>
      <c r="AV191" s="716"/>
      <c r="AW191" s="716"/>
      <c r="AX191" s="716"/>
      <c r="AY191" s="716"/>
      <c r="AZ191" s="716"/>
      <c r="BA191" s="716"/>
      <c r="BB191" s="716"/>
      <c r="BC191" s="716"/>
      <c r="BD191" s="716"/>
      <c r="BE191" s="716"/>
      <c r="BF191" s="716"/>
      <c r="BG191" s="716"/>
      <c r="BH191" s="716"/>
      <c r="BI191" s="716"/>
      <c r="BJ191" s="716"/>
      <c r="BK191" s="716"/>
      <c r="BL191" s="716"/>
      <c r="BM191" s="716"/>
      <c r="BN191" s="716"/>
      <c r="BO191" s="716"/>
      <c r="BP191" s="716"/>
      <c r="BQ191" s="716"/>
    </row>
    <row r="192" spans="1:69" ht="10.199999999999999" customHeight="1" thickBot="1" x14ac:dyDescent="0.35">
      <c r="A192" s="64">
        <v>35</v>
      </c>
      <c r="B192" s="64">
        <f t="shared" si="68"/>
        <v>4398.7500000000009</v>
      </c>
      <c r="C192" s="64">
        <v>35</v>
      </c>
      <c r="D192" s="716"/>
      <c r="E192" s="716"/>
      <c r="F192" s="716"/>
      <c r="G192" s="716"/>
      <c r="H192" s="716"/>
      <c r="I192" s="716"/>
      <c r="J192" s="716"/>
      <c r="K192" s="716"/>
      <c r="L192" s="716"/>
      <c r="M192" s="716"/>
      <c r="N192" s="716"/>
      <c r="O192" s="716"/>
      <c r="P192" s="716"/>
      <c r="Q192" s="716"/>
      <c r="R192" s="716"/>
      <c r="S192" s="716"/>
      <c r="T192" s="716"/>
      <c r="U192" s="716"/>
      <c r="V192" s="716"/>
      <c r="W192" s="716"/>
      <c r="X192" s="716"/>
      <c r="Y192" s="716"/>
      <c r="Z192" s="716"/>
      <c r="AA192" s="716"/>
      <c r="AB192" s="716"/>
      <c r="AC192" s="716"/>
      <c r="AD192" s="716"/>
      <c r="AE192" s="716"/>
      <c r="AF192" s="716"/>
      <c r="AG192" s="716"/>
      <c r="AH192" s="716"/>
      <c r="AI192" s="716"/>
      <c r="AJ192" s="716"/>
      <c r="AK192" s="716"/>
      <c r="AL192" s="716">
        <f>((((($P$46*($G$20*(1+SUM($E$27:$G$27))))+($P$47*($G$21*(1+SUM($E$28:$G$28))))+(($G$22*(1+SUM($E$29:$G$29))))*$P$48)+(($G$23*(1+SUM($E$30:$G$30))))*$P$49)+($P$50*($G$24*(1+SUM($E$31:$G$31))))))*$D$35</f>
        <v>0</v>
      </c>
      <c r="AM192" s="716">
        <f>((((($P$46*($G$20*(1+SUM($E$27:$G$27))))+($P$47*($G$21*(1+SUM($E$28:$G$28))))+(($G$22*(1+SUM($E$29:$G$29))))*$P$48)+(($G$23*(1+SUM($E$30:$G$30))))*$P$49)+($P$50*($G$24*(1+SUM($E$31:$G$31))))))*$E$35</f>
        <v>87.975000000000009</v>
      </c>
      <c r="AN192" s="716">
        <f>((((($P$46*($G$20*(1+SUM($E$27:$G$27))))+($P$47*($G$21*(1+SUM($E$28:$G$28))))+(($G$22*(1+SUM($E$29:$G$29))))*$P$48)+(($G$23*(1+SUM($E$30:$G$30))))*$P$49)+($P$50*($G$24*(1+SUM($E$31:$G$31))))))*$F$35</f>
        <v>1539.5625</v>
      </c>
      <c r="AO192" s="716">
        <f>((((($P$46*($G$20*(1+SUM($E$27:$G$27))))+($P$47*($G$21*(1+SUM($E$28:$G$28))))+(($G$22*(1+SUM($E$29:$G$29))))*$P$48)+(($G$23*(1+SUM($E$30:$G$30))))*$P$49)+($P$50*($G$24*(1+SUM($E$31:$G$31))))))*$G$35</f>
        <v>2199.375</v>
      </c>
      <c r="AP192" s="716">
        <f>((((($P$46*($G$20*(1+SUM($E$27:$G$27))))+($P$47*($G$21*(1+SUM($E$28:$G$28))))+(($G$22*(1+SUM($E$29:$G$29))))*$P$48)+(($G$23*(1+SUM($E$30:$G$30))))*$P$49)+($P$50*($G$24*(1+SUM($E$31:$G$31))))))*$H$35</f>
        <v>439.875</v>
      </c>
      <c r="AQ192" s="716">
        <f>((((($P$46*($G$20*(1+SUM($E$27:$G$27))))+($P$47*($G$21*(1+SUM($E$28:$G$28))))+(($G$22*(1+SUM($E$29:$G$29))))*$P$48)+(($G$23*(1+SUM($E$30:$G$30))))*$P$49)+($P$50*($G$24*(1+SUM($E$31:$G$31))))))*$I$35</f>
        <v>87.975000000000009</v>
      </c>
      <c r="AR192" s="716">
        <f>((((($P$46*($G$20*(1+SUM($E$27:$G$27))))+($P$47*($G$21*(1+SUM($E$28:$G$28))))+(($G$22*(1+SUM($E$29:$G$29))))*$P$48)+(($G$23*(1+SUM($E$30:$G$30))))*$P$49)+($P$50*($G$24*(1+SUM($E$31:$G$31))))))*$J$35</f>
        <v>43.987500000000004</v>
      </c>
      <c r="AS192" s="716"/>
      <c r="AT192" s="716"/>
      <c r="AU192" s="716"/>
      <c r="AV192" s="716"/>
      <c r="AW192" s="716"/>
      <c r="AX192" s="716"/>
      <c r="AY192" s="716"/>
      <c r="AZ192" s="716"/>
      <c r="BA192" s="716"/>
      <c r="BB192" s="716"/>
      <c r="BC192" s="716"/>
      <c r="BD192" s="716"/>
      <c r="BE192" s="716"/>
      <c r="BF192" s="716"/>
      <c r="BG192" s="716"/>
      <c r="BH192" s="716"/>
      <c r="BI192" s="716"/>
      <c r="BJ192" s="716"/>
      <c r="BK192" s="716"/>
      <c r="BL192" s="716"/>
      <c r="BM192" s="716"/>
      <c r="BN192" s="716"/>
      <c r="BO192" s="716"/>
      <c r="BP192" s="716"/>
      <c r="BQ192" s="716"/>
    </row>
    <row r="193" spans="1:69" ht="10.199999999999999" customHeight="1" thickBot="1" x14ac:dyDescent="0.35">
      <c r="A193" s="64">
        <v>36</v>
      </c>
      <c r="B193" s="64">
        <f t="shared" si="68"/>
        <v>4398.7500000000009</v>
      </c>
      <c r="C193" s="64">
        <v>36</v>
      </c>
      <c r="D193" s="716"/>
      <c r="E193" s="716"/>
      <c r="F193" s="716"/>
      <c r="G193" s="716"/>
      <c r="H193" s="716"/>
      <c r="I193" s="716"/>
      <c r="J193" s="716"/>
      <c r="K193" s="716"/>
      <c r="L193" s="716"/>
      <c r="M193" s="716"/>
      <c r="N193" s="716"/>
      <c r="O193" s="716"/>
      <c r="P193" s="716"/>
      <c r="Q193" s="716"/>
      <c r="R193" s="716"/>
      <c r="S193" s="716"/>
      <c r="T193" s="716"/>
      <c r="U193" s="716"/>
      <c r="V193" s="716"/>
      <c r="W193" s="716"/>
      <c r="X193" s="716"/>
      <c r="Y193" s="716"/>
      <c r="Z193" s="716"/>
      <c r="AA193" s="716"/>
      <c r="AB193" s="716"/>
      <c r="AC193" s="716"/>
      <c r="AD193" s="716"/>
      <c r="AE193" s="716"/>
      <c r="AF193" s="716"/>
      <c r="AG193" s="716"/>
      <c r="AH193" s="716"/>
      <c r="AI193" s="716"/>
      <c r="AJ193" s="716"/>
      <c r="AK193" s="716"/>
      <c r="AL193" s="716"/>
      <c r="AM193" s="716">
        <f>((((($P$46*($G$20*(1+SUM($E$27:$G$27))))+($P$47*($G$21*(1+SUM($E$28:$G$28))))+(($G$22*(1+SUM($E$29:$G$29))))*$P$48)+(($G$23*(1+SUM($E$30:$G$30))))*$P$49)+($P$50*($G$24*(1+SUM($E$31:$G$31))))))*$D$35</f>
        <v>0</v>
      </c>
      <c r="AN193" s="716">
        <f>((((($P$46*($G$20*(1+SUM($E$27:$G$27))))+($P$47*($G$21*(1+SUM($E$28:$G$28))))+(($G$22*(1+SUM($E$29:$G$29))))*$P$48)+(($G$23*(1+SUM($E$30:$G$30))))*$P$49)+($P$50*($G$24*(1+SUM($E$31:$G$31))))))*$E$35</f>
        <v>87.975000000000009</v>
      </c>
      <c r="AO193" s="716">
        <f>((((($P$46*($G$20*(1+SUM($E$27:$G$27))))+($P$47*($G$21*(1+SUM($E$28:$G$28))))+(($G$22*(1+SUM($E$29:$G$29))))*$P$48)+(($G$23*(1+SUM($E$30:$G$30))))*$P$49)+($P$50*($G$24*(1+SUM($E$31:$G$31))))))*$F$35</f>
        <v>1539.5625</v>
      </c>
      <c r="AP193" s="716">
        <f>((((($P$46*($G$20*(1+SUM($E$27:$G$27))))+($P$47*($G$21*(1+SUM($E$28:$G$28))))+(($G$22*(1+SUM($E$29:$G$29))))*$P$48)+(($G$23*(1+SUM($E$30:$G$30))))*$P$49)+($P$50*($G$24*(1+SUM($E$31:$G$31))))))*$G$35</f>
        <v>2199.375</v>
      </c>
      <c r="AQ193" s="716">
        <f>((((($P$46*($G$20*(1+SUM($E$27:$G$27))))+($P$47*($G$21*(1+SUM($E$28:$G$28))))+(($G$22*(1+SUM($E$29:$G$29))))*$P$48)+(($G$23*(1+SUM($E$30:$G$30))))*$P$49)+($P$50*($G$24*(1+SUM($E$31:$G$31))))))*$H$35</f>
        <v>439.875</v>
      </c>
      <c r="AR193" s="716">
        <f>((((($P$46*($G$20*(1+SUM($E$27:$G$27))))+($P$47*($G$21*(1+SUM($E$28:$G$28))))+(($G$22*(1+SUM($E$29:$G$29))))*$P$48)+(($G$23*(1+SUM($E$30:$G$30))))*$P$49)+($P$50*($G$24*(1+SUM($E$31:$G$31))))))*$I$35</f>
        <v>87.975000000000009</v>
      </c>
      <c r="AS193" s="716">
        <f>((((($P$46*($G$20*(1+SUM($E$27:$G$27))))+($P$47*($G$21*(1+SUM($E$28:$G$28))))+(($G$22*(1+SUM($E$29:$G$29))))*$P$48)+(($G$23*(1+SUM($E$30:$G$30))))*$P$49)+($P$50*($G$24*(1+SUM($E$31:$G$31))))))*$J$35</f>
        <v>43.987500000000004</v>
      </c>
      <c r="AT193" s="716"/>
      <c r="AU193" s="716"/>
      <c r="AV193" s="716"/>
      <c r="AW193" s="716"/>
      <c r="AX193" s="716"/>
      <c r="AY193" s="716"/>
      <c r="AZ193" s="716"/>
      <c r="BA193" s="716"/>
      <c r="BB193" s="716"/>
      <c r="BC193" s="716"/>
      <c r="BD193" s="716"/>
      <c r="BE193" s="716"/>
      <c r="BF193" s="716"/>
      <c r="BG193" s="716"/>
      <c r="BH193" s="716"/>
      <c r="BI193" s="716"/>
      <c r="BJ193" s="716"/>
      <c r="BK193" s="716"/>
      <c r="BL193" s="716"/>
      <c r="BM193" s="716"/>
      <c r="BN193" s="716"/>
      <c r="BO193" s="716"/>
      <c r="BP193" s="716"/>
      <c r="BQ193" s="716"/>
    </row>
    <row r="194" spans="1:69" ht="10.199999999999999" customHeight="1" thickBot="1" x14ac:dyDescent="0.35">
      <c r="A194" s="64">
        <v>37</v>
      </c>
      <c r="B194" s="64">
        <f t="shared" si="68"/>
        <v>5343.75</v>
      </c>
      <c r="C194" s="64">
        <v>37</v>
      </c>
      <c r="D194" s="716"/>
      <c r="E194" s="716"/>
      <c r="F194" s="716"/>
      <c r="G194" s="716"/>
      <c r="H194" s="716"/>
      <c r="I194" s="716"/>
      <c r="J194" s="716"/>
      <c r="K194" s="716"/>
      <c r="L194" s="716"/>
      <c r="M194" s="716"/>
      <c r="N194" s="716"/>
      <c r="O194" s="716"/>
      <c r="P194" s="716"/>
      <c r="Q194" s="716"/>
      <c r="R194" s="716"/>
      <c r="S194" s="716"/>
      <c r="T194" s="716"/>
      <c r="U194" s="716"/>
      <c r="V194" s="716"/>
      <c r="W194" s="716"/>
      <c r="X194" s="716"/>
      <c r="Y194" s="716"/>
      <c r="Z194" s="716"/>
      <c r="AA194" s="716"/>
      <c r="AB194" s="716"/>
      <c r="AC194" s="716"/>
      <c r="AD194" s="716"/>
      <c r="AE194" s="716"/>
      <c r="AF194" s="716"/>
      <c r="AG194" s="716"/>
      <c r="AH194" s="716"/>
      <c r="AI194" s="716"/>
      <c r="AJ194" s="716"/>
      <c r="AK194" s="716"/>
      <c r="AL194" s="716"/>
      <c r="AM194" s="716"/>
      <c r="AN194" s="716">
        <f>((((($Q$46*($G$20*(1+SUM($E$27:$H$27))))+($Q$47*($G$21*(1+SUM($E$28:$H$28))))+(($G$22*(1+SUM($E$29:$H$29))))*$Q$48)+(($G$23*(1+SUM($E$30:$H$30))))*$Q$49)+($Q$50*($G$24*(1+SUM($E$31:$H$31))))))*$D$35</f>
        <v>0</v>
      </c>
      <c r="AO194" s="716">
        <f>((((($Q$46*($G$20*(1+SUM($E$27:$H$27))))+($Q$47*($G$21*(1+SUM($E$28:$H$28))))+(($G$22*(1+SUM($E$29:$H$29))))*$Q$48)+(($G$23*(1+SUM($E$30:$H$30))))*$Q$49)+($Q$50*($G$24*(1+SUM($E$31:$H$31))))))*$E$35</f>
        <v>106.875</v>
      </c>
      <c r="AP194" s="716">
        <f>((((($Q$46*($G$20*(1+SUM($E$27:$H$27))))+($Q$47*($G$21*(1+SUM($E$28:$H$28))))+(($G$22*(1+SUM($E$29:$H$29))))*$Q$48)+(($G$23*(1+SUM($E$30:$H$30))))*$Q$49)+($Q$50*($G$24*(1+SUM($E$31:$H$31))))))*$F$35</f>
        <v>1870.3124999999998</v>
      </c>
      <c r="AQ194" s="716">
        <f>((((($Q$46*($G$20*(1+SUM($E$27:$H$27))))+($Q$47*($G$21*(1+SUM($E$28:$H$28))))+(($G$22*(1+SUM($E$29:$H$29))))*$Q$48)+(($G$23*(1+SUM($E$30:$H$30))))*$Q$49)+($Q$50*($G$24*(1+SUM($E$31:$H$31))))))*$G$35</f>
        <v>2671.875</v>
      </c>
      <c r="AR194" s="716">
        <f>((((($Q$46*($G$20*(1+SUM($E$27:$H$27))))+($Q$47*($G$21*(1+SUM($E$28:$H$28))))+(($G$22*(1+SUM($E$29:$H$29))))*$Q$48)+(($G$23*(1+SUM($E$30:$H$30))))*$Q$49)+($Q$50*($G$24*(1+SUM($E$31:$H$31))))))*$H$35</f>
        <v>534.375</v>
      </c>
      <c r="AS194" s="716">
        <f>((((($Q$46*($G$20*(1+SUM($E$27:$H$27))))+($Q$47*($G$21*(1+SUM($E$28:$H$28))))+(($G$22*(1+SUM($E$29:$H$29))))*$Q$48)+(($G$23*(1+SUM($E$30:$H$30))))*$Q$49)+($Q$50*($G$24*(1+SUM($E$31:$H$31))))))*$I$35</f>
        <v>106.875</v>
      </c>
      <c r="AT194" s="716">
        <f>((((($Q$46*($G$20*(1+SUM($E$27:$H$27))))+($Q$47*($G$21*(1+SUM($E$28:$H$28))))+(($G$22*(1+SUM($E$29:$H$29))))*$Q$48)+(($G$23*(1+SUM($E$30:$H$30))))*$Q$49)+($Q$50*($G$24*(1+SUM($E$31:$H$31))))))*$J$35</f>
        <v>53.4375</v>
      </c>
      <c r="AU194" s="716"/>
      <c r="AV194" s="716"/>
      <c r="AW194" s="716"/>
      <c r="AX194" s="716"/>
      <c r="AY194" s="716"/>
      <c r="AZ194" s="716"/>
      <c r="BA194" s="716"/>
      <c r="BB194" s="716"/>
      <c r="BC194" s="716"/>
      <c r="BD194" s="716"/>
      <c r="BE194" s="716"/>
      <c r="BF194" s="716"/>
      <c r="BG194" s="716"/>
      <c r="BH194" s="716"/>
      <c r="BI194" s="716"/>
      <c r="BJ194" s="716"/>
      <c r="BK194" s="716"/>
      <c r="BL194" s="716"/>
      <c r="BM194" s="716"/>
      <c r="BN194" s="716"/>
      <c r="BO194" s="716"/>
      <c r="BP194" s="716"/>
      <c r="BQ194" s="716"/>
    </row>
    <row r="195" spans="1:69" ht="10.199999999999999" customHeight="1" thickBot="1" x14ac:dyDescent="0.35">
      <c r="A195" s="64">
        <v>38</v>
      </c>
      <c r="B195" s="64">
        <f t="shared" si="68"/>
        <v>5343.75</v>
      </c>
      <c r="C195" s="64">
        <v>38</v>
      </c>
      <c r="D195" s="716"/>
      <c r="E195" s="716"/>
      <c r="F195" s="716"/>
      <c r="G195" s="716"/>
      <c r="H195" s="716"/>
      <c r="I195" s="716"/>
      <c r="J195" s="716"/>
      <c r="K195" s="716"/>
      <c r="L195" s="716"/>
      <c r="M195" s="716"/>
      <c r="N195" s="716"/>
      <c r="O195" s="716"/>
      <c r="P195" s="716"/>
      <c r="Q195" s="716"/>
      <c r="R195" s="716"/>
      <c r="S195" s="716"/>
      <c r="T195" s="716"/>
      <c r="U195" s="716"/>
      <c r="V195" s="716"/>
      <c r="W195" s="716"/>
      <c r="X195" s="716"/>
      <c r="Y195" s="716"/>
      <c r="Z195" s="716"/>
      <c r="AA195" s="716"/>
      <c r="AB195" s="716"/>
      <c r="AC195" s="716"/>
      <c r="AD195" s="716"/>
      <c r="AE195" s="716"/>
      <c r="AF195" s="716"/>
      <c r="AG195" s="716"/>
      <c r="AH195" s="716"/>
      <c r="AI195" s="716"/>
      <c r="AJ195" s="716"/>
      <c r="AK195" s="716"/>
      <c r="AL195" s="716"/>
      <c r="AM195" s="716"/>
      <c r="AN195" s="716"/>
      <c r="AO195" s="716">
        <f>((((($Q$46*($G$20*(1+SUM($E$27:$H$27))))+($Q$47*($G$21*(1+SUM($E$28:$H$28))))+(($G$22*(1+SUM($E$29:$H$29))))*$Q$48)+(($G$23*(1+SUM($E$30:$H$30))))*$Q$49)+($Q$50*($G$24*(1+SUM($E$31:$H$31))))))*$D$35</f>
        <v>0</v>
      </c>
      <c r="AP195" s="716">
        <f>((((($Q$46*($G$20*(1+SUM($E$27:$H$27))))+($Q$47*($G$21*(1+SUM($E$28:$H$28))))+(($G$22*(1+SUM($E$29:$H$29))))*$Q$48)+(($G$23*(1+SUM($E$30:$H$30))))*$Q$49)+($Q$50*($G$24*(1+SUM($E$31:$H$31))))))*$E$35</f>
        <v>106.875</v>
      </c>
      <c r="AQ195" s="716">
        <f>((((($Q$46*($G$20*(1+SUM($E$27:$H$27))))+($Q$47*($G$21*(1+SUM($E$28:$H$28))))+(($G$22*(1+SUM($E$29:$H$29))))*$Q$48)+(($G$23*(1+SUM($E$30:$H$30))))*$Q$49)+($Q$50*($G$24*(1+SUM($E$31:$H$31))))))*$F$35</f>
        <v>1870.3124999999998</v>
      </c>
      <c r="AR195" s="716">
        <f>((((($Q$46*($G$20*(1+SUM($E$27:$H$27))))+($Q$47*($G$21*(1+SUM($E$28:$H$28))))+(($G$22*(1+SUM($E$29:$H$29))))*$Q$48)+(($G$23*(1+SUM($E$30:$H$30))))*$Q$49)+($Q$50*($G$24*(1+SUM($E$31:$H$31))))))*$G$35</f>
        <v>2671.875</v>
      </c>
      <c r="AS195" s="716">
        <f>((((($Q$46*($G$20*(1+SUM($E$27:$H$27))))+($Q$47*($G$21*(1+SUM($E$28:$H$28))))+(($G$22*(1+SUM($E$29:$H$29))))*$Q$48)+(($G$23*(1+SUM($E$30:$H$30))))*$Q$49)+($Q$50*($G$24*(1+SUM($E$31:$H$31))))))*$H$35</f>
        <v>534.375</v>
      </c>
      <c r="AT195" s="716">
        <f>((((($Q$46*($G$20*(1+SUM($E$27:$H$27))))+($Q$47*($G$21*(1+SUM($E$28:$H$28))))+(($G$22*(1+SUM($E$29:$H$29))))*$Q$48)+(($G$23*(1+SUM($E$30:$H$30))))*$Q$49)+($Q$50*($G$24*(1+SUM($E$31:$H$31))))))*$I$35</f>
        <v>106.875</v>
      </c>
      <c r="AU195" s="716">
        <f>((((($Q$46*($G$20*(1+SUM($E$27:$H$27))))+($Q$47*($G$21*(1+SUM($E$28:$H$28))))+(($G$22*(1+SUM($E$29:$H$29))))*$Q$48)+(($G$23*(1+SUM($E$30:$H$30))))*$Q$49)+($Q$50*($G$24*(1+SUM($E$31:$H$31))))))*$J$35</f>
        <v>53.4375</v>
      </c>
      <c r="AV195" s="716"/>
      <c r="AW195" s="716"/>
      <c r="AX195" s="716"/>
      <c r="AY195" s="716"/>
      <c r="AZ195" s="716"/>
      <c r="BA195" s="716"/>
      <c r="BB195" s="716"/>
      <c r="BC195" s="716"/>
      <c r="BD195" s="716"/>
      <c r="BE195" s="716"/>
      <c r="BF195" s="716"/>
      <c r="BG195" s="716"/>
      <c r="BH195" s="716"/>
      <c r="BI195" s="716"/>
      <c r="BJ195" s="716"/>
      <c r="BK195" s="716"/>
      <c r="BL195" s="716"/>
      <c r="BM195" s="716"/>
      <c r="BN195" s="716"/>
      <c r="BO195" s="716"/>
      <c r="BP195" s="716"/>
      <c r="BQ195" s="716"/>
    </row>
    <row r="196" spans="1:69" ht="10.199999999999999" customHeight="1" thickBot="1" x14ac:dyDescent="0.35">
      <c r="A196" s="64">
        <v>39</v>
      </c>
      <c r="B196" s="64">
        <f t="shared" si="68"/>
        <v>5343.75</v>
      </c>
      <c r="C196" s="64">
        <v>39</v>
      </c>
      <c r="D196" s="716"/>
      <c r="E196" s="716"/>
      <c r="F196" s="716"/>
      <c r="G196" s="716"/>
      <c r="H196" s="716"/>
      <c r="I196" s="716"/>
      <c r="J196" s="716"/>
      <c r="K196" s="716"/>
      <c r="L196" s="716"/>
      <c r="M196" s="716"/>
      <c r="N196" s="716"/>
      <c r="O196" s="716"/>
      <c r="P196" s="716"/>
      <c r="Q196" s="716"/>
      <c r="R196" s="716"/>
      <c r="S196" s="716"/>
      <c r="T196" s="716"/>
      <c r="U196" s="716"/>
      <c r="V196" s="716"/>
      <c r="W196" s="716"/>
      <c r="X196" s="716"/>
      <c r="Y196" s="716"/>
      <c r="Z196" s="716"/>
      <c r="AA196" s="716"/>
      <c r="AB196" s="716"/>
      <c r="AC196" s="716"/>
      <c r="AD196" s="716"/>
      <c r="AE196" s="716"/>
      <c r="AF196" s="716"/>
      <c r="AG196" s="716"/>
      <c r="AH196" s="716"/>
      <c r="AI196" s="716"/>
      <c r="AJ196" s="716"/>
      <c r="AK196" s="716"/>
      <c r="AL196" s="716"/>
      <c r="AM196" s="716"/>
      <c r="AN196" s="716"/>
      <c r="AO196" s="716"/>
      <c r="AP196" s="716">
        <f>((((($Q$46*($G$20*(1+SUM($E$27:$H$27))))+($Q$47*($G$21*(1+SUM($E$28:$H$28))))+(($G$22*(1+SUM($E$29:$H$29))))*$Q$48)+(($G$23*(1+SUM($E$30:$H$30))))*$Q$49)+($Q$50*($G$24*(1+SUM($E$31:$H$31))))))*$D$35</f>
        <v>0</v>
      </c>
      <c r="AQ196" s="716">
        <f>((((($Q$46*($G$20*(1+SUM($E$27:$H$27))))+($Q$47*($G$21*(1+SUM($E$28:$H$28))))+(($G$22*(1+SUM($E$29:$H$29))))*$Q$48)+(($G$23*(1+SUM($E$30:$H$30))))*$Q$49)+($Q$50*($G$24*(1+SUM($E$31:$H$31))))))*$E$35</f>
        <v>106.875</v>
      </c>
      <c r="AR196" s="716">
        <f>((((($Q$46*($G$20*(1+SUM($E$27:$H$27))))+($Q$47*($G$21*(1+SUM($E$28:$H$28))))+(($G$22*(1+SUM($E$29:$H$29))))*$Q$48)+(($G$23*(1+SUM($E$30:$H$30))))*$Q$49)+($Q$50*($G$24*(1+SUM($E$31:$H$31))))))*$F$35</f>
        <v>1870.3124999999998</v>
      </c>
      <c r="AS196" s="716">
        <f>((((($Q$46*($G$20*(1+SUM($E$27:$H$27))))+($Q$47*($G$21*(1+SUM($E$28:$H$28))))+(($G$22*(1+SUM($E$29:$H$29))))*$Q$48)+(($G$23*(1+SUM($E$30:$H$30))))*$Q$49)+($Q$50*($G$24*(1+SUM($E$31:$H$31))))))*$G$35</f>
        <v>2671.875</v>
      </c>
      <c r="AT196" s="716">
        <f>((((($Q$46*($G$20*(1+SUM($E$27:$H$27))))+($Q$47*($G$21*(1+SUM($E$28:$H$28))))+(($G$22*(1+SUM($E$29:$H$29))))*$Q$48)+(($G$23*(1+SUM($E$30:$H$30))))*$Q$49)+($Q$50*($G$24*(1+SUM($E$31:$H$31))))))*$H$35</f>
        <v>534.375</v>
      </c>
      <c r="AU196" s="716">
        <f>((((($Q$46*($G$20*(1+SUM($E$27:$H$27))))+($Q$47*($G$21*(1+SUM($E$28:$H$28))))+(($G$22*(1+SUM($E$29:$H$29))))*$Q$48)+(($G$23*(1+SUM($E$30:$H$30))))*$Q$49)+($Q$50*($G$24*(1+SUM($E$31:$H$31))))))*$I$35</f>
        <v>106.875</v>
      </c>
      <c r="AV196" s="716">
        <f>((((($Q$46*($G$20*(1+SUM($E$27:$H$27))))+($Q$47*($G$21*(1+SUM($E$28:$H$28))))+(($G$22*(1+SUM($E$29:$H$29))))*$Q$48)+(($G$23*(1+SUM($E$30:$H$30))))*$Q$49)+($Q$50*($G$24*(1+SUM($E$31:$H$31))))))*$J$35</f>
        <v>53.4375</v>
      </c>
      <c r="AW196" s="716"/>
      <c r="AX196" s="716"/>
      <c r="AY196" s="716"/>
      <c r="AZ196" s="716"/>
      <c r="BA196" s="716"/>
      <c r="BB196" s="716"/>
      <c r="BC196" s="716"/>
      <c r="BD196" s="716"/>
      <c r="BE196" s="716"/>
      <c r="BF196" s="716"/>
      <c r="BG196" s="716"/>
      <c r="BH196" s="716"/>
      <c r="BI196" s="716"/>
      <c r="BJ196" s="716"/>
      <c r="BK196" s="716"/>
      <c r="BL196" s="716"/>
      <c r="BM196" s="716"/>
      <c r="BN196" s="716"/>
      <c r="BO196" s="716"/>
      <c r="BP196" s="716"/>
      <c r="BQ196" s="716"/>
    </row>
    <row r="197" spans="1:69" ht="10.199999999999999" customHeight="1" thickBot="1" x14ac:dyDescent="0.35">
      <c r="A197" s="64">
        <v>40</v>
      </c>
      <c r="B197" s="64">
        <f t="shared" si="68"/>
        <v>5343.75</v>
      </c>
      <c r="C197" s="64">
        <v>40</v>
      </c>
      <c r="D197" s="716"/>
      <c r="E197" s="716"/>
      <c r="F197" s="716"/>
      <c r="G197" s="716"/>
      <c r="H197" s="716"/>
      <c r="I197" s="716"/>
      <c r="J197" s="716"/>
      <c r="K197" s="716"/>
      <c r="L197" s="716"/>
      <c r="M197" s="716"/>
      <c r="N197" s="716"/>
      <c r="O197" s="716"/>
      <c r="P197" s="716"/>
      <c r="Q197" s="716"/>
      <c r="R197" s="716"/>
      <c r="S197" s="716"/>
      <c r="T197" s="716"/>
      <c r="U197" s="716"/>
      <c r="V197" s="716"/>
      <c r="W197" s="716"/>
      <c r="X197" s="716"/>
      <c r="Y197" s="716"/>
      <c r="Z197" s="716"/>
      <c r="AA197" s="716"/>
      <c r="AB197" s="716"/>
      <c r="AC197" s="716"/>
      <c r="AD197" s="716"/>
      <c r="AE197" s="716"/>
      <c r="AF197" s="716"/>
      <c r="AG197" s="716"/>
      <c r="AH197" s="716"/>
      <c r="AI197" s="716"/>
      <c r="AJ197" s="716"/>
      <c r="AK197" s="716"/>
      <c r="AL197" s="716"/>
      <c r="AM197" s="716"/>
      <c r="AN197" s="716"/>
      <c r="AO197" s="716"/>
      <c r="AP197" s="716"/>
      <c r="AQ197" s="716">
        <f>((((($Q$46*($G$20*(1+SUM($E$27:$H$27))))+($Q$47*($G$21*(1+SUM($E$28:$H$28))))+(($G$22*(1+SUM($E$29:$H$29))))*$Q$48)+(($G$23*(1+SUM($E$30:$H$30))))*$Q$49)+($Q$50*($G$24*(1+SUM($E$31:$H$31))))))*$D$35</f>
        <v>0</v>
      </c>
      <c r="AR197" s="716">
        <f>((((($Q$46*($G$20*(1+SUM($E$27:$H$27))))+($Q$47*($G$21*(1+SUM($E$28:$H$28))))+(($G$22*(1+SUM($E$29:$H$29))))*$Q$48)+(($G$23*(1+SUM($E$30:$H$30))))*$Q$49)+($Q$50*($G$24*(1+SUM($E$31:$H$31))))))*$E$35</f>
        <v>106.875</v>
      </c>
      <c r="AS197" s="716">
        <f>((((($Q$46*($G$20*(1+SUM($E$27:$H$27))))+($Q$47*($G$21*(1+SUM($E$28:$H$28))))+(($G$22*(1+SUM($E$29:$H$29))))*$Q$48)+(($G$23*(1+SUM($E$30:$H$30))))*$Q$49)+($Q$50*($G$24*(1+SUM($E$31:$H$31))))))*$F$35</f>
        <v>1870.3124999999998</v>
      </c>
      <c r="AT197" s="716">
        <f>((((($Q$46*($G$20*(1+SUM($E$27:$H$27))))+($Q$47*($G$21*(1+SUM($E$28:$H$28))))+(($G$22*(1+SUM($E$29:$H$29))))*$Q$48)+(($G$23*(1+SUM($E$30:$H$30))))*$Q$49)+($Q$50*($G$24*(1+SUM($E$31:$H$31))))))*$G$35</f>
        <v>2671.875</v>
      </c>
      <c r="AU197" s="716">
        <f>((((($Q$46*($G$20*(1+SUM($E$27:$H$27))))+($Q$47*($G$21*(1+SUM($E$28:$H$28))))+(($G$22*(1+SUM($E$29:$H$29))))*$Q$48)+(($G$23*(1+SUM($E$30:$H$30))))*$Q$49)+($Q$50*($G$24*(1+SUM($E$31:$H$31))))))*$H$35</f>
        <v>534.375</v>
      </c>
      <c r="AV197" s="716">
        <f>((((($Q$46*($G$20*(1+SUM($E$27:$H$27))))+($Q$47*($G$21*(1+SUM($E$28:$H$28))))+(($G$22*(1+SUM($E$29:$H$29))))*$Q$48)+(($G$23*(1+SUM($E$30:$H$30))))*$Q$49)+($Q$50*($G$24*(1+SUM($E$31:$H$31))))))*$I$35</f>
        <v>106.875</v>
      </c>
      <c r="AW197" s="716">
        <f>((((($Q$46*($G$20*(1+SUM($E$27:$H$27))))+($Q$47*($G$21*(1+SUM($E$28:$H$28))))+(($G$22*(1+SUM($E$29:$H$29))))*$Q$48)+(($G$23*(1+SUM($E$30:$H$30))))*$Q$49)+($Q$50*($G$24*(1+SUM($E$31:$H$31))))))*$J$35</f>
        <v>53.4375</v>
      </c>
      <c r="AX197" s="716"/>
      <c r="AY197" s="716"/>
      <c r="AZ197" s="716"/>
      <c r="BA197" s="716"/>
      <c r="BB197" s="716"/>
      <c r="BC197" s="716"/>
      <c r="BD197" s="716"/>
      <c r="BE197" s="716"/>
      <c r="BF197" s="716"/>
      <c r="BG197" s="716"/>
      <c r="BH197" s="716"/>
      <c r="BI197" s="716"/>
      <c r="BJ197" s="716"/>
      <c r="BK197" s="716"/>
      <c r="BL197" s="716"/>
      <c r="BM197" s="716"/>
      <c r="BN197" s="716"/>
      <c r="BO197" s="716"/>
      <c r="BP197" s="716"/>
      <c r="BQ197" s="716"/>
    </row>
    <row r="198" spans="1:69" ht="10.199999999999999" customHeight="1" thickBot="1" x14ac:dyDescent="0.35">
      <c r="A198" s="64">
        <v>41</v>
      </c>
      <c r="B198" s="64">
        <f t="shared" si="68"/>
        <v>5343.75</v>
      </c>
      <c r="C198" s="64">
        <v>41</v>
      </c>
      <c r="D198" s="716"/>
      <c r="E198" s="716"/>
      <c r="F198" s="716"/>
      <c r="G198" s="716"/>
      <c r="H198" s="716"/>
      <c r="I198" s="716"/>
      <c r="J198" s="716"/>
      <c r="K198" s="716"/>
      <c r="L198" s="716"/>
      <c r="M198" s="716"/>
      <c r="N198" s="716"/>
      <c r="O198" s="716"/>
      <c r="P198" s="716"/>
      <c r="Q198" s="716"/>
      <c r="R198" s="716"/>
      <c r="S198" s="716"/>
      <c r="T198" s="716"/>
      <c r="U198" s="716"/>
      <c r="V198" s="716"/>
      <c r="W198" s="716"/>
      <c r="X198" s="716"/>
      <c r="Y198" s="716"/>
      <c r="Z198" s="716"/>
      <c r="AA198" s="716"/>
      <c r="AB198" s="716"/>
      <c r="AC198" s="716"/>
      <c r="AD198" s="716"/>
      <c r="AE198" s="716"/>
      <c r="AF198" s="716"/>
      <c r="AG198" s="716"/>
      <c r="AH198" s="716"/>
      <c r="AI198" s="716"/>
      <c r="AJ198" s="716"/>
      <c r="AK198" s="716"/>
      <c r="AL198" s="716"/>
      <c r="AM198" s="716"/>
      <c r="AN198" s="716"/>
      <c r="AO198" s="716"/>
      <c r="AP198" s="716"/>
      <c r="AQ198" s="716"/>
      <c r="AR198" s="716">
        <f>((((($Q$46*($G$20*(1+SUM($E$27:$H$27))))+($Q$47*($G$21*(1+SUM($E$28:$H$28))))+(($G$22*(1+SUM($E$29:$H$29))))*$Q$48)+(($G$23*(1+SUM($E$30:$H$30))))*$Q$49)+($Q$50*($G$24*(1+SUM($E$31:$H$31))))))*$D$35</f>
        <v>0</v>
      </c>
      <c r="AS198" s="716">
        <f>((((($Q$46*($G$20*(1+SUM($E$27:$H$27))))+($Q$47*($G$21*(1+SUM($E$28:$H$28))))+(($G$22*(1+SUM($E$29:$H$29))))*$Q$48)+(($G$23*(1+SUM($E$30:$H$30))))*$Q$49)+($Q$50*($G$24*(1+SUM($E$31:$H$31))))))*$E$35</f>
        <v>106.875</v>
      </c>
      <c r="AT198" s="716">
        <f>((((($Q$46*($G$20*(1+SUM($E$27:$H$27))))+($Q$47*($G$21*(1+SUM($E$28:$H$28))))+(($G$22*(1+SUM($E$29:$H$29))))*$Q$48)+(($G$23*(1+SUM($E$30:$H$30))))*$Q$49)+($Q$50*($G$24*(1+SUM($E$31:$H$31))))))*$F$35</f>
        <v>1870.3124999999998</v>
      </c>
      <c r="AU198" s="716">
        <f>((((($Q$46*($G$20*(1+SUM($E$27:$H$27))))+($Q$47*($G$21*(1+SUM($E$28:$H$28))))+(($G$22*(1+SUM($E$29:$H$29))))*$Q$48)+(($G$23*(1+SUM($E$30:$H$30))))*$Q$49)+($Q$50*($G$24*(1+SUM($E$31:$H$31))))))*$G$35</f>
        <v>2671.875</v>
      </c>
      <c r="AV198" s="716">
        <f>((((($Q$46*($G$20*(1+SUM($E$27:$H$27))))+($Q$47*($G$21*(1+SUM($E$28:$H$28))))+(($G$22*(1+SUM($E$29:$H$29))))*$Q$48)+(($G$23*(1+SUM($E$30:$H$30))))*$Q$49)+($Q$50*($G$24*(1+SUM($E$31:$H$31))))))*$H$35</f>
        <v>534.375</v>
      </c>
      <c r="AW198" s="716">
        <f>((((($Q$46*($G$20*(1+SUM($E$27:$H$27))))+($Q$47*($G$21*(1+SUM($E$28:$H$28))))+(($G$22*(1+SUM($E$29:$H$29))))*$Q$48)+(($G$23*(1+SUM($E$30:$H$30))))*$Q$49)+($Q$50*($G$24*(1+SUM($E$31:$H$31))))))*$I$35</f>
        <v>106.875</v>
      </c>
      <c r="AX198" s="716">
        <f>((((($Q$46*($G$20*(1+SUM($E$27:$H$27))))+($Q$47*($G$21*(1+SUM($E$28:$H$28))))+(($G$22*(1+SUM($E$29:$H$29))))*$Q$48)+(($G$23*(1+SUM($E$30:$H$30))))*$Q$49)+($Q$50*($G$24*(1+SUM($E$31:$H$31))))))*$J$35</f>
        <v>53.4375</v>
      </c>
      <c r="AY198" s="716"/>
      <c r="AZ198" s="716"/>
      <c r="BA198" s="716"/>
      <c r="BB198" s="716"/>
      <c r="BC198" s="716"/>
      <c r="BD198" s="716"/>
      <c r="BE198" s="716"/>
      <c r="BF198" s="716"/>
      <c r="BG198" s="716"/>
      <c r="BH198" s="716"/>
      <c r="BI198" s="716"/>
      <c r="BJ198" s="716"/>
      <c r="BK198" s="716"/>
      <c r="BL198" s="716"/>
      <c r="BM198" s="716"/>
      <c r="BN198" s="716"/>
      <c r="BO198" s="716"/>
      <c r="BP198" s="716"/>
      <c r="BQ198" s="716"/>
    </row>
    <row r="199" spans="1:69" ht="10.199999999999999" customHeight="1" thickBot="1" x14ac:dyDescent="0.35">
      <c r="A199" s="64">
        <v>42</v>
      </c>
      <c r="B199" s="64">
        <f t="shared" si="68"/>
        <v>5343.75</v>
      </c>
      <c r="C199" s="64">
        <v>42</v>
      </c>
      <c r="D199" s="716"/>
      <c r="E199" s="716"/>
      <c r="F199" s="716"/>
      <c r="G199" s="716"/>
      <c r="H199" s="716"/>
      <c r="I199" s="716"/>
      <c r="J199" s="716"/>
      <c r="K199" s="716"/>
      <c r="L199" s="716"/>
      <c r="M199" s="716"/>
      <c r="N199" s="716"/>
      <c r="O199" s="716"/>
      <c r="P199" s="716"/>
      <c r="Q199" s="716"/>
      <c r="R199" s="716"/>
      <c r="S199" s="716"/>
      <c r="T199" s="716"/>
      <c r="U199" s="716"/>
      <c r="V199" s="716"/>
      <c r="W199" s="716"/>
      <c r="X199" s="716"/>
      <c r="Y199" s="716"/>
      <c r="Z199" s="716"/>
      <c r="AA199" s="716"/>
      <c r="AB199" s="716"/>
      <c r="AC199" s="716"/>
      <c r="AD199" s="716"/>
      <c r="AE199" s="716"/>
      <c r="AF199" s="716"/>
      <c r="AG199" s="716"/>
      <c r="AH199" s="716"/>
      <c r="AI199" s="716"/>
      <c r="AJ199" s="716"/>
      <c r="AK199" s="716"/>
      <c r="AL199" s="716"/>
      <c r="AM199" s="716"/>
      <c r="AN199" s="716"/>
      <c r="AO199" s="716"/>
      <c r="AP199" s="716"/>
      <c r="AQ199" s="716"/>
      <c r="AR199" s="716"/>
      <c r="AS199" s="716">
        <f>((((($Q$46*($G$20*(1+SUM($E$27:$H$27))))+($Q$47*($G$21*(1+SUM($E$28:$H$28))))+(($G$22*(1+SUM($E$29:$H$29))))*$Q$48)+(($G$23*(1+SUM($E$30:$H$30))))*$Q$49)+($Q$50*($G$24*(1+SUM($E$31:$H$31))))))*$D$35</f>
        <v>0</v>
      </c>
      <c r="AT199" s="716">
        <f>((((($Q$46*($G$20*(1+SUM($E$27:$H$27))))+($Q$47*($G$21*(1+SUM($E$28:$H$28))))+(($G$22*(1+SUM($E$29:$H$29))))*$Q$48)+(($G$23*(1+SUM($E$30:$H$30))))*$Q$49)+($Q$50*($G$24*(1+SUM($E$31:$H$31))))))*$E$35</f>
        <v>106.875</v>
      </c>
      <c r="AU199" s="716">
        <f>((((($Q$46*($G$20*(1+SUM($E$27:$H$27))))+($Q$47*($G$21*(1+SUM($E$28:$H$28))))+(($G$22*(1+SUM($E$29:$H$29))))*$Q$48)+(($G$23*(1+SUM($E$30:$H$30))))*$Q$49)+($Q$50*($G$24*(1+SUM($E$31:$H$31))))))*$F$35</f>
        <v>1870.3124999999998</v>
      </c>
      <c r="AV199" s="716">
        <f>((((($Q$46*($G$20*(1+SUM($E$27:$H$27))))+($Q$47*($G$21*(1+SUM($E$28:$H$28))))+(($G$22*(1+SUM($E$29:$H$29))))*$Q$48)+(($G$23*(1+SUM($E$30:$H$30))))*$Q$49)+($Q$50*($G$24*(1+SUM($E$31:$H$31))))))*$G$35</f>
        <v>2671.875</v>
      </c>
      <c r="AW199" s="716">
        <f>((((($Q$46*($G$20*(1+SUM($E$27:$H$27))))+($Q$47*($G$21*(1+SUM($E$28:$H$28))))+(($G$22*(1+SUM($E$29:$H$29))))*$Q$48)+(($G$23*(1+SUM($E$30:$H$30))))*$Q$49)+($Q$50*($G$24*(1+SUM($E$31:$H$31))))))*$H$35</f>
        <v>534.375</v>
      </c>
      <c r="AX199" s="716">
        <f>((((($Q$46*($G$20*(1+SUM($E$27:$H$27))))+($Q$47*($G$21*(1+SUM($E$28:$H$28))))+(($G$22*(1+SUM($E$29:$H$29))))*$Q$48)+(($G$23*(1+SUM($E$30:$H$30))))*$Q$49)+($Q$50*($G$24*(1+SUM($E$31:$H$31))))))*$I$35</f>
        <v>106.875</v>
      </c>
      <c r="AY199" s="716">
        <f>((((($Q$46*($G$20*(1+SUM($E$27:$H$27))))+($Q$47*($G$21*(1+SUM($E$28:$H$28))))+(($G$22*(1+SUM($E$29:$H$29))))*$Q$48)+(($G$23*(1+SUM($E$30:$H$30))))*$Q$49)+($Q$50*($G$24*(1+SUM($E$31:$H$31))))))*$J$35</f>
        <v>53.4375</v>
      </c>
      <c r="AZ199" s="716"/>
      <c r="BA199" s="716"/>
      <c r="BB199" s="716"/>
      <c r="BC199" s="716"/>
      <c r="BD199" s="716"/>
      <c r="BE199" s="716"/>
      <c r="BF199" s="716"/>
      <c r="BG199" s="716"/>
      <c r="BH199" s="716"/>
      <c r="BI199" s="716"/>
      <c r="BJ199" s="716"/>
      <c r="BK199" s="716"/>
      <c r="BL199" s="716"/>
      <c r="BM199" s="716"/>
      <c r="BN199" s="716"/>
      <c r="BO199" s="716"/>
      <c r="BP199" s="716"/>
      <c r="BQ199" s="716"/>
    </row>
    <row r="200" spans="1:69" ht="10.199999999999999" customHeight="1" thickBot="1" x14ac:dyDescent="0.35">
      <c r="A200" s="64">
        <v>43</v>
      </c>
      <c r="B200" s="64">
        <f t="shared" si="68"/>
        <v>5343.75</v>
      </c>
      <c r="C200" s="64">
        <v>43</v>
      </c>
      <c r="D200" s="716"/>
      <c r="E200" s="716"/>
      <c r="F200" s="716"/>
      <c r="G200" s="716"/>
      <c r="H200" s="716"/>
      <c r="I200" s="716"/>
      <c r="J200" s="716"/>
      <c r="K200" s="716"/>
      <c r="L200" s="716"/>
      <c r="M200" s="716"/>
      <c r="N200" s="716"/>
      <c r="O200" s="716"/>
      <c r="P200" s="716"/>
      <c r="Q200" s="716"/>
      <c r="R200" s="716"/>
      <c r="S200" s="716"/>
      <c r="T200" s="716"/>
      <c r="U200" s="716"/>
      <c r="V200" s="716"/>
      <c r="W200" s="716"/>
      <c r="X200" s="716"/>
      <c r="Y200" s="716"/>
      <c r="Z200" s="716"/>
      <c r="AA200" s="716"/>
      <c r="AB200" s="716"/>
      <c r="AC200" s="716"/>
      <c r="AD200" s="716"/>
      <c r="AE200" s="716"/>
      <c r="AF200" s="716"/>
      <c r="AG200" s="716"/>
      <c r="AH200" s="716"/>
      <c r="AI200" s="716"/>
      <c r="AJ200" s="716"/>
      <c r="AK200" s="716"/>
      <c r="AL200" s="716"/>
      <c r="AM200" s="716"/>
      <c r="AN200" s="716"/>
      <c r="AO200" s="716"/>
      <c r="AP200" s="716"/>
      <c r="AQ200" s="716"/>
      <c r="AR200" s="716"/>
      <c r="AS200" s="716"/>
      <c r="AT200" s="716">
        <f>((((($Q$46*($G$20*(1+SUM($E$27:$H$27))))+($Q$47*($G$21*(1+SUM($E$28:$H$28))))+(($G$22*(1+SUM($E$29:$H$29))))*$Q$48)+(($G$23*(1+SUM($E$30:$H$30))))*$Q$49)+($Q$50*($G$24*(1+SUM($E$31:$H$31))))))*$D$35</f>
        <v>0</v>
      </c>
      <c r="AU200" s="716">
        <f>((((($Q$46*($G$20*(1+SUM($E$27:$H$27))))+($Q$47*($G$21*(1+SUM($E$28:$H$28))))+(($G$22*(1+SUM($E$29:$H$29))))*$Q$48)+(($G$23*(1+SUM($E$30:$H$30))))*$Q$49)+($Q$50*($G$24*(1+SUM($E$31:$H$31))))))*$E$35</f>
        <v>106.875</v>
      </c>
      <c r="AV200" s="716">
        <f>((((($Q$46*($G$20*(1+SUM($E$27:$H$27))))+($Q$47*($G$21*(1+SUM($E$28:$H$28))))+(($G$22*(1+SUM($E$29:$H$29))))*$Q$48)+(($G$23*(1+SUM($E$30:$H$30))))*$Q$49)+($Q$50*($G$24*(1+SUM($E$31:$H$31))))))*$F$35</f>
        <v>1870.3124999999998</v>
      </c>
      <c r="AW200" s="716">
        <f>((((($Q$46*($G$20*(1+SUM($E$27:$H$27))))+($Q$47*($G$21*(1+SUM($E$28:$H$28))))+(($G$22*(1+SUM($E$29:$H$29))))*$Q$48)+(($G$23*(1+SUM($E$30:$H$30))))*$Q$49)+($Q$50*($G$24*(1+SUM($E$31:$H$31))))))*$G$35</f>
        <v>2671.875</v>
      </c>
      <c r="AX200" s="716">
        <f>((((($Q$46*($G$20*(1+SUM($E$27:$H$27))))+($Q$47*($G$21*(1+SUM($E$28:$H$28))))+(($G$22*(1+SUM($E$29:$H$29))))*$Q$48)+(($G$23*(1+SUM($E$30:$H$30))))*$Q$49)+($Q$50*($G$24*(1+SUM($E$31:$H$31))))))*$H$35</f>
        <v>534.375</v>
      </c>
      <c r="AY200" s="716">
        <f>((((($Q$46*($G$20*(1+SUM($E$27:$H$27))))+($Q$47*($G$21*(1+SUM($E$28:$H$28))))+(($G$22*(1+SUM($E$29:$H$29))))*$Q$48)+(($G$23*(1+SUM($E$30:$H$30))))*$Q$49)+($Q$50*($G$24*(1+SUM($E$31:$H$31))))))*$I$35</f>
        <v>106.875</v>
      </c>
      <c r="AZ200" s="716">
        <f>((((($Q$46*($G$20*(1+SUM($E$27:$H$27))))+($Q$47*($G$21*(1+SUM($E$28:$H$28))))+(($G$22*(1+SUM($E$29:$H$29))))*$Q$48)+(($G$23*(1+SUM($E$30:$H$30))))*$Q$49)+($Q$50*($G$24*(1+SUM($E$31:$H$31))))))*$J$35</f>
        <v>53.4375</v>
      </c>
      <c r="BA200" s="716"/>
      <c r="BB200" s="716"/>
      <c r="BC200" s="716"/>
      <c r="BD200" s="716"/>
      <c r="BE200" s="716"/>
      <c r="BF200" s="716"/>
      <c r="BG200" s="716"/>
      <c r="BH200" s="716"/>
      <c r="BI200" s="716"/>
      <c r="BJ200" s="716"/>
      <c r="BK200" s="716"/>
      <c r="BL200" s="716"/>
      <c r="BM200" s="716"/>
      <c r="BN200" s="716"/>
      <c r="BO200" s="716"/>
      <c r="BP200" s="716"/>
      <c r="BQ200" s="716"/>
    </row>
    <row r="201" spans="1:69" ht="10.199999999999999" customHeight="1" thickBot="1" x14ac:dyDescent="0.35">
      <c r="A201" s="64">
        <v>44</v>
      </c>
      <c r="B201" s="64">
        <f t="shared" si="68"/>
        <v>5343.75</v>
      </c>
      <c r="C201" s="64">
        <v>44</v>
      </c>
      <c r="D201" s="716"/>
      <c r="E201" s="716"/>
      <c r="F201" s="716"/>
      <c r="G201" s="716"/>
      <c r="H201" s="716"/>
      <c r="I201" s="716"/>
      <c r="J201" s="716"/>
      <c r="K201" s="716"/>
      <c r="L201" s="716"/>
      <c r="M201" s="716"/>
      <c r="N201" s="716"/>
      <c r="O201" s="716"/>
      <c r="P201" s="716"/>
      <c r="Q201" s="716"/>
      <c r="R201" s="716"/>
      <c r="S201" s="716"/>
      <c r="T201" s="716"/>
      <c r="U201" s="716"/>
      <c r="V201" s="716"/>
      <c r="W201" s="716"/>
      <c r="X201" s="716"/>
      <c r="Y201" s="716"/>
      <c r="Z201" s="716"/>
      <c r="AA201" s="716"/>
      <c r="AB201" s="716"/>
      <c r="AC201" s="716"/>
      <c r="AD201" s="716"/>
      <c r="AE201" s="716"/>
      <c r="AF201" s="716"/>
      <c r="AG201" s="716"/>
      <c r="AH201" s="716"/>
      <c r="AI201" s="716"/>
      <c r="AJ201" s="716"/>
      <c r="AK201" s="716"/>
      <c r="AL201" s="716"/>
      <c r="AM201" s="716"/>
      <c r="AN201" s="716"/>
      <c r="AO201" s="716"/>
      <c r="AP201" s="716"/>
      <c r="AQ201" s="716"/>
      <c r="AR201" s="716"/>
      <c r="AS201" s="716"/>
      <c r="AT201" s="716"/>
      <c r="AU201" s="716">
        <f>((((($Q$46*($G$20*(1+SUM($E$27:$H$27))))+($Q$47*($G$21*(1+SUM($E$28:$H$28))))+(($G$22*(1+SUM($E$29:$H$29))))*$Q$48)+(($G$23*(1+SUM($E$30:$H$30))))*$Q$49)+($Q$50*($G$24*(1+SUM($E$31:$H$31))))))*$D$35</f>
        <v>0</v>
      </c>
      <c r="AV201" s="716">
        <f>((((($Q$46*($G$20*(1+SUM($E$27:$H$27))))+($Q$47*($G$21*(1+SUM($E$28:$H$28))))+(($G$22*(1+SUM($E$29:$H$29))))*$Q$48)+(($G$23*(1+SUM($E$30:$H$30))))*$Q$49)+($Q$50*($G$24*(1+SUM($E$31:$H$31))))))*$E$35</f>
        <v>106.875</v>
      </c>
      <c r="AW201" s="716">
        <f>((((($Q$46*($G$20*(1+SUM($E$27:$H$27))))+($Q$47*($G$21*(1+SUM($E$28:$H$28))))+(($G$22*(1+SUM($E$29:$H$29))))*$Q$48)+(($G$23*(1+SUM($E$30:$H$30))))*$Q$49)+($Q$50*($G$24*(1+SUM($E$31:$H$31))))))*$F$35</f>
        <v>1870.3124999999998</v>
      </c>
      <c r="AX201" s="716">
        <f>((((($Q$46*($G$20*(1+SUM($E$27:$H$27))))+($Q$47*($G$21*(1+SUM($E$28:$H$28))))+(($G$22*(1+SUM($E$29:$H$29))))*$Q$48)+(($G$23*(1+SUM($E$30:$H$30))))*$Q$49)+($Q$50*($G$24*(1+SUM($E$31:$H$31))))))*$G$35</f>
        <v>2671.875</v>
      </c>
      <c r="AY201" s="716">
        <f>((((($Q$46*($G$20*(1+SUM($E$27:$H$27))))+($Q$47*($G$21*(1+SUM($E$28:$H$28))))+(($G$22*(1+SUM($E$29:$H$29))))*$Q$48)+(($G$23*(1+SUM($E$30:$H$30))))*$Q$49)+($Q$50*($G$24*(1+SUM($E$31:$H$31))))))*$H$35</f>
        <v>534.375</v>
      </c>
      <c r="AZ201" s="716">
        <f>((((($Q$46*($G$20*(1+SUM($E$27:$H$27))))+($Q$47*($G$21*(1+SUM($E$28:$H$28))))+(($G$22*(1+SUM($E$29:$H$29))))*$Q$48)+(($G$23*(1+SUM($E$30:$H$30))))*$Q$49)+($Q$50*($G$24*(1+SUM($E$31:$H$31))))))*$I$35</f>
        <v>106.875</v>
      </c>
      <c r="BA201" s="716">
        <f>((((($Q$46*($G$20*(1+SUM($E$27:$H$27))))+($Q$47*($G$21*(1+SUM($E$28:$H$28))))+(($G$22*(1+SUM($E$29:$H$29))))*$Q$48)+(($G$23*(1+SUM($E$30:$H$30))))*$Q$49)+($Q$50*($G$24*(1+SUM($E$31:$H$31))))))*$J$35</f>
        <v>53.4375</v>
      </c>
      <c r="BB201" s="716"/>
      <c r="BC201" s="716"/>
      <c r="BD201" s="716"/>
      <c r="BE201" s="716"/>
      <c r="BF201" s="716"/>
      <c r="BG201" s="716"/>
      <c r="BH201" s="716"/>
      <c r="BI201" s="716"/>
      <c r="BJ201" s="716"/>
      <c r="BK201" s="716"/>
      <c r="BL201" s="716"/>
      <c r="BM201" s="716"/>
      <c r="BN201" s="716"/>
      <c r="BO201" s="716"/>
      <c r="BP201" s="716"/>
      <c r="BQ201" s="716"/>
    </row>
    <row r="202" spans="1:69" ht="10.199999999999999" customHeight="1" thickBot="1" x14ac:dyDescent="0.35">
      <c r="A202" s="64">
        <v>45</v>
      </c>
      <c r="B202" s="64">
        <f t="shared" si="68"/>
        <v>5343.75</v>
      </c>
      <c r="C202" s="64">
        <v>45</v>
      </c>
      <c r="D202" s="716"/>
      <c r="E202" s="716"/>
      <c r="F202" s="716"/>
      <c r="G202" s="716"/>
      <c r="H202" s="716"/>
      <c r="I202" s="716"/>
      <c r="J202" s="716"/>
      <c r="K202" s="716"/>
      <c r="L202" s="716"/>
      <c r="M202" s="716"/>
      <c r="N202" s="716"/>
      <c r="O202" s="716"/>
      <c r="P202" s="716"/>
      <c r="Q202" s="716"/>
      <c r="R202" s="716"/>
      <c r="S202" s="716"/>
      <c r="T202" s="716"/>
      <c r="U202" s="716"/>
      <c r="V202" s="716"/>
      <c r="W202" s="716"/>
      <c r="X202" s="716"/>
      <c r="Y202" s="716"/>
      <c r="Z202" s="716"/>
      <c r="AA202" s="716"/>
      <c r="AB202" s="716"/>
      <c r="AC202" s="716"/>
      <c r="AD202" s="716"/>
      <c r="AE202" s="716"/>
      <c r="AF202" s="716"/>
      <c r="AG202" s="716"/>
      <c r="AH202" s="716"/>
      <c r="AI202" s="716"/>
      <c r="AJ202" s="716"/>
      <c r="AK202" s="716"/>
      <c r="AL202" s="716"/>
      <c r="AM202" s="716"/>
      <c r="AN202" s="716"/>
      <c r="AO202" s="716"/>
      <c r="AP202" s="716"/>
      <c r="AQ202" s="716"/>
      <c r="AR202" s="716"/>
      <c r="AS202" s="716"/>
      <c r="AT202" s="716"/>
      <c r="AU202" s="716"/>
      <c r="AV202" s="716">
        <f>((((($Q$46*($G$20*(1+SUM($E$27:$H$27))))+($Q$47*($G$21*(1+SUM($E$28:$H$28))))+(($G$22*(1+SUM($E$29:$H$29))))*$Q$48)+(($G$23*(1+SUM($E$30:$H$30))))*$Q$49)+($Q$50*($G$24*(1+SUM($E$31:$H$31))))))*$D$35</f>
        <v>0</v>
      </c>
      <c r="AW202" s="716">
        <f>((((($Q$46*($G$20*(1+SUM($E$27:$H$27))))+($Q$47*($G$21*(1+SUM($E$28:$H$28))))+(($G$22*(1+SUM($E$29:$H$29))))*$Q$48)+(($G$23*(1+SUM($E$30:$H$30))))*$Q$49)+($Q$50*($G$24*(1+SUM($E$31:$H$31))))))*$E$35</f>
        <v>106.875</v>
      </c>
      <c r="AX202" s="716">
        <f>((((($Q$46*($G$20*(1+SUM($E$27:$H$27))))+($Q$47*($G$21*(1+SUM($E$28:$H$28))))+(($G$22*(1+SUM($E$29:$H$29))))*$Q$48)+(($G$23*(1+SUM($E$30:$H$30))))*$Q$49)+($Q$50*($G$24*(1+SUM($E$31:$H$31))))))*$F$35</f>
        <v>1870.3124999999998</v>
      </c>
      <c r="AY202" s="716">
        <f>((((($Q$46*($G$20*(1+SUM($E$27:$H$27))))+($Q$47*($G$21*(1+SUM($E$28:$H$28))))+(($G$22*(1+SUM($E$29:$H$29))))*$Q$48)+(($G$23*(1+SUM($E$30:$H$30))))*$Q$49)+($Q$50*($G$24*(1+SUM($E$31:$H$31))))))*$G$35</f>
        <v>2671.875</v>
      </c>
      <c r="AZ202" s="716">
        <f>((((($Q$46*($G$20*(1+SUM($E$27:$H$27))))+($Q$47*($G$21*(1+SUM($E$28:$H$28))))+(($G$22*(1+SUM($E$29:$H$29))))*$Q$48)+(($G$23*(1+SUM($E$30:$H$30))))*$Q$49)+($Q$50*($G$24*(1+SUM($E$31:$H$31))))))*$H$35</f>
        <v>534.375</v>
      </c>
      <c r="BA202" s="716">
        <f>((((($Q$46*($G$20*(1+SUM($E$27:$H$27))))+($Q$47*($G$21*(1+SUM($E$28:$H$28))))+(($G$22*(1+SUM($E$29:$H$29))))*$Q$48)+(($G$23*(1+SUM($E$30:$H$30))))*$Q$49)+($Q$50*($G$24*(1+SUM($E$31:$H$31))))))*$I$35</f>
        <v>106.875</v>
      </c>
      <c r="BB202" s="716">
        <f>((((($Q$46*($G$20*(1+SUM($E$27:$H$27))))+($Q$47*($G$21*(1+SUM($E$28:$H$28))))+(($G$22*(1+SUM($E$29:$H$29))))*$Q$48)+(($G$23*(1+SUM($E$30:$H$30))))*$Q$49)+($Q$50*($G$24*(1+SUM($E$31:$H$31))))))*$J$35</f>
        <v>53.4375</v>
      </c>
      <c r="BC202" s="716"/>
      <c r="BD202" s="716"/>
      <c r="BE202" s="716"/>
      <c r="BF202" s="716"/>
      <c r="BG202" s="716"/>
      <c r="BH202" s="716"/>
      <c r="BI202" s="716"/>
      <c r="BJ202" s="716"/>
      <c r="BK202" s="716"/>
      <c r="BL202" s="716"/>
      <c r="BM202" s="716"/>
      <c r="BN202" s="716"/>
      <c r="BO202" s="716"/>
      <c r="BP202" s="716"/>
      <c r="BQ202" s="716"/>
    </row>
    <row r="203" spans="1:69" ht="10.199999999999999" customHeight="1" thickBot="1" x14ac:dyDescent="0.35">
      <c r="A203" s="64">
        <v>46</v>
      </c>
      <c r="B203" s="64">
        <f t="shared" si="68"/>
        <v>5343.75</v>
      </c>
      <c r="C203" s="64">
        <v>46</v>
      </c>
      <c r="D203" s="716"/>
      <c r="E203" s="716"/>
      <c r="F203" s="716"/>
      <c r="G203" s="716"/>
      <c r="H203" s="716"/>
      <c r="I203" s="716"/>
      <c r="J203" s="716"/>
      <c r="K203" s="716"/>
      <c r="L203" s="716"/>
      <c r="M203" s="716"/>
      <c r="N203" s="716"/>
      <c r="O203" s="716"/>
      <c r="P203" s="716"/>
      <c r="Q203" s="716"/>
      <c r="R203" s="716"/>
      <c r="S203" s="716"/>
      <c r="T203" s="716"/>
      <c r="U203" s="716"/>
      <c r="V203" s="716"/>
      <c r="W203" s="716"/>
      <c r="X203" s="716"/>
      <c r="Y203" s="716"/>
      <c r="Z203" s="716"/>
      <c r="AA203" s="716"/>
      <c r="AB203" s="716"/>
      <c r="AC203" s="716"/>
      <c r="AD203" s="716"/>
      <c r="AE203" s="716"/>
      <c r="AF203" s="716"/>
      <c r="AG203" s="716"/>
      <c r="AH203" s="716"/>
      <c r="AI203" s="716"/>
      <c r="AJ203" s="716"/>
      <c r="AK203" s="716"/>
      <c r="AL203" s="716"/>
      <c r="AM203" s="716"/>
      <c r="AN203" s="716"/>
      <c r="AO203" s="716"/>
      <c r="AP203" s="716"/>
      <c r="AQ203" s="716"/>
      <c r="AR203" s="716"/>
      <c r="AS203" s="716"/>
      <c r="AT203" s="716"/>
      <c r="AU203" s="716"/>
      <c r="AV203" s="716"/>
      <c r="AW203" s="716">
        <f>((((($Q$46*($G$20*(1+SUM($E$27:$H$27))))+($Q$47*($G$21*(1+SUM($E$28:$H$28))))+(($G$22*(1+SUM($E$29:$H$29))))*$Q$48)+(($G$23*(1+SUM($E$30:$H$30))))*$Q$49)+($Q$50*($G$24*(1+SUM($E$31:$H$31))))))*$D$35</f>
        <v>0</v>
      </c>
      <c r="AX203" s="716">
        <f>((((($Q$46*($G$20*(1+SUM($E$27:$H$27))))+($Q$47*($G$21*(1+SUM($E$28:$H$28))))+(($G$22*(1+SUM($E$29:$H$29))))*$Q$48)+(($G$23*(1+SUM($E$30:$H$30))))*$Q$49)+($Q$50*($G$24*(1+SUM($E$31:$H$31))))))*$E$35</f>
        <v>106.875</v>
      </c>
      <c r="AY203" s="716">
        <f>((((($Q$46*($G$20*(1+SUM($E$27:$H$27))))+($Q$47*($G$21*(1+SUM($E$28:$H$28))))+(($G$22*(1+SUM($E$29:$H$29))))*$Q$48)+(($G$23*(1+SUM($E$30:$H$30))))*$Q$49)+($Q$50*($G$24*(1+SUM($E$31:$H$31))))))*$F$35</f>
        <v>1870.3124999999998</v>
      </c>
      <c r="AZ203" s="716">
        <f>((((($Q$46*($G$20*(1+SUM($E$27:$H$27))))+($Q$47*($G$21*(1+SUM($E$28:$H$28))))+(($G$22*(1+SUM($E$29:$H$29))))*$Q$48)+(($G$23*(1+SUM($E$30:$H$30))))*$Q$49)+($Q$50*($G$24*(1+SUM($E$31:$H$31))))))*$G$35</f>
        <v>2671.875</v>
      </c>
      <c r="BA203" s="716">
        <f>((((($Q$46*($G$20*(1+SUM($E$27:$H$27))))+($Q$47*($G$21*(1+SUM($E$28:$H$28))))+(($G$22*(1+SUM($E$29:$H$29))))*$Q$48)+(($G$23*(1+SUM($E$30:$H$30))))*$Q$49)+($Q$50*($G$24*(1+SUM($E$31:$H$31))))))*$H$35</f>
        <v>534.375</v>
      </c>
      <c r="BB203" s="716">
        <f>((((($Q$46*($G$20*(1+SUM($E$27:$H$27))))+($Q$47*($G$21*(1+SUM($E$28:$H$28))))+(($G$22*(1+SUM($E$29:$H$29))))*$Q$48)+(($G$23*(1+SUM($E$30:$H$30))))*$Q$49)+($Q$50*($G$24*(1+SUM($E$31:$H$31))))))*$I$35</f>
        <v>106.875</v>
      </c>
      <c r="BC203" s="716">
        <f>((((($Q$46*($G$20*(1+SUM($E$27:$H$27))))+($Q$47*($G$21*(1+SUM($E$28:$H$28))))+(($G$22*(1+SUM($E$29:$H$29))))*$Q$48)+(($G$23*(1+SUM($E$30:$H$30))))*$Q$49)+($Q$50*($G$24*(1+SUM($E$31:$H$31))))))*$J$35</f>
        <v>53.4375</v>
      </c>
      <c r="BD203" s="716"/>
      <c r="BE203" s="716"/>
      <c r="BF203" s="716"/>
      <c r="BG203" s="716"/>
      <c r="BH203" s="716"/>
      <c r="BI203" s="716"/>
      <c r="BJ203" s="716"/>
      <c r="BK203" s="716"/>
      <c r="BL203" s="716"/>
      <c r="BM203" s="716"/>
      <c r="BN203" s="716"/>
      <c r="BO203" s="716"/>
      <c r="BP203" s="716"/>
      <c r="BQ203" s="716"/>
    </row>
    <row r="204" spans="1:69" ht="10.199999999999999" customHeight="1" thickBot="1" x14ac:dyDescent="0.35">
      <c r="A204" s="64">
        <v>47</v>
      </c>
      <c r="B204" s="64">
        <f t="shared" si="68"/>
        <v>5343.75</v>
      </c>
      <c r="C204" s="64">
        <v>47</v>
      </c>
      <c r="D204" s="716"/>
      <c r="E204" s="716"/>
      <c r="F204" s="716"/>
      <c r="G204" s="716"/>
      <c r="H204" s="716"/>
      <c r="I204" s="716"/>
      <c r="J204" s="716"/>
      <c r="K204" s="716"/>
      <c r="L204" s="716"/>
      <c r="M204" s="716"/>
      <c r="N204" s="716"/>
      <c r="O204" s="716"/>
      <c r="P204" s="716"/>
      <c r="Q204" s="716"/>
      <c r="R204" s="716"/>
      <c r="S204" s="716"/>
      <c r="T204" s="716"/>
      <c r="U204" s="716"/>
      <c r="V204" s="716"/>
      <c r="W204" s="716"/>
      <c r="X204" s="716"/>
      <c r="Y204" s="716"/>
      <c r="Z204" s="716"/>
      <c r="AA204" s="716"/>
      <c r="AB204" s="716"/>
      <c r="AC204" s="716"/>
      <c r="AD204" s="716"/>
      <c r="AE204" s="716"/>
      <c r="AF204" s="716"/>
      <c r="AG204" s="716"/>
      <c r="AH204" s="716"/>
      <c r="AI204" s="716"/>
      <c r="AJ204" s="716"/>
      <c r="AK204" s="716"/>
      <c r="AL204" s="716"/>
      <c r="AM204" s="716"/>
      <c r="AN204" s="716"/>
      <c r="AO204" s="716"/>
      <c r="AP204" s="716"/>
      <c r="AQ204" s="716"/>
      <c r="AR204" s="716"/>
      <c r="AS204" s="716"/>
      <c r="AT204" s="716"/>
      <c r="AU204" s="716"/>
      <c r="AV204" s="716"/>
      <c r="AW204" s="716"/>
      <c r="AX204" s="716">
        <f>((((($Q$46*($G$20*(1+SUM($E$27:$H$27))))+($Q$47*($G$21*(1+SUM($E$28:$H$28))))+(($G$22*(1+SUM($E$29:$H$29))))*$Q$48)+(($G$23*(1+SUM($E$30:$H$30))))*$Q$49)+($Q$50*($G$24*(1+SUM($E$31:$H$31))))))*$D$35</f>
        <v>0</v>
      </c>
      <c r="AY204" s="716">
        <f>((((($Q$46*($G$20*(1+SUM($E$27:$H$27))))+($Q$47*($G$21*(1+SUM($E$28:$H$28))))+(($G$22*(1+SUM($E$29:$H$29))))*$Q$48)+(($G$23*(1+SUM($E$30:$H$30))))*$Q$49)+($Q$50*($G$24*(1+SUM($E$31:$H$31))))))*$E$35</f>
        <v>106.875</v>
      </c>
      <c r="AZ204" s="716">
        <f>((((($Q$46*($G$20*(1+SUM($E$27:$H$27))))+($Q$47*($G$21*(1+SUM($E$28:$H$28))))+(($G$22*(1+SUM($E$29:$H$29))))*$Q$48)+(($G$23*(1+SUM($E$30:$H$30))))*$Q$49)+($Q$50*($G$24*(1+SUM($E$31:$H$31))))))*$F$35</f>
        <v>1870.3124999999998</v>
      </c>
      <c r="BA204" s="716">
        <f>((((($Q$46*($G$20*(1+SUM($E$27:$H$27))))+($Q$47*($G$21*(1+SUM($E$28:$H$28))))+(($G$22*(1+SUM($E$29:$H$29))))*$Q$48)+(($G$23*(1+SUM($E$30:$H$30))))*$Q$49)+($Q$50*($G$24*(1+SUM($E$31:$H$31))))))*$G$35</f>
        <v>2671.875</v>
      </c>
      <c r="BB204" s="716">
        <f>((((($Q$46*($G$20*(1+SUM($E$27:$H$27))))+($Q$47*($G$21*(1+SUM($E$28:$H$28))))+(($G$22*(1+SUM($E$29:$H$29))))*$Q$48)+(($G$23*(1+SUM($E$30:$H$30))))*$Q$49)+($Q$50*($G$24*(1+SUM($E$31:$H$31))))))*$H$35</f>
        <v>534.375</v>
      </c>
      <c r="BC204" s="716">
        <f>((((($Q$46*($G$20*(1+SUM($E$27:$H$27))))+($Q$47*($G$21*(1+SUM($E$28:$H$28))))+(($G$22*(1+SUM($E$29:$H$29))))*$Q$48)+(($G$23*(1+SUM($E$30:$H$30))))*$Q$49)+($Q$50*($G$24*(1+SUM($E$31:$H$31))))))*$I$35</f>
        <v>106.875</v>
      </c>
      <c r="BD204" s="716">
        <f>((((($Q$46*($G$20*(1+SUM($E$27:$H$27))))+($Q$47*($G$21*(1+SUM($E$28:$H$28))))+(($G$22*(1+SUM($E$29:$H$29))))*$Q$48)+(($G$23*(1+SUM($E$30:$H$30))))*$Q$49)+($Q$50*($G$24*(1+SUM($E$31:$H$31))))))*$J$35</f>
        <v>53.4375</v>
      </c>
      <c r="BE204" s="716"/>
      <c r="BF204" s="716"/>
      <c r="BG204" s="716"/>
      <c r="BH204" s="716"/>
      <c r="BI204" s="716"/>
      <c r="BJ204" s="716"/>
      <c r="BK204" s="716"/>
      <c r="BL204" s="716"/>
      <c r="BM204" s="716"/>
      <c r="BN204" s="716"/>
      <c r="BO204" s="716"/>
      <c r="BP204" s="716"/>
      <c r="BQ204" s="716"/>
    </row>
    <row r="205" spans="1:69" ht="10.199999999999999" customHeight="1" thickBot="1" x14ac:dyDescent="0.35">
      <c r="A205" s="64">
        <v>48</v>
      </c>
      <c r="B205" s="64">
        <f t="shared" si="68"/>
        <v>5343.75</v>
      </c>
      <c r="C205" s="64">
        <v>48</v>
      </c>
      <c r="D205" s="716"/>
      <c r="E205" s="716"/>
      <c r="F205" s="716"/>
      <c r="G205" s="716"/>
      <c r="H205" s="716"/>
      <c r="I205" s="716"/>
      <c r="J205" s="716"/>
      <c r="K205" s="716"/>
      <c r="L205" s="716"/>
      <c r="M205" s="716"/>
      <c r="N205" s="716"/>
      <c r="O205" s="716"/>
      <c r="P205" s="716"/>
      <c r="Q205" s="716"/>
      <c r="R205" s="716"/>
      <c r="S205" s="716"/>
      <c r="T205" s="716"/>
      <c r="U205" s="716"/>
      <c r="V205" s="716"/>
      <c r="W205" s="716"/>
      <c r="X205" s="716"/>
      <c r="Y205" s="716"/>
      <c r="Z205" s="716"/>
      <c r="AA205" s="716"/>
      <c r="AB205" s="716"/>
      <c r="AC205" s="716"/>
      <c r="AD205" s="716"/>
      <c r="AE205" s="716"/>
      <c r="AF205" s="716"/>
      <c r="AG205" s="716"/>
      <c r="AH205" s="716"/>
      <c r="AI205" s="716"/>
      <c r="AJ205" s="716"/>
      <c r="AK205" s="716"/>
      <c r="AL205" s="716"/>
      <c r="AM205" s="716"/>
      <c r="AN205" s="716"/>
      <c r="AO205" s="716"/>
      <c r="AP205" s="716"/>
      <c r="AQ205" s="716"/>
      <c r="AR205" s="716"/>
      <c r="AS205" s="716"/>
      <c r="AT205" s="716"/>
      <c r="AU205" s="716"/>
      <c r="AV205" s="716"/>
      <c r="AW205" s="716"/>
      <c r="AX205" s="716"/>
      <c r="AY205" s="716">
        <f>((((($Q$46*($G$20*(1+SUM($E$27:$H$27))))+($Q$47*($G$21*(1+SUM($E$28:$H$28))))+(($G$22*(1+SUM($E$29:$H$29))))*$Q$48)+(($G$23*(1+SUM($E$30:$H$30))))*$Q$49)+($Q$50*($G$24*(1+SUM($E$31:$H$31))))))*$D$35</f>
        <v>0</v>
      </c>
      <c r="AZ205" s="716">
        <f>((((($Q$46*($G$20*(1+SUM($E$27:$H$27))))+($Q$47*($G$21*(1+SUM($E$28:$H$28))))+(($G$22*(1+SUM($E$29:$H$29))))*$Q$48)+(($G$23*(1+SUM($E$30:$H$30))))*$Q$49)+($Q$50*($G$24*(1+SUM($E$31:$H$31))))))*$E$35</f>
        <v>106.875</v>
      </c>
      <c r="BA205" s="716">
        <f>((((($Q$46*($G$20*(1+SUM($E$27:$H$27))))+($Q$47*($G$21*(1+SUM($E$28:$H$28))))+(($G$22*(1+SUM($E$29:$H$29))))*$Q$48)+(($G$23*(1+SUM($E$30:$H$30))))*$Q$49)+($Q$50*($G$24*(1+SUM($E$31:$H$31))))))*$F$35</f>
        <v>1870.3124999999998</v>
      </c>
      <c r="BB205" s="716">
        <f>((((($Q$46*($G$20*(1+SUM($E$27:$H$27))))+($Q$47*($G$21*(1+SUM($E$28:$H$28))))+(($G$22*(1+SUM($E$29:$H$29))))*$Q$48)+(($G$23*(1+SUM($E$30:$H$30))))*$Q$49)+($Q$50*($G$24*(1+SUM($E$31:$H$31))))))*$G$35</f>
        <v>2671.875</v>
      </c>
      <c r="BC205" s="716">
        <f>((((($Q$46*($G$20*(1+SUM($E$27:$H$27))))+($Q$47*($G$21*(1+SUM($E$28:$H$28))))+(($G$22*(1+SUM($E$29:$H$29))))*$Q$48)+(($G$23*(1+SUM($E$30:$H$30))))*$Q$49)+($Q$50*($G$24*(1+SUM($E$31:$H$31))))))*$H$35</f>
        <v>534.375</v>
      </c>
      <c r="BD205" s="716">
        <f>((((($Q$46*($G$20*(1+SUM($E$27:$H$27))))+($Q$47*($G$21*(1+SUM($E$28:$H$28))))+(($G$22*(1+SUM($E$29:$H$29))))*$Q$48)+(($G$23*(1+SUM($E$30:$H$30))))*$Q$49)+($Q$50*($G$24*(1+SUM($E$31:$H$31))))))*$I$35</f>
        <v>106.875</v>
      </c>
      <c r="BE205" s="716">
        <f>((((($Q$46*($G$20*(1+SUM($E$27:$H$27))))+($Q$47*($G$21*(1+SUM($E$28:$H$28))))+(($G$22*(1+SUM($E$29:$H$29))))*$Q$48)+(($G$23*(1+SUM($E$30:$H$30))))*$Q$49)+($Q$50*($G$24*(1+SUM($E$31:$H$31))))))*$J$35</f>
        <v>53.4375</v>
      </c>
      <c r="BF205" s="716"/>
      <c r="BG205" s="716"/>
      <c r="BH205" s="716"/>
      <c r="BI205" s="716"/>
      <c r="BJ205" s="716"/>
      <c r="BK205" s="716"/>
      <c r="BL205" s="716"/>
      <c r="BM205" s="716"/>
      <c r="BN205" s="716"/>
      <c r="BO205" s="716"/>
      <c r="BP205" s="716"/>
      <c r="BQ205" s="716"/>
    </row>
    <row r="206" spans="1:69" ht="10.199999999999999" customHeight="1" thickBot="1" x14ac:dyDescent="0.35">
      <c r="A206" s="64">
        <v>49</v>
      </c>
      <c r="B206" s="64">
        <f t="shared" si="68"/>
        <v>6986.2500000000009</v>
      </c>
      <c r="C206" s="64">
        <v>49</v>
      </c>
      <c r="D206" s="716"/>
      <c r="E206" s="716"/>
      <c r="F206" s="716"/>
      <c r="G206" s="716"/>
      <c r="H206" s="716"/>
      <c r="I206" s="716"/>
      <c r="J206" s="716"/>
      <c r="K206" s="716"/>
      <c r="L206" s="716"/>
      <c r="M206" s="716"/>
      <c r="N206" s="716"/>
      <c r="O206" s="716"/>
      <c r="P206" s="716"/>
      <c r="Q206" s="716"/>
      <c r="R206" s="716"/>
      <c r="S206" s="716"/>
      <c r="T206" s="716"/>
      <c r="U206" s="716"/>
      <c r="V206" s="716"/>
      <c r="W206" s="716"/>
      <c r="X206" s="716"/>
      <c r="Y206" s="716"/>
      <c r="Z206" s="716"/>
      <c r="AA206" s="716"/>
      <c r="AB206" s="716"/>
      <c r="AC206" s="716"/>
      <c r="AD206" s="716"/>
      <c r="AE206" s="716"/>
      <c r="AF206" s="716"/>
      <c r="AG206" s="716"/>
      <c r="AH206" s="716"/>
      <c r="AI206" s="716"/>
      <c r="AJ206" s="716"/>
      <c r="AK206" s="716"/>
      <c r="AL206" s="716"/>
      <c r="AM206" s="716"/>
      <c r="AN206" s="716"/>
      <c r="AO206" s="716"/>
      <c r="AP206" s="716"/>
      <c r="AQ206" s="716"/>
      <c r="AR206" s="716"/>
      <c r="AS206" s="716"/>
      <c r="AT206" s="716"/>
      <c r="AU206" s="716"/>
      <c r="AV206" s="716"/>
      <c r="AW206" s="716"/>
      <c r="AX206" s="716"/>
      <c r="AY206" s="716"/>
      <c r="AZ206" s="717">
        <f>((((($R$46*($G$20*(1+SUM($E$27:$I$27))))+($R$47*($G$21*(1+SUM($E$28:$I$28))))+(($G$22*(1+SUM($E$29:$I$29))))*$R$48)+(($G$23*(1+SUM($E$30:$I$30))))*$R$49)+($R$50*($G$24*(1+SUM($E$31:$I$31))))))*$D$35</f>
        <v>0</v>
      </c>
      <c r="BA206" s="717">
        <f>((((($R$46*($G$20*(1+SUM($E$27:$I$27))))+($R$47*($G$21*(1+SUM($E$28:$I$28))))+(($G$22*(1+SUM($E$29:$I$29))))*$R$48)+(($G$23*(1+SUM($E$30:$I$30))))*$R$49)+($R$50*($G$24*(1+SUM($E$31:$I$31))))))*$E$35</f>
        <v>139.72499999999999</v>
      </c>
      <c r="BB206" s="717">
        <f>((((($R$46*($G$20*(1+SUM($E$27:$I$27))))+($R$47*($G$21*(1+SUM($E$28:$I$28))))+(($G$22*(1+SUM($E$29:$I$29))))*$R$48)+(($G$23*(1+SUM($E$30:$I$30))))*$R$49)+($R$50*($G$24*(1+SUM($E$31:$I$31))))))*$F$35</f>
        <v>2445.1875</v>
      </c>
      <c r="BC206" s="717">
        <f>((((($R$46*($G$20*(1+SUM($E$27:$I$27))))+($R$47*($G$21*(1+SUM($E$28:$I$28))))+(($G$22*(1+SUM($E$29:$I$29))))*$R$48)+(($G$23*(1+SUM($E$30:$I$30))))*$R$49)+($R$50*($G$24*(1+SUM($E$31:$I$31))))))*$G$35</f>
        <v>3493.125</v>
      </c>
      <c r="BD206" s="717">
        <f>((((($R$46*($G$20*(1+SUM($E$27:$I$27))))+($R$47*($G$21*(1+SUM($E$28:$I$28))))+(($G$22*(1+SUM($E$29:$I$29))))*$R$48)+(($G$23*(1+SUM($E$30:$I$30))))*$R$49)+($R$50*($G$24*(1+SUM($E$31:$I$31))))))*$H$35</f>
        <v>698.625</v>
      </c>
      <c r="BE206" s="717">
        <f>((((($R$46*($G$20*(1+SUM($E$27:$I$27))))+($R$47*($G$21*(1+SUM($E$28:$I$28))))+(($G$22*(1+SUM($E$29:$I$29))))*$R$48)+(($G$23*(1+SUM($E$30:$I$30))))*$R$49)+($R$50*($G$24*(1+SUM($E$31:$I$31))))))*$I$35</f>
        <v>139.72499999999999</v>
      </c>
      <c r="BF206" s="717">
        <f>((((($R$46*($G$20*(1+SUM($E$27:$I$27))))+($R$47*($G$21*(1+SUM($E$28:$I$28))))+(($G$22*(1+SUM($E$29:$I$29))))*$R$48)+(($G$23*(1+SUM($E$30:$I$30))))*$R$49)+($R$50*($G$24*(1+SUM($E$31:$I$31))))))*$J$35</f>
        <v>69.862499999999997</v>
      </c>
      <c r="BG206" s="716"/>
      <c r="BH206" s="716"/>
      <c r="BI206" s="716"/>
      <c r="BJ206" s="716"/>
      <c r="BK206" s="716"/>
      <c r="BL206" s="716"/>
      <c r="BM206" s="716"/>
      <c r="BN206" s="716"/>
      <c r="BO206" s="716"/>
      <c r="BP206" s="716"/>
      <c r="BQ206" s="716"/>
    </row>
    <row r="207" spans="1:69" ht="10.199999999999999" customHeight="1" thickBot="1" x14ac:dyDescent="0.35">
      <c r="A207" s="64">
        <v>50</v>
      </c>
      <c r="B207" s="64">
        <f t="shared" si="68"/>
        <v>6986.2500000000009</v>
      </c>
      <c r="C207" s="64">
        <v>50</v>
      </c>
      <c r="D207" s="716"/>
      <c r="E207" s="716"/>
      <c r="F207" s="716"/>
      <c r="G207" s="716"/>
      <c r="H207" s="716"/>
      <c r="I207" s="716"/>
      <c r="J207" s="716"/>
      <c r="K207" s="716"/>
      <c r="L207" s="716"/>
      <c r="M207" s="716"/>
      <c r="N207" s="716"/>
      <c r="O207" s="716"/>
      <c r="P207" s="716"/>
      <c r="Q207" s="716"/>
      <c r="R207" s="716"/>
      <c r="S207" s="716"/>
      <c r="T207" s="716"/>
      <c r="U207" s="716"/>
      <c r="V207" s="716"/>
      <c r="W207" s="716"/>
      <c r="X207" s="716"/>
      <c r="Y207" s="716"/>
      <c r="Z207" s="716"/>
      <c r="AA207" s="716"/>
      <c r="AB207" s="716"/>
      <c r="AC207" s="716"/>
      <c r="AD207" s="716"/>
      <c r="AE207" s="716"/>
      <c r="AF207" s="716"/>
      <c r="AG207" s="716"/>
      <c r="AH207" s="716"/>
      <c r="AI207" s="716"/>
      <c r="AJ207" s="716"/>
      <c r="AK207" s="716"/>
      <c r="AL207" s="716"/>
      <c r="AM207" s="716"/>
      <c r="AN207" s="716"/>
      <c r="AO207" s="716"/>
      <c r="AP207" s="716"/>
      <c r="AQ207" s="716"/>
      <c r="AR207" s="716"/>
      <c r="AS207" s="716"/>
      <c r="AT207" s="716"/>
      <c r="AU207" s="716"/>
      <c r="AV207" s="716"/>
      <c r="AW207" s="716"/>
      <c r="AX207" s="716"/>
      <c r="AY207" s="716"/>
      <c r="AZ207" s="716"/>
      <c r="BA207" s="717">
        <f>((((($R$46*($G$20*(1+SUM($E$27:$I$27))))+($R$47*($G$21*(1+SUM($E$28:$I$28))))+(($G$22*(1+SUM($E$29:$I$29))))*$R$48)+(($G$23*(1+SUM($E$30:$I$30))))*$R$49)+($R$50*($G$24*(1+SUM($E$31:$I$31))))))*$D$35</f>
        <v>0</v>
      </c>
      <c r="BB207" s="717">
        <f>((((($R$46*($G$20*(1+SUM($E$27:$I$27))))+($R$47*($G$21*(1+SUM($E$28:$I$28))))+(($G$22*(1+SUM($E$29:$I$29))))*$R$48)+(($G$23*(1+SUM($E$30:$I$30))))*$R$49)+($R$50*($G$24*(1+SUM($E$31:$I$31))))))*$E$35</f>
        <v>139.72499999999999</v>
      </c>
      <c r="BC207" s="717">
        <f>((((($R$46*($G$20*(1+SUM($E$27:$I$27))))+($R$47*($G$21*(1+SUM($E$28:$I$28))))+(($G$22*(1+SUM($E$29:$I$29))))*$R$48)+(($G$23*(1+SUM($E$30:$I$30))))*$R$49)+($R$50*($G$24*(1+SUM($E$31:$I$31))))))*$F$35</f>
        <v>2445.1875</v>
      </c>
      <c r="BD207" s="717">
        <f>((((($R$46*($G$20*(1+SUM($E$27:$I$27))))+($R$47*($G$21*(1+SUM($E$28:$I$28))))+(($G$22*(1+SUM($E$29:$I$29))))*$R$48)+(($G$23*(1+SUM($E$30:$I$30))))*$R$49)+($R$50*($G$24*(1+SUM($E$31:$I$31))))))*$G$35</f>
        <v>3493.125</v>
      </c>
      <c r="BE207" s="717">
        <f>((((($R$46*($G$20*(1+SUM($E$27:$I$27))))+($R$47*($G$21*(1+SUM($E$28:$I$28))))+(($G$22*(1+SUM($E$29:$I$29))))*$R$48)+(($G$23*(1+SUM($E$30:$I$30))))*$R$49)+($R$50*($G$24*(1+SUM($E$31:$I$31))))))*$H$35</f>
        <v>698.625</v>
      </c>
      <c r="BF207" s="717">
        <f>((((($R$46*($G$20*(1+SUM($E$27:$I$27))))+($R$47*($G$21*(1+SUM($E$28:$I$28))))+(($G$22*(1+SUM($E$29:$I$29))))*$R$48)+(($G$23*(1+SUM($E$30:$I$30))))*$R$49)+($R$50*($G$24*(1+SUM($E$31:$I$31))))))*$I$35</f>
        <v>139.72499999999999</v>
      </c>
      <c r="BG207" s="717">
        <f>((((($R$46*($G$20*(1+SUM($E$27:$I$27))))+($R$47*($G$21*(1+SUM($E$28:$I$28))))+(($G$22*(1+SUM($E$29:$I$29))))*$R$48)+(($G$23*(1+SUM($E$30:$I$30))))*$R$49)+($R$50*($G$24*(1+SUM($E$31:$I$31))))))*$J$35</f>
        <v>69.862499999999997</v>
      </c>
      <c r="BH207" s="716"/>
      <c r="BI207" s="716"/>
      <c r="BJ207" s="716"/>
      <c r="BK207" s="716"/>
      <c r="BL207" s="716"/>
      <c r="BM207" s="716"/>
      <c r="BN207" s="716"/>
      <c r="BO207" s="716"/>
      <c r="BP207" s="716"/>
      <c r="BQ207" s="716"/>
    </row>
    <row r="208" spans="1:69" ht="10.199999999999999" customHeight="1" thickBot="1" x14ac:dyDescent="0.35">
      <c r="A208" s="64">
        <v>51</v>
      </c>
      <c r="B208" s="64">
        <f t="shared" si="68"/>
        <v>6986.2500000000009</v>
      </c>
      <c r="C208" s="64">
        <v>51</v>
      </c>
      <c r="D208" s="716"/>
      <c r="E208" s="716"/>
      <c r="F208" s="716"/>
      <c r="G208" s="716"/>
      <c r="H208" s="716"/>
      <c r="I208" s="716"/>
      <c r="J208" s="716"/>
      <c r="K208" s="716"/>
      <c r="L208" s="716"/>
      <c r="M208" s="716"/>
      <c r="N208" s="716"/>
      <c r="O208" s="716"/>
      <c r="P208" s="716"/>
      <c r="Q208" s="716"/>
      <c r="R208" s="716"/>
      <c r="S208" s="716"/>
      <c r="T208" s="716"/>
      <c r="U208" s="716"/>
      <c r="V208" s="716"/>
      <c r="W208" s="716"/>
      <c r="X208" s="716"/>
      <c r="Y208" s="716"/>
      <c r="Z208" s="716"/>
      <c r="AA208" s="716"/>
      <c r="AB208" s="716"/>
      <c r="AC208" s="716"/>
      <c r="AD208" s="716"/>
      <c r="AE208" s="716"/>
      <c r="AF208" s="716"/>
      <c r="AG208" s="716"/>
      <c r="AH208" s="716"/>
      <c r="AI208" s="716"/>
      <c r="AJ208" s="716"/>
      <c r="AK208" s="716"/>
      <c r="AL208" s="716"/>
      <c r="AM208" s="716"/>
      <c r="AN208" s="716"/>
      <c r="AO208" s="716"/>
      <c r="AP208" s="716"/>
      <c r="AQ208" s="716"/>
      <c r="AR208" s="716"/>
      <c r="AS208" s="716"/>
      <c r="AT208" s="716"/>
      <c r="AU208" s="716"/>
      <c r="AV208" s="716"/>
      <c r="AW208" s="716"/>
      <c r="AX208" s="716"/>
      <c r="AY208" s="716"/>
      <c r="AZ208" s="716"/>
      <c r="BA208" s="716"/>
      <c r="BB208" s="717">
        <f>((((($R$46*($G$20*(1+SUM($E$27:$I$27))))+($R$47*($G$21*(1+SUM($E$28:$I$28))))+(($G$22*(1+SUM($E$29:$I$29))))*$R$48)+(($G$23*(1+SUM($E$30:$I$30))))*$R$49)+($R$50*($G$24*(1+SUM($E$31:$I$31))))))*$D$35</f>
        <v>0</v>
      </c>
      <c r="BC208" s="717">
        <f>((((($R$46*($G$20*(1+SUM($E$27:$I$27))))+($R$47*($G$21*(1+SUM($E$28:$I$28))))+(($G$22*(1+SUM($E$29:$I$29))))*$R$48)+(($G$23*(1+SUM($E$30:$I$30))))*$R$49)+($R$50*($G$24*(1+SUM($E$31:$I$31))))))*$E$35</f>
        <v>139.72499999999999</v>
      </c>
      <c r="BD208" s="717">
        <f>((((($R$46*($G$20*(1+SUM($E$27:$I$27))))+($R$47*($G$21*(1+SUM($E$28:$I$28))))+(($G$22*(1+SUM($E$29:$I$29))))*$R$48)+(($G$23*(1+SUM($E$30:$I$30))))*$R$49)+($R$50*($G$24*(1+SUM($E$31:$I$31))))))*$F$35</f>
        <v>2445.1875</v>
      </c>
      <c r="BE208" s="717">
        <f>((((($R$46*($G$20*(1+SUM($E$27:$I$27))))+($R$47*($G$21*(1+SUM($E$28:$I$28))))+(($G$22*(1+SUM($E$29:$I$29))))*$R$48)+(($G$23*(1+SUM($E$30:$I$30))))*$R$49)+($R$50*($G$24*(1+SUM($E$31:$I$31))))))*$G$35</f>
        <v>3493.125</v>
      </c>
      <c r="BF208" s="717">
        <f>((((($R$46*($G$20*(1+SUM($E$27:$I$27))))+($R$47*($G$21*(1+SUM($E$28:$I$28))))+(($G$22*(1+SUM($E$29:$I$29))))*$R$48)+(($G$23*(1+SUM($E$30:$I$30))))*$R$49)+($R$50*($G$24*(1+SUM($E$31:$I$31))))))*$H$35</f>
        <v>698.625</v>
      </c>
      <c r="BG208" s="717">
        <f>((((($R$46*($G$20*(1+SUM($E$27:$I$27))))+($R$47*($G$21*(1+SUM($E$28:$I$28))))+(($G$22*(1+SUM($E$29:$I$29))))*$R$48)+(($G$23*(1+SUM($E$30:$I$30))))*$R$49)+($R$50*($G$24*(1+SUM($E$31:$I$31))))))*$I$35</f>
        <v>139.72499999999999</v>
      </c>
      <c r="BH208" s="717">
        <f>((((($R$46*($G$20*(1+SUM($E$27:$I$27))))+($R$47*($G$21*(1+SUM($E$28:$I$28))))+(($G$22*(1+SUM($E$29:$I$29))))*$R$48)+(($G$23*(1+SUM($E$30:$I$30))))*$R$49)+($R$50*($G$24*(1+SUM($E$31:$I$31))))))*$J$35</f>
        <v>69.862499999999997</v>
      </c>
      <c r="BI208" s="716"/>
      <c r="BJ208" s="716"/>
      <c r="BK208" s="716"/>
      <c r="BL208" s="716"/>
      <c r="BM208" s="716"/>
      <c r="BN208" s="716"/>
      <c r="BO208" s="716"/>
      <c r="BP208" s="716"/>
      <c r="BQ208" s="716"/>
    </row>
    <row r="209" spans="1:69" ht="10.199999999999999" customHeight="1" thickBot="1" x14ac:dyDescent="0.35">
      <c r="A209" s="64">
        <v>52</v>
      </c>
      <c r="B209" s="64">
        <f t="shared" si="68"/>
        <v>6986.2500000000009</v>
      </c>
      <c r="C209" s="64">
        <v>52</v>
      </c>
      <c r="D209" s="716"/>
      <c r="E209" s="716"/>
      <c r="F209" s="716"/>
      <c r="G209" s="716"/>
      <c r="H209" s="716"/>
      <c r="I209" s="716"/>
      <c r="J209" s="716"/>
      <c r="K209" s="716"/>
      <c r="L209" s="716"/>
      <c r="M209" s="716"/>
      <c r="N209" s="716"/>
      <c r="O209" s="716"/>
      <c r="P209" s="716"/>
      <c r="Q209" s="716"/>
      <c r="R209" s="716"/>
      <c r="S209" s="716"/>
      <c r="T209" s="716"/>
      <c r="U209" s="716"/>
      <c r="V209" s="716"/>
      <c r="W209" s="716"/>
      <c r="X209" s="716"/>
      <c r="Y209" s="716"/>
      <c r="Z209" s="716"/>
      <c r="AA209" s="716"/>
      <c r="AB209" s="716"/>
      <c r="AC209" s="716"/>
      <c r="AD209" s="716"/>
      <c r="AE209" s="716"/>
      <c r="AF209" s="716"/>
      <c r="AG209" s="716"/>
      <c r="AH209" s="716"/>
      <c r="AI209" s="716"/>
      <c r="AJ209" s="716"/>
      <c r="AK209" s="716"/>
      <c r="AL209" s="716"/>
      <c r="AM209" s="716"/>
      <c r="AN209" s="716"/>
      <c r="AO209" s="716"/>
      <c r="AP209" s="716"/>
      <c r="AQ209" s="716"/>
      <c r="AR209" s="716"/>
      <c r="AS209" s="716"/>
      <c r="AT209" s="716"/>
      <c r="AU209" s="716"/>
      <c r="AV209" s="716"/>
      <c r="AW209" s="716"/>
      <c r="AX209" s="716"/>
      <c r="AY209" s="716"/>
      <c r="AZ209" s="716"/>
      <c r="BA209" s="716"/>
      <c r="BB209" s="716"/>
      <c r="BC209" s="717">
        <f>((((($R$46*($G$20*(1+SUM($E$27:$I$27))))+($R$47*($G$21*(1+SUM($E$28:$I$28))))+(($G$22*(1+SUM($E$29:$I$29))))*$R$48)+(($G$23*(1+SUM($E$30:$I$30))))*$R$49)+($R$50*($G$24*(1+SUM($E$31:$I$31))))))*$D$35</f>
        <v>0</v>
      </c>
      <c r="BD209" s="717">
        <f>((((($R$46*($G$20*(1+SUM($E$27:$I$27))))+($R$47*($G$21*(1+SUM($E$28:$I$28))))+(($G$22*(1+SUM($E$29:$I$29))))*$R$48)+(($G$23*(1+SUM($E$30:$I$30))))*$R$49)+($R$50*($G$24*(1+SUM($E$31:$I$31))))))*$E$35</f>
        <v>139.72499999999999</v>
      </c>
      <c r="BE209" s="717">
        <f>((((($R$46*($G$20*(1+SUM($E$27:$I$27))))+($R$47*($G$21*(1+SUM($E$28:$I$28))))+(($G$22*(1+SUM($E$29:$I$29))))*$R$48)+(($G$23*(1+SUM($E$30:$I$30))))*$R$49)+($R$50*($G$24*(1+SUM($E$31:$I$31))))))*$F$35</f>
        <v>2445.1875</v>
      </c>
      <c r="BF209" s="717">
        <f>((((($R$46*($G$20*(1+SUM($E$27:$I$27))))+($R$47*($G$21*(1+SUM($E$28:$I$28))))+(($G$22*(1+SUM($E$29:$I$29))))*$R$48)+(($G$23*(1+SUM($E$30:$I$30))))*$R$49)+($R$50*($G$24*(1+SUM($E$31:$I$31))))))*$G$35</f>
        <v>3493.125</v>
      </c>
      <c r="BG209" s="717">
        <f>((((($R$46*($G$20*(1+SUM($E$27:$I$27))))+($R$47*($G$21*(1+SUM($E$28:$I$28))))+(($G$22*(1+SUM($E$29:$I$29))))*$R$48)+(($G$23*(1+SUM($E$30:$I$30))))*$R$49)+($R$50*($G$24*(1+SUM($E$31:$I$31))))))*$H$35</f>
        <v>698.625</v>
      </c>
      <c r="BH209" s="717">
        <f>((((($R$46*($G$20*(1+SUM($E$27:$I$27))))+($R$47*($G$21*(1+SUM($E$28:$I$28))))+(($G$22*(1+SUM($E$29:$I$29))))*$R$48)+(($G$23*(1+SUM($E$30:$I$30))))*$R$49)+($R$50*($G$24*(1+SUM($E$31:$I$31))))))*$I$35</f>
        <v>139.72499999999999</v>
      </c>
      <c r="BI209" s="717">
        <f>((((($R$46*($G$20*(1+SUM($E$27:$I$27))))+($R$47*($G$21*(1+SUM($E$28:$I$28))))+(($G$22*(1+SUM($E$29:$I$29))))*$R$48)+(($G$23*(1+SUM($E$30:$I$30))))*$R$49)+($R$50*($G$24*(1+SUM($E$31:$I$31))))))*$J$35</f>
        <v>69.862499999999997</v>
      </c>
      <c r="BJ209" s="716"/>
      <c r="BK209" s="716"/>
      <c r="BL209" s="716"/>
      <c r="BM209" s="716"/>
      <c r="BN209" s="716"/>
      <c r="BO209" s="716"/>
      <c r="BP209" s="716"/>
      <c r="BQ209" s="716"/>
    </row>
    <row r="210" spans="1:69" ht="10.199999999999999" customHeight="1" thickBot="1" x14ac:dyDescent="0.35">
      <c r="A210" s="64">
        <v>53</v>
      </c>
      <c r="B210" s="64">
        <f t="shared" si="68"/>
        <v>6986.2500000000009</v>
      </c>
      <c r="C210" s="64">
        <v>53</v>
      </c>
      <c r="D210" s="716"/>
      <c r="E210" s="716"/>
      <c r="F210" s="716"/>
      <c r="G210" s="716"/>
      <c r="H210" s="716"/>
      <c r="I210" s="716"/>
      <c r="J210" s="716"/>
      <c r="K210" s="716"/>
      <c r="L210" s="716"/>
      <c r="M210" s="716"/>
      <c r="N210" s="716"/>
      <c r="O210" s="716"/>
      <c r="P210" s="716"/>
      <c r="Q210" s="716"/>
      <c r="R210" s="716"/>
      <c r="S210" s="716"/>
      <c r="T210" s="716"/>
      <c r="U210" s="716"/>
      <c r="V210" s="716"/>
      <c r="W210" s="716"/>
      <c r="X210" s="716"/>
      <c r="Y210" s="716"/>
      <c r="Z210" s="716"/>
      <c r="AA210" s="716"/>
      <c r="AB210" s="716"/>
      <c r="AC210" s="716"/>
      <c r="AD210" s="716"/>
      <c r="AE210" s="716"/>
      <c r="AF210" s="716"/>
      <c r="AG210" s="716"/>
      <c r="AH210" s="716"/>
      <c r="AI210" s="716"/>
      <c r="AJ210" s="716"/>
      <c r="AK210" s="716"/>
      <c r="AL210" s="716"/>
      <c r="AM210" s="716"/>
      <c r="AN210" s="716"/>
      <c r="AO210" s="716"/>
      <c r="AP210" s="716"/>
      <c r="AQ210" s="716"/>
      <c r="AR210" s="716"/>
      <c r="AS210" s="716"/>
      <c r="AT210" s="716"/>
      <c r="AU210" s="716"/>
      <c r="AV210" s="716"/>
      <c r="AW210" s="716"/>
      <c r="AX210" s="716"/>
      <c r="AY210" s="716"/>
      <c r="AZ210" s="716"/>
      <c r="BA210" s="716"/>
      <c r="BB210" s="716"/>
      <c r="BC210" s="716"/>
      <c r="BD210" s="717">
        <f>((((($R$46*($G$20*(1+SUM($E$27:$I$27))))+($R$47*($G$21*(1+SUM($E$28:$I$28))))+(($G$22*(1+SUM($E$29:$I$29))))*$R$48)+(($G$23*(1+SUM($E$30:$I$30))))*$R$49)+($R$50*($G$24*(1+SUM($E$31:$I$31))))))*$D$35</f>
        <v>0</v>
      </c>
      <c r="BE210" s="717">
        <f>((((($R$46*($G$20*(1+SUM($E$27:$I$27))))+($R$47*($G$21*(1+SUM($E$28:$I$28))))+(($G$22*(1+SUM($E$29:$I$29))))*$R$48)+(($G$23*(1+SUM($E$30:$I$30))))*$R$49)+($R$50*($G$24*(1+SUM($E$31:$I$31))))))*$E$35</f>
        <v>139.72499999999999</v>
      </c>
      <c r="BF210" s="717">
        <f>((((($R$46*($G$20*(1+SUM($E$27:$I$27))))+($R$47*($G$21*(1+SUM($E$28:$I$28))))+(($G$22*(1+SUM($E$29:$I$29))))*$R$48)+(($G$23*(1+SUM($E$30:$I$30))))*$R$49)+($R$50*($G$24*(1+SUM($E$31:$I$31))))))*$F$35</f>
        <v>2445.1875</v>
      </c>
      <c r="BG210" s="717">
        <f>((((($R$46*($G$20*(1+SUM($E$27:$I$27))))+($R$47*($G$21*(1+SUM($E$28:$I$28))))+(($G$22*(1+SUM($E$29:$I$29))))*$R$48)+(($G$23*(1+SUM($E$30:$I$30))))*$R$49)+($R$50*($G$24*(1+SUM($E$31:$I$31))))))*$G$35</f>
        <v>3493.125</v>
      </c>
      <c r="BH210" s="717">
        <f>((((($R$46*($G$20*(1+SUM($E$27:$I$27))))+($R$47*($G$21*(1+SUM($E$28:$I$28))))+(($G$22*(1+SUM($E$29:$I$29))))*$R$48)+(($G$23*(1+SUM($E$30:$I$30))))*$R$49)+($R$50*($G$24*(1+SUM($E$31:$I$31))))))*$H$35</f>
        <v>698.625</v>
      </c>
      <c r="BI210" s="717">
        <f>((((($R$46*($G$20*(1+SUM($E$27:$I$27))))+($R$47*($G$21*(1+SUM($E$28:$I$28))))+(($G$22*(1+SUM($E$29:$I$29))))*$R$48)+(($G$23*(1+SUM($E$30:$I$30))))*$R$49)+($R$50*($G$24*(1+SUM($E$31:$I$31))))))*$I$35</f>
        <v>139.72499999999999</v>
      </c>
      <c r="BJ210" s="717">
        <f>((((($R$46*($G$20*(1+SUM($E$27:$I$27))))+($R$47*($G$21*(1+SUM($E$28:$I$28))))+(($G$22*(1+SUM($E$29:$I$29))))*$R$48)+(($G$23*(1+SUM($E$30:$I$30))))*$R$49)+($R$50*($G$24*(1+SUM($E$31:$I$31))))))*$J$35</f>
        <v>69.862499999999997</v>
      </c>
      <c r="BK210" s="716"/>
      <c r="BL210" s="716"/>
      <c r="BM210" s="716"/>
      <c r="BN210" s="716"/>
      <c r="BO210" s="716"/>
      <c r="BP210" s="716"/>
      <c r="BQ210" s="716"/>
    </row>
    <row r="211" spans="1:69" ht="10.199999999999999" customHeight="1" thickBot="1" x14ac:dyDescent="0.35">
      <c r="A211" s="64">
        <v>54</v>
      </c>
      <c r="B211" s="64">
        <f t="shared" si="68"/>
        <v>6986.2500000000009</v>
      </c>
      <c r="C211" s="64">
        <v>54</v>
      </c>
      <c r="D211" s="716"/>
      <c r="E211" s="716"/>
      <c r="F211" s="716"/>
      <c r="G211" s="716"/>
      <c r="H211" s="716"/>
      <c r="I211" s="716"/>
      <c r="J211" s="716"/>
      <c r="K211" s="716"/>
      <c r="L211" s="716"/>
      <c r="M211" s="716"/>
      <c r="N211" s="716"/>
      <c r="O211" s="716"/>
      <c r="P211" s="716"/>
      <c r="Q211" s="716"/>
      <c r="R211" s="716"/>
      <c r="S211" s="716"/>
      <c r="T211" s="716"/>
      <c r="U211" s="716"/>
      <c r="V211" s="716"/>
      <c r="W211" s="716"/>
      <c r="X211" s="716"/>
      <c r="Y211" s="716"/>
      <c r="Z211" s="716"/>
      <c r="AA211" s="716"/>
      <c r="AB211" s="716"/>
      <c r="AC211" s="716"/>
      <c r="AD211" s="716"/>
      <c r="AE211" s="716"/>
      <c r="AF211" s="716"/>
      <c r="AG211" s="716"/>
      <c r="AH211" s="716"/>
      <c r="AI211" s="716"/>
      <c r="AJ211" s="716"/>
      <c r="AK211" s="716"/>
      <c r="AL211" s="716"/>
      <c r="AM211" s="716"/>
      <c r="AN211" s="716"/>
      <c r="AO211" s="716"/>
      <c r="AP211" s="716"/>
      <c r="AQ211" s="716"/>
      <c r="AR211" s="716"/>
      <c r="AS211" s="716"/>
      <c r="AT211" s="716"/>
      <c r="AU211" s="716"/>
      <c r="AV211" s="716"/>
      <c r="AW211" s="716"/>
      <c r="AX211" s="716"/>
      <c r="AY211" s="716"/>
      <c r="AZ211" s="716"/>
      <c r="BA211" s="716"/>
      <c r="BB211" s="716"/>
      <c r="BC211" s="716"/>
      <c r="BD211" s="716"/>
      <c r="BE211" s="717">
        <f>((((($R$46*($G$20*(1+SUM($E$27:$I$27))))+($R$47*($G$21*(1+SUM($E$28:$I$28))))+(($G$22*(1+SUM($E$29:$I$29))))*$R$48)+(($G$23*(1+SUM($E$30:$I$30))))*$R$49)+($R$50*($G$24*(1+SUM($E$31:$I$31))))))*$D$35</f>
        <v>0</v>
      </c>
      <c r="BF211" s="717">
        <f>((((($R$46*($G$20*(1+SUM($E$27:$I$27))))+($R$47*($G$21*(1+SUM($E$28:$I$28))))+(($G$22*(1+SUM($E$29:$I$29))))*$R$48)+(($G$23*(1+SUM($E$30:$I$30))))*$R$49)+($R$50*($G$24*(1+SUM($E$31:$I$31))))))*$E$35</f>
        <v>139.72499999999999</v>
      </c>
      <c r="BG211" s="717">
        <f>((((($R$46*($G$20*(1+SUM($E$27:$I$27))))+($R$47*($G$21*(1+SUM($E$28:$I$28))))+(($G$22*(1+SUM($E$29:$I$29))))*$R$48)+(($G$23*(1+SUM($E$30:$I$30))))*$R$49)+($R$50*($G$24*(1+SUM($E$31:$I$31))))))*$F$35</f>
        <v>2445.1875</v>
      </c>
      <c r="BH211" s="717">
        <f>((((($R$46*($G$20*(1+SUM($E$27:$I$27))))+($R$47*($G$21*(1+SUM($E$28:$I$28))))+(($G$22*(1+SUM($E$29:$I$29))))*$R$48)+(($G$23*(1+SUM($E$30:$I$30))))*$R$49)+($R$50*($G$24*(1+SUM($E$31:$I$31))))))*$G$35</f>
        <v>3493.125</v>
      </c>
      <c r="BI211" s="717">
        <f>((((($R$46*($G$20*(1+SUM($E$27:$I$27))))+($R$47*($G$21*(1+SUM($E$28:$I$28))))+(($G$22*(1+SUM($E$29:$I$29))))*$R$48)+(($G$23*(1+SUM($E$30:$I$30))))*$R$49)+($R$50*($G$24*(1+SUM($E$31:$I$31))))))*$H$35</f>
        <v>698.625</v>
      </c>
      <c r="BJ211" s="717">
        <f>((((($R$46*($G$20*(1+SUM($E$27:$I$27))))+($R$47*($G$21*(1+SUM($E$28:$I$28))))+(($G$22*(1+SUM($E$29:$I$29))))*$R$48)+(($G$23*(1+SUM($E$30:$I$30))))*$R$49)+($R$50*($G$24*(1+SUM($E$31:$I$31))))))*$I$35</f>
        <v>139.72499999999999</v>
      </c>
      <c r="BK211" s="717">
        <f>((((($R$46*($G$20*(1+SUM($E$27:$I$27))))+($R$47*($G$21*(1+SUM($E$28:$I$28))))+(($G$22*(1+SUM($E$29:$I$29))))*$R$48)+(($G$23*(1+SUM($E$30:$I$30))))*$R$49)+($R$50*($G$24*(1+SUM($E$31:$I$31))))))*$J$35</f>
        <v>69.862499999999997</v>
      </c>
      <c r="BL211" s="716"/>
      <c r="BM211" s="716"/>
      <c r="BN211" s="716"/>
      <c r="BO211" s="716"/>
      <c r="BP211" s="716"/>
      <c r="BQ211" s="716"/>
    </row>
    <row r="212" spans="1:69" ht="10.199999999999999" customHeight="1" thickBot="1" x14ac:dyDescent="0.35">
      <c r="A212" s="64">
        <v>55</v>
      </c>
      <c r="B212" s="64">
        <f t="shared" si="68"/>
        <v>6986.2500000000009</v>
      </c>
      <c r="C212" s="64">
        <v>55</v>
      </c>
      <c r="D212" s="716"/>
      <c r="E212" s="716"/>
      <c r="F212" s="716"/>
      <c r="G212" s="716"/>
      <c r="H212" s="716"/>
      <c r="I212" s="716"/>
      <c r="J212" s="716"/>
      <c r="K212" s="716"/>
      <c r="L212" s="716"/>
      <c r="M212" s="716"/>
      <c r="N212" s="716"/>
      <c r="O212" s="716"/>
      <c r="P212" s="716"/>
      <c r="Q212" s="716"/>
      <c r="R212" s="716"/>
      <c r="S212" s="716"/>
      <c r="T212" s="716"/>
      <c r="U212" s="716"/>
      <c r="V212" s="716"/>
      <c r="W212" s="716"/>
      <c r="X212" s="716"/>
      <c r="Y212" s="716"/>
      <c r="Z212" s="716"/>
      <c r="AA212" s="716"/>
      <c r="AB212" s="716"/>
      <c r="AC212" s="716"/>
      <c r="AD212" s="716"/>
      <c r="AE212" s="716"/>
      <c r="AF212" s="716"/>
      <c r="AG212" s="716"/>
      <c r="AH212" s="716"/>
      <c r="AI212" s="716"/>
      <c r="AJ212" s="716"/>
      <c r="AK212" s="716"/>
      <c r="AL212" s="716"/>
      <c r="AM212" s="716"/>
      <c r="AN212" s="716"/>
      <c r="AO212" s="716"/>
      <c r="AP212" s="716"/>
      <c r="AQ212" s="716"/>
      <c r="AR212" s="716"/>
      <c r="AS212" s="716"/>
      <c r="AT212" s="716"/>
      <c r="AU212" s="716"/>
      <c r="AV212" s="716"/>
      <c r="AW212" s="716"/>
      <c r="AX212" s="716"/>
      <c r="AY212" s="716"/>
      <c r="AZ212" s="716"/>
      <c r="BA212" s="716"/>
      <c r="BB212" s="716"/>
      <c r="BC212" s="716"/>
      <c r="BD212" s="716"/>
      <c r="BE212" s="716"/>
      <c r="BF212" s="717">
        <f>((((($R$46*($G$20*(1+SUM($E$27:$I$27))))+($R$47*($G$21*(1+SUM($E$28:$I$28))))+(($G$22*(1+SUM($E$29:$I$29))))*$R$48)+(($G$23*(1+SUM($E$30:$I$30))))*$R$49)+($R$50*($G$24*(1+SUM($E$31:$I$31))))))*$D$35</f>
        <v>0</v>
      </c>
      <c r="BG212" s="717">
        <f>((((($R$46*($G$20*(1+SUM($E$27:$I$27))))+($R$47*($G$21*(1+SUM($E$28:$I$28))))+(($G$22*(1+SUM($E$29:$I$29))))*$R$48)+(($G$23*(1+SUM($E$30:$I$30))))*$R$49)+($R$50*($G$24*(1+SUM($E$31:$I$31))))))*$E$35</f>
        <v>139.72499999999999</v>
      </c>
      <c r="BH212" s="717">
        <f>((((($R$46*($G$20*(1+SUM($E$27:$I$27))))+($R$47*($G$21*(1+SUM($E$28:$I$28))))+(($G$22*(1+SUM($E$29:$I$29))))*$R$48)+(($G$23*(1+SUM($E$30:$I$30))))*$R$49)+($R$50*($G$24*(1+SUM($E$31:$I$31))))))*$F$35</f>
        <v>2445.1875</v>
      </c>
      <c r="BI212" s="717">
        <f>((((($R$46*($G$20*(1+SUM($E$27:$I$27))))+($R$47*($G$21*(1+SUM($E$28:$I$28))))+(($G$22*(1+SUM($E$29:$I$29))))*$R$48)+(($G$23*(1+SUM($E$30:$I$30))))*$R$49)+($R$50*($G$24*(1+SUM($E$31:$I$31))))))*$G$35</f>
        <v>3493.125</v>
      </c>
      <c r="BJ212" s="717">
        <f>((((($R$46*($G$20*(1+SUM($E$27:$I$27))))+($R$47*($G$21*(1+SUM($E$28:$I$28))))+(($G$22*(1+SUM($E$29:$I$29))))*$R$48)+(($G$23*(1+SUM($E$30:$I$30))))*$R$49)+($R$50*($G$24*(1+SUM($E$31:$I$31))))))*$H$35</f>
        <v>698.625</v>
      </c>
      <c r="BK212" s="717">
        <f>((((($R$46*($G$20*(1+SUM($E$27:$I$27))))+($R$47*($G$21*(1+SUM($E$28:$I$28))))+(($G$22*(1+SUM($E$29:$I$29))))*$R$48)+(($G$23*(1+SUM($E$30:$I$30))))*$R$49)+($R$50*($G$24*(1+SUM($E$31:$I$31))))))*$I$35</f>
        <v>139.72499999999999</v>
      </c>
      <c r="BL212" s="717">
        <f>((((($R$46*($G$20*(1+SUM($E$27:$I$27))))+($R$47*($G$21*(1+SUM($E$28:$I$28))))+(($G$22*(1+SUM($E$29:$I$29))))*$R$48)+(($G$23*(1+SUM($E$30:$I$30))))*$R$49)+($R$50*($G$24*(1+SUM($E$31:$I$31))))))*$J$35</f>
        <v>69.862499999999997</v>
      </c>
      <c r="BM212" s="716"/>
      <c r="BN212" s="716"/>
      <c r="BO212" s="716"/>
      <c r="BP212" s="716"/>
      <c r="BQ212" s="716"/>
    </row>
    <row r="213" spans="1:69" ht="10.199999999999999" customHeight="1" thickBot="1" x14ac:dyDescent="0.35">
      <c r="A213" s="64">
        <v>56</v>
      </c>
      <c r="B213" s="64">
        <f t="shared" si="68"/>
        <v>6986.2500000000009</v>
      </c>
      <c r="C213" s="64">
        <v>56</v>
      </c>
      <c r="D213" s="716"/>
      <c r="E213" s="716"/>
      <c r="F213" s="716"/>
      <c r="G213" s="716"/>
      <c r="H213" s="716"/>
      <c r="I213" s="716"/>
      <c r="J213" s="716"/>
      <c r="K213" s="716"/>
      <c r="L213" s="716"/>
      <c r="M213" s="716"/>
      <c r="N213" s="716"/>
      <c r="O213" s="716"/>
      <c r="P213" s="716"/>
      <c r="Q213" s="716"/>
      <c r="R213" s="716"/>
      <c r="S213" s="716"/>
      <c r="T213" s="716"/>
      <c r="U213" s="716"/>
      <c r="V213" s="716"/>
      <c r="W213" s="716"/>
      <c r="X213" s="716"/>
      <c r="Y213" s="716"/>
      <c r="Z213" s="716"/>
      <c r="AA213" s="716"/>
      <c r="AB213" s="716"/>
      <c r="AC213" s="716"/>
      <c r="AD213" s="716"/>
      <c r="AE213" s="716"/>
      <c r="AF213" s="716"/>
      <c r="AG213" s="716"/>
      <c r="AH213" s="716"/>
      <c r="AI213" s="716"/>
      <c r="AJ213" s="716"/>
      <c r="AK213" s="716"/>
      <c r="AL213" s="716"/>
      <c r="AM213" s="716"/>
      <c r="AN213" s="716"/>
      <c r="AO213" s="716"/>
      <c r="AP213" s="716"/>
      <c r="AQ213" s="716"/>
      <c r="AR213" s="716"/>
      <c r="AS213" s="716"/>
      <c r="AT213" s="716"/>
      <c r="AU213" s="716"/>
      <c r="AV213" s="716"/>
      <c r="AW213" s="716"/>
      <c r="AX213" s="716"/>
      <c r="AY213" s="716"/>
      <c r="AZ213" s="716"/>
      <c r="BA213" s="716"/>
      <c r="BB213" s="716"/>
      <c r="BC213" s="716"/>
      <c r="BD213" s="716"/>
      <c r="BE213" s="716"/>
      <c r="BF213" s="716"/>
      <c r="BG213" s="717">
        <f>((((($R$46*($G$20*(1+SUM($E$27:$I$27))))+($R$47*($G$21*(1+SUM($E$28:$I$28))))+(($G$22*(1+SUM($E$29:$I$29))))*$R$48)+(($G$23*(1+SUM($E$30:$I$30))))*$R$49)+($R$50*($G$24*(1+SUM($E$31:$I$31))))))*$D$35</f>
        <v>0</v>
      </c>
      <c r="BH213" s="717">
        <f>((((($R$46*($G$20*(1+SUM($E$27:$I$27))))+($R$47*($G$21*(1+SUM($E$28:$I$28))))+(($G$22*(1+SUM($E$29:$I$29))))*$R$48)+(($G$23*(1+SUM($E$30:$I$30))))*$R$49)+($R$50*($G$24*(1+SUM($E$31:$I$31))))))*$E$35</f>
        <v>139.72499999999999</v>
      </c>
      <c r="BI213" s="717">
        <f>((((($R$46*($G$20*(1+SUM($E$27:$I$27))))+($R$47*($G$21*(1+SUM($E$28:$I$28))))+(($G$22*(1+SUM($E$29:$I$29))))*$R$48)+(($G$23*(1+SUM($E$30:$I$30))))*$R$49)+($R$50*($G$24*(1+SUM($E$31:$I$31))))))*$F$35</f>
        <v>2445.1875</v>
      </c>
      <c r="BJ213" s="717">
        <f>((((($R$46*($G$20*(1+SUM($E$27:$I$27))))+($R$47*($G$21*(1+SUM($E$28:$I$28))))+(($G$22*(1+SUM($E$29:$I$29))))*$R$48)+(($G$23*(1+SUM($E$30:$I$30))))*$R$49)+($R$50*($G$24*(1+SUM($E$31:$I$31))))))*$G$35</f>
        <v>3493.125</v>
      </c>
      <c r="BK213" s="717">
        <f>((((($R$46*($G$20*(1+SUM($E$27:$I$27))))+($R$47*($G$21*(1+SUM($E$28:$I$28))))+(($G$22*(1+SUM($E$29:$I$29))))*$R$48)+(($G$23*(1+SUM($E$30:$I$30))))*$R$49)+($R$50*($G$24*(1+SUM($E$31:$I$31))))))*$H$35</f>
        <v>698.625</v>
      </c>
      <c r="BL213" s="717">
        <f>((((($R$46*($G$20*(1+SUM($E$27:$I$27))))+($R$47*($G$21*(1+SUM($E$28:$I$28))))+(($G$22*(1+SUM($E$29:$I$29))))*$R$48)+(($G$23*(1+SUM($E$30:$I$30))))*$R$49)+($R$50*($G$24*(1+SUM($E$31:$I$31))))))*$I$35</f>
        <v>139.72499999999999</v>
      </c>
      <c r="BM213" s="717">
        <f>((((($R$46*($G$20*(1+SUM($E$27:$I$27))))+($R$47*($G$21*(1+SUM($E$28:$I$28))))+(($G$22*(1+SUM($E$29:$I$29))))*$R$48)+(($G$23*(1+SUM($E$30:$I$30))))*$R$49)+($R$50*($G$24*(1+SUM($E$31:$I$31))))))*$J$35</f>
        <v>69.862499999999997</v>
      </c>
      <c r="BN213" s="716"/>
      <c r="BO213" s="716"/>
      <c r="BP213" s="716"/>
      <c r="BQ213" s="716"/>
    </row>
    <row r="214" spans="1:69" ht="10.199999999999999" customHeight="1" thickBot="1" x14ac:dyDescent="0.35">
      <c r="A214" s="64">
        <v>57</v>
      </c>
      <c r="B214" s="64">
        <f t="shared" si="68"/>
        <v>6986.2500000000009</v>
      </c>
      <c r="C214" s="64">
        <v>57</v>
      </c>
      <c r="D214" s="716"/>
      <c r="E214" s="716"/>
      <c r="F214" s="716"/>
      <c r="G214" s="716"/>
      <c r="H214" s="716"/>
      <c r="I214" s="716"/>
      <c r="J214" s="716"/>
      <c r="K214" s="716"/>
      <c r="L214" s="716"/>
      <c r="M214" s="716"/>
      <c r="N214" s="716"/>
      <c r="O214" s="716"/>
      <c r="P214" s="716"/>
      <c r="Q214" s="716"/>
      <c r="R214" s="716"/>
      <c r="S214" s="716"/>
      <c r="T214" s="716"/>
      <c r="U214" s="716"/>
      <c r="V214" s="716"/>
      <c r="W214" s="716"/>
      <c r="X214" s="716"/>
      <c r="Y214" s="716"/>
      <c r="Z214" s="716"/>
      <c r="AA214" s="716"/>
      <c r="AB214" s="716"/>
      <c r="AC214" s="716"/>
      <c r="AD214" s="716"/>
      <c r="AE214" s="716"/>
      <c r="AF214" s="716"/>
      <c r="AG214" s="716"/>
      <c r="AH214" s="716"/>
      <c r="AI214" s="716"/>
      <c r="AJ214" s="716"/>
      <c r="AK214" s="716"/>
      <c r="AL214" s="716"/>
      <c r="AM214" s="716"/>
      <c r="AN214" s="716"/>
      <c r="AO214" s="716"/>
      <c r="AP214" s="716"/>
      <c r="AQ214" s="716"/>
      <c r="AR214" s="716"/>
      <c r="AS214" s="716"/>
      <c r="AT214" s="716"/>
      <c r="AU214" s="716"/>
      <c r="AV214" s="716"/>
      <c r="AW214" s="716"/>
      <c r="AX214" s="716"/>
      <c r="AY214" s="716"/>
      <c r="AZ214" s="716"/>
      <c r="BA214" s="716"/>
      <c r="BB214" s="716"/>
      <c r="BC214" s="716"/>
      <c r="BD214" s="716"/>
      <c r="BE214" s="716"/>
      <c r="BF214" s="716"/>
      <c r="BG214" s="716"/>
      <c r="BH214" s="717">
        <f>((((($R$46*($G$20*(1+SUM($E$27:$I$27))))+($R$47*($G$21*(1+SUM($E$28:$I$28))))+(($G$22*(1+SUM($E$29:$I$29))))*$R$48)+(($G$23*(1+SUM($E$30:$I$30))))*$R$49)+($R$50*($G$24*(1+SUM($E$31:$I$31))))))*$D$35</f>
        <v>0</v>
      </c>
      <c r="BI214" s="717">
        <f>((((($R$46*($G$20*(1+SUM($E$27:$I$27))))+($R$47*($G$21*(1+SUM($E$28:$I$28))))+(($G$22*(1+SUM($E$29:$I$29))))*$R$48)+(($G$23*(1+SUM($E$30:$I$30))))*$R$49)+($R$50*($G$24*(1+SUM($E$31:$I$31))))))*$E$35</f>
        <v>139.72499999999999</v>
      </c>
      <c r="BJ214" s="717">
        <f>((((($R$46*($G$20*(1+SUM($E$27:$I$27))))+($R$47*($G$21*(1+SUM($E$28:$I$28))))+(($G$22*(1+SUM($E$29:$I$29))))*$R$48)+(($G$23*(1+SUM($E$30:$I$30))))*$R$49)+($R$50*($G$24*(1+SUM($E$31:$I$31))))))*$F$35</f>
        <v>2445.1875</v>
      </c>
      <c r="BK214" s="717">
        <f>((((($R$46*($G$20*(1+SUM($E$27:$I$27))))+($R$47*($G$21*(1+SUM($E$28:$I$28))))+(($G$22*(1+SUM($E$29:$I$29))))*$R$48)+(($G$23*(1+SUM($E$30:$I$30))))*$R$49)+($R$50*($G$24*(1+SUM($E$31:$I$31))))))*$G$35</f>
        <v>3493.125</v>
      </c>
      <c r="BL214" s="717">
        <f>((((($R$46*($G$20*(1+SUM($E$27:$I$27))))+($R$47*($G$21*(1+SUM($E$28:$I$28))))+(($G$22*(1+SUM($E$29:$I$29))))*$R$48)+(($G$23*(1+SUM($E$30:$I$30))))*$R$49)+($R$50*($G$24*(1+SUM($E$31:$I$31))))))*$H$35</f>
        <v>698.625</v>
      </c>
      <c r="BM214" s="717">
        <f>((((($R$46*($G$20*(1+SUM($E$27:$I$27))))+($R$47*($G$21*(1+SUM($E$28:$I$28))))+(($G$22*(1+SUM($E$29:$I$29))))*$R$48)+(($G$23*(1+SUM($E$30:$I$30))))*$R$49)+($R$50*($G$24*(1+SUM($E$31:$I$31))))))*$I$35</f>
        <v>139.72499999999999</v>
      </c>
      <c r="BN214" s="717">
        <f>((((($R$46*($G$20*(1+SUM($E$27:$I$27))))+($R$47*($G$21*(1+SUM($E$28:$I$28))))+(($G$22*(1+SUM($E$29:$I$29))))*$R$48)+(($G$23*(1+SUM($E$30:$I$30))))*$R$49)+($R$50*($G$24*(1+SUM($E$31:$I$31))))))*$J$35</f>
        <v>69.862499999999997</v>
      </c>
      <c r="BO214" s="716"/>
      <c r="BP214" s="716"/>
      <c r="BQ214" s="716"/>
    </row>
    <row r="215" spans="1:69" ht="10.199999999999999" customHeight="1" thickBot="1" x14ac:dyDescent="0.35">
      <c r="A215" s="64">
        <v>58</v>
      </c>
      <c r="B215" s="64">
        <f t="shared" si="68"/>
        <v>6986.2500000000009</v>
      </c>
      <c r="C215" s="64">
        <v>58</v>
      </c>
      <c r="D215" s="716"/>
      <c r="E215" s="716"/>
      <c r="F215" s="716"/>
      <c r="G215" s="716"/>
      <c r="H215" s="716"/>
      <c r="I215" s="716"/>
      <c r="J215" s="716"/>
      <c r="K215" s="716"/>
      <c r="L215" s="716"/>
      <c r="M215" s="716"/>
      <c r="N215" s="716"/>
      <c r="O215" s="716"/>
      <c r="P215" s="716"/>
      <c r="Q215" s="716"/>
      <c r="R215" s="716"/>
      <c r="S215" s="716"/>
      <c r="T215" s="716"/>
      <c r="U215" s="716"/>
      <c r="V215" s="716"/>
      <c r="W215" s="716"/>
      <c r="X215" s="716"/>
      <c r="Y215" s="716"/>
      <c r="Z215" s="716"/>
      <c r="AA215" s="716"/>
      <c r="AB215" s="716"/>
      <c r="AC215" s="716"/>
      <c r="AD215" s="716"/>
      <c r="AE215" s="716"/>
      <c r="AF215" s="716"/>
      <c r="AG215" s="716"/>
      <c r="AH215" s="716"/>
      <c r="AI215" s="716"/>
      <c r="AJ215" s="716"/>
      <c r="AK215" s="716"/>
      <c r="AL215" s="716"/>
      <c r="AM215" s="716"/>
      <c r="AN215" s="716"/>
      <c r="AO215" s="716"/>
      <c r="AP215" s="716"/>
      <c r="AQ215" s="716"/>
      <c r="AR215" s="716"/>
      <c r="AS215" s="716"/>
      <c r="AT215" s="716"/>
      <c r="AU215" s="716"/>
      <c r="AV215" s="716"/>
      <c r="AW215" s="716"/>
      <c r="AX215" s="716"/>
      <c r="AY215" s="716"/>
      <c r="AZ215" s="716"/>
      <c r="BA215" s="716"/>
      <c r="BB215" s="716"/>
      <c r="BC215" s="716"/>
      <c r="BD215" s="716"/>
      <c r="BE215" s="716"/>
      <c r="BF215" s="716"/>
      <c r="BG215" s="716"/>
      <c r="BH215" s="716"/>
      <c r="BI215" s="717">
        <f>((((($R$46*($G$20*(1+SUM($E$27:$I$27))))+($R$47*($G$21*(1+SUM($E$28:$I$28))))+(($G$22*(1+SUM($E$29:$I$29))))*$R$48)+(($G$23*(1+SUM($E$30:$I$30))))*$R$49)+($R$50*($G$24*(1+SUM($E$31:$I$31))))))*$D$35</f>
        <v>0</v>
      </c>
      <c r="BJ215" s="717">
        <f>((((($R$46*($G$20*(1+SUM($E$27:$I$27))))+($R$47*($G$21*(1+SUM($E$28:$I$28))))+(($G$22*(1+SUM($E$29:$I$29))))*$R$48)+(($G$23*(1+SUM($E$30:$I$30))))*$R$49)+($R$50*($G$24*(1+SUM($E$31:$I$31))))))*$E$35</f>
        <v>139.72499999999999</v>
      </c>
      <c r="BK215" s="717">
        <f>((((($R$46*($G$20*(1+SUM($E$27:$I$27))))+($R$47*($G$21*(1+SUM($E$28:$I$28))))+(($G$22*(1+SUM($E$29:$I$29))))*$R$48)+(($G$23*(1+SUM($E$30:$I$30))))*$R$49)+($R$50*($G$24*(1+SUM($E$31:$I$31))))))*$F$35</f>
        <v>2445.1875</v>
      </c>
      <c r="BL215" s="717">
        <f>((((($R$46*($G$20*(1+SUM($E$27:$I$27))))+($R$47*($G$21*(1+SUM($E$28:$I$28))))+(($G$22*(1+SUM($E$29:$I$29))))*$R$48)+(($G$23*(1+SUM($E$30:$I$30))))*$R$49)+($R$50*($G$24*(1+SUM($E$31:$I$31))))))*$G$35</f>
        <v>3493.125</v>
      </c>
      <c r="BM215" s="717">
        <f>((((($R$46*($G$20*(1+SUM($E$27:$I$27))))+($R$47*($G$21*(1+SUM($E$28:$I$28))))+(($G$22*(1+SUM($E$29:$I$29))))*$R$48)+(($G$23*(1+SUM($E$30:$I$30))))*$R$49)+($R$50*($G$24*(1+SUM($E$31:$I$31))))))*$H$35</f>
        <v>698.625</v>
      </c>
      <c r="BN215" s="717">
        <f>((((($R$46*($G$20*(1+SUM($E$27:$I$27))))+($R$47*($G$21*(1+SUM($E$28:$I$28))))+(($G$22*(1+SUM($E$29:$I$29))))*$R$48)+(($G$23*(1+SUM($E$30:$I$30))))*$R$49)+($R$50*($G$24*(1+SUM($E$31:$I$31))))))*$I$35</f>
        <v>139.72499999999999</v>
      </c>
      <c r="BO215" s="717">
        <f>((((($R$46*($G$20*(1+SUM($E$27:$I$27))))+($R$47*($G$21*(1+SUM($E$28:$I$28))))+(($G$22*(1+SUM($E$29:$I$29))))*$R$48)+(($G$23*(1+SUM($E$30:$I$30))))*$R$49)+($R$50*($G$24*(1+SUM($E$31:$I$31))))))*$J$35</f>
        <v>69.862499999999997</v>
      </c>
      <c r="BP215" s="716"/>
      <c r="BQ215" s="716"/>
    </row>
    <row r="216" spans="1:69" ht="10.199999999999999" customHeight="1" thickBot="1" x14ac:dyDescent="0.35">
      <c r="A216" s="64">
        <v>59</v>
      </c>
      <c r="B216" s="64">
        <f t="shared" si="68"/>
        <v>6986.2500000000009</v>
      </c>
      <c r="C216" s="64">
        <v>59</v>
      </c>
      <c r="D216" s="716"/>
      <c r="E216" s="716"/>
      <c r="F216" s="716"/>
      <c r="G216" s="716"/>
      <c r="H216" s="716"/>
      <c r="I216" s="716"/>
      <c r="J216" s="716"/>
      <c r="K216" s="716"/>
      <c r="L216" s="716"/>
      <c r="M216" s="716"/>
      <c r="N216" s="716"/>
      <c r="O216" s="716"/>
      <c r="P216" s="716"/>
      <c r="Q216" s="716"/>
      <c r="R216" s="716"/>
      <c r="S216" s="716"/>
      <c r="T216" s="716"/>
      <c r="U216" s="716"/>
      <c r="V216" s="716"/>
      <c r="W216" s="716"/>
      <c r="X216" s="716"/>
      <c r="Y216" s="716"/>
      <c r="Z216" s="716"/>
      <c r="AA216" s="716"/>
      <c r="AB216" s="716"/>
      <c r="AC216" s="716"/>
      <c r="AD216" s="716"/>
      <c r="AE216" s="716"/>
      <c r="AF216" s="716"/>
      <c r="AG216" s="716"/>
      <c r="AH216" s="716"/>
      <c r="AI216" s="716"/>
      <c r="AJ216" s="716"/>
      <c r="AK216" s="716"/>
      <c r="AL216" s="716"/>
      <c r="AM216" s="716"/>
      <c r="AN216" s="716"/>
      <c r="AO216" s="716"/>
      <c r="AP216" s="716"/>
      <c r="AQ216" s="716"/>
      <c r="AR216" s="716"/>
      <c r="AS216" s="716"/>
      <c r="AT216" s="716"/>
      <c r="AU216" s="716"/>
      <c r="AV216" s="716"/>
      <c r="AW216" s="716"/>
      <c r="AX216" s="716"/>
      <c r="AY216" s="716"/>
      <c r="AZ216" s="716"/>
      <c r="BA216" s="716"/>
      <c r="BB216" s="716"/>
      <c r="BC216" s="716"/>
      <c r="BD216" s="716"/>
      <c r="BE216" s="716"/>
      <c r="BF216" s="716"/>
      <c r="BG216" s="716"/>
      <c r="BH216" s="716"/>
      <c r="BI216" s="716"/>
      <c r="BJ216" s="717">
        <f>((((($R$46*($G$20*(1+SUM($E$27:$I$27))))+($R$47*($G$21*(1+SUM($E$28:$I$28))))+(($G$22*(1+SUM($E$29:$I$29))))*$R$48)+(($G$23*(1+SUM($E$30:$I$30))))*$R$49)+($R$50*($G$24*(1+SUM($E$31:$I$31))))))*$D$35</f>
        <v>0</v>
      </c>
      <c r="BK216" s="717">
        <f>((((($R$46*($G$20*(1+SUM($E$27:$I$27))))+($R$47*($G$21*(1+SUM($E$28:$I$28))))+(($G$22*(1+SUM($E$29:$I$29))))*$R$48)+(($G$23*(1+SUM($E$30:$I$30))))*$R$49)+($R$50*($G$24*(1+SUM($E$31:$I$31))))))*$E$35</f>
        <v>139.72499999999999</v>
      </c>
      <c r="BL216" s="717">
        <f>((((($R$46*($G$20*(1+SUM($E$27:$I$27))))+($R$47*($G$21*(1+SUM($E$28:$I$28))))+(($G$22*(1+SUM($E$29:$I$29))))*$R$48)+(($G$23*(1+SUM($E$30:$I$30))))*$R$49)+($R$50*($G$24*(1+SUM($E$31:$I$31))))))*$F$35</f>
        <v>2445.1875</v>
      </c>
      <c r="BM216" s="717">
        <f>((((($R$46*($G$20*(1+SUM($E$27:$I$27))))+($R$47*($G$21*(1+SUM($E$28:$I$28))))+(($G$22*(1+SUM($E$29:$I$29))))*$R$48)+(($G$23*(1+SUM($E$30:$I$30))))*$R$49)+($R$50*($G$24*(1+SUM($E$31:$I$31))))))*$G$35</f>
        <v>3493.125</v>
      </c>
      <c r="BN216" s="717">
        <f>((((($R$46*($G$20*(1+SUM($E$27:$I$27))))+($R$47*($G$21*(1+SUM($E$28:$I$28))))+(($G$22*(1+SUM($E$29:$I$29))))*$R$48)+(($G$23*(1+SUM($E$30:$I$30))))*$R$49)+($R$50*($G$24*(1+SUM($E$31:$I$31))))))*$H$35</f>
        <v>698.625</v>
      </c>
      <c r="BO216" s="717">
        <f>((((($R$46*($G$20*(1+SUM($E$27:$I$27))))+($R$47*($G$21*(1+SUM($E$28:$I$28))))+(($G$22*(1+SUM($E$29:$I$29))))*$R$48)+(($G$23*(1+SUM($E$30:$I$30))))*$R$49)+($R$50*($G$24*(1+SUM($E$31:$I$31))))))*$I$35</f>
        <v>139.72499999999999</v>
      </c>
      <c r="BP216" s="717">
        <f>((((($R$46*($G$20*(1+SUM($E$27:$I$27))))+($R$47*($G$21*(1+SUM($E$28:$I$28))))+(($G$22*(1+SUM($E$29:$I$29))))*$R$48)+(($G$23*(1+SUM($E$30:$I$30))))*$R$49)+($R$50*($G$24*(1+SUM($E$31:$I$31))))))*$J$35</f>
        <v>69.862499999999997</v>
      </c>
      <c r="BQ216" s="716"/>
    </row>
    <row r="217" spans="1:69" ht="10.199999999999999" customHeight="1" thickBot="1" x14ac:dyDescent="0.35">
      <c r="A217" s="64">
        <v>60</v>
      </c>
      <c r="B217" s="64">
        <f t="shared" si="68"/>
        <v>6986.2500000000009</v>
      </c>
      <c r="C217" s="64">
        <v>60</v>
      </c>
      <c r="D217" s="716"/>
      <c r="E217" s="716"/>
      <c r="F217" s="716"/>
      <c r="G217" s="716"/>
      <c r="H217" s="716"/>
      <c r="I217" s="716"/>
      <c r="J217" s="716"/>
      <c r="K217" s="716"/>
      <c r="L217" s="716"/>
      <c r="M217" s="716"/>
      <c r="N217" s="716"/>
      <c r="O217" s="716"/>
      <c r="P217" s="716"/>
      <c r="Q217" s="716"/>
      <c r="R217" s="716"/>
      <c r="S217" s="716"/>
      <c r="T217" s="716"/>
      <c r="U217" s="716"/>
      <c r="V217" s="716"/>
      <c r="W217" s="716"/>
      <c r="X217" s="716"/>
      <c r="Y217" s="716"/>
      <c r="Z217" s="716"/>
      <c r="AA217" s="716"/>
      <c r="AB217" s="716"/>
      <c r="AC217" s="716"/>
      <c r="AD217" s="716"/>
      <c r="AE217" s="716"/>
      <c r="AF217" s="716"/>
      <c r="AG217" s="716"/>
      <c r="AH217" s="716"/>
      <c r="AI217" s="716"/>
      <c r="AJ217" s="716"/>
      <c r="AK217" s="716"/>
      <c r="AL217" s="716"/>
      <c r="AM217" s="716"/>
      <c r="AN217" s="716"/>
      <c r="AO217" s="716"/>
      <c r="AP217" s="716"/>
      <c r="AQ217" s="716"/>
      <c r="AR217" s="716"/>
      <c r="AS217" s="716"/>
      <c r="AT217" s="716"/>
      <c r="AU217" s="716"/>
      <c r="AV217" s="716"/>
      <c r="AW217" s="716"/>
      <c r="AX217" s="716"/>
      <c r="AY217" s="716"/>
      <c r="AZ217" s="716"/>
      <c r="BA217" s="716"/>
      <c r="BB217" s="716"/>
      <c r="BC217" s="716"/>
      <c r="BD217" s="716"/>
      <c r="BE217" s="716"/>
      <c r="BF217" s="716"/>
      <c r="BG217" s="716"/>
      <c r="BH217" s="716"/>
      <c r="BI217" s="716"/>
      <c r="BJ217" s="716"/>
      <c r="BK217" s="717">
        <f>((((($R$46*($G$20*(1+SUM($E$27:$I$27))))+($R$47*($G$21*(1+SUM($E$28:$I$28))))+(($G$22*(1+SUM($E$29:$I$29))))*$R$48)+(($G$23*(1+SUM($E$30:$I$30))))*$R$49)+($R$50*($G$24*(1+SUM($E$31:$I$31))))))*$D$35</f>
        <v>0</v>
      </c>
      <c r="BL217" s="717">
        <f>((((($R$46*($G$20*(1+SUM($E$27:$I$27))))+($R$47*($G$21*(1+SUM($E$28:$I$28))))+(($G$22*(1+SUM($E$29:$I$29))))*$R$48)+(($G$23*(1+SUM($E$30:$I$30))))*$R$49)+($R$50*($G$24*(1+SUM($E$31:$I$31))))))*$E$35</f>
        <v>139.72499999999999</v>
      </c>
      <c r="BM217" s="717">
        <f>((((($R$46*($G$20*(1+SUM($E$27:$I$27))))+($R$47*($G$21*(1+SUM($E$28:$I$28))))+(($G$22*(1+SUM($E$29:$I$29))))*$R$48)+(($G$23*(1+SUM($E$30:$I$30))))*$R$49)+($R$50*($G$24*(1+SUM($E$31:$I$31))))))*$F$35</f>
        <v>2445.1875</v>
      </c>
      <c r="BN217" s="717">
        <f>((((($R$46*($G$20*(1+SUM($E$27:$I$27))))+($R$47*($G$21*(1+SUM($E$28:$I$28))))+(($G$22*(1+SUM($E$29:$I$29))))*$R$48)+(($G$23*(1+SUM($E$30:$I$30))))*$R$49)+($R$50*($G$24*(1+SUM($E$31:$I$31))))))*$G$35</f>
        <v>3493.125</v>
      </c>
      <c r="BO217" s="717">
        <f>((((($R$46*($G$20*(1+SUM($E$27:$I$27))))+($R$47*($G$21*(1+SUM($E$28:$I$28))))+(($G$22*(1+SUM($E$29:$I$29))))*$R$48)+(($G$23*(1+SUM($E$30:$I$30))))*$R$49)+($R$50*($G$24*(1+SUM($E$31:$I$31))))))*$H$35</f>
        <v>698.625</v>
      </c>
      <c r="BP217" s="717">
        <f>((((($R$46*($G$20*(1+SUM($E$27:$I$27))))+($R$47*($G$21*(1+SUM($E$28:$I$28))))+(($G$22*(1+SUM($E$29:$I$29))))*$R$48)+(($G$23*(1+SUM($E$30:$I$30))))*$R$49)+($R$50*($G$24*(1+SUM($E$31:$I$31))))))*$I$35</f>
        <v>139.72499999999999</v>
      </c>
      <c r="BQ217" s="717">
        <f>((((($R$46*($G$20*(1+SUM($E$27:$I$27))))+($R$47*($G$21*(1+SUM($E$28:$I$28))))+(($G$22*(1+SUM($E$29:$I$29))))*$R$48)+(($G$23*(1+SUM($E$30:$I$30))))*$R$49)+($R$50*($G$24*(1+SUM($E$31:$I$31))))))*$J$35</f>
        <v>69.862499999999997</v>
      </c>
    </row>
    <row r="218" spans="1:69" ht="18" x14ac:dyDescent="0.3">
      <c r="C218" s="928" t="s">
        <v>358</v>
      </c>
      <c r="D218" s="928"/>
      <c r="E218" s="929" t="s">
        <v>58</v>
      </c>
      <c r="F218" s="929"/>
      <c r="G218" s="929"/>
      <c r="H218" s="929"/>
      <c r="I218" s="929"/>
      <c r="J218" s="929"/>
      <c r="K218" s="929"/>
      <c r="L218" s="929"/>
      <c r="M218" s="929"/>
      <c r="N218" s="929"/>
    </row>
    <row r="219" spans="1:69" ht="14.4" thickBot="1" x14ac:dyDescent="0.35">
      <c r="D219" s="627">
        <f t="shared" ref="D219:AI219" si="69">D64</f>
        <v>45688</v>
      </c>
      <c r="E219" s="627">
        <f t="shared" si="69"/>
        <v>45716</v>
      </c>
      <c r="F219" s="627">
        <f t="shared" si="69"/>
        <v>45747</v>
      </c>
      <c r="G219" s="627">
        <f t="shared" si="69"/>
        <v>45777</v>
      </c>
      <c r="H219" s="627">
        <f t="shared" si="69"/>
        <v>45808</v>
      </c>
      <c r="I219" s="627">
        <f t="shared" si="69"/>
        <v>45838</v>
      </c>
      <c r="J219" s="627">
        <f t="shared" si="69"/>
        <v>45869</v>
      </c>
      <c r="K219" s="627">
        <f t="shared" si="69"/>
        <v>45900</v>
      </c>
      <c r="L219" s="627">
        <f t="shared" si="69"/>
        <v>45930</v>
      </c>
      <c r="M219" s="627">
        <f t="shared" si="69"/>
        <v>45961</v>
      </c>
      <c r="N219" s="627">
        <f t="shared" si="69"/>
        <v>45991</v>
      </c>
      <c r="O219" s="627">
        <f t="shared" si="69"/>
        <v>46022</v>
      </c>
      <c r="P219" s="627">
        <f t="shared" si="69"/>
        <v>46053</v>
      </c>
      <c r="Q219" s="627">
        <f t="shared" si="69"/>
        <v>46081</v>
      </c>
      <c r="R219" s="627">
        <f t="shared" si="69"/>
        <v>46112</v>
      </c>
      <c r="S219" s="627">
        <f t="shared" si="69"/>
        <v>46142</v>
      </c>
      <c r="T219" s="627">
        <f t="shared" si="69"/>
        <v>46173</v>
      </c>
      <c r="U219" s="627">
        <f t="shared" si="69"/>
        <v>46203</v>
      </c>
      <c r="V219" s="627">
        <f t="shared" si="69"/>
        <v>46234</v>
      </c>
      <c r="W219" s="627">
        <f t="shared" si="69"/>
        <v>46265</v>
      </c>
      <c r="X219" s="627">
        <f t="shared" si="69"/>
        <v>46295</v>
      </c>
      <c r="Y219" s="627">
        <f t="shared" si="69"/>
        <v>46326</v>
      </c>
      <c r="Z219" s="627">
        <f t="shared" si="69"/>
        <v>46356</v>
      </c>
      <c r="AA219" s="627">
        <f t="shared" si="69"/>
        <v>46387</v>
      </c>
      <c r="AB219" s="627">
        <f t="shared" si="69"/>
        <v>46418</v>
      </c>
      <c r="AC219" s="627">
        <f t="shared" si="69"/>
        <v>46446</v>
      </c>
      <c r="AD219" s="627">
        <f t="shared" si="69"/>
        <v>46477</v>
      </c>
      <c r="AE219" s="627">
        <f t="shared" si="69"/>
        <v>46507</v>
      </c>
      <c r="AF219" s="627">
        <f t="shared" si="69"/>
        <v>46538</v>
      </c>
      <c r="AG219" s="627">
        <f t="shared" si="69"/>
        <v>46568</v>
      </c>
      <c r="AH219" s="627">
        <f t="shared" si="69"/>
        <v>46599</v>
      </c>
      <c r="AI219" s="627">
        <f t="shared" si="69"/>
        <v>46630</v>
      </c>
      <c r="AJ219" s="627">
        <f t="shared" ref="AJ219:BK219" si="70">AJ64</f>
        <v>46660</v>
      </c>
      <c r="AK219" s="627">
        <f t="shared" si="70"/>
        <v>46691</v>
      </c>
      <c r="AL219" s="627">
        <f t="shared" si="70"/>
        <v>46721</v>
      </c>
      <c r="AM219" s="627">
        <f t="shared" si="70"/>
        <v>46752</v>
      </c>
      <c r="AN219" s="627">
        <f t="shared" si="70"/>
        <v>46783</v>
      </c>
      <c r="AO219" s="627">
        <f t="shared" si="70"/>
        <v>46812</v>
      </c>
      <c r="AP219" s="627">
        <f t="shared" si="70"/>
        <v>46843</v>
      </c>
      <c r="AQ219" s="627">
        <f t="shared" si="70"/>
        <v>46873</v>
      </c>
      <c r="AR219" s="627">
        <f t="shared" si="70"/>
        <v>46904</v>
      </c>
      <c r="AS219" s="627">
        <f t="shared" si="70"/>
        <v>46934</v>
      </c>
      <c r="AT219" s="627">
        <f t="shared" si="70"/>
        <v>46965</v>
      </c>
      <c r="AU219" s="627">
        <f t="shared" si="70"/>
        <v>46996</v>
      </c>
      <c r="AV219" s="627">
        <f t="shared" si="70"/>
        <v>47026</v>
      </c>
      <c r="AW219" s="627">
        <f t="shared" si="70"/>
        <v>47057</v>
      </c>
      <c r="AX219" s="627">
        <f t="shared" si="70"/>
        <v>47087</v>
      </c>
      <c r="AY219" s="627">
        <f t="shared" si="70"/>
        <v>47118</v>
      </c>
      <c r="AZ219" s="627">
        <f t="shared" si="70"/>
        <v>47149</v>
      </c>
      <c r="BA219" s="627">
        <f t="shared" si="70"/>
        <v>47177</v>
      </c>
      <c r="BB219" s="627">
        <f t="shared" si="70"/>
        <v>47208</v>
      </c>
      <c r="BC219" s="627">
        <f t="shared" si="70"/>
        <v>47238</v>
      </c>
      <c r="BD219" s="627">
        <f t="shared" si="70"/>
        <v>47269</v>
      </c>
      <c r="BE219" s="627">
        <f t="shared" si="70"/>
        <v>47299</v>
      </c>
      <c r="BF219" s="627">
        <f t="shared" si="70"/>
        <v>47330</v>
      </c>
      <c r="BG219" s="627">
        <f t="shared" si="70"/>
        <v>47361</v>
      </c>
      <c r="BH219" s="627">
        <f t="shared" si="70"/>
        <v>47391</v>
      </c>
      <c r="BI219" s="627">
        <f t="shared" si="70"/>
        <v>47422</v>
      </c>
      <c r="BJ219" s="627">
        <f t="shared" si="70"/>
        <v>47452</v>
      </c>
      <c r="BK219" s="627">
        <f t="shared" si="70"/>
        <v>47483</v>
      </c>
      <c r="BL219" s="927" t="s">
        <v>376</v>
      </c>
      <c r="BM219" s="927"/>
      <c r="BN219" s="927"/>
      <c r="BO219" s="927"/>
      <c r="BP219" s="927"/>
      <c r="BQ219" s="927"/>
    </row>
    <row r="220" spans="1:69" ht="10.199999999999999" customHeight="1" thickBot="1" x14ac:dyDescent="0.35">
      <c r="A220" s="64">
        <v>1</v>
      </c>
      <c r="B220" s="64">
        <f t="shared" ref="B220:B251" si="71">SUM(D220:XFD220)</f>
        <v>37400</v>
      </c>
      <c r="C220" s="64">
        <v>1</v>
      </c>
      <c r="D220" s="716">
        <f>((((($S$46*($I$20*(1+SUM($E$27))))+($S$47*($I$21*(1+SUM($E$28))))+(($I$22*(1+SUM($E$29))))*$S$48)+(($I$23*(1+SUM($E$30))))*$S$49)+($S$50*($I$24*(1+SUM($E$31))))))*$D$36</f>
        <v>0</v>
      </c>
      <c r="E220" s="716">
        <f>((((($S$46*($I$20*(1+SUM($E$27))))+($S$47*($I$21*(1+SUM($E$28))))+(($I$22*(1+SUM($E$29))))*$S$48)+(($I$23*(1+SUM($E$30))))*$S$49)+($S$50*($I$24*(1+SUM($E$31))))))*$E$36</f>
        <v>748</v>
      </c>
      <c r="F220" s="716">
        <f>((((($S$46*($I$20*(1+SUM($E$27))))+($S$47*($I$21*(1+SUM($E$28))))+(($I$22*(1+SUM($E$29))))*$S$48)+(($I$23*(1+SUM($E$30))))*$S$49)+($S$50*($I$24*(1+SUM($E$31))))))*$F$36</f>
        <v>13090</v>
      </c>
      <c r="G220" s="716">
        <f>((((($S$46*($I$20*(1+SUM($E$27))))+($S$47*($I$21*(1+SUM($E$28))))+(($I$22*(1+SUM($E$29))))*$S$48)+(($I$23*(1+SUM($E$30))))*$S$49)+($S$50*($I$24*(1+SUM($E$31))))))*$G$36</f>
        <v>18700</v>
      </c>
      <c r="H220" s="716">
        <f>((((($S$46*($I$20*(1+SUM($E$27))))+($S$47*($I$21*(1+SUM($E$28))))+(($I$22*(1+SUM($E$29))))*$S$48)+(($I$23*(1+SUM($E$30))))*$S$49)+($S$50*($I$24*(1+SUM($E$31))))))*$H$36</f>
        <v>3740</v>
      </c>
      <c r="I220" s="716">
        <f>((((($S$46*($I$20*(1+SUM($E$27))))+($S$47*($I$21*(1+SUM($E$28))))+(($I$22*(1+SUM($E$29))))*$S$48)+(($I$23*(1+SUM($E$30))))*$S$49)+($S$50*($I$24*(1+SUM($E$31))))))*$I$36</f>
        <v>748</v>
      </c>
      <c r="J220" s="716">
        <f>((((($S$46*($I$20*(1+SUM($E$27))))+($S$47*($I$21*(1+SUM($E$28))))+(($I$22*(1+SUM($E$29))))*$S$48)+(($I$23*(1+SUM($E$30))))*$S$49)+($S$50*($I$24*(1+SUM($E$31))))))*$J$36</f>
        <v>374</v>
      </c>
      <c r="K220" s="716"/>
      <c r="L220" s="716"/>
      <c r="M220" s="716"/>
      <c r="N220" s="716"/>
      <c r="O220" s="716"/>
      <c r="P220" s="716"/>
      <c r="Q220" s="716"/>
      <c r="R220" s="716"/>
      <c r="S220" s="716"/>
      <c r="T220" s="716"/>
      <c r="U220" s="716"/>
      <c r="V220" s="716"/>
      <c r="W220" s="716"/>
      <c r="X220" s="716"/>
      <c r="Y220" s="716"/>
      <c r="Z220" s="716"/>
      <c r="AA220" s="716"/>
      <c r="AB220" s="716"/>
      <c r="AC220" s="716"/>
      <c r="AD220" s="716"/>
      <c r="AE220" s="716"/>
      <c r="AF220" s="716"/>
      <c r="AG220" s="716"/>
      <c r="AH220" s="716"/>
      <c r="AI220" s="716"/>
      <c r="AJ220" s="716"/>
      <c r="AK220" s="716"/>
      <c r="AL220" s="716"/>
      <c r="AM220" s="716"/>
      <c r="AN220" s="716"/>
      <c r="AO220" s="716"/>
      <c r="AP220" s="716"/>
      <c r="AQ220" s="716"/>
      <c r="AR220" s="716"/>
      <c r="AS220" s="716"/>
      <c r="AT220" s="716"/>
      <c r="AU220" s="716"/>
      <c r="AV220" s="716"/>
      <c r="AW220" s="716"/>
      <c r="AX220" s="716"/>
      <c r="AY220" s="716"/>
      <c r="AZ220" s="716"/>
      <c r="BA220" s="716"/>
      <c r="BB220" s="716"/>
      <c r="BC220" s="716"/>
      <c r="BD220" s="716"/>
      <c r="BE220" s="716"/>
      <c r="BF220" s="716"/>
      <c r="BG220" s="716"/>
      <c r="BH220" s="716"/>
      <c r="BI220" s="716"/>
      <c r="BJ220" s="716"/>
      <c r="BK220" s="716"/>
      <c r="BL220" s="716"/>
      <c r="BM220" s="716"/>
      <c r="BN220" s="716"/>
      <c r="BO220" s="716"/>
      <c r="BP220" s="716"/>
      <c r="BQ220" s="716"/>
    </row>
    <row r="221" spans="1:69" ht="10.199999999999999" customHeight="1" thickBot="1" x14ac:dyDescent="0.35">
      <c r="A221" s="64">
        <v>2</v>
      </c>
      <c r="B221" s="64">
        <f t="shared" si="71"/>
        <v>37400</v>
      </c>
      <c r="C221" s="64">
        <v>2</v>
      </c>
      <c r="D221" s="716"/>
      <c r="E221" s="716">
        <f>((((($S$46*($I$20*(1+SUM($E$27))))+($S$47*($I$21*(1+SUM($E$28))))+(($I$22*(1+SUM($E$29))))*$S$48)+(($I$23*(1+SUM($E$30))))*$S$49)+($S$50*($I$24*(1+SUM($E$31))))))*$D$36</f>
        <v>0</v>
      </c>
      <c r="F221" s="716">
        <f>((((($S$46*($I$20*(1+SUM($E$27))))+($S$47*($I$21*(1+SUM($E$28))))+(($I$22*(1+SUM($E$29))))*$S$48)+(($I$23*(1+SUM($E$30))))*$S$49)+($S$50*($I$24*(1+SUM($E$31))))))*$E$36</f>
        <v>748</v>
      </c>
      <c r="G221" s="716">
        <f>((((($S$46*($I$20*(1+SUM($E$27))))+($S$47*($I$21*(1+SUM($E$28))))+(($I$22*(1+SUM($E$29))))*$S$48)+(($I$23*(1+SUM($E$30))))*$S$49)+($S$50*($I$24*(1+SUM($E$31))))))*$F$36</f>
        <v>13090</v>
      </c>
      <c r="H221" s="716">
        <f>((((($S$46*($I$20*(1+SUM($E$27))))+($S$47*($I$21*(1+SUM($E$28))))+(($I$22*(1+SUM($E$29))))*$S$48)+(($I$23*(1+SUM($E$30))))*$S$49)+($S$50*($I$24*(1+SUM($E$31))))))*$G$36</f>
        <v>18700</v>
      </c>
      <c r="I221" s="716">
        <f>((((($S$46*($I$20*(1+SUM($E$27))))+($S$47*($I$21*(1+SUM($E$28))))+(($I$22*(1+SUM($E$29))))*$S$48)+(($I$23*(1+SUM($E$30))))*$S$49)+($S$50*($I$24*(1+SUM($E$31))))))*$H$36</f>
        <v>3740</v>
      </c>
      <c r="J221" s="716">
        <f>((((($S$46*($I$20*(1+SUM($E$27))))+($S$47*($I$21*(1+SUM($E$28))))+(($I$22*(1+SUM($E$29))))*$S$48)+(($I$23*(1+SUM($E$30))))*$S$49)+($S$50*($I$24*(1+SUM($E$31))))))*$I$36</f>
        <v>748</v>
      </c>
      <c r="K221" s="716">
        <f>((((($S$46*($I$20*(1+SUM($E$27))))+($S$47*($I$21*(1+SUM($E$28))))+(($I$22*(1+SUM($E$29))))*$S$48)+(($I$23*(1+SUM($E$30))))*$S$49)+($S$50*($I$24*(1+SUM($E$31))))))*$J$36</f>
        <v>374</v>
      </c>
      <c r="L221" s="716"/>
      <c r="M221" s="716"/>
      <c r="N221" s="716"/>
      <c r="O221" s="716"/>
      <c r="P221" s="716"/>
      <c r="Q221" s="716"/>
      <c r="R221" s="716"/>
      <c r="S221" s="716"/>
      <c r="T221" s="716"/>
      <c r="U221" s="716"/>
      <c r="V221" s="716"/>
      <c r="W221" s="716"/>
      <c r="X221" s="716"/>
      <c r="Y221" s="716"/>
      <c r="Z221" s="716"/>
      <c r="AA221" s="716"/>
      <c r="AB221" s="716"/>
      <c r="AC221" s="716"/>
      <c r="AD221" s="716"/>
      <c r="AE221" s="716"/>
      <c r="AF221" s="716"/>
      <c r="AG221" s="716"/>
      <c r="AH221" s="716"/>
      <c r="AI221" s="716"/>
      <c r="AJ221" s="716"/>
      <c r="AK221" s="716"/>
      <c r="AL221" s="716"/>
      <c r="AM221" s="716"/>
      <c r="AN221" s="716"/>
      <c r="AO221" s="716"/>
      <c r="AP221" s="716"/>
      <c r="AQ221" s="716"/>
      <c r="AR221" s="716"/>
      <c r="AS221" s="716"/>
      <c r="AT221" s="716"/>
      <c r="AU221" s="716"/>
      <c r="AV221" s="716"/>
      <c r="AW221" s="716"/>
      <c r="AX221" s="716"/>
      <c r="AY221" s="716"/>
      <c r="AZ221" s="716"/>
      <c r="BA221" s="716"/>
      <c r="BB221" s="716"/>
      <c r="BC221" s="716"/>
      <c r="BD221" s="716"/>
      <c r="BE221" s="716"/>
      <c r="BF221" s="716"/>
      <c r="BG221" s="716"/>
      <c r="BH221" s="716"/>
      <c r="BI221" s="716"/>
      <c r="BJ221" s="716"/>
      <c r="BK221" s="716"/>
      <c r="BL221" s="716"/>
      <c r="BM221" s="716"/>
      <c r="BN221" s="716"/>
      <c r="BO221" s="716"/>
      <c r="BP221" s="716"/>
      <c r="BQ221" s="716"/>
    </row>
    <row r="222" spans="1:69" ht="10.199999999999999" customHeight="1" thickBot="1" x14ac:dyDescent="0.35">
      <c r="A222" s="64">
        <v>3</v>
      </c>
      <c r="B222" s="64">
        <f t="shared" si="71"/>
        <v>37400</v>
      </c>
      <c r="C222" s="64">
        <v>3</v>
      </c>
      <c r="D222" s="716"/>
      <c r="E222" s="716"/>
      <c r="F222" s="716">
        <f>((((($S$46*($I$20*(1+SUM($E$27))))+($S$47*($I$21*(1+SUM($E$28))))+(($I$22*(1+SUM($E$29))))*$S$48)+(($I$23*(1+SUM($E$30))))*$S$49)+($S$50*($I$24*(1+SUM($E$31))))))*$D$36</f>
        <v>0</v>
      </c>
      <c r="G222" s="716">
        <f>((((($S$46*($I$20*(1+SUM($E$27))))+($S$47*($I$21*(1+SUM($E$28))))+(($I$22*(1+SUM($E$29))))*$S$48)+(($I$23*(1+SUM($E$30))))*$S$49)+($S$50*($I$24*(1+SUM($E$31))))))*$E$36</f>
        <v>748</v>
      </c>
      <c r="H222" s="716">
        <f>((((($S$46*($I$20*(1+SUM($E$27))))+($S$47*($I$21*(1+SUM($E$28))))+(($I$22*(1+SUM($E$29))))*$S$48)+(($I$23*(1+SUM($E$30))))*$S$49)+($S$50*($I$24*(1+SUM($E$31))))))*$F$36</f>
        <v>13090</v>
      </c>
      <c r="I222" s="716">
        <f>((((($S$46*($I$20*(1+SUM($E$27))))+($S$47*($I$21*(1+SUM($E$28))))+(($I$22*(1+SUM($E$29))))*$S$48)+(($I$23*(1+SUM($E$30))))*$S$49)+($S$50*($I$24*(1+SUM($E$31))))))*$G$36</f>
        <v>18700</v>
      </c>
      <c r="J222" s="716">
        <f>((((($S$46*($I$20*(1+SUM($E$27))))+($S$47*($I$21*(1+SUM($E$28))))+(($I$22*(1+SUM($E$29))))*$S$48)+(($I$23*(1+SUM($E$30))))*$S$49)+($S$50*($I$24*(1+SUM($E$31))))))*$H$36</f>
        <v>3740</v>
      </c>
      <c r="K222" s="716">
        <f>((((($S$46*($I$20*(1+SUM($E$27))))+($S$47*($I$21*(1+SUM($E$28))))+(($I$22*(1+SUM($E$29))))*$S$48)+(($I$23*(1+SUM($E$30))))*$S$49)+($S$50*($I$24*(1+SUM($E$31))))))*$I$36</f>
        <v>748</v>
      </c>
      <c r="L222" s="716">
        <f>((((($S$46*($I$20*(1+SUM($E$27))))+($S$47*($I$21*(1+SUM($E$28))))+(($I$22*(1+SUM($E$29))))*$S$48)+(($I$23*(1+SUM($E$30))))*$S$49)+($S$50*($I$24*(1+SUM($E$31))))))*$J$36</f>
        <v>374</v>
      </c>
      <c r="M222" s="716"/>
      <c r="N222" s="716"/>
      <c r="O222" s="716"/>
      <c r="P222" s="716"/>
      <c r="Q222" s="716"/>
      <c r="R222" s="716"/>
      <c r="S222" s="716"/>
      <c r="T222" s="716"/>
      <c r="U222" s="716"/>
      <c r="V222" s="716"/>
      <c r="W222" s="716"/>
      <c r="X222" s="716"/>
      <c r="Y222" s="716"/>
      <c r="Z222" s="716"/>
      <c r="AA222" s="716"/>
      <c r="AB222" s="716"/>
      <c r="AC222" s="716"/>
      <c r="AD222" s="716"/>
      <c r="AE222" s="716"/>
      <c r="AF222" s="716"/>
      <c r="AG222" s="716"/>
      <c r="AH222" s="716"/>
      <c r="AI222" s="716"/>
      <c r="AJ222" s="716"/>
      <c r="AK222" s="716"/>
      <c r="AL222" s="716"/>
      <c r="AM222" s="716"/>
      <c r="AN222" s="716"/>
      <c r="AO222" s="716"/>
      <c r="AP222" s="716"/>
      <c r="AQ222" s="716"/>
      <c r="AR222" s="716"/>
      <c r="AS222" s="716"/>
      <c r="AT222" s="716"/>
      <c r="AU222" s="716"/>
      <c r="AV222" s="716"/>
      <c r="AW222" s="716"/>
      <c r="AX222" s="716"/>
      <c r="AY222" s="716"/>
      <c r="AZ222" s="716"/>
      <c r="BA222" s="716"/>
      <c r="BB222" s="716"/>
      <c r="BC222" s="716"/>
      <c r="BD222" s="716"/>
      <c r="BE222" s="716"/>
      <c r="BF222" s="716"/>
      <c r="BG222" s="716"/>
      <c r="BH222" s="716"/>
      <c r="BI222" s="716"/>
      <c r="BJ222" s="716"/>
      <c r="BK222" s="716"/>
      <c r="BL222" s="716"/>
      <c r="BM222" s="716"/>
      <c r="BN222" s="716"/>
      <c r="BO222" s="716"/>
      <c r="BP222" s="716"/>
      <c r="BQ222" s="716"/>
    </row>
    <row r="223" spans="1:69" ht="10.199999999999999" customHeight="1" thickBot="1" x14ac:dyDescent="0.35">
      <c r="A223" s="64">
        <v>4</v>
      </c>
      <c r="B223" s="64">
        <f t="shared" si="71"/>
        <v>37400</v>
      </c>
      <c r="C223" s="64">
        <v>4</v>
      </c>
      <c r="D223" s="716"/>
      <c r="E223" s="716"/>
      <c r="F223" s="716"/>
      <c r="G223" s="716">
        <f>((((($S$46*($I$20*(1+SUM($E$27))))+($S$47*($I$21*(1+SUM($E$28))))+(($I$22*(1+SUM($E$29))))*$S$48)+(($I$23*(1+SUM($E$30))))*$S$49)+($S$50*($I$24*(1+SUM($E$31))))))*$D$36</f>
        <v>0</v>
      </c>
      <c r="H223" s="716">
        <f>((((($S$46*($I$20*(1+SUM($E$27))))+($S$47*($I$21*(1+SUM($E$28))))+(($I$22*(1+SUM($E$29))))*$S$48)+(($I$23*(1+SUM($E$30))))*$S$49)+($S$50*($I$24*(1+SUM($E$31))))))*$E$36</f>
        <v>748</v>
      </c>
      <c r="I223" s="716">
        <f>((((($S$46*($I$20*(1+SUM($E$27))))+($S$47*($I$21*(1+SUM($E$28))))+(($I$22*(1+SUM($E$29))))*$S$48)+(($I$23*(1+SUM($E$30))))*$S$49)+($S$50*($I$24*(1+SUM($E$31))))))*$F$36</f>
        <v>13090</v>
      </c>
      <c r="J223" s="716">
        <f>((((($S$46*($I$20*(1+SUM($E$27))))+($S$47*($I$21*(1+SUM($E$28))))+(($I$22*(1+SUM($E$29))))*$S$48)+(($I$23*(1+SUM($E$30))))*$S$49)+($S$50*($I$24*(1+SUM($E$31))))))*$G$36</f>
        <v>18700</v>
      </c>
      <c r="K223" s="716">
        <f>((((($S$46*($I$20*(1+SUM($E$27))))+($S$47*($I$21*(1+SUM($E$28))))+(($I$22*(1+SUM($E$29))))*$S$48)+(($I$23*(1+SUM($E$30))))*$S$49)+($S$50*($I$24*(1+SUM($E$31))))))*$H$36</f>
        <v>3740</v>
      </c>
      <c r="L223" s="716">
        <f>((((($S$46*($I$20*(1+SUM($E$27))))+($S$47*($I$21*(1+SUM($E$28))))+(($I$22*(1+SUM($E$29))))*$S$48)+(($I$23*(1+SUM($E$30))))*$S$49)+($S$50*($I$24*(1+SUM($E$31))))))*$I$36</f>
        <v>748</v>
      </c>
      <c r="M223" s="716">
        <f>((((($S$46*($I$20*(1+SUM($E$27))))+($S$47*($I$21*(1+SUM($E$28))))+(($I$22*(1+SUM($E$29))))*$S$48)+(($I$23*(1+SUM($E$30))))*$S$49)+($S$50*($I$24*(1+SUM($E$31))))))*$J$36</f>
        <v>374</v>
      </c>
      <c r="N223" s="716"/>
      <c r="O223" s="716"/>
      <c r="P223" s="716"/>
      <c r="Q223" s="716"/>
      <c r="R223" s="716"/>
      <c r="S223" s="716"/>
      <c r="T223" s="716"/>
      <c r="U223" s="716"/>
      <c r="V223" s="716"/>
      <c r="W223" s="716"/>
      <c r="X223" s="716"/>
      <c r="Y223" s="716"/>
      <c r="Z223" s="716"/>
      <c r="AA223" s="716"/>
      <c r="AB223" s="716"/>
      <c r="AC223" s="716"/>
      <c r="AD223" s="716"/>
      <c r="AE223" s="716"/>
      <c r="AF223" s="716"/>
      <c r="AG223" s="716"/>
      <c r="AH223" s="716"/>
      <c r="AI223" s="716"/>
      <c r="AJ223" s="716"/>
      <c r="AK223" s="716"/>
      <c r="AL223" s="716"/>
      <c r="AM223" s="716"/>
      <c r="AN223" s="716"/>
      <c r="AO223" s="716"/>
      <c r="AP223" s="716"/>
      <c r="AQ223" s="716"/>
      <c r="AR223" s="716"/>
      <c r="AS223" s="716"/>
      <c r="AT223" s="716"/>
      <c r="AU223" s="716"/>
      <c r="AV223" s="716"/>
      <c r="AW223" s="716"/>
      <c r="AX223" s="716"/>
      <c r="AY223" s="716"/>
      <c r="AZ223" s="716"/>
      <c r="BA223" s="716"/>
      <c r="BB223" s="716"/>
      <c r="BC223" s="716"/>
      <c r="BD223" s="716"/>
      <c r="BE223" s="716"/>
      <c r="BF223" s="716"/>
      <c r="BG223" s="716"/>
      <c r="BH223" s="716"/>
      <c r="BI223" s="716"/>
      <c r="BJ223" s="716"/>
      <c r="BK223" s="716"/>
      <c r="BL223" s="716"/>
      <c r="BM223" s="716"/>
      <c r="BN223" s="716"/>
      <c r="BO223" s="716"/>
      <c r="BP223" s="716"/>
      <c r="BQ223" s="716"/>
    </row>
    <row r="224" spans="1:69" ht="10.199999999999999" customHeight="1" thickBot="1" x14ac:dyDescent="0.35">
      <c r="A224" s="64">
        <v>5</v>
      </c>
      <c r="B224" s="64">
        <f t="shared" si="71"/>
        <v>37400</v>
      </c>
      <c r="C224" s="64">
        <v>5</v>
      </c>
      <c r="D224" s="716"/>
      <c r="E224" s="716"/>
      <c r="F224" s="716"/>
      <c r="G224" s="716"/>
      <c r="H224" s="716">
        <f>((((($S$46*($I$20*(1+SUM($E$27))))+($S$47*($I$21*(1+SUM($E$28))))+(($I$22*(1+SUM($E$29))))*$S$48)+(($I$23*(1+SUM($E$30))))*$S$49)+($S$50*($I$24*(1+SUM($E$31))))))*$D$36</f>
        <v>0</v>
      </c>
      <c r="I224" s="716">
        <f>((((($S$46*($I$20*(1+SUM($E$27))))+($S$47*($I$21*(1+SUM($E$28))))+(($I$22*(1+SUM($E$29))))*$S$48)+(($I$23*(1+SUM($E$30))))*$S$49)+($S$50*($I$24*(1+SUM($E$31))))))*$E$36</f>
        <v>748</v>
      </c>
      <c r="J224" s="716">
        <f>((((($S$46*($I$20*(1+SUM($E$27))))+($S$47*($I$21*(1+SUM($E$28))))+(($I$22*(1+SUM($E$29))))*$S$48)+(($I$23*(1+SUM($E$30))))*$S$49)+($S$50*($I$24*(1+SUM($E$31))))))*$F$36</f>
        <v>13090</v>
      </c>
      <c r="K224" s="716">
        <f>((((($S$46*($I$20*(1+SUM($E$27))))+($S$47*($I$21*(1+SUM($E$28))))+(($I$22*(1+SUM($E$29))))*$S$48)+(($I$23*(1+SUM($E$30))))*$S$49)+($S$50*($I$24*(1+SUM($E$31))))))*$G$36</f>
        <v>18700</v>
      </c>
      <c r="L224" s="716">
        <f>((((($S$46*($I$20*(1+SUM($E$27))))+($S$47*($I$21*(1+SUM($E$28))))+(($I$22*(1+SUM($E$29))))*$S$48)+(($I$23*(1+SUM($E$30))))*$S$49)+($S$50*($I$24*(1+SUM($E$31))))))*$H$36</f>
        <v>3740</v>
      </c>
      <c r="M224" s="716">
        <f>((((($S$46*($I$20*(1+SUM($E$27))))+($S$47*($I$21*(1+SUM($E$28))))+(($I$22*(1+SUM($E$29))))*$S$48)+(($I$23*(1+SUM($E$30))))*$S$49)+($S$50*($I$24*(1+SUM($E$31))))))*$I$36</f>
        <v>748</v>
      </c>
      <c r="N224" s="716">
        <f>((((($S$46*($I$20*(1+SUM($E$27))))+($S$47*($I$21*(1+SUM($E$28))))+(($I$22*(1+SUM($E$29))))*$S$48)+(($I$23*(1+SUM($E$30))))*$S$49)+($S$50*($I$24*(1+SUM($E$31))))))*$J$36</f>
        <v>374</v>
      </c>
      <c r="O224" s="716"/>
      <c r="P224" s="716"/>
      <c r="Q224" s="716"/>
      <c r="R224" s="716"/>
      <c r="S224" s="716"/>
      <c r="T224" s="716"/>
      <c r="U224" s="716"/>
      <c r="V224" s="716"/>
      <c r="W224" s="716"/>
      <c r="X224" s="716"/>
      <c r="Y224" s="716"/>
      <c r="Z224" s="716"/>
      <c r="AA224" s="716"/>
      <c r="AB224" s="716"/>
      <c r="AC224" s="716"/>
      <c r="AD224" s="716"/>
      <c r="AE224" s="716"/>
      <c r="AF224" s="716"/>
      <c r="AG224" s="716"/>
      <c r="AH224" s="716"/>
      <c r="AI224" s="716"/>
      <c r="AJ224" s="716"/>
      <c r="AK224" s="716"/>
      <c r="AL224" s="716"/>
      <c r="AM224" s="716"/>
      <c r="AN224" s="716"/>
      <c r="AO224" s="716"/>
      <c r="AP224" s="716"/>
      <c r="AQ224" s="716"/>
      <c r="AR224" s="716"/>
      <c r="AS224" s="716"/>
      <c r="AT224" s="716"/>
      <c r="AU224" s="716"/>
      <c r="AV224" s="716"/>
      <c r="AW224" s="716"/>
      <c r="AX224" s="716"/>
      <c r="AY224" s="716"/>
      <c r="AZ224" s="716"/>
      <c r="BA224" s="716"/>
      <c r="BB224" s="716"/>
      <c r="BC224" s="716"/>
      <c r="BD224" s="716"/>
      <c r="BE224" s="716"/>
      <c r="BF224" s="716"/>
      <c r="BG224" s="716"/>
      <c r="BH224" s="716"/>
      <c r="BI224" s="716"/>
      <c r="BJ224" s="716"/>
      <c r="BK224" s="716"/>
      <c r="BL224" s="716"/>
      <c r="BM224" s="716"/>
      <c r="BN224" s="716"/>
      <c r="BO224" s="716"/>
      <c r="BP224" s="716"/>
      <c r="BQ224" s="716"/>
    </row>
    <row r="225" spans="1:69" ht="10.199999999999999" customHeight="1" thickBot="1" x14ac:dyDescent="0.35">
      <c r="A225" s="64">
        <v>6</v>
      </c>
      <c r="B225" s="64">
        <f t="shared" si="71"/>
        <v>37400</v>
      </c>
      <c r="C225" s="64">
        <v>6</v>
      </c>
      <c r="D225" s="716"/>
      <c r="E225" s="716"/>
      <c r="F225" s="716"/>
      <c r="G225" s="716"/>
      <c r="H225" s="716"/>
      <c r="I225" s="716">
        <f>((((($S$46*($I$20*(1+SUM($E$27))))+($S$47*($I$21*(1+SUM($E$28))))+(($I$22*(1+SUM($E$29))))*$S$48)+(($I$23*(1+SUM($E$30))))*$S$49)+($S$50*($I$24*(1+SUM($E$31))))))*$D$36</f>
        <v>0</v>
      </c>
      <c r="J225" s="716">
        <f>((((($S$46*($I$20*(1+SUM($E$27))))+($S$47*($I$21*(1+SUM($E$28))))+(($I$22*(1+SUM($E$29))))*$S$48)+(($I$23*(1+SUM($E$30))))*$S$49)+($S$50*($I$24*(1+SUM($E$31))))))*$E$36</f>
        <v>748</v>
      </c>
      <c r="K225" s="716">
        <f>((((($S$46*($I$20*(1+SUM($E$27))))+($S$47*($I$21*(1+SUM($E$28))))+(($I$22*(1+SUM($E$29))))*$S$48)+(($I$23*(1+SUM($E$30))))*$S$49)+($S$50*($I$24*(1+SUM($E$31))))))*$F$36</f>
        <v>13090</v>
      </c>
      <c r="L225" s="716">
        <f>((((($S$46*($I$20*(1+SUM($E$27))))+($S$47*($I$21*(1+SUM($E$28))))+(($I$22*(1+SUM($E$29))))*$S$48)+(($I$23*(1+SUM($E$30))))*$S$49)+($S$50*($I$24*(1+SUM($E$31))))))*$G$36</f>
        <v>18700</v>
      </c>
      <c r="M225" s="716">
        <f>((((($S$46*($I$20*(1+SUM($E$27))))+($S$47*($I$21*(1+SUM($E$28))))+(($I$22*(1+SUM($E$29))))*$S$48)+(($I$23*(1+SUM($E$30))))*$S$49)+($S$50*($I$24*(1+SUM($E$31))))))*$H$36</f>
        <v>3740</v>
      </c>
      <c r="N225" s="716">
        <f>((((($S$46*($I$20*(1+SUM($E$27))))+($S$47*($I$21*(1+SUM($E$28))))+(($I$22*(1+SUM($E$29))))*$S$48)+(($I$23*(1+SUM($E$30))))*$S$49)+($S$50*($I$24*(1+SUM($E$31))))))*$I$36</f>
        <v>748</v>
      </c>
      <c r="O225" s="716">
        <f>((((($S$46*($I$20*(1+SUM($E$27))))+($S$47*($I$21*(1+SUM($E$28))))+(($I$22*(1+SUM($E$29))))*$S$48)+(($I$23*(1+SUM($E$30))))*$S$49)+($S$50*($I$24*(1+SUM($E$31))))))*$J$36</f>
        <v>374</v>
      </c>
      <c r="P225" s="716"/>
      <c r="Q225" s="716"/>
      <c r="R225" s="716"/>
      <c r="S225" s="716"/>
      <c r="T225" s="716"/>
      <c r="U225" s="716"/>
      <c r="V225" s="716"/>
      <c r="W225" s="716"/>
      <c r="X225" s="716"/>
      <c r="Y225" s="716"/>
      <c r="Z225" s="716"/>
      <c r="AA225" s="716"/>
      <c r="AB225" s="716"/>
      <c r="AC225" s="716"/>
      <c r="AD225" s="716"/>
      <c r="AE225" s="716"/>
      <c r="AF225" s="716"/>
      <c r="AG225" s="716"/>
      <c r="AH225" s="716"/>
      <c r="AI225" s="716"/>
      <c r="AJ225" s="716"/>
      <c r="AK225" s="716"/>
      <c r="AL225" s="716"/>
      <c r="AM225" s="716"/>
      <c r="AN225" s="716"/>
      <c r="AO225" s="716"/>
      <c r="AP225" s="716"/>
      <c r="AQ225" s="716"/>
      <c r="AR225" s="716"/>
      <c r="AS225" s="716"/>
      <c r="AT225" s="716"/>
      <c r="AU225" s="716"/>
      <c r="AV225" s="716"/>
      <c r="AW225" s="716"/>
      <c r="AX225" s="716"/>
      <c r="AY225" s="716"/>
      <c r="AZ225" s="716"/>
      <c r="BA225" s="716"/>
      <c r="BB225" s="716"/>
      <c r="BC225" s="716"/>
      <c r="BD225" s="716"/>
      <c r="BE225" s="716"/>
      <c r="BF225" s="716"/>
      <c r="BG225" s="716"/>
      <c r="BH225" s="716"/>
      <c r="BI225" s="716"/>
      <c r="BJ225" s="716"/>
      <c r="BK225" s="716"/>
      <c r="BL225" s="716"/>
      <c r="BM225" s="716"/>
      <c r="BN225" s="716"/>
      <c r="BO225" s="716"/>
      <c r="BP225" s="716"/>
      <c r="BQ225" s="716"/>
    </row>
    <row r="226" spans="1:69" ht="10.199999999999999" customHeight="1" thickBot="1" x14ac:dyDescent="0.35">
      <c r="A226" s="64">
        <v>7</v>
      </c>
      <c r="B226" s="64">
        <f t="shared" si="71"/>
        <v>37400</v>
      </c>
      <c r="C226" s="64">
        <v>7</v>
      </c>
      <c r="D226" s="716"/>
      <c r="E226" s="716"/>
      <c r="F226" s="716"/>
      <c r="G226" s="716"/>
      <c r="H226" s="716"/>
      <c r="I226" s="716"/>
      <c r="J226" s="716">
        <f>((((($S$46*($I$20*(1+SUM($E$27))))+($S$47*($I$21*(1+SUM($E$28))))+(($I$22*(1+SUM($E$29))))*$S$48)+(($I$23*(1+SUM($E$30))))*$S$49)+($S$50*($I$24*(1+SUM($E$31))))))*$D$36</f>
        <v>0</v>
      </c>
      <c r="K226" s="716">
        <f>((((($S$46*($I$20*(1+SUM($E$27))))+($S$47*($I$21*(1+SUM($E$28))))+(($I$22*(1+SUM($E$29))))*$S$48)+(($I$23*(1+SUM($E$30))))*$S$49)+($S$50*($I$24*(1+SUM($E$31))))))*$E$36</f>
        <v>748</v>
      </c>
      <c r="L226" s="716">
        <f>((((($S$46*($I$20*(1+SUM($E$27))))+($S$47*($I$21*(1+SUM($E$28))))+(($I$22*(1+SUM($E$29))))*$S$48)+(($I$23*(1+SUM($E$30))))*$S$49)+($S$50*($I$24*(1+SUM($E$31))))))*$F$36</f>
        <v>13090</v>
      </c>
      <c r="M226" s="716">
        <f>((((($S$46*($I$20*(1+SUM($E$27))))+($S$47*($I$21*(1+SUM($E$28))))+(($I$22*(1+SUM($E$29))))*$S$48)+(($I$23*(1+SUM($E$30))))*$S$49)+($S$50*($I$24*(1+SUM($E$31))))))*$G$36</f>
        <v>18700</v>
      </c>
      <c r="N226" s="716">
        <f>((((($S$46*($I$20*(1+SUM($E$27))))+($S$47*($I$21*(1+SUM($E$28))))+(($I$22*(1+SUM($E$29))))*$S$48)+(($I$23*(1+SUM($E$30))))*$S$49)+($S$50*($I$24*(1+SUM($E$31))))))*$H$36</f>
        <v>3740</v>
      </c>
      <c r="O226" s="716">
        <f>((((($S$46*($I$20*(1+SUM($E$27))))+($S$47*($I$21*(1+SUM($E$28))))+(($I$22*(1+SUM($E$29))))*$S$48)+(($I$23*(1+SUM($E$30))))*$S$49)+($S$50*($I$24*(1+SUM($E$31))))))*$I$36</f>
        <v>748</v>
      </c>
      <c r="P226" s="716">
        <f>((((($S$46*($I$20*(1+SUM($E$27))))+($S$47*($I$21*(1+SUM($E$28))))+(($I$22*(1+SUM($E$29))))*$S$48)+(($I$23*(1+SUM($E$30))))*$S$49)+($S$50*($I$24*(1+SUM($E$31))))))*$J$36</f>
        <v>374</v>
      </c>
      <c r="Q226" s="716"/>
      <c r="R226" s="716"/>
      <c r="S226" s="716"/>
      <c r="T226" s="716"/>
      <c r="U226" s="716"/>
      <c r="V226" s="716"/>
      <c r="W226" s="716"/>
      <c r="X226" s="716"/>
      <c r="Y226" s="716"/>
      <c r="Z226" s="716"/>
      <c r="AA226" s="716"/>
      <c r="AB226" s="716"/>
      <c r="AC226" s="716"/>
      <c r="AD226" s="716"/>
      <c r="AE226" s="716"/>
      <c r="AF226" s="716"/>
      <c r="AG226" s="716"/>
      <c r="AH226" s="716"/>
      <c r="AI226" s="716"/>
      <c r="AJ226" s="716"/>
      <c r="AK226" s="716"/>
      <c r="AL226" s="716"/>
      <c r="AM226" s="716"/>
      <c r="AN226" s="716"/>
      <c r="AO226" s="716"/>
      <c r="AP226" s="716"/>
      <c r="AQ226" s="716"/>
      <c r="AR226" s="716"/>
      <c r="AS226" s="716"/>
      <c r="AT226" s="716"/>
      <c r="AU226" s="716"/>
      <c r="AV226" s="716"/>
      <c r="AW226" s="716"/>
      <c r="AX226" s="716"/>
      <c r="AY226" s="716"/>
      <c r="AZ226" s="716"/>
      <c r="BA226" s="716"/>
      <c r="BB226" s="716"/>
      <c r="BC226" s="716"/>
      <c r="BD226" s="716"/>
      <c r="BE226" s="716"/>
      <c r="BF226" s="716"/>
      <c r="BG226" s="716"/>
      <c r="BH226" s="716"/>
      <c r="BI226" s="716"/>
      <c r="BJ226" s="716"/>
      <c r="BK226" s="716"/>
      <c r="BL226" s="716"/>
      <c r="BM226" s="716"/>
      <c r="BN226" s="716"/>
      <c r="BO226" s="716"/>
      <c r="BP226" s="716"/>
      <c r="BQ226" s="716"/>
    </row>
    <row r="227" spans="1:69" ht="10.199999999999999" customHeight="1" thickBot="1" x14ac:dyDescent="0.35">
      <c r="A227" s="64">
        <v>8</v>
      </c>
      <c r="B227" s="64">
        <f t="shared" si="71"/>
        <v>37400</v>
      </c>
      <c r="C227" s="64">
        <v>8</v>
      </c>
      <c r="D227" s="716"/>
      <c r="E227" s="716"/>
      <c r="F227" s="716"/>
      <c r="G227" s="716"/>
      <c r="H227" s="716"/>
      <c r="I227" s="716"/>
      <c r="J227" s="716"/>
      <c r="K227" s="716">
        <f>((((($S$46*($I$20*(1+SUM($E$27))))+($S$47*($I$21*(1+SUM($E$28))))+(($I$22*(1+SUM($E$29))))*$S$48)+(($I$23*(1+SUM($E$30))))*$S$49)+($S$50*($I$24*(1+SUM($E$31))))))*$D$36</f>
        <v>0</v>
      </c>
      <c r="L227" s="716">
        <f>((((($S$46*($I$20*(1+SUM($E$27))))+($S$47*($I$21*(1+SUM($E$28))))+(($I$22*(1+SUM($E$29))))*$S$48)+(($I$23*(1+SUM($E$30))))*$S$49)+($S$50*($I$24*(1+SUM($E$31))))))*$E$36</f>
        <v>748</v>
      </c>
      <c r="M227" s="716">
        <f>((((($S$46*($I$20*(1+SUM($E$27))))+($S$47*($I$21*(1+SUM($E$28))))+(($I$22*(1+SUM($E$29))))*$S$48)+(($I$23*(1+SUM($E$30))))*$S$49)+($S$50*($I$24*(1+SUM($E$31))))))*$F$36</f>
        <v>13090</v>
      </c>
      <c r="N227" s="716">
        <f>((((($S$46*($I$20*(1+SUM($E$27))))+($S$47*($I$21*(1+SUM($E$28))))+(($I$22*(1+SUM($E$29))))*$S$48)+(($I$23*(1+SUM($E$30))))*$S$49)+($S$50*($I$24*(1+SUM($E$31))))))*$G$36</f>
        <v>18700</v>
      </c>
      <c r="O227" s="716">
        <f>((((($S$46*($I$20*(1+SUM($E$27))))+($S$47*($I$21*(1+SUM($E$28))))+(($I$22*(1+SUM($E$29))))*$S$48)+(($I$23*(1+SUM($E$30))))*$S$49)+($S$50*($I$24*(1+SUM($E$31))))))*$H$36</f>
        <v>3740</v>
      </c>
      <c r="P227" s="716">
        <f>((((($S$46*($I$20*(1+SUM($E$27))))+($S$47*($I$21*(1+SUM($E$28))))+(($I$22*(1+SUM($E$29))))*$S$48)+(($I$23*(1+SUM($E$30))))*$S$49)+($S$50*($I$24*(1+SUM($E$31))))))*$I$36</f>
        <v>748</v>
      </c>
      <c r="Q227" s="716">
        <f>((((($S$46*($I$20*(1+SUM($E$27))))+($S$47*($I$21*(1+SUM($E$28))))+(($I$22*(1+SUM($E$29))))*$S$48)+(($I$23*(1+SUM($E$30))))*$S$49)+($S$50*($I$24*(1+SUM($E$31))))))*$J$36</f>
        <v>374</v>
      </c>
      <c r="R227" s="716"/>
      <c r="S227" s="716"/>
      <c r="T227" s="716"/>
      <c r="U227" s="716"/>
      <c r="V227" s="716"/>
      <c r="W227" s="716"/>
      <c r="X227" s="716"/>
      <c r="Y227" s="716"/>
      <c r="Z227" s="716"/>
      <c r="AA227" s="716"/>
      <c r="AB227" s="716"/>
      <c r="AC227" s="716"/>
      <c r="AD227" s="716"/>
      <c r="AE227" s="716"/>
      <c r="AF227" s="716"/>
      <c r="AG227" s="716"/>
      <c r="AH227" s="716"/>
      <c r="AI227" s="716"/>
      <c r="AJ227" s="716"/>
      <c r="AK227" s="716"/>
      <c r="AL227" s="716"/>
      <c r="AM227" s="716"/>
      <c r="AN227" s="716"/>
      <c r="AO227" s="716"/>
      <c r="AP227" s="716"/>
      <c r="AQ227" s="716"/>
      <c r="AR227" s="716"/>
      <c r="AS227" s="716"/>
      <c r="AT227" s="716"/>
      <c r="AU227" s="716"/>
      <c r="AV227" s="716"/>
      <c r="AW227" s="716"/>
      <c r="AX227" s="716"/>
      <c r="AY227" s="716"/>
      <c r="AZ227" s="716"/>
      <c r="BA227" s="716"/>
      <c r="BB227" s="716"/>
      <c r="BC227" s="716"/>
      <c r="BD227" s="716"/>
      <c r="BE227" s="716"/>
      <c r="BF227" s="716"/>
      <c r="BG227" s="716"/>
      <c r="BH227" s="716"/>
      <c r="BI227" s="716"/>
      <c r="BJ227" s="716"/>
      <c r="BK227" s="716"/>
      <c r="BL227" s="716"/>
      <c r="BM227" s="716"/>
      <c r="BN227" s="716"/>
      <c r="BO227" s="716"/>
      <c r="BP227" s="716"/>
      <c r="BQ227" s="716"/>
    </row>
    <row r="228" spans="1:69" ht="10.199999999999999" customHeight="1" thickBot="1" x14ac:dyDescent="0.35">
      <c r="A228" s="64">
        <v>9</v>
      </c>
      <c r="B228" s="64">
        <f t="shared" si="71"/>
        <v>37400</v>
      </c>
      <c r="C228" s="64">
        <v>9</v>
      </c>
      <c r="D228" s="716"/>
      <c r="E228" s="716"/>
      <c r="F228" s="716"/>
      <c r="G228" s="716"/>
      <c r="H228" s="716"/>
      <c r="I228" s="716"/>
      <c r="J228" s="716"/>
      <c r="K228" s="716"/>
      <c r="L228" s="716">
        <f>((((($S$46*($I$20*(1+SUM($E$27))))+($S$47*($I$21*(1+SUM($E$28))))+(($I$22*(1+SUM($E$29))))*$S$48)+(($I$23*(1+SUM($E$30))))*$S$49)+($S$50*($I$24*(1+SUM($E$31))))))*$D$36</f>
        <v>0</v>
      </c>
      <c r="M228" s="716">
        <f>((((($S$46*($I$20*(1+SUM($E$27))))+($S$47*($I$21*(1+SUM($E$28))))+(($I$22*(1+SUM($E$29))))*$S$48)+(($I$23*(1+SUM($E$30))))*$S$49)+($S$50*($I$24*(1+SUM($E$31))))))*$E$36</f>
        <v>748</v>
      </c>
      <c r="N228" s="716">
        <f>((((($S$46*($I$20*(1+SUM($E$27))))+($S$47*($I$21*(1+SUM($E$28))))+(($I$22*(1+SUM($E$29))))*$S$48)+(($I$23*(1+SUM($E$30))))*$S$49)+($S$50*($I$24*(1+SUM($E$31))))))*$F$36</f>
        <v>13090</v>
      </c>
      <c r="O228" s="716">
        <f>((((($S$46*($I$20*(1+SUM($E$27))))+($S$47*($I$21*(1+SUM($E$28))))+(($I$22*(1+SUM($E$29))))*$S$48)+(($I$23*(1+SUM($E$30))))*$S$49)+($S$50*($I$24*(1+SUM($E$31))))))*$G$36</f>
        <v>18700</v>
      </c>
      <c r="P228" s="716">
        <f>((((($S$46*($I$20*(1+SUM($E$27))))+($S$47*($I$21*(1+SUM($E$28))))+(($I$22*(1+SUM($E$29))))*$S$48)+(($I$23*(1+SUM($E$30))))*$S$49)+($S$50*($I$24*(1+SUM($E$31))))))*$H$36</f>
        <v>3740</v>
      </c>
      <c r="Q228" s="716">
        <f>((((($S$46*($I$20*(1+SUM($E$27))))+($S$47*($I$21*(1+SUM($E$28))))+(($I$22*(1+SUM($E$29))))*$S$48)+(($I$23*(1+SUM($E$30))))*$S$49)+($S$50*($I$24*(1+SUM($E$31))))))*$I$36</f>
        <v>748</v>
      </c>
      <c r="R228" s="716">
        <f>((((($S$46*($I$20*(1+SUM($E$27))))+($S$47*($I$21*(1+SUM($E$28))))+(($I$22*(1+SUM($E$29))))*$S$48)+(($I$23*(1+SUM($E$30))))*$S$49)+($S$50*($I$24*(1+SUM($E$31))))))*$J$36</f>
        <v>374</v>
      </c>
      <c r="S228" s="716"/>
      <c r="T228" s="716"/>
      <c r="U228" s="716"/>
      <c r="V228" s="716"/>
      <c r="W228" s="716"/>
      <c r="X228" s="716"/>
      <c r="Y228" s="716"/>
      <c r="Z228" s="716"/>
      <c r="AA228" s="716"/>
      <c r="AB228" s="716"/>
      <c r="AC228" s="716"/>
      <c r="AD228" s="716"/>
      <c r="AE228" s="716"/>
      <c r="AF228" s="716"/>
      <c r="AG228" s="716"/>
      <c r="AH228" s="716"/>
      <c r="AI228" s="716"/>
      <c r="AJ228" s="716"/>
      <c r="AK228" s="716"/>
      <c r="AL228" s="716"/>
      <c r="AM228" s="716"/>
      <c r="AN228" s="716"/>
      <c r="AO228" s="716"/>
      <c r="AP228" s="716"/>
      <c r="AQ228" s="716"/>
      <c r="AR228" s="716"/>
      <c r="AS228" s="716"/>
      <c r="AT228" s="716"/>
      <c r="AU228" s="716"/>
      <c r="AV228" s="716"/>
      <c r="AW228" s="716"/>
      <c r="AX228" s="716"/>
      <c r="AY228" s="716"/>
      <c r="AZ228" s="716"/>
      <c r="BA228" s="716"/>
      <c r="BB228" s="716"/>
      <c r="BC228" s="716"/>
      <c r="BD228" s="716"/>
      <c r="BE228" s="716"/>
      <c r="BF228" s="716"/>
      <c r="BG228" s="716"/>
      <c r="BH228" s="716"/>
      <c r="BI228" s="716"/>
      <c r="BJ228" s="716"/>
      <c r="BK228" s="716"/>
      <c r="BL228" s="716"/>
      <c r="BM228" s="716"/>
      <c r="BN228" s="716"/>
      <c r="BO228" s="716"/>
      <c r="BP228" s="716"/>
      <c r="BQ228" s="716"/>
    </row>
    <row r="229" spans="1:69" ht="10.199999999999999" customHeight="1" thickBot="1" x14ac:dyDescent="0.35">
      <c r="A229" s="64">
        <v>10</v>
      </c>
      <c r="B229" s="64">
        <f t="shared" si="71"/>
        <v>37400</v>
      </c>
      <c r="C229" s="64">
        <v>10</v>
      </c>
      <c r="D229" s="716"/>
      <c r="E229" s="716"/>
      <c r="F229" s="716"/>
      <c r="G229" s="716"/>
      <c r="H229" s="716"/>
      <c r="I229" s="716"/>
      <c r="J229" s="716"/>
      <c r="K229" s="716"/>
      <c r="L229" s="716"/>
      <c r="M229" s="716">
        <f>((((($S$46*($I$20*(1+SUM($E$27))))+($S$47*($I$21*(1+SUM($E$28))))+(($I$22*(1+SUM($E$29))))*$S$48)+(($I$23*(1+SUM($E$30))))*$S$49)+($S$50*($I$24*(1+SUM($E$31))))))*$D$36</f>
        <v>0</v>
      </c>
      <c r="N229" s="716">
        <f>((((($S$46*($I$20*(1+SUM($E$27))))+($S$47*($I$21*(1+SUM($E$28))))+(($I$22*(1+SUM($E$29))))*$S$48)+(($I$23*(1+SUM($E$30))))*$S$49)+($S$50*($I$24*(1+SUM($E$31))))))*$E$36</f>
        <v>748</v>
      </c>
      <c r="O229" s="716">
        <f>((((($S$46*($I$20*(1+SUM($E$27))))+($S$47*($I$21*(1+SUM($E$28))))+(($I$22*(1+SUM($E$29))))*$S$48)+(($I$23*(1+SUM($E$30))))*$S$49)+($S$50*($I$24*(1+SUM($E$31))))))*$F$36</f>
        <v>13090</v>
      </c>
      <c r="P229" s="716">
        <f>((((($S$46*($I$20*(1+SUM($E$27))))+($S$47*($I$21*(1+SUM($E$28))))+(($I$22*(1+SUM($E$29))))*$S$48)+(($I$23*(1+SUM($E$30))))*$S$49)+($S$50*($I$24*(1+SUM($E$31))))))*$G$36</f>
        <v>18700</v>
      </c>
      <c r="Q229" s="716">
        <f>((((($S$46*($I$20*(1+SUM($E$27))))+($S$47*($I$21*(1+SUM($E$28))))+(($I$22*(1+SUM($E$29))))*$S$48)+(($I$23*(1+SUM($E$30))))*$S$49)+($S$50*($I$24*(1+SUM($E$31))))))*$H$36</f>
        <v>3740</v>
      </c>
      <c r="R229" s="716">
        <f>((((($S$46*($I$20*(1+SUM($E$27))))+($S$47*($I$21*(1+SUM($E$28))))+(($I$22*(1+SUM($E$29))))*$S$48)+(($I$23*(1+SUM($E$30))))*$S$49)+($S$50*($I$24*(1+SUM($E$31))))))*$I$36</f>
        <v>748</v>
      </c>
      <c r="S229" s="716">
        <f>((((($S$46*($I$20*(1+SUM($E$27))))+($S$47*($I$21*(1+SUM($E$28))))+(($I$22*(1+SUM($E$29))))*$S$48)+(($I$23*(1+SUM($E$30))))*$S$49)+($S$50*($I$24*(1+SUM($E$31))))))*$J$36</f>
        <v>374</v>
      </c>
      <c r="T229" s="716"/>
      <c r="U229" s="716"/>
      <c r="V229" s="716"/>
      <c r="W229" s="716"/>
      <c r="X229" s="716"/>
      <c r="Y229" s="716"/>
      <c r="Z229" s="716"/>
      <c r="AA229" s="716"/>
      <c r="AB229" s="716"/>
      <c r="AC229" s="716"/>
      <c r="AD229" s="716"/>
      <c r="AE229" s="716"/>
      <c r="AF229" s="716"/>
      <c r="AG229" s="716"/>
      <c r="AH229" s="716"/>
      <c r="AI229" s="716"/>
      <c r="AJ229" s="716"/>
      <c r="AK229" s="716"/>
      <c r="AL229" s="716"/>
      <c r="AM229" s="716"/>
      <c r="AN229" s="716"/>
      <c r="AO229" s="716"/>
      <c r="AP229" s="716"/>
      <c r="AQ229" s="716"/>
      <c r="AR229" s="716"/>
      <c r="AS229" s="716"/>
      <c r="AT229" s="716"/>
      <c r="AU229" s="716"/>
      <c r="AV229" s="716"/>
      <c r="AW229" s="716"/>
      <c r="AX229" s="716"/>
      <c r="AY229" s="716"/>
      <c r="AZ229" s="716"/>
      <c r="BA229" s="716"/>
      <c r="BB229" s="716"/>
      <c r="BC229" s="716"/>
      <c r="BD229" s="716"/>
      <c r="BE229" s="716"/>
      <c r="BF229" s="716"/>
      <c r="BG229" s="716"/>
      <c r="BH229" s="716"/>
      <c r="BI229" s="716"/>
      <c r="BJ229" s="716"/>
      <c r="BK229" s="716"/>
      <c r="BL229" s="716"/>
      <c r="BM229" s="716"/>
      <c r="BN229" s="716"/>
      <c r="BO229" s="716"/>
      <c r="BP229" s="716"/>
      <c r="BQ229" s="716"/>
    </row>
    <row r="230" spans="1:69" ht="10.199999999999999" customHeight="1" thickBot="1" x14ac:dyDescent="0.35">
      <c r="A230" s="64">
        <v>11</v>
      </c>
      <c r="B230" s="64">
        <f t="shared" si="71"/>
        <v>37400</v>
      </c>
      <c r="C230" s="64">
        <v>11</v>
      </c>
      <c r="D230" s="716"/>
      <c r="E230" s="716"/>
      <c r="F230" s="716"/>
      <c r="G230" s="716"/>
      <c r="H230" s="716"/>
      <c r="I230" s="716"/>
      <c r="J230" s="716"/>
      <c r="K230" s="716"/>
      <c r="L230" s="716"/>
      <c r="M230" s="716"/>
      <c r="N230" s="716">
        <f>((((($S$46*($I$20*(1+SUM($E$27))))+($S$47*($I$21*(1+SUM($E$28))))+(($I$22*(1+SUM($E$29))))*$S$48)+(($I$23*(1+SUM($E$30))))*$S$49)+($S$50*($I$24*(1+SUM($E$31))))))*$D$36</f>
        <v>0</v>
      </c>
      <c r="O230" s="716">
        <f>((((($S$46*($I$20*(1+SUM($E$27))))+($S$47*($I$21*(1+SUM($E$28))))+(($I$22*(1+SUM($E$29))))*$S$48)+(($I$23*(1+SUM($E$30))))*$S$49)+($S$50*($I$24*(1+SUM($E$31))))))*$E$36</f>
        <v>748</v>
      </c>
      <c r="P230" s="716">
        <f>((((($S$46*($I$20*(1+SUM($E$27))))+($S$47*($I$21*(1+SUM($E$28))))+(($I$22*(1+SUM($E$29))))*$S$48)+(($I$23*(1+SUM($E$30))))*$S$49)+($S$50*($I$24*(1+SUM($E$31))))))*$F$36</f>
        <v>13090</v>
      </c>
      <c r="Q230" s="716">
        <f>((((($S$46*($I$20*(1+SUM($E$27))))+($S$47*($I$21*(1+SUM($E$28))))+(($I$22*(1+SUM($E$29))))*$S$48)+(($I$23*(1+SUM($E$30))))*$S$49)+($S$50*($I$24*(1+SUM($E$31))))))*$G$36</f>
        <v>18700</v>
      </c>
      <c r="R230" s="716">
        <f>((((($S$46*($I$20*(1+SUM($E$27))))+($S$47*($I$21*(1+SUM($E$28))))+(($I$22*(1+SUM($E$29))))*$S$48)+(($I$23*(1+SUM($E$30))))*$S$49)+($S$50*($I$24*(1+SUM($E$31))))))*$H$36</f>
        <v>3740</v>
      </c>
      <c r="S230" s="716">
        <f>((((($S$46*($I$20*(1+SUM($E$27))))+($S$47*($I$21*(1+SUM($E$28))))+(($I$22*(1+SUM($E$29))))*$S$48)+(($I$23*(1+SUM($E$30))))*$S$49)+($S$50*($I$24*(1+SUM($E$31))))))*$I$36</f>
        <v>748</v>
      </c>
      <c r="T230" s="716">
        <f>((((($S$46*($I$20*(1+SUM($E$27))))+($S$47*($I$21*(1+SUM($E$28))))+(($I$22*(1+SUM($E$29))))*$S$48)+(($I$23*(1+SUM($E$30))))*$S$49)+($S$50*($I$24*(1+SUM($E$31))))))*$J$36</f>
        <v>374</v>
      </c>
      <c r="U230" s="716"/>
      <c r="V230" s="716"/>
      <c r="W230" s="716"/>
      <c r="X230" s="716"/>
      <c r="Y230" s="716"/>
      <c r="Z230" s="716"/>
      <c r="AA230" s="716"/>
      <c r="AB230" s="716"/>
      <c r="AC230" s="716"/>
      <c r="AD230" s="716"/>
      <c r="AE230" s="716"/>
      <c r="AF230" s="716"/>
      <c r="AG230" s="716"/>
      <c r="AH230" s="716"/>
      <c r="AI230" s="716"/>
      <c r="AJ230" s="716"/>
      <c r="AK230" s="716"/>
      <c r="AL230" s="716"/>
      <c r="AM230" s="716"/>
      <c r="AN230" s="716"/>
      <c r="AO230" s="716"/>
      <c r="AP230" s="716"/>
      <c r="AQ230" s="716"/>
      <c r="AR230" s="716"/>
      <c r="AS230" s="716"/>
      <c r="AT230" s="716"/>
      <c r="AU230" s="716"/>
      <c r="AV230" s="716"/>
      <c r="AW230" s="716"/>
      <c r="AX230" s="716"/>
      <c r="AY230" s="716"/>
      <c r="AZ230" s="716"/>
      <c r="BA230" s="716"/>
      <c r="BB230" s="716"/>
      <c r="BC230" s="716"/>
      <c r="BD230" s="716"/>
      <c r="BE230" s="716"/>
      <c r="BF230" s="716"/>
      <c r="BG230" s="716"/>
      <c r="BH230" s="716"/>
      <c r="BI230" s="716"/>
      <c r="BJ230" s="716"/>
      <c r="BK230" s="716"/>
      <c r="BL230" s="716"/>
      <c r="BM230" s="716"/>
      <c r="BN230" s="716"/>
      <c r="BO230" s="716"/>
      <c r="BP230" s="716"/>
      <c r="BQ230" s="716"/>
    </row>
    <row r="231" spans="1:69" ht="10.199999999999999" customHeight="1" thickBot="1" x14ac:dyDescent="0.35">
      <c r="A231" s="64">
        <v>12</v>
      </c>
      <c r="B231" s="64">
        <f t="shared" si="71"/>
        <v>37400</v>
      </c>
      <c r="C231" s="64">
        <v>12</v>
      </c>
      <c r="D231" s="716"/>
      <c r="E231" s="716"/>
      <c r="F231" s="716"/>
      <c r="G231" s="716"/>
      <c r="H231" s="716"/>
      <c r="I231" s="716"/>
      <c r="J231" s="716"/>
      <c r="K231" s="716"/>
      <c r="L231" s="716"/>
      <c r="M231" s="716"/>
      <c r="N231" s="716"/>
      <c r="O231" s="716">
        <f>((((($S$46*($I$20*(1+SUM($E$27))))+($S$47*($I$21*(1+SUM($E$28))))+(($I$22*(1+SUM($E$29))))*$S$48)+(($I$23*(1+SUM($E$30))))*$S$49)+($S$50*($I$24*(1+SUM($E$31))))))*$D$36</f>
        <v>0</v>
      </c>
      <c r="P231" s="716">
        <f>((((($S$46*($I$20*(1+SUM($E$27))))+($S$47*($I$21*(1+SUM($E$28))))+(($I$22*(1+SUM($E$29))))*$S$48)+(($I$23*(1+SUM($E$30))))*$S$49)+($S$50*($I$24*(1+SUM($E$31))))))*$E$36</f>
        <v>748</v>
      </c>
      <c r="Q231" s="716">
        <f>((((($S$46*($I$20*(1+SUM($E$27))))+($S$47*($I$21*(1+SUM($E$28))))+(($I$22*(1+SUM($E$29))))*$S$48)+(($I$23*(1+SUM($E$30))))*$S$49)+($S$50*($I$24*(1+SUM($E$31))))))*$F$36</f>
        <v>13090</v>
      </c>
      <c r="R231" s="716">
        <f>((((($S$46*($I$20*(1+SUM($E$27))))+($S$47*($I$21*(1+SUM($E$28))))+(($I$22*(1+SUM($E$29))))*$S$48)+(($I$23*(1+SUM($E$30))))*$S$49)+($S$50*($I$24*(1+SUM($E$31))))))*$G$36</f>
        <v>18700</v>
      </c>
      <c r="S231" s="716">
        <f>((((($S$46*($I$20*(1+SUM($E$27))))+($S$47*($I$21*(1+SUM($E$28))))+(($I$22*(1+SUM($E$29))))*$S$48)+(($I$23*(1+SUM($E$30))))*$S$49)+($S$50*($I$24*(1+SUM($E$31))))))*$H$36</f>
        <v>3740</v>
      </c>
      <c r="T231" s="716">
        <f>((((($S$46*($I$20*(1+SUM($E$27))))+($S$47*($I$21*(1+SUM($E$28))))+(($I$22*(1+SUM($E$29))))*$S$48)+(($I$23*(1+SUM($E$30))))*$S$49)+($S$50*($I$24*(1+SUM($E$31))))))*$I$36</f>
        <v>748</v>
      </c>
      <c r="U231" s="716">
        <f>((((($S$46*($I$20*(1+SUM($E$27))))+($S$47*($I$21*(1+SUM($E$28))))+(($I$22*(1+SUM($E$29))))*$S$48)+(($I$23*(1+SUM($E$30))))*$S$49)+($S$50*($I$24*(1+SUM($E$31))))))*$J$36</f>
        <v>374</v>
      </c>
      <c r="V231" s="716"/>
      <c r="W231" s="716"/>
      <c r="X231" s="716"/>
      <c r="Y231" s="716"/>
      <c r="Z231" s="716"/>
      <c r="AA231" s="716"/>
      <c r="AB231" s="716"/>
      <c r="AC231" s="716"/>
      <c r="AD231" s="716"/>
      <c r="AE231" s="716"/>
      <c r="AF231" s="716"/>
      <c r="AG231" s="716"/>
      <c r="AH231" s="716"/>
      <c r="AI231" s="716"/>
      <c r="AJ231" s="716"/>
      <c r="AK231" s="716"/>
      <c r="AL231" s="716"/>
      <c r="AM231" s="716"/>
      <c r="AN231" s="716"/>
      <c r="AO231" s="716"/>
      <c r="AP231" s="716"/>
      <c r="AQ231" s="716"/>
      <c r="AR231" s="716"/>
      <c r="AS231" s="716"/>
      <c r="AT231" s="716"/>
      <c r="AU231" s="716"/>
      <c r="AV231" s="716"/>
      <c r="AW231" s="716"/>
      <c r="AX231" s="716"/>
      <c r="AY231" s="716"/>
      <c r="AZ231" s="716"/>
      <c r="BA231" s="716"/>
      <c r="BB231" s="716"/>
      <c r="BC231" s="716"/>
      <c r="BD231" s="716"/>
      <c r="BE231" s="716"/>
      <c r="BF231" s="716"/>
      <c r="BG231" s="716"/>
      <c r="BH231" s="716"/>
      <c r="BI231" s="716"/>
      <c r="BJ231" s="716"/>
      <c r="BK231" s="716"/>
      <c r="BL231" s="716"/>
      <c r="BM231" s="716"/>
      <c r="BN231" s="716"/>
      <c r="BO231" s="716"/>
      <c r="BP231" s="716"/>
      <c r="BQ231" s="716"/>
    </row>
    <row r="232" spans="1:69" ht="10.199999999999999" customHeight="1" thickBot="1" x14ac:dyDescent="0.35">
      <c r="A232" s="64">
        <v>13</v>
      </c>
      <c r="B232" s="64">
        <f t="shared" si="71"/>
        <v>54573.75</v>
      </c>
      <c r="C232" s="64">
        <v>13</v>
      </c>
      <c r="D232" s="716"/>
      <c r="E232" s="716"/>
      <c r="F232" s="716"/>
      <c r="G232" s="716"/>
      <c r="H232" s="716"/>
      <c r="I232" s="716"/>
      <c r="J232" s="716"/>
      <c r="K232" s="716"/>
      <c r="L232" s="716"/>
      <c r="M232" s="716"/>
      <c r="N232" s="716"/>
      <c r="O232" s="716"/>
      <c r="P232" s="716">
        <f>((((($T$46*($I$20*(1+SUM($E$27:$F$27))))+($T$47*($I$21*(1+SUM($E$28:$F$28))))+(($I$22*(1+SUM($E$29:$F$29))))*$T$48)+(($I$23*(1+SUM($E$30:$F$30))))*$T$49)+($T$50*($I$24*(1+SUM($E$31:$F$31))))))*$D$36</f>
        <v>0</v>
      </c>
      <c r="Q232" s="716">
        <f>((((($T$46*($I$20*(1+SUM($E$27:$F$27))))+($T$47*($I$21*(1+SUM($E$28:$F$28))))+(($I$22*(1+SUM($E$29:$F$29))))*$T$48)+(($I$23*(1+SUM($E$30:$F$30))))*$T$49)+($T$50*($I$24*(1+SUM($E$31:$F$31))))))*$E$36</f>
        <v>1091.4749999999999</v>
      </c>
      <c r="R232" s="716">
        <f>((((($T$46*($I$20*(1+SUM($E$27:$F$27))))+($T$47*($I$21*(1+SUM($E$28:$F$28))))+(($I$22*(1+SUM($E$29:$F$29))))*$T$48)+(($I$23*(1+SUM($E$30:$F$30))))*$T$49)+($T$50*($I$24*(1+SUM($E$31:$F$31))))))*$F$36</f>
        <v>19100.8125</v>
      </c>
      <c r="S232" s="716">
        <f>((((($T$46*($I$20*(1+SUM($E$27:$F$27))))+($T$47*($I$21*(1+SUM($E$28:$F$28))))+(($I$22*(1+SUM($E$29:$F$29))))*$T$48)+(($I$23*(1+SUM($E$30:$F$30))))*$T$49)+($T$50*($I$24*(1+SUM($E$31:$F$31))))))*$G$36</f>
        <v>27286.875</v>
      </c>
      <c r="T232" s="716">
        <f>((((($T$46*($I$20*(1+SUM($E$27:$F$27))))+($T$47*($I$21*(1+SUM($E$28:$F$28))))+(($I$22*(1+SUM($E$29:$F$29))))*$T$48)+(($I$23*(1+SUM($E$30:$F$30))))*$T$49)+($T$50*($I$24*(1+SUM($E$31:$F$31))))))*$H$36</f>
        <v>5457.375</v>
      </c>
      <c r="U232" s="716">
        <f>((((($T$46*($I$20*(1+SUM($E$27:$F$27))))+($T$47*($I$21*(1+SUM($E$28:$F$28))))+(($I$22*(1+SUM($E$29:$F$29))))*$T$48)+(($I$23*(1+SUM($E$30:$F$30))))*$T$49)+($T$50*($I$24*(1+SUM($E$31:$F$31))))))*$I$36</f>
        <v>1091.4749999999999</v>
      </c>
      <c r="V232" s="716">
        <f>((((($T$46*($I$20*(1+SUM($E$27:$F$27))))+($T$47*($I$21*(1+SUM($E$28:$F$28))))+(($I$22*(1+SUM($E$29:$F$29))))*$T$48)+(($I$23*(1+SUM($E$30:$F$30))))*$T$49)+($T$50*($I$24*(1+SUM($E$31:$F$31))))))*$J$36</f>
        <v>545.73749999999995</v>
      </c>
      <c r="W232" s="716"/>
      <c r="X232" s="716"/>
      <c r="Y232" s="716"/>
      <c r="Z232" s="716"/>
      <c r="AA232" s="716"/>
      <c r="AB232" s="716"/>
      <c r="AC232" s="716"/>
      <c r="AD232" s="716"/>
      <c r="AE232" s="716"/>
      <c r="AF232" s="716"/>
      <c r="AG232" s="716"/>
      <c r="AH232" s="716"/>
      <c r="AI232" s="716"/>
      <c r="AJ232" s="716"/>
      <c r="AK232" s="716"/>
      <c r="AL232" s="716"/>
      <c r="AM232" s="716"/>
      <c r="AN232" s="716"/>
      <c r="AO232" s="716"/>
      <c r="AP232" s="716"/>
      <c r="AQ232" s="716"/>
      <c r="AR232" s="716"/>
      <c r="AS232" s="716"/>
      <c r="AT232" s="716"/>
      <c r="AU232" s="716"/>
      <c r="AV232" s="716"/>
      <c r="AW232" s="716"/>
      <c r="AX232" s="716"/>
      <c r="AY232" s="716"/>
      <c r="AZ232" s="716"/>
      <c r="BA232" s="716"/>
      <c r="BB232" s="716"/>
      <c r="BC232" s="716"/>
      <c r="BD232" s="716"/>
      <c r="BE232" s="716"/>
      <c r="BF232" s="716"/>
      <c r="BG232" s="716"/>
      <c r="BH232" s="716"/>
      <c r="BI232" s="716"/>
      <c r="BJ232" s="716"/>
      <c r="BK232" s="716"/>
      <c r="BL232" s="716"/>
      <c r="BM232" s="716"/>
      <c r="BN232" s="716"/>
      <c r="BO232" s="716"/>
      <c r="BP232" s="716"/>
      <c r="BQ232" s="716"/>
    </row>
    <row r="233" spans="1:69" ht="10.199999999999999" customHeight="1" thickBot="1" x14ac:dyDescent="0.35">
      <c r="A233" s="64">
        <v>14</v>
      </c>
      <c r="B233" s="64">
        <f t="shared" si="71"/>
        <v>54573.75</v>
      </c>
      <c r="C233" s="64">
        <v>14</v>
      </c>
      <c r="D233" s="716"/>
      <c r="E233" s="716"/>
      <c r="F233" s="716"/>
      <c r="G233" s="716"/>
      <c r="H233" s="716"/>
      <c r="I233" s="716"/>
      <c r="J233" s="716"/>
      <c r="K233" s="716"/>
      <c r="L233" s="716"/>
      <c r="M233" s="716"/>
      <c r="N233" s="716"/>
      <c r="O233" s="716"/>
      <c r="P233" s="716"/>
      <c r="Q233" s="716">
        <f>((((($T$46*($I$20*(1+SUM($E$27:$F$27))))+($T$47*($I$21*(1+SUM($E$28:$F$28))))+(($I$22*(1+SUM($E$29:$F$29))))*$T$48)+(($I$23*(1+SUM($E$30:$F$30))))*$T$49)+($T$50*($I$24*(1+SUM($E$31:$F$31))))))*$D$36</f>
        <v>0</v>
      </c>
      <c r="R233" s="716">
        <f>((((($T$46*($I$20*(1+SUM($E$27:$F$27))))+($T$47*($I$21*(1+SUM($E$28:$F$28))))+(($I$22*(1+SUM($E$29:$F$29))))*$T$48)+(($I$23*(1+SUM($E$30:$F$30))))*$T$49)+($T$50*($I$24*(1+SUM($E$31:$F$31))))))*$E$36</f>
        <v>1091.4749999999999</v>
      </c>
      <c r="S233" s="716">
        <f>((((($T$46*($I$20*(1+SUM($E$27:$F$27))))+($T$47*($I$21*(1+SUM($E$28:$F$28))))+(($I$22*(1+SUM($E$29:$F$29))))*$T$48)+(($I$23*(1+SUM($E$30:$F$30))))*$T$49)+($T$50*($I$24*(1+SUM($E$31:$F$31))))))*$F$36</f>
        <v>19100.8125</v>
      </c>
      <c r="T233" s="716">
        <f>((((($T$46*($I$20*(1+SUM($E$27:$F$27))))+($T$47*($I$21*(1+SUM($E$28:$F$28))))+(($I$22*(1+SUM($E$29:$F$29))))*$T$48)+(($I$23*(1+SUM($E$30:$F$30))))*$T$49)+($T$50*($I$24*(1+SUM($E$31:$F$31))))))*$G$36</f>
        <v>27286.875</v>
      </c>
      <c r="U233" s="716">
        <f>((((($T$46*($I$20*(1+SUM($E$27:$F$27))))+($T$47*($I$21*(1+SUM($E$28:$F$28))))+(($I$22*(1+SUM($E$29:$F$29))))*$T$48)+(($I$23*(1+SUM($E$30:$F$30))))*$T$49)+($T$50*($I$24*(1+SUM($E$31:$F$31))))))*$H$36</f>
        <v>5457.375</v>
      </c>
      <c r="V233" s="716">
        <f>((((($T$46*($I$20*(1+SUM($E$27:$F$27))))+($T$47*($I$21*(1+SUM($E$28:$F$28))))+(($I$22*(1+SUM($E$29:$F$29))))*$T$48)+(($I$23*(1+SUM($E$30:$F$30))))*$T$49)+($T$50*($I$24*(1+SUM($E$31:$F$31))))))*$I$36</f>
        <v>1091.4749999999999</v>
      </c>
      <c r="W233" s="716">
        <f>((((($T$46*($I$20*(1+SUM($E$27:$F$27))))+($T$47*($I$21*(1+SUM($E$28:$F$28))))+(($I$22*(1+SUM($E$29:$F$29))))*$T$48)+(($I$23*(1+SUM($E$30:$F$30))))*$T$49)+($T$50*($I$24*(1+SUM($E$31:$F$31))))))*$J$36</f>
        <v>545.73749999999995</v>
      </c>
      <c r="X233" s="716"/>
      <c r="Y233" s="716"/>
      <c r="Z233" s="716"/>
      <c r="AA233" s="716"/>
      <c r="AB233" s="716"/>
      <c r="AC233" s="716"/>
      <c r="AD233" s="716"/>
      <c r="AE233" s="716"/>
      <c r="AF233" s="716"/>
      <c r="AG233" s="716"/>
      <c r="AH233" s="716"/>
      <c r="AI233" s="716"/>
      <c r="AJ233" s="716"/>
      <c r="AK233" s="716"/>
      <c r="AL233" s="716"/>
      <c r="AM233" s="716"/>
      <c r="AN233" s="716"/>
      <c r="AO233" s="716"/>
      <c r="AP233" s="716"/>
      <c r="AQ233" s="716"/>
      <c r="AR233" s="716"/>
      <c r="AS233" s="716"/>
      <c r="AT233" s="716"/>
      <c r="AU233" s="716"/>
      <c r="AV233" s="716"/>
      <c r="AW233" s="716"/>
      <c r="AX233" s="716"/>
      <c r="AY233" s="716"/>
      <c r="AZ233" s="716"/>
      <c r="BA233" s="716"/>
      <c r="BB233" s="716"/>
      <c r="BC233" s="716"/>
      <c r="BD233" s="716"/>
      <c r="BE233" s="716"/>
      <c r="BF233" s="716"/>
      <c r="BG233" s="716"/>
      <c r="BH233" s="716"/>
      <c r="BI233" s="716"/>
      <c r="BJ233" s="716"/>
      <c r="BK233" s="716"/>
      <c r="BL233" s="716"/>
      <c r="BM233" s="716"/>
      <c r="BN233" s="716"/>
      <c r="BO233" s="716"/>
      <c r="BP233" s="716"/>
      <c r="BQ233" s="716"/>
    </row>
    <row r="234" spans="1:69" ht="10.199999999999999" customHeight="1" thickBot="1" x14ac:dyDescent="0.35">
      <c r="A234" s="64">
        <v>15</v>
      </c>
      <c r="B234" s="64">
        <f t="shared" si="71"/>
        <v>54573.75</v>
      </c>
      <c r="C234" s="64">
        <v>15</v>
      </c>
      <c r="D234" s="716"/>
      <c r="E234" s="716"/>
      <c r="F234" s="716"/>
      <c r="G234" s="716"/>
      <c r="H234" s="716"/>
      <c r="I234" s="716"/>
      <c r="J234" s="716"/>
      <c r="K234" s="716"/>
      <c r="L234" s="716"/>
      <c r="M234" s="716"/>
      <c r="N234" s="716"/>
      <c r="O234" s="716"/>
      <c r="P234" s="716"/>
      <c r="Q234" s="716"/>
      <c r="R234" s="716">
        <f>((((($T$46*($I$20*(1+SUM($E$27:$F$27))))+($T$47*($I$21*(1+SUM($E$28:$F$28))))+(($I$22*(1+SUM($E$29:$F$29))))*$T$48)+(($I$23*(1+SUM($E$30:$F$30))))*$T$49)+($T$50*($I$24*(1+SUM($E$31:$F$31))))))*$D$36</f>
        <v>0</v>
      </c>
      <c r="S234" s="716">
        <f>((((($T$46*($I$20*(1+SUM($E$27:$F$27))))+($T$47*($I$21*(1+SUM($E$28:$F$28))))+(($I$22*(1+SUM($E$29:$F$29))))*$T$48)+(($I$23*(1+SUM($E$30:$F$30))))*$T$49)+($T$50*($I$24*(1+SUM($E$31:$F$31))))))*$E$36</f>
        <v>1091.4749999999999</v>
      </c>
      <c r="T234" s="716">
        <f>((((($T$46*($I$20*(1+SUM($E$27:$F$27))))+($T$47*($I$21*(1+SUM($E$28:$F$28))))+(($I$22*(1+SUM($E$29:$F$29))))*$T$48)+(($I$23*(1+SUM($E$30:$F$30))))*$T$49)+($T$50*($I$24*(1+SUM($E$31:$F$31))))))*$F$36</f>
        <v>19100.8125</v>
      </c>
      <c r="U234" s="716">
        <f>((((($T$46*($I$20*(1+SUM($E$27:$F$27))))+($T$47*($I$21*(1+SUM($E$28:$F$28))))+(($I$22*(1+SUM($E$29:$F$29))))*$T$48)+(($I$23*(1+SUM($E$30:$F$30))))*$T$49)+($T$50*($I$24*(1+SUM($E$31:$F$31))))))*$G$36</f>
        <v>27286.875</v>
      </c>
      <c r="V234" s="716">
        <f>((((($T$46*($I$20*(1+SUM($E$27:$F$27))))+($T$47*($I$21*(1+SUM($E$28:$F$28))))+(($I$22*(1+SUM($E$29:$F$29))))*$T$48)+(($I$23*(1+SUM($E$30:$F$30))))*$T$49)+($T$50*($I$24*(1+SUM($E$31:$F$31))))))*$H$36</f>
        <v>5457.375</v>
      </c>
      <c r="W234" s="716">
        <f>((((($T$46*($I$20*(1+SUM($E$27:$F$27))))+($T$47*($I$21*(1+SUM($E$28:$F$28))))+(($I$22*(1+SUM($E$29:$F$29))))*$T$48)+(($I$23*(1+SUM($E$30:$F$30))))*$T$49)+($T$50*($I$24*(1+SUM($E$31:$F$31))))))*$I$36</f>
        <v>1091.4749999999999</v>
      </c>
      <c r="X234" s="716">
        <f>((((($T$46*($I$20*(1+SUM($E$27:$F$27))))+($T$47*($I$21*(1+SUM($E$28:$F$28))))+(($I$22*(1+SUM($E$29:$F$29))))*$T$48)+(($I$23*(1+SUM($E$30:$F$30))))*$T$49)+($T$50*($I$24*(1+SUM($E$31:$F$31))))))*$J$36</f>
        <v>545.73749999999995</v>
      </c>
      <c r="Y234" s="716"/>
      <c r="Z234" s="716"/>
      <c r="AA234" s="716"/>
      <c r="AB234" s="716"/>
      <c r="AC234" s="716"/>
      <c r="AD234" s="716"/>
      <c r="AE234" s="716"/>
      <c r="AF234" s="716"/>
      <c r="AG234" s="716"/>
      <c r="AH234" s="716"/>
      <c r="AI234" s="716"/>
      <c r="AJ234" s="716"/>
      <c r="AK234" s="716"/>
      <c r="AL234" s="716"/>
      <c r="AM234" s="716"/>
      <c r="AN234" s="716"/>
      <c r="AO234" s="716"/>
      <c r="AP234" s="716"/>
      <c r="AQ234" s="716"/>
      <c r="AR234" s="716"/>
      <c r="AS234" s="716"/>
      <c r="AT234" s="716"/>
      <c r="AU234" s="716"/>
      <c r="AV234" s="716"/>
      <c r="AW234" s="716"/>
      <c r="AX234" s="716"/>
      <c r="AY234" s="716"/>
      <c r="AZ234" s="716"/>
      <c r="BA234" s="716"/>
      <c r="BB234" s="716"/>
      <c r="BC234" s="716"/>
      <c r="BD234" s="716"/>
      <c r="BE234" s="716"/>
      <c r="BF234" s="716"/>
      <c r="BG234" s="716"/>
      <c r="BH234" s="716"/>
      <c r="BI234" s="716"/>
      <c r="BJ234" s="716"/>
      <c r="BK234" s="716"/>
      <c r="BL234" s="716"/>
      <c r="BM234" s="716"/>
      <c r="BN234" s="716"/>
      <c r="BO234" s="716"/>
      <c r="BP234" s="716"/>
      <c r="BQ234" s="716"/>
    </row>
    <row r="235" spans="1:69" ht="10.199999999999999" customHeight="1" thickBot="1" x14ac:dyDescent="0.35">
      <c r="A235" s="64">
        <v>16</v>
      </c>
      <c r="B235" s="64">
        <f t="shared" si="71"/>
        <v>54573.75</v>
      </c>
      <c r="C235" s="64">
        <v>16</v>
      </c>
      <c r="D235" s="716"/>
      <c r="E235" s="716"/>
      <c r="F235" s="716"/>
      <c r="G235" s="716"/>
      <c r="H235" s="716"/>
      <c r="I235" s="716"/>
      <c r="J235" s="716"/>
      <c r="K235" s="716"/>
      <c r="L235" s="716"/>
      <c r="M235" s="716"/>
      <c r="N235" s="716"/>
      <c r="O235" s="716"/>
      <c r="P235" s="716"/>
      <c r="Q235" s="716"/>
      <c r="R235" s="716"/>
      <c r="S235" s="716">
        <f>((((($T$46*($I$20*(1+SUM($E$27:$F$27))))+($T$47*($I$21*(1+SUM($E$28:$F$28))))+(($I$22*(1+SUM($E$29:$F$29))))*$T$48)+(($I$23*(1+SUM($E$30:$F$30))))*$T$49)+($T$50*($I$24*(1+SUM($E$31:$F$31))))))*$D$36</f>
        <v>0</v>
      </c>
      <c r="T235" s="716">
        <f>((((($T$46*($I$20*(1+SUM($E$27:$F$27))))+($T$47*($I$21*(1+SUM($E$28:$F$28))))+(($I$22*(1+SUM($E$29:$F$29))))*$T$48)+(($I$23*(1+SUM($E$30:$F$30))))*$T$49)+($T$50*($I$24*(1+SUM($E$31:$F$31))))))*$E$36</f>
        <v>1091.4749999999999</v>
      </c>
      <c r="U235" s="716">
        <f>((((($T$46*($I$20*(1+SUM($E$27:$F$27))))+($T$47*($I$21*(1+SUM($E$28:$F$28))))+(($I$22*(1+SUM($E$29:$F$29))))*$T$48)+(($I$23*(1+SUM($E$30:$F$30))))*$T$49)+($T$50*($I$24*(1+SUM($E$31:$F$31))))))*$F$36</f>
        <v>19100.8125</v>
      </c>
      <c r="V235" s="716">
        <f>((((($T$46*($I$20*(1+SUM($E$27:$F$27))))+($T$47*($I$21*(1+SUM($E$28:$F$28))))+(($I$22*(1+SUM($E$29:$F$29))))*$T$48)+(($I$23*(1+SUM($E$30:$F$30))))*$T$49)+($T$50*($I$24*(1+SUM($E$31:$F$31))))))*$G$36</f>
        <v>27286.875</v>
      </c>
      <c r="W235" s="716">
        <f>((((($T$46*($I$20*(1+SUM($E$27:$F$27))))+($T$47*($I$21*(1+SUM($E$28:$F$28))))+(($I$22*(1+SUM($E$29:$F$29))))*$T$48)+(($I$23*(1+SUM($E$30:$F$30))))*$T$49)+($T$50*($I$24*(1+SUM($E$31:$F$31))))))*$H$36</f>
        <v>5457.375</v>
      </c>
      <c r="X235" s="716">
        <f>((((($T$46*($I$20*(1+SUM($E$27:$F$27))))+($T$47*($I$21*(1+SUM($E$28:$F$28))))+(($I$22*(1+SUM($E$29:$F$29))))*$T$48)+(($I$23*(1+SUM($E$30:$F$30))))*$T$49)+($T$50*($I$24*(1+SUM($E$31:$F$31))))))*$I$36</f>
        <v>1091.4749999999999</v>
      </c>
      <c r="Y235" s="716">
        <f>((((($T$46*($I$20*(1+SUM($E$27:$F$27))))+($T$47*($I$21*(1+SUM($E$28:$F$28))))+(($I$22*(1+SUM($E$29:$F$29))))*$T$48)+(($I$23*(1+SUM($E$30:$F$30))))*$T$49)+($T$50*($I$24*(1+SUM($E$31:$F$31))))))*$J$36</f>
        <v>545.73749999999995</v>
      </c>
      <c r="Z235" s="716"/>
      <c r="AA235" s="716"/>
      <c r="AB235" s="716"/>
      <c r="AC235" s="716"/>
      <c r="AD235" s="716"/>
      <c r="AE235" s="716"/>
      <c r="AF235" s="716"/>
      <c r="AG235" s="716"/>
      <c r="AH235" s="716"/>
      <c r="AI235" s="716"/>
      <c r="AJ235" s="716"/>
      <c r="AK235" s="716"/>
      <c r="AL235" s="716"/>
      <c r="AM235" s="716"/>
      <c r="AN235" s="716"/>
      <c r="AO235" s="716"/>
      <c r="AP235" s="716"/>
      <c r="AQ235" s="716"/>
      <c r="AR235" s="716"/>
      <c r="AS235" s="716"/>
      <c r="AT235" s="716"/>
      <c r="AU235" s="716"/>
      <c r="AV235" s="716"/>
      <c r="AW235" s="716"/>
      <c r="AX235" s="716"/>
      <c r="AY235" s="716"/>
      <c r="AZ235" s="716"/>
      <c r="BA235" s="716"/>
      <c r="BB235" s="716"/>
      <c r="BC235" s="716"/>
      <c r="BD235" s="716"/>
      <c r="BE235" s="716"/>
      <c r="BF235" s="716"/>
      <c r="BG235" s="716"/>
      <c r="BH235" s="716"/>
      <c r="BI235" s="716"/>
      <c r="BJ235" s="716"/>
      <c r="BK235" s="716"/>
      <c r="BL235" s="716"/>
      <c r="BM235" s="716"/>
      <c r="BN235" s="716"/>
      <c r="BO235" s="716"/>
      <c r="BP235" s="716"/>
      <c r="BQ235" s="716"/>
    </row>
    <row r="236" spans="1:69" ht="10.199999999999999" customHeight="1" thickBot="1" x14ac:dyDescent="0.35">
      <c r="A236" s="64">
        <v>17</v>
      </c>
      <c r="B236" s="64">
        <f t="shared" si="71"/>
        <v>54573.75</v>
      </c>
      <c r="C236" s="64">
        <v>17</v>
      </c>
      <c r="D236" s="716"/>
      <c r="E236" s="716"/>
      <c r="F236" s="716"/>
      <c r="G236" s="716"/>
      <c r="H236" s="716"/>
      <c r="I236" s="716"/>
      <c r="J236" s="716"/>
      <c r="K236" s="716"/>
      <c r="L236" s="716"/>
      <c r="M236" s="716"/>
      <c r="N236" s="716"/>
      <c r="O236" s="716"/>
      <c r="P236" s="716"/>
      <c r="Q236" s="716"/>
      <c r="R236" s="716"/>
      <c r="S236" s="716"/>
      <c r="T236" s="716">
        <f>((((($T$46*($I$20*(1+SUM($E$27:$F$27))))+($T$47*($I$21*(1+SUM($E$28:$F$28))))+(($I$22*(1+SUM($E$29:$F$29))))*$T$48)+(($I$23*(1+SUM($E$30:$F$30))))*$T$49)+($T$50*($I$24*(1+SUM($E$31:$F$31))))))*$D$36</f>
        <v>0</v>
      </c>
      <c r="U236" s="716">
        <f>((((($T$46*($I$20*(1+SUM($E$27:$F$27))))+($T$47*($I$21*(1+SUM($E$28:$F$28))))+(($I$22*(1+SUM($E$29:$F$29))))*$T$48)+(($I$23*(1+SUM($E$30:$F$30))))*$T$49)+($T$50*($I$24*(1+SUM($E$31:$F$31))))))*$E$36</f>
        <v>1091.4749999999999</v>
      </c>
      <c r="V236" s="716">
        <f>((((($T$46*($I$20*(1+SUM($E$27:$F$27))))+($T$47*($I$21*(1+SUM($E$28:$F$28))))+(($I$22*(1+SUM($E$29:$F$29))))*$T$48)+(($I$23*(1+SUM($E$30:$F$30))))*$T$49)+($T$50*($I$24*(1+SUM($E$31:$F$31))))))*$F$36</f>
        <v>19100.8125</v>
      </c>
      <c r="W236" s="716">
        <f>((((($T$46*($I$20*(1+SUM($E$27:$F$27))))+($T$47*($I$21*(1+SUM($E$28:$F$28))))+(($I$22*(1+SUM($E$29:$F$29))))*$T$48)+(($I$23*(1+SUM($E$30:$F$30))))*$T$49)+($T$50*($I$24*(1+SUM($E$31:$F$31))))))*$G$36</f>
        <v>27286.875</v>
      </c>
      <c r="X236" s="716">
        <f>((((($T$46*($I$20*(1+SUM($E$27:$F$27))))+($T$47*($I$21*(1+SUM($E$28:$F$28))))+(($I$22*(1+SUM($E$29:$F$29))))*$T$48)+(($I$23*(1+SUM($E$30:$F$30))))*$T$49)+($T$50*($I$24*(1+SUM($E$31:$F$31))))))*$H$36</f>
        <v>5457.375</v>
      </c>
      <c r="Y236" s="716">
        <f>((((($T$46*($I$20*(1+SUM($E$27:$F$27))))+($T$47*($I$21*(1+SUM($E$28:$F$28))))+(($I$22*(1+SUM($E$29:$F$29))))*$T$48)+(($I$23*(1+SUM($E$30:$F$30))))*$T$49)+($T$50*($I$24*(1+SUM($E$31:$F$31))))))*$I$36</f>
        <v>1091.4749999999999</v>
      </c>
      <c r="Z236" s="716">
        <f>((((($T$46*($I$20*(1+SUM($E$27:$F$27))))+($T$47*($I$21*(1+SUM($E$28:$F$28))))+(($I$22*(1+SUM($E$29:$F$29))))*$T$48)+(($I$23*(1+SUM($E$30:$F$30))))*$T$49)+($T$50*($I$24*(1+SUM($E$31:$F$31))))))*$J$36</f>
        <v>545.73749999999995</v>
      </c>
      <c r="AA236" s="716"/>
      <c r="AB236" s="716"/>
      <c r="AC236" s="716"/>
      <c r="AD236" s="716"/>
      <c r="AE236" s="716"/>
      <c r="AF236" s="716"/>
      <c r="AG236" s="716"/>
      <c r="AH236" s="716"/>
      <c r="AI236" s="716"/>
      <c r="AJ236" s="716"/>
      <c r="AK236" s="716"/>
      <c r="AL236" s="716"/>
      <c r="AM236" s="716"/>
      <c r="AN236" s="716"/>
      <c r="AO236" s="716"/>
      <c r="AP236" s="716"/>
      <c r="AQ236" s="716"/>
      <c r="AR236" s="716"/>
      <c r="AS236" s="716"/>
      <c r="AT236" s="716"/>
      <c r="AU236" s="716"/>
      <c r="AV236" s="716"/>
      <c r="AW236" s="716"/>
      <c r="AX236" s="716"/>
      <c r="AY236" s="716"/>
      <c r="AZ236" s="716"/>
      <c r="BA236" s="716"/>
      <c r="BB236" s="716"/>
      <c r="BC236" s="716"/>
      <c r="BD236" s="716"/>
      <c r="BE236" s="716"/>
      <c r="BF236" s="716"/>
      <c r="BG236" s="716"/>
      <c r="BH236" s="716"/>
      <c r="BI236" s="716"/>
      <c r="BJ236" s="716"/>
      <c r="BK236" s="716"/>
      <c r="BL236" s="716"/>
      <c r="BM236" s="716"/>
      <c r="BN236" s="716"/>
      <c r="BO236" s="716"/>
      <c r="BP236" s="716"/>
      <c r="BQ236" s="716"/>
    </row>
    <row r="237" spans="1:69" ht="10.199999999999999" customHeight="1" thickBot="1" x14ac:dyDescent="0.35">
      <c r="A237" s="64">
        <v>18</v>
      </c>
      <c r="B237" s="64">
        <f t="shared" si="71"/>
        <v>54573.75</v>
      </c>
      <c r="C237" s="64">
        <v>18</v>
      </c>
      <c r="D237" s="716"/>
      <c r="E237" s="716"/>
      <c r="F237" s="716"/>
      <c r="G237" s="716"/>
      <c r="H237" s="716"/>
      <c r="I237" s="716"/>
      <c r="J237" s="716"/>
      <c r="K237" s="716"/>
      <c r="L237" s="716"/>
      <c r="M237" s="716"/>
      <c r="N237" s="716"/>
      <c r="O237" s="716"/>
      <c r="P237" s="716"/>
      <c r="Q237" s="716"/>
      <c r="R237" s="716"/>
      <c r="S237" s="716"/>
      <c r="T237" s="716"/>
      <c r="U237" s="716">
        <f>((((($T$46*($I$20*(1+SUM($E$27:$F$27))))+($T$47*($I$21*(1+SUM($E$28:$F$28))))+(($I$22*(1+SUM($E$29:$F$29))))*$T$48)+(($I$23*(1+SUM($E$30:$F$30))))*$T$49)+($T$50*($I$24*(1+SUM($E$31:$F$31))))))*$D$36</f>
        <v>0</v>
      </c>
      <c r="V237" s="716">
        <f>((((($T$46*($I$20*(1+SUM($E$27:$F$27))))+($T$47*($I$21*(1+SUM($E$28:$F$28))))+(($I$22*(1+SUM($E$29:$F$29))))*$T$48)+(($I$23*(1+SUM($E$30:$F$30))))*$T$49)+($T$50*($I$24*(1+SUM($E$31:$F$31))))))*$E$36</f>
        <v>1091.4749999999999</v>
      </c>
      <c r="W237" s="716">
        <f>((((($T$46*($I$20*(1+SUM($E$27:$F$27))))+($T$47*($I$21*(1+SUM($E$28:$F$28))))+(($I$22*(1+SUM($E$29:$F$29))))*$T$48)+(($I$23*(1+SUM($E$30:$F$30))))*$T$49)+($T$50*($I$24*(1+SUM($E$31:$F$31))))))*$F$36</f>
        <v>19100.8125</v>
      </c>
      <c r="X237" s="716">
        <f>((((($T$46*($I$20*(1+SUM($E$27:$F$27))))+($T$47*($I$21*(1+SUM($E$28:$F$28))))+(($I$22*(1+SUM($E$29:$F$29))))*$T$48)+(($I$23*(1+SUM($E$30:$F$30))))*$T$49)+($T$50*($I$24*(1+SUM($E$31:$F$31))))))*$G$36</f>
        <v>27286.875</v>
      </c>
      <c r="Y237" s="716">
        <f>((((($T$46*($I$20*(1+SUM($E$27:$F$27))))+($T$47*($I$21*(1+SUM($E$28:$F$28))))+(($I$22*(1+SUM($E$29:$F$29))))*$T$48)+(($I$23*(1+SUM($E$30:$F$30))))*$T$49)+($T$50*($I$24*(1+SUM($E$31:$F$31))))))*$H$36</f>
        <v>5457.375</v>
      </c>
      <c r="Z237" s="716">
        <f>((((($T$46*($I$20*(1+SUM($E$27:$F$27))))+($T$47*($I$21*(1+SUM($E$28:$F$28))))+(($I$22*(1+SUM($E$29:$F$29))))*$T$48)+(($I$23*(1+SUM($E$30:$F$30))))*$T$49)+($T$50*($I$24*(1+SUM($E$31:$F$31))))))*$I$36</f>
        <v>1091.4749999999999</v>
      </c>
      <c r="AA237" s="716">
        <f>((((($T$46*($I$20*(1+SUM($E$27:$F$27))))+($T$47*($I$21*(1+SUM($E$28:$F$28))))+(($I$22*(1+SUM($E$29:$F$29))))*$T$48)+(($I$23*(1+SUM($E$30:$F$30))))*$T$49)+($T$50*($I$24*(1+SUM($E$31:$F$31))))))*$J$36</f>
        <v>545.73749999999995</v>
      </c>
      <c r="AB237" s="716"/>
      <c r="AC237" s="716"/>
      <c r="AD237" s="716"/>
      <c r="AE237" s="716"/>
      <c r="AF237" s="716"/>
      <c r="AG237" s="716"/>
      <c r="AH237" s="716"/>
      <c r="AI237" s="716"/>
      <c r="AJ237" s="716"/>
      <c r="AK237" s="716"/>
      <c r="AL237" s="716"/>
      <c r="AM237" s="716"/>
      <c r="AN237" s="716"/>
      <c r="AO237" s="716"/>
      <c r="AP237" s="716"/>
      <c r="AQ237" s="716"/>
      <c r="AR237" s="716"/>
      <c r="AS237" s="716"/>
      <c r="AT237" s="716"/>
      <c r="AU237" s="716"/>
      <c r="AV237" s="716"/>
      <c r="AW237" s="716"/>
      <c r="AX237" s="716"/>
      <c r="AY237" s="716"/>
      <c r="AZ237" s="716"/>
      <c r="BA237" s="716"/>
      <c r="BB237" s="716"/>
      <c r="BC237" s="716"/>
      <c r="BD237" s="716"/>
      <c r="BE237" s="716"/>
      <c r="BF237" s="716"/>
      <c r="BG237" s="716"/>
      <c r="BH237" s="716"/>
      <c r="BI237" s="716"/>
      <c r="BJ237" s="716"/>
      <c r="BK237" s="716"/>
      <c r="BL237" s="716"/>
      <c r="BM237" s="716"/>
      <c r="BN237" s="716"/>
      <c r="BO237" s="716"/>
      <c r="BP237" s="716"/>
      <c r="BQ237" s="716"/>
    </row>
    <row r="238" spans="1:69" ht="10.199999999999999" customHeight="1" thickBot="1" x14ac:dyDescent="0.35">
      <c r="A238" s="64">
        <v>19</v>
      </c>
      <c r="B238" s="64">
        <f t="shared" si="71"/>
        <v>54573.75</v>
      </c>
      <c r="C238" s="64">
        <v>19</v>
      </c>
      <c r="D238" s="716"/>
      <c r="E238" s="716"/>
      <c r="F238" s="716"/>
      <c r="G238" s="716"/>
      <c r="H238" s="716"/>
      <c r="I238" s="716"/>
      <c r="J238" s="716"/>
      <c r="K238" s="716"/>
      <c r="L238" s="716"/>
      <c r="M238" s="716"/>
      <c r="N238" s="716"/>
      <c r="O238" s="716"/>
      <c r="P238" s="716"/>
      <c r="Q238" s="716"/>
      <c r="R238" s="716"/>
      <c r="S238" s="716"/>
      <c r="T238" s="716"/>
      <c r="U238" s="716"/>
      <c r="V238" s="716">
        <f>((((($T$46*($I$20*(1+SUM($E$27:$F$27))))+($T$47*($I$21*(1+SUM($E$28:$F$28))))+(($I$22*(1+SUM($E$29:$F$29))))*$T$48)+(($I$23*(1+SUM($E$30:$F$30))))*$T$49)+($T$50*($I$24*(1+SUM($E$31:$F$31))))))*$D$36</f>
        <v>0</v>
      </c>
      <c r="W238" s="716">
        <f>((((($T$46*($I$20*(1+SUM($E$27:$F$27))))+($T$47*($I$21*(1+SUM($E$28:$F$28))))+(($I$22*(1+SUM($E$29:$F$29))))*$T$48)+(($I$23*(1+SUM($E$30:$F$30))))*$T$49)+($T$50*($I$24*(1+SUM($E$31:$F$31))))))*$E$36</f>
        <v>1091.4749999999999</v>
      </c>
      <c r="X238" s="716">
        <f>((((($T$46*($I$20*(1+SUM($E$27:$F$27))))+($T$47*($I$21*(1+SUM($E$28:$F$28))))+(($I$22*(1+SUM($E$29:$F$29))))*$T$48)+(($I$23*(1+SUM($E$30:$F$30))))*$T$49)+($T$50*($I$24*(1+SUM($E$31:$F$31))))))*$F$36</f>
        <v>19100.8125</v>
      </c>
      <c r="Y238" s="716">
        <f>((((($T$46*($I$20*(1+SUM($E$27:$F$27))))+($T$47*($I$21*(1+SUM($E$28:$F$28))))+(($I$22*(1+SUM($E$29:$F$29))))*$T$48)+(($I$23*(1+SUM($E$30:$F$30))))*$T$49)+($T$50*($I$24*(1+SUM($E$31:$F$31))))))*$G$36</f>
        <v>27286.875</v>
      </c>
      <c r="Z238" s="716">
        <f>((((($T$46*($I$20*(1+SUM($E$27:$F$27))))+($T$47*($I$21*(1+SUM($E$28:$F$28))))+(($I$22*(1+SUM($E$29:$F$29))))*$T$48)+(($I$23*(1+SUM($E$30:$F$30))))*$T$49)+($T$50*($I$24*(1+SUM($E$31:$F$31))))))*$H$36</f>
        <v>5457.375</v>
      </c>
      <c r="AA238" s="716">
        <f>((((($T$46*($I$20*(1+SUM($E$27:$F$27))))+($T$47*($I$21*(1+SUM($E$28:$F$28))))+(($I$22*(1+SUM($E$29:$F$29))))*$T$48)+(($I$23*(1+SUM($E$30:$F$30))))*$T$49)+($T$50*($I$24*(1+SUM($E$31:$F$31))))))*$I$36</f>
        <v>1091.4749999999999</v>
      </c>
      <c r="AB238" s="716">
        <f>((((($T$46*($I$20*(1+SUM($E$27:$F$27))))+($T$47*($I$21*(1+SUM($E$28:$F$28))))+(($I$22*(1+SUM($E$29:$F$29))))*$T$48)+(($I$23*(1+SUM($E$30:$F$30))))*$T$49)+($T$50*($I$24*(1+SUM($E$31:$F$31))))))*$J$36</f>
        <v>545.73749999999995</v>
      </c>
      <c r="AC238" s="716"/>
      <c r="AD238" s="716"/>
      <c r="AE238" s="716"/>
      <c r="AF238" s="716"/>
      <c r="AG238" s="716"/>
      <c r="AH238" s="716"/>
      <c r="AI238" s="716"/>
      <c r="AJ238" s="716"/>
      <c r="AK238" s="716"/>
      <c r="AL238" s="716"/>
      <c r="AM238" s="716"/>
      <c r="AN238" s="716"/>
      <c r="AO238" s="716"/>
      <c r="AP238" s="716"/>
      <c r="AQ238" s="716"/>
      <c r="AR238" s="716"/>
      <c r="AS238" s="716"/>
      <c r="AT238" s="716"/>
      <c r="AU238" s="716"/>
      <c r="AV238" s="716"/>
      <c r="AW238" s="716"/>
      <c r="AX238" s="716"/>
      <c r="AY238" s="716"/>
      <c r="AZ238" s="716"/>
      <c r="BA238" s="716"/>
      <c r="BB238" s="716"/>
      <c r="BC238" s="716"/>
      <c r="BD238" s="716"/>
      <c r="BE238" s="716"/>
      <c r="BF238" s="716"/>
      <c r="BG238" s="716"/>
      <c r="BH238" s="716"/>
      <c r="BI238" s="716"/>
      <c r="BJ238" s="716"/>
      <c r="BK238" s="716"/>
      <c r="BL238" s="716"/>
      <c r="BM238" s="716"/>
      <c r="BN238" s="716"/>
      <c r="BO238" s="716"/>
      <c r="BP238" s="716"/>
      <c r="BQ238" s="716"/>
    </row>
    <row r="239" spans="1:69" ht="10.199999999999999" customHeight="1" thickBot="1" x14ac:dyDescent="0.35">
      <c r="A239" s="64">
        <v>20</v>
      </c>
      <c r="B239" s="64">
        <f t="shared" si="71"/>
        <v>54573.75</v>
      </c>
      <c r="C239" s="64">
        <v>20</v>
      </c>
      <c r="D239" s="716"/>
      <c r="E239" s="716"/>
      <c r="F239" s="716"/>
      <c r="G239" s="716"/>
      <c r="H239" s="716"/>
      <c r="I239" s="716"/>
      <c r="J239" s="716"/>
      <c r="K239" s="716"/>
      <c r="L239" s="716"/>
      <c r="M239" s="716"/>
      <c r="N239" s="716"/>
      <c r="O239" s="716"/>
      <c r="P239" s="716"/>
      <c r="Q239" s="716"/>
      <c r="R239" s="716"/>
      <c r="S239" s="716"/>
      <c r="T239" s="716"/>
      <c r="U239" s="716"/>
      <c r="V239" s="716"/>
      <c r="W239" s="716">
        <f>((((($T$46*($I$20*(1+SUM($E$27:$F$27))))+($T$47*($I$21*(1+SUM($E$28:$F$28))))+(($I$22*(1+SUM($E$29:$F$29))))*$T$48)+(($I$23*(1+SUM($E$30:$F$30))))*$T$49)+($T$50*($I$24*(1+SUM($E$31:$F$31))))))*$D$36</f>
        <v>0</v>
      </c>
      <c r="X239" s="716">
        <f>((((($T$46*($I$20*(1+SUM($E$27:$F$27))))+($T$47*($I$21*(1+SUM($E$28:$F$28))))+(($I$22*(1+SUM($E$29:$F$29))))*$T$48)+(($I$23*(1+SUM($E$30:$F$30))))*$T$49)+($T$50*($I$24*(1+SUM($E$31:$F$31))))))*$E$36</f>
        <v>1091.4749999999999</v>
      </c>
      <c r="Y239" s="716">
        <f>((((($T$46*($I$20*(1+SUM($E$27:$F$27))))+($T$47*($I$21*(1+SUM($E$28:$F$28))))+(($I$22*(1+SUM($E$29:$F$29))))*$T$48)+(($I$23*(1+SUM($E$30:$F$30))))*$T$49)+($T$50*($I$24*(1+SUM($E$31:$F$31))))))*$F$36</f>
        <v>19100.8125</v>
      </c>
      <c r="Z239" s="716">
        <f>((((($T$46*($I$20*(1+SUM($E$27:$F$27))))+($T$47*($I$21*(1+SUM($E$28:$F$28))))+(($I$22*(1+SUM($E$29:$F$29))))*$T$48)+(($I$23*(1+SUM($E$30:$F$30))))*$T$49)+($T$50*($I$24*(1+SUM($E$31:$F$31))))))*$G$36</f>
        <v>27286.875</v>
      </c>
      <c r="AA239" s="716">
        <f>((((($T$46*($I$20*(1+SUM($E$27:$F$27))))+($T$47*($I$21*(1+SUM($E$28:$F$28))))+(($I$22*(1+SUM($E$29:$F$29))))*$T$48)+(($I$23*(1+SUM($E$30:$F$30))))*$T$49)+($T$50*($I$24*(1+SUM($E$31:$F$31))))))*$H$36</f>
        <v>5457.375</v>
      </c>
      <c r="AB239" s="716">
        <f>((((($T$46*($I$20*(1+SUM($E$27:$F$27))))+($T$47*($I$21*(1+SUM($E$28:$F$28))))+(($I$22*(1+SUM($E$29:$F$29))))*$T$48)+(($I$23*(1+SUM($E$30:$F$30))))*$T$49)+($T$50*($I$24*(1+SUM($E$31:$F$31))))))*$I$36</f>
        <v>1091.4749999999999</v>
      </c>
      <c r="AC239" s="716">
        <f>((((($T$46*($I$20*(1+SUM($E$27:$F$27))))+($T$47*($I$21*(1+SUM($E$28:$F$28))))+(($I$22*(1+SUM($E$29:$F$29))))*$T$48)+(($I$23*(1+SUM($E$30:$F$30))))*$T$49)+($T$50*($I$24*(1+SUM($E$31:$F$31))))))*$J$36</f>
        <v>545.73749999999995</v>
      </c>
      <c r="AD239" s="716"/>
      <c r="AE239" s="716"/>
      <c r="AF239" s="716"/>
      <c r="AG239" s="716"/>
      <c r="AH239" s="716"/>
      <c r="AI239" s="716"/>
      <c r="AJ239" s="716"/>
      <c r="AK239" s="716"/>
      <c r="AL239" s="716"/>
      <c r="AM239" s="716"/>
      <c r="AN239" s="716"/>
      <c r="AO239" s="716"/>
      <c r="AP239" s="716"/>
      <c r="AQ239" s="716"/>
      <c r="AR239" s="716"/>
      <c r="AS239" s="716"/>
      <c r="AT239" s="716"/>
      <c r="AU239" s="716"/>
      <c r="AV239" s="716"/>
      <c r="AW239" s="716"/>
      <c r="AX239" s="716"/>
      <c r="AY239" s="716"/>
      <c r="AZ239" s="716"/>
      <c r="BA239" s="716"/>
      <c r="BB239" s="716"/>
      <c r="BC239" s="716"/>
      <c r="BD239" s="716"/>
      <c r="BE239" s="716"/>
      <c r="BF239" s="716"/>
      <c r="BG239" s="716"/>
      <c r="BH239" s="716"/>
      <c r="BI239" s="716"/>
      <c r="BJ239" s="716"/>
      <c r="BK239" s="716"/>
      <c r="BL239" s="716"/>
      <c r="BM239" s="716"/>
      <c r="BN239" s="716"/>
      <c r="BO239" s="716"/>
      <c r="BP239" s="716"/>
      <c r="BQ239" s="716"/>
    </row>
    <row r="240" spans="1:69" ht="10.199999999999999" customHeight="1" thickBot="1" x14ac:dyDescent="0.35">
      <c r="A240" s="64">
        <v>21</v>
      </c>
      <c r="B240" s="64">
        <f t="shared" si="71"/>
        <v>54573.75</v>
      </c>
      <c r="C240" s="64">
        <v>21</v>
      </c>
      <c r="D240" s="716"/>
      <c r="E240" s="716"/>
      <c r="F240" s="716"/>
      <c r="G240" s="716"/>
      <c r="H240" s="716"/>
      <c r="I240" s="716"/>
      <c r="J240" s="716"/>
      <c r="K240" s="716"/>
      <c r="L240" s="716"/>
      <c r="M240" s="716"/>
      <c r="N240" s="716"/>
      <c r="O240" s="716"/>
      <c r="P240" s="716"/>
      <c r="Q240" s="716"/>
      <c r="R240" s="716"/>
      <c r="S240" s="716"/>
      <c r="T240" s="716"/>
      <c r="U240" s="716"/>
      <c r="V240" s="716"/>
      <c r="W240" s="716"/>
      <c r="X240" s="716">
        <f>((((($T$46*($I$20*(1+SUM($E$27:$F$27))))+($T$47*($I$21*(1+SUM($E$28:$F$28))))+(($I$22*(1+SUM($E$29:$F$29))))*$T$48)+(($I$23*(1+SUM($E$30:$F$30))))*$T$49)+($T$50*($I$24*(1+SUM($E$31:$F$31))))))*$D$36</f>
        <v>0</v>
      </c>
      <c r="Y240" s="716">
        <f>((((($T$46*($I$20*(1+SUM($E$27:$F$27))))+($T$47*($I$21*(1+SUM($E$28:$F$28))))+(($I$22*(1+SUM($E$29:$F$29))))*$T$48)+(($I$23*(1+SUM($E$30:$F$30))))*$T$49)+($T$50*($I$24*(1+SUM($E$31:$F$31))))))*$E$36</f>
        <v>1091.4749999999999</v>
      </c>
      <c r="Z240" s="716">
        <f>((((($T$46*($I$20*(1+SUM($E$27:$F$27))))+($T$47*($I$21*(1+SUM($E$28:$F$28))))+(($I$22*(1+SUM($E$29:$F$29))))*$T$48)+(($I$23*(1+SUM($E$30:$F$30))))*$T$49)+($T$50*($I$24*(1+SUM($E$31:$F$31))))))*$F$36</f>
        <v>19100.8125</v>
      </c>
      <c r="AA240" s="716">
        <f>((((($T$46*($I$20*(1+SUM($E$27:$F$27))))+($T$47*($I$21*(1+SUM($E$28:$F$28))))+(($I$22*(1+SUM($E$29:$F$29))))*$T$48)+(($I$23*(1+SUM($E$30:$F$30))))*$T$49)+($T$50*($I$24*(1+SUM($E$31:$F$31))))))*$G$36</f>
        <v>27286.875</v>
      </c>
      <c r="AB240" s="716">
        <f>((((($T$46*($I$20*(1+SUM($E$27:$F$27))))+($T$47*($I$21*(1+SUM($E$28:$F$28))))+(($I$22*(1+SUM($E$29:$F$29))))*$T$48)+(($I$23*(1+SUM($E$30:$F$30))))*$T$49)+($T$50*($I$24*(1+SUM($E$31:$F$31))))))*$H$36</f>
        <v>5457.375</v>
      </c>
      <c r="AC240" s="716">
        <f>((((($T$46*($I$20*(1+SUM($E$27:$F$27))))+($T$47*($I$21*(1+SUM($E$28:$F$28))))+(($I$22*(1+SUM($E$29:$F$29))))*$T$48)+(($I$23*(1+SUM($E$30:$F$30))))*$T$49)+($T$50*($I$24*(1+SUM($E$31:$F$31))))))*$I$36</f>
        <v>1091.4749999999999</v>
      </c>
      <c r="AD240" s="716">
        <f>((((($T$46*($I$20*(1+SUM($E$27:$F$27))))+($T$47*($I$21*(1+SUM($E$28:$F$28))))+(($I$22*(1+SUM($E$29:$F$29))))*$T$48)+(($I$23*(1+SUM($E$30:$F$30))))*$T$49)+($T$50*($I$24*(1+SUM($E$31:$F$31))))))*$J$36</f>
        <v>545.73749999999995</v>
      </c>
      <c r="AE240" s="716"/>
      <c r="AF240" s="716"/>
      <c r="AG240" s="716"/>
      <c r="AH240" s="716"/>
      <c r="AI240" s="716"/>
      <c r="AJ240" s="716"/>
      <c r="AK240" s="716"/>
      <c r="AL240" s="716"/>
      <c r="AM240" s="716"/>
      <c r="AN240" s="716"/>
      <c r="AO240" s="716"/>
      <c r="AP240" s="716"/>
      <c r="AQ240" s="716"/>
      <c r="AR240" s="716"/>
      <c r="AS240" s="716"/>
      <c r="AT240" s="716"/>
      <c r="AU240" s="716"/>
      <c r="AV240" s="716"/>
      <c r="AW240" s="716"/>
      <c r="AX240" s="716"/>
      <c r="AY240" s="716"/>
      <c r="AZ240" s="716"/>
      <c r="BA240" s="716"/>
      <c r="BB240" s="716"/>
      <c r="BC240" s="716"/>
      <c r="BD240" s="716"/>
      <c r="BE240" s="716"/>
      <c r="BF240" s="716"/>
      <c r="BG240" s="716"/>
      <c r="BH240" s="716"/>
      <c r="BI240" s="716"/>
      <c r="BJ240" s="716"/>
      <c r="BK240" s="716"/>
      <c r="BL240" s="716"/>
      <c r="BM240" s="716"/>
      <c r="BN240" s="716"/>
      <c r="BO240" s="716"/>
      <c r="BP240" s="716"/>
      <c r="BQ240" s="716"/>
    </row>
    <row r="241" spans="1:69" ht="10.199999999999999" customHeight="1" thickBot="1" x14ac:dyDescent="0.35">
      <c r="A241" s="64">
        <v>22</v>
      </c>
      <c r="B241" s="64">
        <f t="shared" si="71"/>
        <v>54573.75</v>
      </c>
      <c r="C241" s="64">
        <v>22</v>
      </c>
      <c r="D241" s="716"/>
      <c r="E241" s="716"/>
      <c r="F241" s="716"/>
      <c r="G241" s="716"/>
      <c r="H241" s="716"/>
      <c r="I241" s="716"/>
      <c r="J241" s="716"/>
      <c r="K241" s="716"/>
      <c r="L241" s="716"/>
      <c r="M241" s="716"/>
      <c r="N241" s="716"/>
      <c r="O241" s="716"/>
      <c r="P241" s="716"/>
      <c r="Q241" s="716"/>
      <c r="R241" s="716"/>
      <c r="S241" s="716"/>
      <c r="T241" s="716"/>
      <c r="U241" s="716"/>
      <c r="V241" s="716"/>
      <c r="W241" s="716"/>
      <c r="X241" s="716"/>
      <c r="Y241" s="716">
        <f>((((($T$46*($I$20*(1+SUM($E$27:$F$27))))+($T$47*($I$21*(1+SUM($E$28:$F$28))))+(($I$22*(1+SUM($E$29:$F$29))))*$T$48)+(($I$23*(1+SUM($E$30:$F$30))))*$T$49)+($T$50*($I$24*(1+SUM($E$31:$F$31))))))*$D$36</f>
        <v>0</v>
      </c>
      <c r="Z241" s="716">
        <f>((((($T$46*($I$20*(1+SUM($E$27:$F$27))))+($T$47*($I$21*(1+SUM($E$28:$F$28))))+(($I$22*(1+SUM($E$29:$F$29))))*$T$48)+(($I$23*(1+SUM($E$30:$F$30))))*$T$49)+($T$50*($I$24*(1+SUM($E$31:$F$31))))))*$E$36</f>
        <v>1091.4749999999999</v>
      </c>
      <c r="AA241" s="716">
        <f>((((($T$46*($I$20*(1+SUM($E$27:$F$27))))+($T$47*($I$21*(1+SUM($E$28:$F$28))))+(($I$22*(1+SUM($E$29:$F$29))))*$T$48)+(($I$23*(1+SUM($E$30:$F$30))))*$T$49)+($T$50*($I$24*(1+SUM($E$31:$F$31))))))*$F$36</f>
        <v>19100.8125</v>
      </c>
      <c r="AB241" s="716">
        <f>((((($T$46*($I$20*(1+SUM($E$27:$F$27))))+($T$47*($I$21*(1+SUM($E$28:$F$28))))+(($I$22*(1+SUM($E$29:$F$29))))*$T$48)+(($I$23*(1+SUM($E$30:$F$30))))*$T$49)+($T$50*($I$24*(1+SUM($E$31:$F$31))))))*$G$36</f>
        <v>27286.875</v>
      </c>
      <c r="AC241" s="716">
        <f>((((($T$46*($I$20*(1+SUM($E$27:$F$27))))+($T$47*($I$21*(1+SUM($E$28:$F$28))))+(($I$22*(1+SUM($E$29:$F$29))))*$T$48)+(($I$23*(1+SUM($E$30:$F$30))))*$T$49)+($T$50*($I$24*(1+SUM($E$31:$F$31))))))*$H$36</f>
        <v>5457.375</v>
      </c>
      <c r="AD241" s="716">
        <f>((((($T$46*($I$20*(1+SUM($E$27:$F$27))))+($T$47*($I$21*(1+SUM($E$28:$F$28))))+(($I$22*(1+SUM($E$29:$F$29))))*$T$48)+(($I$23*(1+SUM($E$30:$F$30))))*$T$49)+($T$50*($I$24*(1+SUM($E$31:$F$31))))))*$I$36</f>
        <v>1091.4749999999999</v>
      </c>
      <c r="AE241" s="716">
        <f>((((($T$46*($I$20*(1+SUM($E$27:$F$27))))+($T$47*($I$21*(1+SUM($E$28:$F$28))))+(($I$22*(1+SUM($E$29:$F$29))))*$T$48)+(($I$23*(1+SUM($E$30:$F$30))))*$T$49)+($T$50*($I$24*(1+SUM($E$31:$F$31))))))*$J$36</f>
        <v>545.73749999999995</v>
      </c>
      <c r="AF241" s="716"/>
      <c r="AG241" s="716"/>
      <c r="AH241" s="716"/>
      <c r="AI241" s="716"/>
      <c r="AJ241" s="716"/>
      <c r="AK241" s="716"/>
      <c r="AL241" s="716"/>
      <c r="AM241" s="716"/>
      <c r="AN241" s="716"/>
      <c r="AO241" s="716"/>
      <c r="AP241" s="716"/>
      <c r="AQ241" s="716"/>
      <c r="AR241" s="716"/>
      <c r="AS241" s="716"/>
      <c r="AT241" s="716"/>
      <c r="AU241" s="716"/>
      <c r="AV241" s="716"/>
      <c r="AW241" s="716"/>
      <c r="AX241" s="716"/>
      <c r="AY241" s="716"/>
      <c r="AZ241" s="716"/>
      <c r="BA241" s="716"/>
      <c r="BB241" s="716"/>
      <c r="BC241" s="716"/>
      <c r="BD241" s="716"/>
      <c r="BE241" s="716"/>
      <c r="BF241" s="716"/>
      <c r="BG241" s="716"/>
      <c r="BH241" s="716"/>
      <c r="BI241" s="716"/>
      <c r="BJ241" s="716"/>
      <c r="BK241" s="716"/>
      <c r="BL241" s="716"/>
      <c r="BM241" s="716"/>
      <c r="BN241" s="716"/>
      <c r="BO241" s="716"/>
      <c r="BP241" s="716"/>
      <c r="BQ241" s="716"/>
    </row>
    <row r="242" spans="1:69" ht="10.199999999999999" customHeight="1" thickBot="1" x14ac:dyDescent="0.35">
      <c r="A242" s="64">
        <v>23</v>
      </c>
      <c r="B242" s="64">
        <f t="shared" si="71"/>
        <v>54573.75</v>
      </c>
      <c r="C242" s="64">
        <v>23</v>
      </c>
      <c r="D242" s="716"/>
      <c r="E242" s="716"/>
      <c r="F242" s="716"/>
      <c r="G242" s="716"/>
      <c r="H242" s="716"/>
      <c r="I242" s="716"/>
      <c r="J242" s="716"/>
      <c r="K242" s="716"/>
      <c r="L242" s="716"/>
      <c r="M242" s="716"/>
      <c r="N242" s="716"/>
      <c r="O242" s="716"/>
      <c r="P242" s="716"/>
      <c r="Q242" s="716"/>
      <c r="R242" s="716"/>
      <c r="S242" s="716"/>
      <c r="T242" s="716"/>
      <c r="U242" s="716"/>
      <c r="V242" s="716"/>
      <c r="W242" s="716"/>
      <c r="X242" s="716"/>
      <c r="Y242" s="716"/>
      <c r="Z242" s="716">
        <f>((((($T$46*($I$20*(1+SUM($E$27:$F$27))))+($T$47*($I$21*(1+SUM($E$28:$F$28))))+(($I$22*(1+SUM($E$29:$F$29))))*$T$48)+(($I$23*(1+SUM($E$30:$F$30))))*$T$49)+($T$50*($I$24*(1+SUM($E$31:$F$31))))))*$D$36</f>
        <v>0</v>
      </c>
      <c r="AA242" s="716">
        <f>((((($T$46*($I$20*(1+SUM($E$27:$F$27))))+($T$47*($I$21*(1+SUM($E$28:$F$28))))+(($I$22*(1+SUM($E$29:$F$29))))*$T$48)+(($I$23*(1+SUM($E$30:$F$30))))*$T$49)+($T$50*($I$24*(1+SUM($E$31:$F$31))))))*$E$36</f>
        <v>1091.4749999999999</v>
      </c>
      <c r="AB242" s="716">
        <f>((((($T$46*($I$20*(1+SUM($E$27:$F$27))))+($T$47*($I$21*(1+SUM($E$28:$F$28))))+(($I$22*(1+SUM($E$29:$F$29))))*$T$48)+(($I$23*(1+SUM($E$30:$F$30))))*$T$49)+($T$50*($I$24*(1+SUM($E$31:$F$31))))))*$F$36</f>
        <v>19100.8125</v>
      </c>
      <c r="AC242" s="716">
        <f>((((($T$46*($I$20*(1+SUM($E$27:$F$27))))+($T$47*($I$21*(1+SUM($E$28:$F$28))))+(($I$22*(1+SUM($E$29:$F$29))))*$T$48)+(($I$23*(1+SUM($E$30:$F$30))))*$T$49)+($T$50*($I$24*(1+SUM($E$31:$F$31))))))*$G$36</f>
        <v>27286.875</v>
      </c>
      <c r="AD242" s="716">
        <f>((((($T$46*($I$20*(1+SUM($E$27:$F$27))))+($T$47*($I$21*(1+SUM($E$28:$F$28))))+(($I$22*(1+SUM($E$29:$F$29))))*$T$48)+(($I$23*(1+SUM($E$30:$F$30))))*$T$49)+($T$50*($I$24*(1+SUM($E$31:$F$31))))))*$H$36</f>
        <v>5457.375</v>
      </c>
      <c r="AE242" s="716">
        <f>((((($T$46*($I$20*(1+SUM($E$27:$F$27))))+($T$47*($I$21*(1+SUM($E$28:$F$28))))+(($I$22*(1+SUM($E$29:$F$29))))*$T$48)+(($I$23*(1+SUM($E$30:$F$30))))*$T$49)+($T$50*($I$24*(1+SUM($E$31:$F$31))))))*$I$36</f>
        <v>1091.4749999999999</v>
      </c>
      <c r="AF242" s="716">
        <f>((((($T$46*($I$20*(1+SUM($E$27:$F$27))))+($T$47*($I$21*(1+SUM($E$28:$F$28))))+(($I$22*(1+SUM($E$29:$F$29))))*$T$48)+(($I$23*(1+SUM($E$30:$F$30))))*$T$49)+($T$50*($I$24*(1+SUM($E$31:$F$31))))))*$J$36</f>
        <v>545.73749999999995</v>
      </c>
      <c r="AG242" s="716"/>
      <c r="AH242" s="716"/>
      <c r="AI242" s="716"/>
      <c r="AJ242" s="716"/>
      <c r="AK242" s="716"/>
      <c r="AL242" s="716"/>
      <c r="AM242" s="716"/>
      <c r="AN242" s="716"/>
      <c r="AO242" s="716"/>
      <c r="AP242" s="716"/>
      <c r="AQ242" s="716"/>
      <c r="AR242" s="716"/>
      <c r="AS242" s="716"/>
      <c r="AT242" s="716"/>
      <c r="AU242" s="716"/>
      <c r="AV242" s="716"/>
      <c r="AW242" s="716"/>
      <c r="AX242" s="716"/>
      <c r="AY242" s="716"/>
      <c r="AZ242" s="716"/>
      <c r="BA242" s="716"/>
      <c r="BB242" s="716"/>
      <c r="BC242" s="716"/>
      <c r="BD242" s="716"/>
      <c r="BE242" s="716"/>
      <c r="BF242" s="716"/>
      <c r="BG242" s="716"/>
      <c r="BH242" s="716"/>
      <c r="BI242" s="716"/>
      <c r="BJ242" s="716"/>
      <c r="BK242" s="716"/>
      <c r="BL242" s="716"/>
      <c r="BM242" s="716"/>
      <c r="BN242" s="716"/>
      <c r="BO242" s="716"/>
      <c r="BP242" s="716"/>
      <c r="BQ242" s="716"/>
    </row>
    <row r="243" spans="1:69" ht="10.199999999999999" customHeight="1" thickBot="1" x14ac:dyDescent="0.35">
      <c r="A243" s="64">
        <v>24</v>
      </c>
      <c r="B243" s="64">
        <f t="shared" si="71"/>
        <v>54573.75</v>
      </c>
      <c r="C243" s="64">
        <v>24</v>
      </c>
      <c r="D243" s="716"/>
      <c r="E243" s="716"/>
      <c r="F243" s="716"/>
      <c r="G243" s="716"/>
      <c r="H243" s="716"/>
      <c r="I243" s="716"/>
      <c r="J243" s="716"/>
      <c r="K243" s="716"/>
      <c r="L243" s="716"/>
      <c r="M243" s="716"/>
      <c r="N243" s="716"/>
      <c r="O243" s="716"/>
      <c r="P243" s="716"/>
      <c r="Q243" s="716"/>
      <c r="R243" s="716"/>
      <c r="S243" s="716"/>
      <c r="T243" s="716"/>
      <c r="U243" s="716"/>
      <c r="V243" s="716"/>
      <c r="W243" s="716"/>
      <c r="X243" s="716"/>
      <c r="Y243" s="716"/>
      <c r="Z243" s="716"/>
      <c r="AA243" s="716">
        <f>((((($T$46*($I$20*(1+SUM($E$27:$F$27))))+($T$47*($I$21*(1+SUM($E$28:$F$28))))+(($I$22*(1+SUM($E$29:$F$29))))*$T$48)+(($I$23*(1+SUM($E$30:$F$30))))*$T$49)+($T$50*($I$24*(1+SUM($E$31:$F$31))))))*$D$36</f>
        <v>0</v>
      </c>
      <c r="AB243" s="716">
        <f>((((($T$46*($I$20*(1+SUM($E$27:$F$27))))+($T$47*($I$21*(1+SUM($E$28:$F$28))))+(($I$22*(1+SUM($E$29:$F$29))))*$T$48)+(($I$23*(1+SUM($E$30:$F$30))))*$T$49)+($T$50*($I$24*(1+SUM($E$31:$F$31))))))*$E$36</f>
        <v>1091.4749999999999</v>
      </c>
      <c r="AC243" s="716">
        <f>((((($T$46*($I$20*(1+SUM($E$27:$F$27))))+($T$47*($I$21*(1+SUM($E$28:$F$28))))+(($I$22*(1+SUM($E$29:$F$29))))*$T$48)+(($I$23*(1+SUM($E$30:$F$30))))*$T$49)+($T$50*($I$24*(1+SUM($E$31:$F$31))))))*$F$36</f>
        <v>19100.8125</v>
      </c>
      <c r="AD243" s="716">
        <f>((((($T$46*($I$20*(1+SUM($E$27:$F$27))))+($T$47*($I$21*(1+SUM($E$28:$F$28))))+(($I$22*(1+SUM($E$29:$F$29))))*$T$48)+(($I$23*(1+SUM($E$30:$F$30))))*$T$49)+($T$50*($I$24*(1+SUM($E$31:$F$31))))))*$G$36</f>
        <v>27286.875</v>
      </c>
      <c r="AE243" s="716">
        <f>((((($T$46*($I$20*(1+SUM($E$27:$F$27))))+($T$47*($I$21*(1+SUM($E$28:$F$28))))+(($I$22*(1+SUM($E$29:$F$29))))*$T$48)+(($I$23*(1+SUM($E$30:$F$30))))*$T$49)+($T$50*($I$24*(1+SUM($E$31:$F$31))))))*$H$36</f>
        <v>5457.375</v>
      </c>
      <c r="AF243" s="716">
        <f>((((($T$46*($I$20*(1+SUM($E$27:$F$27))))+($T$47*($I$21*(1+SUM($E$28:$F$28))))+(($I$22*(1+SUM($E$29:$F$29))))*$T$48)+(($I$23*(1+SUM($E$30:$F$30))))*$T$49)+($T$50*($I$24*(1+SUM($E$31:$F$31))))))*$I$36</f>
        <v>1091.4749999999999</v>
      </c>
      <c r="AG243" s="716">
        <f>((((($T$46*($I$20*(1+SUM($E$27:$F$27))))+($T$47*($I$21*(1+SUM($E$28:$F$28))))+(($I$22*(1+SUM($E$29:$F$29))))*$T$48)+(($I$23*(1+SUM($E$30:$F$30))))*$T$49)+($T$50*($I$24*(1+SUM($E$31:$F$31))))))*$J$36</f>
        <v>545.73749999999995</v>
      </c>
      <c r="AH243" s="716"/>
      <c r="AI243" s="716"/>
      <c r="AJ243" s="716"/>
      <c r="AK243" s="716"/>
      <c r="AL243" s="716"/>
      <c r="AM243" s="716"/>
      <c r="AN243" s="716"/>
      <c r="AO243" s="716"/>
      <c r="AP243" s="716"/>
      <c r="AQ243" s="716"/>
      <c r="AR243" s="716"/>
      <c r="AS243" s="716"/>
      <c r="AT243" s="716"/>
      <c r="AU243" s="716"/>
      <c r="AV243" s="716"/>
      <c r="AW243" s="716"/>
      <c r="AX243" s="716"/>
      <c r="AY243" s="716"/>
      <c r="AZ243" s="716"/>
      <c r="BA243" s="716"/>
      <c r="BB243" s="716"/>
      <c r="BC243" s="716"/>
      <c r="BD243" s="716"/>
      <c r="BE243" s="716"/>
      <c r="BF243" s="716"/>
      <c r="BG243" s="716"/>
      <c r="BH243" s="716"/>
      <c r="BI243" s="716"/>
      <c r="BJ243" s="716"/>
      <c r="BK243" s="716"/>
      <c r="BL243" s="716"/>
      <c r="BM243" s="716"/>
      <c r="BN243" s="716"/>
      <c r="BO243" s="716"/>
      <c r="BP243" s="716"/>
      <c r="BQ243" s="716"/>
    </row>
    <row r="244" spans="1:69" ht="10.199999999999999" customHeight="1" thickBot="1" x14ac:dyDescent="0.35">
      <c r="A244" s="64">
        <v>25</v>
      </c>
      <c r="B244" s="64">
        <f t="shared" si="71"/>
        <v>82857.499999999985</v>
      </c>
      <c r="C244" s="64">
        <v>25</v>
      </c>
      <c r="D244" s="716"/>
      <c r="E244" s="716"/>
      <c r="F244" s="716"/>
      <c r="G244" s="716"/>
      <c r="H244" s="716"/>
      <c r="I244" s="716"/>
      <c r="J244" s="716"/>
      <c r="K244" s="716"/>
      <c r="L244" s="716"/>
      <c r="M244" s="716"/>
      <c r="N244" s="716"/>
      <c r="O244" s="716"/>
      <c r="P244" s="716"/>
      <c r="Q244" s="716"/>
      <c r="R244" s="716"/>
      <c r="S244" s="716"/>
      <c r="T244" s="716"/>
      <c r="U244" s="716"/>
      <c r="V244" s="716"/>
      <c r="W244" s="716"/>
      <c r="X244" s="716"/>
      <c r="Y244" s="716"/>
      <c r="Z244" s="716"/>
      <c r="AA244" s="716"/>
      <c r="AB244" s="716">
        <f>((((($U$46*($I$20*(1+SUM($E$27:$G$27))))+($U$47*($I$21*(1+SUM($E$28:$G$28))))+(($I$22*(1+SUM($E$29:$G$29))))*$U$48)+(($I$23*(1+SUM($E$30:$G$30))))*$U$49)+($U$50*($I$24*(1+SUM($E$31:$G$31))))))*$D$36</f>
        <v>0</v>
      </c>
      <c r="AC244" s="716">
        <f>((((($U$46*($I$20*(1+SUM($E$27:$G$27))))+($U$47*($I$21*(1+SUM($E$28:$G$28))))+(($I$22*(1+SUM($E$29:$G$29))))*$U$48)+(($I$23*(1+SUM($E$30:$G$30))))*$U$49)+($U$50*($I$24*(1+SUM($E$31:$G$31))))))*$E$36</f>
        <v>1657.15</v>
      </c>
      <c r="AD244" s="716">
        <f>((((($U$46*($I$20*(1+SUM($E$27:$G$27))))+($U$47*($I$21*(1+SUM($E$28:$G$28))))+(($I$22*(1+SUM($E$29:$G$29))))*$U$48)+(($I$23*(1+SUM($E$30:$G$30))))*$U$49)+($U$50*($I$24*(1+SUM($E$31:$G$31))))))*$F$36</f>
        <v>29000.124999999996</v>
      </c>
      <c r="AE244" s="716">
        <f>((((($U$46*($I$20*(1+SUM($E$27:$G$27))))+($U$47*($I$21*(1+SUM($E$28:$G$28))))+(($I$22*(1+SUM($E$29:$G$29))))*$U$48)+(($I$23*(1+SUM($E$30:$G$30))))*$U$49)+($U$50*($I$24*(1+SUM($E$31:$G$31))))))*$G$36</f>
        <v>41428.75</v>
      </c>
      <c r="AF244" s="716">
        <f>((((($U$46*($I$20*(1+SUM($E$27:$G$27))))+($U$47*($I$21*(1+SUM($E$28:$G$28))))+(($I$22*(1+SUM($E$29:$G$29))))*$U$48)+(($I$23*(1+SUM($E$30:$G$30))))*$U$49)+($U$50*($I$24*(1+SUM($E$31:$G$31))))))*$H$36</f>
        <v>8285.75</v>
      </c>
      <c r="AG244" s="716">
        <f>((((($U$46*($I$20*(1+SUM($E$27:$G$27))))+($U$47*($I$21*(1+SUM($E$28:$G$28))))+(($I$22*(1+SUM($E$29:$G$29))))*$U$48)+(($I$23*(1+SUM($E$30:$G$30))))*$U$49)+($U$50*($I$24*(1+SUM($E$31:$G$31))))))*$I$36</f>
        <v>1657.15</v>
      </c>
      <c r="AH244" s="716">
        <f>((((($U$46*($I$20*(1+SUM($E$27:$G$27))))+($U$47*($I$21*(1+SUM($E$28:$G$28))))+(($I$22*(1+SUM($E$29:$G$29))))*$U$48)+(($I$23*(1+SUM($E$30:$G$30))))*$U$49)+($U$50*($I$24*(1+SUM($E$31:$G$31))))))*$J$36</f>
        <v>828.57500000000005</v>
      </c>
      <c r="AI244" s="716"/>
      <c r="AJ244" s="716"/>
      <c r="AK244" s="716"/>
      <c r="AL244" s="716"/>
      <c r="AM244" s="716"/>
      <c r="AN244" s="716"/>
      <c r="AO244" s="716"/>
      <c r="AP244" s="716"/>
      <c r="AQ244" s="716"/>
      <c r="AR244" s="716"/>
      <c r="AS244" s="716"/>
      <c r="AT244" s="716"/>
      <c r="AU244" s="716"/>
      <c r="AV244" s="716"/>
      <c r="AW244" s="716"/>
      <c r="AX244" s="716"/>
      <c r="AY244" s="716"/>
      <c r="AZ244" s="716"/>
      <c r="BA244" s="716"/>
      <c r="BB244" s="716"/>
      <c r="BC244" s="716"/>
      <c r="BD244" s="716"/>
      <c r="BE244" s="716"/>
      <c r="BF244" s="716"/>
      <c r="BG244" s="716"/>
      <c r="BH244" s="716"/>
      <c r="BI244" s="716"/>
      <c r="BJ244" s="716"/>
      <c r="BK244" s="716"/>
      <c r="BL244" s="716"/>
      <c r="BM244" s="716"/>
      <c r="BN244" s="716"/>
      <c r="BO244" s="716"/>
      <c r="BP244" s="716"/>
      <c r="BQ244" s="716"/>
    </row>
    <row r="245" spans="1:69" ht="10.199999999999999" customHeight="1" thickBot="1" x14ac:dyDescent="0.35">
      <c r="A245" s="64">
        <v>26</v>
      </c>
      <c r="B245" s="64">
        <f t="shared" si="71"/>
        <v>82857.499999999985</v>
      </c>
      <c r="C245" s="64">
        <v>26</v>
      </c>
      <c r="D245" s="716"/>
      <c r="E245" s="716"/>
      <c r="F245" s="716"/>
      <c r="G245" s="716"/>
      <c r="H245" s="716"/>
      <c r="I245" s="716"/>
      <c r="J245" s="716"/>
      <c r="K245" s="716"/>
      <c r="L245" s="716"/>
      <c r="M245" s="716"/>
      <c r="N245" s="716"/>
      <c r="O245" s="716"/>
      <c r="P245" s="716"/>
      <c r="Q245" s="716"/>
      <c r="R245" s="716"/>
      <c r="S245" s="716"/>
      <c r="T245" s="716"/>
      <c r="U245" s="716"/>
      <c r="V245" s="716"/>
      <c r="W245" s="716"/>
      <c r="X245" s="716"/>
      <c r="Y245" s="716"/>
      <c r="Z245" s="716"/>
      <c r="AA245" s="716"/>
      <c r="AB245" s="716"/>
      <c r="AC245" s="716">
        <f>((((($U$46*($I$20*(1+SUM($E$27:$G$27))))+($U$47*($I$21*(1+SUM($E$28:$G$28))))+(($I$22*(1+SUM($E$29:$G$29))))*$U$48)+(($I$23*(1+SUM($E$30:$G$30))))*$U$49)+($U$50*($I$24*(1+SUM($E$31:$G$31))))))*$D$36</f>
        <v>0</v>
      </c>
      <c r="AD245" s="716">
        <f>((((($U$46*($I$20*(1+SUM($E$27:$G$27))))+($U$47*($I$21*(1+SUM($E$28:$G$28))))+(($I$22*(1+SUM($E$29:$G$29))))*$U$48)+(($I$23*(1+SUM($E$30:$G$30))))*$U$49)+($U$50*($I$24*(1+SUM($E$31:$G$31))))))*$E$36</f>
        <v>1657.15</v>
      </c>
      <c r="AE245" s="716">
        <f>((((($U$46*($I$20*(1+SUM($E$27:$G$27))))+($U$47*($I$21*(1+SUM($E$28:$G$28))))+(($I$22*(1+SUM($E$29:$G$29))))*$U$48)+(($I$23*(1+SUM($E$30:$G$30))))*$U$49)+($U$50*($I$24*(1+SUM($E$31:$G$31))))))*$F$36</f>
        <v>29000.124999999996</v>
      </c>
      <c r="AF245" s="716">
        <f>((((($U$46*($I$20*(1+SUM($E$27:$G$27))))+($U$47*($I$21*(1+SUM($E$28:$G$28))))+(($I$22*(1+SUM($E$29:$G$29))))*$U$48)+(($I$23*(1+SUM($E$30:$G$30))))*$U$49)+($U$50*($I$24*(1+SUM($E$31:$G$31))))))*$G$36</f>
        <v>41428.75</v>
      </c>
      <c r="AG245" s="716">
        <f>((((($U$46*($I$20*(1+SUM($E$27:$G$27))))+($U$47*($I$21*(1+SUM($E$28:$G$28))))+(($I$22*(1+SUM($E$29:$G$29))))*$U$48)+(($I$23*(1+SUM($E$30:$G$30))))*$U$49)+($U$50*($I$24*(1+SUM($E$31:$G$31))))))*$H$36</f>
        <v>8285.75</v>
      </c>
      <c r="AH245" s="716">
        <f>((((($U$46*($I$20*(1+SUM($E$27:$G$27))))+($U$47*($I$21*(1+SUM($E$28:$G$28))))+(($I$22*(1+SUM($E$29:$G$29))))*$U$48)+(($I$23*(1+SUM($E$30:$G$30))))*$U$49)+($U$50*($I$24*(1+SUM($E$31:$G$31))))))*$I$36</f>
        <v>1657.15</v>
      </c>
      <c r="AI245" s="716">
        <f>((((($U$46*($I$20*(1+SUM($E$27:$G$27))))+($U$47*($I$21*(1+SUM($E$28:$G$28))))+(($I$22*(1+SUM($E$29:$G$29))))*$U$48)+(($I$23*(1+SUM($E$30:$G$30))))*$U$49)+($U$50*($I$24*(1+SUM($E$31:$G$31))))))*$J$36</f>
        <v>828.57500000000005</v>
      </c>
      <c r="AJ245" s="716"/>
      <c r="AK245" s="716"/>
      <c r="AL245" s="716"/>
      <c r="AM245" s="716"/>
      <c r="AN245" s="716"/>
      <c r="AO245" s="716"/>
      <c r="AP245" s="716"/>
      <c r="AQ245" s="716"/>
      <c r="AR245" s="716"/>
      <c r="AS245" s="716"/>
      <c r="AT245" s="716"/>
      <c r="AU245" s="716"/>
      <c r="AV245" s="716"/>
      <c r="AW245" s="716"/>
      <c r="AX245" s="716"/>
      <c r="AY245" s="716"/>
      <c r="AZ245" s="716"/>
      <c r="BA245" s="716"/>
      <c r="BB245" s="716"/>
      <c r="BC245" s="716"/>
      <c r="BD245" s="716"/>
      <c r="BE245" s="716"/>
      <c r="BF245" s="716"/>
      <c r="BG245" s="716"/>
      <c r="BH245" s="716"/>
      <c r="BI245" s="716"/>
      <c r="BJ245" s="716"/>
      <c r="BK245" s="716"/>
      <c r="BL245" s="716"/>
      <c r="BM245" s="716"/>
      <c r="BN245" s="716"/>
      <c r="BO245" s="716"/>
      <c r="BP245" s="716"/>
      <c r="BQ245" s="716"/>
    </row>
    <row r="246" spans="1:69" ht="10.199999999999999" customHeight="1" thickBot="1" x14ac:dyDescent="0.35">
      <c r="A246" s="64">
        <v>27</v>
      </c>
      <c r="B246" s="64">
        <f t="shared" si="71"/>
        <v>82857.499999999985</v>
      </c>
      <c r="C246" s="64">
        <v>27</v>
      </c>
      <c r="D246" s="716"/>
      <c r="E246" s="716"/>
      <c r="F246" s="716"/>
      <c r="G246" s="716"/>
      <c r="H246" s="716"/>
      <c r="I246" s="716"/>
      <c r="J246" s="716"/>
      <c r="K246" s="716"/>
      <c r="L246" s="716"/>
      <c r="M246" s="716"/>
      <c r="N246" s="716"/>
      <c r="O246" s="716"/>
      <c r="P246" s="716"/>
      <c r="Q246" s="716"/>
      <c r="R246" s="716"/>
      <c r="S246" s="716"/>
      <c r="T246" s="716"/>
      <c r="U246" s="716"/>
      <c r="V246" s="716"/>
      <c r="W246" s="716"/>
      <c r="X246" s="716"/>
      <c r="Y246" s="716"/>
      <c r="Z246" s="716"/>
      <c r="AA246" s="716"/>
      <c r="AB246" s="716"/>
      <c r="AC246" s="716"/>
      <c r="AD246" s="716">
        <f>((((($U$46*($I$20*(1+SUM($E$27:$G$27))))+($U$47*($I$21*(1+SUM($E$28:$G$28))))+(($I$22*(1+SUM($E$29:$G$29))))*$U$48)+(($I$23*(1+SUM($E$30:$G$30))))*$U$49)+($U$50*($I$24*(1+SUM($E$31:$G$31))))))*$D$36</f>
        <v>0</v>
      </c>
      <c r="AE246" s="716">
        <f>((((($U$46*($I$20*(1+SUM($E$27:$G$27))))+($U$47*($I$21*(1+SUM($E$28:$G$28))))+(($I$22*(1+SUM($E$29:$G$29))))*$U$48)+(($I$23*(1+SUM($E$30:$G$30))))*$U$49)+($U$50*($I$24*(1+SUM($E$31:$G$31))))))*$E$36</f>
        <v>1657.15</v>
      </c>
      <c r="AF246" s="716">
        <f>((((($U$46*($I$20*(1+SUM($E$27:$G$27))))+($U$47*($I$21*(1+SUM($E$28:$G$28))))+(($I$22*(1+SUM($E$29:$G$29))))*$U$48)+(($I$23*(1+SUM($E$30:$G$30))))*$U$49)+($U$50*($I$24*(1+SUM($E$31:$G$31))))))*$F$36</f>
        <v>29000.124999999996</v>
      </c>
      <c r="AG246" s="716">
        <f>((((($U$46*($I$20*(1+SUM($E$27:$G$27))))+($U$47*($I$21*(1+SUM($E$28:$G$28))))+(($I$22*(1+SUM($E$29:$G$29))))*$U$48)+(($I$23*(1+SUM($E$30:$G$30))))*$U$49)+($U$50*($I$24*(1+SUM($E$31:$G$31))))))*$G$36</f>
        <v>41428.75</v>
      </c>
      <c r="AH246" s="716">
        <f>((((($U$46*($I$20*(1+SUM($E$27:$G$27))))+($U$47*($I$21*(1+SUM($E$28:$G$28))))+(($I$22*(1+SUM($E$29:$G$29))))*$U$48)+(($I$23*(1+SUM($E$30:$G$30))))*$U$49)+($U$50*($I$24*(1+SUM($E$31:$G$31))))))*$H$36</f>
        <v>8285.75</v>
      </c>
      <c r="AI246" s="716">
        <f>((((($U$46*($I$20*(1+SUM($E$27:$G$27))))+($U$47*($I$21*(1+SUM($E$28:$G$28))))+(($I$22*(1+SUM($E$29:$G$29))))*$U$48)+(($I$23*(1+SUM($E$30:$G$30))))*$U$49)+($U$50*($I$24*(1+SUM($E$31:$G$31))))))*$I$36</f>
        <v>1657.15</v>
      </c>
      <c r="AJ246" s="716">
        <f>((((($U$46*($I$20*(1+SUM($E$27:$G$27))))+($U$47*($I$21*(1+SUM($E$28:$G$28))))+(($I$22*(1+SUM($E$29:$G$29))))*$U$48)+(($I$23*(1+SUM($E$30:$G$30))))*$U$49)+($U$50*($I$24*(1+SUM($E$31:$G$31))))))*$J$36</f>
        <v>828.57500000000005</v>
      </c>
      <c r="AK246" s="716"/>
      <c r="AL246" s="716"/>
      <c r="AM246" s="716"/>
      <c r="AN246" s="716"/>
      <c r="AO246" s="716"/>
      <c r="AP246" s="716"/>
      <c r="AQ246" s="716"/>
      <c r="AR246" s="716"/>
      <c r="AS246" s="716"/>
      <c r="AT246" s="716"/>
      <c r="AU246" s="716"/>
      <c r="AV246" s="716"/>
      <c r="AW246" s="716"/>
      <c r="AX246" s="716"/>
      <c r="AY246" s="716"/>
      <c r="AZ246" s="716"/>
      <c r="BA246" s="716"/>
      <c r="BB246" s="716"/>
      <c r="BC246" s="716"/>
      <c r="BD246" s="716"/>
      <c r="BE246" s="716"/>
      <c r="BF246" s="716"/>
      <c r="BG246" s="716"/>
      <c r="BH246" s="716"/>
      <c r="BI246" s="716"/>
      <c r="BJ246" s="716"/>
      <c r="BK246" s="716"/>
      <c r="BL246" s="716"/>
      <c r="BM246" s="716"/>
      <c r="BN246" s="716"/>
      <c r="BO246" s="716"/>
      <c r="BP246" s="716"/>
      <c r="BQ246" s="716"/>
    </row>
    <row r="247" spans="1:69" ht="10.199999999999999" customHeight="1" thickBot="1" x14ac:dyDescent="0.35">
      <c r="A247" s="64">
        <v>28</v>
      </c>
      <c r="B247" s="64">
        <f t="shared" si="71"/>
        <v>82857.499999999985</v>
      </c>
      <c r="C247" s="64">
        <v>28</v>
      </c>
      <c r="D247" s="716"/>
      <c r="E247" s="716"/>
      <c r="F247" s="716"/>
      <c r="G247" s="716"/>
      <c r="H247" s="716"/>
      <c r="I247" s="716"/>
      <c r="J247" s="716"/>
      <c r="K247" s="716"/>
      <c r="L247" s="716"/>
      <c r="M247" s="716"/>
      <c r="N247" s="716"/>
      <c r="O247" s="716"/>
      <c r="P247" s="716"/>
      <c r="Q247" s="716"/>
      <c r="R247" s="716"/>
      <c r="S247" s="716"/>
      <c r="T247" s="716"/>
      <c r="U247" s="716"/>
      <c r="V247" s="716"/>
      <c r="W247" s="716"/>
      <c r="X247" s="716"/>
      <c r="Y247" s="716"/>
      <c r="Z247" s="716"/>
      <c r="AA247" s="716"/>
      <c r="AB247" s="716"/>
      <c r="AC247" s="716"/>
      <c r="AD247" s="716"/>
      <c r="AE247" s="716">
        <f>((((($U$46*($I$20*(1+SUM($E$27:$G$27))))+($U$47*($I$21*(1+SUM($E$28:$G$28))))+(($I$22*(1+SUM($E$29:$G$29))))*$U$48)+(($I$23*(1+SUM($E$30:$G$30))))*$U$49)+($U$50*($I$24*(1+SUM($E$31:$G$31))))))*$D$36</f>
        <v>0</v>
      </c>
      <c r="AF247" s="716">
        <f>((((($U$46*($I$20*(1+SUM($E$27:$G$27))))+($U$47*($I$21*(1+SUM($E$28:$G$28))))+(($I$22*(1+SUM($E$29:$G$29))))*$U$48)+(($I$23*(1+SUM($E$30:$G$30))))*$U$49)+($U$50*($I$24*(1+SUM($E$31:$G$31))))))*$E$36</f>
        <v>1657.15</v>
      </c>
      <c r="AG247" s="716">
        <f>((((($U$46*($I$20*(1+SUM($E$27:$G$27))))+($U$47*($I$21*(1+SUM($E$28:$G$28))))+(($I$22*(1+SUM($E$29:$G$29))))*$U$48)+(($I$23*(1+SUM($E$30:$G$30))))*$U$49)+($U$50*($I$24*(1+SUM($E$31:$G$31))))))*$F$36</f>
        <v>29000.124999999996</v>
      </c>
      <c r="AH247" s="716">
        <f>((((($U$46*($I$20*(1+SUM($E$27:$G$27))))+($U$47*($I$21*(1+SUM($E$28:$G$28))))+(($I$22*(1+SUM($E$29:$G$29))))*$U$48)+(($I$23*(1+SUM($E$30:$G$30))))*$U$49)+($U$50*($I$24*(1+SUM($E$31:$G$31))))))*$G$36</f>
        <v>41428.75</v>
      </c>
      <c r="AI247" s="716">
        <f>((((($U$46*($I$20*(1+SUM($E$27:$G$27))))+($U$47*($I$21*(1+SUM($E$28:$G$28))))+(($I$22*(1+SUM($E$29:$G$29))))*$U$48)+(($I$23*(1+SUM($E$30:$G$30))))*$U$49)+($U$50*($I$24*(1+SUM($E$31:$G$31))))))*$H$36</f>
        <v>8285.75</v>
      </c>
      <c r="AJ247" s="716">
        <f>((((($U$46*($I$20*(1+SUM($E$27:$G$27))))+($U$47*($I$21*(1+SUM($E$28:$G$28))))+(($I$22*(1+SUM($E$29:$G$29))))*$U$48)+(($I$23*(1+SUM($E$30:$G$30))))*$U$49)+($U$50*($I$24*(1+SUM($E$31:$G$31))))))*$I$36</f>
        <v>1657.15</v>
      </c>
      <c r="AK247" s="716">
        <f>((((($U$46*($I$20*(1+SUM($E$27:$G$27))))+($U$47*($I$21*(1+SUM($E$28:$G$28))))+(($I$22*(1+SUM($E$29:$G$29))))*$U$48)+(($I$23*(1+SUM($E$30:$G$30))))*$U$49)+($U$50*($I$24*(1+SUM($E$31:$G$31))))))*$J$36</f>
        <v>828.57500000000005</v>
      </c>
      <c r="AL247" s="716"/>
      <c r="AM247" s="716"/>
      <c r="AN247" s="716"/>
      <c r="AO247" s="716"/>
      <c r="AP247" s="716"/>
      <c r="AQ247" s="716"/>
      <c r="AR247" s="716"/>
      <c r="AS247" s="716"/>
      <c r="AT247" s="716"/>
      <c r="AU247" s="716"/>
      <c r="AV247" s="716"/>
      <c r="AW247" s="716"/>
      <c r="AX247" s="716"/>
      <c r="AY247" s="716"/>
      <c r="AZ247" s="716"/>
      <c r="BA247" s="716"/>
      <c r="BB247" s="716"/>
      <c r="BC247" s="716"/>
      <c r="BD247" s="716"/>
      <c r="BE247" s="716"/>
      <c r="BF247" s="716"/>
      <c r="BG247" s="716"/>
      <c r="BH247" s="716"/>
      <c r="BI247" s="716"/>
      <c r="BJ247" s="716"/>
      <c r="BK247" s="716"/>
      <c r="BL247" s="716"/>
      <c r="BM247" s="716"/>
      <c r="BN247" s="716"/>
      <c r="BO247" s="716"/>
      <c r="BP247" s="716"/>
      <c r="BQ247" s="716"/>
    </row>
    <row r="248" spans="1:69" ht="10.199999999999999" customHeight="1" thickBot="1" x14ac:dyDescent="0.35">
      <c r="A248" s="64">
        <v>29</v>
      </c>
      <c r="B248" s="64">
        <f t="shared" si="71"/>
        <v>82857.499999999985</v>
      </c>
      <c r="C248" s="64">
        <v>29</v>
      </c>
      <c r="D248" s="716"/>
      <c r="E248" s="716"/>
      <c r="F248" s="716"/>
      <c r="G248" s="716"/>
      <c r="H248" s="716"/>
      <c r="I248" s="716"/>
      <c r="J248" s="716"/>
      <c r="K248" s="716"/>
      <c r="L248" s="716"/>
      <c r="M248" s="716"/>
      <c r="N248" s="716"/>
      <c r="O248" s="716"/>
      <c r="P248" s="716"/>
      <c r="Q248" s="716"/>
      <c r="R248" s="716"/>
      <c r="S248" s="716"/>
      <c r="T248" s="716"/>
      <c r="U248" s="716"/>
      <c r="V248" s="716"/>
      <c r="W248" s="716"/>
      <c r="X248" s="716"/>
      <c r="Y248" s="716"/>
      <c r="Z248" s="716"/>
      <c r="AA248" s="716"/>
      <c r="AB248" s="716"/>
      <c r="AC248" s="716"/>
      <c r="AD248" s="716"/>
      <c r="AE248" s="716"/>
      <c r="AF248" s="716">
        <f>((((($U$46*($I$20*(1+SUM($E$27:$G$27))))+($U$47*($I$21*(1+SUM($E$28:$G$28))))+(($I$22*(1+SUM($E$29:$G$29))))*$U$48)+(($I$23*(1+SUM($E$30:$G$30))))*$U$49)+($U$50*($I$24*(1+SUM($E$31:$G$31))))))*$D$36</f>
        <v>0</v>
      </c>
      <c r="AG248" s="716">
        <f>((((($U$46*($I$20*(1+SUM($E$27:$G$27))))+($U$47*($I$21*(1+SUM($E$28:$G$28))))+(($I$22*(1+SUM($E$29:$G$29))))*$U$48)+(($I$23*(1+SUM($E$30:$G$30))))*$U$49)+($U$50*($I$24*(1+SUM($E$31:$G$31))))))*$E$36</f>
        <v>1657.15</v>
      </c>
      <c r="AH248" s="716">
        <f>((((($U$46*($I$20*(1+SUM($E$27:$G$27))))+($U$47*($I$21*(1+SUM($E$28:$G$28))))+(($I$22*(1+SUM($E$29:$G$29))))*$U$48)+(($I$23*(1+SUM($E$30:$G$30))))*$U$49)+($U$50*($I$24*(1+SUM($E$31:$G$31))))))*$F$36</f>
        <v>29000.124999999996</v>
      </c>
      <c r="AI248" s="716">
        <f>((((($U$46*($I$20*(1+SUM($E$27:$G$27))))+($U$47*($I$21*(1+SUM($E$28:$G$28))))+(($I$22*(1+SUM($E$29:$G$29))))*$U$48)+(($I$23*(1+SUM($E$30:$G$30))))*$U$49)+($U$50*($I$24*(1+SUM($E$31:$G$31))))))*$G$36</f>
        <v>41428.75</v>
      </c>
      <c r="AJ248" s="716">
        <f>((((($U$46*($I$20*(1+SUM($E$27:$G$27))))+($U$47*($I$21*(1+SUM($E$28:$G$28))))+(($I$22*(1+SUM($E$29:$G$29))))*$U$48)+(($I$23*(1+SUM($E$30:$G$30))))*$U$49)+($U$50*($I$24*(1+SUM($E$31:$G$31))))))*$H$36</f>
        <v>8285.75</v>
      </c>
      <c r="AK248" s="716">
        <f>((((($U$46*($I$20*(1+SUM($E$27:$G$27))))+($U$47*($I$21*(1+SUM($E$28:$G$28))))+(($I$22*(1+SUM($E$29:$G$29))))*$U$48)+(($I$23*(1+SUM($E$30:$G$30))))*$U$49)+($U$50*($I$24*(1+SUM($E$31:$G$31))))))*$I$36</f>
        <v>1657.15</v>
      </c>
      <c r="AL248" s="716">
        <f>((((($U$46*($I$20*(1+SUM($E$27:$G$27))))+($U$47*($I$21*(1+SUM($E$28:$G$28))))+(($I$22*(1+SUM($E$29:$G$29))))*$U$48)+(($I$23*(1+SUM($E$30:$G$30))))*$U$49)+($U$50*($I$24*(1+SUM($E$31:$G$31))))))*$J$36</f>
        <v>828.57500000000005</v>
      </c>
      <c r="AM248" s="716"/>
      <c r="AN248" s="716"/>
      <c r="AO248" s="716"/>
      <c r="AP248" s="716"/>
      <c r="AQ248" s="716"/>
      <c r="AR248" s="716"/>
      <c r="AS248" s="716"/>
      <c r="AT248" s="716"/>
      <c r="AU248" s="716"/>
      <c r="AV248" s="716"/>
      <c r="AW248" s="716"/>
      <c r="AX248" s="716"/>
      <c r="AY248" s="716"/>
      <c r="AZ248" s="716"/>
      <c r="BA248" s="716"/>
      <c r="BB248" s="716"/>
      <c r="BC248" s="716"/>
      <c r="BD248" s="716"/>
      <c r="BE248" s="716"/>
      <c r="BF248" s="716"/>
      <c r="BG248" s="716"/>
      <c r="BH248" s="716"/>
      <c r="BI248" s="716"/>
      <c r="BJ248" s="716"/>
      <c r="BK248" s="716"/>
      <c r="BL248" s="716"/>
      <c r="BM248" s="716"/>
      <c r="BN248" s="716"/>
      <c r="BO248" s="716"/>
      <c r="BP248" s="716"/>
      <c r="BQ248" s="716"/>
    </row>
    <row r="249" spans="1:69" ht="10.199999999999999" customHeight="1" thickBot="1" x14ac:dyDescent="0.35">
      <c r="A249" s="64">
        <v>30</v>
      </c>
      <c r="B249" s="64">
        <f t="shared" si="71"/>
        <v>82857.499999999985</v>
      </c>
      <c r="C249" s="64">
        <v>30</v>
      </c>
      <c r="D249" s="716"/>
      <c r="E249" s="716"/>
      <c r="F249" s="716"/>
      <c r="G249" s="716"/>
      <c r="H249" s="716"/>
      <c r="I249" s="716"/>
      <c r="J249" s="716"/>
      <c r="K249" s="716"/>
      <c r="L249" s="716"/>
      <c r="M249" s="716"/>
      <c r="N249" s="716"/>
      <c r="O249" s="716"/>
      <c r="P249" s="716"/>
      <c r="Q249" s="716"/>
      <c r="R249" s="716"/>
      <c r="S249" s="716"/>
      <c r="T249" s="716"/>
      <c r="U249" s="716"/>
      <c r="V249" s="716"/>
      <c r="W249" s="716"/>
      <c r="X249" s="716"/>
      <c r="Y249" s="716"/>
      <c r="Z249" s="716"/>
      <c r="AA249" s="716"/>
      <c r="AB249" s="716"/>
      <c r="AC249" s="716"/>
      <c r="AD249" s="716"/>
      <c r="AE249" s="716"/>
      <c r="AF249" s="716"/>
      <c r="AG249" s="716">
        <f>((((($U$46*($I$20*(1+SUM($E$27:$G$27))))+($U$47*($I$21*(1+SUM($E$28:$G$28))))+(($I$22*(1+SUM($E$29:$G$29))))*$U$48)+(($I$23*(1+SUM($E$30:$G$30))))*$U$49)+($U$50*($I$24*(1+SUM($E$31:$G$31))))))*$D$36</f>
        <v>0</v>
      </c>
      <c r="AH249" s="716">
        <f>((((($U$46*($I$20*(1+SUM($E$27:$G$27))))+($U$47*($I$21*(1+SUM($E$28:$G$28))))+(($I$22*(1+SUM($E$29:$G$29))))*$U$48)+(($I$23*(1+SUM($E$30:$G$30))))*$U$49)+($U$50*($I$24*(1+SUM($E$31:$G$31))))))*$E$36</f>
        <v>1657.15</v>
      </c>
      <c r="AI249" s="716">
        <f>((((($U$46*($I$20*(1+SUM($E$27:$G$27))))+($U$47*($I$21*(1+SUM($E$28:$G$28))))+(($I$22*(1+SUM($E$29:$G$29))))*$U$48)+(($I$23*(1+SUM($E$30:$G$30))))*$U$49)+($U$50*($I$24*(1+SUM($E$31:$G$31))))))*$F$36</f>
        <v>29000.124999999996</v>
      </c>
      <c r="AJ249" s="716">
        <f>((((($U$46*($I$20*(1+SUM($E$27:$G$27))))+($U$47*($I$21*(1+SUM($E$28:$G$28))))+(($I$22*(1+SUM($E$29:$G$29))))*$U$48)+(($I$23*(1+SUM($E$30:$G$30))))*$U$49)+($U$50*($I$24*(1+SUM($E$31:$G$31))))))*$G$36</f>
        <v>41428.75</v>
      </c>
      <c r="AK249" s="716">
        <f>((((($U$46*($I$20*(1+SUM($E$27:$G$27))))+($U$47*($I$21*(1+SUM($E$28:$G$28))))+(($I$22*(1+SUM($E$29:$G$29))))*$U$48)+(($I$23*(1+SUM($E$30:$G$30))))*$U$49)+($U$50*($I$24*(1+SUM($E$31:$G$31))))))*$H$36</f>
        <v>8285.75</v>
      </c>
      <c r="AL249" s="716">
        <f>((((($U$46*($I$20*(1+SUM($E$27:$G$27))))+($U$47*($I$21*(1+SUM($E$28:$G$28))))+(($I$22*(1+SUM($E$29:$G$29))))*$U$48)+(($I$23*(1+SUM($E$30:$G$30))))*$U$49)+($U$50*($I$24*(1+SUM($E$31:$G$31))))))*$I$36</f>
        <v>1657.15</v>
      </c>
      <c r="AM249" s="716">
        <f>((((($U$46*($I$20*(1+SUM($E$27:$G$27))))+($U$47*($I$21*(1+SUM($E$28:$G$28))))+(($I$22*(1+SUM($E$29:$G$29))))*$U$48)+(($I$23*(1+SUM($E$30:$G$30))))*$U$49)+($U$50*($I$24*(1+SUM($E$31:$G$31))))))*$J$36</f>
        <v>828.57500000000005</v>
      </c>
      <c r="AN249" s="716"/>
      <c r="AO249" s="716"/>
      <c r="AP249" s="716"/>
      <c r="AQ249" s="716"/>
      <c r="AR249" s="716"/>
      <c r="AS249" s="716"/>
      <c r="AT249" s="716"/>
      <c r="AU249" s="716"/>
      <c r="AV249" s="716"/>
      <c r="AW249" s="716"/>
      <c r="AX249" s="716"/>
      <c r="AY249" s="716"/>
      <c r="AZ249" s="716"/>
      <c r="BA249" s="716"/>
      <c r="BB249" s="716"/>
      <c r="BC249" s="716"/>
      <c r="BD249" s="716"/>
      <c r="BE249" s="716"/>
      <c r="BF249" s="716"/>
      <c r="BG249" s="716"/>
      <c r="BH249" s="716"/>
      <c r="BI249" s="716"/>
      <c r="BJ249" s="716"/>
      <c r="BK249" s="716"/>
      <c r="BL249" s="716"/>
      <c r="BM249" s="716"/>
      <c r="BN249" s="716"/>
      <c r="BO249" s="716"/>
      <c r="BP249" s="716"/>
      <c r="BQ249" s="716"/>
    </row>
    <row r="250" spans="1:69" ht="10.199999999999999" customHeight="1" thickBot="1" x14ac:dyDescent="0.35">
      <c r="A250" s="64">
        <v>31</v>
      </c>
      <c r="B250" s="64">
        <f t="shared" si="71"/>
        <v>82857.499999999985</v>
      </c>
      <c r="C250" s="64">
        <v>31</v>
      </c>
      <c r="D250" s="716"/>
      <c r="E250" s="716"/>
      <c r="F250" s="716"/>
      <c r="G250" s="716"/>
      <c r="H250" s="716"/>
      <c r="I250" s="716"/>
      <c r="J250" s="716"/>
      <c r="K250" s="716"/>
      <c r="L250" s="716"/>
      <c r="M250" s="716"/>
      <c r="N250" s="716"/>
      <c r="O250" s="716"/>
      <c r="P250" s="716"/>
      <c r="Q250" s="716"/>
      <c r="R250" s="716"/>
      <c r="S250" s="716"/>
      <c r="T250" s="716"/>
      <c r="U250" s="716"/>
      <c r="V250" s="716"/>
      <c r="W250" s="716"/>
      <c r="X250" s="716"/>
      <c r="Y250" s="716"/>
      <c r="Z250" s="716"/>
      <c r="AA250" s="716"/>
      <c r="AB250" s="716"/>
      <c r="AC250" s="716"/>
      <c r="AD250" s="716"/>
      <c r="AE250" s="716"/>
      <c r="AF250" s="716"/>
      <c r="AG250" s="716"/>
      <c r="AH250" s="716">
        <f>((((($U$46*($I$20*(1+SUM($E$27:$G$27))))+($U$47*($I$21*(1+SUM($E$28:$G$28))))+(($I$22*(1+SUM($E$29:$G$29))))*$U$48)+(($I$23*(1+SUM($E$30:$G$30))))*$U$49)+($U$50*($I$24*(1+SUM($E$31:$G$31))))))*$D$36</f>
        <v>0</v>
      </c>
      <c r="AI250" s="716">
        <f>((((($U$46*($I$20*(1+SUM($E$27:$G$27))))+($U$47*($I$21*(1+SUM($E$28:$G$28))))+(($I$22*(1+SUM($E$29:$G$29))))*$U$48)+(($I$23*(1+SUM($E$30:$G$30))))*$U$49)+($U$50*($I$24*(1+SUM($E$31:$G$31))))))*$E$36</f>
        <v>1657.15</v>
      </c>
      <c r="AJ250" s="716">
        <f>((((($U$46*($I$20*(1+SUM($E$27:$G$27))))+($U$47*($I$21*(1+SUM($E$28:$G$28))))+(($I$22*(1+SUM($E$29:$G$29))))*$U$48)+(($I$23*(1+SUM($E$30:$G$30))))*$U$49)+($U$50*($I$24*(1+SUM($E$31:$G$31))))))*$F$36</f>
        <v>29000.124999999996</v>
      </c>
      <c r="AK250" s="716">
        <f>((((($U$46*($I$20*(1+SUM($E$27:$G$27))))+($U$47*($I$21*(1+SUM($E$28:$G$28))))+(($I$22*(1+SUM($E$29:$G$29))))*$U$48)+(($I$23*(1+SUM($E$30:$G$30))))*$U$49)+($U$50*($I$24*(1+SUM($E$31:$G$31))))))*$G$36</f>
        <v>41428.75</v>
      </c>
      <c r="AL250" s="716">
        <f>((((($U$46*($I$20*(1+SUM($E$27:$G$27))))+($U$47*($I$21*(1+SUM($E$28:$G$28))))+(($I$22*(1+SUM($E$29:$G$29))))*$U$48)+(($I$23*(1+SUM($E$30:$G$30))))*$U$49)+($U$50*($I$24*(1+SUM($E$31:$G$31))))))*$H$36</f>
        <v>8285.75</v>
      </c>
      <c r="AM250" s="716">
        <f>((((($U$46*($I$20*(1+SUM($E$27:$G$27))))+($U$47*($I$21*(1+SUM($E$28:$G$28))))+(($I$22*(1+SUM($E$29:$G$29))))*$U$48)+(($I$23*(1+SUM($E$30:$G$30))))*$U$49)+($U$50*($I$24*(1+SUM($E$31:$G$31))))))*$I$36</f>
        <v>1657.15</v>
      </c>
      <c r="AN250" s="716">
        <f>((((($U$46*($I$20*(1+SUM($E$27:$G$27))))+($U$47*($I$21*(1+SUM($E$28:$G$28))))+(($I$22*(1+SUM($E$29:$G$29))))*$U$48)+(($I$23*(1+SUM($E$30:$G$30))))*$U$49)+($U$50*($I$24*(1+SUM($E$31:$G$31))))))*$J$36</f>
        <v>828.57500000000005</v>
      </c>
      <c r="AO250" s="716"/>
      <c r="AP250" s="716"/>
      <c r="AQ250" s="716"/>
      <c r="AR250" s="716"/>
      <c r="AS250" s="716"/>
      <c r="AT250" s="716"/>
      <c r="AU250" s="716"/>
      <c r="AV250" s="716"/>
      <c r="AW250" s="716"/>
      <c r="AX250" s="716"/>
      <c r="AY250" s="716"/>
      <c r="AZ250" s="716"/>
      <c r="BA250" s="716"/>
      <c r="BB250" s="716"/>
      <c r="BC250" s="716"/>
      <c r="BD250" s="716"/>
      <c r="BE250" s="716"/>
      <c r="BF250" s="716"/>
      <c r="BG250" s="716"/>
      <c r="BH250" s="716"/>
      <c r="BI250" s="716"/>
      <c r="BJ250" s="716"/>
      <c r="BK250" s="716"/>
      <c r="BL250" s="716"/>
      <c r="BM250" s="716"/>
      <c r="BN250" s="716"/>
      <c r="BO250" s="716"/>
      <c r="BP250" s="716"/>
      <c r="BQ250" s="716"/>
    </row>
    <row r="251" spans="1:69" ht="10.199999999999999" customHeight="1" thickBot="1" x14ac:dyDescent="0.35">
      <c r="A251" s="64">
        <v>32</v>
      </c>
      <c r="B251" s="64">
        <f t="shared" si="71"/>
        <v>82857.499999999985</v>
      </c>
      <c r="C251" s="64">
        <v>32</v>
      </c>
      <c r="D251" s="716"/>
      <c r="E251" s="716"/>
      <c r="F251" s="716"/>
      <c r="G251" s="716"/>
      <c r="H251" s="716"/>
      <c r="I251" s="716"/>
      <c r="J251" s="716"/>
      <c r="K251" s="716"/>
      <c r="L251" s="716"/>
      <c r="M251" s="716"/>
      <c r="N251" s="716"/>
      <c r="O251" s="716"/>
      <c r="P251" s="716"/>
      <c r="Q251" s="716"/>
      <c r="R251" s="716"/>
      <c r="S251" s="716"/>
      <c r="T251" s="716"/>
      <c r="U251" s="716"/>
      <c r="V251" s="716"/>
      <c r="W251" s="716"/>
      <c r="X251" s="716"/>
      <c r="Y251" s="716"/>
      <c r="Z251" s="716"/>
      <c r="AA251" s="716"/>
      <c r="AB251" s="716"/>
      <c r="AC251" s="716"/>
      <c r="AD251" s="716"/>
      <c r="AE251" s="716"/>
      <c r="AF251" s="716"/>
      <c r="AG251" s="716"/>
      <c r="AH251" s="716"/>
      <c r="AI251" s="716">
        <f>((((($U$46*($I$20*(1+SUM($E$27:$G$27))))+($U$47*($I$21*(1+SUM($E$28:$G$28))))+(($I$22*(1+SUM($E$29:$G$29))))*$U$48)+(($I$23*(1+SUM($E$30:$G$30))))*$U$49)+($U$50*($I$24*(1+SUM($E$31:$G$31))))))*$D$36</f>
        <v>0</v>
      </c>
      <c r="AJ251" s="716">
        <f>((((($U$46*($I$20*(1+SUM($E$27:$G$27))))+($U$47*($I$21*(1+SUM($E$28:$G$28))))+(($I$22*(1+SUM($E$29:$G$29))))*$U$48)+(($I$23*(1+SUM($E$30:$G$30))))*$U$49)+($U$50*($I$24*(1+SUM($E$31:$G$31))))))*$E$36</f>
        <v>1657.15</v>
      </c>
      <c r="AK251" s="716">
        <f>((((($U$46*($I$20*(1+SUM($E$27:$G$27))))+($U$47*($I$21*(1+SUM($E$28:$G$28))))+(($I$22*(1+SUM($E$29:$G$29))))*$U$48)+(($I$23*(1+SUM($E$30:$G$30))))*$U$49)+($U$50*($I$24*(1+SUM($E$31:$G$31))))))*$F$36</f>
        <v>29000.124999999996</v>
      </c>
      <c r="AL251" s="716">
        <f>((((($U$46*($I$20*(1+SUM($E$27:$G$27))))+($U$47*($I$21*(1+SUM($E$28:$G$28))))+(($I$22*(1+SUM($E$29:$G$29))))*$U$48)+(($I$23*(1+SUM($E$30:$G$30))))*$U$49)+($U$50*($I$24*(1+SUM($E$31:$G$31))))))*$G$36</f>
        <v>41428.75</v>
      </c>
      <c r="AM251" s="716">
        <f>((((($U$46*($I$20*(1+SUM($E$27:$G$27))))+($U$47*($I$21*(1+SUM($E$28:$G$28))))+(($I$22*(1+SUM($E$29:$G$29))))*$U$48)+(($I$23*(1+SUM($E$30:$G$30))))*$U$49)+($U$50*($I$24*(1+SUM($E$31:$G$31))))))*$H$36</f>
        <v>8285.75</v>
      </c>
      <c r="AN251" s="716">
        <f>((((($U$46*($I$20*(1+SUM($E$27:$G$27))))+($U$47*($I$21*(1+SUM($E$28:$G$28))))+(($I$22*(1+SUM($E$29:$G$29))))*$U$48)+(($I$23*(1+SUM($E$30:$G$30))))*$U$49)+($U$50*($I$24*(1+SUM($E$31:$G$31))))))*$I$36</f>
        <v>1657.15</v>
      </c>
      <c r="AO251" s="716">
        <f>((((($U$46*($I$20*(1+SUM($E$27:$G$27))))+($U$47*($I$21*(1+SUM($E$28:$G$28))))+(($I$22*(1+SUM($E$29:$G$29))))*$U$48)+(($I$23*(1+SUM($E$30:$G$30))))*$U$49)+($U$50*($I$24*(1+SUM($E$31:$G$31))))))*$J$36</f>
        <v>828.57500000000005</v>
      </c>
      <c r="AP251" s="716"/>
      <c r="AQ251" s="716"/>
      <c r="AR251" s="716"/>
      <c r="AS251" s="716"/>
      <c r="AT251" s="716"/>
      <c r="AU251" s="716"/>
      <c r="AV251" s="716"/>
      <c r="AW251" s="716"/>
      <c r="AX251" s="716"/>
      <c r="AY251" s="716"/>
      <c r="AZ251" s="716"/>
      <c r="BA251" s="716"/>
      <c r="BB251" s="716"/>
      <c r="BC251" s="716"/>
      <c r="BD251" s="716"/>
      <c r="BE251" s="716"/>
      <c r="BF251" s="716"/>
      <c r="BG251" s="716"/>
      <c r="BH251" s="716"/>
      <c r="BI251" s="716"/>
      <c r="BJ251" s="716"/>
      <c r="BK251" s="716"/>
      <c r="BL251" s="716"/>
      <c r="BM251" s="716"/>
      <c r="BN251" s="716"/>
      <c r="BO251" s="716"/>
      <c r="BP251" s="716"/>
      <c r="BQ251" s="716"/>
    </row>
    <row r="252" spans="1:69" ht="10.199999999999999" customHeight="1" thickBot="1" x14ac:dyDescent="0.35">
      <c r="A252" s="64">
        <v>33</v>
      </c>
      <c r="B252" s="64">
        <f t="shared" ref="B252:B279" si="72">SUM(D252:XFD252)</f>
        <v>82857.499999999985</v>
      </c>
      <c r="C252" s="64">
        <v>33</v>
      </c>
      <c r="D252" s="716"/>
      <c r="E252" s="716"/>
      <c r="F252" s="716"/>
      <c r="G252" s="716"/>
      <c r="H252" s="716"/>
      <c r="I252" s="716"/>
      <c r="J252" s="716"/>
      <c r="K252" s="716"/>
      <c r="L252" s="716"/>
      <c r="M252" s="716"/>
      <c r="N252" s="716"/>
      <c r="O252" s="716"/>
      <c r="P252" s="716"/>
      <c r="Q252" s="716"/>
      <c r="R252" s="716"/>
      <c r="S252" s="716"/>
      <c r="T252" s="716"/>
      <c r="U252" s="716"/>
      <c r="V252" s="716"/>
      <c r="W252" s="716"/>
      <c r="X252" s="716"/>
      <c r="Y252" s="716"/>
      <c r="Z252" s="716"/>
      <c r="AA252" s="716"/>
      <c r="AB252" s="716"/>
      <c r="AC252" s="716"/>
      <c r="AD252" s="716"/>
      <c r="AE252" s="716"/>
      <c r="AF252" s="716"/>
      <c r="AG252" s="716"/>
      <c r="AH252" s="716"/>
      <c r="AI252" s="716"/>
      <c r="AJ252" s="716">
        <f>((((($U$46*($I$20*(1+SUM($E$27:$G$27))))+($U$47*($I$21*(1+SUM($E$28:$G$28))))+(($I$22*(1+SUM($E$29:$G$29))))*$U$48)+(($I$23*(1+SUM($E$30:$G$30))))*$U$49)+($U$50*($I$24*(1+SUM($E$31:$G$31))))))*$D$36</f>
        <v>0</v>
      </c>
      <c r="AK252" s="716">
        <f>((((($U$46*($I$20*(1+SUM($E$27:$G$27))))+($U$47*($I$21*(1+SUM($E$28:$G$28))))+(($I$22*(1+SUM($E$29:$G$29))))*$U$48)+(($I$23*(1+SUM($E$30:$G$30))))*$U$49)+($U$50*($I$24*(1+SUM($E$31:$G$31))))))*$E$36</f>
        <v>1657.15</v>
      </c>
      <c r="AL252" s="716">
        <f>((((($U$46*($I$20*(1+SUM($E$27:$G$27))))+($U$47*($I$21*(1+SUM($E$28:$G$28))))+(($I$22*(1+SUM($E$29:$G$29))))*$U$48)+(($I$23*(1+SUM($E$30:$G$30))))*$U$49)+($U$50*($I$24*(1+SUM($E$31:$G$31))))))*$F$36</f>
        <v>29000.124999999996</v>
      </c>
      <c r="AM252" s="716">
        <f>((((($U$46*($I$20*(1+SUM($E$27:$G$27))))+($U$47*($I$21*(1+SUM($E$28:$G$28))))+(($I$22*(1+SUM($E$29:$G$29))))*$U$48)+(($I$23*(1+SUM($E$30:$G$30))))*$U$49)+($U$50*($I$24*(1+SUM($E$31:$G$31))))))*$G$36</f>
        <v>41428.75</v>
      </c>
      <c r="AN252" s="716">
        <f>((((($U$46*($I$20*(1+SUM($E$27:$G$27))))+($U$47*($I$21*(1+SUM($E$28:$G$28))))+(($I$22*(1+SUM($E$29:$G$29))))*$U$48)+(($I$23*(1+SUM($E$30:$G$30))))*$U$49)+($U$50*($I$24*(1+SUM($E$31:$G$31))))))*$H$36</f>
        <v>8285.75</v>
      </c>
      <c r="AO252" s="716">
        <f>((((($U$46*($I$20*(1+SUM($E$27:$G$27))))+($U$47*($I$21*(1+SUM($E$28:$G$28))))+(($I$22*(1+SUM($E$29:$G$29))))*$U$48)+(($I$23*(1+SUM($E$30:$G$30))))*$U$49)+($U$50*($I$24*(1+SUM($E$31:$G$31))))))*$I$36</f>
        <v>1657.15</v>
      </c>
      <c r="AP252" s="716">
        <f>((((($U$46*($I$20*(1+SUM($E$27:$G$27))))+($U$47*($I$21*(1+SUM($E$28:$G$28))))+(($I$22*(1+SUM($E$29:$G$29))))*$U$48)+(($I$23*(1+SUM($E$30:$G$30))))*$U$49)+($U$50*($I$24*(1+SUM($E$31:$G$31))))))*$J$36</f>
        <v>828.57500000000005</v>
      </c>
      <c r="AQ252" s="716"/>
      <c r="AR252" s="716"/>
      <c r="AS252" s="716"/>
      <c r="AT252" s="716"/>
      <c r="AU252" s="716"/>
      <c r="AV252" s="716"/>
      <c r="AW252" s="716"/>
      <c r="AX252" s="716"/>
      <c r="AY252" s="716"/>
      <c r="AZ252" s="716"/>
      <c r="BA252" s="716"/>
      <c r="BB252" s="716"/>
      <c r="BC252" s="716"/>
      <c r="BD252" s="716"/>
      <c r="BE252" s="716"/>
      <c r="BF252" s="716"/>
      <c r="BG252" s="716"/>
      <c r="BH252" s="716"/>
      <c r="BI252" s="716"/>
      <c r="BJ252" s="716"/>
      <c r="BK252" s="716"/>
      <c r="BL252" s="716"/>
      <c r="BM252" s="716"/>
      <c r="BN252" s="716"/>
      <c r="BO252" s="716"/>
      <c r="BP252" s="716"/>
      <c r="BQ252" s="716"/>
    </row>
    <row r="253" spans="1:69" ht="10.199999999999999" customHeight="1" thickBot="1" x14ac:dyDescent="0.35">
      <c r="A253" s="64">
        <v>34</v>
      </c>
      <c r="B253" s="64">
        <f t="shared" si="72"/>
        <v>82857.499999999985</v>
      </c>
      <c r="C253" s="64">
        <v>34</v>
      </c>
      <c r="D253" s="716"/>
      <c r="E253" s="716"/>
      <c r="F253" s="716"/>
      <c r="G253" s="716"/>
      <c r="H253" s="716"/>
      <c r="I253" s="716"/>
      <c r="J253" s="716"/>
      <c r="K253" s="716"/>
      <c r="L253" s="716"/>
      <c r="M253" s="716"/>
      <c r="N253" s="716"/>
      <c r="O253" s="716"/>
      <c r="P253" s="716"/>
      <c r="Q253" s="716"/>
      <c r="R253" s="716"/>
      <c r="S253" s="716"/>
      <c r="T253" s="716"/>
      <c r="U253" s="716"/>
      <c r="V253" s="716"/>
      <c r="W253" s="716"/>
      <c r="X253" s="716"/>
      <c r="Y253" s="716"/>
      <c r="Z253" s="716"/>
      <c r="AA253" s="716"/>
      <c r="AB253" s="716"/>
      <c r="AC253" s="716"/>
      <c r="AD253" s="716"/>
      <c r="AE253" s="716"/>
      <c r="AF253" s="716"/>
      <c r="AG253" s="716"/>
      <c r="AH253" s="716"/>
      <c r="AI253" s="716"/>
      <c r="AJ253" s="716"/>
      <c r="AK253" s="716">
        <f>((((($U$46*($I$20*(1+SUM($E$27:$G$27))))+($U$47*($I$21*(1+SUM($E$28:$G$28))))+(($I$22*(1+SUM($E$29:$G$29))))*$U$48)+(($I$23*(1+SUM($E$30:$G$30))))*$U$49)+($U$50*($I$24*(1+SUM($E$31:$G$31))))))*$D$36</f>
        <v>0</v>
      </c>
      <c r="AL253" s="716">
        <f>((((($U$46*($I$20*(1+SUM($E$27:$G$27))))+($U$47*($I$21*(1+SUM($E$28:$G$28))))+(($I$22*(1+SUM($E$29:$G$29))))*$U$48)+(($I$23*(1+SUM($E$30:$G$30))))*$U$49)+($U$50*($I$24*(1+SUM($E$31:$G$31))))))*$E$36</f>
        <v>1657.15</v>
      </c>
      <c r="AM253" s="716">
        <f>((((($U$46*($I$20*(1+SUM($E$27:$G$27))))+($U$47*($I$21*(1+SUM($E$28:$G$28))))+(($I$22*(1+SUM($E$29:$G$29))))*$U$48)+(($I$23*(1+SUM($E$30:$G$30))))*$U$49)+($U$50*($I$24*(1+SUM($E$31:$G$31))))))*$F$36</f>
        <v>29000.124999999996</v>
      </c>
      <c r="AN253" s="716">
        <f>((((($U$46*($I$20*(1+SUM($E$27:$G$27))))+($U$47*($I$21*(1+SUM($E$28:$G$28))))+(($I$22*(1+SUM($E$29:$G$29))))*$U$48)+(($I$23*(1+SUM($E$30:$G$30))))*$U$49)+($U$50*($I$24*(1+SUM($E$31:$G$31))))))*$G$36</f>
        <v>41428.75</v>
      </c>
      <c r="AO253" s="716">
        <f>((((($U$46*($I$20*(1+SUM($E$27:$G$27))))+($U$47*($I$21*(1+SUM($E$28:$G$28))))+(($I$22*(1+SUM($E$29:$G$29))))*$U$48)+(($I$23*(1+SUM($E$30:$G$30))))*$U$49)+($U$50*($I$24*(1+SUM($E$31:$G$31))))))*$H$36</f>
        <v>8285.75</v>
      </c>
      <c r="AP253" s="716">
        <f>((((($U$46*($I$20*(1+SUM($E$27:$G$27))))+($U$47*($I$21*(1+SUM($E$28:$G$28))))+(($I$22*(1+SUM($E$29:$G$29))))*$U$48)+(($I$23*(1+SUM($E$30:$G$30))))*$U$49)+($U$50*($I$24*(1+SUM($E$31:$G$31))))))*$I$36</f>
        <v>1657.15</v>
      </c>
      <c r="AQ253" s="716">
        <f>((((($U$46*($I$20*(1+SUM($E$27:$G$27))))+($U$47*($I$21*(1+SUM($E$28:$G$28))))+(($I$22*(1+SUM($E$29:$G$29))))*$U$48)+(($I$23*(1+SUM($E$30:$G$30))))*$U$49)+($U$50*($I$24*(1+SUM($E$31:$G$31))))))*$J$36</f>
        <v>828.57500000000005</v>
      </c>
      <c r="AR253" s="716"/>
      <c r="AS253" s="716"/>
      <c r="AT253" s="716"/>
      <c r="AU253" s="716"/>
      <c r="AV253" s="716"/>
      <c r="AW253" s="716"/>
      <c r="AX253" s="716"/>
      <c r="AY253" s="716"/>
      <c r="AZ253" s="716"/>
      <c r="BA253" s="716"/>
      <c r="BB253" s="716"/>
      <c r="BC253" s="716"/>
      <c r="BD253" s="716"/>
      <c r="BE253" s="716"/>
      <c r="BF253" s="716"/>
      <c r="BG253" s="716"/>
      <c r="BH253" s="716"/>
      <c r="BI253" s="716"/>
      <c r="BJ253" s="716"/>
      <c r="BK253" s="716"/>
      <c r="BL253" s="716"/>
      <c r="BM253" s="716"/>
      <c r="BN253" s="716"/>
      <c r="BO253" s="716"/>
      <c r="BP253" s="716"/>
      <c r="BQ253" s="716"/>
    </row>
    <row r="254" spans="1:69" ht="10.199999999999999" customHeight="1" thickBot="1" x14ac:dyDescent="0.35">
      <c r="A254" s="64">
        <v>35</v>
      </c>
      <c r="B254" s="64">
        <f t="shared" si="72"/>
        <v>82857.499999999985</v>
      </c>
      <c r="C254" s="64">
        <v>35</v>
      </c>
      <c r="D254" s="716"/>
      <c r="E254" s="716"/>
      <c r="F254" s="716"/>
      <c r="G254" s="716"/>
      <c r="H254" s="716"/>
      <c r="I254" s="716"/>
      <c r="J254" s="716"/>
      <c r="K254" s="716"/>
      <c r="L254" s="716"/>
      <c r="M254" s="716"/>
      <c r="N254" s="716"/>
      <c r="O254" s="716"/>
      <c r="P254" s="716"/>
      <c r="Q254" s="716"/>
      <c r="R254" s="716"/>
      <c r="S254" s="716"/>
      <c r="T254" s="716"/>
      <c r="U254" s="716"/>
      <c r="V254" s="716"/>
      <c r="W254" s="716"/>
      <c r="X254" s="716"/>
      <c r="Y254" s="716"/>
      <c r="Z254" s="716"/>
      <c r="AA254" s="716"/>
      <c r="AB254" s="716"/>
      <c r="AC254" s="716"/>
      <c r="AD254" s="716"/>
      <c r="AE254" s="716"/>
      <c r="AF254" s="716"/>
      <c r="AG254" s="716"/>
      <c r="AH254" s="716"/>
      <c r="AI254" s="716"/>
      <c r="AJ254" s="716"/>
      <c r="AK254" s="716"/>
      <c r="AL254" s="716">
        <f>((((($U$46*($I$20*(1+SUM($E$27:$G$27))))+($U$47*($I$21*(1+SUM($E$28:$G$28))))+(($I$22*(1+SUM($E$29:$G$29))))*$U$48)+(($I$23*(1+SUM($E$30:$G$30))))*$U$49)+($U$50*($I$24*(1+SUM($E$31:$G$31))))))*$D$36</f>
        <v>0</v>
      </c>
      <c r="AM254" s="716">
        <f>((((($U$46*($I$20*(1+SUM($E$27:$G$27))))+($U$47*($I$21*(1+SUM($E$28:$G$28))))+(($I$22*(1+SUM($E$29:$G$29))))*$U$48)+(($I$23*(1+SUM($E$30:$G$30))))*$U$49)+($U$50*($I$24*(1+SUM($E$31:$G$31))))))*$E$36</f>
        <v>1657.15</v>
      </c>
      <c r="AN254" s="716">
        <f>((((($U$46*($I$20*(1+SUM($E$27:$G$27))))+($U$47*($I$21*(1+SUM($E$28:$G$28))))+(($I$22*(1+SUM($E$29:$G$29))))*$U$48)+(($I$23*(1+SUM($E$30:$G$30))))*$U$49)+($U$50*($I$24*(1+SUM($E$31:$G$31))))))*$F$36</f>
        <v>29000.124999999996</v>
      </c>
      <c r="AO254" s="716">
        <f>((((($U$46*($I$20*(1+SUM($E$27:$G$27))))+($U$47*($I$21*(1+SUM($E$28:$G$28))))+(($I$22*(1+SUM($E$29:$G$29))))*$U$48)+(($I$23*(1+SUM($E$30:$G$30))))*$U$49)+($U$50*($I$24*(1+SUM($E$31:$G$31))))))*$G$36</f>
        <v>41428.75</v>
      </c>
      <c r="AP254" s="716">
        <f>((((($U$46*($I$20*(1+SUM($E$27:$G$27))))+($U$47*($I$21*(1+SUM($E$28:$G$28))))+(($I$22*(1+SUM($E$29:$G$29))))*$U$48)+(($I$23*(1+SUM($E$30:$G$30))))*$U$49)+($U$50*($I$24*(1+SUM($E$31:$G$31))))))*$H$36</f>
        <v>8285.75</v>
      </c>
      <c r="AQ254" s="716">
        <f>((((($U$46*($I$20*(1+SUM($E$27:$G$27))))+($U$47*($I$21*(1+SUM($E$28:$G$28))))+(($I$22*(1+SUM($E$29:$G$29))))*$U$48)+(($I$23*(1+SUM($E$30:$G$30))))*$U$49)+($U$50*($I$24*(1+SUM($E$31:$G$31))))))*$I$36</f>
        <v>1657.15</v>
      </c>
      <c r="AR254" s="716">
        <f>((((($U$46*($I$20*(1+SUM($E$27:$G$27))))+($U$47*($I$21*(1+SUM($E$28:$G$28))))+(($I$22*(1+SUM($E$29:$G$29))))*$U$48)+(($I$23*(1+SUM($E$30:$G$30))))*$U$49)+($U$50*($I$24*(1+SUM($E$31:$G$31))))))*$J$36</f>
        <v>828.57500000000005</v>
      </c>
      <c r="AS254" s="716"/>
      <c r="AT254" s="716"/>
      <c r="AU254" s="716"/>
      <c r="AV254" s="716"/>
      <c r="AW254" s="716"/>
      <c r="AX254" s="716"/>
      <c r="AY254" s="716"/>
      <c r="AZ254" s="716"/>
      <c r="BA254" s="716"/>
      <c r="BB254" s="716"/>
      <c r="BC254" s="716"/>
      <c r="BD254" s="716"/>
      <c r="BE254" s="716"/>
      <c r="BF254" s="716"/>
      <c r="BG254" s="716"/>
      <c r="BH254" s="716"/>
      <c r="BI254" s="716"/>
      <c r="BJ254" s="716"/>
      <c r="BK254" s="716"/>
      <c r="BL254" s="716"/>
      <c r="BM254" s="716"/>
      <c r="BN254" s="716"/>
      <c r="BO254" s="716"/>
      <c r="BP254" s="716"/>
      <c r="BQ254" s="716"/>
    </row>
    <row r="255" spans="1:69" ht="10.199999999999999" customHeight="1" thickBot="1" x14ac:dyDescent="0.35">
      <c r="A255" s="64">
        <v>36</v>
      </c>
      <c r="B255" s="64">
        <f t="shared" si="72"/>
        <v>82857.499999999985</v>
      </c>
      <c r="C255" s="64">
        <v>36</v>
      </c>
      <c r="D255" s="716"/>
      <c r="E255" s="716"/>
      <c r="F255" s="716"/>
      <c r="G255" s="716"/>
      <c r="H255" s="716"/>
      <c r="I255" s="716"/>
      <c r="J255" s="716"/>
      <c r="K255" s="716"/>
      <c r="L255" s="716"/>
      <c r="M255" s="716"/>
      <c r="N255" s="716"/>
      <c r="O255" s="716"/>
      <c r="P255" s="716"/>
      <c r="Q255" s="716"/>
      <c r="R255" s="716"/>
      <c r="S255" s="716"/>
      <c r="T255" s="716"/>
      <c r="U255" s="716"/>
      <c r="V255" s="716"/>
      <c r="W255" s="716"/>
      <c r="X255" s="716"/>
      <c r="Y255" s="716"/>
      <c r="Z255" s="716"/>
      <c r="AA255" s="716"/>
      <c r="AB255" s="716"/>
      <c r="AC255" s="716"/>
      <c r="AD255" s="716"/>
      <c r="AE255" s="716"/>
      <c r="AF255" s="716"/>
      <c r="AG255" s="716"/>
      <c r="AH255" s="716"/>
      <c r="AI255" s="716"/>
      <c r="AJ255" s="716"/>
      <c r="AK255" s="716"/>
      <c r="AL255" s="716"/>
      <c r="AM255" s="716">
        <f>((((($U$46*($I$20*(1+SUM($E$27:$G$27))))+($U$47*($I$21*(1+SUM($E$28:$G$28))))+(($I$22*(1+SUM($E$29:$G$29))))*$U$48)+(($I$23*(1+SUM($E$30:$G$30))))*$U$49)+($U$50*($I$24*(1+SUM($E$31:$G$31))))))*$D$36</f>
        <v>0</v>
      </c>
      <c r="AN255" s="716">
        <f>((((($U$46*($I$20*(1+SUM($E$27:$G$27))))+($U$47*($I$21*(1+SUM($E$28:$G$28))))+(($I$22*(1+SUM($E$29:$G$29))))*$U$48)+(($I$23*(1+SUM($E$30:$G$30))))*$U$49)+($U$50*($I$24*(1+SUM($E$31:$G$31))))))*$E$36</f>
        <v>1657.15</v>
      </c>
      <c r="AO255" s="716">
        <f>((((($U$46*($I$20*(1+SUM($E$27:$G$27))))+($U$47*($I$21*(1+SUM($E$28:$G$28))))+(($I$22*(1+SUM($E$29:$G$29))))*$U$48)+(($I$23*(1+SUM($E$30:$G$30))))*$U$49)+($U$50*($I$24*(1+SUM($E$31:$G$31))))))*$F$36</f>
        <v>29000.124999999996</v>
      </c>
      <c r="AP255" s="716">
        <f>((((($U$46*($I$20*(1+SUM($E$27:$G$27))))+($U$47*($I$21*(1+SUM($E$28:$G$28))))+(($I$22*(1+SUM($E$29:$G$29))))*$U$48)+(($I$23*(1+SUM($E$30:$G$30))))*$U$49)+($U$50*($I$24*(1+SUM($E$31:$G$31))))))*$G$36</f>
        <v>41428.75</v>
      </c>
      <c r="AQ255" s="716">
        <f>((((($U$46*($I$20*(1+SUM($E$27:$G$27))))+($U$47*($I$21*(1+SUM($E$28:$G$28))))+(($I$22*(1+SUM($E$29:$G$29))))*$U$48)+(($I$23*(1+SUM($E$30:$G$30))))*$U$49)+($U$50*($I$24*(1+SUM($E$31:$G$31))))))*$H$36</f>
        <v>8285.75</v>
      </c>
      <c r="AR255" s="716">
        <f>((((($U$46*($I$20*(1+SUM($E$27:$G$27))))+($U$47*($I$21*(1+SUM($E$28:$G$28))))+(($I$22*(1+SUM($E$29:$G$29))))*$U$48)+(($I$23*(1+SUM($E$30:$G$30))))*$U$49)+($U$50*($I$24*(1+SUM($E$31:$G$31))))))*$I$36</f>
        <v>1657.15</v>
      </c>
      <c r="AS255" s="716">
        <f>((((($U$46*($I$20*(1+SUM($E$27:$G$27))))+($U$47*($I$21*(1+SUM($E$28:$G$28))))+(($I$22*(1+SUM($E$29:$G$29))))*$U$48)+(($I$23*(1+SUM($E$30:$G$30))))*$U$49)+($U$50*($I$24*(1+SUM($E$31:$G$31))))))*$J$36</f>
        <v>828.57500000000005</v>
      </c>
      <c r="AT255" s="716"/>
      <c r="AU255" s="716"/>
      <c r="AV255" s="716"/>
      <c r="AW255" s="716"/>
      <c r="AX255" s="716"/>
      <c r="AY255" s="716"/>
      <c r="AZ255" s="716"/>
      <c r="BA255" s="716"/>
      <c r="BB255" s="716"/>
      <c r="BC255" s="716"/>
      <c r="BD255" s="716"/>
      <c r="BE255" s="716"/>
      <c r="BF255" s="716"/>
      <c r="BG255" s="716"/>
      <c r="BH255" s="716"/>
      <c r="BI255" s="716"/>
      <c r="BJ255" s="716"/>
      <c r="BK255" s="716"/>
      <c r="BL255" s="716"/>
      <c r="BM255" s="716"/>
      <c r="BN255" s="716"/>
      <c r="BO255" s="716"/>
      <c r="BP255" s="716"/>
      <c r="BQ255" s="716"/>
    </row>
    <row r="256" spans="1:69" ht="10.199999999999999" customHeight="1" thickBot="1" x14ac:dyDescent="0.35">
      <c r="A256" s="64">
        <v>37</v>
      </c>
      <c r="B256" s="64">
        <f t="shared" si="72"/>
        <v>101406.25</v>
      </c>
      <c r="C256" s="64">
        <v>37</v>
      </c>
      <c r="D256" s="716"/>
      <c r="E256" s="716"/>
      <c r="F256" s="716"/>
      <c r="G256" s="716"/>
      <c r="H256" s="716"/>
      <c r="I256" s="716"/>
      <c r="J256" s="716"/>
      <c r="K256" s="716"/>
      <c r="L256" s="716"/>
      <c r="M256" s="716"/>
      <c r="N256" s="716"/>
      <c r="O256" s="716"/>
      <c r="P256" s="716"/>
      <c r="Q256" s="716"/>
      <c r="R256" s="716"/>
      <c r="S256" s="716"/>
      <c r="T256" s="716"/>
      <c r="U256" s="716"/>
      <c r="V256" s="716"/>
      <c r="W256" s="716"/>
      <c r="X256" s="716"/>
      <c r="Y256" s="716"/>
      <c r="Z256" s="716"/>
      <c r="AA256" s="716"/>
      <c r="AB256" s="716"/>
      <c r="AC256" s="716"/>
      <c r="AD256" s="716"/>
      <c r="AE256" s="716"/>
      <c r="AF256" s="716"/>
      <c r="AG256" s="716"/>
      <c r="AH256" s="716"/>
      <c r="AI256" s="716"/>
      <c r="AJ256" s="716"/>
      <c r="AK256" s="716"/>
      <c r="AL256" s="716"/>
      <c r="AM256" s="716"/>
      <c r="AN256" s="716">
        <f>((((($V$46*($I$20*(1+SUM($E$27:$H$27))))+($V$47*($I$21*(1+SUM($E$28:$H$28))))+(($I$22*(1+SUM($E$29:$H$29))))*$V$48)+(($I$23*(1+SUM($E$30:$H$30))))*$V$49)+($V$50*($I$24*(1+SUM($E$31:$H$31))))))*$D$36</f>
        <v>0</v>
      </c>
      <c r="AO256" s="716">
        <f>((((($V$46*($I$20*(1+SUM($E$27:$H$27))))+($V$47*($I$21*(1+SUM($E$28:$H$28))))+(($I$22*(1+SUM($E$29:$H$29))))*$V$48)+(($I$23*(1+SUM($E$30:$H$30))))*$V$49)+($V$50*($I$24*(1+SUM($E$31:$H$31))))))*$E$36</f>
        <v>2028.125</v>
      </c>
      <c r="AP256" s="716">
        <f>((((($V$46*($I$20*(1+SUM($E$27:$H$27))))+($V$47*($I$21*(1+SUM($E$28:$H$28))))+(($I$22*(1+SUM($E$29:$H$29))))*$V$48)+(($I$23*(1+SUM($E$30:$H$30))))*$V$49)+($V$50*($I$24*(1+SUM($E$31:$H$31))))))*$F$36</f>
        <v>35492.1875</v>
      </c>
      <c r="AQ256" s="716">
        <f>((((($V$46*($I$20*(1+SUM($E$27:$H$27))))+($V$47*($I$21*(1+SUM($E$28:$H$28))))+(($I$22*(1+SUM($E$29:$H$29))))*$V$48)+(($I$23*(1+SUM($E$30:$H$30))))*$V$49)+($V$50*($I$24*(1+SUM($E$31:$H$31))))))*$G$36</f>
        <v>50703.125</v>
      </c>
      <c r="AR256" s="716">
        <f>((((($V$46*($I$20*(1+SUM($E$27:$H$27))))+($V$47*($I$21*(1+SUM($E$28:$H$28))))+(($I$22*(1+SUM($E$29:$H$29))))*$V$48)+(($I$23*(1+SUM($E$30:$H$30))))*$V$49)+($V$50*($I$24*(1+SUM($E$31:$H$31))))))*$H$36</f>
        <v>10140.625</v>
      </c>
      <c r="AS256" s="716">
        <f>((((($V$46*($I$20*(1+SUM($E$27:$H$27))))+($V$47*($I$21*(1+SUM($E$28:$H$28))))+(($I$22*(1+SUM($E$29:$H$29))))*$V$48)+(($I$23*(1+SUM($E$30:$H$30))))*$V$49)+($V$50*($I$24*(1+SUM($E$31:$H$31))))))*$I$36</f>
        <v>2028.125</v>
      </c>
      <c r="AT256" s="716">
        <f>((((($V$46*($I$20*(1+SUM($E$27:$H$27))))+($V$47*($I$21*(1+SUM($E$28:$H$28))))+(($I$22*(1+SUM($E$29:$H$29))))*$V$48)+(($I$23*(1+SUM($E$30:$H$30))))*$V$49)+($V$50*($I$24*(1+SUM($E$31:$H$31))))))*$J$36</f>
        <v>1014.0625</v>
      </c>
      <c r="AU256" s="716"/>
      <c r="AV256" s="716"/>
      <c r="AW256" s="716"/>
      <c r="AX256" s="716"/>
      <c r="AY256" s="716"/>
      <c r="AZ256" s="716"/>
      <c r="BA256" s="716"/>
      <c r="BB256" s="716"/>
      <c r="BC256" s="716"/>
      <c r="BD256" s="716"/>
      <c r="BE256" s="716"/>
      <c r="BF256" s="716"/>
      <c r="BG256" s="716"/>
      <c r="BH256" s="716"/>
      <c r="BI256" s="716"/>
      <c r="BJ256" s="716"/>
      <c r="BK256" s="716"/>
      <c r="BL256" s="716"/>
      <c r="BM256" s="716"/>
      <c r="BN256" s="716"/>
      <c r="BO256" s="716"/>
      <c r="BP256" s="716"/>
      <c r="BQ256" s="716"/>
    </row>
    <row r="257" spans="1:69" ht="10.199999999999999" customHeight="1" thickBot="1" x14ac:dyDescent="0.35">
      <c r="A257" s="64">
        <v>38</v>
      </c>
      <c r="B257" s="64">
        <f t="shared" si="72"/>
        <v>101406.25</v>
      </c>
      <c r="C257" s="64">
        <v>38</v>
      </c>
      <c r="D257" s="716"/>
      <c r="E257" s="716"/>
      <c r="F257" s="716"/>
      <c r="G257" s="716"/>
      <c r="H257" s="716"/>
      <c r="I257" s="716"/>
      <c r="J257" s="716"/>
      <c r="K257" s="716"/>
      <c r="L257" s="716"/>
      <c r="M257" s="716"/>
      <c r="N257" s="716"/>
      <c r="O257" s="716"/>
      <c r="P257" s="716"/>
      <c r="Q257" s="716"/>
      <c r="R257" s="716"/>
      <c r="S257" s="716"/>
      <c r="T257" s="716"/>
      <c r="U257" s="716"/>
      <c r="V257" s="716"/>
      <c r="W257" s="716"/>
      <c r="X257" s="716"/>
      <c r="Y257" s="716"/>
      <c r="Z257" s="716"/>
      <c r="AA257" s="716"/>
      <c r="AB257" s="716"/>
      <c r="AC257" s="716"/>
      <c r="AD257" s="716"/>
      <c r="AE257" s="716"/>
      <c r="AF257" s="716"/>
      <c r="AG257" s="716"/>
      <c r="AH257" s="716"/>
      <c r="AI257" s="716"/>
      <c r="AJ257" s="716"/>
      <c r="AK257" s="716"/>
      <c r="AL257" s="716"/>
      <c r="AM257" s="716"/>
      <c r="AN257" s="716"/>
      <c r="AO257" s="716">
        <f>((((($V$46*($I$20*(1+SUM($E$27:$H$27))))+($V$47*($I$21*(1+SUM($E$28:$H$28))))+(($I$22*(1+SUM($E$29:$H$29))))*$V$48)+(($I$23*(1+SUM($E$30:$H$30))))*$V$49)+($V$50*($I$24*(1+SUM($E$31:$H$31))))))*$D$36</f>
        <v>0</v>
      </c>
      <c r="AP257" s="716">
        <f>((((($V$46*($I$20*(1+SUM($E$27:$H$27))))+($V$47*($I$21*(1+SUM($E$28:$H$28))))+(($I$22*(1+SUM($E$29:$H$29))))*$V$48)+(($I$23*(1+SUM($E$30:$H$30))))*$V$49)+($V$50*($I$24*(1+SUM($E$31:$H$31))))))*$E$36</f>
        <v>2028.125</v>
      </c>
      <c r="AQ257" s="716">
        <f>((((($V$46*($I$20*(1+SUM($E$27:$H$27))))+($V$47*($I$21*(1+SUM($E$28:$H$28))))+(($I$22*(1+SUM($E$29:$H$29))))*$V$48)+(($I$23*(1+SUM($E$30:$H$30))))*$V$49)+($V$50*($I$24*(1+SUM($E$31:$H$31))))))*$F$36</f>
        <v>35492.1875</v>
      </c>
      <c r="AR257" s="716">
        <f>((((($V$46*($I$20*(1+SUM($E$27:$H$27))))+($V$47*($I$21*(1+SUM($E$28:$H$28))))+(($I$22*(1+SUM($E$29:$H$29))))*$V$48)+(($I$23*(1+SUM($E$30:$H$30))))*$V$49)+($V$50*($I$24*(1+SUM($E$31:$H$31))))))*$G$36</f>
        <v>50703.125</v>
      </c>
      <c r="AS257" s="716">
        <f>((((($V$46*($I$20*(1+SUM($E$27:$H$27))))+($V$47*($I$21*(1+SUM($E$28:$H$28))))+(($I$22*(1+SUM($E$29:$H$29))))*$V$48)+(($I$23*(1+SUM($E$30:$H$30))))*$V$49)+($V$50*($I$24*(1+SUM($E$31:$H$31))))))*$H$36</f>
        <v>10140.625</v>
      </c>
      <c r="AT257" s="716">
        <f>((((($V$46*($I$20*(1+SUM($E$27:$H$27))))+($V$47*($I$21*(1+SUM($E$28:$H$28))))+(($I$22*(1+SUM($E$29:$H$29))))*$V$48)+(($I$23*(1+SUM($E$30:$H$30))))*$V$49)+($V$50*($I$24*(1+SUM($E$31:$H$31))))))*$I$36</f>
        <v>2028.125</v>
      </c>
      <c r="AU257" s="716">
        <f>((((($V$46*($I$20*(1+SUM($E$27:$H$27))))+($V$47*($I$21*(1+SUM($E$28:$H$28))))+(($I$22*(1+SUM($E$29:$H$29))))*$V$48)+(($I$23*(1+SUM($E$30:$H$30))))*$V$49)+($V$50*($I$24*(1+SUM($E$31:$H$31))))))*$J$36</f>
        <v>1014.0625</v>
      </c>
      <c r="AV257" s="716"/>
      <c r="AW257" s="716"/>
      <c r="AX257" s="716"/>
      <c r="AY257" s="716"/>
      <c r="AZ257" s="716"/>
      <c r="BA257" s="716"/>
      <c r="BB257" s="716"/>
      <c r="BC257" s="716"/>
      <c r="BD257" s="716"/>
      <c r="BE257" s="716"/>
      <c r="BF257" s="716"/>
      <c r="BG257" s="716"/>
      <c r="BH257" s="716"/>
      <c r="BI257" s="716"/>
      <c r="BJ257" s="716"/>
      <c r="BK257" s="716"/>
      <c r="BL257" s="716"/>
      <c r="BM257" s="716"/>
      <c r="BN257" s="716"/>
      <c r="BO257" s="716"/>
      <c r="BP257" s="716"/>
      <c r="BQ257" s="716"/>
    </row>
    <row r="258" spans="1:69" ht="10.199999999999999" customHeight="1" thickBot="1" x14ac:dyDescent="0.35">
      <c r="A258" s="64">
        <v>39</v>
      </c>
      <c r="B258" s="64">
        <f t="shared" si="72"/>
        <v>101406.25</v>
      </c>
      <c r="C258" s="64">
        <v>39</v>
      </c>
      <c r="D258" s="716"/>
      <c r="E258" s="716"/>
      <c r="F258" s="716"/>
      <c r="G258" s="716"/>
      <c r="H258" s="716"/>
      <c r="I258" s="716"/>
      <c r="J258" s="716"/>
      <c r="K258" s="716"/>
      <c r="L258" s="716"/>
      <c r="M258" s="716"/>
      <c r="N258" s="716"/>
      <c r="O258" s="716"/>
      <c r="P258" s="716"/>
      <c r="Q258" s="716"/>
      <c r="R258" s="716"/>
      <c r="S258" s="716"/>
      <c r="T258" s="716"/>
      <c r="U258" s="716"/>
      <c r="V258" s="716"/>
      <c r="W258" s="716"/>
      <c r="X258" s="716"/>
      <c r="Y258" s="716"/>
      <c r="Z258" s="716"/>
      <c r="AA258" s="716"/>
      <c r="AB258" s="716"/>
      <c r="AC258" s="716"/>
      <c r="AD258" s="716"/>
      <c r="AE258" s="716"/>
      <c r="AF258" s="716"/>
      <c r="AG258" s="716"/>
      <c r="AH258" s="716"/>
      <c r="AI258" s="716"/>
      <c r="AJ258" s="716"/>
      <c r="AK258" s="716"/>
      <c r="AL258" s="716"/>
      <c r="AM258" s="716"/>
      <c r="AN258" s="716"/>
      <c r="AO258" s="716"/>
      <c r="AP258" s="716">
        <f>((((($V$46*($I$20*(1+SUM($E$27:$H$27))))+($V$47*($I$21*(1+SUM($E$28:$H$28))))+(($I$22*(1+SUM($E$29:$H$29))))*$V$48)+(($I$23*(1+SUM($E$30:$H$30))))*$V$49)+($V$50*($I$24*(1+SUM($E$31:$H$31))))))*$D$36</f>
        <v>0</v>
      </c>
      <c r="AQ258" s="716">
        <f>((((($V$46*($I$20*(1+SUM($E$27:$H$27))))+($V$47*($I$21*(1+SUM($E$28:$H$28))))+(($I$22*(1+SUM($E$29:$H$29))))*$V$48)+(($I$23*(1+SUM($E$30:$H$30))))*$V$49)+($V$50*($I$24*(1+SUM($E$31:$H$31))))))*$E$36</f>
        <v>2028.125</v>
      </c>
      <c r="AR258" s="716">
        <f>((((($V$46*($I$20*(1+SUM($E$27:$H$27))))+($V$47*($I$21*(1+SUM($E$28:$H$28))))+(($I$22*(1+SUM($E$29:$H$29))))*$V$48)+(($I$23*(1+SUM($E$30:$H$30))))*$V$49)+($V$50*($I$24*(1+SUM($E$31:$H$31))))))*$F$36</f>
        <v>35492.1875</v>
      </c>
      <c r="AS258" s="716">
        <f>((((($V$46*($I$20*(1+SUM($E$27:$H$27))))+($V$47*($I$21*(1+SUM($E$28:$H$28))))+(($I$22*(1+SUM($E$29:$H$29))))*$V$48)+(($I$23*(1+SUM($E$30:$H$30))))*$V$49)+($V$50*($I$24*(1+SUM($E$31:$H$31))))))*$G$36</f>
        <v>50703.125</v>
      </c>
      <c r="AT258" s="716">
        <f>((((($V$46*($I$20*(1+SUM($E$27:$H$27))))+($V$47*($I$21*(1+SUM($E$28:$H$28))))+(($I$22*(1+SUM($E$29:$H$29))))*$V$48)+(($I$23*(1+SUM($E$30:$H$30))))*$V$49)+($V$50*($I$24*(1+SUM($E$31:$H$31))))))*$H$36</f>
        <v>10140.625</v>
      </c>
      <c r="AU258" s="716">
        <f>((((($V$46*($I$20*(1+SUM($E$27:$H$27))))+($V$47*($I$21*(1+SUM($E$28:$H$28))))+(($I$22*(1+SUM($E$29:$H$29))))*$V$48)+(($I$23*(1+SUM($E$30:$H$30))))*$V$49)+($V$50*($I$24*(1+SUM($E$31:$H$31))))))*$I$36</f>
        <v>2028.125</v>
      </c>
      <c r="AV258" s="716">
        <f>((((($V$46*($I$20*(1+SUM($E$27:$H$27))))+($V$47*($I$21*(1+SUM($E$28:$H$28))))+(($I$22*(1+SUM($E$29:$H$29))))*$V$48)+(($I$23*(1+SUM($E$30:$H$30))))*$V$49)+($V$50*($I$24*(1+SUM($E$31:$H$31))))))*$J$36</f>
        <v>1014.0625</v>
      </c>
      <c r="AW258" s="716"/>
      <c r="AX258" s="716"/>
      <c r="AY258" s="716"/>
      <c r="AZ258" s="716"/>
      <c r="BA258" s="716"/>
      <c r="BB258" s="716"/>
      <c r="BC258" s="716"/>
      <c r="BD258" s="716"/>
      <c r="BE258" s="716"/>
      <c r="BF258" s="716"/>
      <c r="BG258" s="716"/>
      <c r="BH258" s="716"/>
      <c r="BI258" s="716"/>
      <c r="BJ258" s="716"/>
      <c r="BK258" s="716"/>
      <c r="BL258" s="716"/>
      <c r="BM258" s="716"/>
      <c r="BN258" s="716"/>
      <c r="BO258" s="716"/>
      <c r="BP258" s="716"/>
      <c r="BQ258" s="716"/>
    </row>
    <row r="259" spans="1:69" ht="10.199999999999999" customHeight="1" thickBot="1" x14ac:dyDescent="0.35">
      <c r="A259" s="64">
        <v>40</v>
      </c>
      <c r="B259" s="64">
        <f t="shared" si="72"/>
        <v>101406.25</v>
      </c>
      <c r="C259" s="64">
        <v>40</v>
      </c>
      <c r="D259" s="716"/>
      <c r="E259" s="716"/>
      <c r="F259" s="716"/>
      <c r="G259" s="716"/>
      <c r="H259" s="716"/>
      <c r="I259" s="716"/>
      <c r="J259" s="716"/>
      <c r="K259" s="716"/>
      <c r="L259" s="716"/>
      <c r="M259" s="716"/>
      <c r="N259" s="716"/>
      <c r="O259" s="716"/>
      <c r="P259" s="716"/>
      <c r="Q259" s="716"/>
      <c r="R259" s="716"/>
      <c r="S259" s="716"/>
      <c r="T259" s="716"/>
      <c r="U259" s="716"/>
      <c r="V259" s="716"/>
      <c r="W259" s="716"/>
      <c r="X259" s="716"/>
      <c r="Y259" s="716"/>
      <c r="Z259" s="716"/>
      <c r="AA259" s="716"/>
      <c r="AB259" s="716"/>
      <c r="AC259" s="716"/>
      <c r="AD259" s="716"/>
      <c r="AE259" s="716"/>
      <c r="AF259" s="716"/>
      <c r="AG259" s="716"/>
      <c r="AH259" s="716"/>
      <c r="AI259" s="716"/>
      <c r="AJ259" s="716"/>
      <c r="AK259" s="716"/>
      <c r="AL259" s="716"/>
      <c r="AM259" s="716"/>
      <c r="AN259" s="716"/>
      <c r="AO259" s="716"/>
      <c r="AP259" s="716"/>
      <c r="AQ259" s="716">
        <f>((((($V$46*($I$20*(1+SUM($E$27:$H$27))))+($V$47*($I$21*(1+SUM($E$28:$H$28))))+(($I$22*(1+SUM($E$29:$H$29))))*$V$48)+(($I$23*(1+SUM($E$30:$H$30))))*$V$49)+($V$50*($I$24*(1+SUM($E$31:$H$31))))))*$D$36</f>
        <v>0</v>
      </c>
      <c r="AR259" s="716">
        <f>((((($V$46*($I$20*(1+SUM($E$27:$H$27))))+($V$47*($I$21*(1+SUM($E$28:$H$28))))+(($I$22*(1+SUM($E$29:$H$29))))*$V$48)+(($I$23*(1+SUM($E$30:$H$30))))*$V$49)+($V$50*($I$24*(1+SUM($E$31:$H$31))))))*$E$36</f>
        <v>2028.125</v>
      </c>
      <c r="AS259" s="716">
        <f>((((($V$46*($I$20*(1+SUM($E$27:$H$27))))+($V$47*($I$21*(1+SUM($E$28:$H$28))))+(($I$22*(1+SUM($E$29:$H$29))))*$V$48)+(($I$23*(1+SUM($E$30:$H$30))))*$V$49)+($V$50*($I$24*(1+SUM($E$31:$H$31))))))*$F$36</f>
        <v>35492.1875</v>
      </c>
      <c r="AT259" s="716">
        <f>((((($V$46*($I$20*(1+SUM($E$27:$H$27))))+($V$47*($I$21*(1+SUM($E$28:$H$28))))+(($I$22*(1+SUM($E$29:$H$29))))*$V$48)+(($I$23*(1+SUM($E$30:$H$30))))*$V$49)+($V$50*($I$24*(1+SUM($E$31:$H$31))))))*$G$36</f>
        <v>50703.125</v>
      </c>
      <c r="AU259" s="716">
        <f>((((($V$46*($I$20*(1+SUM($E$27:$H$27))))+($V$47*($I$21*(1+SUM($E$28:$H$28))))+(($I$22*(1+SUM($E$29:$H$29))))*$V$48)+(($I$23*(1+SUM($E$30:$H$30))))*$V$49)+($V$50*($I$24*(1+SUM($E$31:$H$31))))))*$H$36</f>
        <v>10140.625</v>
      </c>
      <c r="AV259" s="716">
        <f>((((($V$46*($I$20*(1+SUM($E$27:$H$27))))+($V$47*($I$21*(1+SUM($E$28:$H$28))))+(($I$22*(1+SUM($E$29:$H$29))))*$V$48)+(($I$23*(1+SUM($E$30:$H$30))))*$V$49)+($V$50*($I$24*(1+SUM($E$31:$H$31))))))*$I$36</f>
        <v>2028.125</v>
      </c>
      <c r="AW259" s="716">
        <f>((((($V$46*($I$20*(1+SUM($E$27:$H$27))))+($V$47*($I$21*(1+SUM($E$28:$H$28))))+(($I$22*(1+SUM($E$29:$H$29))))*$V$48)+(($I$23*(1+SUM($E$30:$H$30))))*$V$49)+($V$50*($I$24*(1+SUM($E$31:$H$31))))))*$J$36</f>
        <v>1014.0625</v>
      </c>
      <c r="AX259" s="716"/>
      <c r="AY259" s="716"/>
      <c r="AZ259" s="716"/>
      <c r="BA259" s="716"/>
      <c r="BB259" s="716"/>
      <c r="BC259" s="716"/>
      <c r="BD259" s="716"/>
      <c r="BE259" s="716"/>
      <c r="BF259" s="716"/>
      <c r="BG259" s="716"/>
      <c r="BH259" s="716"/>
      <c r="BI259" s="716"/>
      <c r="BJ259" s="716"/>
      <c r="BK259" s="716"/>
      <c r="BL259" s="716"/>
      <c r="BM259" s="716"/>
      <c r="BN259" s="716"/>
      <c r="BO259" s="716"/>
      <c r="BP259" s="716"/>
      <c r="BQ259" s="716"/>
    </row>
    <row r="260" spans="1:69" ht="10.199999999999999" customHeight="1" thickBot="1" x14ac:dyDescent="0.35">
      <c r="A260" s="64">
        <v>41</v>
      </c>
      <c r="B260" s="64">
        <f t="shared" si="72"/>
        <v>101406.25</v>
      </c>
      <c r="C260" s="64">
        <v>41</v>
      </c>
      <c r="D260" s="716"/>
      <c r="E260" s="716"/>
      <c r="F260" s="716"/>
      <c r="G260" s="716"/>
      <c r="H260" s="716"/>
      <c r="I260" s="716"/>
      <c r="J260" s="716"/>
      <c r="K260" s="716"/>
      <c r="L260" s="716"/>
      <c r="M260" s="716"/>
      <c r="N260" s="716"/>
      <c r="O260" s="716"/>
      <c r="P260" s="716"/>
      <c r="Q260" s="716"/>
      <c r="R260" s="716"/>
      <c r="S260" s="716"/>
      <c r="T260" s="716"/>
      <c r="U260" s="716"/>
      <c r="V260" s="716"/>
      <c r="W260" s="716"/>
      <c r="X260" s="716"/>
      <c r="Y260" s="716"/>
      <c r="Z260" s="716"/>
      <c r="AA260" s="716"/>
      <c r="AB260" s="716"/>
      <c r="AC260" s="716"/>
      <c r="AD260" s="716"/>
      <c r="AE260" s="716"/>
      <c r="AF260" s="716"/>
      <c r="AG260" s="716"/>
      <c r="AH260" s="716"/>
      <c r="AI260" s="716"/>
      <c r="AJ260" s="716"/>
      <c r="AK260" s="716"/>
      <c r="AL260" s="716"/>
      <c r="AM260" s="716"/>
      <c r="AN260" s="716"/>
      <c r="AO260" s="716"/>
      <c r="AP260" s="716"/>
      <c r="AQ260" s="716"/>
      <c r="AR260" s="716">
        <f>((((($V$46*($I$20*(1+SUM($E$27:$H$27))))+($V$47*($I$21*(1+SUM($E$28:$H$28))))+(($I$22*(1+SUM($E$29:$H$29))))*$V$48)+(($I$23*(1+SUM($E$30:$H$30))))*$V$49)+($V$50*($I$24*(1+SUM($E$31:$H$31))))))*$D$36</f>
        <v>0</v>
      </c>
      <c r="AS260" s="716">
        <f>((((($V$46*($I$20*(1+SUM($E$27:$H$27))))+($V$47*($I$21*(1+SUM($E$28:$H$28))))+(($I$22*(1+SUM($E$29:$H$29))))*$V$48)+(($I$23*(1+SUM($E$30:$H$30))))*$V$49)+($V$50*($I$24*(1+SUM($E$31:$H$31))))))*$E$36</f>
        <v>2028.125</v>
      </c>
      <c r="AT260" s="716">
        <f>((((($V$46*($I$20*(1+SUM($E$27:$H$27))))+($V$47*($I$21*(1+SUM($E$28:$H$28))))+(($I$22*(1+SUM($E$29:$H$29))))*$V$48)+(($I$23*(1+SUM($E$30:$H$30))))*$V$49)+($V$50*($I$24*(1+SUM($E$31:$H$31))))))*$F$36</f>
        <v>35492.1875</v>
      </c>
      <c r="AU260" s="716">
        <f>((((($V$46*($I$20*(1+SUM($E$27:$H$27))))+($V$47*($I$21*(1+SUM($E$28:$H$28))))+(($I$22*(1+SUM($E$29:$H$29))))*$V$48)+(($I$23*(1+SUM($E$30:$H$30))))*$V$49)+($V$50*($I$24*(1+SUM($E$31:$H$31))))))*$G$36</f>
        <v>50703.125</v>
      </c>
      <c r="AV260" s="716">
        <f>((((($V$46*($I$20*(1+SUM($E$27:$H$27))))+($V$47*($I$21*(1+SUM($E$28:$H$28))))+(($I$22*(1+SUM($E$29:$H$29))))*$V$48)+(($I$23*(1+SUM($E$30:$H$30))))*$V$49)+($V$50*($I$24*(1+SUM($E$31:$H$31))))))*$H$36</f>
        <v>10140.625</v>
      </c>
      <c r="AW260" s="716">
        <f>((((($V$46*($I$20*(1+SUM($E$27:$H$27))))+($V$47*($I$21*(1+SUM($E$28:$H$28))))+(($I$22*(1+SUM($E$29:$H$29))))*$V$48)+(($I$23*(1+SUM($E$30:$H$30))))*$V$49)+($V$50*($I$24*(1+SUM($E$31:$H$31))))))*$I$36</f>
        <v>2028.125</v>
      </c>
      <c r="AX260" s="716">
        <f>((((($V$46*($I$20*(1+SUM($E$27:$H$27))))+($V$47*($I$21*(1+SUM($E$28:$H$28))))+(($I$22*(1+SUM($E$29:$H$29))))*$V$48)+(($I$23*(1+SUM($E$30:$H$30))))*$V$49)+($V$50*($I$24*(1+SUM($E$31:$H$31))))))*$J$36</f>
        <v>1014.0625</v>
      </c>
      <c r="AY260" s="716"/>
      <c r="AZ260" s="716"/>
      <c r="BA260" s="716"/>
      <c r="BB260" s="716"/>
      <c r="BC260" s="716"/>
      <c r="BD260" s="716"/>
      <c r="BE260" s="716"/>
      <c r="BF260" s="716"/>
      <c r="BG260" s="716"/>
      <c r="BH260" s="716"/>
      <c r="BI260" s="716"/>
      <c r="BJ260" s="716"/>
      <c r="BK260" s="716"/>
      <c r="BL260" s="716"/>
      <c r="BM260" s="716"/>
      <c r="BN260" s="716"/>
      <c r="BO260" s="716"/>
      <c r="BP260" s="716"/>
      <c r="BQ260" s="716"/>
    </row>
    <row r="261" spans="1:69" ht="10.199999999999999" customHeight="1" thickBot="1" x14ac:dyDescent="0.35">
      <c r="A261" s="64">
        <v>42</v>
      </c>
      <c r="B261" s="64">
        <f t="shared" si="72"/>
        <v>101406.25</v>
      </c>
      <c r="C261" s="64">
        <v>42</v>
      </c>
      <c r="D261" s="716"/>
      <c r="E261" s="716"/>
      <c r="F261" s="716"/>
      <c r="G261" s="716"/>
      <c r="H261" s="716"/>
      <c r="I261" s="716"/>
      <c r="J261" s="716"/>
      <c r="K261" s="716"/>
      <c r="L261" s="716"/>
      <c r="M261" s="716"/>
      <c r="N261" s="716"/>
      <c r="O261" s="716"/>
      <c r="P261" s="716"/>
      <c r="Q261" s="716"/>
      <c r="R261" s="716"/>
      <c r="S261" s="716"/>
      <c r="T261" s="716"/>
      <c r="U261" s="716"/>
      <c r="V261" s="716"/>
      <c r="W261" s="716"/>
      <c r="X261" s="716"/>
      <c r="Y261" s="716"/>
      <c r="Z261" s="716"/>
      <c r="AA261" s="716"/>
      <c r="AB261" s="716"/>
      <c r="AC261" s="716"/>
      <c r="AD261" s="716"/>
      <c r="AE261" s="716"/>
      <c r="AF261" s="716"/>
      <c r="AG261" s="716"/>
      <c r="AH261" s="716"/>
      <c r="AI261" s="716"/>
      <c r="AJ261" s="716"/>
      <c r="AK261" s="716"/>
      <c r="AL261" s="716"/>
      <c r="AM261" s="716"/>
      <c r="AN261" s="716"/>
      <c r="AO261" s="716"/>
      <c r="AP261" s="716"/>
      <c r="AQ261" s="716"/>
      <c r="AR261" s="716"/>
      <c r="AS261" s="716">
        <f>((((($V$46*($I$20*(1+SUM($E$27:$H$27))))+($V$47*($I$21*(1+SUM($E$28:$H$28))))+(($I$22*(1+SUM($E$29:$H$29))))*$V$48)+(($I$23*(1+SUM($E$30:$H$30))))*$V$49)+($V$50*($I$24*(1+SUM($E$31:$H$31))))))*$D$36</f>
        <v>0</v>
      </c>
      <c r="AT261" s="716">
        <f>((((($V$46*($I$20*(1+SUM($E$27:$H$27))))+($V$47*($I$21*(1+SUM($E$28:$H$28))))+(($I$22*(1+SUM($E$29:$H$29))))*$V$48)+(($I$23*(1+SUM($E$30:$H$30))))*$V$49)+($V$50*($I$24*(1+SUM($E$31:$H$31))))))*$E$36</f>
        <v>2028.125</v>
      </c>
      <c r="AU261" s="716">
        <f>((((($V$46*($I$20*(1+SUM($E$27:$H$27))))+($V$47*($I$21*(1+SUM($E$28:$H$28))))+(($I$22*(1+SUM($E$29:$H$29))))*$V$48)+(($I$23*(1+SUM($E$30:$H$30))))*$V$49)+($V$50*($I$24*(1+SUM($E$31:$H$31))))))*$F$36</f>
        <v>35492.1875</v>
      </c>
      <c r="AV261" s="716">
        <f>((((($V$46*($I$20*(1+SUM($E$27:$H$27))))+($V$47*($I$21*(1+SUM($E$28:$H$28))))+(($I$22*(1+SUM($E$29:$H$29))))*$V$48)+(($I$23*(1+SUM($E$30:$H$30))))*$V$49)+($V$50*($I$24*(1+SUM($E$31:$H$31))))))*$G$36</f>
        <v>50703.125</v>
      </c>
      <c r="AW261" s="716">
        <f>((((($V$46*($I$20*(1+SUM($E$27:$H$27))))+($V$47*($I$21*(1+SUM($E$28:$H$28))))+(($I$22*(1+SUM($E$29:$H$29))))*$V$48)+(($I$23*(1+SUM($E$30:$H$30))))*$V$49)+($V$50*($I$24*(1+SUM($E$31:$H$31))))))*$H$36</f>
        <v>10140.625</v>
      </c>
      <c r="AX261" s="716">
        <f>((((($V$46*($I$20*(1+SUM($E$27:$H$27))))+($V$47*($I$21*(1+SUM($E$28:$H$28))))+(($I$22*(1+SUM($E$29:$H$29))))*$V$48)+(($I$23*(1+SUM($E$30:$H$30))))*$V$49)+($V$50*($I$24*(1+SUM($E$31:$H$31))))))*$I$36</f>
        <v>2028.125</v>
      </c>
      <c r="AY261" s="716">
        <f>((((($V$46*($I$20*(1+SUM($E$27:$H$27))))+($V$47*($I$21*(1+SUM($E$28:$H$28))))+(($I$22*(1+SUM($E$29:$H$29))))*$V$48)+(($I$23*(1+SUM($E$30:$H$30))))*$V$49)+($V$50*($I$24*(1+SUM($E$31:$H$31))))))*$J$36</f>
        <v>1014.0625</v>
      </c>
      <c r="AZ261" s="716"/>
      <c r="BA261" s="716"/>
      <c r="BB261" s="716"/>
      <c r="BC261" s="716"/>
      <c r="BD261" s="716"/>
      <c r="BE261" s="716"/>
      <c r="BF261" s="716"/>
      <c r="BG261" s="716"/>
      <c r="BH261" s="716"/>
      <c r="BI261" s="716"/>
      <c r="BJ261" s="716"/>
      <c r="BK261" s="716"/>
      <c r="BL261" s="716"/>
      <c r="BM261" s="716"/>
      <c r="BN261" s="716"/>
      <c r="BO261" s="716"/>
      <c r="BP261" s="716"/>
      <c r="BQ261" s="716"/>
    </row>
    <row r="262" spans="1:69" ht="10.199999999999999" customHeight="1" thickBot="1" x14ac:dyDescent="0.35">
      <c r="A262" s="64">
        <v>43</v>
      </c>
      <c r="B262" s="64">
        <f t="shared" si="72"/>
        <v>101406.25</v>
      </c>
      <c r="C262" s="64">
        <v>43</v>
      </c>
      <c r="D262" s="716"/>
      <c r="E262" s="716"/>
      <c r="F262" s="716"/>
      <c r="G262" s="716"/>
      <c r="H262" s="716"/>
      <c r="I262" s="716"/>
      <c r="J262" s="716"/>
      <c r="K262" s="716"/>
      <c r="L262" s="716"/>
      <c r="M262" s="716"/>
      <c r="N262" s="716"/>
      <c r="O262" s="716"/>
      <c r="P262" s="716"/>
      <c r="Q262" s="716"/>
      <c r="R262" s="716"/>
      <c r="S262" s="716"/>
      <c r="T262" s="716"/>
      <c r="U262" s="716"/>
      <c r="V262" s="716"/>
      <c r="W262" s="716"/>
      <c r="X262" s="716"/>
      <c r="Y262" s="716"/>
      <c r="Z262" s="716"/>
      <c r="AA262" s="716"/>
      <c r="AB262" s="716"/>
      <c r="AC262" s="716"/>
      <c r="AD262" s="716"/>
      <c r="AE262" s="716"/>
      <c r="AF262" s="716"/>
      <c r="AG262" s="716"/>
      <c r="AH262" s="716"/>
      <c r="AI262" s="716"/>
      <c r="AJ262" s="716"/>
      <c r="AK262" s="716"/>
      <c r="AL262" s="716"/>
      <c r="AM262" s="716"/>
      <c r="AN262" s="716"/>
      <c r="AO262" s="716"/>
      <c r="AP262" s="716"/>
      <c r="AQ262" s="716"/>
      <c r="AR262" s="716"/>
      <c r="AS262" s="716"/>
      <c r="AT262" s="716">
        <f>((((($V$46*($I$20*(1+SUM($E$27:$H$27))))+($V$47*($I$21*(1+SUM($E$28:$H$28))))+(($I$22*(1+SUM($E$29:$H$29))))*$V$48)+(($I$23*(1+SUM($E$30:$H$30))))*$V$49)+($V$50*($I$24*(1+SUM($E$31:$H$31))))))*$D$36</f>
        <v>0</v>
      </c>
      <c r="AU262" s="716">
        <f>((((($V$46*($I$20*(1+SUM($E$27:$H$27))))+($V$47*($I$21*(1+SUM($E$28:$H$28))))+(($I$22*(1+SUM($E$29:$H$29))))*$V$48)+(($I$23*(1+SUM($E$30:$H$30))))*$V$49)+($V$50*($I$24*(1+SUM($E$31:$H$31))))))*$E$36</f>
        <v>2028.125</v>
      </c>
      <c r="AV262" s="716">
        <f>((((($V$46*($I$20*(1+SUM($E$27:$H$27))))+($V$47*($I$21*(1+SUM($E$28:$H$28))))+(($I$22*(1+SUM($E$29:$H$29))))*$V$48)+(($I$23*(1+SUM($E$30:$H$30))))*$V$49)+($V$50*($I$24*(1+SUM($E$31:$H$31))))))*$F$36</f>
        <v>35492.1875</v>
      </c>
      <c r="AW262" s="716">
        <f>((((($V$46*($I$20*(1+SUM($E$27:$H$27))))+($V$47*($I$21*(1+SUM($E$28:$H$28))))+(($I$22*(1+SUM($E$29:$H$29))))*$V$48)+(($I$23*(1+SUM($E$30:$H$30))))*$V$49)+($V$50*($I$24*(1+SUM($E$31:$H$31))))))*$G$36</f>
        <v>50703.125</v>
      </c>
      <c r="AX262" s="716">
        <f>((((($V$46*($I$20*(1+SUM($E$27:$H$27))))+($V$47*($I$21*(1+SUM($E$28:$H$28))))+(($I$22*(1+SUM($E$29:$H$29))))*$V$48)+(($I$23*(1+SUM($E$30:$H$30))))*$V$49)+($V$50*($I$24*(1+SUM($E$31:$H$31))))))*$H$36</f>
        <v>10140.625</v>
      </c>
      <c r="AY262" s="716">
        <f>((((($V$46*($I$20*(1+SUM($E$27:$H$27))))+($V$47*($I$21*(1+SUM($E$28:$H$28))))+(($I$22*(1+SUM($E$29:$H$29))))*$V$48)+(($I$23*(1+SUM($E$30:$H$30))))*$V$49)+($V$50*($I$24*(1+SUM($E$31:$H$31))))))*$I$36</f>
        <v>2028.125</v>
      </c>
      <c r="AZ262" s="716">
        <f>((((($V$46*($I$20*(1+SUM($E$27:$H$27))))+($V$47*($I$21*(1+SUM($E$28:$H$28))))+(($I$22*(1+SUM($E$29:$H$29))))*$V$48)+(($I$23*(1+SUM($E$30:$H$30))))*$V$49)+($V$50*($I$24*(1+SUM($E$31:$H$31))))))*$J$36</f>
        <v>1014.0625</v>
      </c>
      <c r="BA262" s="716"/>
      <c r="BB262" s="716"/>
      <c r="BC262" s="716"/>
      <c r="BD262" s="716"/>
      <c r="BE262" s="716"/>
      <c r="BF262" s="716"/>
      <c r="BG262" s="716"/>
      <c r="BH262" s="716"/>
      <c r="BI262" s="716"/>
      <c r="BJ262" s="716"/>
      <c r="BK262" s="716"/>
      <c r="BL262" s="716"/>
      <c r="BM262" s="716"/>
      <c r="BN262" s="716"/>
      <c r="BO262" s="716"/>
      <c r="BP262" s="716"/>
      <c r="BQ262" s="716"/>
    </row>
    <row r="263" spans="1:69" ht="10.199999999999999" customHeight="1" thickBot="1" x14ac:dyDescent="0.35">
      <c r="A263" s="64">
        <v>44</v>
      </c>
      <c r="B263" s="64">
        <f t="shared" si="72"/>
        <v>101406.25</v>
      </c>
      <c r="C263" s="64">
        <v>44</v>
      </c>
      <c r="D263" s="716"/>
      <c r="E263" s="716"/>
      <c r="F263" s="716"/>
      <c r="G263" s="716"/>
      <c r="H263" s="716"/>
      <c r="I263" s="716"/>
      <c r="J263" s="716"/>
      <c r="K263" s="716"/>
      <c r="L263" s="716"/>
      <c r="M263" s="716"/>
      <c r="N263" s="716"/>
      <c r="O263" s="716"/>
      <c r="P263" s="716"/>
      <c r="Q263" s="716"/>
      <c r="R263" s="716"/>
      <c r="S263" s="716"/>
      <c r="T263" s="716"/>
      <c r="U263" s="716"/>
      <c r="V263" s="716"/>
      <c r="W263" s="716"/>
      <c r="X263" s="716"/>
      <c r="Y263" s="716"/>
      <c r="Z263" s="716"/>
      <c r="AA263" s="716"/>
      <c r="AB263" s="716"/>
      <c r="AC263" s="716"/>
      <c r="AD263" s="716"/>
      <c r="AE263" s="716"/>
      <c r="AF263" s="716"/>
      <c r="AG263" s="716"/>
      <c r="AH263" s="716"/>
      <c r="AI263" s="716"/>
      <c r="AJ263" s="716"/>
      <c r="AK263" s="716"/>
      <c r="AL263" s="716"/>
      <c r="AM263" s="716"/>
      <c r="AN263" s="716"/>
      <c r="AO263" s="716"/>
      <c r="AP263" s="716"/>
      <c r="AQ263" s="716"/>
      <c r="AR263" s="716"/>
      <c r="AS263" s="716"/>
      <c r="AT263" s="716"/>
      <c r="AU263" s="716">
        <f>((((($V$46*($I$20*(1+SUM($E$27:$H$27))))+($V$47*($I$21*(1+SUM($E$28:$H$28))))+(($I$22*(1+SUM($E$29:$H$29))))*$V$48)+(($I$23*(1+SUM($E$30:$H$30))))*$V$49)+($V$50*($I$24*(1+SUM($E$31:$H$31))))))*$D$36</f>
        <v>0</v>
      </c>
      <c r="AV263" s="716">
        <f>((((($V$46*($I$20*(1+SUM($E$27:$H$27))))+($V$47*($I$21*(1+SUM($E$28:$H$28))))+(($I$22*(1+SUM($E$29:$H$29))))*$V$48)+(($I$23*(1+SUM($E$30:$H$30))))*$V$49)+($V$50*($I$24*(1+SUM($E$31:$H$31))))))*$E$36</f>
        <v>2028.125</v>
      </c>
      <c r="AW263" s="716">
        <f>((((($V$46*($I$20*(1+SUM($E$27:$H$27))))+($V$47*($I$21*(1+SUM($E$28:$H$28))))+(($I$22*(1+SUM($E$29:$H$29))))*$V$48)+(($I$23*(1+SUM($E$30:$H$30))))*$V$49)+($V$50*($I$24*(1+SUM($E$31:$H$31))))))*$F$36</f>
        <v>35492.1875</v>
      </c>
      <c r="AX263" s="716">
        <f>((((($V$46*($I$20*(1+SUM($E$27:$H$27))))+($V$47*($I$21*(1+SUM($E$28:$H$28))))+(($I$22*(1+SUM($E$29:$H$29))))*$V$48)+(($I$23*(1+SUM($E$30:$H$30))))*$V$49)+($V$50*($I$24*(1+SUM($E$31:$H$31))))))*$G$36</f>
        <v>50703.125</v>
      </c>
      <c r="AY263" s="716">
        <f>((((($V$46*($I$20*(1+SUM($E$27:$H$27))))+($V$47*($I$21*(1+SUM($E$28:$H$28))))+(($I$22*(1+SUM($E$29:$H$29))))*$V$48)+(($I$23*(1+SUM($E$30:$H$30))))*$V$49)+($V$50*($I$24*(1+SUM($E$31:$H$31))))))*$H$36</f>
        <v>10140.625</v>
      </c>
      <c r="AZ263" s="716">
        <f>((((($V$46*($I$20*(1+SUM($E$27:$H$27))))+($V$47*($I$21*(1+SUM($E$28:$H$28))))+(($I$22*(1+SUM($E$29:$H$29))))*$V$48)+(($I$23*(1+SUM($E$30:$H$30))))*$V$49)+($V$50*($I$24*(1+SUM($E$31:$H$31))))))*$I$36</f>
        <v>2028.125</v>
      </c>
      <c r="BA263" s="716">
        <f>((((($V$46*($I$20*(1+SUM($E$27:$H$27))))+($V$47*($I$21*(1+SUM($E$28:$H$28))))+(($I$22*(1+SUM($E$29:$H$29))))*$V$48)+(($I$23*(1+SUM($E$30:$H$30))))*$V$49)+($V$50*($I$24*(1+SUM($E$31:$H$31))))))*$J$36</f>
        <v>1014.0625</v>
      </c>
      <c r="BB263" s="716"/>
      <c r="BC263" s="716"/>
      <c r="BD263" s="716"/>
      <c r="BE263" s="716"/>
      <c r="BF263" s="716"/>
      <c r="BG263" s="716"/>
      <c r="BH263" s="716"/>
      <c r="BI263" s="716"/>
      <c r="BJ263" s="716"/>
      <c r="BK263" s="716"/>
      <c r="BL263" s="716"/>
      <c r="BM263" s="716"/>
      <c r="BN263" s="716"/>
      <c r="BO263" s="716"/>
      <c r="BP263" s="716"/>
      <c r="BQ263" s="716"/>
    </row>
    <row r="264" spans="1:69" ht="10.199999999999999" customHeight="1" thickBot="1" x14ac:dyDescent="0.35">
      <c r="A264" s="64">
        <v>45</v>
      </c>
      <c r="B264" s="64">
        <f t="shared" si="72"/>
        <v>101406.25</v>
      </c>
      <c r="C264" s="64">
        <v>45</v>
      </c>
      <c r="D264" s="716"/>
      <c r="E264" s="716"/>
      <c r="F264" s="716"/>
      <c r="G264" s="716"/>
      <c r="H264" s="716"/>
      <c r="I264" s="716"/>
      <c r="J264" s="716"/>
      <c r="K264" s="716"/>
      <c r="L264" s="716"/>
      <c r="M264" s="716"/>
      <c r="N264" s="716"/>
      <c r="O264" s="716"/>
      <c r="P264" s="716"/>
      <c r="Q264" s="716"/>
      <c r="R264" s="716"/>
      <c r="S264" s="716"/>
      <c r="T264" s="716"/>
      <c r="U264" s="716"/>
      <c r="V264" s="716"/>
      <c r="W264" s="716"/>
      <c r="X264" s="716"/>
      <c r="Y264" s="716"/>
      <c r="Z264" s="716"/>
      <c r="AA264" s="716"/>
      <c r="AB264" s="716"/>
      <c r="AC264" s="716"/>
      <c r="AD264" s="716"/>
      <c r="AE264" s="716"/>
      <c r="AF264" s="716"/>
      <c r="AG264" s="716"/>
      <c r="AH264" s="716"/>
      <c r="AI264" s="716"/>
      <c r="AJ264" s="716"/>
      <c r="AK264" s="716"/>
      <c r="AL264" s="716"/>
      <c r="AM264" s="716"/>
      <c r="AN264" s="716"/>
      <c r="AO264" s="716"/>
      <c r="AP264" s="716"/>
      <c r="AQ264" s="716"/>
      <c r="AR264" s="716"/>
      <c r="AS264" s="716"/>
      <c r="AT264" s="716"/>
      <c r="AU264" s="716"/>
      <c r="AV264" s="716">
        <f>((((($V$46*($I$20*(1+SUM($E$27:$H$27))))+($V$47*($I$21*(1+SUM($E$28:$H$28))))+(($I$22*(1+SUM($E$29:$H$29))))*$V$48)+(($I$23*(1+SUM($E$30:$H$30))))*$V$49)+($V$50*($I$24*(1+SUM($E$31:$H$31))))))*$D$36</f>
        <v>0</v>
      </c>
      <c r="AW264" s="716">
        <f>((((($V$46*($I$20*(1+SUM($E$27:$H$27))))+($V$47*($I$21*(1+SUM($E$28:$H$28))))+(($I$22*(1+SUM($E$29:$H$29))))*$V$48)+(($I$23*(1+SUM($E$30:$H$30))))*$V$49)+($V$50*($I$24*(1+SUM($E$31:$H$31))))))*$E$36</f>
        <v>2028.125</v>
      </c>
      <c r="AX264" s="716">
        <f>((((($V$46*($I$20*(1+SUM($E$27:$H$27))))+($V$47*($I$21*(1+SUM($E$28:$H$28))))+(($I$22*(1+SUM($E$29:$H$29))))*$V$48)+(($I$23*(1+SUM($E$30:$H$30))))*$V$49)+($V$50*($I$24*(1+SUM($E$31:$H$31))))))*$F$36</f>
        <v>35492.1875</v>
      </c>
      <c r="AY264" s="716">
        <f>((((($V$46*($I$20*(1+SUM($E$27:$H$27))))+($V$47*($I$21*(1+SUM($E$28:$H$28))))+(($I$22*(1+SUM($E$29:$H$29))))*$V$48)+(($I$23*(1+SUM($E$30:$H$30))))*$V$49)+($V$50*($I$24*(1+SUM($E$31:$H$31))))))*$G$36</f>
        <v>50703.125</v>
      </c>
      <c r="AZ264" s="716">
        <f>((((($V$46*($I$20*(1+SUM($E$27:$H$27))))+($V$47*($I$21*(1+SUM($E$28:$H$28))))+(($I$22*(1+SUM($E$29:$H$29))))*$V$48)+(($I$23*(1+SUM($E$30:$H$30))))*$V$49)+($V$50*($I$24*(1+SUM($E$31:$H$31))))))*$H$36</f>
        <v>10140.625</v>
      </c>
      <c r="BA264" s="716">
        <f>((((($V$46*($I$20*(1+SUM($E$27:$H$27))))+($V$47*($I$21*(1+SUM($E$28:$H$28))))+(($I$22*(1+SUM($E$29:$H$29))))*$V$48)+(($I$23*(1+SUM($E$30:$H$30))))*$V$49)+($V$50*($I$24*(1+SUM($E$31:$H$31))))))*$I$36</f>
        <v>2028.125</v>
      </c>
      <c r="BB264" s="716">
        <f>((((($V$46*($I$20*(1+SUM($E$27:$H$27))))+($V$47*($I$21*(1+SUM($E$28:$H$28))))+(($I$22*(1+SUM($E$29:$H$29))))*$V$48)+(($I$23*(1+SUM($E$30:$H$30))))*$V$49)+($V$50*($I$24*(1+SUM($E$31:$H$31))))))*$J$36</f>
        <v>1014.0625</v>
      </c>
      <c r="BC264" s="716"/>
      <c r="BD264" s="716"/>
      <c r="BE264" s="716"/>
      <c r="BF264" s="716"/>
      <c r="BG264" s="716"/>
      <c r="BH264" s="716"/>
      <c r="BI264" s="716"/>
      <c r="BJ264" s="716"/>
      <c r="BK264" s="716"/>
      <c r="BL264" s="716"/>
      <c r="BM264" s="716"/>
      <c r="BN264" s="716"/>
      <c r="BO264" s="716"/>
      <c r="BP264" s="716"/>
      <c r="BQ264" s="716"/>
    </row>
    <row r="265" spans="1:69" ht="10.199999999999999" customHeight="1" thickBot="1" x14ac:dyDescent="0.35">
      <c r="A265" s="64">
        <v>46</v>
      </c>
      <c r="B265" s="64">
        <f t="shared" si="72"/>
        <v>101406.25</v>
      </c>
      <c r="C265" s="64">
        <v>46</v>
      </c>
      <c r="D265" s="716"/>
      <c r="E265" s="716"/>
      <c r="F265" s="716"/>
      <c r="G265" s="716"/>
      <c r="H265" s="716"/>
      <c r="I265" s="716"/>
      <c r="J265" s="716"/>
      <c r="K265" s="716"/>
      <c r="L265" s="716"/>
      <c r="M265" s="716"/>
      <c r="N265" s="716"/>
      <c r="O265" s="716"/>
      <c r="P265" s="716"/>
      <c r="Q265" s="716"/>
      <c r="R265" s="716"/>
      <c r="S265" s="716"/>
      <c r="T265" s="716"/>
      <c r="U265" s="716"/>
      <c r="V265" s="716"/>
      <c r="W265" s="716"/>
      <c r="X265" s="716"/>
      <c r="Y265" s="716"/>
      <c r="Z265" s="716"/>
      <c r="AA265" s="716"/>
      <c r="AB265" s="716"/>
      <c r="AC265" s="716"/>
      <c r="AD265" s="716"/>
      <c r="AE265" s="716"/>
      <c r="AF265" s="716"/>
      <c r="AG265" s="716"/>
      <c r="AH265" s="716"/>
      <c r="AI265" s="716"/>
      <c r="AJ265" s="716"/>
      <c r="AK265" s="716"/>
      <c r="AL265" s="716"/>
      <c r="AM265" s="716"/>
      <c r="AN265" s="716"/>
      <c r="AO265" s="716"/>
      <c r="AP265" s="716"/>
      <c r="AQ265" s="716"/>
      <c r="AR265" s="716"/>
      <c r="AS265" s="716"/>
      <c r="AT265" s="716"/>
      <c r="AU265" s="716"/>
      <c r="AV265" s="716"/>
      <c r="AW265" s="716">
        <f>((((($V$46*($I$20*(1+SUM($E$27:$H$27))))+($V$47*($I$21*(1+SUM($E$28:$H$28))))+(($I$22*(1+SUM($E$29:$H$29))))*$V$48)+(($I$23*(1+SUM($E$30:$H$30))))*$V$49)+($V$50*($I$24*(1+SUM($E$31:$H$31))))))*$D$36</f>
        <v>0</v>
      </c>
      <c r="AX265" s="716">
        <f>((((($V$46*($I$20*(1+SUM($E$27:$H$27))))+($V$47*($I$21*(1+SUM($E$28:$H$28))))+(($I$22*(1+SUM($E$29:$H$29))))*$V$48)+(($I$23*(1+SUM($E$30:$H$30))))*$V$49)+($V$50*($I$24*(1+SUM($E$31:$H$31))))))*$E$36</f>
        <v>2028.125</v>
      </c>
      <c r="AY265" s="716">
        <f>((((($V$46*($I$20*(1+SUM($E$27:$H$27))))+($V$47*($I$21*(1+SUM($E$28:$H$28))))+(($I$22*(1+SUM($E$29:$H$29))))*$V$48)+(($I$23*(1+SUM($E$30:$H$30))))*$V$49)+($V$50*($I$24*(1+SUM($E$31:$H$31))))))*$F$36</f>
        <v>35492.1875</v>
      </c>
      <c r="AZ265" s="716">
        <f>((((($V$46*($I$20*(1+SUM($E$27:$H$27))))+($V$47*($I$21*(1+SUM($E$28:$H$28))))+(($I$22*(1+SUM($E$29:$H$29))))*$V$48)+(($I$23*(1+SUM($E$30:$H$30))))*$V$49)+($V$50*($I$24*(1+SUM($E$31:$H$31))))))*$G$36</f>
        <v>50703.125</v>
      </c>
      <c r="BA265" s="716">
        <f>((((($V$46*($I$20*(1+SUM($E$27:$H$27))))+($V$47*($I$21*(1+SUM($E$28:$H$28))))+(($I$22*(1+SUM($E$29:$H$29))))*$V$48)+(($I$23*(1+SUM($E$30:$H$30))))*$V$49)+($V$50*($I$24*(1+SUM($E$31:$H$31))))))*$H$36</f>
        <v>10140.625</v>
      </c>
      <c r="BB265" s="716">
        <f>((((($V$46*($I$20*(1+SUM($E$27:$H$27))))+($V$47*($I$21*(1+SUM($E$28:$H$28))))+(($I$22*(1+SUM($E$29:$H$29))))*$V$48)+(($I$23*(1+SUM($E$30:$H$30))))*$V$49)+($V$50*($I$24*(1+SUM($E$31:$H$31))))))*$I$36</f>
        <v>2028.125</v>
      </c>
      <c r="BC265" s="716">
        <f>((((($V$46*($I$20*(1+SUM($E$27:$H$27))))+($V$47*($I$21*(1+SUM($E$28:$H$28))))+(($I$22*(1+SUM($E$29:$H$29))))*$V$48)+(($I$23*(1+SUM($E$30:$H$30))))*$V$49)+($V$50*($I$24*(1+SUM($E$31:$H$31))))))*$J$36</f>
        <v>1014.0625</v>
      </c>
      <c r="BD265" s="716"/>
      <c r="BE265" s="716"/>
      <c r="BF265" s="716"/>
      <c r="BG265" s="716"/>
      <c r="BH265" s="716"/>
      <c r="BI265" s="716"/>
      <c r="BJ265" s="716"/>
      <c r="BK265" s="716"/>
      <c r="BL265" s="716"/>
      <c r="BM265" s="716"/>
      <c r="BN265" s="716"/>
      <c r="BO265" s="716"/>
      <c r="BP265" s="716"/>
      <c r="BQ265" s="716"/>
    </row>
    <row r="266" spans="1:69" ht="10.199999999999999" customHeight="1" thickBot="1" x14ac:dyDescent="0.35">
      <c r="A266" s="64">
        <v>47</v>
      </c>
      <c r="B266" s="64">
        <f t="shared" si="72"/>
        <v>101406.25</v>
      </c>
      <c r="C266" s="64">
        <v>47</v>
      </c>
      <c r="D266" s="716"/>
      <c r="E266" s="716"/>
      <c r="F266" s="716"/>
      <c r="G266" s="716"/>
      <c r="H266" s="716"/>
      <c r="I266" s="716"/>
      <c r="J266" s="716"/>
      <c r="K266" s="716"/>
      <c r="L266" s="716"/>
      <c r="M266" s="716"/>
      <c r="N266" s="716"/>
      <c r="O266" s="716"/>
      <c r="P266" s="716"/>
      <c r="Q266" s="716"/>
      <c r="R266" s="716"/>
      <c r="S266" s="716"/>
      <c r="T266" s="716"/>
      <c r="U266" s="716"/>
      <c r="V266" s="716"/>
      <c r="W266" s="716"/>
      <c r="X266" s="716"/>
      <c r="Y266" s="716"/>
      <c r="Z266" s="716"/>
      <c r="AA266" s="716"/>
      <c r="AB266" s="716"/>
      <c r="AC266" s="716"/>
      <c r="AD266" s="716"/>
      <c r="AE266" s="716"/>
      <c r="AF266" s="716"/>
      <c r="AG266" s="716"/>
      <c r="AH266" s="716"/>
      <c r="AI266" s="716"/>
      <c r="AJ266" s="716"/>
      <c r="AK266" s="716"/>
      <c r="AL266" s="716"/>
      <c r="AM266" s="716"/>
      <c r="AN266" s="716"/>
      <c r="AO266" s="716"/>
      <c r="AP266" s="716"/>
      <c r="AQ266" s="716"/>
      <c r="AR266" s="716"/>
      <c r="AS266" s="716"/>
      <c r="AT266" s="716"/>
      <c r="AU266" s="716"/>
      <c r="AV266" s="716"/>
      <c r="AW266" s="716"/>
      <c r="AX266" s="716">
        <f>((((($V$46*($I$20*(1+SUM($E$27:$H$27))))+($V$47*($I$21*(1+SUM($E$28:$H$28))))+(($I$22*(1+SUM($E$29:$H$29))))*$V$48)+(($I$23*(1+SUM($E$30:$H$30))))*$V$49)+($V$50*($I$24*(1+SUM($E$31:$H$31))))))*$D$36</f>
        <v>0</v>
      </c>
      <c r="AY266" s="716">
        <f>((((($V$46*($I$20*(1+SUM($E$27:$H$27))))+($V$47*($I$21*(1+SUM($E$28:$H$28))))+(($I$22*(1+SUM($E$29:$H$29))))*$V$48)+(($I$23*(1+SUM($E$30:$H$30))))*$V$49)+($V$50*($I$24*(1+SUM($E$31:$H$31))))))*$E$36</f>
        <v>2028.125</v>
      </c>
      <c r="AZ266" s="716">
        <f>((((($V$46*($I$20*(1+SUM($E$27:$H$27))))+($V$47*($I$21*(1+SUM($E$28:$H$28))))+(($I$22*(1+SUM($E$29:$H$29))))*$V$48)+(($I$23*(1+SUM($E$30:$H$30))))*$V$49)+($V$50*($I$24*(1+SUM($E$31:$H$31))))))*$F$36</f>
        <v>35492.1875</v>
      </c>
      <c r="BA266" s="716">
        <f>((((($V$46*($I$20*(1+SUM($E$27:$H$27))))+($V$47*($I$21*(1+SUM($E$28:$H$28))))+(($I$22*(1+SUM($E$29:$H$29))))*$V$48)+(($I$23*(1+SUM($E$30:$H$30))))*$V$49)+($V$50*($I$24*(1+SUM($E$31:$H$31))))))*$G$36</f>
        <v>50703.125</v>
      </c>
      <c r="BB266" s="716">
        <f>((((($V$46*($I$20*(1+SUM($E$27:$H$27))))+($V$47*($I$21*(1+SUM($E$28:$H$28))))+(($I$22*(1+SUM($E$29:$H$29))))*$V$48)+(($I$23*(1+SUM($E$30:$H$30))))*$V$49)+($V$50*($I$24*(1+SUM($E$31:$H$31))))))*$H$36</f>
        <v>10140.625</v>
      </c>
      <c r="BC266" s="716">
        <f>((((($V$46*($I$20*(1+SUM($E$27:$H$27))))+($V$47*($I$21*(1+SUM($E$28:$H$28))))+(($I$22*(1+SUM($E$29:$H$29))))*$V$48)+(($I$23*(1+SUM($E$30:$H$30))))*$V$49)+($V$50*($I$24*(1+SUM($E$31:$H$31))))))*$I$36</f>
        <v>2028.125</v>
      </c>
      <c r="BD266" s="716">
        <f>((((($V$46*($I$20*(1+SUM($E$27:$H$27))))+($V$47*($I$21*(1+SUM($E$28:$H$28))))+(($I$22*(1+SUM($E$29:$H$29))))*$V$48)+(($I$23*(1+SUM($E$30:$H$30))))*$V$49)+($V$50*($I$24*(1+SUM($E$31:$H$31))))))*$J$36</f>
        <v>1014.0625</v>
      </c>
      <c r="BE266" s="716"/>
      <c r="BF266" s="716"/>
      <c r="BG266" s="716"/>
      <c r="BH266" s="716"/>
      <c r="BI266" s="716"/>
      <c r="BJ266" s="716"/>
      <c r="BK266" s="716"/>
      <c r="BL266" s="716"/>
      <c r="BM266" s="716"/>
      <c r="BN266" s="716"/>
      <c r="BO266" s="716"/>
      <c r="BP266" s="716"/>
      <c r="BQ266" s="716"/>
    </row>
    <row r="267" spans="1:69" ht="10.199999999999999" customHeight="1" thickBot="1" x14ac:dyDescent="0.35">
      <c r="A267" s="64">
        <v>48</v>
      </c>
      <c r="B267" s="64">
        <f t="shared" si="72"/>
        <v>101406.25</v>
      </c>
      <c r="C267" s="64">
        <v>48</v>
      </c>
      <c r="D267" s="716"/>
      <c r="E267" s="716"/>
      <c r="F267" s="716"/>
      <c r="G267" s="716"/>
      <c r="H267" s="716"/>
      <c r="I267" s="716"/>
      <c r="J267" s="716"/>
      <c r="K267" s="716"/>
      <c r="L267" s="716"/>
      <c r="M267" s="716"/>
      <c r="N267" s="716"/>
      <c r="O267" s="716"/>
      <c r="P267" s="716"/>
      <c r="Q267" s="716"/>
      <c r="R267" s="716"/>
      <c r="S267" s="716"/>
      <c r="T267" s="716"/>
      <c r="U267" s="716"/>
      <c r="V267" s="716"/>
      <c r="W267" s="716"/>
      <c r="X267" s="716"/>
      <c r="Y267" s="716"/>
      <c r="Z267" s="716"/>
      <c r="AA267" s="716"/>
      <c r="AB267" s="716"/>
      <c r="AC267" s="716"/>
      <c r="AD267" s="716"/>
      <c r="AE267" s="716"/>
      <c r="AF267" s="716"/>
      <c r="AG267" s="716"/>
      <c r="AH267" s="716"/>
      <c r="AI267" s="716"/>
      <c r="AJ267" s="716"/>
      <c r="AK267" s="716"/>
      <c r="AL267" s="716"/>
      <c r="AM267" s="716"/>
      <c r="AN267" s="716"/>
      <c r="AO267" s="716"/>
      <c r="AP267" s="716"/>
      <c r="AQ267" s="716"/>
      <c r="AR267" s="716"/>
      <c r="AS267" s="716"/>
      <c r="AT267" s="716"/>
      <c r="AU267" s="716"/>
      <c r="AV267" s="716"/>
      <c r="AW267" s="716"/>
      <c r="AX267" s="716"/>
      <c r="AY267" s="716">
        <f>((((($V$46*($I$20*(1+SUM($E$27:$H$27))))+($V$47*($I$21*(1+SUM($E$28:$H$28))))+(($I$22*(1+SUM($E$29:$H$29))))*$V$48)+(($I$23*(1+SUM($E$30:$H$30))))*$V$49)+($V$50*($I$24*(1+SUM($E$31:$H$31))))))*$D$36</f>
        <v>0</v>
      </c>
      <c r="AZ267" s="716">
        <f>((((($V$46*($I$20*(1+SUM($E$27:$H$27))))+($V$47*($I$21*(1+SUM($E$28:$H$28))))+(($I$22*(1+SUM($E$29:$H$29))))*$V$48)+(($I$23*(1+SUM($E$30:$H$30))))*$V$49)+($V$50*($I$24*(1+SUM($E$31:$H$31))))))*$E$36</f>
        <v>2028.125</v>
      </c>
      <c r="BA267" s="716">
        <f>((((($V$46*($I$20*(1+SUM($E$27:$H$27))))+($V$47*($I$21*(1+SUM($E$28:$H$28))))+(($I$22*(1+SUM($E$29:$H$29))))*$V$48)+(($I$23*(1+SUM($E$30:$H$30))))*$V$49)+($V$50*($I$24*(1+SUM($E$31:$H$31))))))*$F$36</f>
        <v>35492.1875</v>
      </c>
      <c r="BB267" s="716">
        <f>((((($V$46*($I$20*(1+SUM($E$27:$H$27))))+($V$47*($I$21*(1+SUM($E$28:$H$28))))+(($I$22*(1+SUM($E$29:$H$29))))*$V$48)+(($I$23*(1+SUM($E$30:$H$30))))*$V$49)+($V$50*($I$24*(1+SUM($E$31:$H$31))))))*$G$36</f>
        <v>50703.125</v>
      </c>
      <c r="BC267" s="716">
        <f>((((($V$46*($I$20*(1+SUM($E$27:$H$27))))+($V$47*($I$21*(1+SUM($E$28:$H$28))))+(($I$22*(1+SUM($E$29:$H$29))))*$V$48)+(($I$23*(1+SUM($E$30:$H$30))))*$V$49)+($V$50*($I$24*(1+SUM($E$31:$H$31))))))*$H$36</f>
        <v>10140.625</v>
      </c>
      <c r="BD267" s="716">
        <f>((((($V$46*($I$20*(1+SUM($E$27:$H$27))))+($V$47*($I$21*(1+SUM($E$28:$H$28))))+(($I$22*(1+SUM($E$29:$H$29))))*$V$48)+(($I$23*(1+SUM($E$30:$H$30))))*$V$49)+($V$50*($I$24*(1+SUM($E$31:$H$31))))))*$I$36</f>
        <v>2028.125</v>
      </c>
      <c r="BE267" s="716">
        <f>((((($V$46*($I$20*(1+SUM($E$27:$H$27))))+($V$47*($I$21*(1+SUM($E$28:$H$28))))+(($I$22*(1+SUM($E$29:$H$29))))*$V$48)+(($I$23*(1+SUM($E$30:$H$30))))*$V$49)+($V$50*($I$24*(1+SUM($E$31:$H$31))))))*$J$36</f>
        <v>1014.0625</v>
      </c>
      <c r="BF267" s="716"/>
      <c r="BG267" s="716"/>
      <c r="BH267" s="716"/>
      <c r="BI267" s="716"/>
      <c r="BJ267" s="716"/>
      <c r="BK267" s="716"/>
      <c r="BL267" s="716"/>
      <c r="BM267" s="716"/>
      <c r="BN267" s="716"/>
      <c r="BO267" s="716"/>
      <c r="BP267" s="716"/>
      <c r="BQ267" s="716"/>
    </row>
    <row r="268" spans="1:69" ht="10.199999999999999" customHeight="1" thickBot="1" x14ac:dyDescent="0.35">
      <c r="A268" s="64">
        <v>49</v>
      </c>
      <c r="B268" s="64">
        <f t="shared" si="72"/>
        <v>126967.50000000001</v>
      </c>
      <c r="C268" s="64">
        <v>49</v>
      </c>
      <c r="D268" s="716"/>
      <c r="E268" s="716"/>
      <c r="F268" s="716"/>
      <c r="G268" s="716"/>
      <c r="H268" s="716"/>
      <c r="I268" s="716"/>
      <c r="J268" s="716"/>
      <c r="K268" s="716"/>
      <c r="L268" s="716"/>
      <c r="M268" s="716"/>
      <c r="N268" s="716"/>
      <c r="O268" s="716"/>
      <c r="P268" s="716"/>
      <c r="Q268" s="716"/>
      <c r="R268" s="716"/>
      <c r="S268" s="716"/>
      <c r="T268" s="716"/>
      <c r="U268" s="716"/>
      <c r="V268" s="716"/>
      <c r="W268" s="716"/>
      <c r="X268" s="716"/>
      <c r="Y268" s="716"/>
      <c r="Z268" s="716"/>
      <c r="AA268" s="716"/>
      <c r="AB268" s="716"/>
      <c r="AC268" s="716"/>
      <c r="AD268" s="716"/>
      <c r="AE268" s="716"/>
      <c r="AF268" s="716"/>
      <c r="AG268" s="716"/>
      <c r="AH268" s="716"/>
      <c r="AI268" s="716"/>
      <c r="AJ268" s="716"/>
      <c r="AK268" s="716"/>
      <c r="AL268" s="716"/>
      <c r="AM268" s="716"/>
      <c r="AN268" s="716"/>
      <c r="AO268" s="716"/>
      <c r="AP268" s="716"/>
      <c r="AQ268" s="716"/>
      <c r="AR268" s="716"/>
      <c r="AS268" s="716"/>
      <c r="AT268" s="716"/>
      <c r="AU268" s="716"/>
      <c r="AV268" s="716"/>
      <c r="AW268" s="716"/>
      <c r="AX268" s="716"/>
      <c r="AY268" s="716"/>
      <c r="AZ268" s="716">
        <f>((((($W$46*($I$20*(1+SUM($E$27:$I$27))))+($W$47*($I$21*(1+SUM($E$28:$I$28))))+(($I$22*(1+SUM($E$29:$I$29))))*$W$48)+(($I$23*(1+SUM($E$30:$I$30))))*$W$49)+($W$50*($I$24*(1+SUM($E$31:$I$31))))))*$D$36</f>
        <v>0</v>
      </c>
      <c r="BA268" s="716">
        <f>((((($W$46*($I$20*(1+SUM($E$27:$I$27))))+($W$47*($I$21*(1+SUM($E$28:$I$28))))+(($I$22*(1+SUM($E$29:$I$29))))*$W$48)+(($I$23*(1+SUM($E$30:$I$30))))*$W$49)+($W$50*($I$24*(1+SUM($E$31:$I$31))))))*$E$36</f>
        <v>2539.35</v>
      </c>
      <c r="BB268" s="716">
        <f>((((($W$46*($I$20*(1+SUM($E$27:$I$27))))+($W$47*($I$21*(1+SUM($E$28:$I$28))))+(($I$22*(1+SUM($E$29:$I$29))))*$W$48)+(($I$23*(1+SUM($E$30:$I$30))))*$W$49)+($W$50*($I$24*(1+SUM($E$31:$I$31))))))*$F$36</f>
        <v>44438.625</v>
      </c>
      <c r="BC268" s="716">
        <f>((((($W$46*($I$20*(1+SUM($E$27:$I$27))))+($W$47*($I$21*(1+SUM($E$28:$I$28))))+(($I$22*(1+SUM($E$29:$I$29))))*$W$48)+(($I$23*(1+SUM($E$30:$I$30))))*$W$49)+($W$50*($I$24*(1+SUM($E$31:$I$31))))))*$G$36</f>
        <v>63483.75</v>
      </c>
      <c r="BD268" s="716">
        <f>((((($W$46*($I$20*(1+SUM($E$27:$I$27))))+($W$47*($I$21*(1+SUM($E$28:$I$28))))+(($I$22*(1+SUM($E$29:$I$29))))*$W$48)+(($I$23*(1+SUM($E$30:$I$30))))*$W$49)+($W$50*($I$24*(1+SUM($E$31:$I$31))))))*$H$36</f>
        <v>12696.75</v>
      </c>
      <c r="BE268" s="716">
        <f>((((($W$46*($I$20*(1+SUM($E$27:$I$27))))+($W$47*($I$21*(1+SUM($E$28:$I$28))))+(($I$22*(1+SUM($E$29:$I$29))))*$W$48)+(($I$23*(1+SUM($E$30:$I$30))))*$W$49)+($W$50*($I$24*(1+SUM($E$31:$I$31))))))*$I$36</f>
        <v>2539.35</v>
      </c>
      <c r="BF268" s="716">
        <f>((((($W$46*($I$20*(1+SUM($E$27:$I$27))))+($W$47*($I$21*(1+SUM($E$28:$I$28))))+(($I$22*(1+SUM($E$29:$I$29))))*$W$48)+(($I$23*(1+SUM($E$30:$I$30))))*$W$49)+($W$50*($I$24*(1+SUM($E$31:$I$31))))))*$J$36</f>
        <v>1269.675</v>
      </c>
      <c r="BG268" s="716"/>
      <c r="BH268" s="716"/>
      <c r="BI268" s="716"/>
      <c r="BJ268" s="716"/>
      <c r="BK268" s="716"/>
      <c r="BL268" s="716"/>
      <c r="BM268" s="716"/>
      <c r="BN268" s="716"/>
      <c r="BO268" s="716"/>
      <c r="BP268" s="716"/>
      <c r="BQ268" s="716"/>
    </row>
    <row r="269" spans="1:69" ht="10.199999999999999" customHeight="1" thickBot="1" x14ac:dyDescent="0.35">
      <c r="A269" s="64">
        <v>50</v>
      </c>
      <c r="B269" s="64">
        <f t="shared" si="72"/>
        <v>126967.50000000001</v>
      </c>
      <c r="C269" s="64">
        <v>50</v>
      </c>
      <c r="D269" s="716"/>
      <c r="E269" s="716"/>
      <c r="F269" s="716"/>
      <c r="G269" s="716"/>
      <c r="H269" s="716"/>
      <c r="I269" s="716"/>
      <c r="J269" s="716"/>
      <c r="K269" s="716"/>
      <c r="L269" s="716"/>
      <c r="M269" s="716"/>
      <c r="N269" s="716"/>
      <c r="O269" s="716"/>
      <c r="P269" s="716"/>
      <c r="Q269" s="716"/>
      <c r="R269" s="716"/>
      <c r="S269" s="716"/>
      <c r="T269" s="716"/>
      <c r="U269" s="716"/>
      <c r="V269" s="716"/>
      <c r="W269" s="716"/>
      <c r="X269" s="716"/>
      <c r="Y269" s="716"/>
      <c r="Z269" s="716"/>
      <c r="AA269" s="716"/>
      <c r="AB269" s="716"/>
      <c r="AC269" s="716"/>
      <c r="AD269" s="716"/>
      <c r="AE269" s="716"/>
      <c r="AF269" s="716"/>
      <c r="AG269" s="716"/>
      <c r="AH269" s="716"/>
      <c r="AI269" s="716"/>
      <c r="AJ269" s="716"/>
      <c r="AK269" s="716"/>
      <c r="AL269" s="716"/>
      <c r="AM269" s="716"/>
      <c r="AN269" s="716"/>
      <c r="AO269" s="716"/>
      <c r="AP269" s="716"/>
      <c r="AQ269" s="716"/>
      <c r="AR269" s="716"/>
      <c r="AS269" s="716"/>
      <c r="AT269" s="716"/>
      <c r="AU269" s="716"/>
      <c r="AV269" s="716"/>
      <c r="AW269" s="716"/>
      <c r="AX269" s="716"/>
      <c r="AY269" s="716"/>
      <c r="AZ269" s="716"/>
      <c r="BA269" s="716">
        <f>((((($W$46*($I$20*(1+SUM($E$27:$I$27))))+($W$47*($I$21*(1+SUM($E$28:$I$28))))+(($I$22*(1+SUM($E$29:$I$29))))*$W$48)+(($I$23*(1+SUM($E$30:$I$30))))*$W$49)+($W$50*($I$24*(1+SUM($E$31:$I$31))))))*$D$36</f>
        <v>0</v>
      </c>
      <c r="BB269" s="716">
        <f>((((($W$46*($I$20*(1+SUM($E$27:$I$27))))+($W$47*($I$21*(1+SUM($E$28:$I$28))))+(($I$22*(1+SUM($E$29:$I$29))))*$W$48)+(($I$23*(1+SUM($E$30:$I$30))))*$W$49)+($W$50*($I$24*(1+SUM($E$31:$I$31))))))*$E$36</f>
        <v>2539.35</v>
      </c>
      <c r="BC269" s="716">
        <f>((((($W$46*($I$20*(1+SUM($E$27:$I$27))))+($W$47*($I$21*(1+SUM($E$28:$I$28))))+(($I$22*(1+SUM($E$29:$I$29))))*$W$48)+(($I$23*(1+SUM($E$30:$I$30))))*$W$49)+($W$50*($I$24*(1+SUM($E$31:$I$31))))))*$F$36</f>
        <v>44438.625</v>
      </c>
      <c r="BD269" s="716">
        <f>((((($W$46*($I$20*(1+SUM($E$27:$I$27))))+($W$47*($I$21*(1+SUM($E$28:$I$28))))+(($I$22*(1+SUM($E$29:$I$29))))*$W$48)+(($I$23*(1+SUM($E$30:$I$30))))*$W$49)+($W$50*($I$24*(1+SUM($E$31:$I$31))))))*$G$36</f>
        <v>63483.75</v>
      </c>
      <c r="BE269" s="716">
        <f>((((($W$46*($I$20*(1+SUM($E$27:$I$27))))+($W$47*($I$21*(1+SUM($E$28:$I$28))))+(($I$22*(1+SUM($E$29:$I$29))))*$W$48)+(($I$23*(1+SUM($E$30:$I$30))))*$W$49)+($W$50*($I$24*(1+SUM($E$31:$I$31))))))*$H$36</f>
        <v>12696.75</v>
      </c>
      <c r="BF269" s="716">
        <f>((((($W$46*($I$20*(1+SUM($E$27:$I$27))))+($W$47*($I$21*(1+SUM($E$28:$I$28))))+(($I$22*(1+SUM($E$29:$I$29))))*$W$48)+(($I$23*(1+SUM($E$30:$I$30))))*$W$49)+($W$50*($I$24*(1+SUM($E$31:$I$31))))))*$I$36</f>
        <v>2539.35</v>
      </c>
      <c r="BG269" s="716">
        <f>((((($W$46*($I$20*(1+SUM($E$27:$I$27))))+($W$47*($I$21*(1+SUM($E$28:$I$28))))+(($I$22*(1+SUM($E$29:$I$29))))*$W$48)+(($I$23*(1+SUM($E$30:$I$30))))*$W$49)+($W$50*($I$24*(1+SUM($E$31:$I$31))))))*$J$36</f>
        <v>1269.675</v>
      </c>
      <c r="BH269" s="716"/>
      <c r="BI269" s="716"/>
      <c r="BJ269" s="716"/>
      <c r="BK269" s="716"/>
      <c r="BL269" s="716"/>
      <c r="BM269" s="716"/>
      <c r="BN269" s="716"/>
      <c r="BO269" s="716"/>
      <c r="BP269" s="716"/>
      <c r="BQ269" s="716"/>
    </row>
    <row r="270" spans="1:69" ht="10.199999999999999" customHeight="1" thickBot="1" x14ac:dyDescent="0.35">
      <c r="A270" s="64">
        <v>51</v>
      </c>
      <c r="B270" s="64">
        <f t="shared" si="72"/>
        <v>126967.50000000001</v>
      </c>
      <c r="C270" s="64">
        <v>51</v>
      </c>
      <c r="D270" s="716"/>
      <c r="E270" s="716"/>
      <c r="F270" s="716"/>
      <c r="G270" s="716"/>
      <c r="H270" s="716"/>
      <c r="I270" s="716"/>
      <c r="J270" s="716"/>
      <c r="K270" s="716"/>
      <c r="L270" s="716"/>
      <c r="M270" s="716"/>
      <c r="N270" s="716"/>
      <c r="O270" s="716"/>
      <c r="P270" s="716"/>
      <c r="Q270" s="716"/>
      <c r="R270" s="716"/>
      <c r="S270" s="716"/>
      <c r="T270" s="716"/>
      <c r="U270" s="716"/>
      <c r="V270" s="716"/>
      <c r="W270" s="716"/>
      <c r="X270" s="716"/>
      <c r="Y270" s="716"/>
      <c r="Z270" s="716"/>
      <c r="AA270" s="716"/>
      <c r="AB270" s="716"/>
      <c r="AC270" s="716"/>
      <c r="AD270" s="716"/>
      <c r="AE270" s="716"/>
      <c r="AF270" s="716"/>
      <c r="AG270" s="716"/>
      <c r="AH270" s="716"/>
      <c r="AI270" s="716"/>
      <c r="AJ270" s="716"/>
      <c r="AK270" s="716"/>
      <c r="AL270" s="716"/>
      <c r="AM270" s="716"/>
      <c r="AN270" s="716"/>
      <c r="AO270" s="716"/>
      <c r="AP270" s="716"/>
      <c r="AQ270" s="716"/>
      <c r="AR270" s="716"/>
      <c r="AS270" s="716"/>
      <c r="AT270" s="716"/>
      <c r="AU270" s="716"/>
      <c r="AV270" s="716"/>
      <c r="AW270" s="716"/>
      <c r="AX270" s="716"/>
      <c r="AY270" s="716"/>
      <c r="AZ270" s="716"/>
      <c r="BA270" s="716"/>
      <c r="BB270" s="716">
        <f>((((($W$46*($I$20*(1+SUM($E$27:$I$27))))+($W$47*($I$21*(1+SUM($E$28:$I$28))))+(($I$22*(1+SUM($E$29:$I$29))))*$W$48)+(($I$23*(1+SUM($E$30:$I$30))))*$W$49)+($W$50*($I$24*(1+SUM($E$31:$I$31))))))*$D$36</f>
        <v>0</v>
      </c>
      <c r="BC270" s="716">
        <f>((((($W$46*($I$20*(1+SUM($E$27:$I$27))))+($W$47*($I$21*(1+SUM($E$28:$I$28))))+(($I$22*(1+SUM($E$29:$I$29))))*$W$48)+(($I$23*(1+SUM($E$30:$I$30))))*$W$49)+($W$50*($I$24*(1+SUM($E$31:$I$31))))))*$E$36</f>
        <v>2539.35</v>
      </c>
      <c r="BD270" s="716">
        <f>((((($W$46*($I$20*(1+SUM($E$27:$I$27))))+($W$47*($I$21*(1+SUM($E$28:$I$28))))+(($I$22*(1+SUM($E$29:$I$29))))*$W$48)+(($I$23*(1+SUM($E$30:$I$30))))*$W$49)+($W$50*($I$24*(1+SUM($E$31:$I$31))))))*$F$36</f>
        <v>44438.625</v>
      </c>
      <c r="BE270" s="716">
        <f>((((($W$46*($I$20*(1+SUM($E$27:$I$27))))+($W$47*($I$21*(1+SUM($E$28:$I$28))))+(($I$22*(1+SUM($E$29:$I$29))))*$W$48)+(($I$23*(1+SUM($E$30:$I$30))))*$W$49)+($W$50*($I$24*(1+SUM($E$31:$I$31))))))*$G$36</f>
        <v>63483.75</v>
      </c>
      <c r="BF270" s="716">
        <f>((((($W$46*($I$20*(1+SUM($E$27:$I$27))))+($W$47*($I$21*(1+SUM($E$28:$I$28))))+(($I$22*(1+SUM($E$29:$I$29))))*$W$48)+(($I$23*(1+SUM($E$30:$I$30))))*$W$49)+($W$50*($I$24*(1+SUM($E$31:$I$31))))))*$H$36</f>
        <v>12696.75</v>
      </c>
      <c r="BG270" s="716">
        <f>((((($W$46*($I$20*(1+SUM($E$27:$I$27))))+($W$47*($I$21*(1+SUM($E$28:$I$28))))+(($I$22*(1+SUM($E$29:$I$29))))*$W$48)+(($I$23*(1+SUM($E$30:$I$30))))*$W$49)+($W$50*($I$24*(1+SUM($E$31:$I$31))))))*$I$36</f>
        <v>2539.35</v>
      </c>
      <c r="BH270" s="716">
        <f>((((($W$46*($I$20*(1+SUM($E$27:$I$27))))+($W$47*($I$21*(1+SUM($E$28:$I$28))))+(($I$22*(1+SUM($E$29:$I$29))))*$W$48)+(($I$23*(1+SUM($E$30:$I$30))))*$W$49)+($W$50*($I$24*(1+SUM($E$31:$I$31))))))*$J$36</f>
        <v>1269.675</v>
      </c>
      <c r="BI270" s="716"/>
      <c r="BJ270" s="716"/>
      <c r="BK270" s="716"/>
      <c r="BL270" s="716"/>
      <c r="BM270" s="716"/>
      <c r="BN270" s="716"/>
      <c r="BO270" s="716"/>
      <c r="BP270" s="716"/>
      <c r="BQ270" s="716"/>
    </row>
    <row r="271" spans="1:69" ht="10.199999999999999" customHeight="1" thickBot="1" x14ac:dyDescent="0.35">
      <c r="A271" s="64">
        <v>52</v>
      </c>
      <c r="B271" s="64">
        <f t="shared" si="72"/>
        <v>126967.50000000001</v>
      </c>
      <c r="C271" s="64">
        <v>52</v>
      </c>
      <c r="D271" s="716"/>
      <c r="E271" s="716"/>
      <c r="F271" s="716"/>
      <c r="G271" s="716"/>
      <c r="H271" s="716"/>
      <c r="I271" s="716"/>
      <c r="J271" s="716"/>
      <c r="K271" s="716"/>
      <c r="L271" s="716"/>
      <c r="M271" s="716"/>
      <c r="N271" s="716"/>
      <c r="O271" s="716"/>
      <c r="P271" s="716"/>
      <c r="Q271" s="716"/>
      <c r="R271" s="716"/>
      <c r="S271" s="716"/>
      <c r="T271" s="716"/>
      <c r="U271" s="716"/>
      <c r="V271" s="716"/>
      <c r="W271" s="716"/>
      <c r="X271" s="716"/>
      <c r="Y271" s="716"/>
      <c r="Z271" s="716"/>
      <c r="AA271" s="716"/>
      <c r="AB271" s="716"/>
      <c r="AC271" s="716"/>
      <c r="AD271" s="716"/>
      <c r="AE271" s="716"/>
      <c r="AF271" s="716"/>
      <c r="AG271" s="716"/>
      <c r="AH271" s="716"/>
      <c r="AI271" s="716"/>
      <c r="AJ271" s="716"/>
      <c r="AK271" s="716"/>
      <c r="AL271" s="716"/>
      <c r="AM271" s="716"/>
      <c r="AN271" s="716"/>
      <c r="AO271" s="716"/>
      <c r="AP271" s="716"/>
      <c r="AQ271" s="716"/>
      <c r="AR271" s="716"/>
      <c r="AS271" s="716"/>
      <c r="AT271" s="716"/>
      <c r="AU271" s="716"/>
      <c r="AV271" s="716"/>
      <c r="AW271" s="716"/>
      <c r="AX271" s="716"/>
      <c r="AY271" s="716"/>
      <c r="AZ271" s="716"/>
      <c r="BA271" s="716"/>
      <c r="BB271" s="716"/>
      <c r="BC271" s="716">
        <f>((((($W$46*($I$20*(1+SUM($E$27:$I$27))))+($W$47*($I$21*(1+SUM($E$28:$I$28))))+(($I$22*(1+SUM($E$29:$I$29))))*$W$48)+(($I$23*(1+SUM($E$30:$I$30))))*$W$49)+($W$50*($I$24*(1+SUM($E$31:$I$31))))))*$D$36</f>
        <v>0</v>
      </c>
      <c r="BD271" s="716">
        <f>((((($W$46*($I$20*(1+SUM($E$27:$I$27))))+($W$47*($I$21*(1+SUM($E$28:$I$28))))+(($I$22*(1+SUM($E$29:$I$29))))*$W$48)+(($I$23*(1+SUM($E$30:$I$30))))*$W$49)+($W$50*($I$24*(1+SUM($E$31:$I$31))))))*$E$36</f>
        <v>2539.35</v>
      </c>
      <c r="BE271" s="716">
        <f>((((($W$46*($I$20*(1+SUM($E$27:$I$27))))+($W$47*($I$21*(1+SUM($E$28:$I$28))))+(($I$22*(1+SUM($E$29:$I$29))))*$W$48)+(($I$23*(1+SUM($E$30:$I$30))))*$W$49)+($W$50*($I$24*(1+SUM($E$31:$I$31))))))*$F$36</f>
        <v>44438.625</v>
      </c>
      <c r="BF271" s="716">
        <f>((((($W$46*($I$20*(1+SUM($E$27:$I$27))))+($W$47*($I$21*(1+SUM($E$28:$I$28))))+(($I$22*(1+SUM($E$29:$I$29))))*$W$48)+(($I$23*(1+SUM($E$30:$I$30))))*$W$49)+($W$50*($I$24*(1+SUM($E$31:$I$31))))))*$G$36</f>
        <v>63483.75</v>
      </c>
      <c r="BG271" s="716">
        <f>((((($W$46*($I$20*(1+SUM($E$27:$I$27))))+($W$47*($I$21*(1+SUM($E$28:$I$28))))+(($I$22*(1+SUM($E$29:$I$29))))*$W$48)+(($I$23*(1+SUM($E$30:$I$30))))*$W$49)+($W$50*($I$24*(1+SUM($E$31:$I$31))))))*$H$36</f>
        <v>12696.75</v>
      </c>
      <c r="BH271" s="716">
        <f>((((($W$46*($I$20*(1+SUM($E$27:$I$27))))+($W$47*($I$21*(1+SUM($E$28:$I$28))))+(($I$22*(1+SUM($E$29:$I$29))))*$W$48)+(($I$23*(1+SUM($E$30:$I$30))))*$W$49)+($W$50*($I$24*(1+SUM($E$31:$I$31))))))*$I$36</f>
        <v>2539.35</v>
      </c>
      <c r="BI271" s="716">
        <f>((((($W$46*($I$20*(1+SUM($E$27:$I$27))))+($W$47*($I$21*(1+SUM($E$28:$I$28))))+(($I$22*(1+SUM($E$29:$I$29))))*$W$48)+(($I$23*(1+SUM($E$30:$I$30))))*$W$49)+($W$50*($I$24*(1+SUM($E$31:$I$31))))))*$J$36</f>
        <v>1269.675</v>
      </c>
      <c r="BJ271" s="716"/>
      <c r="BK271" s="716"/>
      <c r="BL271" s="716"/>
      <c r="BM271" s="716"/>
      <c r="BN271" s="716"/>
      <c r="BO271" s="716"/>
      <c r="BP271" s="716"/>
      <c r="BQ271" s="716"/>
    </row>
    <row r="272" spans="1:69" ht="10.199999999999999" customHeight="1" thickBot="1" x14ac:dyDescent="0.35">
      <c r="A272" s="64">
        <v>53</v>
      </c>
      <c r="B272" s="64">
        <f t="shared" si="72"/>
        <v>126967.50000000001</v>
      </c>
      <c r="C272" s="64">
        <v>53</v>
      </c>
      <c r="D272" s="716"/>
      <c r="E272" s="716"/>
      <c r="F272" s="716"/>
      <c r="G272" s="716"/>
      <c r="H272" s="716"/>
      <c r="I272" s="716"/>
      <c r="J272" s="716"/>
      <c r="K272" s="716"/>
      <c r="L272" s="716"/>
      <c r="M272" s="716"/>
      <c r="N272" s="716"/>
      <c r="O272" s="716"/>
      <c r="P272" s="716"/>
      <c r="Q272" s="716"/>
      <c r="R272" s="716"/>
      <c r="S272" s="716"/>
      <c r="T272" s="716"/>
      <c r="U272" s="716"/>
      <c r="V272" s="716"/>
      <c r="W272" s="716"/>
      <c r="X272" s="716"/>
      <c r="Y272" s="716"/>
      <c r="Z272" s="716"/>
      <c r="AA272" s="716"/>
      <c r="AB272" s="716"/>
      <c r="AC272" s="716"/>
      <c r="AD272" s="716"/>
      <c r="AE272" s="716"/>
      <c r="AF272" s="716"/>
      <c r="AG272" s="716"/>
      <c r="AH272" s="716"/>
      <c r="AI272" s="716"/>
      <c r="AJ272" s="716"/>
      <c r="AK272" s="716"/>
      <c r="AL272" s="716"/>
      <c r="AM272" s="716"/>
      <c r="AN272" s="716"/>
      <c r="AO272" s="716"/>
      <c r="AP272" s="716"/>
      <c r="AQ272" s="716"/>
      <c r="AR272" s="716"/>
      <c r="AS272" s="716"/>
      <c r="AT272" s="716"/>
      <c r="AU272" s="716"/>
      <c r="AV272" s="716"/>
      <c r="AW272" s="716"/>
      <c r="AX272" s="716"/>
      <c r="AY272" s="716"/>
      <c r="AZ272" s="716"/>
      <c r="BA272" s="716"/>
      <c r="BB272" s="716"/>
      <c r="BC272" s="716"/>
      <c r="BD272" s="716">
        <f>((((($W$46*($I$20*(1+SUM($E$27:$I$27))))+($W$47*($I$21*(1+SUM($E$28:$I$28))))+(($I$22*(1+SUM($E$29:$I$29))))*$W$48)+(($I$23*(1+SUM($E$30:$I$30))))*$W$49)+($W$50*($I$24*(1+SUM($E$31:$I$31))))))*$D$36</f>
        <v>0</v>
      </c>
      <c r="BE272" s="716">
        <f>((((($W$46*($I$20*(1+SUM($E$27:$I$27))))+($W$47*($I$21*(1+SUM($E$28:$I$28))))+(($I$22*(1+SUM($E$29:$I$29))))*$W$48)+(($I$23*(1+SUM($E$30:$I$30))))*$W$49)+($W$50*($I$24*(1+SUM($E$31:$I$31))))))*$E$36</f>
        <v>2539.35</v>
      </c>
      <c r="BF272" s="716">
        <f>((((($W$46*($I$20*(1+SUM($E$27:$I$27))))+($W$47*($I$21*(1+SUM($E$28:$I$28))))+(($I$22*(1+SUM($E$29:$I$29))))*$W$48)+(($I$23*(1+SUM($E$30:$I$30))))*$W$49)+($W$50*($I$24*(1+SUM($E$31:$I$31))))))*$F$36</f>
        <v>44438.625</v>
      </c>
      <c r="BG272" s="716">
        <f>((((($W$46*($I$20*(1+SUM($E$27:$I$27))))+($W$47*($I$21*(1+SUM($E$28:$I$28))))+(($I$22*(1+SUM($E$29:$I$29))))*$W$48)+(($I$23*(1+SUM($E$30:$I$30))))*$W$49)+($W$50*($I$24*(1+SUM($E$31:$I$31))))))*$G$36</f>
        <v>63483.75</v>
      </c>
      <c r="BH272" s="716">
        <f>((((($W$46*($I$20*(1+SUM($E$27:$I$27))))+($W$47*($I$21*(1+SUM($E$28:$I$28))))+(($I$22*(1+SUM($E$29:$I$29))))*$W$48)+(($I$23*(1+SUM($E$30:$I$30))))*$W$49)+($W$50*($I$24*(1+SUM($E$31:$I$31))))))*$H$36</f>
        <v>12696.75</v>
      </c>
      <c r="BI272" s="716">
        <f>((((($W$46*($I$20*(1+SUM($E$27:$I$27))))+($W$47*($I$21*(1+SUM($E$28:$I$28))))+(($I$22*(1+SUM($E$29:$I$29))))*$W$48)+(($I$23*(1+SUM($E$30:$I$30))))*$W$49)+($W$50*($I$24*(1+SUM($E$31:$I$31))))))*$I$36</f>
        <v>2539.35</v>
      </c>
      <c r="BJ272" s="716">
        <f>((((($W$46*($I$20*(1+SUM($E$27:$I$27))))+($W$47*($I$21*(1+SUM($E$28:$I$28))))+(($I$22*(1+SUM($E$29:$I$29))))*$W$48)+(($I$23*(1+SUM($E$30:$I$30))))*$W$49)+($W$50*($I$24*(1+SUM($E$31:$I$31))))))*$J$36</f>
        <v>1269.675</v>
      </c>
      <c r="BK272" s="716"/>
      <c r="BL272" s="716"/>
      <c r="BM272" s="716"/>
      <c r="BN272" s="716"/>
      <c r="BO272" s="716"/>
      <c r="BP272" s="716"/>
      <c r="BQ272" s="716"/>
    </row>
    <row r="273" spans="1:69" ht="10.199999999999999" customHeight="1" thickBot="1" x14ac:dyDescent="0.35">
      <c r="A273" s="64">
        <v>54</v>
      </c>
      <c r="B273" s="64">
        <f t="shared" si="72"/>
        <v>126967.50000000001</v>
      </c>
      <c r="C273" s="64">
        <v>54</v>
      </c>
      <c r="D273" s="716"/>
      <c r="E273" s="716"/>
      <c r="F273" s="716"/>
      <c r="G273" s="716"/>
      <c r="H273" s="716"/>
      <c r="I273" s="716"/>
      <c r="J273" s="716"/>
      <c r="K273" s="716"/>
      <c r="L273" s="716"/>
      <c r="M273" s="716"/>
      <c r="N273" s="716"/>
      <c r="O273" s="716"/>
      <c r="P273" s="716"/>
      <c r="Q273" s="716"/>
      <c r="R273" s="716"/>
      <c r="S273" s="716"/>
      <c r="T273" s="716"/>
      <c r="U273" s="716"/>
      <c r="V273" s="716"/>
      <c r="W273" s="716"/>
      <c r="X273" s="716"/>
      <c r="Y273" s="716"/>
      <c r="Z273" s="716"/>
      <c r="AA273" s="716"/>
      <c r="AB273" s="716"/>
      <c r="AC273" s="716"/>
      <c r="AD273" s="716"/>
      <c r="AE273" s="716"/>
      <c r="AF273" s="716"/>
      <c r="AG273" s="716"/>
      <c r="AH273" s="716"/>
      <c r="AI273" s="716"/>
      <c r="AJ273" s="716"/>
      <c r="AK273" s="716"/>
      <c r="AL273" s="716"/>
      <c r="AM273" s="716"/>
      <c r="AN273" s="716"/>
      <c r="AO273" s="716"/>
      <c r="AP273" s="716"/>
      <c r="AQ273" s="716"/>
      <c r="AR273" s="716"/>
      <c r="AS273" s="716"/>
      <c r="AT273" s="716"/>
      <c r="AU273" s="716"/>
      <c r="AV273" s="716"/>
      <c r="AW273" s="716"/>
      <c r="AX273" s="716"/>
      <c r="AY273" s="716"/>
      <c r="AZ273" s="716"/>
      <c r="BA273" s="716"/>
      <c r="BB273" s="716"/>
      <c r="BC273" s="716"/>
      <c r="BD273" s="716"/>
      <c r="BE273" s="716">
        <f>((((($W$46*($I$20*(1+SUM($E$27:$I$27))))+($W$47*($I$21*(1+SUM($E$28:$I$28))))+(($I$22*(1+SUM($E$29:$I$29))))*$W$48)+(($I$23*(1+SUM($E$30:$I$30))))*$W$49)+($W$50*($I$24*(1+SUM($E$31:$I$31))))))*$D$36</f>
        <v>0</v>
      </c>
      <c r="BF273" s="716">
        <f>((((($W$46*($I$20*(1+SUM($E$27:$I$27))))+($W$47*($I$21*(1+SUM($E$28:$I$28))))+(($I$22*(1+SUM($E$29:$I$29))))*$W$48)+(($I$23*(1+SUM($E$30:$I$30))))*$W$49)+($W$50*($I$24*(1+SUM($E$31:$I$31))))))*$E$36</f>
        <v>2539.35</v>
      </c>
      <c r="BG273" s="716">
        <f>((((($W$46*($I$20*(1+SUM($E$27:$I$27))))+($W$47*($I$21*(1+SUM($E$28:$I$28))))+(($I$22*(1+SUM($E$29:$I$29))))*$W$48)+(($I$23*(1+SUM($E$30:$I$30))))*$W$49)+($W$50*($I$24*(1+SUM($E$31:$I$31))))))*$F$36</f>
        <v>44438.625</v>
      </c>
      <c r="BH273" s="716">
        <f>((((($W$46*($I$20*(1+SUM($E$27:$I$27))))+($W$47*($I$21*(1+SUM($E$28:$I$28))))+(($I$22*(1+SUM($E$29:$I$29))))*$W$48)+(($I$23*(1+SUM($E$30:$I$30))))*$W$49)+($W$50*($I$24*(1+SUM($E$31:$I$31))))))*$G$36</f>
        <v>63483.75</v>
      </c>
      <c r="BI273" s="716">
        <f>((((($W$46*($I$20*(1+SUM($E$27:$I$27))))+($W$47*($I$21*(1+SUM($E$28:$I$28))))+(($I$22*(1+SUM($E$29:$I$29))))*$W$48)+(($I$23*(1+SUM($E$30:$I$30))))*$W$49)+($W$50*($I$24*(1+SUM($E$31:$I$31))))))*$H$36</f>
        <v>12696.75</v>
      </c>
      <c r="BJ273" s="716">
        <f>((((($W$46*($I$20*(1+SUM($E$27:$I$27))))+($W$47*($I$21*(1+SUM($E$28:$I$28))))+(($I$22*(1+SUM($E$29:$I$29))))*$W$48)+(($I$23*(1+SUM($E$30:$I$30))))*$W$49)+($W$50*($I$24*(1+SUM($E$31:$I$31))))))*$I$36</f>
        <v>2539.35</v>
      </c>
      <c r="BK273" s="716">
        <f>((((($W$46*($I$20*(1+SUM($E$27:$I$27))))+($W$47*($I$21*(1+SUM($E$28:$I$28))))+(($I$22*(1+SUM($E$29:$I$29))))*$W$48)+(($I$23*(1+SUM($E$30:$I$30))))*$W$49)+($W$50*($I$24*(1+SUM($E$31:$I$31))))))*$J$36</f>
        <v>1269.675</v>
      </c>
      <c r="BL273" s="716"/>
      <c r="BM273" s="716"/>
      <c r="BN273" s="716"/>
      <c r="BO273" s="716"/>
      <c r="BP273" s="716"/>
      <c r="BQ273" s="716"/>
    </row>
    <row r="274" spans="1:69" ht="10.199999999999999" customHeight="1" thickBot="1" x14ac:dyDescent="0.35">
      <c r="A274" s="64">
        <v>55</v>
      </c>
      <c r="B274" s="64">
        <f t="shared" si="72"/>
        <v>126967.50000000001</v>
      </c>
      <c r="C274" s="64">
        <v>55</v>
      </c>
      <c r="D274" s="716"/>
      <c r="E274" s="716"/>
      <c r="F274" s="716"/>
      <c r="G274" s="716"/>
      <c r="H274" s="716"/>
      <c r="I274" s="716"/>
      <c r="J274" s="716"/>
      <c r="K274" s="716"/>
      <c r="L274" s="716"/>
      <c r="M274" s="716"/>
      <c r="N274" s="716"/>
      <c r="O274" s="716"/>
      <c r="P274" s="716"/>
      <c r="Q274" s="716"/>
      <c r="R274" s="716"/>
      <c r="S274" s="716"/>
      <c r="T274" s="716"/>
      <c r="U274" s="716"/>
      <c r="V274" s="716"/>
      <c r="W274" s="716"/>
      <c r="X274" s="716"/>
      <c r="Y274" s="716"/>
      <c r="Z274" s="716"/>
      <c r="AA274" s="716"/>
      <c r="AB274" s="716"/>
      <c r="AC274" s="716"/>
      <c r="AD274" s="716"/>
      <c r="AE274" s="716"/>
      <c r="AF274" s="716"/>
      <c r="AG274" s="716"/>
      <c r="AH274" s="716"/>
      <c r="AI274" s="716"/>
      <c r="AJ274" s="716"/>
      <c r="AK274" s="716"/>
      <c r="AL274" s="716"/>
      <c r="AM274" s="716"/>
      <c r="AN274" s="716"/>
      <c r="AO274" s="716"/>
      <c r="AP274" s="716"/>
      <c r="AQ274" s="716"/>
      <c r="AR274" s="716"/>
      <c r="AS274" s="716"/>
      <c r="AT274" s="716"/>
      <c r="AU274" s="716"/>
      <c r="AV274" s="716"/>
      <c r="AW274" s="716"/>
      <c r="AX274" s="716"/>
      <c r="AY274" s="716"/>
      <c r="AZ274" s="716"/>
      <c r="BA274" s="716"/>
      <c r="BB274" s="716"/>
      <c r="BC274" s="716"/>
      <c r="BD274" s="716"/>
      <c r="BE274" s="716"/>
      <c r="BF274" s="716">
        <f>((((($W$46*($I$20*(1+SUM($E$27:$I$27))))+($W$47*($I$21*(1+SUM($E$28:$I$28))))+(($I$22*(1+SUM($E$29:$I$29))))*$W$48)+(($I$23*(1+SUM($E$30:$I$30))))*$W$49)+($W$50*($I$24*(1+SUM($E$31:$I$31))))))*$D$36</f>
        <v>0</v>
      </c>
      <c r="BG274" s="716">
        <f>((((($W$46*($I$20*(1+SUM($E$27:$I$27))))+($W$47*($I$21*(1+SUM($E$28:$I$28))))+(($I$22*(1+SUM($E$29:$I$29))))*$W$48)+(($I$23*(1+SUM($E$30:$I$30))))*$W$49)+($W$50*($I$24*(1+SUM($E$31:$I$31))))))*$E$36</f>
        <v>2539.35</v>
      </c>
      <c r="BH274" s="716">
        <f>((((($W$46*($I$20*(1+SUM($E$27:$I$27))))+($W$47*($I$21*(1+SUM($E$28:$I$28))))+(($I$22*(1+SUM($E$29:$I$29))))*$W$48)+(($I$23*(1+SUM($E$30:$I$30))))*$W$49)+($W$50*($I$24*(1+SUM($E$31:$I$31))))))*$F$36</f>
        <v>44438.625</v>
      </c>
      <c r="BI274" s="716">
        <f>((((($W$46*($I$20*(1+SUM($E$27:$I$27))))+($W$47*($I$21*(1+SUM($E$28:$I$28))))+(($I$22*(1+SUM($E$29:$I$29))))*$W$48)+(($I$23*(1+SUM($E$30:$I$30))))*$W$49)+($W$50*($I$24*(1+SUM($E$31:$I$31))))))*$G$36</f>
        <v>63483.75</v>
      </c>
      <c r="BJ274" s="716">
        <f>((((($W$46*($I$20*(1+SUM($E$27:$I$27))))+($W$47*($I$21*(1+SUM($E$28:$I$28))))+(($I$22*(1+SUM($E$29:$I$29))))*$W$48)+(($I$23*(1+SUM($E$30:$I$30))))*$W$49)+($W$50*($I$24*(1+SUM($E$31:$I$31))))))*$H$36</f>
        <v>12696.75</v>
      </c>
      <c r="BK274" s="716">
        <f>((((($W$46*($I$20*(1+SUM($E$27:$I$27))))+($W$47*($I$21*(1+SUM($E$28:$I$28))))+(($I$22*(1+SUM($E$29:$I$29))))*$W$48)+(($I$23*(1+SUM($E$30:$I$30))))*$W$49)+($W$50*($I$24*(1+SUM($E$31:$I$31))))))*$I$36</f>
        <v>2539.35</v>
      </c>
      <c r="BL274" s="716">
        <f>((((($W$46*($I$20*(1+SUM($E$27:$I$27))))+($W$47*($I$21*(1+SUM($E$28:$I$28))))+(($I$22*(1+SUM($E$29:$I$29))))*$W$48)+(($I$23*(1+SUM($E$30:$I$30))))*$W$49)+($W$50*($I$24*(1+SUM($E$31:$I$31))))))*$J$36</f>
        <v>1269.675</v>
      </c>
      <c r="BM274" s="716"/>
      <c r="BN274" s="716"/>
      <c r="BO274" s="716"/>
      <c r="BP274" s="716"/>
      <c r="BQ274" s="716"/>
    </row>
    <row r="275" spans="1:69" ht="10.199999999999999" customHeight="1" thickBot="1" x14ac:dyDescent="0.35">
      <c r="A275" s="64">
        <v>56</v>
      </c>
      <c r="B275" s="64">
        <f t="shared" si="72"/>
        <v>126967.50000000001</v>
      </c>
      <c r="C275" s="64">
        <v>56</v>
      </c>
      <c r="D275" s="716"/>
      <c r="E275" s="716"/>
      <c r="F275" s="716"/>
      <c r="G275" s="716"/>
      <c r="H275" s="716"/>
      <c r="I275" s="716"/>
      <c r="J275" s="716"/>
      <c r="K275" s="716"/>
      <c r="L275" s="716"/>
      <c r="M275" s="716"/>
      <c r="N275" s="716"/>
      <c r="O275" s="716"/>
      <c r="P275" s="716"/>
      <c r="Q275" s="716"/>
      <c r="R275" s="716"/>
      <c r="S275" s="716"/>
      <c r="T275" s="716"/>
      <c r="U275" s="716"/>
      <c r="V275" s="716"/>
      <c r="W275" s="716"/>
      <c r="X275" s="716"/>
      <c r="Y275" s="716"/>
      <c r="Z275" s="716"/>
      <c r="AA275" s="716"/>
      <c r="AB275" s="716"/>
      <c r="AC275" s="716"/>
      <c r="AD275" s="716"/>
      <c r="AE275" s="716"/>
      <c r="AF275" s="716"/>
      <c r="AG275" s="716"/>
      <c r="AH275" s="716"/>
      <c r="AI275" s="716"/>
      <c r="AJ275" s="716"/>
      <c r="AK275" s="716"/>
      <c r="AL275" s="716"/>
      <c r="AM275" s="716"/>
      <c r="AN275" s="716"/>
      <c r="AO275" s="716"/>
      <c r="AP275" s="716"/>
      <c r="AQ275" s="716"/>
      <c r="AR275" s="716"/>
      <c r="AS275" s="716"/>
      <c r="AT275" s="716"/>
      <c r="AU275" s="716"/>
      <c r="AV275" s="716"/>
      <c r="AW275" s="716"/>
      <c r="AX275" s="716"/>
      <c r="AY275" s="716"/>
      <c r="AZ275" s="716"/>
      <c r="BA275" s="716"/>
      <c r="BB275" s="716"/>
      <c r="BC275" s="716"/>
      <c r="BD275" s="716"/>
      <c r="BE275" s="716"/>
      <c r="BF275" s="716"/>
      <c r="BG275" s="716">
        <f>((((($W$46*($I$20*(1+SUM($E$27:$I$27))))+($W$47*($I$21*(1+SUM($E$28:$I$28))))+(($I$22*(1+SUM($E$29:$I$29))))*$W$48)+(($I$23*(1+SUM($E$30:$I$30))))*$W$49)+($W$50*($I$24*(1+SUM($E$31:$I$31))))))*$D$36</f>
        <v>0</v>
      </c>
      <c r="BH275" s="716">
        <f>((((($W$46*($I$20*(1+SUM($E$27:$I$27))))+($W$47*($I$21*(1+SUM($E$28:$I$28))))+(($I$22*(1+SUM($E$29:$I$29))))*$W$48)+(($I$23*(1+SUM($E$30:$I$30))))*$W$49)+($W$50*($I$24*(1+SUM($E$31:$I$31))))))*$E$36</f>
        <v>2539.35</v>
      </c>
      <c r="BI275" s="716">
        <f>((((($W$46*($I$20*(1+SUM($E$27:$I$27))))+($W$47*($I$21*(1+SUM($E$28:$I$28))))+(($I$22*(1+SUM($E$29:$I$29))))*$W$48)+(($I$23*(1+SUM($E$30:$I$30))))*$W$49)+($W$50*($I$24*(1+SUM($E$31:$I$31))))))*$F$36</f>
        <v>44438.625</v>
      </c>
      <c r="BJ275" s="716">
        <f>((((($W$46*($I$20*(1+SUM($E$27:$I$27))))+($W$47*($I$21*(1+SUM($E$28:$I$28))))+(($I$22*(1+SUM($E$29:$I$29))))*$W$48)+(($I$23*(1+SUM($E$30:$I$30))))*$W$49)+($W$50*($I$24*(1+SUM($E$31:$I$31))))))*$G$36</f>
        <v>63483.75</v>
      </c>
      <c r="BK275" s="716">
        <f>((((($W$46*($I$20*(1+SUM($E$27:$I$27))))+($W$47*($I$21*(1+SUM($E$28:$I$28))))+(($I$22*(1+SUM($E$29:$I$29))))*$W$48)+(($I$23*(1+SUM($E$30:$I$30))))*$W$49)+($W$50*($I$24*(1+SUM($E$31:$I$31))))))*$H$36</f>
        <v>12696.75</v>
      </c>
      <c r="BL275" s="716">
        <f>((((($W$46*($I$20*(1+SUM($E$27:$I$27))))+($W$47*($I$21*(1+SUM($E$28:$I$28))))+(($I$22*(1+SUM($E$29:$I$29))))*$W$48)+(($I$23*(1+SUM($E$30:$I$30))))*$W$49)+($W$50*($I$24*(1+SUM($E$31:$I$31))))))*$I$36</f>
        <v>2539.35</v>
      </c>
      <c r="BM275" s="716">
        <f>((((($W$46*($I$20*(1+SUM($E$27:$I$27))))+($W$47*($I$21*(1+SUM($E$28:$I$28))))+(($I$22*(1+SUM($E$29:$I$29))))*$W$48)+(($I$23*(1+SUM($E$30:$I$30))))*$W$49)+($W$50*($I$24*(1+SUM($E$31:$I$31))))))*$J$36</f>
        <v>1269.675</v>
      </c>
      <c r="BN275" s="716"/>
      <c r="BO275" s="716"/>
      <c r="BP275" s="716"/>
      <c r="BQ275" s="716"/>
    </row>
    <row r="276" spans="1:69" ht="10.199999999999999" customHeight="1" thickBot="1" x14ac:dyDescent="0.35">
      <c r="A276" s="64">
        <v>57</v>
      </c>
      <c r="B276" s="64">
        <f t="shared" si="72"/>
        <v>126967.50000000001</v>
      </c>
      <c r="C276" s="64">
        <v>57</v>
      </c>
      <c r="D276" s="716"/>
      <c r="E276" s="716"/>
      <c r="F276" s="716"/>
      <c r="G276" s="716"/>
      <c r="H276" s="716"/>
      <c r="I276" s="716"/>
      <c r="J276" s="716"/>
      <c r="K276" s="716"/>
      <c r="L276" s="716"/>
      <c r="M276" s="716"/>
      <c r="N276" s="716"/>
      <c r="O276" s="716"/>
      <c r="P276" s="716"/>
      <c r="Q276" s="716"/>
      <c r="R276" s="716"/>
      <c r="S276" s="716"/>
      <c r="T276" s="716"/>
      <c r="U276" s="716"/>
      <c r="V276" s="716"/>
      <c r="W276" s="716"/>
      <c r="X276" s="716"/>
      <c r="Y276" s="716"/>
      <c r="Z276" s="716"/>
      <c r="AA276" s="716"/>
      <c r="AB276" s="716"/>
      <c r="AC276" s="716"/>
      <c r="AD276" s="716"/>
      <c r="AE276" s="716"/>
      <c r="AF276" s="716"/>
      <c r="AG276" s="716"/>
      <c r="AH276" s="716"/>
      <c r="AI276" s="716"/>
      <c r="AJ276" s="716"/>
      <c r="AK276" s="716"/>
      <c r="AL276" s="716"/>
      <c r="AM276" s="716"/>
      <c r="AN276" s="716"/>
      <c r="AO276" s="716"/>
      <c r="AP276" s="716"/>
      <c r="AQ276" s="716"/>
      <c r="AR276" s="716"/>
      <c r="AS276" s="716"/>
      <c r="AT276" s="716"/>
      <c r="AU276" s="716"/>
      <c r="AV276" s="716"/>
      <c r="AW276" s="716"/>
      <c r="AX276" s="716"/>
      <c r="AY276" s="716"/>
      <c r="AZ276" s="716"/>
      <c r="BA276" s="716"/>
      <c r="BB276" s="716"/>
      <c r="BC276" s="716"/>
      <c r="BD276" s="716"/>
      <c r="BE276" s="716"/>
      <c r="BF276" s="716"/>
      <c r="BG276" s="716"/>
      <c r="BH276" s="716">
        <f>((((($W$46*($I$20*(1+SUM($E$27:$I$27))))+($W$47*($I$21*(1+SUM($E$28:$I$28))))+(($I$22*(1+SUM($E$29:$I$29))))*$W$48)+(($I$23*(1+SUM($E$30:$I$30))))*$W$49)+($W$50*($I$24*(1+SUM($E$31:$I$31))))))*$D$36</f>
        <v>0</v>
      </c>
      <c r="BI276" s="716">
        <f>((((($W$46*($I$20*(1+SUM($E$27:$I$27))))+($W$47*($I$21*(1+SUM($E$28:$I$28))))+(($I$22*(1+SUM($E$29:$I$29))))*$W$48)+(($I$23*(1+SUM($E$30:$I$30))))*$W$49)+($W$50*($I$24*(1+SUM($E$31:$I$31))))))*$E$36</f>
        <v>2539.35</v>
      </c>
      <c r="BJ276" s="716">
        <f>((((($W$46*($I$20*(1+SUM($E$27:$I$27))))+($W$47*($I$21*(1+SUM($E$28:$I$28))))+(($I$22*(1+SUM($E$29:$I$29))))*$W$48)+(($I$23*(1+SUM($E$30:$I$30))))*$W$49)+($W$50*($I$24*(1+SUM($E$31:$I$31))))))*$F$36</f>
        <v>44438.625</v>
      </c>
      <c r="BK276" s="716">
        <f>((((($W$46*($I$20*(1+SUM($E$27:$I$27))))+($W$47*($I$21*(1+SUM($E$28:$I$28))))+(($I$22*(1+SUM($E$29:$I$29))))*$W$48)+(($I$23*(1+SUM($E$30:$I$30))))*$W$49)+($W$50*($I$24*(1+SUM($E$31:$I$31))))))*$G$36</f>
        <v>63483.75</v>
      </c>
      <c r="BL276" s="716">
        <f>((((($W$46*($I$20*(1+SUM($E$27:$I$27))))+($W$47*($I$21*(1+SUM($E$28:$I$28))))+(($I$22*(1+SUM($E$29:$I$29))))*$W$48)+(($I$23*(1+SUM($E$30:$I$30))))*$W$49)+($W$50*($I$24*(1+SUM($E$31:$I$31))))))*$H$36</f>
        <v>12696.75</v>
      </c>
      <c r="BM276" s="716">
        <f>((((($W$46*($I$20*(1+SUM($E$27:$I$27))))+($W$47*($I$21*(1+SUM($E$28:$I$28))))+(($I$22*(1+SUM($E$29:$I$29))))*$W$48)+(($I$23*(1+SUM($E$30:$I$30))))*$W$49)+($W$50*($I$24*(1+SUM($E$31:$I$31))))))*$I$36</f>
        <v>2539.35</v>
      </c>
      <c r="BN276" s="716">
        <f>((((($W$46*($I$20*(1+SUM($E$27:$I$27))))+($W$47*($I$21*(1+SUM($E$28:$I$28))))+(($I$22*(1+SUM($E$29:$I$29))))*$W$48)+(($I$23*(1+SUM($E$30:$I$30))))*$W$49)+($W$50*($I$24*(1+SUM($E$31:$I$31))))))*$J$36</f>
        <v>1269.675</v>
      </c>
      <c r="BO276" s="716"/>
      <c r="BP276" s="716"/>
      <c r="BQ276" s="716"/>
    </row>
    <row r="277" spans="1:69" ht="10.199999999999999" customHeight="1" thickBot="1" x14ac:dyDescent="0.35">
      <c r="A277" s="64">
        <v>58</v>
      </c>
      <c r="B277" s="64">
        <f t="shared" si="72"/>
        <v>126967.50000000001</v>
      </c>
      <c r="C277" s="64">
        <v>58</v>
      </c>
      <c r="D277" s="716"/>
      <c r="E277" s="716"/>
      <c r="F277" s="716"/>
      <c r="G277" s="716"/>
      <c r="H277" s="716"/>
      <c r="I277" s="716"/>
      <c r="J277" s="716"/>
      <c r="K277" s="716"/>
      <c r="L277" s="716"/>
      <c r="M277" s="716"/>
      <c r="N277" s="716"/>
      <c r="O277" s="716"/>
      <c r="P277" s="716"/>
      <c r="Q277" s="716"/>
      <c r="R277" s="716"/>
      <c r="S277" s="716"/>
      <c r="T277" s="716"/>
      <c r="U277" s="716"/>
      <c r="V277" s="716"/>
      <c r="W277" s="716"/>
      <c r="X277" s="716"/>
      <c r="Y277" s="716"/>
      <c r="Z277" s="716"/>
      <c r="AA277" s="716"/>
      <c r="AB277" s="716"/>
      <c r="AC277" s="716"/>
      <c r="AD277" s="716"/>
      <c r="AE277" s="716"/>
      <c r="AF277" s="716"/>
      <c r="AG277" s="716"/>
      <c r="AH277" s="716"/>
      <c r="AI277" s="716"/>
      <c r="AJ277" s="716"/>
      <c r="AK277" s="716"/>
      <c r="AL277" s="716"/>
      <c r="AM277" s="716"/>
      <c r="AN277" s="716"/>
      <c r="AO277" s="716"/>
      <c r="AP277" s="716"/>
      <c r="AQ277" s="716"/>
      <c r="AR277" s="716"/>
      <c r="AS277" s="716"/>
      <c r="AT277" s="716"/>
      <c r="AU277" s="716"/>
      <c r="AV277" s="716"/>
      <c r="AW277" s="716"/>
      <c r="AX277" s="716"/>
      <c r="AY277" s="716"/>
      <c r="AZ277" s="716"/>
      <c r="BA277" s="716"/>
      <c r="BB277" s="716"/>
      <c r="BC277" s="716"/>
      <c r="BD277" s="716"/>
      <c r="BE277" s="716"/>
      <c r="BF277" s="716"/>
      <c r="BG277" s="716"/>
      <c r="BH277" s="716"/>
      <c r="BI277" s="716">
        <f>((((($W$46*($I$20*(1+SUM($E$27:$I$27))))+($W$47*($I$21*(1+SUM($E$28:$I$28))))+(($I$22*(1+SUM($E$29:$I$29))))*$W$48)+(($I$23*(1+SUM($E$30:$I$30))))*$W$49)+($W$50*($I$24*(1+SUM($E$31:$I$31))))))*$D$36</f>
        <v>0</v>
      </c>
      <c r="BJ277" s="716">
        <f>((((($W$46*($I$20*(1+SUM($E$27:$I$27))))+($W$47*($I$21*(1+SUM($E$28:$I$28))))+(($I$22*(1+SUM($E$29:$I$29))))*$W$48)+(($I$23*(1+SUM($E$30:$I$30))))*$W$49)+($W$50*($I$24*(1+SUM($E$31:$I$31))))))*$E$36</f>
        <v>2539.35</v>
      </c>
      <c r="BK277" s="716">
        <f>((((($W$46*($I$20*(1+SUM($E$27:$I$27))))+($W$47*($I$21*(1+SUM($E$28:$I$28))))+(($I$22*(1+SUM($E$29:$I$29))))*$W$48)+(($I$23*(1+SUM($E$30:$I$30))))*$W$49)+($W$50*($I$24*(1+SUM($E$31:$I$31))))))*$F$36</f>
        <v>44438.625</v>
      </c>
      <c r="BL277" s="716">
        <f>((((($W$46*($I$20*(1+SUM($E$27:$I$27))))+($W$47*($I$21*(1+SUM($E$28:$I$28))))+(($I$22*(1+SUM($E$29:$I$29))))*$W$48)+(($I$23*(1+SUM($E$30:$I$30))))*$W$49)+($W$50*($I$24*(1+SUM($E$31:$I$31))))))*$G$36</f>
        <v>63483.75</v>
      </c>
      <c r="BM277" s="716">
        <f>((((($W$46*($I$20*(1+SUM($E$27:$I$27))))+($W$47*($I$21*(1+SUM($E$28:$I$28))))+(($I$22*(1+SUM($E$29:$I$29))))*$W$48)+(($I$23*(1+SUM($E$30:$I$30))))*$W$49)+($W$50*($I$24*(1+SUM($E$31:$I$31))))))*$H$36</f>
        <v>12696.75</v>
      </c>
      <c r="BN277" s="716">
        <f>((((($W$46*($I$20*(1+SUM($E$27:$I$27))))+($W$47*($I$21*(1+SUM($E$28:$I$28))))+(($I$22*(1+SUM($E$29:$I$29))))*$W$48)+(($I$23*(1+SUM($E$30:$I$30))))*$W$49)+($W$50*($I$24*(1+SUM($E$31:$I$31))))))*$I$36</f>
        <v>2539.35</v>
      </c>
      <c r="BO277" s="716">
        <f>((((($W$46*($I$20*(1+SUM($E$27:$I$27))))+($W$47*($I$21*(1+SUM($E$28:$I$28))))+(($I$22*(1+SUM($E$29:$I$29))))*$W$48)+(($I$23*(1+SUM($E$30:$I$30))))*$W$49)+($W$50*($I$24*(1+SUM($E$31:$I$31))))))*$J$36</f>
        <v>1269.675</v>
      </c>
      <c r="BP277" s="716"/>
      <c r="BQ277" s="716"/>
    </row>
    <row r="278" spans="1:69" ht="10.199999999999999" customHeight="1" thickBot="1" x14ac:dyDescent="0.35">
      <c r="A278" s="64">
        <v>59</v>
      </c>
      <c r="B278" s="64">
        <f t="shared" si="72"/>
        <v>126967.50000000001</v>
      </c>
      <c r="C278" s="64">
        <v>59</v>
      </c>
      <c r="D278" s="716"/>
      <c r="E278" s="716"/>
      <c r="F278" s="716"/>
      <c r="G278" s="716"/>
      <c r="H278" s="716"/>
      <c r="I278" s="716"/>
      <c r="J278" s="716"/>
      <c r="K278" s="716"/>
      <c r="L278" s="716"/>
      <c r="M278" s="716"/>
      <c r="N278" s="716"/>
      <c r="O278" s="716"/>
      <c r="P278" s="716"/>
      <c r="Q278" s="716"/>
      <c r="R278" s="716"/>
      <c r="S278" s="716"/>
      <c r="T278" s="716"/>
      <c r="U278" s="716"/>
      <c r="V278" s="716"/>
      <c r="W278" s="716"/>
      <c r="X278" s="716"/>
      <c r="Y278" s="716"/>
      <c r="Z278" s="716"/>
      <c r="AA278" s="716"/>
      <c r="AB278" s="716"/>
      <c r="AC278" s="716"/>
      <c r="AD278" s="716"/>
      <c r="AE278" s="716"/>
      <c r="AF278" s="716"/>
      <c r="AG278" s="716"/>
      <c r="AH278" s="716"/>
      <c r="AI278" s="716"/>
      <c r="AJ278" s="716"/>
      <c r="AK278" s="716"/>
      <c r="AL278" s="716"/>
      <c r="AM278" s="716"/>
      <c r="AN278" s="716"/>
      <c r="AO278" s="716"/>
      <c r="AP278" s="716"/>
      <c r="AQ278" s="716"/>
      <c r="AR278" s="716"/>
      <c r="AS278" s="716"/>
      <c r="AT278" s="716"/>
      <c r="AU278" s="716"/>
      <c r="AV278" s="716"/>
      <c r="AW278" s="716"/>
      <c r="AX278" s="716"/>
      <c r="AY278" s="716"/>
      <c r="AZ278" s="716"/>
      <c r="BA278" s="716"/>
      <c r="BB278" s="716"/>
      <c r="BC278" s="716"/>
      <c r="BD278" s="716"/>
      <c r="BE278" s="716"/>
      <c r="BF278" s="716"/>
      <c r="BG278" s="716"/>
      <c r="BH278" s="716"/>
      <c r="BI278" s="716"/>
      <c r="BJ278" s="716">
        <f>((((($W$46*($I$20*(1+SUM($E$27:$I$27))))+($W$47*($I$21*(1+SUM($E$28:$I$28))))+(($I$22*(1+SUM($E$29:$I$29))))*$W$48)+(($I$23*(1+SUM($E$30:$I$30))))*$W$49)+($W$50*($I$24*(1+SUM($E$31:$I$31))))))*$D$36</f>
        <v>0</v>
      </c>
      <c r="BK278" s="716">
        <f>((((($W$46*($I$20*(1+SUM($E$27:$I$27))))+($W$47*($I$21*(1+SUM($E$28:$I$28))))+(($I$22*(1+SUM($E$29:$I$29))))*$W$48)+(($I$23*(1+SUM($E$30:$I$30))))*$W$49)+($W$50*($I$24*(1+SUM($E$31:$I$31))))))*$E$36</f>
        <v>2539.35</v>
      </c>
      <c r="BL278" s="716">
        <f>((((($W$46*($I$20*(1+SUM($E$27:$I$27))))+($W$47*($I$21*(1+SUM($E$28:$I$28))))+(($I$22*(1+SUM($E$29:$I$29))))*$W$48)+(($I$23*(1+SUM($E$30:$I$30))))*$W$49)+($W$50*($I$24*(1+SUM($E$31:$I$31))))))*$F$36</f>
        <v>44438.625</v>
      </c>
      <c r="BM278" s="716">
        <f>((((($W$46*($I$20*(1+SUM($E$27:$I$27))))+($W$47*($I$21*(1+SUM($E$28:$I$28))))+(($I$22*(1+SUM($E$29:$I$29))))*$W$48)+(($I$23*(1+SUM($E$30:$I$30))))*$W$49)+($W$50*($I$24*(1+SUM($E$31:$I$31))))))*$G$36</f>
        <v>63483.75</v>
      </c>
      <c r="BN278" s="716">
        <f>((((($W$46*($I$20*(1+SUM($E$27:$I$27))))+($W$47*($I$21*(1+SUM($E$28:$I$28))))+(($I$22*(1+SUM($E$29:$I$29))))*$W$48)+(($I$23*(1+SUM($E$30:$I$30))))*$W$49)+($W$50*($I$24*(1+SUM($E$31:$I$31))))))*$H$36</f>
        <v>12696.75</v>
      </c>
      <c r="BO278" s="716">
        <f>((((($W$46*($I$20*(1+SUM($E$27:$I$27))))+($W$47*($I$21*(1+SUM($E$28:$I$28))))+(($I$22*(1+SUM($E$29:$I$29))))*$W$48)+(($I$23*(1+SUM($E$30:$I$30))))*$W$49)+($W$50*($I$24*(1+SUM($E$31:$I$31))))))*$I$36</f>
        <v>2539.35</v>
      </c>
      <c r="BP278" s="716">
        <f>((((($W$46*($I$20*(1+SUM($E$27:$I$27))))+($W$47*($I$21*(1+SUM($E$28:$I$28))))+(($I$22*(1+SUM($E$29:$I$29))))*$W$48)+(($I$23*(1+SUM($E$30:$I$30))))*$W$49)+($W$50*($I$24*(1+SUM($E$31:$I$31))))))*$J$36</f>
        <v>1269.675</v>
      </c>
      <c r="BQ278" s="716"/>
    </row>
    <row r="279" spans="1:69" ht="10.199999999999999" customHeight="1" thickBot="1" x14ac:dyDescent="0.35">
      <c r="A279" s="64">
        <v>60</v>
      </c>
      <c r="B279" s="64">
        <f t="shared" si="72"/>
        <v>126967.50000000001</v>
      </c>
      <c r="C279" s="64">
        <v>60</v>
      </c>
      <c r="D279" s="716"/>
      <c r="E279" s="716"/>
      <c r="F279" s="716"/>
      <c r="G279" s="716"/>
      <c r="H279" s="716"/>
      <c r="I279" s="716"/>
      <c r="J279" s="716"/>
      <c r="K279" s="716"/>
      <c r="L279" s="716"/>
      <c r="M279" s="716"/>
      <c r="N279" s="716"/>
      <c r="O279" s="716"/>
      <c r="P279" s="716"/>
      <c r="Q279" s="716"/>
      <c r="R279" s="716"/>
      <c r="S279" s="716"/>
      <c r="T279" s="716"/>
      <c r="U279" s="716"/>
      <c r="V279" s="716"/>
      <c r="W279" s="716"/>
      <c r="X279" s="716"/>
      <c r="Y279" s="716"/>
      <c r="Z279" s="716"/>
      <c r="AA279" s="716"/>
      <c r="AB279" s="716"/>
      <c r="AC279" s="716"/>
      <c r="AD279" s="716"/>
      <c r="AE279" s="716"/>
      <c r="AF279" s="716"/>
      <c r="AG279" s="716"/>
      <c r="AH279" s="716"/>
      <c r="AI279" s="716"/>
      <c r="AJ279" s="716"/>
      <c r="AK279" s="716"/>
      <c r="AL279" s="716"/>
      <c r="AM279" s="716"/>
      <c r="AN279" s="716"/>
      <c r="AO279" s="716"/>
      <c r="AP279" s="716"/>
      <c r="AQ279" s="716"/>
      <c r="AR279" s="716"/>
      <c r="AS279" s="716"/>
      <c r="AT279" s="716"/>
      <c r="AU279" s="716"/>
      <c r="AV279" s="716"/>
      <c r="AW279" s="716"/>
      <c r="AX279" s="716"/>
      <c r="AY279" s="716"/>
      <c r="AZ279" s="716"/>
      <c r="BA279" s="716"/>
      <c r="BB279" s="716"/>
      <c r="BC279" s="716"/>
      <c r="BD279" s="716"/>
      <c r="BE279" s="716"/>
      <c r="BF279" s="716"/>
      <c r="BG279" s="716"/>
      <c r="BH279" s="716"/>
      <c r="BI279" s="716"/>
      <c r="BJ279" s="716"/>
      <c r="BK279" s="716">
        <f>((((($W$46*($I$20*(1+SUM($E$27:$I$27))))+($W$47*($I$21*(1+SUM($E$28:$I$28))))+(($I$22*(1+SUM($E$29:$I$29))))*$W$48)+(($I$23*(1+SUM($E$30:$I$30))))*$W$49)+($W$50*($I$24*(1+SUM($E$31:$I$31))))))*$D$36</f>
        <v>0</v>
      </c>
      <c r="BL279" s="716">
        <f>((((($W$46*($I$20*(1+SUM($E$27:$I$27))))+($W$47*($I$21*(1+SUM($E$28:$I$28))))+(($I$22*(1+SUM($E$29:$I$29))))*$W$48)+(($I$23*(1+SUM($E$30:$I$30))))*$W$49)+($W$50*($I$24*(1+SUM($E$31:$I$31))))))*$E$36</f>
        <v>2539.35</v>
      </c>
      <c r="BM279" s="716">
        <f>((((($W$46*($I$20*(1+SUM($E$27:$I$27))))+($W$47*($I$21*(1+SUM($E$28:$I$28))))+(($I$22*(1+SUM($E$29:$I$29))))*$W$48)+(($I$23*(1+SUM($E$30:$I$30))))*$W$49)+($W$50*($I$24*(1+SUM($E$31:$I$31))))))*$F$36</f>
        <v>44438.625</v>
      </c>
      <c r="BN279" s="716">
        <f>((((($W$46*($I$20*(1+SUM($E$27:$I$27))))+($W$47*($I$21*(1+SUM($E$28:$I$28))))+(($I$22*(1+SUM($E$29:$I$29))))*$W$48)+(($I$23*(1+SUM($E$30:$I$30))))*$W$49)+($W$50*($I$24*(1+SUM($E$31:$I$31))))))*$G$36</f>
        <v>63483.75</v>
      </c>
      <c r="BO279" s="716">
        <f>((((($W$46*($I$20*(1+SUM($E$27:$I$27))))+($W$47*($I$21*(1+SUM($E$28:$I$28))))+(($I$22*(1+SUM($E$29:$I$29))))*$W$48)+(($I$23*(1+SUM($E$30:$I$30))))*$W$49)+($W$50*($I$24*(1+SUM($E$31:$I$31))))))*$H$36</f>
        <v>12696.75</v>
      </c>
      <c r="BP279" s="716">
        <f>((((($W$46*($I$20*(1+SUM($E$27:$I$27))))+($W$47*($I$21*(1+SUM($E$28:$I$28))))+(($I$22*(1+SUM($E$29:$I$29))))*$W$48)+(($I$23*(1+SUM($E$30:$I$30))))*$W$49)+($W$50*($I$24*(1+SUM($E$31:$I$31))))))*$I$36</f>
        <v>2539.35</v>
      </c>
      <c r="BQ279" s="716">
        <f>((((($W$46*($I$20*(1+SUM($E$27:$I$27))))+($W$47*($I$21*(1+SUM($E$28:$I$28))))+(($I$22*(1+SUM($E$29:$I$29))))*$W$48)+(($I$23*(1+SUM($E$30:$I$30))))*$W$49)+($W$50*($I$24*(1+SUM($E$31:$I$31))))))*$J$36</f>
        <v>1269.675</v>
      </c>
    </row>
    <row r="280" spans="1:69" ht="18" x14ac:dyDescent="0.3">
      <c r="C280" s="928" t="s">
        <v>358</v>
      </c>
      <c r="D280" s="928"/>
      <c r="E280" s="929" t="s">
        <v>59</v>
      </c>
      <c r="F280" s="929"/>
      <c r="G280" s="929"/>
      <c r="H280" s="929"/>
      <c r="I280" s="929"/>
      <c r="J280" s="929"/>
      <c r="K280" s="929"/>
      <c r="L280" s="929"/>
      <c r="M280" s="929"/>
      <c r="N280" s="929"/>
    </row>
    <row r="281" spans="1:69" ht="14.4" thickBot="1" x14ac:dyDescent="0.35">
      <c r="D281" s="627">
        <f t="shared" ref="D281:AI281" si="73">D64</f>
        <v>45688</v>
      </c>
      <c r="E281" s="627">
        <f t="shared" si="73"/>
        <v>45716</v>
      </c>
      <c r="F281" s="627">
        <f t="shared" si="73"/>
        <v>45747</v>
      </c>
      <c r="G281" s="627">
        <f t="shared" si="73"/>
        <v>45777</v>
      </c>
      <c r="H281" s="627">
        <f t="shared" si="73"/>
        <v>45808</v>
      </c>
      <c r="I281" s="627">
        <f t="shared" si="73"/>
        <v>45838</v>
      </c>
      <c r="J281" s="627">
        <f t="shared" si="73"/>
        <v>45869</v>
      </c>
      <c r="K281" s="627">
        <f t="shared" si="73"/>
        <v>45900</v>
      </c>
      <c r="L281" s="627">
        <f t="shared" si="73"/>
        <v>45930</v>
      </c>
      <c r="M281" s="627">
        <f t="shared" si="73"/>
        <v>45961</v>
      </c>
      <c r="N281" s="627">
        <f t="shared" si="73"/>
        <v>45991</v>
      </c>
      <c r="O281" s="627">
        <f t="shared" si="73"/>
        <v>46022</v>
      </c>
      <c r="P281" s="627">
        <f t="shared" si="73"/>
        <v>46053</v>
      </c>
      <c r="Q281" s="627">
        <f t="shared" si="73"/>
        <v>46081</v>
      </c>
      <c r="R281" s="627">
        <f t="shared" si="73"/>
        <v>46112</v>
      </c>
      <c r="S281" s="627">
        <f t="shared" si="73"/>
        <v>46142</v>
      </c>
      <c r="T281" s="627">
        <f t="shared" si="73"/>
        <v>46173</v>
      </c>
      <c r="U281" s="627">
        <f t="shared" si="73"/>
        <v>46203</v>
      </c>
      <c r="V281" s="627">
        <f t="shared" si="73"/>
        <v>46234</v>
      </c>
      <c r="W281" s="627">
        <f t="shared" si="73"/>
        <v>46265</v>
      </c>
      <c r="X281" s="627">
        <f t="shared" si="73"/>
        <v>46295</v>
      </c>
      <c r="Y281" s="627">
        <f t="shared" si="73"/>
        <v>46326</v>
      </c>
      <c r="Z281" s="627">
        <f t="shared" si="73"/>
        <v>46356</v>
      </c>
      <c r="AA281" s="627">
        <f t="shared" si="73"/>
        <v>46387</v>
      </c>
      <c r="AB281" s="627">
        <f t="shared" si="73"/>
        <v>46418</v>
      </c>
      <c r="AC281" s="627">
        <f t="shared" si="73"/>
        <v>46446</v>
      </c>
      <c r="AD281" s="627">
        <f t="shared" si="73"/>
        <v>46477</v>
      </c>
      <c r="AE281" s="627">
        <f t="shared" si="73"/>
        <v>46507</v>
      </c>
      <c r="AF281" s="627">
        <f t="shared" si="73"/>
        <v>46538</v>
      </c>
      <c r="AG281" s="627">
        <f t="shared" si="73"/>
        <v>46568</v>
      </c>
      <c r="AH281" s="627">
        <f t="shared" si="73"/>
        <v>46599</v>
      </c>
      <c r="AI281" s="627">
        <f t="shared" si="73"/>
        <v>46630</v>
      </c>
      <c r="AJ281" s="627">
        <f t="shared" ref="AJ281:BK281" si="74">AJ64</f>
        <v>46660</v>
      </c>
      <c r="AK281" s="627">
        <f t="shared" si="74"/>
        <v>46691</v>
      </c>
      <c r="AL281" s="627">
        <f t="shared" si="74"/>
        <v>46721</v>
      </c>
      <c r="AM281" s="627">
        <f t="shared" si="74"/>
        <v>46752</v>
      </c>
      <c r="AN281" s="627">
        <f t="shared" si="74"/>
        <v>46783</v>
      </c>
      <c r="AO281" s="627">
        <f t="shared" si="74"/>
        <v>46812</v>
      </c>
      <c r="AP281" s="627">
        <f t="shared" si="74"/>
        <v>46843</v>
      </c>
      <c r="AQ281" s="627">
        <f t="shared" si="74"/>
        <v>46873</v>
      </c>
      <c r="AR281" s="627">
        <f t="shared" si="74"/>
        <v>46904</v>
      </c>
      <c r="AS281" s="627">
        <f t="shared" si="74"/>
        <v>46934</v>
      </c>
      <c r="AT281" s="627">
        <f t="shared" si="74"/>
        <v>46965</v>
      </c>
      <c r="AU281" s="627">
        <f t="shared" si="74"/>
        <v>46996</v>
      </c>
      <c r="AV281" s="627">
        <f t="shared" si="74"/>
        <v>47026</v>
      </c>
      <c r="AW281" s="627">
        <f t="shared" si="74"/>
        <v>47057</v>
      </c>
      <c r="AX281" s="627">
        <f t="shared" si="74"/>
        <v>47087</v>
      </c>
      <c r="AY281" s="627">
        <f t="shared" si="74"/>
        <v>47118</v>
      </c>
      <c r="AZ281" s="627">
        <f t="shared" si="74"/>
        <v>47149</v>
      </c>
      <c r="BA281" s="627">
        <f t="shared" si="74"/>
        <v>47177</v>
      </c>
      <c r="BB281" s="627">
        <f t="shared" si="74"/>
        <v>47208</v>
      </c>
      <c r="BC281" s="627">
        <f t="shared" si="74"/>
        <v>47238</v>
      </c>
      <c r="BD281" s="627">
        <f t="shared" si="74"/>
        <v>47269</v>
      </c>
      <c r="BE281" s="627">
        <f t="shared" si="74"/>
        <v>47299</v>
      </c>
      <c r="BF281" s="627">
        <f t="shared" si="74"/>
        <v>47330</v>
      </c>
      <c r="BG281" s="627">
        <f t="shared" si="74"/>
        <v>47361</v>
      </c>
      <c r="BH281" s="627">
        <f t="shared" si="74"/>
        <v>47391</v>
      </c>
      <c r="BI281" s="627">
        <f t="shared" si="74"/>
        <v>47422</v>
      </c>
      <c r="BJ281" s="627">
        <f t="shared" si="74"/>
        <v>47452</v>
      </c>
      <c r="BK281" s="627">
        <f t="shared" si="74"/>
        <v>47483</v>
      </c>
      <c r="BL281" s="927" t="s">
        <v>376</v>
      </c>
      <c r="BM281" s="927"/>
      <c r="BN281" s="927"/>
      <c r="BO281" s="927"/>
      <c r="BP281" s="927"/>
      <c r="BQ281" s="927"/>
    </row>
    <row r="282" spans="1:69" ht="10.199999999999999" customHeight="1" thickBot="1" x14ac:dyDescent="0.35">
      <c r="A282" s="64">
        <v>1</v>
      </c>
      <c r="B282" s="64">
        <f t="shared" ref="B282:B313" si="75">SUM(D282:XFD282)</f>
        <v>27300</v>
      </c>
      <c r="C282" s="64">
        <v>1</v>
      </c>
      <c r="D282" s="716">
        <f>((((($X$46*($K$20*(1+SUM($E$27))))+($X$47*($K$21*(1+SUM($E$28))))+(($K$22*(1+SUM($E$29))))*$X$48)+(($K$23*(1+SUM($E$30))))*$X$49)+($X$50*($K$24*(1+SUM($E$31))))))*$D$37</f>
        <v>0</v>
      </c>
      <c r="E282" s="716">
        <f>((((($X$46*($K$20*(1+SUM($E$27))))+($X$47*($K$21*(1+SUM($E$28))))+(($K$22*(1+SUM($E$29))))*$X$48)+(($K$23*(1+SUM($E$30))))*$X$49)+($X$50*($K$24*(1+SUM($E$31))))))*$E$37</f>
        <v>546</v>
      </c>
      <c r="F282" s="716">
        <f>((((($X$46*($K$20*(1+SUM($E$27))))+($X$47*($K$21*(1+SUM($E$28))))+(($K$22*(1+SUM($E$29))))*$X$48)+(($K$23*(1+SUM($E$30))))*$X$49)+($X$50*($K$24*(1+SUM($E$31))))))*$F$37</f>
        <v>9555</v>
      </c>
      <c r="G282" s="716">
        <f>((((($X$46*($K$20*(1+SUM($E$27))))+($X$47*($K$21*(1+SUM($E$28))))+(($K$22*(1+SUM($E$29))))*$X$48)+(($K$23*(1+SUM($E$30))))*$X$49)+($X$50*($K$24*(1+SUM($E$31))))))*$G$37</f>
        <v>13650</v>
      </c>
      <c r="H282" s="716">
        <f>((((($X$46*($K$20*(1+SUM($E$27))))+($X$47*($K$21*(1+SUM($E$28))))+(($K$22*(1+SUM($E$29))))*$X$48)+(($K$23*(1+SUM($E$30))))*$X$49)+($X$50*($K$24*(1+SUM($E$31))))))*$H$37</f>
        <v>2730</v>
      </c>
      <c r="I282" s="716">
        <f>((((($X$46*($K$20*(1+SUM($E$27))))+($X$47*($K$21*(1+SUM($E$28))))+(($K$22*(1+SUM($E$29))))*$X$48)+(($K$23*(1+SUM($E$30))))*$X$49)+($X$50*($K$24*(1+SUM($E$31))))))*$I$37</f>
        <v>546</v>
      </c>
      <c r="J282" s="716">
        <f>((((($X$46*($K$20*(1+SUM($E$27))))+($X$47*($K$21*(1+SUM($E$28))))+(($K$22*(1+SUM($E$29))))*$X$48)+(($K$23*(1+SUM($E$30))))*$X$49)+($X$50*($K$24*(1+SUM($E$31))))))*$J$37</f>
        <v>273</v>
      </c>
      <c r="K282" s="716"/>
      <c r="L282" s="716"/>
      <c r="M282" s="716"/>
      <c r="N282" s="716"/>
      <c r="O282" s="716"/>
      <c r="P282" s="716"/>
      <c r="Q282" s="716"/>
      <c r="R282" s="716"/>
      <c r="S282" s="716"/>
      <c r="T282" s="716"/>
      <c r="U282" s="716"/>
      <c r="V282" s="716"/>
      <c r="W282" s="716"/>
      <c r="X282" s="716"/>
      <c r="Y282" s="716"/>
      <c r="Z282" s="716"/>
      <c r="AA282" s="716"/>
      <c r="AB282" s="716"/>
      <c r="AC282" s="716"/>
      <c r="AD282" s="716"/>
      <c r="AE282" s="716"/>
      <c r="AF282" s="716"/>
      <c r="AG282" s="716"/>
      <c r="AH282" s="716"/>
      <c r="AI282" s="716"/>
      <c r="AJ282" s="716"/>
      <c r="AK282" s="716"/>
      <c r="AL282" s="716"/>
      <c r="AM282" s="716"/>
      <c r="AN282" s="716"/>
      <c r="AO282" s="716"/>
      <c r="AP282" s="716"/>
      <c r="AQ282" s="716"/>
      <c r="AR282" s="716"/>
      <c r="AS282" s="716"/>
      <c r="AT282" s="716"/>
      <c r="AU282" s="716"/>
      <c r="AV282" s="716"/>
      <c r="AW282" s="716"/>
      <c r="AX282" s="716"/>
      <c r="AY282" s="716"/>
      <c r="AZ282" s="716"/>
      <c r="BA282" s="716"/>
      <c r="BB282" s="716"/>
      <c r="BC282" s="716"/>
      <c r="BD282" s="716"/>
      <c r="BE282" s="716"/>
      <c r="BF282" s="716"/>
      <c r="BG282" s="716"/>
      <c r="BH282" s="716"/>
      <c r="BI282" s="716"/>
      <c r="BJ282" s="716"/>
      <c r="BK282" s="716"/>
      <c r="BL282" s="716"/>
      <c r="BM282" s="716"/>
      <c r="BN282" s="716"/>
      <c r="BO282" s="716"/>
      <c r="BP282" s="716"/>
      <c r="BQ282" s="716"/>
    </row>
    <row r="283" spans="1:69" ht="10.199999999999999" customHeight="1" thickBot="1" x14ac:dyDescent="0.35">
      <c r="A283" s="64">
        <v>2</v>
      </c>
      <c r="B283" s="64">
        <f t="shared" si="75"/>
        <v>27300</v>
      </c>
      <c r="C283" s="64">
        <v>2</v>
      </c>
      <c r="D283" s="716"/>
      <c r="E283" s="716">
        <f>((((($X$46*($K$20*(1+SUM($E$27))))+($X$47*($K$21*(1+SUM($E$28))))+(($K$22*(1+SUM($E$29))))*$X$48)+(($K$23*(1+SUM($E$30))))*$X$49)+($X$50*($K$24*(1+SUM($E$31))))))*$D$37</f>
        <v>0</v>
      </c>
      <c r="F283" s="716">
        <f>((((($X$46*($K$20*(1+SUM($E$27))))+($X$47*($K$21*(1+SUM($E$28))))+(($K$22*(1+SUM($E$29))))*$X$48)+(($K$23*(1+SUM($E$30))))*$X$49)+($X$50*($K$24*(1+SUM($E$31))))))*$E$37</f>
        <v>546</v>
      </c>
      <c r="G283" s="716">
        <f>((((($X$46*($K$20*(1+SUM($E$27))))+($X$47*($K$21*(1+SUM($E$28))))+(($K$22*(1+SUM($E$29))))*$X$48)+(($K$23*(1+SUM($E$30))))*$X$49)+($X$50*($K$24*(1+SUM($E$31))))))*$F$37</f>
        <v>9555</v>
      </c>
      <c r="H283" s="716">
        <f>((((($X$46*($K$20*(1+SUM($E$27))))+($X$47*($K$21*(1+SUM($E$28))))+(($K$22*(1+SUM($E$29))))*$X$48)+(($K$23*(1+SUM($E$30))))*$X$49)+($X$50*($K$24*(1+SUM($E$31))))))*$G$37</f>
        <v>13650</v>
      </c>
      <c r="I283" s="716">
        <f>((((($X$46*($K$20*(1+SUM($E$27))))+($X$47*($K$21*(1+SUM($E$28))))+(($K$22*(1+SUM($E$29))))*$X$48)+(($K$23*(1+SUM($E$30))))*$X$49)+($X$50*($K$24*(1+SUM($E$31))))))*$H$37</f>
        <v>2730</v>
      </c>
      <c r="J283" s="716">
        <f>((((($X$46*($K$20*(1+SUM($E$27))))+($X$47*($K$21*(1+SUM($E$28))))+(($K$22*(1+SUM($E$29))))*$X$48)+(($K$23*(1+SUM($E$30))))*$X$49)+($X$50*($K$24*(1+SUM($E$31))))))*$I$37</f>
        <v>546</v>
      </c>
      <c r="K283" s="716">
        <f>((((($X$46*($K$20*(1+SUM($E$27))))+($X$47*($K$21*(1+SUM($E$28))))+(($K$22*(1+SUM($E$29))))*$X$48)+(($K$23*(1+SUM($E$30))))*$X$49)+($X$50*($K$24*(1+SUM($E$31))))))*$J$37</f>
        <v>273</v>
      </c>
      <c r="L283" s="716"/>
      <c r="M283" s="716"/>
      <c r="N283" s="716"/>
      <c r="O283" s="716"/>
      <c r="P283" s="716"/>
      <c r="Q283" s="716"/>
      <c r="R283" s="716"/>
      <c r="S283" s="716"/>
      <c r="T283" s="716"/>
      <c r="U283" s="716"/>
      <c r="V283" s="716"/>
      <c r="W283" s="716"/>
      <c r="X283" s="716"/>
      <c r="Y283" s="716"/>
      <c r="Z283" s="716"/>
      <c r="AA283" s="716"/>
      <c r="AB283" s="716"/>
      <c r="AC283" s="716"/>
      <c r="AD283" s="716"/>
      <c r="AE283" s="716"/>
      <c r="AF283" s="716"/>
      <c r="AG283" s="716"/>
      <c r="AH283" s="716"/>
      <c r="AI283" s="716"/>
      <c r="AJ283" s="716"/>
      <c r="AK283" s="716"/>
      <c r="AL283" s="716"/>
      <c r="AM283" s="716"/>
      <c r="AN283" s="716"/>
      <c r="AO283" s="716"/>
      <c r="AP283" s="716"/>
      <c r="AQ283" s="716"/>
      <c r="AR283" s="716"/>
      <c r="AS283" s="716"/>
      <c r="AT283" s="716"/>
      <c r="AU283" s="716"/>
      <c r="AV283" s="716"/>
      <c r="AW283" s="716"/>
      <c r="AX283" s="716"/>
      <c r="AY283" s="716"/>
      <c r="AZ283" s="716"/>
      <c r="BA283" s="716"/>
      <c r="BB283" s="716"/>
      <c r="BC283" s="716"/>
      <c r="BD283" s="716"/>
      <c r="BE283" s="716"/>
      <c r="BF283" s="716"/>
      <c r="BG283" s="716"/>
      <c r="BH283" s="716"/>
      <c r="BI283" s="716"/>
      <c r="BJ283" s="716"/>
      <c r="BK283" s="716"/>
      <c r="BL283" s="716"/>
      <c r="BM283" s="716"/>
      <c r="BN283" s="716"/>
      <c r="BO283" s="716"/>
      <c r="BP283" s="716"/>
      <c r="BQ283" s="716"/>
    </row>
    <row r="284" spans="1:69" ht="10.199999999999999" customHeight="1" thickBot="1" x14ac:dyDescent="0.35">
      <c r="A284" s="64">
        <v>3</v>
      </c>
      <c r="B284" s="64">
        <f t="shared" si="75"/>
        <v>27300</v>
      </c>
      <c r="C284" s="64">
        <v>3</v>
      </c>
      <c r="D284" s="716"/>
      <c r="E284" s="716"/>
      <c r="F284" s="716">
        <f>((((($X$46*($K$20*(1+SUM($E$27))))+($X$47*($K$21*(1+SUM($E$28))))+(($K$22*(1+SUM($E$29))))*$X$48)+(($K$23*(1+SUM($E$30))))*$X$49)+($X$50*($K$24*(1+SUM($E$31))))))*$D$37</f>
        <v>0</v>
      </c>
      <c r="G284" s="716">
        <f>((((($X$46*($K$20*(1+SUM($E$27))))+($X$47*($K$21*(1+SUM($E$28))))+(($K$22*(1+SUM($E$29))))*$X$48)+(($K$23*(1+SUM($E$30))))*$X$49)+($X$50*($K$24*(1+SUM($E$31))))))*$E$37</f>
        <v>546</v>
      </c>
      <c r="H284" s="716">
        <f>((((($X$46*($K$20*(1+SUM($E$27))))+($X$47*($K$21*(1+SUM($E$28))))+(($K$22*(1+SUM($E$29))))*$X$48)+(($K$23*(1+SUM($E$30))))*$X$49)+($X$50*($K$24*(1+SUM($E$31))))))*$F$37</f>
        <v>9555</v>
      </c>
      <c r="I284" s="716">
        <f>((((($X$46*($K$20*(1+SUM($E$27))))+($X$47*($K$21*(1+SUM($E$28))))+(($K$22*(1+SUM($E$29))))*$X$48)+(($K$23*(1+SUM($E$30))))*$X$49)+($X$50*($K$24*(1+SUM($E$31))))))*$G$37</f>
        <v>13650</v>
      </c>
      <c r="J284" s="716">
        <f>((((($X$46*($K$20*(1+SUM($E$27))))+($X$47*($K$21*(1+SUM($E$28))))+(($K$22*(1+SUM($E$29))))*$X$48)+(($K$23*(1+SUM($E$30))))*$X$49)+($X$50*($K$24*(1+SUM($E$31))))))*$H$37</f>
        <v>2730</v>
      </c>
      <c r="K284" s="716">
        <f>((((($X$46*($K$20*(1+SUM($E$27))))+($X$47*($K$21*(1+SUM($E$28))))+(($K$22*(1+SUM($E$29))))*$X$48)+(($K$23*(1+SUM($E$30))))*$X$49)+($X$50*($K$24*(1+SUM($E$31))))))*$I$37</f>
        <v>546</v>
      </c>
      <c r="L284" s="716">
        <f>((((($X$46*($K$20*(1+SUM($E$27))))+($X$47*($K$21*(1+SUM($E$28))))+(($K$22*(1+SUM($E$29))))*$X$48)+(($K$23*(1+SUM($E$30))))*$X$49)+($X$50*($K$24*(1+SUM($E$31))))))*$J$37</f>
        <v>273</v>
      </c>
      <c r="M284" s="716"/>
      <c r="N284" s="716"/>
      <c r="O284" s="716"/>
      <c r="P284" s="716"/>
      <c r="Q284" s="716"/>
      <c r="R284" s="716"/>
      <c r="S284" s="716"/>
      <c r="T284" s="716"/>
      <c r="U284" s="716"/>
      <c r="V284" s="716"/>
      <c r="W284" s="716"/>
      <c r="X284" s="716"/>
      <c r="Y284" s="716"/>
      <c r="Z284" s="716"/>
      <c r="AA284" s="716"/>
      <c r="AB284" s="716"/>
      <c r="AC284" s="716"/>
      <c r="AD284" s="716"/>
      <c r="AE284" s="716"/>
      <c r="AF284" s="716"/>
      <c r="AG284" s="716"/>
      <c r="AH284" s="716"/>
      <c r="AI284" s="716"/>
      <c r="AJ284" s="716"/>
      <c r="AK284" s="716"/>
      <c r="AL284" s="716"/>
      <c r="AM284" s="716"/>
      <c r="AN284" s="716"/>
      <c r="AO284" s="716"/>
      <c r="AP284" s="716"/>
      <c r="AQ284" s="716"/>
      <c r="AR284" s="716"/>
      <c r="AS284" s="716"/>
      <c r="AT284" s="716"/>
      <c r="AU284" s="716"/>
      <c r="AV284" s="716"/>
      <c r="AW284" s="716"/>
      <c r="AX284" s="716"/>
      <c r="AY284" s="716"/>
      <c r="AZ284" s="716"/>
      <c r="BA284" s="716"/>
      <c r="BB284" s="716"/>
      <c r="BC284" s="716"/>
      <c r="BD284" s="716"/>
      <c r="BE284" s="716"/>
      <c r="BF284" s="716"/>
      <c r="BG284" s="716"/>
      <c r="BH284" s="716"/>
      <c r="BI284" s="716"/>
      <c r="BJ284" s="716"/>
      <c r="BK284" s="716"/>
      <c r="BL284" s="716"/>
      <c r="BM284" s="716"/>
      <c r="BN284" s="716"/>
      <c r="BO284" s="716"/>
      <c r="BP284" s="716"/>
      <c r="BQ284" s="716"/>
    </row>
    <row r="285" spans="1:69" ht="10.199999999999999" customHeight="1" thickBot="1" x14ac:dyDescent="0.35">
      <c r="A285" s="64">
        <v>4</v>
      </c>
      <c r="B285" s="64">
        <f t="shared" si="75"/>
        <v>27300</v>
      </c>
      <c r="C285" s="64">
        <v>4</v>
      </c>
      <c r="D285" s="716"/>
      <c r="E285" s="716"/>
      <c r="F285" s="716"/>
      <c r="G285" s="716">
        <f>((((($X$46*($K$20*(1+SUM($E$27))))+($X$47*($K$21*(1+SUM($E$28))))+(($K$22*(1+SUM($E$29))))*$X$48)+(($K$23*(1+SUM($E$30))))*$X$49)+($X$50*($K$24*(1+SUM($E$31))))))*$D$37</f>
        <v>0</v>
      </c>
      <c r="H285" s="716">
        <f>((((($X$46*($K$20*(1+SUM($E$27))))+($X$47*($K$21*(1+SUM($E$28))))+(($K$22*(1+SUM($E$29))))*$X$48)+(($K$23*(1+SUM($E$30))))*$X$49)+($X$50*($K$24*(1+SUM($E$31))))))*$E$37</f>
        <v>546</v>
      </c>
      <c r="I285" s="716">
        <f>((((($X$46*($K$20*(1+SUM($E$27))))+($X$47*($K$21*(1+SUM($E$28))))+(($K$22*(1+SUM($E$29))))*$X$48)+(($K$23*(1+SUM($E$30))))*$X$49)+($X$50*($K$24*(1+SUM($E$31))))))*$F$37</f>
        <v>9555</v>
      </c>
      <c r="J285" s="716">
        <f>((((($X$46*($K$20*(1+SUM($E$27))))+($X$47*($K$21*(1+SUM($E$28))))+(($K$22*(1+SUM($E$29))))*$X$48)+(($K$23*(1+SUM($E$30))))*$X$49)+($X$50*($K$24*(1+SUM($E$31))))))*$G$37</f>
        <v>13650</v>
      </c>
      <c r="K285" s="716">
        <f>((((($X$46*($K$20*(1+SUM($E$27))))+($X$47*($K$21*(1+SUM($E$28))))+(($K$22*(1+SUM($E$29))))*$X$48)+(($K$23*(1+SUM($E$30))))*$X$49)+($X$50*($K$24*(1+SUM($E$31))))))*$H$37</f>
        <v>2730</v>
      </c>
      <c r="L285" s="716">
        <f>((((($X$46*($K$20*(1+SUM($E$27))))+($X$47*($K$21*(1+SUM($E$28))))+(($K$22*(1+SUM($E$29))))*$X$48)+(($K$23*(1+SUM($E$30))))*$X$49)+($X$50*($K$24*(1+SUM($E$31))))))*$I$37</f>
        <v>546</v>
      </c>
      <c r="M285" s="716">
        <f>((((($X$46*($K$20*(1+SUM($E$27))))+($X$47*($K$21*(1+SUM($E$28))))+(($K$22*(1+SUM($E$29))))*$X$48)+(($K$23*(1+SUM($E$30))))*$X$49)+($X$50*($K$24*(1+SUM($E$31))))))*$J$37</f>
        <v>273</v>
      </c>
      <c r="N285" s="716"/>
      <c r="O285" s="716"/>
      <c r="P285" s="716"/>
      <c r="Q285" s="716"/>
      <c r="R285" s="716"/>
      <c r="S285" s="716"/>
      <c r="T285" s="716"/>
      <c r="U285" s="716"/>
      <c r="V285" s="716"/>
      <c r="W285" s="716"/>
      <c r="X285" s="716"/>
      <c r="Y285" s="716"/>
      <c r="Z285" s="716"/>
      <c r="AA285" s="716"/>
      <c r="AB285" s="716"/>
      <c r="AC285" s="716"/>
      <c r="AD285" s="716"/>
      <c r="AE285" s="716"/>
      <c r="AF285" s="716"/>
      <c r="AG285" s="716"/>
      <c r="AH285" s="716"/>
      <c r="AI285" s="716"/>
      <c r="AJ285" s="716"/>
      <c r="AK285" s="716"/>
      <c r="AL285" s="716"/>
      <c r="AM285" s="716"/>
      <c r="AN285" s="716"/>
      <c r="AO285" s="716"/>
      <c r="AP285" s="716"/>
      <c r="AQ285" s="716"/>
      <c r="AR285" s="716"/>
      <c r="AS285" s="716"/>
      <c r="AT285" s="716"/>
      <c r="AU285" s="716"/>
      <c r="AV285" s="716"/>
      <c r="AW285" s="716"/>
      <c r="AX285" s="716"/>
      <c r="AY285" s="716"/>
      <c r="AZ285" s="716"/>
      <c r="BA285" s="716"/>
      <c r="BB285" s="716"/>
      <c r="BC285" s="716"/>
      <c r="BD285" s="716"/>
      <c r="BE285" s="716"/>
      <c r="BF285" s="716"/>
      <c r="BG285" s="716"/>
      <c r="BH285" s="716"/>
      <c r="BI285" s="716"/>
      <c r="BJ285" s="716"/>
      <c r="BK285" s="716"/>
      <c r="BL285" s="716"/>
      <c r="BM285" s="716"/>
      <c r="BN285" s="716"/>
      <c r="BO285" s="716"/>
      <c r="BP285" s="716"/>
      <c r="BQ285" s="716"/>
    </row>
    <row r="286" spans="1:69" ht="10.199999999999999" customHeight="1" thickBot="1" x14ac:dyDescent="0.35">
      <c r="A286" s="64">
        <v>5</v>
      </c>
      <c r="B286" s="64">
        <f t="shared" si="75"/>
        <v>27300</v>
      </c>
      <c r="C286" s="64">
        <v>5</v>
      </c>
      <c r="D286" s="716"/>
      <c r="E286" s="716"/>
      <c r="F286" s="716"/>
      <c r="G286" s="716"/>
      <c r="H286" s="716">
        <f>((((($X$46*($K$20*(1+SUM($E$27))))+($X$47*($K$21*(1+SUM($E$28))))+(($K$22*(1+SUM($E$29))))*$X$48)+(($K$23*(1+SUM($E$30))))*$X$49)+($X$50*($K$24*(1+SUM($E$31))))))*$D$37</f>
        <v>0</v>
      </c>
      <c r="I286" s="716">
        <f>((((($X$46*($K$20*(1+SUM($E$27))))+($X$47*($K$21*(1+SUM($E$28))))+(($K$22*(1+SUM($E$29))))*$X$48)+(($K$23*(1+SUM($E$30))))*$X$49)+($X$50*($K$24*(1+SUM($E$31))))))*$E$37</f>
        <v>546</v>
      </c>
      <c r="J286" s="716">
        <f>((((($X$46*($K$20*(1+SUM($E$27))))+($X$47*($K$21*(1+SUM($E$28))))+(($K$22*(1+SUM($E$29))))*$X$48)+(($K$23*(1+SUM($E$30))))*$X$49)+($X$50*($K$24*(1+SUM($E$31))))))*$F$37</f>
        <v>9555</v>
      </c>
      <c r="K286" s="716">
        <f>((((($X$46*($K$20*(1+SUM($E$27))))+($X$47*($K$21*(1+SUM($E$28))))+(($K$22*(1+SUM($E$29))))*$X$48)+(($K$23*(1+SUM($E$30))))*$X$49)+($X$50*($K$24*(1+SUM($E$31))))))*$G$37</f>
        <v>13650</v>
      </c>
      <c r="L286" s="716">
        <f>((((($X$46*($K$20*(1+SUM($E$27))))+($X$47*($K$21*(1+SUM($E$28))))+(($K$22*(1+SUM($E$29))))*$X$48)+(($K$23*(1+SUM($E$30))))*$X$49)+($X$50*($K$24*(1+SUM($E$31))))))*$H$37</f>
        <v>2730</v>
      </c>
      <c r="M286" s="716">
        <f>((((($X$46*($K$20*(1+SUM($E$27))))+($X$47*($K$21*(1+SUM($E$28))))+(($K$22*(1+SUM($E$29))))*$X$48)+(($K$23*(1+SUM($E$30))))*$X$49)+($X$50*($K$24*(1+SUM($E$31))))))*$I$37</f>
        <v>546</v>
      </c>
      <c r="N286" s="716">
        <f>((((($X$46*($K$20*(1+SUM($E$27))))+($X$47*($K$21*(1+SUM($E$28))))+(($K$22*(1+SUM($E$29))))*$X$48)+(($K$23*(1+SUM($E$30))))*$X$49)+($X$50*($K$24*(1+SUM($E$31))))))*$J$37</f>
        <v>273</v>
      </c>
      <c r="O286" s="716"/>
      <c r="P286" s="716"/>
      <c r="Q286" s="716"/>
      <c r="R286" s="716"/>
      <c r="S286" s="716"/>
      <c r="T286" s="716"/>
      <c r="U286" s="716"/>
      <c r="V286" s="716"/>
      <c r="W286" s="716"/>
      <c r="X286" s="716"/>
      <c r="Y286" s="716"/>
      <c r="Z286" s="716"/>
      <c r="AA286" s="716"/>
      <c r="AB286" s="716"/>
      <c r="AC286" s="716"/>
      <c r="AD286" s="716"/>
      <c r="AE286" s="716"/>
      <c r="AF286" s="716"/>
      <c r="AG286" s="716"/>
      <c r="AH286" s="716"/>
      <c r="AI286" s="716"/>
      <c r="AJ286" s="716"/>
      <c r="AK286" s="716"/>
      <c r="AL286" s="716"/>
      <c r="AM286" s="716"/>
      <c r="AN286" s="716"/>
      <c r="AO286" s="716"/>
      <c r="AP286" s="716"/>
      <c r="AQ286" s="716"/>
      <c r="AR286" s="716"/>
      <c r="AS286" s="716"/>
      <c r="AT286" s="716"/>
      <c r="AU286" s="716"/>
      <c r="AV286" s="716"/>
      <c r="AW286" s="716"/>
      <c r="AX286" s="716"/>
      <c r="AY286" s="716"/>
      <c r="AZ286" s="716"/>
      <c r="BA286" s="716"/>
      <c r="BB286" s="716"/>
      <c r="BC286" s="716"/>
      <c r="BD286" s="716"/>
      <c r="BE286" s="716"/>
      <c r="BF286" s="716"/>
      <c r="BG286" s="716"/>
      <c r="BH286" s="716"/>
      <c r="BI286" s="716"/>
      <c r="BJ286" s="716"/>
      <c r="BK286" s="716"/>
      <c r="BL286" s="716"/>
      <c r="BM286" s="716"/>
      <c r="BN286" s="716"/>
      <c r="BO286" s="716"/>
      <c r="BP286" s="716"/>
      <c r="BQ286" s="716"/>
    </row>
    <row r="287" spans="1:69" ht="10.199999999999999" customHeight="1" thickBot="1" x14ac:dyDescent="0.35">
      <c r="A287" s="64">
        <v>6</v>
      </c>
      <c r="B287" s="64">
        <f t="shared" si="75"/>
        <v>27300</v>
      </c>
      <c r="C287" s="64">
        <v>6</v>
      </c>
      <c r="D287" s="716"/>
      <c r="E287" s="716"/>
      <c r="F287" s="716"/>
      <c r="G287" s="716"/>
      <c r="H287" s="716"/>
      <c r="I287" s="716">
        <f>((((($X$46*($K$20*(1+SUM($E$27))))+($X$47*($K$21*(1+SUM($E$28))))+(($K$22*(1+SUM($E$29))))*$X$48)+(($K$23*(1+SUM($E$30))))*$X$49)+($X$50*($K$24*(1+SUM($E$31))))))*$D$37</f>
        <v>0</v>
      </c>
      <c r="J287" s="716">
        <f>((((($X$46*($K$20*(1+SUM($E$27))))+($X$47*($K$21*(1+SUM($E$28))))+(($K$22*(1+SUM($E$29))))*$X$48)+(($K$23*(1+SUM($E$30))))*$X$49)+($X$50*($K$24*(1+SUM($E$31))))))*$E$37</f>
        <v>546</v>
      </c>
      <c r="K287" s="716">
        <f>((((($X$46*($K$20*(1+SUM($E$27))))+($X$47*($K$21*(1+SUM($E$28))))+(($K$22*(1+SUM($E$29))))*$X$48)+(($K$23*(1+SUM($E$30))))*$X$49)+($X$50*($K$24*(1+SUM($E$31))))))*$F$37</f>
        <v>9555</v>
      </c>
      <c r="L287" s="716">
        <f>((((($X$46*($K$20*(1+SUM($E$27))))+($X$47*($K$21*(1+SUM($E$28))))+(($K$22*(1+SUM($E$29))))*$X$48)+(($K$23*(1+SUM($E$30))))*$X$49)+($X$50*($K$24*(1+SUM($E$31))))))*$G$37</f>
        <v>13650</v>
      </c>
      <c r="M287" s="716">
        <f>((((($X$46*($K$20*(1+SUM($E$27))))+($X$47*($K$21*(1+SUM($E$28))))+(($K$22*(1+SUM($E$29))))*$X$48)+(($K$23*(1+SUM($E$30))))*$X$49)+($X$50*($K$24*(1+SUM($E$31))))))*$H$37</f>
        <v>2730</v>
      </c>
      <c r="N287" s="716">
        <f>((((($X$46*($K$20*(1+SUM($E$27))))+($X$47*($K$21*(1+SUM($E$28))))+(($K$22*(1+SUM($E$29))))*$X$48)+(($K$23*(1+SUM($E$30))))*$X$49)+($X$50*($K$24*(1+SUM($E$31))))))*$I$37</f>
        <v>546</v>
      </c>
      <c r="O287" s="716">
        <f>((((($X$46*($K$20*(1+SUM($E$27))))+($X$47*($K$21*(1+SUM($E$28))))+(($K$22*(1+SUM($E$29))))*$X$48)+(($K$23*(1+SUM($E$30))))*$X$49)+($X$50*($K$24*(1+SUM($E$31))))))*$J$37</f>
        <v>273</v>
      </c>
      <c r="P287" s="716"/>
      <c r="Q287" s="716"/>
      <c r="R287" s="716"/>
      <c r="S287" s="716"/>
      <c r="T287" s="716"/>
      <c r="U287" s="716"/>
      <c r="V287" s="716"/>
      <c r="W287" s="716"/>
      <c r="X287" s="716"/>
      <c r="Y287" s="716"/>
      <c r="Z287" s="716"/>
      <c r="AA287" s="716"/>
      <c r="AB287" s="716"/>
      <c r="AC287" s="716"/>
      <c r="AD287" s="716"/>
      <c r="AE287" s="716"/>
      <c r="AF287" s="716"/>
      <c r="AG287" s="716"/>
      <c r="AH287" s="716"/>
      <c r="AI287" s="716"/>
      <c r="AJ287" s="716"/>
      <c r="AK287" s="716"/>
      <c r="AL287" s="716"/>
      <c r="AM287" s="716"/>
      <c r="AN287" s="716"/>
      <c r="AO287" s="716"/>
      <c r="AP287" s="716"/>
      <c r="AQ287" s="716"/>
      <c r="AR287" s="716"/>
      <c r="AS287" s="716"/>
      <c r="AT287" s="716"/>
      <c r="AU287" s="716"/>
      <c r="AV287" s="716"/>
      <c r="AW287" s="716"/>
      <c r="AX287" s="716"/>
      <c r="AY287" s="716"/>
      <c r="AZ287" s="716"/>
      <c r="BA287" s="716"/>
      <c r="BB287" s="716"/>
      <c r="BC287" s="716"/>
      <c r="BD287" s="716"/>
      <c r="BE287" s="716"/>
      <c r="BF287" s="716"/>
      <c r="BG287" s="716"/>
      <c r="BH287" s="716"/>
      <c r="BI287" s="716"/>
      <c r="BJ287" s="716"/>
      <c r="BK287" s="716"/>
      <c r="BL287" s="716"/>
      <c r="BM287" s="716"/>
      <c r="BN287" s="716"/>
      <c r="BO287" s="716"/>
      <c r="BP287" s="716"/>
      <c r="BQ287" s="716"/>
    </row>
    <row r="288" spans="1:69" ht="10.199999999999999" customHeight="1" thickBot="1" x14ac:dyDescent="0.35">
      <c r="A288" s="64">
        <v>7</v>
      </c>
      <c r="B288" s="64">
        <f t="shared" si="75"/>
        <v>27300</v>
      </c>
      <c r="C288" s="64">
        <v>7</v>
      </c>
      <c r="D288" s="716"/>
      <c r="E288" s="716"/>
      <c r="F288" s="716"/>
      <c r="G288" s="716"/>
      <c r="H288" s="716"/>
      <c r="I288" s="716"/>
      <c r="J288" s="716">
        <f>((((($X$46*($K$20*(1+SUM($E$27))))+($X$47*($K$21*(1+SUM($E$28))))+(($K$22*(1+SUM($E$29))))*$X$48)+(($K$23*(1+SUM($E$30))))*$X$49)+($X$50*($K$24*(1+SUM($E$31))))))*$D$37</f>
        <v>0</v>
      </c>
      <c r="K288" s="716">
        <f>((((($X$46*($K$20*(1+SUM($E$27))))+($X$47*($K$21*(1+SUM($E$28))))+(($K$22*(1+SUM($E$29))))*$X$48)+(($K$23*(1+SUM($E$30))))*$X$49)+($X$50*($K$24*(1+SUM($E$31))))))*$E$37</f>
        <v>546</v>
      </c>
      <c r="L288" s="716">
        <f>((((($X$46*($K$20*(1+SUM($E$27))))+($X$47*($K$21*(1+SUM($E$28))))+(($K$22*(1+SUM($E$29))))*$X$48)+(($K$23*(1+SUM($E$30))))*$X$49)+($X$50*($K$24*(1+SUM($E$31))))))*$F$37</f>
        <v>9555</v>
      </c>
      <c r="M288" s="716">
        <f>((((($X$46*($K$20*(1+SUM($E$27))))+($X$47*($K$21*(1+SUM($E$28))))+(($K$22*(1+SUM($E$29))))*$X$48)+(($K$23*(1+SUM($E$30))))*$X$49)+($X$50*($K$24*(1+SUM($E$31))))))*$G$37</f>
        <v>13650</v>
      </c>
      <c r="N288" s="716">
        <f>((((($X$46*($K$20*(1+SUM($E$27))))+($X$47*($K$21*(1+SUM($E$28))))+(($K$22*(1+SUM($E$29))))*$X$48)+(($K$23*(1+SUM($E$30))))*$X$49)+($X$50*($K$24*(1+SUM($E$31))))))*$H$37</f>
        <v>2730</v>
      </c>
      <c r="O288" s="716">
        <f>((((($X$46*($K$20*(1+SUM($E$27))))+($X$47*($K$21*(1+SUM($E$28))))+(($K$22*(1+SUM($E$29))))*$X$48)+(($K$23*(1+SUM($E$30))))*$X$49)+($X$50*($K$24*(1+SUM($E$31))))))*$I$37</f>
        <v>546</v>
      </c>
      <c r="P288" s="716">
        <f>((((($X$46*($K$20*(1+SUM($E$27))))+($X$47*($K$21*(1+SUM($E$28))))+(($K$22*(1+SUM($E$29))))*$X$48)+(($K$23*(1+SUM($E$30))))*$X$49)+($X$50*($K$24*(1+SUM($E$31))))))*$J$37</f>
        <v>273</v>
      </c>
      <c r="Q288" s="716"/>
      <c r="R288" s="716"/>
      <c r="S288" s="716"/>
      <c r="T288" s="716"/>
      <c r="U288" s="716"/>
      <c r="V288" s="716"/>
      <c r="W288" s="716"/>
      <c r="X288" s="716"/>
      <c r="Y288" s="716"/>
      <c r="Z288" s="716"/>
      <c r="AA288" s="716"/>
      <c r="AB288" s="716"/>
      <c r="AC288" s="716"/>
      <c r="AD288" s="716"/>
      <c r="AE288" s="716"/>
      <c r="AF288" s="716"/>
      <c r="AG288" s="716"/>
      <c r="AH288" s="716"/>
      <c r="AI288" s="716"/>
      <c r="AJ288" s="716"/>
      <c r="AK288" s="716"/>
      <c r="AL288" s="716"/>
      <c r="AM288" s="716"/>
      <c r="AN288" s="716"/>
      <c r="AO288" s="716"/>
      <c r="AP288" s="716"/>
      <c r="AQ288" s="716"/>
      <c r="AR288" s="716"/>
      <c r="AS288" s="716"/>
      <c r="AT288" s="716"/>
      <c r="AU288" s="716"/>
      <c r="AV288" s="716"/>
      <c r="AW288" s="716"/>
      <c r="AX288" s="716"/>
      <c r="AY288" s="716"/>
      <c r="AZ288" s="716"/>
      <c r="BA288" s="716"/>
      <c r="BB288" s="716"/>
      <c r="BC288" s="716"/>
      <c r="BD288" s="716"/>
      <c r="BE288" s="716"/>
      <c r="BF288" s="716"/>
      <c r="BG288" s="716"/>
      <c r="BH288" s="716"/>
      <c r="BI288" s="716"/>
      <c r="BJ288" s="716"/>
      <c r="BK288" s="716"/>
      <c r="BL288" s="716"/>
      <c r="BM288" s="716"/>
      <c r="BN288" s="716"/>
      <c r="BO288" s="716"/>
      <c r="BP288" s="716"/>
      <c r="BQ288" s="716"/>
    </row>
    <row r="289" spans="1:69" ht="10.199999999999999" customHeight="1" thickBot="1" x14ac:dyDescent="0.35">
      <c r="A289" s="64">
        <v>8</v>
      </c>
      <c r="B289" s="64">
        <f t="shared" si="75"/>
        <v>27300</v>
      </c>
      <c r="C289" s="64">
        <v>8</v>
      </c>
      <c r="D289" s="716"/>
      <c r="E289" s="716"/>
      <c r="F289" s="716"/>
      <c r="G289" s="716"/>
      <c r="H289" s="716"/>
      <c r="I289" s="716"/>
      <c r="J289" s="716"/>
      <c r="K289" s="716">
        <f>((((($X$46*($K$20*(1+SUM($E$27))))+($X$47*($K$21*(1+SUM($E$28))))+(($K$22*(1+SUM($E$29))))*$X$48)+(($K$23*(1+SUM($E$30))))*$X$49)+($X$50*($K$24*(1+SUM($E$31))))))*$D$37</f>
        <v>0</v>
      </c>
      <c r="L289" s="716">
        <f>((((($X$46*($K$20*(1+SUM($E$27))))+($X$47*($K$21*(1+SUM($E$28))))+(($K$22*(1+SUM($E$29))))*$X$48)+(($K$23*(1+SUM($E$30))))*$X$49)+($X$50*($K$24*(1+SUM($E$31))))))*$E$37</f>
        <v>546</v>
      </c>
      <c r="M289" s="716">
        <f>((((($X$46*($K$20*(1+SUM($E$27))))+($X$47*($K$21*(1+SUM($E$28))))+(($K$22*(1+SUM($E$29))))*$X$48)+(($K$23*(1+SUM($E$30))))*$X$49)+($X$50*($K$24*(1+SUM($E$31))))))*$F$37</f>
        <v>9555</v>
      </c>
      <c r="N289" s="716">
        <f>((((($X$46*($K$20*(1+SUM($E$27))))+($X$47*($K$21*(1+SUM($E$28))))+(($K$22*(1+SUM($E$29))))*$X$48)+(($K$23*(1+SUM($E$30))))*$X$49)+($X$50*($K$24*(1+SUM($E$31))))))*$G$37</f>
        <v>13650</v>
      </c>
      <c r="O289" s="716">
        <f>((((($X$46*($K$20*(1+SUM($E$27))))+($X$47*($K$21*(1+SUM($E$28))))+(($K$22*(1+SUM($E$29))))*$X$48)+(($K$23*(1+SUM($E$30))))*$X$49)+($X$50*($K$24*(1+SUM($E$31))))))*$H$37</f>
        <v>2730</v>
      </c>
      <c r="P289" s="716">
        <f>((((($X$46*($K$20*(1+SUM($E$27))))+($X$47*($K$21*(1+SUM($E$28))))+(($K$22*(1+SUM($E$29))))*$X$48)+(($K$23*(1+SUM($E$30))))*$X$49)+($X$50*($K$24*(1+SUM($E$31))))))*$I$37</f>
        <v>546</v>
      </c>
      <c r="Q289" s="716">
        <f>((((($X$46*($K$20*(1+SUM($E$27))))+($X$47*($K$21*(1+SUM($E$28))))+(($K$22*(1+SUM($E$29))))*$X$48)+(($K$23*(1+SUM($E$30))))*$X$49)+($X$50*($K$24*(1+SUM($E$31))))))*$J$37</f>
        <v>273</v>
      </c>
      <c r="R289" s="716"/>
      <c r="S289" s="716"/>
      <c r="T289" s="716"/>
      <c r="U289" s="716"/>
      <c r="V289" s="716"/>
      <c r="W289" s="716"/>
      <c r="X289" s="716"/>
      <c r="Y289" s="716"/>
      <c r="Z289" s="716"/>
      <c r="AA289" s="716"/>
      <c r="AB289" s="716"/>
      <c r="AC289" s="716"/>
      <c r="AD289" s="716"/>
      <c r="AE289" s="716"/>
      <c r="AF289" s="716"/>
      <c r="AG289" s="716"/>
      <c r="AH289" s="716"/>
      <c r="AI289" s="716"/>
      <c r="AJ289" s="716"/>
      <c r="AK289" s="716"/>
      <c r="AL289" s="716"/>
      <c r="AM289" s="716"/>
      <c r="AN289" s="716"/>
      <c r="AO289" s="716"/>
      <c r="AP289" s="716"/>
      <c r="AQ289" s="716"/>
      <c r="AR289" s="716"/>
      <c r="AS289" s="716"/>
      <c r="AT289" s="716"/>
      <c r="AU289" s="716"/>
      <c r="AV289" s="716"/>
      <c r="AW289" s="716"/>
      <c r="AX289" s="716"/>
      <c r="AY289" s="716"/>
      <c r="AZ289" s="716"/>
      <c r="BA289" s="716"/>
      <c r="BB289" s="716"/>
      <c r="BC289" s="716"/>
      <c r="BD289" s="716"/>
      <c r="BE289" s="716"/>
      <c r="BF289" s="716"/>
      <c r="BG289" s="716"/>
      <c r="BH289" s="716"/>
      <c r="BI289" s="716"/>
      <c r="BJ289" s="716"/>
      <c r="BK289" s="716"/>
      <c r="BL289" s="716"/>
      <c r="BM289" s="716"/>
      <c r="BN289" s="716"/>
      <c r="BO289" s="716"/>
      <c r="BP289" s="716"/>
      <c r="BQ289" s="716"/>
    </row>
    <row r="290" spans="1:69" ht="10.199999999999999" customHeight="1" thickBot="1" x14ac:dyDescent="0.35">
      <c r="A290" s="64">
        <v>9</v>
      </c>
      <c r="B290" s="64">
        <f t="shared" si="75"/>
        <v>27300</v>
      </c>
      <c r="C290" s="64">
        <v>9</v>
      </c>
      <c r="D290" s="716"/>
      <c r="E290" s="716"/>
      <c r="F290" s="716"/>
      <c r="G290" s="716"/>
      <c r="H290" s="716"/>
      <c r="I290" s="716"/>
      <c r="J290" s="716"/>
      <c r="K290" s="716"/>
      <c r="L290" s="716">
        <f>((((($X$46*($K$20*(1+SUM($E$27))))+($X$47*($K$21*(1+SUM($E$28))))+(($K$22*(1+SUM($E$29))))*$X$48)+(($K$23*(1+SUM($E$30))))*$X$49)+($X$50*($K$24*(1+SUM($E$31))))))*$D$37</f>
        <v>0</v>
      </c>
      <c r="M290" s="716">
        <f>((((($X$46*($K$20*(1+SUM($E$27))))+($X$47*($K$21*(1+SUM($E$28))))+(($K$22*(1+SUM($E$29))))*$X$48)+(($K$23*(1+SUM($E$30))))*$X$49)+($X$50*($K$24*(1+SUM($E$31))))))*$E$37</f>
        <v>546</v>
      </c>
      <c r="N290" s="716">
        <f>((((($X$46*($K$20*(1+SUM($E$27))))+($X$47*($K$21*(1+SUM($E$28))))+(($K$22*(1+SUM($E$29))))*$X$48)+(($K$23*(1+SUM($E$30))))*$X$49)+($X$50*($K$24*(1+SUM($E$31))))))*$F$37</f>
        <v>9555</v>
      </c>
      <c r="O290" s="716">
        <f>((((($X$46*($K$20*(1+SUM($E$27))))+($X$47*($K$21*(1+SUM($E$28))))+(($K$22*(1+SUM($E$29))))*$X$48)+(($K$23*(1+SUM($E$30))))*$X$49)+($X$50*($K$24*(1+SUM($E$31))))))*$G$37</f>
        <v>13650</v>
      </c>
      <c r="P290" s="716">
        <f>((((($X$46*($K$20*(1+SUM($E$27))))+($X$47*($K$21*(1+SUM($E$28))))+(($K$22*(1+SUM($E$29))))*$X$48)+(($K$23*(1+SUM($E$30))))*$X$49)+($X$50*($K$24*(1+SUM($E$31))))))*$H$37</f>
        <v>2730</v>
      </c>
      <c r="Q290" s="716">
        <f>((((($X$46*($K$20*(1+SUM($E$27))))+($X$47*($K$21*(1+SUM($E$28))))+(($K$22*(1+SUM($E$29))))*$X$48)+(($K$23*(1+SUM($E$30))))*$X$49)+($X$50*($K$24*(1+SUM($E$31))))))*$I$37</f>
        <v>546</v>
      </c>
      <c r="R290" s="716">
        <f>((((($X$46*($K$20*(1+SUM($E$27))))+($X$47*($K$21*(1+SUM($E$28))))+(($K$22*(1+SUM($E$29))))*$X$48)+(($K$23*(1+SUM($E$30))))*$X$49)+($X$50*($K$24*(1+SUM($E$31))))))*$J$37</f>
        <v>273</v>
      </c>
      <c r="S290" s="716"/>
      <c r="T290" s="716"/>
      <c r="U290" s="716"/>
      <c r="V290" s="716"/>
      <c r="W290" s="716"/>
      <c r="X290" s="716"/>
      <c r="Y290" s="716"/>
      <c r="Z290" s="716"/>
      <c r="AA290" s="716"/>
      <c r="AB290" s="716"/>
      <c r="AC290" s="716"/>
      <c r="AD290" s="716"/>
      <c r="AE290" s="716"/>
      <c r="AF290" s="716"/>
      <c r="AG290" s="716"/>
      <c r="AH290" s="716"/>
      <c r="AI290" s="716"/>
      <c r="AJ290" s="716"/>
      <c r="AK290" s="716"/>
      <c r="AL290" s="716"/>
      <c r="AM290" s="716"/>
      <c r="AN290" s="716"/>
      <c r="AO290" s="716"/>
      <c r="AP290" s="716"/>
      <c r="AQ290" s="716"/>
      <c r="AR290" s="716"/>
      <c r="AS290" s="716"/>
      <c r="AT290" s="716"/>
      <c r="AU290" s="716"/>
      <c r="AV290" s="716"/>
      <c r="AW290" s="716"/>
      <c r="AX290" s="716"/>
      <c r="AY290" s="716"/>
      <c r="AZ290" s="716"/>
      <c r="BA290" s="716"/>
      <c r="BB290" s="716"/>
      <c r="BC290" s="716"/>
      <c r="BD290" s="716"/>
      <c r="BE290" s="716"/>
      <c r="BF290" s="716"/>
      <c r="BG290" s="716"/>
      <c r="BH290" s="716"/>
      <c r="BI290" s="716"/>
      <c r="BJ290" s="716"/>
      <c r="BK290" s="716"/>
      <c r="BL290" s="716"/>
      <c r="BM290" s="716"/>
      <c r="BN290" s="716"/>
      <c r="BO290" s="716"/>
      <c r="BP290" s="716"/>
      <c r="BQ290" s="716"/>
    </row>
    <row r="291" spans="1:69" ht="10.199999999999999" customHeight="1" thickBot="1" x14ac:dyDescent="0.35">
      <c r="A291" s="64">
        <v>10</v>
      </c>
      <c r="B291" s="64">
        <f t="shared" si="75"/>
        <v>27300</v>
      </c>
      <c r="C291" s="64">
        <v>10</v>
      </c>
      <c r="D291" s="716"/>
      <c r="E291" s="716"/>
      <c r="F291" s="716"/>
      <c r="G291" s="716"/>
      <c r="H291" s="716"/>
      <c r="I291" s="716"/>
      <c r="J291" s="716"/>
      <c r="K291" s="716"/>
      <c r="L291" s="716"/>
      <c r="M291" s="716">
        <f>((((($X$46*($K$20*(1+SUM($E$27))))+($X$47*($K$21*(1+SUM($E$28))))+(($K$22*(1+SUM($E$29))))*$X$48)+(($K$23*(1+SUM($E$30))))*$X$49)+($X$50*($K$24*(1+SUM($E$31))))))*$D$37</f>
        <v>0</v>
      </c>
      <c r="N291" s="716">
        <f>((((($X$46*($K$20*(1+SUM($E$27))))+($X$47*($K$21*(1+SUM($E$28))))+(($K$22*(1+SUM($E$29))))*$X$48)+(($K$23*(1+SUM($E$30))))*$X$49)+($X$50*($K$24*(1+SUM($E$31))))))*$E$37</f>
        <v>546</v>
      </c>
      <c r="O291" s="716">
        <f>((((($X$46*($K$20*(1+SUM($E$27))))+($X$47*($K$21*(1+SUM($E$28))))+(($K$22*(1+SUM($E$29))))*$X$48)+(($K$23*(1+SUM($E$30))))*$X$49)+($X$50*($K$24*(1+SUM($E$31))))))*$F$37</f>
        <v>9555</v>
      </c>
      <c r="P291" s="716">
        <f>((((($X$46*($K$20*(1+SUM($E$27))))+($X$47*($K$21*(1+SUM($E$28))))+(($K$22*(1+SUM($E$29))))*$X$48)+(($K$23*(1+SUM($E$30))))*$X$49)+($X$50*($K$24*(1+SUM($E$31))))))*$G$37</f>
        <v>13650</v>
      </c>
      <c r="Q291" s="716">
        <f>((((($X$46*($K$20*(1+SUM($E$27))))+($X$47*($K$21*(1+SUM($E$28))))+(($K$22*(1+SUM($E$29))))*$X$48)+(($K$23*(1+SUM($E$30))))*$X$49)+($X$50*($K$24*(1+SUM($E$31))))))*$H$37</f>
        <v>2730</v>
      </c>
      <c r="R291" s="716">
        <f>((((($X$46*($K$20*(1+SUM($E$27))))+($X$47*($K$21*(1+SUM($E$28))))+(($K$22*(1+SUM($E$29))))*$X$48)+(($K$23*(1+SUM($E$30))))*$X$49)+($X$50*($K$24*(1+SUM($E$31))))))*$I$37</f>
        <v>546</v>
      </c>
      <c r="S291" s="716">
        <f>((((($X$46*($K$20*(1+SUM($E$27))))+($X$47*($K$21*(1+SUM($E$28))))+(($K$22*(1+SUM($E$29))))*$X$48)+(($K$23*(1+SUM($E$30))))*$X$49)+($X$50*($K$24*(1+SUM($E$31))))))*$J$37</f>
        <v>273</v>
      </c>
      <c r="T291" s="716"/>
      <c r="U291" s="716"/>
      <c r="V291" s="716"/>
      <c r="W291" s="716"/>
      <c r="X291" s="716"/>
      <c r="Y291" s="716"/>
      <c r="Z291" s="716"/>
      <c r="AA291" s="716"/>
      <c r="AB291" s="716"/>
      <c r="AC291" s="716"/>
      <c r="AD291" s="716"/>
      <c r="AE291" s="716"/>
      <c r="AF291" s="716"/>
      <c r="AG291" s="716"/>
      <c r="AH291" s="716"/>
      <c r="AI291" s="716"/>
      <c r="AJ291" s="716"/>
      <c r="AK291" s="716"/>
      <c r="AL291" s="716"/>
      <c r="AM291" s="716"/>
      <c r="AN291" s="716"/>
      <c r="AO291" s="716"/>
      <c r="AP291" s="716"/>
      <c r="AQ291" s="716"/>
      <c r="AR291" s="716"/>
      <c r="AS291" s="716"/>
      <c r="AT291" s="716"/>
      <c r="AU291" s="716"/>
      <c r="AV291" s="716"/>
      <c r="AW291" s="716"/>
      <c r="AX291" s="716"/>
      <c r="AY291" s="716"/>
      <c r="AZ291" s="716"/>
      <c r="BA291" s="716"/>
      <c r="BB291" s="716"/>
      <c r="BC291" s="716"/>
      <c r="BD291" s="716"/>
      <c r="BE291" s="716"/>
      <c r="BF291" s="716"/>
      <c r="BG291" s="716"/>
      <c r="BH291" s="716"/>
      <c r="BI291" s="716"/>
      <c r="BJ291" s="716"/>
      <c r="BK291" s="716"/>
      <c r="BL291" s="716"/>
      <c r="BM291" s="716"/>
      <c r="BN291" s="716"/>
      <c r="BO291" s="716"/>
      <c r="BP291" s="716"/>
      <c r="BQ291" s="716"/>
    </row>
    <row r="292" spans="1:69" ht="10.199999999999999" customHeight="1" thickBot="1" x14ac:dyDescent="0.35">
      <c r="A292" s="64">
        <v>11</v>
      </c>
      <c r="B292" s="64">
        <f t="shared" si="75"/>
        <v>27300</v>
      </c>
      <c r="C292" s="64">
        <v>11</v>
      </c>
      <c r="D292" s="716"/>
      <c r="E292" s="716"/>
      <c r="F292" s="716"/>
      <c r="G292" s="716"/>
      <c r="H292" s="716"/>
      <c r="I292" s="716"/>
      <c r="J292" s="716"/>
      <c r="K292" s="716"/>
      <c r="L292" s="716"/>
      <c r="M292" s="716"/>
      <c r="N292" s="716">
        <f>((((($X$46*($K$20*(1+SUM($E$27))))+($X$47*($K$21*(1+SUM($E$28))))+(($K$22*(1+SUM($E$29))))*$X$48)+(($K$23*(1+SUM($E$30))))*$X$49)+($X$50*($K$24*(1+SUM($E$31))))))*$D$37</f>
        <v>0</v>
      </c>
      <c r="O292" s="716">
        <f>((((($X$46*($K$20*(1+SUM($E$27))))+($X$47*($K$21*(1+SUM($E$28))))+(($K$22*(1+SUM($E$29))))*$X$48)+(($K$23*(1+SUM($E$30))))*$X$49)+($X$50*($K$24*(1+SUM($E$31))))))*$E$37</f>
        <v>546</v>
      </c>
      <c r="P292" s="716">
        <f>((((($X$46*($K$20*(1+SUM($E$27))))+($X$47*($K$21*(1+SUM($E$28))))+(($K$22*(1+SUM($E$29))))*$X$48)+(($K$23*(1+SUM($E$30))))*$X$49)+($X$50*($K$24*(1+SUM($E$31))))))*$F$37</f>
        <v>9555</v>
      </c>
      <c r="Q292" s="716">
        <f>((((($X$46*($K$20*(1+SUM($E$27))))+($X$47*($K$21*(1+SUM($E$28))))+(($K$22*(1+SUM($E$29))))*$X$48)+(($K$23*(1+SUM($E$30))))*$X$49)+($X$50*($K$24*(1+SUM($E$31))))))*$G$37</f>
        <v>13650</v>
      </c>
      <c r="R292" s="716">
        <f>((((($X$46*($K$20*(1+SUM($E$27))))+($X$47*($K$21*(1+SUM($E$28))))+(($K$22*(1+SUM($E$29))))*$X$48)+(($K$23*(1+SUM($E$30))))*$X$49)+($X$50*($K$24*(1+SUM($E$31))))))*$H$37</f>
        <v>2730</v>
      </c>
      <c r="S292" s="716">
        <f>((((($X$46*($K$20*(1+SUM($E$27))))+($X$47*($K$21*(1+SUM($E$28))))+(($K$22*(1+SUM($E$29))))*$X$48)+(($K$23*(1+SUM($E$30))))*$X$49)+($X$50*($K$24*(1+SUM($E$31))))))*$I$37</f>
        <v>546</v>
      </c>
      <c r="T292" s="716">
        <f>((((($X$46*($K$20*(1+SUM($E$27))))+($X$47*($K$21*(1+SUM($E$28))))+(($K$22*(1+SUM($E$29))))*$X$48)+(($K$23*(1+SUM($E$30))))*$X$49)+($X$50*($K$24*(1+SUM($E$31))))))*$J$37</f>
        <v>273</v>
      </c>
      <c r="U292" s="716"/>
      <c r="V292" s="716"/>
      <c r="W292" s="716"/>
      <c r="X292" s="716"/>
      <c r="Y292" s="716"/>
      <c r="Z292" s="716"/>
      <c r="AA292" s="716"/>
      <c r="AB292" s="716"/>
      <c r="AC292" s="716"/>
      <c r="AD292" s="716"/>
      <c r="AE292" s="716"/>
      <c r="AF292" s="716"/>
      <c r="AG292" s="716"/>
      <c r="AH292" s="716"/>
      <c r="AI292" s="716"/>
      <c r="AJ292" s="716"/>
      <c r="AK292" s="716"/>
      <c r="AL292" s="716"/>
      <c r="AM292" s="716"/>
      <c r="AN292" s="716"/>
      <c r="AO292" s="716"/>
      <c r="AP292" s="716"/>
      <c r="AQ292" s="716"/>
      <c r="AR292" s="716"/>
      <c r="AS292" s="716"/>
      <c r="AT292" s="716"/>
      <c r="AU292" s="716"/>
      <c r="AV292" s="716"/>
      <c r="AW292" s="716"/>
      <c r="AX292" s="716"/>
      <c r="AY292" s="716"/>
      <c r="AZ292" s="716"/>
      <c r="BA292" s="716"/>
      <c r="BB292" s="716"/>
      <c r="BC292" s="716"/>
      <c r="BD292" s="716"/>
      <c r="BE292" s="716"/>
      <c r="BF292" s="716"/>
      <c r="BG292" s="716"/>
      <c r="BH292" s="716"/>
      <c r="BI292" s="716"/>
      <c r="BJ292" s="716"/>
      <c r="BK292" s="716"/>
      <c r="BL292" s="716"/>
      <c r="BM292" s="716"/>
      <c r="BN292" s="716"/>
      <c r="BO292" s="716"/>
      <c r="BP292" s="716"/>
      <c r="BQ292" s="716"/>
    </row>
    <row r="293" spans="1:69" ht="10.199999999999999" customHeight="1" thickBot="1" x14ac:dyDescent="0.35">
      <c r="A293" s="64">
        <v>12</v>
      </c>
      <c r="B293" s="64">
        <f t="shared" si="75"/>
        <v>27300</v>
      </c>
      <c r="C293" s="64">
        <v>12</v>
      </c>
      <c r="D293" s="716"/>
      <c r="E293" s="716"/>
      <c r="F293" s="716"/>
      <c r="G293" s="716"/>
      <c r="H293" s="716"/>
      <c r="I293" s="716"/>
      <c r="J293" s="716"/>
      <c r="K293" s="716"/>
      <c r="L293" s="716"/>
      <c r="M293" s="716"/>
      <c r="N293" s="716"/>
      <c r="O293" s="716">
        <f>((((($X$46*($K$20*(1+SUM($E$27))))+($X$47*($K$21*(1+SUM($E$28))))+(($K$22*(1+SUM($E$29))))*$X$48)+(($K$23*(1+SUM($E$30))))*$X$49)+($X$50*($K$24*(1+SUM($E$31))))))*$D$37</f>
        <v>0</v>
      </c>
      <c r="P293" s="716">
        <f>((((($X$46*($K$20*(1+SUM($E$27))))+($X$47*($K$21*(1+SUM($E$28))))+(($K$22*(1+SUM($E$29))))*$X$48)+(($K$23*(1+SUM($E$30))))*$X$49)+($X$50*($K$24*(1+SUM($E$31))))))*$E$37</f>
        <v>546</v>
      </c>
      <c r="Q293" s="716">
        <f>((((($X$46*($K$20*(1+SUM($E$27))))+($X$47*($K$21*(1+SUM($E$28))))+(($K$22*(1+SUM($E$29))))*$X$48)+(($K$23*(1+SUM($E$30))))*$X$49)+($X$50*($K$24*(1+SUM($E$31))))))*$F$37</f>
        <v>9555</v>
      </c>
      <c r="R293" s="716">
        <f>((((($X$46*($K$20*(1+SUM($E$27))))+($X$47*($K$21*(1+SUM($E$28))))+(($K$22*(1+SUM($E$29))))*$X$48)+(($K$23*(1+SUM($E$30))))*$X$49)+($X$50*($K$24*(1+SUM($E$31))))))*$G$37</f>
        <v>13650</v>
      </c>
      <c r="S293" s="716">
        <f>((((($X$46*($K$20*(1+SUM($E$27))))+($X$47*($K$21*(1+SUM($E$28))))+(($K$22*(1+SUM($E$29))))*$X$48)+(($K$23*(1+SUM($E$30))))*$X$49)+($X$50*($K$24*(1+SUM($E$31))))))*$H$37</f>
        <v>2730</v>
      </c>
      <c r="T293" s="716">
        <f>((((($X$46*($K$20*(1+SUM($E$27))))+($X$47*($K$21*(1+SUM($E$28))))+(($K$22*(1+SUM($E$29))))*$X$48)+(($K$23*(1+SUM($E$30))))*$X$49)+($X$50*($K$24*(1+SUM($E$31))))))*$I$37</f>
        <v>546</v>
      </c>
      <c r="U293" s="716">
        <f>((((($X$46*($K$20*(1+SUM($E$27))))+($X$47*($K$21*(1+SUM($E$28))))+(($K$22*(1+SUM($E$29))))*$X$48)+(($K$23*(1+SUM($E$30))))*$X$49)+($X$50*($K$24*(1+SUM($E$31))))))*$J$37</f>
        <v>273</v>
      </c>
      <c r="V293" s="716"/>
      <c r="W293" s="716"/>
      <c r="X293" s="716"/>
      <c r="Y293" s="716"/>
      <c r="Z293" s="716"/>
      <c r="AA293" s="716"/>
      <c r="AB293" s="716"/>
      <c r="AC293" s="716"/>
      <c r="AD293" s="716"/>
      <c r="AE293" s="716"/>
      <c r="AF293" s="716"/>
      <c r="AG293" s="716"/>
      <c r="AH293" s="716"/>
      <c r="AI293" s="716"/>
      <c r="AJ293" s="716"/>
      <c r="AK293" s="716"/>
      <c r="AL293" s="716"/>
      <c r="AM293" s="716"/>
      <c r="AN293" s="716"/>
      <c r="AO293" s="716"/>
      <c r="AP293" s="716"/>
      <c r="AQ293" s="716"/>
      <c r="AR293" s="716"/>
      <c r="AS293" s="716"/>
      <c r="AT293" s="716"/>
      <c r="AU293" s="716"/>
      <c r="AV293" s="716"/>
      <c r="AW293" s="716"/>
      <c r="AX293" s="716"/>
      <c r="AY293" s="716"/>
      <c r="AZ293" s="716"/>
      <c r="BA293" s="716"/>
      <c r="BB293" s="716"/>
      <c r="BC293" s="716"/>
      <c r="BD293" s="716"/>
      <c r="BE293" s="716"/>
      <c r="BF293" s="716"/>
      <c r="BG293" s="716"/>
      <c r="BH293" s="716"/>
      <c r="BI293" s="716"/>
      <c r="BJ293" s="716"/>
      <c r="BK293" s="716"/>
      <c r="BL293" s="716"/>
      <c r="BM293" s="716"/>
      <c r="BN293" s="716"/>
      <c r="BO293" s="716"/>
      <c r="BP293" s="716"/>
      <c r="BQ293" s="716"/>
    </row>
    <row r="294" spans="1:69" ht="10.199999999999999" customHeight="1" thickBot="1" x14ac:dyDescent="0.35">
      <c r="A294" s="64">
        <v>13</v>
      </c>
      <c r="B294" s="64">
        <f t="shared" si="75"/>
        <v>41265</v>
      </c>
      <c r="C294" s="64">
        <v>13</v>
      </c>
      <c r="D294" s="716"/>
      <c r="E294" s="716"/>
      <c r="F294" s="716"/>
      <c r="G294" s="716"/>
      <c r="H294" s="716"/>
      <c r="I294" s="716"/>
      <c r="J294" s="716"/>
      <c r="K294" s="716"/>
      <c r="L294" s="716"/>
      <c r="M294" s="716"/>
      <c r="N294" s="716"/>
      <c r="O294" s="716"/>
      <c r="P294" s="716">
        <f>((((($Y$46*($K$20*(1+SUM($E$27:$F$27))))+($Y$47*($K$21*(1+SUM($E$28:$F$28))))+(($K$22*(1+SUM($E$29:$F$29))))*$Y$48)+(($K$23*(1+SUM($E$30:$F$30))))*$Y$49)+($Y$50*($K$24*(1+SUM($E$31:$F$31))))))*$D$37</f>
        <v>0</v>
      </c>
      <c r="Q294" s="716">
        <f>((((($Y$46*($K$20*(1+SUM($E$27:$F$27))))+($Y$47*($K$21*(1+SUM($E$28:$F$28))))+(($K$22*(1+SUM($E$29:$F$29))))*$Y$48)+(($K$23*(1+SUM($E$30:$F$30))))*$Y$49)+($Y$50*($K$24*(1+SUM($E$31:$F$31))))))*$E$37</f>
        <v>825.30000000000007</v>
      </c>
      <c r="R294" s="716">
        <f>((((($Y$46*($K$20*(1+SUM($E$27:$F$27))))+($Y$47*($K$21*(1+SUM($E$28:$F$28))))+(($K$22*(1+SUM($E$29:$F$29))))*$Y$48)+(($K$23*(1+SUM($E$30:$F$30))))*$Y$49)+($Y$50*($K$24*(1+SUM($E$31:$F$31))))))*$F$37</f>
        <v>14442.749999999998</v>
      </c>
      <c r="S294" s="716">
        <f>((((($Y$46*($K$20*(1+SUM($E$27:$F$27))))+($Y$47*($K$21*(1+SUM($E$28:$F$28))))+(($K$22*(1+SUM($E$29:$F$29))))*$Y$48)+(($K$23*(1+SUM($E$30:$F$30))))*$Y$49)+($Y$50*($K$24*(1+SUM($E$31:$F$31))))))*$G$37</f>
        <v>20632.5</v>
      </c>
      <c r="T294" s="716">
        <f>((((($Y$46*($K$20*(1+SUM($E$27:$F$27))))+($Y$47*($K$21*(1+SUM($E$28:$F$28))))+(($K$22*(1+SUM($E$29:$F$29))))*$Y$48)+(($K$23*(1+SUM($E$30:$F$30))))*$Y$49)+($Y$50*($K$24*(1+SUM($E$31:$F$31))))))*$H$37</f>
        <v>4126.5</v>
      </c>
      <c r="U294" s="716">
        <f>((((($Y$46*($K$20*(1+SUM($E$27:$F$27))))+($Y$47*($K$21*(1+SUM($E$28:$F$28))))+(($K$22*(1+SUM($E$29:$F$29))))*$Y$48)+(($K$23*(1+SUM($E$30:$F$30))))*$Y$49)+($Y$50*($K$24*(1+SUM($E$31:$F$31))))))*$I$37</f>
        <v>825.30000000000007</v>
      </c>
      <c r="V294" s="716">
        <f>((((($Y$46*($K$20*(1+SUM($E$27:$F$27))))+($Y$47*($K$21*(1+SUM($E$28:$F$28))))+(($K$22*(1+SUM($E$29:$F$29))))*$Y$48)+(($K$23*(1+SUM($E$30:$F$30))))*$Y$49)+($Y$50*($K$24*(1+SUM($E$31:$F$31))))))*$J$37</f>
        <v>412.65000000000003</v>
      </c>
      <c r="W294" s="716"/>
      <c r="X294" s="716"/>
      <c r="Y294" s="716"/>
      <c r="Z294" s="716"/>
      <c r="AA294" s="716"/>
      <c r="AB294" s="716"/>
      <c r="AC294" s="716"/>
      <c r="AD294" s="716"/>
      <c r="AE294" s="716"/>
      <c r="AF294" s="716"/>
      <c r="AG294" s="716"/>
      <c r="AH294" s="716"/>
      <c r="AI294" s="716"/>
      <c r="AJ294" s="716"/>
      <c r="AK294" s="716"/>
      <c r="AL294" s="716"/>
      <c r="AM294" s="716"/>
      <c r="AN294" s="716"/>
      <c r="AO294" s="716"/>
      <c r="AP294" s="716"/>
      <c r="AQ294" s="716"/>
      <c r="AR294" s="716"/>
      <c r="AS294" s="716"/>
      <c r="AT294" s="716"/>
      <c r="AU294" s="716"/>
      <c r="AV294" s="716"/>
      <c r="AW294" s="716"/>
      <c r="AX294" s="716"/>
      <c r="AY294" s="716"/>
      <c r="AZ294" s="716"/>
      <c r="BA294" s="716"/>
      <c r="BB294" s="716"/>
      <c r="BC294" s="716"/>
      <c r="BD294" s="716"/>
      <c r="BE294" s="716"/>
      <c r="BF294" s="716"/>
      <c r="BG294" s="716"/>
      <c r="BH294" s="716"/>
      <c r="BI294" s="716"/>
      <c r="BJ294" s="716"/>
      <c r="BK294" s="716"/>
      <c r="BL294" s="716"/>
      <c r="BM294" s="716"/>
      <c r="BN294" s="716"/>
      <c r="BO294" s="716"/>
      <c r="BP294" s="716"/>
      <c r="BQ294" s="716"/>
    </row>
    <row r="295" spans="1:69" ht="10.199999999999999" customHeight="1" thickBot="1" x14ac:dyDescent="0.35">
      <c r="A295" s="64">
        <v>14</v>
      </c>
      <c r="B295" s="64">
        <f t="shared" si="75"/>
        <v>41265</v>
      </c>
      <c r="C295" s="64">
        <v>14</v>
      </c>
      <c r="D295" s="716"/>
      <c r="E295" s="716"/>
      <c r="F295" s="716"/>
      <c r="G295" s="716"/>
      <c r="H295" s="716"/>
      <c r="I295" s="716"/>
      <c r="J295" s="716"/>
      <c r="K295" s="716"/>
      <c r="L295" s="716"/>
      <c r="M295" s="716"/>
      <c r="N295" s="716"/>
      <c r="O295" s="716"/>
      <c r="P295" s="716"/>
      <c r="Q295" s="716">
        <f>((((($Y$46*($K$20*(1+SUM($E$27:$F$27))))+($Y$47*($K$21*(1+SUM($E$28:$F$28))))+(($K$22*(1+SUM($E$29:$F$29))))*$Y$48)+(($K$23*(1+SUM($E$30:$F$30))))*$Y$49)+($Y$50*($K$24*(1+SUM($E$31:$F$31))))))*$D$37</f>
        <v>0</v>
      </c>
      <c r="R295" s="716">
        <f>((((($Y$46*($K$20*(1+SUM($E$27:$F$27))))+($Y$47*($K$21*(1+SUM($E$28:$F$28))))+(($K$22*(1+SUM($E$29:$F$29))))*$Y$48)+(($K$23*(1+SUM($E$30:$F$30))))*$Y$49)+($Y$50*($K$24*(1+SUM($E$31:$F$31))))))*$E$37</f>
        <v>825.30000000000007</v>
      </c>
      <c r="S295" s="716">
        <f>((((($Y$46*($K$20*(1+SUM($E$27:$F$27))))+($Y$47*($K$21*(1+SUM($E$28:$F$28))))+(($K$22*(1+SUM($E$29:$F$29))))*$Y$48)+(($K$23*(1+SUM($E$30:$F$30))))*$Y$49)+($Y$50*($K$24*(1+SUM($E$31:$F$31))))))*$F$37</f>
        <v>14442.749999999998</v>
      </c>
      <c r="T295" s="716">
        <f>((((($Y$46*($K$20*(1+SUM($E$27:$F$27))))+($Y$47*($K$21*(1+SUM($E$28:$F$28))))+(($K$22*(1+SUM($E$29:$F$29))))*$Y$48)+(($K$23*(1+SUM($E$30:$F$30))))*$Y$49)+($Y$50*($K$24*(1+SUM($E$31:$F$31))))))*$G$37</f>
        <v>20632.5</v>
      </c>
      <c r="U295" s="716">
        <f>((((($Y$46*($K$20*(1+SUM($E$27:$F$27))))+($Y$47*($K$21*(1+SUM($E$28:$F$28))))+(($K$22*(1+SUM($E$29:$F$29))))*$Y$48)+(($K$23*(1+SUM($E$30:$F$30))))*$Y$49)+($Y$50*($K$24*(1+SUM($E$31:$F$31))))))*$H$37</f>
        <v>4126.5</v>
      </c>
      <c r="V295" s="716">
        <f>((((($Y$46*($K$20*(1+SUM($E$27:$F$27))))+($Y$47*($K$21*(1+SUM($E$28:$F$28))))+(($K$22*(1+SUM($E$29:$F$29))))*$Y$48)+(($K$23*(1+SUM($E$30:$F$30))))*$Y$49)+($Y$50*($K$24*(1+SUM($E$31:$F$31))))))*$I$37</f>
        <v>825.30000000000007</v>
      </c>
      <c r="W295" s="716">
        <f>((((($Y$46*($K$20*(1+SUM($E$27:$F$27))))+($Y$47*($K$21*(1+SUM($E$28:$F$28))))+(($K$22*(1+SUM($E$29:$F$29))))*$Y$48)+(($K$23*(1+SUM($E$30:$F$30))))*$Y$49)+($Y$50*($K$24*(1+SUM($E$31:$F$31))))))*$J$37</f>
        <v>412.65000000000003</v>
      </c>
      <c r="X295" s="716"/>
      <c r="Y295" s="716"/>
      <c r="Z295" s="716"/>
      <c r="AA295" s="716"/>
      <c r="AB295" s="716"/>
      <c r="AC295" s="716"/>
      <c r="AD295" s="716"/>
      <c r="AE295" s="716"/>
      <c r="AF295" s="716"/>
      <c r="AG295" s="716"/>
      <c r="AH295" s="716"/>
      <c r="AI295" s="716"/>
      <c r="AJ295" s="716"/>
      <c r="AK295" s="716"/>
      <c r="AL295" s="716"/>
      <c r="AM295" s="716"/>
      <c r="AN295" s="716"/>
      <c r="AO295" s="716"/>
      <c r="AP295" s="716"/>
      <c r="AQ295" s="716"/>
      <c r="AR295" s="716"/>
      <c r="AS295" s="716"/>
      <c r="AT295" s="716"/>
      <c r="AU295" s="716"/>
      <c r="AV295" s="716"/>
      <c r="AW295" s="716"/>
      <c r="AX295" s="716"/>
      <c r="AY295" s="716"/>
      <c r="AZ295" s="716"/>
      <c r="BA295" s="716"/>
      <c r="BB295" s="716"/>
      <c r="BC295" s="716"/>
      <c r="BD295" s="716"/>
      <c r="BE295" s="716"/>
      <c r="BF295" s="716"/>
      <c r="BG295" s="716"/>
      <c r="BH295" s="716"/>
      <c r="BI295" s="716"/>
      <c r="BJ295" s="716"/>
      <c r="BK295" s="716"/>
      <c r="BL295" s="716"/>
      <c r="BM295" s="716"/>
      <c r="BN295" s="716"/>
      <c r="BO295" s="716"/>
      <c r="BP295" s="716"/>
      <c r="BQ295" s="716"/>
    </row>
    <row r="296" spans="1:69" ht="10.199999999999999" customHeight="1" thickBot="1" x14ac:dyDescent="0.35">
      <c r="A296" s="64">
        <v>15</v>
      </c>
      <c r="B296" s="64">
        <f t="shared" si="75"/>
        <v>41265</v>
      </c>
      <c r="C296" s="64">
        <v>15</v>
      </c>
      <c r="D296" s="716"/>
      <c r="E296" s="716"/>
      <c r="F296" s="716"/>
      <c r="G296" s="716"/>
      <c r="H296" s="716"/>
      <c r="I296" s="716"/>
      <c r="J296" s="716"/>
      <c r="K296" s="716"/>
      <c r="L296" s="716"/>
      <c r="M296" s="716"/>
      <c r="N296" s="716"/>
      <c r="O296" s="716"/>
      <c r="P296" s="716"/>
      <c r="Q296" s="716"/>
      <c r="R296" s="716">
        <f>((((($Y$46*($K$20*(1+SUM($E$27:$F$27))))+($Y$47*($K$21*(1+SUM($E$28:$F$28))))+(($K$22*(1+SUM($E$29:$F$29))))*$Y$48)+(($K$23*(1+SUM($E$30:$F$30))))*$Y$49)+($Y$50*($K$24*(1+SUM($E$31:$F$31))))))*$D$37</f>
        <v>0</v>
      </c>
      <c r="S296" s="716">
        <f>((((($Y$46*($K$20*(1+SUM($E$27:$F$27))))+($Y$47*($K$21*(1+SUM($E$28:$F$28))))+(($K$22*(1+SUM($E$29:$F$29))))*$Y$48)+(($K$23*(1+SUM($E$30:$F$30))))*$Y$49)+($Y$50*($K$24*(1+SUM($E$31:$F$31))))))*$E$37</f>
        <v>825.30000000000007</v>
      </c>
      <c r="T296" s="716">
        <f>((((($Y$46*($K$20*(1+SUM($E$27:$F$27))))+($Y$47*($K$21*(1+SUM($E$28:$F$28))))+(($K$22*(1+SUM($E$29:$F$29))))*$Y$48)+(($K$23*(1+SUM($E$30:$F$30))))*$Y$49)+($Y$50*($K$24*(1+SUM($E$31:$F$31))))))*$F$37</f>
        <v>14442.749999999998</v>
      </c>
      <c r="U296" s="716">
        <f>((((($Y$46*($K$20*(1+SUM($E$27:$F$27))))+($Y$47*($K$21*(1+SUM($E$28:$F$28))))+(($K$22*(1+SUM($E$29:$F$29))))*$Y$48)+(($K$23*(1+SUM($E$30:$F$30))))*$Y$49)+($Y$50*($K$24*(1+SUM($E$31:$F$31))))))*$G$37</f>
        <v>20632.5</v>
      </c>
      <c r="V296" s="716">
        <f>((((($Y$46*($K$20*(1+SUM($E$27:$F$27))))+($Y$47*($K$21*(1+SUM($E$28:$F$28))))+(($K$22*(1+SUM($E$29:$F$29))))*$Y$48)+(($K$23*(1+SUM($E$30:$F$30))))*$Y$49)+($Y$50*($K$24*(1+SUM($E$31:$F$31))))))*$H$37</f>
        <v>4126.5</v>
      </c>
      <c r="W296" s="716">
        <f>((((($Y$46*($K$20*(1+SUM($E$27:$F$27))))+($Y$47*($K$21*(1+SUM($E$28:$F$28))))+(($K$22*(1+SUM($E$29:$F$29))))*$Y$48)+(($K$23*(1+SUM($E$30:$F$30))))*$Y$49)+($Y$50*($K$24*(1+SUM($E$31:$F$31))))))*$I$37</f>
        <v>825.30000000000007</v>
      </c>
      <c r="X296" s="716">
        <f>((((($Y$46*($K$20*(1+SUM($E$27:$F$27))))+($Y$47*($K$21*(1+SUM($E$28:$F$28))))+(($K$22*(1+SUM($E$29:$F$29))))*$Y$48)+(($K$23*(1+SUM($E$30:$F$30))))*$Y$49)+($Y$50*($K$24*(1+SUM($E$31:$F$31))))))*$J$37</f>
        <v>412.65000000000003</v>
      </c>
      <c r="Y296" s="716"/>
      <c r="Z296" s="716"/>
      <c r="AA296" s="716"/>
      <c r="AB296" s="716"/>
      <c r="AC296" s="716"/>
      <c r="AD296" s="716"/>
      <c r="AE296" s="716"/>
      <c r="AF296" s="716"/>
      <c r="AG296" s="716"/>
      <c r="AH296" s="716"/>
      <c r="AI296" s="716"/>
      <c r="AJ296" s="716"/>
      <c r="AK296" s="716"/>
      <c r="AL296" s="716"/>
      <c r="AM296" s="716"/>
      <c r="AN296" s="716"/>
      <c r="AO296" s="716"/>
      <c r="AP296" s="716"/>
      <c r="AQ296" s="716"/>
      <c r="AR296" s="716"/>
      <c r="AS296" s="716"/>
      <c r="AT296" s="716"/>
      <c r="AU296" s="716"/>
      <c r="AV296" s="716"/>
      <c r="AW296" s="716"/>
      <c r="AX296" s="716"/>
      <c r="AY296" s="716"/>
      <c r="AZ296" s="716"/>
      <c r="BA296" s="716"/>
      <c r="BB296" s="716"/>
      <c r="BC296" s="716"/>
      <c r="BD296" s="716"/>
      <c r="BE296" s="716"/>
      <c r="BF296" s="716"/>
      <c r="BG296" s="716"/>
      <c r="BH296" s="716"/>
      <c r="BI296" s="716"/>
      <c r="BJ296" s="716"/>
      <c r="BK296" s="716"/>
      <c r="BL296" s="716"/>
      <c r="BM296" s="716"/>
      <c r="BN296" s="716"/>
      <c r="BO296" s="716"/>
      <c r="BP296" s="716"/>
      <c r="BQ296" s="716"/>
    </row>
    <row r="297" spans="1:69" ht="10.199999999999999" customHeight="1" thickBot="1" x14ac:dyDescent="0.35">
      <c r="A297" s="64">
        <v>16</v>
      </c>
      <c r="B297" s="64">
        <f t="shared" si="75"/>
        <v>41265</v>
      </c>
      <c r="C297" s="64">
        <v>16</v>
      </c>
      <c r="D297" s="716"/>
      <c r="E297" s="716"/>
      <c r="F297" s="716"/>
      <c r="G297" s="716"/>
      <c r="H297" s="716"/>
      <c r="I297" s="716"/>
      <c r="J297" s="716"/>
      <c r="K297" s="716"/>
      <c r="L297" s="716"/>
      <c r="M297" s="716"/>
      <c r="N297" s="716"/>
      <c r="O297" s="716"/>
      <c r="P297" s="716"/>
      <c r="Q297" s="716"/>
      <c r="R297" s="716"/>
      <c r="S297" s="716">
        <f>((((($Y$46*($K$20*(1+SUM($E$27:$F$27))))+($Y$47*($K$21*(1+SUM($E$28:$F$28))))+(($K$22*(1+SUM($E$29:$F$29))))*$Y$48)+(($K$23*(1+SUM($E$30:$F$30))))*$Y$49)+($Y$50*($K$24*(1+SUM($E$31:$F$31))))))*$D$37</f>
        <v>0</v>
      </c>
      <c r="T297" s="716">
        <f>((((($Y$46*($K$20*(1+SUM($E$27:$F$27))))+($Y$47*($K$21*(1+SUM($E$28:$F$28))))+(($K$22*(1+SUM($E$29:$F$29))))*$Y$48)+(($K$23*(1+SUM($E$30:$F$30))))*$Y$49)+($Y$50*($K$24*(1+SUM($E$31:$F$31))))))*$E$37</f>
        <v>825.30000000000007</v>
      </c>
      <c r="U297" s="716">
        <f>((((($Y$46*($K$20*(1+SUM($E$27:$F$27))))+($Y$47*($K$21*(1+SUM($E$28:$F$28))))+(($K$22*(1+SUM($E$29:$F$29))))*$Y$48)+(($K$23*(1+SUM($E$30:$F$30))))*$Y$49)+($Y$50*($K$24*(1+SUM($E$31:$F$31))))))*$F$37</f>
        <v>14442.749999999998</v>
      </c>
      <c r="V297" s="716">
        <f>((((($Y$46*($K$20*(1+SUM($E$27:$F$27))))+($Y$47*($K$21*(1+SUM($E$28:$F$28))))+(($K$22*(1+SUM($E$29:$F$29))))*$Y$48)+(($K$23*(1+SUM($E$30:$F$30))))*$Y$49)+($Y$50*($K$24*(1+SUM($E$31:$F$31))))))*$G$37</f>
        <v>20632.5</v>
      </c>
      <c r="W297" s="716">
        <f>((((($Y$46*($K$20*(1+SUM($E$27:$F$27))))+($Y$47*($K$21*(1+SUM($E$28:$F$28))))+(($K$22*(1+SUM($E$29:$F$29))))*$Y$48)+(($K$23*(1+SUM($E$30:$F$30))))*$Y$49)+($Y$50*($K$24*(1+SUM($E$31:$F$31))))))*$H$37</f>
        <v>4126.5</v>
      </c>
      <c r="X297" s="716">
        <f>((((($Y$46*($K$20*(1+SUM($E$27:$F$27))))+($Y$47*($K$21*(1+SUM($E$28:$F$28))))+(($K$22*(1+SUM($E$29:$F$29))))*$Y$48)+(($K$23*(1+SUM($E$30:$F$30))))*$Y$49)+($Y$50*($K$24*(1+SUM($E$31:$F$31))))))*$I$37</f>
        <v>825.30000000000007</v>
      </c>
      <c r="Y297" s="716">
        <f>((((($Y$46*($K$20*(1+SUM($E$27:$F$27))))+($Y$47*($K$21*(1+SUM($E$28:$F$28))))+(($K$22*(1+SUM($E$29:$F$29))))*$Y$48)+(($K$23*(1+SUM($E$30:$F$30))))*$Y$49)+($Y$50*($K$24*(1+SUM($E$31:$F$31))))))*$J$37</f>
        <v>412.65000000000003</v>
      </c>
      <c r="Z297" s="716"/>
      <c r="AA297" s="716"/>
      <c r="AB297" s="716"/>
      <c r="AC297" s="716"/>
      <c r="AD297" s="716"/>
      <c r="AE297" s="716"/>
      <c r="AF297" s="716"/>
      <c r="AG297" s="716"/>
      <c r="AH297" s="716"/>
      <c r="AI297" s="716"/>
      <c r="AJ297" s="716"/>
      <c r="AK297" s="716"/>
      <c r="AL297" s="716"/>
      <c r="AM297" s="716"/>
      <c r="AN297" s="716"/>
      <c r="AO297" s="716"/>
      <c r="AP297" s="716"/>
      <c r="AQ297" s="716"/>
      <c r="AR297" s="716"/>
      <c r="AS297" s="716"/>
      <c r="AT297" s="716"/>
      <c r="AU297" s="716"/>
      <c r="AV297" s="716"/>
      <c r="AW297" s="716"/>
      <c r="AX297" s="716"/>
      <c r="AY297" s="716"/>
      <c r="AZ297" s="716"/>
      <c r="BA297" s="716"/>
      <c r="BB297" s="716"/>
      <c r="BC297" s="716"/>
      <c r="BD297" s="716"/>
      <c r="BE297" s="716"/>
      <c r="BF297" s="716"/>
      <c r="BG297" s="716"/>
      <c r="BH297" s="716"/>
      <c r="BI297" s="716"/>
      <c r="BJ297" s="716"/>
      <c r="BK297" s="716"/>
      <c r="BL297" s="716"/>
      <c r="BM297" s="716"/>
      <c r="BN297" s="716"/>
      <c r="BO297" s="716"/>
      <c r="BP297" s="716"/>
      <c r="BQ297" s="716"/>
    </row>
    <row r="298" spans="1:69" ht="10.199999999999999" customHeight="1" thickBot="1" x14ac:dyDescent="0.35">
      <c r="A298" s="64">
        <v>17</v>
      </c>
      <c r="B298" s="64">
        <f t="shared" si="75"/>
        <v>41265</v>
      </c>
      <c r="C298" s="64">
        <v>17</v>
      </c>
      <c r="D298" s="716"/>
      <c r="E298" s="716"/>
      <c r="F298" s="716"/>
      <c r="G298" s="716"/>
      <c r="H298" s="716"/>
      <c r="I298" s="716"/>
      <c r="J298" s="716"/>
      <c r="K298" s="716"/>
      <c r="L298" s="716"/>
      <c r="M298" s="716"/>
      <c r="N298" s="716"/>
      <c r="O298" s="716"/>
      <c r="P298" s="716"/>
      <c r="Q298" s="716"/>
      <c r="R298" s="716"/>
      <c r="S298" s="716"/>
      <c r="T298" s="716">
        <f>((((($Y$46*($K$20*(1+SUM($E$27:$F$27))))+($Y$47*($K$21*(1+SUM($E$28:$F$28))))+(($K$22*(1+SUM($E$29:$F$29))))*$Y$48)+(($K$23*(1+SUM($E$30:$F$30))))*$Y$49)+($Y$50*($K$24*(1+SUM($E$31:$F$31))))))*$D$37</f>
        <v>0</v>
      </c>
      <c r="U298" s="716">
        <f>((((($Y$46*($K$20*(1+SUM($E$27:$F$27))))+($Y$47*($K$21*(1+SUM($E$28:$F$28))))+(($K$22*(1+SUM($E$29:$F$29))))*$Y$48)+(($K$23*(1+SUM($E$30:$F$30))))*$Y$49)+($Y$50*($K$24*(1+SUM($E$31:$F$31))))))*$E$37</f>
        <v>825.30000000000007</v>
      </c>
      <c r="V298" s="716">
        <f>((((($Y$46*($K$20*(1+SUM($E$27:$F$27))))+($Y$47*($K$21*(1+SUM($E$28:$F$28))))+(($K$22*(1+SUM($E$29:$F$29))))*$Y$48)+(($K$23*(1+SUM($E$30:$F$30))))*$Y$49)+($Y$50*($K$24*(1+SUM($E$31:$F$31))))))*$F$37</f>
        <v>14442.749999999998</v>
      </c>
      <c r="W298" s="716">
        <f>((((($Y$46*($K$20*(1+SUM($E$27:$F$27))))+($Y$47*($K$21*(1+SUM($E$28:$F$28))))+(($K$22*(1+SUM($E$29:$F$29))))*$Y$48)+(($K$23*(1+SUM($E$30:$F$30))))*$Y$49)+($Y$50*($K$24*(1+SUM($E$31:$F$31))))))*$G$37</f>
        <v>20632.5</v>
      </c>
      <c r="X298" s="716">
        <f>((((($Y$46*($K$20*(1+SUM($E$27:$F$27))))+($Y$47*($K$21*(1+SUM($E$28:$F$28))))+(($K$22*(1+SUM($E$29:$F$29))))*$Y$48)+(($K$23*(1+SUM($E$30:$F$30))))*$Y$49)+($Y$50*($K$24*(1+SUM($E$31:$F$31))))))*$H$37</f>
        <v>4126.5</v>
      </c>
      <c r="Y298" s="716">
        <f>((((($Y$46*($K$20*(1+SUM($E$27:$F$27))))+($Y$47*($K$21*(1+SUM($E$28:$F$28))))+(($K$22*(1+SUM($E$29:$F$29))))*$Y$48)+(($K$23*(1+SUM($E$30:$F$30))))*$Y$49)+($Y$50*($K$24*(1+SUM($E$31:$F$31))))))*$I$37</f>
        <v>825.30000000000007</v>
      </c>
      <c r="Z298" s="716">
        <f>((((($Y$46*($K$20*(1+SUM($E$27:$F$27))))+($Y$47*($K$21*(1+SUM($E$28:$F$28))))+(($K$22*(1+SUM($E$29:$F$29))))*$Y$48)+(($K$23*(1+SUM($E$30:$F$30))))*$Y$49)+($Y$50*($K$24*(1+SUM($E$31:$F$31))))))*$J$37</f>
        <v>412.65000000000003</v>
      </c>
      <c r="AA298" s="716"/>
      <c r="AB298" s="716"/>
      <c r="AC298" s="716"/>
      <c r="AD298" s="716"/>
      <c r="AE298" s="716"/>
      <c r="AF298" s="716"/>
      <c r="AG298" s="716"/>
      <c r="AH298" s="716"/>
      <c r="AI298" s="716"/>
      <c r="AJ298" s="716"/>
      <c r="AK298" s="716"/>
      <c r="AL298" s="716"/>
      <c r="AM298" s="716"/>
      <c r="AN298" s="716"/>
      <c r="AO298" s="716"/>
      <c r="AP298" s="716"/>
      <c r="AQ298" s="716"/>
      <c r="AR298" s="716"/>
      <c r="AS298" s="716"/>
      <c r="AT298" s="716"/>
      <c r="AU298" s="716"/>
      <c r="AV298" s="716"/>
      <c r="AW298" s="716"/>
      <c r="AX298" s="716"/>
      <c r="AY298" s="716"/>
      <c r="AZ298" s="716"/>
      <c r="BA298" s="716"/>
      <c r="BB298" s="716"/>
      <c r="BC298" s="716"/>
      <c r="BD298" s="716"/>
      <c r="BE298" s="716"/>
      <c r="BF298" s="716"/>
      <c r="BG298" s="716"/>
      <c r="BH298" s="716"/>
      <c r="BI298" s="716"/>
      <c r="BJ298" s="716"/>
      <c r="BK298" s="716"/>
      <c r="BL298" s="716"/>
      <c r="BM298" s="716"/>
      <c r="BN298" s="716"/>
      <c r="BO298" s="716"/>
      <c r="BP298" s="716"/>
      <c r="BQ298" s="716"/>
    </row>
    <row r="299" spans="1:69" ht="10.199999999999999" customHeight="1" thickBot="1" x14ac:dyDescent="0.35">
      <c r="A299" s="64">
        <v>18</v>
      </c>
      <c r="B299" s="64">
        <f t="shared" si="75"/>
        <v>41265</v>
      </c>
      <c r="C299" s="64">
        <v>18</v>
      </c>
      <c r="D299" s="716"/>
      <c r="E299" s="716"/>
      <c r="F299" s="716"/>
      <c r="G299" s="716"/>
      <c r="H299" s="716"/>
      <c r="I299" s="716"/>
      <c r="J299" s="716"/>
      <c r="K299" s="716"/>
      <c r="L299" s="716"/>
      <c r="M299" s="716"/>
      <c r="N299" s="716"/>
      <c r="O299" s="716"/>
      <c r="P299" s="716"/>
      <c r="Q299" s="716"/>
      <c r="R299" s="716"/>
      <c r="S299" s="716"/>
      <c r="T299" s="716"/>
      <c r="U299" s="716">
        <f>((((($Y$46*($K$20*(1+SUM($E$27:$F$27))))+($Y$47*($K$21*(1+SUM($E$28:$F$28))))+(($K$22*(1+SUM($E$29:$F$29))))*$Y$48)+(($K$23*(1+SUM($E$30:$F$30))))*$Y$49)+($Y$50*($K$24*(1+SUM($E$31:$F$31))))))*$D$37</f>
        <v>0</v>
      </c>
      <c r="V299" s="716">
        <f>((((($Y$46*($K$20*(1+SUM($E$27:$F$27))))+($Y$47*($K$21*(1+SUM($E$28:$F$28))))+(($K$22*(1+SUM($E$29:$F$29))))*$Y$48)+(($K$23*(1+SUM($E$30:$F$30))))*$Y$49)+($Y$50*($K$24*(1+SUM($E$31:$F$31))))))*$E$37</f>
        <v>825.30000000000007</v>
      </c>
      <c r="W299" s="716">
        <f>((((($Y$46*($K$20*(1+SUM($E$27:$F$27))))+($Y$47*($K$21*(1+SUM($E$28:$F$28))))+(($K$22*(1+SUM($E$29:$F$29))))*$Y$48)+(($K$23*(1+SUM($E$30:$F$30))))*$Y$49)+($Y$50*($K$24*(1+SUM($E$31:$F$31))))))*$F$37</f>
        <v>14442.749999999998</v>
      </c>
      <c r="X299" s="716">
        <f>((((($Y$46*($K$20*(1+SUM($E$27:$F$27))))+($Y$47*($K$21*(1+SUM($E$28:$F$28))))+(($K$22*(1+SUM($E$29:$F$29))))*$Y$48)+(($K$23*(1+SUM($E$30:$F$30))))*$Y$49)+($Y$50*($K$24*(1+SUM($E$31:$F$31))))))*$G$37</f>
        <v>20632.5</v>
      </c>
      <c r="Y299" s="716">
        <f>((((($Y$46*($K$20*(1+SUM($E$27:$F$27))))+($Y$47*($K$21*(1+SUM($E$28:$F$28))))+(($K$22*(1+SUM($E$29:$F$29))))*$Y$48)+(($K$23*(1+SUM($E$30:$F$30))))*$Y$49)+($Y$50*($K$24*(1+SUM($E$31:$F$31))))))*$H$37</f>
        <v>4126.5</v>
      </c>
      <c r="Z299" s="716">
        <f>((((($Y$46*($K$20*(1+SUM($E$27:$F$27))))+($Y$47*($K$21*(1+SUM($E$28:$F$28))))+(($K$22*(1+SUM($E$29:$F$29))))*$Y$48)+(($K$23*(1+SUM($E$30:$F$30))))*$Y$49)+($Y$50*($K$24*(1+SUM($E$31:$F$31))))))*$I$37</f>
        <v>825.30000000000007</v>
      </c>
      <c r="AA299" s="716">
        <f>((((($Y$46*($K$20*(1+SUM($E$27:$F$27))))+($Y$47*($K$21*(1+SUM($E$28:$F$28))))+(($K$22*(1+SUM($E$29:$F$29))))*$Y$48)+(($K$23*(1+SUM($E$30:$F$30))))*$Y$49)+($Y$50*($K$24*(1+SUM($E$31:$F$31))))))*$J$37</f>
        <v>412.65000000000003</v>
      </c>
      <c r="AB299" s="716"/>
      <c r="AC299" s="716"/>
      <c r="AD299" s="716"/>
      <c r="AE299" s="716"/>
      <c r="AF299" s="716"/>
      <c r="AG299" s="716"/>
      <c r="AH299" s="716"/>
      <c r="AI299" s="716"/>
      <c r="AJ299" s="716"/>
      <c r="AK299" s="716"/>
      <c r="AL299" s="716"/>
      <c r="AM299" s="716"/>
      <c r="AN299" s="716"/>
      <c r="AO299" s="716"/>
      <c r="AP299" s="716"/>
      <c r="AQ299" s="716"/>
      <c r="AR299" s="716"/>
      <c r="AS299" s="716"/>
      <c r="AT299" s="716"/>
      <c r="AU299" s="716"/>
      <c r="AV299" s="716"/>
      <c r="AW299" s="716"/>
      <c r="AX299" s="716"/>
      <c r="AY299" s="716"/>
      <c r="AZ299" s="716"/>
      <c r="BA299" s="716"/>
      <c r="BB299" s="716"/>
      <c r="BC299" s="716"/>
      <c r="BD299" s="716"/>
      <c r="BE299" s="716"/>
      <c r="BF299" s="716"/>
      <c r="BG299" s="716"/>
      <c r="BH299" s="716"/>
      <c r="BI299" s="716"/>
      <c r="BJ299" s="716"/>
      <c r="BK299" s="716"/>
      <c r="BL299" s="716"/>
      <c r="BM299" s="716"/>
      <c r="BN299" s="716"/>
      <c r="BO299" s="716"/>
      <c r="BP299" s="716"/>
      <c r="BQ299" s="716"/>
    </row>
    <row r="300" spans="1:69" ht="10.199999999999999" customHeight="1" thickBot="1" x14ac:dyDescent="0.35">
      <c r="A300" s="64">
        <v>19</v>
      </c>
      <c r="B300" s="64">
        <f t="shared" si="75"/>
        <v>41265</v>
      </c>
      <c r="C300" s="64">
        <v>19</v>
      </c>
      <c r="D300" s="716"/>
      <c r="E300" s="716"/>
      <c r="F300" s="716"/>
      <c r="G300" s="716"/>
      <c r="H300" s="716"/>
      <c r="I300" s="716"/>
      <c r="J300" s="716"/>
      <c r="K300" s="716"/>
      <c r="L300" s="716"/>
      <c r="M300" s="716"/>
      <c r="N300" s="716"/>
      <c r="O300" s="716"/>
      <c r="P300" s="716"/>
      <c r="Q300" s="716"/>
      <c r="R300" s="716"/>
      <c r="S300" s="716"/>
      <c r="T300" s="716"/>
      <c r="U300" s="716"/>
      <c r="V300" s="716">
        <f>((((($Y$46*($K$20*(1+SUM($E$27:$F$27))))+($Y$47*($K$21*(1+SUM($E$28:$F$28))))+(($K$22*(1+SUM($E$29:$F$29))))*$Y$48)+(($K$23*(1+SUM($E$30:$F$30))))*$Y$49)+($Y$50*($K$24*(1+SUM($E$31:$F$31))))))*$D$37</f>
        <v>0</v>
      </c>
      <c r="W300" s="716">
        <f>((((($Y$46*($K$20*(1+SUM($E$27:$F$27))))+($Y$47*($K$21*(1+SUM($E$28:$F$28))))+(($K$22*(1+SUM($E$29:$F$29))))*$Y$48)+(($K$23*(1+SUM($E$30:$F$30))))*$Y$49)+($Y$50*($K$24*(1+SUM($E$31:$F$31))))))*$E$37</f>
        <v>825.30000000000007</v>
      </c>
      <c r="X300" s="716">
        <f>((((($Y$46*($K$20*(1+SUM($E$27:$F$27))))+($Y$47*($K$21*(1+SUM($E$28:$F$28))))+(($K$22*(1+SUM($E$29:$F$29))))*$Y$48)+(($K$23*(1+SUM($E$30:$F$30))))*$Y$49)+($Y$50*($K$24*(1+SUM($E$31:$F$31))))))*$F$37</f>
        <v>14442.749999999998</v>
      </c>
      <c r="Y300" s="716">
        <f>((((($Y$46*($K$20*(1+SUM($E$27:$F$27))))+($Y$47*($K$21*(1+SUM($E$28:$F$28))))+(($K$22*(1+SUM($E$29:$F$29))))*$Y$48)+(($K$23*(1+SUM($E$30:$F$30))))*$Y$49)+($Y$50*($K$24*(1+SUM($E$31:$F$31))))))*$G$37</f>
        <v>20632.5</v>
      </c>
      <c r="Z300" s="716">
        <f>((((($Y$46*($K$20*(1+SUM($E$27:$F$27))))+($Y$47*($K$21*(1+SUM($E$28:$F$28))))+(($K$22*(1+SUM($E$29:$F$29))))*$Y$48)+(($K$23*(1+SUM($E$30:$F$30))))*$Y$49)+($Y$50*($K$24*(1+SUM($E$31:$F$31))))))*$H$37</f>
        <v>4126.5</v>
      </c>
      <c r="AA300" s="716">
        <f>((((($Y$46*($K$20*(1+SUM($E$27:$F$27))))+($Y$47*($K$21*(1+SUM($E$28:$F$28))))+(($K$22*(1+SUM($E$29:$F$29))))*$Y$48)+(($K$23*(1+SUM($E$30:$F$30))))*$Y$49)+($Y$50*($K$24*(1+SUM($E$31:$F$31))))))*$I$37</f>
        <v>825.30000000000007</v>
      </c>
      <c r="AB300" s="716">
        <f>((((($Y$46*($K$20*(1+SUM($E$27:$F$27))))+($Y$47*($K$21*(1+SUM($E$28:$F$28))))+(($K$22*(1+SUM($E$29:$F$29))))*$Y$48)+(($K$23*(1+SUM($E$30:$F$30))))*$Y$49)+($Y$50*($K$24*(1+SUM($E$31:$F$31))))))*$J$37</f>
        <v>412.65000000000003</v>
      </c>
      <c r="AC300" s="716"/>
      <c r="AD300" s="716"/>
      <c r="AE300" s="716"/>
      <c r="AF300" s="716"/>
      <c r="AG300" s="716"/>
      <c r="AH300" s="716"/>
      <c r="AI300" s="716"/>
      <c r="AJ300" s="716"/>
      <c r="AK300" s="716"/>
      <c r="AL300" s="716"/>
      <c r="AM300" s="716"/>
      <c r="AN300" s="716"/>
      <c r="AO300" s="716"/>
      <c r="AP300" s="716"/>
      <c r="AQ300" s="716"/>
      <c r="AR300" s="716"/>
      <c r="AS300" s="716"/>
      <c r="AT300" s="716"/>
      <c r="AU300" s="716"/>
      <c r="AV300" s="716"/>
      <c r="AW300" s="716"/>
      <c r="AX300" s="716"/>
      <c r="AY300" s="716"/>
      <c r="AZ300" s="716"/>
      <c r="BA300" s="716"/>
      <c r="BB300" s="716"/>
      <c r="BC300" s="716"/>
      <c r="BD300" s="716"/>
      <c r="BE300" s="716"/>
      <c r="BF300" s="716"/>
      <c r="BG300" s="716"/>
      <c r="BH300" s="716"/>
      <c r="BI300" s="716"/>
      <c r="BJ300" s="716"/>
      <c r="BK300" s="716"/>
      <c r="BL300" s="716"/>
      <c r="BM300" s="716"/>
      <c r="BN300" s="716"/>
      <c r="BO300" s="716"/>
      <c r="BP300" s="716"/>
      <c r="BQ300" s="716"/>
    </row>
    <row r="301" spans="1:69" ht="10.199999999999999" customHeight="1" thickBot="1" x14ac:dyDescent="0.35">
      <c r="A301" s="64">
        <v>20</v>
      </c>
      <c r="B301" s="64">
        <f t="shared" si="75"/>
        <v>41265</v>
      </c>
      <c r="C301" s="64">
        <v>20</v>
      </c>
      <c r="D301" s="716"/>
      <c r="E301" s="716"/>
      <c r="F301" s="716"/>
      <c r="G301" s="716"/>
      <c r="H301" s="716"/>
      <c r="I301" s="716"/>
      <c r="J301" s="716"/>
      <c r="K301" s="716"/>
      <c r="L301" s="716"/>
      <c r="M301" s="716"/>
      <c r="N301" s="716"/>
      <c r="O301" s="716"/>
      <c r="P301" s="716"/>
      <c r="Q301" s="716"/>
      <c r="R301" s="716"/>
      <c r="S301" s="716"/>
      <c r="T301" s="716"/>
      <c r="U301" s="716"/>
      <c r="V301" s="716"/>
      <c r="W301" s="716">
        <f>((((($Y$46*($K$20*(1+SUM($E$27:$F$27))))+($Y$47*($K$21*(1+SUM($E$28:$F$28))))+(($K$22*(1+SUM($E$29:$F$29))))*$Y$48)+(($K$23*(1+SUM($E$30:$F$30))))*$Y$49)+($Y$50*($K$24*(1+SUM($E$31:$F$31))))))*$D$37</f>
        <v>0</v>
      </c>
      <c r="X301" s="716">
        <f>((((($Y$46*($K$20*(1+SUM($E$27:$F$27))))+($Y$47*($K$21*(1+SUM($E$28:$F$28))))+(($K$22*(1+SUM($E$29:$F$29))))*$Y$48)+(($K$23*(1+SUM($E$30:$F$30))))*$Y$49)+($Y$50*($K$24*(1+SUM($E$31:$F$31))))))*$E$37</f>
        <v>825.30000000000007</v>
      </c>
      <c r="Y301" s="716">
        <f>((((($Y$46*($K$20*(1+SUM($E$27:$F$27))))+($Y$47*($K$21*(1+SUM($E$28:$F$28))))+(($K$22*(1+SUM($E$29:$F$29))))*$Y$48)+(($K$23*(1+SUM($E$30:$F$30))))*$Y$49)+($Y$50*($K$24*(1+SUM($E$31:$F$31))))))*$F$37</f>
        <v>14442.749999999998</v>
      </c>
      <c r="Z301" s="716">
        <f>((((($Y$46*($K$20*(1+SUM($E$27:$F$27))))+($Y$47*($K$21*(1+SUM($E$28:$F$28))))+(($K$22*(1+SUM($E$29:$F$29))))*$Y$48)+(($K$23*(1+SUM($E$30:$F$30))))*$Y$49)+($Y$50*($K$24*(1+SUM($E$31:$F$31))))))*$G$37</f>
        <v>20632.5</v>
      </c>
      <c r="AA301" s="716">
        <f>((((($Y$46*($K$20*(1+SUM($E$27:$F$27))))+($Y$47*($K$21*(1+SUM($E$28:$F$28))))+(($K$22*(1+SUM($E$29:$F$29))))*$Y$48)+(($K$23*(1+SUM($E$30:$F$30))))*$Y$49)+($Y$50*($K$24*(1+SUM($E$31:$F$31))))))*$H$37</f>
        <v>4126.5</v>
      </c>
      <c r="AB301" s="716">
        <f>((((($Y$46*($K$20*(1+SUM($E$27:$F$27))))+($Y$47*($K$21*(1+SUM($E$28:$F$28))))+(($K$22*(1+SUM($E$29:$F$29))))*$Y$48)+(($K$23*(1+SUM($E$30:$F$30))))*$Y$49)+($Y$50*($K$24*(1+SUM($E$31:$F$31))))))*$I$37</f>
        <v>825.30000000000007</v>
      </c>
      <c r="AC301" s="716">
        <f>((((($Y$46*($K$20*(1+SUM($E$27:$F$27))))+($Y$47*($K$21*(1+SUM($E$28:$F$28))))+(($K$22*(1+SUM($E$29:$F$29))))*$Y$48)+(($K$23*(1+SUM($E$30:$F$30))))*$Y$49)+($Y$50*($K$24*(1+SUM($E$31:$F$31))))))*$J$37</f>
        <v>412.65000000000003</v>
      </c>
      <c r="AD301" s="716"/>
      <c r="AE301" s="716"/>
      <c r="AF301" s="716"/>
      <c r="AG301" s="716"/>
      <c r="AH301" s="716"/>
      <c r="AI301" s="716"/>
      <c r="AJ301" s="716"/>
      <c r="AK301" s="716"/>
      <c r="AL301" s="716"/>
      <c r="AM301" s="716"/>
      <c r="AN301" s="716"/>
      <c r="AO301" s="716"/>
      <c r="AP301" s="716"/>
      <c r="AQ301" s="716"/>
      <c r="AR301" s="716"/>
      <c r="AS301" s="716"/>
      <c r="AT301" s="716"/>
      <c r="AU301" s="716"/>
      <c r="AV301" s="716"/>
      <c r="AW301" s="716"/>
      <c r="AX301" s="716"/>
      <c r="AY301" s="716"/>
      <c r="AZ301" s="716"/>
      <c r="BA301" s="716"/>
      <c r="BB301" s="716"/>
      <c r="BC301" s="716"/>
      <c r="BD301" s="716"/>
      <c r="BE301" s="716"/>
      <c r="BF301" s="716"/>
      <c r="BG301" s="716"/>
      <c r="BH301" s="716"/>
      <c r="BI301" s="716"/>
      <c r="BJ301" s="716"/>
      <c r="BK301" s="716"/>
      <c r="BL301" s="716"/>
      <c r="BM301" s="716"/>
      <c r="BN301" s="716"/>
      <c r="BO301" s="716"/>
      <c r="BP301" s="716"/>
      <c r="BQ301" s="716"/>
    </row>
    <row r="302" spans="1:69" ht="10.199999999999999" customHeight="1" thickBot="1" x14ac:dyDescent="0.35">
      <c r="A302" s="64">
        <v>21</v>
      </c>
      <c r="B302" s="64">
        <f t="shared" si="75"/>
        <v>41265</v>
      </c>
      <c r="C302" s="64">
        <v>21</v>
      </c>
      <c r="D302" s="716"/>
      <c r="E302" s="716"/>
      <c r="F302" s="716"/>
      <c r="G302" s="716"/>
      <c r="H302" s="716"/>
      <c r="I302" s="716"/>
      <c r="J302" s="716"/>
      <c r="K302" s="716"/>
      <c r="L302" s="716"/>
      <c r="M302" s="716"/>
      <c r="N302" s="716"/>
      <c r="O302" s="716"/>
      <c r="P302" s="716"/>
      <c r="Q302" s="716"/>
      <c r="R302" s="716"/>
      <c r="S302" s="716"/>
      <c r="T302" s="716"/>
      <c r="U302" s="716"/>
      <c r="V302" s="716"/>
      <c r="W302" s="716"/>
      <c r="X302" s="716">
        <f>((((($Y$46*($K$20*(1+SUM($E$27:$F$27))))+($Y$47*($K$21*(1+SUM($E$28:$F$28))))+(($K$22*(1+SUM($E$29:$F$29))))*$Y$48)+(($K$23*(1+SUM($E$30:$F$30))))*$Y$49)+($Y$50*($K$24*(1+SUM($E$31:$F$31))))))*$D$37</f>
        <v>0</v>
      </c>
      <c r="Y302" s="716">
        <f>((((($Y$46*($K$20*(1+SUM($E$27:$F$27))))+($Y$47*($K$21*(1+SUM($E$28:$F$28))))+(($K$22*(1+SUM($E$29:$F$29))))*$Y$48)+(($K$23*(1+SUM($E$30:$F$30))))*$Y$49)+($Y$50*($K$24*(1+SUM($E$31:$F$31))))))*$E$37</f>
        <v>825.30000000000007</v>
      </c>
      <c r="Z302" s="716">
        <f>((((($Y$46*($K$20*(1+SUM($E$27:$F$27))))+($Y$47*($K$21*(1+SUM($E$28:$F$28))))+(($K$22*(1+SUM($E$29:$F$29))))*$Y$48)+(($K$23*(1+SUM($E$30:$F$30))))*$Y$49)+($Y$50*($K$24*(1+SUM($E$31:$F$31))))))*$F$37</f>
        <v>14442.749999999998</v>
      </c>
      <c r="AA302" s="716">
        <f>((((($Y$46*($K$20*(1+SUM($E$27:$F$27))))+($Y$47*($K$21*(1+SUM($E$28:$F$28))))+(($K$22*(1+SUM($E$29:$F$29))))*$Y$48)+(($K$23*(1+SUM($E$30:$F$30))))*$Y$49)+($Y$50*($K$24*(1+SUM($E$31:$F$31))))))*$G$37</f>
        <v>20632.5</v>
      </c>
      <c r="AB302" s="716">
        <f>((((($Y$46*($K$20*(1+SUM($E$27:$F$27))))+($Y$47*($K$21*(1+SUM($E$28:$F$28))))+(($K$22*(1+SUM($E$29:$F$29))))*$Y$48)+(($K$23*(1+SUM($E$30:$F$30))))*$Y$49)+($Y$50*($K$24*(1+SUM($E$31:$F$31))))))*$H$37</f>
        <v>4126.5</v>
      </c>
      <c r="AC302" s="716">
        <f>((((($Y$46*($K$20*(1+SUM($E$27:$F$27))))+($Y$47*($K$21*(1+SUM($E$28:$F$28))))+(($K$22*(1+SUM($E$29:$F$29))))*$Y$48)+(($K$23*(1+SUM($E$30:$F$30))))*$Y$49)+($Y$50*($K$24*(1+SUM($E$31:$F$31))))))*$I$37</f>
        <v>825.30000000000007</v>
      </c>
      <c r="AD302" s="716">
        <f>((((($Y$46*($K$20*(1+SUM($E$27:$F$27))))+($Y$47*($K$21*(1+SUM($E$28:$F$28))))+(($K$22*(1+SUM($E$29:$F$29))))*$Y$48)+(($K$23*(1+SUM($E$30:$F$30))))*$Y$49)+($Y$50*($K$24*(1+SUM($E$31:$F$31))))))*$J$37</f>
        <v>412.65000000000003</v>
      </c>
      <c r="AE302" s="716"/>
      <c r="AF302" s="716"/>
      <c r="AG302" s="716"/>
      <c r="AH302" s="716"/>
      <c r="AI302" s="716"/>
      <c r="AJ302" s="716"/>
      <c r="AK302" s="716"/>
      <c r="AL302" s="716"/>
      <c r="AM302" s="716"/>
      <c r="AN302" s="716"/>
      <c r="AO302" s="716"/>
      <c r="AP302" s="716"/>
      <c r="AQ302" s="716"/>
      <c r="AR302" s="716"/>
      <c r="AS302" s="716"/>
      <c r="AT302" s="716"/>
      <c r="AU302" s="716"/>
      <c r="AV302" s="716"/>
      <c r="AW302" s="716"/>
      <c r="AX302" s="716"/>
      <c r="AY302" s="716"/>
      <c r="AZ302" s="716"/>
      <c r="BA302" s="716"/>
      <c r="BB302" s="716"/>
      <c r="BC302" s="716"/>
      <c r="BD302" s="716"/>
      <c r="BE302" s="716"/>
      <c r="BF302" s="716"/>
      <c r="BG302" s="716"/>
      <c r="BH302" s="716"/>
      <c r="BI302" s="716"/>
      <c r="BJ302" s="716"/>
      <c r="BK302" s="716"/>
      <c r="BL302" s="716"/>
      <c r="BM302" s="716"/>
      <c r="BN302" s="716"/>
      <c r="BO302" s="716"/>
      <c r="BP302" s="716"/>
      <c r="BQ302" s="716"/>
    </row>
    <row r="303" spans="1:69" ht="10.199999999999999" customHeight="1" thickBot="1" x14ac:dyDescent="0.35">
      <c r="A303" s="64">
        <v>22</v>
      </c>
      <c r="B303" s="64">
        <f t="shared" si="75"/>
        <v>41265</v>
      </c>
      <c r="C303" s="64">
        <v>22</v>
      </c>
      <c r="D303" s="716"/>
      <c r="E303" s="716"/>
      <c r="F303" s="716"/>
      <c r="G303" s="716"/>
      <c r="H303" s="716"/>
      <c r="I303" s="716"/>
      <c r="J303" s="716"/>
      <c r="K303" s="716"/>
      <c r="L303" s="716"/>
      <c r="M303" s="716"/>
      <c r="N303" s="716"/>
      <c r="O303" s="716"/>
      <c r="P303" s="716"/>
      <c r="Q303" s="716"/>
      <c r="R303" s="716"/>
      <c r="S303" s="716"/>
      <c r="T303" s="716"/>
      <c r="U303" s="716"/>
      <c r="V303" s="716"/>
      <c r="W303" s="716"/>
      <c r="X303" s="716"/>
      <c r="Y303" s="716">
        <f>((((($Y$46*($K$20*(1+SUM($E$27:$F$27))))+($Y$47*($K$21*(1+SUM($E$28:$F$28))))+(($K$22*(1+SUM($E$29:$F$29))))*$Y$48)+(($K$23*(1+SUM($E$30:$F$30))))*$Y$49)+($Y$50*($K$24*(1+SUM($E$31:$F$31))))))*$D$37</f>
        <v>0</v>
      </c>
      <c r="Z303" s="716">
        <f>((((($Y$46*($K$20*(1+SUM($E$27:$F$27))))+($Y$47*($K$21*(1+SUM($E$28:$F$28))))+(($K$22*(1+SUM($E$29:$F$29))))*$Y$48)+(($K$23*(1+SUM($E$30:$F$30))))*$Y$49)+($Y$50*($K$24*(1+SUM($E$31:$F$31))))))*$E$37</f>
        <v>825.30000000000007</v>
      </c>
      <c r="AA303" s="716">
        <f>((((($Y$46*($K$20*(1+SUM($E$27:$F$27))))+($Y$47*($K$21*(1+SUM($E$28:$F$28))))+(($K$22*(1+SUM($E$29:$F$29))))*$Y$48)+(($K$23*(1+SUM($E$30:$F$30))))*$Y$49)+($Y$50*($K$24*(1+SUM($E$31:$F$31))))))*$F$37</f>
        <v>14442.749999999998</v>
      </c>
      <c r="AB303" s="716">
        <f>((((($Y$46*($K$20*(1+SUM($E$27:$F$27))))+($Y$47*($K$21*(1+SUM($E$28:$F$28))))+(($K$22*(1+SUM($E$29:$F$29))))*$Y$48)+(($K$23*(1+SUM($E$30:$F$30))))*$Y$49)+($Y$50*($K$24*(1+SUM($E$31:$F$31))))))*$G$37</f>
        <v>20632.5</v>
      </c>
      <c r="AC303" s="716">
        <f>((((($Y$46*($K$20*(1+SUM($E$27:$F$27))))+($Y$47*($K$21*(1+SUM($E$28:$F$28))))+(($K$22*(1+SUM($E$29:$F$29))))*$Y$48)+(($K$23*(1+SUM($E$30:$F$30))))*$Y$49)+($Y$50*($K$24*(1+SUM($E$31:$F$31))))))*$H$37</f>
        <v>4126.5</v>
      </c>
      <c r="AD303" s="716">
        <f>((((($Y$46*($K$20*(1+SUM($E$27:$F$27))))+($Y$47*($K$21*(1+SUM($E$28:$F$28))))+(($K$22*(1+SUM($E$29:$F$29))))*$Y$48)+(($K$23*(1+SUM($E$30:$F$30))))*$Y$49)+($Y$50*($K$24*(1+SUM($E$31:$F$31))))))*$I$37</f>
        <v>825.30000000000007</v>
      </c>
      <c r="AE303" s="716">
        <f>((((($Y$46*($K$20*(1+SUM($E$27:$F$27))))+($Y$47*($K$21*(1+SUM($E$28:$F$28))))+(($K$22*(1+SUM($E$29:$F$29))))*$Y$48)+(($K$23*(1+SUM($E$30:$F$30))))*$Y$49)+($Y$50*($K$24*(1+SUM($E$31:$F$31))))))*$J$37</f>
        <v>412.65000000000003</v>
      </c>
      <c r="AF303" s="716"/>
      <c r="AG303" s="716"/>
      <c r="AH303" s="716"/>
      <c r="AI303" s="716"/>
      <c r="AJ303" s="716"/>
      <c r="AK303" s="716"/>
      <c r="AL303" s="716"/>
      <c r="AM303" s="716"/>
      <c r="AN303" s="716"/>
      <c r="AO303" s="716"/>
      <c r="AP303" s="716"/>
      <c r="AQ303" s="716"/>
      <c r="AR303" s="716"/>
      <c r="AS303" s="716"/>
      <c r="AT303" s="716"/>
      <c r="AU303" s="716"/>
      <c r="AV303" s="716"/>
      <c r="AW303" s="716"/>
      <c r="AX303" s="716"/>
      <c r="AY303" s="716"/>
      <c r="AZ303" s="716"/>
      <c r="BA303" s="716"/>
      <c r="BB303" s="716"/>
      <c r="BC303" s="716"/>
      <c r="BD303" s="716"/>
      <c r="BE303" s="716"/>
      <c r="BF303" s="716"/>
      <c r="BG303" s="716"/>
      <c r="BH303" s="716"/>
      <c r="BI303" s="716"/>
      <c r="BJ303" s="716"/>
      <c r="BK303" s="716"/>
      <c r="BL303" s="716"/>
      <c r="BM303" s="716"/>
      <c r="BN303" s="716"/>
      <c r="BO303" s="716"/>
      <c r="BP303" s="716"/>
      <c r="BQ303" s="716"/>
    </row>
    <row r="304" spans="1:69" ht="10.199999999999999" customHeight="1" thickBot="1" x14ac:dyDescent="0.35">
      <c r="A304" s="64">
        <v>23</v>
      </c>
      <c r="B304" s="64">
        <f t="shared" si="75"/>
        <v>41265</v>
      </c>
      <c r="C304" s="64">
        <v>23</v>
      </c>
      <c r="D304" s="716"/>
      <c r="E304" s="716"/>
      <c r="F304" s="716"/>
      <c r="G304" s="716"/>
      <c r="H304" s="716"/>
      <c r="I304" s="716"/>
      <c r="J304" s="716"/>
      <c r="K304" s="716"/>
      <c r="L304" s="716"/>
      <c r="M304" s="716"/>
      <c r="N304" s="716"/>
      <c r="O304" s="716"/>
      <c r="P304" s="716"/>
      <c r="Q304" s="716"/>
      <c r="R304" s="716"/>
      <c r="S304" s="716"/>
      <c r="T304" s="716"/>
      <c r="U304" s="716"/>
      <c r="V304" s="716"/>
      <c r="W304" s="716"/>
      <c r="X304" s="716"/>
      <c r="Y304" s="716"/>
      <c r="Z304" s="716">
        <f>((((($Y$46*($K$20*(1+SUM($E$27:$F$27))))+($Y$47*($K$21*(1+SUM($E$28:$F$28))))+(($K$22*(1+SUM($E$29:$F$29))))*$Y$48)+(($K$23*(1+SUM($E$30:$F$30))))*$Y$49)+($Y$50*($K$24*(1+SUM($E$31:$F$31))))))*$D$37</f>
        <v>0</v>
      </c>
      <c r="AA304" s="716">
        <f>((((($Y$46*($K$20*(1+SUM($E$27:$F$27))))+($Y$47*($K$21*(1+SUM($E$28:$F$28))))+(($K$22*(1+SUM($E$29:$F$29))))*$Y$48)+(($K$23*(1+SUM($E$30:$F$30))))*$Y$49)+($Y$50*($K$24*(1+SUM($E$31:$F$31))))))*$E$37</f>
        <v>825.30000000000007</v>
      </c>
      <c r="AB304" s="716">
        <f>((((($Y$46*($K$20*(1+SUM($E$27:$F$27))))+($Y$47*($K$21*(1+SUM($E$28:$F$28))))+(($K$22*(1+SUM($E$29:$F$29))))*$Y$48)+(($K$23*(1+SUM($E$30:$F$30))))*$Y$49)+($Y$50*($K$24*(1+SUM($E$31:$F$31))))))*$F$37</f>
        <v>14442.749999999998</v>
      </c>
      <c r="AC304" s="716">
        <f>((((($Y$46*($K$20*(1+SUM($E$27:$F$27))))+($Y$47*($K$21*(1+SUM($E$28:$F$28))))+(($K$22*(1+SUM($E$29:$F$29))))*$Y$48)+(($K$23*(1+SUM($E$30:$F$30))))*$Y$49)+($Y$50*($K$24*(1+SUM($E$31:$F$31))))))*$G$37</f>
        <v>20632.5</v>
      </c>
      <c r="AD304" s="716">
        <f>((((($Y$46*($K$20*(1+SUM($E$27:$F$27))))+($Y$47*($K$21*(1+SUM($E$28:$F$28))))+(($K$22*(1+SUM($E$29:$F$29))))*$Y$48)+(($K$23*(1+SUM($E$30:$F$30))))*$Y$49)+($Y$50*($K$24*(1+SUM($E$31:$F$31))))))*$H$37</f>
        <v>4126.5</v>
      </c>
      <c r="AE304" s="716">
        <f>((((($Y$46*($K$20*(1+SUM($E$27:$F$27))))+($Y$47*($K$21*(1+SUM($E$28:$F$28))))+(($K$22*(1+SUM($E$29:$F$29))))*$Y$48)+(($K$23*(1+SUM($E$30:$F$30))))*$Y$49)+($Y$50*($K$24*(1+SUM($E$31:$F$31))))))*$I$37</f>
        <v>825.30000000000007</v>
      </c>
      <c r="AF304" s="716">
        <f>((((($Y$46*($K$20*(1+SUM($E$27:$F$27))))+($Y$47*($K$21*(1+SUM($E$28:$F$28))))+(($K$22*(1+SUM($E$29:$F$29))))*$Y$48)+(($K$23*(1+SUM($E$30:$F$30))))*$Y$49)+($Y$50*($K$24*(1+SUM($E$31:$F$31))))))*$J$37</f>
        <v>412.65000000000003</v>
      </c>
      <c r="AG304" s="716"/>
      <c r="AH304" s="716"/>
      <c r="AI304" s="716"/>
      <c r="AJ304" s="716"/>
      <c r="AK304" s="716"/>
      <c r="AL304" s="716"/>
      <c r="AM304" s="716"/>
      <c r="AN304" s="716"/>
      <c r="AO304" s="716"/>
      <c r="AP304" s="716"/>
      <c r="AQ304" s="716"/>
      <c r="AR304" s="716"/>
      <c r="AS304" s="716"/>
      <c r="AT304" s="716"/>
      <c r="AU304" s="716"/>
      <c r="AV304" s="716"/>
      <c r="AW304" s="716"/>
      <c r="AX304" s="716"/>
      <c r="AY304" s="716"/>
      <c r="AZ304" s="716"/>
      <c r="BA304" s="716"/>
      <c r="BB304" s="716"/>
      <c r="BC304" s="716"/>
      <c r="BD304" s="716"/>
      <c r="BE304" s="716"/>
      <c r="BF304" s="716"/>
      <c r="BG304" s="716"/>
      <c r="BH304" s="716"/>
      <c r="BI304" s="716"/>
      <c r="BJ304" s="716"/>
      <c r="BK304" s="716"/>
      <c r="BL304" s="716"/>
      <c r="BM304" s="716"/>
      <c r="BN304" s="716"/>
      <c r="BO304" s="716"/>
      <c r="BP304" s="716"/>
      <c r="BQ304" s="716"/>
    </row>
    <row r="305" spans="1:69" ht="10.199999999999999" customHeight="1" thickBot="1" x14ac:dyDescent="0.35">
      <c r="A305" s="64">
        <v>24</v>
      </c>
      <c r="B305" s="64">
        <f t="shared" si="75"/>
        <v>41265</v>
      </c>
      <c r="C305" s="64">
        <v>24</v>
      </c>
      <c r="D305" s="716"/>
      <c r="E305" s="716"/>
      <c r="F305" s="716"/>
      <c r="G305" s="716"/>
      <c r="H305" s="716"/>
      <c r="I305" s="716"/>
      <c r="J305" s="716"/>
      <c r="K305" s="716"/>
      <c r="L305" s="716"/>
      <c r="M305" s="716"/>
      <c r="N305" s="716"/>
      <c r="O305" s="716"/>
      <c r="P305" s="716"/>
      <c r="Q305" s="716"/>
      <c r="R305" s="716"/>
      <c r="S305" s="716"/>
      <c r="T305" s="716"/>
      <c r="U305" s="716"/>
      <c r="V305" s="716"/>
      <c r="W305" s="716"/>
      <c r="X305" s="716"/>
      <c r="Y305" s="716"/>
      <c r="Z305" s="716"/>
      <c r="AA305" s="716">
        <f>((((($Y$46*($K$20*(1+SUM($E$27:$F$27))))+($Y$47*($K$21*(1+SUM($E$28:$F$28))))+(($K$22*(1+SUM($E$29:$F$29))))*$Y$48)+(($K$23*(1+SUM($E$30:$F$30))))*$Y$49)+($Y$50*($K$24*(1+SUM($E$31:$F$31))))))*$D$37</f>
        <v>0</v>
      </c>
      <c r="AB305" s="716">
        <f>((((($Y$46*($K$20*(1+SUM($E$27:$F$27))))+($Y$47*($K$21*(1+SUM($E$28:$F$28))))+(($K$22*(1+SUM($E$29:$F$29))))*$Y$48)+(($K$23*(1+SUM($E$30:$F$30))))*$Y$49)+($Y$50*($K$24*(1+SUM($E$31:$F$31))))))*$E$37</f>
        <v>825.30000000000007</v>
      </c>
      <c r="AC305" s="716">
        <f>((((($Y$46*($K$20*(1+SUM($E$27:$F$27))))+($Y$47*($K$21*(1+SUM($E$28:$F$28))))+(($K$22*(1+SUM($E$29:$F$29))))*$Y$48)+(($K$23*(1+SUM($E$30:$F$30))))*$Y$49)+($Y$50*($K$24*(1+SUM($E$31:$F$31))))))*$F$37</f>
        <v>14442.749999999998</v>
      </c>
      <c r="AD305" s="716">
        <f>((((($Y$46*($K$20*(1+SUM($E$27:$F$27))))+($Y$47*($K$21*(1+SUM($E$28:$F$28))))+(($K$22*(1+SUM($E$29:$F$29))))*$Y$48)+(($K$23*(1+SUM($E$30:$F$30))))*$Y$49)+($Y$50*($K$24*(1+SUM($E$31:$F$31))))))*$G$37</f>
        <v>20632.5</v>
      </c>
      <c r="AE305" s="716">
        <f>((((($Y$46*($K$20*(1+SUM($E$27:$F$27))))+($Y$47*($K$21*(1+SUM($E$28:$F$28))))+(($K$22*(1+SUM($E$29:$F$29))))*$Y$48)+(($K$23*(1+SUM($E$30:$F$30))))*$Y$49)+($Y$50*($K$24*(1+SUM($E$31:$F$31))))))*$H$37</f>
        <v>4126.5</v>
      </c>
      <c r="AF305" s="716">
        <f>((((($Y$46*($K$20*(1+SUM($E$27:$F$27))))+($Y$47*($K$21*(1+SUM($E$28:$F$28))))+(($K$22*(1+SUM($E$29:$F$29))))*$Y$48)+(($K$23*(1+SUM($E$30:$F$30))))*$Y$49)+($Y$50*($K$24*(1+SUM($E$31:$F$31))))))*$I$37</f>
        <v>825.30000000000007</v>
      </c>
      <c r="AG305" s="716">
        <f>((((($Y$46*($K$20*(1+SUM($E$27:$F$27))))+($Y$47*($K$21*(1+SUM($E$28:$F$28))))+(($K$22*(1+SUM($E$29:$F$29))))*$Y$48)+(($K$23*(1+SUM($E$30:$F$30))))*$Y$49)+($Y$50*($K$24*(1+SUM($E$31:$F$31))))))*$J$37</f>
        <v>412.65000000000003</v>
      </c>
      <c r="AH305" s="716"/>
      <c r="AI305" s="716"/>
      <c r="AJ305" s="716"/>
      <c r="AK305" s="716"/>
      <c r="AL305" s="716"/>
      <c r="AM305" s="716"/>
      <c r="AN305" s="716"/>
      <c r="AO305" s="716"/>
      <c r="AP305" s="716"/>
      <c r="AQ305" s="716"/>
      <c r="AR305" s="716"/>
      <c r="AS305" s="716"/>
      <c r="AT305" s="716"/>
      <c r="AU305" s="716"/>
      <c r="AV305" s="716"/>
      <c r="AW305" s="716"/>
      <c r="AX305" s="716"/>
      <c r="AY305" s="716"/>
      <c r="AZ305" s="716"/>
      <c r="BA305" s="716"/>
      <c r="BB305" s="716"/>
      <c r="BC305" s="716"/>
      <c r="BD305" s="716"/>
      <c r="BE305" s="716"/>
      <c r="BF305" s="716"/>
      <c r="BG305" s="716"/>
      <c r="BH305" s="716"/>
      <c r="BI305" s="716"/>
      <c r="BJ305" s="716"/>
      <c r="BK305" s="716"/>
      <c r="BL305" s="716"/>
      <c r="BM305" s="716"/>
      <c r="BN305" s="716"/>
      <c r="BO305" s="716"/>
      <c r="BP305" s="716"/>
      <c r="BQ305" s="716"/>
    </row>
    <row r="306" spans="1:69" ht="10.199999999999999" customHeight="1" thickBot="1" x14ac:dyDescent="0.35">
      <c r="A306" s="64">
        <v>25</v>
      </c>
      <c r="B306" s="64">
        <f t="shared" si="75"/>
        <v>66240</v>
      </c>
      <c r="C306" s="64">
        <v>25</v>
      </c>
      <c r="D306" s="716"/>
      <c r="E306" s="716"/>
      <c r="F306" s="716"/>
      <c r="G306" s="716"/>
      <c r="H306" s="716"/>
      <c r="I306" s="716"/>
      <c r="J306" s="716"/>
      <c r="K306" s="716"/>
      <c r="L306" s="716"/>
      <c r="M306" s="716"/>
      <c r="N306" s="716"/>
      <c r="O306" s="716"/>
      <c r="P306" s="716"/>
      <c r="Q306" s="716"/>
      <c r="R306" s="716"/>
      <c r="S306" s="716"/>
      <c r="T306" s="716"/>
      <c r="U306" s="716"/>
      <c r="V306" s="716"/>
      <c r="W306" s="716"/>
      <c r="X306" s="716"/>
      <c r="Y306" s="716"/>
      <c r="Z306" s="716"/>
      <c r="AA306" s="716"/>
      <c r="AB306" s="716">
        <f>((((($Z$46*($K$20*(1+SUM($E$27:$G$27))))+($Z$47*($K$21*(1+SUM($E$28:$G$28))))+(($K$22*(1+SUM($E$29:$G$29))))*$Z$48)+(($K$23*(1+SUM($E$30:$G$30))))*$Z$49)+($Z$50*($K$24*(1+SUM($E$31:$G$31))))))*$D$37</f>
        <v>0</v>
      </c>
      <c r="AC306" s="716">
        <f>((((($Z$46*($K$20*(1+SUM($E$27:$G$27))))+($Z$47*($K$21*(1+SUM($E$28:$G$28))))+(($K$22*(1+SUM($E$29:$G$29))))*$Z$48)+(($K$23*(1+SUM($E$30:$G$30))))*$Z$49)+($Z$50*($K$24*(1+SUM($E$31:$G$31))))))*$E$37</f>
        <v>1324.8</v>
      </c>
      <c r="AD306" s="716">
        <f>((((($Z$46*($K$20*(1+SUM($E$27:$G$27))))+($Z$47*($K$21*(1+SUM($E$28:$G$28))))+(($K$22*(1+SUM($E$29:$G$29))))*$Z$48)+(($K$23*(1+SUM($E$30:$G$30))))*$Z$49)+($Z$50*($K$24*(1+SUM($E$31:$G$31))))))*$F$37</f>
        <v>23184</v>
      </c>
      <c r="AE306" s="716">
        <f>((((($Z$46*($K$20*(1+SUM($E$27:$G$27))))+($Z$47*($K$21*(1+SUM($E$28:$G$28))))+(($K$22*(1+SUM($E$29:$G$29))))*$Z$48)+(($K$23*(1+SUM($E$30:$G$30))))*$Z$49)+($Z$50*($K$24*(1+SUM($E$31:$G$31))))))*$G$37</f>
        <v>33120</v>
      </c>
      <c r="AF306" s="716">
        <f>((((($Z$46*($K$20*(1+SUM($E$27:$G$27))))+($Z$47*($K$21*(1+SUM($E$28:$G$28))))+(($K$22*(1+SUM($E$29:$G$29))))*$Z$48)+(($K$23*(1+SUM($E$30:$G$30))))*$Z$49)+($Z$50*($K$24*(1+SUM($E$31:$G$31))))))*$H$37</f>
        <v>6624</v>
      </c>
      <c r="AG306" s="716">
        <f>((((($Z$46*($K$20*(1+SUM($E$27:$G$27))))+($Z$47*($K$21*(1+SUM($E$28:$G$28))))+(($K$22*(1+SUM($E$29:$G$29))))*$Z$48)+(($K$23*(1+SUM($E$30:$G$30))))*$Z$49)+($Z$50*($K$24*(1+SUM($E$31:$G$31))))))*$I$37</f>
        <v>1324.8</v>
      </c>
      <c r="AH306" s="716">
        <f>((((($Z$46*($K$20*(1+SUM($E$27:$G$27))))+($Z$47*($K$21*(1+SUM($E$28:$G$28))))+(($K$22*(1+SUM($E$29:$G$29))))*$Z$48)+(($K$23*(1+SUM($E$30:$G$30))))*$Z$49)+($Z$50*($K$24*(1+SUM($E$31:$G$31))))))*$J$37</f>
        <v>662.4</v>
      </c>
      <c r="AI306" s="716"/>
      <c r="AJ306" s="716"/>
      <c r="AK306" s="716"/>
      <c r="AL306" s="716"/>
      <c r="AM306" s="716"/>
      <c r="AN306" s="716"/>
      <c r="AO306" s="716"/>
      <c r="AP306" s="716"/>
      <c r="AQ306" s="716"/>
      <c r="AR306" s="716"/>
      <c r="AS306" s="716"/>
      <c r="AT306" s="716"/>
      <c r="AU306" s="716"/>
      <c r="AV306" s="716"/>
      <c r="AW306" s="716"/>
      <c r="AX306" s="716"/>
      <c r="AY306" s="716"/>
      <c r="AZ306" s="716"/>
      <c r="BA306" s="716"/>
      <c r="BB306" s="716"/>
      <c r="BC306" s="716"/>
      <c r="BD306" s="716"/>
      <c r="BE306" s="716"/>
      <c r="BF306" s="716"/>
      <c r="BG306" s="716"/>
      <c r="BH306" s="716"/>
      <c r="BI306" s="716"/>
      <c r="BJ306" s="716"/>
      <c r="BK306" s="716"/>
      <c r="BL306" s="716"/>
      <c r="BM306" s="716"/>
      <c r="BN306" s="716"/>
      <c r="BO306" s="716"/>
      <c r="BP306" s="716"/>
      <c r="BQ306" s="716"/>
    </row>
    <row r="307" spans="1:69" ht="10.199999999999999" customHeight="1" thickBot="1" x14ac:dyDescent="0.35">
      <c r="A307" s="64">
        <v>26</v>
      </c>
      <c r="B307" s="64">
        <f t="shared" si="75"/>
        <v>66240</v>
      </c>
      <c r="C307" s="64">
        <v>26</v>
      </c>
      <c r="D307" s="716"/>
      <c r="E307" s="716"/>
      <c r="F307" s="716"/>
      <c r="G307" s="716"/>
      <c r="H307" s="716"/>
      <c r="I307" s="716"/>
      <c r="J307" s="716"/>
      <c r="K307" s="716"/>
      <c r="L307" s="716"/>
      <c r="M307" s="716"/>
      <c r="N307" s="716"/>
      <c r="O307" s="716"/>
      <c r="P307" s="716"/>
      <c r="Q307" s="716"/>
      <c r="R307" s="716"/>
      <c r="S307" s="716"/>
      <c r="T307" s="716"/>
      <c r="U307" s="716"/>
      <c r="V307" s="716"/>
      <c r="W307" s="716"/>
      <c r="X307" s="716"/>
      <c r="Y307" s="716"/>
      <c r="Z307" s="716"/>
      <c r="AA307" s="716"/>
      <c r="AB307" s="716"/>
      <c r="AC307" s="716">
        <f>((((($Z$46*($K$20*(1+SUM($E$27:$G$27))))+($Z$47*($K$21*(1+SUM($E$28:$G$28))))+(($K$22*(1+SUM($E$29:$G$29))))*$Z$48)+(($K$23*(1+SUM($E$30:$G$30))))*$Z$49)+($Z$50*($K$24*(1+SUM($E$31:$G$31))))))*$D$37</f>
        <v>0</v>
      </c>
      <c r="AD307" s="716">
        <f>((((($Z$46*($K$20*(1+SUM($E$27:$G$27))))+($Z$47*($K$21*(1+SUM($E$28:$G$28))))+(($K$22*(1+SUM($E$29:$G$29))))*$Z$48)+(($K$23*(1+SUM($E$30:$G$30))))*$Z$49)+($Z$50*($K$24*(1+SUM($E$31:$G$31))))))*$E$37</f>
        <v>1324.8</v>
      </c>
      <c r="AE307" s="716">
        <f>((((($Z$46*($K$20*(1+SUM($E$27:$G$27))))+($Z$47*($K$21*(1+SUM($E$28:$G$28))))+(($K$22*(1+SUM($E$29:$G$29))))*$Z$48)+(($K$23*(1+SUM($E$30:$G$30))))*$Z$49)+($Z$50*($K$24*(1+SUM($E$31:$G$31))))))*$F$37</f>
        <v>23184</v>
      </c>
      <c r="AF307" s="716">
        <f>((((($Z$46*($K$20*(1+SUM($E$27:$G$27))))+($Z$47*($K$21*(1+SUM($E$28:$G$28))))+(($K$22*(1+SUM($E$29:$G$29))))*$Z$48)+(($K$23*(1+SUM($E$30:$G$30))))*$Z$49)+($Z$50*($K$24*(1+SUM($E$31:$G$31))))))*$G$37</f>
        <v>33120</v>
      </c>
      <c r="AG307" s="716">
        <f>((((($Z$46*($K$20*(1+SUM($E$27:$G$27))))+($Z$47*($K$21*(1+SUM($E$28:$G$28))))+(($K$22*(1+SUM($E$29:$G$29))))*$Z$48)+(($K$23*(1+SUM($E$30:$G$30))))*$Z$49)+($Z$50*($K$24*(1+SUM($E$31:$G$31))))))*$H$37</f>
        <v>6624</v>
      </c>
      <c r="AH307" s="716">
        <f>((((($Z$46*($K$20*(1+SUM($E$27:$G$27))))+($Z$47*($K$21*(1+SUM($E$28:$G$28))))+(($K$22*(1+SUM($E$29:$G$29))))*$Z$48)+(($K$23*(1+SUM($E$30:$G$30))))*$Z$49)+($Z$50*($K$24*(1+SUM($E$31:$G$31))))))*$I$37</f>
        <v>1324.8</v>
      </c>
      <c r="AI307" s="716">
        <f>((((($Z$46*($K$20*(1+SUM($E$27:$G$27))))+($Z$47*($K$21*(1+SUM($E$28:$G$28))))+(($K$22*(1+SUM($E$29:$G$29))))*$Z$48)+(($K$23*(1+SUM($E$30:$G$30))))*$Z$49)+($Z$50*($K$24*(1+SUM($E$31:$G$31))))))*$J$37</f>
        <v>662.4</v>
      </c>
      <c r="AJ307" s="716"/>
      <c r="AK307" s="716"/>
      <c r="AL307" s="716"/>
      <c r="AM307" s="716"/>
      <c r="AN307" s="716"/>
      <c r="AO307" s="716"/>
      <c r="AP307" s="716"/>
      <c r="AQ307" s="716"/>
      <c r="AR307" s="716"/>
      <c r="AS307" s="716"/>
      <c r="AT307" s="716"/>
      <c r="AU307" s="716"/>
      <c r="AV307" s="716"/>
      <c r="AW307" s="716"/>
      <c r="AX307" s="716"/>
      <c r="AY307" s="716"/>
      <c r="AZ307" s="716"/>
      <c r="BA307" s="716"/>
      <c r="BB307" s="716"/>
      <c r="BC307" s="716"/>
      <c r="BD307" s="716"/>
      <c r="BE307" s="716"/>
      <c r="BF307" s="716"/>
      <c r="BG307" s="716"/>
      <c r="BH307" s="716"/>
      <c r="BI307" s="716"/>
      <c r="BJ307" s="716"/>
      <c r="BK307" s="716"/>
      <c r="BL307" s="716"/>
      <c r="BM307" s="716"/>
      <c r="BN307" s="716"/>
      <c r="BO307" s="716"/>
      <c r="BP307" s="716"/>
      <c r="BQ307" s="716"/>
    </row>
    <row r="308" spans="1:69" ht="10.199999999999999" customHeight="1" thickBot="1" x14ac:dyDescent="0.35">
      <c r="A308" s="64">
        <v>27</v>
      </c>
      <c r="B308" s="64">
        <f t="shared" si="75"/>
        <v>66240</v>
      </c>
      <c r="C308" s="64">
        <v>27</v>
      </c>
      <c r="D308" s="716"/>
      <c r="E308" s="716"/>
      <c r="F308" s="716"/>
      <c r="G308" s="716"/>
      <c r="H308" s="716"/>
      <c r="I308" s="716"/>
      <c r="J308" s="716"/>
      <c r="K308" s="716"/>
      <c r="L308" s="716"/>
      <c r="M308" s="716"/>
      <c r="N308" s="716"/>
      <c r="O308" s="716"/>
      <c r="P308" s="716"/>
      <c r="Q308" s="716"/>
      <c r="R308" s="716"/>
      <c r="S308" s="716"/>
      <c r="T308" s="716"/>
      <c r="U308" s="716"/>
      <c r="V308" s="716"/>
      <c r="W308" s="716"/>
      <c r="X308" s="716"/>
      <c r="Y308" s="716"/>
      <c r="Z308" s="716"/>
      <c r="AA308" s="716"/>
      <c r="AB308" s="716"/>
      <c r="AC308" s="716"/>
      <c r="AD308" s="716">
        <f>((((($Z$46*($K$20*(1+SUM($E$27:$G$27))))+($Z$47*($K$21*(1+SUM($E$28:$G$28))))+(($K$22*(1+SUM($E$29:$G$29))))*$Z$48)+(($K$23*(1+SUM($E$30:$G$30))))*$Z$49)+($Z$50*($K$24*(1+SUM($E$31:$G$31))))))*$D$37</f>
        <v>0</v>
      </c>
      <c r="AE308" s="716">
        <f>((((($Z$46*($K$20*(1+SUM($E$27:$G$27))))+($Z$47*($K$21*(1+SUM($E$28:$G$28))))+(($K$22*(1+SUM($E$29:$G$29))))*$Z$48)+(($K$23*(1+SUM($E$30:$G$30))))*$Z$49)+($Z$50*($K$24*(1+SUM($E$31:$G$31))))))*$E$37</f>
        <v>1324.8</v>
      </c>
      <c r="AF308" s="716">
        <f>((((($Z$46*($K$20*(1+SUM($E$27:$G$27))))+($Z$47*($K$21*(1+SUM($E$28:$G$28))))+(($K$22*(1+SUM($E$29:$G$29))))*$Z$48)+(($K$23*(1+SUM($E$30:$G$30))))*$Z$49)+($Z$50*($K$24*(1+SUM($E$31:$G$31))))))*$F$37</f>
        <v>23184</v>
      </c>
      <c r="AG308" s="716">
        <f>((((($Z$46*($K$20*(1+SUM($E$27:$G$27))))+($Z$47*($K$21*(1+SUM($E$28:$G$28))))+(($K$22*(1+SUM($E$29:$G$29))))*$Z$48)+(($K$23*(1+SUM($E$30:$G$30))))*$Z$49)+($Z$50*($K$24*(1+SUM($E$31:$G$31))))))*$G$37</f>
        <v>33120</v>
      </c>
      <c r="AH308" s="716">
        <f>((((($Z$46*($K$20*(1+SUM($E$27:$G$27))))+($Z$47*($K$21*(1+SUM($E$28:$G$28))))+(($K$22*(1+SUM($E$29:$G$29))))*$Z$48)+(($K$23*(1+SUM($E$30:$G$30))))*$Z$49)+($Z$50*($K$24*(1+SUM($E$31:$G$31))))))*$H$37</f>
        <v>6624</v>
      </c>
      <c r="AI308" s="716">
        <f>((((($Z$46*($K$20*(1+SUM($E$27:$G$27))))+($Z$47*($K$21*(1+SUM($E$28:$G$28))))+(($K$22*(1+SUM($E$29:$G$29))))*$Z$48)+(($K$23*(1+SUM($E$30:$G$30))))*$Z$49)+($Z$50*($K$24*(1+SUM($E$31:$G$31))))))*$I$37</f>
        <v>1324.8</v>
      </c>
      <c r="AJ308" s="716">
        <f>((((($Z$46*($K$20*(1+SUM($E$27:$G$27))))+($Z$47*($K$21*(1+SUM($E$28:$G$28))))+(($K$22*(1+SUM($E$29:$G$29))))*$Z$48)+(($K$23*(1+SUM($E$30:$G$30))))*$Z$49)+($Z$50*($K$24*(1+SUM($E$31:$G$31))))))*$J$37</f>
        <v>662.4</v>
      </c>
      <c r="AK308" s="716"/>
      <c r="AL308" s="716"/>
      <c r="AM308" s="716"/>
      <c r="AN308" s="716"/>
      <c r="AO308" s="716"/>
      <c r="AP308" s="716"/>
      <c r="AQ308" s="716"/>
      <c r="AR308" s="716"/>
      <c r="AS308" s="716"/>
      <c r="AT308" s="716"/>
      <c r="AU308" s="716"/>
      <c r="AV308" s="716"/>
      <c r="AW308" s="716"/>
      <c r="AX308" s="716"/>
      <c r="AY308" s="716"/>
      <c r="AZ308" s="716"/>
      <c r="BA308" s="716"/>
      <c r="BB308" s="716"/>
      <c r="BC308" s="716"/>
      <c r="BD308" s="716"/>
      <c r="BE308" s="716"/>
      <c r="BF308" s="716"/>
      <c r="BG308" s="716"/>
      <c r="BH308" s="716"/>
      <c r="BI308" s="716"/>
      <c r="BJ308" s="716"/>
      <c r="BK308" s="716"/>
      <c r="BL308" s="716"/>
      <c r="BM308" s="716"/>
      <c r="BN308" s="716"/>
      <c r="BO308" s="716"/>
      <c r="BP308" s="716"/>
      <c r="BQ308" s="716"/>
    </row>
    <row r="309" spans="1:69" ht="10.199999999999999" customHeight="1" thickBot="1" x14ac:dyDescent="0.35">
      <c r="A309" s="64">
        <v>28</v>
      </c>
      <c r="B309" s="64">
        <f t="shared" si="75"/>
        <v>66240</v>
      </c>
      <c r="C309" s="64">
        <v>28</v>
      </c>
      <c r="D309" s="716"/>
      <c r="E309" s="716"/>
      <c r="F309" s="716"/>
      <c r="G309" s="716"/>
      <c r="H309" s="716"/>
      <c r="I309" s="716"/>
      <c r="J309" s="716"/>
      <c r="K309" s="716"/>
      <c r="L309" s="716"/>
      <c r="M309" s="716"/>
      <c r="N309" s="716"/>
      <c r="O309" s="716"/>
      <c r="P309" s="716"/>
      <c r="Q309" s="716"/>
      <c r="R309" s="716"/>
      <c r="S309" s="716"/>
      <c r="T309" s="716"/>
      <c r="U309" s="716"/>
      <c r="V309" s="716"/>
      <c r="W309" s="716"/>
      <c r="X309" s="716"/>
      <c r="Y309" s="716"/>
      <c r="Z309" s="716"/>
      <c r="AA309" s="716"/>
      <c r="AB309" s="716"/>
      <c r="AC309" s="716"/>
      <c r="AD309" s="716"/>
      <c r="AE309" s="716">
        <f>((((($Z$46*($K$20*(1+SUM($E$27:$G$27))))+($Z$47*($K$21*(1+SUM($E$28:$G$28))))+(($K$22*(1+SUM($E$29:$G$29))))*$Z$48)+(($K$23*(1+SUM($E$30:$G$30))))*$Z$49)+($Z$50*($K$24*(1+SUM($E$31:$G$31))))))*$D$37</f>
        <v>0</v>
      </c>
      <c r="AF309" s="716">
        <f>((((($Z$46*($K$20*(1+SUM($E$27:$G$27))))+($Z$47*($K$21*(1+SUM($E$28:$G$28))))+(($K$22*(1+SUM($E$29:$G$29))))*$Z$48)+(($K$23*(1+SUM($E$30:$G$30))))*$Z$49)+($Z$50*($K$24*(1+SUM($E$31:$G$31))))))*$E$37</f>
        <v>1324.8</v>
      </c>
      <c r="AG309" s="716">
        <f>((((($Z$46*($K$20*(1+SUM($E$27:$G$27))))+($Z$47*($K$21*(1+SUM($E$28:$G$28))))+(($K$22*(1+SUM($E$29:$G$29))))*$Z$48)+(($K$23*(1+SUM($E$30:$G$30))))*$Z$49)+($Z$50*($K$24*(1+SUM($E$31:$G$31))))))*$F$37</f>
        <v>23184</v>
      </c>
      <c r="AH309" s="716">
        <f>((((($Z$46*($K$20*(1+SUM($E$27:$G$27))))+($Z$47*($K$21*(1+SUM($E$28:$G$28))))+(($K$22*(1+SUM($E$29:$G$29))))*$Z$48)+(($K$23*(1+SUM($E$30:$G$30))))*$Z$49)+($Z$50*($K$24*(1+SUM($E$31:$G$31))))))*$G$37</f>
        <v>33120</v>
      </c>
      <c r="AI309" s="716">
        <f>((((($Z$46*($K$20*(1+SUM($E$27:$G$27))))+($Z$47*($K$21*(1+SUM($E$28:$G$28))))+(($K$22*(1+SUM($E$29:$G$29))))*$Z$48)+(($K$23*(1+SUM($E$30:$G$30))))*$Z$49)+($Z$50*($K$24*(1+SUM($E$31:$G$31))))))*$H$37</f>
        <v>6624</v>
      </c>
      <c r="AJ309" s="716">
        <f>((((($Z$46*($K$20*(1+SUM($E$27:$G$27))))+($Z$47*($K$21*(1+SUM($E$28:$G$28))))+(($K$22*(1+SUM($E$29:$G$29))))*$Z$48)+(($K$23*(1+SUM($E$30:$G$30))))*$Z$49)+($Z$50*($K$24*(1+SUM($E$31:$G$31))))))*$I$37</f>
        <v>1324.8</v>
      </c>
      <c r="AK309" s="716">
        <f>((((($Z$46*($K$20*(1+SUM($E$27:$G$27))))+($Z$47*($K$21*(1+SUM($E$28:$G$28))))+(($K$22*(1+SUM($E$29:$G$29))))*$Z$48)+(($K$23*(1+SUM($E$30:$G$30))))*$Z$49)+($Z$50*($K$24*(1+SUM($E$31:$G$31))))))*$J$37</f>
        <v>662.4</v>
      </c>
      <c r="AL309" s="716"/>
      <c r="AM309" s="716"/>
      <c r="AN309" s="716"/>
      <c r="AO309" s="716"/>
      <c r="AP309" s="716"/>
      <c r="AQ309" s="716"/>
      <c r="AR309" s="716"/>
      <c r="AS309" s="716"/>
      <c r="AT309" s="716"/>
      <c r="AU309" s="716"/>
      <c r="AV309" s="716"/>
      <c r="AW309" s="716"/>
      <c r="AX309" s="716"/>
      <c r="AY309" s="716"/>
      <c r="AZ309" s="716"/>
      <c r="BA309" s="716"/>
      <c r="BB309" s="716"/>
      <c r="BC309" s="716"/>
      <c r="BD309" s="716"/>
      <c r="BE309" s="716"/>
      <c r="BF309" s="716"/>
      <c r="BG309" s="716"/>
      <c r="BH309" s="716"/>
      <c r="BI309" s="716"/>
      <c r="BJ309" s="716"/>
      <c r="BK309" s="716"/>
      <c r="BL309" s="716"/>
      <c r="BM309" s="716"/>
      <c r="BN309" s="716"/>
      <c r="BO309" s="716"/>
      <c r="BP309" s="716"/>
      <c r="BQ309" s="716"/>
    </row>
    <row r="310" spans="1:69" ht="10.199999999999999" customHeight="1" thickBot="1" x14ac:dyDescent="0.35">
      <c r="A310" s="64">
        <v>29</v>
      </c>
      <c r="B310" s="64">
        <f t="shared" si="75"/>
        <v>66240</v>
      </c>
      <c r="C310" s="64">
        <v>29</v>
      </c>
      <c r="D310" s="716"/>
      <c r="E310" s="716"/>
      <c r="F310" s="716"/>
      <c r="G310" s="716"/>
      <c r="H310" s="716"/>
      <c r="I310" s="716"/>
      <c r="J310" s="716"/>
      <c r="K310" s="716"/>
      <c r="L310" s="716"/>
      <c r="M310" s="716"/>
      <c r="N310" s="716"/>
      <c r="O310" s="716"/>
      <c r="P310" s="716"/>
      <c r="Q310" s="716"/>
      <c r="R310" s="716"/>
      <c r="S310" s="716"/>
      <c r="T310" s="716"/>
      <c r="U310" s="716"/>
      <c r="V310" s="716"/>
      <c r="W310" s="716"/>
      <c r="X310" s="716"/>
      <c r="Y310" s="716"/>
      <c r="Z310" s="716"/>
      <c r="AA310" s="716"/>
      <c r="AB310" s="716"/>
      <c r="AC310" s="716"/>
      <c r="AD310" s="716"/>
      <c r="AE310" s="716"/>
      <c r="AF310" s="716">
        <f>((((($Z$46*($K$20*(1+SUM($E$27:$G$27))))+($Z$47*($K$21*(1+SUM($E$28:$G$28))))+(($K$22*(1+SUM($E$29:$G$29))))*$Z$48)+(($K$23*(1+SUM($E$30:$G$30))))*$Z$49)+($Z$50*($K$24*(1+SUM($E$31:$G$31))))))*$D$37</f>
        <v>0</v>
      </c>
      <c r="AG310" s="716">
        <f>((((($Z$46*($K$20*(1+SUM($E$27:$G$27))))+($Z$47*($K$21*(1+SUM($E$28:$G$28))))+(($K$22*(1+SUM($E$29:$G$29))))*$Z$48)+(($K$23*(1+SUM($E$30:$G$30))))*$Z$49)+($Z$50*($K$24*(1+SUM($E$31:$G$31))))))*$E$37</f>
        <v>1324.8</v>
      </c>
      <c r="AH310" s="716">
        <f>((((($Z$46*($K$20*(1+SUM($E$27:$G$27))))+($Z$47*($K$21*(1+SUM($E$28:$G$28))))+(($K$22*(1+SUM($E$29:$G$29))))*$Z$48)+(($K$23*(1+SUM($E$30:$G$30))))*$Z$49)+($Z$50*($K$24*(1+SUM($E$31:$G$31))))))*$F$37</f>
        <v>23184</v>
      </c>
      <c r="AI310" s="716">
        <f>((((($Z$46*($K$20*(1+SUM($E$27:$G$27))))+($Z$47*($K$21*(1+SUM($E$28:$G$28))))+(($K$22*(1+SUM($E$29:$G$29))))*$Z$48)+(($K$23*(1+SUM($E$30:$G$30))))*$Z$49)+($Z$50*($K$24*(1+SUM($E$31:$G$31))))))*$G$37</f>
        <v>33120</v>
      </c>
      <c r="AJ310" s="716">
        <f>((((($Z$46*($K$20*(1+SUM($E$27:$G$27))))+($Z$47*($K$21*(1+SUM($E$28:$G$28))))+(($K$22*(1+SUM($E$29:$G$29))))*$Z$48)+(($K$23*(1+SUM($E$30:$G$30))))*$Z$49)+($Z$50*($K$24*(1+SUM($E$31:$G$31))))))*$H$37</f>
        <v>6624</v>
      </c>
      <c r="AK310" s="716">
        <f>((((($Z$46*($K$20*(1+SUM($E$27:$G$27))))+($Z$47*($K$21*(1+SUM($E$28:$G$28))))+(($K$22*(1+SUM($E$29:$G$29))))*$Z$48)+(($K$23*(1+SUM($E$30:$G$30))))*$Z$49)+($Z$50*($K$24*(1+SUM($E$31:$G$31))))))*$I$37</f>
        <v>1324.8</v>
      </c>
      <c r="AL310" s="716">
        <f>((((($Z$46*($K$20*(1+SUM($E$27:$G$27))))+($Z$47*($K$21*(1+SUM($E$28:$G$28))))+(($K$22*(1+SUM($E$29:$G$29))))*$Z$48)+(($K$23*(1+SUM($E$30:$G$30))))*$Z$49)+($Z$50*($K$24*(1+SUM($E$31:$G$31))))))*$J$37</f>
        <v>662.4</v>
      </c>
      <c r="AM310" s="716"/>
      <c r="AN310" s="716"/>
      <c r="AO310" s="716"/>
      <c r="AP310" s="716"/>
      <c r="AQ310" s="716"/>
      <c r="AR310" s="716"/>
      <c r="AS310" s="716"/>
      <c r="AT310" s="716"/>
      <c r="AU310" s="716"/>
      <c r="AV310" s="716"/>
      <c r="AW310" s="716"/>
      <c r="AX310" s="716"/>
      <c r="AY310" s="716"/>
      <c r="AZ310" s="716"/>
      <c r="BA310" s="716"/>
      <c r="BB310" s="716"/>
      <c r="BC310" s="716"/>
      <c r="BD310" s="716"/>
      <c r="BE310" s="716"/>
      <c r="BF310" s="716"/>
      <c r="BG310" s="716"/>
      <c r="BH310" s="716"/>
      <c r="BI310" s="716"/>
      <c r="BJ310" s="716"/>
      <c r="BK310" s="716"/>
      <c r="BL310" s="716"/>
      <c r="BM310" s="716"/>
      <c r="BN310" s="716"/>
      <c r="BO310" s="716"/>
      <c r="BP310" s="716"/>
      <c r="BQ310" s="716"/>
    </row>
    <row r="311" spans="1:69" ht="10.199999999999999" customHeight="1" thickBot="1" x14ac:dyDescent="0.35">
      <c r="A311" s="64">
        <v>30</v>
      </c>
      <c r="B311" s="64">
        <f t="shared" si="75"/>
        <v>66240</v>
      </c>
      <c r="C311" s="64">
        <v>30</v>
      </c>
      <c r="D311" s="716"/>
      <c r="E311" s="716"/>
      <c r="F311" s="716"/>
      <c r="G311" s="716"/>
      <c r="H311" s="716"/>
      <c r="I311" s="716"/>
      <c r="J311" s="716"/>
      <c r="K311" s="716"/>
      <c r="L311" s="716"/>
      <c r="M311" s="716"/>
      <c r="N311" s="716"/>
      <c r="O311" s="716"/>
      <c r="P311" s="716"/>
      <c r="Q311" s="716"/>
      <c r="R311" s="716"/>
      <c r="S311" s="716"/>
      <c r="T311" s="716"/>
      <c r="U311" s="716"/>
      <c r="V311" s="716"/>
      <c r="W311" s="716"/>
      <c r="X311" s="716"/>
      <c r="Y311" s="716"/>
      <c r="Z311" s="716"/>
      <c r="AA311" s="716"/>
      <c r="AB311" s="716"/>
      <c r="AC311" s="716"/>
      <c r="AD311" s="716"/>
      <c r="AE311" s="716"/>
      <c r="AF311" s="716"/>
      <c r="AG311" s="716">
        <f>((((($Z$46*($K$20*(1+SUM($E$27:$G$27))))+($Z$47*($K$21*(1+SUM($E$28:$G$28))))+(($K$22*(1+SUM($E$29:$G$29))))*$Z$48)+(($K$23*(1+SUM($E$30:$G$30))))*$Z$49)+($Z$50*($K$24*(1+SUM($E$31:$G$31))))))*$D$37</f>
        <v>0</v>
      </c>
      <c r="AH311" s="716">
        <f>((((($Z$46*($K$20*(1+SUM($E$27:$G$27))))+($Z$47*($K$21*(1+SUM($E$28:$G$28))))+(($K$22*(1+SUM($E$29:$G$29))))*$Z$48)+(($K$23*(1+SUM($E$30:$G$30))))*$Z$49)+($Z$50*($K$24*(1+SUM($E$31:$G$31))))))*$E$37</f>
        <v>1324.8</v>
      </c>
      <c r="AI311" s="716">
        <f>((((($Z$46*($K$20*(1+SUM($E$27:$G$27))))+($Z$47*($K$21*(1+SUM($E$28:$G$28))))+(($K$22*(1+SUM($E$29:$G$29))))*$Z$48)+(($K$23*(1+SUM($E$30:$G$30))))*$Z$49)+($Z$50*($K$24*(1+SUM($E$31:$G$31))))))*$F$37</f>
        <v>23184</v>
      </c>
      <c r="AJ311" s="716">
        <f>((((($Z$46*($K$20*(1+SUM($E$27:$G$27))))+($Z$47*($K$21*(1+SUM($E$28:$G$28))))+(($K$22*(1+SUM($E$29:$G$29))))*$Z$48)+(($K$23*(1+SUM($E$30:$G$30))))*$Z$49)+($Z$50*($K$24*(1+SUM($E$31:$G$31))))))*$G$37</f>
        <v>33120</v>
      </c>
      <c r="AK311" s="716">
        <f>((((($Z$46*($K$20*(1+SUM($E$27:$G$27))))+($Z$47*($K$21*(1+SUM($E$28:$G$28))))+(($K$22*(1+SUM($E$29:$G$29))))*$Z$48)+(($K$23*(1+SUM($E$30:$G$30))))*$Z$49)+($Z$50*($K$24*(1+SUM($E$31:$G$31))))))*$H$37</f>
        <v>6624</v>
      </c>
      <c r="AL311" s="716">
        <f>((((($Z$46*($K$20*(1+SUM($E$27:$G$27))))+($Z$47*($K$21*(1+SUM($E$28:$G$28))))+(($K$22*(1+SUM($E$29:$G$29))))*$Z$48)+(($K$23*(1+SUM($E$30:$G$30))))*$Z$49)+($Z$50*($K$24*(1+SUM($E$31:$G$31))))))*$I$37</f>
        <v>1324.8</v>
      </c>
      <c r="AM311" s="716">
        <f>((((($Z$46*($K$20*(1+SUM($E$27:$G$27))))+($Z$47*($K$21*(1+SUM($E$28:$G$28))))+(($K$22*(1+SUM($E$29:$G$29))))*$Z$48)+(($K$23*(1+SUM($E$30:$G$30))))*$Z$49)+($Z$50*($K$24*(1+SUM($E$31:$G$31))))))*$J$37</f>
        <v>662.4</v>
      </c>
      <c r="AN311" s="716"/>
      <c r="AO311" s="716"/>
      <c r="AP311" s="716"/>
      <c r="AQ311" s="716"/>
      <c r="AR311" s="716"/>
      <c r="AS311" s="716"/>
      <c r="AT311" s="716"/>
      <c r="AU311" s="716"/>
      <c r="AV311" s="716"/>
      <c r="AW311" s="716"/>
      <c r="AX311" s="716"/>
      <c r="AY311" s="716"/>
      <c r="AZ311" s="716"/>
      <c r="BA311" s="716"/>
      <c r="BB311" s="716"/>
      <c r="BC311" s="716"/>
      <c r="BD311" s="716"/>
      <c r="BE311" s="716"/>
      <c r="BF311" s="716"/>
      <c r="BG311" s="716"/>
      <c r="BH311" s="716"/>
      <c r="BI311" s="716"/>
      <c r="BJ311" s="716"/>
      <c r="BK311" s="716"/>
      <c r="BL311" s="716"/>
      <c r="BM311" s="716"/>
      <c r="BN311" s="716"/>
      <c r="BO311" s="716"/>
      <c r="BP311" s="716"/>
      <c r="BQ311" s="716"/>
    </row>
    <row r="312" spans="1:69" ht="10.199999999999999" customHeight="1" thickBot="1" x14ac:dyDescent="0.35">
      <c r="A312" s="64">
        <v>31</v>
      </c>
      <c r="B312" s="64">
        <f t="shared" si="75"/>
        <v>66240</v>
      </c>
      <c r="C312" s="64">
        <v>31</v>
      </c>
      <c r="D312" s="716"/>
      <c r="E312" s="716"/>
      <c r="F312" s="716"/>
      <c r="G312" s="716"/>
      <c r="H312" s="716"/>
      <c r="I312" s="716"/>
      <c r="J312" s="716"/>
      <c r="K312" s="716"/>
      <c r="L312" s="716"/>
      <c r="M312" s="716"/>
      <c r="N312" s="716"/>
      <c r="O312" s="716"/>
      <c r="P312" s="716"/>
      <c r="Q312" s="716"/>
      <c r="R312" s="716"/>
      <c r="S312" s="716"/>
      <c r="T312" s="716"/>
      <c r="U312" s="716"/>
      <c r="V312" s="716"/>
      <c r="W312" s="716"/>
      <c r="X312" s="716"/>
      <c r="Y312" s="716"/>
      <c r="Z312" s="716"/>
      <c r="AA312" s="716"/>
      <c r="AB312" s="716"/>
      <c r="AC312" s="716"/>
      <c r="AD312" s="716"/>
      <c r="AE312" s="716"/>
      <c r="AF312" s="716"/>
      <c r="AG312" s="716"/>
      <c r="AH312" s="716">
        <f>((((($Z$46*($K$20*(1+SUM($E$27:$G$27))))+($Z$47*($K$21*(1+SUM($E$28:$G$28))))+(($K$22*(1+SUM($E$29:$G$29))))*$Z$48)+(($K$23*(1+SUM($E$30:$G$30))))*$Z$49)+($Z$50*($K$24*(1+SUM($E$31:$G$31))))))*$D$37</f>
        <v>0</v>
      </c>
      <c r="AI312" s="716">
        <f>((((($Z$46*($K$20*(1+SUM($E$27:$G$27))))+($Z$47*($K$21*(1+SUM($E$28:$G$28))))+(($K$22*(1+SUM($E$29:$G$29))))*$Z$48)+(($K$23*(1+SUM($E$30:$G$30))))*$Z$49)+($Z$50*($K$24*(1+SUM($E$31:$G$31))))))*$E$37</f>
        <v>1324.8</v>
      </c>
      <c r="AJ312" s="716">
        <f>((((($Z$46*($K$20*(1+SUM($E$27:$G$27))))+($Z$47*($K$21*(1+SUM($E$28:$G$28))))+(($K$22*(1+SUM($E$29:$G$29))))*$Z$48)+(($K$23*(1+SUM($E$30:$G$30))))*$Z$49)+($Z$50*($K$24*(1+SUM($E$31:$G$31))))))*$F$37</f>
        <v>23184</v>
      </c>
      <c r="AK312" s="716">
        <f>((((($Z$46*($K$20*(1+SUM($E$27:$G$27))))+($Z$47*($K$21*(1+SUM($E$28:$G$28))))+(($K$22*(1+SUM($E$29:$G$29))))*$Z$48)+(($K$23*(1+SUM($E$30:$G$30))))*$Z$49)+($Z$50*($K$24*(1+SUM($E$31:$G$31))))))*$G$37</f>
        <v>33120</v>
      </c>
      <c r="AL312" s="716">
        <f>((((($Z$46*($K$20*(1+SUM($E$27:$G$27))))+($Z$47*($K$21*(1+SUM($E$28:$G$28))))+(($K$22*(1+SUM($E$29:$G$29))))*$Z$48)+(($K$23*(1+SUM($E$30:$G$30))))*$Z$49)+($Z$50*($K$24*(1+SUM($E$31:$G$31))))))*$H$37</f>
        <v>6624</v>
      </c>
      <c r="AM312" s="716">
        <f>((((($Z$46*($K$20*(1+SUM($E$27:$G$27))))+($Z$47*($K$21*(1+SUM($E$28:$G$28))))+(($K$22*(1+SUM($E$29:$G$29))))*$Z$48)+(($K$23*(1+SUM($E$30:$G$30))))*$Z$49)+($Z$50*($K$24*(1+SUM($E$31:$G$31))))))*$I$37</f>
        <v>1324.8</v>
      </c>
      <c r="AN312" s="716">
        <f>((((($Z$46*($K$20*(1+SUM($E$27:$G$27))))+($Z$47*($K$21*(1+SUM($E$28:$G$28))))+(($K$22*(1+SUM($E$29:$G$29))))*$Z$48)+(($K$23*(1+SUM($E$30:$G$30))))*$Z$49)+($Z$50*($K$24*(1+SUM($E$31:$G$31))))))*$J$37</f>
        <v>662.4</v>
      </c>
      <c r="AO312" s="716"/>
      <c r="AP312" s="716"/>
      <c r="AQ312" s="716"/>
      <c r="AR312" s="716"/>
      <c r="AS312" s="716"/>
      <c r="AT312" s="716"/>
      <c r="AU312" s="716"/>
      <c r="AV312" s="716"/>
      <c r="AW312" s="716"/>
      <c r="AX312" s="716"/>
      <c r="AY312" s="716"/>
      <c r="AZ312" s="716"/>
      <c r="BA312" s="716"/>
      <c r="BB312" s="716"/>
      <c r="BC312" s="716"/>
      <c r="BD312" s="716"/>
      <c r="BE312" s="716"/>
      <c r="BF312" s="716"/>
      <c r="BG312" s="716"/>
      <c r="BH312" s="716"/>
      <c r="BI312" s="716"/>
      <c r="BJ312" s="716"/>
      <c r="BK312" s="716"/>
      <c r="BL312" s="716"/>
      <c r="BM312" s="716"/>
      <c r="BN312" s="716"/>
      <c r="BO312" s="716"/>
      <c r="BP312" s="716"/>
      <c r="BQ312" s="716"/>
    </row>
    <row r="313" spans="1:69" ht="10.199999999999999" customHeight="1" thickBot="1" x14ac:dyDescent="0.35">
      <c r="A313" s="64">
        <v>32</v>
      </c>
      <c r="B313" s="64">
        <f t="shared" si="75"/>
        <v>66240</v>
      </c>
      <c r="C313" s="64">
        <v>32</v>
      </c>
      <c r="D313" s="716"/>
      <c r="E313" s="716"/>
      <c r="F313" s="716"/>
      <c r="G313" s="716"/>
      <c r="H313" s="716"/>
      <c r="I313" s="716"/>
      <c r="J313" s="716"/>
      <c r="K313" s="716"/>
      <c r="L313" s="716"/>
      <c r="M313" s="716"/>
      <c r="N313" s="716"/>
      <c r="O313" s="716"/>
      <c r="P313" s="716"/>
      <c r="Q313" s="716"/>
      <c r="R313" s="716"/>
      <c r="S313" s="716"/>
      <c r="T313" s="716"/>
      <c r="U313" s="716"/>
      <c r="V313" s="716"/>
      <c r="W313" s="716"/>
      <c r="X313" s="716"/>
      <c r="Y313" s="716"/>
      <c r="Z313" s="716"/>
      <c r="AA313" s="716"/>
      <c r="AB313" s="716"/>
      <c r="AC313" s="716"/>
      <c r="AD313" s="716"/>
      <c r="AE313" s="716"/>
      <c r="AF313" s="716"/>
      <c r="AG313" s="716"/>
      <c r="AH313" s="716"/>
      <c r="AI313" s="716">
        <f>((((($Z$46*($K$20*(1+SUM($E$27:$G$27))))+($Z$47*($K$21*(1+SUM($E$28:$G$28))))+(($K$22*(1+SUM($E$29:$G$29))))*$Z$48)+(($K$23*(1+SUM($E$30:$G$30))))*$Z$49)+($Z$50*($K$24*(1+SUM($E$31:$G$31))))))*$D$37</f>
        <v>0</v>
      </c>
      <c r="AJ313" s="716">
        <f>((((($Z$46*($K$20*(1+SUM($E$27:$G$27))))+($Z$47*($K$21*(1+SUM($E$28:$G$28))))+(($K$22*(1+SUM($E$29:$G$29))))*$Z$48)+(($K$23*(1+SUM($E$30:$G$30))))*$Z$49)+($Z$50*($K$24*(1+SUM($E$31:$G$31))))))*$E$37</f>
        <v>1324.8</v>
      </c>
      <c r="AK313" s="716">
        <f>((((($Z$46*($K$20*(1+SUM($E$27:$G$27))))+($Z$47*($K$21*(1+SUM($E$28:$G$28))))+(($K$22*(1+SUM($E$29:$G$29))))*$Z$48)+(($K$23*(1+SUM($E$30:$G$30))))*$Z$49)+($Z$50*($K$24*(1+SUM($E$31:$G$31))))))*$F$37</f>
        <v>23184</v>
      </c>
      <c r="AL313" s="716">
        <f>((((($Z$46*($K$20*(1+SUM($E$27:$G$27))))+($Z$47*($K$21*(1+SUM($E$28:$G$28))))+(($K$22*(1+SUM($E$29:$G$29))))*$Z$48)+(($K$23*(1+SUM($E$30:$G$30))))*$Z$49)+($Z$50*($K$24*(1+SUM($E$31:$G$31))))))*$G$37</f>
        <v>33120</v>
      </c>
      <c r="AM313" s="716">
        <f>((((($Z$46*($K$20*(1+SUM($E$27:$G$27))))+($Z$47*($K$21*(1+SUM($E$28:$G$28))))+(($K$22*(1+SUM($E$29:$G$29))))*$Z$48)+(($K$23*(1+SUM($E$30:$G$30))))*$Z$49)+($Z$50*($K$24*(1+SUM($E$31:$G$31))))))*$H$37</f>
        <v>6624</v>
      </c>
      <c r="AN313" s="716">
        <f>((((($Z$46*($K$20*(1+SUM($E$27:$G$27))))+($Z$47*($K$21*(1+SUM($E$28:$G$28))))+(($K$22*(1+SUM($E$29:$G$29))))*$Z$48)+(($K$23*(1+SUM($E$30:$G$30))))*$Z$49)+($Z$50*($K$24*(1+SUM($E$31:$G$31))))))*$I$37</f>
        <v>1324.8</v>
      </c>
      <c r="AO313" s="716">
        <f>((((($Z$46*($K$20*(1+SUM($E$27:$G$27))))+($Z$47*($K$21*(1+SUM($E$28:$G$28))))+(($K$22*(1+SUM($E$29:$G$29))))*$Z$48)+(($K$23*(1+SUM($E$30:$G$30))))*$Z$49)+($Z$50*($K$24*(1+SUM($E$31:$G$31))))))*$J$37</f>
        <v>662.4</v>
      </c>
      <c r="AP313" s="716"/>
      <c r="AQ313" s="716"/>
      <c r="AR313" s="716"/>
      <c r="AS313" s="716"/>
      <c r="AT313" s="716"/>
      <c r="AU313" s="716"/>
      <c r="AV313" s="716"/>
      <c r="AW313" s="716"/>
      <c r="AX313" s="716"/>
      <c r="AY313" s="716"/>
      <c r="AZ313" s="716"/>
      <c r="BA313" s="716"/>
      <c r="BB313" s="716"/>
      <c r="BC313" s="716"/>
      <c r="BD313" s="716"/>
      <c r="BE313" s="716"/>
      <c r="BF313" s="716"/>
      <c r="BG313" s="716"/>
      <c r="BH313" s="716"/>
      <c r="BI313" s="716"/>
      <c r="BJ313" s="716"/>
      <c r="BK313" s="716"/>
      <c r="BL313" s="716"/>
      <c r="BM313" s="716"/>
      <c r="BN313" s="716"/>
      <c r="BO313" s="716"/>
      <c r="BP313" s="716"/>
      <c r="BQ313" s="716"/>
    </row>
    <row r="314" spans="1:69" ht="10.199999999999999" customHeight="1" thickBot="1" x14ac:dyDescent="0.35">
      <c r="A314" s="64">
        <v>33</v>
      </c>
      <c r="B314" s="64">
        <f t="shared" ref="B314:B341" si="76">SUM(D314:XFD314)</f>
        <v>66240</v>
      </c>
      <c r="C314" s="64">
        <v>33</v>
      </c>
      <c r="D314" s="716"/>
      <c r="E314" s="716"/>
      <c r="F314" s="716"/>
      <c r="G314" s="716"/>
      <c r="H314" s="716"/>
      <c r="I314" s="716"/>
      <c r="J314" s="716"/>
      <c r="K314" s="716"/>
      <c r="L314" s="716"/>
      <c r="M314" s="716"/>
      <c r="N314" s="716"/>
      <c r="O314" s="716"/>
      <c r="P314" s="716"/>
      <c r="Q314" s="716"/>
      <c r="R314" s="716"/>
      <c r="S314" s="716"/>
      <c r="T314" s="716"/>
      <c r="U314" s="716"/>
      <c r="V314" s="716"/>
      <c r="W314" s="716"/>
      <c r="X314" s="716"/>
      <c r="Y314" s="716"/>
      <c r="Z314" s="716"/>
      <c r="AA314" s="716"/>
      <c r="AB314" s="716"/>
      <c r="AC314" s="716"/>
      <c r="AD314" s="716"/>
      <c r="AE314" s="716"/>
      <c r="AF314" s="716"/>
      <c r="AG314" s="716"/>
      <c r="AH314" s="716"/>
      <c r="AI314" s="716"/>
      <c r="AJ314" s="716">
        <f>((((($Z$46*($K$20*(1+SUM($E$27:$G$27))))+($Z$47*($K$21*(1+SUM($E$28:$G$28))))+(($K$22*(1+SUM($E$29:$G$29))))*$Z$48)+(($K$23*(1+SUM($E$30:$G$30))))*$Z$49)+($Z$50*($K$24*(1+SUM($E$31:$G$31))))))*$D$37</f>
        <v>0</v>
      </c>
      <c r="AK314" s="716">
        <f>((((($Z$46*($K$20*(1+SUM($E$27:$G$27))))+($Z$47*($K$21*(1+SUM($E$28:$G$28))))+(($K$22*(1+SUM($E$29:$G$29))))*$Z$48)+(($K$23*(1+SUM($E$30:$G$30))))*$Z$49)+($Z$50*($K$24*(1+SUM($E$31:$G$31))))))*$E$37</f>
        <v>1324.8</v>
      </c>
      <c r="AL314" s="716">
        <f>((((($Z$46*($K$20*(1+SUM($E$27:$G$27))))+($Z$47*($K$21*(1+SUM($E$28:$G$28))))+(($K$22*(1+SUM($E$29:$G$29))))*$Z$48)+(($K$23*(1+SUM($E$30:$G$30))))*$Z$49)+($Z$50*($K$24*(1+SUM($E$31:$G$31))))))*$F$37</f>
        <v>23184</v>
      </c>
      <c r="AM314" s="716">
        <f>((((($Z$46*($K$20*(1+SUM($E$27:$G$27))))+($Z$47*($K$21*(1+SUM($E$28:$G$28))))+(($K$22*(1+SUM($E$29:$G$29))))*$Z$48)+(($K$23*(1+SUM($E$30:$G$30))))*$Z$49)+($Z$50*($K$24*(1+SUM($E$31:$G$31))))))*$G$37</f>
        <v>33120</v>
      </c>
      <c r="AN314" s="716">
        <f>((((($Z$46*($K$20*(1+SUM($E$27:$G$27))))+($Z$47*($K$21*(1+SUM($E$28:$G$28))))+(($K$22*(1+SUM($E$29:$G$29))))*$Z$48)+(($K$23*(1+SUM($E$30:$G$30))))*$Z$49)+($Z$50*($K$24*(1+SUM($E$31:$G$31))))))*$H$37</f>
        <v>6624</v>
      </c>
      <c r="AO314" s="716">
        <f>((((($Z$46*($K$20*(1+SUM($E$27:$G$27))))+($Z$47*($K$21*(1+SUM($E$28:$G$28))))+(($K$22*(1+SUM($E$29:$G$29))))*$Z$48)+(($K$23*(1+SUM($E$30:$G$30))))*$Z$49)+($Z$50*($K$24*(1+SUM($E$31:$G$31))))))*$I$37</f>
        <v>1324.8</v>
      </c>
      <c r="AP314" s="716">
        <f>((((($Z$46*($K$20*(1+SUM($E$27:$G$27))))+($Z$47*($K$21*(1+SUM($E$28:$G$28))))+(($K$22*(1+SUM($E$29:$G$29))))*$Z$48)+(($K$23*(1+SUM($E$30:$G$30))))*$Z$49)+($Z$50*($K$24*(1+SUM($E$31:$G$31))))))*$J$37</f>
        <v>662.4</v>
      </c>
      <c r="AQ314" s="716"/>
      <c r="AR314" s="716"/>
      <c r="AS314" s="716"/>
      <c r="AT314" s="716"/>
      <c r="AU314" s="716"/>
      <c r="AV314" s="716"/>
      <c r="AW314" s="716"/>
      <c r="AX314" s="716"/>
      <c r="AY314" s="716"/>
      <c r="AZ314" s="716"/>
      <c r="BA314" s="716"/>
      <c r="BB314" s="716"/>
      <c r="BC314" s="716"/>
      <c r="BD314" s="716"/>
      <c r="BE314" s="716"/>
      <c r="BF314" s="716"/>
      <c r="BG314" s="716"/>
      <c r="BH314" s="716"/>
      <c r="BI314" s="716"/>
      <c r="BJ314" s="716"/>
      <c r="BK314" s="716"/>
      <c r="BL314" s="716"/>
      <c r="BM314" s="716"/>
      <c r="BN314" s="716"/>
      <c r="BO314" s="716"/>
      <c r="BP314" s="716"/>
      <c r="BQ314" s="716"/>
    </row>
    <row r="315" spans="1:69" ht="10.199999999999999" customHeight="1" thickBot="1" x14ac:dyDescent="0.35">
      <c r="A315" s="64">
        <v>34</v>
      </c>
      <c r="B315" s="64">
        <f t="shared" si="76"/>
        <v>66240</v>
      </c>
      <c r="C315" s="64">
        <v>34</v>
      </c>
      <c r="D315" s="716"/>
      <c r="E315" s="716"/>
      <c r="F315" s="716"/>
      <c r="G315" s="716"/>
      <c r="H315" s="716"/>
      <c r="I315" s="716"/>
      <c r="J315" s="716"/>
      <c r="K315" s="716"/>
      <c r="L315" s="716"/>
      <c r="M315" s="716"/>
      <c r="N315" s="716"/>
      <c r="O315" s="716"/>
      <c r="P315" s="716"/>
      <c r="Q315" s="716"/>
      <c r="R315" s="716"/>
      <c r="S315" s="716"/>
      <c r="T315" s="716"/>
      <c r="U315" s="716"/>
      <c r="V315" s="716"/>
      <c r="W315" s="716"/>
      <c r="X315" s="716"/>
      <c r="Y315" s="716"/>
      <c r="Z315" s="716"/>
      <c r="AA315" s="716"/>
      <c r="AB315" s="716"/>
      <c r="AC315" s="716"/>
      <c r="AD315" s="716"/>
      <c r="AE315" s="716"/>
      <c r="AF315" s="716"/>
      <c r="AG315" s="716"/>
      <c r="AH315" s="716"/>
      <c r="AI315" s="716"/>
      <c r="AJ315" s="716"/>
      <c r="AK315" s="716">
        <f>((((($Z$46*($K$20*(1+SUM($E$27:$G$27))))+($Z$47*($K$21*(1+SUM($E$28:$G$28))))+(($K$22*(1+SUM($E$29:$G$29))))*$Z$48)+(($K$23*(1+SUM($E$30:$G$30))))*$Z$49)+($Z$50*($K$24*(1+SUM($E$31:$G$31))))))*$D$37</f>
        <v>0</v>
      </c>
      <c r="AL315" s="716">
        <f>((((($Z$46*($K$20*(1+SUM($E$27:$G$27))))+($Z$47*($K$21*(1+SUM($E$28:$G$28))))+(($K$22*(1+SUM($E$29:$G$29))))*$Z$48)+(($K$23*(1+SUM($E$30:$G$30))))*$Z$49)+($Z$50*($K$24*(1+SUM($E$31:$G$31))))))*$E$37</f>
        <v>1324.8</v>
      </c>
      <c r="AM315" s="716">
        <f>((((($Z$46*($K$20*(1+SUM($E$27:$G$27))))+($Z$47*($K$21*(1+SUM($E$28:$G$28))))+(($K$22*(1+SUM($E$29:$G$29))))*$Z$48)+(($K$23*(1+SUM($E$30:$G$30))))*$Z$49)+($Z$50*($K$24*(1+SUM($E$31:$G$31))))))*$F$37</f>
        <v>23184</v>
      </c>
      <c r="AN315" s="716">
        <f>((((($Z$46*($K$20*(1+SUM($E$27:$G$27))))+($Z$47*($K$21*(1+SUM($E$28:$G$28))))+(($K$22*(1+SUM($E$29:$G$29))))*$Z$48)+(($K$23*(1+SUM($E$30:$G$30))))*$Z$49)+($Z$50*($K$24*(1+SUM($E$31:$G$31))))))*$G$37</f>
        <v>33120</v>
      </c>
      <c r="AO315" s="716">
        <f>((((($Z$46*($K$20*(1+SUM($E$27:$G$27))))+($Z$47*($K$21*(1+SUM($E$28:$G$28))))+(($K$22*(1+SUM($E$29:$G$29))))*$Z$48)+(($K$23*(1+SUM($E$30:$G$30))))*$Z$49)+($Z$50*($K$24*(1+SUM($E$31:$G$31))))))*$H$37</f>
        <v>6624</v>
      </c>
      <c r="AP315" s="716">
        <f>((((($Z$46*($K$20*(1+SUM($E$27:$G$27))))+($Z$47*($K$21*(1+SUM($E$28:$G$28))))+(($K$22*(1+SUM($E$29:$G$29))))*$Z$48)+(($K$23*(1+SUM($E$30:$G$30))))*$Z$49)+($Z$50*($K$24*(1+SUM($E$31:$G$31))))))*$I$37</f>
        <v>1324.8</v>
      </c>
      <c r="AQ315" s="716">
        <f>((((($Z$46*($K$20*(1+SUM($E$27:$G$27))))+($Z$47*($K$21*(1+SUM($E$28:$G$28))))+(($K$22*(1+SUM($E$29:$G$29))))*$Z$48)+(($K$23*(1+SUM($E$30:$G$30))))*$Z$49)+($Z$50*($K$24*(1+SUM($E$31:$G$31))))))*$J$37</f>
        <v>662.4</v>
      </c>
      <c r="AR315" s="716"/>
      <c r="AS315" s="716"/>
      <c r="AT315" s="716"/>
      <c r="AU315" s="716"/>
      <c r="AV315" s="716"/>
      <c r="AW315" s="716"/>
      <c r="AX315" s="716"/>
      <c r="AY315" s="716"/>
      <c r="AZ315" s="716"/>
      <c r="BA315" s="716"/>
      <c r="BB315" s="716"/>
      <c r="BC315" s="716"/>
      <c r="BD315" s="716"/>
      <c r="BE315" s="716"/>
      <c r="BF315" s="716"/>
      <c r="BG315" s="716"/>
      <c r="BH315" s="716"/>
      <c r="BI315" s="716"/>
      <c r="BJ315" s="716"/>
      <c r="BK315" s="716"/>
      <c r="BL315" s="716"/>
      <c r="BM315" s="716"/>
      <c r="BN315" s="716"/>
      <c r="BO315" s="716"/>
      <c r="BP315" s="716"/>
      <c r="BQ315" s="716"/>
    </row>
    <row r="316" spans="1:69" ht="10.199999999999999" customHeight="1" thickBot="1" x14ac:dyDescent="0.35">
      <c r="A316" s="64">
        <v>35</v>
      </c>
      <c r="B316" s="64">
        <f t="shared" si="76"/>
        <v>66240</v>
      </c>
      <c r="C316" s="64">
        <v>35</v>
      </c>
      <c r="D316" s="716"/>
      <c r="E316" s="716"/>
      <c r="F316" s="716"/>
      <c r="G316" s="716"/>
      <c r="H316" s="716"/>
      <c r="I316" s="716"/>
      <c r="J316" s="716"/>
      <c r="K316" s="716"/>
      <c r="L316" s="716"/>
      <c r="M316" s="716"/>
      <c r="N316" s="716"/>
      <c r="O316" s="716"/>
      <c r="P316" s="716"/>
      <c r="Q316" s="716"/>
      <c r="R316" s="716"/>
      <c r="S316" s="716"/>
      <c r="T316" s="716"/>
      <c r="U316" s="716"/>
      <c r="V316" s="716"/>
      <c r="W316" s="716"/>
      <c r="X316" s="716"/>
      <c r="Y316" s="716"/>
      <c r="Z316" s="716"/>
      <c r="AA316" s="716"/>
      <c r="AB316" s="716"/>
      <c r="AC316" s="716"/>
      <c r="AD316" s="716"/>
      <c r="AE316" s="716"/>
      <c r="AF316" s="716"/>
      <c r="AG316" s="716"/>
      <c r="AH316" s="716"/>
      <c r="AI316" s="716"/>
      <c r="AJ316" s="716"/>
      <c r="AK316" s="716"/>
      <c r="AL316" s="716">
        <f>((((($Z$46*($K$20*(1+SUM($E$27:$G$27))))+($Z$47*($K$21*(1+SUM($E$28:$G$28))))+(($K$22*(1+SUM($E$29:$G$29))))*$Z$48)+(($K$23*(1+SUM($E$30:$G$30))))*$Z$49)+($Z$50*($K$24*(1+SUM($E$31:$G$31))))))*$D$37</f>
        <v>0</v>
      </c>
      <c r="AM316" s="716">
        <f>((((($Z$46*($K$20*(1+SUM($E$27:$G$27))))+($Z$47*($K$21*(1+SUM($E$28:$G$28))))+(($K$22*(1+SUM($E$29:$G$29))))*$Z$48)+(($K$23*(1+SUM($E$30:$G$30))))*$Z$49)+($Z$50*($K$24*(1+SUM($E$31:$G$31))))))*$E$37</f>
        <v>1324.8</v>
      </c>
      <c r="AN316" s="716">
        <f>((((($Z$46*($K$20*(1+SUM($E$27:$G$27))))+($Z$47*($K$21*(1+SUM($E$28:$G$28))))+(($K$22*(1+SUM($E$29:$G$29))))*$Z$48)+(($K$23*(1+SUM($E$30:$G$30))))*$Z$49)+($Z$50*($K$24*(1+SUM($E$31:$G$31))))))*$F$37</f>
        <v>23184</v>
      </c>
      <c r="AO316" s="716">
        <f>((((($Z$46*($K$20*(1+SUM($E$27:$G$27))))+($Z$47*($K$21*(1+SUM($E$28:$G$28))))+(($K$22*(1+SUM($E$29:$G$29))))*$Z$48)+(($K$23*(1+SUM($E$30:$G$30))))*$Z$49)+($Z$50*($K$24*(1+SUM($E$31:$G$31))))))*$G$37</f>
        <v>33120</v>
      </c>
      <c r="AP316" s="716">
        <f>((((($Z$46*($K$20*(1+SUM($E$27:$G$27))))+($Z$47*($K$21*(1+SUM($E$28:$G$28))))+(($K$22*(1+SUM($E$29:$G$29))))*$Z$48)+(($K$23*(1+SUM($E$30:$G$30))))*$Z$49)+($Z$50*($K$24*(1+SUM($E$31:$G$31))))))*$H$37</f>
        <v>6624</v>
      </c>
      <c r="AQ316" s="716">
        <f>((((($Z$46*($K$20*(1+SUM($E$27:$G$27))))+($Z$47*($K$21*(1+SUM($E$28:$G$28))))+(($K$22*(1+SUM($E$29:$G$29))))*$Z$48)+(($K$23*(1+SUM($E$30:$G$30))))*$Z$49)+($Z$50*($K$24*(1+SUM($E$31:$G$31))))))*$I$37</f>
        <v>1324.8</v>
      </c>
      <c r="AR316" s="716">
        <f>((((($Z$46*($K$20*(1+SUM($E$27:$G$27))))+($Z$47*($K$21*(1+SUM($E$28:$G$28))))+(($K$22*(1+SUM($E$29:$G$29))))*$Z$48)+(($K$23*(1+SUM($E$30:$G$30))))*$Z$49)+($Z$50*($K$24*(1+SUM($E$31:$G$31))))))*$J$37</f>
        <v>662.4</v>
      </c>
      <c r="AS316" s="716"/>
      <c r="AT316" s="716"/>
      <c r="AU316" s="716"/>
      <c r="AV316" s="716"/>
      <c r="AW316" s="716"/>
      <c r="AX316" s="716"/>
      <c r="AY316" s="716"/>
      <c r="AZ316" s="716"/>
      <c r="BA316" s="716"/>
      <c r="BB316" s="716"/>
      <c r="BC316" s="716"/>
      <c r="BD316" s="716"/>
      <c r="BE316" s="716"/>
      <c r="BF316" s="716"/>
      <c r="BG316" s="716"/>
      <c r="BH316" s="716"/>
      <c r="BI316" s="716"/>
      <c r="BJ316" s="716"/>
      <c r="BK316" s="716"/>
      <c r="BL316" s="716"/>
      <c r="BM316" s="716"/>
      <c r="BN316" s="716"/>
      <c r="BO316" s="716"/>
      <c r="BP316" s="716"/>
      <c r="BQ316" s="716"/>
    </row>
    <row r="317" spans="1:69" ht="10.199999999999999" customHeight="1" thickBot="1" x14ac:dyDescent="0.35">
      <c r="A317" s="64">
        <v>36</v>
      </c>
      <c r="B317" s="64">
        <f t="shared" si="76"/>
        <v>66240</v>
      </c>
      <c r="C317" s="64">
        <v>36</v>
      </c>
      <c r="D317" s="716"/>
      <c r="E317" s="716"/>
      <c r="F317" s="716"/>
      <c r="G317" s="716"/>
      <c r="H317" s="716"/>
      <c r="I317" s="716"/>
      <c r="J317" s="716"/>
      <c r="K317" s="716"/>
      <c r="L317" s="716"/>
      <c r="M317" s="716"/>
      <c r="N317" s="716"/>
      <c r="O317" s="716"/>
      <c r="P317" s="716"/>
      <c r="Q317" s="716"/>
      <c r="R317" s="716"/>
      <c r="S317" s="716"/>
      <c r="T317" s="716"/>
      <c r="U317" s="716"/>
      <c r="V317" s="716"/>
      <c r="W317" s="716"/>
      <c r="X317" s="716"/>
      <c r="Y317" s="716"/>
      <c r="Z317" s="716"/>
      <c r="AA317" s="716"/>
      <c r="AB317" s="716"/>
      <c r="AC317" s="716"/>
      <c r="AD317" s="716"/>
      <c r="AE317" s="716"/>
      <c r="AF317" s="716"/>
      <c r="AG317" s="716"/>
      <c r="AH317" s="716"/>
      <c r="AI317" s="716"/>
      <c r="AJ317" s="716"/>
      <c r="AK317" s="716"/>
      <c r="AL317" s="716"/>
      <c r="AM317" s="716">
        <f>((((($Z$46*($K$20*(1+SUM($E$27:$G$27))))+($Z$47*($K$21*(1+SUM($E$28:$G$28))))+(($K$22*(1+SUM($E$29:$G$29))))*$Z$48)+(($K$23*(1+SUM($E$30:$G$30))))*$Z$49)+($Z$50*($K$24*(1+SUM($E$31:$G$31))))))*$D$37</f>
        <v>0</v>
      </c>
      <c r="AN317" s="716">
        <f>((((($Z$46*($K$20*(1+SUM($E$27:$G$27))))+($Z$47*($K$21*(1+SUM($E$28:$G$28))))+(($K$22*(1+SUM($E$29:$G$29))))*$Z$48)+(($K$23*(1+SUM($E$30:$G$30))))*$Z$49)+($Z$50*($K$24*(1+SUM($E$31:$G$31))))))*$E$37</f>
        <v>1324.8</v>
      </c>
      <c r="AO317" s="716">
        <f>((((($Z$46*($K$20*(1+SUM($E$27:$G$27))))+($Z$47*($K$21*(1+SUM($E$28:$G$28))))+(($K$22*(1+SUM($E$29:$G$29))))*$Z$48)+(($K$23*(1+SUM($E$30:$G$30))))*$Z$49)+($Z$50*($K$24*(1+SUM($E$31:$G$31))))))*$F$37</f>
        <v>23184</v>
      </c>
      <c r="AP317" s="716">
        <f>((((($Z$46*($K$20*(1+SUM($E$27:$G$27))))+($Z$47*($K$21*(1+SUM($E$28:$G$28))))+(($K$22*(1+SUM($E$29:$G$29))))*$Z$48)+(($K$23*(1+SUM($E$30:$G$30))))*$Z$49)+($Z$50*($K$24*(1+SUM($E$31:$G$31))))))*$G$37</f>
        <v>33120</v>
      </c>
      <c r="AQ317" s="716">
        <f>((((($Z$46*($K$20*(1+SUM($E$27:$G$27))))+($Z$47*($K$21*(1+SUM($E$28:$G$28))))+(($K$22*(1+SUM($E$29:$G$29))))*$Z$48)+(($K$23*(1+SUM($E$30:$G$30))))*$Z$49)+($Z$50*($K$24*(1+SUM($E$31:$G$31))))))*$H$37</f>
        <v>6624</v>
      </c>
      <c r="AR317" s="716">
        <f>((((($Z$46*($K$20*(1+SUM($E$27:$G$27))))+($Z$47*($K$21*(1+SUM($E$28:$G$28))))+(($K$22*(1+SUM($E$29:$G$29))))*$Z$48)+(($K$23*(1+SUM($E$30:$G$30))))*$Z$49)+($Z$50*($K$24*(1+SUM($E$31:$G$31))))))*$I$37</f>
        <v>1324.8</v>
      </c>
      <c r="AS317" s="716">
        <f>((((($Z$46*($K$20*(1+SUM($E$27:$G$27))))+($Z$47*($K$21*(1+SUM($E$28:$G$28))))+(($K$22*(1+SUM($E$29:$G$29))))*$Z$48)+(($K$23*(1+SUM($E$30:$G$30))))*$Z$49)+($Z$50*($K$24*(1+SUM($E$31:$G$31))))))*$J$37</f>
        <v>662.4</v>
      </c>
      <c r="AT317" s="716"/>
      <c r="AU317" s="716"/>
      <c r="AV317" s="716"/>
      <c r="AW317" s="716"/>
      <c r="AX317" s="716"/>
      <c r="AY317" s="716"/>
      <c r="AZ317" s="716"/>
      <c r="BA317" s="716"/>
      <c r="BB317" s="716"/>
      <c r="BC317" s="716"/>
      <c r="BD317" s="716"/>
      <c r="BE317" s="716"/>
      <c r="BF317" s="716"/>
      <c r="BG317" s="716"/>
      <c r="BH317" s="716"/>
      <c r="BI317" s="716"/>
      <c r="BJ317" s="716"/>
      <c r="BK317" s="716"/>
      <c r="BL317" s="716"/>
      <c r="BM317" s="716"/>
      <c r="BN317" s="716"/>
      <c r="BO317" s="716"/>
      <c r="BP317" s="716"/>
      <c r="BQ317" s="716"/>
    </row>
    <row r="318" spans="1:69" ht="10.199999999999999" customHeight="1" thickBot="1" x14ac:dyDescent="0.35">
      <c r="A318" s="64">
        <v>37</v>
      </c>
      <c r="B318" s="64">
        <f t="shared" si="76"/>
        <v>80625</v>
      </c>
      <c r="C318" s="64">
        <v>37</v>
      </c>
      <c r="D318" s="716"/>
      <c r="E318" s="716"/>
      <c r="F318" s="716"/>
      <c r="G318" s="716"/>
      <c r="H318" s="716"/>
      <c r="I318" s="716"/>
      <c r="J318" s="716"/>
      <c r="K318" s="716"/>
      <c r="L318" s="716"/>
      <c r="M318" s="716"/>
      <c r="N318" s="716"/>
      <c r="O318" s="716"/>
      <c r="P318" s="716"/>
      <c r="Q318" s="716"/>
      <c r="R318" s="716"/>
      <c r="S318" s="716"/>
      <c r="T318" s="716"/>
      <c r="U318" s="716"/>
      <c r="V318" s="716"/>
      <c r="W318" s="716"/>
      <c r="X318" s="716"/>
      <c r="Y318" s="716"/>
      <c r="Z318" s="716"/>
      <c r="AA318" s="716"/>
      <c r="AB318" s="716"/>
      <c r="AC318" s="716"/>
      <c r="AD318" s="716"/>
      <c r="AE318" s="716"/>
      <c r="AF318" s="716"/>
      <c r="AG318" s="716"/>
      <c r="AH318" s="716"/>
      <c r="AI318" s="716"/>
      <c r="AJ318" s="716"/>
      <c r="AK318" s="716"/>
      <c r="AL318" s="716"/>
      <c r="AM318" s="716"/>
      <c r="AN318" s="716">
        <f>((((($AA$46*($K$20*(1+SUM($E$27:$H$27))))+($AA$47*($K$21*(1+SUM($E$28:$H$28))))+(($K$22*(1+SUM($E$29:$H$29))))*$AA$48)+(($K$23*(1+SUM($E$30:$H$30))))*$AA$49)+($AA$50*($K$24*(1+SUM($E$31:$H$31))))))*$D$37</f>
        <v>0</v>
      </c>
      <c r="AO318" s="716">
        <f>((((($AA$46*($K$20*(1+SUM($E$27:$H$27))))+($AA$47*($K$21*(1+SUM($E$28:$H$28))))+(($K$22*(1+SUM($E$29:$H$29))))*$AA$48)+(($K$23*(1+SUM($E$30:$H$30))))*$AA$49)+($AA$50*($K$24*(1+SUM($E$31:$H$31))))))*$E$37</f>
        <v>1612.5</v>
      </c>
      <c r="AP318" s="716">
        <f>((((($AA$46*($K$20*(1+SUM($E$27:$H$27))))+($AA$47*($K$21*(1+SUM($E$28:$H$28))))+(($K$22*(1+SUM($E$29:$H$29))))*$AA$48)+(($K$23*(1+SUM($E$30:$H$30))))*$AA$49)+($AA$50*($K$24*(1+SUM($E$31:$H$31))))))*$F$37</f>
        <v>28218.75</v>
      </c>
      <c r="AQ318" s="716">
        <f>((((($AA$46*($K$20*(1+SUM($E$27:$H$27))))+($AA$47*($K$21*(1+SUM($E$28:$H$28))))+(($K$22*(1+SUM($E$29:$H$29))))*$AA$48)+(($K$23*(1+SUM($E$30:$H$30))))*$AA$49)+($AA$50*($K$24*(1+SUM($E$31:$H$31))))))*$G$37</f>
        <v>40312.5</v>
      </c>
      <c r="AR318" s="716">
        <f>((((($AA$46*($K$20*(1+SUM($E$27:$H$27))))+($AA$47*($K$21*(1+SUM($E$28:$H$28))))+(($K$22*(1+SUM($E$29:$H$29))))*$AA$48)+(($K$23*(1+SUM($E$30:$H$30))))*$AA$49)+($AA$50*($K$24*(1+SUM($E$31:$H$31))))))*$H$37</f>
        <v>8062.5</v>
      </c>
      <c r="AS318" s="716">
        <f>((((($AA$46*($K$20*(1+SUM($E$27:$H$27))))+($AA$47*($K$21*(1+SUM($E$28:$H$28))))+(($K$22*(1+SUM($E$29:$H$29))))*$AA$48)+(($K$23*(1+SUM($E$30:$H$30))))*$AA$49)+($AA$50*($K$24*(1+SUM($E$31:$H$31))))))*$I$37</f>
        <v>1612.5</v>
      </c>
      <c r="AT318" s="716">
        <f>((((($AA$46*($K$20*(1+SUM($E$27:$H$27))))+($AA$47*($K$21*(1+SUM($E$28:$H$28))))+(($K$22*(1+SUM($E$29:$H$29))))*$AA$48)+(($K$23*(1+SUM($E$30:$H$30))))*$AA$49)+($AA$50*($K$24*(1+SUM($E$31:$H$31))))))*$J$37</f>
        <v>806.25</v>
      </c>
      <c r="AU318" s="716"/>
      <c r="AV318" s="716"/>
      <c r="AW318" s="716"/>
      <c r="AX318" s="716"/>
      <c r="AY318" s="716"/>
      <c r="AZ318" s="716"/>
      <c r="BA318" s="716"/>
      <c r="BB318" s="716"/>
      <c r="BC318" s="716"/>
      <c r="BD318" s="716"/>
      <c r="BE318" s="716"/>
      <c r="BF318" s="716"/>
      <c r="BG318" s="716"/>
      <c r="BH318" s="716"/>
      <c r="BI318" s="716"/>
      <c r="BJ318" s="716"/>
      <c r="BK318" s="716"/>
      <c r="BL318" s="716"/>
      <c r="BM318" s="716"/>
      <c r="BN318" s="716"/>
      <c r="BO318" s="716"/>
      <c r="BP318" s="716"/>
      <c r="BQ318" s="716"/>
    </row>
    <row r="319" spans="1:69" ht="10.199999999999999" customHeight="1" thickBot="1" x14ac:dyDescent="0.35">
      <c r="A319" s="64">
        <v>38</v>
      </c>
      <c r="B319" s="64">
        <f t="shared" si="76"/>
        <v>80625</v>
      </c>
      <c r="C319" s="64">
        <v>38</v>
      </c>
      <c r="D319" s="716"/>
      <c r="E319" s="716"/>
      <c r="F319" s="716"/>
      <c r="G319" s="716"/>
      <c r="H319" s="716"/>
      <c r="I319" s="716"/>
      <c r="J319" s="716"/>
      <c r="K319" s="716"/>
      <c r="L319" s="716"/>
      <c r="M319" s="716"/>
      <c r="N319" s="716"/>
      <c r="O319" s="716"/>
      <c r="P319" s="716"/>
      <c r="Q319" s="716"/>
      <c r="R319" s="716"/>
      <c r="S319" s="716"/>
      <c r="T319" s="716"/>
      <c r="U319" s="716"/>
      <c r="V319" s="716"/>
      <c r="W319" s="716"/>
      <c r="X319" s="716"/>
      <c r="Y319" s="716"/>
      <c r="Z319" s="716"/>
      <c r="AA319" s="716"/>
      <c r="AB319" s="716"/>
      <c r="AC319" s="716"/>
      <c r="AD319" s="716"/>
      <c r="AE319" s="716"/>
      <c r="AF319" s="716"/>
      <c r="AG319" s="716"/>
      <c r="AH319" s="716"/>
      <c r="AI319" s="716"/>
      <c r="AJ319" s="716"/>
      <c r="AK319" s="716"/>
      <c r="AL319" s="716"/>
      <c r="AM319" s="716"/>
      <c r="AN319" s="716"/>
      <c r="AO319" s="716">
        <f>((((($AA$46*($K$20*(1+SUM($E$27:$H$27))))+($AA$47*($K$21*(1+SUM($E$28:$H$28))))+(($K$22*(1+SUM($E$29:$H$29))))*$AA$48)+(($K$23*(1+SUM($E$30:$H$30))))*$AA$49)+($AA$50*($K$24*(1+SUM($E$31:$H$31))))))*$D$37</f>
        <v>0</v>
      </c>
      <c r="AP319" s="716">
        <f>((((($AA$46*($K$20*(1+SUM($E$27:$H$27))))+($AA$47*($K$21*(1+SUM($E$28:$H$28))))+(($K$22*(1+SUM($E$29:$H$29))))*$AA$48)+(($K$23*(1+SUM($E$30:$H$30))))*$AA$49)+($AA$50*($K$24*(1+SUM($E$31:$H$31))))))*$E$37</f>
        <v>1612.5</v>
      </c>
      <c r="AQ319" s="716">
        <f>((((($AA$46*($K$20*(1+SUM($E$27:$H$27))))+($AA$47*($K$21*(1+SUM($E$28:$H$28))))+(($K$22*(1+SUM($E$29:$H$29))))*$AA$48)+(($K$23*(1+SUM($E$30:$H$30))))*$AA$49)+($AA$50*($K$24*(1+SUM($E$31:$H$31))))))*$F$37</f>
        <v>28218.75</v>
      </c>
      <c r="AR319" s="716">
        <f>((((($AA$46*($K$20*(1+SUM($E$27:$H$27))))+($AA$47*($K$21*(1+SUM($E$28:$H$28))))+(($K$22*(1+SUM($E$29:$H$29))))*$AA$48)+(($K$23*(1+SUM($E$30:$H$30))))*$AA$49)+($AA$50*($K$24*(1+SUM($E$31:$H$31))))))*$G$37</f>
        <v>40312.5</v>
      </c>
      <c r="AS319" s="716">
        <f>((((($AA$46*($K$20*(1+SUM($E$27:$H$27))))+($AA$47*($K$21*(1+SUM($E$28:$H$28))))+(($K$22*(1+SUM($E$29:$H$29))))*$AA$48)+(($K$23*(1+SUM($E$30:$H$30))))*$AA$49)+($AA$50*($K$24*(1+SUM($E$31:$H$31))))))*$H$37</f>
        <v>8062.5</v>
      </c>
      <c r="AT319" s="716">
        <f>((((($AA$46*($K$20*(1+SUM($E$27:$H$27))))+($AA$47*($K$21*(1+SUM($E$28:$H$28))))+(($K$22*(1+SUM($E$29:$H$29))))*$AA$48)+(($K$23*(1+SUM($E$30:$H$30))))*$AA$49)+($AA$50*($K$24*(1+SUM($E$31:$H$31))))))*$I$37</f>
        <v>1612.5</v>
      </c>
      <c r="AU319" s="716">
        <f>((((($AA$46*($K$20*(1+SUM($E$27:$H$27))))+($AA$47*($K$21*(1+SUM($E$28:$H$28))))+(($K$22*(1+SUM($E$29:$H$29))))*$AA$48)+(($K$23*(1+SUM($E$30:$H$30))))*$AA$49)+($AA$50*($K$24*(1+SUM($E$31:$H$31))))))*$J$37</f>
        <v>806.25</v>
      </c>
      <c r="AV319" s="716"/>
      <c r="AW319" s="716"/>
      <c r="AX319" s="716"/>
      <c r="AY319" s="716"/>
      <c r="AZ319" s="716"/>
      <c r="BA319" s="716"/>
      <c r="BB319" s="716"/>
      <c r="BC319" s="716"/>
      <c r="BD319" s="716"/>
      <c r="BE319" s="716"/>
      <c r="BF319" s="716"/>
      <c r="BG319" s="716"/>
      <c r="BH319" s="716"/>
      <c r="BI319" s="716"/>
      <c r="BJ319" s="716"/>
      <c r="BK319" s="716"/>
      <c r="BL319" s="716"/>
      <c r="BM319" s="716"/>
      <c r="BN319" s="716"/>
      <c r="BO319" s="716"/>
      <c r="BP319" s="716"/>
      <c r="BQ319" s="716"/>
    </row>
    <row r="320" spans="1:69" ht="10.199999999999999" customHeight="1" thickBot="1" x14ac:dyDescent="0.35">
      <c r="A320" s="64">
        <v>39</v>
      </c>
      <c r="B320" s="64">
        <f t="shared" si="76"/>
        <v>80625</v>
      </c>
      <c r="C320" s="64">
        <v>39</v>
      </c>
      <c r="D320" s="716"/>
      <c r="E320" s="716"/>
      <c r="F320" s="716"/>
      <c r="G320" s="716"/>
      <c r="H320" s="716"/>
      <c r="I320" s="716"/>
      <c r="J320" s="716"/>
      <c r="K320" s="716"/>
      <c r="L320" s="716"/>
      <c r="M320" s="716"/>
      <c r="N320" s="716"/>
      <c r="O320" s="716"/>
      <c r="P320" s="716"/>
      <c r="Q320" s="716"/>
      <c r="R320" s="716"/>
      <c r="S320" s="716"/>
      <c r="T320" s="716"/>
      <c r="U320" s="716"/>
      <c r="V320" s="716"/>
      <c r="W320" s="716"/>
      <c r="X320" s="716"/>
      <c r="Y320" s="716"/>
      <c r="Z320" s="716"/>
      <c r="AA320" s="716"/>
      <c r="AB320" s="716"/>
      <c r="AC320" s="716"/>
      <c r="AD320" s="716"/>
      <c r="AE320" s="716"/>
      <c r="AF320" s="716"/>
      <c r="AG320" s="716"/>
      <c r="AH320" s="716"/>
      <c r="AI320" s="716"/>
      <c r="AJ320" s="716"/>
      <c r="AK320" s="716"/>
      <c r="AL320" s="716"/>
      <c r="AM320" s="716"/>
      <c r="AN320" s="716"/>
      <c r="AO320" s="716"/>
      <c r="AP320" s="716">
        <f>((((($AA$46*($K$20*(1+SUM($E$27:$H$27))))+($AA$47*($K$21*(1+SUM($E$28:$H$28))))+(($K$22*(1+SUM($E$29:$H$29))))*$AA$48)+(($K$23*(1+SUM($E$30:$H$30))))*$AA$49)+($AA$50*($K$24*(1+SUM($E$31:$H$31))))))*$D$37</f>
        <v>0</v>
      </c>
      <c r="AQ320" s="716">
        <f>((((($AA$46*($K$20*(1+SUM($E$27:$H$27))))+($AA$47*($K$21*(1+SUM($E$28:$H$28))))+(($K$22*(1+SUM($E$29:$H$29))))*$AA$48)+(($K$23*(1+SUM($E$30:$H$30))))*$AA$49)+($AA$50*($K$24*(1+SUM($E$31:$H$31))))))*$E$37</f>
        <v>1612.5</v>
      </c>
      <c r="AR320" s="716">
        <f>((((($AA$46*($K$20*(1+SUM($E$27:$H$27))))+($AA$47*($K$21*(1+SUM($E$28:$H$28))))+(($K$22*(1+SUM($E$29:$H$29))))*$AA$48)+(($K$23*(1+SUM($E$30:$H$30))))*$AA$49)+($AA$50*($K$24*(1+SUM($E$31:$H$31))))))*$F$37</f>
        <v>28218.75</v>
      </c>
      <c r="AS320" s="716">
        <f>((((($AA$46*($K$20*(1+SUM($E$27:$H$27))))+($AA$47*($K$21*(1+SUM($E$28:$H$28))))+(($K$22*(1+SUM($E$29:$H$29))))*$AA$48)+(($K$23*(1+SUM($E$30:$H$30))))*$AA$49)+($AA$50*($K$24*(1+SUM($E$31:$H$31))))))*$G$37</f>
        <v>40312.5</v>
      </c>
      <c r="AT320" s="716">
        <f>((((($AA$46*($K$20*(1+SUM($E$27:$H$27))))+($AA$47*($K$21*(1+SUM($E$28:$H$28))))+(($K$22*(1+SUM($E$29:$H$29))))*$AA$48)+(($K$23*(1+SUM($E$30:$H$30))))*$AA$49)+($AA$50*($K$24*(1+SUM($E$31:$H$31))))))*$H$37</f>
        <v>8062.5</v>
      </c>
      <c r="AU320" s="716">
        <f>((((($AA$46*($K$20*(1+SUM($E$27:$H$27))))+($AA$47*($K$21*(1+SUM($E$28:$H$28))))+(($K$22*(1+SUM($E$29:$H$29))))*$AA$48)+(($K$23*(1+SUM($E$30:$H$30))))*$AA$49)+($AA$50*($K$24*(1+SUM($E$31:$H$31))))))*$I$37</f>
        <v>1612.5</v>
      </c>
      <c r="AV320" s="716">
        <f>((((($AA$46*($K$20*(1+SUM($E$27:$H$27))))+($AA$47*($K$21*(1+SUM($E$28:$H$28))))+(($K$22*(1+SUM($E$29:$H$29))))*$AA$48)+(($K$23*(1+SUM($E$30:$H$30))))*$AA$49)+($AA$50*($K$24*(1+SUM($E$31:$H$31))))))*$J$37</f>
        <v>806.25</v>
      </c>
      <c r="AW320" s="716"/>
      <c r="AX320" s="716"/>
      <c r="AY320" s="716"/>
      <c r="AZ320" s="716"/>
      <c r="BA320" s="716"/>
      <c r="BB320" s="716"/>
      <c r="BC320" s="716"/>
      <c r="BD320" s="716"/>
      <c r="BE320" s="716"/>
      <c r="BF320" s="716"/>
      <c r="BG320" s="716"/>
      <c r="BH320" s="716"/>
      <c r="BI320" s="716"/>
      <c r="BJ320" s="716"/>
      <c r="BK320" s="716"/>
      <c r="BL320" s="716"/>
      <c r="BM320" s="716"/>
      <c r="BN320" s="716"/>
      <c r="BO320" s="716"/>
      <c r="BP320" s="716"/>
      <c r="BQ320" s="716"/>
    </row>
    <row r="321" spans="1:69" ht="10.199999999999999" customHeight="1" thickBot="1" x14ac:dyDescent="0.35">
      <c r="A321" s="64">
        <v>40</v>
      </c>
      <c r="B321" s="64">
        <f t="shared" si="76"/>
        <v>80625</v>
      </c>
      <c r="C321" s="64">
        <v>40</v>
      </c>
      <c r="D321" s="716"/>
      <c r="E321" s="716"/>
      <c r="F321" s="716"/>
      <c r="G321" s="716"/>
      <c r="H321" s="716"/>
      <c r="I321" s="716"/>
      <c r="J321" s="716"/>
      <c r="K321" s="716"/>
      <c r="L321" s="716"/>
      <c r="M321" s="716"/>
      <c r="N321" s="716"/>
      <c r="O321" s="716"/>
      <c r="P321" s="716"/>
      <c r="Q321" s="716"/>
      <c r="R321" s="716"/>
      <c r="S321" s="716"/>
      <c r="T321" s="716"/>
      <c r="U321" s="716"/>
      <c r="V321" s="716"/>
      <c r="W321" s="716"/>
      <c r="X321" s="716"/>
      <c r="Y321" s="716"/>
      <c r="Z321" s="716"/>
      <c r="AA321" s="716"/>
      <c r="AB321" s="716"/>
      <c r="AC321" s="716"/>
      <c r="AD321" s="716"/>
      <c r="AE321" s="716"/>
      <c r="AF321" s="716"/>
      <c r="AG321" s="716"/>
      <c r="AH321" s="716"/>
      <c r="AI321" s="716"/>
      <c r="AJ321" s="716"/>
      <c r="AK321" s="716"/>
      <c r="AL321" s="716"/>
      <c r="AM321" s="716"/>
      <c r="AN321" s="716"/>
      <c r="AO321" s="716"/>
      <c r="AP321" s="716"/>
      <c r="AQ321" s="716">
        <f>((((($AA$46*($K$20*(1+SUM($E$27:$H$27))))+($AA$47*($K$21*(1+SUM($E$28:$H$28))))+(($K$22*(1+SUM($E$29:$H$29))))*$AA$48)+(($K$23*(1+SUM($E$30:$H$30))))*$AA$49)+($AA$50*($K$24*(1+SUM($E$31:$H$31))))))*$D$37</f>
        <v>0</v>
      </c>
      <c r="AR321" s="716">
        <f>((((($AA$46*($K$20*(1+SUM($E$27:$H$27))))+($AA$47*($K$21*(1+SUM($E$28:$H$28))))+(($K$22*(1+SUM($E$29:$H$29))))*$AA$48)+(($K$23*(1+SUM($E$30:$H$30))))*$AA$49)+($AA$50*($K$24*(1+SUM($E$31:$H$31))))))*$E$37</f>
        <v>1612.5</v>
      </c>
      <c r="AS321" s="716">
        <f>((((($AA$46*($K$20*(1+SUM($E$27:$H$27))))+($AA$47*($K$21*(1+SUM($E$28:$H$28))))+(($K$22*(1+SUM($E$29:$H$29))))*$AA$48)+(($K$23*(1+SUM($E$30:$H$30))))*$AA$49)+($AA$50*($K$24*(1+SUM($E$31:$H$31))))))*$F$37</f>
        <v>28218.75</v>
      </c>
      <c r="AT321" s="716">
        <f>((((($AA$46*($K$20*(1+SUM($E$27:$H$27))))+($AA$47*($K$21*(1+SUM($E$28:$H$28))))+(($K$22*(1+SUM($E$29:$H$29))))*$AA$48)+(($K$23*(1+SUM($E$30:$H$30))))*$AA$49)+($AA$50*($K$24*(1+SUM($E$31:$H$31))))))*$G$37</f>
        <v>40312.5</v>
      </c>
      <c r="AU321" s="716">
        <f>((((($AA$46*($K$20*(1+SUM($E$27:$H$27))))+($AA$47*($K$21*(1+SUM($E$28:$H$28))))+(($K$22*(1+SUM($E$29:$H$29))))*$AA$48)+(($K$23*(1+SUM($E$30:$H$30))))*$AA$49)+($AA$50*($K$24*(1+SUM($E$31:$H$31))))))*$H$37</f>
        <v>8062.5</v>
      </c>
      <c r="AV321" s="716">
        <f>((((($AA$46*($K$20*(1+SUM($E$27:$H$27))))+($AA$47*($K$21*(1+SUM($E$28:$H$28))))+(($K$22*(1+SUM($E$29:$H$29))))*$AA$48)+(($K$23*(1+SUM($E$30:$H$30))))*$AA$49)+($AA$50*($K$24*(1+SUM($E$31:$H$31))))))*$I$37</f>
        <v>1612.5</v>
      </c>
      <c r="AW321" s="716">
        <f>((((($AA$46*($K$20*(1+SUM($E$27:$H$27))))+($AA$47*($K$21*(1+SUM($E$28:$H$28))))+(($K$22*(1+SUM($E$29:$H$29))))*$AA$48)+(($K$23*(1+SUM($E$30:$H$30))))*$AA$49)+($AA$50*($K$24*(1+SUM($E$31:$H$31))))))*$J$37</f>
        <v>806.25</v>
      </c>
      <c r="AX321" s="716"/>
      <c r="AY321" s="716"/>
      <c r="AZ321" s="716"/>
      <c r="BA321" s="716"/>
      <c r="BB321" s="716"/>
      <c r="BC321" s="716"/>
      <c r="BD321" s="716"/>
      <c r="BE321" s="716"/>
      <c r="BF321" s="716"/>
      <c r="BG321" s="716"/>
      <c r="BH321" s="716"/>
      <c r="BI321" s="716"/>
      <c r="BJ321" s="716"/>
      <c r="BK321" s="716"/>
      <c r="BL321" s="716"/>
      <c r="BM321" s="716"/>
      <c r="BN321" s="716"/>
      <c r="BO321" s="716"/>
      <c r="BP321" s="716"/>
      <c r="BQ321" s="716"/>
    </row>
    <row r="322" spans="1:69" ht="10.199999999999999" customHeight="1" thickBot="1" x14ac:dyDescent="0.35">
      <c r="A322" s="64">
        <v>41</v>
      </c>
      <c r="B322" s="64">
        <f t="shared" si="76"/>
        <v>80625</v>
      </c>
      <c r="C322" s="64">
        <v>41</v>
      </c>
      <c r="D322" s="716"/>
      <c r="E322" s="716"/>
      <c r="F322" s="716"/>
      <c r="G322" s="716"/>
      <c r="H322" s="716"/>
      <c r="I322" s="716"/>
      <c r="J322" s="716"/>
      <c r="K322" s="716"/>
      <c r="L322" s="716"/>
      <c r="M322" s="716"/>
      <c r="N322" s="716"/>
      <c r="O322" s="716"/>
      <c r="P322" s="716"/>
      <c r="Q322" s="716"/>
      <c r="R322" s="716"/>
      <c r="S322" s="716"/>
      <c r="T322" s="716"/>
      <c r="U322" s="716"/>
      <c r="V322" s="716"/>
      <c r="W322" s="716"/>
      <c r="X322" s="716"/>
      <c r="Y322" s="716"/>
      <c r="Z322" s="716"/>
      <c r="AA322" s="716"/>
      <c r="AB322" s="716"/>
      <c r="AC322" s="716"/>
      <c r="AD322" s="716"/>
      <c r="AE322" s="716"/>
      <c r="AF322" s="716"/>
      <c r="AG322" s="716"/>
      <c r="AH322" s="716"/>
      <c r="AI322" s="716"/>
      <c r="AJ322" s="716"/>
      <c r="AK322" s="716"/>
      <c r="AL322" s="716"/>
      <c r="AM322" s="716"/>
      <c r="AN322" s="716"/>
      <c r="AO322" s="716"/>
      <c r="AP322" s="716"/>
      <c r="AQ322" s="716"/>
      <c r="AR322" s="716">
        <f>((((($AA$46*($K$20*(1+SUM($E$27:$H$27))))+($AA$47*($K$21*(1+SUM($E$28:$H$28))))+(($K$22*(1+SUM($E$29:$H$29))))*$AA$48)+(($K$23*(1+SUM($E$30:$H$30))))*$AA$49)+($AA$50*($K$24*(1+SUM($E$31:$H$31))))))*$D$37</f>
        <v>0</v>
      </c>
      <c r="AS322" s="716">
        <f>((((($AA$46*($K$20*(1+SUM($E$27:$H$27))))+($AA$47*($K$21*(1+SUM($E$28:$H$28))))+(($K$22*(1+SUM($E$29:$H$29))))*$AA$48)+(($K$23*(1+SUM($E$30:$H$30))))*$AA$49)+($AA$50*($K$24*(1+SUM($E$31:$H$31))))))*$E$37</f>
        <v>1612.5</v>
      </c>
      <c r="AT322" s="716">
        <f>((((($AA$46*($K$20*(1+SUM($E$27:$H$27))))+($AA$47*($K$21*(1+SUM($E$28:$H$28))))+(($K$22*(1+SUM($E$29:$H$29))))*$AA$48)+(($K$23*(1+SUM($E$30:$H$30))))*$AA$49)+($AA$50*($K$24*(1+SUM($E$31:$H$31))))))*$F$37</f>
        <v>28218.75</v>
      </c>
      <c r="AU322" s="716">
        <f>((((($AA$46*($K$20*(1+SUM($E$27:$H$27))))+($AA$47*($K$21*(1+SUM($E$28:$H$28))))+(($K$22*(1+SUM($E$29:$H$29))))*$AA$48)+(($K$23*(1+SUM($E$30:$H$30))))*$AA$49)+($AA$50*($K$24*(1+SUM($E$31:$H$31))))))*$G$37</f>
        <v>40312.5</v>
      </c>
      <c r="AV322" s="716">
        <f>((((($AA$46*($K$20*(1+SUM($E$27:$H$27))))+($AA$47*($K$21*(1+SUM($E$28:$H$28))))+(($K$22*(1+SUM($E$29:$H$29))))*$AA$48)+(($K$23*(1+SUM($E$30:$H$30))))*$AA$49)+($AA$50*($K$24*(1+SUM($E$31:$H$31))))))*$H$37</f>
        <v>8062.5</v>
      </c>
      <c r="AW322" s="716">
        <f>((((($AA$46*($K$20*(1+SUM($E$27:$H$27))))+($AA$47*($K$21*(1+SUM($E$28:$H$28))))+(($K$22*(1+SUM($E$29:$H$29))))*$AA$48)+(($K$23*(1+SUM($E$30:$H$30))))*$AA$49)+($AA$50*($K$24*(1+SUM($E$31:$H$31))))))*$I$37</f>
        <v>1612.5</v>
      </c>
      <c r="AX322" s="716">
        <f>((((($AA$46*($K$20*(1+SUM($E$27:$H$27))))+($AA$47*($K$21*(1+SUM($E$28:$H$28))))+(($K$22*(1+SUM($E$29:$H$29))))*$AA$48)+(($K$23*(1+SUM($E$30:$H$30))))*$AA$49)+($AA$50*($K$24*(1+SUM($E$31:$H$31))))))*$J$37</f>
        <v>806.25</v>
      </c>
      <c r="AY322" s="716"/>
      <c r="AZ322" s="716"/>
      <c r="BA322" s="716"/>
      <c r="BB322" s="716"/>
      <c r="BC322" s="716"/>
      <c r="BD322" s="716"/>
      <c r="BE322" s="716"/>
      <c r="BF322" s="716"/>
      <c r="BG322" s="716"/>
      <c r="BH322" s="716"/>
      <c r="BI322" s="716"/>
      <c r="BJ322" s="716"/>
      <c r="BK322" s="716"/>
      <c r="BL322" s="716"/>
      <c r="BM322" s="716"/>
      <c r="BN322" s="716"/>
      <c r="BO322" s="716"/>
      <c r="BP322" s="716"/>
      <c r="BQ322" s="716"/>
    </row>
    <row r="323" spans="1:69" ht="10.199999999999999" customHeight="1" thickBot="1" x14ac:dyDescent="0.35">
      <c r="A323" s="64">
        <v>42</v>
      </c>
      <c r="B323" s="64">
        <f t="shared" si="76"/>
        <v>80625</v>
      </c>
      <c r="C323" s="64">
        <v>42</v>
      </c>
      <c r="D323" s="716"/>
      <c r="E323" s="716"/>
      <c r="F323" s="716"/>
      <c r="G323" s="716"/>
      <c r="H323" s="716"/>
      <c r="I323" s="716"/>
      <c r="J323" s="716"/>
      <c r="K323" s="716"/>
      <c r="L323" s="716"/>
      <c r="M323" s="716"/>
      <c r="N323" s="716"/>
      <c r="O323" s="716"/>
      <c r="P323" s="716"/>
      <c r="Q323" s="716"/>
      <c r="R323" s="716"/>
      <c r="S323" s="716"/>
      <c r="T323" s="716"/>
      <c r="U323" s="716"/>
      <c r="V323" s="716"/>
      <c r="W323" s="716"/>
      <c r="X323" s="716"/>
      <c r="Y323" s="716"/>
      <c r="Z323" s="716"/>
      <c r="AA323" s="716"/>
      <c r="AB323" s="716"/>
      <c r="AC323" s="716"/>
      <c r="AD323" s="716"/>
      <c r="AE323" s="716"/>
      <c r="AF323" s="716"/>
      <c r="AG323" s="716"/>
      <c r="AH323" s="716"/>
      <c r="AI323" s="716"/>
      <c r="AJ323" s="716"/>
      <c r="AK323" s="716"/>
      <c r="AL323" s="716"/>
      <c r="AM323" s="716"/>
      <c r="AN323" s="716"/>
      <c r="AO323" s="716"/>
      <c r="AP323" s="716"/>
      <c r="AQ323" s="716"/>
      <c r="AR323" s="716"/>
      <c r="AS323" s="716">
        <f>((((($AA$46*($K$20*(1+SUM($E$27:$H$27))))+($AA$47*($K$21*(1+SUM($E$28:$H$28))))+(($K$22*(1+SUM($E$29:$H$29))))*$AA$48)+(($K$23*(1+SUM($E$30:$H$30))))*$AA$49)+($AA$50*($K$24*(1+SUM($E$31:$H$31))))))*$D$37</f>
        <v>0</v>
      </c>
      <c r="AT323" s="716">
        <f>((((($AA$46*($K$20*(1+SUM($E$27:$H$27))))+($AA$47*($K$21*(1+SUM($E$28:$H$28))))+(($K$22*(1+SUM($E$29:$H$29))))*$AA$48)+(($K$23*(1+SUM($E$30:$H$30))))*$AA$49)+($AA$50*($K$24*(1+SUM($E$31:$H$31))))))*$E$37</f>
        <v>1612.5</v>
      </c>
      <c r="AU323" s="716">
        <f>((((($AA$46*($K$20*(1+SUM($E$27:$H$27))))+($AA$47*($K$21*(1+SUM($E$28:$H$28))))+(($K$22*(1+SUM($E$29:$H$29))))*$AA$48)+(($K$23*(1+SUM($E$30:$H$30))))*$AA$49)+($AA$50*($K$24*(1+SUM($E$31:$H$31))))))*$F$37</f>
        <v>28218.75</v>
      </c>
      <c r="AV323" s="716">
        <f>((((($AA$46*($K$20*(1+SUM($E$27:$H$27))))+($AA$47*($K$21*(1+SUM($E$28:$H$28))))+(($K$22*(1+SUM($E$29:$H$29))))*$AA$48)+(($K$23*(1+SUM($E$30:$H$30))))*$AA$49)+($AA$50*($K$24*(1+SUM($E$31:$H$31))))))*$G$37</f>
        <v>40312.5</v>
      </c>
      <c r="AW323" s="716">
        <f>((((($AA$46*($K$20*(1+SUM($E$27:$H$27))))+($AA$47*($K$21*(1+SUM($E$28:$H$28))))+(($K$22*(1+SUM($E$29:$H$29))))*$AA$48)+(($K$23*(1+SUM($E$30:$H$30))))*$AA$49)+($AA$50*($K$24*(1+SUM($E$31:$H$31))))))*$H$37</f>
        <v>8062.5</v>
      </c>
      <c r="AX323" s="716">
        <f>((((($AA$46*($K$20*(1+SUM($E$27:$H$27))))+($AA$47*($K$21*(1+SUM($E$28:$H$28))))+(($K$22*(1+SUM($E$29:$H$29))))*$AA$48)+(($K$23*(1+SUM($E$30:$H$30))))*$AA$49)+($AA$50*($K$24*(1+SUM($E$31:$H$31))))))*$I$37</f>
        <v>1612.5</v>
      </c>
      <c r="AY323" s="716">
        <f>((((($AA$46*($K$20*(1+SUM($E$27:$H$27))))+($AA$47*($K$21*(1+SUM($E$28:$H$28))))+(($K$22*(1+SUM($E$29:$H$29))))*$AA$48)+(($K$23*(1+SUM($E$30:$H$30))))*$AA$49)+($AA$50*($K$24*(1+SUM($E$31:$H$31))))))*$J$37</f>
        <v>806.25</v>
      </c>
      <c r="AZ323" s="716"/>
      <c r="BA323" s="716"/>
      <c r="BB323" s="716"/>
      <c r="BC323" s="716"/>
      <c r="BD323" s="716"/>
      <c r="BE323" s="716"/>
      <c r="BF323" s="716"/>
      <c r="BG323" s="716"/>
      <c r="BH323" s="716"/>
      <c r="BI323" s="716"/>
      <c r="BJ323" s="716"/>
      <c r="BK323" s="716"/>
      <c r="BL323" s="716"/>
      <c r="BM323" s="716"/>
      <c r="BN323" s="716"/>
      <c r="BO323" s="716"/>
      <c r="BP323" s="716"/>
      <c r="BQ323" s="716"/>
    </row>
    <row r="324" spans="1:69" ht="10.199999999999999" customHeight="1" thickBot="1" x14ac:dyDescent="0.35">
      <c r="A324" s="64">
        <v>43</v>
      </c>
      <c r="B324" s="64">
        <f t="shared" si="76"/>
        <v>80625</v>
      </c>
      <c r="C324" s="64">
        <v>43</v>
      </c>
      <c r="D324" s="716"/>
      <c r="E324" s="716"/>
      <c r="F324" s="716"/>
      <c r="G324" s="716"/>
      <c r="H324" s="716"/>
      <c r="I324" s="716"/>
      <c r="J324" s="716"/>
      <c r="K324" s="716"/>
      <c r="L324" s="716"/>
      <c r="M324" s="716"/>
      <c r="N324" s="716"/>
      <c r="O324" s="716"/>
      <c r="P324" s="716"/>
      <c r="Q324" s="716"/>
      <c r="R324" s="716"/>
      <c r="S324" s="716"/>
      <c r="T324" s="716"/>
      <c r="U324" s="716"/>
      <c r="V324" s="716"/>
      <c r="W324" s="716"/>
      <c r="X324" s="716"/>
      <c r="Y324" s="716"/>
      <c r="Z324" s="716"/>
      <c r="AA324" s="716"/>
      <c r="AB324" s="716"/>
      <c r="AC324" s="716"/>
      <c r="AD324" s="716"/>
      <c r="AE324" s="716"/>
      <c r="AF324" s="716"/>
      <c r="AG324" s="716"/>
      <c r="AH324" s="716"/>
      <c r="AI324" s="716"/>
      <c r="AJ324" s="716"/>
      <c r="AK324" s="716"/>
      <c r="AL324" s="716"/>
      <c r="AM324" s="716"/>
      <c r="AN324" s="716"/>
      <c r="AO324" s="716"/>
      <c r="AP324" s="716"/>
      <c r="AQ324" s="716"/>
      <c r="AR324" s="716"/>
      <c r="AS324" s="716"/>
      <c r="AT324" s="716">
        <f>((((($AA$46*($K$20*(1+SUM($E$27:$H$27))))+($AA$47*($K$21*(1+SUM($E$28:$H$28))))+(($K$22*(1+SUM($E$29:$H$29))))*$AA$48)+(($K$23*(1+SUM($E$30:$H$30))))*$AA$49)+($AA$50*($K$24*(1+SUM($E$31:$H$31))))))*$D$37</f>
        <v>0</v>
      </c>
      <c r="AU324" s="716">
        <f>((((($AA$46*($K$20*(1+SUM($E$27:$H$27))))+($AA$47*($K$21*(1+SUM($E$28:$H$28))))+(($K$22*(1+SUM($E$29:$H$29))))*$AA$48)+(($K$23*(1+SUM($E$30:$H$30))))*$AA$49)+($AA$50*($K$24*(1+SUM($E$31:$H$31))))))*$E$37</f>
        <v>1612.5</v>
      </c>
      <c r="AV324" s="716">
        <f>((((($AA$46*($K$20*(1+SUM($E$27:$H$27))))+($AA$47*($K$21*(1+SUM($E$28:$H$28))))+(($K$22*(1+SUM($E$29:$H$29))))*$AA$48)+(($K$23*(1+SUM($E$30:$H$30))))*$AA$49)+($AA$50*($K$24*(1+SUM($E$31:$H$31))))))*$F$37</f>
        <v>28218.75</v>
      </c>
      <c r="AW324" s="716">
        <f>((((($AA$46*($K$20*(1+SUM($E$27:$H$27))))+($AA$47*($K$21*(1+SUM($E$28:$H$28))))+(($K$22*(1+SUM($E$29:$H$29))))*$AA$48)+(($K$23*(1+SUM($E$30:$H$30))))*$AA$49)+($AA$50*($K$24*(1+SUM($E$31:$H$31))))))*$G$37</f>
        <v>40312.5</v>
      </c>
      <c r="AX324" s="716">
        <f>((((($AA$46*($K$20*(1+SUM($E$27:$H$27))))+($AA$47*($K$21*(1+SUM($E$28:$H$28))))+(($K$22*(1+SUM($E$29:$H$29))))*$AA$48)+(($K$23*(1+SUM($E$30:$H$30))))*$AA$49)+($AA$50*($K$24*(1+SUM($E$31:$H$31))))))*$H$37</f>
        <v>8062.5</v>
      </c>
      <c r="AY324" s="716">
        <f>((((($AA$46*($K$20*(1+SUM($E$27:$H$27))))+($AA$47*($K$21*(1+SUM($E$28:$H$28))))+(($K$22*(1+SUM($E$29:$H$29))))*$AA$48)+(($K$23*(1+SUM($E$30:$H$30))))*$AA$49)+($AA$50*($K$24*(1+SUM($E$31:$H$31))))))*$I$37</f>
        <v>1612.5</v>
      </c>
      <c r="AZ324" s="716">
        <f>((((($AA$46*($K$20*(1+SUM($E$27:$H$27))))+($AA$47*($K$21*(1+SUM($E$28:$H$28))))+(($K$22*(1+SUM($E$29:$H$29))))*$AA$48)+(($K$23*(1+SUM($E$30:$H$30))))*$AA$49)+($AA$50*($K$24*(1+SUM($E$31:$H$31))))))*$J$37</f>
        <v>806.25</v>
      </c>
      <c r="BA324" s="716"/>
      <c r="BB324" s="716"/>
      <c r="BC324" s="716"/>
      <c r="BD324" s="716"/>
      <c r="BE324" s="716"/>
      <c r="BF324" s="716"/>
      <c r="BG324" s="716"/>
      <c r="BH324" s="716"/>
      <c r="BI324" s="716"/>
      <c r="BJ324" s="716"/>
      <c r="BK324" s="716"/>
      <c r="BL324" s="716"/>
      <c r="BM324" s="716"/>
      <c r="BN324" s="716"/>
      <c r="BO324" s="716"/>
      <c r="BP324" s="716"/>
      <c r="BQ324" s="716"/>
    </row>
    <row r="325" spans="1:69" ht="10.199999999999999" customHeight="1" thickBot="1" x14ac:dyDescent="0.35">
      <c r="A325" s="64">
        <v>44</v>
      </c>
      <c r="B325" s="64">
        <f t="shared" si="76"/>
        <v>80625</v>
      </c>
      <c r="C325" s="64">
        <v>44</v>
      </c>
      <c r="D325" s="716"/>
      <c r="E325" s="716"/>
      <c r="F325" s="716"/>
      <c r="G325" s="716"/>
      <c r="H325" s="716"/>
      <c r="I325" s="716"/>
      <c r="J325" s="716"/>
      <c r="K325" s="716"/>
      <c r="L325" s="716"/>
      <c r="M325" s="716"/>
      <c r="N325" s="716"/>
      <c r="O325" s="716"/>
      <c r="P325" s="716"/>
      <c r="Q325" s="716"/>
      <c r="R325" s="716"/>
      <c r="S325" s="716"/>
      <c r="T325" s="716"/>
      <c r="U325" s="716"/>
      <c r="V325" s="716"/>
      <c r="W325" s="716"/>
      <c r="X325" s="716"/>
      <c r="Y325" s="716"/>
      <c r="Z325" s="716"/>
      <c r="AA325" s="716"/>
      <c r="AB325" s="716"/>
      <c r="AC325" s="716"/>
      <c r="AD325" s="716"/>
      <c r="AE325" s="716"/>
      <c r="AF325" s="716"/>
      <c r="AG325" s="716"/>
      <c r="AH325" s="716"/>
      <c r="AI325" s="716"/>
      <c r="AJ325" s="716"/>
      <c r="AK325" s="716"/>
      <c r="AL325" s="716"/>
      <c r="AM325" s="716"/>
      <c r="AN325" s="716"/>
      <c r="AO325" s="716"/>
      <c r="AP325" s="716"/>
      <c r="AQ325" s="716"/>
      <c r="AR325" s="716"/>
      <c r="AS325" s="716"/>
      <c r="AT325" s="716"/>
      <c r="AU325" s="716">
        <f>((((($AA$46*($K$20*(1+SUM($E$27:$H$27))))+($AA$47*($K$21*(1+SUM($E$28:$H$28))))+(($K$22*(1+SUM($E$29:$H$29))))*$AA$48)+(($K$23*(1+SUM($E$30:$H$30))))*$AA$49)+($AA$50*($K$24*(1+SUM($E$31:$H$31))))))*$D$37</f>
        <v>0</v>
      </c>
      <c r="AV325" s="716">
        <f>((((($AA$46*($K$20*(1+SUM($E$27:$H$27))))+($AA$47*($K$21*(1+SUM($E$28:$H$28))))+(($K$22*(1+SUM($E$29:$H$29))))*$AA$48)+(($K$23*(1+SUM($E$30:$H$30))))*$AA$49)+($AA$50*($K$24*(1+SUM($E$31:$H$31))))))*$E$37</f>
        <v>1612.5</v>
      </c>
      <c r="AW325" s="716">
        <f>((((($AA$46*($K$20*(1+SUM($E$27:$H$27))))+($AA$47*($K$21*(1+SUM($E$28:$H$28))))+(($K$22*(1+SUM($E$29:$H$29))))*$AA$48)+(($K$23*(1+SUM($E$30:$H$30))))*$AA$49)+($AA$50*($K$24*(1+SUM($E$31:$H$31))))))*$F$37</f>
        <v>28218.75</v>
      </c>
      <c r="AX325" s="716">
        <f>((((($AA$46*($K$20*(1+SUM($E$27:$H$27))))+($AA$47*($K$21*(1+SUM($E$28:$H$28))))+(($K$22*(1+SUM($E$29:$H$29))))*$AA$48)+(($K$23*(1+SUM($E$30:$H$30))))*$AA$49)+($AA$50*($K$24*(1+SUM($E$31:$H$31))))))*$G$37</f>
        <v>40312.5</v>
      </c>
      <c r="AY325" s="716">
        <f>((((($AA$46*($K$20*(1+SUM($E$27:$H$27))))+($AA$47*($K$21*(1+SUM($E$28:$H$28))))+(($K$22*(1+SUM($E$29:$H$29))))*$AA$48)+(($K$23*(1+SUM($E$30:$H$30))))*$AA$49)+($AA$50*($K$24*(1+SUM($E$31:$H$31))))))*$H$37</f>
        <v>8062.5</v>
      </c>
      <c r="AZ325" s="716">
        <f>((((($AA$46*($K$20*(1+SUM($E$27:$H$27))))+($AA$47*($K$21*(1+SUM($E$28:$H$28))))+(($K$22*(1+SUM($E$29:$H$29))))*$AA$48)+(($K$23*(1+SUM($E$30:$H$30))))*$AA$49)+($AA$50*($K$24*(1+SUM($E$31:$H$31))))))*$I$37</f>
        <v>1612.5</v>
      </c>
      <c r="BA325" s="716">
        <f>((((($AA$46*($K$20*(1+SUM($E$27:$H$27))))+($AA$47*($K$21*(1+SUM($E$28:$H$28))))+(($K$22*(1+SUM($E$29:$H$29))))*$AA$48)+(($K$23*(1+SUM($E$30:$H$30))))*$AA$49)+($AA$50*($K$24*(1+SUM($E$31:$H$31))))))*$J$37</f>
        <v>806.25</v>
      </c>
      <c r="BB325" s="716"/>
      <c r="BC325" s="716"/>
      <c r="BD325" s="716"/>
      <c r="BE325" s="716"/>
      <c r="BF325" s="716"/>
      <c r="BG325" s="716"/>
      <c r="BH325" s="716"/>
      <c r="BI325" s="716"/>
      <c r="BJ325" s="716"/>
      <c r="BK325" s="716"/>
      <c r="BL325" s="716"/>
      <c r="BM325" s="716"/>
      <c r="BN325" s="716"/>
      <c r="BO325" s="716"/>
      <c r="BP325" s="716"/>
      <c r="BQ325" s="716"/>
    </row>
    <row r="326" spans="1:69" ht="10.199999999999999" customHeight="1" thickBot="1" x14ac:dyDescent="0.35">
      <c r="A326" s="64">
        <v>45</v>
      </c>
      <c r="B326" s="64">
        <f t="shared" si="76"/>
        <v>80625</v>
      </c>
      <c r="C326" s="64">
        <v>45</v>
      </c>
      <c r="D326" s="716"/>
      <c r="E326" s="716"/>
      <c r="F326" s="716"/>
      <c r="G326" s="716"/>
      <c r="H326" s="716"/>
      <c r="I326" s="716"/>
      <c r="J326" s="716"/>
      <c r="K326" s="716"/>
      <c r="L326" s="716"/>
      <c r="M326" s="716"/>
      <c r="N326" s="716"/>
      <c r="O326" s="716"/>
      <c r="P326" s="716"/>
      <c r="Q326" s="716"/>
      <c r="R326" s="716"/>
      <c r="S326" s="716"/>
      <c r="T326" s="716"/>
      <c r="U326" s="716"/>
      <c r="V326" s="716"/>
      <c r="W326" s="716"/>
      <c r="X326" s="716"/>
      <c r="Y326" s="716"/>
      <c r="Z326" s="716"/>
      <c r="AA326" s="716"/>
      <c r="AB326" s="716"/>
      <c r="AC326" s="716"/>
      <c r="AD326" s="716"/>
      <c r="AE326" s="716"/>
      <c r="AF326" s="716"/>
      <c r="AG326" s="716"/>
      <c r="AH326" s="716"/>
      <c r="AI326" s="716"/>
      <c r="AJ326" s="716"/>
      <c r="AK326" s="716"/>
      <c r="AL326" s="716"/>
      <c r="AM326" s="716"/>
      <c r="AN326" s="716"/>
      <c r="AO326" s="716"/>
      <c r="AP326" s="716"/>
      <c r="AQ326" s="716"/>
      <c r="AR326" s="716"/>
      <c r="AS326" s="716"/>
      <c r="AT326" s="716"/>
      <c r="AU326" s="716"/>
      <c r="AV326" s="716">
        <f>((((($AA$46*($K$20*(1+SUM($E$27:$H$27))))+($AA$47*($K$21*(1+SUM($E$28:$H$28))))+(($K$22*(1+SUM($E$29:$H$29))))*$AA$48)+(($K$23*(1+SUM($E$30:$H$30))))*$AA$49)+($AA$50*($K$24*(1+SUM($E$31:$H$31))))))*$D$37</f>
        <v>0</v>
      </c>
      <c r="AW326" s="716">
        <f>((((($AA$46*($K$20*(1+SUM($E$27:$H$27))))+($AA$47*($K$21*(1+SUM($E$28:$H$28))))+(($K$22*(1+SUM($E$29:$H$29))))*$AA$48)+(($K$23*(1+SUM($E$30:$H$30))))*$AA$49)+($AA$50*($K$24*(1+SUM($E$31:$H$31))))))*$E$37</f>
        <v>1612.5</v>
      </c>
      <c r="AX326" s="716">
        <f>((((($AA$46*($K$20*(1+SUM($E$27:$H$27))))+($AA$47*($K$21*(1+SUM($E$28:$H$28))))+(($K$22*(1+SUM($E$29:$H$29))))*$AA$48)+(($K$23*(1+SUM($E$30:$H$30))))*$AA$49)+($AA$50*($K$24*(1+SUM($E$31:$H$31))))))*$F$37</f>
        <v>28218.75</v>
      </c>
      <c r="AY326" s="716">
        <f>((((($AA$46*($K$20*(1+SUM($E$27:$H$27))))+($AA$47*($K$21*(1+SUM($E$28:$H$28))))+(($K$22*(1+SUM($E$29:$H$29))))*$AA$48)+(($K$23*(1+SUM($E$30:$H$30))))*$AA$49)+($AA$50*($K$24*(1+SUM($E$31:$H$31))))))*$G$37</f>
        <v>40312.5</v>
      </c>
      <c r="AZ326" s="716">
        <f>((((($AA$46*($K$20*(1+SUM($E$27:$H$27))))+($AA$47*($K$21*(1+SUM($E$28:$H$28))))+(($K$22*(1+SUM($E$29:$H$29))))*$AA$48)+(($K$23*(1+SUM($E$30:$H$30))))*$AA$49)+($AA$50*($K$24*(1+SUM($E$31:$H$31))))))*$H$37</f>
        <v>8062.5</v>
      </c>
      <c r="BA326" s="716">
        <f>((((($AA$46*($K$20*(1+SUM($E$27:$H$27))))+($AA$47*($K$21*(1+SUM($E$28:$H$28))))+(($K$22*(1+SUM($E$29:$H$29))))*$AA$48)+(($K$23*(1+SUM($E$30:$H$30))))*$AA$49)+($AA$50*($K$24*(1+SUM($E$31:$H$31))))))*$I$37</f>
        <v>1612.5</v>
      </c>
      <c r="BB326" s="716">
        <f>((((($AA$46*($K$20*(1+SUM($E$27:$H$27))))+($AA$47*($K$21*(1+SUM($E$28:$H$28))))+(($K$22*(1+SUM($E$29:$H$29))))*$AA$48)+(($K$23*(1+SUM($E$30:$H$30))))*$AA$49)+($AA$50*($K$24*(1+SUM($E$31:$H$31))))))*$J$37</f>
        <v>806.25</v>
      </c>
      <c r="BC326" s="716"/>
      <c r="BD326" s="716"/>
      <c r="BE326" s="716"/>
      <c r="BF326" s="716"/>
      <c r="BG326" s="716"/>
      <c r="BH326" s="716"/>
      <c r="BI326" s="716"/>
      <c r="BJ326" s="716"/>
      <c r="BK326" s="716"/>
      <c r="BL326" s="716"/>
      <c r="BM326" s="716"/>
      <c r="BN326" s="716"/>
      <c r="BO326" s="716"/>
      <c r="BP326" s="716"/>
      <c r="BQ326" s="716"/>
    </row>
    <row r="327" spans="1:69" ht="10.199999999999999" customHeight="1" thickBot="1" x14ac:dyDescent="0.35">
      <c r="A327" s="64">
        <v>46</v>
      </c>
      <c r="B327" s="64">
        <f t="shared" si="76"/>
        <v>80625</v>
      </c>
      <c r="C327" s="64">
        <v>46</v>
      </c>
      <c r="D327" s="716"/>
      <c r="E327" s="716"/>
      <c r="F327" s="716"/>
      <c r="G327" s="716"/>
      <c r="H327" s="716"/>
      <c r="I327" s="716"/>
      <c r="J327" s="716"/>
      <c r="K327" s="716"/>
      <c r="L327" s="716"/>
      <c r="M327" s="716"/>
      <c r="N327" s="716"/>
      <c r="O327" s="716"/>
      <c r="P327" s="716"/>
      <c r="Q327" s="716"/>
      <c r="R327" s="716"/>
      <c r="S327" s="716"/>
      <c r="T327" s="716"/>
      <c r="U327" s="716"/>
      <c r="V327" s="716"/>
      <c r="W327" s="716"/>
      <c r="X327" s="716"/>
      <c r="Y327" s="716"/>
      <c r="Z327" s="716"/>
      <c r="AA327" s="716"/>
      <c r="AB327" s="716"/>
      <c r="AC327" s="716"/>
      <c r="AD327" s="716"/>
      <c r="AE327" s="716"/>
      <c r="AF327" s="716"/>
      <c r="AG327" s="716"/>
      <c r="AH327" s="716"/>
      <c r="AI327" s="716"/>
      <c r="AJ327" s="716"/>
      <c r="AK327" s="716"/>
      <c r="AL327" s="716"/>
      <c r="AM327" s="716"/>
      <c r="AN327" s="716"/>
      <c r="AO327" s="716"/>
      <c r="AP327" s="716"/>
      <c r="AQ327" s="716"/>
      <c r="AR327" s="716"/>
      <c r="AS327" s="716"/>
      <c r="AT327" s="716"/>
      <c r="AU327" s="716"/>
      <c r="AV327" s="716"/>
      <c r="AW327" s="716">
        <f>((((($AA$46*($K$20*(1+SUM($E$27:$H$27))))+($AA$47*($K$21*(1+SUM($E$28:$H$28))))+(($K$22*(1+SUM($E$29:$H$29))))*$AA$48)+(($K$23*(1+SUM($E$30:$H$30))))*$AA$49)+($AA$50*($K$24*(1+SUM($E$31:$H$31))))))*$D$37</f>
        <v>0</v>
      </c>
      <c r="AX327" s="716">
        <f>((((($AA$46*($K$20*(1+SUM($E$27:$H$27))))+($AA$47*($K$21*(1+SUM($E$28:$H$28))))+(($K$22*(1+SUM($E$29:$H$29))))*$AA$48)+(($K$23*(1+SUM($E$30:$H$30))))*$AA$49)+($AA$50*($K$24*(1+SUM($E$31:$H$31))))))*$E$37</f>
        <v>1612.5</v>
      </c>
      <c r="AY327" s="716">
        <f>((((($AA$46*($K$20*(1+SUM($E$27:$H$27))))+($AA$47*($K$21*(1+SUM($E$28:$H$28))))+(($K$22*(1+SUM($E$29:$H$29))))*$AA$48)+(($K$23*(1+SUM($E$30:$H$30))))*$AA$49)+($AA$50*($K$24*(1+SUM($E$31:$H$31))))))*$F$37</f>
        <v>28218.75</v>
      </c>
      <c r="AZ327" s="716">
        <f>((((($AA$46*($K$20*(1+SUM($E$27:$H$27))))+($AA$47*($K$21*(1+SUM($E$28:$H$28))))+(($K$22*(1+SUM($E$29:$H$29))))*$AA$48)+(($K$23*(1+SUM($E$30:$H$30))))*$AA$49)+($AA$50*($K$24*(1+SUM($E$31:$H$31))))))*$G$37</f>
        <v>40312.5</v>
      </c>
      <c r="BA327" s="716">
        <f>((((($AA$46*($K$20*(1+SUM($E$27:$H$27))))+($AA$47*($K$21*(1+SUM($E$28:$H$28))))+(($K$22*(1+SUM($E$29:$H$29))))*$AA$48)+(($K$23*(1+SUM($E$30:$H$30))))*$AA$49)+($AA$50*($K$24*(1+SUM($E$31:$H$31))))))*$H$37</f>
        <v>8062.5</v>
      </c>
      <c r="BB327" s="716">
        <f>((((($AA$46*($K$20*(1+SUM($E$27:$H$27))))+($AA$47*($K$21*(1+SUM($E$28:$H$28))))+(($K$22*(1+SUM($E$29:$H$29))))*$AA$48)+(($K$23*(1+SUM($E$30:$H$30))))*$AA$49)+($AA$50*($K$24*(1+SUM($E$31:$H$31))))))*$I$37</f>
        <v>1612.5</v>
      </c>
      <c r="BC327" s="716">
        <f>((((($AA$46*($K$20*(1+SUM($E$27:$H$27))))+($AA$47*($K$21*(1+SUM($E$28:$H$28))))+(($K$22*(1+SUM($E$29:$H$29))))*$AA$48)+(($K$23*(1+SUM($E$30:$H$30))))*$AA$49)+($AA$50*($K$24*(1+SUM($E$31:$H$31))))))*$J$37</f>
        <v>806.25</v>
      </c>
      <c r="BD327" s="716"/>
      <c r="BE327" s="716"/>
      <c r="BF327" s="716"/>
      <c r="BG327" s="716"/>
      <c r="BH327" s="716"/>
      <c r="BI327" s="716"/>
      <c r="BJ327" s="716"/>
      <c r="BK327" s="716"/>
      <c r="BL327" s="716"/>
      <c r="BM327" s="716"/>
      <c r="BN327" s="716"/>
      <c r="BO327" s="716"/>
      <c r="BP327" s="716"/>
      <c r="BQ327" s="716"/>
    </row>
    <row r="328" spans="1:69" ht="10.199999999999999" customHeight="1" thickBot="1" x14ac:dyDescent="0.35">
      <c r="A328" s="64">
        <v>47</v>
      </c>
      <c r="B328" s="64">
        <f t="shared" si="76"/>
        <v>80625</v>
      </c>
      <c r="C328" s="64">
        <v>47</v>
      </c>
      <c r="D328" s="716"/>
      <c r="E328" s="716"/>
      <c r="F328" s="716"/>
      <c r="G328" s="716"/>
      <c r="H328" s="716"/>
      <c r="I328" s="716"/>
      <c r="J328" s="716"/>
      <c r="K328" s="716"/>
      <c r="L328" s="716"/>
      <c r="M328" s="716"/>
      <c r="N328" s="716"/>
      <c r="O328" s="716"/>
      <c r="P328" s="716"/>
      <c r="Q328" s="716"/>
      <c r="R328" s="716"/>
      <c r="S328" s="716"/>
      <c r="T328" s="716"/>
      <c r="U328" s="716"/>
      <c r="V328" s="716"/>
      <c r="W328" s="716"/>
      <c r="X328" s="716"/>
      <c r="Y328" s="716"/>
      <c r="Z328" s="716"/>
      <c r="AA328" s="716"/>
      <c r="AB328" s="716"/>
      <c r="AC328" s="716"/>
      <c r="AD328" s="716"/>
      <c r="AE328" s="716"/>
      <c r="AF328" s="716"/>
      <c r="AG328" s="716"/>
      <c r="AH328" s="716"/>
      <c r="AI328" s="716"/>
      <c r="AJ328" s="716"/>
      <c r="AK328" s="716"/>
      <c r="AL328" s="716"/>
      <c r="AM328" s="716"/>
      <c r="AN328" s="716"/>
      <c r="AO328" s="716"/>
      <c r="AP328" s="716"/>
      <c r="AQ328" s="716"/>
      <c r="AR328" s="716"/>
      <c r="AS328" s="716"/>
      <c r="AT328" s="716"/>
      <c r="AU328" s="716"/>
      <c r="AV328" s="716"/>
      <c r="AW328" s="716"/>
      <c r="AX328" s="716">
        <f>((((($AA$46*($K$20*(1+SUM($E$27:$H$27))))+($AA$47*($K$21*(1+SUM($E$28:$H$28))))+(($K$22*(1+SUM($E$29:$H$29))))*$AA$48)+(($K$23*(1+SUM($E$30:$H$30))))*$AA$49)+($AA$50*($K$24*(1+SUM($E$31:$H$31))))))*$D$37</f>
        <v>0</v>
      </c>
      <c r="AY328" s="716">
        <f>((((($AA$46*($K$20*(1+SUM($E$27:$H$27))))+($AA$47*($K$21*(1+SUM($E$28:$H$28))))+(($K$22*(1+SUM($E$29:$H$29))))*$AA$48)+(($K$23*(1+SUM($E$30:$H$30))))*$AA$49)+($AA$50*($K$24*(1+SUM($E$31:$H$31))))))*$E$37</f>
        <v>1612.5</v>
      </c>
      <c r="AZ328" s="716">
        <f>((((($AA$46*($K$20*(1+SUM($E$27:$H$27))))+($AA$47*($K$21*(1+SUM($E$28:$H$28))))+(($K$22*(1+SUM($E$29:$H$29))))*$AA$48)+(($K$23*(1+SUM($E$30:$H$30))))*$AA$49)+($AA$50*($K$24*(1+SUM($E$31:$H$31))))))*$F$37</f>
        <v>28218.75</v>
      </c>
      <c r="BA328" s="716">
        <f>((((($AA$46*($K$20*(1+SUM($E$27:$H$27))))+($AA$47*($K$21*(1+SUM($E$28:$H$28))))+(($K$22*(1+SUM($E$29:$H$29))))*$AA$48)+(($K$23*(1+SUM($E$30:$H$30))))*$AA$49)+($AA$50*($K$24*(1+SUM($E$31:$H$31))))))*$G$37</f>
        <v>40312.5</v>
      </c>
      <c r="BB328" s="716">
        <f>((((($AA$46*($K$20*(1+SUM($E$27:$H$27))))+($AA$47*($K$21*(1+SUM($E$28:$H$28))))+(($K$22*(1+SUM($E$29:$H$29))))*$AA$48)+(($K$23*(1+SUM($E$30:$H$30))))*$AA$49)+($AA$50*($K$24*(1+SUM($E$31:$H$31))))))*$H$37</f>
        <v>8062.5</v>
      </c>
      <c r="BC328" s="716">
        <f>((((($AA$46*($K$20*(1+SUM($E$27:$H$27))))+($AA$47*($K$21*(1+SUM($E$28:$H$28))))+(($K$22*(1+SUM($E$29:$H$29))))*$AA$48)+(($K$23*(1+SUM($E$30:$H$30))))*$AA$49)+($AA$50*($K$24*(1+SUM($E$31:$H$31))))))*$I$37</f>
        <v>1612.5</v>
      </c>
      <c r="BD328" s="716">
        <f>((((($AA$46*($K$20*(1+SUM($E$27:$H$27))))+($AA$47*($K$21*(1+SUM($E$28:$H$28))))+(($K$22*(1+SUM($E$29:$H$29))))*$AA$48)+(($K$23*(1+SUM($E$30:$H$30))))*$AA$49)+($AA$50*($K$24*(1+SUM($E$31:$H$31))))))*$J$37</f>
        <v>806.25</v>
      </c>
      <c r="BE328" s="716"/>
      <c r="BF328" s="716"/>
      <c r="BG328" s="716"/>
      <c r="BH328" s="716"/>
      <c r="BI328" s="716"/>
      <c r="BJ328" s="716"/>
      <c r="BK328" s="716"/>
      <c r="BL328" s="716"/>
      <c r="BM328" s="716"/>
      <c r="BN328" s="716"/>
      <c r="BO328" s="716"/>
      <c r="BP328" s="716"/>
      <c r="BQ328" s="716"/>
    </row>
    <row r="329" spans="1:69" ht="10.199999999999999" customHeight="1" thickBot="1" x14ac:dyDescent="0.35">
      <c r="A329" s="64">
        <v>48</v>
      </c>
      <c r="B329" s="64">
        <f t="shared" si="76"/>
        <v>80625</v>
      </c>
      <c r="C329" s="64">
        <v>48</v>
      </c>
      <c r="D329" s="716"/>
      <c r="E329" s="716"/>
      <c r="F329" s="716"/>
      <c r="G329" s="716"/>
      <c r="H329" s="716"/>
      <c r="I329" s="716"/>
      <c r="J329" s="716"/>
      <c r="K329" s="716"/>
      <c r="L329" s="716"/>
      <c r="M329" s="716"/>
      <c r="N329" s="716"/>
      <c r="O329" s="716"/>
      <c r="P329" s="716"/>
      <c r="Q329" s="716"/>
      <c r="R329" s="716"/>
      <c r="S329" s="716"/>
      <c r="T329" s="716"/>
      <c r="U329" s="716"/>
      <c r="V329" s="716"/>
      <c r="W329" s="716"/>
      <c r="X329" s="716"/>
      <c r="Y329" s="716"/>
      <c r="Z329" s="716"/>
      <c r="AA329" s="716"/>
      <c r="AB329" s="716"/>
      <c r="AC329" s="716"/>
      <c r="AD329" s="716"/>
      <c r="AE329" s="716"/>
      <c r="AF329" s="716"/>
      <c r="AG329" s="716"/>
      <c r="AH329" s="716"/>
      <c r="AI329" s="716"/>
      <c r="AJ329" s="716"/>
      <c r="AK329" s="716"/>
      <c r="AL329" s="716"/>
      <c r="AM329" s="716"/>
      <c r="AN329" s="716"/>
      <c r="AO329" s="716"/>
      <c r="AP329" s="716"/>
      <c r="AQ329" s="716"/>
      <c r="AR329" s="716"/>
      <c r="AS329" s="716"/>
      <c r="AT329" s="716"/>
      <c r="AU329" s="716"/>
      <c r="AV329" s="716"/>
      <c r="AW329" s="716"/>
      <c r="AX329" s="716"/>
      <c r="AY329" s="716">
        <f>((((($AA$46*($K$20*(1+SUM($E$27:$H$27))))+($AA$47*($K$21*(1+SUM($E$28:$H$28))))+(($K$22*(1+SUM($E$29:$H$29))))*$AA$48)+(($K$23*(1+SUM($E$30:$H$30))))*$AA$49)+($AA$50*($K$24*(1+SUM($E$31:$H$31))))))*$D$37</f>
        <v>0</v>
      </c>
      <c r="AZ329" s="716">
        <f>((((($AA$46*($K$20*(1+SUM($E$27:$H$27))))+($AA$47*($K$21*(1+SUM($E$28:$H$28))))+(($K$22*(1+SUM($E$29:$H$29))))*$AA$48)+(($K$23*(1+SUM($E$30:$H$30))))*$AA$49)+($AA$50*($K$24*(1+SUM($E$31:$H$31))))))*$E$37</f>
        <v>1612.5</v>
      </c>
      <c r="BA329" s="716">
        <f>((((($AA$46*($K$20*(1+SUM($E$27:$H$27))))+($AA$47*($K$21*(1+SUM($E$28:$H$28))))+(($K$22*(1+SUM($E$29:$H$29))))*$AA$48)+(($K$23*(1+SUM($E$30:$H$30))))*$AA$49)+($AA$50*($K$24*(1+SUM($E$31:$H$31))))))*$F$37</f>
        <v>28218.75</v>
      </c>
      <c r="BB329" s="716">
        <f>((((($AA$46*($K$20*(1+SUM($E$27:$H$27))))+($AA$47*($K$21*(1+SUM($E$28:$H$28))))+(($K$22*(1+SUM($E$29:$H$29))))*$AA$48)+(($K$23*(1+SUM($E$30:$H$30))))*$AA$49)+($AA$50*($K$24*(1+SUM($E$31:$H$31))))))*$G$37</f>
        <v>40312.5</v>
      </c>
      <c r="BC329" s="716">
        <f>((((($AA$46*($K$20*(1+SUM($E$27:$H$27))))+($AA$47*($K$21*(1+SUM($E$28:$H$28))))+(($K$22*(1+SUM($E$29:$H$29))))*$AA$48)+(($K$23*(1+SUM($E$30:$H$30))))*$AA$49)+($AA$50*($K$24*(1+SUM($E$31:$H$31))))))*$H$37</f>
        <v>8062.5</v>
      </c>
      <c r="BD329" s="716">
        <f>((((($AA$46*($K$20*(1+SUM($E$27:$H$27))))+($AA$47*($K$21*(1+SUM($E$28:$H$28))))+(($K$22*(1+SUM($E$29:$H$29))))*$AA$48)+(($K$23*(1+SUM($E$30:$H$30))))*$AA$49)+($AA$50*($K$24*(1+SUM($E$31:$H$31))))))*$I$37</f>
        <v>1612.5</v>
      </c>
      <c r="BE329" s="716">
        <f>((((($AA$46*($K$20*(1+SUM($E$27:$H$27))))+($AA$47*($K$21*(1+SUM($E$28:$H$28))))+(($K$22*(1+SUM($E$29:$H$29))))*$AA$48)+(($K$23*(1+SUM($E$30:$H$30))))*$AA$49)+($AA$50*($K$24*(1+SUM($E$31:$H$31))))))*$J$37</f>
        <v>806.25</v>
      </c>
      <c r="BF329" s="716"/>
      <c r="BG329" s="716"/>
      <c r="BH329" s="716"/>
      <c r="BI329" s="716"/>
      <c r="BJ329" s="716"/>
      <c r="BK329" s="716"/>
      <c r="BL329" s="716"/>
      <c r="BM329" s="716"/>
      <c r="BN329" s="716"/>
      <c r="BO329" s="716"/>
      <c r="BP329" s="716"/>
      <c r="BQ329" s="716"/>
    </row>
    <row r="330" spans="1:69" ht="10.199999999999999" customHeight="1" thickBot="1" x14ac:dyDescent="0.35">
      <c r="A330" s="64">
        <v>49</v>
      </c>
      <c r="B330" s="64">
        <f t="shared" si="76"/>
        <v>101655.00000000001</v>
      </c>
      <c r="C330" s="64">
        <v>49</v>
      </c>
      <c r="D330" s="716"/>
      <c r="E330" s="716"/>
      <c r="F330" s="716"/>
      <c r="G330" s="716"/>
      <c r="H330" s="716"/>
      <c r="I330" s="716"/>
      <c r="J330" s="716"/>
      <c r="K330" s="716"/>
      <c r="L330" s="716"/>
      <c r="M330" s="716"/>
      <c r="N330" s="716"/>
      <c r="O330" s="716"/>
      <c r="P330" s="716"/>
      <c r="Q330" s="716"/>
      <c r="R330" s="716"/>
      <c r="S330" s="716"/>
      <c r="T330" s="716"/>
      <c r="U330" s="716"/>
      <c r="V330" s="716"/>
      <c r="W330" s="716"/>
      <c r="X330" s="716"/>
      <c r="Y330" s="716"/>
      <c r="Z330" s="716"/>
      <c r="AA330" s="716"/>
      <c r="AB330" s="716"/>
      <c r="AC330" s="716"/>
      <c r="AD330" s="716"/>
      <c r="AE330" s="716"/>
      <c r="AF330" s="716"/>
      <c r="AG330" s="716"/>
      <c r="AH330" s="716"/>
      <c r="AI330" s="716"/>
      <c r="AJ330" s="716"/>
      <c r="AK330" s="716"/>
      <c r="AL330" s="716"/>
      <c r="AM330" s="716"/>
      <c r="AN330" s="716"/>
      <c r="AO330" s="716"/>
      <c r="AP330" s="716"/>
      <c r="AQ330" s="716"/>
      <c r="AR330" s="716"/>
      <c r="AS330" s="716"/>
      <c r="AT330" s="716"/>
      <c r="AU330" s="716"/>
      <c r="AV330" s="716"/>
      <c r="AW330" s="716"/>
      <c r="AX330" s="716"/>
      <c r="AY330" s="716"/>
      <c r="AZ330" s="716">
        <f>((((($AB$46*($K$20*(1+SUM($E$27:$I$27))))+($AB$47*($K$21*(1+SUM($E$28:$I$28))))+(($K$22*(1+SUM($E$29:$I$29))))*$AB$48)+(($K$23*(1+SUM($E$30:$I$30))))*$AB$49)+($AB$50*($K$24*(1+SUM($E$31:$I$31))))))*$D$37</f>
        <v>0</v>
      </c>
      <c r="BA330" s="716">
        <f>((((($AB$46*($K$20*(1+SUM($E$27:$I$27))))+($AB$47*($K$21*(1+SUM($E$28:$I$28))))+(($K$22*(1+SUM($E$29:$I$29))))*$AB$48)+(($K$23*(1+SUM($E$30:$I$30))))*$AB$49)+($AB$50*($K$24*(1+SUM($E$31:$I$31))))))*$E$37</f>
        <v>2033.1000000000001</v>
      </c>
      <c r="BB330" s="716">
        <f>((((($AB$46*($K$20*(1+SUM($E$27:$I$27))))+($AB$47*($K$21*(1+SUM($E$28:$I$28))))+(($K$22*(1+SUM($E$29:$I$29))))*$AB$48)+(($K$23*(1+SUM($E$30:$I$30))))*$AB$49)+($AB$50*($K$24*(1+SUM($E$31:$I$31))))))*$F$37</f>
        <v>35579.25</v>
      </c>
      <c r="BC330" s="716">
        <f>((((($AB$46*($K$20*(1+SUM($E$27:$I$27))))+($AB$47*($K$21*(1+SUM($E$28:$I$28))))+(($K$22*(1+SUM($E$29:$I$29))))*$AB$48)+(($K$23*(1+SUM($E$30:$I$30))))*$AB$49)+($AB$50*($K$24*(1+SUM($E$31:$I$31))))))*$G$37</f>
        <v>50827.5</v>
      </c>
      <c r="BD330" s="716">
        <f>((((($AB$46*($K$20*(1+SUM($E$27:$I$27))))+($AB$47*($K$21*(1+SUM($E$28:$I$28))))+(($K$22*(1+SUM($E$29:$I$29))))*$AB$48)+(($K$23*(1+SUM($E$30:$I$30))))*$AB$49)+($AB$50*($K$24*(1+SUM($E$31:$I$31))))))*$H$37</f>
        <v>10165.5</v>
      </c>
      <c r="BE330" s="716">
        <f>((((($AB$46*($K$20*(1+SUM($E$27:$I$27))))+($AB$47*($K$21*(1+SUM($E$28:$I$28))))+(($K$22*(1+SUM($E$29:$I$29))))*$AB$48)+(($K$23*(1+SUM($E$30:$I$30))))*$AB$49)+($AB$50*($K$24*(1+SUM($E$31:$I$31))))))*$I$37</f>
        <v>2033.1000000000001</v>
      </c>
      <c r="BF330" s="716">
        <f>((((($AB$46*($K$20*(1+SUM($E$27:$I$27))))+($AB$47*($K$21*(1+SUM($E$28:$I$28))))+(($K$22*(1+SUM($E$29:$I$29))))*$AB$48)+(($K$23*(1+SUM($E$30:$I$30))))*$AB$49)+($AB$50*($K$24*(1+SUM($E$31:$I$31))))))*$J$37</f>
        <v>1016.5500000000001</v>
      </c>
      <c r="BG330" s="716"/>
      <c r="BH330" s="716"/>
      <c r="BI330" s="716"/>
      <c r="BJ330" s="716"/>
      <c r="BK330" s="716"/>
      <c r="BL330" s="716"/>
      <c r="BM330" s="716"/>
      <c r="BN330" s="716"/>
      <c r="BO330" s="716"/>
      <c r="BP330" s="716"/>
      <c r="BQ330" s="716"/>
    </row>
    <row r="331" spans="1:69" ht="10.199999999999999" customHeight="1" thickBot="1" x14ac:dyDescent="0.35">
      <c r="A331" s="64">
        <v>50</v>
      </c>
      <c r="B331" s="64">
        <f t="shared" si="76"/>
        <v>101655.00000000001</v>
      </c>
      <c r="C331" s="64">
        <v>50</v>
      </c>
      <c r="D331" s="716"/>
      <c r="E331" s="716"/>
      <c r="F331" s="716"/>
      <c r="G331" s="716"/>
      <c r="H331" s="716"/>
      <c r="I331" s="716"/>
      <c r="J331" s="716"/>
      <c r="K331" s="716"/>
      <c r="L331" s="716"/>
      <c r="M331" s="716"/>
      <c r="N331" s="716"/>
      <c r="O331" s="716"/>
      <c r="P331" s="716"/>
      <c r="Q331" s="716"/>
      <c r="R331" s="716"/>
      <c r="S331" s="716"/>
      <c r="T331" s="716"/>
      <c r="U331" s="716"/>
      <c r="V331" s="716"/>
      <c r="W331" s="716"/>
      <c r="X331" s="716"/>
      <c r="Y331" s="716"/>
      <c r="Z331" s="716"/>
      <c r="AA331" s="716"/>
      <c r="AB331" s="716"/>
      <c r="AC331" s="716"/>
      <c r="AD331" s="716"/>
      <c r="AE331" s="716"/>
      <c r="AF331" s="716"/>
      <c r="AG331" s="716"/>
      <c r="AH331" s="716"/>
      <c r="AI331" s="716"/>
      <c r="AJ331" s="716"/>
      <c r="AK331" s="716"/>
      <c r="AL331" s="716"/>
      <c r="AM331" s="716"/>
      <c r="AN331" s="716"/>
      <c r="AO331" s="716"/>
      <c r="AP331" s="716"/>
      <c r="AQ331" s="716"/>
      <c r="AR331" s="716"/>
      <c r="AS331" s="716"/>
      <c r="AT331" s="716"/>
      <c r="AU331" s="716"/>
      <c r="AV331" s="716"/>
      <c r="AW331" s="716"/>
      <c r="AX331" s="716"/>
      <c r="AY331" s="716"/>
      <c r="AZ331" s="716"/>
      <c r="BA331" s="716">
        <f>((((($AB$46*($K$20*(1+SUM($E$27:$I$27))))+($AB$47*($K$21*(1+SUM($E$28:$I$28))))+(($K$22*(1+SUM($E$29:$I$29))))*$AB$48)+(($K$23*(1+SUM($E$30:$I$30))))*$AB$49)+($AB$50*($K$24*(1+SUM($E$31:$I$31))))))*$D$37</f>
        <v>0</v>
      </c>
      <c r="BB331" s="716">
        <f>((((($AB$46*($K$20*(1+SUM($E$27:$I$27))))+($AB$47*($K$21*(1+SUM($E$28:$I$28))))+(($K$22*(1+SUM($E$29:$I$29))))*$AB$48)+(($K$23*(1+SUM($E$30:$I$30))))*$AB$49)+($AB$50*($K$24*(1+SUM($E$31:$I$31))))))*$E$37</f>
        <v>2033.1000000000001</v>
      </c>
      <c r="BC331" s="716">
        <f>((((($AB$46*($K$20*(1+SUM($E$27:$I$27))))+($AB$47*($K$21*(1+SUM($E$28:$I$28))))+(($K$22*(1+SUM($E$29:$I$29))))*$AB$48)+(($K$23*(1+SUM($E$30:$I$30))))*$AB$49)+($AB$50*($K$24*(1+SUM($E$31:$I$31))))))*$F$37</f>
        <v>35579.25</v>
      </c>
      <c r="BD331" s="716">
        <f>((((($AB$46*($K$20*(1+SUM($E$27:$I$27))))+($AB$47*($K$21*(1+SUM($E$28:$I$28))))+(($K$22*(1+SUM($E$29:$I$29))))*$AB$48)+(($K$23*(1+SUM($E$30:$I$30))))*$AB$49)+($AB$50*($K$24*(1+SUM($E$31:$I$31))))))*$G$37</f>
        <v>50827.5</v>
      </c>
      <c r="BE331" s="716">
        <f>((((($AB$46*($K$20*(1+SUM($E$27:$I$27))))+($AB$47*($K$21*(1+SUM($E$28:$I$28))))+(($K$22*(1+SUM($E$29:$I$29))))*$AB$48)+(($K$23*(1+SUM($E$30:$I$30))))*$AB$49)+($AB$50*($K$24*(1+SUM($E$31:$I$31))))))*$H$37</f>
        <v>10165.5</v>
      </c>
      <c r="BF331" s="716">
        <f>((((($AB$46*($K$20*(1+SUM($E$27:$I$27))))+($AB$47*($K$21*(1+SUM($E$28:$I$28))))+(($K$22*(1+SUM($E$29:$I$29))))*$AB$48)+(($K$23*(1+SUM($E$30:$I$30))))*$AB$49)+($AB$50*($K$24*(1+SUM($E$31:$I$31))))))*$I$37</f>
        <v>2033.1000000000001</v>
      </c>
      <c r="BG331" s="716">
        <f>((((($AB$46*($K$20*(1+SUM($E$27:$I$27))))+($AB$47*($K$21*(1+SUM($E$28:$I$28))))+(($K$22*(1+SUM($E$29:$I$29))))*$AB$48)+(($K$23*(1+SUM($E$30:$I$30))))*$AB$49)+($AB$50*($K$24*(1+SUM($E$31:$I$31))))))*$J$37</f>
        <v>1016.5500000000001</v>
      </c>
      <c r="BH331" s="716"/>
      <c r="BI331" s="716"/>
      <c r="BJ331" s="716"/>
      <c r="BK331" s="716"/>
      <c r="BL331" s="716"/>
      <c r="BM331" s="716"/>
      <c r="BN331" s="716"/>
      <c r="BO331" s="716"/>
      <c r="BP331" s="716"/>
      <c r="BQ331" s="716"/>
    </row>
    <row r="332" spans="1:69" ht="10.199999999999999" customHeight="1" thickBot="1" x14ac:dyDescent="0.35">
      <c r="A332" s="64">
        <v>51</v>
      </c>
      <c r="B332" s="64">
        <f t="shared" si="76"/>
        <v>101655.00000000001</v>
      </c>
      <c r="C332" s="64">
        <v>51</v>
      </c>
      <c r="D332" s="716"/>
      <c r="E332" s="716"/>
      <c r="F332" s="716"/>
      <c r="G332" s="716"/>
      <c r="H332" s="716"/>
      <c r="I332" s="716"/>
      <c r="J332" s="716"/>
      <c r="K332" s="716"/>
      <c r="L332" s="716"/>
      <c r="M332" s="716"/>
      <c r="N332" s="716"/>
      <c r="O332" s="716"/>
      <c r="P332" s="716"/>
      <c r="Q332" s="716"/>
      <c r="R332" s="716"/>
      <c r="S332" s="716"/>
      <c r="T332" s="716"/>
      <c r="U332" s="716"/>
      <c r="V332" s="716"/>
      <c r="W332" s="716"/>
      <c r="X332" s="716"/>
      <c r="Y332" s="716"/>
      <c r="Z332" s="716"/>
      <c r="AA332" s="716"/>
      <c r="AB332" s="716"/>
      <c r="AC332" s="716"/>
      <c r="AD332" s="716"/>
      <c r="AE332" s="716"/>
      <c r="AF332" s="716"/>
      <c r="AG332" s="716"/>
      <c r="AH332" s="716"/>
      <c r="AI332" s="716"/>
      <c r="AJ332" s="716"/>
      <c r="AK332" s="716"/>
      <c r="AL332" s="716"/>
      <c r="AM332" s="716"/>
      <c r="AN332" s="716"/>
      <c r="AO332" s="716"/>
      <c r="AP332" s="716"/>
      <c r="AQ332" s="716"/>
      <c r="AR332" s="716"/>
      <c r="AS332" s="716"/>
      <c r="AT332" s="716"/>
      <c r="AU332" s="716"/>
      <c r="AV332" s="716"/>
      <c r="AW332" s="716"/>
      <c r="AX332" s="716"/>
      <c r="AY332" s="716"/>
      <c r="AZ332" s="716"/>
      <c r="BA332" s="716"/>
      <c r="BB332" s="716">
        <f>((((($AB$46*($K$20*(1+SUM($E$27:$I$27))))+($AB$47*($K$21*(1+SUM($E$28:$I$28))))+(($K$22*(1+SUM($E$29:$I$29))))*$AB$48)+(($K$23*(1+SUM($E$30:$I$30))))*$AB$49)+($AB$50*($K$24*(1+SUM($E$31:$I$31))))))*$D$37</f>
        <v>0</v>
      </c>
      <c r="BC332" s="716">
        <f>((((($AB$46*($K$20*(1+SUM($E$27:$I$27))))+($AB$47*($K$21*(1+SUM($E$28:$I$28))))+(($K$22*(1+SUM($E$29:$I$29))))*$AB$48)+(($K$23*(1+SUM($E$30:$I$30))))*$AB$49)+($AB$50*($K$24*(1+SUM($E$31:$I$31))))))*$E$37</f>
        <v>2033.1000000000001</v>
      </c>
      <c r="BD332" s="716">
        <f>((((($AB$46*($K$20*(1+SUM($E$27:$I$27))))+($AB$47*($K$21*(1+SUM($E$28:$I$28))))+(($K$22*(1+SUM($E$29:$I$29))))*$AB$48)+(($K$23*(1+SUM($E$30:$I$30))))*$AB$49)+($AB$50*($K$24*(1+SUM($E$31:$I$31))))))*$F$37</f>
        <v>35579.25</v>
      </c>
      <c r="BE332" s="716">
        <f>((((($AB$46*($K$20*(1+SUM($E$27:$I$27))))+($AB$47*($K$21*(1+SUM($E$28:$I$28))))+(($K$22*(1+SUM($E$29:$I$29))))*$AB$48)+(($K$23*(1+SUM($E$30:$I$30))))*$AB$49)+($AB$50*($K$24*(1+SUM($E$31:$I$31))))))*$G$37</f>
        <v>50827.5</v>
      </c>
      <c r="BF332" s="716">
        <f>((((($AB$46*($K$20*(1+SUM($E$27:$I$27))))+($AB$47*($K$21*(1+SUM($E$28:$I$28))))+(($K$22*(1+SUM($E$29:$I$29))))*$AB$48)+(($K$23*(1+SUM($E$30:$I$30))))*$AB$49)+($AB$50*($K$24*(1+SUM($E$31:$I$31))))))*$H$37</f>
        <v>10165.5</v>
      </c>
      <c r="BG332" s="716">
        <f>((((($AB$46*($K$20*(1+SUM($E$27:$I$27))))+($AB$47*($K$21*(1+SUM($E$28:$I$28))))+(($K$22*(1+SUM($E$29:$I$29))))*$AB$48)+(($K$23*(1+SUM($E$30:$I$30))))*$AB$49)+($AB$50*($K$24*(1+SUM($E$31:$I$31))))))*$I$37</f>
        <v>2033.1000000000001</v>
      </c>
      <c r="BH332" s="716">
        <f>((((($AB$46*($K$20*(1+SUM($E$27:$I$27))))+($AB$47*($K$21*(1+SUM($E$28:$I$28))))+(($K$22*(1+SUM($E$29:$I$29))))*$AB$48)+(($K$23*(1+SUM($E$30:$I$30))))*$AB$49)+($AB$50*($K$24*(1+SUM($E$31:$I$31))))))*$J$37</f>
        <v>1016.5500000000001</v>
      </c>
      <c r="BI332" s="716"/>
      <c r="BJ332" s="716"/>
      <c r="BK332" s="716"/>
      <c r="BL332" s="716"/>
      <c r="BM332" s="716"/>
      <c r="BN332" s="716"/>
      <c r="BO332" s="716"/>
      <c r="BP332" s="716"/>
      <c r="BQ332" s="716"/>
    </row>
    <row r="333" spans="1:69" ht="10.199999999999999" customHeight="1" thickBot="1" x14ac:dyDescent="0.35">
      <c r="A333" s="64">
        <v>52</v>
      </c>
      <c r="B333" s="64">
        <f t="shared" si="76"/>
        <v>101655.00000000001</v>
      </c>
      <c r="C333" s="64">
        <v>52</v>
      </c>
      <c r="D333" s="716"/>
      <c r="E333" s="716"/>
      <c r="F333" s="716"/>
      <c r="G333" s="716"/>
      <c r="H333" s="716"/>
      <c r="I333" s="716"/>
      <c r="J333" s="716"/>
      <c r="K333" s="716"/>
      <c r="L333" s="716"/>
      <c r="M333" s="716"/>
      <c r="N333" s="716"/>
      <c r="O333" s="716"/>
      <c r="P333" s="716"/>
      <c r="Q333" s="716"/>
      <c r="R333" s="716"/>
      <c r="S333" s="716"/>
      <c r="T333" s="716"/>
      <c r="U333" s="716"/>
      <c r="V333" s="716"/>
      <c r="W333" s="716"/>
      <c r="X333" s="716"/>
      <c r="Y333" s="716"/>
      <c r="Z333" s="716"/>
      <c r="AA333" s="716"/>
      <c r="AB333" s="716"/>
      <c r="AC333" s="716"/>
      <c r="AD333" s="716"/>
      <c r="AE333" s="716"/>
      <c r="AF333" s="716"/>
      <c r="AG333" s="716"/>
      <c r="AH333" s="716"/>
      <c r="AI333" s="716"/>
      <c r="AJ333" s="716"/>
      <c r="AK333" s="716"/>
      <c r="AL333" s="716"/>
      <c r="AM333" s="716"/>
      <c r="AN333" s="716"/>
      <c r="AO333" s="716"/>
      <c r="AP333" s="716"/>
      <c r="AQ333" s="716"/>
      <c r="AR333" s="716"/>
      <c r="AS333" s="716"/>
      <c r="AT333" s="716"/>
      <c r="AU333" s="716"/>
      <c r="AV333" s="716"/>
      <c r="AW333" s="716"/>
      <c r="AX333" s="716"/>
      <c r="AY333" s="716"/>
      <c r="AZ333" s="716"/>
      <c r="BA333" s="716"/>
      <c r="BB333" s="716"/>
      <c r="BC333" s="716">
        <f>((((($AB$46*($K$20*(1+SUM($E$27:$I$27))))+($AB$47*($K$21*(1+SUM($E$28:$I$28))))+(($K$22*(1+SUM($E$29:$I$29))))*$AB$48)+(($K$23*(1+SUM($E$30:$I$30))))*$AB$49)+($AB$50*($K$24*(1+SUM($E$31:$I$31))))))*$D$37</f>
        <v>0</v>
      </c>
      <c r="BD333" s="716">
        <f>((((($AB$46*($K$20*(1+SUM($E$27:$I$27))))+($AB$47*($K$21*(1+SUM($E$28:$I$28))))+(($K$22*(1+SUM($E$29:$I$29))))*$AB$48)+(($K$23*(1+SUM($E$30:$I$30))))*$AB$49)+($AB$50*($K$24*(1+SUM($E$31:$I$31))))))*$E$37</f>
        <v>2033.1000000000001</v>
      </c>
      <c r="BE333" s="716">
        <f>((((($AB$46*($K$20*(1+SUM($E$27:$I$27))))+($AB$47*($K$21*(1+SUM($E$28:$I$28))))+(($K$22*(1+SUM($E$29:$I$29))))*$AB$48)+(($K$23*(1+SUM($E$30:$I$30))))*$AB$49)+($AB$50*($K$24*(1+SUM($E$31:$I$31))))))*$F$37</f>
        <v>35579.25</v>
      </c>
      <c r="BF333" s="716">
        <f>((((($AB$46*($K$20*(1+SUM($E$27:$I$27))))+($AB$47*($K$21*(1+SUM($E$28:$I$28))))+(($K$22*(1+SUM($E$29:$I$29))))*$AB$48)+(($K$23*(1+SUM($E$30:$I$30))))*$AB$49)+($AB$50*($K$24*(1+SUM($E$31:$I$31))))))*$G$37</f>
        <v>50827.5</v>
      </c>
      <c r="BG333" s="716">
        <f>((((($AB$46*($K$20*(1+SUM($E$27:$I$27))))+($AB$47*($K$21*(1+SUM($E$28:$I$28))))+(($K$22*(1+SUM($E$29:$I$29))))*$AB$48)+(($K$23*(1+SUM($E$30:$I$30))))*$AB$49)+($AB$50*($K$24*(1+SUM($E$31:$I$31))))))*$H$37</f>
        <v>10165.5</v>
      </c>
      <c r="BH333" s="716">
        <f>((((($AB$46*($K$20*(1+SUM($E$27:$I$27))))+($AB$47*($K$21*(1+SUM($E$28:$I$28))))+(($K$22*(1+SUM($E$29:$I$29))))*$AB$48)+(($K$23*(1+SUM($E$30:$I$30))))*$AB$49)+($AB$50*($K$24*(1+SUM($E$31:$I$31))))))*$I$37</f>
        <v>2033.1000000000001</v>
      </c>
      <c r="BI333" s="716">
        <f>((((($AB$46*($K$20*(1+SUM($E$27:$I$27))))+($AB$47*($K$21*(1+SUM($E$28:$I$28))))+(($K$22*(1+SUM($E$29:$I$29))))*$AB$48)+(($K$23*(1+SUM($E$30:$I$30))))*$AB$49)+($AB$50*($K$24*(1+SUM($E$31:$I$31))))))*$J$37</f>
        <v>1016.5500000000001</v>
      </c>
      <c r="BJ333" s="716"/>
      <c r="BK333" s="716"/>
      <c r="BL333" s="716"/>
      <c r="BM333" s="716"/>
      <c r="BN333" s="716"/>
      <c r="BO333" s="716"/>
      <c r="BP333" s="716"/>
      <c r="BQ333" s="716"/>
    </row>
    <row r="334" spans="1:69" ht="10.199999999999999" customHeight="1" thickBot="1" x14ac:dyDescent="0.35">
      <c r="A334" s="64">
        <v>53</v>
      </c>
      <c r="B334" s="64">
        <f t="shared" si="76"/>
        <v>101655.00000000001</v>
      </c>
      <c r="C334" s="64">
        <v>53</v>
      </c>
      <c r="D334" s="716"/>
      <c r="E334" s="716"/>
      <c r="F334" s="716"/>
      <c r="G334" s="716"/>
      <c r="H334" s="716"/>
      <c r="I334" s="716"/>
      <c r="J334" s="716"/>
      <c r="K334" s="716"/>
      <c r="L334" s="716"/>
      <c r="M334" s="716"/>
      <c r="N334" s="716"/>
      <c r="O334" s="716"/>
      <c r="P334" s="716"/>
      <c r="Q334" s="716"/>
      <c r="R334" s="716"/>
      <c r="S334" s="716"/>
      <c r="T334" s="716"/>
      <c r="U334" s="716"/>
      <c r="V334" s="716"/>
      <c r="W334" s="716"/>
      <c r="X334" s="716"/>
      <c r="Y334" s="716"/>
      <c r="Z334" s="716"/>
      <c r="AA334" s="716"/>
      <c r="AB334" s="716"/>
      <c r="AC334" s="716"/>
      <c r="AD334" s="716"/>
      <c r="AE334" s="716"/>
      <c r="AF334" s="716"/>
      <c r="AG334" s="716"/>
      <c r="AH334" s="716"/>
      <c r="AI334" s="716"/>
      <c r="AJ334" s="716"/>
      <c r="AK334" s="716"/>
      <c r="AL334" s="716"/>
      <c r="AM334" s="716"/>
      <c r="AN334" s="716"/>
      <c r="AO334" s="716"/>
      <c r="AP334" s="716"/>
      <c r="AQ334" s="716"/>
      <c r="AR334" s="716"/>
      <c r="AS334" s="716"/>
      <c r="AT334" s="716"/>
      <c r="AU334" s="716"/>
      <c r="AV334" s="716"/>
      <c r="AW334" s="716"/>
      <c r="AX334" s="716"/>
      <c r="AY334" s="716"/>
      <c r="AZ334" s="716"/>
      <c r="BA334" s="716"/>
      <c r="BB334" s="716"/>
      <c r="BC334" s="716"/>
      <c r="BD334" s="716">
        <f>((((($AB$46*($K$20*(1+SUM($E$27:$I$27))))+($AB$47*($K$21*(1+SUM($E$28:$I$28))))+(($K$22*(1+SUM($E$29:$I$29))))*$AB$48)+(($K$23*(1+SUM($E$30:$I$30))))*$AB$49)+($AB$50*($K$24*(1+SUM($E$31:$I$31))))))*$D$37</f>
        <v>0</v>
      </c>
      <c r="BE334" s="716">
        <f>((((($AB$46*($K$20*(1+SUM($E$27:$I$27))))+($AB$47*($K$21*(1+SUM($E$28:$I$28))))+(($K$22*(1+SUM($E$29:$I$29))))*$AB$48)+(($K$23*(1+SUM($E$30:$I$30))))*$AB$49)+($AB$50*($K$24*(1+SUM($E$31:$I$31))))))*$E$37</f>
        <v>2033.1000000000001</v>
      </c>
      <c r="BF334" s="716">
        <f>((((($AB$46*($K$20*(1+SUM($E$27:$I$27))))+($AB$47*($K$21*(1+SUM($E$28:$I$28))))+(($K$22*(1+SUM($E$29:$I$29))))*$AB$48)+(($K$23*(1+SUM($E$30:$I$30))))*$AB$49)+($AB$50*($K$24*(1+SUM($E$31:$I$31))))))*$F$37</f>
        <v>35579.25</v>
      </c>
      <c r="BG334" s="716">
        <f>((((($AB$46*($K$20*(1+SUM($E$27:$I$27))))+($AB$47*($K$21*(1+SUM($E$28:$I$28))))+(($K$22*(1+SUM($E$29:$I$29))))*$AB$48)+(($K$23*(1+SUM($E$30:$I$30))))*$AB$49)+($AB$50*($K$24*(1+SUM($E$31:$I$31))))))*$G$37</f>
        <v>50827.5</v>
      </c>
      <c r="BH334" s="716">
        <f>((((($AB$46*($K$20*(1+SUM($E$27:$I$27))))+($AB$47*($K$21*(1+SUM($E$28:$I$28))))+(($K$22*(1+SUM($E$29:$I$29))))*$AB$48)+(($K$23*(1+SUM($E$30:$I$30))))*$AB$49)+($AB$50*($K$24*(1+SUM($E$31:$I$31))))))*$H$37</f>
        <v>10165.5</v>
      </c>
      <c r="BI334" s="716">
        <f>((((($AB$46*($K$20*(1+SUM($E$27:$I$27))))+($AB$47*($K$21*(1+SUM($E$28:$I$28))))+(($K$22*(1+SUM($E$29:$I$29))))*$AB$48)+(($K$23*(1+SUM($E$30:$I$30))))*$AB$49)+($AB$50*($K$24*(1+SUM($E$31:$I$31))))))*$I$37</f>
        <v>2033.1000000000001</v>
      </c>
      <c r="BJ334" s="716">
        <f>((((($AB$46*($K$20*(1+SUM($E$27:$I$27))))+($AB$47*($K$21*(1+SUM($E$28:$I$28))))+(($K$22*(1+SUM($E$29:$I$29))))*$AB$48)+(($K$23*(1+SUM($E$30:$I$30))))*$AB$49)+($AB$50*($K$24*(1+SUM($E$31:$I$31))))))*$J$37</f>
        <v>1016.5500000000001</v>
      </c>
      <c r="BK334" s="716"/>
      <c r="BL334" s="716"/>
      <c r="BM334" s="716"/>
      <c r="BN334" s="716"/>
      <c r="BO334" s="716"/>
      <c r="BP334" s="716"/>
      <c r="BQ334" s="716"/>
    </row>
    <row r="335" spans="1:69" ht="10.199999999999999" customHeight="1" thickBot="1" x14ac:dyDescent="0.35">
      <c r="A335" s="64">
        <v>54</v>
      </c>
      <c r="B335" s="64">
        <f t="shared" si="76"/>
        <v>101655.00000000001</v>
      </c>
      <c r="C335" s="64">
        <v>54</v>
      </c>
      <c r="D335" s="716"/>
      <c r="E335" s="716"/>
      <c r="F335" s="716"/>
      <c r="G335" s="716"/>
      <c r="H335" s="716"/>
      <c r="I335" s="716"/>
      <c r="J335" s="716"/>
      <c r="K335" s="716"/>
      <c r="L335" s="716"/>
      <c r="M335" s="716"/>
      <c r="N335" s="716"/>
      <c r="O335" s="716"/>
      <c r="P335" s="716"/>
      <c r="Q335" s="716"/>
      <c r="R335" s="716"/>
      <c r="S335" s="716"/>
      <c r="T335" s="716"/>
      <c r="U335" s="716"/>
      <c r="V335" s="716"/>
      <c r="W335" s="716"/>
      <c r="X335" s="716"/>
      <c r="Y335" s="716"/>
      <c r="Z335" s="716"/>
      <c r="AA335" s="716"/>
      <c r="AB335" s="716"/>
      <c r="AC335" s="716"/>
      <c r="AD335" s="716"/>
      <c r="AE335" s="716"/>
      <c r="AF335" s="716"/>
      <c r="AG335" s="716"/>
      <c r="AH335" s="716"/>
      <c r="AI335" s="716"/>
      <c r="AJ335" s="716"/>
      <c r="AK335" s="716"/>
      <c r="AL335" s="716"/>
      <c r="AM335" s="716"/>
      <c r="AN335" s="716"/>
      <c r="AO335" s="716"/>
      <c r="AP335" s="716"/>
      <c r="AQ335" s="716"/>
      <c r="AR335" s="716"/>
      <c r="AS335" s="716"/>
      <c r="AT335" s="716"/>
      <c r="AU335" s="716"/>
      <c r="AV335" s="716"/>
      <c r="AW335" s="716"/>
      <c r="AX335" s="716"/>
      <c r="AY335" s="716"/>
      <c r="AZ335" s="716"/>
      <c r="BA335" s="716"/>
      <c r="BB335" s="716"/>
      <c r="BC335" s="716"/>
      <c r="BD335" s="716"/>
      <c r="BE335" s="716">
        <f>((((($AB$46*($K$20*(1+SUM($E$27:$I$27))))+($AB$47*($K$21*(1+SUM($E$28:$I$28))))+(($K$22*(1+SUM($E$29:$I$29))))*$AB$48)+(($K$23*(1+SUM($E$30:$I$30))))*$AB$49)+($AB$50*($K$24*(1+SUM($E$31:$I$31))))))*$D$37</f>
        <v>0</v>
      </c>
      <c r="BF335" s="716">
        <f>((((($AB$46*($K$20*(1+SUM($E$27:$I$27))))+($AB$47*($K$21*(1+SUM($E$28:$I$28))))+(($K$22*(1+SUM($E$29:$I$29))))*$AB$48)+(($K$23*(1+SUM($E$30:$I$30))))*$AB$49)+($AB$50*($K$24*(1+SUM($E$31:$I$31))))))*$E$37</f>
        <v>2033.1000000000001</v>
      </c>
      <c r="BG335" s="716">
        <f>((((($AB$46*($K$20*(1+SUM($E$27:$I$27))))+($AB$47*($K$21*(1+SUM($E$28:$I$28))))+(($K$22*(1+SUM($E$29:$I$29))))*$AB$48)+(($K$23*(1+SUM($E$30:$I$30))))*$AB$49)+($AB$50*($K$24*(1+SUM($E$31:$I$31))))))*$F$37</f>
        <v>35579.25</v>
      </c>
      <c r="BH335" s="716">
        <f>((((($AB$46*($K$20*(1+SUM($E$27:$I$27))))+($AB$47*($K$21*(1+SUM($E$28:$I$28))))+(($K$22*(1+SUM($E$29:$I$29))))*$AB$48)+(($K$23*(1+SUM($E$30:$I$30))))*$AB$49)+($AB$50*($K$24*(1+SUM($E$31:$I$31))))))*$G$37</f>
        <v>50827.5</v>
      </c>
      <c r="BI335" s="716">
        <f>((((($AB$46*($K$20*(1+SUM($E$27:$I$27))))+($AB$47*($K$21*(1+SUM($E$28:$I$28))))+(($K$22*(1+SUM($E$29:$I$29))))*$AB$48)+(($K$23*(1+SUM($E$30:$I$30))))*$AB$49)+($AB$50*($K$24*(1+SUM($E$31:$I$31))))))*$H$37</f>
        <v>10165.5</v>
      </c>
      <c r="BJ335" s="716">
        <f>((((($AB$46*($K$20*(1+SUM($E$27:$I$27))))+($AB$47*($K$21*(1+SUM($E$28:$I$28))))+(($K$22*(1+SUM($E$29:$I$29))))*$AB$48)+(($K$23*(1+SUM($E$30:$I$30))))*$AB$49)+($AB$50*($K$24*(1+SUM($E$31:$I$31))))))*$I$37</f>
        <v>2033.1000000000001</v>
      </c>
      <c r="BK335" s="716">
        <f>((((($AB$46*($K$20*(1+SUM($E$27:$I$27))))+($AB$47*($K$21*(1+SUM($E$28:$I$28))))+(($K$22*(1+SUM($E$29:$I$29))))*$AB$48)+(($K$23*(1+SUM($E$30:$I$30))))*$AB$49)+($AB$50*($K$24*(1+SUM($E$31:$I$31))))))*$J$37</f>
        <v>1016.5500000000001</v>
      </c>
      <c r="BL335" s="716"/>
      <c r="BM335" s="716"/>
      <c r="BN335" s="716"/>
      <c r="BO335" s="716"/>
      <c r="BP335" s="716"/>
      <c r="BQ335" s="716"/>
    </row>
    <row r="336" spans="1:69" ht="10.199999999999999" customHeight="1" thickBot="1" x14ac:dyDescent="0.35">
      <c r="A336" s="64">
        <v>55</v>
      </c>
      <c r="B336" s="64">
        <f t="shared" si="76"/>
        <v>101655.00000000001</v>
      </c>
      <c r="C336" s="64">
        <v>55</v>
      </c>
      <c r="D336" s="716"/>
      <c r="E336" s="716"/>
      <c r="F336" s="716"/>
      <c r="G336" s="716"/>
      <c r="H336" s="716"/>
      <c r="I336" s="716"/>
      <c r="J336" s="716"/>
      <c r="K336" s="716"/>
      <c r="L336" s="716"/>
      <c r="M336" s="716"/>
      <c r="N336" s="716"/>
      <c r="O336" s="716"/>
      <c r="P336" s="716"/>
      <c r="Q336" s="716"/>
      <c r="R336" s="716"/>
      <c r="S336" s="716"/>
      <c r="T336" s="716"/>
      <c r="U336" s="716"/>
      <c r="V336" s="716"/>
      <c r="W336" s="716"/>
      <c r="X336" s="716"/>
      <c r="Y336" s="716"/>
      <c r="Z336" s="716"/>
      <c r="AA336" s="716"/>
      <c r="AB336" s="716"/>
      <c r="AC336" s="716"/>
      <c r="AD336" s="716"/>
      <c r="AE336" s="716"/>
      <c r="AF336" s="716"/>
      <c r="AG336" s="716"/>
      <c r="AH336" s="716"/>
      <c r="AI336" s="716"/>
      <c r="AJ336" s="716"/>
      <c r="AK336" s="716"/>
      <c r="AL336" s="716"/>
      <c r="AM336" s="716"/>
      <c r="AN336" s="716"/>
      <c r="AO336" s="716"/>
      <c r="AP336" s="716"/>
      <c r="AQ336" s="716"/>
      <c r="AR336" s="716"/>
      <c r="AS336" s="716"/>
      <c r="AT336" s="716"/>
      <c r="AU336" s="716"/>
      <c r="AV336" s="716"/>
      <c r="AW336" s="716"/>
      <c r="AX336" s="716"/>
      <c r="AY336" s="716"/>
      <c r="AZ336" s="716"/>
      <c r="BA336" s="716"/>
      <c r="BB336" s="716"/>
      <c r="BC336" s="716"/>
      <c r="BD336" s="716"/>
      <c r="BE336" s="716"/>
      <c r="BF336" s="716">
        <f>((((($AB$46*($K$20*(1+SUM($E$27:$I$27))))+($AB$47*($K$21*(1+SUM($E$28:$I$28))))+(($K$22*(1+SUM($E$29:$I$29))))*$AB$48)+(($K$23*(1+SUM($E$30:$I$30))))*$AB$49)+($AB$50*($K$24*(1+SUM($E$31:$I$31))))))*$D$37</f>
        <v>0</v>
      </c>
      <c r="BG336" s="716">
        <f>((((($AB$46*($K$20*(1+SUM($E$27:$I$27))))+($AB$47*($K$21*(1+SUM($E$28:$I$28))))+(($K$22*(1+SUM($E$29:$I$29))))*$AB$48)+(($K$23*(1+SUM($E$30:$I$30))))*$AB$49)+($AB$50*($K$24*(1+SUM($E$31:$I$31))))))*$E$37</f>
        <v>2033.1000000000001</v>
      </c>
      <c r="BH336" s="716">
        <f>((((($AB$46*($K$20*(1+SUM($E$27:$I$27))))+($AB$47*($K$21*(1+SUM($E$28:$I$28))))+(($K$22*(1+SUM($E$29:$I$29))))*$AB$48)+(($K$23*(1+SUM($E$30:$I$30))))*$AB$49)+($AB$50*($K$24*(1+SUM($E$31:$I$31))))))*$F$37</f>
        <v>35579.25</v>
      </c>
      <c r="BI336" s="716">
        <f>((((($AB$46*($K$20*(1+SUM($E$27:$I$27))))+($AB$47*($K$21*(1+SUM($E$28:$I$28))))+(($K$22*(1+SUM($E$29:$I$29))))*$AB$48)+(($K$23*(1+SUM($E$30:$I$30))))*$AB$49)+($AB$50*($K$24*(1+SUM($E$31:$I$31))))))*$G$37</f>
        <v>50827.5</v>
      </c>
      <c r="BJ336" s="716">
        <f>((((($AB$46*($K$20*(1+SUM($E$27:$I$27))))+($AB$47*($K$21*(1+SUM($E$28:$I$28))))+(($K$22*(1+SUM($E$29:$I$29))))*$AB$48)+(($K$23*(1+SUM($E$30:$I$30))))*$AB$49)+($AB$50*($K$24*(1+SUM($E$31:$I$31))))))*$H$37</f>
        <v>10165.5</v>
      </c>
      <c r="BK336" s="716">
        <f>((((($AB$46*($K$20*(1+SUM($E$27:$I$27))))+($AB$47*($K$21*(1+SUM($E$28:$I$28))))+(($K$22*(1+SUM($E$29:$I$29))))*$AB$48)+(($K$23*(1+SUM($E$30:$I$30))))*$AB$49)+($AB$50*($K$24*(1+SUM($E$31:$I$31))))))*$I$37</f>
        <v>2033.1000000000001</v>
      </c>
      <c r="BL336" s="716">
        <f>((((($AB$46*($K$20*(1+SUM($E$27:$I$27))))+($AB$47*($K$21*(1+SUM($E$28:$I$28))))+(($K$22*(1+SUM($E$29:$I$29))))*$AB$48)+(($K$23*(1+SUM($E$30:$I$30))))*$AB$49)+($AB$50*($K$24*(1+SUM($E$31:$I$31))))))*$J$37</f>
        <v>1016.5500000000001</v>
      </c>
      <c r="BM336" s="716"/>
      <c r="BN336" s="716"/>
      <c r="BO336" s="716"/>
      <c r="BP336" s="716"/>
      <c r="BQ336" s="716"/>
    </row>
    <row r="337" spans="1:69" ht="10.199999999999999" customHeight="1" thickBot="1" x14ac:dyDescent="0.35">
      <c r="A337" s="64">
        <v>56</v>
      </c>
      <c r="B337" s="64">
        <f t="shared" si="76"/>
        <v>101655.00000000001</v>
      </c>
      <c r="C337" s="64">
        <v>56</v>
      </c>
      <c r="D337" s="716"/>
      <c r="E337" s="716"/>
      <c r="F337" s="716"/>
      <c r="G337" s="716"/>
      <c r="H337" s="716"/>
      <c r="I337" s="716"/>
      <c r="J337" s="716"/>
      <c r="K337" s="716"/>
      <c r="L337" s="716"/>
      <c r="M337" s="716"/>
      <c r="N337" s="716"/>
      <c r="O337" s="716"/>
      <c r="P337" s="716"/>
      <c r="Q337" s="716"/>
      <c r="R337" s="716"/>
      <c r="S337" s="716"/>
      <c r="T337" s="716"/>
      <c r="U337" s="716"/>
      <c r="V337" s="716"/>
      <c r="W337" s="716"/>
      <c r="X337" s="716"/>
      <c r="Y337" s="716"/>
      <c r="Z337" s="716"/>
      <c r="AA337" s="716"/>
      <c r="AB337" s="716"/>
      <c r="AC337" s="716"/>
      <c r="AD337" s="716"/>
      <c r="AE337" s="716"/>
      <c r="AF337" s="716"/>
      <c r="AG337" s="716"/>
      <c r="AH337" s="716"/>
      <c r="AI337" s="716"/>
      <c r="AJ337" s="716"/>
      <c r="AK337" s="716"/>
      <c r="AL337" s="716"/>
      <c r="AM337" s="716"/>
      <c r="AN337" s="716"/>
      <c r="AO337" s="716"/>
      <c r="AP337" s="716"/>
      <c r="AQ337" s="716"/>
      <c r="AR337" s="716"/>
      <c r="AS337" s="716"/>
      <c r="AT337" s="716"/>
      <c r="AU337" s="716"/>
      <c r="AV337" s="716"/>
      <c r="AW337" s="716"/>
      <c r="AX337" s="716"/>
      <c r="AY337" s="716"/>
      <c r="AZ337" s="716"/>
      <c r="BA337" s="716"/>
      <c r="BB337" s="716"/>
      <c r="BC337" s="716"/>
      <c r="BD337" s="716"/>
      <c r="BE337" s="716"/>
      <c r="BF337" s="716"/>
      <c r="BG337" s="716">
        <f>((((($AB$46*($K$20*(1+SUM($E$27:$I$27))))+($AB$47*($K$21*(1+SUM($E$28:$I$28))))+(($K$22*(1+SUM($E$29:$I$29))))*$AB$48)+(($K$23*(1+SUM($E$30:$I$30))))*$AB$49)+($AB$50*($K$24*(1+SUM($E$31:$I$31))))))*$D$37</f>
        <v>0</v>
      </c>
      <c r="BH337" s="716">
        <f>((((($AB$46*($K$20*(1+SUM($E$27:$I$27))))+($AB$47*($K$21*(1+SUM($E$28:$I$28))))+(($K$22*(1+SUM($E$29:$I$29))))*$AB$48)+(($K$23*(1+SUM($E$30:$I$30))))*$AB$49)+($AB$50*($K$24*(1+SUM($E$31:$I$31))))))*$E$37</f>
        <v>2033.1000000000001</v>
      </c>
      <c r="BI337" s="716">
        <f>((((($AB$46*($K$20*(1+SUM($E$27:$I$27))))+($AB$47*($K$21*(1+SUM($E$28:$I$28))))+(($K$22*(1+SUM($E$29:$I$29))))*$AB$48)+(($K$23*(1+SUM($E$30:$I$30))))*$AB$49)+($AB$50*($K$24*(1+SUM($E$31:$I$31))))))*$F$37</f>
        <v>35579.25</v>
      </c>
      <c r="BJ337" s="716">
        <f>((((($AB$46*($K$20*(1+SUM($E$27:$I$27))))+($AB$47*($K$21*(1+SUM($E$28:$I$28))))+(($K$22*(1+SUM($E$29:$I$29))))*$AB$48)+(($K$23*(1+SUM($E$30:$I$30))))*$AB$49)+($AB$50*($K$24*(1+SUM($E$31:$I$31))))))*$G$37</f>
        <v>50827.5</v>
      </c>
      <c r="BK337" s="716">
        <f>((((($AB$46*($K$20*(1+SUM($E$27:$I$27))))+($AB$47*($K$21*(1+SUM($E$28:$I$28))))+(($K$22*(1+SUM($E$29:$I$29))))*$AB$48)+(($K$23*(1+SUM($E$30:$I$30))))*$AB$49)+($AB$50*($K$24*(1+SUM($E$31:$I$31))))))*$H$37</f>
        <v>10165.5</v>
      </c>
      <c r="BL337" s="716">
        <f>((((($AB$46*($K$20*(1+SUM($E$27:$I$27))))+($AB$47*($K$21*(1+SUM($E$28:$I$28))))+(($K$22*(1+SUM($E$29:$I$29))))*$AB$48)+(($K$23*(1+SUM($E$30:$I$30))))*$AB$49)+($AB$50*($K$24*(1+SUM($E$31:$I$31))))))*$I$37</f>
        <v>2033.1000000000001</v>
      </c>
      <c r="BM337" s="716">
        <f>((((($AB$46*($K$20*(1+SUM($E$27:$I$27))))+($AB$47*($K$21*(1+SUM($E$28:$I$28))))+(($K$22*(1+SUM($E$29:$I$29))))*$AB$48)+(($K$23*(1+SUM($E$30:$I$30))))*$AB$49)+($AB$50*($K$24*(1+SUM($E$31:$I$31))))))*$J$37</f>
        <v>1016.5500000000001</v>
      </c>
      <c r="BN337" s="716"/>
      <c r="BO337" s="716"/>
      <c r="BP337" s="716"/>
      <c r="BQ337" s="716"/>
    </row>
    <row r="338" spans="1:69" ht="10.199999999999999" customHeight="1" thickBot="1" x14ac:dyDescent="0.35">
      <c r="A338" s="64">
        <v>57</v>
      </c>
      <c r="B338" s="64">
        <f t="shared" si="76"/>
        <v>101655.00000000001</v>
      </c>
      <c r="C338" s="64">
        <v>57</v>
      </c>
      <c r="D338" s="716"/>
      <c r="E338" s="716"/>
      <c r="F338" s="716"/>
      <c r="G338" s="716"/>
      <c r="H338" s="716"/>
      <c r="I338" s="716"/>
      <c r="J338" s="716"/>
      <c r="K338" s="716"/>
      <c r="L338" s="716"/>
      <c r="M338" s="716"/>
      <c r="N338" s="716"/>
      <c r="O338" s="716"/>
      <c r="P338" s="716"/>
      <c r="Q338" s="716"/>
      <c r="R338" s="716"/>
      <c r="S338" s="716"/>
      <c r="T338" s="716"/>
      <c r="U338" s="716"/>
      <c r="V338" s="716"/>
      <c r="W338" s="716"/>
      <c r="X338" s="716"/>
      <c r="Y338" s="716"/>
      <c r="Z338" s="716"/>
      <c r="AA338" s="716"/>
      <c r="AB338" s="716"/>
      <c r="AC338" s="716"/>
      <c r="AD338" s="716"/>
      <c r="AE338" s="716"/>
      <c r="AF338" s="716"/>
      <c r="AG338" s="716"/>
      <c r="AH338" s="716"/>
      <c r="AI338" s="716"/>
      <c r="AJ338" s="716"/>
      <c r="AK338" s="716"/>
      <c r="AL338" s="716"/>
      <c r="AM338" s="716"/>
      <c r="AN338" s="716"/>
      <c r="AO338" s="716"/>
      <c r="AP338" s="716"/>
      <c r="AQ338" s="716"/>
      <c r="AR338" s="716"/>
      <c r="AS338" s="716"/>
      <c r="AT338" s="716"/>
      <c r="AU338" s="716"/>
      <c r="AV338" s="716"/>
      <c r="AW338" s="716"/>
      <c r="AX338" s="716"/>
      <c r="AY338" s="716"/>
      <c r="AZ338" s="716"/>
      <c r="BA338" s="716"/>
      <c r="BB338" s="716"/>
      <c r="BC338" s="716"/>
      <c r="BD338" s="716"/>
      <c r="BE338" s="716"/>
      <c r="BF338" s="716"/>
      <c r="BG338" s="716"/>
      <c r="BH338" s="716">
        <f>((((($AB$46*($K$20*(1+SUM($E$27:$I$27))))+($AB$47*($K$21*(1+SUM($E$28:$I$28))))+(($K$22*(1+SUM($E$29:$I$29))))*$AB$48)+(($K$23*(1+SUM($E$30:$I$30))))*$AB$49)+($AB$50*($K$24*(1+SUM($E$31:$I$31))))))*$D$37</f>
        <v>0</v>
      </c>
      <c r="BI338" s="716">
        <f>((((($AB$46*($K$20*(1+SUM($E$27:$I$27))))+($AB$47*($K$21*(1+SUM($E$28:$I$28))))+(($K$22*(1+SUM($E$29:$I$29))))*$AB$48)+(($K$23*(1+SUM($E$30:$I$30))))*$AB$49)+($AB$50*($K$24*(1+SUM($E$31:$I$31))))))*$E$37</f>
        <v>2033.1000000000001</v>
      </c>
      <c r="BJ338" s="716">
        <f>((((($AB$46*($K$20*(1+SUM($E$27:$I$27))))+($AB$47*($K$21*(1+SUM($E$28:$I$28))))+(($K$22*(1+SUM($E$29:$I$29))))*$AB$48)+(($K$23*(1+SUM($E$30:$I$30))))*$AB$49)+($AB$50*($K$24*(1+SUM($E$31:$I$31))))))*$F$37</f>
        <v>35579.25</v>
      </c>
      <c r="BK338" s="716">
        <f>((((($AB$46*($K$20*(1+SUM($E$27:$I$27))))+($AB$47*($K$21*(1+SUM($E$28:$I$28))))+(($K$22*(1+SUM($E$29:$I$29))))*$AB$48)+(($K$23*(1+SUM($E$30:$I$30))))*$AB$49)+($AB$50*($K$24*(1+SUM($E$31:$I$31))))))*$G$37</f>
        <v>50827.5</v>
      </c>
      <c r="BL338" s="716">
        <f>((((($AB$46*($K$20*(1+SUM($E$27:$I$27))))+($AB$47*($K$21*(1+SUM($E$28:$I$28))))+(($K$22*(1+SUM($E$29:$I$29))))*$AB$48)+(($K$23*(1+SUM($E$30:$I$30))))*$AB$49)+($AB$50*($K$24*(1+SUM($E$31:$I$31))))))*$H$37</f>
        <v>10165.5</v>
      </c>
      <c r="BM338" s="716">
        <f>((((($AB$46*($K$20*(1+SUM($E$27:$I$27))))+($AB$47*($K$21*(1+SUM($E$28:$I$28))))+(($K$22*(1+SUM($E$29:$I$29))))*$AB$48)+(($K$23*(1+SUM($E$30:$I$30))))*$AB$49)+($AB$50*($K$24*(1+SUM($E$31:$I$31))))))*$I$37</f>
        <v>2033.1000000000001</v>
      </c>
      <c r="BN338" s="716">
        <f>((((($AB$46*($K$20*(1+SUM($E$27:$I$27))))+($AB$47*($K$21*(1+SUM($E$28:$I$28))))+(($K$22*(1+SUM($E$29:$I$29))))*$AB$48)+(($K$23*(1+SUM($E$30:$I$30))))*$AB$49)+($AB$50*($K$24*(1+SUM($E$31:$I$31))))))*$J$37</f>
        <v>1016.5500000000001</v>
      </c>
      <c r="BO338" s="716"/>
      <c r="BP338" s="716"/>
      <c r="BQ338" s="716"/>
    </row>
    <row r="339" spans="1:69" ht="10.199999999999999" customHeight="1" thickBot="1" x14ac:dyDescent="0.35">
      <c r="A339" s="64">
        <v>58</v>
      </c>
      <c r="B339" s="64">
        <f t="shared" si="76"/>
        <v>101655.00000000001</v>
      </c>
      <c r="C339" s="64">
        <v>58</v>
      </c>
      <c r="D339" s="716"/>
      <c r="E339" s="716"/>
      <c r="F339" s="716"/>
      <c r="G339" s="716"/>
      <c r="H339" s="716"/>
      <c r="I339" s="716"/>
      <c r="J339" s="716"/>
      <c r="K339" s="716"/>
      <c r="L339" s="716"/>
      <c r="M339" s="716"/>
      <c r="N339" s="716"/>
      <c r="O339" s="716"/>
      <c r="P339" s="716"/>
      <c r="Q339" s="716"/>
      <c r="R339" s="716"/>
      <c r="S339" s="716"/>
      <c r="T339" s="716"/>
      <c r="U339" s="716"/>
      <c r="V339" s="716"/>
      <c r="W339" s="716"/>
      <c r="X339" s="716"/>
      <c r="Y339" s="716"/>
      <c r="Z339" s="716"/>
      <c r="AA339" s="716"/>
      <c r="AB339" s="716"/>
      <c r="AC339" s="716"/>
      <c r="AD339" s="716"/>
      <c r="AE339" s="716"/>
      <c r="AF339" s="716"/>
      <c r="AG339" s="716"/>
      <c r="AH339" s="716"/>
      <c r="AI339" s="716"/>
      <c r="AJ339" s="716"/>
      <c r="AK339" s="716"/>
      <c r="AL339" s="716"/>
      <c r="AM339" s="716"/>
      <c r="AN339" s="716"/>
      <c r="AO339" s="716"/>
      <c r="AP339" s="716"/>
      <c r="AQ339" s="716"/>
      <c r="AR339" s="716"/>
      <c r="AS339" s="716"/>
      <c r="AT339" s="716"/>
      <c r="AU339" s="716"/>
      <c r="AV339" s="716"/>
      <c r="AW339" s="716"/>
      <c r="AX339" s="716"/>
      <c r="AY339" s="716"/>
      <c r="AZ339" s="716"/>
      <c r="BA339" s="716"/>
      <c r="BB339" s="716"/>
      <c r="BC339" s="716"/>
      <c r="BD339" s="716"/>
      <c r="BE339" s="716"/>
      <c r="BF339" s="716"/>
      <c r="BG339" s="716"/>
      <c r="BH339" s="716"/>
      <c r="BI339" s="716">
        <f>((((($AB$46*($K$20*(1+SUM($E$27:$I$27))))+($AB$47*($K$21*(1+SUM($E$28:$I$28))))+(($K$22*(1+SUM($E$29:$I$29))))*$AB$48)+(($K$23*(1+SUM($E$30:$I$30))))*$AB$49)+($AB$50*($K$24*(1+SUM($E$31:$I$31))))))*$D$37</f>
        <v>0</v>
      </c>
      <c r="BJ339" s="716">
        <f>((((($AB$46*($K$20*(1+SUM($E$27:$I$27))))+($AB$47*($K$21*(1+SUM($E$28:$I$28))))+(($K$22*(1+SUM($E$29:$I$29))))*$AB$48)+(($K$23*(1+SUM($E$30:$I$30))))*$AB$49)+($AB$50*($K$24*(1+SUM($E$31:$I$31))))))*$E$37</f>
        <v>2033.1000000000001</v>
      </c>
      <c r="BK339" s="716">
        <f>((((($AB$46*($K$20*(1+SUM($E$27:$I$27))))+($AB$47*($K$21*(1+SUM($E$28:$I$28))))+(($K$22*(1+SUM($E$29:$I$29))))*$AB$48)+(($K$23*(1+SUM($E$30:$I$30))))*$AB$49)+($AB$50*($K$24*(1+SUM($E$31:$I$31))))))*$F$37</f>
        <v>35579.25</v>
      </c>
      <c r="BL339" s="716">
        <f>((((($AB$46*($K$20*(1+SUM($E$27:$I$27))))+($AB$47*($K$21*(1+SUM($E$28:$I$28))))+(($K$22*(1+SUM($E$29:$I$29))))*$AB$48)+(($K$23*(1+SUM($E$30:$I$30))))*$AB$49)+($AB$50*($K$24*(1+SUM($E$31:$I$31))))))*$G$37</f>
        <v>50827.5</v>
      </c>
      <c r="BM339" s="716">
        <f>((((($AB$46*($K$20*(1+SUM($E$27:$I$27))))+($AB$47*($K$21*(1+SUM($E$28:$I$28))))+(($K$22*(1+SUM($E$29:$I$29))))*$AB$48)+(($K$23*(1+SUM($E$30:$I$30))))*$AB$49)+($AB$50*($K$24*(1+SUM($E$31:$I$31))))))*$H$37</f>
        <v>10165.5</v>
      </c>
      <c r="BN339" s="716">
        <f>((((($AB$46*($K$20*(1+SUM($E$27:$I$27))))+($AB$47*($K$21*(1+SUM($E$28:$I$28))))+(($K$22*(1+SUM($E$29:$I$29))))*$AB$48)+(($K$23*(1+SUM($E$30:$I$30))))*$AB$49)+($AB$50*($K$24*(1+SUM($E$31:$I$31))))))*$I$37</f>
        <v>2033.1000000000001</v>
      </c>
      <c r="BO339" s="716">
        <f>((((($AB$46*($K$20*(1+SUM($E$27:$I$27))))+($AB$47*($K$21*(1+SUM($E$28:$I$28))))+(($K$22*(1+SUM($E$29:$I$29))))*$AB$48)+(($K$23*(1+SUM($E$30:$I$30))))*$AB$49)+($AB$50*($K$24*(1+SUM($E$31:$I$31))))))*$J$37</f>
        <v>1016.5500000000001</v>
      </c>
      <c r="BP339" s="716"/>
      <c r="BQ339" s="716"/>
    </row>
    <row r="340" spans="1:69" ht="10.199999999999999" customHeight="1" thickBot="1" x14ac:dyDescent="0.35">
      <c r="A340" s="64">
        <v>59</v>
      </c>
      <c r="B340" s="64">
        <f t="shared" si="76"/>
        <v>101655.00000000001</v>
      </c>
      <c r="C340" s="64">
        <v>59</v>
      </c>
      <c r="D340" s="716"/>
      <c r="E340" s="716"/>
      <c r="F340" s="716"/>
      <c r="G340" s="716"/>
      <c r="H340" s="716"/>
      <c r="I340" s="716"/>
      <c r="J340" s="716"/>
      <c r="K340" s="716"/>
      <c r="L340" s="716"/>
      <c r="M340" s="716"/>
      <c r="N340" s="716"/>
      <c r="O340" s="716"/>
      <c r="P340" s="716"/>
      <c r="Q340" s="716"/>
      <c r="R340" s="716"/>
      <c r="S340" s="716"/>
      <c r="T340" s="716"/>
      <c r="U340" s="716"/>
      <c r="V340" s="716"/>
      <c r="W340" s="716"/>
      <c r="X340" s="716"/>
      <c r="Y340" s="716"/>
      <c r="Z340" s="716"/>
      <c r="AA340" s="716"/>
      <c r="AB340" s="716"/>
      <c r="AC340" s="716"/>
      <c r="AD340" s="716"/>
      <c r="AE340" s="716"/>
      <c r="AF340" s="716"/>
      <c r="AG340" s="716"/>
      <c r="AH340" s="716"/>
      <c r="AI340" s="716"/>
      <c r="AJ340" s="716"/>
      <c r="AK340" s="716"/>
      <c r="AL340" s="716"/>
      <c r="AM340" s="716"/>
      <c r="AN340" s="716"/>
      <c r="AO340" s="716"/>
      <c r="AP340" s="716"/>
      <c r="AQ340" s="716"/>
      <c r="AR340" s="716"/>
      <c r="AS340" s="716"/>
      <c r="AT340" s="716"/>
      <c r="AU340" s="716"/>
      <c r="AV340" s="716"/>
      <c r="AW340" s="716"/>
      <c r="AX340" s="716"/>
      <c r="AY340" s="716"/>
      <c r="AZ340" s="716"/>
      <c r="BA340" s="716"/>
      <c r="BB340" s="716"/>
      <c r="BC340" s="716"/>
      <c r="BD340" s="716"/>
      <c r="BE340" s="716"/>
      <c r="BF340" s="716"/>
      <c r="BG340" s="716"/>
      <c r="BH340" s="716"/>
      <c r="BI340" s="716"/>
      <c r="BJ340" s="716">
        <f>((((($AB$46*($K$20*(1+SUM($E$27:$I$27))))+($AB$47*($K$21*(1+SUM($E$28:$I$28))))+(($K$22*(1+SUM($E$29:$I$29))))*$AB$48)+(($K$23*(1+SUM($E$30:$I$30))))*$AB$49)+($AB$50*($K$24*(1+SUM($E$31:$I$31))))))*$D$37</f>
        <v>0</v>
      </c>
      <c r="BK340" s="716">
        <f>((((($AB$46*($K$20*(1+SUM($E$27:$I$27))))+($AB$47*($K$21*(1+SUM($E$28:$I$28))))+(($K$22*(1+SUM($E$29:$I$29))))*$AB$48)+(($K$23*(1+SUM($E$30:$I$30))))*$AB$49)+($AB$50*($K$24*(1+SUM($E$31:$I$31))))))*$E$37</f>
        <v>2033.1000000000001</v>
      </c>
      <c r="BL340" s="716">
        <f>((((($AB$46*($K$20*(1+SUM($E$27:$I$27))))+($AB$47*($K$21*(1+SUM($E$28:$I$28))))+(($K$22*(1+SUM($E$29:$I$29))))*$AB$48)+(($K$23*(1+SUM($E$30:$I$30))))*$AB$49)+($AB$50*($K$24*(1+SUM($E$31:$I$31))))))*$F$37</f>
        <v>35579.25</v>
      </c>
      <c r="BM340" s="716">
        <f>((((($AB$46*($K$20*(1+SUM($E$27:$I$27))))+($AB$47*($K$21*(1+SUM($E$28:$I$28))))+(($K$22*(1+SUM($E$29:$I$29))))*$AB$48)+(($K$23*(1+SUM($E$30:$I$30))))*$AB$49)+($AB$50*($K$24*(1+SUM($E$31:$I$31))))))*$G$37</f>
        <v>50827.5</v>
      </c>
      <c r="BN340" s="716">
        <f>((((($AB$46*($K$20*(1+SUM($E$27:$I$27))))+($AB$47*($K$21*(1+SUM($E$28:$I$28))))+(($K$22*(1+SUM($E$29:$I$29))))*$AB$48)+(($K$23*(1+SUM($E$30:$I$30))))*$AB$49)+($AB$50*($K$24*(1+SUM($E$31:$I$31))))))*$H$37</f>
        <v>10165.5</v>
      </c>
      <c r="BO340" s="716">
        <f>((((($AB$46*($K$20*(1+SUM($E$27:$I$27))))+($AB$47*($K$21*(1+SUM($E$28:$I$28))))+(($K$22*(1+SUM($E$29:$I$29))))*$AB$48)+(($K$23*(1+SUM($E$30:$I$30))))*$AB$49)+($AB$50*($K$24*(1+SUM($E$31:$I$31))))))*$I$37</f>
        <v>2033.1000000000001</v>
      </c>
      <c r="BP340" s="716">
        <f>((((($AB$46*($K$20*(1+SUM($E$27:$I$27))))+($AB$47*($K$21*(1+SUM($E$28:$I$28))))+(($K$22*(1+SUM($E$29:$I$29))))*$AB$48)+(($K$23*(1+SUM($E$30:$I$30))))*$AB$49)+($AB$50*($K$24*(1+SUM($E$31:$I$31))))))*$J$37</f>
        <v>1016.5500000000001</v>
      </c>
      <c r="BQ340" s="716"/>
    </row>
    <row r="341" spans="1:69" ht="10.199999999999999" customHeight="1" thickBot="1" x14ac:dyDescent="0.35">
      <c r="A341" s="64">
        <v>60</v>
      </c>
      <c r="B341" s="64">
        <f t="shared" si="76"/>
        <v>101655.00000000001</v>
      </c>
      <c r="C341" s="64">
        <v>60</v>
      </c>
      <c r="D341" s="716"/>
      <c r="E341" s="716"/>
      <c r="F341" s="716"/>
      <c r="G341" s="716"/>
      <c r="H341" s="716"/>
      <c r="I341" s="716"/>
      <c r="J341" s="716"/>
      <c r="K341" s="716"/>
      <c r="L341" s="716"/>
      <c r="M341" s="716"/>
      <c r="N341" s="716"/>
      <c r="O341" s="716"/>
      <c r="P341" s="716"/>
      <c r="Q341" s="716"/>
      <c r="R341" s="716"/>
      <c r="S341" s="716"/>
      <c r="T341" s="716"/>
      <c r="U341" s="716"/>
      <c r="V341" s="716"/>
      <c r="W341" s="716"/>
      <c r="X341" s="716"/>
      <c r="Y341" s="716"/>
      <c r="Z341" s="716"/>
      <c r="AA341" s="716"/>
      <c r="AB341" s="716"/>
      <c r="AC341" s="716"/>
      <c r="AD341" s="716"/>
      <c r="AE341" s="716"/>
      <c r="AF341" s="716"/>
      <c r="AG341" s="716"/>
      <c r="AH341" s="716"/>
      <c r="AI341" s="716"/>
      <c r="AJ341" s="716"/>
      <c r="AK341" s="716"/>
      <c r="AL341" s="716"/>
      <c r="AM341" s="716"/>
      <c r="AN341" s="716"/>
      <c r="AO341" s="716"/>
      <c r="AP341" s="716"/>
      <c r="AQ341" s="716"/>
      <c r="AR341" s="716"/>
      <c r="AS341" s="716"/>
      <c r="AT341" s="716"/>
      <c r="AU341" s="716"/>
      <c r="AV341" s="716"/>
      <c r="AW341" s="716"/>
      <c r="AX341" s="716"/>
      <c r="AY341" s="716"/>
      <c r="AZ341" s="716"/>
      <c r="BA341" s="716"/>
      <c r="BB341" s="716"/>
      <c r="BC341" s="716"/>
      <c r="BD341" s="716"/>
      <c r="BE341" s="716"/>
      <c r="BF341" s="716"/>
      <c r="BG341" s="716"/>
      <c r="BH341" s="716"/>
      <c r="BI341" s="716"/>
      <c r="BJ341" s="716"/>
      <c r="BK341" s="716">
        <f>((((($AB$46*($K$20*(1+SUM($E$27:$I$27))))+($AB$47*($K$21*(1+SUM($E$28:$I$28))))+(($K$22*(1+SUM($E$29:$I$29))))*$AB$48)+(($K$23*(1+SUM($E$30:$I$30))))*$AB$49)+($AB$50*($K$24*(1+SUM($E$31:$I$31))))))*$D$37</f>
        <v>0</v>
      </c>
      <c r="BL341" s="716">
        <f>((((($AB$46*($K$20*(1+SUM($E$27:$I$27))))+($AB$47*($K$21*(1+SUM($E$28:$I$28))))+(($K$22*(1+SUM($E$29:$I$29))))*$AB$48)+(($K$23*(1+SUM($E$30:$I$30))))*$AB$49)+($AB$50*($K$24*(1+SUM($E$31:$I$31))))))*$E$37</f>
        <v>2033.1000000000001</v>
      </c>
      <c r="BM341" s="716">
        <f>((((($AB$46*($K$20*(1+SUM($E$27:$I$27))))+($AB$47*($K$21*(1+SUM($E$28:$I$28))))+(($K$22*(1+SUM($E$29:$I$29))))*$AB$48)+(($K$23*(1+SUM($E$30:$I$30))))*$AB$49)+($AB$50*($K$24*(1+SUM($E$31:$I$31))))))*$F$37</f>
        <v>35579.25</v>
      </c>
      <c r="BN341" s="716">
        <f>((((($AB$46*($K$20*(1+SUM($E$27:$I$27))))+($AB$47*($K$21*(1+SUM($E$28:$I$28))))+(($K$22*(1+SUM($E$29:$I$29))))*$AB$48)+(($K$23*(1+SUM($E$30:$I$30))))*$AB$49)+($AB$50*($K$24*(1+SUM($E$31:$I$31))))))*$G$37</f>
        <v>50827.5</v>
      </c>
      <c r="BO341" s="716">
        <f>((((($AB$46*($K$20*(1+SUM($E$27:$I$27))))+($AB$47*($K$21*(1+SUM($E$28:$I$28))))+(($K$22*(1+SUM($E$29:$I$29))))*$AB$48)+(($K$23*(1+SUM($E$30:$I$30))))*$AB$49)+($AB$50*($K$24*(1+SUM($E$31:$I$31))))))*$H$37</f>
        <v>10165.5</v>
      </c>
      <c r="BP341" s="716">
        <f>((((($AB$46*($K$20*(1+SUM($E$27:$I$27))))+($AB$47*($K$21*(1+SUM($E$28:$I$28))))+(($K$22*(1+SUM($E$29:$I$29))))*$AB$48)+(($K$23*(1+SUM($E$30:$I$30))))*$AB$49)+($AB$50*($K$24*(1+SUM($E$31:$I$31))))))*$I$37</f>
        <v>2033.1000000000001</v>
      </c>
      <c r="BQ341" s="716">
        <f>((((($AB$46*($K$20*(1+SUM($E$27:$I$27))))+($AB$47*($K$21*(1+SUM($E$28:$I$28))))+(($K$22*(1+SUM($E$29:$I$29))))*$AB$48)+(($K$23*(1+SUM($E$30:$I$30))))*$AB$49)+($AB$50*($K$24*(1+SUM($E$31:$I$31))))))*$J$37</f>
        <v>1016.5500000000001</v>
      </c>
    </row>
    <row r="342" spans="1:69" ht="18" x14ac:dyDescent="0.3">
      <c r="C342" s="928" t="s">
        <v>358</v>
      </c>
      <c r="D342" s="928"/>
      <c r="E342" s="929" t="s">
        <v>60</v>
      </c>
      <c r="F342" s="929"/>
      <c r="G342" s="929"/>
      <c r="H342" s="929"/>
      <c r="I342" s="929"/>
      <c r="J342" s="929"/>
      <c r="K342" s="929"/>
      <c r="L342" s="929"/>
      <c r="M342" s="929"/>
      <c r="N342" s="929"/>
    </row>
    <row r="343" spans="1:69" ht="14.4" thickBot="1" x14ac:dyDescent="0.35">
      <c r="D343" s="627">
        <f>D281</f>
        <v>45688</v>
      </c>
      <c r="E343" s="627">
        <f t="shared" ref="E343:BK343" si="77">E281</f>
        <v>45716</v>
      </c>
      <c r="F343" s="627">
        <f t="shared" si="77"/>
        <v>45747</v>
      </c>
      <c r="G343" s="627">
        <f t="shared" si="77"/>
        <v>45777</v>
      </c>
      <c r="H343" s="627">
        <f t="shared" si="77"/>
        <v>45808</v>
      </c>
      <c r="I343" s="627">
        <f t="shared" si="77"/>
        <v>45838</v>
      </c>
      <c r="J343" s="627">
        <f t="shared" si="77"/>
        <v>45869</v>
      </c>
      <c r="K343" s="627">
        <f t="shared" si="77"/>
        <v>45900</v>
      </c>
      <c r="L343" s="627">
        <f t="shared" si="77"/>
        <v>45930</v>
      </c>
      <c r="M343" s="627">
        <f t="shared" si="77"/>
        <v>45961</v>
      </c>
      <c r="N343" s="627">
        <f t="shared" si="77"/>
        <v>45991</v>
      </c>
      <c r="O343" s="627">
        <f t="shared" si="77"/>
        <v>46022</v>
      </c>
      <c r="P343" s="627">
        <f t="shared" si="77"/>
        <v>46053</v>
      </c>
      <c r="Q343" s="627">
        <f t="shared" si="77"/>
        <v>46081</v>
      </c>
      <c r="R343" s="627">
        <f t="shared" si="77"/>
        <v>46112</v>
      </c>
      <c r="S343" s="627">
        <f t="shared" si="77"/>
        <v>46142</v>
      </c>
      <c r="T343" s="627">
        <f t="shared" si="77"/>
        <v>46173</v>
      </c>
      <c r="U343" s="627">
        <f t="shared" si="77"/>
        <v>46203</v>
      </c>
      <c r="V343" s="627">
        <f t="shared" si="77"/>
        <v>46234</v>
      </c>
      <c r="W343" s="627">
        <f t="shared" si="77"/>
        <v>46265</v>
      </c>
      <c r="X343" s="627">
        <f t="shared" si="77"/>
        <v>46295</v>
      </c>
      <c r="Y343" s="627">
        <f t="shared" si="77"/>
        <v>46326</v>
      </c>
      <c r="Z343" s="627">
        <f t="shared" si="77"/>
        <v>46356</v>
      </c>
      <c r="AA343" s="627">
        <f t="shared" si="77"/>
        <v>46387</v>
      </c>
      <c r="AB343" s="627">
        <f t="shared" si="77"/>
        <v>46418</v>
      </c>
      <c r="AC343" s="627">
        <f t="shared" si="77"/>
        <v>46446</v>
      </c>
      <c r="AD343" s="627">
        <f t="shared" si="77"/>
        <v>46477</v>
      </c>
      <c r="AE343" s="627">
        <f t="shared" si="77"/>
        <v>46507</v>
      </c>
      <c r="AF343" s="627">
        <f t="shared" si="77"/>
        <v>46538</v>
      </c>
      <c r="AG343" s="627">
        <f t="shared" si="77"/>
        <v>46568</v>
      </c>
      <c r="AH343" s="627">
        <f t="shared" si="77"/>
        <v>46599</v>
      </c>
      <c r="AI343" s="627">
        <f t="shared" si="77"/>
        <v>46630</v>
      </c>
      <c r="AJ343" s="627">
        <f t="shared" si="77"/>
        <v>46660</v>
      </c>
      <c r="AK343" s="627">
        <f t="shared" si="77"/>
        <v>46691</v>
      </c>
      <c r="AL343" s="627">
        <f t="shared" si="77"/>
        <v>46721</v>
      </c>
      <c r="AM343" s="627">
        <f t="shared" si="77"/>
        <v>46752</v>
      </c>
      <c r="AN343" s="627">
        <f t="shared" si="77"/>
        <v>46783</v>
      </c>
      <c r="AO343" s="627">
        <f t="shared" si="77"/>
        <v>46812</v>
      </c>
      <c r="AP343" s="627">
        <f t="shared" si="77"/>
        <v>46843</v>
      </c>
      <c r="AQ343" s="627">
        <f t="shared" si="77"/>
        <v>46873</v>
      </c>
      <c r="AR343" s="627">
        <f t="shared" si="77"/>
        <v>46904</v>
      </c>
      <c r="AS343" s="627">
        <f t="shared" si="77"/>
        <v>46934</v>
      </c>
      <c r="AT343" s="627">
        <f t="shared" si="77"/>
        <v>46965</v>
      </c>
      <c r="AU343" s="627">
        <f t="shared" si="77"/>
        <v>46996</v>
      </c>
      <c r="AV343" s="627">
        <f t="shared" si="77"/>
        <v>47026</v>
      </c>
      <c r="AW343" s="627">
        <f t="shared" si="77"/>
        <v>47057</v>
      </c>
      <c r="AX343" s="627">
        <f t="shared" si="77"/>
        <v>47087</v>
      </c>
      <c r="AY343" s="627">
        <f t="shared" si="77"/>
        <v>47118</v>
      </c>
      <c r="AZ343" s="627">
        <f t="shared" si="77"/>
        <v>47149</v>
      </c>
      <c r="BA343" s="627">
        <f t="shared" si="77"/>
        <v>47177</v>
      </c>
      <c r="BB343" s="627">
        <f t="shared" si="77"/>
        <v>47208</v>
      </c>
      <c r="BC343" s="627">
        <f t="shared" si="77"/>
        <v>47238</v>
      </c>
      <c r="BD343" s="627">
        <f t="shared" si="77"/>
        <v>47269</v>
      </c>
      <c r="BE343" s="627">
        <f t="shared" si="77"/>
        <v>47299</v>
      </c>
      <c r="BF343" s="627">
        <f t="shared" si="77"/>
        <v>47330</v>
      </c>
      <c r="BG343" s="627">
        <f t="shared" si="77"/>
        <v>47361</v>
      </c>
      <c r="BH343" s="627">
        <f t="shared" si="77"/>
        <v>47391</v>
      </c>
      <c r="BI343" s="627">
        <f t="shared" si="77"/>
        <v>47422</v>
      </c>
      <c r="BJ343" s="627">
        <f t="shared" si="77"/>
        <v>47452</v>
      </c>
      <c r="BK343" s="627">
        <f t="shared" si="77"/>
        <v>47483</v>
      </c>
      <c r="BL343" s="927" t="s">
        <v>376</v>
      </c>
      <c r="BM343" s="927"/>
      <c r="BN343" s="927"/>
      <c r="BO343" s="927"/>
      <c r="BP343" s="927"/>
      <c r="BQ343" s="927"/>
    </row>
    <row r="344" spans="1:69" ht="10.199999999999999" customHeight="1" thickBot="1" x14ac:dyDescent="0.35">
      <c r="A344" s="64">
        <v>1</v>
      </c>
      <c r="B344" s="64">
        <f t="shared" ref="B344:B375" si="78">SUM(D344:XFD344)</f>
        <v>1250</v>
      </c>
      <c r="C344" s="64">
        <v>1</v>
      </c>
      <c r="D344" s="716">
        <f>((((($AC$46*($M$20*(1+SUM($E$27))))+($AC$47*($M$21*(1+SUM($E$28))))+(($M$22*(1+SUM($E$29))))*$AC$48)+(($M$23*(1+SUM($E$30))))*$AC$49)+($AC$50*($M$24*(1+SUM($E$31))))))*$D$38</f>
        <v>0</v>
      </c>
      <c r="E344" s="716">
        <f>((((($AC$46*($M$20*(1+SUM($E$27))))+($AC$47*($M$21*(1+SUM($E$28))))+(($M$22*(1+SUM($E$29))))*$AC$48)+(($M$23*(1+SUM($E$30))))*$AC$49)+($AC$50*($M$24*(1+SUM($E$31))))))*$E$38</f>
        <v>25</v>
      </c>
      <c r="F344" s="716">
        <f>((((($AC$46*($M$20*(1+SUM($E$27))))+($AC$47*($M$21*(1+SUM($E$28))))+(($M$22*(1+SUM($E$29))))*$AC$48)+(($M$23*(1+SUM($E$30))))*$AC$49)+($AC$50*($M$24*(1+SUM($E$31))))))*$F$38</f>
        <v>437.5</v>
      </c>
      <c r="G344" s="716">
        <f>((((($AC$46*($M$20*(1+SUM($E$27))))+($AC$47*($M$21*(1+SUM($E$28))))+(($M$22*(1+SUM($E$29))))*$AC$48)+(($M$23*(1+SUM($E$30))))*$AC$49)+($AC$50*($M$24*(1+SUM($E$31))))))*$G$38</f>
        <v>625</v>
      </c>
      <c r="H344" s="716">
        <f>((((($AC$46*($M$20*(1+SUM($E$27))))+($AC$47*($M$21*(1+SUM($E$28))))+(($M$22*(1+SUM($E$29))))*$AC$48)+(($M$23*(1+SUM($E$30))))*$AC$49)+($AC$50*($M$24*(1+SUM($E$31))))))*$H$38</f>
        <v>125</v>
      </c>
      <c r="I344" s="716">
        <f>((((($AC$46*($M$20*(1+SUM($E$27))))+($AC$47*($M$21*(1+SUM($E$28))))+(($M$22*(1+SUM($E$29))))*$AC$48)+(($M$23*(1+SUM($E$30))))*$AC$49)+($AC$50*($M$24*(1+SUM($E$31))))))*$I$38</f>
        <v>25</v>
      </c>
      <c r="J344" s="716">
        <f>((((($AC$46*($M$20*(1+SUM($E$27))))+($AC$47*($M$21*(1+SUM($E$28))))+(($M$22*(1+SUM($E$29))))*$AC$48)+(($M$23*(1+SUM($E$30))))*$AC$49)+($AC$50*($M$24*(1+SUM($E$31))))))*$J$38</f>
        <v>12.5</v>
      </c>
      <c r="K344" s="716"/>
      <c r="L344" s="716"/>
      <c r="M344" s="716"/>
      <c r="N344" s="716"/>
      <c r="O344" s="716"/>
      <c r="P344" s="716"/>
      <c r="Q344" s="716"/>
      <c r="R344" s="716"/>
      <c r="S344" s="716"/>
      <c r="T344" s="716"/>
      <c r="U344" s="716"/>
      <c r="V344" s="716"/>
      <c r="W344" s="716"/>
      <c r="X344" s="716"/>
      <c r="Y344" s="716"/>
      <c r="Z344" s="716"/>
      <c r="AA344" s="716"/>
      <c r="AB344" s="716"/>
      <c r="AC344" s="716"/>
      <c r="AD344" s="716"/>
      <c r="AE344" s="716"/>
      <c r="AF344" s="716"/>
      <c r="AG344" s="716"/>
      <c r="AH344" s="716"/>
      <c r="AI344" s="716"/>
      <c r="AJ344" s="716"/>
      <c r="AK344" s="716"/>
      <c r="AL344" s="716"/>
      <c r="AM344" s="716"/>
      <c r="AN344" s="716"/>
      <c r="AO344" s="716"/>
      <c r="AP344" s="716"/>
      <c r="AQ344" s="716"/>
      <c r="AR344" s="716"/>
      <c r="AS344" s="716"/>
      <c r="AT344" s="716"/>
      <c r="AU344" s="716"/>
      <c r="AV344" s="716"/>
      <c r="AW344" s="716"/>
      <c r="AX344" s="716"/>
      <c r="AY344" s="716"/>
      <c r="AZ344" s="716"/>
      <c r="BA344" s="716"/>
      <c r="BB344" s="716"/>
      <c r="BC344" s="716"/>
      <c r="BD344" s="716"/>
      <c r="BE344" s="716"/>
      <c r="BF344" s="716"/>
      <c r="BG344" s="716"/>
      <c r="BH344" s="716"/>
      <c r="BI344" s="716"/>
      <c r="BJ344" s="716"/>
      <c r="BK344" s="716"/>
      <c r="BL344" s="716"/>
      <c r="BM344" s="716"/>
      <c r="BN344" s="716"/>
      <c r="BO344" s="716"/>
      <c r="BP344" s="716"/>
      <c r="BQ344" s="716"/>
    </row>
    <row r="345" spans="1:69" ht="10.199999999999999" customHeight="1" thickBot="1" x14ac:dyDescent="0.35">
      <c r="A345" s="64">
        <v>2</v>
      </c>
      <c r="B345" s="64">
        <f t="shared" si="78"/>
        <v>1250</v>
      </c>
      <c r="C345" s="64">
        <v>2</v>
      </c>
      <c r="D345" s="716"/>
      <c r="E345" s="716">
        <f>((((($AC$46*($M$20*(1+SUM($E$27))))+($AC$47*($M$21*(1+SUM($E$28))))+(($M$22*(1+SUM($E$29))))*$AC$48)+(($M$23*(1+SUM($E$30))))*$AC$49)+($AC$50*($M$24*(1+SUM($E$31))))))*$D$38</f>
        <v>0</v>
      </c>
      <c r="F345" s="716">
        <f>((((($AC$46*($M$20*(1+SUM($E$27))))+($AC$47*($M$21*(1+SUM($E$28))))+(($M$22*(1+SUM($E$29))))*$AC$48)+(($M$23*(1+SUM($E$30))))*$AC$49)+($AC$50*($M$24*(1+SUM($E$31))))))*$E$38</f>
        <v>25</v>
      </c>
      <c r="G345" s="716">
        <f>((((($AC$46*($M$20*(1+SUM($E$27))))+($AC$47*($M$21*(1+SUM($E$28))))+(($M$22*(1+SUM($E$29))))*$AC$48)+(($M$23*(1+SUM($E$30))))*$AC$49)+($AC$50*($M$24*(1+SUM($E$31))))))*$F$38</f>
        <v>437.5</v>
      </c>
      <c r="H345" s="716">
        <f>((((($AC$46*($M$20*(1+SUM($E$27))))+($AC$47*($M$21*(1+SUM($E$28))))+(($M$22*(1+SUM($E$29))))*$AC$48)+(($M$23*(1+SUM($E$30))))*$AC$49)+($AC$50*($M$24*(1+SUM($E$31))))))*$G$38</f>
        <v>625</v>
      </c>
      <c r="I345" s="716">
        <f>((((($AC$46*($M$20*(1+SUM($E$27))))+($AC$47*($M$21*(1+SUM($E$28))))+(($M$22*(1+SUM($E$29))))*$AC$48)+(($M$23*(1+SUM($E$30))))*$AC$49)+($AC$50*($M$24*(1+SUM($E$31))))))*$H$38</f>
        <v>125</v>
      </c>
      <c r="J345" s="716">
        <f>((((($AC$46*($M$20*(1+SUM($E$27))))+($AC$47*($M$21*(1+SUM($E$28))))+(($M$22*(1+SUM($E$29))))*$AC$48)+(($M$23*(1+SUM($E$30))))*$AC$49)+($AC$50*($M$24*(1+SUM($E$31))))))*$I$38</f>
        <v>25</v>
      </c>
      <c r="K345" s="716">
        <f>((((($AC$46*($M$20*(1+SUM($E$27))))+($AC$47*($M$21*(1+SUM($E$28))))+(($M$22*(1+SUM($E$29))))*$AC$48)+(($M$23*(1+SUM($E$30))))*$AC$49)+($AC$50*($M$24*(1+SUM($E$31))))))*$J$38</f>
        <v>12.5</v>
      </c>
      <c r="L345" s="716"/>
      <c r="M345" s="716"/>
      <c r="N345" s="716"/>
      <c r="O345" s="716"/>
      <c r="P345" s="716"/>
      <c r="Q345" s="716"/>
      <c r="R345" s="716"/>
      <c r="S345" s="716"/>
      <c r="T345" s="716"/>
      <c r="U345" s="716"/>
      <c r="V345" s="716"/>
      <c r="W345" s="716"/>
      <c r="X345" s="716"/>
      <c r="Y345" s="716"/>
      <c r="Z345" s="716"/>
      <c r="AA345" s="716"/>
      <c r="AB345" s="716"/>
      <c r="AC345" s="716"/>
      <c r="AD345" s="716"/>
      <c r="AE345" s="716"/>
      <c r="AF345" s="716"/>
      <c r="AG345" s="716"/>
      <c r="AH345" s="716"/>
      <c r="AI345" s="716"/>
      <c r="AJ345" s="716"/>
      <c r="AK345" s="716"/>
      <c r="AL345" s="716"/>
      <c r="AM345" s="716"/>
      <c r="AN345" s="716"/>
      <c r="AO345" s="716"/>
      <c r="AP345" s="716"/>
      <c r="AQ345" s="716"/>
      <c r="AR345" s="716"/>
      <c r="AS345" s="716"/>
      <c r="AT345" s="716"/>
      <c r="AU345" s="716"/>
      <c r="AV345" s="716"/>
      <c r="AW345" s="716"/>
      <c r="AX345" s="716"/>
      <c r="AY345" s="716"/>
      <c r="AZ345" s="716"/>
      <c r="BA345" s="716"/>
      <c r="BB345" s="716"/>
      <c r="BC345" s="716"/>
      <c r="BD345" s="716"/>
      <c r="BE345" s="716"/>
      <c r="BF345" s="716"/>
      <c r="BG345" s="716"/>
      <c r="BH345" s="716"/>
      <c r="BI345" s="716"/>
      <c r="BJ345" s="716"/>
      <c r="BK345" s="716"/>
      <c r="BL345" s="716"/>
      <c r="BM345" s="716"/>
      <c r="BN345" s="716"/>
      <c r="BO345" s="716"/>
      <c r="BP345" s="716"/>
      <c r="BQ345" s="716"/>
    </row>
    <row r="346" spans="1:69" ht="10.199999999999999" customHeight="1" thickBot="1" x14ac:dyDescent="0.35">
      <c r="A346" s="64">
        <v>3</v>
      </c>
      <c r="B346" s="64">
        <f t="shared" si="78"/>
        <v>1250</v>
      </c>
      <c r="C346" s="64">
        <v>3</v>
      </c>
      <c r="D346" s="716"/>
      <c r="E346" s="716"/>
      <c r="F346" s="716">
        <f>((((($AC$46*($M$20*(1+SUM($E$27))))+($AC$47*($M$21*(1+SUM($E$28))))+(($M$22*(1+SUM($E$29))))*$AC$48)+(($M$23*(1+SUM($E$30))))*$AC$49)+($AC$50*($M$24*(1+SUM($E$31))))))*$D$38</f>
        <v>0</v>
      </c>
      <c r="G346" s="716">
        <f>((((($AC$46*($M$20*(1+SUM($E$27))))+($AC$47*($M$21*(1+SUM($E$28))))+(($M$22*(1+SUM($E$29))))*$AC$48)+(($M$23*(1+SUM($E$30))))*$AC$49)+($AC$50*($M$24*(1+SUM($E$31))))))*$E$38</f>
        <v>25</v>
      </c>
      <c r="H346" s="716">
        <f>((((($AC$46*($M$20*(1+SUM($E$27))))+($AC$47*($M$21*(1+SUM($E$28))))+(($M$22*(1+SUM($E$29))))*$AC$48)+(($M$23*(1+SUM($E$30))))*$AC$49)+($AC$50*($M$24*(1+SUM($E$31))))))*$F$38</f>
        <v>437.5</v>
      </c>
      <c r="I346" s="716">
        <f>((((($AC$46*($M$20*(1+SUM($E$27))))+($AC$47*($M$21*(1+SUM($E$28))))+(($M$22*(1+SUM($E$29))))*$AC$48)+(($M$23*(1+SUM($E$30))))*$AC$49)+($AC$50*($M$24*(1+SUM($E$31))))))*$G$38</f>
        <v>625</v>
      </c>
      <c r="J346" s="716">
        <f>((((($AC$46*($M$20*(1+SUM($E$27))))+($AC$47*($M$21*(1+SUM($E$28))))+(($M$22*(1+SUM($E$29))))*$AC$48)+(($M$23*(1+SUM($E$30))))*$AC$49)+($AC$50*($M$24*(1+SUM($E$31))))))*$H$38</f>
        <v>125</v>
      </c>
      <c r="K346" s="716">
        <f>((((($AC$46*($M$20*(1+SUM($E$27))))+($AC$47*($M$21*(1+SUM($E$28))))+(($M$22*(1+SUM($E$29))))*$AC$48)+(($M$23*(1+SUM($E$30))))*$AC$49)+($AC$50*($M$24*(1+SUM($E$31))))))*$I$38</f>
        <v>25</v>
      </c>
      <c r="L346" s="716">
        <f>((((($AC$46*($M$20*(1+SUM($E$27))))+($AC$47*($M$21*(1+SUM($E$28))))+(($M$22*(1+SUM($E$29))))*$AC$48)+(($M$23*(1+SUM($E$30))))*$AC$49)+($AC$50*($M$24*(1+SUM($E$31))))))*$J$38</f>
        <v>12.5</v>
      </c>
      <c r="M346" s="716"/>
      <c r="N346" s="716"/>
      <c r="O346" s="716"/>
      <c r="P346" s="716"/>
      <c r="Q346" s="716"/>
      <c r="R346" s="716"/>
      <c r="S346" s="716"/>
      <c r="T346" s="716"/>
      <c r="U346" s="716"/>
      <c r="V346" s="716"/>
      <c r="W346" s="716"/>
      <c r="X346" s="716"/>
      <c r="Y346" s="716"/>
      <c r="Z346" s="716"/>
      <c r="AA346" s="716"/>
      <c r="AB346" s="716"/>
      <c r="AC346" s="716"/>
      <c r="AD346" s="716"/>
      <c r="AE346" s="716"/>
      <c r="AF346" s="716"/>
      <c r="AG346" s="716"/>
      <c r="AH346" s="716"/>
      <c r="AI346" s="716"/>
      <c r="AJ346" s="716"/>
      <c r="AK346" s="716"/>
      <c r="AL346" s="716"/>
      <c r="AM346" s="716"/>
      <c r="AN346" s="716"/>
      <c r="AO346" s="716"/>
      <c r="AP346" s="716"/>
      <c r="AQ346" s="716"/>
      <c r="AR346" s="716"/>
      <c r="AS346" s="716"/>
      <c r="AT346" s="716"/>
      <c r="AU346" s="716"/>
      <c r="AV346" s="716"/>
      <c r="AW346" s="716"/>
      <c r="AX346" s="716"/>
      <c r="AY346" s="716"/>
      <c r="AZ346" s="716"/>
      <c r="BA346" s="716"/>
      <c r="BB346" s="716"/>
      <c r="BC346" s="716"/>
      <c r="BD346" s="716"/>
      <c r="BE346" s="716"/>
      <c r="BF346" s="716"/>
      <c r="BG346" s="716"/>
      <c r="BH346" s="716"/>
      <c r="BI346" s="716"/>
      <c r="BJ346" s="716"/>
      <c r="BK346" s="716"/>
      <c r="BL346" s="716"/>
      <c r="BM346" s="716"/>
      <c r="BN346" s="716"/>
      <c r="BO346" s="716"/>
      <c r="BP346" s="716"/>
      <c r="BQ346" s="716"/>
    </row>
    <row r="347" spans="1:69" ht="10.199999999999999" customHeight="1" thickBot="1" x14ac:dyDescent="0.35">
      <c r="A347" s="64">
        <v>4</v>
      </c>
      <c r="B347" s="64">
        <f t="shared" si="78"/>
        <v>1250</v>
      </c>
      <c r="C347" s="64">
        <v>4</v>
      </c>
      <c r="D347" s="716"/>
      <c r="E347" s="716"/>
      <c r="F347" s="716"/>
      <c r="G347" s="716">
        <f>((((($AC$46*($M$20*(1+SUM($E$27))))+($AC$47*($M$21*(1+SUM($E$28))))+(($M$22*(1+SUM($E$29))))*$AC$48)+(($M$23*(1+SUM($E$30))))*$AC$49)+($AC$50*($M$24*(1+SUM($E$31))))))*$D$38</f>
        <v>0</v>
      </c>
      <c r="H347" s="716">
        <f>((((($AC$46*($M$20*(1+SUM($E$27))))+($AC$47*($M$21*(1+SUM($E$28))))+(($M$22*(1+SUM($E$29))))*$AC$48)+(($M$23*(1+SUM($E$30))))*$AC$49)+($AC$50*($M$24*(1+SUM($E$31))))))*$E$38</f>
        <v>25</v>
      </c>
      <c r="I347" s="716">
        <f>((((($AC$46*($M$20*(1+SUM($E$27))))+($AC$47*($M$21*(1+SUM($E$28))))+(($M$22*(1+SUM($E$29))))*$AC$48)+(($M$23*(1+SUM($E$30))))*$AC$49)+($AC$50*($M$24*(1+SUM($E$31))))))*$F$38</f>
        <v>437.5</v>
      </c>
      <c r="J347" s="716">
        <f>((((($AC$46*($M$20*(1+SUM($E$27))))+($AC$47*($M$21*(1+SUM($E$28))))+(($M$22*(1+SUM($E$29))))*$AC$48)+(($M$23*(1+SUM($E$30))))*$AC$49)+($AC$50*($M$24*(1+SUM($E$31))))))*$G$38</f>
        <v>625</v>
      </c>
      <c r="K347" s="716">
        <f>((((($AC$46*($M$20*(1+SUM($E$27))))+($AC$47*($M$21*(1+SUM($E$28))))+(($M$22*(1+SUM($E$29))))*$AC$48)+(($M$23*(1+SUM($E$30))))*$AC$49)+($AC$50*($M$24*(1+SUM($E$31))))))*$H$38</f>
        <v>125</v>
      </c>
      <c r="L347" s="716">
        <f>((((($AC$46*($M$20*(1+SUM($E$27))))+($AC$47*($M$21*(1+SUM($E$28))))+(($M$22*(1+SUM($E$29))))*$AC$48)+(($M$23*(1+SUM($E$30))))*$AC$49)+($AC$50*($M$24*(1+SUM($E$31))))))*$I$38</f>
        <v>25</v>
      </c>
      <c r="M347" s="716">
        <f>((((($AC$46*($M$20*(1+SUM($E$27))))+($AC$47*($M$21*(1+SUM($E$28))))+(($M$22*(1+SUM($E$29))))*$AC$48)+(($M$23*(1+SUM($E$30))))*$AC$49)+($AC$50*($M$24*(1+SUM($E$31))))))*$J$38</f>
        <v>12.5</v>
      </c>
      <c r="N347" s="716"/>
      <c r="O347" s="716"/>
      <c r="P347" s="716"/>
      <c r="Q347" s="716"/>
      <c r="R347" s="716"/>
      <c r="S347" s="716"/>
      <c r="T347" s="716"/>
      <c r="U347" s="716"/>
      <c r="V347" s="716"/>
      <c r="W347" s="716"/>
      <c r="X347" s="716"/>
      <c r="Y347" s="716"/>
      <c r="Z347" s="716"/>
      <c r="AA347" s="716"/>
      <c r="AB347" s="716"/>
      <c r="AC347" s="716"/>
      <c r="AD347" s="716"/>
      <c r="AE347" s="716"/>
      <c r="AF347" s="716"/>
      <c r="AG347" s="716"/>
      <c r="AH347" s="716"/>
      <c r="AI347" s="716"/>
      <c r="AJ347" s="716"/>
      <c r="AK347" s="716"/>
      <c r="AL347" s="716"/>
      <c r="AM347" s="716"/>
      <c r="AN347" s="716"/>
      <c r="AO347" s="716"/>
      <c r="AP347" s="716"/>
      <c r="AQ347" s="716"/>
      <c r="AR347" s="716"/>
      <c r="AS347" s="716"/>
      <c r="AT347" s="716"/>
      <c r="AU347" s="716"/>
      <c r="AV347" s="716"/>
      <c r="AW347" s="716"/>
      <c r="AX347" s="716"/>
      <c r="AY347" s="716"/>
      <c r="AZ347" s="716"/>
      <c r="BA347" s="716"/>
      <c r="BB347" s="716"/>
      <c r="BC347" s="716"/>
      <c r="BD347" s="716"/>
      <c r="BE347" s="716"/>
      <c r="BF347" s="716"/>
      <c r="BG347" s="716"/>
      <c r="BH347" s="716"/>
      <c r="BI347" s="716"/>
      <c r="BJ347" s="716"/>
      <c r="BK347" s="716"/>
      <c r="BL347" s="716"/>
      <c r="BM347" s="716"/>
      <c r="BN347" s="716"/>
      <c r="BO347" s="716"/>
      <c r="BP347" s="716"/>
      <c r="BQ347" s="716"/>
    </row>
    <row r="348" spans="1:69" ht="10.199999999999999" customHeight="1" thickBot="1" x14ac:dyDescent="0.35">
      <c r="A348" s="64">
        <v>5</v>
      </c>
      <c r="B348" s="64">
        <f t="shared" si="78"/>
        <v>1250</v>
      </c>
      <c r="C348" s="64">
        <v>5</v>
      </c>
      <c r="D348" s="716"/>
      <c r="E348" s="716"/>
      <c r="F348" s="716"/>
      <c r="G348" s="716"/>
      <c r="H348" s="716">
        <f>((((($AC$46*($M$20*(1+SUM($E$27))))+($AC$47*($M$21*(1+SUM($E$28))))+(($M$22*(1+SUM($E$29))))*$AC$48)+(($M$23*(1+SUM($E$30))))*$AC$49)+($AC$50*($M$24*(1+SUM($E$31))))))*$D$38</f>
        <v>0</v>
      </c>
      <c r="I348" s="716">
        <f>((((($AC$46*($M$20*(1+SUM($E$27))))+($AC$47*($M$21*(1+SUM($E$28))))+(($M$22*(1+SUM($E$29))))*$AC$48)+(($M$23*(1+SUM($E$30))))*$AC$49)+($AC$50*($M$24*(1+SUM($E$31))))))*$E$38</f>
        <v>25</v>
      </c>
      <c r="J348" s="716">
        <f>((((($AC$46*($M$20*(1+SUM($E$27))))+($AC$47*($M$21*(1+SUM($E$28))))+(($M$22*(1+SUM($E$29))))*$AC$48)+(($M$23*(1+SUM($E$30))))*$AC$49)+($AC$50*($M$24*(1+SUM($E$31))))))*$F$38</f>
        <v>437.5</v>
      </c>
      <c r="K348" s="716">
        <f>((((($AC$46*($M$20*(1+SUM($E$27))))+($AC$47*($M$21*(1+SUM($E$28))))+(($M$22*(1+SUM($E$29))))*$AC$48)+(($M$23*(1+SUM($E$30))))*$AC$49)+($AC$50*($M$24*(1+SUM($E$31))))))*$G$38</f>
        <v>625</v>
      </c>
      <c r="L348" s="716">
        <f>((((($AC$46*($M$20*(1+SUM($E$27))))+($AC$47*($M$21*(1+SUM($E$28))))+(($M$22*(1+SUM($E$29))))*$AC$48)+(($M$23*(1+SUM($E$30))))*$AC$49)+($AC$50*($M$24*(1+SUM($E$31))))))*$H$38</f>
        <v>125</v>
      </c>
      <c r="M348" s="716">
        <f>((((($AC$46*($M$20*(1+SUM($E$27))))+($AC$47*($M$21*(1+SUM($E$28))))+(($M$22*(1+SUM($E$29))))*$AC$48)+(($M$23*(1+SUM($E$30))))*$AC$49)+($AC$50*($M$24*(1+SUM($E$31))))))*$I$38</f>
        <v>25</v>
      </c>
      <c r="N348" s="716">
        <f>((((($AC$46*($M$20*(1+SUM($E$27))))+($AC$47*($M$21*(1+SUM($E$28))))+(($M$22*(1+SUM($E$29))))*$AC$48)+(($M$23*(1+SUM($E$30))))*$AC$49)+($AC$50*($M$24*(1+SUM($E$31))))))*$J$38</f>
        <v>12.5</v>
      </c>
      <c r="O348" s="716"/>
      <c r="P348" s="716"/>
      <c r="Q348" s="716"/>
      <c r="R348" s="716"/>
      <c r="S348" s="716"/>
      <c r="T348" s="716"/>
      <c r="U348" s="716"/>
      <c r="V348" s="716"/>
      <c r="W348" s="716"/>
      <c r="X348" s="716"/>
      <c r="Y348" s="716"/>
      <c r="Z348" s="716"/>
      <c r="AA348" s="716"/>
      <c r="AB348" s="716"/>
      <c r="AC348" s="716"/>
      <c r="AD348" s="716"/>
      <c r="AE348" s="716"/>
      <c r="AF348" s="716"/>
      <c r="AG348" s="716"/>
      <c r="AH348" s="716"/>
      <c r="AI348" s="716"/>
      <c r="AJ348" s="716"/>
      <c r="AK348" s="716"/>
      <c r="AL348" s="716"/>
      <c r="AM348" s="716"/>
      <c r="AN348" s="716"/>
      <c r="AO348" s="716"/>
      <c r="AP348" s="716"/>
      <c r="AQ348" s="716"/>
      <c r="AR348" s="716"/>
      <c r="AS348" s="716"/>
      <c r="AT348" s="716"/>
      <c r="AU348" s="716"/>
      <c r="AV348" s="716"/>
      <c r="AW348" s="716"/>
      <c r="AX348" s="716"/>
      <c r="AY348" s="716"/>
      <c r="AZ348" s="716"/>
      <c r="BA348" s="716"/>
      <c r="BB348" s="716"/>
      <c r="BC348" s="716"/>
      <c r="BD348" s="716"/>
      <c r="BE348" s="716"/>
      <c r="BF348" s="716"/>
      <c r="BG348" s="716"/>
      <c r="BH348" s="716"/>
      <c r="BI348" s="716"/>
      <c r="BJ348" s="716"/>
      <c r="BK348" s="716"/>
      <c r="BL348" s="716"/>
      <c r="BM348" s="716"/>
      <c r="BN348" s="716"/>
      <c r="BO348" s="716"/>
      <c r="BP348" s="716"/>
      <c r="BQ348" s="716"/>
    </row>
    <row r="349" spans="1:69" ht="10.199999999999999" customHeight="1" thickBot="1" x14ac:dyDescent="0.35">
      <c r="A349" s="64">
        <v>6</v>
      </c>
      <c r="B349" s="64">
        <f t="shared" si="78"/>
        <v>1250</v>
      </c>
      <c r="C349" s="64">
        <v>6</v>
      </c>
      <c r="D349" s="716"/>
      <c r="E349" s="716"/>
      <c r="F349" s="716"/>
      <c r="G349" s="716"/>
      <c r="H349" s="716"/>
      <c r="I349" s="716">
        <f>((((($AC$46*($M$20*(1+SUM($E$27))))+($AC$47*($M$21*(1+SUM($E$28))))+(($M$22*(1+SUM($E$29))))*$AC$48)+(($M$23*(1+SUM($E$30))))*$AC$49)+($AC$50*($M$24*(1+SUM($E$31))))))*$D$38</f>
        <v>0</v>
      </c>
      <c r="J349" s="716">
        <f>((((($AC$46*($M$20*(1+SUM($E$27))))+($AC$47*($M$21*(1+SUM($E$28))))+(($M$22*(1+SUM($E$29))))*$AC$48)+(($M$23*(1+SUM($E$30))))*$AC$49)+($AC$50*($M$24*(1+SUM($E$31))))))*$E$38</f>
        <v>25</v>
      </c>
      <c r="K349" s="716">
        <f>((((($AC$46*($M$20*(1+SUM($E$27))))+($AC$47*($M$21*(1+SUM($E$28))))+(($M$22*(1+SUM($E$29))))*$AC$48)+(($M$23*(1+SUM($E$30))))*$AC$49)+($AC$50*($M$24*(1+SUM($E$31))))))*$F$38</f>
        <v>437.5</v>
      </c>
      <c r="L349" s="716">
        <f>((((($AC$46*($M$20*(1+SUM($E$27))))+($AC$47*($M$21*(1+SUM($E$28))))+(($M$22*(1+SUM($E$29))))*$AC$48)+(($M$23*(1+SUM($E$30))))*$AC$49)+($AC$50*($M$24*(1+SUM($E$31))))))*$G$38</f>
        <v>625</v>
      </c>
      <c r="M349" s="716">
        <f>((((($AC$46*($M$20*(1+SUM($E$27))))+($AC$47*($M$21*(1+SUM($E$28))))+(($M$22*(1+SUM($E$29))))*$AC$48)+(($M$23*(1+SUM($E$30))))*$AC$49)+($AC$50*($M$24*(1+SUM($E$31))))))*$H$38</f>
        <v>125</v>
      </c>
      <c r="N349" s="716">
        <f>((((($AC$46*($M$20*(1+SUM($E$27))))+($AC$47*($M$21*(1+SUM($E$28))))+(($M$22*(1+SUM($E$29))))*$AC$48)+(($M$23*(1+SUM($E$30))))*$AC$49)+($AC$50*($M$24*(1+SUM($E$31))))))*$I$38</f>
        <v>25</v>
      </c>
      <c r="O349" s="716">
        <f>((((($AC$46*($M$20*(1+SUM($E$27))))+($AC$47*($M$21*(1+SUM($E$28))))+(($M$22*(1+SUM($E$29))))*$AC$48)+(($M$23*(1+SUM($E$30))))*$AC$49)+($AC$50*($M$24*(1+SUM($E$31))))))*$J$38</f>
        <v>12.5</v>
      </c>
      <c r="P349" s="716"/>
      <c r="Q349" s="716"/>
      <c r="R349" s="716"/>
      <c r="S349" s="716"/>
      <c r="T349" s="716"/>
      <c r="U349" s="716"/>
      <c r="V349" s="716"/>
      <c r="W349" s="716"/>
      <c r="X349" s="716"/>
      <c r="Y349" s="716"/>
      <c r="Z349" s="716"/>
      <c r="AA349" s="716"/>
      <c r="AB349" s="716"/>
      <c r="AC349" s="716"/>
      <c r="AD349" s="716"/>
      <c r="AE349" s="716"/>
      <c r="AF349" s="716"/>
      <c r="AG349" s="716"/>
      <c r="AH349" s="716"/>
      <c r="AI349" s="716"/>
      <c r="AJ349" s="716"/>
      <c r="AK349" s="716"/>
      <c r="AL349" s="716"/>
      <c r="AM349" s="716"/>
      <c r="AN349" s="716"/>
      <c r="AO349" s="716"/>
      <c r="AP349" s="716"/>
      <c r="AQ349" s="716"/>
      <c r="AR349" s="716"/>
      <c r="AS349" s="716"/>
      <c r="AT349" s="716"/>
      <c r="AU349" s="716"/>
      <c r="AV349" s="716"/>
      <c r="AW349" s="716"/>
      <c r="AX349" s="716"/>
      <c r="AY349" s="716"/>
      <c r="AZ349" s="716"/>
      <c r="BA349" s="716"/>
      <c r="BB349" s="716"/>
      <c r="BC349" s="716"/>
      <c r="BD349" s="716"/>
      <c r="BE349" s="716"/>
      <c r="BF349" s="716"/>
      <c r="BG349" s="716"/>
      <c r="BH349" s="716"/>
      <c r="BI349" s="716"/>
      <c r="BJ349" s="716"/>
      <c r="BK349" s="716"/>
      <c r="BL349" s="716"/>
      <c r="BM349" s="716"/>
      <c r="BN349" s="716"/>
      <c r="BO349" s="716"/>
      <c r="BP349" s="716"/>
      <c r="BQ349" s="716"/>
    </row>
    <row r="350" spans="1:69" ht="10.199999999999999" customHeight="1" thickBot="1" x14ac:dyDescent="0.35">
      <c r="A350" s="64">
        <v>7</v>
      </c>
      <c r="B350" s="64">
        <f t="shared" si="78"/>
        <v>1250</v>
      </c>
      <c r="C350" s="64">
        <v>7</v>
      </c>
      <c r="D350" s="716"/>
      <c r="E350" s="716"/>
      <c r="F350" s="716"/>
      <c r="G350" s="716"/>
      <c r="H350" s="716"/>
      <c r="I350" s="716"/>
      <c r="J350" s="716">
        <f>((((($AC$46*($M$20*(1+SUM($E$27))))+($AC$47*($M$21*(1+SUM($E$28))))+(($M$22*(1+SUM($E$29))))*$AC$48)+(($M$23*(1+SUM($E$30))))*$AC$49)+($AC$50*($M$24*(1+SUM($E$31))))))*$D$38</f>
        <v>0</v>
      </c>
      <c r="K350" s="716">
        <f>((((($AC$46*($M$20*(1+SUM($E$27))))+($AC$47*($M$21*(1+SUM($E$28))))+(($M$22*(1+SUM($E$29))))*$AC$48)+(($M$23*(1+SUM($E$30))))*$AC$49)+($AC$50*($M$24*(1+SUM($E$31))))))*$E$38</f>
        <v>25</v>
      </c>
      <c r="L350" s="716">
        <f>((((($AC$46*($M$20*(1+SUM($E$27))))+($AC$47*($M$21*(1+SUM($E$28))))+(($M$22*(1+SUM($E$29))))*$AC$48)+(($M$23*(1+SUM($E$30))))*$AC$49)+($AC$50*($M$24*(1+SUM($E$31))))))*$F$38</f>
        <v>437.5</v>
      </c>
      <c r="M350" s="716">
        <f>((((($AC$46*($M$20*(1+SUM($E$27))))+($AC$47*($M$21*(1+SUM($E$28))))+(($M$22*(1+SUM($E$29))))*$AC$48)+(($M$23*(1+SUM($E$30))))*$AC$49)+($AC$50*($M$24*(1+SUM($E$31))))))*$G$38</f>
        <v>625</v>
      </c>
      <c r="N350" s="716">
        <f>((((($AC$46*($M$20*(1+SUM($E$27))))+($AC$47*($M$21*(1+SUM($E$28))))+(($M$22*(1+SUM($E$29))))*$AC$48)+(($M$23*(1+SUM($E$30))))*$AC$49)+($AC$50*($M$24*(1+SUM($E$31))))))*$H$38</f>
        <v>125</v>
      </c>
      <c r="O350" s="716">
        <f>((((($AC$46*($M$20*(1+SUM($E$27))))+($AC$47*($M$21*(1+SUM($E$28))))+(($M$22*(1+SUM($E$29))))*$AC$48)+(($M$23*(1+SUM($E$30))))*$AC$49)+($AC$50*($M$24*(1+SUM($E$31))))))*$I$38</f>
        <v>25</v>
      </c>
      <c r="P350" s="716">
        <f>((((($AC$46*($M$20*(1+SUM($E$27))))+($AC$47*($M$21*(1+SUM($E$28))))+(($M$22*(1+SUM($E$29))))*$AC$48)+(($M$23*(1+SUM($E$30))))*$AC$49)+($AC$50*($M$24*(1+SUM($E$31))))))*$J$38</f>
        <v>12.5</v>
      </c>
      <c r="Q350" s="716"/>
      <c r="R350" s="716"/>
      <c r="S350" s="716"/>
      <c r="T350" s="716"/>
      <c r="U350" s="716"/>
      <c r="V350" s="716"/>
      <c r="W350" s="716"/>
      <c r="X350" s="716"/>
      <c r="Y350" s="716"/>
      <c r="Z350" s="716"/>
      <c r="AA350" s="716"/>
      <c r="AB350" s="716"/>
      <c r="AC350" s="716"/>
      <c r="AD350" s="716"/>
      <c r="AE350" s="716"/>
      <c r="AF350" s="716"/>
      <c r="AG350" s="716"/>
      <c r="AH350" s="716"/>
      <c r="AI350" s="716"/>
      <c r="AJ350" s="716"/>
      <c r="AK350" s="716"/>
      <c r="AL350" s="716"/>
      <c r="AM350" s="716"/>
      <c r="AN350" s="716"/>
      <c r="AO350" s="716"/>
      <c r="AP350" s="716"/>
      <c r="AQ350" s="716"/>
      <c r="AR350" s="716"/>
      <c r="AS350" s="716"/>
      <c r="AT350" s="716"/>
      <c r="AU350" s="716"/>
      <c r="AV350" s="716"/>
      <c r="AW350" s="716"/>
      <c r="AX350" s="716"/>
      <c r="AY350" s="716"/>
      <c r="AZ350" s="716"/>
      <c r="BA350" s="716"/>
      <c r="BB350" s="716"/>
      <c r="BC350" s="716"/>
      <c r="BD350" s="716"/>
      <c r="BE350" s="716"/>
      <c r="BF350" s="716"/>
      <c r="BG350" s="716"/>
      <c r="BH350" s="716"/>
      <c r="BI350" s="716"/>
      <c r="BJ350" s="716"/>
      <c r="BK350" s="716"/>
      <c r="BL350" s="716"/>
      <c r="BM350" s="716"/>
      <c r="BN350" s="716"/>
      <c r="BO350" s="716"/>
      <c r="BP350" s="716"/>
      <c r="BQ350" s="716"/>
    </row>
    <row r="351" spans="1:69" ht="10.199999999999999" customHeight="1" thickBot="1" x14ac:dyDescent="0.35">
      <c r="A351" s="64">
        <v>8</v>
      </c>
      <c r="B351" s="64">
        <f t="shared" si="78"/>
        <v>1250</v>
      </c>
      <c r="C351" s="64">
        <v>8</v>
      </c>
      <c r="D351" s="716"/>
      <c r="E351" s="716"/>
      <c r="F351" s="716"/>
      <c r="G351" s="716"/>
      <c r="H351" s="716"/>
      <c r="I351" s="716"/>
      <c r="J351" s="716"/>
      <c r="K351" s="716">
        <f>((((($AC$46*($M$20*(1+SUM($E$27))))+($AC$47*($M$21*(1+SUM($E$28))))+(($M$22*(1+SUM($E$29))))*$AC$48)+(($M$23*(1+SUM($E$30))))*$AC$49)+($AC$50*($M$24*(1+SUM($E$31))))))*$D$38</f>
        <v>0</v>
      </c>
      <c r="L351" s="716">
        <f>((((($AC$46*($M$20*(1+SUM($E$27))))+($AC$47*($M$21*(1+SUM($E$28))))+(($M$22*(1+SUM($E$29))))*$AC$48)+(($M$23*(1+SUM($E$30))))*$AC$49)+($AC$50*($M$24*(1+SUM($E$31))))))*$E$38</f>
        <v>25</v>
      </c>
      <c r="M351" s="716">
        <f>((((($AC$46*($M$20*(1+SUM($E$27))))+($AC$47*($M$21*(1+SUM($E$28))))+(($M$22*(1+SUM($E$29))))*$AC$48)+(($M$23*(1+SUM($E$30))))*$AC$49)+($AC$50*($M$24*(1+SUM($E$31))))))*$F$38</f>
        <v>437.5</v>
      </c>
      <c r="N351" s="716">
        <f>((((($AC$46*($M$20*(1+SUM($E$27))))+($AC$47*($M$21*(1+SUM($E$28))))+(($M$22*(1+SUM($E$29))))*$AC$48)+(($M$23*(1+SUM($E$30))))*$AC$49)+($AC$50*($M$24*(1+SUM($E$31))))))*$G$38</f>
        <v>625</v>
      </c>
      <c r="O351" s="716">
        <f>((((($AC$46*($M$20*(1+SUM($E$27))))+($AC$47*($M$21*(1+SUM($E$28))))+(($M$22*(1+SUM($E$29))))*$AC$48)+(($M$23*(1+SUM($E$30))))*$AC$49)+($AC$50*($M$24*(1+SUM($E$31))))))*$H$38</f>
        <v>125</v>
      </c>
      <c r="P351" s="716">
        <f>((((($AC$46*($M$20*(1+SUM($E$27))))+($AC$47*($M$21*(1+SUM($E$28))))+(($M$22*(1+SUM($E$29))))*$AC$48)+(($M$23*(1+SUM($E$30))))*$AC$49)+($AC$50*($M$24*(1+SUM($E$31))))))*$I$38</f>
        <v>25</v>
      </c>
      <c r="Q351" s="716">
        <f>((((($AC$46*($M$20*(1+SUM($E$27))))+($AC$47*($M$21*(1+SUM($E$28))))+(($M$22*(1+SUM($E$29))))*$AC$48)+(($M$23*(1+SUM($E$30))))*$AC$49)+($AC$50*($M$24*(1+SUM($E$31))))))*$J$38</f>
        <v>12.5</v>
      </c>
      <c r="R351" s="716"/>
      <c r="S351" s="716"/>
      <c r="T351" s="716"/>
      <c r="U351" s="716"/>
      <c r="V351" s="716"/>
      <c r="W351" s="716"/>
      <c r="X351" s="716"/>
      <c r="Y351" s="716"/>
      <c r="Z351" s="716"/>
      <c r="AA351" s="716"/>
      <c r="AB351" s="716"/>
      <c r="AC351" s="716"/>
      <c r="AD351" s="716"/>
      <c r="AE351" s="716"/>
      <c r="AF351" s="716"/>
      <c r="AG351" s="716"/>
      <c r="AH351" s="716"/>
      <c r="AI351" s="716"/>
      <c r="AJ351" s="716"/>
      <c r="AK351" s="716"/>
      <c r="AL351" s="716"/>
      <c r="AM351" s="716"/>
      <c r="AN351" s="716"/>
      <c r="AO351" s="716"/>
      <c r="AP351" s="716"/>
      <c r="AQ351" s="716"/>
      <c r="AR351" s="716"/>
      <c r="AS351" s="716"/>
      <c r="AT351" s="716"/>
      <c r="AU351" s="716"/>
      <c r="AV351" s="716"/>
      <c r="AW351" s="716"/>
      <c r="AX351" s="716"/>
      <c r="AY351" s="716"/>
      <c r="AZ351" s="716"/>
      <c r="BA351" s="716"/>
      <c r="BB351" s="716"/>
      <c r="BC351" s="716"/>
      <c r="BD351" s="716"/>
      <c r="BE351" s="716"/>
      <c r="BF351" s="716"/>
      <c r="BG351" s="716"/>
      <c r="BH351" s="716"/>
      <c r="BI351" s="716"/>
      <c r="BJ351" s="716"/>
      <c r="BK351" s="716"/>
      <c r="BL351" s="716"/>
      <c r="BM351" s="716"/>
      <c r="BN351" s="716"/>
      <c r="BO351" s="716"/>
      <c r="BP351" s="716"/>
      <c r="BQ351" s="716"/>
    </row>
    <row r="352" spans="1:69" ht="10.199999999999999" customHeight="1" thickBot="1" x14ac:dyDescent="0.35">
      <c r="A352" s="64">
        <v>9</v>
      </c>
      <c r="B352" s="64">
        <f t="shared" si="78"/>
        <v>1250</v>
      </c>
      <c r="C352" s="64">
        <v>9</v>
      </c>
      <c r="D352" s="716"/>
      <c r="E352" s="716"/>
      <c r="F352" s="716"/>
      <c r="G352" s="716"/>
      <c r="H352" s="716"/>
      <c r="I352" s="716"/>
      <c r="J352" s="716"/>
      <c r="K352" s="716"/>
      <c r="L352" s="716">
        <f>((((($AC$46*($M$20*(1+SUM($E$27))))+($AC$47*($M$21*(1+SUM($E$28))))+(($M$22*(1+SUM($E$29))))*$AC$48)+(($M$23*(1+SUM($E$30))))*$AC$49)+($AC$50*($M$24*(1+SUM($E$31))))))*$D$38</f>
        <v>0</v>
      </c>
      <c r="M352" s="716">
        <f>((((($AC$46*($M$20*(1+SUM($E$27))))+($AC$47*($M$21*(1+SUM($E$28))))+(($M$22*(1+SUM($E$29))))*$AC$48)+(($M$23*(1+SUM($E$30))))*$AC$49)+($AC$50*($M$24*(1+SUM($E$31))))))*$E$38</f>
        <v>25</v>
      </c>
      <c r="N352" s="716">
        <f>((((($AC$46*($M$20*(1+SUM($E$27))))+($AC$47*($M$21*(1+SUM($E$28))))+(($M$22*(1+SUM($E$29))))*$AC$48)+(($M$23*(1+SUM($E$30))))*$AC$49)+($AC$50*($M$24*(1+SUM($E$31))))))*$F$38</f>
        <v>437.5</v>
      </c>
      <c r="O352" s="716">
        <f>((((($AC$46*($M$20*(1+SUM($E$27))))+($AC$47*($M$21*(1+SUM($E$28))))+(($M$22*(1+SUM($E$29))))*$AC$48)+(($M$23*(1+SUM($E$30))))*$AC$49)+($AC$50*($M$24*(1+SUM($E$31))))))*$G$38</f>
        <v>625</v>
      </c>
      <c r="P352" s="716">
        <f>((((($AC$46*($M$20*(1+SUM($E$27))))+($AC$47*($M$21*(1+SUM($E$28))))+(($M$22*(1+SUM($E$29))))*$AC$48)+(($M$23*(1+SUM($E$30))))*$AC$49)+($AC$50*($M$24*(1+SUM($E$31))))))*$H$38</f>
        <v>125</v>
      </c>
      <c r="Q352" s="716">
        <f>((((($AC$46*($M$20*(1+SUM($E$27))))+($AC$47*($M$21*(1+SUM($E$28))))+(($M$22*(1+SUM($E$29))))*$AC$48)+(($M$23*(1+SUM($E$30))))*$AC$49)+($AC$50*($M$24*(1+SUM($E$31))))))*$I$38</f>
        <v>25</v>
      </c>
      <c r="R352" s="716">
        <f>((((($AC$46*($M$20*(1+SUM($E$27))))+($AC$47*($M$21*(1+SUM($E$28))))+(($M$22*(1+SUM($E$29))))*$AC$48)+(($M$23*(1+SUM($E$30))))*$AC$49)+($AC$50*($M$24*(1+SUM($E$31))))))*$J$38</f>
        <v>12.5</v>
      </c>
      <c r="S352" s="716"/>
      <c r="T352" s="716"/>
      <c r="U352" s="716"/>
      <c r="V352" s="716"/>
      <c r="W352" s="716"/>
      <c r="X352" s="716"/>
      <c r="Y352" s="716"/>
      <c r="Z352" s="716"/>
      <c r="AA352" s="716"/>
      <c r="AB352" s="716"/>
      <c r="AC352" s="716"/>
      <c r="AD352" s="716"/>
      <c r="AE352" s="716"/>
      <c r="AF352" s="716"/>
      <c r="AG352" s="716"/>
      <c r="AH352" s="716"/>
      <c r="AI352" s="716"/>
      <c r="AJ352" s="716"/>
      <c r="AK352" s="716"/>
      <c r="AL352" s="716"/>
      <c r="AM352" s="716"/>
      <c r="AN352" s="716"/>
      <c r="AO352" s="716"/>
      <c r="AP352" s="716"/>
      <c r="AQ352" s="716"/>
      <c r="AR352" s="716"/>
      <c r="AS352" s="716"/>
      <c r="AT352" s="716"/>
      <c r="AU352" s="716"/>
      <c r="AV352" s="716"/>
      <c r="AW352" s="716"/>
      <c r="AX352" s="716"/>
      <c r="AY352" s="716"/>
      <c r="AZ352" s="716"/>
      <c r="BA352" s="716"/>
      <c r="BB352" s="716"/>
      <c r="BC352" s="716"/>
      <c r="BD352" s="716"/>
      <c r="BE352" s="716"/>
      <c r="BF352" s="716"/>
      <c r="BG352" s="716"/>
      <c r="BH352" s="716"/>
      <c r="BI352" s="716"/>
      <c r="BJ352" s="716"/>
      <c r="BK352" s="716"/>
      <c r="BL352" s="716"/>
      <c r="BM352" s="716"/>
      <c r="BN352" s="716"/>
      <c r="BO352" s="716"/>
      <c r="BP352" s="716"/>
      <c r="BQ352" s="716"/>
    </row>
    <row r="353" spans="1:69" ht="10.199999999999999" customHeight="1" thickBot="1" x14ac:dyDescent="0.35">
      <c r="A353" s="64">
        <v>10</v>
      </c>
      <c r="B353" s="64">
        <f t="shared" si="78"/>
        <v>1250</v>
      </c>
      <c r="C353" s="64">
        <v>10</v>
      </c>
      <c r="D353" s="716"/>
      <c r="E353" s="716"/>
      <c r="F353" s="716"/>
      <c r="G353" s="716"/>
      <c r="H353" s="716"/>
      <c r="I353" s="716"/>
      <c r="J353" s="716"/>
      <c r="K353" s="716"/>
      <c r="L353" s="716"/>
      <c r="M353" s="716">
        <f>((((($AC$46*($M$20*(1+SUM($E$27))))+($AC$47*($M$21*(1+SUM($E$28))))+(($M$22*(1+SUM($E$29))))*$AC$48)+(($M$23*(1+SUM($E$30))))*$AC$49)+($AC$50*($M$24*(1+SUM($E$31))))))*$D$38</f>
        <v>0</v>
      </c>
      <c r="N353" s="716">
        <f>((((($AC$46*($M$20*(1+SUM($E$27))))+($AC$47*($M$21*(1+SUM($E$28))))+(($M$22*(1+SUM($E$29))))*$AC$48)+(($M$23*(1+SUM($E$30))))*$AC$49)+($AC$50*($M$24*(1+SUM($E$31))))))*$E$38</f>
        <v>25</v>
      </c>
      <c r="O353" s="716">
        <f>((((($AC$46*($M$20*(1+SUM($E$27))))+($AC$47*($M$21*(1+SUM($E$28))))+(($M$22*(1+SUM($E$29))))*$AC$48)+(($M$23*(1+SUM($E$30))))*$AC$49)+($AC$50*($M$24*(1+SUM($E$31))))))*$F$38</f>
        <v>437.5</v>
      </c>
      <c r="P353" s="716">
        <f>((((($AC$46*($M$20*(1+SUM($E$27))))+($AC$47*($M$21*(1+SUM($E$28))))+(($M$22*(1+SUM($E$29))))*$AC$48)+(($M$23*(1+SUM($E$30))))*$AC$49)+($AC$50*($M$24*(1+SUM($E$31))))))*$G$38</f>
        <v>625</v>
      </c>
      <c r="Q353" s="716">
        <f>((((($AC$46*($M$20*(1+SUM($E$27))))+($AC$47*($M$21*(1+SUM($E$28))))+(($M$22*(1+SUM($E$29))))*$AC$48)+(($M$23*(1+SUM($E$30))))*$AC$49)+($AC$50*($M$24*(1+SUM($E$31))))))*$H$38</f>
        <v>125</v>
      </c>
      <c r="R353" s="716">
        <f>((((($AC$46*($M$20*(1+SUM($E$27))))+($AC$47*($M$21*(1+SUM($E$28))))+(($M$22*(1+SUM($E$29))))*$AC$48)+(($M$23*(1+SUM($E$30))))*$AC$49)+($AC$50*($M$24*(1+SUM($E$31))))))*$I$38</f>
        <v>25</v>
      </c>
      <c r="S353" s="716">
        <f>((((($AC$46*($M$20*(1+SUM($E$27))))+($AC$47*($M$21*(1+SUM($E$28))))+(($M$22*(1+SUM($E$29))))*$AC$48)+(($M$23*(1+SUM($E$30))))*$AC$49)+($AC$50*($M$24*(1+SUM($E$31))))))*$J$38</f>
        <v>12.5</v>
      </c>
      <c r="T353" s="716"/>
      <c r="U353" s="716"/>
      <c r="V353" s="716"/>
      <c r="W353" s="716"/>
      <c r="X353" s="716"/>
      <c r="Y353" s="716"/>
      <c r="Z353" s="716"/>
      <c r="AA353" s="716"/>
      <c r="AB353" s="716"/>
      <c r="AC353" s="716"/>
      <c r="AD353" s="716"/>
      <c r="AE353" s="716"/>
      <c r="AF353" s="716"/>
      <c r="AG353" s="716"/>
      <c r="AH353" s="716"/>
      <c r="AI353" s="716"/>
      <c r="AJ353" s="716"/>
      <c r="AK353" s="716"/>
      <c r="AL353" s="716"/>
      <c r="AM353" s="716"/>
      <c r="AN353" s="716"/>
      <c r="AO353" s="716"/>
      <c r="AP353" s="716"/>
      <c r="AQ353" s="716"/>
      <c r="AR353" s="716"/>
      <c r="AS353" s="716"/>
      <c r="AT353" s="716"/>
      <c r="AU353" s="716"/>
      <c r="AV353" s="716"/>
      <c r="AW353" s="716"/>
      <c r="AX353" s="716"/>
      <c r="AY353" s="716"/>
      <c r="AZ353" s="716"/>
      <c r="BA353" s="716"/>
      <c r="BB353" s="716"/>
      <c r="BC353" s="716"/>
      <c r="BD353" s="716"/>
      <c r="BE353" s="716"/>
      <c r="BF353" s="716"/>
      <c r="BG353" s="716"/>
      <c r="BH353" s="716"/>
      <c r="BI353" s="716"/>
      <c r="BJ353" s="716"/>
      <c r="BK353" s="716"/>
      <c r="BL353" s="716"/>
      <c r="BM353" s="716"/>
      <c r="BN353" s="716"/>
      <c r="BO353" s="716"/>
      <c r="BP353" s="716"/>
      <c r="BQ353" s="716"/>
    </row>
    <row r="354" spans="1:69" ht="10.199999999999999" customHeight="1" thickBot="1" x14ac:dyDescent="0.35">
      <c r="A354" s="64">
        <v>11</v>
      </c>
      <c r="B354" s="64">
        <f t="shared" si="78"/>
        <v>1250</v>
      </c>
      <c r="C354" s="64">
        <v>11</v>
      </c>
      <c r="D354" s="716"/>
      <c r="E354" s="716"/>
      <c r="F354" s="716"/>
      <c r="G354" s="716"/>
      <c r="H354" s="716"/>
      <c r="I354" s="716"/>
      <c r="J354" s="716"/>
      <c r="K354" s="716"/>
      <c r="L354" s="716"/>
      <c r="M354" s="716"/>
      <c r="N354" s="716">
        <f>((((($AC$46*($M$20*(1+SUM($E$27))))+($AC$47*($M$21*(1+SUM($E$28))))+(($M$22*(1+SUM($E$29))))*$AC$48)+(($M$23*(1+SUM($E$30))))*$AC$49)+($AC$50*($M$24*(1+SUM($E$31))))))*$D$38</f>
        <v>0</v>
      </c>
      <c r="O354" s="716">
        <f>((((($AC$46*($M$20*(1+SUM($E$27))))+($AC$47*($M$21*(1+SUM($E$28))))+(($M$22*(1+SUM($E$29))))*$AC$48)+(($M$23*(1+SUM($E$30))))*$AC$49)+($AC$50*($M$24*(1+SUM($E$31))))))*$E$38</f>
        <v>25</v>
      </c>
      <c r="P354" s="716">
        <f>((((($AC$46*($M$20*(1+SUM($E$27))))+($AC$47*($M$21*(1+SUM($E$28))))+(($M$22*(1+SUM($E$29))))*$AC$48)+(($M$23*(1+SUM($E$30))))*$AC$49)+($AC$50*($M$24*(1+SUM($E$31))))))*$F$38</f>
        <v>437.5</v>
      </c>
      <c r="Q354" s="716">
        <f>((((($AC$46*($M$20*(1+SUM($E$27))))+($AC$47*($M$21*(1+SUM($E$28))))+(($M$22*(1+SUM($E$29))))*$AC$48)+(($M$23*(1+SUM($E$30))))*$AC$49)+($AC$50*($M$24*(1+SUM($E$31))))))*$G$38</f>
        <v>625</v>
      </c>
      <c r="R354" s="716">
        <f>((((($AC$46*($M$20*(1+SUM($E$27))))+($AC$47*($M$21*(1+SUM($E$28))))+(($M$22*(1+SUM($E$29))))*$AC$48)+(($M$23*(1+SUM($E$30))))*$AC$49)+($AC$50*($M$24*(1+SUM($E$31))))))*$H$38</f>
        <v>125</v>
      </c>
      <c r="S354" s="716">
        <f>((((($AC$46*($M$20*(1+SUM($E$27))))+($AC$47*($M$21*(1+SUM($E$28))))+(($M$22*(1+SUM($E$29))))*$AC$48)+(($M$23*(1+SUM($E$30))))*$AC$49)+($AC$50*($M$24*(1+SUM($E$31))))))*$I$38</f>
        <v>25</v>
      </c>
      <c r="T354" s="716">
        <f>((((($AC$46*($M$20*(1+SUM($E$27))))+($AC$47*($M$21*(1+SUM($E$28))))+(($M$22*(1+SUM($E$29))))*$AC$48)+(($M$23*(1+SUM($E$30))))*$AC$49)+($AC$50*($M$24*(1+SUM($E$31))))))*$J$38</f>
        <v>12.5</v>
      </c>
      <c r="U354" s="716"/>
      <c r="V354" s="716"/>
      <c r="W354" s="716"/>
      <c r="X354" s="716"/>
      <c r="Y354" s="716"/>
      <c r="Z354" s="716"/>
      <c r="AA354" s="716"/>
      <c r="AB354" s="716"/>
      <c r="AC354" s="716"/>
      <c r="AD354" s="716"/>
      <c r="AE354" s="716"/>
      <c r="AF354" s="716"/>
      <c r="AG354" s="716"/>
      <c r="AH354" s="716"/>
      <c r="AI354" s="716"/>
      <c r="AJ354" s="716"/>
      <c r="AK354" s="716"/>
      <c r="AL354" s="716"/>
      <c r="AM354" s="716"/>
      <c r="AN354" s="716"/>
      <c r="AO354" s="716"/>
      <c r="AP354" s="716"/>
      <c r="AQ354" s="716"/>
      <c r="AR354" s="716"/>
      <c r="AS354" s="716"/>
      <c r="AT354" s="716"/>
      <c r="AU354" s="716"/>
      <c r="AV354" s="716"/>
      <c r="AW354" s="716"/>
      <c r="AX354" s="716"/>
      <c r="AY354" s="716"/>
      <c r="AZ354" s="716"/>
      <c r="BA354" s="716"/>
      <c r="BB354" s="716"/>
      <c r="BC354" s="716"/>
      <c r="BD354" s="716"/>
      <c r="BE354" s="716"/>
      <c r="BF354" s="716"/>
      <c r="BG354" s="716"/>
      <c r="BH354" s="716"/>
      <c r="BI354" s="716"/>
      <c r="BJ354" s="716"/>
      <c r="BK354" s="716"/>
      <c r="BL354" s="716"/>
      <c r="BM354" s="716"/>
      <c r="BN354" s="716"/>
      <c r="BO354" s="716"/>
      <c r="BP354" s="716"/>
      <c r="BQ354" s="716"/>
    </row>
    <row r="355" spans="1:69" ht="10.199999999999999" customHeight="1" thickBot="1" x14ac:dyDescent="0.35">
      <c r="A355" s="64">
        <v>12</v>
      </c>
      <c r="B355" s="64">
        <f t="shared" si="78"/>
        <v>1250</v>
      </c>
      <c r="C355" s="64">
        <v>12</v>
      </c>
      <c r="D355" s="716"/>
      <c r="E355" s="716"/>
      <c r="F355" s="716"/>
      <c r="G355" s="716"/>
      <c r="H355" s="716"/>
      <c r="I355" s="716"/>
      <c r="J355" s="716"/>
      <c r="K355" s="716"/>
      <c r="L355" s="716"/>
      <c r="M355" s="716"/>
      <c r="N355" s="716"/>
      <c r="O355" s="716">
        <f>((((($AC$46*($M$20*(1+SUM($E$27))))+($AC$47*($M$21*(1+SUM($E$28))))+(($M$22*(1+SUM($E$29))))*$AC$48)+(($M$23*(1+SUM($E$30))))*$AC$49)+($AC$50*($M$24*(1+SUM($E$31))))))*$D$38</f>
        <v>0</v>
      </c>
      <c r="P355" s="716">
        <f>((((($AC$46*($M$20*(1+SUM($E$27))))+($AC$47*($M$21*(1+SUM($E$28))))+(($M$22*(1+SUM($E$29))))*$AC$48)+(($M$23*(1+SUM($E$30))))*$AC$49)+($AC$50*($M$24*(1+SUM($E$31))))))*$E$38</f>
        <v>25</v>
      </c>
      <c r="Q355" s="716">
        <f>((((($AC$46*($M$20*(1+SUM($E$27))))+($AC$47*($M$21*(1+SUM($E$28))))+(($M$22*(1+SUM($E$29))))*$AC$48)+(($M$23*(1+SUM($E$30))))*$AC$49)+($AC$50*($M$24*(1+SUM($E$31))))))*$F$38</f>
        <v>437.5</v>
      </c>
      <c r="R355" s="716">
        <f>((((($AC$46*($M$20*(1+SUM($E$27))))+($AC$47*($M$21*(1+SUM($E$28))))+(($M$22*(1+SUM($E$29))))*$AC$48)+(($M$23*(1+SUM($E$30))))*$AC$49)+($AC$50*($M$24*(1+SUM($E$31))))))*$G$38</f>
        <v>625</v>
      </c>
      <c r="S355" s="716">
        <f>((((($AC$46*($M$20*(1+SUM($E$27))))+($AC$47*($M$21*(1+SUM($E$28))))+(($M$22*(1+SUM($E$29))))*$AC$48)+(($M$23*(1+SUM($E$30))))*$AC$49)+($AC$50*($M$24*(1+SUM($E$31))))))*$H$38</f>
        <v>125</v>
      </c>
      <c r="T355" s="716">
        <f>((((($AC$46*($M$20*(1+SUM($E$27))))+($AC$47*($M$21*(1+SUM($E$28))))+(($M$22*(1+SUM($E$29))))*$AC$48)+(($M$23*(1+SUM($E$30))))*$AC$49)+($AC$50*($M$24*(1+SUM($E$31))))))*$I$38</f>
        <v>25</v>
      </c>
      <c r="U355" s="716">
        <f>((((($AC$46*($M$20*(1+SUM($E$27))))+($AC$47*($M$21*(1+SUM($E$28))))+(($M$22*(1+SUM($E$29))))*$AC$48)+(($M$23*(1+SUM($E$30))))*$AC$49)+($AC$50*($M$24*(1+SUM($E$31))))))*$J$38</f>
        <v>12.5</v>
      </c>
      <c r="V355" s="716"/>
      <c r="W355" s="716"/>
      <c r="X355" s="716"/>
      <c r="Y355" s="716"/>
      <c r="Z355" s="716"/>
      <c r="AA355" s="716"/>
      <c r="AB355" s="716"/>
      <c r="AC355" s="716"/>
      <c r="AD355" s="716"/>
      <c r="AE355" s="716"/>
      <c r="AF355" s="716"/>
      <c r="AG355" s="716"/>
      <c r="AH355" s="716"/>
      <c r="AI355" s="716"/>
      <c r="AJ355" s="716"/>
      <c r="AK355" s="716"/>
      <c r="AL355" s="716"/>
      <c r="AM355" s="716"/>
      <c r="AN355" s="716"/>
      <c r="AO355" s="716"/>
      <c r="AP355" s="716"/>
      <c r="AQ355" s="716"/>
      <c r="AR355" s="716"/>
      <c r="AS355" s="716"/>
      <c r="AT355" s="716"/>
      <c r="AU355" s="716"/>
      <c r="AV355" s="716"/>
      <c r="AW355" s="716"/>
      <c r="AX355" s="716"/>
      <c r="AY355" s="716"/>
      <c r="AZ355" s="716"/>
      <c r="BA355" s="716"/>
      <c r="BB355" s="716"/>
      <c r="BC355" s="716"/>
      <c r="BD355" s="716"/>
      <c r="BE355" s="716"/>
      <c r="BF355" s="716"/>
      <c r="BG355" s="716"/>
      <c r="BH355" s="716"/>
      <c r="BI355" s="716"/>
      <c r="BJ355" s="716"/>
      <c r="BK355" s="716"/>
      <c r="BL355" s="716"/>
      <c r="BM355" s="716"/>
      <c r="BN355" s="716"/>
      <c r="BO355" s="716"/>
      <c r="BP355" s="716"/>
      <c r="BQ355" s="716"/>
    </row>
    <row r="356" spans="1:69" ht="10.199999999999999" customHeight="1" thickBot="1" x14ac:dyDescent="0.35">
      <c r="A356" s="64">
        <v>13</v>
      </c>
      <c r="B356" s="64">
        <f t="shared" si="78"/>
        <v>2100</v>
      </c>
      <c r="C356" s="64">
        <v>13</v>
      </c>
      <c r="D356" s="716"/>
      <c r="E356" s="716"/>
      <c r="F356" s="716"/>
      <c r="G356" s="716"/>
      <c r="H356" s="716"/>
      <c r="I356" s="716"/>
      <c r="J356" s="716"/>
      <c r="K356" s="716"/>
      <c r="L356" s="716"/>
      <c r="M356" s="716"/>
      <c r="N356" s="716"/>
      <c r="O356" s="716"/>
      <c r="P356" s="716">
        <f>((((($AD$46*($M$20*(1+SUM($E$27:$F$27))))+($AD$47*($M$21*(1+SUM($E$28:$F$28))))+(($M$22*(1+SUM($E$29:$F$29))))*$AD$48)+(($M$23*(1+SUM($E$30:$F$30))))*$AD$49)+($AD$50*($M$24*(1+SUM($E$31:$F$31))))))*$D$38</f>
        <v>0</v>
      </c>
      <c r="Q356" s="716">
        <f>((((($AD$46*($M$20*(1+SUM($E$27:$F$27))))+($AD$47*($M$21*(1+SUM($E$28:$F$28))))+(($M$22*(1+SUM($E$29:$F$29))))*$AD$48)+(($M$23*(1+SUM($E$30:$F$30))))*$AD$49)+($AD$50*($M$24*(1+SUM($E$31:$F$31))))))*$E$38</f>
        <v>42</v>
      </c>
      <c r="R356" s="716">
        <f>((((($AD$46*($M$20*(1+SUM($E$27:$F$27))))+($AD$47*($M$21*(1+SUM($E$28:$F$28))))+(($M$22*(1+SUM($E$29:$F$29))))*$AD$48)+(($M$23*(1+SUM($E$30:$F$30))))*$AD$49)+($AD$50*($M$24*(1+SUM($E$31:$F$31))))))*$F$38</f>
        <v>735</v>
      </c>
      <c r="S356" s="716">
        <f>((((($AD$46*($M$20*(1+SUM($E$27:$F$27))))+($AD$47*($M$21*(1+SUM($E$28:$F$28))))+(($M$22*(1+SUM($E$29:$F$29))))*$AD$48)+(($M$23*(1+SUM($E$30:$F$30))))*$AD$49)+($AD$50*($M$24*(1+SUM($E$31:$F$31))))))*$G$38</f>
        <v>1050</v>
      </c>
      <c r="T356" s="716">
        <f>((((($AD$46*($M$20*(1+SUM($E$27:$F$27))))+($AD$47*($M$21*(1+SUM($E$28:$F$28))))+(($M$22*(1+SUM($E$29:$F$29))))*$AD$48)+(($M$23*(1+SUM($E$30:$F$30))))*$AD$49)+($AD$50*($M$24*(1+SUM($E$31:$F$31))))))*$H$38</f>
        <v>210</v>
      </c>
      <c r="U356" s="716">
        <f>((((($AD$46*($M$20*(1+SUM($E$27:$F$27))))+($AD$47*($M$21*(1+SUM($E$28:$F$28))))+(($M$22*(1+SUM($E$29:$F$29))))*$AD$48)+(($M$23*(1+SUM($E$30:$F$30))))*$AD$49)+($AD$50*($M$24*(1+SUM($E$31:$F$31))))))*$I$38</f>
        <v>42</v>
      </c>
      <c r="V356" s="716">
        <f>((((($AD$46*($M$20*(1+SUM($E$27:$F$27))))+($AD$47*($M$21*(1+SUM($E$28:$F$28))))+(($M$22*(1+SUM($E$29:$F$29))))*$AD$48)+(($M$23*(1+SUM($E$30:$F$30))))*$AD$49)+($AD$50*($M$24*(1+SUM($E$31:$F$31))))))*$J$38</f>
        <v>21</v>
      </c>
      <c r="W356" s="716"/>
      <c r="X356" s="716"/>
      <c r="Y356" s="716"/>
      <c r="Z356" s="716"/>
      <c r="AA356" s="716"/>
      <c r="AB356" s="716"/>
      <c r="AC356" s="716"/>
      <c r="AD356" s="716"/>
      <c r="AE356" s="716"/>
      <c r="AF356" s="716"/>
      <c r="AG356" s="716"/>
      <c r="AH356" s="716"/>
      <c r="AI356" s="716"/>
      <c r="AJ356" s="716"/>
      <c r="AK356" s="716"/>
      <c r="AL356" s="716"/>
      <c r="AM356" s="716"/>
      <c r="AN356" s="716"/>
      <c r="AO356" s="716"/>
      <c r="AP356" s="716"/>
      <c r="AQ356" s="716"/>
      <c r="AR356" s="716"/>
      <c r="AS356" s="716"/>
      <c r="AT356" s="716"/>
      <c r="AU356" s="716"/>
      <c r="AV356" s="716"/>
      <c r="AW356" s="716"/>
      <c r="AX356" s="716"/>
      <c r="AY356" s="716"/>
      <c r="AZ356" s="716"/>
      <c r="BA356" s="716"/>
      <c r="BB356" s="716"/>
      <c r="BC356" s="716"/>
      <c r="BD356" s="716"/>
      <c r="BE356" s="716"/>
      <c r="BF356" s="716"/>
      <c r="BG356" s="716"/>
      <c r="BH356" s="716"/>
      <c r="BI356" s="716"/>
      <c r="BJ356" s="716"/>
      <c r="BK356" s="716"/>
      <c r="BL356" s="716"/>
      <c r="BM356" s="716"/>
      <c r="BN356" s="716"/>
      <c r="BO356" s="716"/>
      <c r="BP356" s="716"/>
      <c r="BQ356" s="716"/>
    </row>
    <row r="357" spans="1:69" ht="10.199999999999999" customHeight="1" thickBot="1" x14ac:dyDescent="0.35">
      <c r="A357" s="64">
        <v>14</v>
      </c>
      <c r="B357" s="64">
        <f t="shared" si="78"/>
        <v>2100</v>
      </c>
      <c r="C357" s="64">
        <v>14</v>
      </c>
      <c r="D357" s="716"/>
      <c r="E357" s="716"/>
      <c r="F357" s="716"/>
      <c r="G357" s="716"/>
      <c r="H357" s="716"/>
      <c r="I357" s="716"/>
      <c r="J357" s="716"/>
      <c r="K357" s="716"/>
      <c r="L357" s="716"/>
      <c r="M357" s="716"/>
      <c r="N357" s="716"/>
      <c r="O357" s="716"/>
      <c r="P357" s="716"/>
      <c r="Q357" s="716">
        <f>((((($AD$46*($M$20*(1+SUM($E$27:$F$27))))+($AD$47*($M$21*(1+SUM($E$28:$F$28))))+(($M$22*(1+SUM($E$29:$F$29))))*$AD$48)+(($M$23*(1+SUM($E$30:$F$30))))*$AD$49)+($AD$50*($M$24*(1+SUM($E$31:$F$31))))))*$D$38</f>
        <v>0</v>
      </c>
      <c r="R357" s="716">
        <f>((((($AD$46*($M$20*(1+SUM($E$27:$F$27))))+($AD$47*($M$21*(1+SUM($E$28:$F$28))))+(($M$22*(1+SUM($E$29:$F$29))))*$AD$48)+(($M$23*(1+SUM($E$30:$F$30))))*$AD$49)+($AD$50*($M$24*(1+SUM($E$31:$F$31))))))*$E$38</f>
        <v>42</v>
      </c>
      <c r="S357" s="716">
        <f>((((($AD$46*($M$20*(1+SUM($E$27:$F$27))))+($AD$47*($M$21*(1+SUM($E$28:$F$28))))+(($M$22*(1+SUM($E$29:$F$29))))*$AD$48)+(($M$23*(1+SUM($E$30:$F$30))))*$AD$49)+($AD$50*($M$24*(1+SUM($E$31:$F$31))))))*$F$38</f>
        <v>735</v>
      </c>
      <c r="T357" s="716">
        <f>((((($AD$46*($M$20*(1+SUM($E$27:$F$27))))+($AD$47*($M$21*(1+SUM($E$28:$F$28))))+(($M$22*(1+SUM($E$29:$F$29))))*$AD$48)+(($M$23*(1+SUM($E$30:$F$30))))*$AD$49)+($AD$50*($M$24*(1+SUM($E$31:$F$31))))))*$G$38</f>
        <v>1050</v>
      </c>
      <c r="U357" s="716">
        <f>((((($AD$46*($M$20*(1+SUM($E$27:$F$27))))+($AD$47*($M$21*(1+SUM($E$28:$F$28))))+(($M$22*(1+SUM($E$29:$F$29))))*$AD$48)+(($M$23*(1+SUM($E$30:$F$30))))*$AD$49)+($AD$50*($M$24*(1+SUM($E$31:$F$31))))))*$H$38</f>
        <v>210</v>
      </c>
      <c r="V357" s="716">
        <f>((((($AD$46*($M$20*(1+SUM($E$27:$F$27))))+($AD$47*($M$21*(1+SUM($E$28:$F$28))))+(($M$22*(1+SUM($E$29:$F$29))))*$AD$48)+(($M$23*(1+SUM($E$30:$F$30))))*$AD$49)+($AD$50*($M$24*(1+SUM($E$31:$F$31))))))*$I$38</f>
        <v>42</v>
      </c>
      <c r="W357" s="716">
        <f>((((($AD$46*($M$20*(1+SUM($E$27:$F$27))))+($AD$47*($M$21*(1+SUM($E$28:$F$28))))+(($M$22*(1+SUM($E$29:$F$29))))*$AD$48)+(($M$23*(1+SUM($E$30:$F$30))))*$AD$49)+($AD$50*($M$24*(1+SUM($E$31:$F$31))))))*$J$38</f>
        <v>21</v>
      </c>
      <c r="X357" s="716"/>
      <c r="Y357" s="716"/>
      <c r="Z357" s="716"/>
      <c r="AA357" s="716"/>
      <c r="AB357" s="716"/>
      <c r="AC357" s="716"/>
      <c r="AD357" s="716"/>
      <c r="AE357" s="716"/>
      <c r="AF357" s="716"/>
      <c r="AG357" s="716"/>
      <c r="AH357" s="716"/>
      <c r="AI357" s="716"/>
      <c r="AJ357" s="716"/>
      <c r="AK357" s="716"/>
      <c r="AL357" s="716"/>
      <c r="AM357" s="716"/>
      <c r="AN357" s="716"/>
      <c r="AO357" s="716"/>
      <c r="AP357" s="716"/>
      <c r="AQ357" s="716"/>
      <c r="AR357" s="716"/>
      <c r="AS357" s="716"/>
      <c r="AT357" s="716"/>
      <c r="AU357" s="716"/>
      <c r="AV357" s="716"/>
      <c r="AW357" s="716"/>
      <c r="AX357" s="716"/>
      <c r="AY357" s="716"/>
      <c r="AZ357" s="716"/>
      <c r="BA357" s="716"/>
      <c r="BB357" s="716"/>
      <c r="BC357" s="716"/>
      <c r="BD357" s="716"/>
      <c r="BE357" s="716"/>
      <c r="BF357" s="716"/>
      <c r="BG357" s="716"/>
      <c r="BH357" s="716"/>
      <c r="BI357" s="716"/>
      <c r="BJ357" s="716"/>
      <c r="BK357" s="716"/>
      <c r="BL357" s="716"/>
      <c r="BM357" s="716"/>
      <c r="BN357" s="716"/>
      <c r="BO357" s="716"/>
      <c r="BP357" s="716"/>
      <c r="BQ357" s="716"/>
    </row>
    <row r="358" spans="1:69" ht="10.199999999999999" customHeight="1" thickBot="1" x14ac:dyDescent="0.35">
      <c r="A358" s="64">
        <v>15</v>
      </c>
      <c r="B358" s="64">
        <f t="shared" si="78"/>
        <v>2100</v>
      </c>
      <c r="C358" s="64">
        <v>15</v>
      </c>
      <c r="D358" s="716"/>
      <c r="E358" s="716"/>
      <c r="F358" s="716"/>
      <c r="G358" s="716"/>
      <c r="H358" s="716"/>
      <c r="I358" s="716"/>
      <c r="J358" s="716"/>
      <c r="K358" s="716"/>
      <c r="L358" s="716"/>
      <c r="M358" s="716"/>
      <c r="N358" s="716"/>
      <c r="O358" s="716"/>
      <c r="P358" s="716"/>
      <c r="Q358" s="716"/>
      <c r="R358" s="716">
        <f>((((($AD$46*($M$20*(1+SUM($E$27:$F$27))))+($AD$47*($M$21*(1+SUM($E$28:$F$28))))+(($M$22*(1+SUM($E$29:$F$29))))*$AD$48)+(($M$23*(1+SUM($E$30:$F$30))))*$AD$49)+($AD$50*($M$24*(1+SUM($E$31:$F$31))))))*$D$38</f>
        <v>0</v>
      </c>
      <c r="S358" s="716">
        <f>((((($AD$46*($M$20*(1+SUM($E$27:$F$27))))+($AD$47*($M$21*(1+SUM($E$28:$F$28))))+(($M$22*(1+SUM($E$29:$F$29))))*$AD$48)+(($M$23*(1+SUM($E$30:$F$30))))*$AD$49)+($AD$50*($M$24*(1+SUM($E$31:$F$31))))))*$E$38</f>
        <v>42</v>
      </c>
      <c r="T358" s="716">
        <f>((((($AD$46*($M$20*(1+SUM($E$27:$F$27))))+($AD$47*($M$21*(1+SUM($E$28:$F$28))))+(($M$22*(1+SUM($E$29:$F$29))))*$AD$48)+(($M$23*(1+SUM($E$30:$F$30))))*$AD$49)+($AD$50*($M$24*(1+SUM($E$31:$F$31))))))*$F$38</f>
        <v>735</v>
      </c>
      <c r="U358" s="716">
        <f>((((($AD$46*($M$20*(1+SUM($E$27:$F$27))))+($AD$47*($M$21*(1+SUM($E$28:$F$28))))+(($M$22*(1+SUM($E$29:$F$29))))*$AD$48)+(($M$23*(1+SUM($E$30:$F$30))))*$AD$49)+($AD$50*($M$24*(1+SUM($E$31:$F$31))))))*$G$38</f>
        <v>1050</v>
      </c>
      <c r="V358" s="716">
        <f>((((($AD$46*($M$20*(1+SUM($E$27:$F$27))))+($AD$47*($M$21*(1+SUM($E$28:$F$28))))+(($M$22*(1+SUM($E$29:$F$29))))*$AD$48)+(($M$23*(1+SUM($E$30:$F$30))))*$AD$49)+($AD$50*($M$24*(1+SUM($E$31:$F$31))))))*$H$38</f>
        <v>210</v>
      </c>
      <c r="W358" s="716">
        <f>((((($AD$46*($M$20*(1+SUM($E$27:$F$27))))+($AD$47*($M$21*(1+SUM($E$28:$F$28))))+(($M$22*(1+SUM($E$29:$F$29))))*$AD$48)+(($M$23*(1+SUM($E$30:$F$30))))*$AD$49)+($AD$50*($M$24*(1+SUM($E$31:$F$31))))))*$I$38</f>
        <v>42</v>
      </c>
      <c r="X358" s="716">
        <f>((((($AD$46*($M$20*(1+SUM($E$27:$F$27))))+($AD$47*($M$21*(1+SUM($E$28:$F$28))))+(($M$22*(1+SUM($E$29:$F$29))))*$AD$48)+(($M$23*(1+SUM($E$30:$F$30))))*$AD$49)+($AD$50*($M$24*(1+SUM($E$31:$F$31))))))*$J$38</f>
        <v>21</v>
      </c>
      <c r="Y358" s="716"/>
      <c r="Z358" s="716"/>
      <c r="AA358" s="716"/>
      <c r="AB358" s="716"/>
      <c r="AC358" s="716"/>
      <c r="AD358" s="716"/>
      <c r="AE358" s="716"/>
      <c r="AF358" s="716"/>
      <c r="AG358" s="716"/>
      <c r="AH358" s="716"/>
      <c r="AI358" s="716"/>
      <c r="AJ358" s="716"/>
      <c r="AK358" s="716"/>
      <c r="AL358" s="716"/>
      <c r="AM358" s="716"/>
      <c r="AN358" s="716"/>
      <c r="AO358" s="716"/>
      <c r="AP358" s="716"/>
      <c r="AQ358" s="716"/>
      <c r="AR358" s="716"/>
      <c r="AS358" s="716"/>
      <c r="AT358" s="716"/>
      <c r="AU358" s="716"/>
      <c r="AV358" s="716"/>
      <c r="AW358" s="716"/>
      <c r="AX358" s="716"/>
      <c r="AY358" s="716"/>
      <c r="AZ358" s="716"/>
      <c r="BA358" s="716"/>
      <c r="BB358" s="716"/>
      <c r="BC358" s="716"/>
      <c r="BD358" s="716"/>
      <c r="BE358" s="716"/>
      <c r="BF358" s="716"/>
      <c r="BG358" s="716"/>
      <c r="BH358" s="716"/>
      <c r="BI358" s="716"/>
      <c r="BJ358" s="716"/>
      <c r="BK358" s="716"/>
      <c r="BL358" s="716"/>
      <c r="BM358" s="716"/>
      <c r="BN358" s="716"/>
      <c r="BO358" s="716"/>
      <c r="BP358" s="716"/>
      <c r="BQ358" s="716"/>
    </row>
    <row r="359" spans="1:69" ht="10.199999999999999" customHeight="1" thickBot="1" x14ac:dyDescent="0.35">
      <c r="A359" s="64">
        <v>16</v>
      </c>
      <c r="B359" s="64">
        <f t="shared" si="78"/>
        <v>2100</v>
      </c>
      <c r="C359" s="64">
        <v>16</v>
      </c>
      <c r="D359" s="716"/>
      <c r="E359" s="716"/>
      <c r="F359" s="716"/>
      <c r="G359" s="716"/>
      <c r="H359" s="716"/>
      <c r="I359" s="716"/>
      <c r="J359" s="716"/>
      <c r="K359" s="716"/>
      <c r="L359" s="716"/>
      <c r="M359" s="716"/>
      <c r="N359" s="716"/>
      <c r="O359" s="716"/>
      <c r="P359" s="716"/>
      <c r="Q359" s="716"/>
      <c r="R359" s="716"/>
      <c r="S359" s="716">
        <f>((((($AD$46*($M$20*(1+SUM($E$27:$F$27))))+($AD$47*($M$21*(1+SUM($E$28:$F$28))))+(($M$22*(1+SUM($E$29:$F$29))))*$AD$48)+(($M$23*(1+SUM($E$30:$F$30))))*$AD$49)+($AD$50*($M$24*(1+SUM($E$31:$F$31))))))*$D$38</f>
        <v>0</v>
      </c>
      <c r="T359" s="716">
        <f>((((($AD$46*($M$20*(1+SUM($E$27:$F$27))))+($AD$47*($M$21*(1+SUM($E$28:$F$28))))+(($M$22*(1+SUM($E$29:$F$29))))*$AD$48)+(($M$23*(1+SUM($E$30:$F$30))))*$AD$49)+($AD$50*($M$24*(1+SUM($E$31:$F$31))))))*$E$38</f>
        <v>42</v>
      </c>
      <c r="U359" s="716">
        <f>((((($AD$46*($M$20*(1+SUM($E$27:$F$27))))+($AD$47*($M$21*(1+SUM($E$28:$F$28))))+(($M$22*(1+SUM($E$29:$F$29))))*$AD$48)+(($M$23*(1+SUM($E$30:$F$30))))*$AD$49)+($AD$50*($M$24*(1+SUM($E$31:$F$31))))))*$F$38</f>
        <v>735</v>
      </c>
      <c r="V359" s="716">
        <f>((((($AD$46*($M$20*(1+SUM($E$27:$F$27))))+($AD$47*($M$21*(1+SUM($E$28:$F$28))))+(($M$22*(1+SUM($E$29:$F$29))))*$AD$48)+(($M$23*(1+SUM($E$30:$F$30))))*$AD$49)+($AD$50*($M$24*(1+SUM($E$31:$F$31))))))*$G$38</f>
        <v>1050</v>
      </c>
      <c r="W359" s="716">
        <f>((((($AD$46*($M$20*(1+SUM($E$27:$F$27))))+($AD$47*($M$21*(1+SUM($E$28:$F$28))))+(($M$22*(1+SUM($E$29:$F$29))))*$AD$48)+(($M$23*(1+SUM($E$30:$F$30))))*$AD$49)+($AD$50*($M$24*(1+SUM($E$31:$F$31))))))*$H$38</f>
        <v>210</v>
      </c>
      <c r="X359" s="716">
        <f>((((($AD$46*($M$20*(1+SUM($E$27:$F$27))))+($AD$47*($M$21*(1+SUM($E$28:$F$28))))+(($M$22*(1+SUM($E$29:$F$29))))*$AD$48)+(($M$23*(1+SUM($E$30:$F$30))))*$AD$49)+($AD$50*($M$24*(1+SUM($E$31:$F$31))))))*$I$38</f>
        <v>42</v>
      </c>
      <c r="Y359" s="716">
        <f>((((($AD$46*($M$20*(1+SUM($E$27:$F$27))))+($AD$47*($M$21*(1+SUM($E$28:$F$28))))+(($M$22*(1+SUM($E$29:$F$29))))*$AD$48)+(($M$23*(1+SUM($E$30:$F$30))))*$AD$49)+($AD$50*($M$24*(1+SUM($E$31:$F$31))))))*$J$38</f>
        <v>21</v>
      </c>
      <c r="Z359" s="716"/>
      <c r="AA359" s="716"/>
      <c r="AB359" s="716"/>
      <c r="AC359" s="716"/>
      <c r="AD359" s="716"/>
      <c r="AE359" s="716"/>
      <c r="AF359" s="716"/>
      <c r="AG359" s="716"/>
      <c r="AH359" s="716"/>
      <c r="AI359" s="716"/>
      <c r="AJ359" s="716"/>
      <c r="AK359" s="716"/>
      <c r="AL359" s="716"/>
      <c r="AM359" s="716"/>
      <c r="AN359" s="716"/>
      <c r="AO359" s="716"/>
      <c r="AP359" s="716"/>
      <c r="AQ359" s="716"/>
      <c r="AR359" s="716"/>
      <c r="AS359" s="716"/>
      <c r="AT359" s="716"/>
      <c r="AU359" s="716"/>
      <c r="AV359" s="716"/>
      <c r="AW359" s="716"/>
      <c r="AX359" s="716"/>
      <c r="AY359" s="716"/>
      <c r="AZ359" s="716"/>
      <c r="BA359" s="716"/>
      <c r="BB359" s="716"/>
      <c r="BC359" s="716"/>
      <c r="BD359" s="716"/>
      <c r="BE359" s="716"/>
      <c r="BF359" s="716"/>
      <c r="BG359" s="716"/>
      <c r="BH359" s="716"/>
      <c r="BI359" s="716"/>
      <c r="BJ359" s="716"/>
      <c r="BK359" s="716"/>
      <c r="BL359" s="716"/>
      <c r="BM359" s="716"/>
      <c r="BN359" s="716"/>
      <c r="BO359" s="716"/>
      <c r="BP359" s="716"/>
      <c r="BQ359" s="716"/>
    </row>
    <row r="360" spans="1:69" ht="10.199999999999999" customHeight="1" thickBot="1" x14ac:dyDescent="0.35">
      <c r="A360" s="64">
        <v>17</v>
      </c>
      <c r="B360" s="64">
        <f t="shared" si="78"/>
        <v>2100</v>
      </c>
      <c r="C360" s="64">
        <v>17</v>
      </c>
      <c r="D360" s="716"/>
      <c r="E360" s="716"/>
      <c r="F360" s="716"/>
      <c r="G360" s="716"/>
      <c r="H360" s="716"/>
      <c r="I360" s="716"/>
      <c r="J360" s="716"/>
      <c r="K360" s="716"/>
      <c r="L360" s="716"/>
      <c r="M360" s="716"/>
      <c r="N360" s="716"/>
      <c r="O360" s="716"/>
      <c r="P360" s="716"/>
      <c r="Q360" s="716"/>
      <c r="R360" s="716"/>
      <c r="S360" s="716"/>
      <c r="T360" s="716">
        <f>((((($AD$46*($M$20*(1+SUM($E$27:$F$27))))+($AD$47*($M$21*(1+SUM($E$28:$F$28))))+(($M$22*(1+SUM($E$29:$F$29))))*$AD$48)+(($M$23*(1+SUM($E$30:$F$30))))*$AD$49)+($AD$50*($M$24*(1+SUM($E$31:$F$31))))))*$D$38</f>
        <v>0</v>
      </c>
      <c r="U360" s="716">
        <f>((((($AD$46*($M$20*(1+SUM($E$27:$F$27))))+($AD$47*($M$21*(1+SUM($E$28:$F$28))))+(($M$22*(1+SUM($E$29:$F$29))))*$AD$48)+(($M$23*(1+SUM($E$30:$F$30))))*$AD$49)+($AD$50*($M$24*(1+SUM($E$31:$F$31))))))*$E$38</f>
        <v>42</v>
      </c>
      <c r="V360" s="716">
        <f>((((($AD$46*($M$20*(1+SUM($E$27:$F$27))))+($AD$47*($M$21*(1+SUM($E$28:$F$28))))+(($M$22*(1+SUM($E$29:$F$29))))*$AD$48)+(($M$23*(1+SUM($E$30:$F$30))))*$AD$49)+($AD$50*($M$24*(1+SUM($E$31:$F$31))))))*$F$38</f>
        <v>735</v>
      </c>
      <c r="W360" s="716">
        <f>((((($AD$46*($M$20*(1+SUM($E$27:$F$27))))+($AD$47*($M$21*(1+SUM($E$28:$F$28))))+(($M$22*(1+SUM($E$29:$F$29))))*$AD$48)+(($M$23*(1+SUM($E$30:$F$30))))*$AD$49)+($AD$50*($M$24*(1+SUM($E$31:$F$31))))))*$G$38</f>
        <v>1050</v>
      </c>
      <c r="X360" s="716">
        <f>((((($AD$46*($M$20*(1+SUM($E$27:$F$27))))+($AD$47*($M$21*(1+SUM($E$28:$F$28))))+(($M$22*(1+SUM($E$29:$F$29))))*$AD$48)+(($M$23*(1+SUM($E$30:$F$30))))*$AD$49)+($AD$50*($M$24*(1+SUM($E$31:$F$31))))))*$H$38</f>
        <v>210</v>
      </c>
      <c r="Y360" s="716">
        <f>((((($AD$46*($M$20*(1+SUM($E$27:$F$27))))+($AD$47*($M$21*(1+SUM($E$28:$F$28))))+(($M$22*(1+SUM($E$29:$F$29))))*$AD$48)+(($M$23*(1+SUM($E$30:$F$30))))*$AD$49)+($AD$50*($M$24*(1+SUM($E$31:$F$31))))))*$I$38</f>
        <v>42</v>
      </c>
      <c r="Z360" s="716">
        <f>((((($AD$46*($M$20*(1+SUM($E$27:$F$27))))+($AD$47*($M$21*(1+SUM($E$28:$F$28))))+(($M$22*(1+SUM($E$29:$F$29))))*$AD$48)+(($M$23*(1+SUM($E$30:$F$30))))*$AD$49)+($AD$50*($M$24*(1+SUM($E$31:$F$31))))))*$J$38</f>
        <v>21</v>
      </c>
      <c r="AA360" s="716"/>
      <c r="AB360" s="716"/>
      <c r="AC360" s="716"/>
      <c r="AD360" s="716"/>
      <c r="AE360" s="716"/>
      <c r="AF360" s="716"/>
      <c r="AG360" s="716"/>
      <c r="AH360" s="716"/>
      <c r="AI360" s="716"/>
      <c r="AJ360" s="716"/>
      <c r="AK360" s="716"/>
      <c r="AL360" s="716"/>
      <c r="AM360" s="716"/>
      <c r="AN360" s="716"/>
      <c r="AO360" s="716"/>
      <c r="AP360" s="716"/>
      <c r="AQ360" s="716"/>
      <c r="AR360" s="716"/>
      <c r="AS360" s="716"/>
      <c r="AT360" s="716"/>
      <c r="AU360" s="716"/>
      <c r="AV360" s="716"/>
      <c r="AW360" s="716"/>
      <c r="AX360" s="716"/>
      <c r="AY360" s="716"/>
      <c r="AZ360" s="716"/>
      <c r="BA360" s="716"/>
      <c r="BB360" s="716"/>
      <c r="BC360" s="716"/>
      <c r="BD360" s="716"/>
      <c r="BE360" s="716"/>
      <c r="BF360" s="716"/>
      <c r="BG360" s="716"/>
      <c r="BH360" s="716"/>
      <c r="BI360" s="716"/>
      <c r="BJ360" s="716"/>
      <c r="BK360" s="716"/>
      <c r="BL360" s="716"/>
      <c r="BM360" s="716"/>
      <c r="BN360" s="716"/>
      <c r="BO360" s="716"/>
      <c r="BP360" s="716"/>
      <c r="BQ360" s="716"/>
    </row>
    <row r="361" spans="1:69" ht="10.199999999999999" customHeight="1" thickBot="1" x14ac:dyDescent="0.35">
      <c r="A361" s="64">
        <v>18</v>
      </c>
      <c r="B361" s="64">
        <f t="shared" si="78"/>
        <v>2100</v>
      </c>
      <c r="C361" s="64">
        <v>18</v>
      </c>
      <c r="D361" s="716"/>
      <c r="E361" s="716"/>
      <c r="F361" s="716"/>
      <c r="G361" s="716"/>
      <c r="H361" s="716"/>
      <c r="I361" s="716"/>
      <c r="J361" s="716"/>
      <c r="K361" s="716"/>
      <c r="L361" s="716"/>
      <c r="M361" s="716"/>
      <c r="N361" s="716"/>
      <c r="O361" s="716"/>
      <c r="P361" s="716"/>
      <c r="Q361" s="716"/>
      <c r="R361" s="716"/>
      <c r="S361" s="716"/>
      <c r="T361" s="716"/>
      <c r="U361" s="716">
        <f>((((($AD$46*($M$20*(1+SUM($E$27:$F$27))))+($AD$47*($M$21*(1+SUM($E$28:$F$28))))+(($M$22*(1+SUM($E$29:$F$29))))*$AD$48)+(($M$23*(1+SUM($E$30:$F$30))))*$AD$49)+($AD$50*($M$24*(1+SUM($E$31:$F$31))))))*$D$38</f>
        <v>0</v>
      </c>
      <c r="V361" s="716">
        <f>((((($AD$46*($M$20*(1+SUM($E$27:$F$27))))+($AD$47*($M$21*(1+SUM($E$28:$F$28))))+(($M$22*(1+SUM($E$29:$F$29))))*$AD$48)+(($M$23*(1+SUM($E$30:$F$30))))*$AD$49)+($AD$50*($M$24*(1+SUM($E$31:$F$31))))))*$E$38</f>
        <v>42</v>
      </c>
      <c r="W361" s="716">
        <f>((((($AD$46*($M$20*(1+SUM($E$27:$F$27))))+($AD$47*($M$21*(1+SUM($E$28:$F$28))))+(($M$22*(1+SUM($E$29:$F$29))))*$AD$48)+(($M$23*(1+SUM($E$30:$F$30))))*$AD$49)+($AD$50*($M$24*(1+SUM($E$31:$F$31))))))*$F$38</f>
        <v>735</v>
      </c>
      <c r="X361" s="716">
        <f>((((($AD$46*($M$20*(1+SUM($E$27:$F$27))))+($AD$47*($M$21*(1+SUM($E$28:$F$28))))+(($M$22*(1+SUM($E$29:$F$29))))*$AD$48)+(($M$23*(1+SUM($E$30:$F$30))))*$AD$49)+($AD$50*($M$24*(1+SUM($E$31:$F$31))))))*$G$38</f>
        <v>1050</v>
      </c>
      <c r="Y361" s="716">
        <f>((((($AD$46*($M$20*(1+SUM($E$27:$F$27))))+($AD$47*($M$21*(1+SUM($E$28:$F$28))))+(($M$22*(1+SUM($E$29:$F$29))))*$AD$48)+(($M$23*(1+SUM($E$30:$F$30))))*$AD$49)+($AD$50*($M$24*(1+SUM($E$31:$F$31))))))*$H$38</f>
        <v>210</v>
      </c>
      <c r="Z361" s="716">
        <f>((((($AD$46*($M$20*(1+SUM($E$27:$F$27))))+($AD$47*($M$21*(1+SUM($E$28:$F$28))))+(($M$22*(1+SUM($E$29:$F$29))))*$AD$48)+(($M$23*(1+SUM($E$30:$F$30))))*$AD$49)+($AD$50*($M$24*(1+SUM($E$31:$F$31))))))*$I$38</f>
        <v>42</v>
      </c>
      <c r="AA361" s="716">
        <f>((((($AD$46*($M$20*(1+SUM($E$27:$F$27))))+($AD$47*($M$21*(1+SUM($E$28:$F$28))))+(($M$22*(1+SUM($E$29:$F$29))))*$AD$48)+(($M$23*(1+SUM($E$30:$F$30))))*$AD$49)+($AD$50*($M$24*(1+SUM($E$31:$F$31))))))*$J$38</f>
        <v>21</v>
      </c>
      <c r="AB361" s="716"/>
      <c r="AC361" s="716"/>
      <c r="AD361" s="716"/>
      <c r="AE361" s="716"/>
      <c r="AF361" s="716"/>
      <c r="AG361" s="716"/>
      <c r="AH361" s="716"/>
      <c r="AI361" s="716"/>
      <c r="AJ361" s="716"/>
      <c r="AK361" s="716"/>
      <c r="AL361" s="716"/>
      <c r="AM361" s="716"/>
      <c r="AN361" s="716"/>
      <c r="AO361" s="716"/>
      <c r="AP361" s="716"/>
      <c r="AQ361" s="716"/>
      <c r="AR361" s="716"/>
      <c r="AS361" s="716"/>
      <c r="AT361" s="716"/>
      <c r="AU361" s="716"/>
      <c r="AV361" s="716"/>
      <c r="AW361" s="716"/>
      <c r="AX361" s="716"/>
      <c r="AY361" s="716"/>
      <c r="AZ361" s="716"/>
      <c r="BA361" s="716"/>
      <c r="BB361" s="716"/>
      <c r="BC361" s="716"/>
      <c r="BD361" s="716"/>
      <c r="BE361" s="716"/>
      <c r="BF361" s="716"/>
      <c r="BG361" s="716"/>
      <c r="BH361" s="716"/>
      <c r="BI361" s="716"/>
      <c r="BJ361" s="716"/>
      <c r="BK361" s="716"/>
      <c r="BL361" s="716"/>
      <c r="BM361" s="716"/>
      <c r="BN361" s="716"/>
      <c r="BO361" s="716"/>
      <c r="BP361" s="716"/>
      <c r="BQ361" s="716"/>
    </row>
    <row r="362" spans="1:69" ht="10.199999999999999" customHeight="1" thickBot="1" x14ac:dyDescent="0.35">
      <c r="A362" s="64">
        <v>19</v>
      </c>
      <c r="B362" s="64">
        <f t="shared" si="78"/>
        <v>2100</v>
      </c>
      <c r="C362" s="64">
        <v>19</v>
      </c>
      <c r="D362" s="716"/>
      <c r="E362" s="716"/>
      <c r="F362" s="716"/>
      <c r="G362" s="716"/>
      <c r="H362" s="716"/>
      <c r="I362" s="716"/>
      <c r="J362" s="716"/>
      <c r="K362" s="716"/>
      <c r="L362" s="716"/>
      <c r="M362" s="716"/>
      <c r="N362" s="716"/>
      <c r="O362" s="716"/>
      <c r="P362" s="716"/>
      <c r="Q362" s="716"/>
      <c r="R362" s="716"/>
      <c r="S362" s="716"/>
      <c r="T362" s="716"/>
      <c r="U362" s="716"/>
      <c r="V362" s="716">
        <f>((((($AD$46*($M$20*(1+SUM($E$27:$F$27))))+($AD$47*($M$21*(1+SUM($E$28:$F$28))))+(($M$22*(1+SUM($E$29:$F$29))))*$AD$48)+(($M$23*(1+SUM($E$30:$F$30))))*$AD$49)+($AD$50*($M$24*(1+SUM($E$31:$F$31))))))*$D$38</f>
        <v>0</v>
      </c>
      <c r="W362" s="716">
        <f>((((($AD$46*($M$20*(1+SUM($E$27:$F$27))))+($AD$47*($M$21*(1+SUM($E$28:$F$28))))+(($M$22*(1+SUM($E$29:$F$29))))*$AD$48)+(($M$23*(1+SUM($E$30:$F$30))))*$AD$49)+($AD$50*($M$24*(1+SUM($E$31:$F$31))))))*$E$38</f>
        <v>42</v>
      </c>
      <c r="X362" s="716">
        <f>((((($AD$46*($M$20*(1+SUM($E$27:$F$27))))+($AD$47*($M$21*(1+SUM($E$28:$F$28))))+(($M$22*(1+SUM($E$29:$F$29))))*$AD$48)+(($M$23*(1+SUM($E$30:$F$30))))*$AD$49)+($AD$50*($M$24*(1+SUM($E$31:$F$31))))))*$F$38</f>
        <v>735</v>
      </c>
      <c r="Y362" s="716">
        <f>((((($AD$46*($M$20*(1+SUM($E$27:$F$27))))+($AD$47*($M$21*(1+SUM($E$28:$F$28))))+(($M$22*(1+SUM($E$29:$F$29))))*$AD$48)+(($M$23*(1+SUM($E$30:$F$30))))*$AD$49)+($AD$50*($M$24*(1+SUM($E$31:$F$31))))))*$G$38</f>
        <v>1050</v>
      </c>
      <c r="Z362" s="716">
        <f>((((($AD$46*($M$20*(1+SUM($E$27:$F$27))))+($AD$47*($M$21*(1+SUM($E$28:$F$28))))+(($M$22*(1+SUM($E$29:$F$29))))*$AD$48)+(($M$23*(1+SUM($E$30:$F$30))))*$AD$49)+($AD$50*($M$24*(1+SUM($E$31:$F$31))))))*$H$38</f>
        <v>210</v>
      </c>
      <c r="AA362" s="716">
        <f>((((($AD$46*($M$20*(1+SUM($E$27:$F$27))))+($AD$47*($M$21*(1+SUM($E$28:$F$28))))+(($M$22*(1+SUM($E$29:$F$29))))*$AD$48)+(($M$23*(1+SUM($E$30:$F$30))))*$AD$49)+($AD$50*($M$24*(1+SUM($E$31:$F$31))))))*$I$38</f>
        <v>42</v>
      </c>
      <c r="AB362" s="716">
        <f>((((($AD$46*($M$20*(1+SUM($E$27:$F$27))))+($AD$47*($M$21*(1+SUM($E$28:$F$28))))+(($M$22*(1+SUM($E$29:$F$29))))*$AD$48)+(($M$23*(1+SUM($E$30:$F$30))))*$AD$49)+($AD$50*($M$24*(1+SUM($E$31:$F$31))))))*$J$38</f>
        <v>21</v>
      </c>
      <c r="AC362" s="716"/>
      <c r="AD362" s="716"/>
      <c r="AE362" s="716"/>
      <c r="AF362" s="716"/>
      <c r="AG362" s="716"/>
      <c r="AH362" s="716"/>
      <c r="AI362" s="716"/>
      <c r="AJ362" s="716"/>
      <c r="AK362" s="716"/>
      <c r="AL362" s="716"/>
      <c r="AM362" s="716"/>
      <c r="AN362" s="716"/>
      <c r="AO362" s="716"/>
      <c r="AP362" s="716"/>
      <c r="AQ362" s="716"/>
      <c r="AR362" s="716"/>
      <c r="AS362" s="716"/>
      <c r="AT362" s="716"/>
      <c r="AU362" s="716"/>
      <c r="AV362" s="716"/>
      <c r="AW362" s="716"/>
      <c r="AX362" s="716"/>
      <c r="AY362" s="716"/>
      <c r="AZ362" s="716"/>
      <c r="BA362" s="716"/>
      <c r="BB362" s="716"/>
      <c r="BC362" s="716"/>
      <c r="BD362" s="716"/>
      <c r="BE362" s="716"/>
      <c r="BF362" s="716"/>
      <c r="BG362" s="716"/>
      <c r="BH362" s="716"/>
      <c r="BI362" s="716"/>
      <c r="BJ362" s="716"/>
      <c r="BK362" s="716"/>
      <c r="BL362" s="716"/>
      <c r="BM362" s="716"/>
      <c r="BN362" s="716"/>
      <c r="BO362" s="716"/>
      <c r="BP362" s="716"/>
      <c r="BQ362" s="716"/>
    </row>
    <row r="363" spans="1:69" ht="10.199999999999999" customHeight="1" thickBot="1" x14ac:dyDescent="0.35">
      <c r="A363" s="64">
        <v>20</v>
      </c>
      <c r="B363" s="64">
        <f t="shared" si="78"/>
        <v>2100</v>
      </c>
      <c r="C363" s="64">
        <v>20</v>
      </c>
      <c r="D363" s="716"/>
      <c r="E363" s="716"/>
      <c r="F363" s="716"/>
      <c r="G363" s="716"/>
      <c r="H363" s="716"/>
      <c r="I363" s="716"/>
      <c r="J363" s="716"/>
      <c r="K363" s="716"/>
      <c r="L363" s="716"/>
      <c r="M363" s="716"/>
      <c r="N363" s="716"/>
      <c r="O363" s="716"/>
      <c r="P363" s="716"/>
      <c r="Q363" s="716"/>
      <c r="R363" s="716"/>
      <c r="S363" s="716"/>
      <c r="T363" s="716"/>
      <c r="U363" s="716"/>
      <c r="V363" s="716"/>
      <c r="W363" s="716">
        <f>((((($AD$46*($M$20*(1+SUM($E$27:$F$27))))+($AD$47*($M$21*(1+SUM($E$28:$F$28))))+(($M$22*(1+SUM($E$29:$F$29))))*$AD$48)+(($M$23*(1+SUM($E$30:$F$30))))*$AD$49)+($AD$50*($M$24*(1+SUM($E$31:$F$31))))))*$D$38</f>
        <v>0</v>
      </c>
      <c r="X363" s="716">
        <f>((((($AD$46*($M$20*(1+SUM($E$27:$F$27))))+($AD$47*($M$21*(1+SUM($E$28:$F$28))))+(($M$22*(1+SUM($E$29:$F$29))))*$AD$48)+(($M$23*(1+SUM($E$30:$F$30))))*$AD$49)+($AD$50*($M$24*(1+SUM($E$31:$F$31))))))*$E$38</f>
        <v>42</v>
      </c>
      <c r="Y363" s="716">
        <f>((((($AD$46*($M$20*(1+SUM($E$27:$F$27))))+($AD$47*($M$21*(1+SUM($E$28:$F$28))))+(($M$22*(1+SUM($E$29:$F$29))))*$AD$48)+(($M$23*(1+SUM($E$30:$F$30))))*$AD$49)+($AD$50*($M$24*(1+SUM($E$31:$F$31))))))*$F$38</f>
        <v>735</v>
      </c>
      <c r="Z363" s="716">
        <f>((((($AD$46*($M$20*(1+SUM($E$27:$F$27))))+($AD$47*($M$21*(1+SUM($E$28:$F$28))))+(($M$22*(1+SUM($E$29:$F$29))))*$AD$48)+(($M$23*(1+SUM($E$30:$F$30))))*$AD$49)+($AD$50*($M$24*(1+SUM($E$31:$F$31))))))*$G$38</f>
        <v>1050</v>
      </c>
      <c r="AA363" s="716">
        <f>((((($AD$46*($M$20*(1+SUM($E$27:$F$27))))+($AD$47*($M$21*(1+SUM($E$28:$F$28))))+(($M$22*(1+SUM($E$29:$F$29))))*$AD$48)+(($M$23*(1+SUM($E$30:$F$30))))*$AD$49)+($AD$50*($M$24*(1+SUM($E$31:$F$31))))))*$H$38</f>
        <v>210</v>
      </c>
      <c r="AB363" s="716">
        <f>((((($AD$46*($M$20*(1+SUM($E$27:$F$27))))+($AD$47*($M$21*(1+SUM($E$28:$F$28))))+(($M$22*(1+SUM($E$29:$F$29))))*$AD$48)+(($M$23*(1+SUM($E$30:$F$30))))*$AD$49)+($AD$50*($M$24*(1+SUM($E$31:$F$31))))))*$I$38</f>
        <v>42</v>
      </c>
      <c r="AC363" s="716">
        <f>((((($AD$46*($M$20*(1+SUM($E$27:$F$27))))+($AD$47*($M$21*(1+SUM($E$28:$F$28))))+(($M$22*(1+SUM($E$29:$F$29))))*$AD$48)+(($M$23*(1+SUM($E$30:$F$30))))*$AD$49)+($AD$50*($M$24*(1+SUM($E$31:$F$31))))))*$J$38</f>
        <v>21</v>
      </c>
      <c r="AD363" s="716"/>
      <c r="AE363" s="716"/>
      <c r="AF363" s="716"/>
      <c r="AG363" s="716"/>
      <c r="AH363" s="716"/>
      <c r="AI363" s="716"/>
      <c r="AJ363" s="716"/>
      <c r="AK363" s="716"/>
      <c r="AL363" s="716"/>
      <c r="AM363" s="716"/>
      <c r="AN363" s="716"/>
      <c r="AO363" s="716"/>
      <c r="AP363" s="716"/>
      <c r="AQ363" s="716"/>
      <c r="AR363" s="716"/>
      <c r="AS363" s="716"/>
      <c r="AT363" s="716"/>
      <c r="AU363" s="716"/>
      <c r="AV363" s="716"/>
      <c r="AW363" s="716"/>
      <c r="AX363" s="716"/>
      <c r="AY363" s="716"/>
      <c r="AZ363" s="716"/>
      <c r="BA363" s="716"/>
      <c r="BB363" s="716"/>
      <c r="BC363" s="716"/>
      <c r="BD363" s="716"/>
      <c r="BE363" s="716"/>
      <c r="BF363" s="716"/>
      <c r="BG363" s="716"/>
      <c r="BH363" s="716"/>
      <c r="BI363" s="716"/>
      <c r="BJ363" s="716"/>
      <c r="BK363" s="716"/>
      <c r="BL363" s="716"/>
      <c r="BM363" s="716"/>
      <c r="BN363" s="716"/>
      <c r="BO363" s="716"/>
      <c r="BP363" s="716"/>
      <c r="BQ363" s="716"/>
    </row>
    <row r="364" spans="1:69" ht="10.199999999999999" customHeight="1" thickBot="1" x14ac:dyDescent="0.35">
      <c r="A364" s="64">
        <v>21</v>
      </c>
      <c r="B364" s="64">
        <f t="shared" si="78"/>
        <v>2100</v>
      </c>
      <c r="C364" s="64">
        <v>21</v>
      </c>
      <c r="D364" s="716"/>
      <c r="E364" s="716"/>
      <c r="F364" s="716"/>
      <c r="G364" s="716"/>
      <c r="H364" s="716"/>
      <c r="I364" s="716"/>
      <c r="J364" s="716"/>
      <c r="K364" s="716"/>
      <c r="L364" s="716"/>
      <c r="M364" s="716"/>
      <c r="N364" s="716"/>
      <c r="O364" s="716"/>
      <c r="P364" s="716"/>
      <c r="Q364" s="716"/>
      <c r="R364" s="716"/>
      <c r="S364" s="716"/>
      <c r="T364" s="716"/>
      <c r="U364" s="716"/>
      <c r="V364" s="716"/>
      <c r="W364" s="716"/>
      <c r="X364" s="716">
        <f>((((($AD$46*($M$20*(1+SUM($E$27:$F$27))))+($AD$47*($M$21*(1+SUM($E$28:$F$28))))+(($M$22*(1+SUM($E$29:$F$29))))*$AD$48)+(($M$23*(1+SUM($E$30:$F$30))))*$AD$49)+($AD$50*($M$24*(1+SUM($E$31:$F$31))))))*$D$38</f>
        <v>0</v>
      </c>
      <c r="Y364" s="716">
        <f>((((($AD$46*($M$20*(1+SUM($E$27:$F$27))))+($AD$47*($M$21*(1+SUM($E$28:$F$28))))+(($M$22*(1+SUM($E$29:$F$29))))*$AD$48)+(($M$23*(1+SUM($E$30:$F$30))))*$AD$49)+($AD$50*($M$24*(1+SUM($E$31:$F$31))))))*$E$38</f>
        <v>42</v>
      </c>
      <c r="Z364" s="716">
        <f>((((($AD$46*($M$20*(1+SUM($E$27:$F$27))))+($AD$47*($M$21*(1+SUM($E$28:$F$28))))+(($M$22*(1+SUM($E$29:$F$29))))*$AD$48)+(($M$23*(1+SUM($E$30:$F$30))))*$AD$49)+($AD$50*($M$24*(1+SUM($E$31:$F$31))))))*$F$38</f>
        <v>735</v>
      </c>
      <c r="AA364" s="716">
        <f>((((($AD$46*($M$20*(1+SUM($E$27:$F$27))))+($AD$47*($M$21*(1+SUM($E$28:$F$28))))+(($M$22*(1+SUM($E$29:$F$29))))*$AD$48)+(($M$23*(1+SUM($E$30:$F$30))))*$AD$49)+($AD$50*($M$24*(1+SUM($E$31:$F$31))))))*$G$38</f>
        <v>1050</v>
      </c>
      <c r="AB364" s="716">
        <f>((((($AD$46*($M$20*(1+SUM($E$27:$F$27))))+($AD$47*($M$21*(1+SUM($E$28:$F$28))))+(($M$22*(1+SUM($E$29:$F$29))))*$AD$48)+(($M$23*(1+SUM($E$30:$F$30))))*$AD$49)+($AD$50*($M$24*(1+SUM($E$31:$F$31))))))*$H$38</f>
        <v>210</v>
      </c>
      <c r="AC364" s="716">
        <f>((((($AD$46*($M$20*(1+SUM($E$27:$F$27))))+($AD$47*($M$21*(1+SUM($E$28:$F$28))))+(($M$22*(1+SUM($E$29:$F$29))))*$AD$48)+(($M$23*(1+SUM($E$30:$F$30))))*$AD$49)+($AD$50*($M$24*(1+SUM($E$31:$F$31))))))*$I$38</f>
        <v>42</v>
      </c>
      <c r="AD364" s="716">
        <f>((((($AD$46*($M$20*(1+SUM($E$27:$F$27))))+($AD$47*($M$21*(1+SUM($E$28:$F$28))))+(($M$22*(1+SUM($E$29:$F$29))))*$AD$48)+(($M$23*(1+SUM($E$30:$F$30))))*$AD$49)+($AD$50*($M$24*(1+SUM($E$31:$F$31))))))*$J$38</f>
        <v>21</v>
      </c>
      <c r="AE364" s="716"/>
      <c r="AF364" s="716"/>
      <c r="AG364" s="716"/>
      <c r="AH364" s="716"/>
      <c r="AI364" s="716"/>
      <c r="AJ364" s="716"/>
      <c r="AK364" s="716"/>
      <c r="AL364" s="716"/>
      <c r="AM364" s="716"/>
      <c r="AN364" s="716"/>
      <c r="AO364" s="716"/>
      <c r="AP364" s="716"/>
      <c r="AQ364" s="716"/>
      <c r="AR364" s="716"/>
      <c r="AS364" s="716"/>
      <c r="AT364" s="716"/>
      <c r="AU364" s="716"/>
      <c r="AV364" s="716"/>
      <c r="AW364" s="716"/>
      <c r="AX364" s="716"/>
      <c r="AY364" s="716"/>
      <c r="AZ364" s="716"/>
      <c r="BA364" s="716"/>
      <c r="BB364" s="716"/>
      <c r="BC364" s="716"/>
      <c r="BD364" s="716"/>
      <c r="BE364" s="716"/>
      <c r="BF364" s="716"/>
      <c r="BG364" s="716"/>
      <c r="BH364" s="716"/>
      <c r="BI364" s="716"/>
      <c r="BJ364" s="716"/>
      <c r="BK364" s="716"/>
      <c r="BL364" s="716"/>
      <c r="BM364" s="716"/>
      <c r="BN364" s="716"/>
      <c r="BO364" s="716"/>
      <c r="BP364" s="716"/>
      <c r="BQ364" s="716"/>
    </row>
    <row r="365" spans="1:69" ht="10.199999999999999" customHeight="1" thickBot="1" x14ac:dyDescent="0.35">
      <c r="A365" s="64">
        <v>22</v>
      </c>
      <c r="B365" s="64">
        <f t="shared" si="78"/>
        <v>2100</v>
      </c>
      <c r="C365" s="64">
        <v>22</v>
      </c>
      <c r="D365" s="716"/>
      <c r="E365" s="716"/>
      <c r="F365" s="716"/>
      <c r="G365" s="716"/>
      <c r="H365" s="716"/>
      <c r="I365" s="716"/>
      <c r="J365" s="716"/>
      <c r="K365" s="716"/>
      <c r="L365" s="716"/>
      <c r="M365" s="716"/>
      <c r="N365" s="716"/>
      <c r="O365" s="716"/>
      <c r="P365" s="716"/>
      <c r="Q365" s="716"/>
      <c r="R365" s="716"/>
      <c r="S365" s="716"/>
      <c r="T365" s="716"/>
      <c r="U365" s="716"/>
      <c r="V365" s="716"/>
      <c r="W365" s="716"/>
      <c r="X365" s="716"/>
      <c r="Y365" s="716">
        <f>((((($AD$46*($M$20*(1+SUM($E$27:$F$27))))+($AD$47*($M$21*(1+SUM($E$28:$F$28))))+(($M$22*(1+SUM($E$29:$F$29))))*$AD$48)+(($M$23*(1+SUM($E$30:$F$30))))*$AD$49)+($AD$50*($M$24*(1+SUM($E$31:$F$31))))))*$D$38</f>
        <v>0</v>
      </c>
      <c r="Z365" s="716">
        <f>((((($AD$46*($M$20*(1+SUM($E$27:$F$27))))+($AD$47*($M$21*(1+SUM($E$28:$F$28))))+(($M$22*(1+SUM($E$29:$F$29))))*$AD$48)+(($M$23*(1+SUM($E$30:$F$30))))*$AD$49)+($AD$50*($M$24*(1+SUM($E$31:$F$31))))))*$E$38</f>
        <v>42</v>
      </c>
      <c r="AA365" s="716">
        <f>((((($AD$46*($M$20*(1+SUM($E$27:$F$27))))+($AD$47*($M$21*(1+SUM($E$28:$F$28))))+(($M$22*(1+SUM($E$29:$F$29))))*$AD$48)+(($M$23*(1+SUM($E$30:$F$30))))*$AD$49)+($AD$50*($M$24*(1+SUM($E$31:$F$31))))))*$F$38</f>
        <v>735</v>
      </c>
      <c r="AB365" s="716">
        <f>((((($AD$46*($M$20*(1+SUM($E$27:$F$27))))+($AD$47*($M$21*(1+SUM($E$28:$F$28))))+(($M$22*(1+SUM($E$29:$F$29))))*$AD$48)+(($M$23*(1+SUM($E$30:$F$30))))*$AD$49)+($AD$50*($M$24*(1+SUM($E$31:$F$31))))))*$G$38</f>
        <v>1050</v>
      </c>
      <c r="AC365" s="716">
        <f>((((($AD$46*($M$20*(1+SUM($E$27:$F$27))))+($AD$47*($M$21*(1+SUM($E$28:$F$28))))+(($M$22*(1+SUM($E$29:$F$29))))*$AD$48)+(($M$23*(1+SUM($E$30:$F$30))))*$AD$49)+($AD$50*($M$24*(1+SUM($E$31:$F$31))))))*$H$38</f>
        <v>210</v>
      </c>
      <c r="AD365" s="716">
        <f>((((($AD$46*($M$20*(1+SUM($E$27:$F$27))))+($AD$47*($M$21*(1+SUM($E$28:$F$28))))+(($M$22*(1+SUM($E$29:$F$29))))*$AD$48)+(($M$23*(1+SUM($E$30:$F$30))))*$AD$49)+($AD$50*($M$24*(1+SUM($E$31:$F$31))))))*$I$38</f>
        <v>42</v>
      </c>
      <c r="AE365" s="716">
        <f>((((($AD$46*($M$20*(1+SUM($E$27:$F$27))))+($AD$47*($M$21*(1+SUM($E$28:$F$28))))+(($M$22*(1+SUM($E$29:$F$29))))*$AD$48)+(($M$23*(1+SUM($E$30:$F$30))))*$AD$49)+($AD$50*($M$24*(1+SUM($E$31:$F$31))))))*$J$38</f>
        <v>21</v>
      </c>
      <c r="AF365" s="716"/>
      <c r="AG365" s="716"/>
      <c r="AH365" s="716"/>
      <c r="AI365" s="716"/>
      <c r="AJ365" s="716"/>
      <c r="AK365" s="716"/>
      <c r="AL365" s="716"/>
      <c r="AM365" s="716"/>
      <c r="AN365" s="716"/>
      <c r="AO365" s="716"/>
      <c r="AP365" s="716"/>
      <c r="AQ365" s="716"/>
      <c r="AR365" s="716"/>
      <c r="AS365" s="716"/>
      <c r="AT365" s="716"/>
      <c r="AU365" s="716"/>
      <c r="AV365" s="716"/>
      <c r="AW365" s="716"/>
      <c r="AX365" s="716"/>
      <c r="AY365" s="716"/>
      <c r="AZ365" s="716"/>
      <c r="BA365" s="716"/>
      <c r="BB365" s="716"/>
      <c r="BC365" s="716"/>
      <c r="BD365" s="716"/>
      <c r="BE365" s="716"/>
      <c r="BF365" s="716"/>
      <c r="BG365" s="716"/>
      <c r="BH365" s="716"/>
      <c r="BI365" s="716"/>
      <c r="BJ365" s="716"/>
      <c r="BK365" s="716"/>
      <c r="BL365" s="716"/>
      <c r="BM365" s="716"/>
      <c r="BN365" s="716"/>
      <c r="BO365" s="716"/>
      <c r="BP365" s="716"/>
      <c r="BQ365" s="716"/>
    </row>
    <row r="366" spans="1:69" ht="10.199999999999999" customHeight="1" thickBot="1" x14ac:dyDescent="0.35">
      <c r="A366" s="64">
        <v>23</v>
      </c>
      <c r="B366" s="64">
        <f t="shared" si="78"/>
        <v>2100</v>
      </c>
      <c r="C366" s="64">
        <v>23</v>
      </c>
      <c r="D366" s="716"/>
      <c r="E366" s="716"/>
      <c r="F366" s="716"/>
      <c r="G366" s="716"/>
      <c r="H366" s="716"/>
      <c r="I366" s="716"/>
      <c r="J366" s="716"/>
      <c r="K366" s="716"/>
      <c r="L366" s="716"/>
      <c r="M366" s="716"/>
      <c r="N366" s="716"/>
      <c r="O366" s="716"/>
      <c r="P366" s="716"/>
      <c r="Q366" s="716"/>
      <c r="R366" s="716"/>
      <c r="S366" s="716"/>
      <c r="T366" s="716"/>
      <c r="U366" s="716"/>
      <c r="V366" s="716"/>
      <c r="W366" s="716"/>
      <c r="X366" s="716"/>
      <c r="Y366" s="716"/>
      <c r="Z366" s="716">
        <f>((((($AD$46*($M$20*(1+SUM($E$27:$F$27))))+($AD$47*($M$21*(1+SUM($E$28:$F$28))))+(($M$22*(1+SUM($E$29:$F$29))))*$AD$48)+(($M$23*(1+SUM($E$30:$F$30))))*$AD$49)+($AD$50*($M$24*(1+SUM($E$31:$F$31))))))*$D$38</f>
        <v>0</v>
      </c>
      <c r="AA366" s="716">
        <f>((((($AD$46*($M$20*(1+SUM($E$27:$F$27))))+($AD$47*($M$21*(1+SUM($E$28:$F$28))))+(($M$22*(1+SUM($E$29:$F$29))))*$AD$48)+(($M$23*(1+SUM($E$30:$F$30))))*$AD$49)+($AD$50*($M$24*(1+SUM($E$31:$F$31))))))*$E$38</f>
        <v>42</v>
      </c>
      <c r="AB366" s="716">
        <f>((((($AD$46*($M$20*(1+SUM($E$27:$F$27))))+($AD$47*($M$21*(1+SUM($E$28:$F$28))))+(($M$22*(1+SUM($E$29:$F$29))))*$AD$48)+(($M$23*(1+SUM($E$30:$F$30))))*$AD$49)+($AD$50*($M$24*(1+SUM($E$31:$F$31))))))*$F$38</f>
        <v>735</v>
      </c>
      <c r="AC366" s="716">
        <f>((((($AD$46*($M$20*(1+SUM($E$27:$F$27))))+($AD$47*($M$21*(1+SUM($E$28:$F$28))))+(($M$22*(1+SUM($E$29:$F$29))))*$AD$48)+(($M$23*(1+SUM($E$30:$F$30))))*$AD$49)+($AD$50*($M$24*(1+SUM($E$31:$F$31))))))*$G$38</f>
        <v>1050</v>
      </c>
      <c r="AD366" s="716">
        <f>((((($AD$46*($M$20*(1+SUM($E$27:$F$27))))+($AD$47*($M$21*(1+SUM($E$28:$F$28))))+(($M$22*(1+SUM($E$29:$F$29))))*$AD$48)+(($M$23*(1+SUM($E$30:$F$30))))*$AD$49)+($AD$50*($M$24*(1+SUM($E$31:$F$31))))))*$H$38</f>
        <v>210</v>
      </c>
      <c r="AE366" s="716">
        <f>((((($AD$46*($M$20*(1+SUM($E$27:$F$27))))+($AD$47*($M$21*(1+SUM($E$28:$F$28))))+(($M$22*(1+SUM($E$29:$F$29))))*$AD$48)+(($M$23*(1+SUM($E$30:$F$30))))*$AD$49)+($AD$50*($M$24*(1+SUM($E$31:$F$31))))))*$I$38</f>
        <v>42</v>
      </c>
      <c r="AF366" s="716">
        <f>((((($AD$46*($M$20*(1+SUM($E$27:$F$27))))+($AD$47*($M$21*(1+SUM($E$28:$F$28))))+(($M$22*(1+SUM($E$29:$F$29))))*$AD$48)+(($M$23*(1+SUM($E$30:$F$30))))*$AD$49)+($AD$50*($M$24*(1+SUM($E$31:$F$31))))))*$J$38</f>
        <v>21</v>
      </c>
      <c r="AG366" s="716"/>
      <c r="AH366" s="716"/>
      <c r="AI366" s="716"/>
      <c r="AJ366" s="716"/>
      <c r="AK366" s="716"/>
      <c r="AL366" s="716"/>
      <c r="AM366" s="716"/>
      <c r="AN366" s="716"/>
      <c r="AO366" s="716"/>
      <c r="AP366" s="716"/>
      <c r="AQ366" s="716"/>
      <c r="AR366" s="716"/>
      <c r="AS366" s="716"/>
      <c r="AT366" s="716"/>
      <c r="AU366" s="716"/>
      <c r="AV366" s="716"/>
      <c r="AW366" s="716"/>
      <c r="AX366" s="716"/>
      <c r="AY366" s="716"/>
      <c r="AZ366" s="716"/>
      <c r="BA366" s="716"/>
      <c r="BB366" s="716"/>
      <c r="BC366" s="716"/>
      <c r="BD366" s="716"/>
      <c r="BE366" s="716"/>
      <c r="BF366" s="716"/>
      <c r="BG366" s="716"/>
      <c r="BH366" s="716"/>
      <c r="BI366" s="716"/>
      <c r="BJ366" s="716"/>
      <c r="BK366" s="716"/>
      <c r="BL366" s="716"/>
      <c r="BM366" s="716"/>
      <c r="BN366" s="716"/>
      <c r="BO366" s="716"/>
      <c r="BP366" s="716"/>
      <c r="BQ366" s="716"/>
    </row>
    <row r="367" spans="1:69" ht="10.199999999999999" customHeight="1" thickBot="1" x14ac:dyDescent="0.35">
      <c r="A367" s="64">
        <v>24</v>
      </c>
      <c r="B367" s="64">
        <f t="shared" si="78"/>
        <v>2100</v>
      </c>
      <c r="C367" s="64">
        <v>24</v>
      </c>
      <c r="D367" s="716"/>
      <c r="E367" s="716"/>
      <c r="F367" s="716"/>
      <c r="G367" s="716"/>
      <c r="H367" s="716"/>
      <c r="I367" s="716"/>
      <c r="J367" s="716"/>
      <c r="K367" s="716"/>
      <c r="L367" s="716"/>
      <c r="M367" s="716"/>
      <c r="N367" s="716"/>
      <c r="O367" s="716"/>
      <c r="P367" s="716"/>
      <c r="Q367" s="716"/>
      <c r="R367" s="716"/>
      <c r="S367" s="716"/>
      <c r="T367" s="716"/>
      <c r="U367" s="716"/>
      <c r="V367" s="716"/>
      <c r="W367" s="716"/>
      <c r="X367" s="716"/>
      <c r="Y367" s="716"/>
      <c r="Z367" s="716"/>
      <c r="AA367" s="716">
        <f>((((($AD$46*($M$20*(1+SUM($E$27:$F$27))))+($AD$47*($M$21*(1+SUM($E$28:$F$28))))+(($M$22*(1+SUM($E$29:$F$29))))*$AD$48)+(($M$23*(1+SUM($E$30:$F$30))))*$AD$49)+($AD$50*($M$24*(1+SUM($E$31:$F$31))))))*$D$38</f>
        <v>0</v>
      </c>
      <c r="AB367" s="716">
        <f>((((($AD$46*($M$20*(1+SUM($E$27:$F$27))))+($AD$47*($M$21*(1+SUM($E$28:$F$28))))+(($M$22*(1+SUM($E$29:$F$29))))*$AD$48)+(($M$23*(1+SUM($E$30:$F$30))))*$AD$49)+($AD$50*($M$24*(1+SUM($E$31:$F$31))))))*$E$38</f>
        <v>42</v>
      </c>
      <c r="AC367" s="716">
        <f>((((($AD$46*($M$20*(1+SUM($E$27:$F$27))))+($AD$47*($M$21*(1+SUM($E$28:$F$28))))+(($M$22*(1+SUM($E$29:$F$29))))*$AD$48)+(($M$23*(1+SUM($E$30:$F$30))))*$AD$49)+($AD$50*($M$24*(1+SUM($E$31:$F$31))))))*$F$38</f>
        <v>735</v>
      </c>
      <c r="AD367" s="716">
        <f>((((($AD$46*($M$20*(1+SUM($E$27:$F$27))))+($AD$47*($M$21*(1+SUM($E$28:$F$28))))+(($M$22*(1+SUM($E$29:$F$29))))*$AD$48)+(($M$23*(1+SUM($E$30:$F$30))))*$AD$49)+($AD$50*($M$24*(1+SUM($E$31:$F$31))))))*$G$38</f>
        <v>1050</v>
      </c>
      <c r="AE367" s="716">
        <f>((((($AD$46*($M$20*(1+SUM($E$27:$F$27))))+($AD$47*($M$21*(1+SUM($E$28:$F$28))))+(($M$22*(1+SUM($E$29:$F$29))))*$AD$48)+(($M$23*(1+SUM($E$30:$F$30))))*$AD$49)+($AD$50*($M$24*(1+SUM($E$31:$F$31))))))*$H$38</f>
        <v>210</v>
      </c>
      <c r="AF367" s="716">
        <f>((((($AD$46*($M$20*(1+SUM($E$27:$F$27))))+($AD$47*($M$21*(1+SUM($E$28:$F$28))))+(($M$22*(1+SUM($E$29:$F$29))))*$AD$48)+(($M$23*(1+SUM($E$30:$F$30))))*$AD$49)+($AD$50*($M$24*(1+SUM($E$31:$F$31))))))*$I$38</f>
        <v>42</v>
      </c>
      <c r="AG367" s="716">
        <f>((((($AD$46*($M$20*(1+SUM($E$27:$F$27))))+($AD$47*($M$21*(1+SUM($E$28:$F$28))))+(($M$22*(1+SUM($E$29:$F$29))))*$AD$48)+(($M$23*(1+SUM($E$30:$F$30))))*$AD$49)+($AD$50*($M$24*(1+SUM($E$31:$F$31))))))*$J$38</f>
        <v>21</v>
      </c>
      <c r="AH367" s="716"/>
      <c r="AI367" s="716"/>
      <c r="AJ367" s="716"/>
      <c r="AK367" s="716"/>
      <c r="AL367" s="716"/>
      <c r="AM367" s="716"/>
      <c r="AN367" s="716"/>
      <c r="AO367" s="716"/>
      <c r="AP367" s="716"/>
      <c r="AQ367" s="716"/>
      <c r="AR367" s="716"/>
      <c r="AS367" s="716"/>
      <c r="AT367" s="716"/>
      <c r="AU367" s="716"/>
      <c r="AV367" s="716"/>
      <c r="AW367" s="716"/>
      <c r="AX367" s="716"/>
      <c r="AY367" s="716"/>
      <c r="AZ367" s="716"/>
      <c r="BA367" s="716"/>
      <c r="BB367" s="716"/>
      <c r="BC367" s="716"/>
      <c r="BD367" s="716"/>
      <c r="BE367" s="716"/>
      <c r="BF367" s="716"/>
      <c r="BG367" s="716"/>
      <c r="BH367" s="716"/>
      <c r="BI367" s="716"/>
      <c r="BJ367" s="716"/>
      <c r="BK367" s="716"/>
      <c r="BL367" s="716"/>
      <c r="BM367" s="716"/>
      <c r="BN367" s="716"/>
      <c r="BO367" s="716"/>
      <c r="BP367" s="716"/>
      <c r="BQ367" s="716"/>
    </row>
    <row r="368" spans="1:69" ht="10.199999999999999" customHeight="1" thickBot="1" x14ac:dyDescent="0.35">
      <c r="A368" s="64">
        <v>25</v>
      </c>
      <c r="B368" s="64">
        <f t="shared" si="78"/>
        <v>3162.5</v>
      </c>
      <c r="C368" s="64">
        <v>25</v>
      </c>
      <c r="D368" s="716"/>
      <c r="E368" s="716"/>
      <c r="F368" s="716"/>
      <c r="G368" s="716"/>
      <c r="H368" s="716"/>
      <c r="I368" s="716"/>
      <c r="J368" s="716"/>
      <c r="K368" s="716"/>
      <c r="L368" s="716"/>
      <c r="M368" s="716"/>
      <c r="N368" s="716"/>
      <c r="O368" s="716"/>
      <c r="P368" s="716"/>
      <c r="Q368" s="716"/>
      <c r="R368" s="716"/>
      <c r="S368" s="716"/>
      <c r="T368" s="716"/>
      <c r="U368" s="716"/>
      <c r="V368" s="716"/>
      <c r="W368" s="716"/>
      <c r="X368" s="716"/>
      <c r="Y368" s="716"/>
      <c r="Z368" s="716"/>
      <c r="AA368" s="716"/>
      <c r="AB368" s="716">
        <f>((((($AE$46*($M$20*(1+SUM($E$27:$G$27))))+($AE$47*($M$21*(1+SUM($E$28:$G$28))))+(($M$22*(1+SUM($E$29:$G$29))))*$AE$48)+(($M$23*(1+SUM($E$30:$G$30))))*$AE$49)+($AE$50*($M$24*(1+SUM($E$31:$G$31))))))*$D$38</f>
        <v>0</v>
      </c>
      <c r="AC368" s="716">
        <f>((((($AE$46*($M$20*(1+SUM($E$27:$G$27))))+($AE$47*($M$21*(1+SUM($E$28:$G$28))))+(($M$22*(1+SUM($E$29:$G$29))))*$AE$48)+(($M$23*(1+SUM($E$30:$G$30))))*$AE$49)+($AE$50*($M$24*(1+SUM($E$31:$G$31))))))*$E$38</f>
        <v>63.25</v>
      </c>
      <c r="AD368" s="716">
        <f>((((($AE$46*($M$20*(1+SUM($E$27:$G$27))))+($AE$47*($M$21*(1+SUM($E$28:$G$28))))+(($M$22*(1+SUM($E$29:$G$29))))*$AE$48)+(($M$23*(1+SUM($E$30:$G$30))))*$AE$49)+($AE$50*($M$24*(1+SUM($E$31:$G$31))))))*$F$38</f>
        <v>1106.875</v>
      </c>
      <c r="AE368" s="716">
        <f>((((($AE$46*($M$20*(1+SUM($E$27:$G$27))))+($AE$47*($M$21*(1+SUM($E$28:$G$28))))+(($M$22*(1+SUM($E$29:$G$29))))*$AE$48)+(($M$23*(1+SUM($E$30:$G$30))))*$AE$49)+($AE$50*($M$24*(1+SUM($E$31:$G$31))))))*$G$38</f>
        <v>1581.25</v>
      </c>
      <c r="AF368" s="716">
        <f>((((($AE$46*($M$20*(1+SUM($E$27:$G$27))))+($AE$47*($M$21*(1+SUM($E$28:$G$28))))+(($M$22*(1+SUM($E$29:$G$29))))*$AE$48)+(($M$23*(1+SUM($E$30:$G$30))))*$AE$49)+($AE$50*($M$24*(1+SUM($E$31:$G$31))))))*$H$38</f>
        <v>316.25</v>
      </c>
      <c r="AG368" s="716">
        <f>((((($AE$46*($M$20*(1+SUM($E$27:$G$27))))+($AE$47*($M$21*(1+SUM($E$28:$G$28))))+(($M$22*(1+SUM($E$29:$G$29))))*$AE$48)+(($M$23*(1+SUM($E$30:$G$30))))*$AE$49)+($AE$50*($M$24*(1+SUM($E$31:$G$31))))))*$I$38</f>
        <v>63.25</v>
      </c>
      <c r="AH368" s="716">
        <f>((((($AE$46*($M$20*(1+SUM($E$27:$G$27))))+($AE$47*($M$21*(1+SUM($E$28:$G$28))))+(($M$22*(1+SUM($E$29:$G$29))))*$AE$48)+(($M$23*(1+SUM($E$30:$G$30))))*$AE$49)+($AE$50*($M$24*(1+SUM($E$31:$G$31))))))*$J$38</f>
        <v>31.625</v>
      </c>
      <c r="AI368" s="716"/>
      <c r="AJ368" s="716"/>
      <c r="AK368" s="716"/>
      <c r="AL368" s="716"/>
      <c r="AM368" s="716"/>
      <c r="AN368" s="716"/>
      <c r="AO368" s="716"/>
      <c r="AP368" s="716"/>
      <c r="AQ368" s="716"/>
      <c r="AR368" s="716"/>
      <c r="AS368" s="716"/>
      <c r="AT368" s="716"/>
      <c r="AU368" s="716"/>
      <c r="AV368" s="716"/>
      <c r="AW368" s="716"/>
      <c r="AX368" s="716"/>
      <c r="AY368" s="716"/>
      <c r="AZ368" s="716"/>
      <c r="BA368" s="716"/>
      <c r="BB368" s="716"/>
      <c r="BC368" s="716"/>
      <c r="BD368" s="716"/>
      <c r="BE368" s="716"/>
      <c r="BF368" s="716"/>
      <c r="BG368" s="716"/>
      <c r="BH368" s="716"/>
      <c r="BI368" s="716"/>
      <c r="BJ368" s="716"/>
      <c r="BK368" s="716"/>
      <c r="BL368" s="716"/>
      <c r="BM368" s="716"/>
      <c r="BN368" s="716"/>
      <c r="BO368" s="716"/>
      <c r="BP368" s="716"/>
      <c r="BQ368" s="716"/>
    </row>
    <row r="369" spans="1:69" ht="10.199999999999999" customHeight="1" thickBot="1" x14ac:dyDescent="0.35">
      <c r="A369" s="64">
        <v>26</v>
      </c>
      <c r="B369" s="64">
        <f t="shared" si="78"/>
        <v>3162.5</v>
      </c>
      <c r="C369" s="64">
        <v>26</v>
      </c>
      <c r="D369" s="716"/>
      <c r="E369" s="716"/>
      <c r="F369" s="716"/>
      <c r="G369" s="716"/>
      <c r="H369" s="716"/>
      <c r="I369" s="716"/>
      <c r="J369" s="716"/>
      <c r="K369" s="716"/>
      <c r="L369" s="716"/>
      <c r="M369" s="716"/>
      <c r="N369" s="716"/>
      <c r="O369" s="716"/>
      <c r="P369" s="716"/>
      <c r="Q369" s="716"/>
      <c r="R369" s="716"/>
      <c r="S369" s="716"/>
      <c r="T369" s="716"/>
      <c r="U369" s="716"/>
      <c r="V369" s="716"/>
      <c r="W369" s="716"/>
      <c r="X369" s="716"/>
      <c r="Y369" s="716"/>
      <c r="Z369" s="716"/>
      <c r="AA369" s="716"/>
      <c r="AB369" s="716"/>
      <c r="AC369" s="716">
        <f>((((($AE$46*($M$20*(1+SUM($E$27:$G$27))))+($AE$47*($M$21*(1+SUM($E$28:$G$28))))+(($M$22*(1+SUM($E$29:$G$29))))*$AE$48)+(($M$23*(1+SUM($E$30:$G$30))))*$AE$49)+($AE$50*($M$24*(1+SUM($E$31:$G$31))))))*$D$38</f>
        <v>0</v>
      </c>
      <c r="AD369" s="716">
        <f>((((($AE$46*($M$20*(1+SUM($E$27:$G$27))))+($AE$47*($M$21*(1+SUM($E$28:$G$28))))+(($M$22*(1+SUM($E$29:$G$29))))*$AE$48)+(($M$23*(1+SUM($E$30:$G$30))))*$AE$49)+($AE$50*($M$24*(1+SUM($E$31:$G$31))))))*$E$38</f>
        <v>63.25</v>
      </c>
      <c r="AE369" s="716">
        <f>((((($AE$46*($M$20*(1+SUM($E$27:$G$27))))+($AE$47*($M$21*(1+SUM($E$28:$G$28))))+(($M$22*(1+SUM($E$29:$G$29))))*$AE$48)+(($M$23*(1+SUM($E$30:$G$30))))*$AE$49)+($AE$50*($M$24*(1+SUM($E$31:$G$31))))))*$F$38</f>
        <v>1106.875</v>
      </c>
      <c r="AF369" s="716">
        <f>((((($AE$46*($M$20*(1+SUM($E$27:$G$27))))+($AE$47*($M$21*(1+SUM($E$28:$G$28))))+(($M$22*(1+SUM($E$29:$G$29))))*$AE$48)+(($M$23*(1+SUM($E$30:$G$30))))*$AE$49)+($AE$50*($M$24*(1+SUM($E$31:$G$31))))))*$G$38</f>
        <v>1581.25</v>
      </c>
      <c r="AG369" s="716">
        <f>((((($AE$46*($M$20*(1+SUM($E$27:$G$27))))+($AE$47*($M$21*(1+SUM($E$28:$G$28))))+(($M$22*(1+SUM($E$29:$G$29))))*$AE$48)+(($M$23*(1+SUM($E$30:$G$30))))*$AE$49)+($AE$50*($M$24*(1+SUM($E$31:$G$31))))))*$H$38</f>
        <v>316.25</v>
      </c>
      <c r="AH369" s="716">
        <f>((((($AE$46*($M$20*(1+SUM($E$27:$G$27))))+($AE$47*($M$21*(1+SUM($E$28:$G$28))))+(($M$22*(1+SUM($E$29:$G$29))))*$AE$48)+(($M$23*(1+SUM($E$30:$G$30))))*$AE$49)+($AE$50*($M$24*(1+SUM($E$31:$G$31))))))*$I$38</f>
        <v>63.25</v>
      </c>
      <c r="AI369" s="716">
        <f>((((($AE$46*($M$20*(1+SUM($E$27:$G$27))))+($AE$47*($M$21*(1+SUM($E$28:$G$28))))+(($M$22*(1+SUM($E$29:$G$29))))*$AE$48)+(($M$23*(1+SUM($E$30:$G$30))))*$AE$49)+($AE$50*($M$24*(1+SUM($E$31:$G$31))))))*$J$38</f>
        <v>31.625</v>
      </c>
      <c r="AJ369" s="716"/>
      <c r="AK369" s="716"/>
      <c r="AL369" s="716"/>
      <c r="AM369" s="716"/>
      <c r="AN369" s="716"/>
      <c r="AO369" s="716"/>
      <c r="AP369" s="716"/>
      <c r="AQ369" s="716"/>
      <c r="AR369" s="716"/>
      <c r="AS369" s="716"/>
      <c r="AT369" s="716"/>
      <c r="AU369" s="716"/>
      <c r="AV369" s="716"/>
      <c r="AW369" s="716"/>
      <c r="AX369" s="716"/>
      <c r="AY369" s="716"/>
      <c r="AZ369" s="716"/>
      <c r="BA369" s="716"/>
      <c r="BB369" s="716"/>
      <c r="BC369" s="716"/>
      <c r="BD369" s="716"/>
      <c r="BE369" s="716"/>
      <c r="BF369" s="716"/>
      <c r="BG369" s="716"/>
      <c r="BH369" s="716"/>
      <c r="BI369" s="716"/>
      <c r="BJ369" s="716"/>
      <c r="BK369" s="716"/>
      <c r="BL369" s="716"/>
      <c r="BM369" s="716"/>
      <c r="BN369" s="716"/>
      <c r="BO369" s="716"/>
      <c r="BP369" s="716"/>
      <c r="BQ369" s="716"/>
    </row>
    <row r="370" spans="1:69" ht="10.199999999999999" customHeight="1" thickBot="1" x14ac:dyDescent="0.35">
      <c r="A370" s="64">
        <v>27</v>
      </c>
      <c r="B370" s="64">
        <f t="shared" si="78"/>
        <v>3162.5</v>
      </c>
      <c r="C370" s="64">
        <v>27</v>
      </c>
      <c r="D370" s="716"/>
      <c r="E370" s="716"/>
      <c r="F370" s="716"/>
      <c r="G370" s="716"/>
      <c r="H370" s="716"/>
      <c r="I370" s="716"/>
      <c r="J370" s="716"/>
      <c r="K370" s="716"/>
      <c r="L370" s="716"/>
      <c r="M370" s="716"/>
      <c r="N370" s="716"/>
      <c r="O370" s="716"/>
      <c r="P370" s="716"/>
      <c r="Q370" s="716"/>
      <c r="R370" s="716"/>
      <c r="S370" s="716"/>
      <c r="T370" s="716"/>
      <c r="U370" s="716"/>
      <c r="V370" s="716"/>
      <c r="W370" s="716"/>
      <c r="X370" s="716"/>
      <c r="Y370" s="716"/>
      <c r="Z370" s="716"/>
      <c r="AA370" s="716"/>
      <c r="AB370" s="716"/>
      <c r="AC370" s="716"/>
      <c r="AD370" s="716">
        <f>((((($AE$46*($M$20*(1+SUM($E$27:$G$27))))+($AE$47*($M$21*(1+SUM($E$28:$G$28))))+(($M$22*(1+SUM($E$29:$G$29))))*$AE$48)+(($M$23*(1+SUM($E$30:$G$30))))*$AE$49)+($AE$50*($M$24*(1+SUM($E$31:$G$31))))))*$D$38</f>
        <v>0</v>
      </c>
      <c r="AE370" s="716">
        <f>((((($AE$46*($M$20*(1+SUM($E$27:$G$27))))+($AE$47*($M$21*(1+SUM($E$28:$G$28))))+(($M$22*(1+SUM($E$29:$G$29))))*$AE$48)+(($M$23*(1+SUM($E$30:$G$30))))*$AE$49)+($AE$50*($M$24*(1+SUM($E$31:$G$31))))))*$E$38</f>
        <v>63.25</v>
      </c>
      <c r="AF370" s="716">
        <f>((((($AE$46*($M$20*(1+SUM($E$27:$G$27))))+($AE$47*($M$21*(1+SUM($E$28:$G$28))))+(($M$22*(1+SUM($E$29:$G$29))))*$AE$48)+(($M$23*(1+SUM($E$30:$G$30))))*$AE$49)+($AE$50*($M$24*(1+SUM($E$31:$G$31))))))*$F$38</f>
        <v>1106.875</v>
      </c>
      <c r="AG370" s="716">
        <f>((((($AE$46*($M$20*(1+SUM($E$27:$G$27))))+($AE$47*($M$21*(1+SUM($E$28:$G$28))))+(($M$22*(1+SUM($E$29:$G$29))))*$AE$48)+(($M$23*(1+SUM($E$30:$G$30))))*$AE$49)+($AE$50*($M$24*(1+SUM($E$31:$G$31))))))*$G$38</f>
        <v>1581.25</v>
      </c>
      <c r="AH370" s="716">
        <f>((((($AE$46*($M$20*(1+SUM($E$27:$G$27))))+($AE$47*($M$21*(1+SUM($E$28:$G$28))))+(($M$22*(1+SUM($E$29:$G$29))))*$AE$48)+(($M$23*(1+SUM($E$30:$G$30))))*$AE$49)+($AE$50*($M$24*(1+SUM($E$31:$G$31))))))*$H$38</f>
        <v>316.25</v>
      </c>
      <c r="AI370" s="716">
        <f>((((($AE$46*($M$20*(1+SUM($E$27:$G$27))))+($AE$47*($M$21*(1+SUM($E$28:$G$28))))+(($M$22*(1+SUM($E$29:$G$29))))*$AE$48)+(($M$23*(1+SUM($E$30:$G$30))))*$AE$49)+($AE$50*($M$24*(1+SUM($E$31:$G$31))))))*$I$38</f>
        <v>63.25</v>
      </c>
      <c r="AJ370" s="716">
        <f>((((($AE$46*($M$20*(1+SUM($E$27:$G$27))))+($AE$47*($M$21*(1+SUM($E$28:$G$28))))+(($M$22*(1+SUM($E$29:$G$29))))*$AE$48)+(($M$23*(1+SUM($E$30:$G$30))))*$AE$49)+($AE$50*($M$24*(1+SUM($E$31:$G$31))))))*$J$38</f>
        <v>31.625</v>
      </c>
      <c r="AK370" s="716"/>
      <c r="AL370" s="716"/>
      <c r="AM370" s="716"/>
      <c r="AN370" s="716"/>
      <c r="AO370" s="716"/>
      <c r="AP370" s="716"/>
      <c r="AQ370" s="716"/>
      <c r="AR370" s="716"/>
      <c r="AS370" s="716"/>
      <c r="AT370" s="716"/>
      <c r="AU370" s="716"/>
      <c r="AV370" s="716"/>
      <c r="AW370" s="716"/>
      <c r="AX370" s="716"/>
      <c r="AY370" s="716"/>
      <c r="AZ370" s="716"/>
      <c r="BA370" s="716"/>
      <c r="BB370" s="716"/>
      <c r="BC370" s="716"/>
      <c r="BD370" s="716"/>
      <c r="BE370" s="716"/>
      <c r="BF370" s="716"/>
      <c r="BG370" s="716"/>
      <c r="BH370" s="716"/>
      <c r="BI370" s="716"/>
      <c r="BJ370" s="716"/>
      <c r="BK370" s="716"/>
      <c r="BL370" s="716"/>
      <c r="BM370" s="716"/>
      <c r="BN370" s="716"/>
      <c r="BO370" s="716"/>
      <c r="BP370" s="716"/>
      <c r="BQ370" s="716"/>
    </row>
    <row r="371" spans="1:69" ht="10.199999999999999" customHeight="1" thickBot="1" x14ac:dyDescent="0.35">
      <c r="A371" s="64">
        <v>28</v>
      </c>
      <c r="B371" s="64">
        <f t="shared" si="78"/>
        <v>3162.5</v>
      </c>
      <c r="C371" s="64">
        <v>28</v>
      </c>
      <c r="D371" s="716"/>
      <c r="E371" s="716"/>
      <c r="F371" s="716"/>
      <c r="G371" s="716"/>
      <c r="H371" s="716"/>
      <c r="I371" s="716"/>
      <c r="J371" s="716"/>
      <c r="K371" s="716"/>
      <c r="L371" s="716"/>
      <c r="M371" s="716"/>
      <c r="N371" s="716"/>
      <c r="O371" s="716"/>
      <c r="P371" s="716"/>
      <c r="Q371" s="716"/>
      <c r="R371" s="716"/>
      <c r="S371" s="716"/>
      <c r="T371" s="716"/>
      <c r="U371" s="716"/>
      <c r="V371" s="716"/>
      <c r="W371" s="716"/>
      <c r="X371" s="716"/>
      <c r="Y371" s="716"/>
      <c r="Z371" s="716"/>
      <c r="AA371" s="716"/>
      <c r="AB371" s="716"/>
      <c r="AC371" s="716"/>
      <c r="AD371" s="716"/>
      <c r="AE371" s="716">
        <f>((((($AE$46*($M$20*(1+SUM($E$27:$G$27))))+($AE$47*($M$21*(1+SUM($E$28:$G$28))))+(($M$22*(1+SUM($E$29:$G$29))))*$AE$48)+(($M$23*(1+SUM($E$30:$G$30))))*$AE$49)+($AE$50*($M$24*(1+SUM($E$31:$G$31))))))*$D$38</f>
        <v>0</v>
      </c>
      <c r="AF371" s="716">
        <f>((((($AE$46*($M$20*(1+SUM($E$27:$G$27))))+($AE$47*($M$21*(1+SUM($E$28:$G$28))))+(($M$22*(1+SUM($E$29:$G$29))))*$AE$48)+(($M$23*(1+SUM($E$30:$G$30))))*$AE$49)+($AE$50*($M$24*(1+SUM($E$31:$G$31))))))*$E$38</f>
        <v>63.25</v>
      </c>
      <c r="AG371" s="716">
        <f>((((($AE$46*($M$20*(1+SUM($E$27:$G$27))))+($AE$47*($M$21*(1+SUM($E$28:$G$28))))+(($M$22*(1+SUM($E$29:$G$29))))*$AE$48)+(($M$23*(1+SUM($E$30:$G$30))))*$AE$49)+($AE$50*($M$24*(1+SUM($E$31:$G$31))))))*$F$38</f>
        <v>1106.875</v>
      </c>
      <c r="AH371" s="716">
        <f>((((($AE$46*($M$20*(1+SUM($E$27:$G$27))))+($AE$47*($M$21*(1+SUM($E$28:$G$28))))+(($M$22*(1+SUM($E$29:$G$29))))*$AE$48)+(($M$23*(1+SUM($E$30:$G$30))))*$AE$49)+($AE$50*($M$24*(1+SUM($E$31:$G$31))))))*$G$38</f>
        <v>1581.25</v>
      </c>
      <c r="AI371" s="716">
        <f>((((($AE$46*($M$20*(1+SUM($E$27:$G$27))))+($AE$47*($M$21*(1+SUM($E$28:$G$28))))+(($M$22*(1+SUM($E$29:$G$29))))*$AE$48)+(($M$23*(1+SUM($E$30:$G$30))))*$AE$49)+($AE$50*($M$24*(1+SUM($E$31:$G$31))))))*$H$38</f>
        <v>316.25</v>
      </c>
      <c r="AJ371" s="716">
        <f>((((($AE$46*($M$20*(1+SUM($E$27:$G$27))))+($AE$47*($M$21*(1+SUM($E$28:$G$28))))+(($M$22*(1+SUM($E$29:$G$29))))*$AE$48)+(($M$23*(1+SUM($E$30:$G$30))))*$AE$49)+($AE$50*($M$24*(1+SUM($E$31:$G$31))))))*$I$38</f>
        <v>63.25</v>
      </c>
      <c r="AK371" s="716">
        <f>((((($AE$46*($M$20*(1+SUM($E$27:$G$27))))+($AE$47*($M$21*(1+SUM($E$28:$G$28))))+(($M$22*(1+SUM($E$29:$G$29))))*$AE$48)+(($M$23*(1+SUM($E$30:$G$30))))*$AE$49)+($AE$50*($M$24*(1+SUM($E$31:$G$31))))))*$J$38</f>
        <v>31.625</v>
      </c>
      <c r="AL371" s="716"/>
      <c r="AM371" s="716"/>
      <c r="AN371" s="716"/>
      <c r="AO371" s="716"/>
      <c r="AP371" s="716"/>
      <c r="AQ371" s="716"/>
      <c r="AR371" s="716"/>
      <c r="AS371" s="716"/>
      <c r="AT371" s="716"/>
      <c r="AU371" s="716"/>
      <c r="AV371" s="716"/>
      <c r="AW371" s="716"/>
      <c r="AX371" s="716"/>
      <c r="AY371" s="716"/>
      <c r="AZ371" s="716"/>
      <c r="BA371" s="716"/>
      <c r="BB371" s="716"/>
      <c r="BC371" s="716"/>
      <c r="BD371" s="716"/>
      <c r="BE371" s="716"/>
      <c r="BF371" s="716"/>
      <c r="BG371" s="716"/>
      <c r="BH371" s="716"/>
      <c r="BI371" s="716"/>
      <c r="BJ371" s="716"/>
      <c r="BK371" s="716"/>
      <c r="BL371" s="716"/>
      <c r="BM371" s="716"/>
      <c r="BN371" s="716"/>
      <c r="BO371" s="716"/>
      <c r="BP371" s="716"/>
      <c r="BQ371" s="716"/>
    </row>
    <row r="372" spans="1:69" ht="10.199999999999999" customHeight="1" thickBot="1" x14ac:dyDescent="0.35">
      <c r="A372" s="64">
        <v>29</v>
      </c>
      <c r="B372" s="64">
        <f t="shared" si="78"/>
        <v>3162.5</v>
      </c>
      <c r="C372" s="64">
        <v>29</v>
      </c>
      <c r="D372" s="716"/>
      <c r="E372" s="716"/>
      <c r="F372" s="716"/>
      <c r="G372" s="716"/>
      <c r="H372" s="716"/>
      <c r="I372" s="716"/>
      <c r="J372" s="716"/>
      <c r="K372" s="716"/>
      <c r="L372" s="716"/>
      <c r="M372" s="716"/>
      <c r="N372" s="716"/>
      <c r="O372" s="716"/>
      <c r="P372" s="716"/>
      <c r="Q372" s="716"/>
      <c r="R372" s="716"/>
      <c r="S372" s="716"/>
      <c r="T372" s="716"/>
      <c r="U372" s="716"/>
      <c r="V372" s="716"/>
      <c r="W372" s="716"/>
      <c r="X372" s="716"/>
      <c r="Y372" s="716"/>
      <c r="Z372" s="716"/>
      <c r="AA372" s="716"/>
      <c r="AB372" s="716"/>
      <c r="AC372" s="716"/>
      <c r="AD372" s="716"/>
      <c r="AE372" s="716"/>
      <c r="AF372" s="716">
        <f>((((($AE$46*($M$20*(1+SUM($E$27:$G$27))))+($AE$47*($M$21*(1+SUM($E$28:$G$28))))+(($M$22*(1+SUM($E$29:$G$29))))*$AE$48)+(($M$23*(1+SUM($E$30:$G$30))))*$AE$49)+($AE$50*($M$24*(1+SUM($E$31:$G$31))))))*$D$38</f>
        <v>0</v>
      </c>
      <c r="AG372" s="716">
        <f>((((($AE$46*($M$20*(1+SUM($E$27:$G$27))))+($AE$47*($M$21*(1+SUM($E$28:$G$28))))+(($M$22*(1+SUM($E$29:$G$29))))*$AE$48)+(($M$23*(1+SUM($E$30:$G$30))))*$AE$49)+($AE$50*($M$24*(1+SUM($E$31:$G$31))))))*$E$38</f>
        <v>63.25</v>
      </c>
      <c r="AH372" s="716">
        <f>((((($AE$46*($M$20*(1+SUM($E$27:$G$27))))+($AE$47*($M$21*(1+SUM($E$28:$G$28))))+(($M$22*(1+SUM($E$29:$G$29))))*$AE$48)+(($M$23*(1+SUM($E$30:$G$30))))*$AE$49)+($AE$50*($M$24*(1+SUM($E$31:$G$31))))))*$F$38</f>
        <v>1106.875</v>
      </c>
      <c r="AI372" s="716">
        <f>((((($AE$46*($M$20*(1+SUM($E$27:$G$27))))+($AE$47*($M$21*(1+SUM($E$28:$G$28))))+(($M$22*(1+SUM($E$29:$G$29))))*$AE$48)+(($M$23*(1+SUM($E$30:$G$30))))*$AE$49)+($AE$50*($M$24*(1+SUM($E$31:$G$31))))))*$G$38</f>
        <v>1581.25</v>
      </c>
      <c r="AJ372" s="716">
        <f>((((($AE$46*($M$20*(1+SUM($E$27:$G$27))))+($AE$47*($M$21*(1+SUM($E$28:$G$28))))+(($M$22*(1+SUM($E$29:$G$29))))*$AE$48)+(($M$23*(1+SUM($E$30:$G$30))))*$AE$49)+($AE$50*($M$24*(1+SUM($E$31:$G$31))))))*$H$38</f>
        <v>316.25</v>
      </c>
      <c r="AK372" s="716">
        <f>((((($AE$46*($M$20*(1+SUM($E$27:$G$27))))+($AE$47*($M$21*(1+SUM($E$28:$G$28))))+(($M$22*(1+SUM($E$29:$G$29))))*$AE$48)+(($M$23*(1+SUM($E$30:$G$30))))*$AE$49)+($AE$50*($M$24*(1+SUM($E$31:$G$31))))))*$I$38</f>
        <v>63.25</v>
      </c>
      <c r="AL372" s="716">
        <f>((((($AE$46*($M$20*(1+SUM($E$27:$G$27))))+($AE$47*($M$21*(1+SUM($E$28:$G$28))))+(($M$22*(1+SUM($E$29:$G$29))))*$AE$48)+(($M$23*(1+SUM($E$30:$G$30))))*$AE$49)+($AE$50*($M$24*(1+SUM($E$31:$G$31))))))*$J$38</f>
        <v>31.625</v>
      </c>
      <c r="AM372" s="716"/>
      <c r="AN372" s="716"/>
      <c r="AO372" s="716"/>
      <c r="AP372" s="716"/>
      <c r="AQ372" s="716"/>
      <c r="AR372" s="716"/>
      <c r="AS372" s="716"/>
      <c r="AT372" s="716"/>
      <c r="AU372" s="716"/>
      <c r="AV372" s="716"/>
      <c r="AW372" s="716"/>
      <c r="AX372" s="716"/>
      <c r="AY372" s="716"/>
      <c r="AZ372" s="716"/>
      <c r="BA372" s="716"/>
      <c r="BB372" s="716"/>
      <c r="BC372" s="716"/>
      <c r="BD372" s="716"/>
      <c r="BE372" s="716"/>
      <c r="BF372" s="716"/>
      <c r="BG372" s="716"/>
      <c r="BH372" s="716"/>
      <c r="BI372" s="716"/>
      <c r="BJ372" s="716"/>
      <c r="BK372" s="716"/>
      <c r="BL372" s="716"/>
      <c r="BM372" s="716"/>
      <c r="BN372" s="716"/>
      <c r="BO372" s="716"/>
      <c r="BP372" s="716"/>
      <c r="BQ372" s="716"/>
    </row>
    <row r="373" spans="1:69" ht="10.199999999999999" customHeight="1" thickBot="1" x14ac:dyDescent="0.35">
      <c r="A373" s="64">
        <v>30</v>
      </c>
      <c r="B373" s="64">
        <f t="shared" si="78"/>
        <v>3162.5</v>
      </c>
      <c r="C373" s="64">
        <v>30</v>
      </c>
      <c r="D373" s="716"/>
      <c r="E373" s="716"/>
      <c r="F373" s="716"/>
      <c r="G373" s="716"/>
      <c r="H373" s="716"/>
      <c r="I373" s="716"/>
      <c r="J373" s="716"/>
      <c r="K373" s="716"/>
      <c r="L373" s="716"/>
      <c r="M373" s="716"/>
      <c r="N373" s="716"/>
      <c r="O373" s="716"/>
      <c r="P373" s="716"/>
      <c r="Q373" s="716"/>
      <c r="R373" s="716"/>
      <c r="S373" s="716"/>
      <c r="T373" s="716"/>
      <c r="U373" s="716"/>
      <c r="V373" s="716"/>
      <c r="W373" s="716"/>
      <c r="X373" s="716"/>
      <c r="Y373" s="716"/>
      <c r="Z373" s="716"/>
      <c r="AA373" s="716"/>
      <c r="AB373" s="716"/>
      <c r="AC373" s="716"/>
      <c r="AD373" s="716"/>
      <c r="AE373" s="716"/>
      <c r="AF373" s="716"/>
      <c r="AG373" s="716">
        <f>((((($AE$46*($M$20*(1+SUM($E$27:$G$27))))+($AE$47*($M$21*(1+SUM($E$28:$G$28))))+(($M$22*(1+SUM($E$29:$G$29))))*$AE$48)+(($M$23*(1+SUM($E$30:$G$30))))*$AE$49)+($AE$50*($M$24*(1+SUM($E$31:$G$31))))))*$D$38</f>
        <v>0</v>
      </c>
      <c r="AH373" s="716">
        <f>((((($AE$46*($M$20*(1+SUM($E$27:$G$27))))+($AE$47*($M$21*(1+SUM($E$28:$G$28))))+(($M$22*(1+SUM($E$29:$G$29))))*$AE$48)+(($M$23*(1+SUM($E$30:$G$30))))*$AE$49)+($AE$50*($M$24*(1+SUM($E$31:$G$31))))))*$E$38</f>
        <v>63.25</v>
      </c>
      <c r="AI373" s="716">
        <f>((((($AE$46*($M$20*(1+SUM($E$27:$G$27))))+($AE$47*($M$21*(1+SUM($E$28:$G$28))))+(($M$22*(1+SUM($E$29:$G$29))))*$AE$48)+(($M$23*(1+SUM($E$30:$G$30))))*$AE$49)+($AE$50*($M$24*(1+SUM($E$31:$G$31))))))*$F$38</f>
        <v>1106.875</v>
      </c>
      <c r="AJ373" s="716">
        <f>((((($AE$46*($M$20*(1+SUM($E$27:$G$27))))+($AE$47*($M$21*(1+SUM($E$28:$G$28))))+(($M$22*(1+SUM($E$29:$G$29))))*$AE$48)+(($M$23*(1+SUM($E$30:$G$30))))*$AE$49)+($AE$50*($M$24*(1+SUM($E$31:$G$31))))))*$G$38</f>
        <v>1581.25</v>
      </c>
      <c r="AK373" s="716">
        <f>((((($AE$46*($M$20*(1+SUM($E$27:$G$27))))+($AE$47*($M$21*(1+SUM($E$28:$G$28))))+(($M$22*(1+SUM($E$29:$G$29))))*$AE$48)+(($M$23*(1+SUM($E$30:$G$30))))*$AE$49)+($AE$50*($M$24*(1+SUM($E$31:$G$31))))))*$H$38</f>
        <v>316.25</v>
      </c>
      <c r="AL373" s="716">
        <f>((((($AE$46*($M$20*(1+SUM($E$27:$G$27))))+($AE$47*($M$21*(1+SUM($E$28:$G$28))))+(($M$22*(1+SUM($E$29:$G$29))))*$AE$48)+(($M$23*(1+SUM($E$30:$G$30))))*$AE$49)+($AE$50*($M$24*(1+SUM($E$31:$G$31))))))*$I$38</f>
        <v>63.25</v>
      </c>
      <c r="AM373" s="716">
        <f>((((($AE$46*($M$20*(1+SUM($E$27:$G$27))))+($AE$47*($M$21*(1+SUM($E$28:$G$28))))+(($M$22*(1+SUM($E$29:$G$29))))*$AE$48)+(($M$23*(1+SUM($E$30:$G$30))))*$AE$49)+($AE$50*($M$24*(1+SUM($E$31:$G$31))))))*$J$38</f>
        <v>31.625</v>
      </c>
      <c r="AN373" s="716"/>
      <c r="AO373" s="716"/>
      <c r="AP373" s="716"/>
      <c r="AQ373" s="716"/>
      <c r="AR373" s="716"/>
      <c r="AS373" s="716"/>
      <c r="AT373" s="716"/>
      <c r="AU373" s="716"/>
      <c r="AV373" s="716"/>
      <c r="AW373" s="716"/>
      <c r="AX373" s="716"/>
      <c r="AY373" s="716"/>
      <c r="AZ373" s="716"/>
      <c r="BA373" s="716"/>
      <c r="BB373" s="716"/>
      <c r="BC373" s="716"/>
      <c r="BD373" s="716"/>
      <c r="BE373" s="716"/>
      <c r="BF373" s="716"/>
      <c r="BG373" s="716"/>
      <c r="BH373" s="716"/>
      <c r="BI373" s="716"/>
      <c r="BJ373" s="716"/>
      <c r="BK373" s="716"/>
      <c r="BL373" s="716"/>
      <c r="BM373" s="716"/>
      <c r="BN373" s="716"/>
      <c r="BO373" s="716"/>
      <c r="BP373" s="716"/>
      <c r="BQ373" s="716"/>
    </row>
    <row r="374" spans="1:69" ht="10.199999999999999" customHeight="1" thickBot="1" x14ac:dyDescent="0.35">
      <c r="A374" s="64">
        <v>31</v>
      </c>
      <c r="B374" s="64">
        <f t="shared" si="78"/>
        <v>3162.5</v>
      </c>
      <c r="C374" s="64">
        <v>31</v>
      </c>
      <c r="D374" s="716"/>
      <c r="E374" s="716"/>
      <c r="F374" s="716"/>
      <c r="G374" s="716"/>
      <c r="H374" s="716"/>
      <c r="I374" s="716"/>
      <c r="J374" s="716"/>
      <c r="K374" s="716"/>
      <c r="L374" s="716"/>
      <c r="M374" s="716"/>
      <c r="N374" s="716"/>
      <c r="O374" s="716"/>
      <c r="P374" s="716"/>
      <c r="Q374" s="716"/>
      <c r="R374" s="716"/>
      <c r="S374" s="716"/>
      <c r="T374" s="716"/>
      <c r="U374" s="716"/>
      <c r="V374" s="716"/>
      <c r="W374" s="716"/>
      <c r="X374" s="716"/>
      <c r="Y374" s="716"/>
      <c r="Z374" s="716"/>
      <c r="AA374" s="716"/>
      <c r="AB374" s="716"/>
      <c r="AC374" s="716"/>
      <c r="AD374" s="716"/>
      <c r="AE374" s="716"/>
      <c r="AF374" s="716"/>
      <c r="AG374" s="716"/>
      <c r="AH374" s="716">
        <f>((((($AE$46*($M$20*(1+SUM($E$27:$G$27))))+($AE$47*($M$21*(1+SUM($E$28:$G$28))))+(($M$22*(1+SUM($E$29:$G$29))))*$AE$48)+(($M$23*(1+SUM($E$30:$G$30))))*$AE$49)+($AE$50*($M$24*(1+SUM($E$31:$G$31))))))*$D$38</f>
        <v>0</v>
      </c>
      <c r="AI374" s="716">
        <f>((((($AE$46*($M$20*(1+SUM($E$27:$G$27))))+($AE$47*($M$21*(1+SUM($E$28:$G$28))))+(($M$22*(1+SUM($E$29:$G$29))))*$AE$48)+(($M$23*(1+SUM($E$30:$G$30))))*$AE$49)+($AE$50*($M$24*(1+SUM($E$31:$G$31))))))*$E$38</f>
        <v>63.25</v>
      </c>
      <c r="AJ374" s="716">
        <f>((((($AE$46*($M$20*(1+SUM($E$27:$G$27))))+($AE$47*($M$21*(1+SUM($E$28:$G$28))))+(($M$22*(1+SUM($E$29:$G$29))))*$AE$48)+(($M$23*(1+SUM($E$30:$G$30))))*$AE$49)+($AE$50*($M$24*(1+SUM($E$31:$G$31))))))*$F$38</f>
        <v>1106.875</v>
      </c>
      <c r="AK374" s="716">
        <f>((((($AE$46*($M$20*(1+SUM($E$27:$G$27))))+($AE$47*($M$21*(1+SUM($E$28:$G$28))))+(($M$22*(1+SUM($E$29:$G$29))))*$AE$48)+(($M$23*(1+SUM($E$30:$G$30))))*$AE$49)+($AE$50*($M$24*(1+SUM($E$31:$G$31))))))*$G$38</f>
        <v>1581.25</v>
      </c>
      <c r="AL374" s="716">
        <f>((((($AE$46*($M$20*(1+SUM($E$27:$G$27))))+($AE$47*($M$21*(1+SUM($E$28:$G$28))))+(($M$22*(1+SUM($E$29:$G$29))))*$AE$48)+(($M$23*(1+SUM($E$30:$G$30))))*$AE$49)+($AE$50*($M$24*(1+SUM($E$31:$G$31))))))*$H$38</f>
        <v>316.25</v>
      </c>
      <c r="AM374" s="716">
        <f>((((($AE$46*($M$20*(1+SUM($E$27:$G$27))))+($AE$47*($M$21*(1+SUM($E$28:$G$28))))+(($M$22*(1+SUM($E$29:$G$29))))*$AE$48)+(($M$23*(1+SUM($E$30:$G$30))))*$AE$49)+($AE$50*($M$24*(1+SUM($E$31:$G$31))))))*$I$38</f>
        <v>63.25</v>
      </c>
      <c r="AN374" s="716">
        <f>((((($AE$46*($M$20*(1+SUM($E$27:$G$27))))+($AE$47*($M$21*(1+SUM($E$28:$G$28))))+(($M$22*(1+SUM($E$29:$G$29))))*$AE$48)+(($M$23*(1+SUM($E$30:$G$30))))*$AE$49)+($AE$50*($M$24*(1+SUM($E$31:$G$31))))))*$J$38</f>
        <v>31.625</v>
      </c>
      <c r="AO374" s="716"/>
      <c r="AP374" s="716"/>
      <c r="AQ374" s="716"/>
      <c r="AR374" s="716"/>
      <c r="AS374" s="716"/>
      <c r="AT374" s="716"/>
      <c r="AU374" s="716"/>
      <c r="AV374" s="716"/>
      <c r="AW374" s="716"/>
      <c r="AX374" s="716"/>
      <c r="AY374" s="716"/>
      <c r="AZ374" s="716"/>
      <c r="BA374" s="716"/>
      <c r="BB374" s="716"/>
      <c r="BC374" s="716"/>
      <c r="BD374" s="716"/>
      <c r="BE374" s="716"/>
      <c r="BF374" s="716"/>
      <c r="BG374" s="716"/>
      <c r="BH374" s="716"/>
      <c r="BI374" s="716"/>
      <c r="BJ374" s="716"/>
      <c r="BK374" s="716"/>
      <c r="BL374" s="716"/>
      <c r="BM374" s="716"/>
      <c r="BN374" s="716"/>
      <c r="BO374" s="716"/>
      <c r="BP374" s="716"/>
      <c r="BQ374" s="716"/>
    </row>
    <row r="375" spans="1:69" ht="10.199999999999999" customHeight="1" thickBot="1" x14ac:dyDescent="0.35">
      <c r="A375" s="64">
        <v>32</v>
      </c>
      <c r="B375" s="64">
        <f t="shared" si="78"/>
        <v>3162.5</v>
      </c>
      <c r="C375" s="64">
        <v>32</v>
      </c>
      <c r="D375" s="716"/>
      <c r="E375" s="716"/>
      <c r="F375" s="716"/>
      <c r="G375" s="716"/>
      <c r="H375" s="716"/>
      <c r="I375" s="716"/>
      <c r="J375" s="716"/>
      <c r="K375" s="716"/>
      <c r="L375" s="716"/>
      <c r="M375" s="716"/>
      <c r="N375" s="716"/>
      <c r="O375" s="716"/>
      <c r="P375" s="716"/>
      <c r="Q375" s="716"/>
      <c r="R375" s="716"/>
      <c r="S375" s="716"/>
      <c r="T375" s="716"/>
      <c r="U375" s="716"/>
      <c r="V375" s="716"/>
      <c r="W375" s="716"/>
      <c r="X375" s="716"/>
      <c r="Y375" s="716"/>
      <c r="Z375" s="716"/>
      <c r="AA375" s="716"/>
      <c r="AB375" s="716"/>
      <c r="AC375" s="716"/>
      <c r="AD375" s="716"/>
      <c r="AE375" s="716"/>
      <c r="AF375" s="716"/>
      <c r="AG375" s="716"/>
      <c r="AH375" s="716"/>
      <c r="AI375" s="716">
        <f>((((($AE$46*($M$20*(1+SUM($E$27:$G$27))))+($AE$47*($M$21*(1+SUM($E$28:$G$28))))+(($M$22*(1+SUM($E$29:$G$29))))*$AE$48)+(($M$23*(1+SUM($E$30:$G$30))))*$AE$49)+($AE$50*($M$24*(1+SUM($E$31:$G$31))))))*$D$38</f>
        <v>0</v>
      </c>
      <c r="AJ375" s="716">
        <f>((((($AE$46*($M$20*(1+SUM($E$27:$G$27))))+($AE$47*($M$21*(1+SUM($E$28:$G$28))))+(($M$22*(1+SUM($E$29:$G$29))))*$AE$48)+(($M$23*(1+SUM($E$30:$G$30))))*$AE$49)+($AE$50*($M$24*(1+SUM($E$31:$G$31))))))*$E$38</f>
        <v>63.25</v>
      </c>
      <c r="AK375" s="716">
        <f>((((($AE$46*($M$20*(1+SUM($E$27:$G$27))))+($AE$47*($M$21*(1+SUM($E$28:$G$28))))+(($M$22*(1+SUM($E$29:$G$29))))*$AE$48)+(($M$23*(1+SUM($E$30:$G$30))))*$AE$49)+($AE$50*($M$24*(1+SUM($E$31:$G$31))))))*$F$38</f>
        <v>1106.875</v>
      </c>
      <c r="AL375" s="716">
        <f>((((($AE$46*($M$20*(1+SUM($E$27:$G$27))))+($AE$47*($M$21*(1+SUM($E$28:$G$28))))+(($M$22*(1+SUM($E$29:$G$29))))*$AE$48)+(($M$23*(1+SUM($E$30:$G$30))))*$AE$49)+($AE$50*($M$24*(1+SUM($E$31:$G$31))))))*$G$38</f>
        <v>1581.25</v>
      </c>
      <c r="AM375" s="716">
        <f>((((($AE$46*($M$20*(1+SUM($E$27:$G$27))))+($AE$47*($M$21*(1+SUM($E$28:$G$28))))+(($M$22*(1+SUM($E$29:$G$29))))*$AE$48)+(($M$23*(1+SUM($E$30:$G$30))))*$AE$49)+($AE$50*($M$24*(1+SUM($E$31:$G$31))))))*$H$38</f>
        <v>316.25</v>
      </c>
      <c r="AN375" s="716">
        <f>((((($AE$46*($M$20*(1+SUM($E$27:$G$27))))+($AE$47*($M$21*(1+SUM($E$28:$G$28))))+(($M$22*(1+SUM($E$29:$G$29))))*$AE$48)+(($M$23*(1+SUM($E$30:$G$30))))*$AE$49)+($AE$50*($M$24*(1+SUM($E$31:$G$31))))))*$I$38</f>
        <v>63.25</v>
      </c>
      <c r="AO375" s="716">
        <f>((((($AE$46*($M$20*(1+SUM($E$27:$G$27))))+($AE$47*($M$21*(1+SUM($E$28:$G$28))))+(($M$22*(1+SUM($E$29:$G$29))))*$AE$48)+(($M$23*(1+SUM($E$30:$G$30))))*$AE$49)+($AE$50*($M$24*(1+SUM($E$31:$G$31))))))*$J$38</f>
        <v>31.625</v>
      </c>
      <c r="AP375" s="716"/>
      <c r="AQ375" s="716"/>
      <c r="AR375" s="716"/>
      <c r="AS375" s="716"/>
      <c r="AT375" s="716"/>
      <c r="AU375" s="716"/>
      <c r="AV375" s="716"/>
      <c r="AW375" s="716"/>
      <c r="AX375" s="716"/>
      <c r="AY375" s="716"/>
      <c r="AZ375" s="716"/>
      <c r="BA375" s="716"/>
      <c r="BB375" s="716"/>
      <c r="BC375" s="716"/>
      <c r="BD375" s="716"/>
      <c r="BE375" s="716"/>
      <c r="BF375" s="716"/>
      <c r="BG375" s="716"/>
      <c r="BH375" s="716"/>
      <c r="BI375" s="716"/>
      <c r="BJ375" s="716"/>
      <c r="BK375" s="716"/>
      <c r="BL375" s="716"/>
      <c r="BM375" s="716"/>
      <c r="BN375" s="716"/>
      <c r="BO375" s="716"/>
      <c r="BP375" s="716"/>
      <c r="BQ375" s="716"/>
    </row>
    <row r="376" spans="1:69" ht="10.199999999999999" customHeight="1" thickBot="1" x14ac:dyDescent="0.35">
      <c r="A376" s="64">
        <v>33</v>
      </c>
      <c r="B376" s="64">
        <f t="shared" ref="B376:B403" si="79">SUM(D376:XFD376)</f>
        <v>3162.5</v>
      </c>
      <c r="C376" s="64">
        <v>33</v>
      </c>
      <c r="D376" s="716"/>
      <c r="E376" s="716"/>
      <c r="F376" s="716"/>
      <c r="G376" s="716"/>
      <c r="H376" s="716"/>
      <c r="I376" s="716"/>
      <c r="J376" s="716"/>
      <c r="K376" s="716"/>
      <c r="L376" s="716"/>
      <c r="M376" s="716"/>
      <c r="N376" s="716"/>
      <c r="O376" s="716"/>
      <c r="P376" s="716"/>
      <c r="Q376" s="716"/>
      <c r="R376" s="716"/>
      <c r="S376" s="716"/>
      <c r="T376" s="716"/>
      <c r="U376" s="716"/>
      <c r="V376" s="716"/>
      <c r="W376" s="716"/>
      <c r="X376" s="716"/>
      <c r="Y376" s="716"/>
      <c r="Z376" s="716"/>
      <c r="AA376" s="716"/>
      <c r="AB376" s="716"/>
      <c r="AC376" s="716"/>
      <c r="AD376" s="716"/>
      <c r="AE376" s="716"/>
      <c r="AF376" s="716"/>
      <c r="AG376" s="716"/>
      <c r="AH376" s="716"/>
      <c r="AI376" s="716"/>
      <c r="AJ376" s="716">
        <f>((((($AE$46*($M$20*(1+SUM($E$27:$G$27))))+($AE$47*($M$21*(1+SUM($E$28:$G$28))))+(($M$22*(1+SUM($E$29:$G$29))))*$AE$48)+(($M$23*(1+SUM($E$30:$G$30))))*$AE$49)+($AE$50*($M$24*(1+SUM($E$31:$G$31))))))*$D$38</f>
        <v>0</v>
      </c>
      <c r="AK376" s="716">
        <f>((((($AE$46*($M$20*(1+SUM($E$27:$G$27))))+($AE$47*($M$21*(1+SUM($E$28:$G$28))))+(($M$22*(1+SUM($E$29:$G$29))))*$AE$48)+(($M$23*(1+SUM($E$30:$G$30))))*$AE$49)+($AE$50*($M$24*(1+SUM($E$31:$G$31))))))*$E$38</f>
        <v>63.25</v>
      </c>
      <c r="AL376" s="716">
        <f>((((($AE$46*($M$20*(1+SUM($E$27:$G$27))))+($AE$47*($M$21*(1+SUM($E$28:$G$28))))+(($M$22*(1+SUM($E$29:$G$29))))*$AE$48)+(($M$23*(1+SUM($E$30:$G$30))))*$AE$49)+($AE$50*($M$24*(1+SUM($E$31:$G$31))))))*$F$38</f>
        <v>1106.875</v>
      </c>
      <c r="AM376" s="716">
        <f>((((($AE$46*($M$20*(1+SUM($E$27:$G$27))))+($AE$47*($M$21*(1+SUM($E$28:$G$28))))+(($M$22*(1+SUM($E$29:$G$29))))*$AE$48)+(($M$23*(1+SUM($E$30:$G$30))))*$AE$49)+($AE$50*($M$24*(1+SUM($E$31:$G$31))))))*$G$38</f>
        <v>1581.25</v>
      </c>
      <c r="AN376" s="716">
        <f>((((($AE$46*($M$20*(1+SUM($E$27:$G$27))))+($AE$47*($M$21*(1+SUM($E$28:$G$28))))+(($M$22*(1+SUM($E$29:$G$29))))*$AE$48)+(($M$23*(1+SUM($E$30:$G$30))))*$AE$49)+($AE$50*($M$24*(1+SUM($E$31:$G$31))))))*$H$38</f>
        <v>316.25</v>
      </c>
      <c r="AO376" s="716">
        <f>((((($AE$46*($M$20*(1+SUM($E$27:$G$27))))+($AE$47*($M$21*(1+SUM($E$28:$G$28))))+(($M$22*(1+SUM($E$29:$G$29))))*$AE$48)+(($M$23*(1+SUM($E$30:$G$30))))*$AE$49)+($AE$50*($M$24*(1+SUM($E$31:$G$31))))))*$I$38</f>
        <v>63.25</v>
      </c>
      <c r="AP376" s="716">
        <f>((((($AE$46*($M$20*(1+SUM($E$27:$G$27))))+($AE$47*($M$21*(1+SUM($E$28:$G$28))))+(($M$22*(1+SUM($E$29:$G$29))))*$AE$48)+(($M$23*(1+SUM($E$30:$G$30))))*$AE$49)+($AE$50*($M$24*(1+SUM($E$31:$G$31))))))*$J$38</f>
        <v>31.625</v>
      </c>
      <c r="AQ376" s="716"/>
      <c r="AR376" s="716"/>
      <c r="AS376" s="716"/>
      <c r="AT376" s="716"/>
      <c r="AU376" s="716"/>
      <c r="AV376" s="716"/>
      <c r="AW376" s="716"/>
      <c r="AX376" s="716"/>
      <c r="AY376" s="716"/>
      <c r="AZ376" s="716"/>
      <c r="BA376" s="716"/>
      <c r="BB376" s="716"/>
      <c r="BC376" s="716"/>
      <c r="BD376" s="716"/>
      <c r="BE376" s="716"/>
      <c r="BF376" s="716"/>
      <c r="BG376" s="716"/>
      <c r="BH376" s="716"/>
      <c r="BI376" s="716"/>
      <c r="BJ376" s="716"/>
      <c r="BK376" s="716"/>
      <c r="BL376" s="716"/>
      <c r="BM376" s="716"/>
      <c r="BN376" s="716"/>
      <c r="BO376" s="716"/>
      <c r="BP376" s="716"/>
      <c r="BQ376" s="716"/>
    </row>
    <row r="377" spans="1:69" ht="10.199999999999999" customHeight="1" thickBot="1" x14ac:dyDescent="0.35">
      <c r="A377" s="64">
        <v>34</v>
      </c>
      <c r="B377" s="64">
        <f t="shared" si="79"/>
        <v>3162.5</v>
      </c>
      <c r="C377" s="64">
        <v>34</v>
      </c>
      <c r="D377" s="716"/>
      <c r="E377" s="716"/>
      <c r="F377" s="716"/>
      <c r="G377" s="716"/>
      <c r="H377" s="716"/>
      <c r="I377" s="716"/>
      <c r="J377" s="716"/>
      <c r="K377" s="716"/>
      <c r="L377" s="716"/>
      <c r="M377" s="716"/>
      <c r="N377" s="716"/>
      <c r="O377" s="716"/>
      <c r="P377" s="716"/>
      <c r="Q377" s="716"/>
      <c r="R377" s="716"/>
      <c r="S377" s="716"/>
      <c r="T377" s="716"/>
      <c r="U377" s="716"/>
      <c r="V377" s="716"/>
      <c r="W377" s="716"/>
      <c r="X377" s="716"/>
      <c r="Y377" s="716"/>
      <c r="Z377" s="716"/>
      <c r="AA377" s="716"/>
      <c r="AB377" s="716"/>
      <c r="AC377" s="716"/>
      <c r="AD377" s="716"/>
      <c r="AE377" s="716"/>
      <c r="AF377" s="716"/>
      <c r="AG377" s="716"/>
      <c r="AH377" s="716"/>
      <c r="AI377" s="716"/>
      <c r="AJ377" s="716"/>
      <c r="AK377" s="716">
        <f>((((($AE$46*($M$20*(1+SUM($E$27:$G$27))))+($AE$47*($M$21*(1+SUM($E$28:$G$28))))+(($M$22*(1+SUM($E$29:$G$29))))*$AE$48)+(($M$23*(1+SUM($E$30:$G$30))))*$AE$49)+($AE$50*($M$24*(1+SUM($E$31:$G$31))))))*$D$38</f>
        <v>0</v>
      </c>
      <c r="AL377" s="716">
        <f>((((($AE$46*($M$20*(1+SUM($E$27:$G$27))))+($AE$47*($M$21*(1+SUM($E$28:$G$28))))+(($M$22*(1+SUM($E$29:$G$29))))*$AE$48)+(($M$23*(1+SUM($E$30:$G$30))))*$AE$49)+($AE$50*($M$24*(1+SUM($E$31:$G$31))))))*$E$38</f>
        <v>63.25</v>
      </c>
      <c r="AM377" s="716">
        <f>((((($AE$46*($M$20*(1+SUM($E$27:$G$27))))+($AE$47*($M$21*(1+SUM($E$28:$G$28))))+(($M$22*(1+SUM($E$29:$G$29))))*$AE$48)+(($M$23*(1+SUM($E$30:$G$30))))*$AE$49)+($AE$50*($M$24*(1+SUM($E$31:$G$31))))))*$F$38</f>
        <v>1106.875</v>
      </c>
      <c r="AN377" s="716">
        <f>((((($AE$46*($M$20*(1+SUM($E$27:$G$27))))+($AE$47*($M$21*(1+SUM($E$28:$G$28))))+(($M$22*(1+SUM($E$29:$G$29))))*$AE$48)+(($M$23*(1+SUM($E$30:$G$30))))*$AE$49)+($AE$50*($M$24*(1+SUM($E$31:$G$31))))))*$G$38</f>
        <v>1581.25</v>
      </c>
      <c r="AO377" s="716">
        <f>((((($AE$46*($M$20*(1+SUM($E$27:$G$27))))+($AE$47*($M$21*(1+SUM($E$28:$G$28))))+(($M$22*(1+SUM($E$29:$G$29))))*$AE$48)+(($M$23*(1+SUM($E$30:$G$30))))*$AE$49)+($AE$50*($M$24*(1+SUM($E$31:$G$31))))))*$H$38</f>
        <v>316.25</v>
      </c>
      <c r="AP377" s="716">
        <f>((((($AE$46*($M$20*(1+SUM($E$27:$G$27))))+($AE$47*($M$21*(1+SUM($E$28:$G$28))))+(($M$22*(1+SUM($E$29:$G$29))))*$AE$48)+(($M$23*(1+SUM($E$30:$G$30))))*$AE$49)+($AE$50*($M$24*(1+SUM($E$31:$G$31))))))*$I$38</f>
        <v>63.25</v>
      </c>
      <c r="AQ377" s="716">
        <f>((((($AE$46*($M$20*(1+SUM($E$27:$G$27))))+($AE$47*($M$21*(1+SUM($E$28:$G$28))))+(($M$22*(1+SUM($E$29:$G$29))))*$AE$48)+(($M$23*(1+SUM($E$30:$G$30))))*$AE$49)+($AE$50*($M$24*(1+SUM($E$31:$G$31))))))*$J$38</f>
        <v>31.625</v>
      </c>
      <c r="AR377" s="716"/>
      <c r="AS377" s="716"/>
      <c r="AT377" s="716"/>
      <c r="AU377" s="716"/>
      <c r="AV377" s="716"/>
      <c r="AW377" s="716"/>
      <c r="AX377" s="716"/>
      <c r="AY377" s="716"/>
      <c r="AZ377" s="716"/>
      <c r="BA377" s="716"/>
      <c r="BB377" s="716"/>
      <c r="BC377" s="716"/>
      <c r="BD377" s="716"/>
      <c r="BE377" s="716"/>
      <c r="BF377" s="716"/>
      <c r="BG377" s="716"/>
      <c r="BH377" s="716"/>
      <c r="BI377" s="716"/>
      <c r="BJ377" s="716"/>
      <c r="BK377" s="716"/>
      <c r="BL377" s="716"/>
      <c r="BM377" s="716"/>
      <c r="BN377" s="716"/>
      <c r="BO377" s="716"/>
      <c r="BP377" s="716"/>
      <c r="BQ377" s="716"/>
    </row>
    <row r="378" spans="1:69" ht="10.199999999999999" customHeight="1" thickBot="1" x14ac:dyDescent="0.35">
      <c r="A378" s="64">
        <v>35</v>
      </c>
      <c r="B378" s="64">
        <f t="shared" si="79"/>
        <v>3162.5</v>
      </c>
      <c r="C378" s="64">
        <v>35</v>
      </c>
      <c r="D378" s="716"/>
      <c r="E378" s="716"/>
      <c r="F378" s="716"/>
      <c r="G378" s="716"/>
      <c r="H378" s="716"/>
      <c r="I378" s="716"/>
      <c r="J378" s="716"/>
      <c r="K378" s="716"/>
      <c r="L378" s="716"/>
      <c r="M378" s="716"/>
      <c r="N378" s="716"/>
      <c r="O378" s="716"/>
      <c r="P378" s="716"/>
      <c r="Q378" s="716"/>
      <c r="R378" s="716"/>
      <c r="S378" s="716"/>
      <c r="T378" s="716"/>
      <c r="U378" s="716"/>
      <c r="V378" s="716"/>
      <c r="W378" s="716"/>
      <c r="X378" s="716"/>
      <c r="Y378" s="716"/>
      <c r="Z378" s="716"/>
      <c r="AA378" s="716"/>
      <c r="AB378" s="716"/>
      <c r="AC378" s="716"/>
      <c r="AD378" s="716"/>
      <c r="AE378" s="716"/>
      <c r="AF378" s="716"/>
      <c r="AG378" s="716"/>
      <c r="AH378" s="716"/>
      <c r="AI378" s="716"/>
      <c r="AJ378" s="716"/>
      <c r="AK378" s="716"/>
      <c r="AL378" s="716">
        <f>((((($AE$46*($M$20*(1+SUM($E$27:$G$27))))+($AE$47*($M$21*(1+SUM($E$28:$G$28))))+(($M$22*(1+SUM($E$29:$G$29))))*$AE$48)+(($M$23*(1+SUM($E$30:$G$30))))*$AE$49)+($AE$50*($M$24*(1+SUM($E$31:$G$31))))))*$D$38</f>
        <v>0</v>
      </c>
      <c r="AM378" s="716">
        <f>((((($AE$46*($M$20*(1+SUM($E$27:$G$27))))+($AE$47*($M$21*(1+SUM($E$28:$G$28))))+(($M$22*(1+SUM($E$29:$G$29))))*$AE$48)+(($M$23*(1+SUM($E$30:$G$30))))*$AE$49)+($AE$50*($M$24*(1+SUM($E$31:$G$31))))))*$E$38</f>
        <v>63.25</v>
      </c>
      <c r="AN378" s="716">
        <f>((((($AE$46*($M$20*(1+SUM($E$27:$G$27))))+($AE$47*($M$21*(1+SUM($E$28:$G$28))))+(($M$22*(1+SUM($E$29:$G$29))))*$AE$48)+(($M$23*(1+SUM($E$30:$G$30))))*$AE$49)+($AE$50*($M$24*(1+SUM($E$31:$G$31))))))*$F$38</f>
        <v>1106.875</v>
      </c>
      <c r="AO378" s="716">
        <f>((((($AE$46*($M$20*(1+SUM($E$27:$G$27))))+($AE$47*($M$21*(1+SUM($E$28:$G$28))))+(($M$22*(1+SUM($E$29:$G$29))))*$AE$48)+(($M$23*(1+SUM($E$30:$G$30))))*$AE$49)+($AE$50*($M$24*(1+SUM($E$31:$G$31))))))*$G$38</f>
        <v>1581.25</v>
      </c>
      <c r="AP378" s="716">
        <f>((((($AE$46*($M$20*(1+SUM($E$27:$G$27))))+($AE$47*($M$21*(1+SUM($E$28:$G$28))))+(($M$22*(1+SUM($E$29:$G$29))))*$AE$48)+(($M$23*(1+SUM($E$30:$G$30))))*$AE$49)+($AE$50*($M$24*(1+SUM($E$31:$G$31))))))*$H$38</f>
        <v>316.25</v>
      </c>
      <c r="AQ378" s="716">
        <f>((((($AE$46*($M$20*(1+SUM($E$27:$G$27))))+($AE$47*($M$21*(1+SUM($E$28:$G$28))))+(($M$22*(1+SUM($E$29:$G$29))))*$AE$48)+(($M$23*(1+SUM($E$30:$G$30))))*$AE$49)+($AE$50*($M$24*(1+SUM($E$31:$G$31))))))*$I$38</f>
        <v>63.25</v>
      </c>
      <c r="AR378" s="716">
        <f>((((($AE$46*($M$20*(1+SUM($E$27:$G$27))))+($AE$47*($M$21*(1+SUM($E$28:$G$28))))+(($M$22*(1+SUM($E$29:$G$29))))*$AE$48)+(($M$23*(1+SUM($E$30:$G$30))))*$AE$49)+($AE$50*($M$24*(1+SUM($E$31:$G$31))))))*$J$38</f>
        <v>31.625</v>
      </c>
      <c r="AS378" s="716"/>
      <c r="AT378" s="716"/>
      <c r="AU378" s="716"/>
      <c r="AV378" s="716"/>
      <c r="AW378" s="716"/>
      <c r="AX378" s="716"/>
      <c r="AY378" s="716"/>
      <c r="AZ378" s="716"/>
      <c r="BA378" s="716"/>
      <c r="BB378" s="716"/>
      <c r="BC378" s="716"/>
      <c r="BD378" s="716"/>
      <c r="BE378" s="716"/>
      <c r="BF378" s="716"/>
      <c r="BG378" s="716"/>
      <c r="BH378" s="716"/>
      <c r="BI378" s="716"/>
      <c r="BJ378" s="716"/>
      <c r="BK378" s="716"/>
      <c r="BL378" s="716"/>
      <c r="BM378" s="716"/>
      <c r="BN378" s="716"/>
      <c r="BO378" s="716"/>
      <c r="BP378" s="716"/>
      <c r="BQ378" s="716"/>
    </row>
    <row r="379" spans="1:69" ht="10.199999999999999" customHeight="1" thickBot="1" x14ac:dyDescent="0.35">
      <c r="A379" s="64">
        <v>36</v>
      </c>
      <c r="B379" s="64">
        <f t="shared" si="79"/>
        <v>3162.5</v>
      </c>
      <c r="C379" s="64">
        <v>36</v>
      </c>
      <c r="D379" s="716"/>
      <c r="E379" s="716"/>
      <c r="F379" s="716"/>
      <c r="G379" s="716"/>
      <c r="H379" s="716"/>
      <c r="I379" s="716"/>
      <c r="J379" s="716"/>
      <c r="K379" s="716"/>
      <c r="L379" s="716"/>
      <c r="M379" s="716"/>
      <c r="N379" s="716"/>
      <c r="O379" s="716"/>
      <c r="P379" s="716"/>
      <c r="Q379" s="716"/>
      <c r="R379" s="716"/>
      <c r="S379" s="716"/>
      <c r="T379" s="716"/>
      <c r="U379" s="716"/>
      <c r="V379" s="716"/>
      <c r="W379" s="716"/>
      <c r="X379" s="716"/>
      <c r="Y379" s="716"/>
      <c r="Z379" s="716"/>
      <c r="AA379" s="716"/>
      <c r="AB379" s="716"/>
      <c r="AC379" s="716"/>
      <c r="AD379" s="716"/>
      <c r="AE379" s="716"/>
      <c r="AF379" s="716"/>
      <c r="AG379" s="716"/>
      <c r="AH379" s="716"/>
      <c r="AI379" s="716"/>
      <c r="AJ379" s="716"/>
      <c r="AK379" s="716"/>
      <c r="AL379" s="716"/>
      <c r="AM379" s="716">
        <f>((((($AE$46*($M$20*(1+SUM($E$27:$G$27))))+($AE$47*($M$21*(1+SUM($E$28:$G$28))))+(($M$22*(1+SUM($E$29:$G$29))))*$AE$48)+(($M$23*(1+SUM($E$30:$G$30))))*$AE$49)+($AE$50*($M$24*(1+SUM($E$31:$G$31))))))*$D$38</f>
        <v>0</v>
      </c>
      <c r="AN379" s="716">
        <f>((((($AE$46*($M$20*(1+SUM($E$27:$G$27))))+($AE$47*($M$21*(1+SUM($E$28:$G$28))))+(($M$22*(1+SUM($E$29:$G$29))))*$AE$48)+(($M$23*(1+SUM($E$30:$G$30))))*$AE$49)+($AE$50*($M$24*(1+SUM($E$31:$G$31))))))*$E$38</f>
        <v>63.25</v>
      </c>
      <c r="AO379" s="716">
        <f>((((($AE$46*($M$20*(1+SUM($E$27:$G$27))))+($AE$47*($M$21*(1+SUM($E$28:$G$28))))+(($M$22*(1+SUM($E$29:$G$29))))*$AE$48)+(($M$23*(1+SUM($E$30:$G$30))))*$AE$49)+($AE$50*($M$24*(1+SUM($E$31:$G$31))))))*$F$38</f>
        <v>1106.875</v>
      </c>
      <c r="AP379" s="716">
        <f>((((($AE$46*($M$20*(1+SUM($E$27:$G$27))))+($AE$47*($M$21*(1+SUM($E$28:$G$28))))+(($M$22*(1+SUM($E$29:$G$29))))*$AE$48)+(($M$23*(1+SUM($E$30:$G$30))))*$AE$49)+($AE$50*($M$24*(1+SUM($E$31:$G$31))))))*$G$38</f>
        <v>1581.25</v>
      </c>
      <c r="AQ379" s="716">
        <f>((((($AE$46*($M$20*(1+SUM($E$27:$G$27))))+($AE$47*($M$21*(1+SUM($E$28:$G$28))))+(($M$22*(1+SUM($E$29:$G$29))))*$AE$48)+(($M$23*(1+SUM($E$30:$G$30))))*$AE$49)+($AE$50*($M$24*(1+SUM($E$31:$G$31))))))*$H$38</f>
        <v>316.25</v>
      </c>
      <c r="AR379" s="716">
        <f>((((($AE$46*($M$20*(1+SUM($E$27:$G$27))))+($AE$47*($M$21*(1+SUM($E$28:$G$28))))+(($M$22*(1+SUM($E$29:$G$29))))*$AE$48)+(($M$23*(1+SUM($E$30:$G$30))))*$AE$49)+($AE$50*($M$24*(1+SUM($E$31:$G$31))))))*$I$38</f>
        <v>63.25</v>
      </c>
      <c r="AS379" s="716">
        <f>((((($AE$46*($M$20*(1+SUM($E$27:$G$27))))+($AE$47*($M$21*(1+SUM($E$28:$G$28))))+(($M$22*(1+SUM($E$29:$G$29))))*$AE$48)+(($M$23*(1+SUM($E$30:$G$30))))*$AE$49)+($AE$50*($M$24*(1+SUM($E$31:$G$31))))))*$J$38</f>
        <v>31.625</v>
      </c>
      <c r="AT379" s="716"/>
      <c r="AU379" s="716"/>
      <c r="AV379" s="716"/>
      <c r="AW379" s="716"/>
      <c r="AX379" s="716"/>
      <c r="AY379" s="716"/>
      <c r="AZ379" s="716"/>
      <c r="BA379" s="716"/>
      <c r="BB379" s="716"/>
      <c r="BC379" s="716"/>
      <c r="BD379" s="716"/>
      <c r="BE379" s="716"/>
      <c r="BF379" s="716"/>
      <c r="BG379" s="716"/>
      <c r="BH379" s="716"/>
      <c r="BI379" s="716"/>
      <c r="BJ379" s="716"/>
      <c r="BK379" s="716"/>
      <c r="BL379" s="716"/>
      <c r="BM379" s="716"/>
      <c r="BN379" s="716"/>
      <c r="BO379" s="716"/>
      <c r="BP379" s="716"/>
      <c r="BQ379" s="716"/>
    </row>
    <row r="380" spans="1:69" ht="10.199999999999999" customHeight="1" thickBot="1" x14ac:dyDescent="0.35">
      <c r="A380" s="64">
        <v>37</v>
      </c>
      <c r="B380" s="64">
        <f t="shared" si="79"/>
        <v>4062.5</v>
      </c>
      <c r="C380" s="64">
        <v>37</v>
      </c>
      <c r="D380" s="716"/>
      <c r="E380" s="716"/>
      <c r="F380" s="716"/>
      <c r="G380" s="716"/>
      <c r="H380" s="716"/>
      <c r="I380" s="716"/>
      <c r="J380" s="716"/>
      <c r="K380" s="716"/>
      <c r="L380" s="716"/>
      <c r="M380" s="716"/>
      <c r="N380" s="716"/>
      <c r="O380" s="716"/>
      <c r="P380" s="716"/>
      <c r="Q380" s="716"/>
      <c r="R380" s="716"/>
      <c r="S380" s="716"/>
      <c r="T380" s="716"/>
      <c r="U380" s="716"/>
      <c r="V380" s="716"/>
      <c r="W380" s="716"/>
      <c r="X380" s="716"/>
      <c r="Y380" s="716"/>
      <c r="Z380" s="716"/>
      <c r="AA380" s="716"/>
      <c r="AB380" s="716"/>
      <c r="AC380" s="716"/>
      <c r="AD380" s="716"/>
      <c r="AE380" s="716"/>
      <c r="AF380" s="716"/>
      <c r="AG380" s="716"/>
      <c r="AH380" s="716"/>
      <c r="AI380" s="716"/>
      <c r="AJ380" s="716"/>
      <c r="AK380" s="716"/>
      <c r="AL380" s="716"/>
      <c r="AM380" s="716"/>
      <c r="AN380" s="716">
        <f>((((($AF$46*($M$20*(1+SUM($E$27:$H$27))))+($AF$47*($M$21*(1+SUM($E$28:$H$28))))+(($M$22*(1+SUM($E$29:$H$29))))*$AF$48)+(($M$23*(1+SUM($E$30:$H$30))))*$AF$49)+($AF$50*($M$24*(1+SUM($E$31:$H$31))))))*$D$38</f>
        <v>0</v>
      </c>
      <c r="AO380" s="716">
        <f>((((($AF$46*($M$20*(1+SUM($E$27:$H$27))))+($AF$47*($M$21*(1+SUM($E$28:$H$28))))+(($M$22*(1+SUM($E$29:$H$29))))*$AF$48)+(($M$23*(1+SUM($E$30:$H$30))))*$AF$49)+($AF$50*($M$24*(1+SUM($E$31:$H$31))))))*$E$38</f>
        <v>81.25</v>
      </c>
      <c r="AP380" s="716">
        <f>((((($AF$46*($M$20*(1+SUM($E$27:$H$27))))+($AF$47*($M$21*(1+SUM($E$28:$H$28))))+(($M$22*(1+SUM($E$29:$H$29))))*$AF$48)+(($M$23*(1+SUM($E$30:$H$30))))*$AF$49)+($AF$50*($M$24*(1+SUM($E$31:$H$31))))))*$F$38</f>
        <v>1421.875</v>
      </c>
      <c r="AQ380" s="716">
        <f>((((($AF$46*($M$20*(1+SUM($E$27:$H$27))))+($AF$47*($M$21*(1+SUM($E$28:$H$28))))+(($M$22*(1+SUM($E$29:$H$29))))*$AF$48)+(($M$23*(1+SUM($E$30:$H$30))))*$AF$49)+($AF$50*($M$24*(1+SUM($E$31:$H$31))))))*$G$38</f>
        <v>2031.25</v>
      </c>
      <c r="AR380" s="716">
        <f>((((($AF$46*($M$20*(1+SUM($E$27:$H$27))))+($AF$47*($M$21*(1+SUM($E$28:$H$28))))+(($M$22*(1+SUM($E$29:$H$29))))*$AF$48)+(($M$23*(1+SUM($E$30:$H$30))))*$AF$49)+($AF$50*($M$24*(1+SUM($E$31:$H$31))))))*$H$38</f>
        <v>406.25</v>
      </c>
      <c r="AS380" s="716">
        <f>((((($AF$46*($M$20*(1+SUM($E$27:$H$27))))+($AF$47*($M$21*(1+SUM($E$28:$H$28))))+(($M$22*(1+SUM($E$29:$H$29))))*$AF$48)+(($M$23*(1+SUM($E$30:$H$30))))*$AF$49)+($AF$50*($M$24*(1+SUM($E$31:$H$31))))))*$I$38</f>
        <v>81.25</v>
      </c>
      <c r="AT380" s="716">
        <f>((((($AF$46*($M$20*(1+SUM($E$27:$H$27))))+($AF$47*($M$21*(1+SUM($E$28:$H$28))))+(($M$22*(1+SUM($E$29:$H$29))))*$AF$48)+(($M$23*(1+SUM($E$30:$H$30))))*$AF$49)+($AF$50*($M$24*(1+SUM($E$31:$H$31))))))*$J$38</f>
        <v>40.625</v>
      </c>
      <c r="AU380" s="716"/>
      <c r="AV380" s="716"/>
      <c r="AW380" s="716"/>
      <c r="AX380" s="716"/>
      <c r="AY380" s="716"/>
      <c r="AZ380" s="716"/>
      <c r="BA380" s="716"/>
      <c r="BB380" s="716"/>
      <c r="BC380" s="716"/>
      <c r="BD380" s="716"/>
      <c r="BE380" s="716"/>
      <c r="BF380" s="716"/>
      <c r="BG380" s="716"/>
      <c r="BH380" s="716"/>
      <c r="BI380" s="716"/>
      <c r="BJ380" s="716"/>
      <c r="BK380" s="716"/>
      <c r="BL380" s="716"/>
      <c r="BM380" s="716"/>
      <c r="BN380" s="716"/>
      <c r="BO380" s="716"/>
      <c r="BP380" s="716"/>
      <c r="BQ380" s="716"/>
    </row>
    <row r="381" spans="1:69" ht="10.199999999999999" customHeight="1" thickBot="1" x14ac:dyDescent="0.35">
      <c r="A381" s="64">
        <v>38</v>
      </c>
      <c r="B381" s="64">
        <f t="shared" si="79"/>
        <v>4062.5</v>
      </c>
      <c r="C381" s="64">
        <v>38</v>
      </c>
      <c r="D381" s="716"/>
      <c r="E381" s="716"/>
      <c r="F381" s="716"/>
      <c r="G381" s="716"/>
      <c r="H381" s="716"/>
      <c r="I381" s="716"/>
      <c r="J381" s="716"/>
      <c r="K381" s="716"/>
      <c r="L381" s="716"/>
      <c r="M381" s="716"/>
      <c r="N381" s="716"/>
      <c r="O381" s="716"/>
      <c r="P381" s="716"/>
      <c r="Q381" s="716"/>
      <c r="R381" s="716"/>
      <c r="S381" s="716"/>
      <c r="T381" s="716"/>
      <c r="U381" s="716"/>
      <c r="V381" s="716"/>
      <c r="W381" s="716"/>
      <c r="X381" s="716"/>
      <c r="Y381" s="716"/>
      <c r="Z381" s="716"/>
      <c r="AA381" s="716"/>
      <c r="AB381" s="716"/>
      <c r="AC381" s="716"/>
      <c r="AD381" s="716"/>
      <c r="AE381" s="716"/>
      <c r="AF381" s="716"/>
      <c r="AG381" s="716"/>
      <c r="AH381" s="716"/>
      <c r="AI381" s="716"/>
      <c r="AJ381" s="716"/>
      <c r="AK381" s="716"/>
      <c r="AL381" s="716"/>
      <c r="AM381" s="716"/>
      <c r="AN381" s="716"/>
      <c r="AO381" s="716">
        <f>((((($AF$46*($M$20*(1+SUM($E$27:$H$27))))+($AF$47*($M$21*(1+SUM($E$28:$H$28))))+(($M$22*(1+SUM($E$29:$H$29))))*$AF$48)+(($M$23*(1+SUM($E$30:$H$30))))*$AF$49)+($AF$50*($M$24*(1+SUM($E$31:$H$31))))))*$D$38</f>
        <v>0</v>
      </c>
      <c r="AP381" s="716">
        <f>((((($AF$46*($M$20*(1+SUM($E$27:$H$27))))+($AF$47*($M$21*(1+SUM($E$28:$H$28))))+(($M$22*(1+SUM($E$29:$H$29))))*$AF$48)+(($M$23*(1+SUM($E$30:$H$30))))*$AF$49)+($AF$50*($M$24*(1+SUM($E$31:$H$31))))))*$E$38</f>
        <v>81.25</v>
      </c>
      <c r="AQ381" s="716">
        <f>((((($AF$46*($M$20*(1+SUM($E$27:$H$27))))+($AF$47*($M$21*(1+SUM($E$28:$H$28))))+(($M$22*(1+SUM($E$29:$H$29))))*$AF$48)+(($M$23*(1+SUM($E$30:$H$30))))*$AF$49)+($AF$50*($M$24*(1+SUM($E$31:$H$31))))))*$F$38</f>
        <v>1421.875</v>
      </c>
      <c r="AR381" s="716">
        <f>((((($AF$46*($M$20*(1+SUM($E$27:$H$27))))+($AF$47*($M$21*(1+SUM($E$28:$H$28))))+(($M$22*(1+SUM($E$29:$H$29))))*$AF$48)+(($M$23*(1+SUM($E$30:$H$30))))*$AF$49)+($AF$50*($M$24*(1+SUM($E$31:$H$31))))))*$G$38</f>
        <v>2031.25</v>
      </c>
      <c r="AS381" s="716">
        <f>((((($AF$46*($M$20*(1+SUM($E$27:$H$27))))+($AF$47*($M$21*(1+SUM($E$28:$H$28))))+(($M$22*(1+SUM($E$29:$H$29))))*$AF$48)+(($M$23*(1+SUM($E$30:$H$30))))*$AF$49)+($AF$50*($M$24*(1+SUM($E$31:$H$31))))))*$H$38</f>
        <v>406.25</v>
      </c>
      <c r="AT381" s="716">
        <f>((((($AF$46*($M$20*(1+SUM($E$27:$H$27))))+($AF$47*($M$21*(1+SUM($E$28:$H$28))))+(($M$22*(1+SUM($E$29:$H$29))))*$AF$48)+(($M$23*(1+SUM($E$30:$H$30))))*$AF$49)+($AF$50*($M$24*(1+SUM($E$31:$H$31))))))*$I$38</f>
        <v>81.25</v>
      </c>
      <c r="AU381" s="716">
        <f>((((($AF$46*($M$20*(1+SUM($E$27:$H$27))))+($AF$47*($M$21*(1+SUM($E$28:$H$28))))+(($M$22*(1+SUM($E$29:$H$29))))*$AF$48)+(($M$23*(1+SUM($E$30:$H$30))))*$AF$49)+($AF$50*($M$24*(1+SUM($E$31:$H$31))))))*$J$38</f>
        <v>40.625</v>
      </c>
      <c r="AV381" s="716"/>
      <c r="AW381" s="716"/>
      <c r="AX381" s="716"/>
      <c r="AY381" s="716"/>
      <c r="AZ381" s="716"/>
      <c r="BA381" s="716"/>
      <c r="BB381" s="716"/>
      <c r="BC381" s="716"/>
      <c r="BD381" s="716"/>
      <c r="BE381" s="716"/>
      <c r="BF381" s="716"/>
      <c r="BG381" s="716"/>
      <c r="BH381" s="716"/>
      <c r="BI381" s="716"/>
      <c r="BJ381" s="716"/>
      <c r="BK381" s="716"/>
      <c r="BL381" s="716"/>
      <c r="BM381" s="716"/>
      <c r="BN381" s="716"/>
      <c r="BO381" s="716"/>
      <c r="BP381" s="716"/>
      <c r="BQ381" s="716"/>
    </row>
    <row r="382" spans="1:69" ht="10.199999999999999" customHeight="1" thickBot="1" x14ac:dyDescent="0.35">
      <c r="A382" s="64">
        <v>39</v>
      </c>
      <c r="B382" s="64">
        <f t="shared" si="79"/>
        <v>4062.5</v>
      </c>
      <c r="C382" s="64">
        <v>39</v>
      </c>
      <c r="D382" s="716"/>
      <c r="E382" s="716"/>
      <c r="F382" s="716"/>
      <c r="G382" s="716"/>
      <c r="H382" s="716"/>
      <c r="I382" s="716"/>
      <c r="J382" s="716"/>
      <c r="K382" s="716"/>
      <c r="L382" s="716"/>
      <c r="M382" s="716"/>
      <c r="N382" s="716"/>
      <c r="O382" s="716"/>
      <c r="P382" s="716"/>
      <c r="Q382" s="716"/>
      <c r="R382" s="716"/>
      <c r="S382" s="716"/>
      <c r="T382" s="716"/>
      <c r="U382" s="716"/>
      <c r="V382" s="716"/>
      <c r="W382" s="716"/>
      <c r="X382" s="716"/>
      <c r="Y382" s="716"/>
      <c r="Z382" s="716"/>
      <c r="AA382" s="716"/>
      <c r="AB382" s="716"/>
      <c r="AC382" s="716"/>
      <c r="AD382" s="716"/>
      <c r="AE382" s="716"/>
      <c r="AF382" s="716"/>
      <c r="AG382" s="716"/>
      <c r="AH382" s="716"/>
      <c r="AI382" s="716"/>
      <c r="AJ382" s="716"/>
      <c r="AK382" s="716"/>
      <c r="AL382" s="716"/>
      <c r="AM382" s="716"/>
      <c r="AN382" s="716"/>
      <c r="AO382" s="716"/>
      <c r="AP382" s="716">
        <f>((((($AF$46*($M$20*(1+SUM($E$27:$H$27))))+($AF$47*($M$21*(1+SUM($E$28:$H$28))))+(($M$22*(1+SUM($E$29:$H$29))))*$AF$48)+(($M$23*(1+SUM($E$30:$H$30))))*$AF$49)+($AF$50*($M$24*(1+SUM($E$31:$H$31))))))*$D$38</f>
        <v>0</v>
      </c>
      <c r="AQ382" s="716">
        <f>((((($AF$46*($M$20*(1+SUM($E$27:$H$27))))+($AF$47*($M$21*(1+SUM($E$28:$H$28))))+(($M$22*(1+SUM($E$29:$H$29))))*$AF$48)+(($M$23*(1+SUM($E$30:$H$30))))*$AF$49)+($AF$50*($M$24*(1+SUM($E$31:$H$31))))))*$E$38</f>
        <v>81.25</v>
      </c>
      <c r="AR382" s="716">
        <f>((((($AF$46*($M$20*(1+SUM($E$27:$H$27))))+($AF$47*($M$21*(1+SUM($E$28:$H$28))))+(($M$22*(1+SUM($E$29:$H$29))))*$AF$48)+(($M$23*(1+SUM($E$30:$H$30))))*$AF$49)+($AF$50*($M$24*(1+SUM($E$31:$H$31))))))*$F$38</f>
        <v>1421.875</v>
      </c>
      <c r="AS382" s="716">
        <f>((((($AF$46*($M$20*(1+SUM($E$27:$H$27))))+($AF$47*($M$21*(1+SUM($E$28:$H$28))))+(($M$22*(1+SUM($E$29:$H$29))))*$AF$48)+(($M$23*(1+SUM($E$30:$H$30))))*$AF$49)+($AF$50*($M$24*(1+SUM($E$31:$H$31))))))*$G$38</f>
        <v>2031.25</v>
      </c>
      <c r="AT382" s="716">
        <f>((((($AF$46*($M$20*(1+SUM($E$27:$H$27))))+($AF$47*($M$21*(1+SUM($E$28:$H$28))))+(($M$22*(1+SUM($E$29:$H$29))))*$AF$48)+(($M$23*(1+SUM($E$30:$H$30))))*$AF$49)+($AF$50*($M$24*(1+SUM($E$31:$H$31))))))*$H$38</f>
        <v>406.25</v>
      </c>
      <c r="AU382" s="716">
        <f>((((($AF$46*($M$20*(1+SUM($E$27:$H$27))))+($AF$47*($M$21*(1+SUM($E$28:$H$28))))+(($M$22*(1+SUM($E$29:$H$29))))*$AF$48)+(($M$23*(1+SUM($E$30:$H$30))))*$AF$49)+($AF$50*($M$24*(1+SUM($E$31:$H$31))))))*$I$38</f>
        <v>81.25</v>
      </c>
      <c r="AV382" s="716">
        <f>((((($AF$46*($M$20*(1+SUM($E$27:$H$27))))+($AF$47*($M$21*(1+SUM($E$28:$H$28))))+(($M$22*(1+SUM($E$29:$H$29))))*$AF$48)+(($M$23*(1+SUM($E$30:$H$30))))*$AF$49)+($AF$50*($M$24*(1+SUM($E$31:$H$31))))))*$J$38</f>
        <v>40.625</v>
      </c>
      <c r="AW382" s="716"/>
      <c r="AX382" s="716"/>
      <c r="AY382" s="716"/>
      <c r="AZ382" s="716"/>
      <c r="BA382" s="716"/>
      <c r="BB382" s="716"/>
      <c r="BC382" s="716"/>
      <c r="BD382" s="716"/>
      <c r="BE382" s="716"/>
      <c r="BF382" s="716"/>
      <c r="BG382" s="716"/>
      <c r="BH382" s="716"/>
      <c r="BI382" s="716"/>
      <c r="BJ382" s="716"/>
      <c r="BK382" s="716"/>
      <c r="BL382" s="716"/>
      <c r="BM382" s="716"/>
      <c r="BN382" s="716"/>
      <c r="BO382" s="716"/>
      <c r="BP382" s="716"/>
      <c r="BQ382" s="716"/>
    </row>
    <row r="383" spans="1:69" ht="10.199999999999999" customHeight="1" thickBot="1" x14ac:dyDescent="0.35">
      <c r="A383" s="64">
        <v>40</v>
      </c>
      <c r="B383" s="64">
        <f t="shared" si="79"/>
        <v>4062.5</v>
      </c>
      <c r="C383" s="64">
        <v>40</v>
      </c>
      <c r="D383" s="716"/>
      <c r="E383" s="716"/>
      <c r="F383" s="716"/>
      <c r="G383" s="716"/>
      <c r="H383" s="716"/>
      <c r="I383" s="716"/>
      <c r="J383" s="716"/>
      <c r="K383" s="716"/>
      <c r="L383" s="716"/>
      <c r="M383" s="716"/>
      <c r="N383" s="716"/>
      <c r="O383" s="716"/>
      <c r="P383" s="716"/>
      <c r="Q383" s="716"/>
      <c r="R383" s="716"/>
      <c r="S383" s="716"/>
      <c r="T383" s="716"/>
      <c r="U383" s="716"/>
      <c r="V383" s="716"/>
      <c r="W383" s="716"/>
      <c r="X383" s="716"/>
      <c r="Y383" s="716"/>
      <c r="Z383" s="716"/>
      <c r="AA383" s="716"/>
      <c r="AB383" s="716"/>
      <c r="AC383" s="716"/>
      <c r="AD383" s="716"/>
      <c r="AE383" s="716"/>
      <c r="AF383" s="716"/>
      <c r="AG383" s="716"/>
      <c r="AH383" s="716"/>
      <c r="AI383" s="716"/>
      <c r="AJ383" s="716"/>
      <c r="AK383" s="716"/>
      <c r="AL383" s="716"/>
      <c r="AM383" s="716"/>
      <c r="AN383" s="716"/>
      <c r="AO383" s="716"/>
      <c r="AP383" s="716"/>
      <c r="AQ383" s="716">
        <f>((((($AF$46*($M$20*(1+SUM($E$27:$H$27))))+($AF$47*($M$21*(1+SUM($E$28:$H$28))))+(($M$22*(1+SUM($E$29:$H$29))))*$AF$48)+(($M$23*(1+SUM($E$30:$H$30))))*$AF$49)+($AF$50*($M$24*(1+SUM($E$31:$H$31))))))*$D$38</f>
        <v>0</v>
      </c>
      <c r="AR383" s="716">
        <f>((((($AF$46*($M$20*(1+SUM($E$27:$H$27))))+($AF$47*($M$21*(1+SUM($E$28:$H$28))))+(($M$22*(1+SUM($E$29:$H$29))))*$AF$48)+(($M$23*(1+SUM($E$30:$H$30))))*$AF$49)+($AF$50*($M$24*(1+SUM($E$31:$H$31))))))*$E$38</f>
        <v>81.25</v>
      </c>
      <c r="AS383" s="716">
        <f>((((($AF$46*($M$20*(1+SUM($E$27:$H$27))))+($AF$47*($M$21*(1+SUM($E$28:$H$28))))+(($M$22*(1+SUM($E$29:$H$29))))*$AF$48)+(($M$23*(1+SUM($E$30:$H$30))))*$AF$49)+($AF$50*($M$24*(1+SUM($E$31:$H$31))))))*$F$38</f>
        <v>1421.875</v>
      </c>
      <c r="AT383" s="716">
        <f>((((($AF$46*($M$20*(1+SUM($E$27:$H$27))))+($AF$47*($M$21*(1+SUM($E$28:$H$28))))+(($M$22*(1+SUM($E$29:$H$29))))*$AF$48)+(($M$23*(1+SUM($E$30:$H$30))))*$AF$49)+($AF$50*($M$24*(1+SUM($E$31:$H$31))))))*$G$38</f>
        <v>2031.25</v>
      </c>
      <c r="AU383" s="716">
        <f>((((($AF$46*($M$20*(1+SUM($E$27:$H$27))))+($AF$47*($M$21*(1+SUM($E$28:$H$28))))+(($M$22*(1+SUM($E$29:$H$29))))*$AF$48)+(($M$23*(1+SUM($E$30:$H$30))))*$AF$49)+($AF$50*($M$24*(1+SUM($E$31:$H$31))))))*$H$38</f>
        <v>406.25</v>
      </c>
      <c r="AV383" s="716">
        <f>((((($AF$46*($M$20*(1+SUM($E$27:$H$27))))+($AF$47*($M$21*(1+SUM($E$28:$H$28))))+(($M$22*(1+SUM($E$29:$H$29))))*$AF$48)+(($M$23*(1+SUM($E$30:$H$30))))*$AF$49)+($AF$50*($M$24*(1+SUM($E$31:$H$31))))))*$I$38</f>
        <v>81.25</v>
      </c>
      <c r="AW383" s="716">
        <f>((((($AF$46*($M$20*(1+SUM($E$27:$H$27))))+($AF$47*($M$21*(1+SUM($E$28:$H$28))))+(($M$22*(1+SUM($E$29:$H$29))))*$AF$48)+(($M$23*(1+SUM($E$30:$H$30))))*$AF$49)+($AF$50*($M$24*(1+SUM($E$31:$H$31))))))*$J$38</f>
        <v>40.625</v>
      </c>
      <c r="AX383" s="716"/>
      <c r="AY383" s="716"/>
      <c r="AZ383" s="716"/>
      <c r="BA383" s="716"/>
      <c r="BB383" s="716"/>
      <c r="BC383" s="716"/>
      <c r="BD383" s="716"/>
      <c r="BE383" s="716"/>
      <c r="BF383" s="716"/>
      <c r="BG383" s="716"/>
      <c r="BH383" s="716"/>
      <c r="BI383" s="716"/>
      <c r="BJ383" s="716"/>
      <c r="BK383" s="716"/>
      <c r="BL383" s="716"/>
      <c r="BM383" s="716"/>
      <c r="BN383" s="716"/>
      <c r="BO383" s="716"/>
      <c r="BP383" s="716"/>
      <c r="BQ383" s="716"/>
    </row>
    <row r="384" spans="1:69" ht="10.199999999999999" customHeight="1" thickBot="1" x14ac:dyDescent="0.35">
      <c r="A384" s="64">
        <v>41</v>
      </c>
      <c r="B384" s="64">
        <f t="shared" si="79"/>
        <v>4062.5</v>
      </c>
      <c r="C384" s="64">
        <v>41</v>
      </c>
      <c r="D384" s="716"/>
      <c r="E384" s="716"/>
      <c r="F384" s="716"/>
      <c r="G384" s="716"/>
      <c r="H384" s="716"/>
      <c r="I384" s="716"/>
      <c r="J384" s="716"/>
      <c r="K384" s="716"/>
      <c r="L384" s="716"/>
      <c r="M384" s="716"/>
      <c r="N384" s="716"/>
      <c r="O384" s="716"/>
      <c r="P384" s="716"/>
      <c r="Q384" s="716"/>
      <c r="R384" s="716"/>
      <c r="S384" s="716"/>
      <c r="T384" s="716"/>
      <c r="U384" s="716"/>
      <c r="V384" s="716"/>
      <c r="W384" s="716"/>
      <c r="X384" s="716"/>
      <c r="Y384" s="716"/>
      <c r="Z384" s="716"/>
      <c r="AA384" s="716"/>
      <c r="AB384" s="716"/>
      <c r="AC384" s="716"/>
      <c r="AD384" s="716"/>
      <c r="AE384" s="716"/>
      <c r="AF384" s="716"/>
      <c r="AG384" s="716"/>
      <c r="AH384" s="716"/>
      <c r="AI384" s="716"/>
      <c r="AJ384" s="716"/>
      <c r="AK384" s="716"/>
      <c r="AL384" s="716"/>
      <c r="AM384" s="716"/>
      <c r="AN384" s="716"/>
      <c r="AO384" s="716"/>
      <c r="AP384" s="716"/>
      <c r="AQ384" s="716"/>
      <c r="AR384" s="716">
        <f>((((($AF$46*($M$20*(1+SUM($E$27:$H$27))))+($AF$47*($M$21*(1+SUM($E$28:$H$28))))+(($M$22*(1+SUM($E$29:$H$29))))*$AF$48)+(($M$23*(1+SUM($E$30:$H$30))))*$AF$49)+($AF$50*($M$24*(1+SUM($E$31:$H$31))))))*$D$38</f>
        <v>0</v>
      </c>
      <c r="AS384" s="716">
        <f>((((($AF$46*($M$20*(1+SUM($E$27:$H$27))))+($AF$47*($M$21*(1+SUM($E$28:$H$28))))+(($M$22*(1+SUM($E$29:$H$29))))*$AF$48)+(($M$23*(1+SUM($E$30:$H$30))))*$AF$49)+($AF$50*($M$24*(1+SUM($E$31:$H$31))))))*$E$38</f>
        <v>81.25</v>
      </c>
      <c r="AT384" s="716">
        <f>((((($AF$46*($M$20*(1+SUM($E$27:$H$27))))+($AF$47*($M$21*(1+SUM($E$28:$H$28))))+(($M$22*(1+SUM($E$29:$H$29))))*$AF$48)+(($M$23*(1+SUM($E$30:$H$30))))*$AF$49)+($AF$50*($M$24*(1+SUM($E$31:$H$31))))))*$F$38</f>
        <v>1421.875</v>
      </c>
      <c r="AU384" s="716">
        <f>((((($AF$46*($M$20*(1+SUM($E$27:$H$27))))+($AF$47*($M$21*(1+SUM($E$28:$H$28))))+(($M$22*(1+SUM($E$29:$H$29))))*$AF$48)+(($M$23*(1+SUM($E$30:$H$30))))*$AF$49)+($AF$50*($M$24*(1+SUM($E$31:$H$31))))))*$G$38</f>
        <v>2031.25</v>
      </c>
      <c r="AV384" s="716">
        <f>((((($AF$46*($M$20*(1+SUM($E$27:$H$27))))+($AF$47*($M$21*(1+SUM($E$28:$H$28))))+(($M$22*(1+SUM($E$29:$H$29))))*$AF$48)+(($M$23*(1+SUM($E$30:$H$30))))*$AF$49)+($AF$50*($M$24*(1+SUM($E$31:$H$31))))))*$H$38</f>
        <v>406.25</v>
      </c>
      <c r="AW384" s="716">
        <f>((((($AF$46*($M$20*(1+SUM($E$27:$H$27))))+($AF$47*($M$21*(1+SUM($E$28:$H$28))))+(($M$22*(1+SUM($E$29:$H$29))))*$AF$48)+(($M$23*(1+SUM($E$30:$H$30))))*$AF$49)+($AF$50*($M$24*(1+SUM($E$31:$H$31))))))*$I$38</f>
        <v>81.25</v>
      </c>
      <c r="AX384" s="716">
        <f>((((($AF$46*($M$20*(1+SUM($E$27:$H$27))))+($AF$47*($M$21*(1+SUM($E$28:$H$28))))+(($M$22*(1+SUM($E$29:$H$29))))*$AF$48)+(($M$23*(1+SUM($E$30:$H$30))))*$AF$49)+($AF$50*($M$24*(1+SUM($E$31:$H$31))))))*$J$38</f>
        <v>40.625</v>
      </c>
      <c r="AY384" s="716"/>
      <c r="AZ384" s="716"/>
      <c r="BA384" s="716"/>
      <c r="BB384" s="716"/>
      <c r="BC384" s="716"/>
      <c r="BD384" s="716"/>
      <c r="BE384" s="716"/>
      <c r="BF384" s="716"/>
      <c r="BG384" s="716"/>
      <c r="BH384" s="716"/>
      <c r="BI384" s="716"/>
      <c r="BJ384" s="716"/>
      <c r="BK384" s="716"/>
      <c r="BL384" s="716"/>
      <c r="BM384" s="716"/>
      <c r="BN384" s="716"/>
      <c r="BO384" s="716"/>
      <c r="BP384" s="716"/>
      <c r="BQ384" s="716"/>
    </row>
    <row r="385" spans="1:69" ht="10.199999999999999" customHeight="1" thickBot="1" x14ac:dyDescent="0.35">
      <c r="A385" s="64">
        <v>42</v>
      </c>
      <c r="B385" s="64">
        <f t="shared" si="79"/>
        <v>4062.5</v>
      </c>
      <c r="C385" s="64">
        <v>42</v>
      </c>
      <c r="D385" s="716"/>
      <c r="E385" s="716"/>
      <c r="F385" s="716"/>
      <c r="G385" s="716"/>
      <c r="H385" s="716"/>
      <c r="I385" s="716"/>
      <c r="J385" s="716"/>
      <c r="K385" s="716"/>
      <c r="L385" s="716"/>
      <c r="M385" s="716"/>
      <c r="N385" s="716"/>
      <c r="O385" s="716"/>
      <c r="P385" s="716"/>
      <c r="Q385" s="716"/>
      <c r="R385" s="716"/>
      <c r="S385" s="716"/>
      <c r="T385" s="716"/>
      <c r="U385" s="716"/>
      <c r="V385" s="716"/>
      <c r="W385" s="716"/>
      <c r="X385" s="716"/>
      <c r="Y385" s="716"/>
      <c r="Z385" s="716"/>
      <c r="AA385" s="716"/>
      <c r="AB385" s="716"/>
      <c r="AC385" s="716"/>
      <c r="AD385" s="716"/>
      <c r="AE385" s="716"/>
      <c r="AF385" s="716"/>
      <c r="AG385" s="716"/>
      <c r="AH385" s="716"/>
      <c r="AI385" s="716"/>
      <c r="AJ385" s="716"/>
      <c r="AK385" s="716"/>
      <c r="AL385" s="716"/>
      <c r="AM385" s="716"/>
      <c r="AN385" s="716"/>
      <c r="AO385" s="716"/>
      <c r="AP385" s="716"/>
      <c r="AQ385" s="716"/>
      <c r="AR385" s="716"/>
      <c r="AS385" s="716">
        <f>((((($AF$46*($M$20*(1+SUM($E$27:$H$27))))+($AF$47*($M$21*(1+SUM($E$28:$H$28))))+(($M$22*(1+SUM($E$29:$H$29))))*$AF$48)+(($M$23*(1+SUM($E$30:$H$30))))*$AF$49)+($AF$50*($M$24*(1+SUM($E$31:$H$31))))))*$D$38</f>
        <v>0</v>
      </c>
      <c r="AT385" s="716">
        <f>((((($AF$46*($M$20*(1+SUM($E$27:$H$27))))+($AF$47*($M$21*(1+SUM($E$28:$H$28))))+(($M$22*(1+SUM($E$29:$H$29))))*$AF$48)+(($M$23*(1+SUM($E$30:$H$30))))*$AF$49)+($AF$50*($M$24*(1+SUM($E$31:$H$31))))))*$E$38</f>
        <v>81.25</v>
      </c>
      <c r="AU385" s="716">
        <f>((((($AF$46*($M$20*(1+SUM($E$27:$H$27))))+($AF$47*($M$21*(1+SUM($E$28:$H$28))))+(($M$22*(1+SUM($E$29:$H$29))))*$AF$48)+(($M$23*(1+SUM($E$30:$H$30))))*$AF$49)+($AF$50*($M$24*(1+SUM($E$31:$H$31))))))*$F$38</f>
        <v>1421.875</v>
      </c>
      <c r="AV385" s="716">
        <f>((((($AF$46*($M$20*(1+SUM($E$27:$H$27))))+($AF$47*($M$21*(1+SUM($E$28:$H$28))))+(($M$22*(1+SUM($E$29:$H$29))))*$AF$48)+(($M$23*(1+SUM($E$30:$H$30))))*$AF$49)+($AF$50*($M$24*(1+SUM($E$31:$H$31))))))*$G$38</f>
        <v>2031.25</v>
      </c>
      <c r="AW385" s="716">
        <f>((((($AF$46*($M$20*(1+SUM($E$27:$H$27))))+($AF$47*($M$21*(1+SUM($E$28:$H$28))))+(($M$22*(1+SUM($E$29:$H$29))))*$AF$48)+(($M$23*(1+SUM($E$30:$H$30))))*$AF$49)+($AF$50*($M$24*(1+SUM($E$31:$H$31))))))*$H$38</f>
        <v>406.25</v>
      </c>
      <c r="AX385" s="716">
        <f>((((($AF$46*($M$20*(1+SUM($E$27:$H$27))))+($AF$47*($M$21*(1+SUM($E$28:$H$28))))+(($M$22*(1+SUM($E$29:$H$29))))*$AF$48)+(($M$23*(1+SUM($E$30:$H$30))))*$AF$49)+($AF$50*($M$24*(1+SUM($E$31:$H$31))))))*$I$38</f>
        <v>81.25</v>
      </c>
      <c r="AY385" s="716">
        <f>((((($AF$46*($M$20*(1+SUM($E$27:$H$27))))+($AF$47*($M$21*(1+SUM($E$28:$H$28))))+(($M$22*(1+SUM($E$29:$H$29))))*$AF$48)+(($M$23*(1+SUM($E$30:$H$30))))*$AF$49)+($AF$50*($M$24*(1+SUM($E$31:$H$31))))))*$J$38</f>
        <v>40.625</v>
      </c>
      <c r="AZ385" s="716"/>
      <c r="BA385" s="716"/>
      <c r="BB385" s="716"/>
      <c r="BC385" s="716"/>
      <c r="BD385" s="716"/>
      <c r="BE385" s="716"/>
      <c r="BF385" s="716"/>
      <c r="BG385" s="716"/>
      <c r="BH385" s="716"/>
      <c r="BI385" s="716"/>
      <c r="BJ385" s="716"/>
      <c r="BK385" s="716"/>
      <c r="BL385" s="716"/>
      <c r="BM385" s="716"/>
      <c r="BN385" s="716"/>
      <c r="BO385" s="716"/>
      <c r="BP385" s="716"/>
      <c r="BQ385" s="716"/>
    </row>
    <row r="386" spans="1:69" ht="10.199999999999999" customHeight="1" thickBot="1" x14ac:dyDescent="0.35">
      <c r="A386" s="64">
        <v>43</v>
      </c>
      <c r="B386" s="64">
        <f t="shared" si="79"/>
        <v>4062.5</v>
      </c>
      <c r="C386" s="64">
        <v>43</v>
      </c>
      <c r="D386" s="716"/>
      <c r="E386" s="716"/>
      <c r="F386" s="716"/>
      <c r="G386" s="716"/>
      <c r="H386" s="716"/>
      <c r="I386" s="716"/>
      <c r="J386" s="716"/>
      <c r="K386" s="716"/>
      <c r="L386" s="716"/>
      <c r="M386" s="716"/>
      <c r="N386" s="716"/>
      <c r="O386" s="716"/>
      <c r="P386" s="716"/>
      <c r="Q386" s="716"/>
      <c r="R386" s="716"/>
      <c r="S386" s="716"/>
      <c r="T386" s="716"/>
      <c r="U386" s="716"/>
      <c r="V386" s="716"/>
      <c r="W386" s="716"/>
      <c r="X386" s="716"/>
      <c r="Y386" s="716"/>
      <c r="Z386" s="716"/>
      <c r="AA386" s="716"/>
      <c r="AB386" s="716"/>
      <c r="AC386" s="716"/>
      <c r="AD386" s="716"/>
      <c r="AE386" s="716"/>
      <c r="AF386" s="716"/>
      <c r="AG386" s="716"/>
      <c r="AH386" s="716"/>
      <c r="AI386" s="716"/>
      <c r="AJ386" s="716"/>
      <c r="AK386" s="716"/>
      <c r="AL386" s="716"/>
      <c r="AM386" s="716"/>
      <c r="AN386" s="716"/>
      <c r="AO386" s="716"/>
      <c r="AP386" s="716"/>
      <c r="AQ386" s="716"/>
      <c r="AR386" s="716"/>
      <c r="AS386" s="716"/>
      <c r="AT386" s="716">
        <f>((((($AF$46*($M$20*(1+SUM($E$27:$H$27))))+($AF$47*($M$21*(1+SUM($E$28:$H$28))))+(($M$22*(1+SUM($E$29:$H$29))))*$AF$48)+(($M$23*(1+SUM($E$30:$H$30))))*$AF$49)+($AF$50*($M$24*(1+SUM($E$31:$H$31))))))*$D$38</f>
        <v>0</v>
      </c>
      <c r="AU386" s="716">
        <f>((((($AF$46*($M$20*(1+SUM($E$27:$H$27))))+($AF$47*($M$21*(1+SUM($E$28:$H$28))))+(($M$22*(1+SUM($E$29:$H$29))))*$AF$48)+(($M$23*(1+SUM($E$30:$H$30))))*$AF$49)+($AF$50*($M$24*(1+SUM($E$31:$H$31))))))*$E$38</f>
        <v>81.25</v>
      </c>
      <c r="AV386" s="716">
        <f>((((($AF$46*($M$20*(1+SUM($E$27:$H$27))))+($AF$47*($M$21*(1+SUM($E$28:$H$28))))+(($M$22*(1+SUM($E$29:$H$29))))*$AF$48)+(($M$23*(1+SUM($E$30:$H$30))))*$AF$49)+($AF$50*($M$24*(1+SUM($E$31:$H$31))))))*$F$38</f>
        <v>1421.875</v>
      </c>
      <c r="AW386" s="716">
        <f>((((($AF$46*($M$20*(1+SUM($E$27:$H$27))))+($AF$47*($M$21*(1+SUM($E$28:$H$28))))+(($M$22*(1+SUM($E$29:$H$29))))*$AF$48)+(($M$23*(1+SUM($E$30:$H$30))))*$AF$49)+($AF$50*($M$24*(1+SUM($E$31:$H$31))))))*$G$38</f>
        <v>2031.25</v>
      </c>
      <c r="AX386" s="716">
        <f>((((($AF$46*($M$20*(1+SUM($E$27:$H$27))))+($AF$47*($M$21*(1+SUM($E$28:$H$28))))+(($M$22*(1+SUM($E$29:$H$29))))*$AF$48)+(($M$23*(1+SUM($E$30:$H$30))))*$AF$49)+($AF$50*($M$24*(1+SUM($E$31:$H$31))))))*$H$38</f>
        <v>406.25</v>
      </c>
      <c r="AY386" s="716">
        <f>((((($AF$46*($M$20*(1+SUM($E$27:$H$27))))+($AF$47*($M$21*(1+SUM($E$28:$H$28))))+(($M$22*(1+SUM($E$29:$H$29))))*$AF$48)+(($M$23*(1+SUM($E$30:$H$30))))*$AF$49)+($AF$50*($M$24*(1+SUM($E$31:$H$31))))))*$I$38</f>
        <v>81.25</v>
      </c>
      <c r="AZ386" s="716">
        <f>((((($AF$46*($M$20*(1+SUM($E$27:$H$27))))+($AF$47*($M$21*(1+SUM($E$28:$H$28))))+(($M$22*(1+SUM($E$29:$H$29))))*$AF$48)+(($M$23*(1+SUM($E$30:$H$30))))*$AF$49)+($AF$50*($M$24*(1+SUM($E$31:$H$31))))))*$J$38</f>
        <v>40.625</v>
      </c>
      <c r="BA386" s="716"/>
      <c r="BB386" s="716"/>
      <c r="BC386" s="716"/>
      <c r="BD386" s="716"/>
      <c r="BE386" s="716"/>
      <c r="BF386" s="716"/>
      <c r="BG386" s="716"/>
      <c r="BH386" s="716"/>
      <c r="BI386" s="716"/>
      <c r="BJ386" s="716"/>
      <c r="BK386" s="716"/>
      <c r="BL386" s="716"/>
      <c r="BM386" s="716"/>
      <c r="BN386" s="716"/>
      <c r="BO386" s="716"/>
      <c r="BP386" s="716"/>
      <c r="BQ386" s="716"/>
    </row>
    <row r="387" spans="1:69" ht="10.199999999999999" customHeight="1" thickBot="1" x14ac:dyDescent="0.35">
      <c r="A387" s="64">
        <v>44</v>
      </c>
      <c r="B387" s="64">
        <f t="shared" si="79"/>
        <v>4062.5</v>
      </c>
      <c r="C387" s="64">
        <v>44</v>
      </c>
      <c r="D387" s="716"/>
      <c r="E387" s="716"/>
      <c r="F387" s="716"/>
      <c r="G387" s="716"/>
      <c r="H387" s="716"/>
      <c r="I387" s="716"/>
      <c r="J387" s="716"/>
      <c r="K387" s="716"/>
      <c r="L387" s="716"/>
      <c r="M387" s="716"/>
      <c r="N387" s="716"/>
      <c r="O387" s="716"/>
      <c r="P387" s="716"/>
      <c r="Q387" s="716"/>
      <c r="R387" s="716"/>
      <c r="S387" s="716"/>
      <c r="T387" s="716"/>
      <c r="U387" s="716"/>
      <c r="V387" s="716"/>
      <c r="W387" s="716"/>
      <c r="X387" s="716"/>
      <c r="Y387" s="716"/>
      <c r="Z387" s="716"/>
      <c r="AA387" s="716"/>
      <c r="AB387" s="716"/>
      <c r="AC387" s="716"/>
      <c r="AD387" s="716"/>
      <c r="AE387" s="716"/>
      <c r="AF387" s="716"/>
      <c r="AG387" s="716"/>
      <c r="AH387" s="716"/>
      <c r="AI387" s="716"/>
      <c r="AJ387" s="716"/>
      <c r="AK387" s="716"/>
      <c r="AL387" s="716"/>
      <c r="AM387" s="716"/>
      <c r="AN387" s="716"/>
      <c r="AO387" s="716"/>
      <c r="AP387" s="716"/>
      <c r="AQ387" s="716"/>
      <c r="AR387" s="716"/>
      <c r="AS387" s="716"/>
      <c r="AT387" s="716"/>
      <c r="AU387" s="716">
        <f>((((($AF$46*($M$20*(1+SUM($E$27:$H$27))))+($AF$47*($M$21*(1+SUM($E$28:$H$28))))+(($M$22*(1+SUM($E$29:$H$29))))*$AF$48)+(($M$23*(1+SUM($E$30:$H$30))))*$AF$49)+($AF$50*($M$24*(1+SUM($E$31:$H$31))))))*$D$38</f>
        <v>0</v>
      </c>
      <c r="AV387" s="716">
        <f>((((($AF$46*($M$20*(1+SUM($E$27:$H$27))))+($AF$47*($M$21*(1+SUM($E$28:$H$28))))+(($M$22*(1+SUM($E$29:$H$29))))*$AF$48)+(($M$23*(1+SUM($E$30:$H$30))))*$AF$49)+($AF$50*($M$24*(1+SUM($E$31:$H$31))))))*$E$38</f>
        <v>81.25</v>
      </c>
      <c r="AW387" s="716">
        <f>((((($AF$46*($M$20*(1+SUM($E$27:$H$27))))+($AF$47*($M$21*(1+SUM($E$28:$H$28))))+(($M$22*(1+SUM($E$29:$H$29))))*$AF$48)+(($M$23*(1+SUM($E$30:$H$30))))*$AF$49)+($AF$50*($M$24*(1+SUM($E$31:$H$31))))))*$F$38</f>
        <v>1421.875</v>
      </c>
      <c r="AX387" s="716">
        <f>((((($AF$46*($M$20*(1+SUM($E$27:$H$27))))+($AF$47*($M$21*(1+SUM($E$28:$H$28))))+(($M$22*(1+SUM($E$29:$H$29))))*$AF$48)+(($M$23*(1+SUM($E$30:$H$30))))*$AF$49)+($AF$50*($M$24*(1+SUM($E$31:$H$31))))))*$G$38</f>
        <v>2031.25</v>
      </c>
      <c r="AY387" s="716">
        <f>((((($AF$46*($M$20*(1+SUM($E$27:$H$27))))+($AF$47*($M$21*(1+SUM($E$28:$H$28))))+(($M$22*(1+SUM($E$29:$H$29))))*$AF$48)+(($M$23*(1+SUM($E$30:$H$30))))*$AF$49)+($AF$50*($M$24*(1+SUM($E$31:$H$31))))))*$H$38</f>
        <v>406.25</v>
      </c>
      <c r="AZ387" s="716">
        <f>((((($AF$46*($M$20*(1+SUM($E$27:$H$27))))+($AF$47*($M$21*(1+SUM($E$28:$H$28))))+(($M$22*(1+SUM($E$29:$H$29))))*$AF$48)+(($M$23*(1+SUM($E$30:$H$30))))*$AF$49)+($AF$50*($M$24*(1+SUM($E$31:$H$31))))))*$I$38</f>
        <v>81.25</v>
      </c>
      <c r="BA387" s="716">
        <f>((((($AF$46*($M$20*(1+SUM($E$27:$H$27))))+($AF$47*($M$21*(1+SUM($E$28:$H$28))))+(($M$22*(1+SUM($E$29:$H$29))))*$AF$48)+(($M$23*(1+SUM($E$30:$H$30))))*$AF$49)+($AF$50*($M$24*(1+SUM($E$31:$H$31))))))*$J$38</f>
        <v>40.625</v>
      </c>
      <c r="BB387" s="716"/>
      <c r="BC387" s="716"/>
      <c r="BD387" s="716"/>
      <c r="BE387" s="716"/>
      <c r="BF387" s="716"/>
      <c r="BG387" s="716"/>
      <c r="BH387" s="716"/>
      <c r="BI387" s="716"/>
      <c r="BJ387" s="716"/>
      <c r="BK387" s="716"/>
      <c r="BL387" s="716"/>
      <c r="BM387" s="716"/>
      <c r="BN387" s="716"/>
      <c r="BO387" s="716"/>
      <c r="BP387" s="716"/>
      <c r="BQ387" s="716"/>
    </row>
    <row r="388" spans="1:69" ht="10.199999999999999" customHeight="1" thickBot="1" x14ac:dyDescent="0.35">
      <c r="A388" s="64">
        <v>45</v>
      </c>
      <c r="B388" s="64">
        <f t="shared" si="79"/>
        <v>4062.5</v>
      </c>
      <c r="C388" s="64">
        <v>45</v>
      </c>
      <c r="D388" s="716"/>
      <c r="E388" s="716"/>
      <c r="F388" s="716"/>
      <c r="G388" s="716"/>
      <c r="H388" s="716"/>
      <c r="I388" s="716"/>
      <c r="J388" s="716"/>
      <c r="K388" s="716"/>
      <c r="L388" s="716"/>
      <c r="M388" s="716"/>
      <c r="N388" s="716"/>
      <c r="O388" s="716"/>
      <c r="P388" s="716"/>
      <c r="Q388" s="716"/>
      <c r="R388" s="716"/>
      <c r="S388" s="716"/>
      <c r="T388" s="716"/>
      <c r="U388" s="716"/>
      <c r="V388" s="716"/>
      <c r="W388" s="716"/>
      <c r="X388" s="716"/>
      <c r="Y388" s="716"/>
      <c r="Z388" s="716"/>
      <c r="AA388" s="716"/>
      <c r="AB388" s="716"/>
      <c r="AC388" s="716"/>
      <c r="AD388" s="716"/>
      <c r="AE388" s="716"/>
      <c r="AF388" s="716"/>
      <c r="AG388" s="716"/>
      <c r="AH388" s="716"/>
      <c r="AI388" s="716"/>
      <c r="AJ388" s="716"/>
      <c r="AK388" s="716"/>
      <c r="AL388" s="716"/>
      <c r="AM388" s="716"/>
      <c r="AN388" s="716"/>
      <c r="AO388" s="716"/>
      <c r="AP388" s="716"/>
      <c r="AQ388" s="716"/>
      <c r="AR388" s="716"/>
      <c r="AS388" s="716"/>
      <c r="AT388" s="716"/>
      <c r="AU388" s="716"/>
      <c r="AV388" s="716">
        <f>((((($AF$46*($M$20*(1+SUM($E$27:$H$27))))+($AF$47*($M$21*(1+SUM($E$28:$H$28))))+(($M$22*(1+SUM($E$29:$H$29))))*$AF$48)+(($M$23*(1+SUM($E$30:$H$30))))*$AF$49)+($AF$50*($M$24*(1+SUM($E$31:$H$31))))))*$D$38</f>
        <v>0</v>
      </c>
      <c r="AW388" s="716">
        <f>((((($AF$46*($M$20*(1+SUM($E$27:$H$27))))+($AF$47*($M$21*(1+SUM($E$28:$H$28))))+(($M$22*(1+SUM($E$29:$H$29))))*$AF$48)+(($M$23*(1+SUM($E$30:$H$30))))*$AF$49)+($AF$50*($M$24*(1+SUM($E$31:$H$31))))))*$E$38</f>
        <v>81.25</v>
      </c>
      <c r="AX388" s="716">
        <f>((((($AF$46*($M$20*(1+SUM($E$27:$H$27))))+($AF$47*($M$21*(1+SUM($E$28:$H$28))))+(($M$22*(1+SUM($E$29:$H$29))))*$AF$48)+(($M$23*(1+SUM($E$30:$H$30))))*$AF$49)+($AF$50*($M$24*(1+SUM($E$31:$H$31))))))*$F$38</f>
        <v>1421.875</v>
      </c>
      <c r="AY388" s="716">
        <f>((((($AF$46*($M$20*(1+SUM($E$27:$H$27))))+($AF$47*($M$21*(1+SUM($E$28:$H$28))))+(($M$22*(1+SUM($E$29:$H$29))))*$AF$48)+(($M$23*(1+SUM($E$30:$H$30))))*$AF$49)+($AF$50*($M$24*(1+SUM($E$31:$H$31))))))*$G$38</f>
        <v>2031.25</v>
      </c>
      <c r="AZ388" s="716">
        <f>((((($AF$46*($M$20*(1+SUM($E$27:$H$27))))+($AF$47*($M$21*(1+SUM($E$28:$H$28))))+(($M$22*(1+SUM($E$29:$H$29))))*$AF$48)+(($M$23*(1+SUM($E$30:$H$30))))*$AF$49)+($AF$50*($M$24*(1+SUM($E$31:$H$31))))))*$H$38</f>
        <v>406.25</v>
      </c>
      <c r="BA388" s="716">
        <f>((((($AF$46*($M$20*(1+SUM($E$27:$H$27))))+($AF$47*($M$21*(1+SUM($E$28:$H$28))))+(($M$22*(1+SUM($E$29:$H$29))))*$AF$48)+(($M$23*(1+SUM($E$30:$H$30))))*$AF$49)+($AF$50*($M$24*(1+SUM($E$31:$H$31))))))*$I$38</f>
        <v>81.25</v>
      </c>
      <c r="BB388" s="716">
        <f>((((($AF$46*($M$20*(1+SUM($E$27:$H$27))))+($AF$47*($M$21*(1+SUM($E$28:$H$28))))+(($M$22*(1+SUM($E$29:$H$29))))*$AF$48)+(($M$23*(1+SUM($E$30:$H$30))))*$AF$49)+($AF$50*($M$24*(1+SUM($E$31:$H$31))))))*$J$38</f>
        <v>40.625</v>
      </c>
      <c r="BC388" s="716"/>
      <c r="BD388" s="716"/>
      <c r="BE388" s="716"/>
      <c r="BF388" s="716"/>
      <c r="BG388" s="716"/>
      <c r="BH388" s="716"/>
      <c r="BI388" s="716"/>
      <c r="BJ388" s="716"/>
      <c r="BK388" s="716"/>
      <c r="BL388" s="716"/>
      <c r="BM388" s="716"/>
      <c r="BN388" s="716"/>
      <c r="BO388" s="716"/>
      <c r="BP388" s="716"/>
      <c r="BQ388" s="716"/>
    </row>
    <row r="389" spans="1:69" ht="10.199999999999999" customHeight="1" thickBot="1" x14ac:dyDescent="0.35">
      <c r="A389" s="64">
        <v>46</v>
      </c>
      <c r="B389" s="64">
        <f t="shared" si="79"/>
        <v>4062.5</v>
      </c>
      <c r="C389" s="64">
        <v>46</v>
      </c>
      <c r="D389" s="716"/>
      <c r="E389" s="716"/>
      <c r="F389" s="716"/>
      <c r="G389" s="716"/>
      <c r="H389" s="716"/>
      <c r="I389" s="716"/>
      <c r="J389" s="716"/>
      <c r="K389" s="716"/>
      <c r="L389" s="716"/>
      <c r="M389" s="716"/>
      <c r="N389" s="716"/>
      <c r="O389" s="716"/>
      <c r="P389" s="716"/>
      <c r="Q389" s="716"/>
      <c r="R389" s="716"/>
      <c r="S389" s="716"/>
      <c r="T389" s="716"/>
      <c r="U389" s="716"/>
      <c r="V389" s="716"/>
      <c r="W389" s="716"/>
      <c r="X389" s="716"/>
      <c r="Y389" s="716"/>
      <c r="Z389" s="716"/>
      <c r="AA389" s="716"/>
      <c r="AB389" s="716"/>
      <c r="AC389" s="716"/>
      <c r="AD389" s="716"/>
      <c r="AE389" s="716"/>
      <c r="AF389" s="716"/>
      <c r="AG389" s="716"/>
      <c r="AH389" s="716"/>
      <c r="AI389" s="716"/>
      <c r="AJ389" s="716"/>
      <c r="AK389" s="716"/>
      <c r="AL389" s="716"/>
      <c r="AM389" s="716"/>
      <c r="AN389" s="716"/>
      <c r="AO389" s="716"/>
      <c r="AP389" s="716"/>
      <c r="AQ389" s="716"/>
      <c r="AR389" s="716"/>
      <c r="AS389" s="716"/>
      <c r="AT389" s="716"/>
      <c r="AU389" s="716"/>
      <c r="AV389" s="716"/>
      <c r="AW389" s="716">
        <f>((((($AF$46*($M$20*(1+SUM($E$27:$H$27))))+($AF$47*($M$21*(1+SUM($E$28:$H$28))))+(($M$22*(1+SUM($E$29:$H$29))))*$AF$48)+(($M$23*(1+SUM($E$30:$H$30))))*$AF$49)+($AF$50*($M$24*(1+SUM($E$31:$H$31))))))*$D$38</f>
        <v>0</v>
      </c>
      <c r="AX389" s="716">
        <f>((((($AF$46*($M$20*(1+SUM($E$27:$H$27))))+($AF$47*($M$21*(1+SUM($E$28:$H$28))))+(($M$22*(1+SUM($E$29:$H$29))))*$AF$48)+(($M$23*(1+SUM($E$30:$H$30))))*$AF$49)+($AF$50*($M$24*(1+SUM($E$31:$H$31))))))*$E$38</f>
        <v>81.25</v>
      </c>
      <c r="AY389" s="716">
        <f>((((($AF$46*($M$20*(1+SUM($E$27:$H$27))))+($AF$47*($M$21*(1+SUM($E$28:$H$28))))+(($M$22*(1+SUM($E$29:$H$29))))*$AF$48)+(($M$23*(1+SUM($E$30:$H$30))))*$AF$49)+($AF$50*($M$24*(1+SUM($E$31:$H$31))))))*$F$38</f>
        <v>1421.875</v>
      </c>
      <c r="AZ389" s="716">
        <f>((((($AF$46*($M$20*(1+SUM($E$27:$H$27))))+($AF$47*($M$21*(1+SUM($E$28:$H$28))))+(($M$22*(1+SUM($E$29:$H$29))))*$AF$48)+(($M$23*(1+SUM($E$30:$H$30))))*$AF$49)+($AF$50*($M$24*(1+SUM($E$31:$H$31))))))*$G$38</f>
        <v>2031.25</v>
      </c>
      <c r="BA389" s="716">
        <f>((((($AF$46*($M$20*(1+SUM($E$27:$H$27))))+($AF$47*($M$21*(1+SUM($E$28:$H$28))))+(($M$22*(1+SUM($E$29:$H$29))))*$AF$48)+(($M$23*(1+SUM($E$30:$H$30))))*$AF$49)+($AF$50*($M$24*(1+SUM($E$31:$H$31))))))*$H$38</f>
        <v>406.25</v>
      </c>
      <c r="BB389" s="716">
        <f>((((($AF$46*($M$20*(1+SUM($E$27:$H$27))))+($AF$47*($M$21*(1+SUM($E$28:$H$28))))+(($M$22*(1+SUM($E$29:$H$29))))*$AF$48)+(($M$23*(1+SUM($E$30:$H$30))))*$AF$49)+($AF$50*($M$24*(1+SUM($E$31:$H$31))))))*$I$38</f>
        <v>81.25</v>
      </c>
      <c r="BC389" s="716">
        <f>((((($AF$46*($M$20*(1+SUM($E$27:$H$27))))+($AF$47*($M$21*(1+SUM($E$28:$H$28))))+(($M$22*(1+SUM($E$29:$H$29))))*$AF$48)+(($M$23*(1+SUM($E$30:$H$30))))*$AF$49)+($AF$50*($M$24*(1+SUM($E$31:$H$31))))))*$J$38</f>
        <v>40.625</v>
      </c>
      <c r="BD389" s="716"/>
      <c r="BE389" s="716"/>
      <c r="BF389" s="716"/>
      <c r="BG389" s="716"/>
      <c r="BH389" s="716"/>
      <c r="BI389" s="716"/>
      <c r="BJ389" s="716"/>
      <c r="BK389" s="716"/>
      <c r="BL389" s="716"/>
      <c r="BM389" s="716"/>
      <c r="BN389" s="716"/>
      <c r="BO389" s="716"/>
      <c r="BP389" s="716"/>
      <c r="BQ389" s="716"/>
    </row>
    <row r="390" spans="1:69" ht="10.199999999999999" customHeight="1" thickBot="1" x14ac:dyDescent="0.35">
      <c r="A390" s="64">
        <v>47</v>
      </c>
      <c r="B390" s="64">
        <f t="shared" si="79"/>
        <v>4062.5</v>
      </c>
      <c r="C390" s="64">
        <v>47</v>
      </c>
      <c r="D390" s="716"/>
      <c r="E390" s="716"/>
      <c r="F390" s="716"/>
      <c r="G390" s="716"/>
      <c r="H390" s="716"/>
      <c r="I390" s="716"/>
      <c r="J390" s="716"/>
      <c r="K390" s="716"/>
      <c r="L390" s="716"/>
      <c r="M390" s="716"/>
      <c r="N390" s="716"/>
      <c r="O390" s="716"/>
      <c r="P390" s="716"/>
      <c r="Q390" s="716"/>
      <c r="R390" s="716"/>
      <c r="S390" s="716"/>
      <c r="T390" s="716"/>
      <c r="U390" s="716"/>
      <c r="V390" s="716"/>
      <c r="W390" s="716"/>
      <c r="X390" s="716"/>
      <c r="Y390" s="716"/>
      <c r="Z390" s="716"/>
      <c r="AA390" s="716"/>
      <c r="AB390" s="716"/>
      <c r="AC390" s="716"/>
      <c r="AD390" s="716"/>
      <c r="AE390" s="716"/>
      <c r="AF390" s="716"/>
      <c r="AG390" s="716"/>
      <c r="AH390" s="716"/>
      <c r="AI390" s="716"/>
      <c r="AJ390" s="716"/>
      <c r="AK390" s="716"/>
      <c r="AL390" s="716"/>
      <c r="AM390" s="716"/>
      <c r="AN390" s="716"/>
      <c r="AO390" s="716"/>
      <c r="AP390" s="716"/>
      <c r="AQ390" s="716"/>
      <c r="AR390" s="716"/>
      <c r="AS390" s="716"/>
      <c r="AT390" s="716"/>
      <c r="AU390" s="716"/>
      <c r="AV390" s="716"/>
      <c r="AW390" s="716"/>
      <c r="AX390" s="716">
        <f>((((($AF$46*($M$20*(1+SUM($E$27:$H$27))))+($AF$47*($M$21*(1+SUM($E$28:$H$28))))+(($M$22*(1+SUM($E$29:$H$29))))*$AF$48)+(($M$23*(1+SUM($E$30:$H$30))))*$AF$49)+($AF$50*($M$24*(1+SUM($E$31:$H$31))))))*$D$38</f>
        <v>0</v>
      </c>
      <c r="AY390" s="716">
        <f>((((($AF$46*($M$20*(1+SUM($E$27:$H$27))))+($AF$47*($M$21*(1+SUM($E$28:$H$28))))+(($M$22*(1+SUM($E$29:$H$29))))*$AF$48)+(($M$23*(1+SUM($E$30:$H$30))))*$AF$49)+($AF$50*($M$24*(1+SUM($E$31:$H$31))))))*$E$38</f>
        <v>81.25</v>
      </c>
      <c r="AZ390" s="716">
        <f>((((($AF$46*($M$20*(1+SUM($E$27:$H$27))))+($AF$47*($M$21*(1+SUM($E$28:$H$28))))+(($M$22*(1+SUM($E$29:$H$29))))*$AF$48)+(($M$23*(1+SUM($E$30:$H$30))))*$AF$49)+($AF$50*($M$24*(1+SUM($E$31:$H$31))))))*$F$38</f>
        <v>1421.875</v>
      </c>
      <c r="BA390" s="716">
        <f>((((($AF$46*($M$20*(1+SUM($E$27:$H$27))))+($AF$47*($M$21*(1+SUM($E$28:$H$28))))+(($M$22*(1+SUM($E$29:$H$29))))*$AF$48)+(($M$23*(1+SUM($E$30:$H$30))))*$AF$49)+($AF$50*($M$24*(1+SUM($E$31:$H$31))))))*$G$38</f>
        <v>2031.25</v>
      </c>
      <c r="BB390" s="716">
        <f>((((($AF$46*($M$20*(1+SUM($E$27:$H$27))))+($AF$47*($M$21*(1+SUM($E$28:$H$28))))+(($M$22*(1+SUM($E$29:$H$29))))*$AF$48)+(($M$23*(1+SUM($E$30:$H$30))))*$AF$49)+($AF$50*($M$24*(1+SUM($E$31:$H$31))))))*$H$38</f>
        <v>406.25</v>
      </c>
      <c r="BC390" s="716">
        <f>((((($AF$46*($M$20*(1+SUM($E$27:$H$27))))+($AF$47*($M$21*(1+SUM($E$28:$H$28))))+(($M$22*(1+SUM($E$29:$H$29))))*$AF$48)+(($M$23*(1+SUM($E$30:$H$30))))*$AF$49)+($AF$50*($M$24*(1+SUM($E$31:$H$31))))))*$I$38</f>
        <v>81.25</v>
      </c>
      <c r="BD390" s="716">
        <f>((((($AF$46*($M$20*(1+SUM($E$27:$H$27))))+($AF$47*($M$21*(1+SUM($E$28:$H$28))))+(($M$22*(1+SUM($E$29:$H$29))))*$AF$48)+(($M$23*(1+SUM($E$30:$H$30))))*$AF$49)+($AF$50*($M$24*(1+SUM($E$31:$H$31))))))*$J$38</f>
        <v>40.625</v>
      </c>
      <c r="BE390" s="716"/>
      <c r="BF390" s="716"/>
      <c r="BG390" s="716"/>
      <c r="BH390" s="716"/>
      <c r="BI390" s="716"/>
      <c r="BJ390" s="716"/>
      <c r="BK390" s="716"/>
      <c r="BL390" s="716"/>
      <c r="BM390" s="716"/>
      <c r="BN390" s="716"/>
      <c r="BO390" s="716"/>
      <c r="BP390" s="716"/>
      <c r="BQ390" s="716"/>
    </row>
    <row r="391" spans="1:69" ht="10.199999999999999" customHeight="1" thickBot="1" x14ac:dyDescent="0.35">
      <c r="A391" s="64">
        <v>48</v>
      </c>
      <c r="B391" s="64">
        <f t="shared" si="79"/>
        <v>4062.5</v>
      </c>
      <c r="C391" s="64">
        <v>48</v>
      </c>
      <c r="D391" s="716"/>
      <c r="E391" s="716"/>
      <c r="F391" s="716"/>
      <c r="G391" s="716"/>
      <c r="H391" s="716"/>
      <c r="I391" s="716"/>
      <c r="J391" s="716"/>
      <c r="K391" s="716"/>
      <c r="L391" s="716"/>
      <c r="M391" s="716"/>
      <c r="N391" s="716"/>
      <c r="O391" s="716"/>
      <c r="P391" s="716"/>
      <c r="Q391" s="716"/>
      <c r="R391" s="716"/>
      <c r="S391" s="716"/>
      <c r="T391" s="716"/>
      <c r="U391" s="716"/>
      <c r="V391" s="716"/>
      <c r="W391" s="716"/>
      <c r="X391" s="716"/>
      <c r="Y391" s="716"/>
      <c r="Z391" s="716"/>
      <c r="AA391" s="716"/>
      <c r="AB391" s="716"/>
      <c r="AC391" s="716"/>
      <c r="AD391" s="716"/>
      <c r="AE391" s="716"/>
      <c r="AF391" s="716"/>
      <c r="AG391" s="716"/>
      <c r="AH391" s="716"/>
      <c r="AI391" s="716"/>
      <c r="AJ391" s="716"/>
      <c r="AK391" s="716"/>
      <c r="AL391" s="716"/>
      <c r="AM391" s="716"/>
      <c r="AN391" s="716"/>
      <c r="AO391" s="716"/>
      <c r="AP391" s="716"/>
      <c r="AQ391" s="716"/>
      <c r="AR391" s="716"/>
      <c r="AS391" s="716"/>
      <c r="AT391" s="716"/>
      <c r="AU391" s="716"/>
      <c r="AV391" s="716"/>
      <c r="AW391" s="716"/>
      <c r="AX391" s="716"/>
      <c r="AY391" s="716">
        <f>((((($AF$46*($M$20*(1+SUM($E$27:$H$27))))+($AF$47*($M$21*(1+SUM($E$28:$H$28))))+(($M$22*(1+SUM($E$29:$H$29))))*$AF$48)+(($M$23*(1+SUM($E$30:$H$30))))*$AF$49)+($AF$50*($M$24*(1+SUM($E$31:$H$31))))))*$D$38</f>
        <v>0</v>
      </c>
      <c r="AZ391" s="716">
        <f>((((($AF$46*($M$20*(1+SUM($E$27:$H$27))))+($AF$47*($M$21*(1+SUM($E$28:$H$28))))+(($M$22*(1+SUM($E$29:$H$29))))*$AF$48)+(($M$23*(1+SUM($E$30:$H$30))))*$AF$49)+($AF$50*($M$24*(1+SUM($E$31:$H$31))))))*$E$38</f>
        <v>81.25</v>
      </c>
      <c r="BA391" s="716">
        <f>((((($AF$46*($M$20*(1+SUM($E$27:$H$27))))+($AF$47*($M$21*(1+SUM($E$28:$H$28))))+(($M$22*(1+SUM($E$29:$H$29))))*$AF$48)+(($M$23*(1+SUM($E$30:$H$30))))*$AF$49)+($AF$50*($M$24*(1+SUM($E$31:$H$31))))))*$F$38</f>
        <v>1421.875</v>
      </c>
      <c r="BB391" s="716">
        <f>((((($AF$46*($M$20*(1+SUM($E$27:$H$27))))+($AF$47*($M$21*(1+SUM($E$28:$H$28))))+(($M$22*(1+SUM($E$29:$H$29))))*$AF$48)+(($M$23*(1+SUM($E$30:$H$30))))*$AF$49)+($AF$50*($M$24*(1+SUM($E$31:$H$31))))))*$G$38</f>
        <v>2031.25</v>
      </c>
      <c r="BC391" s="716">
        <f>((((($AF$46*($M$20*(1+SUM($E$27:$H$27))))+($AF$47*($M$21*(1+SUM($E$28:$H$28))))+(($M$22*(1+SUM($E$29:$H$29))))*$AF$48)+(($M$23*(1+SUM($E$30:$H$30))))*$AF$49)+($AF$50*($M$24*(1+SUM($E$31:$H$31))))))*$H$38</f>
        <v>406.25</v>
      </c>
      <c r="BD391" s="716">
        <f>((((($AF$46*($M$20*(1+SUM($E$27:$H$27))))+($AF$47*($M$21*(1+SUM($E$28:$H$28))))+(($M$22*(1+SUM($E$29:$H$29))))*$AF$48)+(($M$23*(1+SUM($E$30:$H$30))))*$AF$49)+($AF$50*($M$24*(1+SUM($E$31:$H$31))))))*$I$38</f>
        <v>81.25</v>
      </c>
      <c r="BE391" s="716">
        <f>((((($AF$46*($M$20*(1+SUM($E$27:$H$27))))+($AF$47*($M$21*(1+SUM($E$28:$H$28))))+(($M$22*(1+SUM($E$29:$H$29))))*$AF$48)+(($M$23*(1+SUM($E$30:$H$30))))*$AF$49)+($AF$50*($M$24*(1+SUM($E$31:$H$31))))))*$J$38</f>
        <v>40.625</v>
      </c>
      <c r="BF391" s="716"/>
      <c r="BG391" s="716"/>
      <c r="BH391" s="716"/>
      <c r="BI391" s="716"/>
      <c r="BJ391" s="716"/>
      <c r="BK391" s="716"/>
      <c r="BL391" s="716"/>
      <c r="BM391" s="716"/>
      <c r="BN391" s="716"/>
      <c r="BO391" s="716"/>
      <c r="BP391" s="716"/>
      <c r="BQ391" s="716"/>
    </row>
    <row r="392" spans="1:69" ht="10.199999999999999" customHeight="1" thickBot="1" x14ac:dyDescent="0.35">
      <c r="A392" s="64">
        <v>49</v>
      </c>
      <c r="B392" s="64">
        <f t="shared" si="79"/>
        <v>5062.5</v>
      </c>
      <c r="C392" s="64">
        <v>49</v>
      </c>
      <c r="D392" s="716"/>
      <c r="E392" s="716"/>
      <c r="F392" s="716"/>
      <c r="G392" s="716"/>
      <c r="H392" s="716"/>
      <c r="I392" s="716"/>
      <c r="J392" s="716"/>
      <c r="K392" s="716"/>
      <c r="L392" s="716"/>
      <c r="M392" s="716"/>
      <c r="N392" s="716"/>
      <c r="O392" s="716"/>
      <c r="P392" s="716"/>
      <c r="Q392" s="716"/>
      <c r="R392" s="716"/>
      <c r="S392" s="716"/>
      <c r="T392" s="716"/>
      <c r="U392" s="716"/>
      <c r="V392" s="716"/>
      <c r="W392" s="716"/>
      <c r="X392" s="716"/>
      <c r="Y392" s="716"/>
      <c r="Z392" s="716"/>
      <c r="AA392" s="716"/>
      <c r="AB392" s="716"/>
      <c r="AC392" s="716"/>
      <c r="AD392" s="716"/>
      <c r="AE392" s="716"/>
      <c r="AF392" s="716"/>
      <c r="AG392" s="716"/>
      <c r="AH392" s="716"/>
      <c r="AI392" s="716"/>
      <c r="AJ392" s="716"/>
      <c r="AK392" s="716"/>
      <c r="AL392" s="716"/>
      <c r="AM392" s="716"/>
      <c r="AN392" s="716"/>
      <c r="AO392" s="716"/>
      <c r="AP392" s="716"/>
      <c r="AQ392" s="716"/>
      <c r="AR392" s="716"/>
      <c r="AS392" s="716"/>
      <c r="AT392" s="716"/>
      <c r="AU392" s="716"/>
      <c r="AV392" s="716"/>
      <c r="AW392" s="716"/>
      <c r="AX392" s="716"/>
      <c r="AY392" s="716"/>
      <c r="AZ392" s="716">
        <f>((((($AG$46*($M$20*(1+SUM($E$27:$I$27))))+($AG$47*($M$21*(1+SUM($E$28:$I$28))))+(($M$22*(1+SUM($E$29:$I$29))))*$AG$48)+(($M$23*(1+SUM($E$30:$I$30))))*$AG$49)+($AG$50*($M$24*(1+SUM($E$31:$I$31))))))*$D$38</f>
        <v>0</v>
      </c>
      <c r="BA392" s="716">
        <f>((((($AG$46*($M$20*(1+SUM($E$27:$I$27))))+($AG$47*($M$21*(1+SUM($E$28:$I$28))))+(($M$22*(1+SUM($E$29:$I$29))))*$AG$48)+(($M$23*(1+SUM($E$30:$I$30))))*$AG$49)+($AG$50*($M$24*(1+SUM($E$31:$I$31))))))*$E$38</f>
        <v>101.25</v>
      </c>
      <c r="BB392" s="716">
        <f>((((($AG$46*($M$20*(1+SUM($E$27:$I$27))))+($AG$47*($M$21*(1+SUM($E$28:$I$28))))+(($M$22*(1+SUM($E$29:$I$29))))*$AG$48)+(($M$23*(1+SUM($E$30:$I$30))))*$AG$49)+($AG$50*($M$24*(1+SUM($E$31:$I$31))))))*$F$38</f>
        <v>1771.875</v>
      </c>
      <c r="BC392" s="716">
        <f>((((($AG$46*($M$20*(1+SUM($E$27:$I$27))))+($AG$47*($M$21*(1+SUM($E$28:$I$28))))+(($M$22*(1+SUM($E$29:$I$29))))*$AG$48)+(($M$23*(1+SUM($E$30:$I$30))))*$AG$49)+($AG$50*($M$24*(1+SUM($E$31:$I$31))))))*$G$38</f>
        <v>2531.25</v>
      </c>
      <c r="BD392" s="716">
        <f>((((($AG$46*($M$20*(1+SUM($E$27:$I$27))))+($AG$47*($M$21*(1+SUM($E$28:$I$28))))+(($M$22*(1+SUM($E$29:$I$29))))*$AG$48)+(($M$23*(1+SUM($E$30:$I$30))))*$AG$49)+($AG$50*($M$24*(1+SUM($E$31:$I$31))))))*$H$38</f>
        <v>506.25</v>
      </c>
      <c r="BE392" s="716">
        <f>((((($AG$46*($M$20*(1+SUM($E$27:$I$27))))+($AG$47*($M$21*(1+SUM($E$28:$I$28))))+(($M$22*(1+SUM($E$29:$I$29))))*$AG$48)+(($M$23*(1+SUM($E$30:$I$30))))*$AG$49)+($AG$50*($M$24*(1+SUM($E$31:$I$31))))))*$I$38</f>
        <v>101.25</v>
      </c>
      <c r="BF392" s="716">
        <f>((((($AG$46*($M$20*(1+SUM($E$27:$I$27))))+($AG$47*($M$21*(1+SUM($E$28:$I$28))))+(($M$22*(1+SUM($E$29:$I$29))))*$AG$48)+(($M$23*(1+SUM($E$30:$I$30))))*$AG$49)+($AG$50*($M$24*(1+SUM($E$31:$I$31))))))*$J$38</f>
        <v>50.625</v>
      </c>
      <c r="BG392" s="716"/>
      <c r="BH392" s="716"/>
      <c r="BI392" s="716"/>
      <c r="BJ392" s="716"/>
      <c r="BK392" s="716"/>
      <c r="BL392" s="716"/>
      <c r="BM392" s="716"/>
      <c r="BN392" s="716"/>
      <c r="BO392" s="716"/>
      <c r="BP392" s="716"/>
      <c r="BQ392" s="716"/>
    </row>
    <row r="393" spans="1:69" ht="10.199999999999999" customHeight="1" thickBot="1" x14ac:dyDescent="0.35">
      <c r="A393" s="64">
        <v>50</v>
      </c>
      <c r="B393" s="64">
        <f t="shared" si="79"/>
        <v>5062.5</v>
      </c>
      <c r="C393" s="64">
        <v>50</v>
      </c>
      <c r="D393" s="716"/>
      <c r="E393" s="716"/>
      <c r="F393" s="716"/>
      <c r="G393" s="716"/>
      <c r="H393" s="716"/>
      <c r="I393" s="716"/>
      <c r="J393" s="716"/>
      <c r="K393" s="716"/>
      <c r="L393" s="716"/>
      <c r="M393" s="716"/>
      <c r="N393" s="716"/>
      <c r="O393" s="716"/>
      <c r="P393" s="716"/>
      <c r="Q393" s="716"/>
      <c r="R393" s="716"/>
      <c r="S393" s="716"/>
      <c r="T393" s="716"/>
      <c r="U393" s="716"/>
      <c r="V393" s="716"/>
      <c r="W393" s="716"/>
      <c r="X393" s="716"/>
      <c r="Y393" s="716"/>
      <c r="Z393" s="716"/>
      <c r="AA393" s="716"/>
      <c r="AB393" s="716"/>
      <c r="AC393" s="716"/>
      <c r="AD393" s="716"/>
      <c r="AE393" s="716"/>
      <c r="AF393" s="716"/>
      <c r="AG393" s="716"/>
      <c r="AH393" s="716"/>
      <c r="AI393" s="716"/>
      <c r="AJ393" s="716"/>
      <c r="AK393" s="716"/>
      <c r="AL393" s="716"/>
      <c r="AM393" s="716"/>
      <c r="AN393" s="716"/>
      <c r="AO393" s="716"/>
      <c r="AP393" s="716"/>
      <c r="AQ393" s="716"/>
      <c r="AR393" s="716"/>
      <c r="AS393" s="716"/>
      <c r="AT393" s="716"/>
      <c r="AU393" s="716"/>
      <c r="AV393" s="716"/>
      <c r="AW393" s="716"/>
      <c r="AX393" s="716"/>
      <c r="AY393" s="716"/>
      <c r="AZ393" s="716"/>
      <c r="BA393" s="716">
        <f>((((($AG$46*($M$20*(1+SUM($E$27:$I$27))))+($AG$47*($M$21*(1+SUM($E$28:$I$28))))+(($M$22*(1+SUM($E$29:$I$29))))*$AG$48)+(($M$23*(1+SUM($E$30:$I$30))))*$AG$49)+($AG$50*($M$24*(1+SUM($E$31:$I$31))))))*$D$38</f>
        <v>0</v>
      </c>
      <c r="BB393" s="716">
        <f>((((($AG$46*($M$20*(1+SUM($E$27:$I$27))))+($AG$47*($M$21*(1+SUM($E$28:$I$28))))+(($M$22*(1+SUM($E$29:$I$29))))*$AG$48)+(($M$23*(1+SUM($E$30:$I$30))))*$AG$49)+($AG$50*($M$24*(1+SUM($E$31:$I$31))))))*$E$38</f>
        <v>101.25</v>
      </c>
      <c r="BC393" s="716">
        <f>((((($AG$46*($M$20*(1+SUM($E$27:$I$27))))+($AG$47*($M$21*(1+SUM($E$28:$I$28))))+(($M$22*(1+SUM($E$29:$I$29))))*$AG$48)+(($M$23*(1+SUM($E$30:$I$30))))*$AG$49)+($AG$50*($M$24*(1+SUM($E$31:$I$31))))))*$F$38</f>
        <v>1771.875</v>
      </c>
      <c r="BD393" s="716">
        <f>((((($AG$46*($M$20*(1+SUM($E$27:$I$27))))+($AG$47*($M$21*(1+SUM($E$28:$I$28))))+(($M$22*(1+SUM($E$29:$I$29))))*$AG$48)+(($M$23*(1+SUM($E$30:$I$30))))*$AG$49)+($AG$50*($M$24*(1+SUM($E$31:$I$31))))))*$G$38</f>
        <v>2531.25</v>
      </c>
      <c r="BE393" s="716">
        <f>((((($AG$46*($M$20*(1+SUM($E$27:$I$27))))+($AG$47*($M$21*(1+SUM($E$28:$I$28))))+(($M$22*(1+SUM($E$29:$I$29))))*$AG$48)+(($M$23*(1+SUM($E$30:$I$30))))*$AG$49)+($AG$50*($M$24*(1+SUM($E$31:$I$31))))))*$H$38</f>
        <v>506.25</v>
      </c>
      <c r="BF393" s="716">
        <f>((((($AG$46*($M$20*(1+SUM($E$27:$I$27))))+($AG$47*($M$21*(1+SUM($E$28:$I$28))))+(($M$22*(1+SUM($E$29:$I$29))))*$AG$48)+(($M$23*(1+SUM($E$30:$I$30))))*$AG$49)+($AG$50*($M$24*(1+SUM($E$31:$I$31))))))*$I$38</f>
        <v>101.25</v>
      </c>
      <c r="BG393" s="716">
        <f>((((($AG$46*($M$20*(1+SUM($E$27:$I$27))))+($AG$47*($M$21*(1+SUM($E$28:$I$28))))+(($M$22*(1+SUM($E$29:$I$29))))*$AG$48)+(($M$23*(1+SUM($E$30:$I$30))))*$AG$49)+($AG$50*($M$24*(1+SUM($E$31:$I$31))))))*$J$38</f>
        <v>50.625</v>
      </c>
      <c r="BH393" s="716"/>
      <c r="BI393" s="716"/>
      <c r="BJ393" s="716"/>
      <c r="BK393" s="716"/>
      <c r="BL393" s="716"/>
      <c r="BM393" s="716"/>
      <c r="BN393" s="716"/>
      <c r="BO393" s="716"/>
      <c r="BP393" s="716"/>
      <c r="BQ393" s="716"/>
    </row>
    <row r="394" spans="1:69" ht="10.199999999999999" customHeight="1" thickBot="1" x14ac:dyDescent="0.35">
      <c r="A394" s="64">
        <v>51</v>
      </c>
      <c r="B394" s="64">
        <f t="shared" si="79"/>
        <v>5062.5</v>
      </c>
      <c r="C394" s="64">
        <v>51</v>
      </c>
      <c r="D394" s="716"/>
      <c r="E394" s="716"/>
      <c r="F394" s="716"/>
      <c r="G394" s="716"/>
      <c r="H394" s="716"/>
      <c r="I394" s="716"/>
      <c r="J394" s="716"/>
      <c r="K394" s="716"/>
      <c r="L394" s="716"/>
      <c r="M394" s="716"/>
      <c r="N394" s="716"/>
      <c r="O394" s="716"/>
      <c r="P394" s="716"/>
      <c r="Q394" s="716"/>
      <c r="R394" s="716"/>
      <c r="S394" s="716"/>
      <c r="T394" s="716"/>
      <c r="U394" s="716"/>
      <c r="V394" s="716"/>
      <c r="W394" s="716"/>
      <c r="X394" s="716"/>
      <c r="Y394" s="716"/>
      <c r="Z394" s="716"/>
      <c r="AA394" s="716"/>
      <c r="AB394" s="716"/>
      <c r="AC394" s="716"/>
      <c r="AD394" s="716"/>
      <c r="AE394" s="716"/>
      <c r="AF394" s="716"/>
      <c r="AG394" s="716"/>
      <c r="AH394" s="716"/>
      <c r="AI394" s="716"/>
      <c r="AJ394" s="716"/>
      <c r="AK394" s="716"/>
      <c r="AL394" s="716"/>
      <c r="AM394" s="716"/>
      <c r="AN394" s="716"/>
      <c r="AO394" s="716"/>
      <c r="AP394" s="716"/>
      <c r="AQ394" s="716"/>
      <c r="AR394" s="716"/>
      <c r="AS394" s="716"/>
      <c r="AT394" s="716"/>
      <c r="AU394" s="716"/>
      <c r="AV394" s="716"/>
      <c r="AW394" s="716"/>
      <c r="AX394" s="716"/>
      <c r="AY394" s="716"/>
      <c r="AZ394" s="716"/>
      <c r="BA394" s="716"/>
      <c r="BB394" s="716">
        <f>((((($AG$46*($M$20*(1+SUM($E$27:$I$27))))+($AG$47*($M$21*(1+SUM($E$28:$I$28))))+(($M$22*(1+SUM($E$29:$I$29))))*$AG$48)+(($M$23*(1+SUM($E$30:$I$30))))*$AG$49)+($AG$50*($M$24*(1+SUM($E$31:$I$31))))))*$D$38</f>
        <v>0</v>
      </c>
      <c r="BC394" s="716">
        <f>((((($AG$46*($M$20*(1+SUM($E$27:$I$27))))+($AG$47*($M$21*(1+SUM($E$28:$I$28))))+(($M$22*(1+SUM($E$29:$I$29))))*$AG$48)+(($M$23*(1+SUM($E$30:$I$30))))*$AG$49)+($AG$50*($M$24*(1+SUM($E$31:$I$31))))))*$E$38</f>
        <v>101.25</v>
      </c>
      <c r="BD394" s="716">
        <f>((((($AG$46*($M$20*(1+SUM($E$27:$I$27))))+($AG$47*($M$21*(1+SUM($E$28:$I$28))))+(($M$22*(1+SUM($E$29:$I$29))))*$AG$48)+(($M$23*(1+SUM($E$30:$I$30))))*$AG$49)+($AG$50*($M$24*(1+SUM($E$31:$I$31))))))*$F$38</f>
        <v>1771.875</v>
      </c>
      <c r="BE394" s="716">
        <f>((((($AG$46*($M$20*(1+SUM($E$27:$I$27))))+($AG$47*($M$21*(1+SUM($E$28:$I$28))))+(($M$22*(1+SUM($E$29:$I$29))))*$AG$48)+(($M$23*(1+SUM($E$30:$I$30))))*$AG$49)+($AG$50*($M$24*(1+SUM($E$31:$I$31))))))*$G$38</f>
        <v>2531.25</v>
      </c>
      <c r="BF394" s="716">
        <f>((((($AG$46*($M$20*(1+SUM($E$27:$I$27))))+($AG$47*($M$21*(1+SUM($E$28:$I$28))))+(($M$22*(1+SUM($E$29:$I$29))))*$AG$48)+(($M$23*(1+SUM($E$30:$I$30))))*$AG$49)+($AG$50*($M$24*(1+SUM($E$31:$I$31))))))*$H$38</f>
        <v>506.25</v>
      </c>
      <c r="BG394" s="716">
        <f>((((($AG$46*($M$20*(1+SUM($E$27:$I$27))))+($AG$47*($M$21*(1+SUM($E$28:$I$28))))+(($M$22*(1+SUM($E$29:$I$29))))*$AG$48)+(($M$23*(1+SUM($E$30:$I$30))))*$AG$49)+($AG$50*($M$24*(1+SUM($E$31:$I$31))))))*$I$38</f>
        <v>101.25</v>
      </c>
      <c r="BH394" s="716">
        <f>((((($AG$46*($M$20*(1+SUM($E$27:$I$27))))+($AG$47*($M$21*(1+SUM($E$28:$I$28))))+(($M$22*(1+SUM($E$29:$I$29))))*$AG$48)+(($M$23*(1+SUM($E$30:$I$30))))*$AG$49)+($AG$50*($M$24*(1+SUM($E$31:$I$31))))))*$J$38</f>
        <v>50.625</v>
      </c>
      <c r="BI394" s="716"/>
      <c r="BJ394" s="716"/>
      <c r="BK394" s="716"/>
      <c r="BL394" s="716"/>
      <c r="BM394" s="716"/>
      <c r="BN394" s="716"/>
      <c r="BO394" s="716"/>
      <c r="BP394" s="716"/>
      <c r="BQ394" s="716"/>
    </row>
    <row r="395" spans="1:69" ht="10.199999999999999" customHeight="1" thickBot="1" x14ac:dyDescent="0.35">
      <c r="A395" s="64">
        <v>52</v>
      </c>
      <c r="B395" s="64">
        <f t="shared" si="79"/>
        <v>5062.5</v>
      </c>
      <c r="C395" s="64">
        <v>52</v>
      </c>
      <c r="D395" s="716"/>
      <c r="E395" s="716"/>
      <c r="F395" s="716"/>
      <c r="G395" s="716"/>
      <c r="H395" s="716"/>
      <c r="I395" s="716"/>
      <c r="J395" s="716"/>
      <c r="K395" s="716"/>
      <c r="L395" s="716"/>
      <c r="M395" s="716"/>
      <c r="N395" s="716"/>
      <c r="O395" s="716"/>
      <c r="P395" s="716"/>
      <c r="Q395" s="716"/>
      <c r="R395" s="716"/>
      <c r="S395" s="716"/>
      <c r="T395" s="716"/>
      <c r="U395" s="716"/>
      <c r="V395" s="716"/>
      <c r="W395" s="716"/>
      <c r="X395" s="716"/>
      <c r="Y395" s="716"/>
      <c r="Z395" s="716"/>
      <c r="AA395" s="716"/>
      <c r="AB395" s="716"/>
      <c r="AC395" s="716"/>
      <c r="AD395" s="716"/>
      <c r="AE395" s="716"/>
      <c r="AF395" s="716"/>
      <c r="AG395" s="716"/>
      <c r="AH395" s="716"/>
      <c r="AI395" s="716"/>
      <c r="AJ395" s="716"/>
      <c r="AK395" s="716"/>
      <c r="AL395" s="716"/>
      <c r="AM395" s="716"/>
      <c r="AN395" s="716"/>
      <c r="AO395" s="716"/>
      <c r="AP395" s="716"/>
      <c r="AQ395" s="716"/>
      <c r="AR395" s="716"/>
      <c r="AS395" s="716"/>
      <c r="AT395" s="716"/>
      <c r="AU395" s="716"/>
      <c r="AV395" s="716"/>
      <c r="AW395" s="716"/>
      <c r="AX395" s="716"/>
      <c r="AY395" s="716"/>
      <c r="AZ395" s="716"/>
      <c r="BA395" s="716"/>
      <c r="BB395" s="716"/>
      <c r="BC395" s="716">
        <f>((((($AG$46*($M$20*(1+SUM($E$27:$I$27))))+($AG$47*($M$21*(1+SUM($E$28:$I$28))))+(($M$22*(1+SUM($E$29:$I$29))))*$AG$48)+(($M$23*(1+SUM($E$30:$I$30))))*$AG$49)+($AG$50*($M$24*(1+SUM($E$31:$I$31))))))*$D$38</f>
        <v>0</v>
      </c>
      <c r="BD395" s="716">
        <f>((((($AG$46*($M$20*(1+SUM($E$27:$I$27))))+($AG$47*($M$21*(1+SUM($E$28:$I$28))))+(($M$22*(1+SUM($E$29:$I$29))))*$AG$48)+(($M$23*(1+SUM($E$30:$I$30))))*$AG$49)+($AG$50*($M$24*(1+SUM($E$31:$I$31))))))*$E$38</f>
        <v>101.25</v>
      </c>
      <c r="BE395" s="716">
        <f>((((($AG$46*($M$20*(1+SUM($E$27:$I$27))))+($AG$47*($M$21*(1+SUM($E$28:$I$28))))+(($M$22*(1+SUM($E$29:$I$29))))*$AG$48)+(($M$23*(1+SUM($E$30:$I$30))))*$AG$49)+($AG$50*($M$24*(1+SUM($E$31:$I$31))))))*$F$38</f>
        <v>1771.875</v>
      </c>
      <c r="BF395" s="716">
        <f>((((($AG$46*($M$20*(1+SUM($E$27:$I$27))))+($AG$47*($M$21*(1+SUM($E$28:$I$28))))+(($M$22*(1+SUM($E$29:$I$29))))*$AG$48)+(($M$23*(1+SUM($E$30:$I$30))))*$AG$49)+($AG$50*($M$24*(1+SUM($E$31:$I$31))))))*$G$38</f>
        <v>2531.25</v>
      </c>
      <c r="BG395" s="716">
        <f>((((($AG$46*($M$20*(1+SUM($E$27:$I$27))))+($AG$47*($M$21*(1+SUM($E$28:$I$28))))+(($M$22*(1+SUM($E$29:$I$29))))*$AG$48)+(($M$23*(1+SUM($E$30:$I$30))))*$AG$49)+($AG$50*($M$24*(1+SUM($E$31:$I$31))))))*$H$38</f>
        <v>506.25</v>
      </c>
      <c r="BH395" s="716">
        <f>((((($AG$46*($M$20*(1+SUM($E$27:$I$27))))+($AG$47*($M$21*(1+SUM($E$28:$I$28))))+(($M$22*(1+SUM($E$29:$I$29))))*$AG$48)+(($M$23*(1+SUM($E$30:$I$30))))*$AG$49)+($AG$50*($M$24*(1+SUM($E$31:$I$31))))))*$I$38</f>
        <v>101.25</v>
      </c>
      <c r="BI395" s="716">
        <f>((((($AG$46*($M$20*(1+SUM($E$27:$I$27))))+($AG$47*($M$21*(1+SUM($E$28:$I$28))))+(($M$22*(1+SUM($E$29:$I$29))))*$AG$48)+(($M$23*(1+SUM($E$30:$I$30))))*$AG$49)+($AG$50*($M$24*(1+SUM($E$31:$I$31))))))*$J$38</f>
        <v>50.625</v>
      </c>
      <c r="BJ395" s="716"/>
      <c r="BK395" s="716"/>
      <c r="BL395" s="716"/>
      <c r="BM395" s="716"/>
      <c r="BN395" s="716"/>
      <c r="BO395" s="716"/>
      <c r="BP395" s="716"/>
      <c r="BQ395" s="716"/>
    </row>
    <row r="396" spans="1:69" ht="10.199999999999999" customHeight="1" thickBot="1" x14ac:dyDescent="0.35">
      <c r="A396" s="64">
        <v>53</v>
      </c>
      <c r="B396" s="64">
        <f t="shared" si="79"/>
        <v>5062.5</v>
      </c>
      <c r="C396" s="64">
        <v>53</v>
      </c>
      <c r="D396" s="716"/>
      <c r="E396" s="716"/>
      <c r="F396" s="716"/>
      <c r="G396" s="716"/>
      <c r="H396" s="716"/>
      <c r="I396" s="716"/>
      <c r="J396" s="716"/>
      <c r="K396" s="716"/>
      <c r="L396" s="716"/>
      <c r="M396" s="716"/>
      <c r="N396" s="716"/>
      <c r="O396" s="716"/>
      <c r="P396" s="716"/>
      <c r="Q396" s="716"/>
      <c r="R396" s="716"/>
      <c r="S396" s="716"/>
      <c r="T396" s="716"/>
      <c r="U396" s="716"/>
      <c r="V396" s="716"/>
      <c r="W396" s="716"/>
      <c r="X396" s="716"/>
      <c r="Y396" s="716"/>
      <c r="Z396" s="716"/>
      <c r="AA396" s="716"/>
      <c r="AB396" s="716"/>
      <c r="AC396" s="716"/>
      <c r="AD396" s="716"/>
      <c r="AE396" s="716"/>
      <c r="AF396" s="716"/>
      <c r="AG396" s="716"/>
      <c r="AH396" s="716"/>
      <c r="AI396" s="716"/>
      <c r="AJ396" s="716"/>
      <c r="AK396" s="716"/>
      <c r="AL396" s="716"/>
      <c r="AM396" s="716"/>
      <c r="AN396" s="716"/>
      <c r="AO396" s="716"/>
      <c r="AP396" s="716"/>
      <c r="AQ396" s="716"/>
      <c r="AR396" s="716"/>
      <c r="AS396" s="716"/>
      <c r="AT396" s="716"/>
      <c r="AU396" s="716"/>
      <c r="AV396" s="716"/>
      <c r="AW396" s="716"/>
      <c r="AX396" s="716"/>
      <c r="AY396" s="716"/>
      <c r="AZ396" s="716"/>
      <c r="BA396" s="716"/>
      <c r="BB396" s="716"/>
      <c r="BC396" s="716"/>
      <c r="BD396" s="716">
        <f>((((($AG$46*($M$20*(1+SUM($E$27:$I$27))))+($AG$47*($M$21*(1+SUM($E$28:$I$28))))+(($M$22*(1+SUM($E$29:$I$29))))*$AG$48)+(($M$23*(1+SUM($E$30:$I$30))))*$AG$49)+($AG$50*($M$24*(1+SUM($E$31:$I$31))))))*$D$38</f>
        <v>0</v>
      </c>
      <c r="BE396" s="716">
        <f>((((($AG$46*($M$20*(1+SUM($E$27:$I$27))))+($AG$47*($M$21*(1+SUM($E$28:$I$28))))+(($M$22*(1+SUM($E$29:$I$29))))*$AG$48)+(($M$23*(1+SUM($E$30:$I$30))))*$AG$49)+($AG$50*($M$24*(1+SUM($E$31:$I$31))))))*$E$38</f>
        <v>101.25</v>
      </c>
      <c r="BF396" s="716">
        <f>((((($AG$46*($M$20*(1+SUM($E$27:$I$27))))+($AG$47*($M$21*(1+SUM($E$28:$I$28))))+(($M$22*(1+SUM($E$29:$I$29))))*$AG$48)+(($M$23*(1+SUM($E$30:$I$30))))*$AG$49)+($AG$50*($M$24*(1+SUM($E$31:$I$31))))))*$F$38</f>
        <v>1771.875</v>
      </c>
      <c r="BG396" s="716">
        <f>((((($AG$46*($M$20*(1+SUM($E$27:$I$27))))+($AG$47*($M$21*(1+SUM($E$28:$I$28))))+(($M$22*(1+SUM($E$29:$I$29))))*$AG$48)+(($M$23*(1+SUM($E$30:$I$30))))*$AG$49)+($AG$50*($M$24*(1+SUM($E$31:$I$31))))))*$G$38</f>
        <v>2531.25</v>
      </c>
      <c r="BH396" s="716">
        <f>((((($AG$46*($M$20*(1+SUM($E$27:$I$27))))+($AG$47*($M$21*(1+SUM($E$28:$I$28))))+(($M$22*(1+SUM($E$29:$I$29))))*$AG$48)+(($M$23*(1+SUM($E$30:$I$30))))*$AG$49)+($AG$50*($M$24*(1+SUM($E$31:$I$31))))))*$H$38</f>
        <v>506.25</v>
      </c>
      <c r="BI396" s="716">
        <f>((((($AG$46*($M$20*(1+SUM($E$27:$I$27))))+($AG$47*($M$21*(1+SUM($E$28:$I$28))))+(($M$22*(1+SUM($E$29:$I$29))))*$AG$48)+(($M$23*(1+SUM($E$30:$I$30))))*$AG$49)+($AG$50*($M$24*(1+SUM($E$31:$I$31))))))*$I$38</f>
        <v>101.25</v>
      </c>
      <c r="BJ396" s="716">
        <f>((((($AG$46*($M$20*(1+SUM($E$27:$I$27))))+($AG$47*($M$21*(1+SUM($E$28:$I$28))))+(($M$22*(1+SUM($E$29:$I$29))))*$AG$48)+(($M$23*(1+SUM($E$30:$I$30))))*$AG$49)+($AG$50*($M$24*(1+SUM($E$31:$I$31))))))*$J$38</f>
        <v>50.625</v>
      </c>
      <c r="BK396" s="716"/>
      <c r="BL396" s="716"/>
      <c r="BM396" s="716"/>
      <c r="BN396" s="716"/>
      <c r="BO396" s="716"/>
      <c r="BP396" s="716"/>
      <c r="BQ396" s="716"/>
    </row>
    <row r="397" spans="1:69" ht="10.199999999999999" customHeight="1" thickBot="1" x14ac:dyDescent="0.35">
      <c r="A397" s="64">
        <v>54</v>
      </c>
      <c r="B397" s="64">
        <f t="shared" si="79"/>
        <v>5062.5</v>
      </c>
      <c r="C397" s="64">
        <v>54</v>
      </c>
      <c r="D397" s="716"/>
      <c r="E397" s="716"/>
      <c r="F397" s="716"/>
      <c r="G397" s="716"/>
      <c r="H397" s="716"/>
      <c r="I397" s="716"/>
      <c r="J397" s="716"/>
      <c r="K397" s="716"/>
      <c r="L397" s="716"/>
      <c r="M397" s="716"/>
      <c r="N397" s="716"/>
      <c r="O397" s="716"/>
      <c r="P397" s="716"/>
      <c r="Q397" s="716"/>
      <c r="R397" s="716"/>
      <c r="S397" s="716"/>
      <c r="T397" s="716"/>
      <c r="U397" s="716"/>
      <c r="V397" s="716"/>
      <c r="W397" s="716"/>
      <c r="X397" s="716"/>
      <c r="Y397" s="716"/>
      <c r="Z397" s="716"/>
      <c r="AA397" s="716"/>
      <c r="AB397" s="716"/>
      <c r="AC397" s="716"/>
      <c r="AD397" s="716"/>
      <c r="AE397" s="716"/>
      <c r="AF397" s="716"/>
      <c r="AG397" s="716"/>
      <c r="AH397" s="716"/>
      <c r="AI397" s="716"/>
      <c r="AJ397" s="716"/>
      <c r="AK397" s="716"/>
      <c r="AL397" s="716"/>
      <c r="AM397" s="716"/>
      <c r="AN397" s="716"/>
      <c r="AO397" s="716"/>
      <c r="AP397" s="716"/>
      <c r="AQ397" s="716"/>
      <c r="AR397" s="716"/>
      <c r="AS397" s="716"/>
      <c r="AT397" s="716"/>
      <c r="AU397" s="716"/>
      <c r="AV397" s="716"/>
      <c r="AW397" s="716"/>
      <c r="AX397" s="716"/>
      <c r="AY397" s="716"/>
      <c r="AZ397" s="716"/>
      <c r="BA397" s="716"/>
      <c r="BB397" s="716"/>
      <c r="BC397" s="716"/>
      <c r="BD397" s="716"/>
      <c r="BE397" s="716">
        <f>((((($AG$46*($M$20*(1+SUM($E$27:$I$27))))+($AG$47*($M$21*(1+SUM($E$28:$I$28))))+(($M$22*(1+SUM($E$29:$I$29))))*$AG$48)+(($M$23*(1+SUM($E$30:$I$30))))*$AG$49)+($AG$50*($M$24*(1+SUM($E$31:$I$31))))))*$D$38</f>
        <v>0</v>
      </c>
      <c r="BF397" s="716">
        <f>((((($AG$46*($M$20*(1+SUM($E$27:$I$27))))+($AG$47*($M$21*(1+SUM($E$28:$I$28))))+(($M$22*(1+SUM($E$29:$I$29))))*$AG$48)+(($M$23*(1+SUM($E$30:$I$30))))*$AG$49)+($AG$50*($M$24*(1+SUM($E$31:$I$31))))))*$E$38</f>
        <v>101.25</v>
      </c>
      <c r="BG397" s="716">
        <f>((((($AG$46*($M$20*(1+SUM($E$27:$I$27))))+($AG$47*($M$21*(1+SUM($E$28:$I$28))))+(($M$22*(1+SUM($E$29:$I$29))))*$AG$48)+(($M$23*(1+SUM($E$30:$I$30))))*$AG$49)+($AG$50*($M$24*(1+SUM($E$31:$I$31))))))*$F$38</f>
        <v>1771.875</v>
      </c>
      <c r="BH397" s="716">
        <f>((((($AG$46*($M$20*(1+SUM($E$27:$I$27))))+($AG$47*($M$21*(1+SUM($E$28:$I$28))))+(($M$22*(1+SUM($E$29:$I$29))))*$AG$48)+(($M$23*(1+SUM($E$30:$I$30))))*$AG$49)+($AG$50*($M$24*(1+SUM($E$31:$I$31))))))*$G$38</f>
        <v>2531.25</v>
      </c>
      <c r="BI397" s="716">
        <f>((((($AG$46*($M$20*(1+SUM($E$27:$I$27))))+($AG$47*($M$21*(1+SUM($E$28:$I$28))))+(($M$22*(1+SUM($E$29:$I$29))))*$AG$48)+(($M$23*(1+SUM($E$30:$I$30))))*$AG$49)+($AG$50*($M$24*(1+SUM($E$31:$I$31))))))*$H$38</f>
        <v>506.25</v>
      </c>
      <c r="BJ397" s="716">
        <f>((((($AG$46*($M$20*(1+SUM($E$27:$I$27))))+($AG$47*($M$21*(1+SUM($E$28:$I$28))))+(($M$22*(1+SUM($E$29:$I$29))))*$AG$48)+(($M$23*(1+SUM($E$30:$I$30))))*$AG$49)+($AG$50*($M$24*(1+SUM($E$31:$I$31))))))*$I$38</f>
        <v>101.25</v>
      </c>
      <c r="BK397" s="716">
        <f>((((($AG$46*($M$20*(1+SUM($E$27:$I$27))))+($AG$47*($M$21*(1+SUM($E$28:$I$28))))+(($M$22*(1+SUM($E$29:$I$29))))*$AG$48)+(($M$23*(1+SUM($E$30:$I$30))))*$AG$49)+($AG$50*($M$24*(1+SUM($E$31:$I$31))))))*$J$38</f>
        <v>50.625</v>
      </c>
      <c r="BL397" s="716"/>
      <c r="BM397" s="716"/>
      <c r="BN397" s="716"/>
      <c r="BO397" s="716"/>
      <c r="BP397" s="716"/>
      <c r="BQ397" s="716"/>
    </row>
    <row r="398" spans="1:69" ht="10.199999999999999" customHeight="1" thickBot="1" x14ac:dyDescent="0.35">
      <c r="A398" s="64">
        <v>55</v>
      </c>
      <c r="B398" s="64">
        <f t="shared" si="79"/>
        <v>5062.5</v>
      </c>
      <c r="C398" s="64">
        <v>55</v>
      </c>
      <c r="D398" s="716"/>
      <c r="E398" s="716"/>
      <c r="F398" s="716"/>
      <c r="G398" s="716"/>
      <c r="H398" s="716"/>
      <c r="I398" s="716"/>
      <c r="J398" s="716"/>
      <c r="K398" s="716"/>
      <c r="L398" s="716"/>
      <c r="M398" s="716"/>
      <c r="N398" s="716"/>
      <c r="O398" s="716"/>
      <c r="P398" s="716"/>
      <c r="Q398" s="716"/>
      <c r="R398" s="716"/>
      <c r="S398" s="716"/>
      <c r="T398" s="716"/>
      <c r="U398" s="716"/>
      <c r="V398" s="716"/>
      <c r="W398" s="716"/>
      <c r="X398" s="716"/>
      <c r="Y398" s="716"/>
      <c r="Z398" s="716"/>
      <c r="AA398" s="716"/>
      <c r="AB398" s="716"/>
      <c r="AC398" s="716"/>
      <c r="AD398" s="716"/>
      <c r="AE398" s="716"/>
      <c r="AF398" s="716"/>
      <c r="AG398" s="716"/>
      <c r="AH398" s="716"/>
      <c r="AI398" s="716"/>
      <c r="AJ398" s="716"/>
      <c r="AK398" s="716"/>
      <c r="AL398" s="716"/>
      <c r="AM398" s="716"/>
      <c r="AN398" s="716"/>
      <c r="AO398" s="716"/>
      <c r="AP398" s="716"/>
      <c r="AQ398" s="716"/>
      <c r="AR398" s="716"/>
      <c r="AS398" s="716"/>
      <c r="AT398" s="716"/>
      <c r="AU398" s="716"/>
      <c r="AV398" s="716"/>
      <c r="AW398" s="716"/>
      <c r="AX398" s="716"/>
      <c r="AY398" s="716"/>
      <c r="AZ398" s="716"/>
      <c r="BA398" s="716"/>
      <c r="BB398" s="716"/>
      <c r="BC398" s="716"/>
      <c r="BD398" s="716"/>
      <c r="BE398" s="716"/>
      <c r="BF398" s="716">
        <f>((((($AG$46*($M$20*(1+SUM($E$27:$I$27))))+($AG$47*($M$21*(1+SUM($E$28:$I$28))))+(($M$22*(1+SUM($E$29:$I$29))))*$AG$48)+(($M$23*(1+SUM($E$30:$I$30))))*$AG$49)+($AG$50*($M$24*(1+SUM($E$31:$I$31))))))*$D$38</f>
        <v>0</v>
      </c>
      <c r="BG398" s="716">
        <f>((((($AG$46*($M$20*(1+SUM($E$27:$I$27))))+($AG$47*($M$21*(1+SUM($E$28:$I$28))))+(($M$22*(1+SUM($E$29:$I$29))))*$AG$48)+(($M$23*(1+SUM($E$30:$I$30))))*$AG$49)+($AG$50*($M$24*(1+SUM($E$31:$I$31))))))*$E$38</f>
        <v>101.25</v>
      </c>
      <c r="BH398" s="716">
        <f>((((($AG$46*($M$20*(1+SUM($E$27:$I$27))))+($AG$47*($M$21*(1+SUM($E$28:$I$28))))+(($M$22*(1+SUM($E$29:$I$29))))*$AG$48)+(($M$23*(1+SUM($E$30:$I$30))))*$AG$49)+($AG$50*($M$24*(1+SUM($E$31:$I$31))))))*$F$38</f>
        <v>1771.875</v>
      </c>
      <c r="BI398" s="716">
        <f>((((($AG$46*($M$20*(1+SUM($E$27:$I$27))))+($AG$47*($M$21*(1+SUM($E$28:$I$28))))+(($M$22*(1+SUM($E$29:$I$29))))*$AG$48)+(($M$23*(1+SUM($E$30:$I$30))))*$AG$49)+($AG$50*($M$24*(1+SUM($E$31:$I$31))))))*$G$38</f>
        <v>2531.25</v>
      </c>
      <c r="BJ398" s="716">
        <f>((((($AG$46*($M$20*(1+SUM($E$27:$I$27))))+($AG$47*($M$21*(1+SUM($E$28:$I$28))))+(($M$22*(1+SUM($E$29:$I$29))))*$AG$48)+(($M$23*(1+SUM($E$30:$I$30))))*$AG$49)+($AG$50*($M$24*(1+SUM($E$31:$I$31))))))*$H$38</f>
        <v>506.25</v>
      </c>
      <c r="BK398" s="716">
        <f>((((($AG$46*($M$20*(1+SUM($E$27:$I$27))))+($AG$47*($M$21*(1+SUM($E$28:$I$28))))+(($M$22*(1+SUM($E$29:$I$29))))*$AG$48)+(($M$23*(1+SUM($E$30:$I$30))))*$AG$49)+($AG$50*($M$24*(1+SUM($E$31:$I$31))))))*$I$38</f>
        <v>101.25</v>
      </c>
      <c r="BL398" s="716">
        <f>((((($AG$46*($M$20*(1+SUM($E$27:$I$27))))+($AG$47*($M$21*(1+SUM($E$28:$I$28))))+(($M$22*(1+SUM($E$29:$I$29))))*$AG$48)+(($M$23*(1+SUM($E$30:$I$30))))*$AG$49)+($AG$50*($M$24*(1+SUM($E$31:$I$31))))))*$J$38</f>
        <v>50.625</v>
      </c>
      <c r="BM398" s="716"/>
      <c r="BN398" s="716"/>
      <c r="BO398" s="716"/>
      <c r="BP398" s="716"/>
      <c r="BQ398" s="716"/>
    </row>
    <row r="399" spans="1:69" ht="10.199999999999999" customHeight="1" thickBot="1" x14ac:dyDescent="0.35">
      <c r="A399" s="64">
        <v>56</v>
      </c>
      <c r="B399" s="64">
        <f t="shared" si="79"/>
        <v>5062.5</v>
      </c>
      <c r="C399" s="64">
        <v>56</v>
      </c>
      <c r="D399" s="716"/>
      <c r="E399" s="716"/>
      <c r="F399" s="716"/>
      <c r="G399" s="716"/>
      <c r="H399" s="716"/>
      <c r="I399" s="716"/>
      <c r="J399" s="716"/>
      <c r="K399" s="716"/>
      <c r="L399" s="716"/>
      <c r="M399" s="716"/>
      <c r="N399" s="716"/>
      <c r="O399" s="716"/>
      <c r="P399" s="716"/>
      <c r="Q399" s="716"/>
      <c r="R399" s="716"/>
      <c r="S399" s="716"/>
      <c r="T399" s="716"/>
      <c r="U399" s="716"/>
      <c r="V399" s="716"/>
      <c r="W399" s="716"/>
      <c r="X399" s="716"/>
      <c r="Y399" s="716"/>
      <c r="Z399" s="716"/>
      <c r="AA399" s="716"/>
      <c r="AB399" s="716"/>
      <c r="AC399" s="716"/>
      <c r="AD399" s="716"/>
      <c r="AE399" s="716"/>
      <c r="AF399" s="716"/>
      <c r="AG399" s="716"/>
      <c r="AH399" s="716"/>
      <c r="AI399" s="716"/>
      <c r="AJ399" s="716"/>
      <c r="AK399" s="716"/>
      <c r="AL399" s="716"/>
      <c r="AM399" s="716"/>
      <c r="AN399" s="716"/>
      <c r="AO399" s="716"/>
      <c r="AP399" s="716"/>
      <c r="AQ399" s="716"/>
      <c r="AR399" s="716"/>
      <c r="AS399" s="716"/>
      <c r="AT399" s="716"/>
      <c r="AU399" s="716"/>
      <c r="AV399" s="716"/>
      <c r="AW399" s="716"/>
      <c r="AX399" s="716"/>
      <c r="AY399" s="716"/>
      <c r="AZ399" s="716"/>
      <c r="BA399" s="716"/>
      <c r="BB399" s="716"/>
      <c r="BC399" s="716"/>
      <c r="BD399" s="716"/>
      <c r="BE399" s="716"/>
      <c r="BF399" s="716"/>
      <c r="BG399" s="716">
        <f>((((($AG$46*($M$20*(1+SUM($E$27:$I$27))))+($AG$47*($M$21*(1+SUM($E$28:$I$28))))+(($M$22*(1+SUM($E$29:$I$29))))*$AG$48)+(($M$23*(1+SUM($E$30:$I$30))))*$AG$49)+($AG$50*($M$24*(1+SUM($E$31:$I$31))))))*$D$38</f>
        <v>0</v>
      </c>
      <c r="BH399" s="716">
        <f>((((($AG$46*($M$20*(1+SUM($E$27:$I$27))))+($AG$47*($M$21*(1+SUM($E$28:$I$28))))+(($M$22*(1+SUM($E$29:$I$29))))*$AG$48)+(($M$23*(1+SUM($E$30:$I$30))))*$AG$49)+($AG$50*($M$24*(1+SUM($E$31:$I$31))))))*$E$38</f>
        <v>101.25</v>
      </c>
      <c r="BI399" s="716">
        <f>((((($AG$46*($M$20*(1+SUM($E$27:$I$27))))+($AG$47*($M$21*(1+SUM($E$28:$I$28))))+(($M$22*(1+SUM($E$29:$I$29))))*$AG$48)+(($M$23*(1+SUM($E$30:$I$30))))*$AG$49)+($AG$50*($M$24*(1+SUM($E$31:$I$31))))))*$F$38</f>
        <v>1771.875</v>
      </c>
      <c r="BJ399" s="716">
        <f>((((($AG$46*($M$20*(1+SUM($E$27:$I$27))))+($AG$47*($M$21*(1+SUM($E$28:$I$28))))+(($M$22*(1+SUM($E$29:$I$29))))*$AG$48)+(($M$23*(1+SUM($E$30:$I$30))))*$AG$49)+($AG$50*($M$24*(1+SUM($E$31:$I$31))))))*$G$38</f>
        <v>2531.25</v>
      </c>
      <c r="BK399" s="716">
        <f>((((($AG$46*($M$20*(1+SUM($E$27:$I$27))))+($AG$47*($M$21*(1+SUM($E$28:$I$28))))+(($M$22*(1+SUM($E$29:$I$29))))*$AG$48)+(($M$23*(1+SUM($E$30:$I$30))))*$AG$49)+($AG$50*($M$24*(1+SUM($E$31:$I$31))))))*$H$38</f>
        <v>506.25</v>
      </c>
      <c r="BL399" s="716">
        <f>((((($AG$46*($M$20*(1+SUM($E$27:$I$27))))+($AG$47*($M$21*(1+SUM($E$28:$I$28))))+(($M$22*(1+SUM($E$29:$I$29))))*$AG$48)+(($M$23*(1+SUM($E$30:$I$30))))*$AG$49)+($AG$50*($M$24*(1+SUM($E$31:$I$31))))))*$I$38</f>
        <v>101.25</v>
      </c>
      <c r="BM399" s="716">
        <f>((((($AG$46*($M$20*(1+SUM($E$27:$I$27))))+($AG$47*($M$21*(1+SUM($E$28:$I$28))))+(($M$22*(1+SUM($E$29:$I$29))))*$AG$48)+(($M$23*(1+SUM($E$30:$I$30))))*$AG$49)+($AG$50*($M$24*(1+SUM($E$31:$I$31))))))*$J$38</f>
        <v>50.625</v>
      </c>
      <c r="BN399" s="716"/>
      <c r="BO399" s="716"/>
      <c r="BP399" s="716"/>
      <c r="BQ399" s="716"/>
    </row>
    <row r="400" spans="1:69" ht="10.199999999999999" customHeight="1" thickBot="1" x14ac:dyDescent="0.35">
      <c r="A400" s="64">
        <v>57</v>
      </c>
      <c r="B400" s="64">
        <f t="shared" si="79"/>
        <v>5062.5</v>
      </c>
      <c r="C400" s="64">
        <v>57</v>
      </c>
      <c r="D400" s="716"/>
      <c r="E400" s="716"/>
      <c r="F400" s="716"/>
      <c r="G400" s="716"/>
      <c r="H400" s="716"/>
      <c r="I400" s="716"/>
      <c r="J400" s="716"/>
      <c r="K400" s="716"/>
      <c r="L400" s="716"/>
      <c r="M400" s="716"/>
      <c r="N400" s="716"/>
      <c r="O400" s="716"/>
      <c r="P400" s="716"/>
      <c r="Q400" s="716"/>
      <c r="R400" s="716"/>
      <c r="S400" s="716"/>
      <c r="T400" s="716"/>
      <c r="U400" s="716"/>
      <c r="V400" s="716"/>
      <c r="W400" s="716"/>
      <c r="X400" s="716"/>
      <c r="Y400" s="716"/>
      <c r="Z400" s="716"/>
      <c r="AA400" s="716"/>
      <c r="AB400" s="716"/>
      <c r="AC400" s="716"/>
      <c r="AD400" s="716"/>
      <c r="AE400" s="716"/>
      <c r="AF400" s="716"/>
      <c r="AG400" s="716"/>
      <c r="AH400" s="716"/>
      <c r="AI400" s="716"/>
      <c r="AJ400" s="716"/>
      <c r="AK400" s="716"/>
      <c r="AL400" s="716"/>
      <c r="AM400" s="716"/>
      <c r="AN400" s="716"/>
      <c r="AO400" s="716"/>
      <c r="AP400" s="716"/>
      <c r="AQ400" s="716"/>
      <c r="AR400" s="716"/>
      <c r="AS400" s="716"/>
      <c r="AT400" s="716"/>
      <c r="AU400" s="716"/>
      <c r="AV400" s="716"/>
      <c r="AW400" s="716"/>
      <c r="AX400" s="716"/>
      <c r="AY400" s="716"/>
      <c r="AZ400" s="716"/>
      <c r="BA400" s="716"/>
      <c r="BB400" s="716"/>
      <c r="BC400" s="716"/>
      <c r="BD400" s="716"/>
      <c r="BE400" s="716"/>
      <c r="BF400" s="716"/>
      <c r="BG400" s="716"/>
      <c r="BH400" s="716">
        <f>((((($AG$46*($M$20*(1+SUM($E$27:$I$27))))+($AG$47*($M$21*(1+SUM($E$28:$I$28))))+(($M$22*(1+SUM($E$29:$I$29))))*$AG$48)+(($M$23*(1+SUM($E$30:$I$30))))*$AG$49)+($AG$50*($M$24*(1+SUM($E$31:$I$31))))))*$D$38</f>
        <v>0</v>
      </c>
      <c r="BI400" s="716">
        <f>((((($AG$46*($M$20*(1+SUM($E$27:$I$27))))+($AG$47*($M$21*(1+SUM($E$28:$I$28))))+(($M$22*(1+SUM($E$29:$I$29))))*$AG$48)+(($M$23*(1+SUM($E$30:$I$30))))*$AG$49)+($AG$50*($M$24*(1+SUM($E$31:$I$31))))))*$E$38</f>
        <v>101.25</v>
      </c>
      <c r="BJ400" s="716">
        <f>((((($AG$46*($M$20*(1+SUM($E$27:$I$27))))+($AG$47*($M$21*(1+SUM($E$28:$I$28))))+(($M$22*(1+SUM($E$29:$I$29))))*$AG$48)+(($M$23*(1+SUM($E$30:$I$30))))*$AG$49)+($AG$50*($M$24*(1+SUM($E$31:$I$31))))))*$F$38</f>
        <v>1771.875</v>
      </c>
      <c r="BK400" s="716">
        <f>((((($AG$46*($M$20*(1+SUM($E$27:$I$27))))+($AG$47*($M$21*(1+SUM($E$28:$I$28))))+(($M$22*(1+SUM($E$29:$I$29))))*$AG$48)+(($M$23*(1+SUM($E$30:$I$30))))*$AG$49)+($AG$50*($M$24*(1+SUM($E$31:$I$31))))))*$G$38</f>
        <v>2531.25</v>
      </c>
      <c r="BL400" s="716">
        <f>((((($AG$46*($M$20*(1+SUM($E$27:$I$27))))+($AG$47*($M$21*(1+SUM($E$28:$I$28))))+(($M$22*(1+SUM($E$29:$I$29))))*$AG$48)+(($M$23*(1+SUM($E$30:$I$30))))*$AG$49)+($AG$50*($M$24*(1+SUM($E$31:$I$31))))))*$H$38</f>
        <v>506.25</v>
      </c>
      <c r="BM400" s="716">
        <f>((((($AG$46*($M$20*(1+SUM($E$27:$I$27))))+($AG$47*($M$21*(1+SUM($E$28:$I$28))))+(($M$22*(1+SUM($E$29:$I$29))))*$AG$48)+(($M$23*(1+SUM($E$30:$I$30))))*$AG$49)+($AG$50*($M$24*(1+SUM($E$31:$I$31))))))*$I$38</f>
        <v>101.25</v>
      </c>
      <c r="BN400" s="716">
        <f>((((($AG$46*($M$20*(1+SUM($E$27:$I$27))))+($AG$47*($M$21*(1+SUM($E$28:$I$28))))+(($M$22*(1+SUM($E$29:$I$29))))*$AG$48)+(($M$23*(1+SUM($E$30:$I$30))))*$AG$49)+($AG$50*($M$24*(1+SUM($E$31:$I$31))))))*$J$38</f>
        <v>50.625</v>
      </c>
      <c r="BO400" s="716"/>
      <c r="BP400" s="716"/>
      <c r="BQ400" s="716"/>
    </row>
    <row r="401" spans="1:69" ht="10.199999999999999" customHeight="1" thickBot="1" x14ac:dyDescent="0.35">
      <c r="A401" s="64">
        <v>58</v>
      </c>
      <c r="B401" s="64">
        <f t="shared" si="79"/>
        <v>5062.5</v>
      </c>
      <c r="C401" s="64">
        <v>58</v>
      </c>
      <c r="D401" s="716"/>
      <c r="E401" s="716"/>
      <c r="F401" s="716"/>
      <c r="G401" s="716"/>
      <c r="H401" s="716"/>
      <c r="I401" s="716"/>
      <c r="J401" s="716"/>
      <c r="K401" s="716"/>
      <c r="L401" s="716"/>
      <c r="M401" s="716"/>
      <c r="N401" s="716"/>
      <c r="O401" s="716"/>
      <c r="P401" s="716"/>
      <c r="Q401" s="716"/>
      <c r="R401" s="716"/>
      <c r="S401" s="716"/>
      <c r="T401" s="716"/>
      <c r="U401" s="716"/>
      <c r="V401" s="716"/>
      <c r="W401" s="716"/>
      <c r="X401" s="716"/>
      <c r="Y401" s="716"/>
      <c r="Z401" s="716"/>
      <c r="AA401" s="716"/>
      <c r="AB401" s="716"/>
      <c r="AC401" s="716"/>
      <c r="AD401" s="716"/>
      <c r="AE401" s="716"/>
      <c r="AF401" s="716"/>
      <c r="AG401" s="716"/>
      <c r="AH401" s="716"/>
      <c r="AI401" s="716"/>
      <c r="AJ401" s="716"/>
      <c r="AK401" s="716"/>
      <c r="AL401" s="716"/>
      <c r="AM401" s="716"/>
      <c r="AN401" s="716"/>
      <c r="AO401" s="716"/>
      <c r="AP401" s="716"/>
      <c r="AQ401" s="716"/>
      <c r="AR401" s="716"/>
      <c r="AS401" s="716"/>
      <c r="AT401" s="716"/>
      <c r="AU401" s="716"/>
      <c r="AV401" s="716"/>
      <c r="AW401" s="716"/>
      <c r="AX401" s="716"/>
      <c r="AY401" s="716"/>
      <c r="AZ401" s="716"/>
      <c r="BA401" s="716"/>
      <c r="BB401" s="716"/>
      <c r="BC401" s="716"/>
      <c r="BD401" s="716"/>
      <c r="BE401" s="716"/>
      <c r="BF401" s="716"/>
      <c r="BG401" s="716"/>
      <c r="BH401" s="716"/>
      <c r="BI401" s="716">
        <f>((((($AG$46*($M$20*(1+SUM($E$27:$I$27))))+($AG$47*($M$21*(1+SUM($E$28:$I$28))))+(($M$22*(1+SUM($E$29:$I$29))))*$AG$48)+(($M$23*(1+SUM($E$30:$I$30))))*$AG$49)+($AG$50*($M$24*(1+SUM($E$31:$I$31))))))*$D$38</f>
        <v>0</v>
      </c>
      <c r="BJ401" s="716">
        <f>((((($AG$46*($M$20*(1+SUM($E$27:$I$27))))+($AG$47*($M$21*(1+SUM($E$28:$I$28))))+(($M$22*(1+SUM($E$29:$I$29))))*$AG$48)+(($M$23*(1+SUM($E$30:$I$30))))*$AG$49)+($AG$50*($M$24*(1+SUM($E$31:$I$31))))))*$E$38</f>
        <v>101.25</v>
      </c>
      <c r="BK401" s="716">
        <f>((((($AG$46*($M$20*(1+SUM($E$27:$I$27))))+($AG$47*($M$21*(1+SUM($E$28:$I$28))))+(($M$22*(1+SUM($E$29:$I$29))))*$AG$48)+(($M$23*(1+SUM($E$30:$I$30))))*$AG$49)+($AG$50*($M$24*(1+SUM($E$31:$I$31))))))*$F$38</f>
        <v>1771.875</v>
      </c>
      <c r="BL401" s="716">
        <f>((((($AG$46*($M$20*(1+SUM($E$27:$I$27))))+($AG$47*($M$21*(1+SUM($E$28:$I$28))))+(($M$22*(1+SUM($E$29:$I$29))))*$AG$48)+(($M$23*(1+SUM($E$30:$I$30))))*$AG$49)+($AG$50*($M$24*(1+SUM($E$31:$I$31))))))*$G$38</f>
        <v>2531.25</v>
      </c>
      <c r="BM401" s="716">
        <f>((((($AG$46*($M$20*(1+SUM($E$27:$I$27))))+($AG$47*($M$21*(1+SUM($E$28:$I$28))))+(($M$22*(1+SUM($E$29:$I$29))))*$AG$48)+(($M$23*(1+SUM($E$30:$I$30))))*$AG$49)+($AG$50*($M$24*(1+SUM($E$31:$I$31))))))*$H$38</f>
        <v>506.25</v>
      </c>
      <c r="BN401" s="716">
        <f>((((($AG$46*($M$20*(1+SUM($E$27:$I$27))))+($AG$47*($M$21*(1+SUM($E$28:$I$28))))+(($M$22*(1+SUM($E$29:$I$29))))*$AG$48)+(($M$23*(1+SUM($E$30:$I$30))))*$AG$49)+($AG$50*($M$24*(1+SUM($E$31:$I$31))))))*$I$38</f>
        <v>101.25</v>
      </c>
      <c r="BO401" s="716">
        <f>((((($AG$46*($M$20*(1+SUM($E$27:$I$27))))+($AG$47*($M$21*(1+SUM($E$28:$I$28))))+(($M$22*(1+SUM($E$29:$I$29))))*$AG$48)+(($M$23*(1+SUM($E$30:$I$30))))*$AG$49)+($AG$50*($M$24*(1+SUM($E$31:$I$31))))))*$J$38</f>
        <v>50.625</v>
      </c>
      <c r="BP401" s="716"/>
      <c r="BQ401" s="716"/>
    </row>
    <row r="402" spans="1:69" ht="10.199999999999999" customHeight="1" thickBot="1" x14ac:dyDescent="0.35">
      <c r="A402" s="64">
        <v>59</v>
      </c>
      <c r="B402" s="64">
        <f t="shared" si="79"/>
        <v>5062.5</v>
      </c>
      <c r="C402" s="64">
        <v>59</v>
      </c>
      <c r="D402" s="716"/>
      <c r="E402" s="716"/>
      <c r="F402" s="716"/>
      <c r="G402" s="716"/>
      <c r="H402" s="716"/>
      <c r="I402" s="716"/>
      <c r="J402" s="716"/>
      <c r="K402" s="716"/>
      <c r="L402" s="716"/>
      <c r="M402" s="716"/>
      <c r="N402" s="716"/>
      <c r="O402" s="716"/>
      <c r="P402" s="716"/>
      <c r="Q402" s="716"/>
      <c r="R402" s="716"/>
      <c r="S402" s="716"/>
      <c r="T402" s="716"/>
      <c r="U402" s="716"/>
      <c r="V402" s="716"/>
      <c r="W402" s="716"/>
      <c r="X402" s="716"/>
      <c r="Y402" s="716"/>
      <c r="Z402" s="716"/>
      <c r="AA402" s="716"/>
      <c r="AB402" s="716"/>
      <c r="AC402" s="716"/>
      <c r="AD402" s="716"/>
      <c r="AE402" s="716"/>
      <c r="AF402" s="716"/>
      <c r="AG402" s="716"/>
      <c r="AH402" s="716"/>
      <c r="AI402" s="716"/>
      <c r="AJ402" s="716"/>
      <c r="AK402" s="716"/>
      <c r="AL402" s="716"/>
      <c r="AM402" s="716"/>
      <c r="AN402" s="716"/>
      <c r="AO402" s="716"/>
      <c r="AP402" s="716"/>
      <c r="AQ402" s="716"/>
      <c r="AR402" s="716"/>
      <c r="AS402" s="716"/>
      <c r="AT402" s="716"/>
      <c r="AU402" s="716"/>
      <c r="AV402" s="716"/>
      <c r="AW402" s="716"/>
      <c r="AX402" s="716"/>
      <c r="AY402" s="716"/>
      <c r="AZ402" s="716"/>
      <c r="BA402" s="716"/>
      <c r="BB402" s="716"/>
      <c r="BC402" s="716"/>
      <c r="BD402" s="716"/>
      <c r="BE402" s="716"/>
      <c r="BF402" s="716"/>
      <c r="BG402" s="716"/>
      <c r="BH402" s="716"/>
      <c r="BI402" s="716"/>
      <c r="BJ402" s="716">
        <f>((((($AG$46*($M$20*(1+SUM($E$27:$I$27))))+($AG$47*($M$21*(1+SUM($E$28:$I$28))))+(($M$22*(1+SUM($E$29:$I$29))))*$AG$48)+(($M$23*(1+SUM($E$30:$I$30))))*$AG$49)+($AG$50*($M$24*(1+SUM($E$31:$I$31))))))*$D$38</f>
        <v>0</v>
      </c>
      <c r="BK402" s="716">
        <f>((((($AG$46*($M$20*(1+SUM($E$27:$I$27))))+($AG$47*($M$21*(1+SUM($E$28:$I$28))))+(($M$22*(1+SUM($E$29:$I$29))))*$AG$48)+(($M$23*(1+SUM($E$30:$I$30))))*$AG$49)+($AG$50*($M$24*(1+SUM($E$31:$I$31))))))*$E$38</f>
        <v>101.25</v>
      </c>
      <c r="BL402" s="716">
        <f>((((($AG$46*($M$20*(1+SUM($E$27:$I$27))))+($AG$47*($M$21*(1+SUM($E$28:$I$28))))+(($M$22*(1+SUM($E$29:$I$29))))*$AG$48)+(($M$23*(1+SUM($E$30:$I$30))))*$AG$49)+($AG$50*($M$24*(1+SUM($E$31:$I$31))))))*$F$38</f>
        <v>1771.875</v>
      </c>
      <c r="BM402" s="716">
        <f>((((($AG$46*($M$20*(1+SUM($E$27:$I$27))))+($AG$47*($M$21*(1+SUM($E$28:$I$28))))+(($M$22*(1+SUM($E$29:$I$29))))*$AG$48)+(($M$23*(1+SUM($E$30:$I$30))))*$AG$49)+($AG$50*($M$24*(1+SUM($E$31:$I$31))))))*$G$38</f>
        <v>2531.25</v>
      </c>
      <c r="BN402" s="716">
        <f>((((($AG$46*($M$20*(1+SUM($E$27:$I$27))))+($AG$47*($M$21*(1+SUM($E$28:$I$28))))+(($M$22*(1+SUM($E$29:$I$29))))*$AG$48)+(($M$23*(1+SUM($E$30:$I$30))))*$AG$49)+($AG$50*($M$24*(1+SUM($E$31:$I$31))))))*$H$38</f>
        <v>506.25</v>
      </c>
      <c r="BO402" s="716">
        <f>((((($AG$46*($M$20*(1+SUM($E$27:$I$27))))+($AG$47*($M$21*(1+SUM($E$28:$I$28))))+(($M$22*(1+SUM($E$29:$I$29))))*$AG$48)+(($M$23*(1+SUM($E$30:$I$30))))*$AG$49)+($AG$50*($M$24*(1+SUM($E$31:$I$31))))))*$I$38</f>
        <v>101.25</v>
      </c>
      <c r="BP402" s="716">
        <f>((((($AG$46*($M$20*(1+SUM($E$27:$I$27))))+($AG$47*($M$21*(1+SUM($E$28:$I$28))))+(($M$22*(1+SUM($E$29:$I$29))))*$AG$48)+(($M$23*(1+SUM($E$30:$I$30))))*$AG$49)+($AG$50*($M$24*(1+SUM($E$31:$I$31))))))*$J$38</f>
        <v>50.625</v>
      </c>
      <c r="BQ402" s="716"/>
    </row>
    <row r="403" spans="1:69" ht="10.199999999999999" customHeight="1" thickBot="1" x14ac:dyDescent="0.35">
      <c r="A403" s="64">
        <v>60</v>
      </c>
      <c r="B403" s="64">
        <f t="shared" si="79"/>
        <v>5062.5</v>
      </c>
      <c r="C403" s="64">
        <v>60</v>
      </c>
      <c r="D403" s="716"/>
      <c r="E403" s="716"/>
      <c r="F403" s="716"/>
      <c r="G403" s="716"/>
      <c r="H403" s="716"/>
      <c r="I403" s="716"/>
      <c r="J403" s="716"/>
      <c r="K403" s="716"/>
      <c r="L403" s="716"/>
      <c r="M403" s="716"/>
      <c r="N403" s="716"/>
      <c r="O403" s="716"/>
      <c r="P403" s="716"/>
      <c r="Q403" s="716"/>
      <c r="R403" s="716"/>
      <c r="S403" s="716"/>
      <c r="T403" s="716"/>
      <c r="U403" s="716"/>
      <c r="V403" s="716"/>
      <c r="W403" s="716"/>
      <c r="X403" s="716"/>
      <c r="Y403" s="716"/>
      <c r="Z403" s="716"/>
      <c r="AA403" s="716"/>
      <c r="AB403" s="716"/>
      <c r="AC403" s="716"/>
      <c r="AD403" s="716"/>
      <c r="AE403" s="716"/>
      <c r="AF403" s="716"/>
      <c r="AG403" s="716"/>
      <c r="AH403" s="716"/>
      <c r="AI403" s="716"/>
      <c r="AJ403" s="716"/>
      <c r="AK403" s="716"/>
      <c r="AL403" s="716"/>
      <c r="AM403" s="716"/>
      <c r="AN403" s="716"/>
      <c r="AO403" s="716"/>
      <c r="AP403" s="716"/>
      <c r="AQ403" s="716"/>
      <c r="AR403" s="716"/>
      <c r="AS403" s="716"/>
      <c r="AT403" s="716"/>
      <c r="AU403" s="716"/>
      <c r="AV403" s="716"/>
      <c r="AW403" s="716"/>
      <c r="AX403" s="716"/>
      <c r="AY403" s="716"/>
      <c r="AZ403" s="716"/>
      <c r="BA403" s="716"/>
      <c r="BB403" s="716"/>
      <c r="BC403" s="716"/>
      <c r="BD403" s="716"/>
      <c r="BE403" s="716"/>
      <c r="BF403" s="716"/>
      <c r="BG403" s="716"/>
      <c r="BH403" s="716"/>
      <c r="BI403" s="716"/>
      <c r="BJ403" s="716"/>
      <c r="BK403" s="716">
        <f>((((($AG$46*($M$20*(1+SUM($E$27:$I$27))))+($AG$47*($M$21*(1+SUM($E$28:$I$28))))+(($M$22*(1+SUM($E$29:$I$29))))*$AG$48)+(($M$23*(1+SUM($E$30:$I$30))))*$AG$49)+($AG$50*($M$24*(1+SUM($E$31:$I$31))))))*$D$38</f>
        <v>0</v>
      </c>
      <c r="BL403" s="716">
        <f>((((($AG$46*($M$20*(1+SUM($E$27:$I$27))))+($AG$47*($M$21*(1+SUM($E$28:$I$28))))+(($M$22*(1+SUM($E$29:$I$29))))*$AG$48)+(($M$23*(1+SUM($E$30:$I$30))))*$AG$49)+($AG$50*($M$24*(1+SUM($E$31:$I$31))))))*$E$38</f>
        <v>101.25</v>
      </c>
      <c r="BM403" s="716">
        <f>((((($AG$46*($M$20*(1+SUM($E$27:$I$27))))+($AG$47*($M$21*(1+SUM($E$28:$I$28))))+(($M$22*(1+SUM($E$29:$I$29))))*$AG$48)+(($M$23*(1+SUM($E$30:$I$30))))*$AG$49)+($AG$50*($M$24*(1+SUM($E$31:$I$31))))))*$F$38</f>
        <v>1771.875</v>
      </c>
      <c r="BN403" s="716">
        <f>((((($AG$46*($M$20*(1+SUM($E$27:$I$27))))+($AG$47*($M$21*(1+SUM($E$28:$I$28))))+(($M$22*(1+SUM($E$29:$I$29))))*$AG$48)+(($M$23*(1+SUM($E$30:$I$30))))*$AG$49)+($AG$50*($M$24*(1+SUM($E$31:$I$31))))))*$G$38</f>
        <v>2531.25</v>
      </c>
      <c r="BO403" s="716">
        <f>((((($AG$46*($M$20*(1+SUM($E$27:$I$27))))+($AG$47*($M$21*(1+SUM($E$28:$I$28))))+(($M$22*(1+SUM($E$29:$I$29))))*$AG$48)+(($M$23*(1+SUM($E$30:$I$30))))*$AG$49)+($AG$50*($M$24*(1+SUM($E$31:$I$31))))))*$H$38</f>
        <v>506.25</v>
      </c>
      <c r="BP403" s="716">
        <f>((((($AG$46*($M$20*(1+SUM($E$27:$I$27))))+($AG$47*($M$21*(1+SUM($E$28:$I$28))))+(($M$22*(1+SUM($E$29:$I$29))))*$AG$48)+(($M$23*(1+SUM($E$30:$I$30))))*$AG$49)+($AG$50*($M$24*(1+SUM($E$31:$I$31))))))*$I$38</f>
        <v>101.25</v>
      </c>
      <c r="BQ403" s="716">
        <f>((((($AG$46*($M$20*(1+SUM($E$27:$I$27))))+($AG$47*($M$21*(1+SUM($E$28:$I$28))))+(($M$22*(1+SUM($E$29:$I$29))))*$AG$48)+(($M$23*(1+SUM($E$30:$I$30))))*$AG$49)+($AG$50*($M$24*(1+SUM($E$31:$I$31))))))*$J$38</f>
        <v>50.625</v>
      </c>
    </row>
    <row r="405" spans="1:69" ht="18" x14ac:dyDescent="0.3">
      <c r="C405" s="928" t="s">
        <v>358</v>
      </c>
      <c r="D405" s="928"/>
      <c r="E405" s="929" t="s">
        <v>61</v>
      </c>
      <c r="F405" s="929"/>
      <c r="G405" s="929"/>
      <c r="H405" s="929"/>
      <c r="I405" s="929"/>
      <c r="J405" s="929"/>
      <c r="K405" s="929"/>
      <c r="L405" s="929"/>
      <c r="M405" s="929"/>
      <c r="N405" s="929"/>
    </row>
    <row r="406" spans="1:69" ht="10.199999999999999" customHeight="1" thickBot="1" x14ac:dyDescent="0.35">
      <c r="D406" s="627">
        <f>D343</f>
        <v>45688</v>
      </c>
      <c r="E406" s="627">
        <f t="shared" ref="E406:BK406" si="80">E343</f>
        <v>45716</v>
      </c>
      <c r="F406" s="627">
        <f t="shared" si="80"/>
        <v>45747</v>
      </c>
      <c r="G406" s="627">
        <f t="shared" si="80"/>
        <v>45777</v>
      </c>
      <c r="H406" s="627">
        <f t="shared" si="80"/>
        <v>45808</v>
      </c>
      <c r="I406" s="627">
        <f t="shared" si="80"/>
        <v>45838</v>
      </c>
      <c r="J406" s="627">
        <f t="shared" si="80"/>
        <v>45869</v>
      </c>
      <c r="K406" s="627">
        <f t="shared" si="80"/>
        <v>45900</v>
      </c>
      <c r="L406" s="627">
        <f t="shared" si="80"/>
        <v>45930</v>
      </c>
      <c r="M406" s="627">
        <f t="shared" si="80"/>
        <v>45961</v>
      </c>
      <c r="N406" s="627">
        <f t="shared" si="80"/>
        <v>45991</v>
      </c>
      <c r="O406" s="627">
        <f t="shared" si="80"/>
        <v>46022</v>
      </c>
      <c r="P406" s="627">
        <f t="shared" si="80"/>
        <v>46053</v>
      </c>
      <c r="Q406" s="627">
        <f t="shared" si="80"/>
        <v>46081</v>
      </c>
      <c r="R406" s="627">
        <f t="shared" si="80"/>
        <v>46112</v>
      </c>
      <c r="S406" s="627">
        <f t="shared" si="80"/>
        <v>46142</v>
      </c>
      <c r="T406" s="627">
        <f t="shared" si="80"/>
        <v>46173</v>
      </c>
      <c r="U406" s="627">
        <f t="shared" si="80"/>
        <v>46203</v>
      </c>
      <c r="V406" s="627">
        <f t="shared" si="80"/>
        <v>46234</v>
      </c>
      <c r="W406" s="627">
        <f t="shared" si="80"/>
        <v>46265</v>
      </c>
      <c r="X406" s="627">
        <f t="shared" si="80"/>
        <v>46295</v>
      </c>
      <c r="Y406" s="627">
        <f t="shared" si="80"/>
        <v>46326</v>
      </c>
      <c r="Z406" s="627">
        <f t="shared" si="80"/>
        <v>46356</v>
      </c>
      <c r="AA406" s="627">
        <f t="shared" si="80"/>
        <v>46387</v>
      </c>
      <c r="AB406" s="627">
        <f t="shared" si="80"/>
        <v>46418</v>
      </c>
      <c r="AC406" s="627">
        <f t="shared" si="80"/>
        <v>46446</v>
      </c>
      <c r="AD406" s="627">
        <f t="shared" si="80"/>
        <v>46477</v>
      </c>
      <c r="AE406" s="627">
        <f t="shared" si="80"/>
        <v>46507</v>
      </c>
      <c r="AF406" s="627">
        <f t="shared" si="80"/>
        <v>46538</v>
      </c>
      <c r="AG406" s="627">
        <f t="shared" si="80"/>
        <v>46568</v>
      </c>
      <c r="AH406" s="627">
        <f t="shared" si="80"/>
        <v>46599</v>
      </c>
      <c r="AI406" s="627">
        <f t="shared" si="80"/>
        <v>46630</v>
      </c>
      <c r="AJ406" s="627">
        <f t="shared" si="80"/>
        <v>46660</v>
      </c>
      <c r="AK406" s="627">
        <f t="shared" si="80"/>
        <v>46691</v>
      </c>
      <c r="AL406" s="627">
        <f t="shared" si="80"/>
        <v>46721</v>
      </c>
      <c r="AM406" s="627">
        <f t="shared" si="80"/>
        <v>46752</v>
      </c>
      <c r="AN406" s="627">
        <f t="shared" si="80"/>
        <v>46783</v>
      </c>
      <c r="AO406" s="627">
        <f t="shared" si="80"/>
        <v>46812</v>
      </c>
      <c r="AP406" s="627">
        <f t="shared" si="80"/>
        <v>46843</v>
      </c>
      <c r="AQ406" s="627">
        <f t="shared" si="80"/>
        <v>46873</v>
      </c>
      <c r="AR406" s="627">
        <f t="shared" si="80"/>
        <v>46904</v>
      </c>
      <c r="AS406" s="627">
        <f t="shared" si="80"/>
        <v>46934</v>
      </c>
      <c r="AT406" s="627">
        <f t="shared" si="80"/>
        <v>46965</v>
      </c>
      <c r="AU406" s="627">
        <f t="shared" si="80"/>
        <v>46996</v>
      </c>
      <c r="AV406" s="627">
        <f t="shared" si="80"/>
        <v>47026</v>
      </c>
      <c r="AW406" s="627">
        <f t="shared" si="80"/>
        <v>47057</v>
      </c>
      <c r="AX406" s="627">
        <f t="shared" si="80"/>
        <v>47087</v>
      </c>
      <c r="AY406" s="627">
        <f t="shared" si="80"/>
        <v>47118</v>
      </c>
      <c r="AZ406" s="627">
        <f t="shared" si="80"/>
        <v>47149</v>
      </c>
      <c r="BA406" s="627">
        <f t="shared" si="80"/>
        <v>47177</v>
      </c>
      <c r="BB406" s="627">
        <f t="shared" si="80"/>
        <v>47208</v>
      </c>
      <c r="BC406" s="627">
        <f t="shared" si="80"/>
        <v>47238</v>
      </c>
      <c r="BD406" s="627">
        <f t="shared" si="80"/>
        <v>47269</v>
      </c>
      <c r="BE406" s="627">
        <f t="shared" si="80"/>
        <v>47299</v>
      </c>
      <c r="BF406" s="627">
        <f t="shared" si="80"/>
        <v>47330</v>
      </c>
      <c r="BG406" s="627">
        <f t="shared" si="80"/>
        <v>47361</v>
      </c>
      <c r="BH406" s="627">
        <f t="shared" si="80"/>
        <v>47391</v>
      </c>
      <c r="BI406" s="627">
        <f t="shared" si="80"/>
        <v>47422</v>
      </c>
      <c r="BJ406" s="627">
        <f t="shared" si="80"/>
        <v>47452</v>
      </c>
      <c r="BK406" s="627">
        <f t="shared" si="80"/>
        <v>47483</v>
      </c>
      <c r="BL406" s="927" t="s">
        <v>376</v>
      </c>
      <c r="BM406" s="927"/>
      <c r="BN406" s="927"/>
      <c r="BO406" s="927"/>
      <c r="BP406" s="927"/>
      <c r="BQ406" s="927"/>
    </row>
    <row r="407" spans="1:69" ht="10.199999999999999" customHeight="1" thickBot="1" x14ac:dyDescent="0.35">
      <c r="A407" s="64">
        <v>1</v>
      </c>
      <c r="B407" s="64">
        <f t="shared" ref="B407:B438" si="81">SUM(D407:XFD407)</f>
        <v>7200</v>
      </c>
      <c r="C407" s="64">
        <v>1</v>
      </c>
      <c r="D407" s="716">
        <f>((((($AH$46*($O$20*(1+SUM($E$27))))+($AH$47*($O$21*(1+SUM($E$28))))+(($O$22*(1+SUM($E$29))))*$AH$48)+(($O$23*(1+SUM($E$30))))*$AH$49)+($AH$50*($O$24*(1+SUM($E$31))))))*$D$39</f>
        <v>0</v>
      </c>
      <c r="E407" s="716">
        <f>((((($AH$46*($O$20*(1+SUM($E$27))))+($AH$47*($O$21*(1+SUM($E$28))))+(($O$22*(1+SUM($E$29))))*$AH$48)+(($O$23*(1+SUM($E$30))))*$AH$49)+($AH$50*($O$24*(1+SUM($E$31))))))*$E$39</f>
        <v>144</v>
      </c>
      <c r="F407" s="716">
        <f>((((($AH$46*($O$20*(1+SUM($E$27))))+($AH$47*($O$21*(1+SUM($E$28))))+(($O$22*(1+SUM($E$29))))*$AH$48)+(($O$23*(1+SUM($E$30))))*$AH$49)+($AH$50*($O$24*(1+SUM($E$31))))))*$F$39</f>
        <v>2520</v>
      </c>
      <c r="G407" s="716">
        <f>((((($AH$46*($O$20*(1+SUM($E$27))))+($AH$47*($O$21*(1+SUM($E$28))))+(($O$22*(1+SUM($E$29))))*$AH$48)+(($O$23*(1+SUM($E$30))))*$AH$49)+($AH$50*($O$24*(1+SUM($E$31))))))*$G$39</f>
        <v>3600</v>
      </c>
      <c r="H407" s="716">
        <f>((((($AH$46*($O$20*(1+SUM($E$27))))+($AH$47*($O$21*(1+SUM($E$28))))+(($O$22*(1+SUM($E$29))))*$AH$48)+(($O$23*(1+SUM($E$30))))*$AH$49)+($AH$50*($O$24*(1+SUM($E$31))))))*$H$39</f>
        <v>720</v>
      </c>
      <c r="I407" s="716">
        <f>((((($AH$46*($O$20*(1+SUM($E$27))))+($AH$47*($O$21*(1+SUM($E$28))))+(($O$22*(1+SUM($E$29))))*$AH$48)+(($O$23*(1+SUM($E$30))))*$AH$49)+($AH$50*($O$24*(1+SUM($E$31))))))*$I$39</f>
        <v>144</v>
      </c>
      <c r="J407" s="716">
        <f>((((($AH$46*($O$20*(1+SUM($E$27))))+($AH$47*($O$21*(1+SUM($E$28))))+(($O$22*(1+SUM($E$29))))*$AH$48)+(($O$23*(1+SUM($E$30))))*$AH$49)+($AH$50*($O$24*(1+SUM($E$31))))))*$J$39</f>
        <v>72</v>
      </c>
      <c r="K407" s="716"/>
      <c r="L407" s="716"/>
      <c r="M407" s="716"/>
      <c r="N407" s="716"/>
      <c r="O407" s="716"/>
      <c r="P407" s="716"/>
      <c r="Q407" s="716"/>
      <c r="R407" s="716"/>
      <c r="S407" s="716"/>
      <c r="T407" s="716"/>
      <c r="U407" s="716"/>
      <c r="V407" s="716"/>
      <c r="W407" s="716"/>
      <c r="X407" s="716"/>
      <c r="Y407" s="716"/>
      <c r="Z407" s="716"/>
      <c r="AA407" s="716"/>
      <c r="AB407" s="716"/>
      <c r="AC407" s="716"/>
      <c r="AD407" s="716"/>
      <c r="AE407" s="716"/>
      <c r="AF407" s="716"/>
      <c r="AG407" s="716"/>
      <c r="AH407" s="716"/>
      <c r="AI407" s="716"/>
      <c r="AJ407" s="716"/>
      <c r="AK407" s="716"/>
      <c r="AL407" s="716"/>
      <c r="AM407" s="716"/>
      <c r="AN407" s="716"/>
      <c r="AO407" s="716"/>
      <c r="AP407" s="716"/>
      <c r="AQ407" s="716"/>
      <c r="AR407" s="716"/>
      <c r="AS407" s="716"/>
      <c r="AT407" s="716"/>
      <c r="AU407" s="716"/>
      <c r="AV407" s="716"/>
      <c r="AW407" s="716"/>
      <c r="AX407" s="716"/>
      <c r="AY407" s="716"/>
      <c r="AZ407" s="716"/>
      <c r="BA407" s="716"/>
      <c r="BB407" s="716"/>
      <c r="BC407" s="716"/>
      <c r="BD407" s="716"/>
      <c r="BE407" s="716"/>
      <c r="BF407" s="716"/>
      <c r="BG407" s="716"/>
      <c r="BH407" s="716"/>
      <c r="BI407" s="716"/>
      <c r="BJ407" s="716"/>
      <c r="BK407" s="716"/>
      <c r="BL407" s="716"/>
      <c r="BM407" s="716"/>
      <c r="BN407" s="716"/>
      <c r="BO407" s="716"/>
      <c r="BP407" s="716"/>
      <c r="BQ407" s="716"/>
    </row>
    <row r="408" spans="1:69" ht="10.199999999999999" customHeight="1" thickBot="1" x14ac:dyDescent="0.35">
      <c r="A408" s="64">
        <v>2</v>
      </c>
      <c r="B408" s="64">
        <f t="shared" si="81"/>
        <v>7200</v>
      </c>
      <c r="C408" s="64">
        <v>2</v>
      </c>
      <c r="D408" s="716"/>
      <c r="E408" s="716">
        <f>((((($AH$46*($O$20*(1+SUM($E$27))))+($AH$47*($O$21*(1+SUM($E$28))))+(($O$22*(1+SUM($E$29))))*$AH$48)+(($O$23*(1+SUM($E$30))))*$AH$49)+($AH$50*($O$24*(1+SUM($E$31))))))*$D$39</f>
        <v>0</v>
      </c>
      <c r="F408" s="716">
        <f>((((($AH$46*($O$20*(1+SUM($E$27))))+($AH$47*($O$21*(1+SUM($E$28))))+(($O$22*(1+SUM($E$29))))*$AH$48)+(($O$23*(1+SUM($E$30))))*$AH$49)+($AH$50*($O$24*(1+SUM($E$31))))))*$E$39</f>
        <v>144</v>
      </c>
      <c r="G408" s="716">
        <f>((((($AH$46*($O$20*(1+SUM($E$27))))+($AH$47*($O$21*(1+SUM($E$28))))+(($O$22*(1+SUM($E$29))))*$AH$48)+(($O$23*(1+SUM($E$30))))*$AH$49)+($AH$50*($O$24*(1+SUM($E$31))))))*$F$39</f>
        <v>2520</v>
      </c>
      <c r="H408" s="716">
        <f>((((($AH$46*($O$20*(1+SUM($E$27))))+($AH$47*($O$21*(1+SUM($E$28))))+(($O$22*(1+SUM($E$29))))*$AH$48)+(($O$23*(1+SUM($E$30))))*$AH$49)+($AH$50*($O$24*(1+SUM($E$31))))))*$G$39</f>
        <v>3600</v>
      </c>
      <c r="I408" s="716">
        <f>((((($AH$46*($O$20*(1+SUM($E$27))))+($AH$47*($O$21*(1+SUM($E$28))))+(($O$22*(1+SUM($E$29))))*$AH$48)+(($O$23*(1+SUM($E$30))))*$AH$49)+($AH$50*($O$24*(1+SUM($E$31))))))*$H$39</f>
        <v>720</v>
      </c>
      <c r="J408" s="716">
        <f>((((($AH$46*($O$20*(1+SUM($E$27))))+($AH$47*($O$21*(1+SUM($E$28))))+(($O$22*(1+SUM($E$29))))*$AH$48)+(($O$23*(1+SUM($E$30))))*$AH$49)+($AH$50*($O$24*(1+SUM($E$31))))))*$I$39</f>
        <v>144</v>
      </c>
      <c r="K408" s="716">
        <f>((((($AH$46*($O$20*(1+SUM($E$27))))+($AH$47*($O$21*(1+SUM($E$28))))+(($O$22*(1+SUM($E$29))))*$AH$48)+(($O$23*(1+SUM($E$30))))*$AH$49)+($AH$50*($O$24*(1+SUM($E$31))))))*$J$39</f>
        <v>72</v>
      </c>
      <c r="L408" s="716"/>
      <c r="M408" s="716"/>
      <c r="N408" s="716"/>
      <c r="O408" s="716"/>
      <c r="P408" s="716"/>
      <c r="Q408" s="716"/>
      <c r="R408" s="716"/>
      <c r="S408" s="716"/>
      <c r="T408" s="716"/>
      <c r="U408" s="716"/>
      <c r="V408" s="716"/>
      <c r="W408" s="716"/>
      <c r="X408" s="716"/>
      <c r="Y408" s="716"/>
      <c r="Z408" s="716"/>
      <c r="AA408" s="716"/>
      <c r="AB408" s="716"/>
      <c r="AC408" s="716"/>
      <c r="AD408" s="716"/>
      <c r="AE408" s="716"/>
      <c r="AF408" s="716"/>
      <c r="AG408" s="716"/>
      <c r="AH408" s="716"/>
      <c r="AI408" s="716"/>
      <c r="AJ408" s="716"/>
      <c r="AK408" s="716"/>
      <c r="AL408" s="716"/>
      <c r="AM408" s="716"/>
      <c r="AN408" s="716"/>
      <c r="AO408" s="716"/>
      <c r="AP408" s="716"/>
      <c r="AQ408" s="716"/>
      <c r="AR408" s="716"/>
      <c r="AS408" s="716"/>
      <c r="AT408" s="716"/>
      <c r="AU408" s="716"/>
      <c r="AV408" s="716"/>
      <c r="AW408" s="716"/>
      <c r="AX408" s="716"/>
      <c r="AY408" s="716"/>
      <c r="AZ408" s="716"/>
      <c r="BA408" s="716"/>
      <c r="BB408" s="716"/>
      <c r="BC408" s="716"/>
      <c r="BD408" s="716"/>
      <c r="BE408" s="716"/>
      <c r="BF408" s="716"/>
      <c r="BG408" s="716"/>
      <c r="BH408" s="716"/>
      <c r="BI408" s="716"/>
      <c r="BJ408" s="716"/>
      <c r="BK408" s="716"/>
      <c r="BL408" s="716"/>
      <c r="BM408" s="716"/>
      <c r="BN408" s="716"/>
      <c r="BO408" s="716"/>
      <c r="BP408" s="716"/>
      <c r="BQ408" s="716"/>
    </row>
    <row r="409" spans="1:69" ht="10.199999999999999" customHeight="1" thickBot="1" x14ac:dyDescent="0.35">
      <c r="A409" s="64">
        <v>3</v>
      </c>
      <c r="B409" s="64">
        <f t="shared" si="81"/>
        <v>7200</v>
      </c>
      <c r="C409" s="64">
        <v>3</v>
      </c>
      <c r="D409" s="716"/>
      <c r="E409" s="716"/>
      <c r="F409" s="716">
        <f>((((($AH$46*($O$20*(1+SUM($E$27))))+($AH$47*($O$21*(1+SUM($E$28))))+(($O$22*(1+SUM($E$29))))*$AH$48)+(($O$23*(1+SUM($E$30))))*$AH$49)+($AH$50*($O$24*(1+SUM($E$31))))))*$D$39</f>
        <v>0</v>
      </c>
      <c r="G409" s="716">
        <f>((((($AH$46*($O$20*(1+SUM($E$27))))+($AH$47*($O$21*(1+SUM($E$28))))+(($O$22*(1+SUM($E$29))))*$AH$48)+(($O$23*(1+SUM($E$30))))*$AH$49)+($AH$50*($O$24*(1+SUM($E$31))))))*$E$39</f>
        <v>144</v>
      </c>
      <c r="H409" s="716">
        <f>((((($AH$46*($O$20*(1+SUM($E$27))))+($AH$47*($O$21*(1+SUM($E$28))))+(($O$22*(1+SUM($E$29))))*$AH$48)+(($O$23*(1+SUM($E$30))))*$AH$49)+($AH$50*($O$24*(1+SUM($E$31))))))*$F$39</f>
        <v>2520</v>
      </c>
      <c r="I409" s="716">
        <f>((((($AH$46*($O$20*(1+SUM($E$27))))+($AH$47*($O$21*(1+SUM($E$28))))+(($O$22*(1+SUM($E$29))))*$AH$48)+(($O$23*(1+SUM($E$30))))*$AH$49)+($AH$50*($O$24*(1+SUM($E$31))))))*$G$39</f>
        <v>3600</v>
      </c>
      <c r="J409" s="716">
        <f>((((($AH$46*($O$20*(1+SUM($E$27))))+($AH$47*($O$21*(1+SUM($E$28))))+(($O$22*(1+SUM($E$29))))*$AH$48)+(($O$23*(1+SUM($E$30))))*$AH$49)+($AH$50*($O$24*(1+SUM($E$31))))))*$H$39</f>
        <v>720</v>
      </c>
      <c r="K409" s="716">
        <f>((((($AH$46*($O$20*(1+SUM($E$27))))+($AH$47*($O$21*(1+SUM($E$28))))+(($O$22*(1+SUM($E$29))))*$AH$48)+(($O$23*(1+SUM($E$30))))*$AH$49)+($AH$50*($O$24*(1+SUM($E$31))))))*$I$39</f>
        <v>144</v>
      </c>
      <c r="L409" s="716">
        <f>((((($AH$46*($O$20*(1+SUM($E$27))))+($AH$47*($O$21*(1+SUM($E$28))))+(($O$22*(1+SUM($E$29))))*$AH$48)+(($O$23*(1+SUM($E$30))))*$AH$49)+($AH$50*($O$24*(1+SUM($E$31))))))*$J$39</f>
        <v>72</v>
      </c>
      <c r="M409" s="716"/>
      <c r="N409" s="716"/>
      <c r="O409" s="716"/>
      <c r="P409" s="716"/>
      <c r="Q409" s="716"/>
      <c r="R409" s="716"/>
      <c r="S409" s="716"/>
      <c r="T409" s="716"/>
      <c r="U409" s="716"/>
      <c r="V409" s="716"/>
      <c r="W409" s="716"/>
      <c r="X409" s="716"/>
      <c r="Y409" s="716"/>
      <c r="Z409" s="716"/>
      <c r="AA409" s="716"/>
      <c r="AB409" s="716"/>
      <c r="AC409" s="716"/>
      <c r="AD409" s="716"/>
      <c r="AE409" s="716"/>
      <c r="AF409" s="716"/>
      <c r="AG409" s="716"/>
      <c r="AH409" s="716"/>
      <c r="AI409" s="716"/>
      <c r="AJ409" s="716"/>
      <c r="AK409" s="716"/>
      <c r="AL409" s="716"/>
      <c r="AM409" s="716"/>
      <c r="AN409" s="716"/>
      <c r="AO409" s="716"/>
      <c r="AP409" s="716"/>
      <c r="AQ409" s="716"/>
      <c r="AR409" s="716"/>
      <c r="AS409" s="716"/>
      <c r="AT409" s="716"/>
      <c r="AU409" s="716"/>
      <c r="AV409" s="716"/>
      <c r="AW409" s="716"/>
      <c r="AX409" s="716"/>
      <c r="AY409" s="716"/>
      <c r="AZ409" s="716"/>
      <c r="BA409" s="716"/>
      <c r="BB409" s="716"/>
      <c r="BC409" s="716"/>
      <c r="BD409" s="716"/>
      <c r="BE409" s="716"/>
      <c r="BF409" s="716"/>
      <c r="BG409" s="716"/>
      <c r="BH409" s="716"/>
      <c r="BI409" s="716"/>
      <c r="BJ409" s="716"/>
      <c r="BK409" s="716"/>
      <c r="BL409" s="716"/>
      <c r="BM409" s="716"/>
      <c r="BN409" s="716"/>
      <c r="BO409" s="716"/>
      <c r="BP409" s="716"/>
      <c r="BQ409" s="716"/>
    </row>
    <row r="410" spans="1:69" ht="10.199999999999999" customHeight="1" thickBot="1" x14ac:dyDescent="0.35">
      <c r="A410" s="64">
        <v>4</v>
      </c>
      <c r="B410" s="64">
        <f t="shared" si="81"/>
        <v>7200</v>
      </c>
      <c r="C410" s="64">
        <v>4</v>
      </c>
      <c r="D410" s="716"/>
      <c r="E410" s="716"/>
      <c r="F410" s="716"/>
      <c r="G410" s="716">
        <f>((((($AH$46*($O$20*(1+SUM($E$27))))+($AH$47*($O$21*(1+SUM($E$28))))+(($O$22*(1+SUM($E$29))))*$AH$48)+(($O$23*(1+SUM($E$30))))*$AH$49)+($AH$50*($O$24*(1+SUM($E$31))))))*$D$39</f>
        <v>0</v>
      </c>
      <c r="H410" s="716">
        <f>((((($AH$46*($O$20*(1+SUM($E$27))))+($AH$47*($O$21*(1+SUM($E$28))))+(($O$22*(1+SUM($E$29))))*$AH$48)+(($O$23*(1+SUM($E$30))))*$AH$49)+($AH$50*($O$24*(1+SUM($E$31))))))*$E$39</f>
        <v>144</v>
      </c>
      <c r="I410" s="716">
        <f>((((($AH$46*($O$20*(1+SUM($E$27))))+($AH$47*($O$21*(1+SUM($E$28))))+(($O$22*(1+SUM($E$29))))*$AH$48)+(($O$23*(1+SUM($E$30))))*$AH$49)+($AH$50*($O$24*(1+SUM($E$31))))))*$F$39</f>
        <v>2520</v>
      </c>
      <c r="J410" s="716">
        <f>((((($AH$46*($O$20*(1+SUM($E$27))))+($AH$47*($O$21*(1+SUM($E$28))))+(($O$22*(1+SUM($E$29))))*$AH$48)+(($O$23*(1+SUM($E$30))))*$AH$49)+($AH$50*($O$24*(1+SUM($E$31))))))*$G$39</f>
        <v>3600</v>
      </c>
      <c r="K410" s="716">
        <f>((((($AH$46*($O$20*(1+SUM($E$27))))+($AH$47*($O$21*(1+SUM($E$28))))+(($O$22*(1+SUM($E$29))))*$AH$48)+(($O$23*(1+SUM($E$30))))*$AH$49)+($AH$50*($O$24*(1+SUM($E$31))))))*$H$39</f>
        <v>720</v>
      </c>
      <c r="L410" s="716">
        <f>((((($AH$46*($O$20*(1+SUM($E$27))))+($AH$47*($O$21*(1+SUM($E$28))))+(($O$22*(1+SUM($E$29))))*$AH$48)+(($O$23*(1+SUM($E$30))))*$AH$49)+($AH$50*($O$24*(1+SUM($E$31))))))*$I$39</f>
        <v>144</v>
      </c>
      <c r="M410" s="716">
        <f>((((($AH$46*($O$20*(1+SUM($E$27))))+($AH$47*($O$21*(1+SUM($E$28))))+(($O$22*(1+SUM($E$29))))*$AH$48)+(($O$23*(1+SUM($E$30))))*$AH$49)+($AH$50*($O$24*(1+SUM($E$31))))))*$J$39</f>
        <v>72</v>
      </c>
      <c r="N410" s="716"/>
      <c r="O410" s="716"/>
      <c r="P410" s="716"/>
      <c r="Q410" s="716"/>
      <c r="R410" s="716"/>
      <c r="S410" s="716"/>
      <c r="T410" s="716"/>
      <c r="U410" s="716"/>
      <c r="V410" s="716"/>
      <c r="W410" s="716"/>
      <c r="X410" s="716"/>
      <c r="Y410" s="716"/>
      <c r="Z410" s="716"/>
      <c r="AA410" s="716"/>
      <c r="AB410" s="716"/>
      <c r="AC410" s="716"/>
      <c r="AD410" s="716"/>
      <c r="AE410" s="716"/>
      <c r="AF410" s="716"/>
      <c r="AG410" s="716"/>
      <c r="AH410" s="716"/>
      <c r="AI410" s="716"/>
      <c r="AJ410" s="716"/>
      <c r="AK410" s="716"/>
      <c r="AL410" s="716"/>
      <c r="AM410" s="716"/>
      <c r="AN410" s="716"/>
      <c r="AO410" s="716"/>
      <c r="AP410" s="716"/>
      <c r="AQ410" s="716"/>
      <c r="AR410" s="716"/>
      <c r="AS410" s="716"/>
      <c r="AT410" s="716"/>
      <c r="AU410" s="716"/>
      <c r="AV410" s="716"/>
      <c r="AW410" s="716"/>
      <c r="AX410" s="716"/>
      <c r="AY410" s="716"/>
      <c r="AZ410" s="716"/>
      <c r="BA410" s="716"/>
      <c r="BB410" s="716"/>
      <c r="BC410" s="716"/>
      <c r="BD410" s="716"/>
      <c r="BE410" s="716"/>
      <c r="BF410" s="716"/>
      <c r="BG410" s="716"/>
      <c r="BH410" s="716"/>
      <c r="BI410" s="716"/>
      <c r="BJ410" s="716"/>
      <c r="BK410" s="716"/>
      <c r="BL410" s="716"/>
      <c r="BM410" s="716"/>
      <c r="BN410" s="716"/>
      <c r="BO410" s="716"/>
      <c r="BP410" s="716"/>
      <c r="BQ410" s="716"/>
    </row>
    <row r="411" spans="1:69" ht="10.199999999999999" customHeight="1" thickBot="1" x14ac:dyDescent="0.35">
      <c r="A411" s="64">
        <v>5</v>
      </c>
      <c r="B411" s="64">
        <f t="shared" si="81"/>
        <v>7200</v>
      </c>
      <c r="C411" s="64">
        <v>5</v>
      </c>
      <c r="D411" s="716"/>
      <c r="E411" s="716"/>
      <c r="F411" s="716"/>
      <c r="G411" s="716"/>
      <c r="H411" s="716">
        <f>((((($AH$46*($O$20*(1+SUM($E$27))))+($AH$47*($O$21*(1+SUM($E$28))))+(($O$22*(1+SUM($E$29))))*$AH$48)+(($O$23*(1+SUM($E$30))))*$AH$49)+($AH$50*($O$24*(1+SUM($E$31))))))*$D$39</f>
        <v>0</v>
      </c>
      <c r="I411" s="716">
        <f>((((($AH$46*($O$20*(1+SUM($E$27))))+($AH$47*($O$21*(1+SUM($E$28))))+(($O$22*(1+SUM($E$29))))*$AH$48)+(($O$23*(1+SUM($E$30))))*$AH$49)+($AH$50*($O$24*(1+SUM($E$31))))))*$E$39</f>
        <v>144</v>
      </c>
      <c r="J411" s="716">
        <f>((((($AH$46*($O$20*(1+SUM($E$27))))+($AH$47*($O$21*(1+SUM($E$28))))+(($O$22*(1+SUM($E$29))))*$AH$48)+(($O$23*(1+SUM($E$30))))*$AH$49)+($AH$50*($O$24*(1+SUM($E$31))))))*$F$39</f>
        <v>2520</v>
      </c>
      <c r="K411" s="716">
        <f>((((($AH$46*($O$20*(1+SUM($E$27))))+($AH$47*($O$21*(1+SUM($E$28))))+(($O$22*(1+SUM($E$29))))*$AH$48)+(($O$23*(1+SUM($E$30))))*$AH$49)+($AH$50*($O$24*(1+SUM($E$31))))))*$G$39</f>
        <v>3600</v>
      </c>
      <c r="L411" s="716">
        <f>((((($AH$46*($O$20*(1+SUM($E$27))))+($AH$47*($O$21*(1+SUM($E$28))))+(($O$22*(1+SUM($E$29))))*$AH$48)+(($O$23*(1+SUM($E$30))))*$AH$49)+($AH$50*($O$24*(1+SUM($E$31))))))*$H$39</f>
        <v>720</v>
      </c>
      <c r="M411" s="716">
        <f>((((($AH$46*($O$20*(1+SUM($E$27))))+($AH$47*($O$21*(1+SUM($E$28))))+(($O$22*(1+SUM($E$29))))*$AH$48)+(($O$23*(1+SUM($E$30))))*$AH$49)+($AH$50*($O$24*(1+SUM($E$31))))))*$I$39</f>
        <v>144</v>
      </c>
      <c r="N411" s="716">
        <f>((((($AH$46*($O$20*(1+SUM($E$27))))+($AH$47*($O$21*(1+SUM($E$28))))+(($O$22*(1+SUM($E$29))))*$AH$48)+(($O$23*(1+SUM($E$30))))*$AH$49)+($AH$50*($O$24*(1+SUM($E$31))))))*$J$39</f>
        <v>72</v>
      </c>
      <c r="O411" s="716"/>
      <c r="P411" s="716"/>
      <c r="Q411" s="716"/>
      <c r="R411" s="716"/>
      <c r="S411" s="716"/>
      <c r="T411" s="716"/>
      <c r="U411" s="716"/>
      <c r="V411" s="716"/>
      <c r="W411" s="716"/>
      <c r="X411" s="716"/>
      <c r="Y411" s="716"/>
      <c r="Z411" s="716"/>
      <c r="AA411" s="716"/>
      <c r="AB411" s="716"/>
      <c r="AC411" s="716"/>
      <c r="AD411" s="716"/>
      <c r="AE411" s="716"/>
      <c r="AF411" s="716"/>
      <c r="AG411" s="716"/>
      <c r="AH411" s="716"/>
      <c r="AI411" s="716"/>
      <c r="AJ411" s="716"/>
      <c r="AK411" s="716"/>
      <c r="AL411" s="716"/>
      <c r="AM411" s="716"/>
      <c r="AN411" s="716"/>
      <c r="AO411" s="716"/>
      <c r="AP411" s="716"/>
      <c r="AQ411" s="716"/>
      <c r="AR411" s="716"/>
      <c r="AS411" s="716"/>
      <c r="AT411" s="716"/>
      <c r="AU411" s="716"/>
      <c r="AV411" s="716"/>
      <c r="AW411" s="716"/>
      <c r="AX411" s="716"/>
      <c r="AY411" s="716"/>
      <c r="AZ411" s="716"/>
      <c r="BA411" s="716"/>
      <c r="BB411" s="716"/>
      <c r="BC411" s="716"/>
      <c r="BD411" s="716"/>
      <c r="BE411" s="716"/>
      <c r="BF411" s="716"/>
      <c r="BG411" s="716"/>
      <c r="BH411" s="716"/>
      <c r="BI411" s="716"/>
      <c r="BJ411" s="716"/>
      <c r="BK411" s="716"/>
      <c r="BL411" s="716"/>
      <c r="BM411" s="716"/>
      <c r="BN411" s="716"/>
      <c r="BO411" s="716"/>
      <c r="BP411" s="716"/>
      <c r="BQ411" s="716"/>
    </row>
    <row r="412" spans="1:69" ht="10.199999999999999" customHeight="1" thickBot="1" x14ac:dyDescent="0.35">
      <c r="A412" s="64">
        <v>6</v>
      </c>
      <c r="B412" s="64">
        <f t="shared" si="81"/>
        <v>7200</v>
      </c>
      <c r="C412" s="64">
        <v>6</v>
      </c>
      <c r="D412" s="716"/>
      <c r="E412" s="716"/>
      <c r="F412" s="716"/>
      <c r="G412" s="716"/>
      <c r="H412" s="716"/>
      <c r="I412" s="716">
        <f>((((($AH$46*($O$20*(1+SUM($E$27))))+($AH$47*($O$21*(1+SUM($E$28))))+(($O$22*(1+SUM($E$29))))*$AH$48)+(($O$23*(1+SUM($E$30))))*$AH$49)+($AH$50*($O$24*(1+SUM($E$31))))))*$D$39</f>
        <v>0</v>
      </c>
      <c r="J412" s="716">
        <f>((((($AH$46*($O$20*(1+SUM($E$27))))+($AH$47*($O$21*(1+SUM($E$28))))+(($O$22*(1+SUM($E$29))))*$AH$48)+(($O$23*(1+SUM($E$30))))*$AH$49)+($AH$50*($O$24*(1+SUM($E$31))))))*$E$39</f>
        <v>144</v>
      </c>
      <c r="K412" s="716">
        <f>((((($AH$46*($O$20*(1+SUM($E$27))))+($AH$47*($O$21*(1+SUM($E$28))))+(($O$22*(1+SUM($E$29))))*$AH$48)+(($O$23*(1+SUM($E$30))))*$AH$49)+($AH$50*($O$24*(1+SUM($E$31))))))*$F$39</f>
        <v>2520</v>
      </c>
      <c r="L412" s="716">
        <f>((((($AH$46*($O$20*(1+SUM($E$27))))+($AH$47*($O$21*(1+SUM($E$28))))+(($O$22*(1+SUM($E$29))))*$AH$48)+(($O$23*(1+SUM($E$30))))*$AH$49)+($AH$50*($O$24*(1+SUM($E$31))))))*$G$39</f>
        <v>3600</v>
      </c>
      <c r="M412" s="716">
        <f>((((($AH$46*($O$20*(1+SUM($E$27))))+($AH$47*($O$21*(1+SUM($E$28))))+(($O$22*(1+SUM($E$29))))*$AH$48)+(($O$23*(1+SUM($E$30))))*$AH$49)+($AH$50*($O$24*(1+SUM($E$31))))))*$H$39</f>
        <v>720</v>
      </c>
      <c r="N412" s="716">
        <f>((((($AH$46*($O$20*(1+SUM($E$27))))+($AH$47*($O$21*(1+SUM($E$28))))+(($O$22*(1+SUM($E$29))))*$AH$48)+(($O$23*(1+SUM($E$30))))*$AH$49)+($AH$50*($O$24*(1+SUM($E$31))))))*$I$39</f>
        <v>144</v>
      </c>
      <c r="O412" s="716">
        <f>((((($AH$46*($O$20*(1+SUM($E$27))))+($AH$47*($O$21*(1+SUM($E$28))))+(($O$22*(1+SUM($E$29))))*$AH$48)+(($O$23*(1+SUM($E$30))))*$AH$49)+($AH$50*($O$24*(1+SUM($E$31))))))*$J$39</f>
        <v>72</v>
      </c>
      <c r="P412" s="716"/>
      <c r="Q412" s="716"/>
      <c r="R412" s="716"/>
      <c r="S412" s="716"/>
      <c r="T412" s="716"/>
      <c r="U412" s="716"/>
      <c r="V412" s="716"/>
      <c r="W412" s="716"/>
      <c r="X412" s="716"/>
      <c r="Y412" s="716"/>
      <c r="Z412" s="716"/>
      <c r="AA412" s="716"/>
      <c r="AB412" s="716"/>
      <c r="AC412" s="716"/>
      <c r="AD412" s="716"/>
      <c r="AE412" s="716"/>
      <c r="AF412" s="716"/>
      <c r="AG412" s="716"/>
      <c r="AH412" s="716"/>
      <c r="AI412" s="716"/>
      <c r="AJ412" s="716"/>
      <c r="AK412" s="716"/>
      <c r="AL412" s="716"/>
      <c r="AM412" s="716"/>
      <c r="AN412" s="716"/>
      <c r="AO412" s="716"/>
      <c r="AP412" s="716"/>
      <c r="AQ412" s="716"/>
      <c r="AR412" s="716"/>
      <c r="AS412" s="716"/>
      <c r="AT412" s="716"/>
      <c r="AU412" s="716"/>
      <c r="AV412" s="716"/>
      <c r="AW412" s="716"/>
      <c r="AX412" s="716"/>
      <c r="AY412" s="716"/>
      <c r="AZ412" s="716"/>
      <c r="BA412" s="716"/>
      <c r="BB412" s="716"/>
      <c r="BC412" s="716"/>
      <c r="BD412" s="716"/>
      <c r="BE412" s="716"/>
      <c r="BF412" s="716"/>
      <c r="BG412" s="716"/>
      <c r="BH412" s="716"/>
      <c r="BI412" s="716"/>
      <c r="BJ412" s="716"/>
      <c r="BK412" s="716"/>
      <c r="BL412" s="716"/>
      <c r="BM412" s="716"/>
      <c r="BN412" s="716"/>
      <c r="BO412" s="716"/>
      <c r="BP412" s="716"/>
      <c r="BQ412" s="716"/>
    </row>
    <row r="413" spans="1:69" ht="10.199999999999999" customHeight="1" thickBot="1" x14ac:dyDescent="0.35">
      <c r="A413" s="64">
        <v>7</v>
      </c>
      <c r="B413" s="64">
        <f t="shared" si="81"/>
        <v>7200</v>
      </c>
      <c r="C413" s="64">
        <v>7</v>
      </c>
      <c r="D413" s="716"/>
      <c r="E413" s="716"/>
      <c r="F413" s="716"/>
      <c r="G413" s="716"/>
      <c r="H413" s="716"/>
      <c r="I413" s="716"/>
      <c r="J413" s="716">
        <f>((((($AH$46*($O$20*(1+SUM($E$27))))+($AH$47*($O$21*(1+SUM($E$28))))+(($O$22*(1+SUM($E$29))))*$AH$48)+(($O$23*(1+SUM($E$30))))*$AH$49)+($AH$50*($O$24*(1+SUM($E$31))))))*$D$39</f>
        <v>0</v>
      </c>
      <c r="K413" s="716">
        <f>((((($AH$46*($O$20*(1+SUM($E$27))))+($AH$47*($O$21*(1+SUM($E$28))))+(($O$22*(1+SUM($E$29))))*$AH$48)+(($O$23*(1+SUM($E$30))))*$AH$49)+($AH$50*($O$24*(1+SUM($E$31))))))*$E$39</f>
        <v>144</v>
      </c>
      <c r="L413" s="716">
        <f>((((($AH$46*($O$20*(1+SUM($E$27))))+($AH$47*($O$21*(1+SUM($E$28))))+(($O$22*(1+SUM($E$29))))*$AH$48)+(($O$23*(1+SUM($E$30))))*$AH$49)+($AH$50*($O$24*(1+SUM($E$31))))))*$F$39</f>
        <v>2520</v>
      </c>
      <c r="M413" s="716">
        <f>((((($AH$46*($O$20*(1+SUM($E$27))))+($AH$47*($O$21*(1+SUM($E$28))))+(($O$22*(1+SUM($E$29))))*$AH$48)+(($O$23*(1+SUM($E$30))))*$AH$49)+($AH$50*($O$24*(1+SUM($E$31))))))*$G$39</f>
        <v>3600</v>
      </c>
      <c r="N413" s="716">
        <f>((((($AH$46*($O$20*(1+SUM($E$27))))+($AH$47*($O$21*(1+SUM($E$28))))+(($O$22*(1+SUM($E$29))))*$AH$48)+(($O$23*(1+SUM($E$30))))*$AH$49)+($AH$50*($O$24*(1+SUM($E$31))))))*$H$39</f>
        <v>720</v>
      </c>
      <c r="O413" s="716">
        <f>((((($AH$46*($O$20*(1+SUM($E$27))))+($AH$47*($O$21*(1+SUM($E$28))))+(($O$22*(1+SUM($E$29))))*$AH$48)+(($O$23*(1+SUM($E$30))))*$AH$49)+($AH$50*($O$24*(1+SUM($E$31))))))*$I$39</f>
        <v>144</v>
      </c>
      <c r="P413" s="716">
        <f>((((($AH$46*($O$20*(1+SUM($E$27))))+($AH$47*($O$21*(1+SUM($E$28))))+(($O$22*(1+SUM($E$29))))*$AH$48)+(($O$23*(1+SUM($E$30))))*$AH$49)+($AH$50*($O$24*(1+SUM($E$31))))))*$J$39</f>
        <v>72</v>
      </c>
      <c r="Q413" s="716"/>
      <c r="R413" s="716"/>
      <c r="S413" s="716"/>
      <c r="T413" s="716"/>
      <c r="U413" s="716"/>
      <c r="V413" s="716"/>
      <c r="W413" s="716"/>
      <c r="X413" s="716"/>
      <c r="Y413" s="716"/>
      <c r="Z413" s="716"/>
      <c r="AA413" s="716"/>
      <c r="AB413" s="716"/>
      <c r="AC413" s="716"/>
      <c r="AD413" s="716"/>
      <c r="AE413" s="716"/>
      <c r="AF413" s="716"/>
      <c r="AG413" s="716"/>
      <c r="AH413" s="716"/>
      <c r="AI413" s="716"/>
      <c r="AJ413" s="716"/>
      <c r="AK413" s="716"/>
      <c r="AL413" s="716"/>
      <c r="AM413" s="716"/>
      <c r="AN413" s="716"/>
      <c r="AO413" s="716"/>
      <c r="AP413" s="716"/>
      <c r="AQ413" s="716"/>
      <c r="AR413" s="716"/>
      <c r="AS413" s="716"/>
      <c r="AT413" s="716"/>
      <c r="AU413" s="716"/>
      <c r="AV413" s="716"/>
      <c r="AW413" s="716"/>
      <c r="AX413" s="716"/>
      <c r="AY413" s="716"/>
      <c r="AZ413" s="716"/>
      <c r="BA413" s="716"/>
      <c r="BB413" s="716"/>
      <c r="BC413" s="716"/>
      <c r="BD413" s="716"/>
      <c r="BE413" s="716"/>
      <c r="BF413" s="716"/>
      <c r="BG413" s="716"/>
      <c r="BH413" s="716"/>
      <c r="BI413" s="716"/>
      <c r="BJ413" s="716"/>
      <c r="BK413" s="716"/>
      <c r="BL413" s="716"/>
      <c r="BM413" s="716"/>
      <c r="BN413" s="716"/>
      <c r="BO413" s="716"/>
      <c r="BP413" s="716"/>
      <c r="BQ413" s="716"/>
    </row>
    <row r="414" spans="1:69" ht="10.199999999999999" customHeight="1" thickBot="1" x14ac:dyDescent="0.35">
      <c r="A414" s="64">
        <v>8</v>
      </c>
      <c r="B414" s="64">
        <f t="shared" si="81"/>
        <v>7200</v>
      </c>
      <c r="C414" s="64">
        <v>8</v>
      </c>
      <c r="D414" s="716"/>
      <c r="E414" s="716"/>
      <c r="F414" s="716"/>
      <c r="G414" s="716"/>
      <c r="H414" s="716"/>
      <c r="I414" s="716"/>
      <c r="J414" s="716"/>
      <c r="K414" s="716">
        <f>((((($AH$46*($O$20*(1+SUM($E$27))))+($AH$47*($O$21*(1+SUM($E$28))))+(($O$22*(1+SUM($E$29))))*$AH$48)+(($O$23*(1+SUM($E$30))))*$AH$49)+($AH$50*($O$24*(1+SUM($E$31))))))*$D$39</f>
        <v>0</v>
      </c>
      <c r="L414" s="716">
        <f>((((($AH$46*($O$20*(1+SUM($E$27))))+($AH$47*($O$21*(1+SUM($E$28))))+(($O$22*(1+SUM($E$29))))*$AH$48)+(($O$23*(1+SUM($E$30))))*$AH$49)+($AH$50*($O$24*(1+SUM($E$31))))))*$E$39</f>
        <v>144</v>
      </c>
      <c r="M414" s="716">
        <f>((((($AH$46*($O$20*(1+SUM($E$27))))+($AH$47*($O$21*(1+SUM($E$28))))+(($O$22*(1+SUM($E$29))))*$AH$48)+(($O$23*(1+SUM($E$30))))*$AH$49)+($AH$50*($O$24*(1+SUM($E$31))))))*$F$39</f>
        <v>2520</v>
      </c>
      <c r="N414" s="716">
        <f>((((($AH$46*($O$20*(1+SUM($E$27))))+($AH$47*($O$21*(1+SUM($E$28))))+(($O$22*(1+SUM($E$29))))*$AH$48)+(($O$23*(1+SUM($E$30))))*$AH$49)+($AH$50*($O$24*(1+SUM($E$31))))))*$G$39</f>
        <v>3600</v>
      </c>
      <c r="O414" s="716">
        <f>((((($AH$46*($O$20*(1+SUM($E$27))))+($AH$47*($O$21*(1+SUM($E$28))))+(($O$22*(1+SUM($E$29))))*$AH$48)+(($O$23*(1+SUM($E$30))))*$AH$49)+($AH$50*($O$24*(1+SUM($E$31))))))*$H$39</f>
        <v>720</v>
      </c>
      <c r="P414" s="716">
        <f>((((($AH$46*($O$20*(1+SUM($E$27))))+($AH$47*($O$21*(1+SUM($E$28))))+(($O$22*(1+SUM($E$29))))*$AH$48)+(($O$23*(1+SUM($E$30))))*$AH$49)+($AH$50*($O$24*(1+SUM($E$31))))))*$I$39</f>
        <v>144</v>
      </c>
      <c r="Q414" s="716">
        <f>((((($AH$46*($O$20*(1+SUM($E$27))))+($AH$47*($O$21*(1+SUM($E$28))))+(($O$22*(1+SUM($E$29))))*$AH$48)+(($O$23*(1+SUM($E$30))))*$AH$49)+($AH$50*($O$24*(1+SUM($E$31))))))*$J$39</f>
        <v>72</v>
      </c>
      <c r="R414" s="716"/>
      <c r="S414" s="716"/>
      <c r="T414" s="716"/>
      <c r="U414" s="716"/>
      <c r="V414" s="716"/>
      <c r="W414" s="716"/>
      <c r="X414" s="716"/>
      <c r="Y414" s="716"/>
      <c r="Z414" s="716"/>
      <c r="AA414" s="716"/>
      <c r="AB414" s="716"/>
      <c r="AC414" s="716"/>
      <c r="AD414" s="716"/>
      <c r="AE414" s="716"/>
      <c r="AF414" s="716"/>
      <c r="AG414" s="716"/>
      <c r="AH414" s="716"/>
      <c r="AI414" s="716"/>
      <c r="AJ414" s="716"/>
      <c r="AK414" s="716"/>
      <c r="AL414" s="716"/>
      <c r="AM414" s="716"/>
      <c r="AN414" s="716"/>
      <c r="AO414" s="716"/>
      <c r="AP414" s="716"/>
      <c r="AQ414" s="716"/>
      <c r="AR414" s="716"/>
      <c r="AS414" s="716"/>
      <c r="AT414" s="716"/>
      <c r="AU414" s="716"/>
      <c r="AV414" s="716"/>
      <c r="AW414" s="716"/>
      <c r="AX414" s="716"/>
      <c r="AY414" s="716"/>
      <c r="AZ414" s="716"/>
      <c r="BA414" s="716"/>
      <c r="BB414" s="716"/>
      <c r="BC414" s="716"/>
      <c r="BD414" s="716"/>
      <c r="BE414" s="716"/>
      <c r="BF414" s="716"/>
      <c r="BG414" s="716"/>
      <c r="BH414" s="716"/>
      <c r="BI414" s="716"/>
      <c r="BJ414" s="716"/>
      <c r="BK414" s="716"/>
      <c r="BL414" s="716"/>
      <c r="BM414" s="716"/>
      <c r="BN414" s="716"/>
      <c r="BO414" s="716"/>
      <c r="BP414" s="716"/>
      <c r="BQ414" s="716"/>
    </row>
    <row r="415" spans="1:69" ht="10.199999999999999" customHeight="1" thickBot="1" x14ac:dyDescent="0.35">
      <c r="A415" s="64">
        <v>9</v>
      </c>
      <c r="B415" s="64">
        <f t="shared" si="81"/>
        <v>7200</v>
      </c>
      <c r="C415" s="64">
        <v>9</v>
      </c>
      <c r="D415" s="716"/>
      <c r="E415" s="716"/>
      <c r="F415" s="716"/>
      <c r="G415" s="716"/>
      <c r="H415" s="716"/>
      <c r="I415" s="716"/>
      <c r="J415" s="716"/>
      <c r="K415" s="716"/>
      <c r="L415" s="716">
        <f>((((($AH$46*($O$20*(1+SUM($E$27))))+($AH$47*($O$21*(1+SUM($E$28))))+(($O$22*(1+SUM($E$29))))*$AH$48)+(($O$23*(1+SUM($E$30))))*$AH$49)+($AH$50*($O$24*(1+SUM($E$31))))))*$D$39</f>
        <v>0</v>
      </c>
      <c r="M415" s="716">
        <f>((((($AH$46*($O$20*(1+SUM($E$27))))+($AH$47*($O$21*(1+SUM($E$28))))+(($O$22*(1+SUM($E$29))))*$AH$48)+(($O$23*(1+SUM($E$30))))*$AH$49)+($AH$50*($O$24*(1+SUM($E$31))))))*$E$39</f>
        <v>144</v>
      </c>
      <c r="N415" s="716">
        <f>((((($AH$46*($O$20*(1+SUM($E$27))))+($AH$47*($O$21*(1+SUM($E$28))))+(($O$22*(1+SUM($E$29))))*$AH$48)+(($O$23*(1+SUM($E$30))))*$AH$49)+($AH$50*($O$24*(1+SUM($E$31))))))*$F$39</f>
        <v>2520</v>
      </c>
      <c r="O415" s="716">
        <f>((((($AH$46*($O$20*(1+SUM($E$27))))+($AH$47*($O$21*(1+SUM($E$28))))+(($O$22*(1+SUM($E$29))))*$AH$48)+(($O$23*(1+SUM($E$30))))*$AH$49)+($AH$50*($O$24*(1+SUM($E$31))))))*$G$39</f>
        <v>3600</v>
      </c>
      <c r="P415" s="716">
        <f>((((($AH$46*($O$20*(1+SUM($E$27))))+($AH$47*($O$21*(1+SUM($E$28))))+(($O$22*(1+SUM($E$29))))*$AH$48)+(($O$23*(1+SUM($E$30))))*$AH$49)+($AH$50*($O$24*(1+SUM($E$31))))))*$H$39</f>
        <v>720</v>
      </c>
      <c r="Q415" s="716">
        <f>((((($AH$46*($O$20*(1+SUM($E$27))))+($AH$47*($O$21*(1+SUM($E$28))))+(($O$22*(1+SUM($E$29))))*$AH$48)+(($O$23*(1+SUM($E$30))))*$AH$49)+($AH$50*($O$24*(1+SUM($E$31))))))*$I$39</f>
        <v>144</v>
      </c>
      <c r="R415" s="716">
        <f>((((($AH$46*($O$20*(1+SUM($E$27))))+($AH$47*($O$21*(1+SUM($E$28))))+(($O$22*(1+SUM($E$29))))*$AH$48)+(($O$23*(1+SUM($E$30))))*$AH$49)+($AH$50*($O$24*(1+SUM($E$31))))))*$J$39</f>
        <v>72</v>
      </c>
      <c r="S415" s="716"/>
      <c r="T415" s="716"/>
      <c r="U415" s="716"/>
      <c r="V415" s="716"/>
      <c r="W415" s="716"/>
      <c r="X415" s="716"/>
      <c r="Y415" s="716"/>
      <c r="Z415" s="716"/>
      <c r="AA415" s="716"/>
      <c r="AB415" s="716"/>
      <c r="AC415" s="716"/>
      <c r="AD415" s="716"/>
      <c r="AE415" s="716"/>
      <c r="AF415" s="716"/>
      <c r="AG415" s="716"/>
      <c r="AH415" s="716"/>
      <c r="AI415" s="716"/>
      <c r="AJ415" s="716"/>
      <c r="AK415" s="716"/>
      <c r="AL415" s="716"/>
      <c r="AM415" s="716"/>
      <c r="AN415" s="716"/>
      <c r="AO415" s="716"/>
      <c r="AP415" s="716"/>
      <c r="AQ415" s="716"/>
      <c r="AR415" s="716"/>
      <c r="AS415" s="716"/>
      <c r="AT415" s="716"/>
      <c r="AU415" s="716"/>
      <c r="AV415" s="716"/>
      <c r="AW415" s="716"/>
      <c r="AX415" s="716"/>
      <c r="AY415" s="716"/>
      <c r="AZ415" s="716"/>
      <c r="BA415" s="716"/>
      <c r="BB415" s="716"/>
      <c r="BC415" s="716"/>
      <c r="BD415" s="716"/>
      <c r="BE415" s="716"/>
      <c r="BF415" s="716"/>
      <c r="BG415" s="716"/>
      <c r="BH415" s="716"/>
      <c r="BI415" s="716"/>
      <c r="BJ415" s="716"/>
      <c r="BK415" s="716"/>
      <c r="BL415" s="716"/>
      <c r="BM415" s="716"/>
      <c r="BN415" s="716"/>
      <c r="BO415" s="716"/>
      <c r="BP415" s="716"/>
      <c r="BQ415" s="716"/>
    </row>
    <row r="416" spans="1:69" ht="10.199999999999999" customHeight="1" thickBot="1" x14ac:dyDescent="0.35">
      <c r="A416" s="64">
        <v>10</v>
      </c>
      <c r="B416" s="64">
        <f t="shared" si="81"/>
        <v>7200</v>
      </c>
      <c r="C416" s="64">
        <v>10</v>
      </c>
      <c r="D416" s="716"/>
      <c r="E416" s="716"/>
      <c r="F416" s="716"/>
      <c r="G416" s="716"/>
      <c r="H416" s="716"/>
      <c r="I416" s="716"/>
      <c r="J416" s="716"/>
      <c r="K416" s="716"/>
      <c r="L416" s="716"/>
      <c r="M416" s="716">
        <f>((((($AH$46*($O$20*(1+SUM($E$27))))+($AH$47*($O$21*(1+SUM($E$28))))+(($O$22*(1+SUM($E$29))))*$AH$48)+(($O$23*(1+SUM($E$30))))*$AH$49)+($AH$50*($O$24*(1+SUM($E$31))))))*$D$39</f>
        <v>0</v>
      </c>
      <c r="N416" s="716">
        <f>((((($AH$46*($O$20*(1+SUM($E$27))))+($AH$47*($O$21*(1+SUM($E$28))))+(($O$22*(1+SUM($E$29))))*$AH$48)+(($O$23*(1+SUM($E$30))))*$AH$49)+($AH$50*($O$24*(1+SUM($E$31))))))*$E$39</f>
        <v>144</v>
      </c>
      <c r="O416" s="716">
        <f>((((($AH$46*($O$20*(1+SUM($E$27))))+($AH$47*($O$21*(1+SUM($E$28))))+(($O$22*(1+SUM($E$29))))*$AH$48)+(($O$23*(1+SUM($E$30))))*$AH$49)+($AH$50*($O$24*(1+SUM($E$31))))))*$F$39</f>
        <v>2520</v>
      </c>
      <c r="P416" s="716">
        <f>((((($AH$46*($O$20*(1+SUM($E$27))))+($AH$47*($O$21*(1+SUM($E$28))))+(($O$22*(1+SUM($E$29))))*$AH$48)+(($O$23*(1+SUM($E$30))))*$AH$49)+($AH$50*($O$24*(1+SUM($E$31))))))*$G$39</f>
        <v>3600</v>
      </c>
      <c r="Q416" s="716">
        <f>((((($AH$46*($O$20*(1+SUM($E$27))))+($AH$47*($O$21*(1+SUM($E$28))))+(($O$22*(1+SUM($E$29))))*$AH$48)+(($O$23*(1+SUM($E$30))))*$AH$49)+($AH$50*($O$24*(1+SUM($E$31))))))*$H$39</f>
        <v>720</v>
      </c>
      <c r="R416" s="716">
        <f>((((($AH$46*($O$20*(1+SUM($E$27))))+($AH$47*($O$21*(1+SUM($E$28))))+(($O$22*(1+SUM($E$29))))*$AH$48)+(($O$23*(1+SUM($E$30))))*$AH$49)+($AH$50*($O$24*(1+SUM($E$31))))))*$I$39</f>
        <v>144</v>
      </c>
      <c r="S416" s="716">
        <f>((((($AH$46*($O$20*(1+SUM($E$27))))+($AH$47*($O$21*(1+SUM($E$28))))+(($O$22*(1+SUM($E$29))))*$AH$48)+(($O$23*(1+SUM($E$30))))*$AH$49)+($AH$50*($O$24*(1+SUM($E$31))))))*$J$39</f>
        <v>72</v>
      </c>
      <c r="T416" s="716"/>
      <c r="U416" s="716"/>
      <c r="V416" s="716"/>
      <c r="W416" s="716"/>
      <c r="X416" s="716"/>
      <c r="Y416" s="716"/>
      <c r="Z416" s="716"/>
      <c r="AA416" s="716"/>
      <c r="AB416" s="716"/>
      <c r="AC416" s="716"/>
      <c r="AD416" s="716"/>
      <c r="AE416" s="716"/>
      <c r="AF416" s="716"/>
      <c r="AG416" s="716"/>
      <c r="AH416" s="716"/>
      <c r="AI416" s="716"/>
      <c r="AJ416" s="716"/>
      <c r="AK416" s="716"/>
      <c r="AL416" s="716"/>
      <c r="AM416" s="716"/>
      <c r="AN416" s="716"/>
      <c r="AO416" s="716"/>
      <c r="AP416" s="716"/>
      <c r="AQ416" s="716"/>
      <c r="AR416" s="716"/>
      <c r="AS416" s="716"/>
      <c r="AT416" s="716"/>
      <c r="AU416" s="716"/>
      <c r="AV416" s="716"/>
      <c r="AW416" s="716"/>
      <c r="AX416" s="716"/>
      <c r="AY416" s="716"/>
      <c r="AZ416" s="716"/>
      <c r="BA416" s="716"/>
      <c r="BB416" s="716"/>
      <c r="BC416" s="716"/>
      <c r="BD416" s="716"/>
      <c r="BE416" s="716"/>
      <c r="BF416" s="716"/>
      <c r="BG416" s="716"/>
      <c r="BH416" s="716"/>
      <c r="BI416" s="716"/>
      <c r="BJ416" s="716"/>
      <c r="BK416" s="716"/>
      <c r="BL416" s="716"/>
      <c r="BM416" s="716"/>
      <c r="BN416" s="716"/>
      <c r="BO416" s="716"/>
      <c r="BP416" s="716"/>
      <c r="BQ416" s="716"/>
    </row>
    <row r="417" spans="1:69" ht="10.199999999999999" customHeight="1" thickBot="1" x14ac:dyDescent="0.35">
      <c r="A417" s="64">
        <v>11</v>
      </c>
      <c r="B417" s="64">
        <f t="shared" si="81"/>
        <v>7200</v>
      </c>
      <c r="C417" s="64">
        <v>11</v>
      </c>
      <c r="D417" s="716"/>
      <c r="E417" s="716"/>
      <c r="F417" s="716"/>
      <c r="G417" s="716"/>
      <c r="H417" s="716"/>
      <c r="I417" s="716"/>
      <c r="J417" s="716"/>
      <c r="K417" s="716"/>
      <c r="L417" s="716"/>
      <c r="M417" s="716"/>
      <c r="N417" s="716">
        <f>((((($AH$46*($O$20*(1+SUM($E$27))))+($AH$47*($O$21*(1+SUM($E$28))))+(($O$22*(1+SUM($E$29))))*$AH$48)+(($O$23*(1+SUM($E$30))))*$AH$49)+($AH$50*($O$24*(1+SUM($E$31))))))*$D$39</f>
        <v>0</v>
      </c>
      <c r="O417" s="716">
        <f>((((($AH$46*($O$20*(1+SUM($E$27))))+($AH$47*($O$21*(1+SUM($E$28))))+(($O$22*(1+SUM($E$29))))*$AH$48)+(($O$23*(1+SUM($E$30))))*$AH$49)+($AH$50*($O$24*(1+SUM($E$31))))))*$E$39</f>
        <v>144</v>
      </c>
      <c r="P417" s="716">
        <f>((((($AH$46*($O$20*(1+SUM($E$27))))+($AH$47*($O$21*(1+SUM($E$28))))+(($O$22*(1+SUM($E$29))))*$AH$48)+(($O$23*(1+SUM($E$30))))*$AH$49)+($AH$50*($O$24*(1+SUM($E$31))))))*$F$39</f>
        <v>2520</v>
      </c>
      <c r="Q417" s="716">
        <f>((((($AH$46*($O$20*(1+SUM($E$27))))+($AH$47*($O$21*(1+SUM($E$28))))+(($O$22*(1+SUM($E$29))))*$AH$48)+(($O$23*(1+SUM($E$30))))*$AH$49)+($AH$50*($O$24*(1+SUM($E$31))))))*$G$39</f>
        <v>3600</v>
      </c>
      <c r="R417" s="716">
        <f>((((($AH$46*($O$20*(1+SUM($E$27))))+($AH$47*($O$21*(1+SUM($E$28))))+(($O$22*(1+SUM($E$29))))*$AH$48)+(($O$23*(1+SUM($E$30))))*$AH$49)+($AH$50*($O$24*(1+SUM($E$31))))))*$H$39</f>
        <v>720</v>
      </c>
      <c r="S417" s="716">
        <f>((((($AH$46*($O$20*(1+SUM($E$27))))+($AH$47*($O$21*(1+SUM($E$28))))+(($O$22*(1+SUM($E$29))))*$AH$48)+(($O$23*(1+SUM($E$30))))*$AH$49)+($AH$50*($O$24*(1+SUM($E$31))))))*$I$39</f>
        <v>144</v>
      </c>
      <c r="T417" s="716">
        <f>((((($AH$46*($O$20*(1+SUM($E$27))))+($AH$47*($O$21*(1+SUM($E$28))))+(($O$22*(1+SUM($E$29))))*$AH$48)+(($O$23*(1+SUM($E$30))))*$AH$49)+($AH$50*($O$24*(1+SUM($E$31))))))*$J$39</f>
        <v>72</v>
      </c>
      <c r="U417" s="716"/>
      <c r="V417" s="716"/>
      <c r="W417" s="716"/>
      <c r="X417" s="716"/>
      <c r="Y417" s="716"/>
      <c r="Z417" s="716"/>
      <c r="AA417" s="716"/>
      <c r="AB417" s="716"/>
      <c r="AC417" s="716"/>
      <c r="AD417" s="716"/>
      <c r="AE417" s="716"/>
      <c r="AF417" s="716"/>
      <c r="AG417" s="716"/>
      <c r="AH417" s="716"/>
      <c r="AI417" s="716"/>
      <c r="AJ417" s="716"/>
      <c r="AK417" s="716"/>
      <c r="AL417" s="716"/>
      <c r="AM417" s="716"/>
      <c r="AN417" s="716"/>
      <c r="AO417" s="716"/>
      <c r="AP417" s="716"/>
      <c r="AQ417" s="716"/>
      <c r="AR417" s="716"/>
      <c r="AS417" s="716"/>
      <c r="AT417" s="716"/>
      <c r="AU417" s="716"/>
      <c r="AV417" s="716"/>
      <c r="AW417" s="716"/>
      <c r="AX417" s="716"/>
      <c r="AY417" s="716"/>
      <c r="AZ417" s="716"/>
      <c r="BA417" s="716"/>
      <c r="BB417" s="716"/>
      <c r="BC417" s="716"/>
      <c r="BD417" s="716"/>
      <c r="BE417" s="716"/>
      <c r="BF417" s="716"/>
      <c r="BG417" s="716"/>
      <c r="BH417" s="716"/>
      <c r="BI417" s="716"/>
      <c r="BJ417" s="716"/>
      <c r="BK417" s="716"/>
      <c r="BL417" s="716"/>
      <c r="BM417" s="716"/>
      <c r="BN417" s="716"/>
      <c r="BO417" s="716"/>
      <c r="BP417" s="716"/>
      <c r="BQ417" s="716"/>
    </row>
    <row r="418" spans="1:69" ht="10.199999999999999" customHeight="1" thickBot="1" x14ac:dyDescent="0.35">
      <c r="A418" s="64">
        <v>12</v>
      </c>
      <c r="B418" s="64">
        <f t="shared" si="81"/>
        <v>7200</v>
      </c>
      <c r="C418" s="64">
        <v>12</v>
      </c>
      <c r="D418" s="716"/>
      <c r="E418" s="716"/>
      <c r="F418" s="716"/>
      <c r="G418" s="716"/>
      <c r="H418" s="716"/>
      <c r="I418" s="716"/>
      <c r="J418" s="716"/>
      <c r="K418" s="716"/>
      <c r="L418" s="716"/>
      <c r="M418" s="716"/>
      <c r="N418" s="716"/>
      <c r="O418" s="716">
        <f>((((($AH$46*($O$20*(1+SUM($E$27))))+($AH$47*($O$21*(1+SUM($E$28))))+(($O$22*(1+SUM($E$29))))*$AH$48)+(($O$23*(1+SUM($E$30))))*$AH$49)+($AH$50*($O$24*(1+SUM($E$31))))))*$D$39</f>
        <v>0</v>
      </c>
      <c r="P418" s="716">
        <f>((((($AH$46*($O$20*(1+SUM($E$27))))+($AH$47*($O$21*(1+SUM($E$28))))+(($O$22*(1+SUM($E$29))))*$AH$48)+(($O$23*(1+SUM($E$30))))*$AH$49)+($AH$50*($O$24*(1+SUM($E$31))))))*$E$39</f>
        <v>144</v>
      </c>
      <c r="Q418" s="716">
        <f>((((($AH$46*($O$20*(1+SUM($E$27))))+($AH$47*($O$21*(1+SUM($E$28))))+(($O$22*(1+SUM($E$29))))*$AH$48)+(($O$23*(1+SUM($E$30))))*$AH$49)+($AH$50*($O$24*(1+SUM($E$31))))))*$F$39</f>
        <v>2520</v>
      </c>
      <c r="R418" s="716">
        <f>((((($AH$46*($O$20*(1+SUM($E$27))))+($AH$47*($O$21*(1+SUM($E$28))))+(($O$22*(1+SUM($E$29))))*$AH$48)+(($O$23*(1+SUM($E$30))))*$AH$49)+($AH$50*($O$24*(1+SUM($E$31))))))*$G$39</f>
        <v>3600</v>
      </c>
      <c r="S418" s="716">
        <f>((((($AH$46*($O$20*(1+SUM($E$27))))+($AH$47*($O$21*(1+SUM($E$28))))+(($O$22*(1+SUM($E$29))))*$AH$48)+(($O$23*(1+SUM($E$30))))*$AH$49)+($AH$50*($O$24*(1+SUM($E$31))))))*$H$39</f>
        <v>720</v>
      </c>
      <c r="T418" s="716">
        <f>((((($AH$46*($O$20*(1+SUM($E$27))))+($AH$47*($O$21*(1+SUM($E$28))))+(($O$22*(1+SUM($E$29))))*$AH$48)+(($O$23*(1+SUM($E$30))))*$AH$49)+($AH$50*($O$24*(1+SUM($E$31))))))*$I$39</f>
        <v>144</v>
      </c>
      <c r="U418" s="716">
        <f>((((($AH$46*($O$20*(1+SUM($E$27))))+($AH$47*($O$21*(1+SUM($E$28))))+(($O$22*(1+SUM($E$29))))*$AH$48)+(($O$23*(1+SUM($E$30))))*$AH$49)+($AH$50*($O$24*(1+SUM($E$31))))))*$J$39</f>
        <v>72</v>
      </c>
      <c r="V418" s="716"/>
      <c r="W418" s="716"/>
      <c r="X418" s="716"/>
      <c r="Y418" s="716"/>
      <c r="Z418" s="716"/>
      <c r="AA418" s="716"/>
      <c r="AB418" s="716"/>
      <c r="AC418" s="716"/>
      <c r="AD418" s="716"/>
      <c r="AE418" s="716"/>
      <c r="AF418" s="716"/>
      <c r="AG418" s="716"/>
      <c r="AH418" s="716"/>
      <c r="AI418" s="716"/>
      <c r="AJ418" s="716"/>
      <c r="AK418" s="716"/>
      <c r="AL418" s="716"/>
      <c r="AM418" s="716"/>
      <c r="AN418" s="716"/>
      <c r="AO418" s="716"/>
      <c r="AP418" s="716"/>
      <c r="AQ418" s="716"/>
      <c r="AR418" s="716"/>
      <c r="AS418" s="716"/>
      <c r="AT418" s="716"/>
      <c r="AU418" s="716"/>
      <c r="AV418" s="716"/>
      <c r="AW418" s="716"/>
      <c r="AX418" s="716"/>
      <c r="AY418" s="716"/>
      <c r="AZ418" s="716"/>
      <c r="BA418" s="716"/>
      <c r="BB418" s="716"/>
      <c r="BC418" s="716"/>
      <c r="BD418" s="716"/>
      <c r="BE418" s="716"/>
      <c r="BF418" s="716"/>
      <c r="BG418" s="716"/>
      <c r="BH418" s="716"/>
      <c r="BI418" s="716"/>
      <c r="BJ418" s="716"/>
      <c r="BK418" s="716"/>
      <c r="BL418" s="716"/>
      <c r="BM418" s="716"/>
      <c r="BN418" s="716"/>
      <c r="BO418" s="716"/>
      <c r="BP418" s="716"/>
      <c r="BQ418" s="716"/>
    </row>
    <row r="419" spans="1:69" ht="10.199999999999999" customHeight="1" thickBot="1" x14ac:dyDescent="0.35">
      <c r="A419" s="64">
        <v>13</v>
      </c>
      <c r="B419" s="64">
        <f t="shared" si="81"/>
        <v>11129.999999999998</v>
      </c>
      <c r="C419" s="64">
        <v>13</v>
      </c>
      <c r="D419" s="716"/>
      <c r="E419" s="716"/>
      <c r="F419" s="716"/>
      <c r="G419" s="716"/>
      <c r="H419" s="716"/>
      <c r="I419" s="716"/>
      <c r="J419" s="716"/>
      <c r="K419" s="716"/>
      <c r="L419" s="716"/>
      <c r="M419" s="716"/>
      <c r="N419" s="716"/>
      <c r="O419" s="716"/>
      <c r="P419" s="716">
        <f>((((($AI$46*($O$20*(1+SUM($E$27:$F$27))))+($AI$47*($O$21*(1+SUM($E$28:$F$28))))+(($O$22*(1+SUM($E$29:$F$29))))*$AI$48)+(($O$23*(1+SUM($E$30:$F$30))))*$AI$49)+($AI$50*($O$24*(1+SUM($E$31:$F$31))))))*$D$39</f>
        <v>0</v>
      </c>
      <c r="Q419" s="716">
        <f>((((($AI$46*($O$20*(1+SUM($E$27:$F$27))))+($AI$47*($O$21*(1+SUM($E$28:$F$28))))+(($O$22*(1+SUM($E$29:$F$29))))*$AI$48)+(($O$23*(1+SUM($E$30:$F$30))))*$AI$49)+($AI$50*($O$24*(1+SUM($E$31:$F$31))))))*$E$39</f>
        <v>222.6</v>
      </c>
      <c r="R419" s="716">
        <f>((((($AI$46*($O$20*(1+SUM($E$27:$F$27))))+($AI$47*($O$21*(1+SUM($E$28:$F$28))))+(($O$22*(1+SUM($E$29:$F$29))))*$AI$48)+(($O$23*(1+SUM($E$30:$F$30))))*$AI$49)+($AI$50*($O$24*(1+SUM($E$31:$F$31))))))*$F$39</f>
        <v>3895.4999999999995</v>
      </c>
      <c r="S419" s="716">
        <f>((((($AI$46*($O$20*(1+SUM($E$27:$F$27))))+($AI$47*($O$21*(1+SUM($E$28:$F$28))))+(($O$22*(1+SUM($E$29:$F$29))))*$AI$48)+(($O$23*(1+SUM($E$30:$F$30))))*$AI$49)+($AI$50*($O$24*(1+SUM($E$31:$F$31))))))*$G$39</f>
        <v>5565</v>
      </c>
      <c r="T419" s="716">
        <f>((((($AI$46*($O$20*(1+SUM($E$27:$F$27))))+($AI$47*($O$21*(1+SUM($E$28:$F$28))))+(($O$22*(1+SUM($E$29:$F$29))))*$AI$48)+(($O$23*(1+SUM($E$30:$F$30))))*$AI$49)+($AI$50*($O$24*(1+SUM($E$31:$F$31))))))*$H$39</f>
        <v>1113</v>
      </c>
      <c r="U419" s="716">
        <f>((((($AI$46*($O$20*(1+SUM($E$27:$F$27))))+($AI$47*($O$21*(1+SUM($E$28:$F$28))))+(($O$22*(1+SUM($E$29:$F$29))))*$AI$48)+(($O$23*(1+SUM($E$30:$F$30))))*$AI$49)+($AI$50*($O$24*(1+SUM($E$31:$F$31))))))*$I$39</f>
        <v>222.6</v>
      </c>
      <c r="V419" s="716">
        <f>((((($AI$46*($O$20*(1+SUM($E$27:$F$27))))+($AI$47*($O$21*(1+SUM($E$28:$F$28))))+(($O$22*(1+SUM($E$29:$F$29))))*$AI$48)+(($O$23*(1+SUM($E$30:$F$30))))*$AI$49)+($AI$50*($O$24*(1+SUM($E$31:$F$31))))))*$J$39</f>
        <v>111.3</v>
      </c>
      <c r="W419" s="716"/>
      <c r="X419" s="716"/>
      <c r="Y419" s="716"/>
      <c r="Z419" s="716"/>
      <c r="AA419" s="716"/>
      <c r="AB419" s="716"/>
      <c r="AC419" s="716"/>
      <c r="AD419" s="716"/>
      <c r="AE419" s="716"/>
      <c r="AF419" s="716"/>
      <c r="AG419" s="716"/>
      <c r="AH419" s="716"/>
      <c r="AI419" s="716"/>
      <c r="AJ419" s="716"/>
      <c r="AK419" s="716"/>
      <c r="AL419" s="716"/>
      <c r="AM419" s="716"/>
      <c r="AN419" s="716"/>
      <c r="AO419" s="716"/>
      <c r="AP419" s="716"/>
      <c r="AQ419" s="716"/>
      <c r="AR419" s="716"/>
      <c r="AS419" s="716"/>
      <c r="AT419" s="716"/>
      <c r="AU419" s="716"/>
      <c r="AV419" s="716"/>
      <c r="AW419" s="716"/>
      <c r="AX419" s="716"/>
      <c r="AY419" s="716"/>
      <c r="AZ419" s="716"/>
      <c r="BA419" s="716"/>
      <c r="BB419" s="716"/>
      <c r="BC419" s="716"/>
      <c r="BD419" s="716"/>
      <c r="BE419" s="716"/>
      <c r="BF419" s="716"/>
      <c r="BG419" s="716"/>
      <c r="BH419" s="716"/>
      <c r="BI419" s="716"/>
      <c r="BJ419" s="716"/>
      <c r="BK419" s="716"/>
      <c r="BL419" s="716"/>
      <c r="BM419" s="716"/>
      <c r="BN419" s="716"/>
      <c r="BO419" s="716"/>
      <c r="BP419" s="716"/>
      <c r="BQ419" s="716"/>
    </row>
    <row r="420" spans="1:69" ht="10.199999999999999" customHeight="1" thickBot="1" x14ac:dyDescent="0.35">
      <c r="A420" s="64">
        <v>14</v>
      </c>
      <c r="B420" s="64">
        <f t="shared" si="81"/>
        <v>11129.999999999998</v>
      </c>
      <c r="C420" s="64">
        <v>14</v>
      </c>
      <c r="D420" s="716"/>
      <c r="E420" s="716"/>
      <c r="F420" s="716"/>
      <c r="G420" s="716"/>
      <c r="H420" s="716"/>
      <c r="I420" s="716"/>
      <c r="J420" s="716"/>
      <c r="K420" s="716"/>
      <c r="L420" s="716"/>
      <c r="M420" s="716"/>
      <c r="N420" s="716"/>
      <c r="O420" s="716"/>
      <c r="P420" s="716"/>
      <c r="Q420" s="716">
        <f>((((($AI$46*($O$20*(1+SUM($E$27:$F$27))))+($AI$47*($O$21*(1+SUM($E$28:$F$28))))+(($O$22*(1+SUM($E$29:$F$29))))*$AI$48)+(($O$23*(1+SUM($E$30:$F$30))))*$AI$49)+($AI$50*($O$24*(1+SUM($E$31:$F$31))))))*$D$39</f>
        <v>0</v>
      </c>
      <c r="R420" s="716">
        <f>((((($AI$46*($O$20*(1+SUM($E$27:$F$27))))+($AI$47*($O$21*(1+SUM($E$28:$F$28))))+(($O$22*(1+SUM($E$29:$F$29))))*$AI$48)+(($O$23*(1+SUM($E$30:$F$30))))*$AI$49)+($AI$50*($O$24*(1+SUM($E$31:$F$31))))))*$E$39</f>
        <v>222.6</v>
      </c>
      <c r="S420" s="716">
        <f>((((($AI$46*($O$20*(1+SUM($E$27:$F$27))))+($AI$47*($O$21*(1+SUM($E$28:$F$28))))+(($O$22*(1+SUM($E$29:$F$29))))*$AI$48)+(($O$23*(1+SUM($E$30:$F$30))))*$AI$49)+($AI$50*($O$24*(1+SUM($E$31:$F$31))))))*$F$39</f>
        <v>3895.4999999999995</v>
      </c>
      <c r="T420" s="716">
        <f>((((($AI$46*($O$20*(1+SUM($E$27:$F$27))))+($AI$47*($O$21*(1+SUM($E$28:$F$28))))+(($O$22*(1+SUM($E$29:$F$29))))*$AI$48)+(($O$23*(1+SUM($E$30:$F$30))))*$AI$49)+($AI$50*($O$24*(1+SUM($E$31:$F$31))))))*$G$39</f>
        <v>5565</v>
      </c>
      <c r="U420" s="716">
        <f>((((($AI$46*($O$20*(1+SUM($E$27:$F$27))))+($AI$47*($O$21*(1+SUM($E$28:$F$28))))+(($O$22*(1+SUM($E$29:$F$29))))*$AI$48)+(($O$23*(1+SUM($E$30:$F$30))))*$AI$49)+($AI$50*($O$24*(1+SUM($E$31:$F$31))))))*$H$39</f>
        <v>1113</v>
      </c>
      <c r="V420" s="716">
        <f>((((($AI$46*($O$20*(1+SUM($E$27:$F$27))))+($AI$47*($O$21*(1+SUM($E$28:$F$28))))+(($O$22*(1+SUM($E$29:$F$29))))*$AI$48)+(($O$23*(1+SUM($E$30:$F$30))))*$AI$49)+($AI$50*($O$24*(1+SUM($E$31:$F$31))))))*$I$39</f>
        <v>222.6</v>
      </c>
      <c r="W420" s="716">
        <f>((((($AI$46*($O$20*(1+SUM($E$27:$F$27))))+($AI$47*($O$21*(1+SUM($E$28:$F$28))))+(($O$22*(1+SUM($E$29:$F$29))))*$AI$48)+(($O$23*(1+SUM($E$30:$F$30))))*$AI$49)+($AI$50*($O$24*(1+SUM($E$31:$F$31))))))*$J$39</f>
        <v>111.3</v>
      </c>
      <c r="X420" s="716"/>
      <c r="Y420" s="716"/>
      <c r="Z420" s="716"/>
      <c r="AA420" s="716"/>
      <c r="AB420" s="716"/>
      <c r="AC420" s="716"/>
      <c r="AD420" s="716"/>
      <c r="AE420" s="716"/>
      <c r="AF420" s="716"/>
      <c r="AG420" s="716"/>
      <c r="AH420" s="716"/>
      <c r="AI420" s="716"/>
      <c r="AJ420" s="716"/>
      <c r="AK420" s="716"/>
      <c r="AL420" s="716"/>
      <c r="AM420" s="716"/>
      <c r="AN420" s="716"/>
      <c r="AO420" s="716"/>
      <c r="AP420" s="716"/>
      <c r="AQ420" s="716"/>
      <c r="AR420" s="716"/>
      <c r="AS420" s="716"/>
      <c r="AT420" s="716"/>
      <c r="AU420" s="716"/>
      <c r="AV420" s="716"/>
      <c r="AW420" s="716"/>
      <c r="AX420" s="716"/>
      <c r="AY420" s="716"/>
      <c r="AZ420" s="716"/>
      <c r="BA420" s="716"/>
      <c r="BB420" s="716"/>
      <c r="BC420" s="716"/>
      <c r="BD420" s="716"/>
      <c r="BE420" s="716"/>
      <c r="BF420" s="716"/>
      <c r="BG420" s="716"/>
      <c r="BH420" s="716"/>
      <c r="BI420" s="716"/>
      <c r="BJ420" s="716"/>
      <c r="BK420" s="716"/>
      <c r="BL420" s="716"/>
      <c r="BM420" s="716"/>
      <c r="BN420" s="716"/>
      <c r="BO420" s="716"/>
      <c r="BP420" s="716"/>
      <c r="BQ420" s="716"/>
    </row>
    <row r="421" spans="1:69" ht="10.199999999999999" customHeight="1" thickBot="1" x14ac:dyDescent="0.35">
      <c r="A421" s="64">
        <v>15</v>
      </c>
      <c r="B421" s="64">
        <f t="shared" si="81"/>
        <v>11129.999999999998</v>
      </c>
      <c r="C421" s="64">
        <v>15</v>
      </c>
      <c r="D421" s="716"/>
      <c r="E421" s="716"/>
      <c r="F421" s="716"/>
      <c r="G421" s="716"/>
      <c r="H421" s="716"/>
      <c r="I421" s="716"/>
      <c r="J421" s="716"/>
      <c r="K421" s="716"/>
      <c r="L421" s="716"/>
      <c r="M421" s="716"/>
      <c r="N421" s="716"/>
      <c r="O421" s="716"/>
      <c r="P421" s="716"/>
      <c r="Q421" s="716"/>
      <c r="R421" s="716">
        <f>((((($AI$46*($O$20*(1+SUM($E$27:$F$27))))+($AI$47*($O$21*(1+SUM($E$28:$F$28))))+(($O$22*(1+SUM($E$29:$F$29))))*$AI$48)+(($O$23*(1+SUM($E$30:$F$30))))*$AI$49)+($AI$50*($O$24*(1+SUM($E$31:$F$31))))))*$D$39</f>
        <v>0</v>
      </c>
      <c r="S421" s="716">
        <f>((((($AI$46*($O$20*(1+SUM($E$27:$F$27))))+($AI$47*($O$21*(1+SUM($E$28:$F$28))))+(($O$22*(1+SUM($E$29:$F$29))))*$AI$48)+(($O$23*(1+SUM($E$30:$F$30))))*$AI$49)+($AI$50*($O$24*(1+SUM($E$31:$F$31))))))*$E$39</f>
        <v>222.6</v>
      </c>
      <c r="T421" s="716">
        <f>((((($AI$46*($O$20*(1+SUM($E$27:$F$27))))+($AI$47*($O$21*(1+SUM($E$28:$F$28))))+(($O$22*(1+SUM($E$29:$F$29))))*$AI$48)+(($O$23*(1+SUM($E$30:$F$30))))*$AI$49)+($AI$50*($O$24*(1+SUM($E$31:$F$31))))))*$F$39</f>
        <v>3895.4999999999995</v>
      </c>
      <c r="U421" s="716">
        <f>((((($AI$46*($O$20*(1+SUM($E$27:$F$27))))+($AI$47*($O$21*(1+SUM($E$28:$F$28))))+(($O$22*(1+SUM($E$29:$F$29))))*$AI$48)+(($O$23*(1+SUM($E$30:$F$30))))*$AI$49)+($AI$50*($O$24*(1+SUM($E$31:$F$31))))))*$G$39</f>
        <v>5565</v>
      </c>
      <c r="V421" s="716">
        <f>((((($AI$46*($O$20*(1+SUM($E$27:$F$27))))+($AI$47*($O$21*(1+SUM($E$28:$F$28))))+(($O$22*(1+SUM($E$29:$F$29))))*$AI$48)+(($O$23*(1+SUM($E$30:$F$30))))*$AI$49)+($AI$50*($O$24*(1+SUM($E$31:$F$31))))))*$H$39</f>
        <v>1113</v>
      </c>
      <c r="W421" s="716">
        <f>((((($AI$46*($O$20*(1+SUM($E$27:$F$27))))+($AI$47*($O$21*(1+SUM($E$28:$F$28))))+(($O$22*(1+SUM($E$29:$F$29))))*$AI$48)+(($O$23*(1+SUM($E$30:$F$30))))*$AI$49)+($AI$50*($O$24*(1+SUM($E$31:$F$31))))))*$I$39</f>
        <v>222.6</v>
      </c>
      <c r="X421" s="716">
        <f>((((($AI$46*($O$20*(1+SUM($E$27:$F$27))))+($AI$47*($O$21*(1+SUM($E$28:$F$28))))+(($O$22*(1+SUM($E$29:$F$29))))*$AI$48)+(($O$23*(1+SUM($E$30:$F$30))))*$AI$49)+($AI$50*($O$24*(1+SUM($E$31:$F$31))))))*$J$39</f>
        <v>111.3</v>
      </c>
      <c r="Y421" s="716"/>
      <c r="Z421" s="716"/>
      <c r="AA421" s="716"/>
      <c r="AB421" s="716"/>
      <c r="AC421" s="716"/>
      <c r="AD421" s="716"/>
      <c r="AE421" s="716"/>
      <c r="AF421" s="716"/>
      <c r="AG421" s="716"/>
      <c r="AH421" s="716"/>
      <c r="AI421" s="716"/>
      <c r="AJ421" s="716"/>
      <c r="AK421" s="716"/>
      <c r="AL421" s="716"/>
      <c r="AM421" s="716"/>
      <c r="AN421" s="716"/>
      <c r="AO421" s="716"/>
      <c r="AP421" s="716"/>
      <c r="AQ421" s="716"/>
      <c r="AR421" s="716"/>
      <c r="AS421" s="716"/>
      <c r="AT421" s="716"/>
      <c r="AU421" s="716"/>
      <c r="AV421" s="716"/>
      <c r="AW421" s="716"/>
      <c r="AX421" s="716"/>
      <c r="AY421" s="716"/>
      <c r="AZ421" s="716"/>
      <c r="BA421" s="716"/>
      <c r="BB421" s="716"/>
      <c r="BC421" s="716"/>
      <c r="BD421" s="716"/>
      <c r="BE421" s="716"/>
      <c r="BF421" s="716"/>
      <c r="BG421" s="716"/>
      <c r="BH421" s="716"/>
      <c r="BI421" s="716"/>
      <c r="BJ421" s="716"/>
      <c r="BK421" s="716"/>
      <c r="BL421" s="716"/>
      <c r="BM421" s="716"/>
      <c r="BN421" s="716"/>
      <c r="BO421" s="716"/>
      <c r="BP421" s="716"/>
      <c r="BQ421" s="716"/>
    </row>
    <row r="422" spans="1:69" ht="10.199999999999999" customHeight="1" thickBot="1" x14ac:dyDescent="0.35">
      <c r="A422" s="64">
        <v>16</v>
      </c>
      <c r="B422" s="64">
        <f t="shared" si="81"/>
        <v>11129.999999999998</v>
      </c>
      <c r="C422" s="64">
        <v>16</v>
      </c>
      <c r="D422" s="716"/>
      <c r="E422" s="716"/>
      <c r="F422" s="716"/>
      <c r="G422" s="716"/>
      <c r="H422" s="716"/>
      <c r="I422" s="716"/>
      <c r="J422" s="716"/>
      <c r="K422" s="716"/>
      <c r="L422" s="716"/>
      <c r="M422" s="716"/>
      <c r="N422" s="716"/>
      <c r="O422" s="716"/>
      <c r="P422" s="716"/>
      <c r="Q422" s="716"/>
      <c r="R422" s="716"/>
      <c r="S422" s="716">
        <f>((((($AI$46*($O$20*(1+SUM($E$27:$F$27))))+($AI$47*($O$21*(1+SUM($E$28:$F$28))))+(($O$22*(1+SUM($E$29:$F$29))))*$AI$48)+(($O$23*(1+SUM($E$30:$F$30))))*$AI$49)+($AI$50*($O$24*(1+SUM($E$31:$F$31))))))*$D$39</f>
        <v>0</v>
      </c>
      <c r="T422" s="716">
        <f>((((($AI$46*($O$20*(1+SUM($E$27:$F$27))))+($AI$47*($O$21*(1+SUM($E$28:$F$28))))+(($O$22*(1+SUM($E$29:$F$29))))*$AI$48)+(($O$23*(1+SUM($E$30:$F$30))))*$AI$49)+($AI$50*($O$24*(1+SUM($E$31:$F$31))))))*$E$39</f>
        <v>222.6</v>
      </c>
      <c r="U422" s="716">
        <f>((((($AI$46*($O$20*(1+SUM($E$27:$F$27))))+($AI$47*($O$21*(1+SUM($E$28:$F$28))))+(($O$22*(1+SUM($E$29:$F$29))))*$AI$48)+(($O$23*(1+SUM($E$30:$F$30))))*$AI$49)+($AI$50*($O$24*(1+SUM($E$31:$F$31))))))*$F$39</f>
        <v>3895.4999999999995</v>
      </c>
      <c r="V422" s="716">
        <f>((((($AI$46*($O$20*(1+SUM($E$27:$F$27))))+($AI$47*($O$21*(1+SUM($E$28:$F$28))))+(($O$22*(1+SUM($E$29:$F$29))))*$AI$48)+(($O$23*(1+SUM($E$30:$F$30))))*$AI$49)+($AI$50*($O$24*(1+SUM($E$31:$F$31))))))*$G$39</f>
        <v>5565</v>
      </c>
      <c r="W422" s="716">
        <f>((((($AI$46*($O$20*(1+SUM($E$27:$F$27))))+($AI$47*($O$21*(1+SUM($E$28:$F$28))))+(($O$22*(1+SUM($E$29:$F$29))))*$AI$48)+(($O$23*(1+SUM($E$30:$F$30))))*$AI$49)+($AI$50*($O$24*(1+SUM($E$31:$F$31))))))*$H$39</f>
        <v>1113</v>
      </c>
      <c r="X422" s="716">
        <f>((((($AI$46*($O$20*(1+SUM($E$27:$F$27))))+($AI$47*($O$21*(1+SUM($E$28:$F$28))))+(($O$22*(1+SUM($E$29:$F$29))))*$AI$48)+(($O$23*(1+SUM($E$30:$F$30))))*$AI$49)+($AI$50*($O$24*(1+SUM($E$31:$F$31))))))*$I$39</f>
        <v>222.6</v>
      </c>
      <c r="Y422" s="716">
        <f>((((($AI$46*($O$20*(1+SUM($E$27:$F$27))))+($AI$47*($O$21*(1+SUM($E$28:$F$28))))+(($O$22*(1+SUM($E$29:$F$29))))*$AI$48)+(($O$23*(1+SUM($E$30:$F$30))))*$AI$49)+($AI$50*($O$24*(1+SUM($E$31:$F$31))))))*$J$39</f>
        <v>111.3</v>
      </c>
      <c r="Z422" s="716"/>
      <c r="AA422" s="716"/>
      <c r="AB422" s="716"/>
      <c r="AC422" s="716"/>
      <c r="AD422" s="716"/>
      <c r="AE422" s="716"/>
      <c r="AF422" s="716"/>
      <c r="AG422" s="716"/>
      <c r="AH422" s="716"/>
      <c r="AI422" s="716"/>
      <c r="AJ422" s="716"/>
      <c r="AK422" s="716"/>
      <c r="AL422" s="716"/>
      <c r="AM422" s="716"/>
      <c r="AN422" s="716"/>
      <c r="AO422" s="716"/>
      <c r="AP422" s="716"/>
      <c r="AQ422" s="716"/>
      <c r="AR422" s="716"/>
      <c r="AS422" s="716"/>
      <c r="AT422" s="716"/>
      <c r="AU422" s="716"/>
      <c r="AV422" s="716"/>
      <c r="AW422" s="716"/>
      <c r="AX422" s="716"/>
      <c r="AY422" s="716"/>
      <c r="AZ422" s="716"/>
      <c r="BA422" s="716"/>
      <c r="BB422" s="716"/>
      <c r="BC422" s="716"/>
      <c r="BD422" s="716"/>
      <c r="BE422" s="716"/>
      <c r="BF422" s="716"/>
      <c r="BG422" s="716"/>
      <c r="BH422" s="716"/>
      <c r="BI422" s="716"/>
      <c r="BJ422" s="716"/>
      <c r="BK422" s="716"/>
      <c r="BL422" s="716"/>
      <c r="BM422" s="716"/>
      <c r="BN422" s="716"/>
      <c r="BO422" s="716"/>
      <c r="BP422" s="716"/>
      <c r="BQ422" s="716"/>
    </row>
    <row r="423" spans="1:69" ht="10.199999999999999" customHeight="1" thickBot="1" x14ac:dyDescent="0.35">
      <c r="A423" s="64">
        <v>17</v>
      </c>
      <c r="B423" s="64">
        <f t="shared" si="81"/>
        <v>11129.999999999998</v>
      </c>
      <c r="C423" s="64">
        <v>17</v>
      </c>
      <c r="D423" s="716"/>
      <c r="E423" s="716"/>
      <c r="F423" s="716"/>
      <c r="G423" s="716"/>
      <c r="H423" s="716"/>
      <c r="I423" s="716"/>
      <c r="J423" s="716"/>
      <c r="K423" s="716"/>
      <c r="L423" s="716"/>
      <c r="M423" s="716"/>
      <c r="N423" s="716"/>
      <c r="O423" s="716"/>
      <c r="P423" s="716"/>
      <c r="Q423" s="716"/>
      <c r="R423" s="716"/>
      <c r="S423" s="716"/>
      <c r="T423" s="716">
        <f>((((($AI$46*($O$20*(1+SUM($E$27:$F$27))))+($AI$47*($O$21*(1+SUM($E$28:$F$28))))+(($O$22*(1+SUM($E$29:$F$29))))*$AI$48)+(($O$23*(1+SUM($E$30:$F$30))))*$AI$49)+($AI$50*($O$24*(1+SUM($E$31:$F$31))))))*$D$39</f>
        <v>0</v>
      </c>
      <c r="U423" s="716">
        <f>((((($AI$46*($O$20*(1+SUM($E$27:$F$27))))+($AI$47*($O$21*(1+SUM($E$28:$F$28))))+(($O$22*(1+SUM($E$29:$F$29))))*$AI$48)+(($O$23*(1+SUM($E$30:$F$30))))*$AI$49)+($AI$50*($O$24*(1+SUM($E$31:$F$31))))))*$E$39</f>
        <v>222.6</v>
      </c>
      <c r="V423" s="716">
        <f>((((($AI$46*($O$20*(1+SUM($E$27:$F$27))))+($AI$47*($O$21*(1+SUM($E$28:$F$28))))+(($O$22*(1+SUM($E$29:$F$29))))*$AI$48)+(($O$23*(1+SUM($E$30:$F$30))))*$AI$49)+($AI$50*($O$24*(1+SUM($E$31:$F$31))))))*$F$39</f>
        <v>3895.4999999999995</v>
      </c>
      <c r="W423" s="716">
        <f>((((($AI$46*($O$20*(1+SUM($E$27:$F$27))))+($AI$47*($O$21*(1+SUM($E$28:$F$28))))+(($O$22*(1+SUM($E$29:$F$29))))*$AI$48)+(($O$23*(1+SUM($E$30:$F$30))))*$AI$49)+($AI$50*($O$24*(1+SUM($E$31:$F$31))))))*$G$39</f>
        <v>5565</v>
      </c>
      <c r="X423" s="716">
        <f>((((($AI$46*($O$20*(1+SUM($E$27:$F$27))))+($AI$47*($O$21*(1+SUM($E$28:$F$28))))+(($O$22*(1+SUM($E$29:$F$29))))*$AI$48)+(($O$23*(1+SUM($E$30:$F$30))))*$AI$49)+($AI$50*($O$24*(1+SUM($E$31:$F$31))))))*$H$39</f>
        <v>1113</v>
      </c>
      <c r="Y423" s="716">
        <f>((((($AI$46*($O$20*(1+SUM($E$27:$F$27))))+($AI$47*($O$21*(1+SUM($E$28:$F$28))))+(($O$22*(1+SUM($E$29:$F$29))))*$AI$48)+(($O$23*(1+SUM($E$30:$F$30))))*$AI$49)+($AI$50*($O$24*(1+SUM($E$31:$F$31))))))*$I$39</f>
        <v>222.6</v>
      </c>
      <c r="Z423" s="716">
        <f>((((($AI$46*($O$20*(1+SUM($E$27:$F$27))))+($AI$47*($O$21*(1+SUM($E$28:$F$28))))+(($O$22*(1+SUM($E$29:$F$29))))*$AI$48)+(($O$23*(1+SUM($E$30:$F$30))))*$AI$49)+($AI$50*($O$24*(1+SUM($E$31:$F$31))))))*$J$39</f>
        <v>111.3</v>
      </c>
      <c r="AA423" s="716"/>
      <c r="AB423" s="716"/>
      <c r="AC423" s="716"/>
      <c r="AD423" s="716"/>
      <c r="AE423" s="716"/>
      <c r="AF423" s="716"/>
      <c r="AG423" s="716"/>
      <c r="AH423" s="716"/>
      <c r="AI423" s="716"/>
      <c r="AJ423" s="716"/>
      <c r="AK423" s="716"/>
      <c r="AL423" s="716"/>
      <c r="AM423" s="716"/>
      <c r="AN423" s="716"/>
      <c r="AO423" s="716"/>
      <c r="AP423" s="716"/>
      <c r="AQ423" s="716"/>
      <c r="AR423" s="716"/>
      <c r="AS423" s="716"/>
      <c r="AT423" s="716"/>
      <c r="AU423" s="716"/>
      <c r="AV423" s="716"/>
      <c r="AW423" s="716"/>
      <c r="AX423" s="716"/>
      <c r="AY423" s="716"/>
      <c r="AZ423" s="716"/>
      <c r="BA423" s="716"/>
      <c r="BB423" s="716"/>
      <c r="BC423" s="716"/>
      <c r="BD423" s="716"/>
      <c r="BE423" s="716"/>
      <c r="BF423" s="716"/>
      <c r="BG423" s="716"/>
      <c r="BH423" s="716"/>
      <c r="BI423" s="716"/>
      <c r="BJ423" s="716"/>
      <c r="BK423" s="716"/>
      <c r="BL423" s="716"/>
      <c r="BM423" s="716"/>
      <c r="BN423" s="716"/>
      <c r="BO423" s="716"/>
      <c r="BP423" s="716"/>
      <c r="BQ423" s="716"/>
    </row>
    <row r="424" spans="1:69" ht="10.199999999999999" customHeight="1" thickBot="1" x14ac:dyDescent="0.35">
      <c r="A424" s="64">
        <v>18</v>
      </c>
      <c r="B424" s="64">
        <f t="shared" si="81"/>
        <v>11129.999999999998</v>
      </c>
      <c r="C424" s="64">
        <v>18</v>
      </c>
      <c r="D424" s="716"/>
      <c r="E424" s="716"/>
      <c r="F424" s="716"/>
      <c r="G424" s="716"/>
      <c r="H424" s="716"/>
      <c r="I424" s="716"/>
      <c r="J424" s="716"/>
      <c r="K424" s="716"/>
      <c r="L424" s="716"/>
      <c r="M424" s="716"/>
      <c r="N424" s="716"/>
      <c r="O424" s="716"/>
      <c r="P424" s="716"/>
      <c r="Q424" s="716"/>
      <c r="R424" s="716"/>
      <c r="S424" s="716"/>
      <c r="T424" s="716"/>
      <c r="U424" s="716">
        <f>((((($AI$46*($O$20*(1+SUM($E$27:$F$27))))+($AI$47*($O$21*(1+SUM($E$28:$F$28))))+(($O$22*(1+SUM($E$29:$F$29))))*$AI$48)+(($O$23*(1+SUM($E$30:$F$30))))*$AI$49)+($AI$50*($O$24*(1+SUM($E$31:$F$31))))))*$D$39</f>
        <v>0</v>
      </c>
      <c r="V424" s="716">
        <f>((((($AI$46*($O$20*(1+SUM($E$27:$F$27))))+($AI$47*($O$21*(1+SUM($E$28:$F$28))))+(($O$22*(1+SUM($E$29:$F$29))))*$AI$48)+(($O$23*(1+SUM($E$30:$F$30))))*$AI$49)+($AI$50*($O$24*(1+SUM($E$31:$F$31))))))*$E$39</f>
        <v>222.6</v>
      </c>
      <c r="W424" s="716">
        <f>((((($AI$46*($O$20*(1+SUM($E$27:$F$27))))+($AI$47*($O$21*(1+SUM($E$28:$F$28))))+(($O$22*(1+SUM($E$29:$F$29))))*$AI$48)+(($O$23*(1+SUM($E$30:$F$30))))*$AI$49)+($AI$50*($O$24*(1+SUM($E$31:$F$31))))))*$F$39</f>
        <v>3895.4999999999995</v>
      </c>
      <c r="X424" s="716">
        <f>((((($AI$46*($O$20*(1+SUM($E$27:$F$27))))+($AI$47*($O$21*(1+SUM($E$28:$F$28))))+(($O$22*(1+SUM($E$29:$F$29))))*$AI$48)+(($O$23*(1+SUM($E$30:$F$30))))*$AI$49)+($AI$50*($O$24*(1+SUM($E$31:$F$31))))))*$G$39</f>
        <v>5565</v>
      </c>
      <c r="Y424" s="716">
        <f>((((($AI$46*($O$20*(1+SUM($E$27:$F$27))))+($AI$47*($O$21*(1+SUM($E$28:$F$28))))+(($O$22*(1+SUM($E$29:$F$29))))*$AI$48)+(($O$23*(1+SUM($E$30:$F$30))))*$AI$49)+($AI$50*($O$24*(1+SUM($E$31:$F$31))))))*$H$39</f>
        <v>1113</v>
      </c>
      <c r="Z424" s="716">
        <f>((((($AI$46*($O$20*(1+SUM($E$27:$F$27))))+($AI$47*($O$21*(1+SUM($E$28:$F$28))))+(($O$22*(1+SUM($E$29:$F$29))))*$AI$48)+(($O$23*(1+SUM($E$30:$F$30))))*$AI$49)+($AI$50*($O$24*(1+SUM($E$31:$F$31))))))*$I$39</f>
        <v>222.6</v>
      </c>
      <c r="AA424" s="716">
        <f>((((($AI$46*($O$20*(1+SUM($E$27:$F$27))))+($AI$47*($O$21*(1+SUM($E$28:$F$28))))+(($O$22*(1+SUM($E$29:$F$29))))*$AI$48)+(($O$23*(1+SUM($E$30:$F$30))))*$AI$49)+($AI$50*($O$24*(1+SUM($E$31:$F$31))))))*$J$39</f>
        <v>111.3</v>
      </c>
      <c r="AB424" s="716"/>
      <c r="AC424" s="716"/>
      <c r="AD424" s="716"/>
      <c r="AE424" s="716"/>
      <c r="AF424" s="716"/>
      <c r="AG424" s="716"/>
      <c r="AH424" s="716"/>
      <c r="AI424" s="716"/>
      <c r="AJ424" s="716"/>
      <c r="AK424" s="716"/>
      <c r="AL424" s="716"/>
      <c r="AM424" s="716"/>
      <c r="AN424" s="716"/>
      <c r="AO424" s="716"/>
      <c r="AP424" s="716"/>
      <c r="AQ424" s="716"/>
      <c r="AR424" s="716"/>
      <c r="AS424" s="716"/>
      <c r="AT424" s="716"/>
      <c r="AU424" s="716"/>
      <c r="AV424" s="716"/>
      <c r="AW424" s="716"/>
      <c r="AX424" s="716"/>
      <c r="AY424" s="716"/>
      <c r="AZ424" s="716"/>
      <c r="BA424" s="716"/>
      <c r="BB424" s="716"/>
      <c r="BC424" s="716"/>
      <c r="BD424" s="716"/>
      <c r="BE424" s="716"/>
      <c r="BF424" s="716"/>
      <c r="BG424" s="716"/>
      <c r="BH424" s="716"/>
      <c r="BI424" s="716"/>
      <c r="BJ424" s="716"/>
      <c r="BK424" s="716"/>
      <c r="BL424" s="716"/>
      <c r="BM424" s="716"/>
      <c r="BN424" s="716"/>
      <c r="BO424" s="716"/>
      <c r="BP424" s="716"/>
      <c r="BQ424" s="716"/>
    </row>
    <row r="425" spans="1:69" ht="10.199999999999999" customHeight="1" thickBot="1" x14ac:dyDescent="0.35">
      <c r="A425" s="64">
        <v>19</v>
      </c>
      <c r="B425" s="64">
        <f t="shared" si="81"/>
        <v>11129.999999999998</v>
      </c>
      <c r="C425" s="64">
        <v>19</v>
      </c>
      <c r="D425" s="716"/>
      <c r="E425" s="716"/>
      <c r="F425" s="716"/>
      <c r="G425" s="716"/>
      <c r="H425" s="716"/>
      <c r="I425" s="716"/>
      <c r="J425" s="716"/>
      <c r="K425" s="716"/>
      <c r="L425" s="716"/>
      <c r="M425" s="716"/>
      <c r="N425" s="716"/>
      <c r="O425" s="716"/>
      <c r="P425" s="716"/>
      <c r="Q425" s="716"/>
      <c r="R425" s="716"/>
      <c r="S425" s="716"/>
      <c r="T425" s="716"/>
      <c r="U425" s="716"/>
      <c r="V425" s="716">
        <f>((((($AI$46*($O$20*(1+SUM($E$27:$F$27))))+($AI$47*($O$21*(1+SUM($E$28:$F$28))))+(($O$22*(1+SUM($E$29:$F$29))))*$AI$48)+(($O$23*(1+SUM($E$30:$F$30))))*$AI$49)+($AI$50*($O$24*(1+SUM($E$31:$F$31))))))*$D$39</f>
        <v>0</v>
      </c>
      <c r="W425" s="716">
        <f>((((($AI$46*($O$20*(1+SUM($E$27:$F$27))))+($AI$47*($O$21*(1+SUM($E$28:$F$28))))+(($O$22*(1+SUM($E$29:$F$29))))*$AI$48)+(($O$23*(1+SUM($E$30:$F$30))))*$AI$49)+($AI$50*($O$24*(1+SUM($E$31:$F$31))))))*$E$39</f>
        <v>222.6</v>
      </c>
      <c r="X425" s="716">
        <f>((((($AI$46*($O$20*(1+SUM($E$27:$F$27))))+($AI$47*($O$21*(1+SUM($E$28:$F$28))))+(($O$22*(1+SUM($E$29:$F$29))))*$AI$48)+(($O$23*(1+SUM($E$30:$F$30))))*$AI$49)+($AI$50*($O$24*(1+SUM($E$31:$F$31))))))*$F$39</f>
        <v>3895.4999999999995</v>
      </c>
      <c r="Y425" s="716">
        <f>((((($AI$46*($O$20*(1+SUM($E$27:$F$27))))+($AI$47*($O$21*(1+SUM($E$28:$F$28))))+(($O$22*(1+SUM($E$29:$F$29))))*$AI$48)+(($O$23*(1+SUM($E$30:$F$30))))*$AI$49)+($AI$50*($O$24*(1+SUM($E$31:$F$31))))))*$G$39</f>
        <v>5565</v>
      </c>
      <c r="Z425" s="716">
        <f>((((($AI$46*($O$20*(1+SUM($E$27:$F$27))))+($AI$47*($O$21*(1+SUM($E$28:$F$28))))+(($O$22*(1+SUM($E$29:$F$29))))*$AI$48)+(($O$23*(1+SUM($E$30:$F$30))))*$AI$49)+($AI$50*($O$24*(1+SUM($E$31:$F$31))))))*$H$39</f>
        <v>1113</v>
      </c>
      <c r="AA425" s="716">
        <f>((((($AI$46*($O$20*(1+SUM($E$27:$F$27))))+($AI$47*($O$21*(1+SUM($E$28:$F$28))))+(($O$22*(1+SUM($E$29:$F$29))))*$AI$48)+(($O$23*(1+SUM($E$30:$F$30))))*$AI$49)+($AI$50*($O$24*(1+SUM($E$31:$F$31))))))*$I$39</f>
        <v>222.6</v>
      </c>
      <c r="AB425" s="716">
        <f>((((($AI$46*($O$20*(1+SUM($E$27:$F$27))))+($AI$47*($O$21*(1+SUM($E$28:$F$28))))+(($O$22*(1+SUM($E$29:$F$29))))*$AI$48)+(($O$23*(1+SUM($E$30:$F$30))))*$AI$49)+($AI$50*($O$24*(1+SUM($E$31:$F$31))))))*$J$39</f>
        <v>111.3</v>
      </c>
      <c r="AC425" s="716"/>
      <c r="AD425" s="716"/>
      <c r="AE425" s="716"/>
      <c r="AF425" s="716"/>
      <c r="AG425" s="716"/>
      <c r="AH425" s="716"/>
      <c r="AI425" s="716"/>
      <c r="AJ425" s="716"/>
      <c r="AK425" s="716"/>
      <c r="AL425" s="716"/>
      <c r="AM425" s="716"/>
      <c r="AN425" s="716"/>
      <c r="AO425" s="716"/>
      <c r="AP425" s="716"/>
      <c r="AQ425" s="716"/>
      <c r="AR425" s="716"/>
      <c r="AS425" s="716"/>
      <c r="AT425" s="716"/>
      <c r="AU425" s="716"/>
      <c r="AV425" s="716"/>
      <c r="AW425" s="716"/>
      <c r="AX425" s="716"/>
      <c r="AY425" s="716"/>
      <c r="AZ425" s="716"/>
      <c r="BA425" s="716"/>
      <c r="BB425" s="716"/>
      <c r="BC425" s="716"/>
      <c r="BD425" s="716"/>
      <c r="BE425" s="716"/>
      <c r="BF425" s="716"/>
      <c r="BG425" s="716"/>
      <c r="BH425" s="716"/>
      <c r="BI425" s="716"/>
      <c r="BJ425" s="716"/>
      <c r="BK425" s="716"/>
      <c r="BL425" s="716"/>
      <c r="BM425" s="716"/>
      <c r="BN425" s="716"/>
      <c r="BO425" s="716"/>
      <c r="BP425" s="716"/>
      <c r="BQ425" s="716"/>
    </row>
    <row r="426" spans="1:69" ht="10.199999999999999" customHeight="1" thickBot="1" x14ac:dyDescent="0.35">
      <c r="A426" s="64">
        <v>20</v>
      </c>
      <c r="B426" s="64">
        <f t="shared" si="81"/>
        <v>11129.999999999998</v>
      </c>
      <c r="C426" s="64">
        <v>20</v>
      </c>
      <c r="D426" s="716"/>
      <c r="E426" s="716"/>
      <c r="F426" s="716"/>
      <c r="G426" s="716"/>
      <c r="H426" s="716"/>
      <c r="I426" s="716"/>
      <c r="J426" s="716"/>
      <c r="K426" s="716"/>
      <c r="L426" s="716"/>
      <c r="M426" s="716"/>
      <c r="N426" s="716"/>
      <c r="O426" s="716"/>
      <c r="P426" s="716"/>
      <c r="Q426" s="716"/>
      <c r="R426" s="716"/>
      <c r="S426" s="716"/>
      <c r="T426" s="716"/>
      <c r="U426" s="716"/>
      <c r="V426" s="716"/>
      <c r="W426" s="716">
        <f>((((($AI$46*($O$20*(1+SUM($E$27:$F$27))))+($AI$47*($O$21*(1+SUM($E$28:$F$28))))+(($O$22*(1+SUM($E$29:$F$29))))*$AI$48)+(($O$23*(1+SUM($E$30:$F$30))))*$AI$49)+($AI$50*($O$24*(1+SUM($E$31:$F$31))))))*$D$39</f>
        <v>0</v>
      </c>
      <c r="X426" s="716">
        <f>((((($AI$46*($O$20*(1+SUM($E$27:$F$27))))+($AI$47*($O$21*(1+SUM($E$28:$F$28))))+(($O$22*(1+SUM($E$29:$F$29))))*$AI$48)+(($O$23*(1+SUM($E$30:$F$30))))*$AI$49)+($AI$50*($O$24*(1+SUM($E$31:$F$31))))))*$E$39</f>
        <v>222.6</v>
      </c>
      <c r="Y426" s="716">
        <f>((((($AI$46*($O$20*(1+SUM($E$27:$F$27))))+($AI$47*($O$21*(1+SUM($E$28:$F$28))))+(($O$22*(1+SUM($E$29:$F$29))))*$AI$48)+(($O$23*(1+SUM($E$30:$F$30))))*$AI$49)+($AI$50*($O$24*(1+SUM($E$31:$F$31))))))*$F$39</f>
        <v>3895.4999999999995</v>
      </c>
      <c r="Z426" s="716">
        <f>((((($AI$46*($O$20*(1+SUM($E$27:$F$27))))+($AI$47*($O$21*(1+SUM($E$28:$F$28))))+(($O$22*(1+SUM($E$29:$F$29))))*$AI$48)+(($O$23*(1+SUM($E$30:$F$30))))*$AI$49)+($AI$50*($O$24*(1+SUM($E$31:$F$31))))))*$G$39</f>
        <v>5565</v>
      </c>
      <c r="AA426" s="716">
        <f>((((($AI$46*($O$20*(1+SUM($E$27:$F$27))))+($AI$47*($O$21*(1+SUM($E$28:$F$28))))+(($O$22*(1+SUM($E$29:$F$29))))*$AI$48)+(($O$23*(1+SUM($E$30:$F$30))))*$AI$49)+($AI$50*($O$24*(1+SUM($E$31:$F$31))))))*$H$39</f>
        <v>1113</v>
      </c>
      <c r="AB426" s="716">
        <f>((((($AI$46*($O$20*(1+SUM($E$27:$F$27))))+($AI$47*($O$21*(1+SUM($E$28:$F$28))))+(($O$22*(1+SUM($E$29:$F$29))))*$AI$48)+(($O$23*(1+SUM($E$30:$F$30))))*$AI$49)+($AI$50*($O$24*(1+SUM($E$31:$F$31))))))*$I$39</f>
        <v>222.6</v>
      </c>
      <c r="AC426" s="716">
        <f>((((($AI$46*($O$20*(1+SUM($E$27:$F$27))))+($AI$47*($O$21*(1+SUM($E$28:$F$28))))+(($O$22*(1+SUM($E$29:$F$29))))*$AI$48)+(($O$23*(1+SUM($E$30:$F$30))))*$AI$49)+($AI$50*($O$24*(1+SUM($E$31:$F$31))))))*$J$39</f>
        <v>111.3</v>
      </c>
      <c r="AD426" s="716"/>
      <c r="AE426" s="716"/>
      <c r="AF426" s="716"/>
      <c r="AG426" s="716"/>
      <c r="AH426" s="716"/>
      <c r="AI426" s="716"/>
      <c r="AJ426" s="716"/>
      <c r="AK426" s="716"/>
      <c r="AL426" s="716"/>
      <c r="AM426" s="716"/>
      <c r="AN426" s="716"/>
      <c r="AO426" s="716"/>
      <c r="AP426" s="716"/>
      <c r="AQ426" s="716"/>
      <c r="AR426" s="716"/>
      <c r="AS426" s="716"/>
      <c r="AT426" s="716"/>
      <c r="AU426" s="716"/>
      <c r="AV426" s="716"/>
      <c r="AW426" s="716"/>
      <c r="AX426" s="716"/>
      <c r="AY426" s="716"/>
      <c r="AZ426" s="716"/>
      <c r="BA426" s="716"/>
      <c r="BB426" s="716"/>
      <c r="BC426" s="716"/>
      <c r="BD426" s="716"/>
      <c r="BE426" s="716"/>
      <c r="BF426" s="716"/>
      <c r="BG426" s="716"/>
      <c r="BH426" s="716"/>
      <c r="BI426" s="716"/>
      <c r="BJ426" s="716"/>
      <c r="BK426" s="716"/>
      <c r="BL426" s="716"/>
      <c r="BM426" s="716"/>
      <c r="BN426" s="716"/>
      <c r="BO426" s="716"/>
      <c r="BP426" s="716"/>
      <c r="BQ426" s="716"/>
    </row>
    <row r="427" spans="1:69" ht="10.199999999999999" customHeight="1" thickBot="1" x14ac:dyDescent="0.35">
      <c r="A427" s="64">
        <v>21</v>
      </c>
      <c r="B427" s="64">
        <f t="shared" si="81"/>
        <v>11129.999999999998</v>
      </c>
      <c r="C427" s="64">
        <v>21</v>
      </c>
      <c r="D427" s="716"/>
      <c r="E427" s="716"/>
      <c r="F427" s="716"/>
      <c r="G427" s="716"/>
      <c r="H427" s="716"/>
      <c r="I427" s="716"/>
      <c r="J427" s="716"/>
      <c r="K427" s="716"/>
      <c r="L427" s="716"/>
      <c r="M427" s="716"/>
      <c r="N427" s="716"/>
      <c r="O427" s="716"/>
      <c r="P427" s="716"/>
      <c r="Q427" s="716"/>
      <c r="R427" s="716"/>
      <c r="S427" s="716"/>
      <c r="T427" s="716"/>
      <c r="U427" s="716"/>
      <c r="V427" s="716"/>
      <c r="W427" s="716"/>
      <c r="X427" s="716">
        <f>((((($AI$46*($O$20*(1+SUM($E$27:$F$27))))+($AI$47*($O$21*(1+SUM($E$28:$F$28))))+(($O$22*(1+SUM($E$29:$F$29))))*$AI$48)+(($O$23*(1+SUM($E$30:$F$30))))*$AI$49)+($AI$50*($O$24*(1+SUM($E$31:$F$31))))))*$D$39</f>
        <v>0</v>
      </c>
      <c r="Y427" s="716">
        <f>((((($AI$46*($O$20*(1+SUM($E$27:$F$27))))+($AI$47*($O$21*(1+SUM($E$28:$F$28))))+(($O$22*(1+SUM($E$29:$F$29))))*$AI$48)+(($O$23*(1+SUM($E$30:$F$30))))*$AI$49)+($AI$50*($O$24*(1+SUM($E$31:$F$31))))))*$E$39</f>
        <v>222.6</v>
      </c>
      <c r="Z427" s="716">
        <f>((((($AI$46*($O$20*(1+SUM($E$27:$F$27))))+($AI$47*($O$21*(1+SUM($E$28:$F$28))))+(($O$22*(1+SUM($E$29:$F$29))))*$AI$48)+(($O$23*(1+SUM($E$30:$F$30))))*$AI$49)+($AI$50*($O$24*(1+SUM($E$31:$F$31))))))*$F$39</f>
        <v>3895.4999999999995</v>
      </c>
      <c r="AA427" s="716">
        <f>((((($AI$46*($O$20*(1+SUM($E$27:$F$27))))+($AI$47*($O$21*(1+SUM($E$28:$F$28))))+(($O$22*(1+SUM($E$29:$F$29))))*$AI$48)+(($O$23*(1+SUM($E$30:$F$30))))*$AI$49)+($AI$50*($O$24*(1+SUM($E$31:$F$31))))))*$G$39</f>
        <v>5565</v>
      </c>
      <c r="AB427" s="716">
        <f>((((($AI$46*($O$20*(1+SUM($E$27:$F$27))))+($AI$47*($O$21*(1+SUM($E$28:$F$28))))+(($O$22*(1+SUM($E$29:$F$29))))*$AI$48)+(($O$23*(1+SUM($E$30:$F$30))))*$AI$49)+($AI$50*($O$24*(1+SUM($E$31:$F$31))))))*$H$39</f>
        <v>1113</v>
      </c>
      <c r="AC427" s="716">
        <f>((((($AI$46*($O$20*(1+SUM($E$27:$F$27))))+($AI$47*($O$21*(1+SUM($E$28:$F$28))))+(($O$22*(1+SUM($E$29:$F$29))))*$AI$48)+(($O$23*(1+SUM($E$30:$F$30))))*$AI$49)+($AI$50*($O$24*(1+SUM($E$31:$F$31))))))*$I$39</f>
        <v>222.6</v>
      </c>
      <c r="AD427" s="716">
        <f>((((($AI$46*($O$20*(1+SUM($E$27:$F$27))))+($AI$47*($O$21*(1+SUM($E$28:$F$28))))+(($O$22*(1+SUM($E$29:$F$29))))*$AI$48)+(($O$23*(1+SUM($E$30:$F$30))))*$AI$49)+($AI$50*($O$24*(1+SUM($E$31:$F$31))))))*$J$39</f>
        <v>111.3</v>
      </c>
      <c r="AE427" s="716"/>
      <c r="AF427" s="716"/>
      <c r="AG427" s="716"/>
      <c r="AH427" s="716"/>
      <c r="AI427" s="716"/>
      <c r="AJ427" s="716"/>
      <c r="AK427" s="716"/>
      <c r="AL427" s="716"/>
      <c r="AM427" s="716"/>
      <c r="AN427" s="716"/>
      <c r="AO427" s="716"/>
      <c r="AP427" s="716"/>
      <c r="AQ427" s="716"/>
      <c r="AR427" s="716"/>
      <c r="AS427" s="716"/>
      <c r="AT427" s="716"/>
      <c r="AU427" s="716"/>
      <c r="AV427" s="716"/>
      <c r="AW427" s="716"/>
      <c r="AX427" s="716"/>
      <c r="AY427" s="716"/>
      <c r="AZ427" s="716"/>
      <c r="BA427" s="716"/>
      <c r="BB427" s="716"/>
      <c r="BC427" s="716"/>
      <c r="BD427" s="716"/>
      <c r="BE427" s="716"/>
      <c r="BF427" s="716"/>
      <c r="BG427" s="716"/>
      <c r="BH427" s="716"/>
      <c r="BI427" s="716"/>
      <c r="BJ427" s="716"/>
      <c r="BK427" s="716"/>
      <c r="BL427" s="716"/>
      <c r="BM427" s="716"/>
      <c r="BN427" s="716"/>
      <c r="BO427" s="716"/>
      <c r="BP427" s="716"/>
      <c r="BQ427" s="716"/>
    </row>
    <row r="428" spans="1:69" ht="10.199999999999999" customHeight="1" thickBot="1" x14ac:dyDescent="0.35">
      <c r="A428" s="64">
        <v>22</v>
      </c>
      <c r="B428" s="64">
        <f t="shared" si="81"/>
        <v>11129.999999999998</v>
      </c>
      <c r="C428" s="64">
        <v>22</v>
      </c>
      <c r="D428" s="716"/>
      <c r="E428" s="716"/>
      <c r="F428" s="716"/>
      <c r="G428" s="716"/>
      <c r="H428" s="716"/>
      <c r="I428" s="716"/>
      <c r="J428" s="716"/>
      <c r="K428" s="716"/>
      <c r="L428" s="716"/>
      <c r="M428" s="716"/>
      <c r="N428" s="716"/>
      <c r="O428" s="716"/>
      <c r="P428" s="716"/>
      <c r="Q428" s="716"/>
      <c r="R428" s="716"/>
      <c r="S428" s="716"/>
      <c r="T428" s="716"/>
      <c r="U428" s="716"/>
      <c r="V428" s="716"/>
      <c r="W428" s="716"/>
      <c r="X428" s="716"/>
      <c r="Y428" s="716">
        <f>((((($AI$46*($O$20*(1+SUM($E$27:$F$27))))+($AI$47*($O$21*(1+SUM($E$28:$F$28))))+(($O$22*(1+SUM($E$29:$F$29))))*$AI$48)+(($O$23*(1+SUM($E$30:$F$30))))*$AI$49)+($AI$50*($O$24*(1+SUM($E$31:$F$31))))))*$D$39</f>
        <v>0</v>
      </c>
      <c r="Z428" s="716">
        <f>((((($AI$46*($O$20*(1+SUM($E$27:$F$27))))+($AI$47*($O$21*(1+SUM($E$28:$F$28))))+(($O$22*(1+SUM($E$29:$F$29))))*$AI$48)+(($O$23*(1+SUM($E$30:$F$30))))*$AI$49)+($AI$50*($O$24*(1+SUM($E$31:$F$31))))))*$E$39</f>
        <v>222.6</v>
      </c>
      <c r="AA428" s="716">
        <f>((((($AI$46*($O$20*(1+SUM($E$27:$F$27))))+($AI$47*($O$21*(1+SUM($E$28:$F$28))))+(($O$22*(1+SUM($E$29:$F$29))))*$AI$48)+(($O$23*(1+SUM($E$30:$F$30))))*$AI$49)+($AI$50*($O$24*(1+SUM($E$31:$F$31))))))*$F$39</f>
        <v>3895.4999999999995</v>
      </c>
      <c r="AB428" s="716">
        <f>((((($AI$46*($O$20*(1+SUM($E$27:$F$27))))+($AI$47*($O$21*(1+SUM($E$28:$F$28))))+(($O$22*(1+SUM($E$29:$F$29))))*$AI$48)+(($O$23*(1+SUM($E$30:$F$30))))*$AI$49)+($AI$50*($O$24*(1+SUM($E$31:$F$31))))))*$G$39</f>
        <v>5565</v>
      </c>
      <c r="AC428" s="716">
        <f>((((($AI$46*($O$20*(1+SUM($E$27:$F$27))))+($AI$47*($O$21*(1+SUM($E$28:$F$28))))+(($O$22*(1+SUM($E$29:$F$29))))*$AI$48)+(($O$23*(1+SUM($E$30:$F$30))))*$AI$49)+($AI$50*($O$24*(1+SUM($E$31:$F$31))))))*$H$39</f>
        <v>1113</v>
      </c>
      <c r="AD428" s="716">
        <f>((((($AI$46*($O$20*(1+SUM($E$27:$F$27))))+($AI$47*($O$21*(1+SUM($E$28:$F$28))))+(($O$22*(1+SUM($E$29:$F$29))))*$AI$48)+(($O$23*(1+SUM($E$30:$F$30))))*$AI$49)+($AI$50*($O$24*(1+SUM($E$31:$F$31))))))*$I$39</f>
        <v>222.6</v>
      </c>
      <c r="AE428" s="716">
        <f>((((($AI$46*($O$20*(1+SUM($E$27:$F$27))))+($AI$47*($O$21*(1+SUM($E$28:$F$28))))+(($O$22*(1+SUM($E$29:$F$29))))*$AI$48)+(($O$23*(1+SUM($E$30:$F$30))))*$AI$49)+($AI$50*($O$24*(1+SUM($E$31:$F$31))))))*$J$39</f>
        <v>111.3</v>
      </c>
      <c r="AF428" s="716"/>
      <c r="AG428" s="716"/>
      <c r="AH428" s="716"/>
      <c r="AI428" s="716"/>
      <c r="AJ428" s="716"/>
      <c r="AK428" s="716"/>
      <c r="AL428" s="716"/>
      <c r="AM428" s="716"/>
      <c r="AN428" s="716"/>
      <c r="AO428" s="716"/>
      <c r="AP428" s="716"/>
      <c r="AQ428" s="716"/>
      <c r="AR428" s="716"/>
      <c r="AS428" s="716"/>
      <c r="AT428" s="716"/>
      <c r="AU428" s="716"/>
      <c r="AV428" s="716"/>
      <c r="AW428" s="716"/>
      <c r="AX428" s="716"/>
      <c r="AY428" s="716"/>
      <c r="AZ428" s="716"/>
      <c r="BA428" s="716"/>
      <c r="BB428" s="716"/>
      <c r="BC428" s="716"/>
      <c r="BD428" s="716"/>
      <c r="BE428" s="716"/>
      <c r="BF428" s="716"/>
      <c r="BG428" s="716"/>
      <c r="BH428" s="716"/>
      <c r="BI428" s="716"/>
      <c r="BJ428" s="716"/>
      <c r="BK428" s="716"/>
      <c r="BL428" s="716"/>
      <c r="BM428" s="716"/>
      <c r="BN428" s="716"/>
      <c r="BO428" s="716"/>
      <c r="BP428" s="716"/>
      <c r="BQ428" s="716"/>
    </row>
    <row r="429" spans="1:69" ht="10.199999999999999" customHeight="1" thickBot="1" x14ac:dyDescent="0.35">
      <c r="A429" s="64">
        <v>23</v>
      </c>
      <c r="B429" s="64">
        <f t="shared" si="81"/>
        <v>11129.999999999998</v>
      </c>
      <c r="C429" s="64">
        <v>23</v>
      </c>
      <c r="D429" s="716"/>
      <c r="E429" s="716"/>
      <c r="F429" s="716"/>
      <c r="G429" s="716"/>
      <c r="H429" s="716"/>
      <c r="I429" s="716"/>
      <c r="J429" s="716"/>
      <c r="K429" s="716"/>
      <c r="L429" s="716"/>
      <c r="M429" s="716"/>
      <c r="N429" s="716"/>
      <c r="O429" s="716"/>
      <c r="P429" s="716"/>
      <c r="Q429" s="716"/>
      <c r="R429" s="716"/>
      <c r="S429" s="716"/>
      <c r="T429" s="716"/>
      <c r="U429" s="716"/>
      <c r="V429" s="716"/>
      <c r="W429" s="716"/>
      <c r="X429" s="716"/>
      <c r="Y429" s="716"/>
      <c r="Z429" s="716">
        <f>((((($AI$46*($O$20*(1+SUM($E$27:$F$27))))+($AI$47*($O$21*(1+SUM($E$28:$F$28))))+(($O$22*(1+SUM($E$29:$F$29))))*$AI$48)+(($O$23*(1+SUM($E$30:$F$30))))*$AI$49)+($AI$50*($O$24*(1+SUM($E$31:$F$31))))))*$D$39</f>
        <v>0</v>
      </c>
      <c r="AA429" s="716">
        <f>((((($AI$46*($O$20*(1+SUM($E$27:$F$27))))+($AI$47*($O$21*(1+SUM($E$28:$F$28))))+(($O$22*(1+SUM($E$29:$F$29))))*$AI$48)+(($O$23*(1+SUM($E$30:$F$30))))*$AI$49)+($AI$50*($O$24*(1+SUM($E$31:$F$31))))))*$E$39</f>
        <v>222.6</v>
      </c>
      <c r="AB429" s="716">
        <f>((((($AI$46*($O$20*(1+SUM($E$27:$F$27))))+($AI$47*($O$21*(1+SUM($E$28:$F$28))))+(($O$22*(1+SUM($E$29:$F$29))))*$AI$48)+(($O$23*(1+SUM($E$30:$F$30))))*$AI$49)+($AI$50*($O$24*(1+SUM($E$31:$F$31))))))*$F$39</f>
        <v>3895.4999999999995</v>
      </c>
      <c r="AC429" s="716">
        <f>((((($AI$46*($O$20*(1+SUM($E$27:$F$27))))+($AI$47*($O$21*(1+SUM($E$28:$F$28))))+(($O$22*(1+SUM($E$29:$F$29))))*$AI$48)+(($O$23*(1+SUM($E$30:$F$30))))*$AI$49)+($AI$50*($O$24*(1+SUM($E$31:$F$31))))))*$G$39</f>
        <v>5565</v>
      </c>
      <c r="AD429" s="716">
        <f>((((($AI$46*($O$20*(1+SUM($E$27:$F$27))))+($AI$47*($O$21*(1+SUM($E$28:$F$28))))+(($O$22*(1+SUM($E$29:$F$29))))*$AI$48)+(($O$23*(1+SUM($E$30:$F$30))))*$AI$49)+($AI$50*($O$24*(1+SUM($E$31:$F$31))))))*$H$39</f>
        <v>1113</v>
      </c>
      <c r="AE429" s="716">
        <f>((((($AI$46*($O$20*(1+SUM($E$27:$F$27))))+($AI$47*($O$21*(1+SUM($E$28:$F$28))))+(($O$22*(1+SUM($E$29:$F$29))))*$AI$48)+(($O$23*(1+SUM($E$30:$F$30))))*$AI$49)+($AI$50*($O$24*(1+SUM($E$31:$F$31))))))*$I$39</f>
        <v>222.6</v>
      </c>
      <c r="AF429" s="716">
        <f>((((($AI$46*($O$20*(1+SUM($E$27:$F$27))))+($AI$47*($O$21*(1+SUM($E$28:$F$28))))+(($O$22*(1+SUM($E$29:$F$29))))*$AI$48)+(($O$23*(1+SUM($E$30:$F$30))))*$AI$49)+($AI$50*($O$24*(1+SUM($E$31:$F$31))))))*$J$39</f>
        <v>111.3</v>
      </c>
      <c r="AG429" s="716"/>
      <c r="AH429" s="716"/>
      <c r="AI429" s="716"/>
      <c r="AJ429" s="716"/>
      <c r="AK429" s="716"/>
      <c r="AL429" s="716"/>
      <c r="AM429" s="716"/>
      <c r="AN429" s="716"/>
      <c r="AO429" s="716"/>
      <c r="AP429" s="716"/>
      <c r="AQ429" s="716"/>
      <c r="AR429" s="716"/>
      <c r="AS429" s="716"/>
      <c r="AT429" s="716"/>
      <c r="AU429" s="716"/>
      <c r="AV429" s="716"/>
      <c r="AW429" s="716"/>
      <c r="AX429" s="716"/>
      <c r="AY429" s="716"/>
      <c r="AZ429" s="716"/>
      <c r="BA429" s="716"/>
      <c r="BB429" s="716"/>
      <c r="BC429" s="716"/>
      <c r="BD429" s="716"/>
      <c r="BE429" s="716"/>
      <c r="BF429" s="716"/>
      <c r="BG429" s="716"/>
      <c r="BH429" s="716"/>
      <c r="BI429" s="716"/>
      <c r="BJ429" s="716"/>
      <c r="BK429" s="716"/>
      <c r="BL429" s="716"/>
      <c r="BM429" s="716"/>
      <c r="BN429" s="716"/>
      <c r="BO429" s="716"/>
      <c r="BP429" s="716"/>
      <c r="BQ429" s="716"/>
    </row>
    <row r="430" spans="1:69" ht="10.199999999999999" customHeight="1" thickBot="1" x14ac:dyDescent="0.35">
      <c r="A430" s="64">
        <v>24</v>
      </c>
      <c r="B430" s="64">
        <f t="shared" si="81"/>
        <v>11129.999999999998</v>
      </c>
      <c r="C430" s="64">
        <v>24</v>
      </c>
      <c r="D430" s="716"/>
      <c r="E430" s="716"/>
      <c r="F430" s="716"/>
      <c r="G430" s="716"/>
      <c r="H430" s="716"/>
      <c r="I430" s="716"/>
      <c r="J430" s="716"/>
      <c r="K430" s="716"/>
      <c r="L430" s="716"/>
      <c r="M430" s="716"/>
      <c r="N430" s="716"/>
      <c r="O430" s="716"/>
      <c r="P430" s="716"/>
      <c r="Q430" s="716"/>
      <c r="R430" s="716"/>
      <c r="S430" s="716"/>
      <c r="T430" s="716"/>
      <c r="U430" s="716"/>
      <c r="V430" s="716"/>
      <c r="W430" s="716"/>
      <c r="X430" s="716"/>
      <c r="Y430" s="716"/>
      <c r="Z430" s="716"/>
      <c r="AA430" s="716">
        <f>((((($AI$46*($O$20*(1+SUM($E$27:$F$27))))+($AI$47*($O$21*(1+SUM($E$28:$F$28))))+(($O$22*(1+SUM($E$29:$F$29))))*$AI$48)+(($O$23*(1+SUM($E$30:$F$30))))*$AI$49)+($AI$50*($O$24*(1+SUM($E$31:$F$31))))))*$D$39</f>
        <v>0</v>
      </c>
      <c r="AB430" s="716">
        <f>((((($AI$46*($O$20*(1+SUM($E$27:$F$27))))+($AI$47*($O$21*(1+SUM($E$28:$F$28))))+(($O$22*(1+SUM($E$29:$F$29))))*$AI$48)+(($O$23*(1+SUM($E$30:$F$30))))*$AI$49)+($AI$50*($O$24*(1+SUM($E$31:$F$31))))))*$E$39</f>
        <v>222.6</v>
      </c>
      <c r="AC430" s="716">
        <f>((((($AI$46*($O$20*(1+SUM($E$27:$F$27))))+($AI$47*($O$21*(1+SUM($E$28:$F$28))))+(($O$22*(1+SUM($E$29:$F$29))))*$AI$48)+(($O$23*(1+SUM($E$30:$F$30))))*$AI$49)+($AI$50*($O$24*(1+SUM($E$31:$F$31))))))*$F$39</f>
        <v>3895.4999999999995</v>
      </c>
      <c r="AD430" s="716">
        <f>((((($AI$46*($O$20*(1+SUM($E$27:$F$27))))+($AI$47*($O$21*(1+SUM($E$28:$F$28))))+(($O$22*(1+SUM($E$29:$F$29))))*$AI$48)+(($O$23*(1+SUM($E$30:$F$30))))*$AI$49)+($AI$50*($O$24*(1+SUM($E$31:$F$31))))))*$G$39</f>
        <v>5565</v>
      </c>
      <c r="AE430" s="716">
        <f>((((($AI$46*($O$20*(1+SUM($E$27:$F$27))))+($AI$47*($O$21*(1+SUM($E$28:$F$28))))+(($O$22*(1+SUM($E$29:$F$29))))*$AI$48)+(($O$23*(1+SUM($E$30:$F$30))))*$AI$49)+($AI$50*($O$24*(1+SUM($E$31:$F$31))))))*$H$39</f>
        <v>1113</v>
      </c>
      <c r="AF430" s="716">
        <f>((((($AI$46*($O$20*(1+SUM($E$27:$F$27))))+($AI$47*($O$21*(1+SUM($E$28:$F$28))))+(($O$22*(1+SUM($E$29:$F$29))))*$AI$48)+(($O$23*(1+SUM($E$30:$F$30))))*$AI$49)+($AI$50*($O$24*(1+SUM($E$31:$F$31))))))*$I$39</f>
        <v>222.6</v>
      </c>
      <c r="AG430" s="716">
        <f>((((($AI$46*($O$20*(1+SUM($E$27:$F$27))))+($AI$47*($O$21*(1+SUM($E$28:$F$28))))+(($O$22*(1+SUM($E$29:$F$29))))*$AI$48)+(($O$23*(1+SUM($E$30:$F$30))))*$AI$49)+($AI$50*($O$24*(1+SUM($E$31:$F$31))))))*$J$39</f>
        <v>111.3</v>
      </c>
      <c r="AH430" s="716"/>
      <c r="AI430" s="716"/>
      <c r="AJ430" s="716"/>
      <c r="AK430" s="716"/>
      <c r="AL430" s="716"/>
      <c r="AM430" s="716"/>
      <c r="AN430" s="716"/>
      <c r="AO430" s="716"/>
      <c r="AP430" s="716"/>
      <c r="AQ430" s="716"/>
      <c r="AR430" s="716"/>
      <c r="AS430" s="716"/>
      <c r="AT430" s="716"/>
      <c r="AU430" s="716"/>
      <c r="AV430" s="716"/>
      <c r="AW430" s="716"/>
      <c r="AX430" s="716"/>
      <c r="AY430" s="716"/>
      <c r="AZ430" s="716"/>
      <c r="BA430" s="716"/>
      <c r="BB430" s="716"/>
      <c r="BC430" s="716"/>
      <c r="BD430" s="716"/>
      <c r="BE430" s="716"/>
      <c r="BF430" s="716"/>
      <c r="BG430" s="716"/>
      <c r="BH430" s="716"/>
      <c r="BI430" s="716"/>
      <c r="BJ430" s="716"/>
      <c r="BK430" s="716"/>
      <c r="BL430" s="716"/>
      <c r="BM430" s="716"/>
      <c r="BN430" s="716"/>
      <c r="BO430" s="716"/>
      <c r="BP430" s="716"/>
      <c r="BQ430" s="716"/>
    </row>
    <row r="431" spans="1:69" ht="10.199999999999999" customHeight="1" thickBot="1" x14ac:dyDescent="0.35">
      <c r="A431" s="64">
        <v>25</v>
      </c>
      <c r="B431" s="64">
        <f t="shared" si="81"/>
        <v>17479.999999999996</v>
      </c>
      <c r="C431" s="64">
        <v>25</v>
      </c>
      <c r="D431" s="716"/>
      <c r="E431" s="716"/>
      <c r="F431" s="716"/>
      <c r="G431" s="716"/>
      <c r="H431" s="716"/>
      <c r="I431" s="716"/>
      <c r="J431" s="716"/>
      <c r="K431" s="716"/>
      <c r="L431" s="716"/>
      <c r="M431" s="716"/>
      <c r="N431" s="716"/>
      <c r="O431" s="716"/>
      <c r="P431" s="716"/>
      <c r="Q431" s="716"/>
      <c r="R431" s="716"/>
      <c r="S431" s="716"/>
      <c r="T431" s="716"/>
      <c r="U431" s="716"/>
      <c r="V431" s="716"/>
      <c r="W431" s="716"/>
      <c r="X431" s="716"/>
      <c r="Y431" s="716"/>
      <c r="Z431" s="716"/>
      <c r="AA431" s="716"/>
      <c r="AB431" s="716">
        <f>((((($AJ$46*($O$20*(1+SUM($E$27:$G$27))))+($AJ$47*($O$21*(1+SUM($E$28:$G$28))))+(($O$22*(1+SUM($E$29:$G$29))))*$AJ$48)+(($O$23*(1+SUM($E$30:$G$30))))*$AJ$49)+($AJ$50*($O$24*(1+SUM($E$31:$G$31))))))*$D$39</f>
        <v>0</v>
      </c>
      <c r="AC431" s="716">
        <f>((((($AJ$46*($O$20*(1+SUM($E$27:$G$27))))+($AJ$47*($O$21*(1+SUM($E$28:$G$28))))+(($O$22*(1+SUM($E$29:$G$29))))*$AJ$48)+(($O$23*(1+SUM($E$30:$G$30))))*$AJ$49)+($AJ$50*($O$24*(1+SUM($E$31:$G$31))))))*$E$39</f>
        <v>349.6</v>
      </c>
      <c r="AD431" s="716">
        <f>((((($AJ$46*($O$20*(1+SUM($E$27:$G$27))))+($AJ$47*($O$21*(1+SUM($E$28:$G$28))))+(($O$22*(1+SUM($E$29:$G$29))))*$AJ$48)+(($O$23*(1+SUM($E$30:$G$30))))*$AJ$49)+($AJ$50*($O$24*(1+SUM($E$31:$G$31))))))*$F$39</f>
        <v>6118</v>
      </c>
      <c r="AE431" s="716">
        <f>((((($AJ$46*($O$20*(1+SUM($E$27:$G$27))))+($AJ$47*($O$21*(1+SUM($E$28:$G$28))))+(($O$22*(1+SUM($E$29:$G$29))))*$AJ$48)+(($O$23*(1+SUM($E$30:$G$30))))*$AJ$49)+($AJ$50*($O$24*(1+SUM($E$31:$G$31))))))*$G$39</f>
        <v>8740</v>
      </c>
      <c r="AF431" s="716">
        <f>((((($AJ$46*($O$20*(1+SUM($E$27:$G$27))))+($AJ$47*($O$21*(1+SUM($E$28:$G$28))))+(($O$22*(1+SUM($E$29:$G$29))))*$AJ$48)+(($O$23*(1+SUM($E$30:$G$30))))*$AJ$49)+($AJ$50*($O$24*(1+SUM($E$31:$G$31))))))*$H$39</f>
        <v>1748</v>
      </c>
      <c r="AG431" s="716">
        <f>((((($AJ$46*($O$20*(1+SUM($E$27:$G$27))))+($AJ$47*($O$21*(1+SUM($E$28:$G$28))))+(($O$22*(1+SUM($E$29:$G$29))))*$AJ$48)+(($O$23*(1+SUM($E$30:$G$30))))*$AJ$49)+($AJ$50*($O$24*(1+SUM($E$31:$G$31))))))*$I$39</f>
        <v>349.6</v>
      </c>
      <c r="AH431" s="716">
        <f>((((($AJ$46*($O$20*(1+SUM($E$27:$G$27))))+($AJ$47*($O$21*(1+SUM($E$28:$G$28))))+(($O$22*(1+SUM($E$29:$G$29))))*$AJ$48)+(($O$23*(1+SUM($E$30:$G$30))))*$AJ$49)+($AJ$50*($O$24*(1+SUM($E$31:$G$31))))))*$J$39</f>
        <v>174.8</v>
      </c>
      <c r="AI431" s="716"/>
      <c r="AJ431" s="716"/>
      <c r="AK431" s="716"/>
      <c r="AL431" s="716"/>
      <c r="AM431" s="716"/>
      <c r="AN431" s="716"/>
      <c r="AO431" s="716"/>
      <c r="AP431" s="716"/>
      <c r="AQ431" s="716"/>
      <c r="AR431" s="716"/>
      <c r="AS431" s="716"/>
      <c r="AT431" s="716"/>
      <c r="AU431" s="716"/>
      <c r="AV431" s="716"/>
      <c r="AW431" s="716"/>
      <c r="AX431" s="716"/>
      <c r="AY431" s="716"/>
      <c r="AZ431" s="716"/>
      <c r="BA431" s="716"/>
      <c r="BB431" s="716"/>
      <c r="BC431" s="716"/>
      <c r="BD431" s="716"/>
      <c r="BE431" s="716"/>
      <c r="BF431" s="716"/>
      <c r="BG431" s="716"/>
      <c r="BH431" s="716"/>
      <c r="BI431" s="716"/>
      <c r="BJ431" s="716"/>
      <c r="BK431" s="716"/>
      <c r="BL431" s="716"/>
      <c r="BM431" s="716"/>
      <c r="BN431" s="716"/>
      <c r="BO431" s="716"/>
      <c r="BP431" s="716"/>
      <c r="BQ431" s="716"/>
    </row>
    <row r="432" spans="1:69" ht="10.199999999999999" customHeight="1" thickBot="1" x14ac:dyDescent="0.35">
      <c r="A432" s="64">
        <v>26</v>
      </c>
      <c r="B432" s="64">
        <f t="shared" si="81"/>
        <v>17479.999999999996</v>
      </c>
      <c r="C432" s="64">
        <v>26</v>
      </c>
      <c r="D432" s="716"/>
      <c r="E432" s="716"/>
      <c r="F432" s="716"/>
      <c r="G432" s="716"/>
      <c r="H432" s="716"/>
      <c r="I432" s="716"/>
      <c r="J432" s="716"/>
      <c r="K432" s="716"/>
      <c r="L432" s="716"/>
      <c r="M432" s="716"/>
      <c r="N432" s="716"/>
      <c r="O432" s="716"/>
      <c r="P432" s="716"/>
      <c r="Q432" s="716"/>
      <c r="R432" s="716"/>
      <c r="S432" s="716"/>
      <c r="T432" s="716"/>
      <c r="U432" s="716"/>
      <c r="V432" s="716"/>
      <c r="W432" s="716"/>
      <c r="X432" s="716"/>
      <c r="Y432" s="716"/>
      <c r="Z432" s="716"/>
      <c r="AA432" s="716"/>
      <c r="AB432" s="716"/>
      <c r="AC432" s="716">
        <f>((((($AJ$46*($O$20*(1+SUM($E$27:$G$27))))+($AJ$47*($O$21*(1+SUM($E$28:$G$28))))+(($O$22*(1+SUM($E$29:$G$29))))*$AJ$48)+(($O$23*(1+SUM($E$30:$G$30))))*$AJ$49)+($AJ$50*($O$24*(1+SUM($E$31:$G$31))))))*$D$39</f>
        <v>0</v>
      </c>
      <c r="AD432" s="716">
        <f>((((($AJ$46*($O$20*(1+SUM($E$27:$G$27))))+($AJ$47*($O$21*(1+SUM($E$28:$G$28))))+(($O$22*(1+SUM($E$29:$G$29))))*$AJ$48)+(($O$23*(1+SUM($E$30:$G$30))))*$AJ$49)+($AJ$50*($O$24*(1+SUM($E$31:$G$31))))))*$E$39</f>
        <v>349.6</v>
      </c>
      <c r="AE432" s="716">
        <f>((((($AJ$46*($O$20*(1+SUM($E$27:$G$27))))+($AJ$47*($O$21*(1+SUM($E$28:$G$28))))+(($O$22*(1+SUM($E$29:$G$29))))*$AJ$48)+(($O$23*(1+SUM($E$30:$G$30))))*$AJ$49)+($AJ$50*($O$24*(1+SUM($E$31:$G$31))))))*$F$39</f>
        <v>6118</v>
      </c>
      <c r="AF432" s="716">
        <f>((((($AJ$46*($O$20*(1+SUM($E$27:$G$27))))+($AJ$47*($O$21*(1+SUM($E$28:$G$28))))+(($O$22*(1+SUM($E$29:$G$29))))*$AJ$48)+(($O$23*(1+SUM($E$30:$G$30))))*$AJ$49)+($AJ$50*($O$24*(1+SUM($E$31:$G$31))))))*$G$39</f>
        <v>8740</v>
      </c>
      <c r="AG432" s="716">
        <f>((((($AJ$46*($O$20*(1+SUM($E$27:$G$27))))+($AJ$47*($O$21*(1+SUM($E$28:$G$28))))+(($O$22*(1+SUM($E$29:$G$29))))*$AJ$48)+(($O$23*(1+SUM($E$30:$G$30))))*$AJ$49)+($AJ$50*($O$24*(1+SUM($E$31:$G$31))))))*$H$39</f>
        <v>1748</v>
      </c>
      <c r="AH432" s="716">
        <f>((((($AJ$46*($O$20*(1+SUM($E$27:$G$27))))+($AJ$47*($O$21*(1+SUM($E$28:$G$28))))+(($O$22*(1+SUM($E$29:$G$29))))*$AJ$48)+(($O$23*(1+SUM($E$30:$G$30))))*$AJ$49)+($AJ$50*($O$24*(1+SUM($E$31:$G$31))))))*$I$39</f>
        <v>349.6</v>
      </c>
      <c r="AI432" s="716">
        <f>((((($AJ$46*($O$20*(1+SUM($E$27:$G$27))))+($AJ$47*($O$21*(1+SUM($E$28:$G$28))))+(($O$22*(1+SUM($E$29:$G$29))))*$AJ$48)+(($O$23*(1+SUM($E$30:$G$30))))*$AJ$49)+($AJ$50*($O$24*(1+SUM($E$31:$G$31))))))*$J$39</f>
        <v>174.8</v>
      </c>
      <c r="AJ432" s="716"/>
      <c r="AK432" s="716"/>
      <c r="AL432" s="716"/>
      <c r="AM432" s="716"/>
      <c r="AN432" s="716"/>
      <c r="AO432" s="716"/>
      <c r="AP432" s="716"/>
      <c r="AQ432" s="716"/>
      <c r="AR432" s="716"/>
      <c r="AS432" s="716"/>
      <c r="AT432" s="716"/>
      <c r="AU432" s="716"/>
      <c r="AV432" s="716"/>
      <c r="AW432" s="716"/>
      <c r="AX432" s="716"/>
      <c r="AY432" s="716"/>
      <c r="AZ432" s="716"/>
      <c r="BA432" s="716"/>
      <c r="BB432" s="716"/>
      <c r="BC432" s="716"/>
      <c r="BD432" s="716"/>
      <c r="BE432" s="716"/>
      <c r="BF432" s="716"/>
      <c r="BG432" s="716"/>
      <c r="BH432" s="716"/>
      <c r="BI432" s="716"/>
      <c r="BJ432" s="716"/>
      <c r="BK432" s="716"/>
      <c r="BL432" s="716"/>
      <c r="BM432" s="716"/>
      <c r="BN432" s="716"/>
      <c r="BO432" s="716"/>
      <c r="BP432" s="716"/>
      <c r="BQ432" s="716"/>
    </row>
    <row r="433" spans="1:69" ht="10.199999999999999" customHeight="1" thickBot="1" x14ac:dyDescent="0.35">
      <c r="A433" s="64">
        <v>27</v>
      </c>
      <c r="B433" s="64">
        <f t="shared" si="81"/>
        <v>17479.999999999996</v>
      </c>
      <c r="C433" s="64">
        <v>27</v>
      </c>
      <c r="D433" s="716"/>
      <c r="E433" s="716"/>
      <c r="F433" s="716"/>
      <c r="G433" s="716"/>
      <c r="H433" s="716"/>
      <c r="I433" s="716"/>
      <c r="J433" s="716"/>
      <c r="K433" s="716"/>
      <c r="L433" s="716"/>
      <c r="M433" s="716"/>
      <c r="N433" s="716"/>
      <c r="O433" s="716"/>
      <c r="P433" s="716"/>
      <c r="Q433" s="716"/>
      <c r="R433" s="716"/>
      <c r="S433" s="716"/>
      <c r="T433" s="716"/>
      <c r="U433" s="716"/>
      <c r="V433" s="716"/>
      <c r="W433" s="716"/>
      <c r="X433" s="716"/>
      <c r="Y433" s="716"/>
      <c r="Z433" s="716"/>
      <c r="AA433" s="716"/>
      <c r="AB433" s="716"/>
      <c r="AC433" s="716"/>
      <c r="AD433" s="716">
        <f>((((($AJ$46*($O$20*(1+SUM($E$27:$G$27))))+($AJ$47*($O$21*(1+SUM($E$28:$G$28))))+(($O$22*(1+SUM($E$29:$G$29))))*$AJ$48)+(($O$23*(1+SUM($E$30:$G$30))))*$AJ$49)+($AJ$50*($O$24*(1+SUM($E$31:$G$31))))))*$D$39</f>
        <v>0</v>
      </c>
      <c r="AE433" s="716">
        <f>((((($AJ$46*($O$20*(1+SUM($E$27:$G$27))))+($AJ$47*($O$21*(1+SUM($E$28:$G$28))))+(($O$22*(1+SUM($E$29:$G$29))))*$AJ$48)+(($O$23*(1+SUM($E$30:$G$30))))*$AJ$49)+($AJ$50*($O$24*(1+SUM($E$31:$G$31))))))*$E$39</f>
        <v>349.6</v>
      </c>
      <c r="AF433" s="716">
        <f>((((($AJ$46*($O$20*(1+SUM($E$27:$G$27))))+($AJ$47*($O$21*(1+SUM($E$28:$G$28))))+(($O$22*(1+SUM($E$29:$G$29))))*$AJ$48)+(($O$23*(1+SUM($E$30:$G$30))))*$AJ$49)+($AJ$50*($O$24*(1+SUM($E$31:$G$31))))))*$F$39</f>
        <v>6118</v>
      </c>
      <c r="AG433" s="716">
        <f>((((($AJ$46*($O$20*(1+SUM($E$27:$G$27))))+($AJ$47*($O$21*(1+SUM($E$28:$G$28))))+(($O$22*(1+SUM($E$29:$G$29))))*$AJ$48)+(($O$23*(1+SUM($E$30:$G$30))))*$AJ$49)+($AJ$50*($O$24*(1+SUM($E$31:$G$31))))))*$G$39</f>
        <v>8740</v>
      </c>
      <c r="AH433" s="716">
        <f>((((($AJ$46*($O$20*(1+SUM($E$27:$G$27))))+($AJ$47*($O$21*(1+SUM($E$28:$G$28))))+(($O$22*(1+SUM($E$29:$G$29))))*$AJ$48)+(($O$23*(1+SUM($E$30:$G$30))))*$AJ$49)+($AJ$50*($O$24*(1+SUM($E$31:$G$31))))))*$H$39</f>
        <v>1748</v>
      </c>
      <c r="AI433" s="716">
        <f>((((($AJ$46*($O$20*(1+SUM($E$27:$G$27))))+($AJ$47*($O$21*(1+SUM($E$28:$G$28))))+(($O$22*(1+SUM($E$29:$G$29))))*$AJ$48)+(($O$23*(1+SUM($E$30:$G$30))))*$AJ$49)+($AJ$50*($O$24*(1+SUM($E$31:$G$31))))))*$I$39</f>
        <v>349.6</v>
      </c>
      <c r="AJ433" s="716">
        <f>((((($AJ$46*($O$20*(1+SUM($E$27:$G$27))))+($AJ$47*($O$21*(1+SUM($E$28:$G$28))))+(($O$22*(1+SUM($E$29:$G$29))))*$AJ$48)+(($O$23*(1+SUM($E$30:$G$30))))*$AJ$49)+($AJ$50*($O$24*(1+SUM($E$31:$G$31))))))*$J$39</f>
        <v>174.8</v>
      </c>
      <c r="AK433" s="716"/>
      <c r="AL433" s="716"/>
      <c r="AM433" s="716"/>
      <c r="AN433" s="716"/>
      <c r="AO433" s="716"/>
      <c r="AP433" s="716"/>
      <c r="AQ433" s="716"/>
      <c r="AR433" s="716"/>
      <c r="AS433" s="716"/>
      <c r="AT433" s="716"/>
      <c r="AU433" s="716"/>
      <c r="AV433" s="716"/>
      <c r="AW433" s="716"/>
      <c r="AX433" s="716"/>
      <c r="AY433" s="716"/>
      <c r="AZ433" s="716"/>
      <c r="BA433" s="716"/>
      <c r="BB433" s="716"/>
      <c r="BC433" s="716"/>
      <c r="BD433" s="716"/>
      <c r="BE433" s="716"/>
      <c r="BF433" s="716"/>
      <c r="BG433" s="716"/>
      <c r="BH433" s="716"/>
      <c r="BI433" s="716"/>
      <c r="BJ433" s="716"/>
      <c r="BK433" s="716"/>
      <c r="BL433" s="716"/>
      <c r="BM433" s="716"/>
      <c r="BN433" s="716"/>
      <c r="BO433" s="716"/>
      <c r="BP433" s="716"/>
      <c r="BQ433" s="716"/>
    </row>
    <row r="434" spans="1:69" ht="10.199999999999999" customHeight="1" thickBot="1" x14ac:dyDescent="0.35">
      <c r="A434" s="64">
        <v>28</v>
      </c>
      <c r="B434" s="64">
        <f t="shared" si="81"/>
        <v>17479.999999999996</v>
      </c>
      <c r="C434" s="64">
        <v>28</v>
      </c>
      <c r="D434" s="716"/>
      <c r="E434" s="716"/>
      <c r="F434" s="716"/>
      <c r="G434" s="716"/>
      <c r="H434" s="716"/>
      <c r="I434" s="716"/>
      <c r="J434" s="716"/>
      <c r="K434" s="716"/>
      <c r="L434" s="716"/>
      <c r="M434" s="716"/>
      <c r="N434" s="716"/>
      <c r="O434" s="716"/>
      <c r="P434" s="716"/>
      <c r="Q434" s="716"/>
      <c r="R434" s="716"/>
      <c r="S434" s="716"/>
      <c r="T434" s="716"/>
      <c r="U434" s="716"/>
      <c r="V434" s="716"/>
      <c r="W434" s="716"/>
      <c r="X434" s="716"/>
      <c r="Y434" s="716"/>
      <c r="Z434" s="716"/>
      <c r="AA434" s="716"/>
      <c r="AB434" s="716"/>
      <c r="AC434" s="716"/>
      <c r="AD434" s="716"/>
      <c r="AE434" s="716">
        <f>((((($AJ$46*($O$20*(1+SUM($E$27:$G$27))))+($AJ$47*($O$21*(1+SUM($E$28:$G$28))))+(($O$22*(1+SUM($E$29:$G$29))))*$AJ$48)+(($O$23*(1+SUM($E$30:$G$30))))*$AJ$49)+($AJ$50*($O$24*(1+SUM($E$31:$G$31))))))*$D$39</f>
        <v>0</v>
      </c>
      <c r="AF434" s="716">
        <f>((((($AJ$46*($O$20*(1+SUM($E$27:$G$27))))+($AJ$47*($O$21*(1+SUM($E$28:$G$28))))+(($O$22*(1+SUM($E$29:$G$29))))*$AJ$48)+(($O$23*(1+SUM($E$30:$G$30))))*$AJ$49)+($AJ$50*($O$24*(1+SUM($E$31:$G$31))))))*$E$39</f>
        <v>349.6</v>
      </c>
      <c r="AG434" s="716">
        <f>((((($AJ$46*($O$20*(1+SUM($E$27:$G$27))))+($AJ$47*($O$21*(1+SUM($E$28:$G$28))))+(($O$22*(1+SUM($E$29:$G$29))))*$AJ$48)+(($O$23*(1+SUM($E$30:$G$30))))*$AJ$49)+($AJ$50*($O$24*(1+SUM($E$31:$G$31))))))*$F$39</f>
        <v>6118</v>
      </c>
      <c r="AH434" s="716">
        <f>((((($AJ$46*($O$20*(1+SUM($E$27:$G$27))))+($AJ$47*($O$21*(1+SUM($E$28:$G$28))))+(($O$22*(1+SUM($E$29:$G$29))))*$AJ$48)+(($O$23*(1+SUM($E$30:$G$30))))*$AJ$49)+($AJ$50*($O$24*(1+SUM($E$31:$G$31))))))*$G$39</f>
        <v>8740</v>
      </c>
      <c r="AI434" s="716">
        <f>((((($AJ$46*($O$20*(1+SUM($E$27:$G$27))))+($AJ$47*($O$21*(1+SUM($E$28:$G$28))))+(($O$22*(1+SUM($E$29:$G$29))))*$AJ$48)+(($O$23*(1+SUM($E$30:$G$30))))*$AJ$49)+($AJ$50*($O$24*(1+SUM($E$31:$G$31))))))*$H$39</f>
        <v>1748</v>
      </c>
      <c r="AJ434" s="716">
        <f>((((($AJ$46*($O$20*(1+SUM($E$27:$G$27))))+($AJ$47*($O$21*(1+SUM($E$28:$G$28))))+(($O$22*(1+SUM($E$29:$G$29))))*$AJ$48)+(($O$23*(1+SUM($E$30:$G$30))))*$AJ$49)+($AJ$50*($O$24*(1+SUM($E$31:$G$31))))))*$I$39</f>
        <v>349.6</v>
      </c>
      <c r="AK434" s="716">
        <f>((((($AJ$46*($O$20*(1+SUM($E$27:$G$27))))+($AJ$47*($O$21*(1+SUM($E$28:$G$28))))+(($O$22*(1+SUM($E$29:$G$29))))*$AJ$48)+(($O$23*(1+SUM($E$30:$G$30))))*$AJ$49)+($AJ$50*($O$24*(1+SUM($E$31:$G$31))))))*$J$39</f>
        <v>174.8</v>
      </c>
      <c r="AL434" s="716"/>
      <c r="AM434" s="716"/>
      <c r="AN434" s="716"/>
      <c r="AO434" s="716"/>
      <c r="AP434" s="716"/>
      <c r="AQ434" s="716"/>
      <c r="AR434" s="716"/>
      <c r="AS434" s="716"/>
      <c r="AT434" s="716"/>
      <c r="AU434" s="716"/>
      <c r="AV434" s="716"/>
      <c r="AW434" s="716"/>
      <c r="AX434" s="716"/>
      <c r="AY434" s="716"/>
      <c r="AZ434" s="716"/>
      <c r="BA434" s="716"/>
      <c r="BB434" s="716"/>
      <c r="BC434" s="716"/>
      <c r="BD434" s="716"/>
      <c r="BE434" s="716"/>
      <c r="BF434" s="716"/>
      <c r="BG434" s="716"/>
      <c r="BH434" s="716"/>
      <c r="BI434" s="716"/>
      <c r="BJ434" s="716"/>
      <c r="BK434" s="716"/>
      <c r="BL434" s="716"/>
      <c r="BM434" s="716"/>
      <c r="BN434" s="716"/>
      <c r="BO434" s="716"/>
      <c r="BP434" s="716"/>
      <c r="BQ434" s="716"/>
    </row>
    <row r="435" spans="1:69" ht="10.199999999999999" customHeight="1" thickBot="1" x14ac:dyDescent="0.35">
      <c r="A435" s="64">
        <v>29</v>
      </c>
      <c r="B435" s="64">
        <f t="shared" si="81"/>
        <v>17479.999999999996</v>
      </c>
      <c r="C435" s="64">
        <v>29</v>
      </c>
      <c r="D435" s="716"/>
      <c r="E435" s="716"/>
      <c r="F435" s="716"/>
      <c r="G435" s="716"/>
      <c r="H435" s="716"/>
      <c r="I435" s="716"/>
      <c r="J435" s="716"/>
      <c r="K435" s="716"/>
      <c r="L435" s="716"/>
      <c r="M435" s="716"/>
      <c r="N435" s="716"/>
      <c r="O435" s="716"/>
      <c r="P435" s="716"/>
      <c r="Q435" s="716"/>
      <c r="R435" s="716"/>
      <c r="S435" s="716"/>
      <c r="T435" s="716"/>
      <c r="U435" s="716"/>
      <c r="V435" s="716"/>
      <c r="W435" s="716"/>
      <c r="X435" s="716"/>
      <c r="Y435" s="716"/>
      <c r="Z435" s="716"/>
      <c r="AA435" s="716"/>
      <c r="AB435" s="716"/>
      <c r="AC435" s="716"/>
      <c r="AD435" s="716"/>
      <c r="AE435" s="716"/>
      <c r="AF435" s="716">
        <f>((((($AJ$46*($O$20*(1+SUM($E$27:$G$27))))+($AJ$47*($O$21*(1+SUM($E$28:$G$28))))+(($O$22*(1+SUM($E$29:$G$29))))*$AJ$48)+(($O$23*(1+SUM($E$30:$G$30))))*$AJ$49)+($AJ$50*($O$24*(1+SUM($E$31:$G$31))))))*$D$39</f>
        <v>0</v>
      </c>
      <c r="AG435" s="716">
        <f>((((($AJ$46*($O$20*(1+SUM($E$27:$G$27))))+($AJ$47*($O$21*(1+SUM($E$28:$G$28))))+(($O$22*(1+SUM($E$29:$G$29))))*$AJ$48)+(($O$23*(1+SUM($E$30:$G$30))))*$AJ$49)+($AJ$50*($O$24*(1+SUM($E$31:$G$31))))))*$E$39</f>
        <v>349.6</v>
      </c>
      <c r="AH435" s="716">
        <f>((((($AJ$46*($O$20*(1+SUM($E$27:$G$27))))+($AJ$47*($O$21*(1+SUM($E$28:$G$28))))+(($O$22*(1+SUM($E$29:$G$29))))*$AJ$48)+(($O$23*(1+SUM($E$30:$G$30))))*$AJ$49)+($AJ$50*($O$24*(1+SUM($E$31:$G$31))))))*$F$39</f>
        <v>6118</v>
      </c>
      <c r="AI435" s="716">
        <f>((((($AJ$46*($O$20*(1+SUM($E$27:$G$27))))+($AJ$47*($O$21*(1+SUM($E$28:$G$28))))+(($O$22*(1+SUM($E$29:$G$29))))*$AJ$48)+(($O$23*(1+SUM($E$30:$G$30))))*$AJ$49)+($AJ$50*($O$24*(1+SUM($E$31:$G$31))))))*$G$39</f>
        <v>8740</v>
      </c>
      <c r="AJ435" s="716">
        <f>((((($AJ$46*($O$20*(1+SUM($E$27:$G$27))))+($AJ$47*($O$21*(1+SUM($E$28:$G$28))))+(($O$22*(1+SUM($E$29:$G$29))))*$AJ$48)+(($O$23*(1+SUM($E$30:$G$30))))*$AJ$49)+($AJ$50*($O$24*(1+SUM($E$31:$G$31))))))*$H$39</f>
        <v>1748</v>
      </c>
      <c r="AK435" s="716">
        <f>((((($AJ$46*($O$20*(1+SUM($E$27:$G$27))))+($AJ$47*($O$21*(1+SUM($E$28:$G$28))))+(($O$22*(1+SUM($E$29:$G$29))))*$AJ$48)+(($O$23*(1+SUM($E$30:$G$30))))*$AJ$49)+($AJ$50*($O$24*(1+SUM($E$31:$G$31))))))*$I$39</f>
        <v>349.6</v>
      </c>
      <c r="AL435" s="716">
        <f>((((($AJ$46*($O$20*(1+SUM($E$27:$G$27))))+($AJ$47*($O$21*(1+SUM($E$28:$G$28))))+(($O$22*(1+SUM($E$29:$G$29))))*$AJ$48)+(($O$23*(1+SUM($E$30:$G$30))))*$AJ$49)+($AJ$50*($O$24*(1+SUM($E$31:$G$31))))))*$J$39</f>
        <v>174.8</v>
      </c>
      <c r="AM435" s="716"/>
      <c r="AN435" s="716"/>
      <c r="AO435" s="716"/>
      <c r="AP435" s="716"/>
      <c r="AQ435" s="716"/>
      <c r="AR435" s="716"/>
      <c r="AS435" s="716"/>
      <c r="AT435" s="716"/>
      <c r="AU435" s="716"/>
      <c r="AV435" s="716"/>
      <c r="AW435" s="716"/>
      <c r="AX435" s="716"/>
      <c r="AY435" s="716"/>
      <c r="AZ435" s="716"/>
      <c r="BA435" s="716"/>
      <c r="BB435" s="716"/>
      <c r="BC435" s="716"/>
      <c r="BD435" s="716"/>
      <c r="BE435" s="716"/>
      <c r="BF435" s="716"/>
      <c r="BG435" s="716"/>
      <c r="BH435" s="716"/>
      <c r="BI435" s="716"/>
      <c r="BJ435" s="716"/>
      <c r="BK435" s="716"/>
      <c r="BL435" s="716"/>
      <c r="BM435" s="716"/>
      <c r="BN435" s="716"/>
      <c r="BO435" s="716"/>
      <c r="BP435" s="716"/>
      <c r="BQ435" s="716"/>
    </row>
    <row r="436" spans="1:69" ht="10.199999999999999" customHeight="1" thickBot="1" x14ac:dyDescent="0.35">
      <c r="A436" s="64">
        <v>30</v>
      </c>
      <c r="B436" s="64">
        <f t="shared" si="81"/>
        <v>17479.999999999996</v>
      </c>
      <c r="C436" s="64">
        <v>30</v>
      </c>
      <c r="D436" s="716"/>
      <c r="E436" s="716"/>
      <c r="F436" s="716"/>
      <c r="G436" s="716"/>
      <c r="H436" s="716"/>
      <c r="I436" s="716"/>
      <c r="J436" s="716"/>
      <c r="K436" s="716"/>
      <c r="L436" s="716"/>
      <c r="M436" s="716"/>
      <c r="N436" s="716"/>
      <c r="O436" s="716"/>
      <c r="P436" s="716"/>
      <c r="Q436" s="716"/>
      <c r="R436" s="716"/>
      <c r="S436" s="716"/>
      <c r="T436" s="716"/>
      <c r="U436" s="716"/>
      <c r="V436" s="716"/>
      <c r="W436" s="716"/>
      <c r="X436" s="716"/>
      <c r="Y436" s="716"/>
      <c r="Z436" s="716"/>
      <c r="AA436" s="716"/>
      <c r="AB436" s="716"/>
      <c r="AC436" s="716"/>
      <c r="AD436" s="716"/>
      <c r="AE436" s="716"/>
      <c r="AF436" s="716"/>
      <c r="AG436" s="716">
        <f>((((($AJ$46*($O$20*(1+SUM($E$27:$G$27))))+($AJ$47*($O$21*(1+SUM($E$28:$G$28))))+(($O$22*(1+SUM($E$29:$G$29))))*$AJ$48)+(($O$23*(1+SUM($E$30:$G$30))))*$AJ$49)+($AJ$50*($O$24*(1+SUM($E$31:$G$31))))))*$D$39</f>
        <v>0</v>
      </c>
      <c r="AH436" s="716">
        <f>((((($AJ$46*($O$20*(1+SUM($E$27:$G$27))))+($AJ$47*($O$21*(1+SUM($E$28:$G$28))))+(($O$22*(1+SUM($E$29:$G$29))))*$AJ$48)+(($O$23*(1+SUM($E$30:$G$30))))*$AJ$49)+($AJ$50*($O$24*(1+SUM($E$31:$G$31))))))*$E$39</f>
        <v>349.6</v>
      </c>
      <c r="AI436" s="716">
        <f>((((($AJ$46*($O$20*(1+SUM($E$27:$G$27))))+($AJ$47*($O$21*(1+SUM($E$28:$G$28))))+(($O$22*(1+SUM($E$29:$G$29))))*$AJ$48)+(($O$23*(1+SUM($E$30:$G$30))))*$AJ$49)+($AJ$50*($O$24*(1+SUM($E$31:$G$31))))))*$F$39</f>
        <v>6118</v>
      </c>
      <c r="AJ436" s="716">
        <f>((((($AJ$46*($O$20*(1+SUM($E$27:$G$27))))+($AJ$47*($O$21*(1+SUM($E$28:$G$28))))+(($O$22*(1+SUM($E$29:$G$29))))*$AJ$48)+(($O$23*(1+SUM($E$30:$G$30))))*$AJ$49)+($AJ$50*($O$24*(1+SUM($E$31:$G$31))))))*$G$39</f>
        <v>8740</v>
      </c>
      <c r="AK436" s="716">
        <f>((((($AJ$46*($O$20*(1+SUM($E$27:$G$27))))+($AJ$47*($O$21*(1+SUM($E$28:$G$28))))+(($O$22*(1+SUM($E$29:$G$29))))*$AJ$48)+(($O$23*(1+SUM($E$30:$G$30))))*$AJ$49)+($AJ$50*($O$24*(1+SUM($E$31:$G$31))))))*$H$39</f>
        <v>1748</v>
      </c>
      <c r="AL436" s="716">
        <f>((((($AJ$46*($O$20*(1+SUM($E$27:$G$27))))+($AJ$47*($O$21*(1+SUM($E$28:$G$28))))+(($O$22*(1+SUM($E$29:$G$29))))*$AJ$48)+(($O$23*(1+SUM($E$30:$G$30))))*$AJ$49)+($AJ$50*($O$24*(1+SUM($E$31:$G$31))))))*$I$39</f>
        <v>349.6</v>
      </c>
      <c r="AM436" s="716">
        <f>((((($AJ$46*($O$20*(1+SUM($E$27:$G$27))))+($AJ$47*($O$21*(1+SUM($E$28:$G$28))))+(($O$22*(1+SUM($E$29:$G$29))))*$AJ$48)+(($O$23*(1+SUM($E$30:$G$30))))*$AJ$49)+($AJ$50*($O$24*(1+SUM($E$31:$G$31))))))*$J$39</f>
        <v>174.8</v>
      </c>
      <c r="AN436" s="716"/>
      <c r="AO436" s="716"/>
      <c r="AP436" s="716"/>
      <c r="AQ436" s="716"/>
      <c r="AR436" s="716"/>
      <c r="AS436" s="716"/>
      <c r="AT436" s="716"/>
      <c r="AU436" s="716"/>
      <c r="AV436" s="716"/>
      <c r="AW436" s="716"/>
      <c r="AX436" s="716"/>
      <c r="AY436" s="716"/>
      <c r="AZ436" s="716"/>
      <c r="BA436" s="716"/>
      <c r="BB436" s="716"/>
      <c r="BC436" s="716"/>
      <c r="BD436" s="716"/>
      <c r="BE436" s="716"/>
      <c r="BF436" s="716"/>
      <c r="BG436" s="716"/>
      <c r="BH436" s="716"/>
      <c r="BI436" s="716"/>
      <c r="BJ436" s="716"/>
      <c r="BK436" s="716"/>
      <c r="BL436" s="716"/>
      <c r="BM436" s="716"/>
      <c r="BN436" s="716"/>
      <c r="BO436" s="716"/>
      <c r="BP436" s="716"/>
      <c r="BQ436" s="716"/>
    </row>
    <row r="437" spans="1:69" ht="10.199999999999999" customHeight="1" thickBot="1" x14ac:dyDescent="0.35">
      <c r="A437" s="64">
        <v>31</v>
      </c>
      <c r="B437" s="64">
        <f t="shared" si="81"/>
        <v>17479.999999999996</v>
      </c>
      <c r="C437" s="64">
        <v>31</v>
      </c>
      <c r="D437" s="716"/>
      <c r="E437" s="716"/>
      <c r="F437" s="716"/>
      <c r="G437" s="716"/>
      <c r="H437" s="716"/>
      <c r="I437" s="716"/>
      <c r="J437" s="716"/>
      <c r="K437" s="716"/>
      <c r="L437" s="716"/>
      <c r="M437" s="716"/>
      <c r="N437" s="716"/>
      <c r="O437" s="716"/>
      <c r="P437" s="716"/>
      <c r="Q437" s="716"/>
      <c r="R437" s="716"/>
      <c r="S437" s="716"/>
      <c r="T437" s="716"/>
      <c r="U437" s="716"/>
      <c r="V437" s="716"/>
      <c r="W437" s="716"/>
      <c r="X437" s="716"/>
      <c r="Y437" s="716"/>
      <c r="Z437" s="716"/>
      <c r="AA437" s="716"/>
      <c r="AB437" s="716"/>
      <c r="AC437" s="716"/>
      <c r="AD437" s="716"/>
      <c r="AE437" s="716"/>
      <c r="AF437" s="716"/>
      <c r="AG437" s="716"/>
      <c r="AH437" s="716">
        <f>((((($AJ$46*($O$20*(1+SUM($E$27:$G$27))))+($AJ$47*($O$21*(1+SUM($E$28:$G$28))))+(($O$22*(1+SUM($E$29:$G$29))))*$AJ$48)+(($O$23*(1+SUM($E$30:$G$30))))*$AJ$49)+($AJ$50*($O$24*(1+SUM($E$31:$G$31))))))*$D$39</f>
        <v>0</v>
      </c>
      <c r="AI437" s="716">
        <f>((((($AJ$46*($O$20*(1+SUM($E$27:$G$27))))+($AJ$47*($O$21*(1+SUM($E$28:$G$28))))+(($O$22*(1+SUM($E$29:$G$29))))*$AJ$48)+(($O$23*(1+SUM($E$30:$G$30))))*$AJ$49)+($AJ$50*($O$24*(1+SUM($E$31:$G$31))))))*$E$39</f>
        <v>349.6</v>
      </c>
      <c r="AJ437" s="716">
        <f>((((($AJ$46*($O$20*(1+SUM($E$27:$G$27))))+($AJ$47*($O$21*(1+SUM($E$28:$G$28))))+(($O$22*(1+SUM($E$29:$G$29))))*$AJ$48)+(($O$23*(1+SUM($E$30:$G$30))))*$AJ$49)+($AJ$50*($O$24*(1+SUM($E$31:$G$31))))))*$F$39</f>
        <v>6118</v>
      </c>
      <c r="AK437" s="716">
        <f>((((($AJ$46*($O$20*(1+SUM($E$27:$G$27))))+($AJ$47*($O$21*(1+SUM($E$28:$G$28))))+(($O$22*(1+SUM($E$29:$G$29))))*$AJ$48)+(($O$23*(1+SUM($E$30:$G$30))))*$AJ$49)+($AJ$50*($O$24*(1+SUM($E$31:$G$31))))))*$G$39</f>
        <v>8740</v>
      </c>
      <c r="AL437" s="716">
        <f>((((($AJ$46*($O$20*(1+SUM($E$27:$G$27))))+($AJ$47*($O$21*(1+SUM($E$28:$G$28))))+(($O$22*(1+SUM($E$29:$G$29))))*$AJ$48)+(($O$23*(1+SUM($E$30:$G$30))))*$AJ$49)+($AJ$50*($O$24*(1+SUM($E$31:$G$31))))))*$H$39</f>
        <v>1748</v>
      </c>
      <c r="AM437" s="716">
        <f>((((($AJ$46*($O$20*(1+SUM($E$27:$G$27))))+($AJ$47*($O$21*(1+SUM($E$28:$G$28))))+(($O$22*(1+SUM($E$29:$G$29))))*$AJ$48)+(($O$23*(1+SUM($E$30:$G$30))))*$AJ$49)+($AJ$50*($O$24*(1+SUM($E$31:$G$31))))))*$I$39</f>
        <v>349.6</v>
      </c>
      <c r="AN437" s="716">
        <f>((((($AJ$46*($O$20*(1+SUM($E$27:$G$27))))+($AJ$47*($O$21*(1+SUM($E$28:$G$28))))+(($O$22*(1+SUM($E$29:$G$29))))*$AJ$48)+(($O$23*(1+SUM($E$30:$G$30))))*$AJ$49)+($AJ$50*($O$24*(1+SUM($E$31:$G$31))))))*$J$39</f>
        <v>174.8</v>
      </c>
      <c r="AO437" s="716"/>
      <c r="AP437" s="716"/>
      <c r="AQ437" s="716"/>
      <c r="AR437" s="716"/>
      <c r="AS437" s="716"/>
      <c r="AT437" s="716"/>
      <c r="AU437" s="716"/>
      <c r="AV437" s="716"/>
      <c r="AW437" s="716"/>
      <c r="AX437" s="716"/>
      <c r="AY437" s="716"/>
      <c r="AZ437" s="716"/>
      <c r="BA437" s="716"/>
      <c r="BB437" s="716"/>
      <c r="BC437" s="716"/>
      <c r="BD437" s="716"/>
      <c r="BE437" s="716"/>
      <c r="BF437" s="716"/>
      <c r="BG437" s="716"/>
      <c r="BH437" s="716"/>
      <c r="BI437" s="716"/>
      <c r="BJ437" s="716"/>
      <c r="BK437" s="716"/>
      <c r="BL437" s="716"/>
      <c r="BM437" s="716"/>
      <c r="BN437" s="716"/>
      <c r="BO437" s="716"/>
      <c r="BP437" s="716"/>
      <c r="BQ437" s="716"/>
    </row>
    <row r="438" spans="1:69" ht="10.199999999999999" customHeight="1" thickBot="1" x14ac:dyDescent="0.35">
      <c r="A438" s="64">
        <v>32</v>
      </c>
      <c r="B438" s="64">
        <f t="shared" si="81"/>
        <v>17479.999999999996</v>
      </c>
      <c r="C438" s="64">
        <v>32</v>
      </c>
      <c r="D438" s="716"/>
      <c r="E438" s="716"/>
      <c r="F438" s="716"/>
      <c r="G438" s="716"/>
      <c r="H438" s="716"/>
      <c r="I438" s="716"/>
      <c r="J438" s="716"/>
      <c r="K438" s="716"/>
      <c r="L438" s="716"/>
      <c r="M438" s="716"/>
      <c r="N438" s="716"/>
      <c r="O438" s="716"/>
      <c r="P438" s="716"/>
      <c r="Q438" s="716"/>
      <c r="R438" s="716"/>
      <c r="S438" s="716"/>
      <c r="T438" s="716"/>
      <c r="U438" s="716"/>
      <c r="V438" s="716"/>
      <c r="W438" s="716"/>
      <c r="X438" s="716"/>
      <c r="Y438" s="716"/>
      <c r="Z438" s="716"/>
      <c r="AA438" s="716"/>
      <c r="AB438" s="716"/>
      <c r="AC438" s="716"/>
      <c r="AD438" s="716"/>
      <c r="AE438" s="716"/>
      <c r="AF438" s="716"/>
      <c r="AG438" s="716"/>
      <c r="AH438" s="716"/>
      <c r="AI438" s="716">
        <f>((((($AJ$46*($O$20*(1+SUM($E$27:$G$27))))+($AJ$47*($O$21*(1+SUM($E$28:$G$28))))+(($O$22*(1+SUM($E$29:$G$29))))*$AJ$48)+(($O$23*(1+SUM($E$30:$G$30))))*$AJ$49)+($AJ$50*($O$24*(1+SUM($E$31:$G$31))))))*$D$39</f>
        <v>0</v>
      </c>
      <c r="AJ438" s="716">
        <f>((((($AJ$46*($O$20*(1+SUM($E$27:$G$27))))+($AJ$47*($O$21*(1+SUM($E$28:$G$28))))+(($O$22*(1+SUM($E$29:$G$29))))*$AJ$48)+(($O$23*(1+SUM($E$30:$G$30))))*$AJ$49)+($AJ$50*($O$24*(1+SUM($E$31:$G$31))))))*$E$39</f>
        <v>349.6</v>
      </c>
      <c r="AK438" s="716">
        <f>((((($AJ$46*($O$20*(1+SUM($E$27:$G$27))))+($AJ$47*($O$21*(1+SUM($E$28:$G$28))))+(($O$22*(1+SUM($E$29:$G$29))))*$AJ$48)+(($O$23*(1+SUM($E$30:$G$30))))*$AJ$49)+($AJ$50*($O$24*(1+SUM($E$31:$G$31))))))*$F$39</f>
        <v>6118</v>
      </c>
      <c r="AL438" s="716">
        <f>((((($AJ$46*($O$20*(1+SUM($E$27:$G$27))))+($AJ$47*($O$21*(1+SUM($E$28:$G$28))))+(($O$22*(1+SUM($E$29:$G$29))))*$AJ$48)+(($O$23*(1+SUM($E$30:$G$30))))*$AJ$49)+($AJ$50*($O$24*(1+SUM($E$31:$G$31))))))*$G$39</f>
        <v>8740</v>
      </c>
      <c r="AM438" s="716">
        <f>((((($AJ$46*($O$20*(1+SUM($E$27:$G$27))))+($AJ$47*($O$21*(1+SUM($E$28:$G$28))))+(($O$22*(1+SUM($E$29:$G$29))))*$AJ$48)+(($O$23*(1+SUM($E$30:$G$30))))*$AJ$49)+($AJ$50*($O$24*(1+SUM($E$31:$G$31))))))*$H$39</f>
        <v>1748</v>
      </c>
      <c r="AN438" s="716">
        <f>((((($AJ$46*($O$20*(1+SUM($E$27:$G$27))))+($AJ$47*($O$21*(1+SUM($E$28:$G$28))))+(($O$22*(1+SUM($E$29:$G$29))))*$AJ$48)+(($O$23*(1+SUM($E$30:$G$30))))*$AJ$49)+($AJ$50*($O$24*(1+SUM($E$31:$G$31))))))*$I$39</f>
        <v>349.6</v>
      </c>
      <c r="AO438" s="716">
        <f>((((($AJ$46*($O$20*(1+SUM($E$27:$G$27))))+($AJ$47*($O$21*(1+SUM($E$28:$G$28))))+(($O$22*(1+SUM($E$29:$G$29))))*$AJ$48)+(($O$23*(1+SUM($E$30:$G$30))))*$AJ$49)+($AJ$50*($O$24*(1+SUM($E$31:$G$31))))))*$J$39</f>
        <v>174.8</v>
      </c>
      <c r="AP438" s="716"/>
      <c r="AQ438" s="716"/>
      <c r="AR438" s="716"/>
      <c r="AS438" s="716"/>
      <c r="AT438" s="716"/>
      <c r="AU438" s="716"/>
      <c r="AV438" s="716"/>
      <c r="AW438" s="716"/>
      <c r="AX438" s="716"/>
      <c r="AY438" s="716"/>
      <c r="AZ438" s="716"/>
      <c r="BA438" s="716"/>
      <c r="BB438" s="716"/>
      <c r="BC438" s="716"/>
      <c r="BD438" s="716"/>
      <c r="BE438" s="716"/>
      <c r="BF438" s="716"/>
      <c r="BG438" s="716"/>
      <c r="BH438" s="716"/>
      <c r="BI438" s="716"/>
      <c r="BJ438" s="716"/>
      <c r="BK438" s="716"/>
      <c r="BL438" s="716"/>
      <c r="BM438" s="716"/>
      <c r="BN438" s="716"/>
      <c r="BO438" s="716"/>
      <c r="BP438" s="716"/>
      <c r="BQ438" s="716"/>
    </row>
    <row r="439" spans="1:69" ht="10.199999999999999" customHeight="1" thickBot="1" x14ac:dyDescent="0.35">
      <c r="A439" s="64">
        <v>33</v>
      </c>
      <c r="B439" s="64">
        <f t="shared" ref="B439:B466" si="82">SUM(D439:XFD439)</f>
        <v>17479.999999999996</v>
      </c>
      <c r="C439" s="64">
        <v>33</v>
      </c>
      <c r="D439" s="716"/>
      <c r="E439" s="716"/>
      <c r="F439" s="716"/>
      <c r="G439" s="716"/>
      <c r="H439" s="716"/>
      <c r="I439" s="716"/>
      <c r="J439" s="716"/>
      <c r="K439" s="716"/>
      <c r="L439" s="716"/>
      <c r="M439" s="716"/>
      <c r="N439" s="716"/>
      <c r="O439" s="716"/>
      <c r="P439" s="716"/>
      <c r="Q439" s="716"/>
      <c r="R439" s="716"/>
      <c r="S439" s="716"/>
      <c r="T439" s="716"/>
      <c r="U439" s="716"/>
      <c r="V439" s="716"/>
      <c r="W439" s="716"/>
      <c r="X439" s="716"/>
      <c r="Y439" s="716"/>
      <c r="Z439" s="716"/>
      <c r="AA439" s="716"/>
      <c r="AB439" s="716"/>
      <c r="AC439" s="716"/>
      <c r="AD439" s="716"/>
      <c r="AE439" s="716"/>
      <c r="AF439" s="716"/>
      <c r="AG439" s="716"/>
      <c r="AH439" s="716"/>
      <c r="AI439" s="716"/>
      <c r="AJ439" s="716">
        <f>((((($AJ$46*($O$20*(1+SUM($E$27:$G$27))))+($AJ$47*($O$21*(1+SUM($E$28:$G$28))))+(($O$22*(1+SUM($E$29:$G$29))))*$AJ$48)+(($O$23*(1+SUM($E$30:$G$30))))*$AJ$49)+($AJ$50*($O$24*(1+SUM($E$31:$G$31))))))*$D$39</f>
        <v>0</v>
      </c>
      <c r="AK439" s="716">
        <f>((((($AJ$46*($O$20*(1+SUM($E$27:$G$27))))+($AJ$47*($O$21*(1+SUM($E$28:$G$28))))+(($O$22*(1+SUM($E$29:$G$29))))*$AJ$48)+(($O$23*(1+SUM($E$30:$G$30))))*$AJ$49)+($AJ$50*($O$24*(1+SUM($E$31:$G$31))))))*$E$39</f>
        <v>349.6</v>
      </c>
      <c r="AL439" s="716">
        <f>((((($AJ$46*($O$20*(1+SUM($E$27:$G$27))))+($AJ$47*($O$21*(1+SUM($E$28:$G$28))))+(($O$22*(1+SUM($E$29:$G$29))))*$AJ$48)+(($O$23*(1+SUM($E$30:$G$30))))*$AJ$49)+($AJ$50*($O$24*(1+SUM($E$31:$G$31))))))*$F$39</f>
        <v>6118</v>
      </c>
      <c r="AM439" s="716">
        <f>((((($AJ$46*($O$20*(1+SUM($E$27:$G$27))))+($AJ$47*($O$21*(1+SUM($E$28:$G$28))))+(($O$22*(1+SUM($E$29:$G$29))))*$AJ$48)+(($O$23*(1+SUM($E$30:$G$30))))*$AJ$49)+($AJ$50*($O$24*(1+SUM($E$31:$G$31))))))*$G$39</f>
        <v>8740</v>
      </c>
      <c r="AN439" s="716">
        <f>((((($AJ$46*($O$20*(1+SUM($E$27:$G$27))))+($AJ$47*($O$21*(1+SUM($E$28:$G$28))))+(($O$22*(1+SUM($E$29:$G$29))))*$AJ$48)+(($O$23*(1+SUM($E$30:$G$30))))*$AJ$49)+($AJ$50*($O$24*(1+SUM($E$31:$G$31))))))*$H$39</f>
        <v>1748</v>
      </c>
      <c r="AO439" s="716">
        <f>((((($AJ$46*($O$20*(1+SUM($E$27:$G$27))))+($AJ$47*($O$21*(1+SUM($E$28:$G$28))))+(($O$22*(1+SUM($E$29:$G$29))))*$AJ$48)+(($O$23*(1+SUM($E$30:$G$30))))*$AJ$49)+($AJ$50*($O$24*(1+SUM($E$31:$G$31))))))*$I$39</f>
        <v>349.6</v>
      </c>
      <c r="AP439" s="716">
        <f>((((($AJ$46*($O$20*(1+SUM($E$27:$G$27))))+($AJ$47*($O$21*(1+SUM($E$28:$G$28))))+(($O$22*(1+SUM($E$29:$G$29))))*$AJ$48)+(($O$23*(1+SUM($E$30:$G$30))))*$AJ$49)+($AJ$50*($O$24*(1+SUM($E$31:$G$31))))))*$J$39</f>
        <v>174.8</v>
      </c>
      <c r="AQ439" s="716"/>
      <c r="AR439" s="716"/>
      <c r="AS439" s="716"/>
      <c r="AT439" s="716"/>
      <c r="AU439" s="716"/>
      <c r="AV439" s="716"/>
      <c r="AW439" s="716"/>
      <c r="AX439" s="716"/>
      <c r="AY439" s="716"/>
      <c r="AZ439" s="716"/>
      <c r="BA439" s="716"/>
      <c r="BB439" s="716"/>
      <c r="BC439" s="716"/>
      <c r="BD439" s="716"/>
      <c r="BE439" s="716"/>
      <c r="BF439" s="716"/>
      <c r="BG439" s="716"/>
      <c r="BH439" s="716"/>
      <c r="BI439" s="716"/>
      <c r="BJ439" s="716"/>
      <c r="BK439" s="716"/>
      <c r="BL439" s="716"/>
      <c r="BM439" s="716"/>
      <c r="BN439" s="716"/>
      <c r="BO439" s="716"/>
      <c r="BP439" s="716"/>
      <c r="BQ439" s="716"/>
    </row>
    <row r="440" spans="1:69" ht="10.199999999999999" customHeight="1" thickBot="1" x14ac:dyDescent="0.35">
      <c r="A440" s="64">
        <v>34</v>
      </c>
      <c r="B440" s="64">
        <f t="shared" si="82"/>
        <v>17479.999999999996</v>
      </c>
      <c r="C440" s="64">
        <v>34</v>
      </c>
      <c r="D440" s="716"/>
      <c r="E440" s="716"/>
      <c r="F440" s="716"/>
      <c r="G440" s="716"/>
      <c r="H440" s="716"/>
      <c r="I440" s="716"/>
      <c r="J440" s="716"/>
      <c r="K440" s="716"/>
      <c r="L440" s="716"/>
      <c r="M440" s="716"/>
      <c r="N440" s="716"/>
      <c r="O440" s="716"/>
      <c r="P440" s="716"/>
      <c r="Q440" s="716"/>
      <c r="R440" s="716"/>
      <c r="S440" s="716"/>
      <c r="T440" s="716"/>
      <c r="U440" s="716"/>
      <c r="V440" s="716"/>
      <c r="W440" s="716"/>
      <c r="X440" s="716"/>
      <c r="Y440" s="716"/>
      <c r="Z440" s="716"/>
      <c r="AA440" s="716"/>
      <c r="AB440" s="716"/>
      <c r="AC440" s="716"/>
      <c r="AD440" s="716"/>
      <c r="AE440" s="716"/>
      <c r="AF440" s="716"/>
      <c r="AG440" s="716"/>
      <c r="AH440" s="716"/>
      <c r="AI440" s="716"/>
      <c r="AJ440" s="716"/>
      <c r="AK440" s="716">
        <f>((((($AJ$46*($O$20*(1+SUM($E$27:$G$27))))+($AJ$47*($O$21*(1+SUM($E$28:$G$28))))+(($O$22*(1+SUM($E$29:$G$29))))*$AJ$48)+(($O$23*(1+SUM($E$30:$G$30))))*$AJ$49)+($AJ$50*($O$24*(1+SUM($E$31:$G$31))))))*$D$39</f>
        <v>0</v>
      </c>
      <c r="AL440" s="716">
        <f>((((($AJ$46*($O$20*(1+SUM($E$27:$G$27))))+($AJ$47*($O$21*(1+SUM($E$28:$G$28))))+(($O$22*(1+SUM($E$29:$G$29))))*$AJ$48)+(($O$23*(1+SUM($E$30:$G$30))))*$AJ$49)+($AJ$50*($O$24*(1+SUM($E$31:$G$31))))))*$E$39</f>
        <v>349.6</v>
      </c>
      <c r="AM440" s="716">
        <f>((((($AJ$46*($O$20*(1+SUM($E$27:$G$27))))+($AJ$47*($O$21*(1+SUM($E$28:$G$28))))+(($O$22*(1+SUM($E$29:$G$29))))*$AJ$48)+(($O$23*(1+SUM($E$30:$G$30))))*$AJ$49)+($AJ$50*($O$24*(1+SUM($E$31:$G$31))))))*$F$39</f>
        <v>6118</v>
      </c>
      <c r="AN440" s="716">
        <f>((((($AJ$46*($O$20*(1+SUM($E$27:$G$27))))+($AJ$47*($O$21*(1+SUM($E$28:$G$28))))+(($O$22*(1+SUM($E$29:$G$29))))*$AJ$48)+(($O$23*(1+SUM($E$30:$G$30))))*$AJ$49)+($AJ$50*($O$24*(1+SUM($E$31:$G$31))))))*$G$39</f>
        <v>8740</v>
      </c>
      <c r="AO440" s="716">
        <f>((((($AJ$46*($O$20*(1+SUM($E$27:$G$27))))+($AJ$47*($O$21*(1+SUM($E$28:$G$28))))+(($O$22*(1+SUM($E$29:$G$29))))*$AJ$48)+(($O$23*(1+SUM($E$30:$G$30))))*$AJ$49)+($AJ$50*($O$24*(1+SUM($E$31:$G$31))))))*$H$39</f>
        <v>1748</v>
      </c>
      <c r="AP440" s="716">
        <f>((((($AJ$46*($O$20*(1+SUM($E$27:$G$27))))+($AJ$47*($O$21*(1+SUM($E$28:$G$28))))+(($O$22*(1+SUM($E$29:$G$29))))*$AJ$48)+(($O$23*(1+SUM($E$30:$G$30))))*$AJ$49)+($AJ$50*($O$24*(1+SUM($E$31:$G$31))))))*$I$39</f>
        <v>349.6</v>
      </c>
      <c r="AQ440" s="716">
        <f>((((($AJ$46*($O$20*(1+SUM($E$27:$G$27))))+($AJ$47*($O$21*(1+SUM($E$28:$G$28))))+(($O$22*(1+SUM($E$29:$G$29))))*$AJ$48)+(($O$23*(1+SUM($E$30:$G$30))))*$AJ$49)+($AJ$50*($O$24*(1+SUM($E$31:$G$31))))))*$J$39</f>
        <v>174.8</v>
      </c>
      <c r="AR440" s="716"/>
      <c r="AS440" s="716"/>
      <c r="AT440" s="716"/>
      <c r="AU440" s="716"/>
      <c r="AV440" s="716"/>
      <c r="AW440" s="716"/>
      <c r="AX440" s="716"/>
      <c r="AY440" s="716"/>
      <c r="AZ440" s="716"/>
      <c r="BA440" s="716"/>
      <c r="BB440" s="716"/>
      <c r="BC440" s="716"/>
      <c r="BD440" s="716"/>
      <c r="BE440" s="716"/>
      <c r="BF440" s="716"/>
      <c r="BG440" s="716"/>
      <c r="BH440" s="716"/>
      <c r="BI440" s="716"/>
      <c r="BJ440" s="716"/>
      <c r="BK440" s="716"/>
      <c r="BL440" s="716"/>
      <c r="BM440" s="716"/>
      <c r="BN440" s="716"/>
      <c r="BO440" s="716"/>
      <c r="BP440" s="716"/>
      <c r="BQ440" s="716"/>
    </row>
    <row r="441" spans="1:69" ht="10.199999999999999" customHeight="1" thickBot="1" x14ac:dyDescent="0.35">
      <c r="A441" s="64">
        <v>35</v>
      </c>
      <c r="B441" s="64">
        <f t="shared" si="82"/>
        <v>17479.999999999996</v>
      </c>
      <c r="C441" s="64">
        <v>35</v>
      </c>
      <c r="D441" s="716"/>
      <c r="E441" s="716"/>
      <c r="F441" s="716"/>
      <c r="G441" s="716"/>
      <c r="H441" s="716"/>
      <c r="I441" s="716"/>
      <c r="J441" s="716"/>
      <c r="K441" s="716"/>
      <c r="L441" s="716"/>
      <c r="M441" s="716"/>
      <c r="N441" s="716"/>
      <c r="O441" s="716"/>
      <c r="P441" s="716"/>
      <c r="Q441" s="716"/>
      <c r="R441" s="716"/>
      <c r="S441" s="716"/>
      <c r="T441" s="716"/>
      <c r="U441" s="716"/>
      <c r="V441" s="716"/>
      <c r="W441" s="716"/>
      <c r="X441" s="716"/>
      <c r="Y441" s="716"/>
      <c r="Z441" s="716"/>
      <c r="AA441" s="716"/>
      <c r="AB441" s="716"/>
      <c r="AC441" s="716"/>
      <c r="AD441" s="716"/>
      <c r="AE441" s="716"/>
      <c r="AF441" s="716"/>
      <c r="AG441" s="716"/>
      <c r="AH441" s="716"/>
      <c r="AI441" s="716"/>
      <c r="AJ441" s="716"/>
      <c r="AK441" s="716"/>
      <c r="AL441" s="716">
        <f>((((($AJ$46*($O$20*(1+SUM($E$27:$G$27))))+($AJ$47*($O$21*(1+SUM($E$28:$G$28))))+(($O$22*(1+SUM($E$29:$G$29))))*$AJ$48)+(($O$23*(1+SUM($E$30:$G$30))))*$AJ$49)+($AJ$50*($O$24*(1+SUM($E$31:$G$31))))))*$D$39</f>
        <v>0</v>
      </c>
      <c r="AM441" s="716">
        <f>((((($AJ$46*($O$20*(1+SUM($E$27:$G$27))))+($AJ$47*($O$21*(1+SUM($E$28:$G$28))))+(($O$22*(1+SUM($E$29:$G$29))))*$AJ$48)+(($O$23*(1+SUM($E$30:$G$30))))*$AJ$49)+($AJ$50*($O$24*(1+SUM($E$31:$G$31))))))*$E$39</f>
        <v>349.6</v>
      </c>
      <c r="AN441" s="716">
        <f>((((($AJ$46*($O$20*(1+SUM($E$27:$G$27))))+($AJ$47*($O$21*(1+SUM($E$28:$G$28))))+(($O$22*(1+SUM($E$29:$G$29))))*$AJ$48)+(($O$23*(1+SUM($E$30:$G$30))))*$AJ$49)+($AJ$50*($O$24*(1+SUM($E$31:$G$31))))))*$F$39</f>
        <v>6118</v>
      </c>
      <c r="AO441" s="716">
        <f>((((($AJ$46*($O$20*(1+SUM($E$27:$G$27))))+($AJ$47*($O$21*(1+SUM($E$28:$G$28))))+(($O$22*(1+SUM($E$29:$G$29))))*$AJ$48)+(($O$23*(1+SUM($E$30:$G$30))))*$AJ$49)+($AJ$50*($O$24*(1+SUM($E$31:$G$31))))))*$G$39</f>
        <v>8740</v>
      </c>
      <c r="AP441" s="716">
        <f>((((($AJ$46*($O$20*(1+SUM($E$27:$G$27))))+($AJ$47*($O$21*(1+SUM($E$28:$G$28))))+(($O$22*(1+SUM($E$29:$G$29))))*$AJ$48)+(($O$23*(1+SUM($E$30:$G$30))))*$AJ$49)+($AJ$50*($O$24*(1+SUM($E$31:$G$31))))))*$H$39</f>
        <v>1748</v>
      </c>
      <c r="AQ441" s="716">
        <f>((((($AJ$46*($O$20*(1+SUM($E$27:$G$27))))+($AJ$47*($O$21*(1+SUM($E$28:$G$28))))+(($O$22*(1+SUM($E$29:$G$29))))*$AJ$48)+(($O$23*(1+SUM($E$30:$G$30))))*$AJ$49)+($AJ$50*($O$24*(1+SUM($E$31:$G$31))))))*$I$39</f>
        <v>349.6</v>
      </c>
      <c r="AR441" s="716">
        <f>((((($AJ$46*($O$20*(1+SUM($E$27:$G$27))))+($AJ$47*($O$21*(1+SUM($E$28:$G$28))))+(($O$22*(1+SUM($E$29:$G$29))))*$AJ$48)+(($O$23*(1+SUM($E$30:$G$30))))*$AJ$49)+($AJ$50*($O$24*(1+SUM($E$31:$G$31))))))*$J$39</f>
        <v>174.8</v>
      </c>
      <c r="AS441" s="716"/>
      <c r="AT441" s="716"/>
      <c r="AU441" s="716"/>
      <c r="AV441" s="716"/>
      <c r="AW441" s="716"/>
      <c r="AX441" s="716"/>
      <c r="AY441" s="716"/>
      <c r="AZ441" s="716"/>
      <c r="BA441" s="716"/>
      <c r="BB441" s="716"/>
      <c r="BC441" s="716"/>
      <c r="BD441" s="716"/>
      <c r="BE441" s="716"/>
      <c r="BF441" s="716"/>
      <c r="BG441" s="716"/>
      <c r="BH441" s="716"/>
      <c r="BI441" s="716"/>
      <c r="BJ441" s="716"/>
      <c r="BK441" s="716"/>
      <c r="BL441" s="716"/>
      <c r="BM441" s="716"/>
      <c r="BN441" s="716"/>
      <c r="BO441" s="716"/>
      <c r="BP441" s="716"/>
      <c r="BQ441" s="716"/>
    </row>
    <row r="442" spans="1:69" ht="10.199999999999999" customHeight="1" thickBot="1" x14ac:dyDescent="0.35">
      <c r="A442" s="64">
        <v>36</v>
      </c>
      <c r="B442" s="64">
        <f t="shared" si="82"/>
        <v>17479.999999999996</v>
      </c>
      <c r="C442" s="64">
        <v>36</v>
      </c>
      <c r="D442" s="716"/>
      <c r="E442" s="716"/>
      <c r="F442" s="716"/>
      <c r="G442" s="716"/>
      <c r="H442" s="716"/>
      <c r="I442" s="716"/>
      <c r="J442" s="716"/>
      <c r="K442" s="716"/>
      <c r="L442" s="716"/>
      <c r="M442" s="716"/>
      <c r="N442" s="716"/>
      <c r="O442" s="716"/>
      <c r="P442" s="716"/>
      <c r="Q442" s="716"/>
      <c r="R442" s="716"/>
      <c r="S442" s="716"/>
      <c r="T442" s="716"/>
      <c r="U442" s="716"/>
      <c r="V442" s="716"/>
      <c r="W442" s="716"/>
      <c r="X442" s="716"/>
      <c r="Y442" s="716"/>
      <c r="Z442" s="716"/>
      <c r="AA442" s="716"/>
      <c r="AB442" s="716"/>
      <c r="AC442" s="716"/>
      <c r="AD442" s="716"/>
      <c r="AE442" s="716"/>
      <c r="AF442" s="716"/>
      <c r="AG442" s="716"/>
      <c r="AH442" s="716"/>
      <c r="AI442" s="716"/>
      <c r="AJ442" s="716"/>
      <c r="AK442" s="716"/>
      <c r="AL442" s="716"/>
      <c r="AM442" s="716">
        <f>((((($AJ$46*($O$20*(1+SUM($E$27:$G$27))))+($AJ$47*($O$21*(1+SUM($E$28:$G$28))))+(($O$22*(1+SUM($E$29:$G$29))))*$AJ$48)+(($O$23*(1+SUM($E$30:$G$30))))*$AJ$49)+($AJ$50*($O$24*(1+SUM($E$31:$G$31))))))*$D$39</f>
        <v>0</v>
      </c>
      <c r="AN442" s="716">
        <f>((((($AJ$46*($O$20*(1+SUM($E$27:$G$27))))+($AJ$47*($O$21*(1+SUM($E$28:$G$28))))+(($O$22*(1+SUM($E$29:$G$29))))*$AJ$48)+(($O$23*(1+SUM($E$30:$G$30))))*$AJ$49)+($AJ$50*($O$24*(1+SUM($E$31:$G$31))))))*$E$39</f>
        <v>349.6</v>
      </c>
      <c r="AO442" s="716">
        <f>((((($AJ$46*($O$20*(1+SUM($E$27:$G$27))))+($AJ$47*($O$21*(1+SUM($E$28:$G$28))))+(($O$22*(1+SUM($E$29:$G$29))))*$AJ$48)+(($O$23*(1+SUM($E$30:$G$30))))*$AJ$49)+($AJ$50*($O$24*(1+SUM($E$31:$G$31))))))*$F$39</f>
        <v>6118</v>
      </c>
      <c r="AP442" s="716">
        <f>((((($AJ$46*($O$20*(1+SUM($E$27:$G$27))))+($AJ$47*($O$21*(1+SUM($E$28:$G$28))))+(($O$22*(1+SUM($E$29:$G$29))))*$AJ$48)+(($O$23*(1+SUM($E$30:$G$30))))*$AJ$49)+($AJ$50*($O$24*(1+SUM($E$31:$G$31))))))*$G$39</f>
        <v>8740</v>
      </c>
      <c r="AQ442" s="716">
        <f>((((($AJ$46*($O$20*(1+SUM($E$27:$G$27))))+($AJ$47*($O$21*(1+SUM($E$28:$G$28))))+(($O$22*(1+SUM($E$29:$G$29))))*$AJ$48)+(($O$23*(1+SUM($E$30:$G$30))))*$AJ$49)+($AJ$50*($O$24*(1+SUM($E$31:$G$31))))))*$H$39</f>
        <v>1748</v>
      </c>
      <c r="AR442" s="716">
        <f>((((($AJ$46*($O$20*(1+SUM($E$27:$G$27))))+($AJ$47*($O$21*(1+SUM($E$28:$G$28))))+(($O$22*(1+SUM($E$29:$G$29))))*$AJ$48)+(($O$23*(1+SUM($E$30:$G$30))))*$AJ$49)+($AJ$50*($O$24*(1+SUM($E$31:$G$31))))))*$I$39</f>
        <v>349.6</v>
      </c>
      <c r="AS442" s="716">
        <f>((((($AJ$46*($O$20*(1+SUM($E$27:$G$27))))+($AJ$47*($O$21*(1+SUM($E$28:$G$28))))+(($O$22*(1+SUM($E$29:$G$29))))*$AJ$48)+(($O$23*(1+SUM($E$30:$G$30))))*$AJ$49)+($AJ$50*($O$24*(1+SUM($E$31:$G$31))))))*$J$39</f>
        <v>174.8</v>
      </c>
      <c r="AT442" s="716"/>
      <c r="AU442" s="716"/>
      <c r="AV442" s="716"/>
      <c r="AW442" s="716"/>
      <c r="AX442" s="716"/>
      <c r="AY442" s="716"/>
      <c r="AZ442" s="716"/>
      <c r="BA442" s="716"/>
      <c r="BB442" s="716"/>
      <c r="BC442" s="716"/>
      <c r="BD442" s="716"/>
      <c r="BE442" s="716"/>
      <c r="BF442" s="716"/>
      <c r="BG442" s="716"/>
      <c r="BH442" s="716"/>
      <c r="BI442" s="716"/>
      <c r="BJ442" s="716"/>
      <c r="BK442" s="716"/>
      <c r="BL442" s="716"/>
      <c r="BM442" s="716"/>
      <c r="BN442" s="716"/>
      <c r="BO442" s="716"/>
      <c r="BP442" s="716"/>
      <c r="BQ442" s="716"/>
    </row>
    <row r="443" spans="1:69" ht="10.199999999999999" customHeight="1" thickBot="1" x14ac:dyDescent="0.35">
      <c r="A443" s="64">
        <v>37</v>
      </c>
      <c r="B443" s="64">
        <f t="shared" si="82"/>
        <v>21500</v>
      </c>
      <c r="C443" s="64">
        <v>37</v>
      </c>
      <c r="D443" s="716"/>
      <c r="E443" s="716"/>
      <c r="F443" s="716"/>
      <c r="G443" s="716"/>
      <c r="H443" s="716"/>
      <c r="I443" s="716"/>
      <c r="J443" s="716"/>
      <c r="K443" s="716"/>
      <c r="L443" s="716"/>
      <c r="M443" s="716"/>
      <c r="N443" s="716"/>
      <c r="O443" s="716"/>
      <c r="P443" s="716"/>
      <c r="Q443" s="716"/>
      <c r="R443" s="716"/>
      <c r="S443" s="716"/>
      <c r="T443" s="716"/>
      <c r="U443" s="716"/>
      <c r="V443" s="716"/>
      <c r="W443" s="716"/>
      <c r="X443" s="716"/>
      <c r="Y443" s="716"/>
      <c r="Z443" s="716"/>
      <c r="AA443" s="716"/>
      <c r="AB443" s="716"/>
      <c r="AC443" s="716"/>
      <c r="AD443" s="716"/>
      <c r="AE443" s="716"/>
      <c r="AF443" s="716"/>
      <c r="AG443" s="716"/>
      <c r="AH443" s="716"/>
      <c r="AI443" s="716"/>
      <c r="AJ443" s="716"/>
      <c r="AK443" s="716"/>
      <c r="AL443" s="716"/>
      <c r="AM443" s="716"/>
      <c r="AN443" s="716">
        <f>((((($AK$46*($O$20*(1+SUM($E$27:$H$27))))+($AK$47*($O$21*(1+SUM($E$28:$H$28))))+(($O$22*(1+SUM($E$29:$H$29))))*$AK$48)+(($O$23*(1+SUM($E$30:$H$30))))*$AK$49)+($AK$50*($O$24*(1+SUM($E$31:$H$31))))))*$D$39</f>
        <v>0</v>
      </c>
      <c r="AO443" s="716">
        <f>((((($AK$46*($O$20*(1+SUM($E$27:$H$27))))+($AK$47*($O$21*(1+SUM($E$28:$H$28))))+(($O$22*(1+SUM($E$29:$H$29))))*$AK$48)+(($O$23*(1+SUM($E$30:$H$30))))*$AK$49)+($AK$50*($O$24*(1+SUM($E$31:$H$31))))))*$E$39</f>
        <v>430</v>
      </c>
      <c r="AP443" s="716">
        <f>((((($AK$46*($O$20*(1+SUM($E$27:$H$27))))+($AK$47*($O$21*(1+SUM($E$28:$H$28))))+(($O$22*(1+SUM($E$29:$H$29))))*$AK$48)+(($O$23*(1+SUM($E$30:$H$30))))*$AK$49)+($AK$50*($O$24*(1+SUM($E$31:$H$31))))))*$F$39</f>
        <v>7524.9999999999991</v>
      </c>
      <c r="AQ443" s="716">
        <f>((((($AK$46*($O$20*(1+SUM($E$27:$H$27))))+($AK$47*($O$21*(1+SUM($E$28:$H$28))))+(($O$22*(1+SUM($E$29:$H$29))))*$AK$48)+(($O$23*(1+SUM($E$30:$H$30))))*$AK$49)+($AK$50*($O$24*(1+SUM($E$31:$H$31))))))*$G$39</f>
        <v>10750</v>
      </c>
      <c r="AR443" s="716">
        <f>((((($AK$46*($O$20*(1+SUM($E$27:$H$27))))+($AK$47*($O$21*(1+SUM($E$28:$H$28))))+(($O$22*(1+SUM($E$29:$H$29))))*$AK$48)+(($O$23*(1+SUM($E$30:$H$30))))*$AK$49)+($AK$50*($O$24*(1+SUM($E$31:$H$31))))))*$H$39</f>
        <v>2150</v>
      </c>
      <c r="AS443" s="716">
        <f>((((($AK$46*($O$20*(1+SUM($E$27:$H$27))))+($AK$47*($O$21*(1+SUM($E$28:$H$28))))+(($O$22*(1+SUM($E$29:$H$29))))*$AK$48)+(($O$23*(1+SUM($E$30:$H$30))))*$AK$49)+($AK$50*($O$24*(1+SUM($E$31:$H$31))))))*$I$39</f>
        <v>430</v>
      </c>
      <c r="AT443" s="716">
        <f>((((($AK$46*($O$20*(1+SUM($E$27:$H$27))))+($AK$47*($O$21*(1+SUM($E$28:$H$28))))+(($O$22*(1+SUM($E$29:$H$29))))*$AK$48)+(($O$23*(1+SUM($E$30:$H$30))))*$AK$49)+($AK$50*($O$24*(1+SUM($E$31:$H$31))))))*$J$39</f>
        <v>215</v>
      </c>
      <c r="AU443" s="716"/>
      <c r="AV443" s="716"/>
      <c r="AW443" s="716"/>
      <c r="AX443" s="716"/>
      <c r="AY443" s="716"/>
      <c r="AZ443" s="716"/>
      <c r="BA443" s="716"/>
      <c r="BB443" s="716"/>
      <c r="BC443" s="716"/>
      <c r="BD443" s="716"/>
      <c r="BE443" s="716"/>
      <c r="BF443" s="716"/>
      <c r="BG443" s="716"/>
      <c r="BH443" s="716"/>
      <c r="BI443" s="716"/>
      <c r="BJ443" s="716"/>
      <c r="BK443" s="716"/>
      <c r="BL443" s="716"/>
      <c r="BM443" s="716"/>
      <c r="BN443" s="716"/>
      <c r="BO443" s="716"/>
      <c r="BP443" s="716"/>
      <c r="BQ443" s="716"/>
    </row>
    <row r="444" spans="1:69" ht="10.199999999999999" customHeight="1" thickBot="1" x14ac:dyDescent="0.35">
      <c r="A444" s="64">
        <v>38</v>
      </c>
      <c r="B444" s="64">
        <f t="shared" si="82"/>
        <v>21500</v>
      </c>
      <c r="C444" s="64">
        <v>38</v>
      </c>
      <c r="D444" s="716"/>
      <c r="E444" s="716"/>
      <c r="F444" s="716"/>
      <c r="G444" s="716"/>
      <c r="H444" s="716"/>
      <c r="I444" s="716"/>
      <c r="J444" s="716"/>
      <c r="K444" s="716"/>
      <c r="L444" s="716"/>
      <c r="M444" s="716"/>
      <c r="N444" s="716"/>
      <c r="O444" s="716"/>
      <c r="P444" s="716"/>
      <c r="Q444" s="716"/>
      <c r="R444" s="716"/>
      <c r="S444" s="716"/>
      <c r="T444" s="716"/>
      <c r="U444" s="716"/>
      <c r="V444" s="716"/>
      <c r="W444" s="716"/>
      <c r="X444" s="716"/>
      <c r="Y444" s="716"/>
      <c r="Z444" s="716"/>
      <c r="AA444" s="716"/>
      <c r="AB444" s="716"/>
      <c r="AC444" s="716"/>
      <c r="AD444" s="716"/>
      <c r="AE444" s="716"/>
      <c r="AF444" s="716"/>
      <c r="AG444" s="716"/>
      <c r="AH444" s="716"/>
      <c r="AI444" s="716"/>
      <c r="AJ444" s="716"/>
      <c r="AK444" s="716"/>
      <c r="AL444" s="716"/>
      <c r="AM444" s="716"/>
      <c r="AN444" s="716"/>
      <c r="AO444" s="716">
        <f>((((($AK$46*($O$20*(1+SUM($E$27:$H$27))))+($AK$47*($O$21*(1+SUM($E$28:$H$28))))+(($O$22*(1+SUM($E$29:$H$29))))*$AK$48)+(($O$23*(1+SUM($E$30:$H$30))))*$AK$49)+($AK$50*($O$24*(1+SUM($E$31:$H$31))))))*$D$39</f>
        <v>0</v>
      </c>
      <c r="AP444" s="716">
        <f>((((($AK$46*($O$20*(1+SUM($E$27:$H$27))))+($AK$47*($O$21*(1+SUM($E$28:$H$28))))+(($O$22*(1+SUM($E$29:$H$29))))*$AK$48)+(($O$23*(1+SUM($E$30:$H$30))))*$AK$49)+($AK$50*($O$24*(1+SUM($E$31:$H$31))))))*$E$39</f>
        <v>430</v>
      </c>
      <c r="AQ444" s="716">
        <f>((((($AK$46*($O$20*(1+SUM($E$27:$H$27))))+($AK$47*($O$21*(1+SUM($E$28:$H$28))))+(($O$22*(1+SUM($E$29:$H$29))))*$AK$48)+(($O$23*(1+SUM($E$30:$H$30))))*$AK$49)+($AK$50*($O$24*(1+SUM($E$31:$H$31))))))*$F$39</f>
        <v>7524.9999999999991</v>
      </c>
      <c r="AR444" s="716">
        <f>((((($AK$46*($O$20*(1+SUM($E$27:$H$27))))+($AK$47*($O$21*(1+SUM($E$28:$H$28))))+(($O$22*(1+SUM($E$29:$H$29))))*$AK$48)+(($O$23*(1+SUM($E$30:$H$30))))*$AK$49)+($AK$50*($O$24*(1+SUM($E$31:$H$31))))))*$G$39</f>
        <v>10750</v>
      </c>
      <c r="AS444" s="716">
        <f>((((($AK$46*($O$20*(1+SUM($E$27:$H$27))))+($AK$47*($O$21*(1+SUM($E$28:$H$28))))+(($O$22*(1+SUM($E$29:$H$29))))*$AK$48)+(($O$23*(1+SUM($E$30:$H$30))))*$AK$49)+($AK$50*($O$24*(1+SUM($E$31:$H$31))))))*$H$39</f>
        <v>2150</v>
      </c>
      <c r="AT444" s="716">
        <f>((((($AK$46*($O$20*(1+SUM($E$27:$H$27))))+($AK$47*($O$21*(1+SUM($E$28:$H$28))))+(($O$22*(1+SUM($E$29:$H$29))))*$AK$48)+(($O$23*(1+SUM($E$30:$H$30))))*$AK$49)+($AK$50*($O$24*(1+SUM($E$31:$H$31))))))*$I$39</f>
        <v>430</v>
      </c>
      <c r="AU444" s="716">
        <f>((((($AK$46*($O$20*(1+SUM($E$27:$H$27))))+($AK$47*($O$21*(1+SUM($E$28:$H$28))))+(($O$22*(1+SUM($E$29:$H$29))))*$AK$48)+(($O$23*(1+SUM($E$30:$H$30))))*$AK$49)+($AK$50*($O$24*(1+SUM($E$31:$H$31))))))*$J$39</f>
        <v>215</v>
      </c>
      <c r="AV444" s="716"/>
      <c r="AW444" s="716"/>
      <c r="AX444" s="716"/>
      <c r="AY444" s="716"/>
      <c r="AZ444" s="716"/>
      <c r="BA444" s="716"/>
      <c r="BB444" s="716"/>
      <c r="BC444" s="716"/>
      <c r="BD444" s="716"/>
      <c r="BE444" s="716"/>
      <c r="BF444" s="716"/>
      <c r="BG444" s="716"/>
      <c r="BH444" s="716"/>
      <c r="BI444" s="716"/>
      <c r="BJ444" s="716"/>
      <c r="BK444" s="716"/>
      <c r="BL444" s="716"/>
      <c r="BM444" s="716"/>
      <c r="BN444" s="716"/>
      <c r="BO444" s="716"/>
      <c r="BP444" s="716"/>
      <c r="BQ444" s="716"/>
    </row>
    <row r="445" spans="1:69" ht="10.199999999999999" customHeight="1" thickBot="1" x14ac:dyDescent="0.35">
      <c r="A445" s="64">
        <v>39</v>
      </c>
      <c r="B445" s="64">
        <f t="shared" si="82"/>
        <v>21500</v>
      </c>
      <c r="C445" s="64">
        <v>39</v>
      </c>
      <c r="D445" s="716"/>
      <c r="E445" s="716"/>
      <c r="F445" s="716"/>
      <c r="G445" s="716"/>
      <c r="H445" s="716"/>
      <c r="I445" s="716"/>
      <c r="J445" s="716"/>
      <c r="K445" s="716"/>
      <c r="L445" s="716"/>
      <c r="M445" s="716"/>
      <c r="N445" s="716"/>
      <c r="O445" s="716"/>
      <c r="P445" s="716"/>
      <c r="Q445" s="716"/>
      <c r="R445" s="716"/>
      <c r="S445" s="716"/>
      <c r="T445" s="716"/>
      <c r="U445" s="716"/>
      <c r="V445" s="716"/>
      <c r="W445" s="716"/>
      <c r="X445" s="716"/>
      <c r="Y445" s="716"/>
      <c r="Z445" s="716"/>
      <c r="AA445" s="716"/>
      <c r="AB445" s="716"/>
      <c r="AC445" s="716"/>
      <c r="AD445" s="716"/>
      <c r="AE445" s="716"/>
      <c r="AF445" s="716"/>
      <c r="AG445" s="716"/>
      <c r="AH445" s="716"/>
      <c r="AI445" s="716"/>
      <c r="AJ445" s="716"/>
      <c r="AK445" s="716"/>
      <c r="AL445" s="716"/>
      <c r="AM445" s="716"/>
      <c r="AN445" s="716"/>
      <c r="AO445" s="716"/>
      <c r="AP445" s="716">
        <f>((((($AK$46*($O$20*(1+SUM($E$27:$H$27))))+($AK$47*($O$21*(1+SUM($E$28:$H$28))))+(($O$22*(1+SUM($E$29:$H$29))))*$AK$48)+(($O$23*(1+SUM($E$30:$H$30))))*$AK$49)+($AK$50*($O$24*(1+SUM($E$31:$H$31))))))*$D$39</f>
        <v>0</v>
      </c>
      <c r="AQ445" s="716">
        <f>((((($AK$46*($O$20*(1+SUM($E$27:$H$27))))+($AK$47*($O$21*(1+SUM($E$28:$H$28))))+(($O$22*(1+SUM($E$29:$H$29))))*$AK$48)+(($O$23*(1+SUM($E$30:$H$30))))*$AK$49)+($AK$50*($O$24*(1+SUM($E$31:$H$31))))))*$E$39</f>
        <v>430</v>
      </c>
      <c r="AR445" s="716">
        <f>((((($AK$46*($O$20*(1+SUM($E$27:$H$27))))+($AK$47*($O$21*(1+SUM($E$28:$H$28))))+(($O$22*(1+SUM($E$29:$H$29))))*$AK$48)+(($O$23*(1+SUM($E$30:$H$30))))*$AK$49)+($AK$50*($O$24*(1+SUM($E$31:$H$31))))))*$F$39</f>
        <v>7524.9999999999991</v>
      </c>
      <c r="AS445" s="716">
        <f>((((($AK$46*($O$20*(1+SUM($E$27:$H$27))))+($AK$47*($O$21*(1+SUM($E$28:$H$28))))+(($O$22*(1+SUM($E$29:$H$29))))*$AK$48)+(($O$23*(1+SUM($E$30:$H$30))))*$AK$49)+($AK$50*($O$24*(1+SUM($E$31:$H$31))))))*$G$39</f>
        <v>10750</v>
      </c>
      <c r="AT445" s="716">
        <f>((((($AK$46*($O$20*(1+SUM($E$27:$H$27))))+($AK$47*($O$21*(1+SUM($E$28:$H$28))))+(($O$22*(1+SUM($E$29:$H$29))))*$AK$48)+(($O$23*(1+SUM($E$30:$H$30))))*$AK$49)+($AK$50*($O$24*(1+SUM($E$31:$H$31))))))*$H$39</f>
        <v>2150</v>
      </c>
      <c r="AU445" s="716">
        <f>((((($AK$46*($O$20*(1+SUM($E$27:$H$27))))+($AK$47*($O$21*(1+SUM($E$28:$H$28))))+(($O$22*(1+SUM($E$29:$H$29))))*$AK$48)+(($O$23*(1+SUM($E$30:$H$30))))*$AK$49)+($AK$50*($O$24*(1+SUM($E$31:$H$31))))))*$I$39</f>
        <v>430</v>
      </c>
      <c r="AV445" s="716">
        <f>((((($AK$46*($O$20*(1+SUM($E$27:$H$27))))+($AK$47*($O$21*(1+SUM($E$28:$H$28))))+(($O$22*(1+SUM($E$29:$H$29))))*$AK$48)+(($O$23*(1+SUM($E$30:$H$30))))*$AK$49)+($AK$50*($O$24*(1+SUM($E$31:$H$31))))))*$J$39</f>
        <v>215</v>
      </c>
      <c r="AW445" s="716"/>
      <c r="AX445" s="716"/>
      <c r="AY445" s="716"/>
      <c r="AZ445" s="716"/>
      <c r="BA445" s="716"/>
      <c r="BB445" s="716"/>
      <c r="BC445" s="716"/>
      <c r="BD445" s="716"/>
      <c r="BE445" s="716"/>
      <c r="BF445" s="716"/>
      <c r="BG445" s="716"/>
      <c r="BH445" s="716"/>
      <c r="BI445" s="716"/>
      <c r="BJ445" s="716"/>
      <c r="BK445" s="716"/>
      <c r="BL445" s="716"/>
      <c r="BM445" s="716"/>
      <c r="BN445" s="716"/>
      <c r="BO445" s="716"/>
      <c r="BP445" s="716"/>
      <c r="BQ445" s="716"/>
    </row>
    <row r="446" spans="1:69" ht="10.199999999999999" customHeight="1" thickBot="1" x14ac:dyDescent="0.35">
      <c r="A446" s="64">
        <v>40</v>
      </c>
      <c r="B446" s="64">
        <f t="shared" si="82"/>
        <v>21500</v>
      </c>
      <c r="C446" s="64">
        <v>40</v>
      </c>
      <c r="D446" s="716"/>
      <c r="E446" s="716"/>
      <c r="F446" s="716"/>
      <c r="G446" s="716"/>
      <c r="H446" s="716"/>
      <c r="I446" s="716"/>
      <c r="J446" s="716"/>
      <c r="K446" s="716"/>
      <c r="L446" s="716"/>
      <c r="M446" s="716"/>
      <c r="N446" s="716"/>
      <c r="O446" s="716"/>
      <c r="P446" s="716"/>
      <c r="Q446" s="716"/>
      <c r="R446" s="716"/>
      <c r="S446" s="716"/>
      <c r="T446" s="716"/>
      <c r="U446" s="716"/>
      <c r="V446" s="716"/>
      <c r="W446" s="716"/>
      <c r="X446" s="716"/>
      <c r="Y446" s="716"/>
      <c r="Z446" s="716"/>
      <c r="AA446" s="716"/>
      <c r="AB446" s="716"/>
      <c r="AC446" s="716"/>
      <c r="AD446" s="716"/>
      <c r="AE446" s="716"/>
      <c r="AF446" s="716"/>
      <c r="AG446" s="716"/>
      <c r="AH446" s="716"/>
      <c r="AI446" s="716"/>
      <c r="AJ446" s="716"/>
      <c r="AK446" s="716"/>
      <c r="AL446" s="716"/>
      <c r="AM446" s="716"/>
      <c r="AN446" s="716"/>
      <c r="AO446" s="716"/>
      <c r="AP446" s="716"/>
      <c r="AQ446" s="716">
        <f>((((($AK$46*($O$20*(1+SUM($E$27:$H$27))))+($AK$47*($O$21*(1+SUM($E$28:$H$28))))+(($O$22*(1+SUM($E$29:$H$29))))*$AK$48)+(($O$23*(1+SUM($E$30:$H$30))))*$AK$49)+($AK$50*($O$24*(1+SUM($E$31:$H$31))))))*$D$39</f>
        <v>0</v>
      </c>
      <c r="AR446" s="716">
        <f>((((($AK$46*($O$20*(1+SUM($E$27:$H$27))))+($AK$47*($O$21*(1+SUM($E$28:$H$28))))+(($O$22*(1+SUM($E$29:$H$29))))*$AK$48)+(($O$23*(1+SUM($E$30:$H$30))))*$AK$49)+($AK$50*($O$24*(1+SUM($E$31:$H$31))))))*$E$39</f>
        <v>430</v>
      </c>
      <c r="AS446" s="716">
        <f>((((($AK$46*($O$20*(1+SUM($E$27:$H$27))))+($AK$47*($O$21*(1+SUM($E$28:$H$28))))+(($O$22*(1+SUM($E$29:$H$29))))*$AK$48)+(($O$23*(1+SUM($E$30:$H$30))))*$AK$49)+($AK$50*($O$24*(1+SUM($E$31:$H$31))))))*$F$39</f>
        <v>7524.9999999999991</v>
      </c>
      <c r="AT446" s="716">
        <f>((((($AK$46*($O$20*(1+SUM($E$27:$H$27))))+($AK$47*($O$21*(1+SUM($E$28:$H$28))))+(($O$22*(1+SUM($E$29:$H$29))))*$AK$48)+(($O$23*(1+SUM($E$30:$H$30))))*$AK$49)+($AK$50*($O$24*(1+SUM($E$31:$H$31))))))*$G$39</f>
        <v>10750</v>
      </c>
      <c r="AU446" s="716">
        <f>((((($AK$46*($O$20*(1+SUM($E$27:$H$27))))+($AK$47*($O$21*(1+SUM($E$28:$H$28))))+(($O$22*(1+SUM($E$29:$H$29))))*$AK$48)+(($O$23*(1+SUM($E$30:$H$30))))*$AK$49)+($AK$50*($O$24*(1+SUM($E$31:$H$31))))))*$H$39</f>
        <v>2150</v>
      </c>
      <c r="AV446" s="716">
        <f>((((($AK$46*($O$20*(1+SUM($E$27:$H$27))))+($AK$47*($O$21*(1+SUM($E$28:$H$28))))+(($O$22*(1+SUM($E$29:$H$29))))*$AK$48)+(($O$23*(1+SUM($E$30:$H$30))))*$AK$49)+($AK$50*($O$24*(1+SUM($E$31:$H$31))))))*$I$39</f>
        <v>430</v>
      </c>
      <c r="AW446" s="716">
        <f>((((($AK$46*($O$20*(1+SUM($E$27:$H$27))))+($AK$47*($O$21*(1+SUM($E$28:$H$28))))+(($O$22*(1+SUM($E$29:$H$29))))*$AK$48)+(($O$23*(1+SUM($E$30:$H$30))))*$AK$49)+($AK$50*($O$24*(1+SUM($E$31:$H$31))))))*$J$39</f>
        <v>215</v>
      </c>
      <c r="AX446" s="716"/>
      <c r="AY446" s="716"/>
      <c r="AZ446" s="716"/>
      <c r="BA446" s="716"/>
      <c r="BB446" s="716"/>
      <c r="BC446" s="716"/>
      <c r="BD446" s="716"/>
      <c r="BE446" s="716"/>
      <c r="BF446" s="716"/>
      <c r="BG446" s="716"/>
      <c r="BH446" s="716"/>
      <c r="BI446" s="716"/>
      <c r="BJ446" s="716"/>
      <c r="BK446" s="716"/>
      <c r="BL446" s="716"/>
      <c r="BM446" s="716"/>
      <c r="BN446" s="716"/>
      <c r="BO446" s="716"/>
      <c r="BP446" s="716"/>
      <c r="BQ446" s="716"/>
    </row>
    <row r="447" spans="1:69" ht="10.199999999999999" customHeight="1" thickBot="1" x14ac:dyDescent="0.35">
      <c r="A447" s="64">
        <v>41</v>
      </c>
      <c r="B447" s="64">
        <f t="shared" si="82"/>
        <v>21500</v>
      </c>
      <c r="C447" s="64">
        <v>41</v>
      </c>
      <c r="D447" s="716"/>
      <c r="E447" s="716"/>
      <c r="F447" s="716"/>
      <c r="G447" s="716"/>
      <c r="H447" s="716"/>
      <c r="I447" s="716"/>
      <c r="J447" s="716"/>
      <c r="K447" s="716"/>
      <c r="L447" s="716"/>
      <c r="M447" s="716"/>
      <c r="N447" s="716"/>
      <c r="O447" s="716"/>
      <c r="P447" s="716"/>
      <c r="Q447" s="716"/>
      <c r="R447" s="716"/>
      <c r="S447" s="716"/>
      <c r="T447" s="716"/>
      <c r="U447" s="716"/>
      <c r="V447" s="716"/>
      <c r="W447" s="716"/>
      <c r="X447" s="716"/>
      <c r="Y447" s="716"/>
      <c r="Z447" s="716"/>
      <c r="AA447" s="716"/>
      <c r="AB447" s="716"/>
      <c r="AC447" s="716"/>
      <c r="AD447" s="716"/>
      <c r="AE447" s="716"/>
      <c r="AF447" s="716"/>
      <c r="AG447" s="716"/>
      <c r="AH447" s="716"/>
      <c r="AI447" s="716"/>
      <c r="AJ447" s="716"/>
      <c r="AK447" s="716"/>
      <c r="AL447" s="716"/>
      <c r="AM447" s="716"/>
      <c r="AN447" s="716"/>
      <c r="AO447" s="716"/>
      <c r="AP447" s="716"/>
      <c r="AQ447" s="716"/>
      <c r="AR447" s="716">
        <f>((((($AK$46*($O$20*(1+SUM($E$27:$H$27))))+($AK$47*($O$21*(1+SUM($E$28:$H$28))))+(($O$22*(1+SUM($E$29:$H$29))))*$AK$48)+(($O$23*(1+SUM($E$30:$H$30))))*$AK$49)+($AK$50*($O$24*(1+SUM($E$31:$H$31))))))*$D$39</f>
        <v>0</v>
      </c>
      <c r="AS447" s="716">
        <f>((((($AK$46*($O$20*(1+SUM($E$27:$H$27))))+($AK$47*($O$21*(1+SUM($E$28:$H$28))))+(($O$22*(1+SUM($E$29:$H$29))))*$AK$48)+(($O$23*(1+SUM($E$30:$H$30))))*$AK$49)+($AK$50*($O$24*(1+SUM($E$31:$H$31))))))*$E$39</f>
        <v>430</v>
      </c>
      <c r="AT447" s="716">
        <f>((((($AK$46*($O$20*(1+SUM($E$27:$H$27))))+($AK$47*($O$21*(1+SUM($E$28:$H$28))))+(($O$22*(1+SUM($E$29:$H$29))))*$AK$48)+(($O$23*(1+SUM($E$30:$H$30))))*$AK$49)+($AK$50*($O$24*(1+SUM($E$31:$H$31))))))*$F$39</f>
        <v>7524.9999999999991</v>
      </c>
      <c r="AU447" s="716">
        <f>((((($AK$46*($O$20*(1+SUM($E$27:$H$27))))+($AK$47*($O$21*(1+SUM($E$28:$H$28))))+(($O$22*(1+SUM($E$29:$H$29))))*$AK$48)+(($O$23*(1+SUM($E$30:$H$30))))*$AK$49)+($AK$50*($O$24*(1+SUM($E$31:$H$31))))))*$G$39</f>
        <v>10750</v>
      </c>
      <c r="AV447" s="716">
        <f>((((($AK$46*($O$20*(1+SUM($E$27:$H$27))))+($AK$47*($O$21*(1+SUM($E$28:$H$28))))+(($O$22*(1+SUM($E$29:$H$29))))*$AK$48)+(($O$23*(1+SUM($E$30:$H$30))))*$AK$49)+($AK$50*($O$24*(1+SUM($E$31:$H$31))))))*$H$39</f>
        <v>2150</v>
      </c>
      <c r="AW447" s="716">
        <f>((((($AK$46*($O$20*(1+SUM($E$27:$H$27))))+($AK$47*($O$21*(1+SUM($E$28:$H$28))))+(($O$22*(1+SUM($E$29:$H$29))))*$AK$48)+(($O$23*(1+SUM($E$30:$H$30))))*$AK$49)+($AK$50*($O$24*(1+SUM($E$31:$H$31))))))*$I$39</f>
        <v>430</v>
      </c>
      <c r="AX447" s="716">
        <f>((((($AK$46*($O$20*(1+SUM($E$27:$H$27))))+($AK$47*($O$21*(1+SUM($E$28:$H$28))))+(($O$22*(1+SUM($E$29:$H$29))))*$AK$48)+(($O$23*(1+SUM($E$30:$H$30))))*$AK$49)+($AK$50*($O$24*(1+SUM($E$31:$H$31))))))*$J$39</f>
        <v>215</v>
      </c>
      <c r="AY447" s="716"/>
      <c r="AZ447" s="716"/>
      <c r="BA447" s="716"/>
      <c r="BB447" s="716"/>
      <c r="BC447" s="716"/>
      <c r="BD447" s="716"/>
      <c r="BE447" s="716"/>
      <c r="BF447" s="716"/>
      <c r="BG447" s="716"/>
      <c r="BH447" s="716"/>
      <c r="BI447" s="716"/>
      <c r="BJ447" s="716"/>
      <c r="BK447" s="716"/>
      <c r="BL447" s="716"/>
      <c r="BM447" s="716"/>
      <c r="BN447" s="716"/>
      <c r="BO447" s="716"/>
      <c r="BP447" s="716"/>
      <c r="BQ447" s="716"/>
    </row>
    <row r="448" spans="1:69" ht="10.199999999999999" customHeight="1" thickBot="1" x14ac:dyDescent="0.35">
      <c r="A448" s="64">
        <v>42</v>
      </c>
      <c r="B448" s="64">
        <f t="shared" si="82"/>
        <v>21500</v>
      </c>
      <c r="C448" s="64">
        <v>42</v>
      </c>
      <c r="D448" s="716"/>
      <c r="E448" s="716"/>
      <c r="F448" s="716"/>
      <c r="G448" s="716"/>
      <c r="H448" s="716"/>
      <c r="I448" s="716"/>
      <c r="J448" s="716"/>
      <c r="K448" s="716"/>
      <c r="L448" s="716"/>
      <c r="M448" s="716"/>
      <c r="N448" s="716"/>
      <c r="O448" s="716"/>
      <c r="P448" s="716"/>
      <c r="Q448" s="716"/>
      <c r="R448" s="716"/>
      <c r="S448" s="716"/>
      <c r="T448" s="716"/>
      <c r="U448" s="716"/>
      <c r="V448" s="716"/>
      <c r="W448" s="716"/>
      <c r="X448" s="716"/>
      <c r="Y448" s="716"/>
      <c r="Z448" s="716"/>
      <c r="AA448" s="716"/>
      <c r="AB448" s="716"/>
      <c r="AC448" s="716"/>
      <c r="AD448" s="716"/>
      <c r="AE448" s="716"/>
      <c r="AF448" s="716"/>
      <c r="AG448" s="716"/>
      <c r="AH448" s="716"/>
      <c r="AI448" s="716"/>
      <c r="AJ448" s="716"/>
      <c r="AK448" s="716"/>
      <c r="AL448" s="716"/>
      <c r="AM448" s="716"/>
      <c r="AN448" s="716"/>
      <c r="AO448" s="716"/>
      <c r="AP448" s="716"/>
      <c r="AQ448" s="716"/>
      <c r="AR448" s="716"/>
      <c r="AS448" s="716">
        <f>((((($AK$46*($O$20*(1+SUM($E$27:$H$27))))+($AK$47*($O$21*(1+SUM($E$28:$H$28))))+(($O$22*(1+SUM($E$29:$H$29))))*$AK$48)+(($O$23*(1+SUM($E$30:$H$30))))*$AK$49)+($AK$50*($O$24*(1+SUM($E$31:$H$31))))))*$D$39</f>
        <v>0</v>
      </c>
      <c r="AT448" s="716">
        <f>((((($AK$46*($O$20*(1+SUM($E$27:$H$27))))+($AK$47*($O$21*(1+SUM($E$28:$H$28))))+(($O$22*(1+SUM($E$29:$H$29))))*$AK$48)+(($O$23*(1+SUM($E$30:$H$30))))*$AK$49)+($AK$50*($O$24*(1+SUM($E$31:$H$31))))))*$E$39</f>
        <v>430</v>
      </c>
      <c r="AU448" s="716">
        <f>((((($AK$46*($O$20*(1+SUM($E$27:$H$27))))+($AK$47*($O$21*(1+SUM($E$28:$H$28))))+(($O$22*(1+SUM($E$29:$H$29))))*$AK$48)+(($O$23*(1+SUM($E$30:$H$30))))*$AK$49)+($AK$50*($O$24*(1+SUM($E$31:$H$31))))))*$F$39</f>
        <v>7524.9999999999991</v>
      </c>
      <c r="AV448" s="716">
        <f>((((($AK$46*($O$20*(1+SUM($E$27:$H$27))))+($AK$47*($O$21*(1+SUM($E$28:$H$28))))+(($O$22*(1+SUM($E$29:$H$29))))*$AK$48)+(($O$23*(1+SUM($E$30:$H$30))))*$AK$49)+($AK$50*($O$24*(1+SUM($E$31:$H$31))))))*$G$39</f>
        <v>10750</v>
      </c>
      <c r="AW448" s="716">
        <f>((((($AK$46*($O$20*(1+SUM($E$27:$H$27))))+($AK$47*($O$21*(1+SUM($E$28:$H$28))))+(($O$22*(1+SUM($E$29:$H$29))))*$AK$48)+(($O$23*(1+SUM($E$30:$H$30))))*$AK$49)+($AK$50*($O$24*(1+SUM($E$31:$H$31))))))*$H$39</f>
        <v>2150</v>
      </c>
      <c r="AX448" s="716">
        <f>((((($AK$46*($O$20*(1+SUM($E$27:$H$27))))+($AK$47*($O$21*(1+SUM($E$28:$H$28))))+(($O$22*(1+SUM($E$29:$H$29))))*$AK$48)+(($O$23*(1+SUM($E$30:$H$30))))*$AK$49)+($AK$50*($O$24*(1+SUM($E$31:$H$31))))))*$I$39</f>
        <v>430</v>
      </c>
      <c r="AY448" s="716">
        <f>((((($AK$46*($O$20*(1+SUM($E$27:$H$27))))+($AK$47*($O$21*(1+SUM($E$28:$H$28))))+(($O$22*(1+SUM($E$29:$H$29))))*$AK$48)+(($O$23*(1+SUM($E$30:$H$30))))*$AK$49)+($AK$50*($O$24*(1+SUM($E$31:$H$31))))))*$J$39</f>
        <v>215</v>
      </c>
      <c r="AZ448" s="716"/>
      <c r="BA448" s="716"/>
      <c r="BB448" s="716"/>
      <c r="BC448" s="716"/>
      <c r="BD448" s="716"/>
      <c r="BE448" s="716"/>
      <c r="BF448" s="716"/>
      <c r="BG448" s="716"/>
      <c r="BH448" s="716"/>
      <c r="BI448" s="716"/>
      <c r="BJ448" s="716"/>
      <c r="BK448" s="716"/>
      <c r="BL448" s="716"/>
      <c r="BM448" s="716"/>
      <c r="BN448" s="716"/>
      <c r="BO448" s="716"/>
      <c r="BP448" s="716"/>
      <c r="BQ448" s="716"/>
    </row>
    <row r="449" spans="1:69" ht="10.199999999999999" customHeight="1" thickBot="1" x14ac:dyDescent="0.35">
      <c r="A449" s="64">
        <v>43</v>
      </c>
      <c r="B449" s="64">
        <f t="shared" si="82"/>
        <v>21500</v>
      </c>
      <c r="C449" s="64">
        <v>43</v>
      </c>
      <c r="D449" s="716"/>
      <c r="E449" s="716"/>
      <c r="F449" s="716"/>
      <c r="G449" s="716"/>
      <c r="H449" s="716"/>
      <c r="I449" s="716"/>
      <c r="J449" s="716"/>
      <c r="K449" s="716"/>
      <c r="L449" s="716"/>
      <c r="M449" s="716"/>
      <c r="N449" s="716"/>
      <c r="O449" s="716"/>
      <c r="P449" s="716"/>
      <c r="Q449" s="716"/>
      <c r="R449" s="716"/>
      <c r="S449" s="716"/>
      <c r="T449" s="716"/>
      <c r="U449" s="716"/>
      <c r="V449" s="716"/>
      <c r="W449" s="716"/>
      <c r="X449" s="716"/>
      <c r="Y449" s="716"/>
      <c r="Z449" s="716"/>
      <c r="AA449" s="716"/>
      <c r="AB449" s="716"/>
      <c r="AC449" s="716"/>
      <c r="AD449" s="716"/>
      <c r="AE449" s="716"/>
      <c r="AF449" s="716"/>
      <c r="AG449" s="716"/>
      <c r="AH449" s="716"/>
      <c r="AI449" s="716"/>
      <c r="AJ449" s="716"/>
      <c r="AK449" s="716"/>
      <c r="AL449" s="716"/>
      <c r="AM449" s="716"/>
      <c r="AN449" s="716"/>
      <c r="AO449" s="716"/>
      <c r="AP449" s="716"/>
      <c r="AQ449" s="716"/>
      <c r="AR449" s="716"/>
      <c r="AS449" s="716"/>
      <c r="AT449" s="716">
        <f>((((($AK$46*($O$20*(1+SUM($E$27:$H$27))))+($AK$47*($O$21*(1+SUM($E$28:$H$28))))+(($O$22*(1+SUM($E$29:$H$29))))*$AK$48)+(($O$23*(1+SUM($E$30:$H$30))))*$AK$49)+($AK$50*($O$24*(1+SUM($E$31:$H$31))))))*$D$39</f>
        <v>0</v>
      </c>
      <c r="AU449" s="716">
        <f>((((($AK$46*($O$20*(1+SUM($E$27:$H$27))))+($AK$47*($O$21*(1+SUM($E$28:$H$28))))+(($O$22*(1+SUM($E$29:$H$29))))*$AK$48)+(($O$23*(1+SUM($E$30:$H$30))))*$AK$49)+($AK$50*($O$24*(1+SUM($E$31:$H$31))))))*$E$39</f>
        <v>430</v>
      </c>
      <c r="AV449" s="716">
        <f>((((($AK$46*($O$20*(1+SUM($E$27:$H$27))))+($AK$47*($O$21*(1+SUM($E$28:$H$28))))+(($O$22*(1+SUM($E$29:$H$29))))*$AK$48)+(($O$23*(1+SUM($E$30:$H$30))))*$AK$49)+($AK$50*($O$24*(1+SUM($E$31:$H$31))))))*$F$39</f>
        <v>7524.9999999999991</v>
      </c>
      <c r="AW449" s="716">
        <f>((((($AK$46*($O$20*(1+SUM($E$27:$H$27))))+($AK$47*($O$21*(1+SUM($E$28:$H$28))))+(($O$22*(1+SUM($E$29:$H$29))))*$AK$48)+(($O$23*(1+SUM($E$30:$H$30))))*$AK$49)+($AK$50*($O$24*(1+SUM($E$31:$H$31))))))*$G$39</f>
        <v>10750</v>
      </c>
      <c r="AX449" s="716">
        <f>((((($AK$46*($O$20*(1+SUM($E$27:$H$27))))+($AK$47*($O$21*(1+SUM($E$28:$H$28))))+(($O$22*(1+SUM($E$29:$H$29))))*$AK$48)+(($O$23*(1+SUM($E$30:$H$30))))*$AK$49)+($AK$50*($O$24*(1+SUM($E$31:$H$31))))))*$H$39</f>
        <v>2150</v>
      </c>
      <c r="AY449" s="716">
        <f>((((($AK$46*($O$20*(1+SUM($E$27:$H$27))))+($AK$47*($O$21*(1+SUM($E$28:$H$28))))+(($O$22*(1+SUM($E$29:$H$29))))*$AK$48)+(($O$23*(1+SUM($E$30:$H$30))))*$AK$49)+($AK$50*($O$24*(1+SUM($E$31:$H$31))))))*$I$39</f>
        <v>430</v>
      </c>
      <c r="AZ449" s="716">
        <f>((((($AK$46*($O$20*(1+SUM($E$27:$H$27))))+($AK$47*($O$21*(1+SUM($E$28:$H$28))))+(($O$22*(1+SUM($E$29:$H$29))))*$AK$48)+(($O$23*(1+SUM($E$30:$H$30))))*$AK$49)+($AK$50*($O$24*(1+SUM($E$31:$H$31))))))*$J$39</f>
        <v>215</v>
      </c>
      <c r="BA449" s="716"/>
      <c r="BB449" s="716"/>
      <c r="BC449" s="716"/>
      <c r="BD449" s="716"/>
      <c r="BE449" s="716"/>
      <c r="BF449" s="716"/>
      <c r="BG449" s="716"/>
      <c r="BH449" s="716"/>
      <c r="BI449" s="716"/>
      <c r="BJ449" s="716"/>
      <c r="BK449" s="716"/>
      <c r="BL449" s="716"/>
      <c r="BM449" s="716"/>
      <c r="BN449" s="716"/>
      <c r="BO449" s="716"/>
      <c r="BP449" s="716"/>
      <c r="BQ449" s="716"/>
    </row>
    <row r="450" spans="1:69" ht="10.199999999999999" customHeight="1" thickBot="1" x14ac:dyDescent="0.35">
      <c r="A450" s="64">
        <v>44</v>
      </c>
      <c r="B450" s="64">
        <f t="shared" si="82"/>
        <v>21500</v>
      </c>
      <c r="C450" s="64">
        <v>44</v>
      </c>
      <c r="D450" s="716"/>
      <c r="E450" s="716"/>
      <c r="F450" s="716"/>
      <c r="G450" s="716"/>
      <c r="H450" s="716"/>
      <c r="I450" s="716"/>
      <c r="J450" s="716"/>
      <c r="K450" s="716"/>
      <c r="L450" s="716"/>
      <c r="M450" s="716"/>
      <c r="N450" s="716"/>
      <c r="O450" s="716"/>
      <c r="P450" s="716"/>
      <c r="Q450" s="716"/>
      <c r="R450" s="716"/>
      <c r="S450" s="716"/>
      <c r="T450" s="716"/>
      <c r="U450" s="716"/>
      <c r="V450" s="716"/>
      <c r="W450" s="716"/>
      <c r="X450" s="716"/>
      <c r="Y450" s="716"/>
      <c r="Z450" s="716"/>
      <c r="AA450" s="716"/>
      <c r="AB450" s="716"/>
      <c r="AC450" s="716"/>
      <c r="AD450" s="716"/>
      <c r="AE450" s="716"/>
      <c r="AF450" s="716"/>
      <c r="AG450" s="716"/>
      <c r="AH450" s="716"/>
      <c r="AI450" s="716"/>
      <c r="AJ450" s="716"/>
      <c r="AK450" s="716"/>
      <c r="AL450" s="716"/>
      <c r="AM450" s="716"/>
      <c r="AN450" s="716"/>
      <c r="AO450" s="716"/>
      <c r="AP450" s="716"/>
      <c r="AQ450" s="716"/>
      <c r="AR450" s="716"/>
      <c r="AS450" s="716"/>
      <c r="AT450" s="716"/>
      <c r="AU450" s="716">
        <f>((((($AK$46*($O$20*(1+SUM($E$27:$H$27))))+($AK$47*($O$21*(1+SUM($E$28:$H$28))))+(($O$22*(1+SUM($E$29:$H$29))))*$AK$48)+(($O$23*(1+SUM($E$30:$H$30))))*$AK$49)+($AK$50*($O$24*(1+SUM($E$31:$H$31))))))*$D$39</f>
        <v>0</v>
      </c>
      <c r="AV450" s="716">
        <f>((((($AK$46*($O$20*(1+SUM($E$27:$H$27))))+($AK$47*($O$21*(1+SUM($E$28:$H$28))))+(($O$22*(1+SUM($E$29:$H$29))))*$AK$48)+(($O$23*(1+SUM($E$30:$H$30))))*$AK$49)+($AK$50*($O$24*(1+SUM($E$31:$H$31))))))*$E$39</f>
        <v>430</v>
      </c>
      <c r="AW450" s="716">
        <f>((((($AK$46*($O$20*(1+SUM($E$27:$H$27))))+($AK$47*($O$21*(1+SUM($E$28:$H$28))))+(($O$22*(1+SUM($E$29:$H$29))))*$AK$48)+(($O$23*(1+SUM($E$30:$H$30))))*$AK$49)+($AK$50*($O$24*(1+SUM($E$31:$H$31))))))*$F$39</f>
        <v>7524.9999999999991</v>
      </c>
      <c r="AX450" s="716">
        <f>((((($AK$46*($O$20*(1+SUM($E$27:$H$27))))+($AK$47*($O$21*(1+SUM($E$28:$H$28))))+(($O$22*(1+SUM($E$29:$H$29))))*$AK$48)+(($O$23*(1+SUM($E$30:$H$30))))*$AK$49)+($AK$50*($O$24*(1+SUM($E$31:$H$31))))))*$G$39</f>
        <v>10750</v>
      </c>
      <c r="AY450" s="716">
        <f>((((($AK$46*($O$20*(1+SUM($E$27:$H$27))))+($AK$47*($O$21*(1+SUM($E$28:$H$28))))+(($O$22*(1+SUM($E$29:$H$29))))*$AK$48)+(($O$23*(1+SUM($E$30:$H$30))))*$AK$49)+($AK$50*($O$24*(1+SUM($E$31:$H$31))))))*$H$39</f>
        <v>2150</v>
      </c>
      <c r="AZ450" s="716">
        <f>((((($AK$46*($O$20*(1+SUM($E$27:$H$27))))+($AK$47*($O$21*(1+SUM($E$28:$H$28))))+(($O$22*(1+SUM($E$29:$H$29))))*$AK$48)+(($O$23*(1+SUM($E$30:$H$30))))*$AK$49)+($AK$50*($O$24*(1+SUM($E$31:$H$31))))))*$I$39</f>
        <v>430</v>
      </c>
      <c r="BA450" s="716">
        <f>((((($AK$46*($O$20*(1+SUM($E$27:$H$27))))+($AK$47*($O$21*(1+SUM($E$28:$H$28))))+(($O$22*(1+SUM($E$29:$H$29))))*$AK$48)+(($O$23*(1+SUM($E$30:$H$30))))*$AK$49)+($AK$50*($O$24*(1+SUM($E$31:$H$31))))))*$J$39</f>
        <v>215</v>
      </c>
      <c r="BB450" s="716"/>
      <c r="BC450" s="716"/>
      <c r="BD450" s="716"/>
      <c r="BE450" s="716"/>
      <c r="BF450" s="716"/>
      <c r="BG450" s="716"/>
      <c r="BH450" s="716"/>
      <c r="BI450" s="716"/>
      <c r="BJ450" s="716"/>
      <c r="BK450" s="716"/>
      <c r="BL450" s="716"/>
      <c r="BM450" s="716"/>
      <c r="BN450" s="716"/>
      <c r="BO450" s="716"/>
      <c r="BP450" s="716"/>
      <c r="BQ450" s="716"/>
    </row>
    <row r="451" spans="1:69" ht="10.199999999999999" customHeight="1" thickBot="1" x14ac:dyDescent="0.35">
      <c r="A451" s="64">
        <v>45</v>
      </c>
      <c r="B451" s="64">
        <f t="shared" si="82"/>
        <v>21500</v>
      </c>
      <c r="C451" s="64">
        <v>45</v>
      </c>
      <c r="D451" s="716"/>
      <c r="E451" s="716"/>
      <c r="F451" s="716"/>
      <c r="G451" s="716"/>
      <c r="H451" s="716"/>
      <c r="I451" s="716"/>
      <c r="J451" s="716"/>
      <c r="K451" s="716"/>
      <c r="L451" s="716"/>
      <c r="M451" s="716"/>
      <c r="N451" s="716"/>
      <c r="O451" s="716"/>
      <c r="P451" s="716"/>
      <c r="Q451" s="716"/>
      <c r="R451" s="716"/>
      <c r="S451" s="716"/>
      <c r="T451" s="716"/>
      <c r="U451" s="716"/>
      <c r="V451" s="716"/>
      <c r="W451" s="716"/>
      <c r="X451" s="716"/>
      <c r="Y451" s="716"/>
      <c r="Z451" s="716"/>
      <c r="AA451" s="716"/>
      <c r="AB451" s="716"/>
      <c r="AC451" s="716"/>
      <c r="AD451" s="716"/>
      <c r="AE451" s="716"/>
      <c r="AF451" s="716"/>
      <c r="AG451" s="716"/>
      <c r="AH451" s="716"/>
      <c r="AI451" s="716"/>
      <c r="AJ451" s="716"/>
      <c r="AK451" s="716"/>
      <c r="AL451" s="716"/>
      <c r="AM451" s="716"/>
      <c r="AN451" s="716"/>
      <c r="AO451" s="716"/>
      <c r="AP451" s="716"/>
      <c r="AQ451" s="716"/>
      <c r="AR451" s="716"/>
      <c r="AS451" s="716"/>
      <c r="AT451" s="716"/>
      <c r="AU451" s="716"/>
      <c r="AV451" s="716">
        <f>((((($AK$46*($O$20*(1+SUM($E$27:$H$27))))+($AK$47*($O$21*(1+SUM($E$28:$H$28))))+(($O$22*(1+SUM($E$29:$H$29))))*$AK$48)+(($O$23*(1+SUM($E$30:$H$30))))*$AK$49)+($AK$50*($O$24*(1+SUM($E$31:$H$31))))))*$D$39</f>
        <v>0</v>
      </c>
      <c r="AW451" s="716">
        <f>((((($AK$46*($O$20*(1+SUM($E$27:$H$27))))+($AK$47*($O$21*(1+SUM($E$28:$H$28))))+(($O$22*(1+SUM($E$29:$H$29))))*$AK$48)+(($O$23*(1+SUM($E$30:$H$30))))*$AK$49)+($AK$50*($O$24*(1+SUM($E$31:$H$31))))))*$E$39</f>
        <v>430</v>
      </c>
      <c r="AX451" s="716">
        <f>((((($AK$46*($O$20*(1+SUM($E$27:$H$27))))+($AK$47*($O$21*(1+SUM($E$28:$H$28))))+(($O$22*(1+SUM($E$29:$H$29))))*$AK$48)+(($O$23*(1+SUM($E$30:$H$30))))*$AK$49)+($AK$50*($O$24*(1+SUM($E$31:$H$31))))))*$F$39</f>
        <v>7524.9999999999991</v>
      </c>
      <c r="AY451" s="716">
        <f>((((($AK$46*($O$20*(1+SUM($E$27:$H$27))))+($AK$47*($O$21*(1+SUM($E$28:$H$28))))+(($O$22*(1+SUM($E$29:$H$29))))*$AK$48)+(($O$23*(1+SUM($E$30:$H$30))))*$AK$49)+($AK$50*($O$24*(1+SUM($E$31:$H$31))))))*$G$39</f>
        <v>10750</v>
      </c>
      <c r="AZ451" s="716">
        <f>((((($AK$46*($O$20*(1+SUM($E$27:$H$27))))+($AK$47*($O$21*(1+SUM($E$28:$H$28))))+(($O$22*(1+SUM($E$29:$H$29))))*$AK$48)+(($O$23*(1+SUM($E$30:$H$30))))*$AK$49)+($AK$50*($O$24*(1+SUM($E$31:$H$31))))))*$H$39</f>
        <v>2150</v>
      </c>
      <c r="BA451" s="716">
        <f>((((($AK$46*($O$20*(1+SUM($E$27:$H$27))))+($AK$47*($O$21*(1+SUM($E$28:$H$28))))+(($O$22*(1+SUM($E$29:$H$29))))*$AK$48)+(($O$23*(1+SUM($E$30:$H$30))))*$AK$49)+($AK$50*($O$24*(1+SUM($E$31:$H$31))))))*$I$39</f>
        <v>430</v>
      </c>
      <c r="BB451" s="716">
        <f>((((($AK$46*($O$20*(1+SUM($E$27:$H$27))))+($AK$47*($O$21*(1+SUM($E$28:$H$28))))+(($O$22*(1+SUM($E$29:$H$29))))*$AK$48)+(($O$23*(1+SUM($E$30:$H$30))))*$AK$49)+($AK$50*($O$24*(1+SUM($E$31:$H$31))))))*$J$39</f>
        <v>215</v>
      </c>
      <c r="BC451" s="716"/>
      <c r="BD451" s="716"/>
      <c r="BE451" s="716"/>
      <c r="BF451" s="716"/>
      <c r="BG451" s="716"/>
      <c r="BH451" s="716"/>
      <c r="BI451" s="716"/>
      <c r="BJ451" s="716"/>
      <c r="BK451" s="716"/>
      <c r="BL451" s="716"/>
      <c r="BM451" s="716"/>
      <c r="BN451" s="716"/>
      <c r="BO451" s="716"/>
      <c r="BP451" s="716"/>
      <c r="BQ451" s="716"/>
    </row>
    <row r="452" spans="1:69" ht="10.199999999999999" customHeight="1" thickBot="1" x14ac:dyDescent="0.35">
      <c r="A452" s="64">
        <v>46</v>
      </c>
      <c r="B452" s="64">
        <f t="shared" si="82"/>
        <v>21500</v>
      </c>
      <c r="C452" s="64">
        <v>46</v>
      </c>
      <c r="D452" s="716"/>
      <c r="E452" s="716"/>
      <c r="F452" s="716"/>
      <c r="G452" s="716"/>
      <c r="H452" s="716"/>
      <c r="I452" s="716"/>
      <c r="J452" s="716"/>
      <c r="K452" s="716"/>
      <c r="L452" s="716"/>
      <c r="M452" s="716"/>
      <c r="N452" s="716"/>
      <c r="O452" s="716"/>
      <c r="P452" s="716"/>
      <c r="Q452" s="716"/>
      <c r="R452" s="716"/>
      <c r="S452" s="716"/>
      <c r="T452" s="716"/>
      <c r="U452" s="716"/>
      <c r="V452" s="716"/>
      <c r="W452" s="716"/>
      <c r="X452" s="716"/>
      <c r="Y452" s="716"/>
      <c r="Z452" s="716"/>
      <c r="AA452" s="716"/>
      <c r="AB452" s="716"/>
      <c r="AC452" s="716"/>
      <c r="AD452" s="716"/>
      <c r="AE452" s="716"/>
      <c r="AF452" s="716"/>
      <c r="AG452" s="716"/>
      <c r="AH452" s="716"/>
      <c r="AI452" s="716"/>
      <c r="AJ452" s="716"/>
      <c r="AK452" s="716"/>
      <c r="AL452" s="716"/>
      <c r="AM452" s="716"/>
      <c r="AN452" s="716"/>
      <c r="AO452" s="716"/>
      <c r="AP452" s="716"/>
      <c r="AQ452" s="716"/>
      <c r="AR452" s="716"/>
      <c r="AS452" s="716"/>
      <c r="AT452" s="716"/>
      <c r="AU452" s="716"/>
      <c r="AV452" s="716"/>
      <c r="AW452" s="716">
        <f>((((($AK$46*($O$20*(1+SUM($E$27:$H$27))))+($AK$47*($O$21*(1+SUM($E$28:$H$28))))+(($O$22*(1+SUM($E$29:$H$29))))*$AK$48)+(($O$23*(1+SUM($E$30:$H$30))))*$AK$49)+($AK$50*($O$24*(1+SUM($E$31:$H$31))))))*$D$39</f>
        <v>0</v>
      </c>
      <c r="AX452" s="716">
        <f>((((($AK$46*($O$20*(1+SUM($E$27:$H$27))))+($AK$47*($O$21*(1+SUM($E$28:$H$28))))+(($O$22*(1+SUM($E$29:$H$29))))*$AK$48)+(($O$23*(1+SUM($E$30:$H$30))))*$AK$49)+($AK$50*($O$24*(1+SUM($E$31:$H$31))))))*$E$39</f>
        <v>430</v>
      </c>
      <c r="AY452" s="716">
        <f>((((($AK$46*($O$20*(1+SUM($E$27:$H$27))))+($AK$47*($O$21*(1+SUM($E$28:$H$28))))+(($O$22*(1+SUM($E$29:$H$29))))*$AK$48)+(($O$23*(1+SUM($E$30:$H$30))))*$AK$49)+($AK$50*($O$24*(1+SUM($E$31:$H$31))))))*$F$39</f>
        <v>7524.9999999999991</v>
      </c>
      <c r="AZ452" s="716">
        <f>((((($AK$46*($O$20*(1+SUM($E$27:$H$27))))+($AK$47*($O$21*(1+SUM($E$28:$H$28))))+(($O$22*(1+SUM($E$29:$H$29))))*$AK$48)+(($O$23*(1+SUM($E$30:$H$30))))*$AK$49)+($AK$50*($O$24*(1+SUM($E$31:$H$31))))))*$G$39</f>
        <v>10750</v>
      </c>
      <c r="BA452" s="716">
        <f>((((($AK$46*($O$20*(1+SUM($E$27:$H$27))))+($AK$47*($O$21*(1+SUM($E$28:$H$28))))+(($O$22*(1+SUM($E$29:$H$29))))*$AK$48)+(($O$23*(1+SUM($E$30:$H$30))))*$AK$49)+($AK$50*($O$24*(1+SUM($E$31:$H$31))))))*$H$39</f>
        <v>2150</v>
      </c>
      <c r="BB452" s="716">
        <f>((((($AK$46*($O$20*(1+SUM($E$27:$H$27))))+($AK$47*($O$21*(1+SUM($E$28:$H$28))))+(($O$22*(1+SUM($E$29:$H$29))))*$AK$48)+(($O$23*(1+SUM($E$30:$H$30))))*$AK$49)+($AK$50*($O$24*(1+SUM($E$31:$H$31))))))*$I$39</f>
        <v>430</v>
      </c>
      <c r="BC452" s="716">
        <f>((((($AK$46*($O$20*(1+SUM($E$27:$H$27))))+($AK$47*($O$21*(1+SUM($E$28:$H$28))))+(($O$22*(1+SUM($E$29:$H$29))))*$AK$48)+(($O$23*(1+SUM($E$30:$H$30))))*$AK$49)+($AK$50*($O$24*(1+SUM($E$31:$H$31))))))*$J$39</f>
        <v>215</v>
      </c>
      <c r="BD452" s="716"/>
      <c r="BE452" s="716"/>
      <c r="BF452" s="716"/>
      <c r="BG452" s="716"/>
      <c r="BH452" s="716"/>
      <c r="BI452" s="716"/>
      <c r="BJ452" s="716"/>
      <c r="BK452" s="716"/>
      <c r="BL452" s="716"/>
      <c r="BM452" s="716"/>
      <c r="BN452" s="716"/>
      <c r="BO452" s="716"/>
      <c r="BP452" s="716"/>
      <c r="BQ452" s="716"/>
    </row>
    <row r="453" spans="1:69" ht="10.199999999999999" customHeight="1" thickBot="1" x14ac:dyDescent="0.35">
      <c r="A453" s="64">
        <v>47</v>
      </c>
      <c r="B453" s="64">
        <f t="shared" si="82"/>
        <v>21500</v>
      </c>
      <c r="C453" s="64">
        <v>47</v>
      </c>
      <c r="D453" s="716"/>
      <c r="E453" s="716"/>
      <c r="F453" s="716"/>
      <c r="G453" s="716"/>
      <c r="H453" s="716"/>
      <c r="I453" s="716"/>
      <c r="J453" s="716"/>
      <c r="K453" s="716"/>
      <c r="L453" s="716"/>
      <c r="M453" s="716"/>
      <c r="N453" s="716"/>
      <c r="O453" s="716"/>
      <c r="P453" s="716"/>
      <c r="Q453" s="716"/>
      <c r="R453" s="716"/>
      <c r="S453" s="716"/>
      <c r="T453" s="716"/>
      <c r="U453" s="716"/>
      <c r="V453" s="716"/>
      <c r="W453" s="716"/>
      <c r="X453" s="716"/>
      <c r="Y453" s="716"/>
      <c r="Z453" s="716"/>
      <c r="AA453" s="716"/>
      <c r="AB453" s="716"/>
      <c r="AC453" s="716"/>
      <c r="AD453" s="716"/>
      <c r="AE453" s="716"/>
      <c r="AF453" s="716"/>
      <c r="AG453" s="716"/>
      <c r="AH453" s="716"/>
      <c r="AI453" s="716"/>
      <c r="AJ453" s="716"/>
      <c r="AK453" s="716"/>
      <c r="AL453" s="716"/>
      <c r="AM453" s="716"/>
      <c r="AN453" s="716"/>
      <c r="AO453" s="716"/>
      <c r="AP453" s="716"/>
      <c r="AQ453" s="716"/>
      <c r="AR453" s="716"/>
      <c r="AS453" s="716"/>
      <c r="AT453" s="716"/>
      <c r="AU453" s="716"/>
      <c r="AV453" s="716"/>
      <c r="AW453" s="716"/>
      <c r="AX453" s="716">
        <f>((((($AK$46*($O$20*(1+SUM($E$27:$H$27))))+($AK$47*($O$21*(1+SUM($E$28:$H$28))))+(($O$22*(1+SUM($E$29:$H$29))))*$AK$48)+(($O$23*(1+SUM($E$30:$H$30))))*$AK$49)+($AK$50*($O$24*(1+SUM($E$31:$H$31))))))*$D$39</f>
        <v>0</v>
      </c>
      <c r="AY453" s="716">
        <f>((((($AK$46*($O$20*(1+SUM($E$27:$H$27))))+($AK$47*($O$21*(1+SUM($E$28:$H$28))))+(($O$22*(1+SUM($E$29:$H$29))))*$AK$48)+(($O$23*(1+SUM($E$30:$H$30))))*$AK$49)+($AK$50*($O$24*(1+SUM($E$31:$H$31))))))*$E$39</f>
        <v>430</v>
      </c>
      <c r="AZ453" s="716">
        <f>((((($AK$46*($O$20*(1+SUM($E$27:$H$27))))+($AK$47*($O$21*(1+SUM($E$28:$H$28))))+(($O$22*(1+SUM($E$29:$H$29))))*$AK$48)+(($O$23*(1+SUM($E$30:$H$30))))*$AK$49)+($AK$50*($O$24*(1+SUM($E$31:$H$31))))))*$F$39</f>
        <v>7524.9999999999991</v>
      </c>
      <c r="BA453" s="716">
        <f>((((($AK$46*($O$20*(1+SUM($E$27:$H$27))))+($AK$47*($O$21*(1+SUM($E$28:$H$28))))+(($O$22*(1+SUM($E$29:$H$29))))*$AK$48)+(($O$23*(1+SUM($E$30:$H$30))))*$AK$49)+($AK$50*($O$24*(1+SUM($E$31:$H$31))))))*$G$39</f>
        <v>10750</v>
      </c>
      <c r="BB453" s="716">
        <f>((((($AK$46*($O$20*(1+SUM($E$27:$H$27))))+($AK$47*($O$21*(1+SUM($E$28:$H$28))))+(($O$22*(1+SUM($E$29:$H$29))))*$AK$48)+(($O$23*(1+SUM($E$30:$H$30))))*$AK$49)+($AK$50*($O$24*(1+SUM($E$31:$H$31))))))*$H$39</f>
        <v>2150</v>
      </c>
      <c r="BC453" s="716">
        <f>((((($AK$46*($O$20*(1+SUM($E$27:$H$27))))+($AK$47*($O$21*(1+SUM($E$28:$H$28))))+(($O$22*(1+SUM($E$29:$H$29))))*$AK$48)+(($O$23*(1+SUM($E$30:$H$30))))*$AK$49)+($AK$50*($O$24*(1+SUM($E$31:$H$31))))))*$I$39</f>
        <v>430</v>
      </c>
      <c r="BD453" s="716">
        <f>((((($AK$46*($O$20*(1+SUM($E$27:$H$27))))+($AK$47*($O$21*(1+SUM($E$28:$H$28))))+(($O$22*(1+SUM($E$29:$H$29))))*$AK$48)+(($O$23*(1+SUM($E$30:$H$30))))*$AK$49)+($AK$50*($O$24*(1+SUM($E$31:$H$31))))))*$J$39</f>
        <v>215</v>
      </c>
      <c r="BE453" s="716"/>
      <c r="BF453" s="716"/>
      <c r="BG453" s="716"/>
      <c r="BH453" s="716"/>
      <c r="BI453" s="716"/>
      <c r="BJ453" s="716"/>
      <c r="BK453" s="716"/>
      <c r="BL453" s="716"/>
      <c r="BM453" s="716"/>
      <c r="BN453" s="716"/>
      <c r="BO453" s="716"/>
      <c r="BP453" s="716"/>
      <c r="BQ453" s="716"/>
    </row>
    <row r="454" spans="1:69" ht="10.199999999999999" customHeight="1" thickBot="1" x14ac:dyDescent="0.35">
      <c r="A454" s="64">
        <v>48</v>
      </c>
      <c r="B454" s="64">
        <f t="shared" si="82"/>
        <v>21500</v>
      </c>
      <c r="C454" s="64">
        <v>48</v>
      </c>
      <c r="D454" s="716"/>
      <c r="E454" s="716"/>
      <c r="F454" s="716"/>
      <c r="G454" s="716"/>
      <c r="H454" s="716"/>
      <c r="I454" s="716"/>
      <c r="J454" s="716"/>
      <c r="K454" s="716"/>
      <c r="L454" s="716"/>
      <c r="M454" s="716"/>
      <c r="N454" s="716"/>
      <c r="O454" s="716"/>
      <c r="P454" s="716"/>
      <c r="Q454" s="716"/>
      <c r="R454" s="716"/>
      <c r="S454" s="716"/>
      <c r="T454" s="716"/>
      <c r="U454" s="716"/>
      <c r="V454" s="716"/>
      <c r="W454" s="716"/>
      <c r="X454" s="716"/>
      <c r="Y454" s="716"/>
      <c r="Z454" s="716"/>
      <c r="AA454" s="716"/>
      <c r="AB454" s="716"/>
      <c r="AC454" s="716"/>
      <c r="AD454" s="716"/>
      <c r="AE454" s="716"/>
      <c r="AF454" s="716"/>
      <c r="AG454" s="716"/>
      <c r="AH454" s="716"/>
      <c r="AI454" s="716"/>
      <c r="AJ454" s="716"/>
      <c r="AK454" s="716"/>
      <c r="AL454" s="716"/>
      <c r="AM454" s="716"/>
      <c r="AN454" s="716"/>
      <c r="AO454" s="716"/>
      <c r="AP454" s="716"/>
      <c r="AQ454" s="716"/>
      <c r="AR454" s="716"/>
      <c r="AS454" s="716"/>
      <c r="AT454" s="716"/>
      <c r="AU454" s="716"/>
      <c r="AV454" s="716"/>
      <c r="AW454" s="716"/>
      <c r="AX454" s="716"/>
      <c r="AY454" s="716">
        <f>((((($AK$46*($O$20*(1+SUM($E$27:$H$27))))+($AK$47*($O$21*(1+SUM($E$28:$H$28))))+(($O$22*(1+SUM($E$29:$H$29))))*$AK$48)+(($O$23*(1+SUM($E$30:$H$30))))*$AK$49)+($AK$50*($O$24*(1+SUM($E$31:$H$31))))))*$D$39</f>
        <v>0</v>
      </c>
      <c r="AZ454" s="716">
        <f>((((($AK$46*($O$20*(1+SUM($E$27:$H$27))))+($AK$47*($O$21*(1+SUM($E$28:$H$28))))+(($O$22*(1+SUM($E$29:$H$29))))*$AK$48)+(($O$23*(1+SUM($E$30:$H$30))))*$AK$49)+($AK$50*($O$24*(1+SUM($E$31:$H$31))))))*$E$39</f>
        <v>430</v>
      </c>
      <c r="BA454" s="716">
        <f>((((($AK$46*($O$20*(1+SUM($E$27:$H$27))))+($AK$47*($O$21*(1+SUM($E$28:$H$28))))+(($O$22*(1+SUM($E$29:$H$29))))*$AK$48)+(($O$23*(1+SUM($E$30:$H$30))))*$AK$49)+($AK$50*($O$24*(1+SUM($E$31:$H$31))))))*$F$39</f>
        <v>7524.9999999999991</v>
      </c>
      <c r="BB454" s="716">
        <f>((((($AK$46*($O$20*(1+SUM($E$27:$H$27))))+($AK$47*($O$21*(1+SUM($E$28:$H$28))))+(($O$22*(1+SUM($E$29:$H$29))))*$AK$48)+(($O$23*(1+SUM($E$30:$H$30))))*$AK$49)+($AK$50*($O$24*(1+SUM($E$31:$H$31))))))*$G$39</f>
        <v>10750</v>
      </c>
      <c r="BC454" s="716">
        <f>((((($AK$46*($O$20*(1+SUM($E$27:$H$27))))+($AK$47*($O$21*(1+SUM($E$28:$H$28))))+(($O$22*(1+SUM($E$29:$H$29))))*$AK$48)+(($O$23*(1+SUM($E$30:$H$30))))*$AK$49)+($AK$50*($O$24*(1+SUM($E$31:$H$31))))))*$H$39</f>
        <v>2150</v>
      </c>
      <c r="BD454" s="716">
        <f>((((($AK$46*($O$20*(1+SUM($E$27:$H$27))))+($AK$47*($O$21*(1+SUM($E$28:$H$28))))+(($O$22*(1+SUM($E$29:$H$29))))*$AK$48)+(($O$23*(1+SUM($E$30:$H$30))))*$AK$49)+($AK$50*($O$24*(1+SUM($E$31:$H$31))))))*$I$39</f>
        <v>430</v>
      </c>
      <c r="BE454" s="716">
        <f>((((($AK$46*($O$20*(1+SUM($E$27:$H$27))))+($AK$47*($O$21*(1+SUM($E$28:$H$28))))+(($O$22*(1+SUM($E$29:$H$29))))*$AK$48)+(($O$23*(1+SUM($E$30:$H$30))))*$AK$49)+($AK$50*($O$24*(1+SUM($E$31:$H$31))))))*$J$39</f>
        <v>215</v>
      </c>
      <c r="BF454" s="716"/>
      <c r="BG454" s="716"/>
      <c r="BH454" s="716"/>
      <c r="BI454" s="716"/>
      <c r="BJ454" s="716"/>
      <c r="BK454" s="716"/>
      <c r="BL454" s="716"/>
      <c r="BM454" s="716"/>
      <c r="BN454" s="716"/>
      <c r="BO454" s="716"/>
      <c r="BP454" s="716"/>
      <c r="BQ454" s="716"/>
    </row>
    <row r="455" spans="1:69" ht="10.199999999999999" customHeight="1" thickBot="1" x14ac:dyDescent="0.35">
      <c r="A455" s="64">
        <v>49</v>
      </c>
      <c r="B455" s="64">
        <f t="shared" si="82"/>
        <v>26932.500000000004</v>
      </c>
      <c r="C455" s="64">
        <v>49</v>
      </c>
      <c r="D455" s="716"/>
      <c r="E455" s="716"/>
      <c r="F455" s="716"/>
      <c r="G455" s="716"/>
      <c r="H455" s="716"/>
      <c r="I455" s="716"/>
      <c r="J455" s="716"/>
      <c r="K455" s="716"/>
      <c r="L455" s="716"/>
      <c r="M455" s="716"/>
      <c r="N455" s="716"/>
      <c r="O455" s="716"/>
      <c r="P455" s="716"/>
      <c r="Q455" s="716"/>
      <c r="R455" s="716"/>
      <c r="S455" s="716"/>
      <c r="T455" s="716"/>
      <c r="U455" s="716"/>
      <c r="V455" s="716"/>
      <c r="W455" s="716"/>
      <c r="X455" s="716"/>
      <c r="Y455" s="716"/>
      <c r="Z455" s="716"/>
      <c r="AA455" s="716"/>
      <c r="AB455" s="716"/>
      <c r="AC455" s="716"/>
      <c r="AD455" s="716"/>
      <c r="AE455" s="716"/>
      <c r="AF455" s="716"/>
      <c r="AG455" s="716"/>
      <c r="AH455" s="716"/>
      <c r="AI455" s="716"/>
      <c r="AJ455" s="716"/>
      <c r="AK455" s="716"/>
      <c r="AL455" s="716"/>
      <c r="AM455" s="716"/>
      <c r="AN455" s="716"/>
      <c r="AO455" s="716"/>
      <c r="AP455" s="716"/>
      <c r="AQ455" s="716"/>
      <c r="AR455" s="716"/>
      <c r="AS455" s="716"/>
      <c r="AT455" s="716"/>
      <c r="AU455" s="716"/>
      <c r="AV455" s="716"/>
      <c r="AW455" s="716"/>
      <c r="AX455" s="716"/>
      <c r="AY455" s="716"/>
      <c r="AZ455" s="716">
        <f>((((($AL$46*($O$20*(1+SUM($E$27:$I$27))))+($AL$47*($O$21*(1+SUM($E$28:$I$28))))+(($O$22*(1+SUM($E$29:$I$29))))*$AL$48)+(($O$23*(1+SUM($E$30:$I$30))))*$AL$49)+($AL$50*($O$24*(1+SUM($E$31:$I$31))))))*$D$39</f>
        <v>0</v>
      </c>
      <c r="BA455" s="716">
        <f>((((($AL$46*($O$20*(1+SUM($E$27:$I$27))))+($AL$47*($O$21*(1+SUM($E$28:$I$28))))+(($O$22*(1+SUM($E$29:$I$29))))*$AL$48)+(($O$23*(1+SUM($E$30:$I$30))))*$AL$49)+($AL$50*($O$24*(1+SUM($E$31:$I$31))))))*$E$39</f>
        <v>538.65</v>
      </c>
      <c r="BB455" s="716">
        <f>((((($AL$46*($O$20*(1+SUM($E$27:$I$27))))+($AL$47*($O$21*(1+SUM($E$28:$I$28))))+(($O$22*(1+SUM($E$29:$I$29))))*$AL$48)+(($O$23*(1+SUM($E$30:$I$30))))*$AL$49)+($AL$50*($O$24*(1+SUM($E$31:$I$31))))))*$F$39</f>
        <v>9426.375</v>
      </c>
      <c r="BC455" s="716">
        <f>((((($AL$46*($O$20*(1+SUM($E$27:$I$27))))+($AL$47*($O$21*(1+SUM($E$28:$I$28))))+(($O$22*(1+SUM($E$29:$I$29))))*$AL$48)+(($O$23*(1+SUM($E$30:$I$30))))*$AL$49)+($AL$50*($O$24*(1+SUM($E$31:$I$31))))))*$G$39</f>
        <v>13466.25</v>
      </c>
      <c r="BD455" s="716">
        <f>((((($AL$46*($O$20*(1+SUM($E$27:$I$27))))+($AL$47*($O$21*(1+SUM($E$28:$I$28))))+(($O$22*(1+SUM($E$29:$I$29))))*$AL$48)+(($O$23*(1+SUM($E$30:$I$30))))*$AL$49)+($AL$50*($O$24*(1+SUM($E$31:$I$31))))))*$H$39</f>
        <v>2693.25</v>
      </c>
      <c r="BE455" s="716">
        <f>((((($AL$46*($O$20*(1+SUM($E$27:$I$27))))+($AL$47*($O$21*(1+SUM($E$28:$I$28))))+(($O$22*(1+SUM($E$29:$I$29))))*$AL$48)+(($O$23*(1+SUM($E$30:$I$30))))*$AL$49)+($AL$50*($O$24*(1+SUM($E$31:$I$31))))))*$I$39</f>
        <v>538.65</v>
      </c>
      <c r="BF455" s="716">
        <f>((((($AL$46*($O$20*(1+SUM($E$27:$I$27))))+($AL$47*($O$21*(1+SUM($E$28:$I$28))))+(($O$22*(1+SUM($E$29:$I$29))))*$AL$48)+(($O$23*(1+SUM($E$30:$I$30))))*$AL$49)+($AL$50*($O$24*(1+SUM($E$31:$I$31))))))*$J$39</f>
        <v>269.32499999999999</v>
      </c>
      <c r="BG455" s="716"/>
      <c r="BH455" s="716"/>
      <c r="BI455" s="716"/>
      <c r="BJ455" s="716"/>
      <c r="BK455" s="716"/>
      <c r="BL455" s="716"/>
      <c r="BM455" s="716"/>
      <c r="BN455" s="716"/>
      <c r="BO455" s="716"/>
      <c r="BP455" s="716"/>
      <c r="BQ455" s="716"/>
    </row>
    <row r="456" spans="1:69" ht="10.199999999999999" customHeight="1" thickBot="1" x14ac:dyDescent="0.35">
      <c r="A456" s="64">
        <v>50</v>
      </c>
      <c r="B456" s="64">
        <f t="shared" si="82"/>
        <v>26932.500000000004</v>
      </c>
      <c r="C456" s="64">
        <v>50</v>
      </c>
      <c r="D456" s="716"/>
      <c r="E456" s="716"/>
      <c r="F456" s="716"/>
      <c r="G456" s="716"/>
      <c r="H456" s="716"/>
      <c r="I456" s="716"/>
      <c r="J456" s="716"/>
      <c r="K456" s="716"/>
      <c r="L456" s="716"/>
      <c r="M456" s="716"/>
      <c r="N456" s="716"/>
      <c r="O456" s="716"/>
      <c r="P456" s="716"/>
      <c r="Q456" s="716"/>
      <c r="R456" s="716"/>
      <c r="S456" s="716"/>
      <c r="T456" s="716"/>
      <c r="U456" s="716"/>
      <c r="V456" s="716"/>
      <c r="W456" s="716"/>
      <c r="X456" s="716"/>
      <c r="Y456" s="716"/>
      <c r="Z456" s="716"/>
      <c r="AA456" s="716"/>
      <c r="AB456" s="716"/>
      <c r="AC456" s="716"/>
      <c r="AD456" s="716"/>
      <c r="AE456" s="716"/>
      <c r="AF456" s="716"/>
      <c r="AG456" s="716"/>
      <c r="AH456" s="716"/>
      <c r="AI456" s="716"/>
      <c r="AJ456" s="716"/>
      <c r="AK456" s="716"/>
      <c r="AL456" s="716"/>
      <c r="AM456" s="716"/>
      <c r="AN456" s="716"/>
      <c r="AO456" s="716"/>
      <c r="AP456" s="716"/>
      <c r="AQ456" s="716"/>
      <c r="AR456" s="716"/>
      <c r="AS456" s="716"/>
      <c r="AT456" s="716"/>
      <c r="AU456" s="716"/>
      <c r="AV456" s="716"/>
      <c r="AW456" s="716"/>
      <c r="AX456" s="716"/>
      <c r="AY456" s="716"/>
      <c r="AZ456" s="716"/>
      <c r="BA456" s="716">
        <f>((((($AL$46*($O$20*(1+SUM($E$27:$I$27))))+($AL$47*($O$21*(1+SUM($E$28:$I$28))))+(($O$22*(1+SUM($E$29:$I$29))))*$AL$48)+(($O$23*(1+SUM($E$30:$I$30))))*$AL$49)+($AL$50*($O$24*(1+SUM($E$31:$I$31))))))*$D$39</f>
        <v>0</v>
      </c>
      <c r="BB456" s="716">
        <f>((((($AL$46*($O$20*(1+SUM($E$27:$I$27))))+($AL$47*($O$21*(1+SUM($E$28:$I$28))))+(($O$22*(1+SUM($E$29:$I$29))))*$AL$48)+(($O$23*(1+SUM($E$30:$I$30))))*$AL$49)+($AL$50*($O$24*(1+SUM($E$31:$I$31))))))*$E$39</f>
        <v>538.65</v>
      </c>
      <c r="BC456" s="716">
        <f>((((($AL$46*($O$20*(1+SUM($E$27:$I$27))))+($AL$47*($O$21*(1+SUM($E$28:$I$28))))+(($O$22*(1+SUM($E$29:$I$29))))*$AL$48)+(($O$23*(1+SUM($E$30:$I$30))))*$AL$49)+($AL$50*($O$24*(1+SUM($E$31:$I$31))))))*$F$39</f>
        <v>9426.375</v>
      </c>
      <c r="BD456" s="716">
        <f>((((($AL$46*($O$20*(1+SUM($E$27:$I$27))))+($AL$47*($O$21*(1+SUM($E$28:$I$28))))+(($O$22*(1+SUM($E$29:$I$29))))*$AL$48)+(($O$23*(1+SUM($E$30:$I$30))))*$AL$49)+($AL$50*($O$24*(1+SUM($E$31:$I$31))))))*$G$39</f>
        <v>13466.25</v>
      </c>
      <c r="BE456" s="716">
        <f>((((($AL$46*($O$20*(1+SUM($E$27:$I$27))))+($AL$47*($O$21*(1+SUM($E$28:$I$28))))+(($O$22*(1+SUM($E$29:$I$29))))*$AL$48)+(($O$23*(1+SUM($E$30:$I$30))))*$AL$49)+($AL$50*($O$24*(1+SUM($E$31:$I$31))))))*$H$39</f>
        <v>2693.25</v>
      </c>
      <c r="BF456" s="716">
        <f>((((($AL$46*($O$20*(1+SUM($E$27:$I$27))))+($AL$47*($O$21*(1+SUM($E$28:$I$28))))+(($O$22*(1+SUM($E$29:$I$29))))*$AL$48)+(($O$23*(1+SUM($E$30:$I$30))))*$AL$49)+($AL$50*($O$24*(1+SUM($E$31:$I$31))))))*$I$39</f>
        <v>538.65</v>
      </c>
      <c r="BG456" s="716">
        <f>((((($AL$46*($O$20*(1+SUM($E$27:$I$27))))+($AL$47*($O$21*(1+SUM($E$28:$I$28))))+(($O$22*(1+SUM($E$29:$I$29))))*$AL$48)+(($O$23*(1+SUM($E$30:$I$30))))*$AL$49)+($AL$50*($O$24*(1+SUM($E$31:$I$31))))))*$J$39</f>
        <v>269.32499999999999</v>
      </c>
      <c r="BH456" s="716"/>
      <c r="BI456" s="716"/>
      <c r="BJ456" s="716"/>
      <c r="BK456" s="716"/>
      <c r="BL456" s="716"/>
      <c r="BM456" s="716"/>
      <c r="BN456" s="716"/>
      <c r="BO456" s="716"/>
      <c r="BP456" s="716"/>
      <c r="BQ456" s="716"/>
    </row>
    <row r="457" spans="1:69" ht="10.199999999999999" customHeight="1" thickBot="1" x14ac:dyDescent="0.35">
      <c r="A457" s="64">
        <v>51</v>
      </c>
      <c r="B457" s="64">
        <f t="shared" si="82"/>
        <v>26932.500000000004</v>
      </c>
      <c r="C457" s="64">
        <v>51</v>
      </c>
      <c r="D457" s="716"/>
      <c r="E457" s="716"/>
      <c r="F457" s="716"/>
      <c r="G457" s="716"/>
      <c r="H457" s="716"/>
      <c r="I457" s="716"/>
      <c r="J457" s="716"/>
      <c r="K457" s="716"/>
      <c r="L457" s="716"/>
      <c r="M457" s="716"/>
      <c r="N457" s="716"/>
      <c r="O457" s="716"/>
      <c r="P457" s="716"/>
      <c r="Q457" s="716"/>
      <c r="R457" s="716"/>
      <c r="S457" s="716"/>
      <c r="T457" s="716"/>
      <c r="U457" s="716"/>
      <c r="V457" s="716"/>
      <c r="W457" s="716"/>
      <c r="X457" s="716"/>
      <c r="Y457" s="716"/>
      <c r="Z457" s="716"/>
      <c r="AA457" s="716"/>
      <c r="AB457" s="716"/>
      <c r="AC457" s="716"/>
      <c r="AD457" s="716"/>
      <c r="AE457" s="716"/>
      <c r="AF457" s="716"/>
      <c r="AG457" s="716"/>
      <c r="AH457" s="716"/>
      <c r="AI457" s="716"/>
      <c r="AJ457" s="716"/>
      <c r="AK457" s="716"/>
      <c r="AL457" s="716"/>
      <c r="AM457" s="716"/>
      <c r="AN457" s="716"/>
      <c r="AO457" s="716"/>
      <c r="AP457" s="716"/>
      <c r="AQ457" s="716"/>
      <c r="AR457" s="716"/>
      <c r="AS457" s="716"/>
      <c r="AT457" s="716"/>
      <c r="AU457" s="716"/>
      <c r="AV457" s="716"/>
      <c r="AW457" s="716"/>
      <c r="AX457" s="716"/>
      <c r="AY457" s="716"/>
      <c r="AZ457" s="716"/>
      <c r="BA457" s="716"/>
      <c r="BB457" s="716">
        <f>((((($AL$46*($O$20*(1+SUM($E$27:$I$27))))+($AL$47*($O$21*(1+SUM($E$28:$I$28))))+(($O$22*(1+SUM($E$29:$I$29))))*$AL$48)+(($O$23*(1+SUM($E$30:$I$30))))*$AL$49)+($AL$50*($O$24*(1+SUM($E$31:$I$31))))))*$D$39</f>
        <v>0</v>
      </c>
      <c r="BC457" s="716">
        <f>((((($AL$46*($O$20*(1+SUM($E$27:$I$27))))+($AL$47*($O$21*(1+SUM($E$28:$I$28))))+(($O$22*(1+SUM($E$29:$I$29))))*$AL$48)+(($O$23*(1+SUM($E$30:$I$30))))*$AL$49)+($AL$50*($O$24*(1+SUM($E$31:$I$31))))))*$E$39</f>
        <v>538.65</v>
      </c>
      <c r="BD457" s="716">
        <f>((((($AL$46*($O$20*(1+SUM($E$27:$I$27))))+($AL$47*($O$21*(1+SUM($E$28:$I$28))))+(($O$22*(1+SUM($E$29:$I$29))))*$AL$48)+(($O$23*(1+SUM($E$30:$I$30))))*$AL$49)+($AL$50*($O$24*(1+SUM($E$31:$I$31))))))*$F$39</f>
        <v>9426.375</v>
      </c>
      <c r="BE457" s="716">
        <f>((((($AL$46*($O$20*(1+SUM($E$27:$I$27))))+($AL$47*($O$21*(1+SUM($E$28:$I$28))))+(($O$22*(1+SUM($E$29:$I$29))))*$AL$48)+(($O$23*(1+SUM($E$30:$I$30))))*$AL$49)+($AL$50*($O$24*(1+SUM($E$31:$I$31))))))*$G$39</f>
        <v>13466.25</v>
      </c>
      <c r="BF457" s="716">
        <f>((((($AL$46*($O$20*(1+SUM($E$27:$I$27))))+($AL$47*($O$21*(1+SUM($E$28:$I$28))))+(($O$22*(1+SUM($E$29:$I$29))))*$AL$48)+(($O$23*(1+SUM($E$30:$I$30))))*$AL$49)+($AL$50*($O$24*(1+SUM($E$31:$I$31))))))*$H$39</f>
        <v>2693.25</v>
      </c>
      <c r="BG457" s="716">
        <f>((((($AL$46*($O$20*(1+SUM($E$27:$I$27))))+($AL$47*($O$21*(1+SUM($E$28:$I$28))))+(($O$22*(1+SUM($E$29:$I$29))))*$AL$48)+(($O$23*(1+SUM($E$30:$I$30))))*$AL$49)+($AL$50*($O$24*(1+SUM($E$31:$I$31))))))*$I$39</f>
        <v>538.65</v>
      </c>
      <c r="BH457" s="716">
        <f>((((($AL$46*($O$20*(1+SUM($E$27:$I$27))))+($AL$47*($O$21*(1+SUM($E$28:$I$28))))+(($O$22*(1+SUM($E$29:$I$29))))*$AL$48)+(($O$23*(1+SUM($E$30:$I$30))))*$AL$49)+($AL$50*($O$24*(1+SUM($E$31:$I$31))))))*$J$39</f>
        <v>269.32499999999999</v>
      </c>
      <c r="BI457" s="716"/>
      <c r="BJ457" s="716"/>
      <c r="BK457" s="716"/>
      <c r="BL457" s="716"/>
      <c r="BM457" s="716"/>
      <c r="BN457" s="716"/>
      <c r="BO457" s="716"/>
      <c r="BP457" s="716"/>
      <c r="BQ457" s="716"/>
    </row>
    <row r="458" spans="1:69" ht="10.199999999999999" customHeight="1" thickBot="1" x14ac:dyDescent="0.35">
      <c r="A458" s="64">
        <v>52</v>
      </c>
      <c r="B458" s="64">
        <f t="shared" si="82"/>
        <v>26932.500000000004</v>
      </c>
      <c r="C458" s="64">
        <v>52</v>
      </c>
      <c r="D458" s="716"/>
      <c r="E458" s="716"/>
      <c r="F458" s="716"/>
      <c r="G458" s="716"/>
      <c r="H458" s="716"/>
      <c r="I458" s="716"/>
      <c r="J458" s="716"/>
      <c r="K458" s="716"/>
      <c r="L458" s="716"/>
      <c r="M458" s="716"/>
      <c r="N458" s="716"/>
      <c r="O458" s="716"/>
      <c r="P458" s="716"/>
      <c r="Q458" s="716"/>
      <c r="R458" s="716"/>
      <c r="S458" s="716"/>
      <c r="T458" s="716"/>
      <c r="U458" s="716"/>
      <c r="V458" s="716"/>
      <c r="W458" s="716"/>
      <c r="X458" s="716"/>
      <c r="Y458" s="716"/>
      <c r="Z458" s="716"/>
      <c r="AA458" s="716"/>
      <c r="AB458" s="716"/>
      <c r="AC458" s="716"/>
      <c r="AD458" s="716"/>
      <c r="AE458" s="716"/>
      <c r="AF458" s="716"/>
      <c r="AG458" s="716"/>
      <c r="AH458" s="716"/>
      <c r="AI458" s="716"/>
      <c r="AJ458" s="716"/>
      <c r="AK458" s="716"/>
      <c r="AL458" s="716"/>
      <c r="AM458" s="716"/>
      <c r="AN458" s="716"/>
      <c r="AO458" s="716"/>
      <c r="AP458" s="716"/>
      <c r="AQ458" s="716"/>
      <c r="AR458" s="716"/>
      <c r="AS458" s="716"/>
      <c r="AT458" s="716"/>
      <c r="AU458" s="716"/>
      <c r="AV458" s="716"/>
      <c r="AW458" s="716"/>
      <c r="AX458" s="716"/>
      <c r="AY458" s="716"/>
      <c r="AZ458" s="716"/>
      <c r="BA458" s="716"/>
      <c r="BB458" s="716"/>
      <c r="BC458" s="716">
        <f>((((($AL$46*($O$20*(1+SUM($E$27:$I$27))))+($AL$47*($O$21*(1+SUM($E$28:$I$28))))+(($O$22*(1+SUM($E$29:$I$29))))*$AL$48)+(($O$23*(1+SUM($E$30:$I$30))))*$AL$49)+($AL$50*($O$24*(1+SUM($E$31:$I$31))))))*$D$39</f>
        <v>0</v>
      </c>
      <c r="BD458" s="716">
        <f>((((($AL$46*($O$20*(1+SUM($E$27:$I$27))))+($AL$47*($O$21*(1+SUM($E$28:$I$28))))+(($O$22*(1+SUM($E$29:$I$29))))*$AL$48)+(($O$23*(1+SUM($E$30:$I$30))))*$AL$49)+($AL$50*($O$24*(1+SUM($E$31:$I$31))))))*$E$39</f>
        <v>538.65</v>
      </c>
      <c r="BE458" s="716">
        <f>((((($AL$46*($O$20*(1+SUM($E$27:$I$27))))+($AL$47*($O$21*(1+SUM($E$28:$I$28))))+(($O$22*(1+SUM($E$29:$I$29))))*$AL$48)+(($O$23*(1+SUM($E$30:$I$30))))*$AL$49)+($AL$50*($O$24*(1+SUM($E$31:$I$31))))))*$F$39</f>
        <v>9426.375</v>
      </c>
      <c r="BF458" s="716">
        <f>((((($AL$46*($O$20*(1+SUM($E$27:$I$27))))+($AL$47*($O$21*(1+SUM($E$28:$I$28))))+(($O$22*(1+SUM($E$29:$I$29))))*$AL$48)+(($O$23*(1+SUM($E$30:$I$30))))*$AL$49)+($AL$50*($O$24*(1+SUM($E$31:$I$31))))))*$G$39</f>
        <v>13466.25</v>
      </c>
      <c r="BG458" s="716">
        <f>((((($AL$46*($O$20*(1+SUM($E$27:$I$27))))+($AL$47*($O$21*(1+SUM($E$28:$I$28))))+(($O$22*(1+SUM($E$29:$I$29))))*$AL$48)+(($O$23*(1+SUM($E$30:$I$30))))*$AL$49)+($AL$50*($O$24*(1+SUM($E$31:$I$31))))))*$H$39</f>
        <v>2693.25</v>
      </c>
      <c r="BH458" s="716">
        <f>((((($AL$46*($O$20*(1+SUM($E$27:$I$27))))+($AL$47*($O$21*(1+SUM($E$28:$I$28))))+(($O$22*(1+SUM($E$29:$I$29))))*$AL$48)+(($O$23*(1+SUM($E$30:$I$30))))*$AL$49)+($AL$50*($O$24*(1+SUM($E$31:$I$31))))))*$I$39</f>
        <v>538.65</v>
      </c>
      <c r="BI458" s="716">
        <f>((((($AL$46*($O$20*(1+SUM($E$27:$I$27))))+($AL$47*($O$21*(1+SUM($E$28:$I$28))))+(($O$22*(1+SUM($E$29:$I$29))))*$AL$48)+(($O$23*(1+SUM($E$30:$I$30))))*$AL$49)+($AL$50*($O$24*(1+SUM($E$31:$I$31))))))*$J$39</f>
        <v>269.32499999999999</v>
      </c>
      <c r="BJ458" s="716"/>
      <c r="BK458" s="716"/>
      <c r="BL458" s="716"/>
      <c r="BM458" s="716"/>
      <c r="BN458" s="716"/>
      <c r="BO458" s="716"/>
      <c r="BP458" s="716"/>
      <c r="BQ458" s="716"/>
    </row>
    <row r="459" spans="1:69" ht="10.199999999999999" customHeight="1" thickBot="1" x14ac:dyDescent="0.35">
      <c r="A459" s="64">
        <v>53</v>
      </c>
      <c r="B459" s="64">
        <f t="shared" si="82"/>
        <v>26932.500000000004</v>
      </c>
      <c r="C459" s="64">
        <v>53</v>
      </c>
      <c r="D459" s="716"/>
      <c r="E459" s="716"/>
      <c r="F459" s="716"/>
      <c r="G459" s="716"/>
      <c r="H459" s="716"/>
      <c r="I459" s="716"/>
      <c r="J459" s="716"/>
      <c r="K459" s="716"/>
      <c r="L459" s="716"/>
      <c r="M459" s="716"/>
      <c r="N459" s="716"/>
      <c r="O459" s="716"/>
      <c r="P459" s="716"/>
      <c r="Q459" s="716"/>
      <c r="R459" s="716"/>
      <c r="S459" s="716"/>
      <c r="T459" s="716"/>
      <c r="U459" s="716"/>
      <c r="V459" s="716"/>
      <c r="W459" s="716"/>
      <c r="X459" s="716"/>
      <c r="Y459" s="716"/>
      <c r="Z459" s="716"/>
      <c r="AA459" s="716"/>
      <c r="AB459" s="716"/>
      <c r="AC459" s="716"/>
      <c r="AD459" s="716"/>
      <c r="AE459" s="716"/>
      <c r="AF459" s="716"/>
      <c r="AG459" s="716"/>
      <c r="AH459" s="716"/>
      <c r="AI459" s="716"/>
      <c r="AJ459" s="716"/>
      <c r="AK459" s="716"/>
      <c r="AL459" s="716"/>
      <c r="AM459" s="716"/>
      <c r="AN459" s="716"/>
      <c r="AO459" s="716"/>
      <c r="AP459" s="716"/>
      <c r="AQ459" s="716"/>
      <c r="AR459" s="716"/>
      <c r="AS459" s="716"/>
      <c r="AT459" s="716"/>
      <c r="AU459" s="716"/>
      <c r="AV459" s="716"/>
      <c r="AW459" s="716"/>
      <c r="AX459" s="716"/>
      <c r="AY459" s="716"/>
      <c r="AZ459" s="716"/>
      <c r="BA459" s="716"/>
      <c r="BB459" s="716"/>
      <c r="BC459" s="716"/>
      <c r="BD459" s="716">
        <f>((((($AL$46*($O$20*(1+SUM($E$27:$I$27))))+($AL$47*($O$21*(1+SUM($E$28:$I$28))))+(($O$22*(1+SUM($E$29:$I$29))))*$AL$48)+(($O$23*(1+SUM($E$30:$I$30))))*$AL$49)+($AL$50*($O$24*(1+SUM($E$31:$I$31))))))*$D$39</f>
        <v>0</v>
      </c>
      <c r="BE459" s="716">
        <f>((((($AL$46*($O$20*(1+SUM($E$27:$I$27))))+($AL$47*($O$21*(1+SUM($E$28:$I$28))))+(($O$22*(1+SUM($E$29:$I$29))))*$AL$48)+(($O$23*(1+SUM($E$30:$I$30))))*$AL$49)+($AL$50*($O$24*(1+SUM($E$31:$I$31))))))*$E$39</f>
        <v>538.65</v>
      </c>
      <c r="BF459" s="716">
        <f>((((($AL$46*($O$20*(1+SUM($E$27:$I$27))))+($AL$47*($O$21*(1+SUM($E$28:$I$28))))+(($O$22*(1+SUM($E$29:$I$29))))*$AL$48)+(($O$23*(1+SUM($E$30:$I$30))))*$AL$49)+($AL$50*($O$24*(1+SUM($E$31:$I$31))))))*$F$39</f>
        <v>9426.375</v>
      </c>
      <c r="BG459" s="716">
        <f>((((($AL$46*($O$20*(1+SUM($E$27:$I$27))))+($AL$47*($O$21*(1+SUM($E$28:$I$28))))+(($O$22*(1+SUM($E$29:$I$29))))*$AL$48)+(($O$23*(1+SUM($E$30:$I$30))))*$AL$49)+($AL$50*($O$24*(1+SUM($E$31:$I$31))))))*$G$39</f>
        <v>13466.25</v>
      </c>
      <c r="BH459" s="716">
        <f>((((($AL$46*($O$20*(1+SUM($E$27:$I$27))))+($AL$47*($O$21*(1+SUM($E$28:$I$28))))+(($O$22*(1+SUM($E$29:$I$29))))*$AL$48)+(($O$23*(1+SUM($E$30:$I$30))))*$AL$49)+($AL$50*($O$24*(1+SUM($E$31:$I$31))))))*$H$39</f>
        <v>2693.25</v>
      </c>
      <c r="BI459" s="716">
        <f>((((($AL$46*($O$20*(1+SUM($E$27:$I$27))))+($AL$47*($O$21*(1+SUM($E$28:$I$28))))+(($O$22*(1+SUM($E$29:$I$29))))*$AL$48)+(($O$23*(1+SUM($E$30:$I$30))))*$AL$49)+($AL$50*($O$24*(1+SUM($E$31:$I$31))))))*$I$39</f>
        <v>538.65</v>
      </c>
      <c r="BJ459" s="716">
        <f>((((($AL$46*($O$20*(1+SUM($E$27:$I$27))))+($AL$47*($O$21*(1+SUM($E$28:$I$28))))+(($O$22*(1+SUM($E$29:$I$29))))*$AL$48)+(($O$23*(1+SUM($E$30:$I$30))))*$AL$49)+($AL$50*($O$24*(1+SUM($E$31:$I$31))))))*$J$39</f>
        <v>269.32499999999999</v>
      </c>
      <c r="BK459" s="716"/>
      <c r="BL459" s="716"/>
      <c r="BM459" s="716"/>
      <c r="BN459" s="716"/>
      <c r="BO459" s="716"/>
      <c r="BP459" s="716"/>
      <c r="BQ459" s="716"/>
    </row>
    <row r="460" spans="1:69" ht="10.199999999999999" customHeight="1" thickBot="1" x14ac:dyDescent="0.35">
      <c r="A460" s="64">
        <v>54</v>
      </c>
      <c r="B460" s="64">
        <f t="shared" si="82"/>
        <v>26932.500000000004</v>
      </c>
      <c r="C460" s="64">
        <v>54</v>
      </c>
      <c r="D460" s="716"/>
      <c r="E460" s="716"/>
      <c r="F460" s="716"/>
      <c r="G460" s="716"/>
      <c r="H460" s="716"/>
      <c r="I460" s="716"/>
      <c r="J460" s="716"/>
      <c r="K460" s="716"/>
      <c r="L460" s="716"/>
      <c r="M460" s="716"/>
      <c r="N460" s="716"/>
      <c r="O460" s="716"/>
      <c r="P460" s="716"/>
      <c r="Q460" s="716"/>
      <c r="R460" s="716"/>
      <c r="S460" s="716"/>
      <c r="T460" s="716"/>
      <c r="U460" s="716"/>
      <c r="V460" s="716"/>
      <c r="W460" s="716"/>
      <c r="X460" s="716"/>
      <c r="Y460" s="716"/>
      <c r="Z460" s="716"/>
      <c r="AA460" s="716"/>
      <c r="AB460" s="716"/>
      <c r="AC460" s="716"/>
      <c r="AD460" s="716"/>
      <c r="AE460" s="716"/>
      <c r="AF460" s="716"/>
      <c r="AG460" s="716"/>
      <c r="AH460" s="716"/>
      <c r="AI460" s="716"/>
      <c r="AJ460" s="716"/>
      <c r="AK460" s="716"/>
      <c r="AL460" s="716"/>
      <c r="AM460" s="716"/>
      <c r="AN460" s="716"/>
      <c r="AO460" s="716"/>
      <c r="AP460" s="716"/>
      <c r="AQ460" s="716"/>
      <c r="AR460" s="716"/>
      <c r="AS460" s="716"/>
      <c r="AT460" s="716"/>
      <c r="AU460" s="716"/>
      <c r="AV460" s="716"/>
      <c r="AW460" s="716"/>
      <c r="AX460" s="716"/>
      <c r="AY460" s="716"/>
      <c r="AZ460" s="716"/>
      <c r="BA460" s="716"/>
      <c r="BB460" s="716"/>
      <c r="BC460" s="716"/>
      <c r="BD460" s="716"/>
      <c r="BE460" s="716">
        <f>((((($AL$46*($O$20*(1+SUM($E$27:$I$27))))+($AL$47*($O$21*(1+SUM($E$28:$I$28))))+(($O$22*(1+SUM($E$29:$I$29))))*$AL$48)+(($O$23*(1+SUM($E$30:$I$30))))*$AL$49)+($AL$50*($O$24*(1+SUM($E$31:$I$31))))))*$D$39</f>
        <v>0</v>
      </c>
      <c r="BF460" s="716">
        <f>((((($AL$46*($O$20*(1+SUM($E$27:$I$27))))+($AL$47*($O$21*(1+SUM($E$28:$I$28))))+(($O$22*(1+SUM($E$29:$I$29))))*$AL$48)+(($O$23*(1+SUM($E$30:$I$30))))*$AL$49)+($AL$50*($O$24*(1+SUM($E$31:$I$31))))))*$E$39</f>
        <v>538.65</v>
      </c>
      <c r="BG460" s="716">
        <f>((((($AL$46*($O$20*(1+SUM($E$27:$I$27))))+($AL$47*($O$21*(1+SUM($E$28:$I$28))))+(($O$22*(1+SUM($E$29:$I$29))))*$AL$48)+(($O$23*(1+SUM($E$30:$I$30))))*$AL$49)+($AL$50*($O$24*(1+SUM($E$31:$I$31))))))*$F$39</f>
        <v>9426.375</v>
      </c>
      <c r="BH460" s="716">
        <f>((((($AL$46*($O$20*(1+SUM($E$27:$I$27))))+($AL$47*($O$21*(1+SUM($E$28:$I$28))))+(($O$22*(1+SUM($E$29:$I$29))))*$AL$48)+(($O$23*(1+SUM($E$30:$I$30))))*$AL$49)+($AL$50*($O$24*(1+SUM($E$31:$I$31))))))*$G$39</f>
        <v>13466.25</v>
      </c>
      <c r="BI460" s="716">
        <f>((((($AL$46*($O$20*(1+SUM($E$27:$I$27))))+($AL$47*($O$21*(1+SUM($E$28:$I$28))))+(($O$22*(1+SUM($E$29:$I$29))))*$AL$48)+(($O$23*(1+SUM($E$30:$I$30))))*$AL$49)+($AL$50*($O$24*(1+SUM($E$31:$I$31))))))*$H$39</f>
        <v>2693.25</v>
      </c>
      <c r="BJ460" s="716">
        <f>((((($AL$46*($O$20*(1+SUM($E$27:$I$27))))+($AL$47*($O$21*(1+SUM($E$28:$I$28))))+(($O$22*(1+SUM($E$29:$I$29))))*$AL$48)+(($O$23*(1+SUM($E$30:$I$30))))*$AL$49)+($AL$50*($O$24*(1+SUM($E$31:$I$31))))))*$I$39</f>
        <v>538.65</v>
      </c>
      <c r="BK460" s="716">
        <f>((((($AL$46*($O$20*(1+SUM($E$27:$I$27))))+($AL$47*($O$21*(1+SUM($E$28:$I$28))))+(($O$22*(1+SUM($E$29:$I$29))))*$AL$48)+(($O$23*(1+SUM($E$30:$I$30))))*$AL$49)+($AL$50*($O$24*(1+SUM($E$31:$I$31))))))*$J$39</f>
        <v>269.32499999999999</v>
      </c>
      <c r="BL460" s="716"/>
      <c r="BM460" s="716"/>
      <c r="BN460" s="716"/>
      <c r="BO460" s="716"/>
      <c r="BP460" s="716"/>
      <c r="BQ460" s="716"/>
    </row>
    <row r="461" spans="1:69" ht="10.199999999999999" customHeight="1" thickBot="1" x14ac:dyDescent="0.35">
      <c r="A461" s="64">
        <v>55</v>
      </c>
      <c r="B461" s="64">
        <f t="shared" si="82"/>
        <v>26932.500000000004</v>
      </c>
      <c r="C461" s="64">
        <v>55</v>
      </c>
      <c r="D461" s="716"/>
      <c r="E461" s="716"/>
      <c r="F461" s="716"/>
      <c r="G461" s="716"/>
      <c r="H461" s="716"/>
      <c r="I461" s="716"/>
      <c r="J461" s="716"/>
      <c r="K461" s="716"/>
      <c r="L461" s="716"/>
      <c r="M461" s="716"/>
      <c r="N461" s="716"/>
      <c r="O461" s="716"/>
      <c r="P461" s="716"/>
      <c r="Q461" s="716"/>
      <c r="R461" s="716"/>
      <c r="S461" s="716"/>
      <c r="T461" s="716"/>
      <c r="U461" s="716"/>
      <c r="V461" s="716"/>
      <c r="W461" s="716"/>
      <c r="X461" s="716"/>
      <c r="Y461" s="716"/>
      <c r="Z461" s="716"/>
      <c r="AA461" s="716"/>
      <c r="AB461" s="716"/>
      <c r="AC461" s="716"/>
      <c r="AD461" s="716"/>
      <c r="AE461" s="716"/>
      <c r="AF461" s="716"/>
      <c r="AG461" s="716"/>
      <c r="AH461" s="716"/>
      <c r="AI461" s="716"/>
      <c r="AJ461" s="716"/>
      <c r="AK461" s="716"/>
      <c r="AL461" s="716"/>
      <c r="AM461" s="716"/>
      <c r="AN461" s="716"/>
      <c r="AO461" s="716"/>
      <c r="AP461" s="716"/>
      <c r="AQ461" s="716"/>
      <c r="AR461" s="716"/>
      <c r="AS461" s="716"/>
      <c r="AT461" s="716"/>
      <c r="AU461" s="716"/>
      <c r="AV461" s="716"/>
      <c r="AW461" s="716"/>
      <c r="AX461" s="716"/>
      <c r="AY461" s="716"/>
      <c r="AZ461" s="716"/>
      <c r="BA461" s="716"/>
      <c r="BB461" s="716"/>
      <c r="BC461" s="716"/>
      <c r="BD461" s="716"/>
      <c r="BE461" s="716"/>
      <c r="BF461" s="716">
        <f>((((($AL$46*($O$20*(1+SUM($E$27:$I$27))))+($AL$47*($O$21*(1+SUM($E$28:$I$28))))+(($O$22*(1+SUM($E$29:$I$29))))*$AL$48)+(($O$23*(1+SUM($E$30:$I$30))))*$AL$49)+($AL$50*($O$24*(1+SUM($E$31:$I$31))))))*$D$39</f>
        <v>0</v>
      </c>
      <c r="BG461" s="716">
        <f>((((($AL$46*($O$20*(1+SUM($E$27:$I$27))))+($AL$47*($O$21*(1+SUM($E$28:$I$28))))+(($O$22*(1+SUM($E$29:$I$29))))*$AL$48)+(($O$23*(1+SUM($E$30:$I$30))))*$AL$49)+($AL$50*($O$24*(1+SUM($E$31:$I$31))))))*$E$39</f>
        <v>538.65</v>
      </c>
      <c r="BH461" s="716">
        <f>((((($AL$46*($O$20*(1+SUM($E$27:$I$27))))+($AL$47*($O$21*(1+SUM($E$28:$I$28))))+(($O$22*(1+SUM($E$29:$I$29))))*$AL$48)+(($O$23*(1+SUM($E$30:$I$30))))*$AL$49)+($AL$50*($O$24*(1+SUM($E$31:$I$31))))))*$F$39</f>
        <v>9426.375</v>
      </c>
      <c r="BI461" s="716">
        <f>((((($AL$46*($O$20*(1+SUM($E$27:$I$27))))+($AL$47*($O$21*(1+SUM($E$28:$I$28))))+(($O$22*(1+SUM($E$29:$I$29))))*$AL$48)+(($O$23*(1+SUM($E$30:$I$30))))*$AL$49)+($AL$50*($O$24*(1+SUM($E$31:$I$31))))))*$G$39</f>
        <v>13466.25</v>
      </c>
      <c r="BJ461" s="716">
        <f>((((($AL$46*($O$20*(1+SUM($E$27:$I$27))))+($AL$47*($O$21*(1+SUM($E$28:$I$28))))+(($O$22*(1+SUM($E$29:$I$29))))*$AL$48)+(($O$23*(1+SUM($E$30:$I$30))))*$AL$49)+($AL$50*($O$24*(1+SUM($E$31:$I$31))))))*$H$39</f>
        <v>2693.25</v>
      </c>
      <c r="BK461" s="716">
        <f>((((($AL$46*($O$20*(1+SUM($E$27:$I$27))))+($AL$47*($O$21*(1+SUM($E$28:$I$28))))+(($O$22*(1+SUM($E$29:$I$29))))*$AL$48)+(($O$23*(1+SUM($E$30:$I$30))))*$AL$49)+($AL$50*($O$24*(1+SUM($E$31:$I$31))))))*$I$39</f>
        <v>538.65</v>
      </c>
      <c r="BL461" s="716">
        <f>((((($AL$46*($O$20*(1+SUM($E$27:$I$27))))+($AL$47*($O$21*(1+SUM($E$28:$I$28))))+(($O$22*(1+SUM($E$29:$I$29))))*$AL$48)+(($O$23*(1+SUM($E$30:$I$30))))*$AL$49)+($AL$50*($O$24*(1+SUM($E$31:$I$31))))))*$J$39</f>
        <v>269.32499999999999</v>
      </c>
      <c r="BM461" s="716"/>
      <c r="BN461" s="716"/>
      <c r="BO461" s="716"/>
      <c r="BP461" s="716"/>
      <c r="BQ461" s="716"/>
    </row>
    <row r="462" spans="1:69" ht="10.199999999999999" customHeight="1" thickBot="1" x14ac:dyDescent="0.35">
      <c r="A462" s="64">
        <v>56</v>
      </c>
      <c r="B462" s="64">
        <f t="shared" si="82"/>
        <v>26932.500000000004</v>
      </c>
      <c r="C462" s="64">
        <v>56</v>
      </c>
      <c r="D462" s="716"/>
      <c r="E462" s="716"/>
      <c r="F462" s="716"/>
      <c r="G462" s="716"/>
      <c r="H462" s="716"/>
      <c r="I462" s="716"/>
      <c r="J462" s="716"/>
      <c r="K462" s="716"/>
      <c r="L462" s="716"/>
      <c r="M462" s="716"/>
      <c r="N462" s="716"/>
      <c r="O462" s="716"/>
      <c r="P462" s="716"/>
      <c r="Q462" s="716"/>
      <c r="R462" s="716"/>
      <c r="S462" s="716"/>
      <c r="T462" s="716"/>
      <c r="U462" s="716"/>
      <c r="V462" s="716"/>
      <c r="W462" s="716"/>
      <c r="X462" s="716"/>
      <c r="Y462" s="716"/>
      <c r="Z462" s="716"/>
      <c r="AA462" s="716"/>
      <c r="AB462" s="716"/>
      <c r="AC462" s="716"/>
      <c r="AD462" s="716"/>
      <c r="AE462" s="716"/>
      <c r="AF462" s="716"/>
      <c r="AG462" s="716"/>
      <c r="AH462" s="716"/>
      <c r="AI462" s="716"/>
      <c r="AJ462" s="716"/>
      <c r="AK462" s="716"/>
      <c r="AL462" s="716"/>
      <c r="AM462" s="716"/>
      <c r="AN462" s="716"/>
      <c r="AO462" s="716"/>
      <c r="AP462" s="716"/>
      <c r="AQ462" s="716"/>
      <c r="AR462" s="716"/>
      <c r="AS462" s="716"/>
      <c r="AT462" s="716"/>
      <c r="AU462" s="716"/>
      <c r="AV462" s="716"/>
      <c r="AW462" s="716"/>
      <c r="AX462" s="716"/>
      <c r="AY462" s="716"/>
      <c r="AZ462" s="716"/>
      <c r="BA462" s="716"/>
      <c r="BB462" s="716"/>
      <c r="BC462" s="716"/>
      <c r="BD462" s="716"/>
      <c r="BE462" s="716"/>
      <c r="BF462" s="716"/>
      <c r="BG462" s="716">
        <f>((((($AL$46*($O$20*(1+SUM($E$27:$I$27))))+($AL$47*($O$21*(1+SUM($E$28:$I$28))))+(($O$22*(1+SUM($E$29:$I$29))))*$AL$48)+(($O$23*(1+SUM($E$30:$I$30))))*$AL$49)+($AL$50*($O$24*(1+SUM($E$31:$I$31))))))*$D$39</f>
        <v>0</v>
      </c>
      <c r="BH462" s="716">
        <f>((((($AL$46*($O$20*(1+SUM($E$27:$I$27))))+($AL$47*($O$21*(1+SUM($E$28:$I$28))))+(($O$22*(1+SUM($E$29:$I$29))))*$AL$48)+(($O$23*(1+SUM($E$30:$I$30))))*$AL$49)+($AL$50*($O$24*(1+SUM($E$31:$I$31))))))*$E$39</f>
        <v>538.65</v>
      </c>
      <c r="BI462" s="716">
        <f>((((($AL$46*($O$20*(1+SUM($E$27:$I$27))))+($AL$47*($O$21*(1+SUM($E$28:$I$28))))+(($O$22*(1+SUM($E$29:$I$29))))*$AL$48)+(($O$23*(1+SUM($E$30:$I$30))))*$AL$49)+($AL$50*($O$24*(1+SUM($E$31:$I$31))))))*$F$39</f>
        <v>9426.375</v>
      </c>
      <c r="BJ462" s="716">
        <f>((((($AL$46*($O$20*(1+SUM($E$27:$I$27))))+($AL$47*($O$21*(1+SUM($E$28:$I$28))))+(($O$22*(1+SUM($E$29:$I$29))))*$AL$48)+(($O$23*(1+SUM($E$30:$I$30))))*$AL$49)+($AL$50*($O$24*(1+SUM($E$31:$I$31))))))*$G$39</f>
        <v>13466.25</v>
      </c>
      <c r="BK462" s="716">
        <f>((((($AL$46*($O$20*(1+SUM($E$27:$I$27))))+($AL$47*($O$21*(1+SUM($E$28:$I$28))))+(($O$22*(1+SUM($E$29:$I$29))))*$AL$48)+(($O$23*(1+SUM($E$30:$I$30))))*$AL$49)+($AL$50*($O$24*(1+SUM($E$31:$I$31))))))*$H$39</f>
        <v>2693.25</v>
      </c>
      <c r="BL462" s="716">
        <f>((((($AL$46*($O$20*(1+SUM($E$27:$I$27))))+($AL$47*($O$21*(1+SUM($E$28:$I$28))))+(($O$22*(1+SUM($E$29:$I$29))))*$AL$48)+(($O$23*(1+SUM($E$30:$I$30))))*$AL$49)+($AL$50*($O$24*(1+SUM($E$31:$I$31))))))*$I$39</f>
        <v>538.65</v>
      </c>
      <c r="BM462" s="716">
        <f>((((($AL$46*($O$20*(1+SUM($E$27:$I$27))))+($AL$47*($O$21*(1+SUM($E$28:$I$28))))+(($O$22*(1+SUM($E$29:$I$29))))*$AL$48)+(($O$23*(1+SUM($E$30:$I$30))))*$AL$49)+($AL$50*($O$24*(1+SUM($E$31:$I$31))))))*$J$39</f>
        <v>269.32499999999999</v>
      </c>
      <c r="BN462" s="716"/>
      <c r="BO462" s="716"/>
      <c r="BP462" s="716"/>
      <c r="BQ462" s="716"/>
    </row>
    <row r="463" spans="1:69" ht="10.199999999999999" customHeight="1" thickBot="1" x14ac:dyDescent="0.35">
      <c r="A463" s="64">
        <v>57</v>
      </c>
      <c r="B463" s="64">
        <f t="shared" si="82"/>
        <v>26932.500000000004</v>
      </c>
      <c r="C463" s="64">
        <v>57</v>
      </c>
      <c r="D463" s="716"/>
      <c r="E463" s="716"/>
      <c r="F463" s="716"/>
      <c r="G463" s="716"/>
      <c r="H463" s="716"/>
      <c r="I463" s="716"/>
      <c r="J463" s="716"/>
      <c r="K463" s="716"/>
      <c r="L463" s="716"/>
      <c r="M463" s="716"/>
      <c r="N463" s="716"/>
      <c r="O463" s="716"/>
      <c r="P463" s="716"/>
      <c r="Q463" s="716"/>
      <c r="R463" s="716"/>
      <c r="S463" s="716"/>
      <c r="T463" s="716"/>
      <c r="U463" s="716"/>
      <c r="V463" s="716"/>
      <c r="W463" s="716"/>
      <c r="X463" s="716"/>
      <c r="Y463" s="716"/>
      <c r="Z463" s="716"/>
      <c r="AA463" s="716"/>
      <c r="AB463" s="716"/>
      <c r="AC463" s="716"/>
      <c r="AD463" s="716"/>
      <c r="AE463" s="716"/>
      <c r="AF463" s="716"/>
      <c r="AG463" s="716"/>
      <c r="AH463" s="716"/>
      <c r="AI463" s="716"/>
      <c r="AJ463" s="716"/>
      <c r="AK463" s="716"/>
      <c r="AL463" s="716"/>
      <c r="AM463" s="716"/>
      <c r="AN463" s="716"/>
      <c r="AO463" s="716"/>
      <c r="AP463" s="716"/>
      <c r="AQ463" s="716"/>
      <c r="AR463" s="716"/>
      <c r="AS463" s="716"/>
      <c r="AT463" s="716"/>
      <c r="AU463" s="716"/>
      <c r="AV463" s="716"/>
      <c r="AW463" s="716"/>
      <c r="AX463" s="716"/>
      <c r="AY463" s="716"/>
      <c r="AZ463" s="716"/>
      <c r="BA463" s="716"/>
      <c r="BB463" s="716"/>
      <c r="BC463" s="716"/>
      <c r="BD463" s="716"/>
      <c r="BE463" s="716"/>
      <c r="BF463" s="716"/>
      <c r="BG463" s="716"/>
      <c r="BH463" s="716">
        <f>((((($AL$46*($O$20*(1+SUM($E$27:$I$27))))+($AL$47*($O$21*(1+SUM($E$28:$I$28))))+(($O$22*(1+SUM($E$29:$I$29))))*$AL$48)+(($O$23*(1+SUM($E$30:$I$30))))*$AL$49)+($AL$50*($O$24*(1+SUM($E$31:$I$31))))))*$D$39</f>
        <v>0</v>
      </c>
      <c r="BI463" s="716">
        <f>((((($AL$46*($O$20*(1+SUM($E$27:$I$27))))+($AL$47*($O$21*(1+SUM($E$28:$I$28))))+(($O$22*(1+SUM($E$29:$I$29))))*$AL$48)+(($O$23*(1+SUM($E$30:$I$30))))*$AL$49)+($AL$50*($O$24*(1+SUM($E$31:$I$31))))))*$E$39</f>
        <v>538.65</v>
      </c>
      <c r="BJ463" s="716">
        <f>((((($AL$46*($O$20*(1+SUM($E$27:$I$27))))+($AL$47*($O$21*(1+SUM($E$28:$I$28))))+(($O$22*(1+SUM($E$29:$I$29))))*$AL$48)+(($O$23*(1+SUM($E$30:$I$30))))*$AL$49)+($AL$50*($O$24*(1+SUM($E$31:$I$31))))))*$F$39</f>
        <v>9426.375</v>
      </c>
      <c r="BK463" s="716">
        <f>((((($AL$46*($O$20*(1+SUM($E$27:$I$27))))+($AL$47*($O$21*(1+SUM($E$28:$I$28))))+(($O$22*(1+SUM($E$29:$I$29))))*$AL$48)+(($O$23*(1+SUM($E$30:$I$30))))*$AL$49)+($AL$50*($O$24*(1+SUM($E$31:$I$31))))))*$G$39</f>
        <v>13466.25</v>
      </c>
      <c r="BL463" s="716">
        <f>((((($AL$46*($O$20*(1+SUM($E$27:$I$27))))+($AL$47*($O$21*(1+SUM($E$28:$I$28))))+(($O$22*(1+SUM($E$29:$I$29))))*$AL$48)+(($O$23*(1+SUM($E$30:$I$30))))*$AL$49)+($AL$50*($O$24*(1+SUM($E$31:$I$31))))))*$H$39</f>
        <v>2693.25</v>
      </c>
      <c r="BM463" s="716">
        <f>((((($AL$46*($O$20*(1+SUM($E$27:$I$27))))+($AL$47*($O$21*(1+SUM($E$28:$I$28))))+(($O$22*(1+SUM($E$29:$I$29))))*$AL$48)+(($O$23*(1+SUM($E$30:$I$30))))*$AL$49)+($AL$50*($O$24*(1+SUM($E$31:$I$31))))))*$I$39</f>
        <v>538.65</v>
      </c>
      <c r="BN463" s="716">
        <f>((((($AL$46*($O$20*(1+SUM($E$27:$I$27))))+($AL$47*($O$21*(1+SUM($E$28:$I$28))))+(($O$22*(1+SUM($E$29:$I$29))))*$AL$48)+(($O$23*(1+SUM($E$30:$I$30))))*$AL$49)+($AL$50*($O$24*(1+SUM($E$31:$I$31))))))*$J$39</f>
        <v>269.32499999999999</v>
      </c>
      <c r="BO463" s="716"/>
      <c r="BP463" s="716"/>
      <c r="BQ463" s="716"/>
    </row>
    <row r="464" spans="1:69" ht="10.199999999999999" customHeight="1" thickBot="1" x14ac:dyDescent="0.35">
      <c r="A464" s="64">
        <v>58</v>
      </c>
      <c r="B464" s="64">
        <f t="shared" si="82"/>
        <v>26932.500000000004</v>
      </c>
      <c r="C464" s="64">
        <v>58</v>
      </c>
      <c r="D464" s="716"/>
      <c r="E464" s="716"/>
      <c r="F464" s="716"/>
      <c r="G464" s="716"/>
      <c r="H464" s="716"/>
      <c r="I464" s="716"/>
      <c r="J464" s="716"/>
      <c r="K464" s="716"/>
      <c r="L464" s="716"/>
      <c r="M464" s="716"/>
      <c r="N464" s="716"/>
      <c r="O464" s="716"/>
      <c r="P464" s="716"/>
      <c r="Q464" s="716"/>
      <c r="R464" s="716"/>
      <c r="S464" s="716"/>
      <c r="T464" s="716"/>
      <c r="U464" s="716"/>
      <c r="V464" s="716"/>
      <c r="W464" s="716"/>
      <c r="X464" s="716"/>
      <c r="Y464" s="716"/>
      <c r="Z464" s="716"/>
      <c r="AA464" s="716"/>
      <c r="AB464" s="716"/>
      <c r="AC464" s="716"/>
      <c r="AD464" s="716"/>
      <c r="AE464" s="716"/>
      <c r="AF464" s="716"/>
      <c r="AG464" s="716"/>
      <c r="AH464" s="716"/>
      <c r="AI464" s="716"/>
      <c r="AJ464" s="716"/>
      <c r="AK464" s="716"/>
      <c r="AL464" s="716"/>
      <c r="AM464" s="716"/>
      <c r="AN464" s="716"/>
      <c r="AO464" s="716"/>
      <c r="AP464" s="716"/>
      <c r="AQ464" s="716"/>
      <c r="AR464" s="716"/>
      <c r="AS464" s="716"/>
      <c r="AT464" s="716"/>
      <c r="AU464" s="716"/>
      <c r="AV464" s="716"/>
      <c r="AW464" s="716"/>
      <c r="AX464" s="716"/>
      <c r="AY464" s="716"/>
      <c r="AZ464" s="716"/>
      <c r="BA464" s="716"/>
      <c r="BB464" s="716"/>
      <c r="BC464" s="716"/>
      <c r="BD464" s="716"/>
      <c r="BE464" s="716"/>
      <c r="BF464" s="716"/>
      <c r="BG464" s="716"/>
      <c r="BH464" s="716"/>
      <c r="BI464" s="716">
        <f>((((($AL$46*($O$20*(1+SUM($E$27:$I$27))))+($AL$47*($O$21*(1+SUM($E$28:$I$28))))+(($O$22*(1+SUM($E$29:$I$29))))*$AL$48)+(($O$23*(1+SUM($E$30:$I$30))))*$AL$49)+($AL$50*($O$24*(1+SUM($E$31:$I$31))))))*$D$39</f>
        <v>0</v>
      </c>
      <c r="BJ464" s="716">
        <f>((((($AL$46*($O$20*(1+SUM($E$27:$I$27))))+($AL$47*($O$21*(1+SUM($E$28:$I$28))))+(($O$22*(1+SUM($E$29:$I$29))))*$AL$48)+(($O$23*(1+SUM($E$30:$I$30))))*$AL$49)+($AL$50*($O$24*(1+SUM($E$31:$I$31))))))*$E$39</f>
        <v>538.65</v>
      </c>
      <c r="BK464" s="716">
        <f>((((($AL$46*($O$20*(1+SUM($E$27:$I$27))))+($AL$47*($O$21*(1+SUM($E$28:$I$28))))+(($O$22*(1+SUM($E$29:$I$29))))*$AL$48)+(($O$23*(1+SUM($E$30:$I$30))))*$AL$49)+($AL$50*($O$24*(1+SUM($E$31:$I$31))))))*$F$39</f>
        <v>9426.375</v>
      </c>
      <c r="BL464" s="716">
        <f>((((($AL$46*($O$20*(1+SUM($E$27:$I$27))))+($AL$47*($O$21*(1+SUM($E$28:$I$28))))+(($O$22*(1+SUM($E$29:$I$29))))*$AL$48)+(($O$23*(1+SUM($E$30:$I$30))))*$AL$49)+($AL$50*($O$24*(1+SUM($E$31:$I$31))))))*$G$39</f>
        <v>13466.25</v>
      </c>
      <c r="BM464" s="716">
        <f>((((($AL$46*($O$20*(1+SUM($E$27:$I$27))))+($AL$47*($O$21*(1+SUM($E$28:$I$28))))+(($O$22*(1+SUM($E$29:$I$29))))*$AL$48)+(($O$23*(1+SUM($E$30:$I$30))))*$AL$49)+($AL$50*($O$24*(1+SUM($E$31:$I$31))))))*$H$39</f>
        <v>2693.25</v>
      </c>
      <c r="BN464" s="716">
        <f>((((($AL$46*($O$20*(1+SUM($E$27:$I$27))))+($AL$47*($O$21*(1+SUM($E$28:$I$28))))+(($O$22*(1+SUM($E$29:$I$29))))*$AL$48)+(($O$23*(1+SUM($E$30:$I$30))))*$AL$49)+($AL$50*($O$24*(1+SUM($E$31:$I$31))))))*$I$39</f>
        <v>538.65</v>
      </c>
      <c r="BO464" s="716">
        <f>((((($AL$46*($O$20*(1+SUM($E$27:$I$27))))+($AL$47*($O$21*(1+SUM($E$28:$I$28))))+(($O$22*(1+SUM($E$29:$I$29))))*$AL$48)+(($O$23*(1+SUM($E$30:$I$30))))*$AL$49)+($AL$50*($O$24*(1+SUM($E$31:$I$31))))))*$J$39</f>
        <v>269.32499999999999</v>
      </c>
      <c r="BP464" s="716"/>
      <c r="BQ464" s="716"/>
    </row>
    <row r="465" spans="1:69" ht="10.199999999999999" customHeight="1" thickBot="1" x14ac:dyDescent="0.35">
      <c r="A465" s="64">
        <v>59</v>
      </c>
      <c r="B465" s="64">
        <f t="shared" si="82"/>
        <v>26932.500000000004</v>
      </c>
      <c r="C465" s="64">
        <v>59</v>
      </c>
      <c r="D465" s="716"/>
      <c r="E465" s="716"/>
      <c r="F465" s="716"/>
      <c r="G465" s="716"/>
      <c r="H465" s="716"/>
      <c r="I465" s="716"/>
      <c r="J465" s="716"/>
      <c r="K465" s="716"/>
      <c r="L465" s="716"/>
      <c r="M465" s="716"/>
      <c r="N465" s="716"/>
      <c r="O465" s="716"/>
      <c r="P465" s="716"/>
      <c r="Q465" s="716"/>
      <c r="R465" s="716"/>
      <c r="S465" s="716"/>
      <c r="T465" s="716"/>
      <c r="U465" s="716"/>
      <c r="V465" s="716"/>
      <c r="W465" s="716"/>
      <c r="X465" s="716"/>
      <c r="Y465" s="716"/>
      <c r="Z465" s="716"/>
      <c r="AA465" s="716"/>
      <c r="AB465" s="716"/>
      <c r="AC465" s="716"/>
      <c r="AD465" s="716"/>
      <c r="AE465" s="716"/>
      <c r="AF465" s="716"/>
      <c r="AG465" s="716"/>
      <c r="AH465" s="716"/>
      <c r="AI465" s="716"/>
      <c r="AJ465" s="716"/>
      <c r="AK465" s="716"/>
      <c r="AL465" s="716"/>
      <c r="AM465" s="716"/>
      <c r="AN465" s="716"/>
      <c r="AO465" s="716"/>
      <c r="AP465" s="716"/>
      <c r="AQ465" s="716"/>
      <c r="AR465" s="716"/>
      <c r="AS465" s="716"/>
      <c r="AT465" s="716"/>
      <c r="AU465" s="716"/>
      <c r="AV465" s="716"/>
      <c r="AW465" s="716"/>
      <c r="AX465" s="716"/>
      <c r="AY465" s="716"/>
      <c r="AZ465" s="716"/>
      <c r="BA465" s="716"/>
      <c r="BB465" s="716"/>
      <c r="BC465" s="716"/>
      <c r="BD465" s="716"/>
      <c r="BE465" s="716"/>
      <c r="BF465" s="716"/>
      <c r="BG465" s="716"/>
      <c r="BH465" s="716"/>
      <c r="BI465" s="716"/>
      <c r="BJ465" s="716">
        <f>((((($AL$46*($O$20*(1+SUM($E$27:$I$27))))+($AL$47*($O$21*(1+SUM($E$28:$I$28))))+(($O$22*(1+SUM($E$29:$I$29))))*$AL$48)+(($O$23*(1+SUM($E$30:$I$30))))*$AL$49)+($AL$50*($O$24*(1+SUM($E$31:$I$31))))))*$D$39</f>
        <v>0</v>
      </c>
      <c r="BK465" s="716">
        <f>((((($AL$46*($O$20*(1+SUM($E$27:$I$27))))+($AL$47*($O$21*(1+SUM($E$28:$I$28))))+(($O$22*(1+SUM($E$29:$I$29))))*$AL$48)+(($O$23*(1+SUM($E$30:$I$30))))*$AL$49)+($AL$50*($O$24*(1+SUM($E$31:$I$31))))))*$E$39</f>
        <v>538.65</v>
      </c>
      <c r="BL465" s="716">
        <f>((((($AL$46*($O$20*(1+SUM($E$27:$I$27))))+($AL$47*($O$21*(1+SUM($E$28:$I$28))))+(($O$22*(1+SUM($E$29:$I$29))))*$AL$48)+(($O$23*(1+SUM($E$30:$I$30))))*$AL$49)+($AL$50*($O$24*(1+SUM($E$31:$I$31))))))*$F$39</f>
        <v>9426.375</v>
      </c>
      <c r="BM465" s="716">
        <f>((((($AL$46*($O$20*(1+SUM($E$27:$I$27))))+($AL$47*($O$21*(1+SUM($E$28:$I$28))))+(($O$22*(1+SUM($E$29:$I$29))))*$AL$48)+(($O$23*(1+SUM($E$30:$I$30))))*$AL$49)+($AL$50*($O$24*(1+SUM($E$31:$I$31))))))*$G$39</f>
        <v>13466.25</v>
      </c>
      <c r="BN465" s="716">
        <f>((((($AL$46*($O$20*(1+SUM($E$27:$I$27))))+($AL$47*($O$21*(1+SUM($E$28:$I$28))))+(($O$22*(1+SUM($E$29:$I$29))))*$AL$48)+(($O$23*(1+SUM($E$30:$I$30))))*$AL$49)+($AL$50*($O$24*(1+SUM($E$31:$I$31))))))*$H$39</f>
        <v>2693.25</v>
      </c>
      <c r="BO465" s="716">
        <f>((((($AL$46*($O$20*(1+SUM($E$27:$I$27))))+($AL$47*($O$21*(1+SUM($E$28:$I$28))))+(($O$22*(1+SUM($E$29:$I$29))))*$AL$48)+(($O$23*(1+SUM($E$30:$I$30))))*$AL$49)+($AL$50*($O$24*(1+SUM($E$31:$I$31))))))*$I$39</f>
        <v>538.65</v>
      </c>
      <c r="BP465" s="716">
        <f>((((($AL$46*($O$20*(1+SUM($E$27:$I$27))))+($AL$47*($O$21*(1+SUM($E$28:$I$28))))+(($O$22*(1+SUM($E$29:$I$29))))*$AL$48)+(($O$23*(1+SUM($E$30:$I$30))))*$AL$49)+($AL$50*($O$24*(1+SUM($E$31:$I$31))))))*$J$39</f>
        <v>269.32499999999999</v>
      </c>
      <c r="BQ465" s="716"/>
    </row>
    <row r="466" spans="1:69" ht="10.199999999999999" customHeight="1" thickBot="1" x14ac:dyDescent="0.35">
      <c r="A466" s="64">
        <v>60</v>
      </c>
      <c r="B466" s="64">
        <f t="shared" si="82"/>
        <v>26932.500000000004</v>
      </c>
      <c r="C466" s="64">
        <v>60</v>
      </c>
      <c r="D466" s="716"/>
      <c r="E466" s="716"/>
      <c r="F466" s="716"/>
      <c r="G466" s="716"/>
      <c r="H466" s="716"/>
      <c r="I466" s="716"/>
      <c r="J466" s="716"/>
      <c r="K466" s="716"/>
      <c r="L466" s="716"/>
      <c r="M466" s="716"/>
      <c r="N466" s="716"/>
      <c r="O466" s="716"/>
      <c r="P466" s="716"/>
      <c r="Q466" s="716"/>
      <c r="R466" s="716"/>
      <c r="S466" s="716"/>
      <c r="T466" s="716"/>
      <c r="U466" s="716"/>
      <c r="V466" s="716"/>
      <c r="W466" s="716"/>
      <c r="X466" s="716"/>
      <c r="Y466" s="716"/>
      <c r="Z466" s="716"/>
      <c r="AA466" s="716"/>
      <c r="AB466" s="716"/>
      <c r="AC466" s="716"/>
      <c r="AD466" s="716"/>
      <c r="AE466" s="716"/>
      <c r="AF466" s="716"/>
      <c r="AG466" s="716"/>
      <c r="AH466" s="716"/>
      <c r="AI466" s="716"/>
      <c r="AJ466" s="716"/>
      <c r="AK466" s="716"/>
      <c r="AL466" s="716"/>
      <c r="AM466" s="716"/>
      <c r="AN466" s="716"/>
      <c r="AO466" s="716"/>
      <c r="AP466" s="716"/>
      <c r="AQ466" s="716"/>
      <c r="AR466" s="716"/>
      <c r="AS466" s="716"/>
      <c r="AT466" s="716"/>
      <c r="AU466" s="716"/>
      <c r="AV466" s="716"/>
      <c r="AW466" s="716"/>
      <c r="AX466" s="716"/>
      <c r="AY466" s="716"/>
      <c r="AZ466" s="716"/>
      <c r="BA466" s="716"/>
      <c r="BB466" s="716"/>
      <c r="BC466" s="716"/>
      <c r="BD466" s="716"/>
      <c r="BE466" s="716"/>
      <c r="BF466" s="716"/>
      <c r="BG466" s="716"/>
      <c r="BH466" s="716"/>
      <c r="BI466" s="716"/>
      <c r="BJ466" s="716"/>
      <c r="BK466" s="716">
        <f>((((($AL$46*($O$20*(1+SUM($E$27:$I$27))))+($AL$47*($O$21*(1+SUM($E$28:$I$28))))+(($O$22*(1+SUM($E$29:$I$29))))*$AL$48)+(($O$23*(1+SUM($E$30:$I$30))))*$AL$49)+($AL$50*($O$24*(1+SUM($E$31:$I$31))))))*$D$39</f>
        <v>0</v>
      </c>
      <c r="BL466" s="716">
        <f>((((($AL$46*($O$20*(1+SUM($E$27:$I$27))))+($AL$47*($O$21*(1+SUM($E$28:$I$28))))+(($O$22*(1+SUM($E$29:$I$29))))*$AL$48)+(($O$23*(1+SUM($E$30:$I$30))))*$AL$49)+($AL$50*($O$24*(1+SUM($E$31:$I$31))))))*$E$39</f>
        <v>538.65</v>
      </c>
      <c r="BM466" s="716">
        <f>((((($AL$46*($O$20*(1+SUM($E$27:$I$27))))+($AL$47*($O$21*(1+SUM($E$28:$I$28))))+(($O$22*(1+SUM($E$29:$I$29))))*$AL$48)+(($O$23*(1+SUM($E$30:$I$30))))*$AL$49)+($AL$50*($O$24*(1+SUM($E$31:$I$31))))))*$F$39</f>
        <v>9426.375</v>
      </c>
      <c r="BN466" s="716">
        <f>((((($AL$46*($O$20*(1+SUM($E$27:$I$27))))+($AL$47*($O$21*(1+SUM($E$28:$I$28))))+(($O$22*(1+SUM($E$29:$I$29))))*$AL$48)+(($O$23*(1+SUM($E$30:$I$30))))*$AL$49)+($AL$50*($O$24*(1+SUM($E$31:$I$31))))))*$G$39</f>
        <v>13466.25</v>
      </c>
      <c r="BO466" s="716">
        <f>((((($AL$46*($O$20*(1+SUM($E$27:$I$27))))+($AL$47*($O$21*(1+SUM($E$28:$I$28))))+(($O$22*(1+SUM($E$29:$I$29))))*$AL$48)+(($O$23*(1+SUM($E$30:$I$30))))*$AL$49)+($AL$50*($O$24*(1+SUM($E$31:$I$31))))))*$H$39</f>
        <v>2693.25</v>
      </c>
      <c r="BP466" s="716">
        <f>((((($AL$46*($O$20*(1+SUM($E$27:$I$27))))+($AL$47*($O$21*(1+SUM($E$28:$I$28))))+(($O$22*(1+SUM($E$29:$I$29))))*$AL$48)+(($O$23*(1+SUM($E$30:$I$30))))*$AL$49)+($AL$50*($O$24*(1+SUM($E$31:$I$31))))))*$I$39</f>
        <v>538.65</v>
      </c>
      <c r="BQ466" s="716">
        <f>((((($AL$46*($O$20*(1+SUM($E$27:$I$27))))+($AL$47*($O$21*(1+SUM($E$28:$I$28))))+(($O$22*(1+SUM($E$29:$I$29))))*$AL$48)+(($O$23*(1+SUM($E$30:$I$30))))*$AL$49)+($AL$50*($O$24*(1+SUM($E$31:$I$31))))))*$J$39</f>
        <v>269.32499999999999</v>
      </c>
    </row>
    <row r="468" spans="1:69" ht="18" x14ac:dyDescent="0.3">
      <c r="C468" s="928" t="s">
        <v>358</v>
      </c>
      <c r="D468" s="928"/>
      <c r="E468" s="929" t="s">
        <v>62</v>
      </c>
      <c r="F468" s="929"/>
      <c r="G468" s="929"/>
      <c r="H468" s="929"/>
      <c r="I468" s="929"/>
      <c r="J468" s="929"/>
      <c r="K468" s="929"/>
      <c r="L468" s="929"/>
      <c r="M468" s="929"/>
      <c r="N468" s="929"/>
    </row>
    <row r="469" spans="1:69" ht="10.199999999999999" customHeight="1" thickBot="1" x14ac:dyDescent="0.35">
      <c r="D469" s="627">
        <f>D406</f>
        <v>45688</v>
      </c>
      <c r="E469" s="627">
        <f t="shared" ref="E469:BK469" si="83">E406</f>
        <v>45716</v>
      </c>
      <c r="F469" s="627">
        <f t="shared" si="83"/>
        <v>45747</v>
      </c>
      <c r="G469" s="627">
        <f t="shared" si="83"/>
        <v>45777</v>
      </c>
      <c r="H469" s="627">
        <f t="shared" si="83"/>
        <v>45808</v>
      </c>
      <c r="I469" s="627">
        <f t="shared" si="83"/>
        <v>45838</v>
      </c>
      <c r="J469" s="627">
        <f t="shared" si="83"/>
        <v>45869</v>
      </c>
      <c r="K469" s="627">
        <f t="shared" si="83"/>
        <v>45900</v>
      </c>
      <c r="L469" s="627">
        <f t="shared" si="83"/>
        <v>45930</v>
      </c>
      <c r="M469" s="627">
        <f t="shared" si="83"/>
        <v>45961</v>
      </c>
      <c r="N469" s="627">
        <f t="shared" si="83"/>
        <v>45991</v>
      </c>
      <c r="O469" s="627">
        <f t="shared" si="83"/>
        <v>46022</v>
      </c>
      <c r="P469" s="627">
        <f t="shared" si="83"/>
        <v>46053</v>
      </c>
      <c r="Q469" s="627">
        <f t="shared" si="83"/>
        <v>46081</v>
      </c>
      <c r="R469" s="627">
        <f t="shared" si="83"/>
        <v>46112</v>
      </c>
      <c r="S469" s="627">
        <f t="shared" si="83"/>
        <v>46142</v>
      </c>
      <c r="T469" s="627">
        <f t="shared" si="83"/>
        <v>46173</v>
      </c>
      <c r="U469" s="627">
        <f t="shared" si="83"/>
        <v>46203</v>
      </c>
      <c r="V469" s="627">
        <f t="shared" si="83"/>
        <v>46234</v>
      </c>
      <c r="W469" s="627">
        <f t="shared" si="83"/>
        <v>46265</v>
      </c>
      <c r="X469" s="627">
        <f t="shared" si="83"/>
        <v>46295</v>
      </c>
      <c r="Y469" s="627">
        <f t="shared" si="83"/>
        <v>46326</v>
      </c>
      <c r="Z469" s="627">
        <f t="shared" si="83"/>
        <v>46356</v>
      </c>
      <c r="AA469" s="627">
        <f t="shared" si="83"/>
        <v>46387</v>
      </c>
      <c r="AB469" s="627">
        <f t="shared" si="83"/>
        <v>46418</v>
      </c>
      <c r="AC469" s="627">
        <f t="shared" si="83"/>
        <v>46446</v>
      </c>
      <c r="AD469" s="627">
        <f t="shared" si="83"/>
        <v>46477</v>
      </c>
      <c r="AE469" s="627">
        <f t="shared" si="83"/>
        <v>46507</v>
      </c>
      <c r="AF469" s="627">
        <f t="shared" si="83"/>
        <v>46538</v>
      </c>
      <c r="AG469" s="627">
        <f t="shared" si="83"/>
        <v>46568</v>
      </c>
      <c r="AH469" s="627">
        <f t="shared" si="83"/>
        <v>46599</v>
      </c>
      <c r="AI469" s="627">
        <f t="shared" si="83"/>
        <v>46630</v>
      </c>
      <c r="AJ469" s="627">
        <f t="shared" si="83"/>
        <v>46660</v>
      </c>
      <c r="AK469" s="627">
        <f t="shared" si="83"/>
        <v>46691</v>
      </c>
      <c r="AL469" s="627">
        <f t="shared" si="83"/>
        <v>46721</v>
      </c>
      <c r="AM469" s="627">
        <f t="shared" si="83"/>
        <v>46752</v>
      </c>
      <c r="AN469" s="627">
        <f t="shared" si="83"/>
        <v>46783</v>
      </c>
      <c r="AO469" s="627">
        <f t="shared" si="83"/>
        <v>46812</v>
      </c>
      <c r="AP469" s="627">
        <f t="shared" si="83"/>
        <v>46843</v>
      </c>
      <c r="AQ469" s="627">
        <f t="shared" si="83"/>
        <v>46873</v>
      </c>
      <c r="AR469" s="627">
        <f t="shared" si="83"/>
        <v>46904</v>
      </c>
      <c r="AS469" s="627">
        <f t="shared" si="83"/>
        <v>46934</v>
      </c>
      <c r="AT469" s="627">
        <f t="shared" si="83"/>
        <v>46965</v>
      </c>
      <c r="AU469" s="627">
        <f t="shared" si="83"/>
        <v>46996</v>
      </c>
      <c r="AV469" s="627">
        <f t="shared" si="83"/>
        <v>47026</v>
      </c>
      <c r="AW469" s="627">
        <f t="shared" si="83"/>
        <v>47057</v>
      </c>
      <c r="AX469" s="627">
        <f t="shared" si="83"/>
        <v>47087</v>
      </c>
      <c r="AY469" s="627">
        <f t="shared" si="83"/>
        <v>47118</v>
      </c>
      <c r="AZ469" s="627">
        <f t="shared" si="83"/>
        <v>47149</v>
      </c>
      <c r="BA469" s="627">
        <f t="shared" si="83"/>
        <v>47177</v>
      </c>
      <c r="BB469" s="627">
        <f t="shared" si="83"/>
        <v>47208</v>
      </c>
      <c r="BC469" s="627">
        <f t="shared" si="83"/>
        <v>47238</v>
      </c>
      <c r="BD469" s="627">
        <f t="shared" si="83"/>
        <v>47269</v>
      </c>
      <c r="BE469" s="627">
        <f t="shared" si="83"/>
        <v>47299</v>
      </c>
      <c r="BF469" s="627">
        <f t="shared" si="83"/>
        <v>47330</v>
      </c>
      <c r="BG469" s="627">
        <f t="shared" si="83"/>
        <v>47361</v>
      </c>
      <c r="BH469" s="627">
        <f t="shared" si="83"/>
        <v>47391</v>
      </c>
      <c r="BI469" s="627">
        <f t="shared" si="83"/>
        <v>47422</v>
      </c>
      <c r="BJ469" s="627">
        <f t="shared" si="83"/>
        <v>47452</v>
      </c>
      <c r="BK469" s="627">
        <f t="shared" si="83"/>
        <v>47483</v>
      </c>
      <c r="BL469" s="927" t="s">
        <v>376</v>
      </c>
      <c r="BM469" s="927"/>
      <c r="BN469" s="927"/>
      <c r="BO469" s="927"/>
      <c r="BP469" s="927"/>
      <c r="BQ469" s="927"/>
    </row>
    <row r="470" spans="1:69" ht="10.199999999999999" customHeight="1" thickBot="1" x14ac:dyDescent="0.35">
      <c r="A470" s="64">
        <v>1</v>
      </c>
      <c r="B470" s="64">
        <f t="shared" ref="B470:B501" si="84">SUM(D470:XFD470)</f>
        <v>8600</v>
      </c>
      <c r="C470" s="64">
        <v>1</v>
      </c>
      <c r="D470" s="716">
        <f>((((($AM$46*($Q$20*(1+SUM($E$27))))+($AM$47*($Q$21*(1+SUM($E$28))))+(($Q$22*(1+SUM($E$29))))*$AM$48)+(($Q$23*(1+SUM($E$30))))*$AM$49)+($AM$50*($Q$24*(1+SUM($E$31))))))*$D$40</f>
        <v>8600</v>
      </c>
      <c r="E470" s="716">
        <f>((((($AM$46*($Q$20*(1+SUM($E$27))))+($AM$47*($Q$21*(1+SUM($E$28))))+(($Q$22*(1+SUM($E$29))))*$AM$48)+(($Q$23*(1+SUM($E$30))))*$AM$49)+($AM$50*($Q$24*(1+SUM($E$31))))))*$E$40</f>
        <v>0</v>
      </c>
      <c r="F470" s="716">
        <f>((((($AM$46*($Q$20*(1+SUM($E$27))))+($AM$47*($Q$21*(1+SUM($E$28))))+(($Q$22*(1+SUM($E$29))))*$AM$48)+(($Q$23*(1+SUM($E$30))))*$AM$49)+($AM$50*($Q$24*(1+SUM($E$31))))))*$F$40</f>
        <v>0</v>
      </c>
      <c r="G470" s="716">
        <f>((((($AM$46*($Q$20*(1+SUM($E$27))))+($AM$47*($Q$21*(1+SUM($E$28))))+(($Q$22*(1+SUM($E$29))))*$AM$48)+(($Q$23*(1+SUM($E$30))))*$AM$49)+($AM$50*($Q$24*(1+SUM($E$31))))))*$G$40</f>
        <v>0</v>
      </c>
      <c r="H470" s="716">
        <f>((((($AM$46*($Q$20*(1+SUM($E$27))))+($AM$47*($Q$21*(1+SUM($E$28))))+(($Q$22*(1+SUM($E$29))))*$AM$48)+(($Q$23*(1+SUM($E$30))))*$AM$49)+($AM$50*($Q$24*(1+SUM($E$31))))))*$H$40</f>
        <v>0</v>
      </c>
      <c r="I470" s="716">
        <f>((((($AM$46*($Q$20*(1+SUM($E$27))))+($AM$47*($Q$21*(1+SUM($E$28))))+(($Q$22*(1+SUM($E$29))))*$AM$48)+(($Q$23*(1+SUM($E$30))))*$AM$49)+($AM$50*($Q$24*(1+SUM($E$31))))))*$I$40</f>
        <v>0</v>
      </c>
      <c r="J470" s="716">
        <f>((((($AM$46*($Q$20*(1+SUM($E$27))))+($AM$47*($Q$21*(1+SUM($E$28))))+(($Q$22*(1+SUM($E$29))))*$AM$48)+(($Q$23*(1+SUM($E$30))))*$AM$49)+($AM$50*($Q$24*(1+SUM($E$31))))))*$J$40</f>
        <v>0</v>
      </c>
      <c r="K470" s="716"/>
      <c r="L470" s="716"/>
      <c r="M470" s="716"/>
      <c r="N470" s="716"/>
      <c r="O470" s="716"/>
      <c r="P470" s="716"/>
      <c r="Q470" s="716"/>
      <c r="R470" s="716"/>
      <c r="S470" s="716"/>
      <c r="T470" s="716"/>
      <c r="U470" s="716"/>
      <c r="V470" s="716"/>
      <c r="W470" s="716"/>
      <c r="X470" s="716"/>
      <c r="Y470" s="716"/>
      <c r="Z470" s="716"/>
      <c r="AA470" s="716"/>
      <c r="AB470" s="716"/>
      <c r="AC470" s="716"/>
      <c r="AD470" s="716"/>
      <c r="AE470" s="716"/>
      <c r="AF470" s="716"/>
      <c r="AG470" s="716"/>
      <c r="AH470" s="716"/>
      <c r="AI470" s="716"/>
      <c r="AJ470" s="716"/>
      <c r="AK470" s="716"/>
      <c r="AL470" s="716"/>
      <c r="AM470" s="716"/>
      <c r="AN470" s="716"/>
      <c r="AO470" s="716"/>
      <c r="AP470" s="716"/>
      <c r="AQ470" s="716"/>
      <c r="AR470" s="716"/>
      <c r="AS470" s="716"/>
      <c r="AT470" s="716"/>
      <c r="AU470" s="716"/>
      <c r="AV470" s="716"/>
      <c r="AW470" s="716"/>
      <c r="AX470" s="716"/>
      <c r="AY470" s="716"/>
      <c r="AZ470" s="716"/>
      <c r="BA470" s="716"/>
      <c r="BB470" s="716"/>
      <c r="BC470" s="716"/>
      <c r="BD470" s="716"/>
      <c r="BE470" s="716"/>
      <c r="BF470" s="716"/>
      <c r="BG470" s="716"/>
      <c r="BH470" s="716"/>
      <c r="BI470" s="716"/>
      <c r="BJ470" s="716"/>
      <c r="BK470" s="716"/>
      <c r="BL470" s="716"/>
      <c r="BM470" s="716"/>
      <c r="BN470" s="716"/>
      <c r="BO470" s="716"/>
      <c r="BP470" s="716"/>
      <c r="BQ470" s="716"/>
    </row>
    <row r="471" spans="1:69" ht="10.199999999999999" customHeight="1" thickBot="1" x14ac:dyDescent="0.35">
      <c r="A471" s="64">
        <v>2</v>
      </c>
      <c r="B471" s="64">
        <f t="shared" si="84"/>
        <v>8600</v>
      </c>
      <c r="C471" s="64">
        <v>2</v>
      </c>
      <c r="D471" s="716"/>
      <c r="E471" s="716">
        <f>((((($AM$46*($Q$20*(1+SUM($E$27))))+($AM$47*($Q$21*(1+SUM($E$28))))+(($Q$22*(1+SUM($E$29))))*$AM$48)+(($Q$23*(1+SUM($E$30))))*$AM$49)+($AM$50*($Q$24*(1+SUM($E$31))))))*$D$40</f>
        <v>8600</v>
      </c>
      <c r="F471" s="716">
        <f>((((($AM$46*($Q$20*(1+SUM($E$27))))+($AM$47*($Q$21*(1+SUM($E$28))))+(($Q$22*(1+SUM($E$29))))*$AM$48)+(($Q$23*(1+SUM($E$30))))*$AM$49)+($AM$50*($Q$24*(1+SUM($E$31))))))*$E$40</f>
        <v>0</v>
      </c>
      <c r="G471" s="716">
        <f>((((($AM$46*($Q$20*(1+SUM($E$27))))+($AM$47*($Q$21*(1+SUM($E$28))))+(($Q$22*(1+SUM($E$29))))*$AM$48)+(($Q$23*(1+SUM($E$30))))*$AM$49)+($AM$50*($Q$24*(1+SUM($E$31))))))*$F$40</f>
        <v>0</v>
      </c>
      <c r="H471" s="716">
        <f>((((($AM$46*($Q$20*(1+SUM($E$27))))+($AM$47*($Q$21*(1+SUM($E$28))))+(($Q$22*(1+SUM($E$29))))*$AM$48)+(($Q$23*(1+SUM($E$30))))*$AM$49)+($AM$50*($Q$24*(1+SUM($E$31))))))*$G$40</f>
        <v>0</v>
      </c>
      <c r="I471" s="716">
        <f>((((($AM$46*($Q$20*(1+SUM($E$27))))+($AM$47*($Q$21*(1+SUM($E$28))))+(($Q$22*(1+SUM($E$29))))*$AM$48)+(($Q$23*(1+SUM($E$30))))*$AM$49)+($AM$50*($Q$24*(1+SUM($E$31))))))*$H$40</f>
        <v>0</v>
      </c>
      <c r="J471" s="716">
        <f>((((($AM$46*($Q$20*(1+SUM($E$27))))+($AM$47*($Q$21*(1+SUM($E$28))))+(($Q$22*(1+SUM($E$29))))*$AM$48)+(($Q$23*(1+SUM($E$30))))*$AM$49)+($AM$50*($Q$24*(1+SUM($E$31))))))*$I$40</f>
        <v>0</v>
      </c>
      <c r="K471" s="716">
        <f>((((($AM$46*($Q$20*(1+SUM($E$27))))+($AM$47*($Q$21*(1+SUM($E$28))))+(($Q$22*(1+SUM($E$29))))*$AM$48)+(($Q$23*(1+SUM($E$30))))*$AM$49)+($AM$50*($Q$24*(1+SUM($E$31))))))*$J$40</f>
        <v>0</v>
      </c>
      <c r="L471" s="716"/>
      <c r="M471" s="716"/>
      <c r="N471" s="716"/>
      <c r="O471" s="716"/>
      <c r="P471" s="716"/>
      <c r="Q471" s="716"/>
      <c r="R471" s="716"/>
      <c r="S471" s="716"/>
      <c r="T471" s="716"/>
      <c r="U471" s="716"/>
      <c r="V471" s="716"/>
      <c r="W471" s="716"/>
      <c r="X471" s="716"/>
      <c r="Y471" s="716"/>
      <c r="Z471" s="716"/>
      <c r="AA471" s="716"/>
      <c r="AB471" s="716"/>
      <c r="AC471" s="716"/>
      <c r="AD471" s="716"/>
      <c r="AE471" s="716"/>
      <c r="AF471" s="716"/>
      <c r="AG471" s="716"/>
      <c r="AH471" s="716"/>
      <c r="AI471" s="716"/>
      <c r="AJ471" s="716"/>
      <c r="AK471" s="716"/>
      <c r="AL471" s="716"/>
      <c r="AM471" s="716"/>
      <c r="AN471" s="716"/>
      <c r="AO471" s="716"/>
      <c r="AP471" s="716"/>
      <c r="AQ471" s="716"/>
      <c r="AR471" s="716"/>
      <c r="AS471" s="716"/>
      <c r="AT471" s="716"/>
      <c r="AU471" s="716"/>
      <c r="AV471" s="716"/>
      <c r="AW471" s="716"/>
      <c r="AX471" s="716"/>
      <c r="AY471" s="716"/>
      <c r="AZ471" s="716"/>
      <c r="BA471" s="716"/>
      <c r="BB471" s="716"/>
      <c r="BC471" s="716"/>
      <c r="BD471" s="716"/>
      <c r="BE471" s="716"/>
      <c r="BF471" s="716"/>
      <c r="BG471" s="716"/>
      <c r="BH471" s="716"/>
      <c r="BI471" s="716"/>
      <c r="BJ471" s="716"/>
      <c r="BK471" s="716"/>
      <c r="BL471" s="716"/>
      <c r="BM471" s="716"/>
      <c r="BN471" s="716"/>
      <c r="BO471" s="716"/>
      <c r="BP471" s="716"/>
      <c r="BQ471" s="716"/>
    </row>
    <row r="472" spans="1:69" ht="10.199999999999999" customHeight="1" thickBot="1" x14ac:dyDescent="0.35">
      <c r="A472" s="64">
        <v>3</v>
      </c>
      <c r="B472" s="64">
        <f t="shared" si="84"/>
        <v>8600</v>
      </c>
      <c r="C472" s="64">
        <v>3</v>
      </c>
      <c r="D472" s="716"/>
      <c r="E472" s="716"/>
      <c r="F472" s="716">
        <f>((((($AM$46*($Q$20*(1+SUM($E$27))))+($AM$47*($Q$21*(1+SUM($E$28))))+(($Q$22*(1+SUM($E$29))))*$AM$48)+(($Q$23*(1+SUM($E$30))))*$AM$49)+($AM$50*($Q$24*(1+SUM($E$31))))))*$D$40</f>
        <v>8600</v>
      </c>
      <c r="G472" s="716">
        <f>((((($AM$46*($Q$20*(1+SUM($E$27))))+($AM$47*($Q$21*(1+SUM($E$28))))+(($Q$22*(1+SUM($E$29))))*$AM$48)+(($Q$23*(1+SUM($E$30))))*$AM$49)+($AM$50*($Q$24*(1+SUM($E$31))))))*$E$40</f>
        <v>0</v>
      </c>
      <c r="H472" s="716">
        <f>((((($AM$46*($Q$20*(1+SUM($E$27))))+($AM$47*($Q$21*(1+SUM($E$28))))+(($Q$22*(1+SUM($E$29))))*$AM$48)+(($Q$23*(1+SUM($E$30))))*$AM$49)+($AM$50*($Q$24*(1+SUM($E$31))))))*$F$40</f>
        <v>0</v>
      </c>
      <c r="I472" s="716">
        <f>((((($AM$46*($Q$20*(1+SUM($E$27))))+($AM$47*($Q$21*(1+SUM($E$28))))+(($Q$22*(1+SUM($E$29))))*$AM$48)+(($Q$23*(1+SUM($E$30))))*$AM$49)+($AM$50*($Q$24*(1+SUM($E$31))))))*$G$40</f>
        <v>0</v>
      </c>
      <c r="J472" s="716">
        <f>((((($AM$46*($Q$20*(1+SUM($E$27))))+($AM$47*($Q$21*(1+SUM($E$28))))+(($Q$22*(1+SUM($E$29))))*$AM$48)+(($Q$23*(1+SUM($E$30))))*$AM$49)+($AM$50*($Q$24*(1+SUM($E$31))))))*$H$40</f>
        <v>0</v>
      </c>
      <c r="K472" s="716">
        <f>((((($AM$46*($Q$20*(1+SUM($E$27))))+($AM$47*($Q$21*(1+SUM($E$28))))+(($Q$22*(1+SUM($E$29))))*$AM$48)+(($Q$23*(1+SUM($E$30))))*$AM$49)+($AM$50*($Q$24*(1+SUM($E$31))))))*$I$40</f>
        <v>0</v>
      </c>
      <c r="L472" s="716">
        <f>((((($AM$46*($Q$20*(1+SUM($E$27))))+($AM$47*($Q$21*(1+SUM($E$28))))+(($Q$22*(1+SUM($E$29))))*$AM$48)+(($Q$23*(1+SUM($E$30))))*$AM$49)+($AM$50*($Q$24*(1+SUM($E$31))))))*$J$40</f>
        <v>0</v>
      </c>
      <c r="M472" s="716"/>
      <c r="N472" s="716"/>
      <c r="O472" s="716"/>
      <c r="P472" s="716"/>
      <c r="Q472" s="716"/>
      <c r="R472" s="716"/>
      <c r="S472" s="716"/>
      <c r="T472" s="716"/>
      <c r="U472" s="716"/>
      <c r="V472" s="716"/>
      <c r="W472" s="716"/>
      <c r="X472" s="716"/>
      <c r="Y472" s="716"/>
      <c r="Z472" s="716"/>
      <c r="AA472" s="716"/>
      <c r="AB472" s="716"/>
      <c r="AC472" s="716"/>
      <c r="AD472" s="716"/>
      <c r="AE472" s="716"/>
      <c r="AF472" s="716"/>
      <c r="AG472" s="716"/>
      <c r="AH472" s="716"/>
      <c r="AI472" s="716"/>
      <c r="AJ472" s="716"/>
      <c r="AK472" s="716"/>
      <c r="AL472" s="716"/>
      <c r="AM472" s="716"/>
      <c r="AN472" s="716"/>
      <c r="AO472" s="716"/>
      <c r="AP472" s="716"/>
      <c r="AQ472" s="716"/>
      <c r="AR472" s="716"/>
      <c r="AS472" s="716"/>
      <c r="AT472" s="716"/>
      <c r="AU472" s="716"/>
      <c r="AV472" s="716"/>
      <c r="AW472" s="716"/>
      <c r="AX472" s="716"/>
      <c r="AY472" s="716"/>
      <c r="AZ472" s="716"/>
      <c r="BA472" s="716"/>
      <c r="BB472" s="716"/>
      <c r="BC472" s="716"/>
      <c r="BD472" s="716"/>
      <c r="BE472" s="716"/>
      <c r="BF472" s="716"/>
      <c r="BG472" s="716"/>
      <c r="BH472" s="716"/>
      <c r="BI472" s="716"/>
      <c r="BJ472" s="716"/>
      <c r="BK472" s="716"/>
      <c r="BL472" s="716"/>
      <c r="BM472" s="716"/>
      <c r="BN472" s="716"/>
      <c r="BO472" s="716"/>
      <c r="BP472" s="716"/>
      <c r="BQ472" s="716"/>
    </row>
    <row r="473" spans="1:69" ht="10.199999999999999" customHeight="1" thickBot="1" x14ac:dyDescent="0.35">
      <c r="A473" s="64">
        <v>4</v>
      </c>
      <c r="B473" s="64">
        <f t="shared" si="84"/>
        <v>8600</v>
      </c>
      <c r="C473" s="64">
        <v>4</v>
      </c>
      <c r="D473" s="716"/>
      <c r="E473" s="716"/>
      <c r="F473" s="716"/>
      <c r="G473" s="716">
        <f>((((($AM$46*($Q$20*(1+SUM($E$27))))+($AM$47*($Q$21*(1+SUM($E$28))))+(($Q$22*(1+SUM($E$29))))*$AM$48)+(($Q$23*(1+SUM($E$30))))*$AM$49)+($AM$50*($Q$24*(1+SUM($E$31))))))*$D$40</f>
        <v>8600</v>
      </c>
      <c r="H473" s="716">
        <f>((((($AM$46*($Q$20*(1+SUM($E$27))))+($AM$47*($Q$21*(1+SUM($E$28))))+(($Q$22*(1+SUM($E$29))))*$AM$48)+(($Q$23*(1+SUM($E$30))))*$AM$49)+($AM$50*($Q$24*(1+SUM($E$31))))))*$E$40</f>
        <v>0</v>
      </c>
      <c r="I473" s="716">
        <f>((((($AM$46*($Q$20*(1+SUM($E$27))))+($AM$47*($Q$21*(1+SUM($E$28))))+(($Q$22*(1+SUM($E$29))))*$AM$48)+(($Q$23*(1+SUM($E$30))))*$AM$49)+($AM$50*($Q$24*(1+SUM($E$31))))))*$F$40</f>
        <v>0</v>
      </c>
      <c r="J473" s="716">
        <f>((((($AM$46*($Q$20*(1+SUM($E$27))))+($AM$47*($Q$21*(1+SUM($E$28))))+(($Q$22*(1+SUM($E$29))))*$AM$48)+(($Q$23*(1+SUM($E$30))))*$AM$49)+($AM$50*($Q$24*(1+SUM($E$31))))))*$G$40</f>
        <v>0</v>
      </c>
      <c r="K473" s="716">
        <f>((((($AM$46*($Q$20*(1+SUM($E$27))))+($AM$47*($Q$21*(1+SUM($E$28))))+(($Q$22*(1+SUM($E$29))))*$AM$48)+(($Q$23*(1+SUM($E$30))))*$AM$49)+($AM$50*($Q$24*(1+SUM($E$31))))))*$H$40</f>
        <v>0</v>
      </c>
      <c r="L473" s="716">
        <f>((((($AM$46*($Q$20*(1+SUM($E$27))))+($AM$47*($Q$21*(1+SUM($E$28))))+(($Q$22*(1+SUM($E$29))))*$AM$48)+(($Q$23*(1+SUM($E$30))))*$AM$49)+($AM$50*($Q$24*(1+SUM($E$31))))))*$I$40</f>
        <v>0</v>
      </c>
      <c r="M473" s="716">
        <f>((((($AM$46*($Q$20*(1+SUM($E$27))))+($AM$47*($Q$21*(1+SUM($E$28))))+(($Q$22*(1+SUM($E$29))))*$AM$48)+(($Q$23*(1+SUM($E$30))))*$AM$49)+($AM$50*($Q$24*(1+SUM($E$31))))))*$J$40</f>
        <v>0</v>
      </c>
      <c r="N473" s="716"/>
      <c r="O473" s="716"/>
      <c r="P473" s="716"/>
      <c r="Q473" s="716"/>
      <c r="R473" s="716"/>
      <c r="S473" s="716"/>
      <c r="T473" s="716"/>
      <c r="U473" s="716"/>
      <c r="V473" s="716"/>
      <c r="W473" s="716"/>
      <c r="X473" s="716"/>
      <c r="Y473" s="716"/>
      <c r="Z473" s="716"/>
      <c r="AA473" s="716"/>
      <c r="AB473" s="716"/>
      <c r="AC473" s="716"/>
      <c r="AD473" s="716"/>
      <c r="AE473" s="716"/>
      <c r="AF473" s="716"/>
      <c r="AG473" s="716"/>
      <c r="AH473" s="716"/>
      <c r="AI473" s="716"/>
      <c r="AJ473" s="716"/>
      <c r="AK473" s="716"/>
      <c r="AL473" s="716"/>
      <c r="AM473" s="716"/>
      <c r="AN473" s="716"/>
      <c r="AO473" s="716"/>
      <c r="AP473" s="716"/>
      <c r="AQ473" s="716"/>
      <c r="AR473" s="716"/>
      <c r="AS473" s="716"/>
      <c r="AT473" s="716"/>
      <c r="AU473" s="716"/>
      <c r="AV473" s="716"/>
      <c r="AW473" s="716"/>
      <c r="AX473" s="716"/>
      <c r="AY473" s="716"/>
      <c r="AZ473" s="716"/>
      <c r="BA473" s="716"/>
      <c r="BB473" s="716"/>
      <c r="BC473" s="716"/>
      <c r="BD473" s="716"/>
      <c r="BE473" s="716"/>
      <c r="BF473" s="716"/>
      <c r="BG473" s="716"/>
      <c r="BH473" s="716"/>
      <c r="BI473" s="716"/>
      <c r="BJ473" s="716"/>
      <c r="BK473" s="716"/>
      <c r="BL473" s="716"/>
      <c r="BM473" s="716"/>
      <c r="BN473" s="716"/>
      <c r="BO473" s="716"/>
      <c r="BP473" s="716"/>
      <c r="BQ473" s="716"/>
    </row>
    <row r="474" spans="1:69" ht="10.199999999999999" customHeight="1" thickBot="1" x14ac:dyDescent="0.35">
      <c r="A474" s="64">
        <v>5</v>
      </c>
      <c r="B474" s="64">
        <f t="shared" si="84"/>
        <v>8600</v>
      </c>
      <c r="C474" s="64">
        <v>5</v>
      </c>
      <c r="D474" s="716"/>
      <c r="E474" s="716"/>
      <c r="F474" s="716"/>
      <c r="G474" s="716"/>
      <c r="H474" s="716">
        <f>((((($AM$46*($Q$20*(1+SUM($E$27))))+($AM$47*($Q$21*(1+SUM($E$28))))+(($Q$22*(1+SUM($E$29))))*$AM$48)+(($Q$23*(1+SUM($E$30))))*$AM$49)+($AM$50*($Q$24*(1+SUM($E$31))))))*$D$40</f>
        <v>8600</v>
      </c>
      <c r="I474" s="716">
        <f>((((($AM$46*($Q$20*(1+SUM($E$27))))+($AM$47*($Q$21*(1+SUM($E$28))))+(($Q$22*(1+SUM($E$29))))*$AM$48)+(($Q$23*(1+SUM($E$30))))*$AM$49)+($AM$50*($Q$24*(1+SUM($E$31))))))*$E$40</f>
        <v>0</v>
      </c>
      <c r="J474" s="716">
        <f>((((($AM$46*($Q$20*(1+SUM($E$27))))+($AM$47*($Q$21*(1+SUM($E$28))))+(($Q$22*(1+SUM($E$29))))*$AM$48)+(($Q$23*(1+SUM($E$30))))*$AM$49)+($AM$50*($Q$24*(1+SUM($E$31))))))*$F$40</f>
        <v>0</v>
      </c>
      <c r="K474" s="716">
        <f>((((($AM$46*($Q$20*(1+SUM($E$27))))+($AM$47*($Q$21*(1+SUM($E$28))))+(($Q$22*(1+SUM($E$29))))*$AM$48)+(($Q$23*(1+SUM($E$30))))*$AM$49)+($AM$50*($Q$24*(1+SUM($E$31))))))*$G$40</f>
        <v>0</v>
      </c>
      <c r="L474" s="716">
        <f>((((($AM$46*($Q$20*(1+SUM($E$27))))+($AM$47*($Q$21*(1+SUM($E$28))))+(($Q$22*(1+SUM($E$29))))*$AM$48)+(($Q$23*(1+SUM($E$30))))*$AM$49)+($AM$50*($Q$24*(1+SUM($E$31))))))*$H$40</f>
        <v>0</v>
      </c>
      <c r="M474" s="716">
        <f>((((($AM$46*($Q$20*(1+SUM($E$27))))+($AM$47*($Q$21*(1+SUM($E$28))))+(($Q$22*(1+SUM($E$29))))*$AM$48)+(($Q$23*(1+SUM($E$30))))*$AM$49)+($AM$50*($Q$24*(1+SUM($E$31))))))*$I$40</f>
        <v>0</v>
      </c>
      <c r="N474" s="716">
        <f>((((($AM$46*($Q$20*(1+SUM($E$27))))+($AM$47*($Q$21*(1+SUM($E$28))))+(($Q$22*(1+SUM($E$29))))*$AM$48)+(($Q$23*(1+SUM($E$30))))*$AM$49)+($AM$50*($Q$24*(1+SUM($E$31))))))*$J$40</f>
        <v>0</v>
      </c>
      <c r="O474" s="716"/>
      <c r="P474" s="716"/>
      <c r="Q474" s="716"/>
      <c r="R474" s="716"/>
      <c r="S474" s="716"/>
      <c r="T474" s="716"/>
      <c r="U474" s="716"/>
      <c r="V474" s="716"/>
      <c r="W474" s="716"/>
      <c r="X474" s="716"/>
      <c r="Y474" s="716"/>
      <c r="Z474" s="716"/>
      <c r="AA474" s="716"/>
      <c r="AB474" s="716"/>
      <c r="AC474" s="716"/>
      <c r="AD474" s="716"/>
      <c r="AE474" s="716"/>
      <c r="AF474" s="716"/>
      <c r="AG474" s="716"/>
      <c r="AH474" s="716"/>
      <c r="AI474" s="716"/>
      <c r="AJ474" s="716"/>
      <c r="AK474" s="716"/>
      <c r="AL474" s="716"/>
      <c r="AM474" s="716"/>
      <c r="AN474" s="716"/>
      <c r="AO474" s="716"/>
      <c r="AP474" s="716"/>
      <c r="AQ474" s="716"/>
      <c r="AR474" s="716"/>
      <c r="AS474" s="716"/>
      <c r="AT474" s="716"/>
      <c r="AU474" s="716"/>
      <c r="AV474" s="716"/>
      <c r="AW474" s="716"/>
      <c r="AX474" s="716"/>
      <c r="AY474" s="716"/>
      <c r="AZ474" s="716"/>
      <c r="BA474" s="716"/>
      <c r="BB474" s="716"/>
      <c r="BC474" s="716"/>
      <c r="BD474" s="716"/>
      <c r="BE474" s="716"/>
      <c r="BF474" s="716"/>
      <c r="BG474" s="716"/>
      <c r="BH474" s="716"/>
      <c r="BI474" s="716"/>
      <c r="BJ474" s="716"/>
      <c r="BK474" s="716"/>
      <c r="BL474" s="716"/>
      <c r="BM474" s="716"/>
      <c r="BN474" s="716"/>
      <c r="BO474" s="716"/>
      <c r="BP474" s="716"/>
      <c r="BQ474" s="716"/>
    </row>
    <row r="475" spans="1:69" ht="10.199999999999999" customHeight="1" thickBot="1" x14ac:dyDescent="0.35">
      <c r="A475" s="64">
        <v>6</v>
      </c>
      <c r="B475" s="64">
        <f t="shared" si="84"/>
        <v>8600</v>
      </c>
      <c r="C475" s="64">
        <v>6</v>
      </c>
      <c r="D475" s="716"/>
      <c r="E475" s="716"/>
      <c r="F475" s="716"/>
      <c r="G475" s="716"/>
      <c r="H475" s="716"/>
      <c r="I475" s="716">
        <f>((((($AM$46*($Q$20*(1+SUM($E$27))))+($AM$47*($Q$21*(1+SUM($E$28))))+(($Q$22*(1+SUM($E$29))))*$AM$48)+(($Q$23*(1+SUM($E$30))))*$AM$49)+($AM$50*($Q$24*(1+SUM($E$31))))))*$D$40</f>
        <v>8600</v>
      </c>
      <c r="J475" s="716">
        <f>((((($AM$46*($Q$20*(1+SUM($E$27))))+($AM$47*($Q$21*(1+SUM($E$28))))+(($Q$22*(1+SUM($E$29))))*$AM$48)+(($Q$23*(1+SUM($E$30))))*$AM$49)+($AM$50*($Q$24*(1+SUM($E$31))))))*$E$40</f>
        <v>0</v>
      </c>
      <c r="K475" s="716">
        <f>((((($AM$46*($Q$20*(1+SUM($E$27))))+($AM$47*($Q$21*(1+SUM($E$28))))+(($Q$22*(1+SUM($E$29))))*$AM$48)+(($Q$23*(1+SUM($E$30))))*$AM$49)+($AM$50*($Q$24*(1+SUM($E$31))))))*$F$40</f>
        <v>0</v>
      </c>
      <c r="L475" s="716">
        <f>((((($AM$46*($Q$20*(1+SUM($E$27))))+($AM$47*($Q$21*(1+SUM($E$28))))+(($Q$22*(1+SUM($E$29))))*$AM$48)+(($Q$23*(1+SUM($E$30))))*$AM$49)+($AM$50*($Q$24*(1+SUM($E$31))))))*$G$40</f>
        <v>0</v>
      </c>
      <c r="M475" s="716">
        <f>((((($AM$46*($Q$20*(1+SUM($E$27))))+($AM$47*($Q$21*(1+SUM($E$28))))+(($Q$22*(1+SUM($E$29))))*$AM$48)+(($Q$23*(1+SUM($E$30))))*$AM$49)+($AM$50*($Q$24*(1+SUM($E$31))))))*$H$40</f>
        <v>0</v>
      </c>
      <c r="N475" s="716">
        <f>((((($AM$46*($Q$20*(1+SUM($E$27))))+($AM$47*($Q$21*(1+SUM($E$28))))+(($Q$22*(1+SUM($E$29))))*$AM$48)+(($Q$23*(1+SUM($E$30))))*$AM$49)+($AM$50*($Q$24*(1+SUM($E$31))))))*$I$40</f>
        <v>0</v>
      </c>
      <c r="O475" s="716">
        <f>((((($AM$46*($Q$20*(1+SUM($E$27))))+($AM$47*($Q$21*(1+SUM($E$28))))+(($Q$22*(1+SUM($E$29))))*$AM$48)+(($Q$23*(1+SUM($E$30))))*$AM$49)+($AM$50*($Q$24*(1+SUM($E$31))))))*$J$40</f>
        <v>0</v>
      </c>
      <c r="P475" s="716"/>
      <c r="Q475" s="716"/>
      <c r="R475" s="716"/>
      <c r="S475" s="716"/>
      <c r="T475" s="716"/>
      <c r="U475" s="716"/>
      <c r="V475" s="716"/>
      <c r="W475" s="716"/>
      <c r="X475" s="716"/>
      <c r="Y475" s="716"/>
      <c r="Z475" s="716"/>
      <c r="AA475" s="716"/>
      <c r="AB475" s="716"/>
      <c r="AC475" s="716"/>
      <c r="AD475" s="716"/>
      <c r="AE475" s="716"/>
      <c r="AF475" s="716"/>
      <c r="AG475" s="716"/>
      <c r="AH475" s="716"/>
      <c r="AI475" s="716"/>
      <c r="AJ475" s="716"/>
      <c r="AK475" s="716"/>
      <c r="AL475" s="716"/>
      <c r="AM475" s="716"/>
      <c r="AN475" s="716"/>
      <c r="AO475" s="716"/>
      <c r="AP475" s="716"/>
      <c r="AQ475" s="716"/>
      <c r="AR475" s="716"/>
      <c r="AS475" s="716"/>
      <c r="AT475" s="716"/>
      <c r="AU475" s="716"/>
      <c r="AV475" s="716"/>
      <c r="AW475" s="716"/>
      <c r="AX475" s="716"/>
      <c r="AY475" s="716"/>
      <c r="AZ475" s="716"/>
      <c r="BA475" s="716"/>
      <c r="BB475" s="716"/>
      <c r="BC475" s="716"/>
      <c r="BD475" s="716"/>
      <c r="BE475" s="716"/>
      <c r="BF475" s="716"/>
      <c r="BG475" s="716"/>
      <c r="BH475" s="716"/>
      <c r="BI475" s="716"/>
      <c r="BJ475" s="716"/>
      <c r="BK475" s="716"/>
      <c r="BL475" s="716"/>
      <c r="BM475" s="716"/>
      <c r="BN475" s="716"/>
      <c r="BO475" s="716"/>
      <c r="BP475" s="716"/>
      <c r="BQ475" s="716"/>
    </row>
    <row r="476" spans="1:69" ht="10.199999999999999" customHeight="1" thickBot="1" x14ac:dyDescent="0.35">
      <c r="A476" s="64">
        <v>7</v>
      </c>
      <c r="B476" s="64">
        <f t="shared" si="84"/>
        <v>8600</v>
      </c>
      <c r="C476" s="64">
        <v>7</v>
      </c>
      <c r="D476" s="716"/>
      <c r="E476" s="716"/>
      <c r="F476" s="716"/>
      <c r="G476" s="716"/>
      <c r="H476" s="716"/>
      <c r="I476" s="716"/>
      <c r="J476" s="716">
        <f>((((($AM$46*($Q$20*(1+SUM($E$27))))+($AM$47*($Q$21*(1+SUM($E$28))))+(($Q$22*(1+SUM($E$29))))*$AM$48)+(($Q$23*(1+SUM($E$30))))*$AM$49)+($AM$50*($Q$24*(1+SUM($E$31))))))*$D$40</f>
        <v>8600</v>
      </c>
      <c r="K476" s="716">
        <f>((((($AM$46*($Q$20*(1+SUM($E$27))))+($AM$47*($Q$21*(1+SUM($E$28))))+(($Q$22*(1+SUM($E$29))))*$AM$48)+(($Q$23*(1+SUM($E$30))))*$AM$49)+($AM$50*($Q$24*(1+SUM($E$31))))))*$E$40</f>
        <v>0</v>
      </c>
      <c r="L476" s="716">
        <f>((((($AM$46*($Q$20*(1+SUM($E$27))))+($AM$47*($Q$21*(1+SUM($E$28))))+(($Q$22*(1+SUM($E$29))))*$AM$48)+(($Q$23*(1+SUM($E$30))))*$AM$49)+($AM$50*($Q$24*(1+SUM($E$31))))))*$F$40</f>
        <v>0</v>
      </c>
      <c r="M476" s="716">
        <f>((((($AM$46*($Q$20*(1+SUM($E$27))))+($AM$47*($Q$21*(1+SUM($E$28))))+(($Q$22*(1+SUM($E$29))))*$AM$48)+(($Q$23*(1+SUM($E$30))))*$AM$49)+($AM$50*($Q$24*(1+SUM($E$31))))))*$G$40</f>
        <v>0</v>
      </c>
      <c r="N476" s="716">
        <f>((((($AM$46*($Q$20*(1+SUM($E$27))))+($AM$47*($Q$21*(1+SUM($E$28))))+(($Q$22*(1+SUM($E$29))))*$AM$48)+(($Q$23*(1+SUM($E$30))))*$AM$49)+($AM$50*($Q$24*(1+SUM($E$31))))))*$H$40</f>
        <v>0</v>
      </c>
      <c r="O476" s="716">
        <f>((((($AM$46*($Q$20*(1+SUM($E$27))))+($AM$47*($Q$21*(1+SUM($E$28))))+(($Q$22*(1+SUM($E$29))))*$AM$48)+(($Q$23*(1+SUM($E$30))))*$AM$49)+($AM$50*($Q$24*(1+SUM($E$31))))))*$I$40</f>
        <v>0</v>
      </c>
      <c r="P476" s="716">
        <f>((((($AM$46*($Q$20*(1+SUM($E$27))))+($AM$47*($Q$21*(1+SUM($E$28))))+(($Q$22*(1+SUM($E$29))))*$AM$48)+(($Q$23*(1+SUM($E$30))))*$AM$49)+($AM$50*($Q$24*(1+SUM($E$31))))))*$J$40</f>
        <v>0</v>
      </c>
      <c r="Q476" s="716"/>
      <c r="R476" s="716"/>
      <c r="S476" s="716"/>
      <c r="T476" s="716"/>
      <c r="U476" s="716"/>
      <c r="V476" s="716"/>
      <c r="W476" s="716"/>
      <c r="X476" s="716"/>
      <c r="Y476" s="716"/>
      <c r="Z476" s="716"/>
      <c r="AA476" s="716"/>
      <c r="AB476" s="716"/>
      <c r="AC476" s="716"/>
      <c r="AD476" s="716"/>
      <c r="AE476" s="716"/>
      <c r="AF476" s="716"/>
      <c r="AG476" s="716"/>
      <c r="AH476" s="716"/>
      <c r="AI476" s="716"/>
      <c r="AJ476" s="716"/>
      <c r="AK476" s="716"/>
      <c r="AL476" s="716"/>
      <c r="AM476" s="716"/>
      <c r="AN476" s="716"/>
      <c r="AO476" s="716"/>
      <c r="AP476" s="716"/>
      <c r="AQ476" s="716"/>
      <c r="AR476" s="716"/>
      <c r="AS476" s="716"/>
      <c r="AT476" s="716"/>
      <c r="AU476" s="716"/>
      <c r="AV476" s="716"/>
      <c r="AW476" s="716"/>
      <c r="AX476" s="716"/>
      <c r="AY476" s="716"/>
      <c r="AZ476" s="716"/>
      <c r="BA476" s="716"/>
      <c r="BB476" s="716"/>
      <c r="BC476" s="716"/>
      <c r="BD476" s="716"/>
      <c r="BE476" s="716"/>
      <c r="BF476" s="716"/>
      <c r="BG476" s="716"/>
      <c r="BH476" s="716"/>
      <c r="BI476" s="716"/>
      <c r="BJ476" s="716"/>
      <c r="BK476" s="716"/>
      <c r="BL476" s="716"/>
      <c r="BM476" s="716"/>
      <c r="BN476" s="716"/>
      <c r="BO476" s="716"/>
      <c r="BP476" s="716"/>
      <c r="BQ476" s="716"/>
    </row>
    <row r="477" spans="1:69" ht="10.199999999999999" customHeight="1" thickBot="1" x14ac:dyDescent="0.35">
      <c r="A477" s="64">
        <v>8</v>
      </c>
      <c r="B477" s="64">
        <f t="shared" si="84"/>
        <v>8600</v>
      </c>
      <c r="C477" s="64">
        <v>8</v>
      </c>
      <c r="D477" s="716"/>
      <c r="E477" s="716"/>
      <c r="F477" s="716"/>
      <c r="G477" s="716"/>
      <c r="H477" s="716"/>
      <c r="I477" s="716"/>
      <c r="J477" s="716"/>
      <c r="K477" s="716">
        <f>((((($AM$46*($Q$20*(1+SUM($E$27))))+($AM$47*($Q$21*(1+SUM($E$28))))+(($Q$22*(1+SUM($E$29))))*$AM$48)+(($Q$23*(1+SUM($E$30))))*$AM$49)+($AM$50*($Q$24*(1+SUM($E$31))))))*$D$40</f>
        <v>8600</v>
      </c>
      <c r="L477" s="716">
        <f>((((($AM$46*($Q$20*(1+SUM($E$27))))+($AM$47*($Q$21*(1+SUM($E$28))))+(($Q$22*(1+SUM($E$29))))*$AM$48)+(($Q$23*(1+SUM($E$30))))*$AM$49)+($AM$50*($Q$24*(1+SUM($E$31))))))*$E$40</f>
        <v>0</v>
      </c>
      <c r="M477" s="716">
        <f>((((($AM$46*($Q$20*(1+SUM($E$27))))+($AM$47*($Q$21*(1+SUM($E$28))))+(($Q$22*(1+SUM($E$29))))*$AM$48)+(($Q$23*(1+SUM($E$30))))*$AM$49)+($AM$50*($Q$24*(1+SUM($E$31))))))*$F$40</f>
        <v>0</v>
      </c>
      <c r="N477" s="716">
        <f>((((($AM$46*($Q$20*(1+SUM($E$27))))+($AM$47*($Q$21*(1+SUM($E$28))))+(($Q$22*(1+SUM($E$29))))*$AM$48)+(($Q$23*(1+SUM($E$30))))*$AM$49)+($AM$50*($Q$24*(1+SUM($E$31))))))*$G$40</f>
        <v>0</v>
      </c>
      <c r="O477" s="716">
        <f>((((($AM$46*($Q$20*(1+SUM($E$27))))+($AM$47*($Q$21*(1+SUM($E$28))))+(($Q$22*(1+SUM($E$29))))*$AM$48)+(($Q$23*(1+SUM($E$30))))*$AM$49)+($AM$50*($Q$24*(1+SUM($E$31))))))*$H$40</f>
        <v>0</v>
      </c>
      <c r="P477" s="716">
        <f>((((($AM$46*($Q$20*(1+SUM($E$27))))+($AM$47*($Q$21*(1+SUM($E$28))))+(($Q$22*(1+SUM($E$29))))*$AM$48)+(($Q$23*(1+SUM($E$30))))*$AM$49)+($AM$50*($Q$24*(1+SUM($E$31))))))*$I$40</f>
        <v>0</v>
      </c>
      <c r="Q477" s="716">
        <f>((((($AM$46*($Q$20*(1+SUM($E$27))))+($AM$47*($Q$21*(1+SUM($E$28))))+(($Q$22*(1+SUM($E$29))))*$AM$48)+(($Q$23*(1+SUM($E$30))))*$AM$49)+($AM$50*($Q$24*(1+SUM($E$31))))))*$J$40</f>
        <v>0</v>
      </c>
      <c r="R477" s="716"/>
      <c r="S477" s="716"/>
      <c r="T477" s="716"/>
      <c r="U477" s="716"/>
      <c r="V477" s="716"/>
      <c r="W477" s="716"/>
      <c r="X477" s="716"/>
      <c r="Y477" s="716"/>
      <c r="Z477" s="716"/>
      <c r="AA477" s="716"/>
      <c r="AB477" s="716"/>
      <c r="AC477" s="716"/>
      <c r="AD477" s="716"/>
      <c r="AE477" s="716"/>
      <c r="AF477" s="716"/>
      <c r="AG477" s="716"/>
      <c r="AH477" s="716"/>
      <c r="AI477" s="716"/>
      <c r="AJ477" s="716"/>
      <c r="AK477" s="716"/>
      <c r="AL477" s="716"/>
      <c r="AM477" s="716"/>
      <c r="AN477" s="716"/>
      <c r="AO477" s="716"/>
      <c r="AP477" s="716"/>
      <c r="AQ477" s="716"/>
      <c r="AR477" s="716"/>
      <c r="AS477" s="716"/>
      <c r="AT477" s="716"/>
      <c r="AU477" s="716"/>
      <c r="AV477" s="716"/>
      <c r="AW477" s="716"/>
      <c r="AX477" s="716"/>
      <c r="AY477" s="716"/>
      <c r="AZ477" s="716"/>
      <c r="BA477" s="716"/>
      <c r="BB477" s="716"/>
      <c r="BC477" s="716"/>
      <c r="BD477" s="716"/>
      <c r="BE477" s="716"/>
      <c r="BF477" s="716"/>
      <c r="BG477" s="716"/>
      <c r="BH477" s="716"/>
      <c r="BI477" s="716"/>
      <c r="BJ477" s="716"/>
      <c r="BK477" s="716"/>
      <c r="BL477" s="716"/>
      <c r="BM477" s="716"/>
      <c r="BN477" s="716"/>
      <c r="BO477" s="716"/>
      <c r="BP477" s="716"/>
      <c r="BQ477" s="716"/>
    </row>
    <row r="478" spans="1:69" ht="10.199999999999999" customHeight="1" thickBot="1" x14ac:dyDescent="0.35">
      <c r="A478" s="64">
        <v>9</v>
      </c>
      <c r="B478" s="64">
        <f t="shared" si="84"/>
        <v>8600</v>
      </c>
      <c r="C478" s="64">
        <v>9</v>
      </c>
      <c r="D478" s="716"/>
      <c r="E478" s="716"/>
      <c r="F478" s="716"/>
      <c r="G478" s="716"/>
      <c r="H478" s="716"/>
      <c r="I478" s="716"/>
      <c r="J478" s="716"/>
      <c r="K478" s="716"/>
      <c r="L478" s="716">
        <f>((((($AM$46*($Q$20*(1+SUM($E$27))))+($AM$47*($Q$21*(1+SUM($E$28))))+(($Q$22*(1+SUM($E$29))))*$AM$48)+(($Q$23*(1+SUM($E$30))))*$AM$49)+($AM$50*($Q$24*(1+SUM($E$31))))))*$D$40</f>
        <v>8600</v>
      </c>
      <c r="M478" s="716">
        <f>((((($AM$46*($Q$20*(1+SUM($E$27))))+($AM$47*($Q$21*(1+SUM($E$28))))+(($Q$22*(1+SUM($E$29))))*$AM$48)+(($Q$23*(1+SUM($E$30))))*$AM$49)+($AM$50*($Q$24*(1+SUM($E$31))))))*$E$40</f>
        <v>0</v>
      </c>
      <c r="N478" s="716">
        <f>((((($AM$46*($Q$20*(1+SUM($E$27))))+($AM$47*($Q$21*(1+SUM($E$28))))+(($Q$22*(1+SUM($E$29))))*$AM$48)+(($Q$23*(1+SUM($E$30))))*$AM$49)+($AM$50*($Q$24*(1+SUM($E$31))))))*$F$40</f>
        <v>0</v>
      </c>
      <c r="O478" s="716">
        <f>((((($AM$46*($Q$20*(1+SUM($E$27))))+($AM$47*($Q$21*(1+SUM($E$28))))+(($Q$22*(1+SUM($E$29))))*$AM$48)+(($Q$23*(1+SUM($E$30))))*$AM$49)+($AM$50*($Q$24*(1+SUM($E$31))))))*$G$40</f>
        <v>0</v>
      </c>
      <c r="P478" s="716">
        <f>((((($AM$46*($Q$20*(1+SUM($E$27))))+($AM$47*($Q$21*(1+SUM($E$28))))+(($Q$22*(1+SUM($E$29))))*$AM$48)+(($Q$23*(1+SUM($E$30))))*$AM$49)+($AM$50*($Q$24*(1+SUM($E$31))))))*$H$40</f>
        <v>0</v>
      </c>
      <c r="Q478" s="716">
        <f>((((($AM$46*($Q$20*(1+SUM($E$27))))+($AM$47*($Q$21*(1+SUM($E$28))))+(($Q$22*(1+SUM($E$29))))*$AM$48)+(($Q$23*(1+SUM($E$30))))*$AM$49)+($AM$50*($Q$24*(1+SUM($E$31))))))*$I$40</f>
        <v>0</v>
      </c>
      <c r="R478" s="716">
        <f>((((($AM$46*($Q$20*(1+SUM($E$27))))+($AM$47*($Q$21*(1+SUM($E$28))))+(($Q$22*(1+SUM($E$29))))*$AM$48)+(($Q$23*(1+SUM($E$30))))*$AM$49)+($AM$50*($Q$24*(1+SUM($E$31))))))*$J$40</f>
        <v>0</v>
      </c>
      <c r="S478" s="716"/>
      <c r="T478" s="716"/>
      <c r="U478" s="716"/>
      <c r="V478" s="716"/>
      <c r="W478" s="716"/>
      <c r="X478" s="716"/>
      <c r="Y478" s="716"/>
      <c r="Z478" s="716"/>
      <c r="AA478" s="716"/>
      <c r="AB478" s="716"/>
      <c r="AC478" s="716"/>
      <c r="AD478" s="716"/>
      <c r="AE478" s="716"/>
      <c r="AF478" s="716"/>
      <c r="AG478" s="716"/>
      <c r="AH478" s="716"/>
      <c r="AI478" s="716"/>
      <c r="AJ478" s="716"/>
      <c r="AK478" s="716"/>
      <c r="AL478" s="716"/>
      <c r="AM478" s="716"/>
      <c r="AN478" s="716"/>
      <c r="AO478" s="716"/>
      <c r="AP478" s="716"/>
      <c r="AQ478" s="716"/>
      <c r="AR478" s="716"/>
      <c r="AS478" s="716"/>
      <c r="AT478" s="716"/>
      <c r="AU478" s="716"/>
      <c r="AV478" s="716"/>
      <c r="AW478" s="716"/>
      <c r="AX478" s="716"/>
      <c r="AY478" s="716"/>
      <c r="AZ478" s="716"/>
      <c r="BA478" s="716"/>
      <c r="BB478" s="716"/>
      <c r="BC478" s="716"/>
      <c r="BD478" s="716"/>
      <c r="BE478" s="716"/>
      <c r="BF478" s="716"/>
      <c r="BG478" s="716"/>
      <c r="BH478" s="716"/>
      <c r="BI478" s="716"/>
      <c r="BJ478" s="716"/>
      <c r="BK478" s="716"/>
      <c r="BL478" s="716"/>
      <c r="BM478" s="716"/>
      <c r="BN478" s="716"/>
      <c r="BO478" s="716"/>
      <c r="BP478" s="716"/>
      <c r="BQ478" s="716"/>
    </row>
    <row r="479" spans="1:69" ht="10.199999999999999" customHeight="1" thickBot="1" x14ac:dyDescent="0.35">
      <c r="A479" s="64">
        <v>10</v>
      </c>
      <c r="B479" s="64">
        <f t="shared" si="84"/>
        <v>8600</v>
      </c>
      <c r="C479" s="64">
        <v>10</v>
      </c>
      <c r="D479" s="716"/>
      <c r="E479" s="716"/>
      <c r="F479" s="716"/>
      <c r="G479" s="716"/>
      <c r="H479" s="716"/>
      <c r="I479" s="716"/>
      <c r="J479" s="716"/>
      <c r="K479" s="716"/>
      <c r="L479" s="716"/>
      <c r="M479" s="716">
        <f>((((($AM$46*($Q$20*(1+SUM($E$27))))+($AM$47*($Q$21*(1+SUM($E$28))))+(($Q$22*(1+SUM($E$29))))*$AM$48)+(($Q$23*(1+SUM($E$30))))*$AM$49)+($AM$50*($Q$24*(1+SUM($E$31))))))*$D$40</f>
        <v>8600</v>
      </c>
      <c r="N479" s="716">
        <f>((((($AM$46*($Q$20*(1+SUM($E$27))))+($AM$47*($Q$21*(1+SUM($E$28))))+(($Q$22*(1+SUM($E$29))))*$AM$48)+(($Q$23*(1+SUM($E$30))))*$AM$49)+($AM$50*($Q$24*(1+SUM($E$31))))))*$E$40</f>
        <v>0</v>
      </c>
      <c r="O479" s="716">
        <f>((((($AM$46*($Q$20*(1+SUM($E$27))))+($AM$47*($Q$21*(1+SUM($E$28))))+(($Q$22*(1+SUM($E$29))))*$AM$48)+(($Q$23*(1+SUM($E$30))))*$AM$49)+($AM$50*($Q$24*(1+SUM($E$31))))))*$F$40</f>
        <v>0</v>
      </c>
      <c r="P479" s="716">
        <f>((((($AM$46*($Q$20*(1+SUM($E$27))))+($AM$47*($Q$21*(1+SUM($E$28))))+(($Q$22*(1+SUM($E$29))))*$AM$48)+(($Q$23*(1+SUM($E$30))))*$AM$49)+($AM$50*($Q$24*(1+SUM($E$31))))))*$G$40</f>
        <v>0</v>
      </c>
      <c r="Q479" s="716">
        <f>((((($AM$46*($Q$20*(1+SUM($E$27))))+($AM$47*($Q$21*(1+SUM($E$28))))+(($Q$22*(1+SUM($E$29))))*$AM$48)+(($Q$23*(1+SUM($E$30))))*$AM$49)+($AM$50*($Q$24*(1+SUM($E$31))))))*$H$40</f>
        <v>0</v>
      </c>
      <c r="R479" s="716">
        <f>((((($AM$46*($Q$20*(1+SUM($E$27))))+($AM$47*($Q$21*(1+SUM($E$28))))+(($Q$22*(1+SUM($E$29))))*$AM$48)+(($Q$23*(1+SUM($E$30))))*$AM$49)+($AM$50*($Q$24*(1+SUM($E$31))))))*$I$40</f>
        <v>0</v>
      </c>
      <c r="S479" s="716">
        <f>((((($AM$46*($Q$20*(1+SUM($E$27))))+($AM$47*($Q$21*(1+SUM($E$28))))+(($Q$22*(1+SUM($E$29))))*$AM$48)+(($Q$23*(1+SUM($E$30))))*$AM$49)+($AM$50*($Q$24*(1+SUM($E$31))))))*$J$40</f>
        <v>0</v>
      </c>
      <c r="T479" s="716"/>
      <c r="U479" s="716"/>
      <c r="V479" s="716"/>
      <c r="W479" s="716"/>
      <c r="X479" s="716"/>
      <c r="Y479" s="716"/>
      <c r="Z479" s="716"/>
      <c r="AA479" s="716"/>
      <c r="AB479" s="716"/>
      <c r="AC479" s="716"/>
      <c r="AD479" s="716"/>
      <c r="AE479" s="716"/>
      <c r="AF479" s="716"/>
      <c r="AG479" s="716"/>
      <c r="AH479" s="716"/>
      <c r="AI479" s="716"/>
      <c r="AJ479" s="716"/>
      <c r="AK479" s="716"/>
      <c r="AL479" s="716"/>
      <c r="AM479" s="716"/>
      <c r="AN479" s="716"/>
      <c r="AO479" s="716"/>
      <c r="AP479" s="716"/>
      <c r="AQ479" s="716"/>
      <c r="AR479" s="716"/>
      <c r="AS479" s="716"/>
      <c r="AT479" s="716"/>
      <c r="AU479" s="716"/>
      <c r="AV479" s="716"/>
      <c r="AW479" s="716"/>
      <c r="AX479" s="716"/>
      <c r="AY479" s="716"/>
      <c r="AZ479" s="716"/>
      <c r="BA479" s="716"/>
      <c r="BB479" s="716"/>
      <c r="BC479" s="716"/>
      <c r="BD479" s="716"/>
      <c r="BE479" s="716"/>
      <c r="BF479" s="716"/>
      <c r="BG479" s="716"/>
      <c r="BH479" s="716"/>
      <c r="BI479" s="716"/>
      <c r="BJ479" s="716"/>
      <c r="BK479" s="716"/>
      <c r="BL479" s="716"/>
      <c r="BM479" s="716"/>
      <c r="BN479" s="716"/>
      <c r="BO479" s="716"/>
      <c r="BP479" s="716"/>
      <c r="BQ479" s="716"/>
    </row>
    <row r="480" spans="1:69" ht="10.199999999999999" customHeight="1" thickBot="1" x14ac:dyDescent="0.35">
      <c r="A480" s="64">
        <v>11</v>
      </c>
      <c r="B480" s="64">
        <f t="shared" si="84"/>
        <v>8600</v>
      </c>
      <c r="C480" s="64">
        <v>11</v>
      </c>
      <c r="D480" s="716"/>
      <c r="E480" s="716"/>
      <c r="F480" s="716"/>
      <c r="G480" s="716"/>
      <c r="H480" s="716"/>
      <c r="I480" s="716"/>
      <c r="J480" s="716"/>
      <c r="K480" s="716"/>
      <c r="L480" s="716"/>
      <c r="M480" s="716"/>
      <c r="N480" s="716">
        <f>((((($AM$46*($Q$20*(1+SUM($E$27))))+($AM$47*($Q$21*(1+SUM($E$28))))+(($Q$22*(1+SUM($E$29))))*$AM$48)+(($Q$23*(1+SUM($E$30))))*$AM$49)+($AM$50*($Q$24*(1+SUM($E$31))))))*$D$40</f>
        <v>8600</v>
      </c>
      <c r="O480" s="716">
        <f>((((($AM$46*($Q$20*(1+SUM($E$27))))+($AM$47*($Q$21*(1+SUM($E$28))))+(($Q$22*(1+SUM($E$29))))*$AM$48)+(($Q$23*(1+SUM($E$30))))*$AM$49)+($AM$50*($Q$24*(1+SUM($E$31))))))*$E$40</f>
        <v>0</v>
      </c>
      <c r="P480" s="716">
        <f>((((($AM$46*($Q$20*(1+SUM($E$27))))+($AM$47*($Q$21*(1+SUM($E$28))))+(($Q$22*(1+SUM($E$29))))*$AM$48)+(($Q$23*(1+SUM($E$30))))*$AM$49)+($AM$50*($Q$24*(1+SUM($E$31))))))*$F$40</f>
        <v>0</v>
      </c>
      <c r="Q480" s="716">
        <f>((((($AM$46*($Q$20*(1+SUM($E$27))))+($AM$47*($Q$21*(1+SUM($E$28))))+(($Q$22*(1+SUM($E$29))))*$AM$48)+(($Q$23*(1+SUM($E$30))))*$AM$49)+($AM$50*($Q$24*(1+SUM($E$31))))))*$G$40</f>
        <v>0</v>
      </c>
      <c r="R480" s="716">
        <f>((((($AM$46*($Q$20*(1+SUM($E$27))))+($AM$47*($Q$21*(1+SUM($E$28))))+(($Q$22*(1+SUM($E$29))))*$AM$48)+(($Q$23*(1+SUM($E$30))))*$AM$49)+($AM$50*($Q$24*(1+SUM($E$31))))))*$H$40</f>
        <v>0</v>
      </c>
      <c r="S480" s="716">
        <f>((((($AM$46*($Q$20*(1+SUM($E$27))))+($AM$47*($Q$21*(1+SUM($E$28))))+(($Q$22*(1+SUM($E$29))))*$AM$48)+(($Q$23*(1+SUM($E$30))))*$AM$49)+($AM$50*($Q$24*(1+SUM($E$31))))))*$I$40</f>
        <v>0</v>
      </c>
      <c r="T480" s="716">
        <f>((((($AM$46*($Q$20*(1+SUM($E$27))))+($AM$47*($Q$21*(1+SUM($E$28))))+(($Q$22*(1+SUM($E$29))))*$AM$48)+(($Q$23*(1+SUM($E$30))))*$AM$49)+($AM$50*($Q$24*(1+SUM($E$31))))))*$J$40</f>
        <v>0</v>
      </c>
      <c r="U480" s="716"/>
      <c r="V480" s="716"/>
      <c r="W480" s="716"/>
      <c r="X480" s="716"/>
      <c r="Y480" s="716"/>
      <c r="Z480" s="716"/>
      <c r="AA480" s="716"/>
      <c r="AB480" s="716"/>
      <c r="AC480" s="716"/>
      <c r="AD480" s="716"/>
      <c r="AE480" s="716"/>
      <c r="AF480" s="716"/>
      <c r="AG480" s="716"/>
      <c r="AH480" s="716"/>
      <c r="AI480" s="716"/>
      <c r="AJ480" s="716"/>
      <c r="AK480" s="716"/>
      <c r="AL480" s="716"/>
      <c r="AM480" s="716"/>
      <c r="AN480" s="716"/>
      <c r="AO480" s="716"/>
      <c r="AP480" s="716"/>
      <c r="AQ480" s="716"/>
      <c r="AR480" s="716"/>
      <c r="AS480" s="716"/>
      <c r="AT480" s="716"/>
      <c r="AU480" s="716"/>
      <c r="AV480" s="716"/>
      <c r="AW480" s="716"/>
      <c r="AX480" s="716"/>
      <c r="AY480" s="716"/>
      <c r="AZ480" s="716"/>
      <c r="BA480" s="716"/>
      <c r="BB480" s="716"/>
      <c r="BC480" s="716"/>
      <c r="BD480" s="716"/>
      <c r="BE480" s="716"/>
      <c r="BF480" s="716"/>
      <c r="BG480" s="716"/>
      <c r="BH480" s="716"/>
      <c r="BI480" s="716"/>
      <c r="BJ480" s="716"/>
      <c r="BK480" s="716"/>
      <c r="BL480" s="716"/>
      <c r="BM480" s="716"/>
      <c r="BN480" s="716"/>
      <c r="BO480" s="716"/>
      <c r="BP480" s="716"/>
      <c r="BQ480" s="716"/>
    </row>
    <row r="481" spans="1:69" ht="10.199999999999999" customHeight="1" thickBot="1" x14ac:dyDescent="0.35">
      <c r="A481" s="64">
        <v>12</v>
      </c>
      <c r="B481" s="64">
        <f t="shared" si="84"/>
        <v>8600</v>
      </c>
      <c r="C481" s="64">
        <v>12</v>
      </c>
      <c r="D481" s="716"/>
      <c r="E481" s="716"/>
      <c r="F481" s="716"/>
      <c r="G481" s="716"/>
      <c r="H481" s="716"/>
      <c r="I481" s="716"/>
      <c r="J481" s="716"/>
      <c r="K481" s="716"/>
      <c r="L481" s="716"/>
      <c r="M481" s="716"/>
      <c r="N481" s="716"/>
      <c r="O481" s="716">
        <f>((((($AM$46*($Q$20*(1+SUM($E$27))))+($AM$47*($Q$21*(1+SUM($E$28))))+(($Q$22*(1+SUM($E$29))))*$AM$48)+(($Q$23*(1+SUM($E$30))))*$AM$49)+($AM$50*($Q$24*(1+SUM($E$31))))))*$D$40</f>
        <v>8600</v>
      </c>
      <c r="P481" s="716">
        <f>((((($AM$46*($Q$20*(1+SUM($E$27))))+($AM$47*($Q$21*(1+SUM($E$28))))+(($Q$22*(1+SUM($E$29))))*$AM$48)+(($Q$23*(1+SUM($E$30))))*$AM$49)+($AM$50*($Q$24*(1+SUM($E$31))))))*$E$40</f>
        <v>0</v>
      </c>
      <c r="Q481" s="716">
        <f>((((($AM$46*($Q$20*(1+SUM($E$27))))+($AM$47*($Q$21*(1+SUM($E$28))))+(($Q$22*(1+SUM($E$29))))*$AM$48)+(($Q$23*(1+SUM($E$30))))*$AM$49)+($AM$50*($Q$24*(1+SUM($E$31))))))*$F$40</f>
        <v>0</v>
      </c>
      <c r="R481" s="716">
        <f>((((($AM$46*($Q$20*(1+SUM($E$27))))+($AM$47*($Q$21*(1+SUM($E$28))))+(($Q$22*(1+SUM($E$29))))*$AM$48)+(($Q$23*(1+SUM($E$30))))*$AM$49)+($AM$50*($Q$24*(1+SUM($E$31))))))*$G$40</f>
        <v>0</v>
      </c>
      <c r="S481" s="716">
        <f>((((($AM$46*($Q$20*(1+SUM($E$27))))+($AM$47*($Q$21*(1+SUM($E$28))))+(($Q$22*(1+SUM($E$29))))*$AM$48)+(($Q$23*(1+SUM($E$30))))*$AM$49)+($AM$50*($Q$24*(1+SUM($E$31))))))*$H$40</f>
        <v>0</v>
      </c>
      <c r="T481" s="716">
        <f>((((($AM$46*($Q$20*(1+SUM($E$27))))+($AM$47*($Q$21*(1+SUM($E$28))))+(($Q$22*(1+SUM($E$29))))*$AM$48)+(($Q$23*(1+SUM($E$30))))*$AM$49)+($AM$50*($Q$24*(1+SUM($E$31))))))*$I$40</f>
        <v>0</v>
      </c>
      <c r="U481" s="716">
        <f>((((($AM$46*($Q$20*(1+SUM($E$27))))+($AM$47*($Q$21*(1+SUM($E$28))))+(($Q$22*(1+SUM($E$29))))*$AM$48)+(($Q$23*(1+SUM($E$30))))*$AM$49)+($AM$50*($Q$24*(1+SUM($E$31))))))*$J$40</f>
        <v>0</v>
      </c>
      <c r="V481" s="716"/>
      <c r="W481" s="716"/>
      <c r="X481" s="716"/>
      <c r="Y481" s="716"/>
      <c r="Z481" s="716"/>
      <c r="AA481" s="716"/>
      <c r="AB481" s="716"/>
      <c r="AC481" s="716"/>
      <c r="AD481" s="716"/>
      <c r="AE481" s="716"/>
      <c r="AF481" s="716"/>
      <c r="AG481" s="716"/>
      <c r="AH481" s="716"/>
      <c r="AI481" s="716"/>
      <c r="AJ481" s="716"/>
      <c r="AK481" s="716"/>
      <c r="AL481" s="716"/>
      <c r="AM481" s="716"/>
      <c r="AN481" s="716"/>
      <c r="AO481" s="716"/>
      <c r="AP481" s="716"/>
      <c r="AQ481" s="716"/>
      <c r="AR481" s="716"/>
      <c r="AS481" s="716"/>
      <c r="AT481" s="716"/>
      <c r="AU481" s="716"/>
      <c r="AV481" s="716"/>
      <c r="AW481" s="716"/>
      <c r="AX481" s="716"/>
      <c r="AY481" s="716"/>
      <c r="AZ481" s="716"/>
      <c r="BA481" s="716"/>
      <c r="BB481" s="716"/>
      <c r="BC481" s="716"/>
      <c r="BD481" s="716"/>
      <c r="BE481" s="716"/>
      <c r="BF481" s="716"/>
      <c r="BG481" s="716"/>
      <c r="BH481" s="716"/>
      <c r="BI481" s="716"/>
      <c r="BJ481" s="716"/>
      <c r="BK481" s="716"/>
      <c r="BL481" s="716"/>
      <c r="BM481" s="716"/>
      <c r="BN481" s="716"/>
      <c r="BO481" s="716"/>
      <c r="BP481" s="716"/>
      <c r="BQ481" s="716"/>
    </row>
    <row r="482" spans="1:69" ht="10.199999999999999" customHeight="1" thickBot="1" x14ac:dyDescent="0.35">
      <c r="A482" s="64">
        <v>13</v>
      </c>
      <c r="B482" s="64">
        <f t="shared" si="84"/>
        <v>12600</v>
      </c>
      <c r="C482" s="64">
        <v>13</v>
      </c>
      <c r="D482" s="716"/>
      <c r="E482" s="716"/>
      <c r="F482" s="716"/>
      <c r="G482" s="716"/>
      <c r="H482" s="716"/>
      <c r="I482" s="716"/>
      <c r="J482" s="716"/>
      <c r="K482" s="716"/>
      <c r="L482" s="716"/>
      <c r="M482" s="716"/>
      <c r="N482" s="716"/>
      <c r="O482" s="716"/>
      <c r="P482" s="716">
        <f>((((($AN$46*($Q$20*(1+SUM($E$27:$F$27))))+($AN$47*($Q$21*(1+SUM($E$28:$F$28))))+(($Q$22*(1+SUM($E$29:$F$29))))*$AN$48)+(($Q$23*(1+SUM($E$30:$F$30))))*$AN$49)+($AN$50*($Q$24*(1+SUM($E$31:$F$31))))))*$D$40</f>
        <v>12600</v>
      </c>
      <c r="Q482" s="716">
        <f>((((($AN$46*($Q$20*(1+SUM($E$27:$F$27))))+($AN$47*($Q$21*(1+SUM($E$28:$F$28))))+(($Q$22*(1+SUM($E$29:$F$29))))*$AN$48)+(($Q$23*(1+SUM($E$30:$F$30))))*$AN$49)+($AN$50*($Q$24*(1+SUM($E$31:$F$31))))))*$E$40</f>
        <v>0</v>
      </c>
      <c r="R482" s="716">
        <f>((((($AN$46*($Q$20*(1+SUM($E$27:$F$27))))+($AN$47*($Q$21*(1+SUM($E$28:$F$28))))+(($Q$22*(1+SUM($E$29:$F$29))))*$AN$48)+(($Q$23*(1+SUM($E$30:$F$30))))*$AN$49)+($AN$50*($Q$24*(1+SUM($E$31:$F$31))))))*$F$40</f>
        <v>0</v>
      </c>
      <c r="S482" s="716">
        <f>((((($AN$46*($Q$20*(1+SUM($E$27:$F$27))))+($AN$47*($Q$21*(1+SUM($E$28:$F$28))))+(($Q$22*(1+SUM($E$29:$F$29))))*$AN$48)+(($Q$23*(1+SUM($E$30:$F$30))))*$AN$49)+($AN$50*($Q$24*(1+SUM($E$31:$F$31))))))*$G$40</f>
        <v>0</v>
      </c>
      <c r="T482" s="716">
        <f>((((($AN$46*($Q$20*(1+SUM($E$27:$F$27))))+($AN$47*($Q$21*(1+SUM($E$28:$F$28))))+(($Q$22*(1+SUM($E$29:$F$29))))*$AN$48)+(($Q$23*(1+SUM($E$30:$F$30))))*$AN$49)+($AN$50*($Q$24*(1+SUM($E$31:$F$31))))))*$H$40</f>
        <v>0</v>
      </c>
      <c r="U482" s="716">
        <f>((((($AN$46*($Q$20*(1+SUM($E$27:$F$27))))+($AN$47*($Q$21*(1+SUM($E$28:$F$28))))+(($Q$22*(1+SUM($E$29:$F$29))))*$AN$48)+(($Q$23*(1+SUM($E$30:$F$30))))*$AN$49)+($AN$50*($Q$24*(1+SUM($E$31:$F$31))))))*$I$40</f>
        <v>0</v>
      </c>
      <c r="V482" s="716">
        <f>((((($AN$46*($Q$20*(1+SUM($E$27:$F$27))))+($AN$47*($Q$21*(1+SUM($E$28:$F$28))))+(($Q$22*(1+SUM($E$29:$F$29))))*$AN$48)+(($Q$23*(1+SUM($E$30:$F$30))))*$AN$49)+($AN$50*($Q$24*(1+SUM($E$31:$F$31))))))*$J$40</f>
        <v>0</v>
      </c>
      <c r="W482" s="716"/>
      <c r="X482" s="716"/>
      <c r="Y482" s="716"/>
      <c r="Z482" s="716"/>
      <c r="AA482" s="716"/>
      <c r="AB482" s="716"/>
      <c r="AC482" s="716"/>
      <c r="AD482" s="716"/>
      <c r="AE482" s="716"/>
      <c r="AF482" s="716"/>
      <c r="AG482" s="716"/>
      <c r="AH482" s="716"/>
      <c r="AI482" s="716"/>
      <c r="AJ482" s="716"/>
      <c r="AK482" s="716"/>
      <c r="AL482" s="716"/>
      <c r="AM482" s="716"/>
      <c r="AN482" s="716"/>
      <c r="AO482" s="716"/>
      <c r="AP482" s="716"/>
      <c r="AQ482" s="716"/>
      <c r="AR482" s="716"/>
      <c r="AS482" s="716"/>
      <c r="AT482" s="716"/>
      <c r="AU482" s="716"/>
      <c r="AV482" s="716"/>
      <c r="AW482" s="716"/>
      <c r="AX482" s="716"/>
      <c r="AY482" s="716"/>
      <c r="AZ482" s="716"/>
      <c r="BA482" s="716"/>
      <c r="BB482" s="716"/>
      <c r="BC482" s="716"/>
      <c r="BD482" s="716"/>
      <c r="BE482" s="716"/>
      <c r="BF482" s="716"/>
      <c r="BG482" s="716"/>
      <c r="BH482" s="716"/>
      <c r="BI482" s="716"/>
      <c r="BJ482" s="716"/>
      <c r="BK482" s="716"/>
      <c r="BL482" s="716"/>
      <c r="BM482" s="716"/>
      <c r="BN482" s="716"/>
      <c r="BO482" s="716"/>
      <c r="BP482" s="716"/>
      <c r="BQ482" s="716"/>
    </row>
    <row r="483" spans="1:69" ht="10.199999999999999" customHeight="1" thickBot="1" x14ac:dyDescent="0.35">
      <c r="A483" s="64">
        <v>14</v>
      </c>
      <c r="B483" s="64">
        <f t="shared" si="84"/>
        <v>12600</v>
      </c>
      <c r="C483" s="64">
        <v>14</v>
      </c>
      <c r="D483" s="716"/>
      <c r="E483" s="716"/>
      <c r="F483" s="716"/>
      <c r="G483" s="716"/>
      <c r="H483" s="716"/>
      <c r="I483" s="716"/>
      <c r="J483" s="716"/>
      <c r="K483" s="716"/>
      <c r="L483" s="716"/>
      <c r="M483" s="716"/>
      <c r="N483" s="716"/>
      <c r="O483" s="716"/>
      <c r="P483" s="716"/>
      <c r="Q483" s="716">
        <f>((((($AN$46*($Q$20*(1+SUM($E$27:$F$27))))+($AN$47*($Q$21*(1+SUM($E$28:$F$28))))+(($Q$22*(1+SUM($E$29:$F$29))))*$AN$48)+(($Q$23*(1+SUM($E$30:$F$30))))*$AN$49)+($AN$50*($Q$24*(1+SUM($E$31:$F$31))))))*$D$40</f>
        <v>12600</v>
      </c>
      <c r="R483" s="716">
        <f>((((($AN$46*($Q$20*(1+SUM($E$27:$F$27))))+($AN$47*($Q$21*(1+SUM($E$28:$F$28))))+(($Q$22*(1+SUM($E$29:$F$29))))*$AN$48)+(($Q$23*(1+SUM($E$30:$F$30))))*$AN$49)+($AN$50*($Q$24*(1+SUM($E$31:$F$31))))))*$E$40</f>
        <v>0</v>
      </c>
      <c r="S483" s="716">
        <f>((((($AN$46*($Q$20*(1+SUM($E$27:$F$27))))+($AN$47*($Q$21*(1+SUM($E$28:$F$28))))+(($Q$22*(1+SUM($E$29:$F$29))))*$AN$48)+(($Q$23*(1+SUM($E$30:$F$30))))*$AN$49)+($AN$50*($Q$24*(1+SUM($E$31:$F$31))))))*$F$40</f>
        <v>0</v>
      </c>
      <c r="T483" s="716">
        <f>((((($AN$46*($Q$20*(1+SUM($E$27:$F$27))))+($AN$47*($Q$21*(1+SUM($E$28:$F$28))))+(($Q$22*(1+SUM($E$29:$F$29))))*$AN$48)+(($Q$23*(1+SUM($E$30:$F$30))))*$AN$49)+($AN$50*($Q$24*(1+SUM($E$31:$F$31))))))*$G$40</f>
        <v>0</v>
      </c>
      <c r="U483" s="716">
        <f>((((($AN$46*($Q$20*(1+SUM($E$27:$F$27))))+($AN$47*($Q$21*(1+SUM($E$28:$F$28))))+(($Q$22*(1+SUM($E$29:$F$29))))*$AN$48)+(($Q$23*(1+SUM($E$30:$F$30))))*$AN$49)+($AN$50*($Q$24*(1+SUM($E$31:$F$31))))))*$H$40</f>
        <v>0</v>
      </c>
      <c r="V483" s="716">
        <f>((((($AN$46*($Q$20*(1+SUM($E$27:$F$27))))+($AN$47*($Q$21*(1+SUM($E$28:$F$28))))+(($Q$22*(1+SUM($E$29:$F$29))))*$AN$48)+(($Q$23*(1+SUM($E$30:$F$30))))*$AN$49)+($AN$50*($Q$24*(1+SUM($E$31:$F$31))))))*$I$40</f>
        <v>0</v>
      </c>
      <c r="W483" s="716">
        <f>((((($AN$46*($Q$20*(1+SUM($E$27:$F$27))))+($AN$47*($Q$21*(1+SUM($E$28:$F$28))))+(($Q$22*(1+SUM($E$29:$F$29))))*$AN$48)+(($Q$23*(1+SUM($E$30:$F$30))))*$AN$49)+($AN$50*($Q$24*(1+SUM($E$31:$F$31))))))*$J$40</f>
        <v>0</v>
      </c>
      <c r="X483" s="716"/>
      <c r="Y483" s="716"/>
      <c r="Z483" s="716"/>
      <c r="AA483" s="716"/>
      <c r="AB483" s="716"/>
      <c r="AC483" s="716"/>
      <c r="AD483" s="716"/>
      <c r="AE483" s="716"/>
      <c r="AF483" s="716"/>
      <c r="AG483" s="716"/>
      <c r="AH483" s="716"/>
      <c r="AI483" s="716"/>
      <c r="AJ483" s="716"/>
      <c r="AK483" s="716"/>
      <c r="AL483" s="716"/>
      <c r="AM483" s="716"/>
      <c r="AN483" s="716"/>
      <c r="AO483" s="716"/>
      <c r="AP483" s="716"/>
      <c r="AQ483" s="716"/>
      <c r="AR483" s="716"/>
      <c r="AS483" s="716"/>
      <c r="AT483" s="716"/>
      <c r="AU483" s="716"/>
      <c r="AV483" s="716"/>
      <c r="AW483" s="716"/>
      <c r="AX483" s="716"/>
      <c r="AY483" s="716"/>
      <c r="AZ483" s="716"/>
      <c r="BA483" s="716"/>
      <c r="BB483" s="716"/>
      <c r="BC483" s="716"/>
      <c r="BD483" s="716"/>
      <c r="BE483" s="716"/>
      <c r="BF483" s="716"/>
      <c r="BG483" s="716"/>
      <c r="BH483" s="716"/>
      <c r="BI483" s="716"/>
      <c r="BJ483" s="716"/>
      <c r="BK483" s="716"/>
      <c r="BL483" s="716"/>
      <c r="BM483" s="716"/>
      <c r="BN483" s="716"/>
      <c r="BO483" s="716"/>
      <c r="BP483" s="716"/>
      <c r="BQ483" s="716"/>
    </row>
    <row r="484" spans="1:69" ht="10.199999999999999" customHeight="1" thickBot="1" x14ac:dyDescent="0.35">
      <c r="A484" s="64">
        <v>15</v>
      </c>
      <c r="B484" s="64">
        <f t="shared" si="84"/>
        <v>12600</v>
      </c>
      <c r="C484" s="64">
        <v>15</v>
      </c>
      <c r="D484" s="716"/>
      <c r="E484" s="716"/>
      <c r="F484" s="716"/>
      <c r="G484" s="716"/>
      <c r="H484" s="716"/>
      <c r="I484" s="716"/>
      <c r="J484" s="716"/>
      <c r="K484" s="716"/>
      <c r="L484" s="716"/>
      <c r="M484" s="716"/>
      <c r="N484" s="716"/>
      <c r="O484" s="716"/>
      <c r="P484" s="716"/>
      <c r="Q484" s="716"/>
      <c r="R484" s="716">
        <f>((((($AN$46*($Q$20*(1+SUM($E$27:$F$27))))+($AN$47*($Q$21*(1+SUM($E$28:$F$28))))+(($Q$22*(1+SUM($E$29:$F$29))))*$AN$48)+(($Q$23*(1+SUM($E$30:$F$30))))*$AN$49)+($AN$50*($Q$24*(1+SUM($E$31:$F$31))))))*$D$40</f>
        <v>12600</v>
      </c>
      <c r="S484" s="716">
        <f>((((($AN$46*($Q$20*(1+SUM($E$27:$F$27))))+($AN$47*($Q$21*(1+SUM($E$28:$F$28))))+(($Q$22*(1+SUM($E$29:$F$29))))*$AN$48)+(($Q$23*(1+SUM($E$30:$F$30))))*$AN$49)+($AN$50*($Q$24*(1+SUM($E$31:$F$31))))))*$E$40</f>
        <v>0</v>
      </c>
      <c r="T484" s="716">
        <f>((((($AN$46*($Q$20*(1+SUM($E$27:$F$27))))+($AN$47*($Q$21*(1+SUM($E$28:$F$28))))+(($Q$22*(1+SUM($E$29:$F$29))))*$AN$48)+(($Q$23*(1+SUM($E$30:$F$30))))*$AN$49)+($AN$50*($Q$24*(1+SUM($E$31:$F$31))))))*$F$40</f>
        <v>0</v>
      </c>
      <c r="U484" s="716">
        <f>((((($AN$46*($Q$20*(1+SUM($E$27:$F$27))))+($AN$47*($Q$21*(1+SUM($E$28:$F$28))))+(($Q$22*(1+SUM($E$29:$F$29))))*$AN$48)+(($Q$23*(1+SUM($E$30:$F$30))))*$AN$49)+($AN$50*($Q$24*(1+SUM($E$31:$F$31))))))*$G$40</f>
        <v>0</v>
      </c>
      <c r="V484" s="716">
        <f>((((($AN$46*($Q$20*(1+SUM($E$27:$F$27))))+($AN$47*($Q$21*(1+SUM($E$28:$F$28))))+(($Q$22*(1+SUM($E$29:$F$29))))*$AN$48)+(($Q$23*(1+SUM($E$30:$F$30))))*$AN$49)+($AN$50*($Q$24*(1+SUM($E$31:$F$31))))))*$H$40</f>
        <v>0</v>
      </c>
      <c r="W484" s="716">
        <f>((((($AN$46*($Q$20*(1+SUM($E$27:$F$27))))+($AN$47*($Q$21*(1+SUM($E$28:$F$28))))+(($Q$22*(1+SUM($E$29:$F$29))))*$AN$48)+(($Q$23*(1+SUM($E$30:$F$30))))*$AN$49)+($AN$50*($Q$24*(1+SUM($E$31:$F$31))))))*$I$40</f>
        <v>0</v>
      </c>
      <c r="X484" s="716">
        <f>((((($AN$46*($Q$20*(1+SUM($E$27:$F$27))))+($AN$47*($Q$21*(1+SUM($E$28:$F$28))))+(($Q$22*(1+SUM($E$29:$F$29))))*$AN$48)+(($Q$23*(1+SUM($E$30:$F$30))))*$AN$49)+($AN$50*($Q$24*(1+SUM($E$31:$F$31))))))*$J$40</f>
        <v>0</v>
      </c>
      <c r="Y484" s="716"/>
      <c r="Z484" s="716"/>
      <c r="AA484" s="716"/>
      <c r="AB484" s="716"/>
      <c r="AC484" s="716"/>
      <c r="AD484" s="716"/>
      <c r="AE484" s="716"/>
      <c r="AF484" s="716"/>
      <c r="AG484" s="716"/>
      <c r="AH484" s="716"/>
      <c r="AI484" s="716"/>
      <c r="AJ484" s="716"/>
      <c r="AK484" s="716"/>
      <c r="AL484" s="716"/>
      <c r="AM484" s="716"/>
      <c r="AN484" s="716"/>
      <c r="AO484" s="716"/>
      <c r="AP484" s="716"/>
      <c r="AQ484" s="716"/>
      <c r="AR484" s="716"/>
      <c r="AS484" s="716"/>
      <c r="AT484" s="716"/>
      <c r="AU484" s="716"/>
      <c r="AV484" s="716"/>
      <c r="AW484" s="716"/>
      <c r="AX484" s="716"/>
      <c r="AY484" s="716"/>
      <c r="AZ484" s="716"/>
      <c r="BA484" s="716"/>
      <c r="BB484" s="716"/>
      <c r="BC484" s="716"/>
      <c r="BD484" s="716"/>
      <c r="BE484" s="716"/>
      <c r="BF484" s="716"/>
      <c r="BG484" s="716"/>
      <c r="BH484" s="716"/>
      <c r="BI484" s="716"/>
      <c r="BJ484" s="716"/>
      <c r="BK484" s="716"/>
      <c r="BL484" s="716"/>
      <c r="BM484" s="716"/>
      <c r="BN484" s="716"/>
      <c r="BO484" s="716"/>
      <c r="BP484" s="716"/>
      <c r="BQ484" s="716"/>
    </row>
    <row r="485" spans="1:69" ht="10.199999999999999" customHeight="1" thickBot="1" x14ac:dyDescent="0.35">
      <c r="A485" s="64">
        <v>16</v>
      </c>
      <c r="B485" s="64">
        <f t="shared" si="84"/>
        <v>12600</v>
      </c>
      <c r="C485" s="64">
        <v>16</v>
      </c>
      <c r="D485" s="716"/>
      <c r="E485" s="716"/>
      <c r="F485" s="716"/>
      <c r="G485" s="716"/>
      <c r="H485" s="716"/>
      <c r="I485" s="716"/>
      <c r="J485" s="716"/>
      <c r="K485" s="716"/>
      <c r="L485" s="716"/>
      <c r="M485" s="716"/>
      <c r="N485" s="716"/>
      <c r="O485" s="716"/>
      <c r="P485" s="716"/>
      <c r="Q485" s="716"/>
      <c r="R485" s="716"/>
      <c r="S485" s="716">
        <f>((((($AN$46*($Q$20*(1+SUM($E$27:$F$27))))+($AN$47*($Q$21*(1+SUM($E$28:$F$28))))+(($Q$22*(1+SUM($E$29:$F$29))))*$AN$48)+(($Q$23*(1+SUM($E$30:$F$30))))*$AN$49)+($AN$50*($Q$24*(1+SUM($E$31:$F$31))))))*$D$40</f>
        <v>12600</v>
      </c>
      <c r="T485" s="716">
        <f>((((($AN$46*($Q$20*(1+SUM($E$27:$F$27))))+($AN$47*($Q$21*(1+SUM($E$28:$F$28))))+(($Q$22*(1+SUM($E$29:$F$29))))*$AN$48)+(($Q$23*(1+SUM($E$30:$F$30))))*$AN$49)+($AN$50*($Q$24*(1+SUM($E$31:$F$31))))))*$E$40</f>
        <v>0</v>
      </c>
      <c r="U485" s="716">
        <f>((((($AN$46*($Q$20*(1+SUM($E$27:$F$27))))+($AN$47*($Q$21*(1+SUM($E$28:$F$28))))+(($Q$22*(1+SUM($E$29:$F$29))))*$AN$48)+(($Q$23*(1+SUM($E$30:$F$30))))*$AN$49)+($AN$50*($Q$24*(1+SUM($E$31:$F$31))))))*$F$40</f>
        <v>0</v>
      </c>
      <c r="V485" s="716">
        <f>((((($AN$46*($Q$20*(1+SUM($E$27:$F$27))))+($AN$47*($Q$21*(1+SUM($E$28:$F$28))))+(($Q$22*(1+SUM($E$29:$F$29))))*$AN$48)+(($Q$23*(1+SUM($E$30:$F$30))))*$AN$49)+($AN$50*($Q$24*(1+SUM($E$31:$F$31))))))*$G$40</f>
        <v>0</v>
      </c>
      <c r="W485" s="716">
        <f>((((($AN$46*($Q$20*(1+SUM($E$27:$F$27))))+($AN$47*($Q$21*(1+SUM($E$28:$F$28))))+(($Q$22*(1+SUM($E$29:$F$29))))*$AN$48)+(($Q$23*(1+SUM($E$30:$F$30))))*$AN$49)+($AN$50*($Q$24*(1+SUM($E$31:$F$31))))))*$H$40</f>
        <v>0</v>
      </c>
      <c r="X485" s="716">
        <f>((((($AN$46*($Q$20*(1+SUM($E$27:$F$27))))+($AN$47*($Q$21*(1+SUM($E$28:$F$28))))+(($Q$22*(1+SUM($E$29:$F$29))))*$AN$48)+(($Q$23*(1+SUM($E$30:$F$30))))*$AN$49)+($AN$50*($Q$24*(1+SUM($E$31:$F$31))))))*$I$40</f>
        <v>0</v>
      </c>
      <c r="Y485" s="716">
        <f>((((($AN$46*($Q$20*(1+SUM($E$27:$F$27))))+($AN$47*($Q$21*(1+SUM($E$28:$F$28))))+(($Q$22*(1+SUM($E$29:$F$29))))*$AN$48)+(($Q$23*(1+SUM($E$30:$F$30))))*$AN$49)+($AN$50*($Q$24*(1+SUM($E$31:$F$31))))))*$J$40</f>
        <v>0</v>
      </c>
      <c r="Z485" s="716"/>
      <c r="AA485" s="716"/>
      <c r="AB485" s="716"/>
      <c r="AC485" s="716"/>
      <c r="AD485" s="716"/>
      <c r="AE485" s="716"/>
      <c r="AF485" s="716"/>
      <c r="AG485" s="716"/>
      <c r="AH485" s="716"/>
      <c r="AI485" s="716"/>
      <c r="AJ485" s="716"/>
      <c r="AK485" s="716"/>
      <c r="AL485" s="716"/>
      <c r="AM485" s="716"/>
      <c r="AN485" s="716"/>
      <c r="AO485" s="716"/>
      <c r="AP485" s="716"/>
      <c r="AQ485" s="716"/>
      <c r="AR485" s="716"/>
      <c r="AS485" s="716"/>
      <c r="AT485" s="716"/>
      <c r="AU485" s="716"/>
      <c r="AV485" s="716"/>
      <c r="AW485" s="716"/>
      <c r="AX485" s="716"/>
      <c r="AY485" s="716"/>
      <c r="AZ485" s="716"/>
      <c r="BA485" s="716"/>
      <c r="BB485" s="716"/>
      <c r="BC485" s="716"/>
      <c r="BD485" s="716"/>
      <c r="BE485" s="716"/>
      <c r="BF485" s="716"/>
      <c r="BG485" s="716"/>
      <c r="BH485" s="716"/>
      <c r="BI485" s="716"/>
      <c r="BJ485" s="716"/>
      <c r="BK485" s="716"/>
      <c r="BL485" s="716"/>
      <c r="BM485" s="716"/>
      <c r="BN485" s="716"/>
      <c r="BO485" s="716"/>
      <c r="BP485" s="716"/>
      <c r="BQ485" s="716"/>
    </row>
    <row r="486" spans="1:69" ht="10.199999999999999" customHeight="1" thickBot="1" x14ac:dyDescent="0.35">
      <c r="A486" s="64">
        <v>17</v>
      </c>
      <c r="B486" s="64">
        <f t="shared" si="84"/>
        <v>12600</v>
      </c>
      <c r="C486" s="64">
        <v>17</v>
      </c>
      <c r="D486" s="716"/>
      <c r="E486" s="716"/>
      <c r="F486" s="716"/>
      <c r="G486" s="716"/>
      <c r="H486" s="716"/>
      <c r="I486" s="716"/>
      <c r="J486" s="716"/>
      <c r="K486" s="716"/>
      <c r="L486" s="716"/>
      <c r="M486" s="716"/>
      <c r="N486" s="716"/>
      <c r="O486" s="716"/>
      <c r="P486" s="716"/>
      <c r="Q486" s="716"/>
      <c r="R486" s="716"/>
      <c r="S486" s="716"/>
      <c r="T486" s="716">
        <f>((((($AN$46*($Q$20*(1+SUM($E$27:$F$27))))+($AN$47*($Q$21*(1+SUM($E$28:$F$28))))+(($Q$22*(1+SUM($E$29:$F$29))))*$AN$48)+(($Q$23*(1+SUM($E$30:$F$30))))*$AN$49)+($AN$50*($Q$24*(1+SUM($E$31:$F$31))))))*$D$40</f>
        <v>12600</v>
      </c>
      <c r="U486" s="716">
        <f>((((($AN$46*($Q$20*(1+SUM($E$27:$F$27))))+($AN$47*($Q$21*(1+SUM($E$28:$F$28))))+(($Q$22*(1+SUM($E$29:$F$29))))*$AN$48)+(($Q$23*(1+SUM($E$30:$F$30))))*$AN$49)+($AN$50*($Q$24*(1+SUM($E$31:$F$31))))))*$E$40</f>
        <v>0</v>
      </c>
      <c r="V486" s="716">
        <f>((((($AN$46*($Q$20*(1+SUM($E$27:$F$27))))+($AN$47*($Q$21*(1+SUM($E$28:$F$28))))+(($Q$22*(1+SUM($E$29:$F$29))))*$AN$48)+(($Q$23*(1+SUM($E$30:$F$30))))*$AN$49)+($AN$50*($Q$24*(1+SUM($E$31:$F$31))))))*$F$40</f>
        <v>0</v>
      </c>
      <c r="W486" s="716">
        <f>((((($AN$46*($Q$20*(1+SUM($E$27:$F$27))))+($AN$47*($Q$21*(1+SUM($E$28:$F$28))))+(($Q$22*(1+SUM($E$29:$F$29))))*$AN$48)+(($Q$23*(1+SUM($E$30:$F$30))))*$AN$49)+($AN$50*($Q$24*(1+SUM($E$31:$F$31))))))*$G$40</f>
        <v>0</v>
      </c>
      <c r="X486" s="716">
        <f>((((($AN$46*($Q$20*(1+SUM($E$27:$F$27))))+($AN$47*($Q$21*(1+SUM($E$28:$F$28))))+(($Q$22*(1+SUM($E$29:$F$29))))*$AN$48)+(($Q$23*(1+SUM($E$30:$F$30))))*$AN$49)+($AN$50*($Q$24*(1+SUM($E$31:$F$31))))))*$H$40</f>
        <v>0</v>
      </c>
      <c r="Y486" s="716">
        <f>((((($AN$46*($Q$20*(1+SUM($E$27:$F$27))))+($AN$47*($Q$21*(1+SUM($E$28:$F$28))))+(($Q$22*(1+SUM($E$29:$F$29))))*$AN$48)+(($Q$23*(1+SUM($E$30:$F$30))))*$AN$49)+($AN$50*($Q$24*(1+SUM($E$31:$F$31))))))*$I$40</f>
        <v>0</v>
      </c>
      <c r="Z486" s="716">
        <f>((((($AN$46*($Q$20*(1+SUM($E$27:$F$27))))+($AN$47*($Q$21*(1+SUM($E$28:$F$28))))+(($Q$22*(1+SUM($E$29:$F$29))))*$AN$48)+(($Q$23*(1+SUM($E$30:$F$30))))*$AN$49)+($AN$50*($Q$24*(1+SUM($E$31:$F$31))))))*$J$40</f>
        <v>0</v>
      </c>
      <c r="AA486" s="716"/>
      <c r="AB486" s="716"/>
      <c r="AC486" s="716"/>
      <c r="AD486" s="716"/>
      <c r="AE486" s="716"/>
      <c r="AF486" s="716"/>
      <c r="AG486" s="716"/>
      <c r="AH486" s="716"/>
      <c r="AI486" s="716"/>
      <c r="AJ486" s="716"/>
      <c r="AK486" s="716"/>
      <c r="AL486" s="716"/>
      <c r="AM486" s="716"/>
      <c r="AN486" s="716"/>
      <c r="AO486" s="716"/>
      <c r="AP486" s="716"/>
      <c r="AQ486" s="716"/>
      <c r="AR486" s="716"/>
      <c r="AS486" s="716"/>
      <c r="AT486" s="716"/>
      <c r="AU486" s="716"/>
      <c r="AV486" s="716"/>
      <c r="AW486" s="716"/>
      <c r="AX486" s="716"/>
      <c r="AY486" s="716"/>
      <c r="AZ486" s="716"/>
      <c r="BA486" s="716"/>
      <c r="BB486" s="716"/>
      <c r="BC486" s="716"/>
      <c r="BD486" s="716"/>
      <c r="BE486" s="716"/>
      <c r="BF486" s="716"/>
      <c r="BG486" s="716"/>
      <c r="BH486" s="716"/>
      <c r="BI486" s="716"/>
      <c r="BJ486" s="716"/>
      <c r="BK486" s="716"/>
      <c r="BL486" s="716"/>
      <c r="BM486" s="716"/>
      <c r="BN486" s="716"/>
      <c r="BO486" s="716"/>
      <c r="BP486" s="716"/>
      <c r="BQ486" s="716"/>
    </row>
    <row r="487" spans="1:69" ht="10.199999999999999" customHeight="1" thickBot="1" x14ac:dyDescent="0.35">
      <c r="A487" s="64">
        <v>18</v>
      </c>
      <c r="B487" s="64">
        <f t="shared" si="84"/>
        <v>12600</v>
      </c>
      <c r="C487" s="64">
        <v>18</v>
      </c>
      <c r="D487" s="716"/>
      <c r="E487" s="716"/>
      <c r="F487" s="716"/>
      <c r="G487" s="716"/>
      <c r="H487" s="716"/>
      <c r="I487" s="716"/>
      <c r="J487" s="716"/>
      <c r="K487" s="716"/>
      <c r="L487" s="716"/>
      <c r="M487" s="716"/>
      <c r="N487" s="716"/>
      <c r="O487" s="716"/>
      <c r="P487" s="716"/>
      <c r="Q487" s="716"/>
      <c r="R487" s="716"/>
      <c r="S487" s="716"/>
      <c r="T487" s="716"/>
      <c r="U487" s="716">
        <f>((((($AN$46*($Q$20*(1+SUM($E$27:$F$27))))+($AN$47*($Q$21*(1+SUM($E$28:$F$28))))+(($Q$22*(1+SUM($E$29:$F$29))))*$AN$48)+(($Q$23*(1+SUM($E$30:$F$30))))*$AN$49)+($AN$50*($Q$24*(1+SUM($E$31:$F$31))))))*$D$40</f>
        <v>12600</v>
      </c>
      <c r="V487" s="716">
        <f>((((($AN$46*($Q$20*(1+SUM($E$27:$F$27))))+($AN$47*($Q$21*(1+SUM($E$28:$F$28))))+(($Q$22*(1+SUM($E$29:$F$29))))*$AN$48)+(($Q$23*(1+SUM($E$30:$F$30))))*$AN$49)+($AN$50*($Q$24*(1+SUM($E$31:$F$31))))))*$E$40</f>
        <v>0</v>
      </c>
      <c r="W487" s="716">
        <f>((((($AN$46*($Q$20*(1+SUM($E$27:$F$27))))+($AN$47*($Q$21*(1+SUM($E$28:$F$28))))+(($Q$22*(1+SUM($E$29:$F$29))))*$AN$48)+(($Q$23*(1+SUM($E$30:$F$30))))*$AN$49)+($AN$50*($Q$24*(1+SUM($E$31:$F$31))))))*$F$40</f>
        <v>0</v>
      </c>
      <c r="X487" s="716">
        <f>((((($AN$46*($Q$20*(1+SUM($E$27:$F$27))))+($AN$47*($Q$21*(1+SUM($E$28:$F$28))))+(($Q$22*(1+SUM($E$29:$F$29))))*$AN$48)+(($Q$23*(1+SUM($E$30:$F$30))))*$AN$49)+($AN$50*($Q$24*(1+SUM($E$31:$F$31))))))*$G$40</f>
        <v>0</v>
      </c>
      <c r="Y487" s="716">
        <f>((((($AN$46*($Q$20*(1+SUM($E$27:$F$27))))+($AN$47*($Q$21*(1+SUM($E$28:$F$28))))+(($Q$22*(1+SUM($E$29:$F$29))))*$AN$48)+(($Q$23*(1+SUM($E$30:$F$30))))*$AN$49)+($AN$50*($Q$24*(1+SUM($E$31:$F$31))))))*$H$40</f>
        <v>0</v>
      </c>
      <c r="Z487" s="716">
        <f>((((($AN$46*($Q$20*(1+SUM($E$27:$F$27))))+($AN$47*($Q$21*(1+SUM($E$28:$F$28))))+(($Q$22*(1+SUM($E$29:$F$29))))*$AN$48)+(($Q$23*(1+SUM($E$30:$F$30))))*$AN$49)+($AN$50*($Q$24*(1+SUM($E$31:$F$31))))))*$I$40</f>
        <v>0</v>
      </c>
      <c r="AA487" s="716">
        <f>((((($AN$46*($Q$20*(1+SUM($E$27:$F$27))))+($AN$47*($Q$21*(1+SUM($E$28:$F$28))))+(($Q$22*(1+SUM($E$29:$F$29))))*$AN$48)+(($Q$23*(1+SUM($E$30:$F$30))))*$AN$49)+($AN$50*($Q$24*(1+SUM($E$31:$F$31))))))*$J$40</f>
        <v>0</v>
      </c>
      <c r="AB487" s="716"/>
      <c r="AC487" s="716"/>
      <c r="AD487" s="716"/>
      <c r="AE487" s="716"/>
      <c r="AF487" s="716"/>
      <c r="AG487" s="716"/>
      <c r="AH487" s="716"/>
      <c r="AI487" s="716"/>
      <c r="AJ487" s="716"/>
      <c r="AK487" s="716"/>
      <c r="AL487" s="716"/>
      <c r="AM487" s="716"/>
      <c r="AN487" s="716"/>
      <c r="AO487" s="716"/>
      <c r="AP487" s="716"/>
      <c r="AQ487" s="716"/>
      <c r="AR487" s="716"/>
      <c r="AS487" s="716"/>
      <c r="AT487" s="716"/>
      <c r="AU487" s="716"/>
      <c r="AV487" s="716"/>
      <c r="AW487" s="716"/>
      <c r="AX487" s="716"/>
      <c r="AY487" s="716"/>
      <c r="AZ487" s="716"/>
      <c r="BA487" s="716"/>
      <c r="BB487" s="716"/>
      <c r="BC487" s="716"/>
      <c r="BD487" s="716"/>
      <c r="BE487" s="716"/>
      <c r="BF487" s="716"/>
      <c r="BG487" s="716"/>
      <c r="BH487" s="716"/>
      <c r="BI487" s="716"/>
      <c r="BJ487" s="716"/>
      <c r="BK487" s="716"/>
      <c r="BL487" s="716"/>
      <c r="BM487" s="716"/>
      <c r="BN487" s="716"/>
      <c r="BO487" s="716"/>
      <c r="BP487" s="716"/>
      <c r="BQ487" s="716"/>
    </row>
    <row r="488" spans="1:69" ht="10.199999999999999" customHeight="1" thickBot="1" x14ac:dyDescent="0.35">
      <c r="A488" s="64">
        <v>19</v>
      </c>
      <c r="B488" s="64">
        <f t="shared" si="84"/>
        <v>12600</v>
      </c>
      <c r="C488" s="64">
        <v>19</v>
      </c>
      <c r="D488" s="716"/>
      <c r="E488" s="716"/>
      <c r="F488" s="716"/>
      <c r="G488" s="716"/>
      <c r="H488" s="716"/>
      <c r="I488" s="716"/>
      <c r="J488" s="716"/>
      <c r="K488" s="716"/>
      <c r="L488" s="716"/>
      <c r="M488" s="716"/>
      <c r="N488" s="716"/>
      <c r="O488" s="716"/>
      <c r="P488" s="716"/>
      <c r="Q488" s="716"/>
      <c r="R488" s="716"/>
      <c r="S488" s="716"/>
      <c r="T488" s="716"/>
      <c r="U488" s="716"/>
      <c r="V488" s="716">
        <f>((((($AN$46*($Q$20*(1+SUM($E$27:$F$27))))+($AN$47*($Q$21*(1+SUM($E$28:$F$28))))+(($Q$22*(1+SUM($E$29:$F$29))))*$AN$48)+(($Q$23*(1+SUM($E$30:$F$30))))*$AN$49)+($AN$50*($Q$24*(1+SUM($E$31:$F$31))))))*$D$40</f>
        <v>12600</v>
      </c>
      <c r="W488" s="716">
        <f>((((($AN$46*($Q$20*(1+SUM($E$27:$F$27))))+($AN$47*($Q$21*(1+SUM($E$28:$F$28))))+(($Q$22*(1+SUM($E$29:$F$29))))*$AN$48)+(($Q$23*(1+SUM($E$30:$F$30))))*$AN$49)+($AN$50*($Q$24*(1+SUM($E$31:$F$31))))))*$E$40</f>
        <v>0</v>
      </c>
      <c r="X488" s="716">
        <f>((((($AN$46*($Q$20*(1+SUM($E$27:$F$27))))+($AN$47*($Q$21*(1+SUM($E$28:$F$28))))+(($Q$22*(1+SUM($E$29:$F$29))))*$AN$48)+(($Q$23*(1+SUM($E$30:$F$30))))*$AN$49)+($AN$50*($Q$24*(1+SUM($E$31:$F$31))))))*$F$40</f>
        <v>0</v>
      </c>
      <c r="Y488" s="716">
        <f>((((($AN$46*($Q$20*(1+SUM($E$27:$F$27))))+($AN$47*($Q$21*(1+SUM($E$28:$F$28))))+(($Q$22*(1+SUM($E$29:$F$29))))*$AN$48)+(($Q$23*(1+SUM($E$30:$F$30))))*$AN$49)+($AN$50*($Q$24*(1+SUM($E$31:$F$31))))))*$G$40</f>
        <v>0</v>
      </c>
      <c r="Z488" s="716">
        <f>((((($AN$46*($Q$20*(1+SUM($E$27:$F$27))))+($AN$47*($Q$21*(1+SUM($E$28:$F$28))))+(($Q$22*(1+SUM($E$29:$F$29))))*$AN$48)+(($Q$23*(1+SUM($E$30:$F$30))))*$AN$49)+($AN$50*($Q$24*(1+SUM($E$31:$F$31))))))*$H$40</f>
        <v>0</v>
      </c>
      <c r="AA488" s="716">
        <f>((((($AN$46*($Q$20*(1+SUM($E$27:$F$27))))+($AN$47*($Q$21*(1+SUM($E$28:$F$28))))+(($Q$22*(1+SUM($E$29:$F$29))))*$AN$48)+(($Q$23*(1+SUM($E$30:$F$30))))*$AN$49)+($AN$50*($Q$24*(1+SUM($E$31:$F$31))))))*$I$40</f>
        <v>0</v>
      </c>
      <c r="AB488" s="716">
        <f>((((($AN$46*($Q$20*(1+SUM($E$27:$F$27))))+($AN$47*($Q$21*(1+SUM($E$28:$F$28))))+(($Q$22*(1+SUM($E$29:$F$29))))*$AN$48)+(($Q$23*(1+SUM($E$30:$F$30))))*$AN$49)+($AN$50*($Q$24*(1+SUM($E$31:$F$31))))))*$J$40</f>
        <v>0</v>
      </c>
      <c r="AC488" s="716"/>
      <c r="AD488" s="716"/>
      <c r="AE488" s="716"/>
      <c r="AF488" s="716"/>
      <c r="AG488" s="716"/>
      <c r="AH488" s="716"/>
      <c r="AI488" s="716"/>
      <c r="AJ488" s="716"/>
      <c r="AK488" s="716"/>
      <c r="AL488" s="716"/>
      <c r="AM488" s="716"/>
      <c r="AN488" s="716"/>
      <c r="AO488" s="716"/>
      <c r="AP488" s="716"/>
      <c r="AQ488" s="716"/>
      <c r="AR488" s="716"/>
      <c r="AS488" s="716"/>
      <c r="AT488" s="716"/>
      <c r="AU488" s="716"/>
      <c r="AV488" s="716"/>
      <c r="AW488" s="716"/>
      <c r="AX488" s="716"/>
      <c r="AY488" s="716"/>
      <c r="AZ488" s="716"/>
      <c r="BA488" s="716"/>
      <c r="BB488" s="716"/>
      <c r="BC488" s="716"/>
      <c r="BD488" s="716"/>
      <c r="BE488" s="716"/>
      <c r="BF488" s="716"/>
      <c r="BG488" s="716"/>
      <c r="BH488" s="716"/>
      <c r="BI488" s="716"/>
      <c r="BJ488" s="716"/>
      <c r="BK488" s="716"/>
      <c r="BL488" s="716"/>
      <c r="BM488" s="716"/>
      <c r="BN488" s="716"/>
      <c r="BO488" s="716"/>
      <c r="BP488" s="716"/>
      <c r="BQ488" s="716"/>
    </row>
    <row r="489" spans="1:69" ht="10.199999999999999" customHeight="1" thickBot="1" x14ac:dyDescent="0.35">
      <c r="A489" s="64">
        <v>20</v>
      </c>
      <c r="B489" s="64">
        <f t="shared" si="84"/>
        <v>12600</v>
      </c>
      <c r="C489" s="64">
        <v>20</v>
      </c>
      <c r="D489" s="716"/>
      <c r="E489" s="716"/>
      <c r="F489" s="716"/>
      <c r="G489" s="716"/>
      <c r="H489" s="716"/>
      <c r="I489" s="716"/>
      <c r="J489" s="716"/>
      <c r="K489" s="716"/>
      <c r="L489" s="716"/>
      <c r="M489" s="716"/>
      <c r="N489" s="716"/>
      <c r="O489" s="716"/>
      <c r="P489" s="716"/>
      <c r="Q489" s="716"/>
      <c r="R489" s="716"/>
      <c r="S489" s="716"/>
      <c r="T489" s="716"/>
      <c r="U489" s="716"/>
      <c r="V489" s="716"/>
      <c r="W489" s="716">
        <f>((((($AN$46*($Q$20*(1+SUM($E$27:$F$27))))+($AN$47*($Q$21*(1+SUM($E$28:$F$28))))+(($Q$22*(1+SUM($E$29:$F$29))))*$AN$48)+(($Q$23*(1+SUM($E$30:$F$30))))*$AN$49)+($AN$50*($Q$24*(1+SUM($E$31:$F$31))))))*$D$40</f>
        <v>12600</v>
      </c>
      <c r="X489" s="716">
        <f>((((($AN$46*($Q$20*(1+SUM($E$27:$F$27))))+($AN$47*($Q$21*(1+SUM($E$28:$F$28))))+(($Q$22*(1+SUM($E$29:$F$29))))*$AN$48)+(($Q$23*(1+SUM($E$30:$F$30))))*$AN$49)+($AN$50*($Q$24*(1+SUM($E$31:$F$31))))))*$E$40</f>
        <v>0</v>
      </c>
      <c r="Y489" s="716">
        <f>((((($AN$46*($Q$20*(1+SUM($E$27:$F$27))))+($AN$47*($Q$21*(1+SUM($E$28:$F$28))))+(($Q$22*(1+SUM($E$29:$F$29))))*$AN$48)+(($Q$23*(1+SUM($E$30:$F$30))))*$AN$49)+($AN$50*($Q$24*(1+SUM($E$31:$F$31))))))*$F$40</f>
        <v>0</v>
      </c>
      <c r="Z489" s="716">
        <f>((((($AN$46*($Q$20*(1+SUM($E$27:$F$27))))+($AN$47*($Q$21*(1+SUM($E$28:$F$28))))+(($Q$22*(1+SUM($E$29:$F$29))))*$AN$48)+(($Q$23*(1+SUM($E$30:$F$30))))*$AN$49)+($AN$50*($Q$24*(1+SUM($E$31:$F$31))))))*$G$40</f>
        <v>0</v>
      </c>
      <c r="AA489" s="716">
        <f>((((($AN$46*($Q$20*(1+SUM($E$27:$F$27))))+($AN$47*($Q$21*(1+SUM($E$28:$F$28))))+(($Q$22*(1+SUM($E$29:$F$29))))*$AN$48)+(($Q$23*(1+SUM($E$30:$F$30))))*$AN$49)+($AN$50*($Q$24*(1+SUM($E$31:$F$31))))))*$H$40</f>
        <v>0</v>
      </c>
      <c r="AB489" s="716">
        <f>((((($AN$46*($Q$20*(1+SUM($E$27:$F$27))))+($AN$47*($Q$21*(1+SUM($E$28:$F$28))))+(($Q$22*(1+SUM($E$29:$F$29))))*$AN$48)+(($Q$23*(1+SUM($E$30:$F$30))))*$AN$49)+($AN$50*($Q$24*(1+SUM($E$31:$F$31))))))*$I$40</f>
        <v>0</v>
      </c>
      <c r="AC489" s="716">
        <f>((((($AN$46*($Q$20*(1+SUM($E$27:$F$27))))+($AN$47*($Q$21*(1+SUM($E$28:$F$28))))+(($Q$22*(1+SUM($E$29:$F$29))))*$AN$48)+(($Q$23*(1+SUM($E$30:$F$30))))*$AN$49)+($AN$50*($Q$24*(1+SUM($E$31:$F$31))))))*$J$40</f>
        <v>0</v>
      </c>
      <c r="AD489" s="716"/>
      <c r="AE489" s="716"/>
      <c r="AF489" s="716"/>
      <c r="AG489" s="716"/>
      <c r="AH489" s="716"/>
      <c r="AI489" s="716"/>
      <c r="AJ489" s="716"/>
      <c r="AK489" s="716"/>
      <c r="AL489" s="716"/>
      <c r="AM489" s="716"/>
      <c r="AN489" s="716"/>
      <c r="AO489" s="716"/>
      <c r="AP489" s="716"/>
      <c r="AQ489" s="716"/>
      <c r="AR489" s="716"/>
      <c r="AS489" s="716"/>
      <c r="AT489" s="716"/>
      <c r="AU489" s="716"/>
      <c r="AV489" s="716"/>
      <c r="AW489" s="716"/>
      <c r="AX489" s="716"/>
      <c r="AY489" s="716"/>
      <c r="AZ489" s="716"/>
      <c r="BA489" s="716"/>
      <c r="BB489" s="716"/>
      <c r="BC489" s="716"/>
      <c r="BD489" s="716"/>
      <c r="BE489" s="716"/>
      <c r="BF489" s="716"/>
      <c r="BG489" s="716"/>
      <c r="BH489" s="716"/>
      <c r="BI489" s="716"/>
      <c r="BJ489" s="716"/>
      <c r="BK489" s="716"/>
      <c r="BL489" s="716"/>
      <c r="BM489" s="716"/>
      <c r="BN489" s="716"/>
      <c r="BO489" s="716"/>
      <c r="BP489" s="716"/>
      <c r="BQ489" s="716"/>
    </row>
    <row r="490" spans="1:69" ht="10.199999999999999" customHeight="1" thickBot="1" x14ac:dyDescent="0.35">
      <c r="A490" s="64">
        <v>21</v>
      </c>
      <c r="B490" s="64">
        <f t="shared" si="84"/>
        <v>12600</v>
      </c>
      <c r="C490" s="64">
        <v>21</v>
      </c>
      <c r="D490" s="716"/>
      <c r="E490" s="716"/>
      <c r="F490" s="716"/>
      <c r="G490" s="716"/>
      <c r="H490" s="716"/>
      <c r="I490" s="716"/>
      <c r="J490" s="716"/>
      <c r="K490" s="716"/>
      <c r="L490" s="716"/>
      <c r="M490" s="716"/>
      <c r="N490" s="716"/>
      <c r="O490" s="716"/>
      <c r="P490" s="716"/>
      <c r="Q490" s="716"/>
      <c r="R490" s="716"/>
      <c r="S490" s="716"/>
      <c r="T490" s="716"/>
      <c r="U490" s="716"/>
      <c r="V490" s="716"/>
      <c r="W490" s="716"/>
      <c r="X490" s="716">
        <f>((((($AN$46*($Q$20*(1+SUM($E$27:$F$27))))+($AN$47*($Q$21*(1+SUM($E$28:$F$28))))+(($Q$22*(1+SUM($E$29:$F$29))))*$AN$48)+(($Q$23*(1+SUM($E$30:$F$30))))*$AN$49)+($AN$50*($Q$24*(1+SUM($E$31:$F$31))))))*$D$40</f>
        <v>12600</v>
      </c>
      <c r="Y490" s="716">
        <f>((((($AN$46*($Q$20*(1+SUM($E$27:$F$27))))+($AN$47*($Q$21*(1+SUM($E$28:$F$28))))+(($Q$22*(1+SUM($E$29:$F$29))))*$AN$48)+(($Q$23*(1+SUM($E$30:$F$30))))*$AN$49)+($AN$50*($Q$24*(1+SUM($E$31:$F$31))))))*$E$40</f>
        <v>0</v>
      </c>
      <c r="Z490" s="716">
        <f>((((($AN$46*($Q$20*(1+SUM($E$27:$F$27))))+($AN$47*($Q$21*(1+SUM($E$28:$F$28))))+(($Q$22*(1+SUM($E$29:$F$29))))*$AN$48)+(($Q$23*(1+SUM($E$30:$F$30))))*$AN$49)+($AN$50*($Q$24*(1+SUM($E$31:$F$31))))))*$F$40</f>
        <v>0</v>
      </c>
      <c r="AA490" s="716">
        <f>((((($AN$46*($Q$20*(1+SUM($E$27:$F$27))))+($AN$47*($Q$21*(1+SUM($E$28:$F$28))))+(($Q$22*(1+SUM($E$29:$F$29))))*$AN$48)+(($Q$23*(1+SUM($E$30:$F$30))))*$AN$49)+($AN$50*($Q$24*(1+SUM($E$31:$F$31))))))*$G$40</f>
        <v>0</v>
      </c>
      <c r="AB490" s="716">
        <f>((((($AN$46*($Q$20*(1+SUM($E$27:$F$27))))+($AN$47*($Q$21*(1+SUM($E$28:$F$28))))+(($Q$22*(1+SUM($E$29:$F$29))))*$AN$48)+(($Q$23*(1+SUM($E$30:$F$30))))*$AN$49)+($AN$50*($Q$24*(1+SUM($E$31:$F$31))))))*$H$40</f>
        <v>0</v>
      </c>
      <c r="AC490" s="716">
        <f>((((($AN$46*($Q$20*(1+SUM($E$27:$F$27))))+($AN$47*($Q$21*(1+SUM($E$28:$F$28))))+(($Q$22*(1+SUM($E$29:$F$29))))*$AN$48)+(($Q$23*(1+SUM($E$30:$F$30))))*$AN$49)+($AN$50*($Q$24*(1+SUM($E$31:$F$31))))))*$I$40</f>
        <v>0</v>
      </c>
      <c r="AD490" s="716">
        <f>((((($AN$46*($Q$20*(1+SUM($E$27:$F$27))))+($AN$47*($Q$21*(1+SUM($E$28:$F$28))))+(($Q$22*(1+SUM($E$29:$F$29))))*$AN$48)+(($Q$23*(1+SUM($E$30:$F$30))))*$AN$49)+($AN$50*($Q$24*(1+SUM($E$31:$F$31))))))*$J$40</f>
        <v>0</v>
      </c>
      <c r="AE490" s="716"/>
      <c r="AF490" s="716"/>
      <c r="AG490" s="716"/>
      <c r="AH490" s="716"/>
      <c r="AI490" s="716"/>
      <c r="AJ490" s="716"/>
      <c r="AK490" s="716"/>
      <c r="AL490" s="716"/>
      <c r="AM490" s="716"/>
      <c r="AN490" s="716"/>
      <c r="AO490" s="716"/>
      <c r="AP490" s="716"/>
      <c r="AQ490" s="716"/>
      <c r="AR490" s="716"/>
      <c r="AS490" s="716"/>
      <c r="AT490" s="716"/>
      <c r="AU490" s="716"/>
      <c r="AV490" s="716"/>
      <c r="AW490" s="716"/>
      <c r="AX490" s="716"/>
      <c r="AY490" s="716"/>
      <c r="AZ490" s="716"/>
      <c r="BA490" s="716"/>
      <c r="BB490" s="716"/>
      <c r="BC490" s="716"/>
      <c r="BD490" s="716"/>
      <c r="BE490" s="716"/>
      <c r="BF490" s="716"/>
      <c r="BG490" s="716"/>
      <c r="BH490" s="716"/>
      <c r="BI490" s="716"/>
      <c r="BJ490" s="716"/>
      <c r="BK490" s="716"/>
      <c r="BL490" s="716"/>
      <c r="BM490" s="716"/>
      <c r="BN490" s="716"/>
      <c r="BO490" s="716"/>
      <c r="BP490" s="716"/>
      <c r="BQ490" s="716"/>
    </row>
    <row r="491" spans="1:69" ht="10.199999999999999" customHeight="1" thickBot="1" x14ac:dyDescent="0.35">
      <c r="A491" s="64">
        <v>22</v>
      </c>
      <c r="B491" s="64">
        <f t="shared" si="84"/>
        <v>12600</v>
      </c>
      <c r="C491" s="64">
        <v>22</v>
      </c>
      <c r="D491" s="716"/>
      <c r="E491" s="716"/>
      <c r="F491" s="716"/>
      <c r="G491" s="716"/>
      <c r="H491" s="716"/>
      <c r="I491" s="716"/>
      <c r="J491" s="716"/>
      <c r="K491" s="716"/>
      <c r="L491" s="716"/>
      <c r="M491" s="716"/>
      <c r="N491" s="716"/>
      <c r="O491" s="716"/>
      <c r="P491" s="716"/>
      <c r="Q491" s="716"/>
      <c r="R491" s="716"/>
      <c r="S491" s="716"/>
      <c r="T491" s="716"/>
      <c r="U491" s="716"/>
      <c r="V491" s="716"/>
      <c r="W491" s="716"/>
      <c r="X491" s="716"/>
      <c r="Y491" s="716">
        <f>((((($AN$46*($Q$20*(1+SUM($E$27:$F$27))))+($AN$47*($Q$21*(1+SUM($E$28:$F$28))))+(($Q$22*(1+SUM($E$29:$F$29))))*$AN$48)+(($Q$23*(1+SUM($E$30:$F$30))))*$AN$49)+($AN$50*($Q$24*(1+SUM($E$31:$F$31))))))*$D$40</f>
        <v>12600</v>
      </c>
      <c r="Z491" s="716">
        <f>((((($AN$46*($Q$20*(1+SUM($E$27:$F$27))))+($AN$47*($Q$21*(1+SUM($E$28:$F$28))))+(($Q$22*(1+SUM($E$29:$F$29))))*$AN$48)+(($Q$23*(1+SUM($E$30:$F$30))))*$AN$49)+($AN$50*($Q$24*(1+SUM($E$31:$F$31))))))*$E$40</f>
        <v>0</v>
      </c>
      <c r="AA491" s="716">
        <f>((((($AN$46*($Q$20*(1+SUM($E$27:$F$27))))+($AN$47*($Q$21*(1+SUM($E$28:$F$28))))+(($Q$22*(1+SUM($E$29:$F$29))))*$AN$48)+(($Q$23*(1+SUM($E$30:$F$30))))*$AN$49)+($AN$50*($Q$24*(1+SUM($E$31:$F$31))))))*$F$40</f>
        <v>0</v>
      </c>
      <c r="AB491" s="716">
        <f>((((($AN$46*($Q$20*(1+SUM($E$27:$F$27))))+($AN$47*($Q$21*(1+SUM($E$28:$F$28))))+(($Q$22*(1+SUM($E$29:$F$29))))*$AN$48)+(($Q$23*(1+SUM($E$30:$F$30))))*$AN$49)+($AN$50*($Q$24*(1+SUM($E$31:$F$31))))))*$G$40</f>
        <v>0</v>
      </c>
      <c r="AC491" s="716">
        <f>((((($AN$46*($Q$20*(1+SUM($E$27:$F$27))))+($AN$47*($Q$21*(1+SUM($E$28:$F$28))))+(($Q$22*(1+SUM($E$29:$F$29))))*$AN$48)+(($Q$23*(1+SUM($E$30:$F$30))))*$AN$49)+($AN$50*($Q$24*(1+SUM($E$31:$F$31))))))*$H$40</f>
        <v>0</v>
      </c>
      <c r="AD491" s="716">
        <f>((((($AN$46*($Q$20*(1+SUM($E$27:$F$27))))+($AN$47*($Q$21*(1+SUM($E$28:$F$28))))+(($Q$22*(1+SUM($E$29:$F$29))))*$AN$48)+(($Q$23*(1+SUM($E$30:$F$30))))*$AN$49)+($AN$50*($Q$24*(1+SUM($E$31:$F$31))))))*$I$40</f>
        <v>0</v>
      </c>
      <c r="AE491" s="716">
        <f>((((($AN$46*($Q$20*(1+SUM($E$27:$F$27))))+($AN$47*($Q$21*(1+SUM($E$28:$F$28))))+(($Q$22*(1+SUM($E$29:$F$29))))*$AN$48)+(($Q$23*(1+SUM($E$30:$F$30))))*$AN$49)+($AN$50*($Q$24*(1+SUM($E$31:$F$31))))))*$J$40</f>
        <v>0</v>
      </c>
      <c r="AF491" s="716"/>
      <c r="AG491" s="716"/>
      <c r="AH491" s="716"/>
      <c r="AI491" s="716"/>
      <c r="AJ491" s="716"/>
      <c r="AK491" s="716"/>
      <c r="AL491" s="716"/>
      <c r="AM491" s="716"/>
      <c r="AN491" s="716"/>
      <c r="AO491" s="716"/>
      <c r="AP491" s="716"/>
      <c r="AQ491" s="716"/>
      <c r="AR491" s="716"/>
      <c r="AS491" s="716"/>
      <c r="AT491" s="716"/>
      <c r="AU491" s="716"/>
      <c r="AV491" s="716"/>
      <c r="AW491" s="716"/>
      <c r="AX491" s="716"/>
      <c r="AY491" s="716"/>
      <c r="AZ491" s="716"/>
      <c r="BA491" s="716"/>
      <c r="BB491" s="716"/>
      <c r="BC491" s="716"/>
      <c r="BD491" s="716"/>
      <c r="BE491" s="716"/>
      <c r="BF491" s="716"/>
      <c r="BG491" s="716"/>
      <c r="BH491" s="716"/>
      <c r="BI491" s="716"/>
      <c r="BJ491" s="716"/>
      <c r="BK491" s="716"/>
      <c r="BL491" s="716"/>
      <c r="BM491" s="716"/>
      <c r="BN491" s="716"/>
      <c r="BO491" s="716"/>
      <c r="BP491" s="716"/>
      <c r="BQ491" s="716"/>
    </row>
    <row r="492" spans="1:69" ht="10.199999999999999" customHeight="1" thickBot="1" x14ac:dyDescent="0.35">
      <c r="A492" s="64">
        <v>23</v>
      </c>
      <c r="B492" s="64">
        <f t="shared" si="84"/>
        <v>12600</v>
      </c>
      <c r="C492" s="64">
        <v>23</v>
      </c>
      <c r="D492" s="716"/>
      <c r="E492" s="716"/>
      <c r="F492" s="716"/>
      <c r="G492" s="716"/>
      <c r="H492" s="716"/>
      <c r="I492" s="716"/>
      <c r="J492" s="716"/>
      <c r="K492" s="716"/>
      <c r="L492" s="716"/>
      <c r="M492" s="716"/>
      <c r="N492" s="716"/>
      <c r="O492" s="716"/>
      <c r="P492" s="716"/>
      <c r="Q492" s="716"/>
      <c r="R492" s="716"/>
      <c r="S492" s="716"/>
      <c r="T492" s="716"/>
      <c r="U492" s="716"/>
      <c r="V492" s="716"/>
      <c r="W492" s="716"/>
      <c r="X492" s="716"/>
      <c r="Y492" s="716"/>
      <c r="Z492" s="716">
        <f>((((($AN$46*($Q$20*(1+SUM($E$27:$F$27))))+($AN$47*($Q$21*(1+SUM($E$28:$F$28))))+(($Q$22*(1+SUM($E$29:$F$29))))*$AN$48)+(($Q$23*(1+SUM($E$30:$F$30))))*$AN$49)+($AN$50*($Q$24*(1+SUM($E$31:$F$31))))))*$D$40</f>
        <v>12600</v>
      </c>
      <c r="AA492" s="716">
        <f>((((($AN$46*($Q$20*(1+SUM($E$27:$F$27))))+($AN$47*($Q$21*(1+SUM($E$28:$F$28))))+(($Q$22*(1+SUM($E$29:$F$29))))*$AN$48)+(($Q$23*(1+SUM($E$30:$F$30))))*$AN$49)+($AN$50*($Q$24*(1+SUM($E$31:$F$31))))))*$E$40</f>
        <v>0</v>
      </c>
      <c r="AB492" s="716">
        <f>((((($AN$46*($Q$20*(1+SUM($E$27:$F$27))))+($AN$47*($Q$21*(1+SUM($E$28:$F$28))))+(($Q$22*(1+SUM($E$29:$F$29))))*$AN$48)+(($Q$23*(1+SUM($E$30:$F$30))))*$AN$49)+($AN$50*($Q$24*(1+SUM($E$31:$F$31))))))*$F$40</f>
        <v>0</v>
      </c>
      <c r="AC492" s="716">
        <f>((((($AN$46*($Q$20*(1+SUM($E$27:$F$27))))+($AN$47*($Q$21*(1+SUM($E$28:$F$28))))+(($Q$22*(1+SUM($E$29:$F$29))))*$AN$48)+(($Q$23*(1+SUM($E$30:$F$30))))*$AN$49)+($AN$50*($Q$24*(1+SUM($E$31:$F$31))))))*$G$40</f>
        <v>0</v>
      </c>
      <c r="AD492" s="716">
        <f>((((($AN$46*($Q$20*(1+SUM($E$27:$F$27))))+($AN$47*($Q$21*(1+SUM($E$28:$F$28))))+(($Q$22*(1+SUM($E$29:$F$29))))*$AN$48)+(($Q$23*(1+SUM($E$30:$F$30))))*$AN$49)+($AN$50*($Q$24*(1+SUM($E$31:$F$31))))))*$H$40</f>
        <v>0</v>
      </c>
      <c r="AE492" s="716">
        <f>((((($AN$46*($Q$20*(1+SUM($E$27:$F$27))))+($AN$47*($Q$21*(1+SUM($E$28:$F$28))))+(($Q$22*(1+SUM($E$29:$F$29))))*$AN$48)+(($Q$23*(1+SUM($E$30:$F$30))))*$AN$49)+($AN$50*($Q$24*(1+SUM($E$31:$F$31))))))*$I$40</f>
        <v>0</v>
      </c>
      <c r="AF492" s="716">
        <f>((((($AN$46*($Q$20*(1+SUM($E$27:$F$27))))+($AN$47*($Q$21*(1+SUM($E$28:$F$28))))+(($Q$22*(1+SUM($E$29:$F$29))))*$AN$48)+(($Q$23*(1+SUM($E$30:$F$30))))*$AN$49)+($AN$50*($Q$24*(1+SUM($E$31:$F$31))))))*$J$40</f>
        <v>0</v>
      </c>
      <c r="AG492" s="716"/>
      <c r="AH492" s="716"/>
      <c r="AI492" s="716"/>
      <c r="AJ492" s="716"/>
      <c r="AK492" s="716"/>
      <c r="AL492" s="716"/>
      <c r="AM492" s="716"/>
      <c r="AN492" s="716"/>
      <c r="AO492" s="716"/>
      <c r="AP492" s="716"/>
      <c r="AQ492" s="716"/>
      <c r="AR492" s="716"/>
      <c r="AS492" s="716"/>
      <c r="AT492" s="716"/>
      <c r="AU492" s="716"/>
      <c r="AV492" s="716"/>
      <c r="AW492" s="716"/>
      <c r="AX492" s="716"/>
      <c r="AY492" s="716"/>
      <c r="AZ492" s="716"/>
      <c r="BA492" s="716"/>
      <c r="BB492" s="716"/>
      <c r="BC492" s="716"/>
      <c r="BD492" s="716"/>
      <c r="BE492" s="716"/>
      <c r="BF492" s="716"/>
      <c r="BG492" s="716"/>
      <c r="BH492" s="716"/>
      <c r="BI492" s="716"/>
      <c r="BJ492" s="716"/>
      <c r="BK492" s="716"/>
      <c r="BL492" s="716"/>
      <c r="BM492" s="716"/>
      <c r="BN492" s="716"/>
      <c r="BO492" s="716"/>
      <c r="BP492" s="716"/>
      <c r="BQ492" s="716"/>
    </row>
    <row r="493" spans="1:69" ht="10.199999999999999" customHeight="1" thickBot="1" x14ac:dyDescent="0.35">
      <c r="A493" s="64">
        <v>24</v>
      </c>
      <c r="B493" s="64">
        <f t="shared" si="84"/>
        <v>12600</v>
      </c>
      <c r="C493" s="64">
        <v>24</v>
      </c>
      <c r="D493" s="716"/>
      <c r="E493" s="716"/>
      <c r="F493" s="716"/>
      <c r="G493" s="716"/>
      <c r="H493" s="716"/>
      <c r="I493" s="716"/>
      <c r="J493" s="716"/>
      <c r="K493" s="716"/>
      <c r="L493" s="716"/>
      <c r="M493" s="716"/>
      <c r="N493" s="716"/>
      <c r="O493" s="716"/>
      <c r="P493" s="716"/>
      <c r="Q493" s="716"/>
      <c r="R493" s="716"/>
      <c r="S493" s="716"/>
      <c r="T493" s="716"/>
      <c r="U493" s="716"/>
      <c r="V493" s="716"/>
      <c r="W493" s="716"/>
      <c r="X493" s="716"/>
      <c r="Y493" s="716"/>
      <c r="Z493" s="716"/>
      <c r="AA493" s="716">
        <f>((((($AN$46*($Q$20*(1+SUM($E$27:$F$27))))+($AN$47*($Q$21*(1+SUM($E$28:$F$28))))+(($Q$22*(1+SUM($E$29:$F$29))))*$AN$48)+(($Q$23*(1+SUM($E$30:$F$30))))*$AN$49)+($AN$50*($Q$24*(1+SUM($E$31:$F$31))))))*$D$40</f>
        <v>12600</v>
      </c>
      <c r="AB493" s="716">
        <f>((((($AN$46*($Q$20*(1+SUM($E$27:$F$27))))+($AN$47*($Q$21*(1+SUM($E$28:$F$28))))+(($Q$22*(1+SUM($E$29:$F$29))))*$AN$48)+(($Q$23*(1+SUM($E$30:$F$30))))*$AN$49)+($AN$50*($Q$24*(1+SUM($E$31:$F$31))))))*$E$40</f>
        <v>0</v>
      </c>
      <c r="AC493" s="716">
        <f>((((($AN$46*($Q$20*(1+SUM($E$27:$F$27))))+($AN$47*($Q$21*(1+SUM($E$28:$F$28))))+(($Q$22*(1+SUM($E$29:$F$29))))*$AN$48)+(($Q$23*(1+SUM($E$30:$F$30))))*$AN$49)+($AN$50*($Q$24*(1+SUM($E$31:$F$31))))))*$F$40</f>
        <v>0</v>
      </c>
      <c r="AD493" s="716">
        <f>((((($AN$46*($Q$20*(1+SUM($E$27:$F$27))))+($AN$47*($Q$21*(1+SUM($E$28:$F$28))))+(($Q$22*(1+SUM($E$29:$F$29))))*$AN$48)+(($Q$23*(1+SUM($E$30:$F$30))))*$AN$49)+($AN$50*($Q$24*(1+SUM($E$31:$F$31))))))*$G$40</f>
        <v>0</v>
      </c>
      <c r="AE493" s="716">
        <f>((((($AN$46*($Q$20*(1+SUM($E$27:$F$27))))+($AN$47*($Q$21*(1+SUM($E$28:$F$28))))+(($Q$22*(1+SUM($E$29:$F$29))))*$AN$48)+(($Q$23*(1+SUM($E$30:$F$30))))*$AN$49)+($AN$50*($Q$24*(1+SUM($E$31:$F$31))))))*$H$40</f>
        <v>0</v>
      </c>
      <c r="AF493" s="716">
        <f>((((($AN$46*($Q$20*(1+SUM($E$27:$F$27))))+($AN$47*($Q$21*(1+SUM($E$28:$F$28))))+(($Q$22*(1+SUM($E$29:$F$29))))*$AN$48)+(($Q$23*(1+SUM($E$30:$F$30))))*$AN$49)+($AN$50*($Q$24*(1+SUM($E$31:$F$31))))))*$I$40</f>
        <v>0</v>
      </c>
      <c r="AG493" s="716">
        <f>((((($AN$46*($Q$20*(1+SUM($E$27:$F$27))))+($AN$47*($Q$21*(1+SUM($E$28:$F$28))))+(($Q$22*(1+SUM($E$29:$F$29))))*$AN$48)+(($Q$23*(1+SUM($E$30:$F$30))))*$AN$49)+($AN$50*($Q$24*(1+SUM($E$31:$F$31))))))*$J$40</f>
        <v>0</v>
      </c>
      <c r="AH493" s="716"/>
      <c r="AI493" s="716"/>
      <c r="AJ493" s="716"/>
      <c r="AK493" s="716"/>
      <c r="AL493" s="716"/>
      <c r="AM493" s="716"/>
      <c r="AN493" s="716"/>
      <c r="AO493" s="716"/>
      <c r="AP493" s="716"/>
      <c r="AQ493" s="716"/>
      <c r="AR493" s="716"/>
      <c r="AS493" s="716"/>
      <c r="AT493" s="716"/>
      <c r="AU493" s="716"/>
      <c r="AV493" s="716"/>
      <c r="AW493" s="716"/>
      <c r="AX493" s="716"/>
      <c r="AY493" s="716"/>
      <c r="AZ493" s="716"/>
      <c r="BA493" s="716"/>
      <c r="BB493" s="716"/>
      <c r="BC493" s="716"/>
      <c r="BD493" s="716"/>
      <c r="BE493" s="716"/>
      <c r="BF493" s="716"/>
      <c r="BG493" s="716"/>
      <c r="BH493" s="716"/>
      <c r="BI493" s="716"/>
      <c r="BJ493" s="716"/>
      <c r="BK493" s="716"/>
      <c r="BL493" s="716"/>
      <c r="BM493" s="716"/>
      <c r="BN493" s="716"/>
      <c r="BO493" s="716"/>
      <c r="BP493" s="716"/>
      <c r="BQ493" s="716"/>
    </row>
    <row r="494" spans="1:69" ht="10.199999999999999" customHeight="1" thickBot="1" x14ac:dyDescent="0.35">
      <c r="A494" s="64">
        <v>25</v>
      </c>
      <c r="B494" s="64">
        <f t="shared" si="84"/>
        <v>19319.999999999996</v>
      </c>
      <c r="C494" s="64">
        <v>25</v>
      </c>
      <c r="D494" s="716"/>
      <c r="E494" s="716"/>
      <c r="F494" s="716"/>
      <c r="G494" s="716"/>
      <c r="H494" s="716"/>
      <c r="I494" s="716"/>
      <c r="J494" s="716"/>
      <c r="K494" s="716"/>
      <c r="L494" s="716"/>
      <c r="M494" s="716"/>
      <c r="N494" s="716"/>
      <c r="O494" s="716"/>
      <c r="P494" s="716"/>
      <c r="Q494" s="716"/>
      <c r="R494" s="716"/>
      <c r="S494" s="716"/>
      <c r="T494" s="716"/>
      <c r="U494" s="716"/>
      <c r="V494" s="716"/>
      <c r="W494" s="716"/>
      <c r="X494" s="716"/>
      <c r="Y494" s="716"/>
      <c r="Z494" s="716"/>
      <c r="AA494" s="716"/>
      <c r="AB494" s="716">
        <f>((((($AO$46*($Q$20*(1+SUM($E$27:$G$27))))+($AO$47*($Q$21*(1+SUM($E$28:$G$28))))+(($Q$22*(1+SUM($E$29:$G$29))))*$AO$48)+(($Q$23*(1+SUM($E$30:$G$30))))*$AO$49)+($AO$50*($Q$24*(1+SUM($E$31:$G$31))))))*$D$40</f>
        <v>19319.999999999996</v>
      </c>
      <c r="AC494" s="716">
        <f>((((($AO$46*($Q$20*(1+SUM($E$27:$G$27))))+($AO$47*($Q$21*(1+SUM($E$28:$G$28))))+(($Q$22*(1+SUM($E$29:$G$29))))*$AO$48)+(($Q$23*(1+SUM($E$30:$G$30))))*$AO$49)+($AO$50*($Q$24*(1+SUM($E$31:$G$31))))))*$E$40</f>
        <v>0</v>
      </c>
      <c r="AD494" s="716">
        <f>((((($AO$46*($Q$20*(1+SUM($E$27:$G$27))))+($AO$47*($Q$21*(1+SUM($E$28:$G$28))))+(($Q$22*(1+SUM($E$29:$G$29))))*$AO$48)+(($Q$23*(1+SUM($E$30:$G$30))))*$AO$49)+($AO$50*($Q$24*(1+SUM($E$31:$G$31))))))*$F$40</f>
        <v>0</v>
      </c>
      <c r="AE494" s="716">
        <f>((((($AO$46*($Q$20*(1+SUM($E$27:$G$27))))+($AO$47*($Q$21*(1+SUM($E$28:$G$28))))+(($Q$22*(1+SUM($E$29:$G$29))))*$AO$48)+(($Q$23*(1+SUM($E$30:$G$30))))*$AO$49)+($AO$50*($Q$24*(1+SUM($E$31:$G$31))))))*$G$40</f>
        <v>0</v>
      </c>
      <c r="AF494" s="716">
        <f>((((($AO$46*($Q$20*(1+SUM($E$27:$G$27))))+($AO$47*($Q$21*(1+SUM($E$28:$G$28))))+(($Q$22*(1+SUM($E$29:$G$29))))*$AO$48)+(($Q$23*(1+SUM($E$30:$G$30))))*$AO$49)+($AO$50*($Q$24*(1+SUM($E$31:$G$31))))))*$H$40</f>
        <v>0</v>
      </c>
      <c r="AG494" s="716">
        <f>((((($AO$46*($Q$20*(1+SUM($E$27:$G$27))))+($AO$47*($Q$21*(1+SUM($E$28:$G$28))))+(($Q$22*(1+SUM($E$29:$G$29))))*$AO$48)+(($Q$23*(1+SUM($E$30:$G$30))))*$AO$49)+($AO$50*($Q$24*(1+SUM($E$31:$G$31))))))*$I$40</f>
        <v>0</v>
      </c>
      <c r="AH494" s="716">
        <f>((((($AO$46*($Q$20*(1+SUM($E$27:$G$27))))+($AO$47*($Q$21*(1+SUM($E$28:$G$28))))+(($Q$22*(1+SUM($E$29:$G$29))))*$AO$48)+(($Q$23*(1+SUM($E$30:$G$30))))*$AO$49)+($AO$50*($Q$24*(1+SUM($E$31:$G$31))))))*$J$40</f>
        <v>0</v>
      </c>
      <c r="AI494" s="716"/>
      <c r="AJ494" s="716"/>
      <c r="AK494" s="716"/>
      <c r="AL494" s="716"/>
      <c r="AM494" s="716"/>
      <c r="AN494" s="716"/>
      <c r="AO494" s="716"/>
      <c r="AP494" s="716"/>
      <c r="AQ494" s="716"/>
      <c r="AR494" s="716"/>
      <c r="AS494" s="716"/>
      <c r="AT494" s="716"/>
      <c r="AU494" s="716"/>
      <c r="AV494" s="716"/>
      <c r="AW494" s="716"/>
      <c r="AX494" s="716"/>
      <c r="AY494" s="716"/>
      <c r="AZ494" s="716"/>
      <c r="BA494" s="716"/>
      <c r="BB494" s="716"/>
      <c r="BC494" s="716"/>
      <c r="BD494" s="716"/>
      <c r="BE494" s="716"/>
      <c r="BF494" s="716"/>
      <c r="BG494" s="716"/>
      <c r="BH494" s="716"/>
      <c r="BI494" s="716"/>
      <c r="BJ494" s="716"/>
      <c r="BK494" s="716"/>
      <c r="BL494" s="716"/>
      <c r="BM494" s="716"/>
      <c r="BN494" s="716"/>
      <c r="BO494" s="716"/>
      <c r="BP494" s="716"/>
      <c r="BQ494" s="716"/>
    </row>
    <row r="495" spans="1:69" ht="10.199999999999999" customHeight="1" thickBot="1" x14ac:dyDescent="0.35">
      <c r="A495" s="64">
        <v>26</v>
      </c>
      <c r="B495" s="64">
        <f t="shared" si="84"/>
        <v>19319.999999999996</v>
      </c>
      <c r="C495" s="64">
        <v>26</v>
      </c>
      <c r="D495" s="716"/>
      <c r="E495" s="716"/>
      <c r="F495" s="716"/>
      <c r="G495" s="716"/>
      <c r="H495" s="716"/>
      <c r="I495" s="716"/>
      <c r="J495" s="716"/>
      <c r="K495" s="716"/>
      <c r="L495" s="716"/>
      <c r="M495" s="716"/>
      <c r="N495" s="716"/>
      <c r="O495" s="716"/>
      <c r="P495" s="716"/>
      <c r="Q495" s="716"/>
      <c r="R495" s="716"/>
      <c r="S495" s="716"/>
      <c r="T495" s="716"/>
      <c r="U495" s="716"/>
      <c r="V495" s="716"/>
      <c r="W495" s="716"/>
      <c r="X495" s="716"/>
      <c r="Y495" s="716"/>
      <c r="Z495" s="716"/>
      <c r="AA495" s="716"/>
      <c r="AB495" s="716"/>
      <c r="AC495" s="716">
        <f>((((($AO$46*($Q$20*(1+SUM($E$27:$G$27))))+($AO$47*($Q$21*(1+SUM($E$28:$G$28))))+(($Q$22*(1+SUM($E$29:$G$29))))*$AO$48)+(($Q$23*(1+SUM($E$30:$G$30))))*$AO$49)+($AO$50*($Q$24*(1+SUM($E$31:$G$31))))))*$D$40</f>
        <v>19319.999999999996</v>
      </c>
      <c r="AD495" s="716">
        <f>((((($AO$46*($Q$20*(1+SUM($E$27:$G$27))))+($AO$47*($Q$21*(1+SUM($E$28:$G$28))))+(($Q$22*(1+SUM($E$29:$G$29))))*$AO$48)+(($Q$23*(1+SUM($E$30:$G$30))))*$AO$49)+($AO$50*($Q$24*(1+SUM($E$31:$G$31))))))*$E$40</f>
        <v>0</v>
      </c>
      <c r="AE495" s="716">
        <f>((((($AO$46*($Q$20*(1+SUM($E$27:$G$27))))+($AO$47*($Q$21*(1+SUM($E$28:$G$28))))+(($Q$22*(1+SUM($E$29:$G$29))))*$AO$48)+(($Q$23*(1+SUM($E$30:$G$30))))*$AO$49)+($AO$50*($Q$24*(1+SUM($E$31:$G$31))))))*$F$40</f>
        <v>0</v>
      </c>
      <c r="AF495" s="716">
        <f>((((($AO$46*($Q$20*(1+SUM($E$27:$G$27))))+($AO$47*($Q$21*(1+SUM($E$28:$G$28))))+(($Q$22*(1+SUM($E$29:$G$29))))*$AO$48)+(($Q$23*(1+SUM($E$30:$G$30))))*$AO$49)+($AO$50*($Q$24*(1+SUM($E$31:$G$31))))))*$G$40</f>
        <v>0</v>
      </c>
      <c r="AG495" s="716">
        <f>((((($AO$46*($Q$20*(1+SUM($E$27:$G$27))))+($AO$47*($Q$21*(1+SUM($E$28:$G$28))))+(($Q$22*(1+SUM($E$29:$G$29))))*$AO$48)+(($Q$23*(1+SUM($E$30:$G$30))))*$AO$49)+($AO$50*($Q$24*(1+SUM($E$31:$G$31))))))*$H$40</f>
        <v>0</v>
      </c>
      <c r="AH495" s="716">
        <f>((((($AO$46*($Q$20*(1+SUM($E$27:$G$27))))+($AO$47*($Q$21*(1+SUM($E$28:$G$28))))+(($Q$22*(1+SUM($E$29:$G$29))))*$AO$48)+(($Q$23*(1+SUM($E$30:$G$30))))*$AO$49)+($AO$50*($Q$24*(1+SUM($E$31:$G$31))))))*$I$40</f>
        <v>0</v>
      </c>
      <c r="AI495" s="716">
        <f>((((($AO$46*($Q$20*(1+SUM($E$27:$G$27))))+($AO$47*($Q$21*(1+SUM($E$28:$G$28))))+(($Q$22*(1+SUM($E$29:$G$29))))*$AO$48)+(($Q$23*(1+SUM($E$30:$G$30))))*$AO$49)+($AO$50*($Q$24*(1+SUM($E$31:$G$31))))))*$J$40</f>
        <v>0</v>
      </c>
      <c r="AJ495" s="716"/>
      <c r="AK495" s="716"/>
      <c r="AL495" s="716"/>
      <c r="AM495" s="716"/>
      <c r="AN495" s="716"/>
      <c r="AO495" s="716"/>
      <c r="AP495" s="716"/>
      <c r="AQ495" s="716"/>
      <c r="AR495" s="716"/>
      <c r="AS495" s="716"/>
      <c r="AT495" s="716"/>
      <c r="AU495" s="716"/>
      <c r="AV495" s="716"/>
      <c r="AW495" s="716"/>
      <c r="AX495" s="716"/>
      <c r="AY495" s="716"/>
      <c r="AZ495" s="716"/>
      <c r="BA495" s="716"/>
      <c r="BB495" s="716"/>
      <c r="BC495" s="716"/>
      <c r="BD495" s="716"/>
      <c r="BE495" s="716"/>
      <c r="BF495" s="716"/>
      <c r="BG495" s="716"/>
      <c r="BH495" s="716"/>
      <c r="BI495" s="716"/>
      <c r="BJ495" s="716"/>
      <c r="BK495" s="716"/>
      <c r="BL495" s="716"/>
      <c r="BM495" s="716"/>
      <c r="BN495" s="716"/>
      <c r="BO495" s="716"/>
      <c r="BP495" s="716"/>
      <c r="BQ495" s="716"/>
    </row>
    <row r="496" spans="1:69" ht="10.199999999999999" customHeight="1" thickBot="1" x14ac:dyDescent="0.35">
      <c r="A496" s="64">
        <v>27</v>
      </c>
      <c r="B496" s="64">
        <f t="shared" si="84"/>
        <v>19319.999999999996</v>
      </c>
      <c r="C496" s="64">
        <v>27</v>
      </c>
      <c r="D496" s="716"/>
      <c r="E496" s="716"/>
      <c r="F496" s="716"/>
      <c r="G496" s="716"/>
      <c r="H496" s="716"/>
      <c r="I496" s="716"/>
      <c r="J496" s="716"/>
      <c r="K496" s="716"/>
      <c r="L496" s="716"/>
      <c r="M496" s="716"/>
      <c r="N496" s="716"/>
      <c r="O496" s="716"/>
      <c r="P496" s="716"/>
      <c r="Q496" s="716"/>
      <c r="R496" s="716"/>
      <c r="S496" s="716"/>
      <c r="T496" s="716"/>
      <c r="U496" s="716"/>
      <c r="V496" s="716"/>
      <c r="W496" s="716"/>
      <c r="X496" s="716"/>
      <c r="Y496" s="716"/>
      <c r="Z496" s="716"/>
      <c r="AA496" s="716"/>
      <c r="AB496" s="716"/>
      <c r="AC496" s="716"/>
      <c r="AD496" s="716">
        <f>((((($AO$46*($Q$20*(1+SUM($E$27:$G$27))))+($AO$47*($Q$21*(1+SUM($E$28:$G$28))))+(($Q$22*(1+SUM($E$29:$G$29))))*$AO$48)+(($Q$23*(1+SUM($E$30:$G$30))))*$AO$49)+($AO$50*($Q$24*(1+SUM($E$31:$G$31))))))*$D$40</f>
        <v>19319.999999999996</v>
      </c>
      <c r="AE496" s="716">
        <f>((((($AO$46*($Q$20*(1+SUM($E$27:$G$27))))+($AO$47*($Q$21*(1+SUM($E$28:$G$28))))+(($Q$22*(1+SUM($E$29:$G$29))))*$AO$48)+(($Q$23*(1+SUM($E$30:$G$30))))*$AO$49)+($AO$50*($Q$24*(1+SUM($E$31:$G$31))))))*$E$40</f>
        <v>0</v>
      </c>
      <c r="AF496" s="716">
        <f>((((($AO$46*($Q$20*(1+SUM($E$27:$G$27))))+($AO$47*($Q$21*(1+SUM($E$28:$G$28))))+(($Q$22*(1+SUM($E$29:$G$29))))*$AO$48)+(($Q$23*(1+SUM($E$30:$G$30))))*$AO$49)+($AO$50*($Q$24*(1+SUM($E$31:$G$31))))))*$F$40</f>
        <v>0</v>
      </c>
      <c r="AG496" s="716">
        <f>((((($AO$46*($Q$20*(1+SUM($E$27:$G$27))))+($AO$47*($Q$21*(1+SUM($E$28:$G$28))))+(($Q$22*(1+SUM($E$29:$G$29))))*$AO$48)+(($Q$23*(1+SUM($E$30:$G$30))))*$AO$49)+($AO$50*($Q$24*(1+SUM($E$31:$G$31))))))*$G$40</f>
        <v>0</v>
      </c>
      <c r="AH496" s="716">
        <f>((((($AO$46*($Q$20*(1+SUM($E$27:$G$27))))+($AO$47*($Q$21*(1+SUM($E$28:$G$28))))+(($Q$22*(1+SUM($E$29:$G$29))))*$AO$48)+(($Q$23*(1+SUM($E$30:$G$30))))*$AO$49)+($AO$50*($Q$24*(1+SUM($E$31:$G$31))))))*$H$40</f>
        <v>0</v>
      </c>
      <c r="AI496" s="716">
        <f>((((($AO$46*($Q$20*(1+SUM($E$27:$G$27))))+($AO$47*($Q$21*(1+SUM($E$28:$G$28))))+(($Q$22*(1+SUM($E$29:$G$29))))*$AO$48)+(($Q$23*(1+SUM($E$30:$G$30))))*$AO$49)+($AO$50*($Q$24*(1+SUM($E$31:$G$31))))))*$I$40</f>
        <v>0</v>
      </c>
      <c r="AJ496" s="716">
        <f>((((($AO$46*($Q$20*(1+SUM($E$27:$G$27))))+($AO$47*($Q$21*(1+SUM($E$28:$G$28))))+(($Q$22*(1+SUM($E$29:$G$29))))*$AO$48)+(($Q$23*(1+SUM($E$30:$G$30))))*$AO$49)+($AO$50*($Q$24*(1+SUM($E$31:$G$31))))))*$J$40</f>
        <v>0</v>
      </c>
      <c r="AK496" s="716"/>
      <c r="AL496" s="716"/>
      <c r="AM496" s="716"/>
      <c r="AN496" s="716"/>
      <c r="AO496" s="716"/>
      <c r="AP496" s="716"/>
      <c r="AQ496" s="716"/>
      <c r="AR496" s="716"/>
      <c r="AS496" s="716"/>
      <c r="AT496" s="716"/>
      <c r="AU496" s="716"/>
      <c r="AV496" s="716"/>
      <c r="AW496" s="716"/>
      <c r="AX496" s="716"/>
      <c r="AY496" s="716"/>
      <c r="AZ496" s="716"/>
      <c r="BA496" s="716"/>
      <c r="BB496" s="716"/>
      <c r="BC496" s="716"/>
      <c r="BD496" s="716"/>
      <c r="BE496" s="716"/>
      <c r="BF496" s="716"/>
      <c r="BG496" s="716"/>
      <c r="BH496" s="716"/>
      <c r="BI496" s="716"/>
      <c r="BJ496" s="716"/>
      <c r="BK496" s="716"/>
      <c r="BL496" s="716"/>
      <c r="BM496" s="716"/>
      <c r="BN496" s="716"/>
      <c r="BO496" s="716"/>
      <c r="BP496" s="716"/>
      <c r="BQ496" s="716"/>
    </row>
    <row r="497" spans="1:69" ht="10.199999999999999" customHeight="1" thickBot="1" x14ac:dyDescent="0.35">
      <c r="A497" s="64">
        <v>28</v>
      </c>
      <c r="B497" s="64">
        <f t="shared" si="84"/>
        <v>19319.999999999996</v>
      </c>
      <c r="C497" s="64">
        <v>28</v>
      </c>
      <c r="D497" s="716"/>
      <c r="E497" s="716"/>
      <c r="F497" s="716"/>
      <c r="G497" s="716"/>
      <c r="H497" s="716"/>
      <c r="I497" s="716"/>
      <c r="J497" s="716"/>
      <c r="K497" s="716"/>
      <c r="L497" s="716"/>
      <c r="M497" s="716"/>
      <c r="N497" s="716"/>
      <c r="O497" s="716"/>
      <c r="P497" s="716"/>
      <c r="Q497" s="716"/>
      <c r="R497" s="716"/>
      <c r="S497" s="716"/>
      <c r="T497" s="716"/>
      <c r="U497" s="716"/>
      <c r="V497" s="716"/>
      <c r="W497" s="716"/>
      <c r="X497" s="716"/>
      <c r="Y497" s="716"/>
      <c r="Z497" s="716"/>
      <c r="AA497" s="716"/>
      <c r="AB497" s="716"/>
      <c r="AC497" s="716"/>
      <c r="AD497" s="716"/>
      <c r="AE497" s="716">
        <f>((((($AO$46*($Q$20*(1+SUM($E$27:$G$27))))+($AO$47*($Q$21*(1+SUM($E$28:$G$28))))+(($Q$22*(1+SUM($E$29:$G$29))))*$AO$48)+(($Q$23*(1+SUM($E$30:$G$30))))*$AO$49)+($AO$50*($Q$24*(1+SUM($E$31:$G$31))))))*$D$40</f>
        <v>19319.999999999996</v>
      </c>
      <c r="AF497" s="716">
        <f>((((($AO$46*($Q$20*(1+SUM($E$27:$G$27))))+($AO$47*($Q$21*(1+SUM($E$28:$G$28))))+(($Q$22*(1+SUM($E$29:$G$29))))*$AO$48)+(($Q$23*(1+SUM($E$30:$G$30))))*$AO$49)+($AO$50*($Q$24*(1+SUM($E$31:$G$31))))))*$E$40</f>
        <v>0</v>
      </c>
      <c r="AG497" s="716">
        <f>((((($AO$46*($Q$20*(1+SUM($E$27:$G$27))))+($AO$47*($Q$21*(1+SUM($E$28:$G$28))))+(($Q$22*(1+SUM($E$29:$G$29))))*$AO$48)+(($Q$23*(1+SUM($E$30:$G$30))))*$AO$49)+($AO$50*($Q$24*(1+SUM($E$31:$G$31))))))*$F$40</f>
        <v>0</v>
      </c>
      <c r="AH497" s="716">
        <f>((((($AO$46*($Q$20*(1+SUM($E$27:$G$27))))+($AO$47*($Q$21*(1+SUM($E$28:$G$28))))+(($Q$22*(1+SUM($E$29:$G$29))))*$AO$48)+(($Q$23*(1+SUM($E$30:$G$30))))*$AO$49)+($AO$50*($Q$24*(1+SUM($E$31:$G$31))))))*$G$40</f>
        <v>0</v>
      </c>
      <c r="AI497" s="716">
        <f>((((($AO$46*($Q$20*(1+SUM($E$27:$G$27))))+($AO$47*($Q$21*(1+SUM($E$28:$G$28))))+(($Q$22*(1+SUM($E$29:$G$29))))*$AO$48)+(($Q$23*(1+SUM($E$30:$G$30))))*$AO$49)+($AO$50*($Q$24*(1+SUM($E$31:$G$31))))))*$H$40</f>
        <v>0</v>
      </c>
      <c r="AJ497" s="716">
        <f>((((($AO$46*($Q$20*(1+SUM($E$27:$G$27))))+($AO$47*($Q$21*(1+SUM($E$28:$G$28))))+(($Q$22*(1+SUM($E$29:$G$29))))*$AO$48)+(($Q$23*(1+SUM($E$30:$G$30))))*$AO$49)+($AO$50*($Q$24*(1+SUM($E$31:$G$31))))))*$I$40</f>
        <v>0</v>
      </c>
      <c r="AK497" s="716">
        <f>((((($AO$46*($Q$20*(1+SUM($E$27:$G$27))))+($AO$47*($Q$21*(1+SUM($E$28:$G$28))))+(($Q$22*(1+SUM($E$29:$G$29))))*$AO$48)+(($Q$23*(1+SUM($E$30:$G$30))))*$AO$49)+($AO$50*($Q$24*(1+SUM($E$31:$G$31))))))*$J$40</f>
        <v>0</v>
      </c>
      <c r="AL497" s="716"/>
      <c r="AM497" s="716"/>
      <c r="AN497" s="716"/>
      <c r="AO497" s="716"/>
      <c r="AP497" s="716"/>
      <c r="AQ497" s="716"/>
      <c r="AR497" s="716"/>
      <c r="AS497" s="716"/>
      <c r="AT497" s="716"/>
      <c r="AU497" s="716"/>
      <c r="AV497" s="716"/>
      <c r="AW497" s="716"/>
      <c r="AX497" s="716"/>
      <c r="AY497" s="716"/>
      <c r="AZ497" s="716"/>
      <c r="BA497" s="716"/>
      <c r="BB497" s="716"/>
      <c r="BC497" s="716"/>
      <c r="BD497" s="716"/>
      <c r="BE497" s="716"/>
      <c r="BF497" s="716"/>
      <c r="BG497" s="716"/>
      <c r="BH497" s="716"/>
      <c r="BI497" s="716"/>
      <c r="BJ497" s="716"/>
      <c r="BK497" s="716"/>
      <c r="BL497" s="716"/>
      <c r="BM497" s="716"/>
      <c r="BN497" s="716"/>
      <c r="BO497" s="716"/>
      <c r="BP497" s="716"/>
      <c r="BQ497" s="716"/>
    </row>
    <row r="498" spans="1:69" ht="10.199999999999999" customHeight="1" thickBot="1" x14ac:dyDescent="0.35">
      <c r="A498" s="64">
        <v>29</v>
      </c>
      <c r="B498" s="64">
        <f t="shared" si="84"/>
        <v>19319.999999999996</v>
      </c>
      <c r="C498" s="64">
        <v>29</v>
      </c>
      <c r="D498" s="716"/>
      <c r="E498" s="716"/>
      <c r="F498" s="716"/>
      <c r="G498" s="716"/>
      <c r="H498" s="716"/>
      <c r="I498" s="716"/>
      <c r="J498" s="716"/>
      <c r="K498" s="716"/>
      <c r="L498" s="716"/>
      <c r="M498" s="716"/>
      <c r="N498" s="716"/>
      <c r="O498" s="716"/>
      <c r="P498" s="716"/>
      <c r="Q498" s="716"/>
      <c r="R498" s="716"/>
      <c r="S498" s="716"/>
      <c r="T498" s="716"/>
      <c r="U498" s="716"/>
      <c r="V498" s="716"/>
      <c r="W498" s="716"/>
      <c r="X498" s="716"/>
      <c r="Y498" s="716"/>
      <c r="Z498" s="716"/>
      <c r="AA498" s="716"/>
      <c r="AB498" s="716"/>
      <c r="AC498" s="716"/>
      <c r="AD498" s="716"/>
      <c r="AE498" s="716"/>
      <c r="AF498" s="716">
        <f>((((($AO$46*($Q$20*(1+SUM($E$27:$G$27))))+($AO$47*($Q$21*(1+SUM($E$28:$G$28))))+(($Q$22*(1+SUM($E$29:$G$29))))*$AO$48)+(($Q$23*(1+SUM($E$30:$G$30))))*$AO$49)+($AO$50*($Q$24*(1+SUM($E$31:$G$31))))))*$D$40</f>
        <v>19319.999999999996</v>
      </c>
      <c r="AG498" s="716">
        <f>((((($AO$46*($Q$20*(1+SUM($E$27:$G$27))))+($AO$47*($Q$21*(1+SUM($E$28:$G$28))))+(($Q$22*(1+SUM($E$29:$G$29))))*$AO$48)+(($Q$23*(1+SUM($E$30:$G$30))))*$AO$49)+($AO$50*($Q$24*(1+SUM($E$31:$G$31))))))*$E$40</f>
        <v>0</v>
      </c>
      <c r="AH498" s="716">
        <f>((((($AO$46*($Q$20*(1+SUM($E$27:$G$27))))+($AO$47*($Q$21*(1+SUM($E$28:$G$28))))+(($Q$22*(1+SUM($E$29:$G$29))))*$AO$48)+(($Q$23*(1+SUM($E$30:$G$30))))*$AO$49)+($AO$50*($Q$24*(1+SUM($E$31:$G$31))))))*$F$40</f>
        <v>0</v>
      </c>
      <c r="AI498" s="716">
        <f>((((($AO$46*($Q$20*(1+SUM($E$27:$G$27))))+($AO$47*($Q$21*(1+SUM($E$28:$G$28))))+(($Q$22*(1+SUM($E$29:$G$29))))*$AO$48)+(($Q$23*(1+SUM($E$30:$G$30))))*$AO$49)+($AO$50*($Q$24*(1+SUM($E$31:$G$31))))))*$G$40</f>
        <v>0</v>
      </c>
      <c r="AJ498" s="716">
        <f>((((($AO$46*($Q$20*(1+SUM($E$27:$G$27))))+($AO$47*($Q$21*(1+SUM($E$28:$G$28))))+(($Q$22*(1+SUM($E$29:$G$29))))*$AO$48)+(($Q$23*(1+SUM($E$30:$G$30))))*$AO$49)+($AO$50*($Q$24*(1+SUM($E$31:$G$31))))))*$H$40</f>
        <v>0</v>
      </c>
      <c r="AK498" s="716">
        <f>((((($AO$46*($Q$20*(1+SUM($E$27:$G$27))))+($AO$47*($Q$21*(1+SUM($E$28:$G$28))))+(($Q$22*(1+SUM($E$29:$G$29))))*$AO$48)+(($Q$23*(1+SUM($E$30:$G$30))))*$AO$49)+($AO$50*($Q$24*(1+SUM($E$31:$G$31))))))*$I$40</f>
        <v>0</v>
      </c>
      <c r="AL498" s="716">
        <f>((((($AO$46*($Q$20*(1+SUM($E$27:$G$27))))+($AO$47*($Q$21*(1+SUM($E$28:$G$28))))+(($Q$22*(1+SUM($E$29:$G$29))))*$AO$48)+(($Q$23*(1+SUM($E$30:$G$30))))*$AO$49)+($AO$50*($Q$24*(1+SUM($E$31:$G$31))))))*$J$40</f>
        <v>0</v>
      </c>
      <c r="AM498" s="716"/>
      <c r="AN498" s="716"/>
      <c r="AO498" s="716"/>
      <c r="AP498" s="716"/>
      <c r="AQ498" s="716"/>
      <c r="AR498" s="716"/>
      <c r="AS498" s="716"/>
      <c r="AT498" s="716"/>
      <c r="AU498" s="716"/>
      <c r="AV498" s="716"/>
      <c r="AW498" s="716"/>
      <c r="AX498" s="716"/>
      <c r="AY498" s="716"/>
      <c r="AZ498" s="716"/>
      <c r="BA498" s="716"/>
      <c r="BB498" s="716"/>
      <c r="BC498" s="716"/>
      <c r="BD498" s="716"/>
      <c r="BE498" s="716"/>
      <c r="BF498" s="716"/>
      <c r="BG498" s="716"/>
      <c r="BH498" s="716"/>
      <c r="BI498" s="716"/>
      <c r="BJ498" s="716"/>
      <c r="BK498" s="716"/>
      <c r="BL498" s="716"/>
      <c r="BM498" s="716"/>
      <c r="BN498" s="716"/>
      <c r="BO498" s="716"/>
      <c r="BP498" s="716"/>
      <c r="BQ498" s="716"/>
    </row>
    <row r="499" spans="1:69" ht="10.199999999999999" customHeight="1" thickBot="1" x14ac:dyDescent="0.35">
      <c r="A499" s="64">
        <v>30</v>
      </c>
      <c r="B499" s="64">
        <f t="shared" si="84"/>
        <v>19319.999999999996</v>
      </c>
      <c r="C499" s="64">
        <v>30</v>
      </c>
      <c r="D499" s="716"/>
      <c r="E499" s="716"/>
      <c r="F499" s="716"/>
      <c r="G499" s="716"/>
      <c r="H499" s="716"/>
      <c r="I499" s="716"/>
      <c r="J499" s="716"/>
      <c r="K499" s="716"/>
      <c r="L499" s="716"/>
      <c r="M499" s="716"/>
      <c r="N499" s="716"/>
      <c r="O499" s="716"/>
      <c r="P499" s="716"/>
      <c r="Q499" s="716"/>
      <c r="R499" s="716"/>
      <c r="S499" s="716"/>
      <c r="T499" s="716"/>
      <c r="U499" s="716"/>
      <c r="V499" s="716"/>
      <c r="W499" s="716"/>
      <c r="X499" s="716"/>
      <c r="Y499" s="716"/>
      <c r="Z499" s="716"/>
      <c r="AA499" s="716"/>
      <c r="AB499" s="716"/>
      <c r="AC499" s="716"/>
      <c r="AD499" s="716"/>
      <c r="AE499" s="716"/>
      <c r="AF499" s="716"/>
      <c r="AG499" s="716">
        <f>((((($AO$46*($Q$20*(1+SUM($E$27:$G$27))))+($AO$47*($Q$21*(1+SUM($E$28:$G$28))))+(($Q$22*(1+SUM($E$29:$G$29))))*$AO$48)+(($Q$23*(1+SUM($E$30:$G$30))))*$AO$49)+($AO$50*($Q$24*(1+SUM($E$31:$G$31))))))*$D$40</f>
        <v>19319.999999999996</v>
      </c>
      <c r="AH499" s="716">
        <f>((((($AO$46*($Q$20*(1+SUM($E$27:$G$27))))+($AO$47*($Q$21*(1+SUM($E$28:$G$28))))+(($Q$22*(1+SUM($E$29:$G$29))))*$AO$48)+(($Q$23*(1+SUM($E$30:$G$30))))*$AO$49)+($AO$50*($Q$24*(1+SUM($E$31:$G$31))))))*$E$40</f>
        <v>0</v>
      </c>
      <c r="AI499" s="716">
        <f>((((($AO$46*($Q$20*(1+SUM($E$27:$G$27))))+($AO$47*($Q$21*(1+SUM($E$28:$G$28))))+(($Q$22*(1+SUM($E$29:$G$29))))*$AO$48)+(($Q$23*(1+SUM($E$30:$G$30))))*$AO$49)+($AO$50*($Q$24*(1+SUM($E$31:$G$31))))))*$F$40</f>
        <v>0</v>
      </c>
      <c r="AJ499" s="716">
        <f>((((($AO$46*($Q$20*(1+SUM($E$27:$G$27))))+($AO$47*($Q$21*(1+SUM($E$28:$G$28))))+(($Q$22*(1+SUM($E$29:$G$29))))*$AO$48)+(($Q$23*(1+SUM($E$30:$G$30))))*$AO$49)+($AO$50*($Q$24*(1+SUM($E$31:$G$31))))))*$G$40</f>
        <v>0</v>
      </c>
      <c r="AK499" s="716">
        <f>((((($AO$46*($Q$20*(1+SUM($E$27:$G$27))))+($AO$47*($Q$21*(1+SUM($E$28:$G$28))))+(($Q$22*(1+SUM($E$29:$G$29))))*$AO$48)+(($Q$23*(1+SUM($E$30:$G$30))))*$AO$49)+($AO$50*($Q$24*(1+SUM($E$31:$G$31))))))*$H$40</f>
        <v>0</v>
      </c>
      <c r="AL499" s="716">
        <f>((((($AO$46*($Q$20*(1+SUM($E$27:$G$27))))+($AO$47*($Q$21*(1+SUM($E$28:$G$28))))+(($Q$22*(1+SUM($E$29:$G$29))))*$AO$48)+(($Q$23*(1+SUM($E$30:$G$30))))*$AO$49)+($AO$50*($Q$24*(1+SUM($E$31:$G$31))))))*$I$40</f>
        <v>0</v>
      </c>
      <c r="AM499" s="716">
        <f>((((($AO$46*($Q$20*(1+SUM($E$27:$G$27))))+($AO$47*($Q$21*(1+SUM($E$28:$G$28))))+(($Q$22*(1+SUM($E$29:$G$29))))*$AO$48)+(($Q$23*(1+SUM($E$30:$G$30))))*$AO$49)+($AO$50*($Q$24*(1+SUM($E$31:$G$31))))))*$J$40</f>
        <v>0</v>
      </c>
      <c r="AN499" s="716"/>
      <c r="AO499" s="716"/>
      <c r="AP499" s="716"/>
      <c r="AQ499" s="716"/>
      <c r="AR499" s="716"/>
      <c r="AS499" s="716"/>
      <c r="AT499" s="716"/>
      <c r="AU499" s="716"/>
      <c r="AV499" s="716"/>
      <c r="AW499" s="716"/>
      <c r="AX499" s="716"/>
      <c r="AY499" s="716"/>
      <c r="AZ499" s="716"/>
      <c r="BA499" s="716"/>
      <c r="BB499" s="716"/>
      <c r="BC499" s="716"/>
      <c r="BD499" s="716"/>
      <c r="BE499" s="716"/>
      <c r="BF499" s="716"/>
      <c r="BG499" s="716"/>
      <c r="BH499" s="716"/>
      <c r="BI499" s="716"/>
      <c r="BJ499" s="716"/>
      <c r="BK499" s="716"/>
      <c r="BL499" s="716"/>
      <c r="BM499" s="716"/>
      <c r="BN499" s="716"/>
      <c r="BO499" s="716"/>
      <c r="BP499" s="716"/>
      <c r="BQ499" s="716"/>
    </row>
    <row r="500" spans="1:69" ht="10.199999999999999" customHeight="1" thickBot="1" x14ac:dyDescent="0.35">
      <c r="A500" s="64">
        <v>31</v>
      </c>
      <c r="B500" s="64">
        <f t="shared" si="84"/>
        <v>19319.999999999996</v>
      </c>
      <c r="C500" s="64">
        <v>31</v>
      </c>
      <c r="D500" s="716"/>
      <c r="E500" s="716"/>
      <c r="F500" s="716"/>
      <c r="G500" s="716"/>
      <c r="H500" s="716"/>
      <c r="I500" s="716"/>
      <c r="J500" s="716"/>
      <c r="K500" s="716"/>
      <c r="L500" s="716"/>
      <c r="M500" s="716"/>
      <c r="N500" s="716"/>
      <c r="O500" s="716"/>
      <c r="P500" s="716"/>
      <c r="Q500" s="716"/>
      <c r="R500" s="716"/>
      <c r="S500" s="716"/>
      <c r="T500" s="716"/>
      <c r="U500" s="716"/>
      <c r="V500" s="716"/>
      <c r="W500" s="716"/>
      <c r="X500" s="716"/>
      <c r="Y500" s="716"/>
      <c r="Z500" s="716"/>
      <c r="AA500" s="716"/>
      <c r="AB500" s="716"/>
      <c r="AC500" s="716"/>
      <c r="AD500" s="716"/>
      <c r="AE500" s="716"/>
      <c r="AF500" s="716"/>
      <c r="AG500" s="716"/>
      <c r="AH500" s="716">
        <f>((((($AO$46*($Q$20*(1+SUM($E$27:$G$27))))+($AO$47*($Q$21*(1+SUM($E$28:$G$28))))+(($Q$22*(1+SUM($E$29:$G$29))))*$AO$48)+(($Q$23*(1+SUM($E$30:$G$30))))*$AO$49)+($AO$50*($Q$24*(1+SUM($E$31:$G$31))))))*$D$40</f>
        <v>19319.999999999996</v>
      </c>
      <c r="AI500" s="716">
        <f>((((($AO$46*($Q$20*(1+SUM($E$27:$G$27))))+($AO$47*($Q$21*(1+SUM($E$28:$G$28))))+(($Q$22*(1+SUM($E$29:$G$29))))*$AO$48)+(($Q$23*(1+SUM($E$30:$G$30))))*$AO$49)+($AO$50*($Q$24*(1+SUM($E$31:$G$31))))))*$E$40</f>
        <v>0</v>
      </c>
      <c r="AJ500" s="716">
        <f>((((($AO$46*($Q$20*(1+SUM($E$27:$G$27))))+($AO$47*($Q$21*(1+SUM($E$28:$G$28))))+(($Q$22*(1+SUM($E$29:$G$29))))*$AO$48)+(($Q$23*(1+SUM($E$30:$G$30))))*$AO$49)+($AO$50*($Q$24*(1+SUM($E$31:$G$31))))))*$F$40</f>
        <v>0</v>
      </c>
      <c r="AK500" s="716">
        <f>((((($AO$46*($Q$20*(1+SUM($E$27:$G$27))))+($AO$47*($Q$21*(1+SUM($E$28:$G$28))))+(($Q$22*(1+SUM($E$29:$G$29))))*$AO$48)+(($Q$23*(1+SUM($E$30:$G$30))))*$AO$49)+($AO$50*($Q$24*(1+SUM($E$31:$G$31))))))*$G$40</f>
        <v>0</v>
      </c>
      <c r="AL500" s="716">
        <f>((((($AO$46*($Q$20*(1+SUM($E$27:$G$27))))+($AO$47*($Q$21*(1+SUM($E$28:$G$28))))+(($Q$22*(1+SUM($E$29:$G$29))))*$AO$48)+(($Q$23*(1+SUM($E$30:$G$30))))*$AO$49)+($AO$50*($Q$24*(1+SUM($E$31:$G$31))))))*$H$40</f>
        <v>0</v>
      </c>
      <c r="AM500" s="716">
        <f>((((($AO$46*($Q$20*(1+SUM($E$27:$G$27))))+($AO$47*($Q$21*(1+SUM($E$28:$G$28))))+(($Q$22*(1+SUM($E$29:$G$29))))*$AO$48)+(($Q$23*(1+SUM($E$30:$G$30))))*$AO$49)+($AO$50*($Q$24*(1+SUM($E$31:$G$31))))))*$I$40</f>
        <v>0</v>
      </c>
      <c r="AN500" s="716">
        <f>((((($AO$46*($Q$20*(1+SUM($E$27:$G$27))))+($AO$47*($Q$21*(1+SUM($E$28:$G$28))))+(($Q$22*(1+SUM($E$29:$G$29))))*$AO$48)+(($Q$23*(1+SUM($E$30:$G$30))))*$AO$49)+($AO$50*($Q$24*(1+SUM($E$31:$G$31))))))*$J$40</f>
        <v>0</v>
      </c>
      <c r="AO500" s="716"/>
      <c r="AP500" s="716"/>
      <c r="AQ500" s="716"/>
      <c r="AR500" s="716"/>
      <c r="AS500" s="716"/>
      <c r="AT500" s="716"/>
      <c r="AU500" s="716"/>
      <c r="AV500" s="716"/>
      <c r="AW500" s="716"/>
      <c r="AX500" s="716"/>
      <c r="AY500" s="716"/>
      <c r="AZ500" s="716"/>
      <c r="BA500" s="716"/>
      <c r="BB500" s="716"/>
      <c r="BC500" s="716"/>
      <c r="BD500" s="716"/>
      <c r="BE500" s="716"/>
      <c r="BF500" s="716"/>
      <c r="BG500" s="716"/>
      <c r="BH500" s="716"/>
      <c r="BI500" s="716"/>
      <c r="BJ500" s="716"/>
      <c r="BK500" s="716"/>
      <c r="BL500" s="716"/>
      <c r="BM500" s="716"/>
      <c r="BN500" s="716"/>
      <c r="BO500" s="716"/>
      <c r="BP500" s="716"/>
      <c r="BQ500" s="716"/>
    </row>
    <row r="501" spans="1:69" ht="10.199999999999999" customHeight="1" thickBot="1" x14ac:dyDescent="0.35">
      <c r="A501" s="64">
        <v>32</v>
      </c>
      <c r="B501" s="64">
        <f t="shared" si="84"/>
        <v>19319.999999999996</v>
      </c>
      <c r="C501" s="64">
        <v>32</v>
      </c>
      <c r="D501" s="716"/>
      <c r="E501" s="716"/>
      <c r="F501" s="716"/>
      <c r="G501" s="716"/>
      <c r="H501" s="716"/>
      <c r="I501" s="716"/>
      <c r="J501" s="716"/>
      <c r="K501" s="716"/>
      <c r="L501" s="716"/>
      <c r="M501" s="716"/>
      <c r="N501" s="716"/>
      <c r="O501" s="716"/>
      <c r="P501" s="716"/>
      <c r="Q501" s="716"/>
      <c r="R501" s="716"/>
      <c r="S501" s="716"/>
      <c r="T501" s="716"/>
      <c r="U501" s="716"/>
      <c r="V501" s="716"/>
      <c r="W501" s="716"/>
      <c r="X501" s="716"/>
      <c r="Y501" s="716"/>
      <c r="Z501" s="716"/>
      <c r="AA501" s="716"/>
      <c r="AB501" s="716"/>
      <c r="AC501" s="716"/>
      <c r="AD501" s="716"/>
      <c r="AE501" s="716"/>
      <c r="AF501" s="716"/>
      <c r="AG501" s="716"/>
      <c r="AH501" s="716"/>
      <c r="AI501" s="716">
        <f>((((($AO$46*($Q$20*(1+SUM($E$27:$G$27))))+($AO$47*($Q$21*(1+SUM($E$28:$G$28))))+(($Q$22*(1+SUM($E$29:$G$29))))*$AO$48)+(($Q$23*(1+SUM($E$30:$G$30))))*$AO$49)+($AO$50*($Q$24*(1+SUM($E$31:$G$31))))))*$D$40</f>
        <v>19319.999999999996</v>
      </c>
      <c r="AJ501" s="716">
        <f>((((($AO$46*($Q$20*(1+SUM($E$27:$G$27))))+($AO$47*($Q$21*(1+SUM($E$28:$G$28))))+(($Q$22*(1+SUM($E$29:$G$29))))*$AO$48)+(($Q$23*(1+SUM($E$30:$G$30))))*$AO$49)+($AO$50*($Q$24*(1+SUM($E$31:$G$31))))))*$E$40</f>
        <v>0</v>
      </c>
      <c r="AK501" s="716">
        <f>((((($AO$46*($Q$20*(1+SUM($E$27:$G$27))))+($AO$47*($Q$21*(1+SUM($E$28:$G$28))))+(($Q$22*(1+SUM($E$29:$G$29))))*$AO$48)+(($Q$23*(1+SUM($E$30:$G$30))))*$AO$49)+($AO$50*($Q$24*(1+SUM($E$31:$G$31))))))*$F$40</f>
        <v>0</v>
      </c>
      <c r="AL501" s="716">
        <f>((((($AO$46*($Q$20*(1+SUM($E$27:$G$27))))+($AO$47*($Q$21*(1+SUM($E$28:$G$28))))+(($Q$22*(1+SUM($E$29:$G$29))))*$AO$48)+(($Q$23*(1+SUM($E$30:$G$30))))*$AO$49)+($AO$50*($Q$24*(1+SUM($E$31:$G$31))))))*$G$40</f>
        <v>0</v>
      </c>
      <c r="AM501" s="716">
        <f>((((($AO$46*($Q$20*(1+SUM($E$27:$G$27))))+($AO$47*($Q$21*(1+SUM($E$28:$G$28))))+(($Q$22*(1+SUM($E$29:$G$29))))*$AO$48)+(($Q$23*(1+SUM($E$30:$G$30))))*$AO$49)+($AO$50*($Q$24*(1+SUM($E$31:$G$31))))))*$H$40</f>
        <v>0</v>
      </c>
      <c r="AN501" s="716">
        <f>((((($AO$46*($Q$20*(1+SUM($E$27:$G$27))))+($AO$47*($Q$21*(1+SUM($E$28:$G$28))))+(($Q$22*(1+SUM($E$29:$G$29))))*$AO$48)+(($Q$23*(1+SUM($E$30:$G$30))))*$AO$49)+($AO$50*($Q$24*(1+SUM($E$31:$G$31))))))*$I$40</f>
        <v>0</v>
      </c>
      <c r="AO501" s="716">
        <f>((((($AO$46*($Q$20*(1+SUM($E$27:$G$27))))+($AO$47*($Q$21*(1+SUM($E$28:$G$28))))+(($Q$22*(1+SUM($E$29:$G$29))))*$AO$48)+(($Q$23*(1+SUM($E$30:$G$30))))*$AO$49)+($AO$50*($Q$24*(1+SUM($E$31:$G$31))))))*$J$40</f>
        <v>0</v>
      </c>
      <c r="AP501" s="716"/>
      <c r="AQ501" s="716"/>
      <c r="AR501" s="716"/>
      <c r="AS501" s="716"/>
      <c r="AT501" s="716"/>
      <c r="AU501" s="716"/>
      <c r="AV501" s="716"/>
      <c r="AW501" s="716"/>
      <c r="AX501" s="716"/>
      <c r="AY501" s="716"/>
      <c r="AZ501" s="716"/>
      <c r="BA501" s="716"/>
      <c r="BB501" s="716"/>
      <c r="BC501" s="716"/>
      <c r="BD501" s="716"/>
      <c r="BE501" s="716"/>
      <c r="BF501" s="716"/>
      <c r="BG501" s="716"/>
      <c r="BH501" s="716"/>
      <c r="BI501" s="716"/>
      <c r="BJ501" s="716"/>
      <c r="BK501" s="716"/>
      <c r="BL501" s="716"/>
      <c r="BM501" s="716"/>
      <c r="BN501" s="716"/>
      <c r="BO501" s="716"/>
      <c r="BP501" s="716"/>
      <c r="BQ501" s="716"/>
    </row>
    <row r="502" spans="1:69" ht="10.199999999999999" customHeight="1" thickBot="1" x14ac:dyDescent="0.35">
      <c r="A502" s="64">
        <v>33</v>
      </c>
      <c r="B502" s="64">
        <f t="shared" ref="B502:B529" si="85">SUM(D502:XFD502)</f>
        <v>19319.999999999996</v>
      </c>
      <c r="C502" s="64">
        <v>33</v>
      </c>
      <c r="D502" s="716"/>
      <c r="E502" s="716"/>
      <c r="F502" s="716"/>
      <c r="G502" s="716"/>
      <c r="H502" s="716"/>
      <c r="I502" s="716"/>
      <c r="J502" s="716"/>
      <c r="K502" s="716"/>
      <c r="L502" s="716"/>
      <c r="M502" s="716"/>
      <c r="N502" s="716"/>
      <c r="O502" s="716"/>
      <c r="P502" s="716"/>
      <c r="Q502" s="716"/>
      <c r="R502" s="716"/>
      <c r="S502" s="716"/>
      <c r="T502" s="716"/>
      <c r="U502" s="716"/>
      <c r="V502" s="716"/>
      <c r="W502" s="716"/>
      <c r="X502" s="716"/>
      <c r="Y502" s="716"/>
      <c r="Z502" s="716"/>
      <c r="AA502" s="716"/>
      <c r="AB502" s="716"/>
      <c r="AC502" s="716"/>
      <c r="AD502" s="716"/>
      <c r="AE502" s="716"/>
      <c r="AF502" s="716"/>
      <c r="AG502" s="716"/>
      <c r="AH502" s="716"/>
      <c r="AI502" s="716"/>
      <c r="AJ502" s="716">
        <f>((((($AO$46*($Q$20*(1+SUM($E$27:$G$27))))+($AO$47*($Q$21*(1+SUM($E$28:$G$28))))+(($Q$22*(1+SUM($E$29:$G$29))))*$AO$48)+(($Q$23*(1+SUM($E$30:$G$30))))*$AO$49)+($AO$50*($Q$24*(1+SUM($E$31:$G$31))))))*$D$40</f>
        <v>19319.999999999996</v>
      </c>
      <c r="AK502" s="716">
        <f>((((($AO$46*($Q$20*(1+SUM($E$27:$G$27))))+($AO$47*($Q$21*(1+SUM($E$28:$G$28))))+(($Q$22*(1+SUM($E$29:$G$29))))*$AO$48)+(($Q$23*(1+SUM($E$30:$G$30))))*$AO$49)+($AO$50*($Q$24*(1+SUM($E$31:$G$31))))))*$E$40</f>
        <v>0</v>
      </c>
      <c r="AL502" s="716">
        <f>((((($AO$46*($Q$20*(1+SUM($E$27:$G$27))))+($AO$47*($Q$21*(1+SUM($E$28:$G$28))))+(($Q$22*(1+SUM($E$29:$G$29))))*$AO$48)+(($Q$23*(1+SUM($E$30:$G$30))))*$AO$49)+($AO$50*($Q$24*(1+SUM($E$31:$G$31))))))*$F$40</f>
        <v>0</v>
      </c>
      <c r="AM502" s="716">
        <f>((((($AO$46*($Q$20*(1+SUM($E$27:$G$27))))+($AO$47*($Q$21*(1+SUM($E$28:$G$28))))+(($Q$22*(1+SUM($E$29:$G$29))))*$AO$48)+(($Q$23*(1+SUM($E$30:$G$30))))*$AO$49)+($AO$50*($Q$24*(1+SUM($E$31:$G$31))))))*$G$40</f>
        <v>0</v>
      </c>
      <c r="AN502" s="716">
        <f>((((($AO$46*($Q$20*(1+SUM($E$27:$G$27))))+($AO$47*($Q$21*(1+SUM($E$28:$G$28))))+(($Q$22*(1+SUM($E$29:$G$29))))*$AO$48)+(($Q$23*(1+SUM($E$30:$G$30))))*$AO$49)+($AO$50*($Q$24*(1+SUM($E$31:$G$31))))))*$H$40</f>
        <v>0</v>
      </c>
      <c r="AO502" s="716">
        <f>((((($AO$46*($Q$20*(1+SUM($E$27:$G$27))))+($AO$47*($Q$21*(1+SUM($E$28:$G$28))))+(($Q$22*(1+SUM($E$29:$G$29))))*$AO$48)+(($Q$23*(1+SUM($E$30:$G$30))))*$AO$49)+($AO$50*($Q$24*(1+SUM($E$31:$G$31))))))*$I$40</f>
        <v>0</v>
      </c>
      <c r="AP502" s="716">
        <f>((((($AO$46*($Q$20*(1+SUM($E$27:$G$27))))+($AO$47*($Q$21*(1+SUM($E$28:$G$28))))+(($Q$22*(1+SUM($E$29:$G$29))))*$AO$48)+(($Q$23*(1+SUM($E$30:$G$30))))*$AO$49)+($AO$50*($Q$24*(1+SUM($E$31:$G$31))))))*$J$40</f>
        <v>0</v>
      </c>
      <c r="AQ502" s="716"/>
      <c r="AR502" s="716"/>
      <c r="AS502" s="716"/>
      <c r="AT502" s="716"/>
      <c r="AU502" s="716"/>
      <c r="AV502" s="716"/>
      <c r="AW502" s="716"/>
      <c r="AX502" s="716"/>
      <c r="AY502" s="716"/>
      <c r="AZ502" s="716"/>
      <c r="BA502" s="716"/>
      <c r="BB502" s="716"/>
      <c r="BC502" s="716"/>
      <c r="BD502" s="716"/>
      <c r="BE502" s="716"/>
      <c r="BF502" s="716"/>
      <c r="BG502" s="716"/>
      <c r="BH502" s="716"/>
      <c r="BI502" s="716"/>
      <c r="BJ502" s="716"/>
      <c r="BK502" s="716"/>
      <c r="BL502" s="716"/>
      <c r="BM502" s="716"/>
      <c r="BN502" s="716"/>
      <c r="BO502" s="716"/>
      <c r="BP502" s="716"/>
      <c r="BQ502" s="716"/>
    </row>
    <row r="503" spans="1:69" ht="10.199999999999999" customHeight="1" thickBot="1" x14ac:dyDescent="0.35">
      <c r="A503" s="64">
        <v>34</v>
      </c>
      <c r="B503" s="64">
        <f t="shared" si="85"/>
        <v>19319.999999999996</v>
      </c>
      <c r="C503" s="64">
        <v>34</v>
      </c>
      <c r="D503" s="716"/>
      <c r="E503" s="716"/>
      <c r="F503" s="716"/>
      <c r="G503" s="716"/>
      <c r="H503" s="716"/>
      <c r="I503" s="716"/>
      <c r="J503" s="716"/>
      <c r="K503" s="716"/>
      <c r="L503" s="716"/>
      <c r="M503" s="716"/>
      <c r="N503" s="716"/>
      <c r="O503" s="716"/>
      <c r="P503" s="716"/>
      <c r="Q503" s="716"/>
      <c r="R503" s="716"/>
      <c r="S503" s="716"/>
      <c r="T503" s="716"/>
      <c r="U503" s="716"/>
      <c r="V503" s="716"/>
      <c r="W503" s="716"/>
      <c r="X503" s="716"/>
      <c r="Y503" s="716"/>
      <c r="Z503" s="716"/>
      <c r="AA503" s="716"/>
      <c r="AB503" s="716"/>
      <c r="AC503" s="716"/>
      <c r="AD503" s="716"/>
      <c r="AE503" s="716"/>
      <c r="AF503" s="716"/>
      <c r="AG503" s="716"/>
      <c r="AH503" s="716"/>
      <c r="AI503" s="716"/>
      <c r="AJ503" s="716"/>
      <c r="AK503" s="716">
        <f>((((($AO$46*($Q$20*(1+SUM($E$27:$G$27))))+($AO$47*($Q$21*(1+SUM($E$28:$G$28))))+(($Q$22*(1+SUM($E$29:$G$29))))*$AO$48)+(($Q$23*(1+SUM($E$30:$G$30))))*$AO$49)+($AO$50*($Q$24*(1+SUM($E$31:$G$31))))))*$D$40</f>
        <v>19319.999999999996</v>
      </c>
      <c r="AL503" s="716">
        <f>((((($AO$46*($Q$20*(1+SUM($E$27:$G$27))))+($AO$47*($Q$21*(1+SUM($E$28:$G$28))))+(($Q$22*(1+SUM($E$29:$G$29))))*$AO$48)+(($Q$23*(1+SUM($E$30:$G$30))))*$AO$49)+($AO$50*($Q$24*(1+SUM($E$31:$G$31))))))*$E$40</f>
        <v>0</v>
      </c>
      <c r="AM503" s="716">
        <f>((((($AO$46*($Q$20*(1+SUM($E$27:$G$27))))+($AO$47*($Q$21*(1+SUM($E$28:$G$28))))+(($Q$22*(1+SUM($E$29:$G$29))))*$AO$48)+(($Q$23*(1+SUM($E$30:$G$30))))*$AO$49)+($AO$50*($Q$24*(1+SUM($E$31:$G$31))))))*$F$40</f>
        <v>0</v>
      </c>
      <c r="AN503" s="716">
        <f>((((($AO$46*($Q$20*(1+SUM($E$27:$G$27))))+($AO$47*($Q$21*(1+SUM($E$28:$G$28))))+(($Q$22*(1+SUM($E$29:$G$29))))*$AO$48)+(($Q$23*(1+SUM($E$30:$G$30))))*$AO$49)+($AO$50*($Q$24*(1+SUM($E$31:$G$31))))))*$G$40</f>
        <v>0</v>
      </c>
      <c r="AO503" s="716">
        <f>((((($AO$46*($Q$20*(1+SUM($E$27:$G$27))))+($AO$47*($Q$21*(1+SUM($E$28:$G$28))))+(($Q$22*(1+SUM($E$29:$G$29))))*$AO$48)+(($Q$23*(1+SUM($E$30:$G$30))))*$AO$49)+($AO$50*($Q$24*(1+SUM($E$31:$G$31))))))*$H$40</f>
        <v>0</v>
      </c>
      <c r="AP503" s="716">
        <f>((((($AO$46*($Q$20*(1+SUM($E$27:$G$27))))+($AO$47*($Q$21*(1+SUM($E$28:$G$28))))+(($Q$22*(1+SUM($E$29:$G$29))))*$AO$48)+(($Q$23*(1+SUM($E$30:$G$30))))*$AO$49)+($AO$50*($Q$24*(1+SUM($E$31:$G$31))))))*$I$40</f>
        <v>0</v>
      </c>
      <c r="AQ503" s="716">
        <f>((((($AO$46*($Q$20*(1+SUM($E$27:$G$27))))+($AO$47*($Q$21*(1+SUM($E$28:$G$28))))+(($Q$22*(1+SUM($E$29:$G$29))))*$AO$48)+(($Q$23*(1+SUM($E$30:$G$30))))*$AO$49)+($AO$50*($Q$24*(1+SUM($E$31:$G$31))))))*$J$40</f>
        <v>0</v>
      </c>
      <c r="AR503" s="716"/>
      <c r="AS503" s="716"/>
      <c r="AT503" s="716"/>
      <c r="AU503" s="716"/>
      <c r="AV503" s="716"/>
      <c r="AW503" s="716"/>
      <c r="AX503" s="716"/>
      <c r="AY503" s="716"/>
      <c r="AZ503" s="716"/>
      <c r="BA503" s="716"/>
      <c r="BB503" s="716"/>
      <c r="BC503" s="716"/>
      <c r="BD503" s="716"/>
      <c r="BE503" s="716"/>
      <c r="BF503" s="716"/>
      <c r="BG503" s="716"/>
      <c r="BH503" s="716"/>
      <c r="BI503" s="716"/>
      <c r="BJ503" s="716"/>
      <c r="BK503" s="716"/>
      <c r="BL503" s="716"/>
      <c r="BM503" s="716"/>
      <c r="BN503" s="716"/>
      <c r="BO503" s="716"/>
      <c r="BP503" s="716"/>
      <c r="BQ503" s="716"/>
    </row>
    <row r="504" spans="1:69" ht="10.199999999999999" customHeight="1" thickBot="1" x14ac:dyDescent="0.35">
      <c r="A504" s="64">
        <v>35</v>
      </c>
      <c r="B504" s="64">
        <f t="shared" si="85"/>
        <v>19319.999999999996</v>
      </c>
      <c r="C504" s="64">
        <v>35</v>
      </c>
      <c r="D504" s="716"/>
      <c r="E504" s="716"/>
      <c r="F504" s="716"/>
      <c r="G504" s="716"/>
      <c r="H504" s="716"/>
      <c r="I504" s="716"/>
      <c r="J504" s="716"/>
      <c r="K504" s="716"/>
      <c r="L504" s="716"/>
      <c r="M504" s="716"/>
      <c r="N504" s="716"/>
      <c r="O504" s="716"/>
      <c r="P504" s="716"/>
      <c r="Q504" s="716"/>
      <c r="R504" s="716"/>
      <c r="S504" s="716"/>
      <c r="T504" s="716"/>
      <c r="U504" s="716"/>
      <c r="V504" s="716"/>
      <c r="W504" s="716"/>
      <c r="X504" s="716"/>
      <c r="Y504" s="716"/>
      <c r="Z504" s="716"/>
      <c r="AA504" s="716"/>
      <c r="AB504" s="716"/>
      <c r="AC504" s="716"/>
      <c r="AD504" s="716"/>
      <c r="AE504" s="716"/>
      <c r="AF504" s="716"/>
      <c r="AG504" s="716"/>
      <c r="AH504" s="716"/>
      <c r="AI504" s="716"/>
      <c r="AJ504" s="716"/>
      <c r="AK504" s="716"/>
      <c r="AL504" s="716">
        <f>((((($AO$46*($Q$20*(1+SUM($E$27:$G$27))))+($AO$47*($Q$21*(1+SUM($E$28:$G$28))))+(($Q$22*(1+SUM($E$29:$G$29))))*$AO$48)+(($Q$23*(1+SUM($E$30:$G$30))))*$AO$49)+($AO$50*($Q$24*(1+SUM($E$31:$G$31))))))*$D$40</f>
        <v>19319.999999999996</v>
      </c>
      <c r="AM504" s="716">
        <f>((((($AO$46*($Q$20*(1+SUM($E$27:$G$27))))+($AO$47*($Q$21*(1+SUM($E$28:$G$28))))+(($Q$22*(1+SUM($E$29:$G$29))))*$AO$48)+(($Q$23*(1+SUM($E$30:$G$30))))*$AO$49)+($AO$50*($Q$24*(1+SUM($E$31:$G$31))))))*$E$40</f>
        <v>0</v>
      </c>
      <c r="AN504" s="716">
        <f>((((($AO$46*($Q$20*(1+SUM($E$27:$G$27))))+($AO$47*($Q$21*(1+SUM($E$28:$G$28))))+(($Q$22*(1+SUM($E$29:$G$29))))*$AO$48)+(($Q$23*(1+SUM($E$30:$G$30))))*$AO$49)+($AO$50*($Q$24*(1+SUM($E$31:$G$31))))))*$F$40</f>
        <v>0</v>
      </c>
      <c r="AO504" s="716">
        <f>((((($AO$46*($Q$20*(1+SUM($E$27:$G$27))))+($AO$47*($Q$21*(1+SUM($E$28:$G$28))))+(($Q$22*(1+SUM($E$29:$G$29))))*$AO$48)+(($Q$23*(1+SUM($E$30:$G$30))))*$AO$49)+($AO$50*($Q$24*(1+SUM($E$31:$G$31))))))*$G$40</f>
        <v>0</v>
      </c>
      <c r="AP504" s="716">
        <f>((((($AO$46*($Q$20*(1+SUM($E$27:$G$27))))+($AO$47*($Q$21*(1+SUM($E$28:$G$28))))+(($Q$22*(1+SUM($E$29:$G$29))))*$AO$48)+(($Q$23*(1+SUM($E$30:$G$30))))*$AO$49)+($AO$50*($Q$24*(1+SUM($E$31:$G$31))))))*$H$40</f>
        <v>0</v>
      </c>
      <c r="AQ504" s="716">
        <f>((((($AO$46*($Q$20*(1+SUM($E$27:$G$27))))+($AO$47*($Q$21*(1+SUM($E$28:$G$28))))+(($Q$22*(1+SUM($E$29:$G$29))))*$AO$48)+(($Q$23*(1+SUM($E$30:$G$30))))*$AO$49)+($AO$50*($Q$24*(1+SUM($E$31:$G$31))))))*$I$40</f>
        <v>0</v>
      </c>
      <c r="AR504" s="716">
        <f>((((($AO$46*($Q$20*(1+SUM($E$27:$G$27))))+($AO$47*($Q$21*(1+SUM($E$28:$G$28))))+(($Q$22*(1+SUM($E$29:$G$29))))*$AO$48)+(($Q$23*(1+SUM($E$30:$G$30))))*$AO$49)+($AO$50*($Q$24*(1+SUM($E$31:$G$31))))))*$J$40</f>
        <v>0</v>
      </c>
      <c r="AS504" s="716"/>
      <c r="AT504" s="716"/>
      <c r="AU504" s="716"/>
      <c r="AV504" s="716"/>
      <c r="AW504" s="716"/>
      <c r="AX504" s="716"/>
      <c r="AY504" s="716"/>
      <c r="AZ504" s="716"/>
      <c r="BA504" s="716"/>
      <c r="BB504" s="716"/>
      <c r="BC504" s="716"/>
      <c r="BD504" s="716"/>
      <c r="BE504" s="716"/>
      <c r="BF504" s="716"/>
      <c r="BG504" s="716"/>
      <c r="BH504" s="716"/>
      <c r="BI504" s="716"/>
      <c r="BJ504" s="716"/>
      <c r="BK504" s="716"/>
      <c r="BL504" s="716"/>
      <c r="BM504" s="716"/>
      <c r="BN504" s="716"/>
      <c r="BO504" s="716"/>
      <c r="BP504" s="716"/>
      <c r="BQ504" s="716"/>
    </row>
    <row r="505" spans="1:69" ht="10.199999999999999" customHeight="1" thickBot="1" x14ac:dyDescent="0.35">
      <c r="A505" s="64">
        <v>36</v>
      </c>
      <c r="B505" s="64">
        <f t="shared" si="85"/>
        <v>19319.999999999996</v>
      </c>
      <c r="C505" s="64">
        <v>36</v>
      </c>
      <c r="D505" s="716"/>
      <c r="E505" s="716"/>
      <c r="F505" s="716"/>
      <c r="G505" s="716"/>
      <c r="H505" s="716"/>
      <c r="I505" s="716"/>
      <c r="J505" s="716"/>
      <c r="K505" s="716"/>
      <c r="L505" s="716"/>
      <c r="M505" s="716"/>
      <c r="N505" s="716"/>
      <c r="O505" s="716"/>
      <c r="P505" s="716"/>
      <c r="Q505" s="716"/>
      <c r="R505" s="716"/>
      <c r="S505" s="716"/>
      <c r="T505" s="716"/>
      <c r="U505" s="716"/>
      <c r="V505" s="716"/>
      <c r="W505" s="716"/>
      <c r="X505" s="716"/>
      <c r="Y505" s="716"/>
      <c r="Z505" s="716"/>
      <c r="AA505" s="716"/>
      <c r="AB505" s="716"/>
      <c r="AC505" s="716"/>
      <c r="AD505" s="716"/>
      <c r="AE505" s="716"/>
      <c r="AF505" s="716"/>
      <c r="AG505" s="716"/>
      <c r="AH505" s="716"/>
      <c r="AI505" s="716"/>
      <c r="AJ505" s="716"/>
      <c r="AK505" s="716"/>
      <c r="AL505" s="716"/>
      <c r="AM505" s="716">
        <f>((((($AO$46*($Q$20*(1+SUM($E$27:$G$27))))+($AO$47*($Q$21*(1+SUM($E$28:$G$28))))+(($Q$22*(1+SUM($E$29:$G$29))))*$AO$48)+(($Q$23*(1+SUM($E$30:$G$30))))*$AO$49)+($AO$50*($Q$24*(1+SUM($E$31:$G$31))))))*$D$40</f>
        <v>19319.999999999996</v>
      </c>
      <c r="AN505" s="716">
        <f>((((($AO$46*($Q$20*(1+SUM($E$27:$G$27))))+($AO$47*($Q$21*(1+SUM($E$28:$G$28))))+(($Q$22*(1+SUM($E$29:$G$29))))*$AO$48)+(($Q$23*(1+SUM($E$30:$G$30))))*$AO$49)+($AO$50*($Q$24*(1+SUM($E$31:$G$31))))))*$E$40</f>
        <v>0</v>
      </c>
      <c r="AO505" s="716">
        <f>((((($AO$46*($Q$20*(1+SUM($E$27:$G$27))))+($AO$47*($Q$21*(1+SUM($E$28:$G$28))))+(($Q$22*(1+SUM($E$29:$G$29))))*$AO$48)+(($Q$23*(1+SUM($E$30:$G$30))))*$AO$49)+($AO$50*($Q$24*(1+SUM($E$31:$G$31))))))*$F$40</f>
        <v>0</v>
      </c>
      <c r="AP505" s="716">
        <f>((((($AO$46*($Q$20*(1+SUM($E$27:$G$27))))+($AO$47*($Q$21*(1+SUM($E$28:$G$28))))+(($Q$22*(1+SUM($E$29:$G$29))))*$AO$48)+(($Q$23*(1+SUM($E$30:$G$30))))*$AO$49)+($AO$50*($Q$24*(1+SUM($E$31:$G$31))))))*$G$40</f>
        <v>0</v>
      </c>
      <c r="AQ505" s="716">
        <f>((((($AO$46*($Q$20*(1+SUM($E$27:$G$27))))+($AO$47*($Q$21*(1+SUM($E$28:$G$28))))+(($Q$22*(1+SUM($E$29:$G$29))))*$AO$48)+(($Q$23*(1+SUM($E$30:$G$30))))*$AO$49)+($AO$50*($Q$24*(1+SUM($E$31:$G$31))))))*$H$40</f>
        <v>0</v>
      </c>
      <c r="AR505" s="716">
        <f>((((($AO$46*($Q$20*(1+SUM($E$27:$G$27))))+($AO$47*($Q$21*(1+SUM($E$28:$G$28))))+(($Q$22*(1+SUM($E$29:$G$29))))*$AO$48)+(($Q$23*(1+SUM($E$30:$G$30))))*$AO$49)+($AO$50*($Q$24*(1+SUM($E$31:$G$31))))))*$I$40</f>
        <v>0</v>
      </c>
      <c r="AS505" s="716">
        <f>((((($AO$46*($Q$20*(1+SUM($E$27:$G$27))))+($AO$47*($Q$21*(1+SUM($E$28:$G$28))))+(($Q$22*(1+SUM($E$29:$G$29))))*$AO$48)+(($Q$23*(1+SUM($E$30:$G$30))))*$AO$49)+($AO$50*($Q$24*(1+SUM($E$31:$G$31))))))*$J$40</f>
        <v>0</v>
      </c>
      <c r="AT505" s="716"/>
      <c r="AU505" s="716"/>
      <c r="AV505" s="716"/>
      <c r="AW505" s="716"/>
      <c r="AX505" s="716"/>
      <c r="AY505" s="716"/>
      <c r="AZ505" s="716"/>
      <c r="BA505" s="716"/>
      <c r="BB505" s="716"/>
      <c r="BC505" s="716"/>
      <c r="BD505" s="716"/>
      <c r="BE505" s="716"/>
      <c r="BF505" s="716"/>
      <c r="BG505" s="716"/>
      <c r="BH505" s="716"/>
      <c r="BI505" s="716"/>
      <c r="BJ505" s="716"/>
      <c r="BK505" s="716"/>
      <c r="BL505" s="716"/>
      <c r="BM505" s="716"/>
      <c r="BN505" s="716"/>
      <c r="BO505" s="716"/>
      <c r="BP505" s="716"/>
      <c r="BQ505" s="716"/>
    </row>
    <row r="506" spans="1:69" ht="10.199999999999999" customHeight="1" thickBot="1" x14ac:dyDescent="0.35">
      <c r="A506" s="64">
        <v>37</v>
      </c>
      <c r="B506" s="64">
        <f t="shared" si="85"/>
        <v>24000</v>
      </c>
      <c r="C506" s="64">
        <v>37</v>
      </c>
      <c r="D506" s="716"/>
      <c r="E506" s="716"/>
      <c r="F506" s="716"/>
      <c r="G506" s="716"/>
      <c r="H506" s="716"/>
      <c r="I506" s="716"/>
      <c r="J506" s="716"/>
      <c r="K506" s="716"/>
      <c r="L506" s="716"/>
      <c r="M506" s="716"/>
      <c r="N506" s="716"/>
      <c r="O506" s="716"/>
      <c r="P506" s="716"/>
      <c r="Q506" s="716"/>
      <c r="R506" s="716"/>
      <c r="S506" s="716"/>
      <c r="T506" s="716"/>
      <c r="U506" s="716"/>
      <c r="V506" s="716"/>
      <c r="W506" s="716"/>
      <c r="X506" s="716"/>
      <c r="Y506" s="716"/>
      <c r="Z506" s="716"/>
      <c r="AA506" s="716"/>
      <c r="AB506" s="716"/>
      <c r="AC506" s="716"/>
      <c r="AD506" s="716"/>
      <c r="AE506" s="716"/>
      <c r="AF506" s="716"/>
      <c r="AG506" s="716"/>
      <c r="AH506" s="716"/>
      <c r="AI506" s="716"/>
      <c r="AJ506" s="716"/>
      <c r="AK506" s="716"/>
      <c r="AL506" s="716"/>
      <c r="AM506" s="716"/>
      <c r="AN506" s="716">
        <f>((((($AP$46*($Q$20*(1+SUM($E$27:$H$27))))+($AP$47*($Q$21*(1+SUM($E$28:$H$28))))+(($Q$22*(1+SUM($E$29:$H$29))))*$AP$48)+(($Q$23*(1+SUM($E$30:$H$30))))*$AP$49)+($AP$50*($Q$24*(1+SUM($E$31:$H$31))))))*$D$40</f>
        <v>24000</v>
      </c>
      <c r="AO506" s="716">
        <f>((((($AP$46*($Q$20*(1+SUM($E$27:$H$27))))+($AP$47*($Q$21*(1+SUM($E$28:$H$28))))+(($Q$22*(1+SUM($E$29:$H$29))))*$AP$48)+(($Q$23*(1+SUM($E$30:$H$30))))*$AP$49)+($AP$50*($Q$24*(1+SUM($E$31:$H$31))))))*$E$40</f>
        <v>0</v>
      </c>
      <c r="AP506" s="716">
        <f>((((($AP$46*($Q$20*(1+SUM($E$27:$H$27))))+($AP$47*($Q$21*(1+SUM($E$28:$H$28))))+(($Q$22*(1+SUM($E$29:$H$29))))*$AP$48)+(($Q$23*(1+SUM($E$30:$H$30))))*$AP$49)+($AP$50*($Q$24*(1+SUM($E$31:$H$31))))))*$F$40</f>
        <v>0</v>
      </c>
      <c r="AQ506" s="716">
        <f>((((($AP$46*($Q$20*(1+SUM($E$27:$H$27))))+($AP$47*($Q$21*(1+SUM($E$28:$H$28))))+(($Q$22*(1+SUM($E$29:$H$29))))*$AP$48)+(($Q$23*(1+SUM($E$30:$H$30))))*$AP$49)+($AP$50*($Q$24*(1+SUM($E$31:$H$31))))))*$G$40</f>
        <v>0</v>
      </c>
      <c r="AR506" s="716">
        <f>((((($AP$46*($Q$20*(1+SUM($E$27:$H$27))))+($AP$47*($Q$21*(1+SUM($E$28:$H$28))))+(($Q$22*(1+SUM($E$29:$H$29))))*$AP$48)+(($Q$23*(1+SUM($E$30:$H$30))))*$AP$49)+($AP$50*($Q$24*(1+SUM($E$31:$H$31))))))*$H$40</f>
        <v>0</v>
      </c>
      <c r="AS506" s="716">
        <f>((((($AP$46*($Q$20*(1+SUM($E$27:$H$27))))+($AP$47*($Q$21*(1+SUM($E$28:$H$28))))+(($Q$22*(1+SUM($E$29:$H$29))))*$AP$48)+(($Q$23*(1+SUM($E$30:$H$30))))*$AP$49)+($AP$50*($Q$24*(1+SUM($E$31:$H$31))))))*$I$40</f>
        <v>0</v>
      </c>
      <c r="AT506" s="716">
        <f>((((($AP$46*($Q$20*(1+SUM($E$27:$H$27))))+($AP$47*($Q$21*(1+SUM($E$28:$H$28))))+(($Q$22*(1+SUM($E$29:$H$29))))*$AP$48)+(($Q$23*(1+SUM($E$30:$H$30))))*$AP$49)+($AP$50*($Q$24*(1+SUM($E$31:$H$31))))))*$J$40</f>
        <v>0</v>
      </c>
      <c r="AU506" s="716"/>
      <c r="AV506" s="716"/>
      <c r="AW506" s="716"/>
      <c r="AX506" s="716"/>
      <c r="AY506" s="716"/>
      <c r="AZ506" s="716"/>
      <c r="BA506" s="716"/>
      <c r="BB506" s="716"/>
      <c r="BC506" s="716"/>
      <c r="BD506" s="716"/>
      <c r="BE506" s="716"/>
      <c r="BF506" s="716"/>
      <c r="BG506" s="716"/>
      <c r="BH506" s="716"/>
      <c r="BI506" s="716"/>
      <c r="BJ506" s="716"/>
      <c r="BK506" s="716"/>
      <c r="BL506" s="716"/>
      <c r="BM506" s="716"/>
      <c r="BN506" s="716"/>
      <c r="BO506" s="716"/>
      <c r="BP506" s="716"/>
      <c r="BQ506" s="716"/>
    </row>
    <row r="507" spans="1:69" ht="10.199999999999999" customHeight="1" thickBot="1" x14ac:dyDescent="0.35">
      <c r="A507" s="64">
        <v>38</v>
      </c>
      <c r="B507" s="64">
        <f t="shared" si="85"/>
        <v>24000</v>
      </c>
      <c r="C507" s="64">
        <v>38</v>
      </c>
      <c r="D507" s="716"/>
      <c r="E507" s="716"/>
      <c r="F507" s="716"/>
      <c r="G507" s="716"/>
      <c r="H507" s="716"/>
      <c r="I507" s="716"/>
      <c r="J507" s="716"/>
      <c r="K507" s="716"/>
      <c r="L507" s="716"/>
      <c r="M507" s="716"/>
      <c r="N507" s="716"/>
      <c r="O507" s="716"/>
      <c r="P507" s="716"/>
      <c r="Q507" s="716"/>
      <c r="R507" s="716"/>
      <c r="S507" s="716"/>
      <c r="T507" s="716"/>
      <c r="U507" s="716"/>
      <c r="V507" s="716"/>
      <c r="W507" s="716"/>
      <c r="X507" s="716"/>
      <c r="Y507" s="716"/>
      <c r="Z507" s="716"/>
      <c r="AA507" s="716"/>
      <c r="AB507" s="716"/>
      <c r="AC507" s="716"/>
      <c r="AD507" s="716"/>
      <c r="AE507" s="716"/>
      <c r="AF507" s="716"/>
      <c r="AG507" s="716"/>
      <c r="AH507" s="716"/>
      <c r="AI507" s="716"/>
      <c r="AJ507" s="716"/>
      <c r="AK507" s="716"/>
      <c r="AL507" s="716"/>
      <c r="AM507" s="716"/>
      <c r="AN507" s="716"/>
      <c r="AO507" s="716">
        <f>((((($AP$46*($Q$20*(1+SUM($E$27:$H$27))))+($AP$47*($Q$21*(1+SUM($E$28:$H$28))))+(($Q$22*(1+SUM($E$29:$H$29))))*$AP$48)+(($Q$23*(1+SUM($E$30:$H$30))))*$AP$49)+($AP$50*($Q$24*(1+SUM($E$31:$H$31))))))*$D$40</f>
        <v>24000</v>
      </c>
      <c r="AP507" s="716">
        <f>((((($AP$46*($Q$20*(1+SUM($E$27:$H$27))))+($AP$47*($Q$21*(1+SUM($E$28:$H$28))))+(($Q$22*(1+SUM($E$29:$H$29))))*$AP$48)+(($Q$23*(1+SUM($E$30:$H$30))))*$AP$49)+($AP$50*($Q$24*(1+SUM($E$31:$H$31))))))*$E$40</f>
        <v>0</v>
      </c>
      <c r="AQ507" s="716">
        <f>((((($AP$46*($Q$20*(1+SUM($E$27:$H$27))))+($AP$47*($Q$21*(1+SUM($E$28:$H$28))))+(($Q$22*(1+SUM($E$29:$H$29))))*$AP$48)+(($Q$23*(1+SUM($E$30:$H$30))))*$AP$49)+($AP$50*($Q$24*(1+SUM($E$31:$H$31))))))*$F$40</f>
        <v>0</v>
      </c>
      <c r="AR507" s="716">
        <f>((((($AP$46*($Q$20*(1+SUM($E$27:$H$27))))+($AP$47*($Q$21*(1+SUM($E$28:$H$28))))+(($Q$22*(1+SUM($E$29:$H$29))))*$AP$48)+(($Q$23*(1+SUM($E$30:$H$30))))*$AP$49)+($AP$50*($Q$24*(1+SUM($E$31:$H$31))))))*$G$40</f>
        <v>0</v>
      </c>
      <c r="AS507" s="716">
        <f>((((($AP$46*($Q$20*(1+SUM($E$27:$H$27))))+($AP$47*($Q$21*(1+SUM($E$28:$H$28))))+(($Q$22*(1+SUM($E$29:$H$29))))*$AP$48)+(($Q$23*(1+SUM($E$30:$H$30))))*$AP$49)+($AP$50*($Q$24*(1+SUM($E$31:$H$31))))))*$H$40</f>
        <v>0</v>
      </c>
      <c r="AT507" s="716">
        <f>((((($AP$46*($Q$20*(1+SUM($E$27:$H$27))))+($AP$47*($Q$21*(1+SUM($E$28:$H$28))))+(($Q$22*(1+SUM($E$29:$H$29))))*$AP$48)+(($Q$23*(1+SUM($E$30:$H$30))))*$AP$49)+($AP$50*($Q$24*(1+SUM($E$31:$H$31))))))*$I$40</f>
        <v>0</v>
      </c>
      <c r="AU507" s="716">
        <f>((((($AP$46*($Q$20*(1+SUM($E$27:$H$27))))+($AP$47*($Q$21*(1+SUM($E$28:$H$28))))+(($Q$22*(1+SUM($E$29:$H$29))))*$AP$48)+(($Q$23*(1+SUM($E$30:$H$30))))*$AP$49)+($AP$50*($Q$24*(1+SUM($E$31:$H$31))))))*$J$40</f>
        <v>0</v>
      </c>
      <c r="AV507" s="716"/>
      <c r="AW507" s="716"/>
      <c r="AX507" s="716"/>
      <c r="AY507" s="716"/>
      <c r="AZ507" s="716"/>
      <c r="BA507" s="716"/>
      <c r="BB507" s="716"/>
      <c r="BC507" s="716"/>
      <c r="BD507" s="716"/>
      <c r="BE507" s="716"/>
      <c r="BF507" s="716"/>
      <c r="BG507" s="716"/>
      <c r="BH507" s="716"/>
      <c r="BI507" s="716"/>
      <c r="BJ507" s="716"/>
      <c r="BK507" s="716"/>
      <c r="BL507" s="716"/>
      <c r="BM507" s="716"/>
      <c r="BN507" s="716"/>
      <c r="BO507" s="716"/>
      <c r="BP507" s="716"/>
      <c r="BQ507" s="716"/>
    </row>
    <row r="508" spans="1:69" ht="10.199999999999999" customHeight="1" thickBot="1" x14ac:dyDescent="0.35">
      <c r="A508" s="64">
        <v>39</v>
      </c>
      <c r="B508" s="64">
        <f t="shared" si="85"/>
        <v>24000</v>
      </c>
      <c r="C508" s="64">
        <v>39</v>
      </c>
      <c r="D508" s="716"/>
      <c r="E508" s="716"/>
      <c r="F508" s="716"/>
      <c r="G508" s="716"/>
      <c r="H508" s="716"/>
      <c r="I508" s="716"/>
      <c r="J508" s="716"/>
      <c r="K508" s="716"/>
      <c r="L508" s="716"/>
      <c r="M508" s="716"/>
      <c r="N508" s="716"/>
      <c r="O508" s="716"/>
      <c r="P508" s="716"/>
      <c r="Q508" s="716"/>
      <c r="R508" s="716"/>
      <c r="S508" s="716"/>
      <c r="T508" s="716"/>
      <c r="U508" s="716"/>
      <c r="V508" s="716"/>
      <c r="W508" s="716"/>
      <c r="X508" s="716"/>
      <c r="Y508" s="716"/>
      <c r="Z508" s="716"/>
      <c r="AA508" s="716"/>
      <c r="AB508" s="716"/>
      <c r="AC508" s="716"/>
      <c r="AD508" s="716"/>
      <c r="AE508" s="716"/>
      <c r="AF508" s="716"/>
      <c r="AG508" s="716"/>
      <c r="AH508" s="716"/>
      <c r="AI508" s="716"/>
      <c r="AJ508" s="716"/>
      <c r="AK508" s="716"/>
      <c r="AL508" s="716"/>
      <c r="AM508" s="716"/>
      <c r="AN508" s="716"/>
      <c r="AO508" s="716"/>
      <c r="AP508" s="716">
        <f>((((($AP$46*($Q$20*(1+SUM($E$27:$H$27))))+($AP$47*($Q$21*(1+SUM($E$28:$H$28))))+(($Q$22*(1+SUM($E$29:$H$29))))*$AP$48)+(($Q$23*(1+SUM($E$30:$H$30))))*$AP$49)+($AP$50*($Q$24*(1+SUM($E$31:$H$31))))))*$D$40</f>
        <v>24000</v>
      </c>
      <c r="AQ508" s="716">
        <f>((((($AP$46*($Q$20*(1+SUM($E$27:$H$27))))+($AP$47*($Q$21*(1+SUM($E$28:$H$28))))+(($Q$22*(1+SUM($E$29:$H$29))))*$AP$48)+(($Q$23*(1+SUM($E$30:$H$30))))*$AP$49)+($AP$50*($Q$24*(1+SUM($E$31:$H$31))))))*$E$40</f>
        <v>0</v>
      </c>
      <c r="AR508" s="716">
        <f>((((($AP$46*($Q$20*(1+SUM($E$27:$H$27))))+($AP$47*($Q$21*(1+SUM($E$28:$H$28))))+(($Q$22*(1+SUM($E$29:$H$29))))*$AP$48)+(($Q$23*(1+SUM($E$30:$H$30))))*$AP$49)+($AP$50*($Q$24*(1+SUM($E$31:$H$31))))))*$F$40</f>
        <v>0</v>
      </c>
      <c r="AS508" s="716">
        <f>((((($AP$46*($Q$20*(1+SUM($E$27:$H$27))))+($AP$47*($Q$21*(1+SUM($E$28:$H$28))))+(($Q$22*(1+SUM($E$29:$H$29))))*$AP$48)+(($Q$23*(1+SUM($E$30:$H$30))))*$AP$49)+($AP$50*($Q$24*(1+SUM($E$31:$H$31))))))*$G$40</f>
        <v>0</v>
      </c>
      <c r="AT508" s="716">
        <f>((((($AP$46*($Q$20*(1+SUM($E$27:$H$27))))+($AP$47*($Q$21*(1+SUM($E$28:$H$28))))+(($Q$22*(1+SUM($E$29:$H$29))))*$AP$48)+(($Q$23*(1+SUM($E$30:$H$30))))*$AP$49)+($AP$50*($Q$24*(1+SUM($E$31:$H$31))))))*$H$40</f>
        <v>0</v>
      </c>
      <c r="AU508" s="716">
        <f>((((($AP$46*($Q$20*(1+SUM($E$27:$H$27))))+($AP$47*($Q$21*(1+SUM($E$28:$H$28))))+(($Q$22*(1+SUM($E$29:$H$29))))*$AP$48)+(($Q$23*(1+SUM($E$30:$H$30))))*$AP$49)+($AP$50*($Q$24*(1+SUM($E$31:$H$31))))))*$I$40</f>
        <v>0</v>
      </c>
      <c r="AV508" s="716">
        <f>((((($AP$46*($Q$20*(1+SUM($E$27:$H$27))))+($AP$47*($Q$21*(1+SUM($E$28:$H$28))))+(($Q$22*(1+SUM($E$29:$H$29))))*$AP$48)+(($Q$23*(1+SUM($E$30:$H$30))))*$AP$49)+($AP$50*($Q$24*(1+SUM($E$31:$H$31))))))*$J$40</f>
        <v>0</v>
      </c>
      <c r="AW508" s="716"/>
      <c r="AX508" s="716"/>
      <c r="AY508" s="716"/>
      <c r="AZ508" s="716"/>
      <c r="BA508" s="716"/>
      <c r="BB508" s="716"/>
      <c r="BC508" s="716"/>
      <c r="BD508" s="716"/>
      <c r="BE508" s="716"/>
      <c r="BF508" s="716"/>
      <c r="BG508" s="716"/>
      <c r="BH508" s="716"/>
      <c r="BI508" s="716"/>
      <c r="BJ508" s="716"/>
      <c r="BK508" s="716"/>
      <c r="BL508" s="716"/>
      <c r="BM508" s="716"/>
      <c r="BN508" s="716"/>
      <c r="BO508" s="716"/>
      <c r="BP508" s="716"/>
      <c r="BQ508" s="716"/>
    </row>
    <row r="509" spans="1:69" ht="10.199999999999999" customHeight="1" thickBot="1" x14ac:dyDescent="0.35">
      <c r="A509" s="64">
        <v>40</v>
      </c>
      <c r="B509" s="64">
        <f t="shared" si="85"/>
        <v>24000</v>
      </c>
      <c r="C509" s="64">
        <v>40</v>
      </c>
      <c r="D509" s="716"/>
      <c r="E509" s="716"/>
      <c r="F509" s="716"/>
      <c r="G509" s="716"/>
      <c r="H509" s="716"/>
      <c r="I509" s="716"/>
      <c r="J509" s="716"/>
      <c r="K509" s="716"/>
      <c r="L509" s="716"/>
      <c r="M509" s="716"/>
      <c r="N509" s="716"/>
      <c r="O509" s="716"/>
      <c r="P509" s="716"/>
      <c r="Q509" s="716"/>
      <c r="R509" s="716"/>
      <c r="S509" s="716"/>
      <c r="T509" s="716"/>
      <c r="U509" s="716"/>
      <c r="V509" s="716"/>
      <c r="W509" s="716"/>
      <c r="X509" s="716"/>
      <c r="Y509" s="716"/>
      <c r="Z509" s="716"/>
      <c r="AA509" s="716"/>
      <c r="AB509" s="716"/>
      <c r="AC509" s="716"/>
      <c r="AD509" s="716"/>
      <c r="AE509" s="716"/>
      <c r="AF509" s="716"/>
      <c r="AG509" s="716"/>
      <c r="AH509" s="716"/>
      <c r="AI509" s="716"/>
      <c r="AJ509" s="716"/>
      <c r="AK509" s="716"/>
      <c r="AL509" s="716"/>
      <c r="AM509" s="716"/>
      <c r="AN509" s="716"/>
      <c r="AO509" s="716"/>
      <c r="AP509" s="716"/>
      <c r="AQ509" s="716">
        <f>((((($AP$46*($Q$20*(1+SUM($E$27:$H$27))))+($AP$47*($Q$21*(1+SUM($E$28:$H$28))))+(($Q$22*(1+SUM($E$29:$H$29))))*$AP$48)+(($Q$23*(1+SUM($E$30:$H$30))))*$AP$49)+($AP$50*($Q$24*(1+SUM($E$31:$H$31))))))*$D$40</f>
        <v>24000</v>
      </c>
      <c r="AR509" s="716">
        <f>((((($AP$46*($Q$20*(1+SUM($E$27:$H$27))))+($AP$47*($Q$21*(1+SUM($E$28:$H$28))))+(($Q$22*(1+SUM($E$29:$H$29))))*$AP$48)+(($Q$23*(1+SUM($E$30:$H$30))))*$AP$49)+($AP$50*($Q$24*(1+SUM($E$31:$H$31))))))*$E$40</f>
        <v>0</v>
      </c>
      <c r="AS509" s="716">
        <f>((((($AP$46*($Q$20*(1+SUM($E$27:$H$27))))+($AP$47*($Q$21*(1+SUM($E$28:$H$28))))+(($Q$22*(1+SUM($E$29:$H$29))))*$AP$48)+(($Q$23*(1+SUM($E$30:$H$30))))*$AP$49)+($AP$50*($Q$24*(1+SUM($E$31:$H$31))))))*$F$40</f>
        <v>0</v>
      </c>
      <c r="AT509" s="716">
        <f>((((($AP$46*($Q$20*(1+SUM($E$27:$H$27))))+($AP$47*($Q$21*(1+SUM($E$28:$H$28))))+(($Q$22*(1+SUM($E$29:$H$29))))*$AP$48)+(($Q$23*(1+SUM($E$30:$H$30))))*$AP$49)+($AP$50*($Q$24*(1+SUM($E$31:$H$31))))))*$G$40</f>
        <v>0</v>
      </c>
      <c r="AU509" s="716">
        <f>((((($AP$46*($Q$20*(1+SUM($E$27:$H$27))))+($AP$47*($Q$21*(1+SUM($E$28:$H$28))))+(($Q$22*(1+SUM($E$29:$H$29))))*$AP$48)+(($Q$23*(1+SUM($E$30:$H$30))))*$AP$49)+($AP$50*($Q$24*(1+SUM($E$31:$H$31))))))*$H$40</f>
        <v>0</v>
      </c>
      <c r="AV509" s="716">
        <f>((((($AP$46*($Q$20*(1+SUM($E$27:$H$27))))+($AP$47*($Q$21*(1+SUM($E$28:$H$28))))+(($Q$22*(1+SUM($E$29:$H$29))))*$AP$48)+(($Q$23*(1+SUM($E$30:$H$30))))*$AP$49)+($AP$50*($Q$24*(1+SUM($E$31:$H$31))))))*$I$40</f>
        <v>0</v>
      </c>
      <c r="AW509" s="716">
        <f>((((($AP$46*($Q$20*(1+SUM($E$27:$H$27))))+($AP$47*($Q$21*(1+SUM($E$28:$H$28))))+(($Q$22*(1+SUM($E$29:$H$29))))*$AP$48)+(($Q$23*(1+SUM($E$30:$H$30))))*$AP$49)+($AP$50*($Q$24*(1+SUM($E$31:$H$31))))))*$J$40</f>
        <v>0</v>
      </c>
      <c r="AX509" s="716"/>
      <c r="AY509" s="716"/>
      <c r="AZ509" s="716"/>
      <c r="BA509" s="716"/>
      <c r="BB509" s="716"/>
      <c r="BC509" s="716"/>
      <c r="BD509" s="716"/>
      <c r="BE509" s="716"/>
      <c r="BF509" s="716"/>
      <c r="BG509" s="716"/>
      <c r="BH509" s="716"/>
      <c r="BI509" s="716"/>
      <c r="BJ509" s="716"/>
      <c r="BK509" s="716"/>
      <c r="BL509" s="716"/>
      <c r="BM509" s="716"/>
      <c r="BN509" s="716"/>
      <c r="BO509" s="716"/>
      <c r="BP509" s="716"/>
      <c r="BQ509" s="716"/>
    </row>
    <row r="510" spans="1:69" ht="10.199999999999999" customHeight="1" thickBot="1" x14ac:dyDescent="0.35">
      <c r="A510" s="64">
        <v>41</v>
      </c>
      <c r="B510" s="64">
        <f t="shared" si="85"/>
        <v>24000</v>
      </c>
      <c r="C510" s="64">
        <v>41</v>
      </c>
      <c r="D510" s="716"/>
      <c r="E510" s="716"/>
      <c r="F510" s="716"/>
      <c r="G510" s="716"/>
      <c r="H510" s="716"/>
      <c r="I510" s="716"/>
      <c r="J510" s="716"/>
      <c r="K510" s="716"/>
      <c r="L510" s="716"/>
      <c r="M510" s="716"/>
      <c r="N510" s="716"/>
      <c r="O510" s="716"/>
      <c r="P510" s="716"/>
      <c r="Q510" s="716"/>
      <c r="R510" s="716"/>
      <c r="S510" s="716"/>
      <c r="T510" s="716"/>
      <c r="U510" s="716"/>
      <c r="V510" s="716"/>
      <c r="W510" s="716"/>
      <c r="X510" s="716"/>
      <c r="Y510" s="716"/>
      <c r="Z510" s="716"/>
      <c r="AA510" s="716"/>
      <c r="AB510" s="716"/>
      <c r="AC510" s="716"/>
      <c r="AD510" s="716"/>
      <c r="AE510" s="716"/>
      <c r="AF510" s="716"/>
      <c r="AG510" s="716"/>
      <c r="AH510" s="716"/>
      <c r="AI510" s="716"/>
      <c r="AJ510" s="716"/>
      <c r="AK510" s="716"/>
      <c r="AL510" s="716"/>
      <c r="AM510" s="716"/>
      <c r="AN510" s="716"/>
      <c r="AO510" s="716"/>
      <c r="AP510" s="716"/>
      <c r="AQ510" s="716"/>
      <c r="AR510" s="716">
        <f>((((($AP$46*($Q$20*(1+SUM($E$27:$H$27))))+($AP$47*($Q$21*(1+SUM($E$28:$H$28))))+(($Q$22*(1+SUM($E$29:$H$29))))*$AP$48)+(($Q$23*(1+SUM($E$30:$H$30))))*$AP$49)+($AP$50*($Q$24*(1+SUM($E$31:$H$31))))))*$D$40</f>
        <v>24000</v>
      </c>
      <c r="AS510" s="716">
        <f>((((($AP$46*($Q$20*(1+SUM($E$27:$H$27))))+($AP$47*($Q$21*(1+SUM($E$28:$H$28))))+(($Q$22*(1+SUM($E$29:$H$29))))*$AP$48)+(($Q$23*(1+SUM($E$30:$H$30))))*$AP$49)+($AP$50*($Q$24*(1+SUM($E$31:$H$31))))))*$E$40</f>
        <v>0</v>
      </c>
      <c r="AT510" s="716">
        <f>((((($AP$46*($Q$20*(1+SUM($E$27:$H$27))))+($AP$47*($Q$21*(1+SUM($E$28:$H$28))))+(($Q$22*(1+SUM($E$29:$H$29))))*$AP$48)+(($Q$23*(1+SUM($E$30:$H$30))))*$AP$49)+($AP$50*($Q$24*(1+SUM($E$31:$H$31))))))*$F$40</f>
        <v>0</v>
      </c>
      <c r="AU510" s="716">
        <f>((((($AP$46*($Q$20*(1+SUM($E$27:$H$27))))+($AP$47*($Q$21*(1+SUM($E$28:$H$28))))+(($Q$22*(1+SUM($E$29:$H$29))))*$AP$48)+(($Q$23*(1+SUM($E$30:$H$30))))*$AP$49)+($AP$50*($Q$24*(1+SUM($E$31:$H$31))))))*$G$40</f>
        <v>0</v>
      </c>
      <c r="AV510" s="716">
        <f>((((($AP$46*($Q$20*(1+SUM($E$27:$H$27))))+($AP$47*($Q$21*(1+SUM($E$28:$H$28))))+(($Q$22*(1+SUM($E$29:$H$29))))*$AP$48)+(($Q$23*(1+SUM($E$30:$H$30))))*$AP$49)+($AP$50*($Q$24*(1+SUM($E$31:$H$31))))))*$H$40</f>
        <v>0</v>
      </c>
      <c r="AW510" s="716">
        <f>((((($AP$46*($Q$20*(1+SUM($E$27:$H$27))))+($AP$47*($Q$21*(1+SUM($E$28:$H$28))))+(($Q$22*(1+SUM($E$29:$H$29))))*$AP$48)+(($Q$23*(1+SUM($E$30:$H$30))))*$AP$49)+($AP$50*($Q$24*(1+SUM($E$31:$H$31))))))*$I$40</f>
        <v>0</v>
      </c>
      <c r="AX510" s="716">
        <f>((((($AP$46*($Q$20*(1+SUM($E$27:$H$27))))+($AP$47*($Q$21*(1+SUM($E$28:$H$28))))+(($Q$22*(1+SUM($E$29:$H$29))))*$AP$48)+(($Q$23*(1+SUM($E$30:$H$30))))*$AP$49)+($AP$50*($Q$24*(1+SUM($E$31:$H$31))))))*$J$40</f>
        <v>0</v>
      </c>
      <c r="AY510" s="716"/>
      <c r="AZ510" s="716"/>
      <c r="BA510" s="716"/>
      <c r="BB510" s="716"/>
      <c r="BC510" s="716"/>
      <c r="BD510" s="716"/>
      <c r="BE510" s="716"/>
      <c r="BF510" s="716"/>
      <c r="BG510" s="716"/>
      <c r="BH510" s="716"/>
      <c r="BI510" s="716"/>
      <c r="BJ510" s="716"/>
      <c r="BK510" s="716"/>
      <c r="BL510" s="716"/>
      <c r="BM510" s="716"/>
      <c r="BN510" s="716"/>
      <c r="BO510" s="716"/>
      <c r="BP510" s="716"/>
      <c r="BQ510" s="716"/>
    </row>
    <row r="511" spans="1:69" ht="10.199999999999999" customHeight="1" thickBot="1" x14ac:dyDescent="0.35">
      <c r="A511" s="64">
        <v>42</v>
      </c>
      <c r="B511" s="64">
        <f t="shared" si="85"/>
        <v>24000</v>
      </c>
      <c r="C511" s="64">
        <v>42</v>
      </c>
      <c r="D511" s="716"/>
      <c r="E511" s="716"/>
      <c r="F511" s="716"/>
      <c r="G511" s="716"/>
      <c r="H511" s="716"/>
      <c r="I511" s="716"/>
      <c r="J511" s="716"/>
      <c r="K511" s="716"/>
      <c r="L511" s="716"/>
      <c r="M511" s="716"/>
      <c r="N511" s="716"/>
      <c r="O511" s="716"/>
      <c r="P511" s="716"/>
      <c r="Q511" s="716"/>
      <c r="R511" s="716"/>
      <c r="S511" s="716"/>
      <c r="T511" s="716"/>
      <c r="U511" s="716"/>
      <c r="V511" s="716"/>
      <c r="W511" s="716"/>
      <c r="X511" s="716"/>
      <c r="Y511" s="716"/>
      <c r="Z511" s="716"/>
      <c r="AA511" s="716"/>
      <c r="AB511" s="716"/>
      <c r="AC511" s="716"/>
      <c r="AD511" s="716"/>
      <c r="AE511" s="716"/>
      <c r="AF511" s="716"/>
      <c r="AG511" s="716"/>
      <c r="AH511" s="716"/>
      <c r="AI511" s="716"/>
      <c r="AJ511" s="716"/>
      <c r="AK511" s="716"/>
      <c r="AL511" s="716"/>
      <c r="AM511" s="716"/>
      <c r="AN511" s="716"/>
      <c r="AO511" s="716"/>
      <c r="AP511" s="716"/>
      <c r="AQ511" s="716"/>
      <c r="AR511" s="716"/>
      <c r="AS511" s="716">
        <f>((((($AP$46*($Q$20*(1+SUM($E$27:$H$27))))+($AP$47*($Q$21*(1+SUM($E$28:$H$28))))+(($Q$22*(1+SUM($E$29:$H$29))))*$AP$48)+(($Q$23*(1+SUM($E$30:$H$30))))*$AP$49)+($AP$50*($Q$24*(1+SUM($E$31:$H$31))))))*$D$40</f>
        <v>24000</v>
      </c>
      <c r="AT511" s="716">
        <f>((((($AP$46*($Q$20*(1+SUM($E$27:$H$27))))+($AP$47*($Q$21*(1+SUM($E$28:$H$28))))+(($Q$22*(1+SUM($E$29:$H$29))))*$AP$48)+(($Q$23*(1+SUM($E$30:$H$30))))*$AP$49)+($AP$50*($Q$24*(1+SUM($E$31:$H$31))))))*$E$40</f>
        <v>0</v>
      </c>
      <c r="AU511" s="716">
        <f>((((($AP$46*($Q$20*(1+SUM($E$27:$H$27))))+($AP$47*($Q$21*(1+SUM($E$28:$H$28))))+(($Q$22*(1+SUM($E$29:$H$29))))*$AP$48)+(($Q$23*(1+SUM($E$30:$H$30))))*$AP$49)+($AP$50*($Q$24*(1+SUM($E$31:$H$31))))))*$F$40</f>
        <v>0</v>
      </c>
      <c r="AV511" s="716">
        <f>((((($AP$46*($Q$20*(1+SUM($E$27:$H$27))))+($AP$47*($Q$21*(1+SUM($E$28:$H$28))))+(($Q$22*(1+SUM($E$29:$H$29))))*$AP$48)+(($Q$23*(1+SUM($E$30:$H$30))))*$AP$49)+($AP$50*($Q$24*(1+SUM($E$31:$H$31))))))*$G$40</f>
        <v>0</v>
      </c>
      <c r="AW511" s="716">
        <f>((((($AP$46*($Q$20*(1+SUM($E$27:$H$27))))+($AP$47*($Q$21*(1+SUM($E$28:$H$28))))+(($Q$22*(1+SUM($E$29:$H$29))))*$AP$48)+(($Q$23*(1+SUM($E$30:$H$30))))*$AP$49)+($AP$50*($Q$24*(1+SUM($E$31:$H$31))))))*$H$40</f>
        <v>0</v>
      </c>
      <c r="AX511" s="716">
        <f>((((($AP$46*($Q$20*(1+SUM($E$27:$H$27))))+($AP$47*($Q$21*(1+SUM($E$28:$H$28))))+(($Q$22*(1+SUM($E$29:$H$29))))*$AP$48)+(($Q$23*(1+SUM($E$30:$H$30))))*$AP$49)+($AP$50*($Q$24*(1+SUM($E$31:$H$31))))))*$I$40</f>
        <v>0</v>
      </c>
      <c r="AY511" s="716">
        <f>((((($AP$46*($Q$20*(1+SUM($E$27:$H$27))))+($AP$47*($Q$21*(1+SUM($E$28:$H$28))))+(($Q$22*(1+SUM($E$29:$H$29))))*$AP$48)+(($Q$23*(1+SUM($E$30:$H$30))))*$AP$49)+($AP$50*($Q$24*(1+SUM($E$31:$H$31))))))*$J$40</f>
        <v>0</v>
      </c>
      <c r="AZ511" s="716"/>
      <c r="BA511" s="716"/>
      <c r="BB511" s="716"/>
      <c r="BC511" s="716"/>
      <c r="BD511" s="716"/>
      <c r="BE511" s="716"/>
      <c r="BF511" s="716"/>
      <c r="BG511" s="716"/>
      <c r="BH511" s="716"/>
      <c r="BI511" s="716"/>
      <c r="BJ511" s="716"/>
      <c r="BK511" s="716"/>
      <c r="BL511" s="716"/>
      <c r="BM511" s="716"/>
      <c r="BN511" s="716"/>
      <c r="BO511" s="716"/>
      <c r="BP511" s="716"/>
      <c r="BQ511" s="716"/>
    </row>
    <row r="512" spans="1:69" ht="10.199999999999999" customHeight="1" thickBot="1" x14ac:dyDescent="0.35">
      <c r="A512" s="64">
        <v>43</v>
      </c>
      <c r="B512" s="64">
        <f t="shared" si="85"/>
        <v>24000</v>
      </c>
      <c r="C512" s="64">
        <v>43</v>
      </c>
      <c r="D512" s="716"/>
      <c r="E512" s="716"/>
      <c r="F512" s="716"/>
      <c r="G512" s="716"/>
      <c r="H512" s="716"/>
      <c r="I512" s="716"/>
      <c r="J512" s="716"/>
      <c r="K512" s="716"/>
      <c r="L512" s="716"/>
      <c r="M512" s="716"/>
      <c r="N512" s="716"/>
      <c r="O512" s="716"/>
      <c r="P512" s="716"/>
      <c r="Q512" s="716"/>
      <c r="R512" s="716"/>
      <c r="S512" s="716"/>
      <c r="T512" s="716"/>
      <c r="U512" s="716"/>
      <c r="V512" s="716"/>
      <c r="W512" s="716"/>
      <c r="X512" s="716"/>
      <c r="Y512" s="716"/>
      <c r="Z512" s="716"/>
      <c r="AA512" s="716"/>
      <c r="AB512" s="716"/>
      <c r="AC512" s="716"/>
      <c r="AD512" s="716"/>
      <c r="AE512" s="716"/>
      <c r="AF512" s="716"/>
      <c r="AG512" s="716"/>
      <c r="AH512" s="716"/>
      <c r="AI512" s="716"/>
      <c r="AJ512" s="716"/>
      <c r="AK512" s="716"/>
      <c r="AL512" s="716"/>
      <c r="AM512" s="716"/>
      <c r="AN512" s="716"/>
      <c r="AO512" s="716"/>
      <c r="AP512" s="716"/>
      <c r="AQ512" s="716"/>
      <c r="AR512" s="716"/>
      <c r="AS512" s="716"/>
      <c r="AT512" s="716">
        <f>((((($AP$46*($Q$20*(1+SUM($E$27:$H$27))))+($AP$47*($Q$21*(1+SUM($E$28:$H$28))))+(($Q$22*(1+SUM($E$29:$H$29))))*$AP$48)+(($Q$23*(1+SUM($E$30:$H$30))))*$AP$49)+($AP$50*($Q$24*(1+SUM($E$31:$H$31))))))*$D$40</f>
        <v>24000</v>
      </c>
      <c r="AU512" s="716">
        <f>((((($AP$46*($Q$20*(1+SUM($E$27:$H$27))))+($AP$47*($Q$21*(1+SUM($E$28:$H$28))))+(($Q$22*(1+SUM($E$29:$H$29))))*$AP$48)+(($Q$23*(1+SUM($E$30:$H$30))))*$AP$49)+($AP$50*($Q$24*(1+SUM($E$31:$H$31))))))*$E$40</f>
        <v>0</v>
      </c>
      <c r="AV512" s="716">
        <f>((((($AP$46*($Q$20*(1+SUM($E$27:$H$27))))+($AP$47*($Q$21*(1+SUM($E$28:$H$28))))+(($Q$22*(1+SUM($E$29:$H$29))))*$AP$48)+(($Q$23*(1+SUM($E$30:$H$30))))*$AP$49)+($AP$50*($Q$24*(1+SUM($E$31:$H$31))))))*$F$40</f>
        <v>0</v>
      </c>
      <c r="AW512" s="716">
        <f>((((($AP$46*($Q$20*(1+SUM($E$27:$H$27))))+($AP$47*($Q$21*(1+SUM($E$28:$H$28))))+(($Q$22*(1+SUM($E$29:$H$29))))*$AP$48)+(($Q$23*(1+SUM($E$30:$H$30))))*$AP$49)+($AP$50*($Q$24*(1+SUM($E$31:$H$31))))))*$G$40</f>
        <v>0</v>
      </c>
      <c r="AX512" s="716">
        <f>((((($AP$46*($Q$20*(1+SUM($E$27:$H$27))))+($AP$47*($Q$21*(1+SUM($E$28:$H$28))))+(($Q$22*(1+SUM($E$29:$H$29))))*$AP$48)+(($Q$23*(1+SUM($E$30:$H$30))))*$AP$49)+($AP$50*($Q$24*(1+SUM($E$31:$H$31))))))*$H$40</f>
        <v>0</v>
      </c>
      <c r="AY512" s="716">
        <f>((((($AP$46*($Q$20*(1+SUM($E$27:$H$27))))+($AP$47*($Q$21*(1+SUM($E$28:$H$28))))+(($Q$22*(1+SUM($E$29:$H$29))))*$AP$48)+(($Q$23*(1+SUM($E$30:$H$30))))*$AP$49)+($AP$50*($Q$24*(1+SUM($E$31:$H$31))))))*$I$40</f>
        <v>0</v>
      </c>
      <c r="AZ512" s="716">
        <f>((((($AP$46*($Q$20*(1+SUM($E$27:$H$27))))+($AP$47*($Q$21*(1+SUM($E$28:$H$28))))+(($Q$22*(1+SUM($E$29:$H$29))))*$AP$48)+(($Q$23*(1+SUM($E$30:$H$30))))*$AP$49)+($AP$50*($Q$24*(1+SUM($E$31:$H$31))))))*$J$40</f>
        <v>0</v>
      </c>
      <c r="BA512" s="716"/>
      <c r="BB512" s="716"/>
      <c r="BC512" s="716"/>
      <c r="BD512" s="716"/>
      <c r="BE512" s="716"/>
      <c r="BF512" s="716"/>
      <c r="BG512" s="716"/>
      <c r="BH512" s="716"/>
      <c r="BI512" s="716"/>
      <c r="BJ512" s="716"/>
      <c r="BK512" s="716"/>
      <c r="BL512" s="716"/>
      <c r="BM512" s="716"/>
      <c r="BN512" s="716"/>
      <c r="BO512" s="716"/>
      <c r="BP512" s="716"/>
      <c r="BQ512" s="716"/>
    </row>
    <row r="513" spans="1:69" ht="10.199999999999999" customHeight="1" thickBot="1" x14ac:dyDescent="0.35">
      <c r="A513" s="64">
        <v>44</v>
      </c>
      <c r="B513" s="64">
        <f t="shared" si="85"/>
        <v>24000</v>
      </c>
      <c r="C513" s="64">
        <v>44</v>
      </c>
      <c r="D513" s="716"/>
      <c r="E513" s="716"/>
      <c r="F513" s="716"/>
      <c r="G513" s="716"/>
      <c r="H513" s="716"/>
      <c r="I513" s="716"/>
      <c r="J513" s="716"/>
      <c r="K513" s="716"/>
      <c r="L513" s="716"/>
      <c r="M513" s="716"/>
      <c r="N513" s="716"/>
      <c r="O513" s="716"/>
      <c r="P513" s="716"/>
      <c r="Q513" s="716"/>
      <c r="R513" s="716"/>
      <c r="S513" s="716"/>
      <c r="T513" s="716"/>
      <c r="U513" s="716"/>
      <c r="V513" s="716"/>
      <c r="W513" s="716"/>
      <c r="X513" s="716"/>
      <c r="Y513" s="716"/>
      <c r="Z513" s="716"/>
      <c r="AA513" s="716"/>
      <c r="AB513" s="716"/>
      <c r="AC513" s="716"/>
      <c r="AD513" s="716"/>
      <c r="AE513" s="716"/>
      <c r="AF513" s="716"/>
      <c r="AG513" s="716"/>
      <c r="AH513" s="716"/>
      <c r="AI513" s="716"/>
      <c r="AJ513" s="716"/>
      <c r="AK513" s="716"/>
      <c r="AL513" s="716"/>
      <c r="AM513" s="716"/>
      <c r="AN513" s="716"/>
      <c r="AO513" s="716"/>
      <c r="AP513" s="716"/>
      <c r="AQ513" s="716"/>
      <c r="AR513" s="716"/>
      <c r="AS513" s="716"/>
      <c r="AT513" s="716"/>
      <c r="AU513" s="716">
        <f>((((($AP$46*($Q$20*(1+SUM($E$27:$H$27))))+($AP$47*($Q$21*(1+SUM($E$28:$H$28))))+(($Q$22*(1+SUM($E$29:$H$29))))*$AP$48)+(($Q$23*(1+SUM($E$30:$H$30))))*$AP$49)+($AP$50*($Q$24*(1+SUM($E$31:$H$31))))))*$D$40</f>
        <v>24000</v>
      </c>
      <c r="AV513" s="716">
        <f>((((($AP$46*($Q$20*(1+SUM($E$27:$H$27))))+($AP$47*($Q$21*(1+SUM($E$28:$H$28))))+(($Q$22*(1+SUM($E$29:$H$29))))*$AP$48)+(($Q$23*(1+SUM($E$30:$H$30))))*$AP$49)+($AP$50*($Q$24*(1+SUM($E$31:$H$31))))))*$E$40</f>
        <v>0</v>
      </c>
      <c r="AW513" s="716">
        <f>((((($AP$46*($Q$20*(1+SUM($E$27:$H$27))))+($AP$47*($Q$21*(1+SUM($E$28:$H$28))))+(($Q$22*(1+SUM($E$29:$H$29))))*$AP$48)+(($Q$23*(1+SUM($E$30:$H$30))))*$AP$49)+($AP$50*($Q$24*(1+SUM($E$31:$H$31))))))*$F$40</f>
        <v>0</v>
      </c>
      <c r="AX513" s="716">
        <f>((((($AP$46*($Q$20*(1+SUM($E$27:$H$27))))+($AP$47*($Q$21*(1+SUM($E$28:$H$28))))+(($Q$22*(1+SUM($E$29:$H$29))))*$AP$48)+(($Q$23*(1+SUM($E$30:$H$30))))*$AP$49)+($AP$50*($Q$24*(1+SUM($E$31:$H$31))))))*$G$40</f>
        <v>0</v>
      </c>
      <c r="AY513" s="716">
        <f>((((($AP$46*($Q$20*(1+SUM($E$27:$H$27))))+($AP$47*($Q$21*(1+SUM($E$28:$H$28))))+(($Q$22*(1+SUM($E$29:$H$29))))*$AP$48)+(($Q$23*(1+SUM($E$30:$H$30))))*$AP$49)+($AP$50*($Q$24*(1+SUM($E$31:$H$31))))))*$H$40</f>
        <v>0</v>
      </c>
      <c r="AZ513" s="716">
        <f>((((($AP$46*($Q$20*(1+SUM($E$27:$H$27))))+($AP$47*($Q$21*(1+SUM($E$28:$H$28))))+(($Q$22*(1+SUM($E$29:$H$29))))*$AP$48)+(($Q$23*(1+SUM($E$30:$H$30))))*$AP$49)+($AP$50*($Q$24*(1+SUM($E$31:$H$31))))))*$I$40</f>
        <v>0</v>
      </c>
      <c r="BA513" s="716">
        <f>((((($AP$46*($Q$20*(1+SUM($E$27:$H$27))))+($AP$47*($Q$21*(1+SUM($E$28:$H$28))))+(($Q$22*(1+SUM($E$29:$H$29))))*$AP$48)+(($Q$23*(1+SUM($E$30:$H$30))))*$AP$49)+($AP$50*($Q$24*(1+SUM($E$31:$H$31))))))*$J$40</f>
        <v>0</v>
      </c>
      <c r="BB513" s="716"/>
      <c r="BC513" s="716"/>
      <c r="BD513" s="716"/>
      <c r="BE513" s="716"/>
      <c r="BF513" s="716"/>
      <c r="BG513" s="716"/>
      <c r="BH513" s="716"/>
      <c r="BI513" s="716"/>
      <c r="BJ513" s="716"/>
      <c r="BK513" s="716"/>
      <c r="BL513" s="716"/>
      <c r="BM513" s="716"/>
      <c r="BN513" s="716"/>
      <c r="BO513" s="716"/>
      <c r="BP513" s="716"/>
      <c r="BQ513" s="716"/>
    </row>
    <row r="514" spans="1:69" ht="10.199999999999999" customHeight="1" thickBot="1" x14ac:dyDescent="0.35">
      <c r="A514" s="64">
        <v>45</v>
      </c>
      <c r="B514" s="64">
        <f t="shared" si="85"/>
        <v>24000</v>
      </c>
      <c r="C514" s="64">
        <v>45</v>
      </c>
      <c r="D514" s="716"/>
      <c r="E514" s="716"/>
      <c r="F514" s="716"/>
      <c r="G514" s="716"/>
      <c r="H514" s="716"/>
      <c r="I514" s="716"/>
      <c r="J514" s="716"/>
      <c r="K514" s="716"/>
      <c r="L514" s="716"/>
      <c r="M514" s="716"/>
      <c r="N514" s="716"/>
      <c r="O514" s="716"/>
      <c r="P514" s="716"/>
      <c r="Q514" s="716"/>
      <c r="R514" s="716"/>
      <c r="S514" s="716"/>
      <c r="T514" s="716"/>
      <c r="U514" s="716"/>
      <c r="V514" s="716"/>
      <c r="W514" s="716"/>
      <c r="X514" s="716"/>
      <c r="Y514" s="716"/>
      <c r="Z514" s="716"/>
      <c r="AA514" s="716"/>
      <c r="AB514" s="716"/>
      <c r="AC514" s="716"/>
      <c r="AD514" s="716"/>
      <c r="AE514" s="716"/>
      <c r="AF514" s="716"/>
      <c r="AG514" s="716"/>
      <c r="AH514" s="716"/>
      <c r="AI514" s="716"/>
      <c r="AJ514" s="716"/>
      <c r="AK514" s="716"/>
      <c r="AL514" s="716"/>
      <c r="AM514" s="716"/>
      <c r="AN514" s="716"/>
      <c r="AO514" s="716"/>
      <c r="AP514" s="716"/>
      <c r="AQ514" s="716"/>
      <c r="AR514" s="716"/>
      <c r="AS514" s="716"/>
      <c r="AT514" s="716"/>
      <c r="AU514" s="716"/>
      <c r="AV514" s="716">
        <f>((((($AP$46*($Q$20*(1+SUM($E$27:$H$27))))+($AP$47*($Q$21*(1+SUM($E$28:$H$28))))+(($Q$22*(1+SUM($E$29:$H$29))))*$AP$48)+(($Q$23*(1+SUM($E$30:$H$30))))*$AP$49)+($AP$50*($Q$24*(1+SUM($E$31:$H$31))))))*$D$40</f>
        <v>24000</v>
      </c>
      <c r="AW514" s="716">
        <f>((((($AP$46*($Q$20*(1+SUM($E$27:$H$27))))+($AP$47*($Q$21*(1+SUM($E$28:$H$28))))+(($Q$22*(1+SUM($E$29:$H$29))))*$AP$48)+(($Q$23*(1+SUM($E$30:$H$30))))*$AP$49)+($AP$50*($Q$24*(1+SUM($E$31:$H$31))))))*$E$40</f>
        <v>0</v>
      </c>
      <c r="AX514" s="716">
        <f>((((($AP$46*($Q$20*(1+SUM($E$27:$H$27))))+($AP$47*($Q$21*(1+SUM($E$28:$H$28))))+(($Q$22*(1+SUM($E$29:$H$29))))*$AP$48)+(($Q$23*(1+SUM($E$30:$H$30))))*$AP$49)+($AP$50*($Q$24*(1+SUM($E$31:$H$31))))))*$F$40</f>
        <v>0</v>
      </c>
      <c r="AY514" s="716">
        <f>((((($AP$46*($Q$20*(1+SUM($E$27:$H$27))))+($AP$47*($Q$21*(1+SUM($E$28:$H$28))))+(($Q$22*(1+SUM($E$29:$H$29))))*$AP$48)+(($Q$23*(1+SUM($E$30:$H$30))))*$AP$49)+($AP$50*($Q$24*(1+SUM($E$31:$H$31))))))*$G$40</f>
        <v>0</v>
      </c>
      <c r="AZ514" s="716">
        <f>((((($AP$46*($Q$20*(1+SUM($E$27:$H$27))))+($AP$47*($Q$21*(1+SUM($E$28:$H$28))))+(($Q$22*(1+SUM($E$29:$H$29))))*$AP$48)+(($Q$23*(1+SUM($E$30:$H$30))))*$AP$49)+($AP$50*($Q$24*(1+SUM($E$31:$H$31))))))*$H$40</f>
        <v>0</v>
      </c>
      <c r="BA514" s="716">
        <f>((((($AP$46*($Q$20*(1+SUM($E$27:$H$27))))+($AP$47*($Q$21*(1+SUM($E$28:$H$28))))+(($Q$22*(1+SUM($E$29:$H$29))))*$AP$48)+(($Q$23*(1+SUM($E$30:$H$30))))*$AP$49)+($AP$50*($Q$24*(1+SUM($E$31:$H$31))))))*$I$40</f>
        <v>0</v>
      </c>
      <c r="BB514" s="716">
        <f>((((($AP$46*($Q$20*(1+SUM($E$27:$H$27))))+($AP$47*($Q$21*(1+SUM($E$28:$H$28))))+(($Q$22*(1+SUM($E$29:$H$29))))*$AP$48)+(($Q$23*(1+SUM($E$30:$H$30))))*$AP$49)+($AP$50*($Q$24*(1+SUM($E$31:$H$31))))))*$J$40</f>
        <v>0</v>
      </c>
      <c r="BC514" s="716"/>
      <c r="BD514" s="716"/>
      <c r="BE514" s="716"/>
      <c r="BF514" s="716"/>
      <c r="BG514" s="716"/>
      <c r="BH514" s="716"/>
      <c r="BI514" s="716"/>
      <c r="BJ514" s="716"/>
      <c r="BK514" s="716"/>
      <c r="BL514" s="716"/>
      <c r="BM514" s="716"/>
      <c r="BN514" s="716"/>
      <c r="BO514" s="716"/>
      <c r="BP514" s="716"/>
      <c r="BQ514" s="716"/>
    </row>
    <row r="515" spans="1:69" ht="10.199999999999999" customHeight="1" thickBot="1" x14ac:dyDescent="0.35">
      <c r="A515" s="64">
        <v>46</v>
      </c>
      <c r="B515" s="64">
        <f t="shared" si="85"/>
        <v>24000</v>
      </c>
      <c r="C515" s="64">
        <v>46</v>
      </c>
      <c r="D515" s="716"/>
      <c r="E515" s="716"/>
      <c r="F515" s="716"/>
      <c r="G515" s="716"/>
      <c r="H515" s="716"/>
      <c r="I515" s="716"/>
      <c r="J515" s="716"/>
      <c r="K515" s="716"/>
      <c r="L515" s="716"/>
      <c r="M515" s="716"/>
      <c r="N515" s="716"/>
      <c r="O515" s="716"/>
      <c r="P515" s="716"/>
      <c r="Q515" s="716"/>
      <c r="R515" s="716"/>
      <c r="S515" s="716"/>
      <c r="T515" s="716"/>
      <c r="U515" s="716"/>
      <c r="V515" s="716"/>
      <c r="W515" s="716"/>
      <c r="X515" s="716"/>
      <c r="Y515" s="716"/>
      <c r="Z515" s="716"/>
      <c r="AA515" s="716"/>
      <c r="AB515" s="716"/>
      <c r="AC515" s="716"/>
      <c r="AD515" s="716"/>
      <c r="AE515" s="716"/>
      <c r="AF515" s="716"/>
      <c r="AG515" s="716"/>
      <c r="AH515" s="716"/>
      <c r="AI515" s="716"/>
      <c r="AJ515" s="716"/>
      <c r="AK515" s="716"/>
      <c r="AL515" s="716"/>
      <c r="AM515" s="716"/>
      <c r="AN515" s="716"/>
      <c r="AO515" s="716"/>
      <c r="AP515" s="716"/>
      <c r="AQ515" s="716"/>
      <c r="AR515" s="716"/>
      <c r="AS515" s="716"/>
      <c r="AT515" s="716"/>
      <c r="AU515" s="716"/>
      <c r="AV515" s="716"/>
      <c r="AW515" s="716">
        <f>((((($AP$46*($Q$20*(1+SUM($E$27:$H$27))))+($AP$47*($Q$21*(1+SUM($E$28:$H$28))))+(($Q$22*(1+SUM($E$29:$H$29))))*$AP$48)+(($Q$23*(1+SUM($E$30:$H$30))))*$AP$49)+($AP$50*($Q$24*(1+SUM($E$31:$H$31))))))*$D$40</f>
        <v>24000</v>
      </c>
      <c r="AX515" s="716">
        <f>((((($AP$46*($Q$20*(1+SUM($E$27:$H$27))))+($AP$47*($Q$21*(1+SUM($E$28:$H$28))))+(($Q$22*(1+SUM($E$29:$H$29))))*$AP$48)+(($Q$23*(1+SUM($E$30:$H$30))))*$AP$49)+($AP$50*($Q$24*(1+SUM($E$31:$H$31))))))*$E$40</f>
        <v>0</v>
      </c>
      <c r="AY515" s="716">
        <f>((((($AP$46*($Q$20*(1+SUM($E$27:$H$27))))+($AP$47*($Q$21*(1+SUM($E$28:$H$28))))+(($Q$22*(1+SUM($E$29:$H$29))))*$AP$48)+(($Q$23*(1+SUM($E$30:$H$30))))*$AP$49)+($AP$50*($Q$24*(1+SUM($E$31:$H$31))))))*$F$40</f>
        <v>0</v>
      </c>
      <c r="AZ515" s="716">
        <f>((((($AP$46*($Q$20*(1+SUM($E$27:$H$27))))+($AP$47*($Q$21*(1+SUM($E$28:$H$28))))+(($Q$22*(1+SUM($E$29:$H$29))))*$AP$48)+(($Q$23*(1+SUM($E$30:$H$30))))*$AP$49)+($AP$50*($Q$24*(1+SUM($E$31:$H$31))))))*$G$40</f>
        <v>0</v>
      </c>
      <c r="BA515" s="716">
        <f>((((($AP$46*($Q$20*(1+SUM($E$27:$H$27))))+($AP$47*($Q$21*(1+SUM($E$28:$H$28))))+(($Q$22*(1+SUM($E$29:$H$29))))*$AP$48)+(($Q$23*(1+SUM($E$30:$H$30))))*$AP$49)+($AP$50*($Q$24*(1+SUM($E$31:$H$31))))))*$H$40</f>
        <v>0</v>
      </c>
      <c r="BB515" s="716">
        <f>((((($AP$46*($Q$20*(1+SUM($E$27:$H$27))))+($AP$47*($Q$21*(1+SUM($E$28:$H$28))))+(($Q$22*(1+SUM($E$29:$H$29))))*$AP$48)+(($Q$23*(1+SUM($E$30:$H$30))))*$AP$49)+($AP$50*($Q$24*(1+SUM($E$31:$H$31))))))*$I$40</f>
        <v>0</v>
      </c>
      <c r="BC515" s="716">
        <f>((((($AP$46*($Q$20*(1+SUM($E$27:$H$27))))+($AP$47*($Q$21*(1+SUM($E$28:$H$28))))+(($Q$22*(1+SUM($E$29:$H$29))))*$AP$48)+(($Q$23*(1+SUM($E$30:$H$30))))*$AP$49)+($AP$50*($Q$24*(1+SUM($E$31:$H$31))))))*$J$40</f>
        <v>0</v>
      </c>
      <c r="BD515" s="716"/>
      <c r="BE515" s="716"/>
      <c r="BF515" s="716"/>
      <c r="BG515" s="716"/>
      <c r="BH515" s="716"/>
      <c r="BI515" s="716"/>
      <c r="BJ515" s="716"/>
      <c r="BK515" s="716"/>
      <c r="BL515" s="716"/>
      <c r="BM515" s="716"/>
      <c r="BN515" s="716"/>
      <c r="BO515" s="716"/>
      <c r="BP515" s="716"/>
      <c r="BQ515" s="716"/>
    </row>
    <row r="516" spans="1:69" ht="10.199999999999999" customHeight="1" thickBot="1" x14ac:dyDescent="0.35">
      <c r="A516" s="64">
        <v>47</v>
      </c>
      <c r="B516" s="64">
        <f t="shared" si="85"/>
        <v>24000</v>
      </c>
      <c r="C516" s="64">
        <v>47</v>
      </c>
      <c r="D516" s="716"/>
      <c r="E516" s="716"/>
      <c r="F516" s="716"/>
      <c r="G516" s="716"/>
      <c r="H516" s="716"/>
      <c r="I516" s="716"/>
      <c r="J516" s="716"/>
      <c r="K516" s="716"/>
      <c r="L516" s="716"/>
      <c r="M516" s="716"/>
      <c r="N516" s="716"/>
      <c r="O516" s="716"/>
      <c r="P516" s="716"/>
      <c r="Q516" s="716"/>
      <c r="R516" s="716"/>
      <c r="S516" s="716"/>
      <c r="T516" s="716"/>
      <c r="U516" s="716"/>
      <c r="V516" s="716"/>
      <c r="W516" s="716"/>
      <c r="X516" s="716"/>
      <c r="Y516" s="716"/>
      <c r="Z516" s="716"/>
      <c r="AA516" s="716"/>
      <c r="AB516" s="716"/>
      <c r="AC516" s="716"/>
      <c r="AD516" s="716"/>
      <c r="AE516" s="716"/>
      <c r="AF516" s="716"/>
      <c r="AG516" s="716"/>
      <c r="AH516" s="716"/>
      <c r="AI516" s="716"/>
      <c r="AJ516" s="716"/>
      <c r="AK516" s="716"/>
      <c r="AL516" s="716"/>
      <c r="AM516" s="716"/>
      <c r="AN516" s="716"/>
      <c r="AO516" s="716"/>
      <c r="AP516" s="716"/>
      <c r="AQ516" s="716"/>
      <c r="AR516" s="716"/>
      <c r="AS516" s="716"/>
      <c r="AT516" s="716"/>
      <c r="AU516" s="716"/>
      <c r="AV516" s="716"/>
      <c r="AW516" s="716"/>
      <c r="AX516" s="716">
        <f>((((($AP$46*($Q$20*(1+SUM($E$27:$H$27))))+($AP$47*($Q$21*(1+SUM($E$28:$H$28))))+(($Q$22*(1+SUM($E$29:$H$29))))*$AP$48)+(($Q$23*(1+SUM($E$30:$H$30))))*$AP$49)+($AP$50*($Q$24*(1+SUM($E$31:$H$31))))))*$D$40</f>
        <v>24000</v>
      </c>
      <c r="AY516" s="716">
        <f>((((($AP$46*($Q$20*(1+SUM($E$27:$H$27))))+($AP$47*($Q$21*(1+SUM($E$28:$H$28))))+(($Q$22*(1+SUM($E$29:$H$29))))*$AP$48)+(($Q$23*(1+SUM($E$30:$H$30))))*$AP$49)+($AP$50*($Q$24*(1+SUM($E$31:$H$31))))))*$E$40</f>
        <v>0</v>
      </c>
      <c r="AZ516" s="716">
        <f>((((($AP$46*($Q$20*(1+SUM($E$27:$H$27))))+($AP$47*($Q$21*(1+SUM($E$28:$H$28))))+(($Q$22*(1+SUM($E$29:$H$29))))*$AP$48)+(($Q$23*(1+SUM($E$30:$H$30))))*$AP$49)+($AP$50*($Q$24*(1+SUM($E$31:$H$31))))))*$F$40</f>
        <v>0</v>
      </c>
      <c r="BA516" s="716">
        <f>((((($AP$46*($Q$20*(1+SUM($E$27:$H$27))))+($AP$47*($Q$21*(1+SUM($E$28:$H$28))))+(($Q$22*(1+SUM($E$29:$H$29))))*$AP$48)+(($Q$23*(1+SUM($E$30:$H$30))))*$AP$49)+($AP$50*($Q$24*(1+SUM($E$31:$H$31))))))*$G$40</f>
        <v>0</v>
      </c>
      <c r="BB516" s="716">
        <f>((((($AP$46*($Q$20*(1+SUM($E$27:$H$27))))+($AP$47*($Q$21*(1+SUM($E$28:$H$28))))+(($Q$22*(1+SUM($E$29:$H$29))))*$AP$48)+(($Q$23*(1+SUM($E$30:$H$30))))*$AP$49)+($AP$50*($Q$24*(1+SUM($E$31:$H$31))))))*$H$40</f>
        <v>0</v>
      </c>
      <c r="BC516" s="716">
        <f>((((($AP$46*($Q$20*(1+SUM($E$27:$H$27))))+($AP$47*($Q$21*(1+SUM($E$28:$H$28))))+(($Q$22*(1+SUM($E$29:$H$29))))*$AP$48)+(($Q$23*(1+SUM($E$30:$H$30))))*$AP$49)+($AP$50*($Q$24*(1+SUM($E$31:$H$31))))))*$I$40</f>
        <v>0</v>
      </c>
      <c r="BD516" s="716">
        <f>((((($AP$46*($Q$20*(1+SUM($E$27:$H$27))))+($AP$47*($Q$21*(1+SUM($E$28:$H$28))))+(($Q$22*(1+SUM($E$29:$H$29))))*$AP$48)+(($Q$23*(1+SUM($E$30:$H$30))))*$AP$49)+($AP$50*($Q$24*(1+SUM($E$31:$H$31))))))*$J$40</f>
        <v>0</v>
      </c>
      <c r="BE516" s="716"/>
      <c r="BF516" s="716"/>
      <c r="BG516" s="716"/>
      <c r="BH516" s="716"/>
      <c r="BI516" s="716"/>
      <c r="BJ516" s="716"/>
      <c r="BK516" s="716"/>
      <c r="BL516" s="716"/>
      <c r="BM516" s="716"/>
      <c r="BN516" s="716"/>
      <c r="BO516" s="716"/>
      <c r="BP516" s="716"/>
      <c r="BQ516" s="716"/>
    </row>
    <row r="517" spans="1:69" ht="10.199999999999999" customHeight="1" thickBot="1" x14ac:dyDescent="0.35">
      <c r="A517" s="64">
        <v>48</v>
      </c>
      <c r="B517" s="64">
        <f t="shared" si="85"/>
        <v>24000</v>
      </c>
      <c r="C517" s="64">
        <v>48</v>
      </c>
      <c r="D517" s="716"/>
      <c r="E517" s="716"/>
      <c r="F517" s="716"/>
      <c r="G517" s="716"/>
      <c r="H517" s="716"/>
      <c r="I517" s="716"/>
      <c r="J517" s="716"/>
      <c r="K517" s="716"/>
      <c r="L517" s="716"/>
      <c r="M517" s="716"/>
      <c r="N517" s="716"/>
      <c r="O517" s="716"/>
      <c r="P517" s="716"/>
      <c r="Q517" s="716"/>
      <c r="R517" s="716"/>
      <c r="S517" s="716"/>
      <c r="T517" s="716"/>
      <c r="U517" s="716"/>
      <c r="V517" s="716"/>
      <c r="W517" s="716"/>
      <c r="X517" s="716"/>
      <c r="Y517" s="716"/>
      <c r="Z517" s="716"/>
      <c r="AA517" s="716"/>
      <c r="AB517" s="716"/>
      <c r="AC517" s="716"/>
      <c r="AD517" s="716"/>
      <c r="AE517" s="716"/>
      <c r="AF517" s="716"/>
      <c r="AG517" s="716"/>
      <c r="AH517" s="716"/>
      <c r="AI517" s="716"/>
      <c r="AJ517" s="716"/>
      <c r="AK517" s="716"/>
      <c r="AL517" s="716"/>
      <c r="AM517" s="716"/>
      <c r="AN517" s="716"/>
      <c r="AO517" s="716"/>
      <c r="AP517" s="716"/>
      <c r="AQ517" s="716"/>
      <c r="AR517" s="716"/>
      <c r="AS517" s="716"/>
      <c r="AT517" s="716"/>
      <c r="AU517" s="716"/>
      <c r="AV517" s="716"/>
      <c r="AW517" s="716"/>
      <c r="AX517" s="716"/>
      <c r="AY517" s="716">
        <f>((((($AP$46*($Q$20*(1+SUM($E$27:$H$27))))+($AP$47*($Q$21*(1+SUM($E$28:$H$28))))+(($Q$22*(1+SUM($E$29:$H$29))))*$AP$48)+(($Q$23*(1+SUM($E$30:$H$30))))*$AP$49)+($AP$50*($Q$24*(1+SUM($E$31:$H$31))))))*$D$40</f>
        <v>24000</v>
      </c>
      <c r="AZ517" s="716">
        <f>((((($AP$46*($Q$20*(1+SUM($E$27:$H$27))))+($AP$47*($Q$21*(1+SUM($E$28:$H$28))))+(($Q$22*(1+SUM($E$29:$H$29))))*$AP$48)+(($Q$23*(1+SUM($E$30:$H$30))))*$AP$49)+($AP$50*($Q$24*(1+SUM($E$31:$H$31))))))*$E$40</f>
        <v>0</v>
      </c>
      <c r="BA517" s="716">
        <f>((((($AP$46*($Q$20*(1+SUM($E$27:$H$27))))+($AP$47*($Q$21*(1+SUM($E$28:$H$28))))+(($Q$22*(1+SUM($E$29:$H$29))))*$AP$48)+(($Q$23*(1+SUM($E$30:$H$30))))*$AP$49)+($AP$50*($Q$24*(1+SUM($E$31:$H$31))))))*$F$40</f>
        <v>0</v>
      </c>
      <c r="BB517" s="716">
        <f>((((($AP$46*($Q$20*(1+SUM($E$27:$H$27))))+($AP$47*($Q$21*(1+SUM($E$28:$H$28))))+(($Q$22*(1+SUM($E$29:$H$29))))*$AP$48)+(($Q$23*(1+SUM($E$30:$H$30))))*$AP$49)+($AP$50*($Q$24*(1+SUM($E$31:$H$31))))))*$G$40</f>
        <v>0</v>
      </c>
      <c r="BC517" s="716">
        <f>((((($AP$46*($Q$20*(1+SUM($E$27:$H$27))))+($AP$47*($Q$21*(1+SUM($E$28:$H$28))))+(($Q$22*(1+SUM($E$29:$H$29))))*$AP$48)+(($Q$23*(1+SUM($E$30:$H$30))))*$AP$49)+($AP$50*($Q$24*(1+SUM($E$31:$H$31))))))*$H$40</f>
        <v>0</v>
      </c>
      <c r="BD517" s="716">
        <f>((((($AP$46*($Q$20*(1+SUM($E$27:$H$27))))+($AP$47*($Q$21*(1+SUM($E$28:$H$28))))+(($Q$22*(1+SUM($E$29:$H$29))))*$AP$48)+(($Q$23*(1+SUM($E$30:$H$30))))*$AP$49)+($AP$50*($Q$24*(1+SUM($E$31:$H$31))))))*$I$40</f>
        <v>0</v>
      </c>
      <c r="BE517" s="716">
        <f>((((($AP$46*($Q$20*(1+SUM($E$27:$H$27))))+($AP$47*($Q$21*(1+SUM($E$28:$H$28))))+(($Q$22*(1+SUM($E$29:$H$29))))*$AP$48)+(($Q$23*(1+SUM($E$30:$H$30))))*$AP$49)+($AP$50*($Q$24*(1+SUM($E$31:$H$31))))))*$J$40</f>
        <v>0</v>
      </c>
      <c r="BF517" s="716"/>
      <c r="BG517" s="716"/>
      <c r="BH517" s="716"/>
      <c r="BI517" s="716"/>
      <c r="BJ517" s="716"/>
      <c r="BK517" s="716"/>
      <c r="BL517" s="716"/>
      <c r="BM517" s="716"/>
      <c r="BN517" s="716"/>
      <c r="BO517" s="716"/>
      <c r="BP517" s="716"/>
      <c r="BQ517" s="716"/>
    </row>
    <row r="518" spans="1:69" ht="10.199999999999999" customHeight="1" thickBot="1" x14ac:dyDescent="0.35">
      <c r="A518" s="64">
        <v>49</v>
      </c>
      <c r="B518" s="64">
        <f t="shared" si="85"/>
        <v>29430</v>
      </c>
      <c r="C518" s="64">
        <v>49</v>
      </c>
      <c r="D518" s="716"/>
      <c r="E518" s="716"/>
      <c r="F518" s="716"/>
      <c r="G518" s="716"/>
      <c r="H518" s="716"/>
      <c r="I518" s="716"/>
      <c r="J518" s="716"/>
      <c r="K518" s="716"/>
      <c r="L518" s="716"/>
      <c r="M518" s="716"/>
      <c r="N518" s="716"/>
      <c r="O518" s="716"/>
      <c r="P518" s="716"/>
      <c r="Q518" s="716"/>
      <c r="R518" s="716"/>
      <c r="S518" s="716"/>
      <c r="T518" s="716"/>
      <c r="U518" s="716"/>
      <c r="V518" s="716"/>
      <c r="W518" s="716"/>
      <c r="X518" s="716"/>
      <c r="Y518" s="716"/>
      <c r="Z518" s="716"/>
      <c r="AA518" s="716"/>
      <c r="AB518" s="716"/>
      <c r="AC518" s="716"/>
      <c r="AD518" s="716"/>
      <c r="AE518" s="716"/>
      <c r="AF518" s="716"/>
      <c r="AG518" s="716"/>
      <c r="AH518" s="716"/>
      <c r="AI518" s="716"/>
      <c r="AJ518" s="716"/>
      <c r="AK518" s="716"/>
      <c r="AL518" s="716"/>
      <c r="AM518" s="716"/>
      <c r="AN518" s="716"/>
      <c r="AO518" s="716"/>
      <c r="AP518" s="716"/>
      <c r="AQ518" s="716"/>
      <c r="AR518" s="716"/>
      <c r="AS518" s="716"/>
      <c r="AT518" s="716"/>
      <c r="AU518" s="716"/>
      <c r="AV518" s="716"/>
      <c r="AW518" s="716"/>
      <c r="AX518" s="716"/>
      <c r="AY518" s="716"/>
      <c r="AZ518" s="716">
        <f>((((($AQ$46*($Q$20*(1+SUM($E$27:$I$27))))+($AQ$47*($Q$21*(1+SUM($E$28:$I$28))))+(($Q$22*(1+SUM($E$29:$I$29))))*$AQ$48)+(($Q$23*(1+SUM($E$30:$I$30))))*$AQ$49)+($AQ$50*($Q$24*(1+SUM($E$31:$I$31))))))*$D$40</f>
        <v>29430</v>
      </c>
      <c r="BA518" s="716">
        <f>((((($AQ$46*($Q$20*(1+SUM($E$27:$I$27))))+($AQ$47*($Q$21*(1+SUM($E$28:$I$28))))+(($Q$22*(1+SUM($E$29:$I$29))))*$AQ$48)+(($Q$23*(1+SUM($E$30:$I$30))))*$AQ$49)+($AQ$50*($Q$24*(1+SUM($E$31:$I$31))))))*$E$40</f>
        <v>0</v>
      </c>
      <c r="BB518" s="716">
        <f>((((($AQ$46*($Q$20*(1+SUM($E$27:$I$27))))+($AQ$47*($Q$21*(1+SUM($E$28:$I$28))))+(($Q$22*(1+SUM($E$29:$I$29))))*$AQ$48)+(($Q$23*(1+SUM($E$30:$I$30))))*$AQ$49)+($AQ$50*($Q$24*(1+SUM($E$31:$I$31))))))*$F$40</f>
        <v>0</v>
      </c>
      <c r="BC518" s="716">
        <f>((((($AQ$46*($Q$20*(1+SUM($E$27:$I$27))))+($AQ$47*($Q$21*(1+SUM($E$28:$I$28))))+(($Q$22*(1+SUM($E$29:$I$29))))*$AQ$48)+(($Q$23*(1+SUM($E$30:$I$30))))*$AQ$49)+($AQ$50*($Q$24*(1+SUM($E$31:$I$31))))))*$G$40</f>
        <v>0</v>
      </c>
      <c r="BD518" s="716">
        <f>((((($AQ$46*($Q$20*(1+SUM($E$27:$I$27))))+($AQ$47*($Q$21*(1+SUM($E$28:$I$28))))+(($Q$22*(1+SUM($E$29:$I$29))))*$AQ$48)+(($Q$23*(1+SUM($E$30:$I$30))))*$AQ$49)+($AQ$50*($Q$24*(1+SUM($E$31:$I$31))))))*$H$40</f>
        <v>0</v>
      </c>
      <c r="BE518" s="716">
        <f>((((($AQ$46*($Q$20*(1+SUM($E$27:$I$27))))+($AQ$47*($Q$21*(1+SUM($E$28:$I$28))))+(($Q$22*(1+SUM($E$29:$I$29))))*$AQ$48)+(($Q$23*(1+SUM($E$30:$I$30))))*$AQ$49)+($AQ$50*($Q$24*(1+SUM($E$31:$I$31))))))*$I$40</f>
        <v>0</v>
      </c>
      <c r="BF518" s="716">
        <f>((((($AQ$46*($Q$20*(1+SUM($E$27:$I$27))))+($AQ$47*($Q$21*(1+SUM($E$28:$I$28))))+(($Q$22*(1+SUM($E$29:$I$29))))*$AQ$48)+(($Q$23*(1+SUM($E$30:$I$30))))*$AQ$49)+($AQ$50*($Q$24*(1+SUM($E$31:$I$31))))))*$J$40</f>
        <v>0</v>
      </c>
      <c r="BG518" s="716"/>
      <c r="BH518" s="716"/>
      <c r="BI518" s="716"/>
      <c r="BJ518" s="716"/>
      <c r="BK518" s="716"/>
      <c r="BL518" s="716"/>
      <c r="BM518" s="716"/>
      <c r="BN518" s="716"/>
      <c r="BO518" s="716"/>
      <c r="BP518" s="716"/>
      <c r="BQ518" s="716"/>
    </row>
    <row r="519" spans="1:69" ht="10.199999999999999" customHeight="1" thickBot="1" x14ac:dyDescent="0.35">
      <c r="A519" s="64">
        <v>50</v>
      </c>
      <c r="B519" s="64">
        <f t="shared" si="85"/>
        <v>29430</v>
      </c>
      <c r="C519" s="64">
        <v>50</v>
      </c>
      <c r="D519" s="716"/>
      <c r="E519" s="716"/>
      <c r="F519" s="716"/>
      <c r="G519" s="716"/>
      <c r="H519" s="716"/>
      <c r="I519" s="716"/>
      <c r="J519" s="716"/>
      <c r="K519" s="716"/>
      <c r="L519" s="716"/>
      <c r="M519" s="716"/>
      <c r="N519" s="716"/>
      <c r="O519" s="716"/>
      <c r="P519" s="716"/>
      <c r="Q519" s="716"/>
      <c r="R519" s="716"/>
      <c r="S519" s="716"/>
      <c r="T519" s="716"/>
      <c r="U519" s="716"/>
      <c r="V519" s="716"/>
      <c r="W519" s="716"/>
      <c r="X519" s="716"/>
      <c r="Y519" s="716"/>
      <c r="Z519" s="716"/>
      <c r="AA519" s="716"/>
      <c r="AB519" s="716"/>
      <c r="AC519" s="716"/>
      <c r="AD519" s="716"/>
      <c r="AE519" s="716"/>
      <c r="AF519" s="716"/>
      <c r="AG519" s="716"/>
      <c r="AH519" s="716"/>
      <c r="AI519" s="716"/>
      <c r="AJ519" s="716"/>
      <c r="AK519" s="716"/>
      <c r="AL519" s="716"/>
      <c r="AM519" s="716"/>
      <c r="AN519" s="716"/>
      <c r="AO519" s="716"/>
      <c r="AP519" s="716"/>
      <c r="AQ519" s="716"/>
      <c r="AR519" s="716"/>
      <c r="AS519" s="716"/>
      <c r="AT519" s="716"/>
      <c r="AU519" s="716"/>
      <c r="AV519" s="716"/>
      <c r="AW519" s="716"/>
      <c r="AX519" s="716"/>
      <c r="AY519" s="716"/>
      <c r="AZ519" s="716"/>
      <c r="BA519" s="716">
        <f>((((($AQ$46*($Q$20*(1+SUM($E$27:$I$27))))+($AQ$47*($Q$21*(1+SUM($E$28:$I$28))))+(($Q$22*(1+SUM($E$29:$I$29))))*$AQ$48)+(($Q$23*(1+SUM($E$30:$I$30))))*$AQ$49)+($AQ$50*($Q$24*(1+SUM($E$31:$I$31))))))*$D$40</f>
        <v>29430</v>
      </c>
      <c r="BB519" s="716">
        <f>((((($AQ$46*($Q$20*(1+SUM($E$27:$I$27))))+($AQ$47*($Q$21*(1+SUM($E$28:$I$28))))+(($Q$22*(1+SUM($E$29:$I$29))))*$AQ$48)+(($Q$23*(1+SUM($E$30:$I$30))))*$AQ$49)+($AQ$50*($Q$24*(1+SUM($E$31:$I$31))))))*$E$40</f>
        <v>0</v>
      </c>
      <c r="BC519" s="716">
        <f>((((($AQ$46*($Q$20*(1+SUM($E$27:$I$27))))+($AQ$47*($Q$21*(1+SUM($E$28:$I$28))))+(($Q$22*(1+SUM($E$29:$I$29))))*$AQ$48)+(($Q$23*(1+SUM($E$30:$I$30))))*$AQ$49)+($AQ$50*($Q$24*(1+SUM($E$31:$I$31))))))*$F$40</f>
        <v>0</v>
      </c>
      <c r="BD519" s="716">
        <f>((((($AQ$46*($Q$20*(1+SUM($E$27:$I$27))))+($AQ$47*($Q$21*(1+SUM($E$28:$I$28))))+(($Q$22*(1+SUM($E$29:$I$29))))*$AQ$48)+(($Q$23*(1+SUM($E$30:$I$30))))*$AQ$49)+($AQ$50*($Q$24*(1+SUM($E$31:$I$31))))))*$G$40</f>
        <v>0</v>
      </c>
      <c r="BE519" s="716">
        <f>((((($AQ$46*($Q$20*(1+SUM($E$27:$I$27))))+($AQ$47*($Q$21*(1+SUM($E$28:$I$28))))+(($Q$22*(1+SUM($E$29:$I$29))))*$AQ$48)+(($Q$23*(1+SUM($E$30:$I$30))))*$AQ$49)+($AQ$50*($Q$24*(1+SUM($E$31:$I$31))))))*$H$40</f>
        <v>0</v>
      </c>
      <c r="BF519" s="716">
        <f>((((($AQ$46*($Q$20*(1+SUM($E$27:$I$27))))+($AQ$47*($Q$21*(1+SUM($E$28:$I$28))))+(($Q$22*(1+SUM($E$29:$I$29))))*$AQ$48)+(($Q$23*(1+SUM($E$30:$I$30))))*$AQ$49)+($AQ$50*($Q$24*(1+SUM($E$31:$I$31))))))*$I$40</f>
        <v>0</v>
      </c>
      <c r="BG519" s="716">
        <f>((((($AQ$46*($Q$20*(1+SUM($E$27:$I$27))))+($AQ$47*($Q$21*(1+SUM($E$28:$I$28))))+(($Q$22*(1+SUM($E$29:$I$29))))*$AQ$48)+(($Q$23*(1+SUM($E$30:$I$30))))*$AQ$49)+($AQ$50*($Q$24*(1+SUM($E$31:$I$31))))))*$J$40</f>
        <v>0</v>
      </c>
      <c r="BH519" s="716"/>
      <c r="BI519" s="716"/>
      <c r="BJ519" s="716"/>
      <c r="BK519" s="716"/>
      <c r="BL519" s="716"/>
      <c r="BM519" s="716"/>
      <c r="BN519" s="716"/>
      <c r="BO519" s="716"/>
      <c r="BP519" s="716"/>
      <c r="BQ519" s="716"/>
    </row>
    <row r="520" spans="1:69" ht="10.199999999999999" customHeight="1" thickBot="1" x14ac:dyDescent="0.35">
      <c r="A520" s="64">
        <v>51</v>
      </c>
      <c r="B520" s="64">
        <f t="shared" si="85"/>
        <v>29430</v>
      </c>
      <c r="C520" s="64">
        <v>51</v>
      </c>
      <c r="D520" s="716"/>
      <c r="E520" s="716"/>
      <c r="F520" s="716"/>
      <c r="G520" s="716"/>
      <c r="H520" s="716"/>
      <c r="I520" s="716"/>
      <c r="J520" s="716"/>
      <c r="K520" s="716"/>
      <c r="L520" s="716"/>
      <c r="M520" s="716"/>
      <c r="N520" s="716"/>
      <c r="O520" s="716"/>
      <c r="P520" s="716"/>
      <c r="Q520" s="716"/>
      <c r="R520" s="716"/>
      <c r="S520" s="716"/>
      <c r="T520" s="716"/>
      <c r="U520" s="716"/>
      <c r="V520" s="716"/>
      <c r="W520" s="716"/>
      <c r="X520" s="716"/>
      <c r="Y520" s="716"/>
      <c r="Z520" s="716"/>
      <c r="AA520" s="716"/>
      <c r="AB520" s="716"/>
      <c r="AC520" s="716"/>
      <c r="AD520" s="716"/>
      <c r="AE520" s="716"/>
      <c r="AF520" s="716"/>
      <c r="AG520" s="716"/>
      <c r="AH520" s="716"/>
      <c r="AI520" s="716"/>
      <c r="AJ520" s="716"/>
      <c r="AK520" s="716"/>
      <c r="AL520" s="716"/>
      <c r="AM520" s="716"/>
      <c r="AN520" s="716"/>
      <c r="AO520" s="716"/>
      <c r="AP520" s="716"/>
      <c r="AQ520" s="716"/>
      <c r="AR520" s="716"/>
      <c r="AS520" s="716"/>
      <c r="AT520" s="716"/>
      <c r="AU520" s="716"/>
      <c r="AV520" s="716"/>
      <c r="AW520" s="716"/>
      <c r="AX520" s="716"/>
      <c r="AY520" s="716"/>
      <c r="AZ520" s="716"/>
      <c r="BA520" s="716"/>
      <c r="BB520" s="716">
        <f>((((($AQ$46*($Q$20*(1+SUM($E$27:$I$27))))+($AQ$47*($Q$21*(1+SUM($E$28:$I$28))))+(($Q$22*(1+SUM($E$29:$I$29))))*$AQ$48)+(($Q$23*(1+SUM($E$30:$I$30))))*$AQ$49)+($AQ$50*($Q$24*(1+SUM($E$31:$I$31))))))*$D$40</f>
        <v>29430</v>
      </c>
      <c r="BC520" s="716">
        <f>((((($AQ$46*($Q$20*(1+SUM($E$27:$I$27))))+($AQ$47*($Q$21*(1+SUM($E$28:$I$28))))+(($Q$22*(1+SUM($E$29:$I$29))))*$AQ$48)+(($Q$23*(1+SUM($E$30:$I$30))))*$AQ$49)+($AQ$50*($Q$24*(1+SUM($E$31:$I$31))))))*$E$40</f>
        <v>0</v>
      </c>
      <c r="BD520" s="716">
        <f>((((($AQ$46*($Q$20*(1+SUM($E$27:$I$27))))+($AQ$47*($Q$21*(1+SUM($E$28:$I$28))))+(($Q$22*(1+SUM($E$29:$I$29))))*$AQ$48)+(($Q$23*(1+SUM($E$30:$I$30))))*$AQ$49)+($AQ$50*($Q$24*(1+SUM($E$31:$I$31))))))*$F$40</f>
        <v>0</v>
      </c>
      <c r="BE520" s="716">
        <f>((((($AQ$46*($Q$20*(1+SUM($E$27:$I$27))))+($AQ$47*($Q$21*(1+SUM($E$28:$I$28))))+(($Q$22*(1+SUM($E$29:$I$29))))*$AQ$48)+(($Q$23*(1+SUM($E$30:$I$30))))*$AQ$49)+($AQ$50*($Q$24*(1+SUM($E$31:$I$31))))))*$G$40</f>
        <v>0</v>
      </c>
      <c r="BF520" s="716">
        <f>((((($AQ$46*($Q$20*(1+SUM($E$27:$I$27))))+($AQ$47*($Q$21*(1+SUM($E$28:$I$28))))+(($Q$22*(1+SUM($E$29:$I$29))))*$AQ$48)+(($Q$23*(1+SUM($E$30:$I$30))))*$AQ$49)+($AQ$50*($Q$24*(1+SUM($E$31:$I$31))))))*$H$40</f>
        <v>0</v>
      </c>
      <c r="BG520" s="716">
        <f>((((($AQ$46*($Q$20*(1+SUM($E$27:$I$27))))+($AQ$47*($Q$21*(1+SUM($E$28:$I$28))))+(($Q$22*(1+SUM($E$29:$I$29))))*$AQ$48)+(($Q$23*(1+SUM($E$30:$I$30))))*$AQ$49)+($AQ$50*($Q$24*(1+SUM($E$31:$I$31))))))*$I$40</f>
        <v>0</v>
      </c>
      <c r="BH520" s="716">
        <f>((((($AQ$46*($Q$20*(1+SUM($E$27:$I$27))))+($AQ$47*($Q$21*(1+SUM($E$28:$I$28))))+(($Q$22*(1+SUM($E$29:$I$29))))*$AQ$48)+(($Q$23*(1+SUM($E$30:$I$30))))*$AQ$49)+($AQ$50*($Q$24*(1+SUM($E$31:$I$31))))))*$J$40</f>
        <v>0</v>
      </c>
      <c r="BI520" s="716"/>
      <c r="BJ520" s="716"/>
      <c r="BK520" s="716"/>
      <c r="BL520" s="716"/>
      <c r="BM520" s="716"/>
      <c r="BN520" s="716"/>
      <c r="BO520" s="716"/>
      <c r="BP520" s="716"/>
      <c r="BQ520" s="716"/>
    </row>
    <row r="521" spans="1:69" ht="10.199999999999999" customHeight="1" thickBot="1" x14ac:dyDescent="0.35">
      <c r="A521" s="64">
        <v>52</v>
      </c>
      <c r="B521" s="64">
        <f t="shared" si="85"/>
        <v>29430</v>
      </c>
      <c r="C521" s="64">
        <v>52</v>
      </c>
      <c r="D521" s="716"/>
      <c r="E521" s="716"/>
      <c r="F521" s="716"/>
      <c r="G521" s="716"/>
      <c r="H521" s="716"/>
      <c r="I521" s="716"/>
      <c r="J521" s="716"/>
      <c r="K521" s="716"/>
      <c r="L521" s="716"/>
      <c r="M521" s="716"/>
      <c r="N521" s="716"/>
      <c r="O521" s="716"/>
      <c r="P521" s="716"/>
      <c r="Q521" s="716"/>
      <c r="R521" s="716"/>
      <c r="S521" s="716"/>
      <c r="T521" s="716"/>
      <c r="U521" s="716"/>
      <c r="V521" s="716"/>
      <c r="W521" s="716"/>
      <c r="X521" s="716"/>
      <c r="Y521" s="716"/>
      <c r="Z521" s="716"/>
      <c r="AA521" s="716"/>
      <c r="AB521" s="716"/>
      <c r="AC521" s="716"/>
      <c r="AD521" s="716"/>
      <c r="AE521" s="716"/>
      <c r="AF521" s="716"/>
      <c r="AG521" s="716"/>
      <c r="AH521" s="716"/>
      <c r="AI521" s="716"/>
      <c r="AJ521" s="716"/>
      <c r="AK521" s="716"/>
      <c r="AL521" s="716"/>
      <c r="AM521" s="716"/>
      <c r="AN521" s="716"/>
      <c r="AO521" s="716"/>
      <c r="AP521" s="716"/>
      <c r="AQ521" s="716"/>
      <c r="AR521" s="716"/>
      <c r="AS521" s="716"/>
      <c r="AT521" s="716"/>
      <c r="AU521" s="716"/>
      <c r="AV521" s="716"/>
      <c r="AW521" s="716"/>
      <c r="AX521" s="716"/>
      <c r="AY521" s="716"/>
      <c r="AZ521" s="716"/>
      <c r="BA521" s="716"/>
      <c r="BB521" s="716"/>
      <c r="BC521" s="716">
        <f>((((($AQ$46*($Q$20*(1+SUM($E$27:$I$27))))+($AQ$47*($Q$21*(1+SUM($E$28:$I$28))))+(($Q$22*(1+SUM($E$29:$I$29))))*$AQ$48)+(($Q$23*(1+SUM($E$30:$I$30))))*$AQ$49)+($AQ$50*($Q$24*(1+SUM($E$31:$I$31))))))*$D$40</f>
        <v>29430</v>
      </c>
      <c r="BD521" s="716">
        <f>((((($AQ$46*($Q$20*(1+SUM($E$27:$I$27))))+($AQ$47*($Q$21*(1+SUM($E$28:$I$28))))+(($Q$22*(1+SUM($E$29:$I$29))))*$AQ$48)+(($Q$23*(1+SUM($E$30:$I$30))))*$AQ$49)+($AQ$50*($Q$24*(1+SUM($E$31:$I$31))))))*$E$40</f>
        <v>0</v>
      </c>
      <c r="BE521" s="716">
        <f>((((($AQ$46*($Q$20*(1+SUM($E$27:$I$27))))+($AQ$47*($Q$21*(1+SUM($E$28:$I$28))))+(($Q$22*(1+SUM($E$29:$I$29))))*$AQ$48)+(($Q$23*(1+SUM($E$30:$I$30))))*$AQ$49)+($AQ$50*($Q$24*(1+SUM($E$31:$I$31))))))*$F$40</f>
        <v>0</v>
      </c>
      <c r="BF521" s="716">
        <f>((((($AQ$46*($Q$20*(1+SUM($E$27:$I$27))))+($AQ$47*($Q$21*(1+SUM($E$28:$I$28))))+(($Q$22*(1+SUM($E$29:$I$29))))*$AQ$48)+(($Q$23*(1+SUM($E$30:$I$30))))*$AQ$49)+($AQ$50*($Q$24*(1+SUM($E$31:$I$31))))))*$G$40</f>
        <v>0</v>
      </c>
      <c r="BG521" s="716">
        <f>((((($AQ$46*($Q$20*(1+SUM($E$27:$I$27))))+($AQ$47*($Q$21*(1+SUM($E$28:$I$28))))+(($Q$22*(1+SUM($E$29:$I$29))))*$AQ$48)+(($Q$23*(1+SUM($E$30:$I$30))))*$AQ$49)+($AQ$50*($Q$24*(1+SUM($E$31:$I$31))))))*$H$40</f>
        <v>0</v>
      </c>
      <c r="BH521" s="716">
        <f>((((($AQ$46*($Q$20*(1+SUM($E$27:$I$27))))+($AQ$47*($Q$21*(1+SUM($E$28:$I$28))))+(($Q$22*(1+SUM($E$29:$I$29))))*$AQ$48)+(($Q$23*(1+SUM($E$30:$I$30))))*$AQ$49)+($AQ$50*($Q$24*(1+SUM($E$31:$I$31))))))*$I$40</f>
        <v>0</v>
      </c>
      <c r="BI521" s="716">
        <f>((((($AQ$46*($Q$20*(1+SUM($E$27:$I$27))))+($AQ$47*($Q$21*(1+SUM($E$28:$I$28))))+(($Q$22*(1+SUM($E$29:$I$29))))*$AQ$48)+(($Q$23*(1+SUM($E$30:$I$30))))*$AQ$49)+($AQ$50*($Q$24*(1+SUM($E$31:$I$31))))))*$J$40</f>
        <v>0</v>
      </c>
      <c r="BJ521" s="716"/>
      <c r="BK521" s="716"/>
      <c r="BL521" s="716"/>
      <c r="BM521" s="716"/>
      <c r="BN521" s="716"/>
      <c r="BO521" s="716"/>
      <c r="BP521" s="716"/>
      <c r="BQ521" s="716"/>
    </row>
    <row r="522" spans="1:69" ht="10.199999999999999" customHeight="1" thickBot="1" x14ac:dyDescent="0.35">
      <c r="A522" s="64">
        <v>53</v>
      </c>
      <c r="B522" s="64">
        <f t="shared" si="85"/>
        <v>29430</v>
      </c>
      <c r="C522" s="64">
        <v>53</v>
      </c>
      <c r="D522" s="716"/>
      <c r="E522" s="716"/>
      <c r="F522" s="716"/>
      <c r="G522" s="716"/>
      <c r="H522" s="716"/>
      <c r="I522" s="716"/>
      <c r="J522" s="716"/>
      <c r="K522" s="716"/>
      <c r="L522" s="716"/>
      <c r="M522" s="716"/>
      <c r="N522" s="716"/>
      <c r="O522" s="716"/>
      <c r="P522" s="716"/>
      <c r="Q522" s="716"/>
      <c r="R522" s="716"/>
      <c r="S522" s="716"/>
      <c r="T522" s="716"/>
      <c r="U522" s="716"/>
      <c r="V522" s="716"/>
      <c r="W522" s="716"/>
      <c r="X522" s="716"/>
      <c r="Y522" s="716"/>
      <c r="Z522" s="716"/>
      <c r="AA522" s="716"/>
      <c r="AB522" s="716"/>
      <c r="AC522" s="716"/>
      <c r="AD522" s="716"/>
      <c r="AE522" s="716"/>
      <c r="AF522" s="716"/>
      <c r="AG522" s="716"/>
      <c r="AH522" s="716"/>
      <c r="AI522" s="716"/>
      <c r="AJ522" s="716"/>
      <c r="AK522" s="716"/>
      <c r="AL522" s="716"/>
      <c r="AM522" s="716"/>
      <c r="AN522" s="716"/>
      <c r="AO522" s="716"/>
      <c r="AP522" s="716"/>
      <c r="AQ522" s="716"/>
      <c r="AR522" s="716"/>
      <c r="AS522" s="716"/>
      <c r="AT522" s="716"/>
      <c r="AU522" s="716"/>
      <c r="AV522" s="716"/>
      <c r="AW522" s="716"/>
      <c r="AX522" s="716"/>
      <c r="AY522" s="716"/>
      <c r="AZ522" s="716"/>
      <c r="BA522" s="716"/>
      <c r="BB522" s="716"/>
      <c r="BC522" s="716"/>
      <c r="BD522" s="716">
        <f>((((($AQ$46*($Q$20*(1+SUM($E$27:$I$27))))+($AQ$47*($Q$21*(1+SUM($E$28:$I$28))))+(($Q$22*(1+SUM($E$29:$I$29))))*$AQ$48)+(($Q$23*(1+SUM($E$30:$I$30))))*$AQ$49)+($AQ$50*($Q$24*(1+SUM($E$31:$I$31))))))*$D$40</f>
        <v>29430</v>
      </c>
      <c r="BE522" s="716">
        <f>((((($AQ$46*($Q$20*(1+SUM($E$27:$I$27))))+($AQ$47*($Q$21*(1+SUM($E$28:$I$28))))+(($Q$22*(1+SUM($E$29:$I$29))))*$AQ$48)+(($Q$23*(1+SUM($E$30:$I$30))))*$AQ$49)+($AQ$50*($Q$24*(1+SUM($E$31:$I$31))))))*$E$40</f>
        <v>0</v>
      </c>
      <c r="BF522" s="716">
        <f>((((($AQ$46*($Q$20*(1+SUM($E$27:$I$27))))+($AQ$47*($Q$21*(1+SUM($E$28:$I$28))))+(($Q$22*(1+SUM($E$29:$I$29))))*$AQ$48)+(($Q$23*(1+SUM($E$30:$I$30))))*$AQ$49)+($AQ$50*($Q$24*(1+SUM($E$31:$I$31))))))*$F$40</f>
        <v>0</v>
      </c>
      <c r="BG522" s="716">
        <f>((((($AQ$46*($Q$20*(1+SUM($E$27:$I$27))))+($AQ$47*($Q$21*(1+SUM($E$28:$I$28))))+(($Q$22*(1+SUM($E$29:$I$29))))*$AQ$48)+(($Q$23*(1+SUM($E$30:$I$30))))*$AQ$49)+($AQ$50*($Q$24*(1+SUM($E$31:$I$31))))))*$G$40</f>
        <v>0</v>
      </c>
      <c r="BH522" s="716">
        <f>((((($AQ$46*($Q$20*(1+SUM($E$27:$I$27))))+($AQ$47*($Q$21*(1+SUM($E$28:$I$28))))+(($Q$22*(1+SUM($E$29:$I$29))))*$AQ$48)+(($Q$23*(1+SUM($E$30:$I$30))))*$AQ$49)+($AQ$50*($Q$24*(1+SUM($E$31:$I$31))))))*$H$40</f>
        <v>0</v>
      </c>
      <c r="BI522" s="716">
        <f>((((($AQ$46*($Q$20*(1+SUM($E$27:$I$27))))+($AQ$47*($Q$21*(1+SUM($E$28:$I$28))))+(($Q$22*(1+SUM($E$29:$I$29))))*$AQ$48)+(($Q$23*(1+SUM($E$30:$I$30))))*$AQ$49)+($AQ$50*($Q$24*(1+SUM($E$31:$I$31))))))*$I$40</f>
        <v>0</v>
      </c>
      <c r="BJ522" s="716">
        <f>((((($AQ$46*($Q$20*(1+SUM($E$27:$I$27))))+($AQ$47*($Q$21*(1+SUM($E$28:$I$28))))+(($Q$22*(1+SUM($E$29:$I$29))))*$AQ$48)+(($Q$23*(1+SUM($E$30:$I$30))))*$AQ$49)+($AQ$50*($Q$24*(1+SUM($E$31:$I$31))))))*$J$40</f>
        <v>0</v>
      </c>
      <c r="BK522" s="716"/>
      <c r="BL522" s="716"/>
      <c r="BM522" s="716"/>
      <c r="BN522" s="716"/>
      <c r="BO522" s="716"/>
      <c r="BP522" s="716"/>
      <c r="BQ522" s="716"/>
    </row>
    <row r="523" spans="1:69" ht="10.199999999999999" customHeight="1" thickBot="1" x14ac:dyDescent="0.35">
      <c r="A523" s="64">
        <v>54</v>
      </c>
      <c r="B523" s="64">
        <f t="shared" si="85"/>
        <v>29430</v>
      </c>
      <c r="C523" s="64">
        <v>54</v>
      </c>
      <c r="D523" s="716"/>
      <c r="E523" s="716"/>
      <c r="F523" s="716"/>
      <c r="G523" s="716"/>
      <c r="H523" s="716"/>
      <c r="I523" s="716"/>
      <c r="J523" s="716"/>
      <c r="K523" s="716"/>
      <c r="L523" s="716"/>
      <c r="M523" s="716"/>
      <c r="N523" s="716"/>
      <c r="O523" s="716"/>
      <c r="P523" s="716"/>
      <c r="Q523" s="716"/>
      <c r="R523" s="716"/>
      <c r="S523" s="716"/>
      <c r="T523" s="716"/>
      <c r="U523" s="716"/>
      <c r="V523" s="716"/>
      <c r="W523" s="716"/>
      <c r="X523" s="716"/>
      <c r="Y523" s="716"/>
      <c r="Z523" s="716"/>
      <c r="AA523" s="716"/>
      <c r="AB523" s="716"/>
      <c r="AC523" s="716"/>
      <c r="AD523" s="716"/>
      <c r="AE523" s="716"/>
      <c r="AF523" s="716"/>
      <c r="AG523" s="716"/>
      <c r="AH523" s="716"/>
      <c r="AI523" s="716"/>
      <c r="AJ523" s="716"/>
      <c r="AK523" s="716"/>
      <c r="AL523" s="716"/>
      <c r="AM523" s="716"/>
      <c r="AN523" s="716"/>
      <c r="AO523" s="716"/>
      <c r="AP523" s="716"/>
      <c r="AQ523" s="716"/>
      <c r="AR523" s="716"/>
      <c r="AS523" s="716"/>
      <c r="AT523" s="716"/>
      <c r="AU523" s="716"/>
      <c r="AV523" s="716"/>
      <c r="AW523" s="716"/>
      <c r="AX523" s="716"/>
      <c r="AY523" s="716"/>
      <c r="AZ523" s="716"/>
      <c r="BA523" s="716"/>
      <c r="BB523" s="716"/>
      <c r="BC523" s="716"/>
      <c r="BD523" s="716"/>
      <c r="BE523" s="716">
        <f>((((($AQ$46*($Q$20*(1+SUM($E$27:$I$27))))+($AQ$47*($Q$21*(1+SUM($E$28:$I$28))))+(($Q$22*(1+SUM($E$29:$I$29))))*$AQ$48)+(($Q$23*(1+SUM($E$30:$I$30))))*$AQ$49)+($AQ$50*($Q$24*(1+SUM($E$31:$I$31))))))*$D$40</f>
        <v>29430</v>
      </c>
      <c r="BF523" s="716">
        <f>((((($AQ$46*($Q$20*(1+SUM($E$27:$I$27))))+($AQ$47*($Q$21*(1+SUM($E$28:$I$28))))+(($Q$22*(1+SUM($E$29:$I$29))))*$AQ$48)+(($Q$23*(1+SUM($E$30:$I$30))))*$AQ$49)+($AQ$50*($Q$24*(1+SUM($E$31:$I$31))))))*$E$40</f>
        <v>0</v>
      </c>
      <c r="BG523" s="716">
        <f>((((($AQ$46*($Q$20*(1+SUM($E$27:$I$27))))+($AQ$47*($Q$21*(1+SUM($E$28:$I$28))))+(($Q$22*(1+SUM($E$29:$I$29))))*$AQ$48)+(($Q$23*(1+SUM($E$30:$I$30))))*$AQ$49)+($AQ$50*($Q$24*(1+SUM($E$31:$I$31))))))*$F$40</f>
        <v>0</v>
      </c>
      <c r="BH523" s="716">
        <f>((((($AQ$46*($Q$20*(1+SUM($E$27:$I$27))))+($AQ$47*($Q$21*(1+SUM($E$28:$I$28))))+(($Q$22*(1+SUM($E$29:$I$29))))*$AQ$48)+(($Q$23*(1+SUM($E$30:$I$30))))*$AQ$49)+($AQ$50*($Q$24*(1+SUM($E$31:$I$31))))))*$G$40</f>
        <v>0</v>
      </c>
      <c r="BI523" s="716">
        <f>((((($AQ$46*($Q$20*(1+SUM($E$27:$I$27))))+($AQ$47*($Q$21*(1+SUM($E$28:$I$28))))+(($Q$22*(1+SUM($E$29:$I$29))))*$AQ$48)+(($Q$23*(1+SUM($E$30:$I$30))))*$AQ$49)+($AQ$50*($Q$24*(1+SUM($E$31:$I$31))))))*$H$40</f>
        <v>0</v>
      </c>
      <c r="BJ523" s="716">
        <f>((((($AQ$46*($Q$20*(1+SUM($E$27:$I$27))))+($AQ$47*($Q$21*(1+SUM($E$28:$I$28))))+(($Q$22*(1+SUM($E$29:$I$29))))*$AQ$48)+(($Q$23*(1+SUM($E$30:$I$30))))*$AQ$49)+($AQ$50*($Q$24*(1+SUM($E$31:$I$31))))))*$I$40</f>
        <v>0</v>
      </c>
      <c r="BK523" s="716">
        <f>((((($AQ$46*($Q$20*(1+SUM($E$27:$I$27))))+($AQ$47*($Q$21*(1+SUM($E$28:$I$28))))+(($Q$22*(1+SUM($E$29:$I$29))))*$AQ$48)+(($Q$23*(1+SUM($E$30:$I$30))))*$AQ$49)+($AQ$50*($Q$24*(1+SUM($E$31:$I$31))))))*$J$40</f>
        <v>0</v>
      </c>
      <c r="BL523" s="716"/>
      <c r="BM523" s="716"/>
      <c r="BN523" s="716"/>
      <c r="BO523" s="716"/>
      <c r="BP523" s="716"/>
      <c r="BQ523" s="716"/>
    </row>
    <row r="524" spans="1:69" ht="10.199999999999999" customHeight="1" thickBot="1" x14ac:dyDescent="0.35">
      <c r="A524" s="64">
        <v>55</v>
      </c>
      <c r="B524" s="64">
        <f t="shared" si="85"/>
        <v>29430</v>
      </c>
      <c r="C524" s="64">
        <v>55</v>
      </c>
      <c r="D524" s="716"/>
      <c r="E524" s="716"/>
      <c r="F524" s="716"/>
      <c r="G524" s="716"/>
      <c r="H524" s="716"/>
      <c r="I524" s="716"/>
      <c r="J524" s="716"/>
      <c r="K524" s="716"/>
      <c r="L524" s="716"/>
      <c r="M524" s="716"/>
      <c r="N524" s="716"/>
      <c r="O524" s="716"/>
      <c r="P524" s="716"/>
      <c r="Q524" s="716"/>
      <c r="R524" s="716"/>
      <c r="S524" s="716"/>
      <c r="T524" s="716"/>
      <c r="U524" s="716"/>
      <c r="V524" s="716"/>
      <c r="W524" s="716"/>
      <c r="X524" s="716"/>
      <c r="Y524" s="716"/>
      <c r="Z524" s="716"/>
      <c r="AA524" s="716"/>
      <c r="AB524" s="716"/>
      <c r="AC524" s="716"/>
      <c r="AD524" s="716"/>
      <c r="AE524" s="716"/>
      <c r="AF524" s="716"/>
      <c r="AG524" s="716"/>
      <c r="AH524" s="716"/>
      <c r="AI524" s="716"/>
      <c r="AJ524" s="716"/>
      <c r="AK524" s="716"/>
      <c r="AL524" s="716"/>
      <c r="AM524" s="716"/>
      <c r="AN524" s="716"/>
      <c r="AO524" s="716"/>
      <c r="AP524" s="716"/>
      <c r="AQ524" s="716"/>
      <c r="AR524" s="716"/>
      <c r="AS524" s="716"/>
      <c r="AT524" s="716"/>
      <c r="AU524" s="716"/>
      <c r="AV524" s="716"/>
      <c r="AW524" s="716"/>
      <c r="AX524" s="716"/>
      <c r="AY524" s="716"/>
      <c r="AZ524" s="716"/>
      <c r="BA524" s="716"/>
      <c r="BB524" s="716"/>
      <c r="BC524" s="716"/>
      <c r="BD524" s="716"/>
      <c r="BE524" s="716"/>
      <c r="BF524" s="716">
        <f>((((($AQ$46*($Q$20*(1+SUM($E$27:$I$27))))+($AQ$47*($Q$21*(1+SUM($E$28:$I$28))))+(($Q$22*(1+SUM($E$29:$I$29))))*$AQ$48)+(($Q$23*(1+SUM($E$30:$I$30))))*$AQ$49)+($AQ$50*($Q$24*(1+SUM($E$31:$I$31))))))*$D$40</f>
        <v>29430</v>
      </c>
      <c r="BG524" s="716">
        <f>((((($AQ$46*($Q$20*(1+SUM($E$27:$I$27))))+($AQ$47*($Q$21*(1+SUM($E$28:$I$28))))+(($Q$22*(1+SUM($E$29:$I$29))))*$AQ$48)+(($Q$23*(1+SUM($E$30:$I$30))))*$AQ$49)+($AQ$50*($Q$24*(1+SUM($E$31:$I$31))))))*$E$40</f>
        <v>0</v>
      </c>
      <c r="BH524" s="716">
        <f>((((($AQ$46*($Q$20*(1+SUM($E$27:$I$27))))+($AQ$47*($Q$21*(1+SUM($E$28:$I$28))))+(($Q$22*(1+SUM($E$29:$I$29))))*$AQ$48)+(($Q$23*(1+SUM($E$30:$I$30))))*$AQ$49)+($AQ$50*($Q$24*(1+SUM($E$31:$I$31))))))*$F$40</f>
        <v>0</v>
      </c>
      <c r="BI524" s="716">
        <f>((((($AQ$46*($Q$20*(1+SUM($E$27:$I$27))))+($AQ$47*($Q$21*(1+SUM($E$28:$I$28))))+(($Q$22*(1+SUM($E$29:$I$29))))*$AQ$48)+(($Q$23*(1+SUM($E$30:$I$30))))*$AQ$49)+($AQ$50*($Q$24*(1+SUM($E$31:$I$31))))))*$G$40</f>
        <v>0</v>
      </c>
      <c r="BJ524" s="716">
        <f>((((($AQ$46*($Q$20*(1+SUM($E$27:$I$27))))+($AQ$47*($Q$21*(1+SUM($E$28:$I$28))))+(($Q$22*(1+SUM($E$29:$I$29))))*$AQ$48)+(($Q$23*(1+SUM($E$30:$I$30))))*$AQ$49)+($AQ$50*($Q$24*(1+SUM($E$31:$I$31))))))*$H$40</f>
        <v>0</v>
      </c>
      <c r="BK524" s="716">
        <f>((((($AQ$46*($Q$20*(1+SUM($E$27:$I$27))))+($AQ$47*($Q$21*(1+SUM($E$28:$I$28))))+(($Q$22*(1+SUM($E$29:$I$29))))*$AQ$48)+(($Q$23*(1+SUM($E$30:$I$30))))*$AQ$49)+($AQ$50*($Q$24*(1+SUM($E$31:$I$31))))))*$I$40</f>
        <v>0</v>
      </c>
      <c r="BL524" s="716">
        <f>((((($AQ$46*($Q$20*(1+SUM($E$27:$I$27))))+($AQ$47*($Q$21*(1+SUM($E$28:$I$28))))+(($Q$22*(1+SUM($E$29:$I$29))))*$AQ$48)+(($Q$23*(1+SUM($E$30:$I$30))))*$AQ$49)+($AQ$50*($Q$24*(1+SUM($E$31:$I$31))))))*$J$40</f>
        <v>0</v>
      </c>
      <c r="BM524" s="716"/>
      <c r="BN524" s="716"/>
      <c r="BO524" s="716"/>
      <c r="BP524" s="716"/>
      <c r="BQ524" s="716"/>
    </row>
    <row r="525" spans="1:69" ht="10.199999999999999" customHeight="1" thickBot="1" x14ac:dyDescent="0.35">
      <c r="A525" s="64">
        <v>56</v>
      </c>
      <c r="B525" s="64">
        <f t="shared" si="85"/>
        <v>29430</v>
      </c>
      <c r="C525" s="64">
        <v>56</v>
      </c>
      <c r="D525" s="716"/>
      <c r="E525" s="716"/>
      <c r="F525" s="716"/>
      <c r="G525" s="716"/>
      <c r="H525" s="716"/>
      <c r="I525" s="716"/>
      <c r="J525" s="716"/>
      <c r="K525" s="716"/>
      <c r="L525" s="716"/>
      <c r="M525" s="716"/>
      <c r="N525" s="716"/>
      <c r="O525" s="716"/>
      <c r="P525" s="716"/>
      <c r="Q525" s="716"/>
      <c r="R525" s="716"/>
      <c r="S525" s="716"/>
      <c r="T525" s="716"/>
      <c r="U525" s="716"/>
      <c r="V525" s="716"/>
      <c r="W525" s="716"/>
      <c r="X525" s="716"/>
      <c r="Y525" s="716"/>
      <c r="Z525" s="716"/>
      <c r="AA525" s="716"/>
      <c r="AB525" s="716"/>
      <c r="AC525" s="716"/>
      <c r="AD525" s="716"/>
      <c r="AE525" s="716"/>
      <c r="AF525" s="716"/>
      <c r="AG525" s="716"/>
      <c r="AH525" s="716"/>
      <c r="AI525" s="716"/>
      <c r="AJ525" s="716"/>
      <c r="AK525" s="716"/>
      <c r="AL525" s="716"/>
      <c r="AM525" s="716"/>
      <c r="AN525" s="716"/>
      <c r="AO525" s="716"/>
      <c r="AP525" s="716"/>
      <c r="AQ525" s="716"/>
      <c r="AR525" s="716"/>
      <c r="AS525" s="716"/>
      <c r="AT525" s="716"/>
      <c r="AU525" s="716"/>
      <c r="AV525" s="716"/>
      <c r="AW525" s="716"/>
      <c r="AX525" s="716"/>
      <c r="AY525" s="716"/>
      <c r="AZ525" s="716"/>
      <c r="BA525" s="716"/>
      <c r="BB525" s="716"/>
      <c r="BC525" s="716"/>
      <c r="BD525" s="716"/>
      <c r="BE525" s="716"/>
      <c r="BF525" s="716"/>
      <c r="BG525" s="716">
        <f>((((($AQ$46*($Q$20*(1+SUM($E$27:$I$27))))+($AQ$47*($Q$21*(1+SUM($E$28:$I$28))))+(($Q$22*(1+SUM($E$29:$I$29))))*$AQ$48)+(($Q$23*(1+SUM($E$30:$I$30))))*$AQ$49)+($AQ$50*($Q$24*(1+SUM($E$31:$I$31))))))*$D$40</f>
        <v>29430</v>
      </c>
      <c r="BH525" s="716">
        <f>((((($AQ$46*($Q$20*(1+SUM($E$27:$I$27))))+($AQ$47*($Q$21*(1+SUM($E$28:$I$28))))+(($Q$22*(1+SUM($E$29:$I$29))))*$AQ$48)+(($Q$23*(1+SUM($E$30:$I$30))))*$AQ$49)+($AQ$50*($Q$24*(1+SUM($E$31:$I$31))))))*$E$40</f>
        <v>0</v>
      </c>
      <c r="BI525" s="716">
        <f>((((($AQ$46*($Q$20*(1+SUM($E$27:$I$27))))+($AQ$47*($Q$21*(1+SUM($E$28:$I$28))))+(($Q$22*(1+SUM($E$29:$I$29))))*$AQ$48)+(($Q$23*(1+SUM($E$30:$I$30))))*$AQ$49)+($AQ$50*($Q$24*(1+SUM($E$31:$I$31))))))*$F$40</f>
        <v>0</v>
      </c>
      <c r="BJ525" s="716">
        <f>((((($AQ$46*($Q$20*(1+SUM($E$27:$I$27))))+($AQ$47*($Q$21*(1+SUM($E$28:$I$28))))+(($Q$22*(1+SUM($E$29:$I$29))))*$AQ$48)+(($Q$23*(1+SUM($E$30:$I$30))))*$AQ$49)+($AQ$50*($Q$24*(1+SUM($E$31:$I$31))))))*$G$40</f>
        <v>0</v>
      </c>
      <c r="BK525" s="716">
        <f>((((($AQ$46*($Q$20*(1+SUM($E$27:$I$27))))+($AQ$47*($Q$21*(1+SUM($E$28:$I$28))))+(($Q$22*(1+SUM($E$29:$I$29))))*$AQ$48)+(($Q$23*(1+SUM($E$30:$I$30))))*$AQ$49)+($AQ$50*($Q$24*(1+SUM($E$31:$I$31))))))*$H$40</f>
        <v>0</v>
      </c>
      <c r="BL525" s="716">
        <f>((((($AQ$46*($Q$20*(1+SUM($E$27:$I$27))))+($AQ$47*($Q$21*(1+SUM($E$28:$I$28))))+(($Q$22*(1+SUM($E$29:$I$29))))*$AQ$48)+(($Q$23*(1+SUM($E$30:$I$30))))*$AQ$49)+($AQ$50*($Q$24*(1+SUM($E$31:$I$31))))))*$I$40</f>
        <v>0</v>
      </c>
      <c r="BM525" s="716">
        <f>((((($AQ$46*($Q$20*(1+SUM($E$27:$I$27))))+($AQ$47*($Q$21*(1+SUM($E$28:$I$28))))+(($Q$22*(1+SUM($E$29:$I$29))))*$AQ$48)+(($Q$23*(1+SUM($E$30:$I$30))))*$AQ$49)+($AQ$50*($Q$24*(1+SUM($E$31:$I$31))))))*$J$40</f>
        <v>0</v>
      </c>
      <c r="BN525" s="716"/>
      <c r="BO525" s="716"/>
      <c r="BP525" s="716"/>
      <c r="BQ525" s="716"/>
    </row>
    <row r="526" spans="1:69" ht="10.199999999999999" customHeight="1" thickBot="1" x14ac:dyDescent="0.35">
      <c r="A526" s="64">
        <v>57</v>
      </c>
      <c r="B526" s="64">
        <f t="shared" si="85"/>
        <v>29430</v>
      </c>
      <c r="C526" s="64">
        <v>57</v>
      </c>
      <c r="D526" s="716"/>
      <c r="E526" s="716"/>
      <c r="F526" s="716"/>
      <c r="G526" s="716"/>
      <c r="H526" s="716"/>
      <c r="I526" s="716"/>
      <c r="J526" s="716"/>
      <c r="K526" s="716"/>
      <c r="L526" s="716"/>
      <c r="M526" s="716"/>
      <c r="N526" s="716"/>
      <c r="O526" s="716"/>
      <c r="P526" s="716"/>
      <c r="Q526" s="716"/>
      <c r="R526" s="716"/>
      <c r="S526" s="716"/>
      <c r="T526" s="716"/>
      <c r="U526" s="716"/>
      <c r="V526" s="716"/>
      <c r="W526" s="716"/>
      <c r="X526" s="716"/>
      <c r="Y526" s="716"/>
      <c r="Z526" s="716"/>
      <c r="AA526" s="716"/>
      <c r="AB526" s="716"/>
      <c r="AC526" s="716"/>
      <c r="AD526" s="716"/>
      <c r="AE526" s="716"/>
      <c r="AF526" s="716"/>
      <c r="AG526" s="716"/>
      <c r="AH526" s="716"/>
      <c r="AI526" s="716"/>
      <c r="AJ526" s="716"/>
      <c r="AK526" s="716"/>
      <c r="AL526" s="716"/>
      <c r="AM526" s="716"/>
      <c r="AN526" s="716"/>
      <c r="AO526" s="716"/>
      <c r="AP526" s="716"/>
      <c r="AQ526" s="716"/>
      <c r="AR526" s="716"/>
      <c r="AS526" s="716"/>
      <c r="AT526" s="716"/>
      <c r="AU526" s="716"/>
      <c r="AV526" s="716"/>
      <c r="AW526" s="716"/>
      <c r="AX526" s="716"/>
      <c r="AY526" s="716"/>
      <c r="AZ526" s="716"/>
      <c r="BA526" s="716"/>
      <c r="BB526" s="716"/>
      <c r="BC526" s="716"/>
      <c r="BD526" s="716"/>
      <c r="BE526" s="716"/>
      <c r="BF526" s="716"/>
      <c r="BG526" s="716"/>
      <c r="BH526" s="716">
        <f>((((($AQ$46*($Q$20*(1+SUM($E$27:$I$27))))+($AQ$47*($Q$21*(1+SUM($E$28:$I$28))))+(($Q$22*(1+SUM($E$29:$I$29))))*$AQ$48)+(($Q$23*(1+SUM($E$30:$I$30))))*$AQ$49)+($AQ$50*($Q$24*(1+SUM($E$31:$I$31))))))*$D$40</f>
        <v>29430</v>
      </c>
      <c r="BI526" s="716">
        <f>((((($AQ$46*($Q$20*(1+SUM($E$27:$I$27))))+($AQ$47*($Q$21*(1+SUM($E$28:$I$28))))+(($Q$22*(1+SUM($E$29:$I$29))))*$AQ$48)+(($Q$23*(1+SUM($E$30:$I$30))))*$AQ$49)+($AQ$50*($Q$24*(1+SUM($E$31:$I$31))))))*$E$40</f>
        <v>0</v>
      </c>
      <c r="BJ526" s="716">
        <f>((((($AQ$46*($Q$20*(1+SUM($E$27:$I$27))))+($AQ$47*($Q$21*(1+SUM($E$28:$I$28))))+(($Q$22*(1+SUM($E$29:$I$29))))*$AQ$48)+(($Q$23*(1+SUM($E$30:$I$30))))*$AQ$49)+($AQ$50*($Q$24*(1+SUM($E$31:$I$31))))))*$F$40</f>
        <v>0</v>
      </c>
      <c r="BK526" s="716">
        <f>((((($AQ$46*($Q$20*(1+SUM($E$27:$I$27))))+($AQ$47*($Q$21*(1+SUM($E$28:$I$28))))+(($Q$22*(1+SUM($E$29:$I$29))))*$AQ$48)+(($Q$23*(1+SUM($E$30:$I$30))))*$AQ$49)+($AQ$50*($Q$24*(1+SUM($E$31:$I$31))))))*$G$40</f>
        <v>0</v>
      </c>
      <c r="BL526" s="716">
        <f>((((($AQ$46*($Q$20*(1+SUM($E$27:$I$27))))+($AQ$47*($Q$21*(1+SUM($E$28:$I$28))))+(($Q$22*(1+SUM($E$29:$I$29))))*$AQ$48)+(($Q$23*(1+SUM($E$30:$I$30))))*$AQ$49)+($AQ$50*($Q$24*(1+SUM($E$31:$I$31))))))*$H$40</f>
        <v>0</v>
      </c>
      <c r="BM526" s="716">
        <f>((((($AQ$46*($Q$20*(1+SUM($E$27:$I$27))))+($AQ$47*($Q$21*(1+SUM($E$28:$I$28))))+(($Q$22*(1+SUM($E$29:$I$29))))*$AQ$48)+(($Q$23*(1+SUM($E$30:$I$30))))*$AQ$49)+($AQ$50*($Q$24*(1+SUM($E$31:$I$31))))))*$I$40</f>
        <v>0</v>
      </c>
      <c r="BN526" s="716">
        <f>((((($AQ$46*($Q$20*(1+SUM($E$27:$I$27))))+($AQ$47*($Q$21*(1+SUM($E$28:$I$28))))+(($Q$22*(1+SUM($E$29:$I$29))))*$AQ$48)+(($Q$23*(1+SUM($E$30:$I$30))))*$AQ$49)+($AQ$50*($Q$24*(1+SUM($E$31:$I$31))))))*$J$40</f>
        <v>0</v>
      </c>
      <c r="BO526" s="716"/>
      <c r="BP526" s="716"/>
      <c r="BQ526" s="716"/>
    </row>
    <row r="527" spans="1:69" ht="10.199999999999999" customHeight="1" thickBot="1" x14ac:dyDescent="0.35">
      <c r="A527" s="64">
        <v>58</v>
      </c>
      <c r="B527" s="64">
        <f t="shared" si="85"/>
        <v>29430</v>
      </c>
      <c r="C527" s="64">
        <v>58</v>
      </c>
      <c r="D527" s="716"/>
      <c r="E527" s="716"/>
      <c r="F527" s="716"/>
      <c r="G527" s="716"/>
      <c r="H527" s="716"/>
      <c r="I527" s="716"/>
      <c r="J527" s="716"/>
      <c r="K527" s="716"/>
      <c r="L527" s="716"/>
      <c r="M527" s="716"/>
      <c r="N527" s="716"/>
      <c r="O527" s="716"/>
      <c r="P527" s="716"/>
      <c r="Q527" s="716"/>
      <c r="R527" s="716"/>
      <c r="S527" s="716"/>
      <c r="T527" s="716"/>
      <c r="U527" s="716"/>
      <c r="V527" s="716"/>
      <c r="W527" s="716"/>
      <c r="X527" s="716"/>
      <c r="Y527" s="716"/>
      <c r="Z527" s="716"/>
      <c r="AA527" s="716"/>
      <c r="AB527" s="716"/>
      <c r="AC527" s="716"/>
      <c r="AD527" s="716"/>
      <c r="AE527" s="716"/>
      <c r="AF527" s="716"/>
      <c r="AG527" s="716"/>
      <c r="AH527" s="716"/>
      <c r="AI527" s="716"/>
      <c r="AJ527" s="716"/>
      <c r="AK527" s="716"/>
      <c r="AL527" s="716"/>
      <c r="AM527" s="716"/>
      <c r="AN527" s="716"/>
      <c r="AO527" s="716"/>
      <c r="AP527" s="716"/>
      <c r="AQ527" s="716"/>
      <c r="AR527" s="716"/>
      <c r="AS527" s="716"/>
      <c r="AT527" s="716"/>
      <c r="AU527" s="716"/>
      <c r="AV527" s="716"/>
      <c r="AW527" s="716"/>
      <c r="AX527" s="716"/>
      <c r="AY527" s="716"/>
      <c r="AZ527" s="716"/>
      <c r="BA527" s="716"/>
      <c r="BB527" s="716"/>
      <c r="BC527" s="716"/>
      <c r="BD527" s="716"/>
      <c r="BE527" s="716"/>
      <c r="BF527" s="716"/>
      <c r="BG527" s="716"/>
      <c r="BH527" s="716"/>
      <c r="BI527" s="716">
        <f>((((($AQ$46*($Q$20*(1+SUM($E$27:$I$27))))+($AQ$47*($Q$21*(1+SUM($E$28:$I$28))))+(($Q$22*(1+SUM($E$29:$I$29))))*$AQ$48)+(($Q$23*(1+SUM($E$30:$I$30))))*$AQ$49)+($AQ$50*($Q$24*(1+SUM($E$31:$I$31))))))*$D$40</f>
        <v>29430</v>
      </c>
      <c r="BJ527" s="716">
        <f>((((($AQ$46*($Q$20*(1+SUM($E$27:$I$27))))+($AQ$47*($Q$21*(1+SUM($E$28:$I$28))))+(($Q$22*(1+SUM($E$29:$I$29))))*$AQ$48)+(($Q$23*(1+SUM($E$30:$I$30))))*$AQ$49)+($AQ$50*($Q$24*(1+SUM($E$31:$I$31))))))*$E$40</f>
        <v>0</v>
      </c>
      <c r="BK527" s="716">
        <f>((((($AQ$46*($Q$20*(1+SUM($E$27:$I$27))))+($AQ$47*($Q$21*(1+SUM($E$28:$I$28))))+(($Q$22*(1+SUM($E$29:$I$29))))*$AQ$48)+(($Q$23*(1+SUM($E$30:$I$30))))*$AQ$49)+($AQ$50*($Q$24*(1+SUM($E$31:$I$31))))))*$F$40</f>
        <v>0</v>
      </c>
      <c r="BL527" s="716">
        <f>((((($AQ$46*($Q$20*(1+SUM($E$27:$I$27))))+($AQ$47*($Q$21*(1+SUM($E$28:$I$28))))+(($Q$22*(1+SUM($E$29:$I$29))))*$AQ$48)+(($Q$23*(1+SUM($E$30:$I$30))))*$AQ$49)+($AQ$50*($Q$24*(1+SUM($E$31:$I$31))))))*$G$40</f>
        <v>0</v>
      </c>
      <c r="BM527" s="716">
        <f>((((($AQ$46*($Q$20*(1+SUM($E$27:$I$27))))+($AQ$47*($Q$21*(1+SUM($E$28:$I$28))))+(($Q$22*(1+SUM($E$29:$I$29))))*$AQ$48)+(($Q$23*(1+SUM($E$30:$I$30))))*$AQ$49)+($AQ$50*($Q$24*(1+SUM($E$31:$I$31))))))*$H$40</f>
        <v>0</v>
      </c>
      <c r="BN527" s="716">
        <f>((((($AQ$46*($Q$20*(1+SUM($E$27:$I$27))))+($AQ$47*($Q$21*(1+SUM($E$28:$I$28))))+(($Q$22*(1+SUM($E$29:$I$29))))*$AQ$48)+(($Q$23*(1+SUM($E$30:$I$30))))*$AQ$49)+($AQ$50*($Q$24*(1+SUM($E$31:$I$31))))))*$I$40</f>
        <v>0</v>
      </c>
      <c r="BO527" s="716">
        <f>((((($AQ$46*($Q$20*(1+SUM($E$27:$I$27))))+($AQ$47*($Q$21*(1+SUM($E$28:$I$28))))+(($Q$22*(1+SUM($E$29:$I$29))))*$AQ$48)+(($Q$23*(1+SUM($E$30:$I$30))))*$AQ$49)+($AQ$50*($Q$24*(1+SUM($E$31:$I$31))))))*$J$40</f>
        <v>0</v>
      </c>
      <c r="BP527" s="716"/>
      <c r="BQ527" s="716"/>
    </row>
    <row r="528" spans="1:69" ht="10.199999999999999" customHeight="1" thickBot="1" x14ac:dyDescent="0.35">
      <c r="A528" s="64">
        <v>59</v>
      </c>
      <c r="B528" s="64">
        <f t="shared" si="85"/>
        <v>29430</v>
      </c>
      <c r="C528" s="64">
        <v>59</v>
      </c>
      <c r="D528" s="716"/>
      <c r="E528" s="716"/>
      <c r="F528" s="716"/>
      <c r="G528" s="716"/>
      <c r="H528" s="716"/>
      <c r="I528" s="716"/>
      <c r="J528" s="716"/>
      <c r="K528" s="716"/>
      <c r="L528" s="716"/>
      <c r="M528" s="716"/>
      <c r="N528" s="716"/>
      <c r="O528" s="716"/>
      <c r="P528" s="716"/>
      <c r="Q528" s="716"/>
      <c r="R528" s="716"/>
      <c r="S528" s="716"/>
      <c r="T528" s="716"/>
      <c r="U528" s="716"/>
      <c r="V528" s="716"/>
      <c r="W528" s="716"/>
      <c r="X528" s="716"/>
      <c r="Y528" s="716"/>
      <c r="Z528" s="716"/>
      <c r="AA528" s="716"/>
      <c r="AB528" s="716"/>
      <c r="AC528" s="716"/>
      <c r="AD528" s="716"/>
      <c r="AE528" s="716"/>
      <c r="AF528" s="716"/>
      <c r="AG528" s="716"/>
      <c r="AH528" s="716"/>
      <c r="AI528" s="716"/>
      <c r="AJ528" s="716"/>
      <c r="AK528" s="716"/>
      <c r="AL528" s="716"/>
      <c r="AM528" s="716"/>
      <c r="AN528" s="716"/>
      <c r="AO528" s="716"/>
      <c r="AP528" s="716"/>
      <c r="AQ528" s="716"/>
      <c r="AR528" s="716"/>
      <c r="AS528" s="716"/>
      <c r="AT528" s="716"/>
      <c r="AU528" s="716"/>
      <c r="AV528" s="716"/>
      <c r="AW528" s="716"/>
      <c r="AX528" s="716"/>
      <c r="AY528" s="716"/>
      <c r="AZ528" s="716"/>
      <c r="BA528" s="716"/>
      <c r="BB528" s="716"/>
      <c r="BC528" s="716"/>
      <c r="BD528" s="716"/>
      <c r="BE528" s="716"/>
      <c r="BF528" s="716"/>
      <c r="BG528" s="716"/>
      <c r="BH528" s="716"/>
      <c r="BI528" s="716"/>
      <c r="BJ528" s="716">
        <f>((((($AQ$46*($Q$20*(1+SUM($E$27:$I$27))))+($AQ$47*($Q$21*(1+SUM($E$28:$I$28))))+(($Q$22*(1+SUM($E$29:$I$29))))*$AQ$48)+(($Q$23*(1+SUM($E$30:$I$30))))*$AQ$49)+($AQ$50*($Q$24*(1+SUM($E$31:$I$31))))))*$D$40</f>
        <v>29430</v>
      </c>
      <c r="BK528" s="716">
        <f>((((($AQ$46*($Q$20*(1+SUM($E$27:$I$27))))+($AQ$47*($Q$21*(1+SUM($E$28:$I$28))))+(($Q$22*(1+SUM($E$29:$I$29))))*$AQ$48)+(($Q$23*(1+SUM($E$30:$I$30))))*$AQ$49)+($AQ$50*($Q$24*(1+SUM($E$31:$I$31))))))*$E$40</f>
        <v>0</v>
      </c>
      <c r="BL528" s="716">
        <f>((((($AQ$46*($Q$20*(1+SUM($E$27:$I$27))))+($AQ$47*($Q$21*(1+SUM($E$28:$I$28))))+(($Q$22*(1+SUM($E$29:$I$29))))*$AQ$48)+(($Q$23*(1+SUM($E$30:$I$30))))*$AQ$49)+($AQ$50*($Q$24*(1+SUM($E$31:$I$31))))))*$F$40</f>
        <v>0</v>
      </c>
      <c r="BM528" s="716">
        <f>((((($AQ$46*($Q$20*(1+SUM($E$27:$I$27))))+($AQ$47*($Q$21*(1+SUM($E$28:$I$28))))+(($Q$22*(1+SUM($E$29:$I$29))))*$AQ$48)+(($Q$23*(1+SUM($E$30:$I$30))))*$AQ$49)+($AQ$50*($Q$24*(1+SUM($E$31:$I$31))))))*$G$40</f>
        <v>0</v>
      </c>
      <c r="BN528" s="716">
        <f>((((($AQ$46*($Q$20*(1+SUM($E$27:$I$27))))+($AQ$47*($Q$21*(1+SUM($E$28:$I$28))))+(($Q$22*(1+SUM($E$29:$I$29))))*$AQ$48)+(($Q$23*(1+SUM($E$30:$I$30))))*$AQ$49)+($AQ$50*($Q$24*(1+SUM($E$31:$I$31))))))*$H$40</f>
        <v>0</v>
      </c>
      <c r="BO528" s="716">
        <f>((((($AQ$46*($Q$20*(1+SUM($E$27:$I$27))))+($AQ$47*($Q$21*(1+SUM($E$28:$I$28))))+(($Q$22*(1+SUM($E$29:$I$29))))*$AQ$48)+(($Q$23*(1+SUM($E$30:$I$30))))*$AQ$49)+($AQ$50*($Q$24*(1+SUM($E$31:$I$31))))))*$I$40</f>
        <v>0</v>
      </c>
      <c r="BP528" s="716">
        <f>((((($AQ$46*($Q$20*(1+SUM($E$27:$I$27))))+($AQ$47*($Q$21*(1+SUM($E$28:$I$28))))+(($Q$22*(1+SUM($E$29:$I$29))))*$AQ$48)+(($Q$23*(1+SUM($E$30:$I$30))))*$AQ$49)+($AQ$50*($Q$24*(1+SUM($E$31:$I$31))))))*$J$40</f>
        <v>0</v>
      </c>
      <c r="BQ528" s="716"/>
    </row>
    <row r="529" spans="1:69" ht="10.199999999999999" customHeight="1" thickBot="1" x14ac:dyDescent="0.35">
      <c r="A529" s="64">
        <v>60</v>
      </c>
      <c r="B529" s="64">
        <f t="shared" si="85"/>
        <v>29430</v>
      </c>
      <c r="C529" s="64">
        <v>60</v>
      </c>
      <c r="D529" s="716"/>
      <c r="E529" s="716"/>
      <c r="F529" s="716"/>
      <c r="G529" s="716"/>
      <c r="H529" s="716"/>
      <c r="I529" s="716"/>
      <c r="J529" s="716"/>
      <c r="K529" s="716"/>
      <c r="L529" s="716"/>
      <c r="M529" s="716"/>
      <c r="N529" s="716"/>
      <c r="O529" s="716"/>
      <c r="P529" s="716"/>
      <c r="Q529" s="716"/>
      <c r="R529" s="716"/>
      <c r="S529" s="716"/>
      <c r="T529" s="716"/>
      <c r="U529" s="716"/>
      <c r="V529" s="716"/>
      <c r="W529" s="716"/>
      <c r="X529" s="716"/>
      <c r="Y529" s="716"/>
      <c r="Z529" s="716"/>
      <c r="AA529" s="716"/>
      <c r="AB529" s="716"/>
      <c r="AC529" s="716"/>
      <c r="AD529" s="716"/>
      <c r="AE529" s="716"/>
      <c r="AF529" s="716"/>
      <c r="AG529" s="716"/>
      <c r="AH529" s="716"/>
      <c r="AI529" s="716"/>
      <c r="AJ529" s="716"/>
      <c r="AK529" s="716"/>
      <c r="AL529" s="716"/>
      <c r="AM529" s="716"/>
      <c r="AN529" s="716"/>
      <c r="AO529" s="716"/>
      <c r="AP529" s="716"/>
      <c r="AQ529" s="716"/>
      <c r="AR529" s="716"/>
      <c r="AS529" s="716"/>
      <c r="AT529" s="716"/>
      <c r="AU529" s="716"/>
      <c r="AV529" s="716"/>
      <c r="AW529" s="716"/>
      <c r="AX529" s="716"/>
      <c r="AY529" s="716"/>
      <c r="AZ529" s="716"/>
      <c r="BA529" s="716"/>
      <c r="BB529" s="716"/>
      <c r="BC529" s="716"/>
      <c r="BD529" s="716"/>
      <c r="BE529" s="716"/>
      <c r="BF529" s="716"/>
      <c r="BG529" s="716"/>
      <c r="BH529" s="716"/>
      <c r="BI529" s="716"/>
      <c r="BJ529" s="716"/>
      <c r="BK529" s="716">
        <f>((((($AQ$46*($Q$20*(1+SUM($E$27:$I$27))))+($AQ$47*($Q$21*(1+SUM($E$28:$I$28))))+(($Q$22*(1+SUM($E$29:$I$29))))*$AQ$48)+(($Q$23*(1+SUM($E$30:$I$30))))*$AQ$49)+($AQ$50*($Q$24*(1+SUM($E$31:$I$31))))))*$D$40</f>
        <v>29430</v>
      </c>
      <c r="BL529" s="716">
        <f>((((($AQ$46*($Q$20*(1+SUM($E$27:$I$27))))+($AQ$47*($Q$21*(1+SUM($E$28:$I$28))))+(($Q$22*(1+SUM($E$29:$I$29))))*$AQ$48)+(($Q$23*(1+SUM($E$30:$I$30))))*$AQ$49)+($AQ$50*($Q$24*(1+SUM($E$31:$I$31))))))*$E$40</f>
        <v>0</v>
      </c>
      <c r="BM529" s="716">
        <f>((((($AQ$46*($Q$20*(1+SUM($E$27:$I$27))))+($AQ$47*($Q$21*(1+SUM($E$28:$I$28))))+(($Q$22*(1+SUM($E$29:$I$29))))*$AQ$48)+(($Q$23*(1+SUM($E$30:$I$30))))*$AQ$49)+($AQ$50*($Q$24*(1+SUM($E$31:$I$31))))))*$F$40</f>
        <v>0</v>
      </c>
      <c r="BN529" s="716">
        <f>((((($AQ$46*($Q$20*(1+SUM($E$27:$I$27))))+($AQ$47*($Q$21*(1+SUM($E$28:$I$28))))+(($Q$22*(1+SUM($E$29:$I$29))))*$AQ$48)+(($Q$23*(1+SUM($E$30:$I$30))))*$AQ$49)+($AQ$50*($Q$24*(1+SUM($E$31:$I$31))))))*$G$40</f>
        <v>0</v>
      </c>
      <c r="BO529" s="716">
        <f>((((($AQ$46*($Q$20*(1+SUM($E$27:$I$27))))+($AQ$47*($Q$21*(1+SUM($E$28:$I$28))))+(($Q$22*(1+SUM($E$29:$I$29))))*$AQ$48)+(($Q$23*(1+SUM($E$30:$I$30))))*$AQ$49)+($AQ$50*($Q$24*(1+SUM($E$31:$I$31))))))*$H$40</f>
        <v>0</v>
      </c>
      <c r="BP529" s="716">
        <f>((((($AQ$46*($Q$20*(1+SUM($E$27:$I$27))))+($AQ$47*($Q$21*(1+SUM($E$28:$I$28))))+(($Q$22*(1+SUM($E$29:$I$29))))*$AQ$48)+(($Q$23*(1+SUM($E$30:$I$30))))*$AQ$49)+($AQ$50*($Q$24*(1+SUM($E$31:$I$31))))))*$I$40</f>
        <v>0</v>
      </c>
      <c r="BQ529" s="716">
        <f>((((($AQ$46*($Q$20*(1+SUM($E$27:$I$27))))+($AQ$47*($Q$21*(1+SUM($E$28:$I$28))))+(($Q$22*(1+SUM($E$29:$I$29))))*$AQ$48)+(($Q$23*(1+SUM($E$30:$I$30))))*$AQ$49)+($AQ$50*($Q$24*(1+SUM($E$31:$I$31))))))*$J$40</f>
        <v>0</v>
      </c>
    </row>
    <row r="530" spans="1:69" ht="10.199999999999999" customHeight="1" x14ac:dyDescent="0.3">
      <c r="B530" s="64">
        <f>SUM(B470:B529,B407:B466,B344:B403,B282:B341,B220:B279,B158:B217,B96:B155)</f>
        <v>12580590</v>
      </c>
      <c r="D530" s="64">
        <v>1</v>
      </c>
      <c r="E530" s="64">
        <v>2</v>
      </c>
      <c r="F530" s="64">
        <v>3</v>
      </c>
      <c r="G530" s="64">
        <v>4</v>
      </c>
      <c r="H530" s="64">
        <v>5</v>
      </c>
      <c r="I530" s="64">
        <v>6</v>
      </c>
      <c r="J530" s="64">
        <v>7</v>
      </c>
      <c r="K530" s="64">
        <v>8</v>
      </c>
      <c r="L530" s="64">
        <v>9</v>
      </c>
      <c r="M530" s="64">
        <v>10</v>
      </c>
      <c r="N530" s="64">
        <v>11</v>
      </c>
      <c r="O530" s="64">
        <v>12</v>
      </c>
      <c r="P530" s="64">
        <v>13</v>
      </c>
      <c r="Q530" s="64">
        <v>14</v>
      </c>
      <c r="R530" s="64">
        <v>15</v>
      </c>
      <c r="S530" s="64">
        <v>16</v>
      </c>
      <c r="T530" s="64">
        <v>17</v>
      </c>
      <c r="U530" s="64">
        <v>18</v>
      </c>
      <c r="V530" s="64">
        <v>19</v>
      </c>
      <c r="W530" s="64">
        <v>20</v>
      </c>
      <c r="X530" s="64">
        <v>21</v>
      </c>
      <c r="Y530" s="64">
        <v>22</v>
      </c>
      <c r="Z530" s="64">
        <v>23</v>
      </c>
      <c r="AA530" s="64">
        <v>24</v>
      </c>
      <c r="AB530" s="64">
        <v>25</v>
      </c>
      <c r="AC530" s="64">
        <v>26</v>
      </c>
      <c r="AD530" s="64">
        <v>27</v>
      </c>
      <c r="AE530" s="64">
        <v>28</v>
      </c>
      <c r="AF530" s="64">
        <v>29</v>
      </c>
      <c r="AG530" s="64">
        <v>30</v>
      </c>
      <c r="AH530" s="64">
        <v>31</v>
      </c>
      <c r="AI530" s="64">
        <v>32</v>
      </c>
      <c r="AJ530" s="64">
        <v>33</v>
      </c>
      <c r="AK530" s="64">
        <v>34</v>
      </c>
      <c r="AL530" s="64">
        <v>35</v>
      </c>
      <c r="AM530" s="64">
        <v>36</v>
      </c>
      <c r="AN530" s="64">
        <v>37</v>
      </c>
      <c r="AO530" s="64">
        <v>38</v>
      </c>
      <c r="AP530" s="64">
        <v>39</v>
      </c>
      <c r="AQ530" s="64">
        <v>40</v>
      </c>
      <c r="AR530" s="64">
        <v>41</v>
      </c>
      <c r="AS530" s="64">
        <v>42</v>
      </c>
      <c r="AT530" s="64">
        <v>43</v>
      </c>
      <c r="AU530" s="64">
        <v>44</v>
      </c>
      <c r="AV530" s="64">
        <v>45</v>
      </c>
      <c r="AW530" s="64">
        <v>46</v>
      </c>
      <c r="AX530" s="64">
        <v>47</v>
      </c>
      <c r="AY530" s="64">
        <v>48</v>
      </c>
      <c r="AZ530" s="64">
        <v>49</v>
      </c>
      <c r="BA530" s="64">
        <v>50</v>
      </c>
      <c r="BB530" s="64">
        <v>51</v>
      </c>
      <c r="BC530" s="64">
        <v>52</v>
      </c>
      <c r="BD530" s="64">
        <v>53</v>
      </c>
      <c r="BE530" s="64">
        <v>54</v>
      </c>
      <c r="BF530" s="64">
        <v>55</v>
      </c>
      <c r="BG530" s="64">
        <v>56</v>
      </c>
      <c r="BH530" s="64">
        <v>57</v>
      </c>
      <c r="BI530" s="64">
        <v>58</v>
      </c>
      <c r="BJ530" s="64">
        <v>59</v>
      </c>
      <c r="BK530" s="64">
        <v>60</v>
      </c>
    </row>
    <row r="531" spans="1:69" ht="18" x14ac:dyDescent="0.3">
      <c r="B531" s="64">
        <f>B530*0.01</f>
        <v>125805.90000000001</v>
      </c>
      <c r="C531" s="835" t="s">
        <v>379</v>
      </c>
      <c r="D531" s="627">
        <f>D469</f>
        <v>45688</v>
      </c>
      <c r="E531" s="627">
        <f t="shared" ref="E531:BK531" si="86">E469</f>
        <v>45716</v>
      </c>
      <c r="F531" s="627">
        <f t="shared" si="86"/>
        <v>45747</v>
      </c>
      <c r="G531" s="627">
        <f t="shared" si="86"/>
        <v>45777</v>
      </c>
      <c r="H531" s="627">
        <f t="shared" si="86"/>
        <v>45808</v>
      </c>
      <c r="I531" s="627">
        <f t="shared" si="86"/>
        <v>45838</v>
      </c>
      <c r="J531" s="627">
        <f t="shared" si="86"/>
        <v>45869</v>
      </c>
      <c r="K531" s="627">
        <f t="shared" si="86"/>
        <v>45900</v>
      </c>
      <c r="L531" s="627">
        <f t="shared" si="86"/>
        <v>45930</v>
      </c>
      <c r="M531" s="627">
        <f t="shared" si="86"/>
        <v>45961</v>
      </c>
      <c r="N531" s="627">
        <f t="shared" si="86"/>
        <v>45991</v>
      </c>
      <c r="O531" s="627">
        <f t="shared" si="86"/>
        <v>46022</v>
      </c>
      <c r="P531" s="627">
        <f t="shared" si="86"/>
        <v>46053</v>
      </c>
      <c r="Q531" s="627">
        <f t="shared" si="86"/>
        <v>46081</v>
      </c>
      <c r="R531" s="627">
        <f t="shared" si="86"/>
        <v>46112</v>
      </c>
      <c r="S531" s="627">
        <f t="shared" si="86"/>
        <v>46142</v>
      </c>
      <c r="T531" s="627">
        <f t="shared" si="86"/>
        <v>46173</v>
      </c>
      <c r="U531" s="627">
        <f t="shared" si="86"/>
        <v>46203</v>
      </c>
      <c r="V531" s="627">
        <f t="shared" si="86"/>
        <v>46234</v>
      </c>
      <c r="W531" s="627">
        <f t="shared" si="86"/>
        <v>46265</v>
      </c>
      <c r="X531" s="627">
        <f t="shared" si="86"/>
        <v>46295</v>
      </c>
      <c r="Y531" s="627">
        <f t="shared" si="86"/>
        <v>46326</v>
      </c>
      <c r="Z531" s="627">
        <f t="shared" si="86"/>
        <v>46356</v>
      </c>
      <c r="AA531" s="627">
        <f t="shared" si="86"/>
        <v>46387</v>
      </c>
      <c r="AB531" s="627">
        <f t="shared" si="86"/>
        <v>46418</v>
      </c>
      <c r="AC531" s="627">
        <f t="shared" si="86"/>
        <v>46446</v>
      </c>
      <c r="AD531" s="627">
        <f t="shared" si="86"/>
        <v>46477</v>
      </c>
      <c r="AE531" s="627">
        <f t="shared" si="86"/>
        <v>46507</v>
      </c>
      <c r="AF531" s="627">
        <f t="shared" si="86"/>
        <v>46538</v>
      </c>
      <c r="AG531" s="627">
        <f t="shared" si="86"/>
        <v>46568</v>
      </c>
      <c r="AH531" s="627">
        <f t="shared" si="86"/>
        <v>46599</v>
      </c>
      <c r="AI531" s="627">
        <f t="shared" si="86"/>
        <v>46630</v>
      </c>
      <c r="AJ531" s="627">
        <f t="shared" si="86"/>
        <v>46660</v>
      </c>
      <c r="AK531" s="627">
        <f t="shared" si="86"/>
        <v>46691</v>
      </c>
      <c r="AL531" s="627">
        <f t="shared" si="86"/>
        <v>46721</v>
      </c>
      <c r="AM531" s="627">
        <f t="shared" si="86"/>
        <v>46752</v>
      </c>
      <c r="AN531" s="627">
        <f t="shared" si="86"/>
        <v>46783</v>
      </c>
      <c r="AO531" s="627">
        <f t="shared" si="86"/>
        <v>46812</v>
      </c>
      <c r="AP531" s="627">
        <f t="shared" si="86"/>
        <v>46843</v>
      </c>
      <c r="AQ531" s="627">
        <f t="shared" si="86"/>
        <v>46873</v>
      </c>
      <c r="AR531" s="627">
        <f t="shared" si="86"/>
        <v>46904</v>
      </c>
      <c r="AS531" s="627">
        <f t="shared" si="86"/>
        <v>46934</v>
      </c>
      <c r="AT531" s="627">
        <f t="shared" si="86"/>
        <v>46965</v>
      </c>
      <c r="AU531" s="627">
        <f t="shared" si="86"/>
        <v>46996</v>
      </c>
      <c r="AV531" s="627">
        <f t="shared" si="86"/>
        <v>47026</v>
      </c>
      <c r="AW531" s="627">
        <f t="shared" si="86"/>
        <v>47057</v>
      </c>
      <c r="AX531" s="627">
        <f t="shared" si="86"/>
        <v>47087</v>
      </c>
      <c r="AY531" s="627">
        <f t="shared" si="86"/>
        <v>47118</v>
      </c>
      <c r="AZ531" s="627">
        <f t="shared" si="86"/>
        <v>47149</v>
      </c>
      <c r="BA531" s="627">
        <f t="shared" si="86"/>
        <v>47177</v>
      </c>
      <c r="BB531" s="627">
        <f t="shared" si="86"/>
        <v>47208</v>
      </c>
      <c r="BC531" s="627">
        <f t="shared" si="86"/>
        <v>47238</v>
      </c>
      <c r="BD531" s="627">
        <f t="shared" si="86"/>
        <v>47269</v>
      </c>
      <c r="BE531" s="627">
        <f t="shared" si="86"/>
        <v>47299</v>
      </c>
      <c r="BF531" s="627">
        <f t="shared" si="86"/>
        <v>47330</v>
      </c>
      <c r="BG531" s="627">
        <f t="shared" si="86"/>
        <v>47361</v>
      </c>
      <c r="BH531" s="627">
        <f t="shared" si="86"/>
        <v>47391</v>
      </c>
      <c r="BI531" s="627">
        <f t="shared" si="86"/>
        <v>47422</v>
      </c>
      <c r="BJ531" s="627">
        <f t="shared" si="86"/>
        <v>47452</v>
      </c>
      <c r="BK531" s="627">
        <f t="shared" si="86"/>
        <v>47483</v>
      </c>
      <c r="BL531" s="64" t="s">
        <v>119</v>
      </c>
    </row>
    <row r="532" spans="1:69" ht="13.8" x14ac:dyDescent="0.3">
      <c r="C532" s="665" t="s">
        <v>157</v>
      </c>
      <c r="D532" s="659">
        <f>D554</f>
        <v>93350</v>
      </c>
      <c r="E532" s="659">
        <f t="shared" ref="E532:BK532" si="87">E554</f>
        <v>93350</v>
      </c>
      <c r="F532" s="659">
        <f t="shared" si="87"/>
        <v>93350</v>
      </c>
      <c r="G532" s="659">
        <f t="shared" si="87"/>
        <v>93350</v>
      </c>
      <c r="H532" s="659">
        <f t="shared" si="87"/>
        <v>93350</v>
      </c>
      <c r="I532" s="659">
        <f t="shared" si="87"/>
        <v>93350</v>
      </c>
      <c r="J532" s="659">
        <f t="shared" si="87"/>
        <v>93350</v>
      </c>
      <c r="K532" s="659">
        <f t="shared" si="87"/>
        <v>93350</v>
      </c>
      <c r="L532" s="659">
        <f t="shared" si="87"/>
        <v>93350</v>
      </c>
      <c r="M532" s="659">
        <f t="shared" si="87"/>
        <v>93350</v>
      </c>
      <c r="N532" s="659">
        <f t="shared" si="87"/>
        <v>93350</v>
      </c>
      <c r="O532" s="659">
        <f t="shared" si="87"/>
        <v>93350</v>
      </c>
      <c r="P532" s="659">
        <f t="shared" si="87"/>
        <v>139650</v>
      </c>
      <c r="Q532" s="659">
        <f t="shared" si="87"/>
        <v>139650</v>
      </c>
      <c r="R532" s="659">
        <f t="shared" si="87"/>
        <v>139650</v>
      </c>
      <c r="S532" s="659">
        <f t="shared" si="87"/>
        <v>139650</v>
      </c>
      <c r="T532" s="659">
        <f t="shared" si="87"/>
        <v>139650</v>
      </c>
      <c r="U532" s="659">
        <f t="shared" si="87"/>
        <v>139650</v>
      </c>
      <c r="V532" s="659">
        <f t="shared" si="87"/>
        <v>139650</v>
      </c>
      <c r="W532" s="659">
        <f t="shared" si="87"/>
        <v>139650</v>
      </c>
      <c r="X532" s="659">
        <f t="shared" si="87"/>
        <v>139650</v>
      </c>
      <c r="Y532" s="659">
        <f t="shared" si="87"/>
        <v>139650</v>
      </c>
      <c r="Z532" s="659">
        <f t="shared" si="87"/>
        <v>139650</v>
      </c>
      <c r="AA532" s="659">
        <f t="shared" si="87"/>
        <v>139650</v>
      </c>
      <c r="AB532" s="659">
        <f t="shared" si="87"/>
        <v>216746.25</v>
      </c>
      <c r="AC532" s="659">
        <f t="shared" si="87"/>
        <v>216746.25</v>
      </c>
      <c r="AD532" s="659">
        <f t="shared" si="87"/>
        <v>216746.25</v>
      </c>
      <c r="AE532" s="659">
        <f t="shared" si="87"/>
        <v>216746.25</v>
      </c>
      <c r="AF532" s="659">
        <f t="shared" si="87"/>
        <v>216746.25</v>
      </c>
      <c r="AG532" s="659">
        <f t="shared" si="87"/>
        <v>216746.25</v>
      </c>
      <c r="AH532" s="659">
        <f t="shared" si="87"/>
        <v>216746.25</v>
      </c>
      <c r="AI532" s="659">
        <f t="shared" si="87"/>
        <v>216746.25</v>
      </c>
      <c r="AJ532" s="659">
        <f t="shared" si="87"/>
        <v>216746.25</v>
      </c>
      <c r="AK532" s="659">
        <f t="shared" si="87"/>
        <v>216746.25</v>
      </c>
      <c r="AL532" s="659">
        <f t="shared" si="87"/>
        <v>216746.25</v>
      </c>
      <c r="AM532" s="659">
        <f t="shared" si="87"/>
        <v>216746.25</v>
      </c>
      <c r="AN532" s="659">
        <f t="shared" si="87"/>
        <v>265625</v>
      </c>
      <c r="AO532" s="659">
        <f t="shared" si="87"/>
        <v>265625</v>
      </c>
      <c r="AP532" s="659">
        <f t="shared" si="87"/>
        <v>265625</v>
      </c>
      <c r="AQ532" s="659">
        <f t="shared" si="87"/>
        <v>265625</v>
      </c>
      <c r="AR532" s="659">
        <f t="shared" si="87"/>
        <v>265625</v>
      </c>
      <c r="AS532" s="659">
        <f t="shared" si="87"/>
        <v>265625</v>
      </c>
      <c r="AT532" s="659">
        <f t="shared" si="87"/>
        <v>265625</v>
      </c>
      <c r="AU532" s="659">
        <f t="shared" si="87"/>
        <v>265625</v>
      </c>
      <c r="AV532" s="659">
        <f t="shared" si="87"/>
        <v>265625</v>
      </c>
      <c r="AW532" s="659">
        <f t="shared" si="87"/>
        <v>265625</v>
      </c>
      <c r="AX532" s="659">
        <f t="shared" si="87"/>
        <v>265625</v>
      </c>
      <c r="AY532" s="659">
        <f t="shared" si="87"/>
        <v>265625</v>
      </c>
      <c r="AZ532" s="659">
        <f t="shared" si="87"/>
        <v>333011.25</v>
      </c>
      <c r="BA532" s="659">
        <f t="shared" si="87"/>
        <v>333011.25</v>
      </c>
      <c r="BB532" s="659">
        <f t="shared" si="87"/>
        <v>333011.25</v>
      </c>
      <c r="BC532" s="659">
        <f t="shared" si="87"/>
        <v>333011.25</v>
      </c>
      <c r="BD532" s="659">
        <f t="shared" si="87"/>
        <v>333011.25</v>
      </c>
      <c r="BE532" s="659">
        <f t="shared" si="87"/>
        <v>333011.25</v>
      </c>
      <c r="BF532" s="659">
        <f t="shared" si="87"/>
        <v>333011.25</v>
      </c>
      <c r="BG532" s="659">
        <f t="shared" si="87"/>
        <v>333011.25</v>
      </c>
      <c r="BH532" s="659">
        <f t="shared" si="87"/>
        <v>333011.25</v>
      </c>
      <c r="BI532" s="659">
        <f t="shared" si="87"/>
        <v>333011.25</v>
      </c>
      <c r="BJ532" s="659">
        <f t="shared" si="87"/>
        <v>333011.25</v>
      </c>
      <c r="BK532" s="659">
        <f t="shared" si="87"/>
        <v>333011.25</v>
      </c>
      <c r="BL532" s="659">
        <f>SUM(D532:BK532)</f>
        <v>12580590</v>
      </c>
    </row>
    <row r="533" spans="1:69" ht="13.8" x14ac:dyDescent="0.3">
      <c r="C533" s="665" t="s">
        <v>352</v>
      </c>
      <c r="D533" s="659">
        <v>0</v>
      </c>
      <c r="E533" s="659">
        <f>D537</f>
        <v>84750</v>
      </c>
      <c r="F533" s="659">
        <f t="shared" ref="F533:BK533" si="88">E537</f>
        <v>167021</v>
      </c>
      <c r="G533" s="659">
        <f t="shared" si="88"/>
        <v>220119.5</v>
      </c>
      <c r="H533" s="659">
        <f t="shared" si="88"/>
        <v>230843</v>
      </c>
      <c r="I533" s="659">
        <f t="shared" si="88"/>
        <v>233581.5</v>
      </c>
      <c r="J533" s="659">
        <f t="shared" si="88"/>
        <v>234429</v>
      </c>
      <c r="K533" s="659">
        <f t="shared" si="88"/>
        <v>234429</v>
      </c>
      <c r="L533" s="659">
        <f t="shared" si="88"/>
        <v>234429</v>
      </c>
      <c r="M533" s="659">
        <f t="shared" si="88"/>
        <v>234429</v>
      </c>
      <c r="N533" s="659">
        <f t="shared" si="88"/>
        <v>234429</v>
      </c>
      <c r="O533" s="659">
        <f t="shared" si="88"/>
        <v>234429</v>
      </c>
      <c r="P533" s="659">
        <f t="shared" si="88"/>
        <v>234429</v>
      </c>
      <c r="Q533" s="659">
        <f t="shared" si="88"/>
        <v>276729</v>
      </c>
      <c r="R533" s="659">
        <f t="shared" si="88"/>
        <v>317774.2</v>
      </c>
      <c r="S533" s="659">
        <f t="shared" si="88"/>
        <v>344269.9</v>
      </c>
      <c r="T533" s="659">
        <f t="shared" si="88"/>
        <v>349615.60000000003</v>
      </c>
      <c r="U533" s="659">
        <f t="shared" si="88"/>
        <v>350986.80000000005</v>
      </c>
      <c r="V533" s="659">
        <f t="shared" si="88"/>
        <v>351409.80000000005</v>
      </c>
      <c r="W533" s="659">
        <f t="shared" si="88"/>
        <v>351409.80000000005</v>
      </c>
      <c r="X533" s="659">
        <f t="shared" si="88"/>
        <v>351409.80000000005</v>
      </c>
      <c r="Y533" s="659">
        <f t="shared" si="88"/>
        <v>351409.80000000005</v>
      </c>
      <c r="Z533" s="659">
        <f t="shared" si="88"/>
        <v>351409.80000000005</v>
      </c>
      <c r="AA533" s="659">
        <f t="shared" si="88"/>
        <v>351409.80000000005</v>
      </c>
      <c r="AB533" s="659">
        <f t="shared" si="88"/>
        <v>351409.80000000005</v>
      </c>
      <c r="AC533" s="659">
        <f t="shared" si="88"/>
        <v>421786.05000000005</v>
      </c>
      <c r="AD533" s="659">
        <f t="shared" si="88"/>
        <v>490084.57500000007</v>
      </c>
      <c r="AE533" s="659">
        <f t="shared" si="88"/>
        <v>534170.28750000009</v>
      </c>
      <c r="AF533" s="659">
        <f t="shared" si="88"/>
        <v>543067.87500000012</v>
      </c>
      <c r="AG533" s="659">
        <f t="shared" si="88"/>
        <v>545346.71250000014</v>
      </c>
      <c r="AH533" s="659">
        <f t="shared" si="88"/>
        <v>546050.47500000009</v>
      </c>
      <c r="AI533" s="659">
        <f t="shared" si="88"/>
        <v>546050.47500000009</v>
      </c>
      <c r="AJ533" s="659">
        <f t="shared" si="88"/>
        <v>546050.47500000009</v>
      </c>
      <c r="AK533" s="659">
        <f t="shared" si="88"/>
        <v>546050.47500000009</v>
      </c>
      <c r="AL533" s="659">
        <f t="shared" si="88"/>
        <v>546050.47500000009</v>
      </c>
      <c r="AM533" s="659">
        <f t="shared" si="88"/>
        <v>546050.47500000009</v>
      </c>
      <c r="AN533" s="659">
        <f t="shared" si="88"/>
        <v>546050.47500000009</v>
      </c>
      <c r="AO533" s="659">
        <f t="shared" si="88"/>
        <v>590249.22500000009</v>
      </c>
      <c r="AP533" s="659">
        <f t="shared" si="88"/>
        <v>633132.00000000012</v>
      </c>
      <c r="AQ533" s="659">
        <f t="shared" si="88"/>
        <v>660815.21250000014</v>
      </c>
      <c r="AR533" s="659">
        <f t="shared" si="88"/>
        <v>666399.05000000016</v>
      </c>
      <c r="AS533" s="659">
        <f t="shared" si="88"/>
        <v>667833.01250000019</v>
      </c>
      <c r="AT533" s="659">
        <f t="shared" si="88"/>
        <v>668275.00000000023</v>
      </c>
      <c r="AU533" s="659">
        <f t="shared" si="88"/>
        <v>668275.00000000023</v>
      </c>
      <c r="AV533" s="659">
        <f t="shared" si="88"/>
        <v>668275.00000000023</v>
      </c>
      <c r="AW533" s="659">
        <f t="shared" si="88"/>
        <v>668275.00000000023</v>
      </c>
      <c r="AX533" s="659">
        <f t="shared" si="88"/>
        <v>668275.00000000023</v>
      </c>
      <c r="AY533" s="659">
        <f t="shared" si="88"/>
        <v>668275.00000000023</v>
      </c>
      <c r="AZ533" s="659">
        <f t="shared" si="88"/>
        <v>668275.00000000023</v>
      </c>
      <c r="BA533" s="659">
        <f t="shared" si="88"/>
        <v>730231.25000000023</v>
      </c>
      <c r="BB533" s="659">
        <f t="shared" si="88"/>
        <v>790365.17500000028</v>
      </c>
      <c r="BC533" s="659">
        <f t="shared" si="88"/>
        <v>829178.91250000033</v>
      </c>
      <c r="BD533" s="659">
        <f t="shared" si="88"/>
        <v>837014.52500000037</v>
      </c>
      <c r="BE533" s="659">
        <f t="shared" si="88"/>
        <v>839019.01250000042</v>
      </c>
      <c r="BF533" s="659">
        <f t="shared" si="88"/>
        <v>839638.57500000054</v>
      </c>
      <c r="BG533" s="659">
        <f t="shared" si="88"/>
        <v>839638.57500000065</v>
      </c>
      <c r="BH533" s="659">
        <f t="shared" si="88"/>
        <v>839638.57500000065</v>
      </c>
      <c r="BI533" s="659">
        <f t="shared" si="88"/>
        <v>839638.57500000065</v>
      </c>
      <c r="BJ533" s="659">
        <f t="shared" si="88"/>
        <v>839638.57500000065</v>
      </c>
      <c r="BK533" s="659">
        <f t="shared" si="88"/>
        <v>839638.57500000065</v>
      </c>
    </row>
    <row r="534" spans="1:69" ht="13.8" x14ac:dyDescent="0.3">
      <c r="C534" s="719"/>
      <c r="D534" s="659"/>
      <c r="E534" s="659"/>
      <c r="F534" s="659"/>
      <c r="G534" s="659"/>
      <c r="H534" s="659"/>
      <c r="I534" s="659"/>
      <c r="J534" s="659"/>
      <c r="K534" s="659"/>
      <c r="L534" s="659"/>
      <c r="M534" s="659"/>
      <c r="N534" s="659"/>
      <c r="O534" s="659"/>
      <c r="P534" s="659"/>
      <c r="Q534" s="659"/>
      <c r="R534" s="659"/>
      <c r="S534" s="659"/>
      <c r="T534" s="659"/>
      <c r="U534" s="659"/>
      <c r="V534" s="659"/>
      <c r="W534" s="659"/>
      <c r="X534" s="659"/>
      <c r="Y534" s="659"/>
      <c r="Z534" s="659"/>
      <c r="AA534" s="659"/>
      <c r="AB534" s="659"/>
      <c r="AC534" s="659"/>
      <c r="AD534" s="659"/>
      <c r="AE534" s="659"/>
      <c r="AF534" s="659"/>
      <c r="AG534" s="659"/>
      <c r="AH534" s="659"/>
      <c r="AI534" s="659"/>
      <c r="AJ534" s="659"/>
      <c r="AK534" s="659"/>
      <c r="AL534" s="659"/>
      <c r="AM534" s="659"/>
      <c r="AN534" s="659"/>
      <c r="AO534" s="659"/>
      <c r="AP534" s="659"/>
      <c r="AQ534" s="659"/>
      <c r="AR534" s="659"/>
      <c r="AS534" s="659"/>
      <c r="AT534" s="659"/>
      <c r="AU534" s="659"/>
      <c r="AV534" s="659"/>
      <c r="AW534" s="659"/>
      <c r="AX534" s="659"/>
      <c r="AY534" s="659"/>
      <c r="AZ534" s="659"/>
      <c r="BA534" s="659"/>
      <c r="BB534" s="659"/>
      <c r="BC534" s="659"/>
      <c r="BD534" s="659"/>
      <c r="BE534" s="659"/>
      <c r="BF534" s="659"/>
      <c r="BG534" s="659"/>
      <c r="BH534" s="659"/>
      <c r="BI534" s="659"/>
      <c r="BJ534" s="659"/>
      <c r="BK534" s="659"/>
    </row>
    <row r="535" spans="1:69" ht="13.8" x14ac:dyDescent="0.3">
      <c r="C535" s="665" t="s">
        <v>345</v>
      </c>
      <c r="D535" s="64">
        <f>SUM(D470:D529,D407:D466,D344:D403,D282:D341,D220:D279,D158:D217,D96:D155)</f>
        <v>8600</v>
      </c>
      <c r="E535" s="64">
        <f>SUM(E470:E529,E407:E466,E344:E403,E282:E341,E220:E279,E158:E217,E96:E155)</f>
        <v>11079</v>
      </c>
      <c r="F535" s="64">
        <f t="shared" ref="F535:BK535" si="89">SUM(F470:F529,F407:F466,F344:F403,F282:F341,F220:F279,F158:F217,F96:F155)</f>
        <v>40251.5</v>
      </c>
      <c r="G535" s="64">
        <f>SUM(G470:G529,G407:G466,G344:G403,G282:G341,G220:G279,G158:G217,G96:G155)</f>
        <v>82626.5</v>
      </c>
      <c r="H535" s="64">
        <f t="shared" si="89"/>
        <v>90611.5</v>
      </c>
      <c r="I535" s="64">
        <f t="shared" si="89"/>
        <v>92502.5</v>
      </c>
      <c r="J535" s="64">
        <f t="shared" si="89"/>
        <v>93350</v>
      </c>
      <c r="K535" s="64">
        <f t="shared" si="89"/>
        <v>93350</v>
      </c>
      <c r="L535" s="64">
        <f t="shared" si="89"/>
        <v>93350</v>
      </c>
      <c r="M535" s="64">
        <f t="shared" si="89"/>
        <v>93350</v>
      </c>
      <c r="N535" s="64">
        <f t="shared" si="89"/>
        <v>93350</v>
      </c>
      <c r="O535" s="64">
        <f t="shared" si="89"/>
        <v>93350</v>
      </c>
      <c r="P535" s="64">
        <f t="shared" si="89"/>
        <v>97350</v>
      </c>
      <c r="Q535" s="64">
        <f t="shared" si="89"/>
        <v>98604.800000000003</v>
      </c>
      <c r="R535" s="64">
        <f t="shared" si="89"/>
        <v>113154.3</v>
      </c>
      <c r="S535" s="64">
        <f t="shared" si="89"/>
        <v>134304.29999999999</v>
      </c>
      <c r="T535" s="64">
        <f t="shared" si="89"/>
        <v>138278.79999999999</v>
      </c>
      <c r="U535" s="64">
        <f t="shared" si="89"/>
        <v>139227</v>
      </c>
      <c r="V535" s="64">
        <f t="shared" si="89"/>
        <v>139650</v>
      </c>
      <c r="W535" s="64">
        <f t="shared" si="89"/>
        <v>139650</v>
      </c>
      <c r="X535" s="64">
        <f t="shared" si="89"/>
        <v>139650</v>
      </c>
      <c r="Y535" s="64">
        <f t="shared" si="89"/>
        <v>139650</v>
      </c>
      <c r="Z535" s="64">
        <f t="shared" si="89"/>
        <v>139650</v>
      </c>
      <c r="AA535" s="64">
        <f t="shared" si="89"/>
        <v>139650</v>
      </c>
      <c r="AB535" s="64">
        <f t="shared" si="89"/>
        <v>146370</v>
      </c>
      <c r="AC535" s="64">
        <f t="shared" si="89"/>
        <v>148447.72500000001</v>
      </c>
      <c r="AD535" s="64">
        <f t="shared" si="89"/>
        <v>172660.53749999998</v>
      </c>
      <c r="AE535" s="64">
        <f t="shared" si="89"/>
        <v>207848.66250000001</v>
      </c>
      <c r="AF535" s="64">
        <f t="shared" si="89"/>
        <v>214467.41250000001</v>
      </c>
      <c r="AG535" s="64">
        <f t="shared" si="89"/>
        <v>216042.48750000002</v>
      </c>
      <c r="AH535" s="64">
        <f t="shared" si="89"/>
        <v>216746.24999999997</v>
      </c>
      <c r="AI535" s="64">
        <f t="shared" si="89"/>
        <v>216746.24999999997</v>
      </c>
      <c r="AJ535" s="64">
        <f t="shared" si="89"/>
        <v>216746.24999999997</v>
      </c>
      <c r="AK535" s="64">
        <f t="shared" si="89"/>
        <v>216746.24999999997</v>
      </c>
      <c r="AL535" s="64">
        <f t="shared" si="89"/>
        <v>216746.24999999997</v>
      </c>
      <c r="AM535" s="64">
        <f t="shared" si="89"/>
        <v>216746.24999999997</v>
      </c>
      <c r="AN535" s="64">
        <f t="shared" si="89"/>
        <v>221426.24999999997</v>
      </c>
      <c r="AO535" s="64">
        <f t="shared" si="89"/>
        <v>222742.22500000001</v>
      </c>
      <c r="AP535" s="64">
        <f t="shared" si="89"/>
        <v>237941.78750000001</v>
      </c>
      <c r="AQ535" s="64">
        <f t="shared" si="89"/>
        <v>260041.16250000001</v>
      </c>
      <c r="AR535" s="64">
        <f t="shared" si="89"/>
        <v>264191.03749999998</v>
      </c>
      <c r="AS535" s="64">
        <f t="shared" si="89"/>
        <v>265183.01250000001</v>
      </c>
      <c r="AT535" s="64">
        <f t="shared" si="89"/>
        <v>265625</v>
      </c>
      <c r="AU535" s="64">
        <f t="shared" si="89"/>
        <v>265625</v>
      </c>
      <c r="AV535" s="64">
        <f t="shared" si="89"/>
        <v>265625</v>
      </c>
      <c r="AW535" s="64">
        <f t="shared" si="89"/>
        <v>265625</v>
      </c>
      <c r="AX535" s="64">
        <f t="shared" si="89"/>
        <v>265625</v>
      </c>
      <c r="AY535" s="64">
        <f t="shared" si="89"/>
        <v>265625</v>
      </c>
      <c r="AZ535" s="64">
        <f t="shared" si="89"/>
        <v>271055</v>
      </c>
      <c r="BA535" s="64">
        <f t="shared" si="89"/>
        <v>272877.32500000001</v>
      </c>
      <c r="BB535" s="64">
        <f t="shared" si="89"/>
        <v>294197.51249999995</v>
      </c>
      <c r="BC535" s="64">
        <f t="shared" si="89"/>
        <v>325175.63749999995</v>
      </c>
      <c r="BD535" s="64">
        <f t="shared" si="89"/>
        <v>331006.76249999995</v>
      </c>
      <c r="BE535" s="64">
        <f t="shared" si="89"/>
        <v>332391.68749999988</v>
      </c>
      <c r="BF535" s="64">
        <f t="shared" si="89"/>
        <v>333011.24999999994</v>
      </c>
      <c r="BG535" s="64">
        <f t="shared" si="89"/>
        <v>333011.24999999994</v>
      </c>
      <c r="BH535" s="64">
        <f t="shared" si="89"/>
        <v>333011.24999999994</v>
      </c>
      <c r="BI535" s="64">
        <f t="shared" si="89"/>
        <v>333011.24999999994</v>
      </c>
      <c r="BJ535" s="64">
        <f t="shared" si="89"/>
        <v>333011.24999999994</v>
      </c>
      <c r="BK535" s="64">
        <f t="shared" si="89"/>
        <v>333011.24999999994</v>
      </c>
      <c r="BL535" s="64">
        <f>SUM(D535:BK535)</f>
        <v>11740951.424999997</v>
      </c>
      <c r="BM535" s="659">
        <f>BL532-BL535</f>
        <v>839638.57500000298</v>
      </c>
    </row>
    <row r="536" spans="1:69" ht="13.8" x14ac:dyDescent="0.3">
      <c r="C536" s="32"/>
      <c r="BL536" s="659" t="s">
        <v>353</v>
      </c>
    </row>
    <row r="537" spans="1:69" ht="13.8" x14ac:dyDescent="0.3">
      <c r="C537" s="665" t="s">
        <v>377</v>
      </c>
      <c r="D537" s="659">
        <f>D532-D535</f>
        <v>84750</v>
      </c>
      <c r="E537" s="659">
        <f>E532+E533-E535</f>
        <v>167021</v>
      </c>
      <c r="F537" s="659">
        <f>F532+F533-F535</f>
        <v>220119.5</v>
      </c>
      <c r="G537" s="659">
        <f t="shared" ref="G537:BJ537" si="90">G532+G533-G535</f>
        <v>230843</v>
      </c>
      <c r="H537" s="659">
        <f t="shared" si="90"/>
        <v>233581.5</v>
      </c>
      <c r="I537" s="659">
        <f t="shared" si="90"/>
        <v>234429</v>
      </c>
      <c r="J537" s="659">
        <f t="shared" si="90"/>
        <v>234429</v>
      </c>
      <c r="K537" s="659">
        <f t="shared" si="90"/>
        <v>234429</v>
      </c>
      <c r="L537" s="659">
        <f t="shared" si="90"/>
        <v>234429</v>
      </c>
      <c r="M537" s="659">
        <f t="shared" si="90"/>
        <v>234429</v>
      </c>
      <c r="N537" s="659">
        <f t="shared" si="90"/>
        <v>234429</v>
      </c>
      <c r="O537" s="659">
        <f t="shared" si="90"/>
        <v>234429</v>
      </c>
      <c r="P537" s="659">
        <f t="shared" si="90"/>
        <v>276729</v>
      </c>
      <c r="Q537" s="659">
        <f t="shared" si="90"/>
        <v>317774.2</v>
      </c>
      <c r="R537" s="659">
        <f t="shared" si="90"/>
        <v>344269.9</v>
      </c>
      <c r="S537" s="659">
        <f t="shared" si="90"/>
        <v>349615.60000000003</v>
      </c>
      <c r="T537" s="659">
        <f t="shared" si="90"/>
        <v>350986.80000000005</v>
      </c>
      <c r="U537" s="659">
        <f t="shared" si="90"/>
        <v>351409.80000000005</v>
      </c>
      <c r="V537" s="659">
        <f t="shared" si="90"/>
        <v>351409.80000000005</v>
      </c>
      <c r="W537" s="659">
        <f t="shared" si="90"/>
        <v>351409.80000000005</v>
      </c>
      <c r="X537" s="659">
        <f t="shared" si="90"/>
        <v>351409.80000000005</v>
      </c>
      <c r="Y537" s="659">
        <f t="shared" si="90"/>
        <v>351409.80000000005</v>
      </c>
      <c r="Z537" s="659">
        <f t="shared" si="90"/>
        <v>351409.80000000005</v>
      </c>
      <c r="AA537" s="659">
        <f t="shared" si="90"/>
        <v>351409.80000000005</v>
      </c>
      <c r="AB537" s="659">
        <f t="shared" si="90"/>
        <v>421786.05000000005</v>
      </c>
      <c r="AC537" s="659">
        <f t="shared" si="90"/>
        <v>490084.57500000007</v>
      </c>
      <c r="AD537" s="659">
        <f t="shared" si="90"/>
        <v>534170.28750000009</v>
      </c>
      <c r="AE537" s="659">
        <f t="shared" si="90"/>
        <v>543067.87500000012</v>
      </c>
      <c r="AF537" s="659">
        <f t="shared" si="90"/>
        <v>545346.71250000014</v>
      </c>
      <c r="AG537" s="659">
        <f t="shared" si="90"/>
        <v>546050.47500000009</v>
      </c>
      <c r="AH537" s="659">
        <f t="shared" si="90"/>
        <v>546050.47500000009</v>
      </c>
      <c r="AI537" s="659">
        <f t="shared" si="90"/>
        <v>546050.47500000009</v>
      </c>
      <c r="AJ537" s="659">
        <f t="shared" si="90"/>
        <v>546050.47500000009</v>
      </c>
      <c r="AK537" s="659">
        <f t="shared" si="90"/>
        <v>546050.47500000009</v>
      </c>
      <c r="AL537" s="659">
        <f t="shared" si="90"/>
        <v>546050.47500000009</v>
      </c>
      <c r="AM537" s="659">
        <f t="shared" si="90"/>
        <v>546050.47500000009</v>
      </c>
      <c r="AN537" s="659">
        <f t="shared" si="90"/>
        <v>590249.22500000009</v>
      </c>
      <c r="AO537" s="659">
        <f t="shared" si="90"/>
        <v>633132.00000000012</v>
      </c>
      <c r="AP537" s="659">
        <f t="shared" si="90"/>
        <v>660815.21250000014</v>
      </c>
      <c r="AQ537" s="659">
        <f t="shared" si="90"/>
        <v>666399.05000000016</v>
      </c>
      <c r="AR537" s="659">
        <f t="shared" si="90"/>
        <v>667833.01250000019</v>
      </c>
      <c r="AS537" s="659">
        <f t="shared" si="90"/>
        <v>668275.00000000023</v>
      </c>
      <c r="AT537" s="659">
        <f t="shared" si="90"/>
        <v>668275.00000000023</v>
      </c>
      <c r="AU537" s="659">
        <f t="shared" si="90"/>
        <v>668275.00000000023</v>
      </c>
      <c r="AV537" s="659">
        <f t="shared" si="90"/>
        <v>668275.00000000023</v>
      </c>
      <c r="AW537" s="659">
        <f t="shared" si="90"/>
        <v>668275.00000000023</v>
      </c>
      <c r="AX537" s="659">
        <f t="shared" si="90"/>
        <v>668275.00000000023</v>
      </c>
      <c r="AY537" s="659">
        <f t="shared" si="90"/>
        <v>668275.00000000023</v>
      </c>
      <c r="AZ537" s="659">
        <f t="shared" si="90"/>
        <v>730231.25000000023</v>
      </c>
      <c r="BA537" s="659">
        <f t="shared" si="90"/>
        <v>790365.17500000028</v>
      </c>
      <c r="BB537" s="659">
        <f t="shared" si="90"/>
        <v>829178.91250000033</v>
      </c>
      <c r="BC537" s="659">
        <f t="shared" si="90"/>
        <v>837014.52500000037</v>
      </c>
      <c r="BD537" s="659">
        <f t="shared" si="90"/>
        <v>839019.01250000042</v>
      </c>
      <c r="BE537" s="659">
        <f t="shared" si="90"/>
        <v>839638.57500000054</v>
      </c>
      <c r="BF537" s="659">
        <f t="shared" si="90"/>
        <v>839638.57500000065</v>
      </c>
      <c r="BG537" s="659">
        <f t="shared" si="90"/>
        <v>839638.57500000065</v>
      </c>
      <c r="BH537" s="659">
        <f t="shared" si="90"/>
        <v>839638.57500000065</v>
      </c>
      <c r="BI537" s="659">
        <f t="shared" si="90"/>
        <v>839638.57500000065</v>
      </c>
      <c r="BJ537" s="659">
        <f t="shared" si="90"/>
        <v>839638.57500000065</v>
      </c>
      <c r="BK537" s="659">
        <f>BK532+BK533-BK535</f>
        <v>839638.57500000065</v>
      </c>
      <c r="BL537" s="666">
        <f>BK537</f>
        <v>839638.57500000065</v>
      </c>
    </row>
    <row r="538" spans="1:69" ht="6" customHeight="1" x14ac:dyDescent="0.3"/>
    <row r="539" spans="1:69" ht="9.75" hidden="1" customHeight="1" x14ac:dyDescent="0.3">
      <c r="C539" s="715" t="s">
        <v>56</v>
      </c>
      <c r="D539" s="64">
        <f t="array" ref="D539:BK540">TRANSPOSE(A96:B155)</f>
        <v>1</v>
      </c>
      <c r="E539" s="64">
        <v>2</v>
      </c>
      <c r="F539" s="64">
        <v>3</v>
      </c>
      <c r="G539" s="64">
        <v>4</v>
      </c>
      <c r="H539" s="64">
        <v>5</v>
      </c>
      <c r="I539" s="64">
        <v>6</v>
      </c>
      <c r="J539" s="64">
        <v>7</v>
      </c>
      <c r="K539" s="64">
        <v>8</v>
      </c>
      <c r="L539" s="64">
        <v>9</v>
      </c>
      <c r="M539" s="64">
        <v>10</v>
      </c>
      <c r="N539" s="64">
        <v>11</v>
      </c>
      <c r="O539" s="64">
        <v>12</v>
      </c>
      <c r="P539" s="64">
        <v>13</v>
      </c>
      <c r="Q539" s="64">
        <v>14</v>
      </c>
      <c r="R539" s="64">
        <v>15</v>
      </c>
      <c r="S539" s="64">
        <v>16</v>
      </c>
      <c r="T539" s="64">
        <v>17</v>
      </c>
      <c r="U539" s="64">
        <v>18</v>
      </c>
      <c r="V539" s="64">
        <v>19</v>
      </c>
      <c r="W539" s="64">
        <v>20</v>
      </c>
      <c r="X539" s="64">
        <v>21</v>
      </c>
      <c r="Y539" s="64">
        <v>22</v>
      </c>
      <c r="Z539" s="64">
        <v>23</v>
      </c>
      <c r="AA539" s="64">
        <v>24</v>
      </c>
      <c r="AB539" s="64">
        <v>25</v>
      </c>
      <c r="AC539" s="64">
        <v>26</v>
      </c>
      <c r="AD539" s="64">
        <v>27</v>
      </c>
      <c r="AE539" s="64">
        <v>28</v>
      </c>
      <c r="AF539" s="64">
        <v>29</v>
      </c>
      <c r="AG539" s="64">
        <v>30</v>
      </c>
      <c r="AH539" s="64">
        <v>31</v>
      </c>
      <c r="AI539" s="64">
        <v>32</v>
      </c>
      <c r="AJ539" s="64">
        <v>33</v>
      </c>
      <c r="AK539" s="64">
        <v>34</v>
      </c>
      <c r="AL539" s="64">
        <v>35</v>
      </c>
      <c r="AM539" s="64">
        <v>36</v>
      </c>
      <c r="AN539" s="64">
        <v>37</v>
      </c>
      <c r="AO539" s="64">
        <v>38</v>
      </c>
      <c r="AP539" s="64">
        <v>39</v>
      </c>
      <c r="AQ539" s="64">
        <v>40</v>
      </c>
      <c r="AR539" s="64">
        <v>41</v>
      </c>
      <c r="AS539" s="64">
        <v>42</v>
      </c>
      <c r="AT539" s="64">
        <v>43</v>
      </c>
      <c r="AU539" s="64">
        <v>44</v>
      </c>
      <c r="AV539" s="64">
        <v>45</v>
      </c>
      <c r="AW539" s="64">
        <v>46</v>
      </c>
      <c r="AX539" s="64">
        <v>47</v>
      </c>
      <c r="AY539" s="64">
        <v>48</v>
      </c>
      <c r="AZ539" s="64">
        <v>49</v>
      </c>
      <c r="BA539" s="64">
        <v>50</v>
      </c>
      <c r="BB539" s="64">
        <v>51</v>
      </c>
      <c r="BC539" s="64">
        <v>52</v>
      </c>
      <c r="BD539" s="64">
        <v>53</v>
      </c>
      <c r="BE539" s="64">
        <v>54</v>
      </c>
      <c r="BF539" s="64">
        <v>55</v>
      </c>
      <c r="BG539" s="64">
        <v>56</v>
      </c>
      <c r="BH539" s="64">
        <v>57</v>
      </c>
      <c r="BI539" s="64">
        <v>58</v>
      </c>
      <c r="BJ539" s="64">
        <v>59</v>
      </c>
      <c r="BK539" s="64">
        <v>60</v>
      </c>
    </row>
    <row r="540" spans="1:69" ht="9.75" hidden="1" customHeight="1" x14ac:dyDescent="0.3">
      <c r="C540" s="715"/>
      <c r="D540" s="64">
        <v>9800</v>
      </c>
      <c r="E540" s="64">
        <v>9800</v>
      </c>
      <c r="F540" s="64">
        <v>9800</v>
      </c>
      <c r="G540" s="64">
        <v>9800</v>
      </c>
      <c r="H540" s="64">
        <v>9800</v>
      </c>
      <c r="I540" s="64">
        <v>9800</v>
      </c>
      <c r="J540" s="64">
        <v>9800</v>
      </c>
      <c r="K540" s="64">
        <v>9800</v>
      </c>
      <c r="L540" s="64">
        <v>9800</v>
      </c>
      <c r="M540" s="64">
        <v>9800</v>
      </c>
      <c r="N540" s="64">
        <v>9800</v>
      </c>
      <c r="O540" s="64">
        <v>9800</v>
      </c>
      <c r="P540" s="64">
        <v>14910</v>
      </c>
      <c r="Q540" s="64">
        <v>14910</v>
      </c>
      <c r="R540" s="64">
        <v>14910</v>
      </c>
      <c r="S540" s="64">
        <v>14910</v>
      </c>
      <c r="T540" s="64">
        <v>14910</v>
      </c>
      <c r="U540" s="64">
        <v>14910</v>
      </c>
      <c r="V540" s="64">
        <v>14910</v>
      </c>
      <c r="W540" s="64">
        <v>14910</v>
      </c>
      <c r="X540" s="64">
        <v>14910</v>
      </c>
      <c r="Y540" s="64">
        <v>14910</v>
      </c>
      <c r="Z540" s="64">
        <v>14910</v>
      </c>
      <c r="AA540" s="64">
        <v>14910</v>
      </c>
      <c r="AB540" s="64">
        <v>23287.499999999996</v>
      </c>
      <c r="AC540" s="64">
        <v>23287.499999999996</v>
      </c>
      <c r="AD540" s="64">
        <v>23287.499999999996</v>
      </c>
      <c r="AE540" s="64">
        <v>23287.499999999996</v>
      </c>
      <c r="AF540" s="64">
        <v>23287.499999999996</v>
      </c>
      <c r="AG540" s="64">
        <v>23287.499999999996</v>
      </c>
      <c r="AH540" s="64">
        <v>23287.499999999996</v>
      </c>
      <c r="AI540" s="64">
        <v>23287.499999999996</v>
      </c>
      <c r="AJ540" s="64">
        <v>23287.499999999996</v>
      </c>
      <c r="AK540" s="64">
        <v>23287.499999999996</v>
      </c>
      <c r="AL540" s="64">
        <v>23287.499999999996</v>
      </c>
      <c r="AM540" s="64">
        <v>23287.499999999996</v>
      </c>
      <c r="AN540" s="64">
        <v>28687.5</v>
      </c>
      <c r="AO540" s="64">
        <v>28687.5</v>
      </c>
      <c r="AP540" s="64">
        <v>28687.5</v>
      </c>
      <c r="AQ540" s="64">
        <v>28687.5</v>
      </c>
      <c r="AR540" s="64">
        <v>28687.5</v>
      </c>
      <c r="AS540" s="64">
        <v>28687.5</v>
      </c>
      <c r="AT540" s="64">
        <v>28687.5</v>
      </c>
      <c r="AU540" s="64">
        <v>28687.5</v>
      </c>
      <c r="AV540" s="64">
        <v>28687.5</v>
      </c>
      <c r="AW540" s="64">
        <v>28687.5</v>
      </c>
      <c r="AX540" s="64">
        <v>28687.5</v>
      </c>
      <c r="AY540" s="64">
        <v>28687.5</v>
      </c>
      <c r="AZ540" s="64">
        <v>35977.5</v>
      </c>
      <c r="BA540" s="64">
        <v>35977.5</v>
      </c>
      <c r="BB540" s="64">
        <v>35977.5</v>
      </c>
      <c r="BC540" s="64">
        <v>35977.5</v>
      </c>
      <c r="BD540" s="64">
        <v>35977.5</v>
      </c>
      <c r="BE540" s="64">
        <v>35977.5</v>
      </c>
      <c r="BF540" s="64">
        <v>35977.5</v>
      </c>
      <c r="BG540" s="64">
        <v>35977.5</v>
      </c>
      <c r="BH540" s="64">
        <v>35977.5</v>
      </c>
      <c r="BI540" s="64">
        <v>35977.5</v>
      </c>
      <c r="BJ540" s="64">
        <v>35977.5</v>
      </c>
      <c r="BK540" s="64">
        <v>35977.5</v>
      </c>
      <c r="BL540" s="64" t="s">
        <v>350</v>
      </c>
    </row>
    <row r="541" spans="1:69" ht="9.75" hidden="1" customHeight="1" x14ac:dyDescent="0.3">
      <c r="C541" s="715" t="s">
        <v>57</v>
      </c>
      <c r="D541" s="64">
        <f t="array" ref="D541:BK542">TRANSPOSE(A158:B217)</f>
        <v>1</v>
      </c>
      <c r="E541" s="64">
        <v>2</v>
      </c>
      <c r="F541" s="64">
        <v>3</v>
      </c>
      <c r="G541" s="64">
        <v>4</v>
      </c>
      <c r="H541" s="64">
        <v>5</v>
      </c>
      <c r="I541" s="64">
        <v>6</v>
      </c>
      <c r="J541" s="64">
        <v>7</v>
      </c>
      <c r="K541" s="64">
        <v>8</v>
      </c>
      <c r="L541" s="64">
        <v>9</v>
      </c>
      <c r="M541" s="64">
        <v>10</v>
      </c>
      <c r="N541" s="64">
        <v>11</v>
      </c>
      <c r="O541" s="64">
        <v>12</v>
      </c>
      <c r="P541" s="64">
        <v>13</v>
      </c>
      <c r="Q541" s="64">
        <v>14</v>
      </c>
      <c r="R541" s="64">
        <v>15</v>
      </c>
      <c r="S541" s="64">
        <v>16</v>
      </c>
      <c r="T541" s="64">
        <v>17</v>
      </c>
      <c r="U541" s="64">
        <v>18</v>
      </c>
      <c r="V541" s="64">
        <v>19</v>
      </c>
      <c r="W541" s="64">
        <v>20</v>
      </c>
      <c r="X541" s="64">
        <v>21</v>
      </c>
      <c r="Y541" s="64">
        <v>22</v>
      </c>
      <c r="Z541" s="64">
        <v>23</v>
      </c>
      <c r="AA541" s="64">
        <v>24</v>
      </c>
      <c r="AB541" s="64">
        <v>25</v>
      </c>
      <c r="AC541" s="64">
        <v>26</v>
      </c>
      <c r="AD541" s="64">
        <v>27</v>
      </c>
      <c r="AE541" s="64">
        <v>28</v>
      </c>
      <c r="AF541" s="64">
        <v>29</v>
      </c>
      <c r="AG541" s="64">
        <v>30</v>
      </c>
      <c r="AH541" s="64">
        <v>31</v>
      </c>
      <c r="AI541" s="64">
        <v>32</v>
      </c>
      <c r="AJ541" s="64">
        <v>33</v>
      </c>
      <c r="AK541" s="64">
        <v>34</v>
      </c>
      <c r="AL541" s="64">
        <v>35</v>
      </c>
      <c r="AM541" s="64">
        <v>36</v>
      </c>
      <c r="AN541" s="64">
        <v>37</v>
      </c>
      <c r="AO541" s="64">
        <v>38</v>
      </c>
      <c r="AP541" s="64">
        <v>39</v>
      </c>
      <c r="AQ541" s="64">
        <v>40</v>
      </c>
      <c r="AR541" s="64">
        <v>41</v>
      </c>
      <c r="AS541" s="64">
        <v>42</v>
      </c>
      <c r="AT541" s="64">
        <v>43</v>
      </c>
      <c r="AU541" s="64">
        <v>44</v>
      </c>
      <c r="AV541" s="64">
        <v>45</v>
      </c>
      <c r="AW541" s="64">
        <v>46</v>
      </c>
      <c r="AX541" s="64">
        <v>47</v>
      </c>
      <c r="AY541" s="64">
        <v>48</v>
      </c>
      <c r="AZ541" s="64">
        <v>49</v>
      </c>
      <c r="BA541" s="64">
        <v>50</v>
      </c>
      <c r="BB541" s="64">
        <v>51</v>
      </c>
      <c r="BC541" s="64">
        <v>52</v>
      </c>
      <c r="BD541" s="64">
        <v>53</v>
      </c>
      <c r="BE541" s="64">
        <v>54</v>
      </c>
      <c r="BF541" s="64">
        <v>55</v>
      </c>
      <c r="BG541" s="64">
        <v>56</v>
      </c>
      <c r="BH541" s="64">
        <v>57</v>
      </c>
      <c r="BI541" s="64">
        <v>58</v>
      </c>
      <c r="BJ541" s="64">
        <v>59</v>
      </c>
      <c r="BK541" s="64">
        <v>60</v>
      </c>
      <c r="BL541" s="64" t="s">
        <v>350</v>
      </c>
    </row>
    <row r="542" spans="1:69" ht="9.75" hidden="1" customHeight="1" x14ac:dyDescent="0.3">
      <c r="C542" s="715"/>
      <c r="D542" s="64">
        <v>1800</v>
      </c>
      <c r="E542" s="64">
        <v>1800</v>
      </c>
      <c r="F542" s="64">
        <v>1800</v>
      </c>
      <c r="G542" s="64">
        <v>1800</v>
      </c>
      <c r="H542" s="64">
        <v>1800</v>
      </c>
      <c r="I542" s="64">
        <v>1800</v>
      </c>
      <c r="J542" s="64">
        <v>1800</v>
      </c>
      <c r="K542" s="64">
        <v>1800</v>
      </c>
      <c r="L542" s="64">
        <v>1800</v>
      </c>
      <c r="M542" s="64">
        <v>1800</v>
      </c>
      <c r="N542" s="64">
        <v>1800</v>
      </c>
      <c r="O542" s="64">
        <v>1800</v>
      </c>
      <c r="P542" s="64">
        <v>3071.2500000000005</v>
      </c>
      <c r="Q542" s="64">
        <v>3071.2500000000005</v>
      </c>
      <c r="R542" s="64">
        <v>3071.2500000000005</v>
      </c>
      <c r="S542" s="64">
        <v>3071.2500000000005</v>
      </c>
      <c r="T542" s="64">
        <v>3071.2500000000005</v>
      </c>
      <c r="U542" s="64">
        <v>3071.2500000000005</v>
      </c>
      <c r="V542" s="64">
        <v>3071.2500000000005</v>
      </c>
      <c r="W542" s="64">
        <v>3071.2500000000005</v>
      </c>
      <c r="X542" s="64">
        <v>3071.2500000000005</v>
      </c>
      <c r="Y542" s="64">
        <v>3071.2500000000005</v>
      </c>
      <c r="Z542" s="64">
        <v>3071.2500000000005</v>
      </c>
      <c r="AA542" s="64">
        <v>3071.2500000000005</v>
      </c>
      <c r="AB542" s="64">
        <v>4398.7500000000009</v>
      </c>
      <c r="AC542" s="64">
        <v>4398.7500000000009</v>
      </c>
      <c r="AD542" s="64">
        <v>4398.7500000000009</v>
      </c>
      <c r="AE542" s="64">
        <v>4398.7500000000009</v>
      </c>
      <c r="AF542" s="64">
        <v>4398.7500000000009</v>
      </c>
      <c r="AG542" s="64">
        <v>4398.7500000000009</v>
      </c>
      <c r="AH542" s="64">
        <v>4398.7500000000009</v>
      </c>
      <c r="AI542" s="64">
        <v>4398.7500000000009</v>
      </c>
      <c r="AJ542" s="64">
        <v>4398.7500000000009</v>
      </c>
      <c r="AK542" s="64">
        <v>4398.7500000000009</v>
      </c>
      <c r="AL542" s="64">
        <v>4398.7500000000009</v>
      </c>
      <c r="AM542" s="64">
        <v>4398.7500000000009</v>
      </c>
      <c r="AN542" s="64">
        <v>5343.75</v>
      </c>
      <c r="AO542" s="64">
        <v>5343.75</v>
      </c>
      <c r="AP542" s="64">
        <v>5343.75</v>
      </c>
      <c r="AQ542" s="64">
        <v>5343.75</v>
      </c>
      <c r="AR542" s="64">
        <v>5343.75</v>
      </c>
      <c r="AS542" s="64">
        <v>5343.75</v>
      </c>
      <c r="AT542" s="64">
        <v>5343.75</v>
      </c>
      <c r="AU542" s="64">
        <v>5343.75</v>
      </c>
      <c r="AV542" s="64">
        <v>5343.75</v>
      </c>
      <c r="AW542" s="64">
        <v>5343.75</v>
      </c>
      <c r="AX542" s="64">
        <v>5343.75</v>
      </c>
      <c r="AY542" s="64">
        <v>5343.75</v>
      </c>
      <c r="AZ542" s="64">
        <v>6986.2500000000009</v>
      </c>
      <c r="BA542" s="64">
        <v>6986.2500000000009</v>
      </c>
      <c r="BB542" s="64">
        <v>6986.2500000000009</v>
      </c>
      <c r="BC542" s="64">
        <v>6986.2500000000009</v>
      </c>
      <c r="BD542" s="64">
        <v>6986.2500000000009</v>
      </c>
      <c r="BE542" s="64">
        <v>6986.2500000000009</v>
      </c>
      <c r="BF542" s="64">
        <v>6986.2500000000009</v>
      </c>
      <c r="BG542" s="64">
        <v>6986.2500000000009</v>
      </c>
      <c r="BH542" s="64">
        <v>6986.2500000000009</v>
      </c>
      <c r="BI542" s="64">
        <v>6986.2500000000009</v>
      </c>
      <c r="BJ542" s="64">
        <v>6986.2500000000009</v>
      </c>
      <c r="BK542" s="64">
        <v>6986.2500000000009</v>
      </c>
      <c r="BL542" s="64" t="s">
        <v>350</v>
      </c>
    </row>
    <row r="543" spans="1:69" ht="9.75" hidden="1" customHeight="1" x14ac:dyDescent="0.3">
      <c r="C543" s="715" t="s">
        <v>346</v>
      </c>
      <c r="D543" s="64">
        <f t="array" ref="D543:BK544">TRANSPOSE(A220:B279)</f>
        <v>1</v>
      </c>
      <c r="E543" s="64">
        <v>2</v>
      </c>
      <c r="F543" s="64">
        <v>3</v>
      </c>
      <c r="G543" s="64">
        <v>4</v>
      </c>
      <c r="H543" s="64">
        <v>5</v>
      </c>
      <c r="I543" s="64">
        <v>6</v>
      </c>
      <c r="J543" s="64">
        <v>7</v>
      </c>
      <c r="K543" s="64">
        <v>8</v>
      </c>
      <c r="L543" s="64">
        <v>9</v>
      </c>
      <c r="M543" s="64">
        <v>10</v>
      </c>
      <c r="N543" s="64">
        <v>11</v>
      </c>
      <c r="O543" s="64">
        <v>12</v>
      </c>
      <c r="P543" s="64">
        <v>13</v>
      </c>
      <c r="Q543" s="64">
        <v>14</v>
      </c>
      <c r="R543" s="64">
        <v>15</v>
      </c>
      <c r="S543" s="64">
        <v>16</v>
      </c>
      <c r="T543" s="64">
        <v>17</v>
      </c>
      <c r="U543" s="64">
        <v>18</v>
      </c>
      <c r="V543" s="64">
        <v>19</v>
      </c>
      <c r="W543" s="64">
        <v>20</v>
      </c>
      <c r="X543" s="64">
        <v>21</v>
      </c>
      <c r="Y543" s="64">
        <v>22</v>
      </c>
      <c r="Z543" s="64">
        <v>23</v>
      </c>
      <c r="AA543" s="64">
        <v>24</v>
      </c>
      <c r="AB543" s="64">
        <v>25</v>
      </c>
      <c r="AC543" s="64">
        <v>26</v>
      </c>
      <c r="AD543" s="64">
        <v>27</v>
      </c>
      <c r="AE543" s="64">
        <v>28</v>
      </c>
      <c r="AF543" s="64">
        <v>29</v>
      </c>
      <c r="AG543" s="64">
        <v>30</v>
      </c>
      <c r="AH543" s="64">
        <v>31</v>
      </c>
      <c r="AI543" s="64">
        <v>32</v>
      </c>
      <c r="AJ543" s="64">
        <v>33</v>
      </c>
      <c r="AK543" s="64">
        <v>34</v>
      </c>
      <c r="AL543" s="64">
        <v>35</v>
      </c>
      <c r="AM543" s="64">
        <v>36</v>
      </c>
      <c r="AN543" s="64">
        <v>37</v>
      </c>
      <c r="AO543" s="64">
        <v>38</v>
      </c>
      <c r="AP543" s="64">
        <v>39</v>
      </c>
      <c r="AQ543" s="64">
        <v>40</v>
      </c>
      <c r="AR543" s="64">
        <v>41</v>
      </c>
      <c r="AS543" s="64">
        <v>42</v>
      </c>
      <c r="AT543" s="64">
        <v>43</v>
      </c>
      <c r="AU543" s="64">
        <v>44</v>
      </c>
      <c r="AV543" s="64">
        <v>45</v>
      </c>
      <c r="AW543" s="64">
        <v>46</v>
      </c>
      <c r="AX543" s="64">
        <v>47</v>
      </c>
      <c r="AY543" s="64">
        <v>48</v>
      </c>
      <c r="AZ543" s="64">
        <v>49</v>
      </c>
      <c r="BA543" s="64">
        <v>50</v>
      </c>
      <c r="BB543" s="64">
        <v>51</v>
      </c>
      <c r="BC543" s="64">
        <v>52</v>
      </c>
      <c r="BD543" s="64">
        <v>53</v>
      </c>
      <c r="BE543" s="64">
        <v>54</v>
      </c>
      <c r="BF543" s="64">
        <v>55</v>
      </c>
      <c r="BG543" s="64">
        <v>56</v>
      </c>
      <c r="BH543" s="64">
        <v>57</v>
      </c>
      <c r="BI543" s="64">
        <v>58</v>
      </c>
      <c r="BJ543" s="64">
        <v>59</v>
      </c>
      <c r="BK543" s="64">
        <v>60</v>
      </c>
      <c r="BL543" s="64" t="s">
        <v>350</v>
      </c>
    </row>
    <row r="544" spans="1:69" ht="9.75" hidden="1" customHeight="1" x14ac:dyDescent="0.3">
      <c r="C544" s="715"/>
      <c r="D544" s="64">
        <v>37400</v>
      </c>
      <c r="E544" s="64">
        <v>37400</v>
      </c>
      <c r="F544" s="64">
        <v>37400</v>
      </c>
      <c r="G544" s="64">
        <v>37400</v>
      </c>
      <c r="H544" s="64">
        <v>37400</v>
      </c>
      <c r="I544" s="64">
        <v>37400</v>
      </c>
      <c r="J544" s="64">
        <v>37400</v>
      </c>
      <c r="K544" s="64">
        <v>37400</v>
      </c>
      <c r="L544" s="64">
        <v>37400</v>
      </c>
      <c r="M544" s="64">
        <v>37400</v>
      </c>
      <c r="N544" s="64">
        <v>37400</v>
      </c>
      <c r="O544" s="64">
        <v>37400</v>
      </c>
      <c r="P544" s="64">
        <v>54573.75</v>
      </c>
      <c r="Q544" s="64">
        <v>54573.75</v>
      </c>
      <c r="R544" s="64">
        <v>54573.75</v>
      </c>
      <c r="S544" s="64">
        <v>54573.75</v>
      </c>
      <c r="T544" s="64">
        <v>54573.75</v>
      </c>
      <c r="U544" s="64">
        <v>54573.75</v>
      </c>
      <c r="V544" s="64">
        <v>54573.75</v>
      </c>
      <c r="W544" s="64">
        <v>54573.75</v>
      </c>
      <c r="X544" s="64">
        <v>54573.75</v>
      </c>
      <c r="Y544" s="64">
        <v>54573.75</v>
      </c>
      <c r="Z544" s="64">
        <v>54573.75</v>
      </c>
      <c r="AA544" s="64">
        <v>54573.75</v>
      </c>
      <c r="AB544" s="64">
        <v>82857.499999999985</v>
      </c>
      <c r="AC544" s="64">
        <v>82857.499999999985</v>
      </c>
      <c r="AD544" s="64">
        <v>82857.499999999985</v>
      </c>
      <c r="AE544" s="64">
        <v>82857.499999999985</v>
      </c>
      <c r="AF544" s="64">
        <v>82857.499999999985</v>
      </c>
      <c r="AG544" s="64">
        <v>82857.499999999985</v>
      </c>
      <c r="AH544" s="64">
        <v>82857.499999999985</v>
      </c>
      <c r="AI544" s="64">
        <v>82857.499999999985</v>
      </c>
      <c r="AJ544" s="64">
        <v>82857.499999999985</v>
      </c>
      <c r="AK544" s="64">
        <v>82857.499999999985</v>
      </c>
      <c r="AL544" s="64">
        <v>82857.499999999985</v>
      </c>
      <c r="AM544" s="64">
        <v>82857.499999999985</v>
      </c>
      <c r="AN544" s="64">
        <v>101406.25</v>
      </c>
      <c r="AO544" s="64">
        <v>101406.25</v>
      </c>
      <c r="AP544" s="64">
        <v>101406.25</v>
      </c>
      <c r="AQ544" s="64">
        <v>101406.25</v>
      </c>
      <c r="AR544" s="64">
        <v>101406.25</v>
      </c>
      <c r="AS544" s="64">
        <v>101406.25</v>
      </c>
      <c r="AT544" s="64">
        <v>101406.25</v>
      </c>
      <c r="AU544" s="64">
        <v>101406.25</v>
      </c>
      <c r="AV544" s="64">
        <v>101406.25</v>
      </c>
      <c r="AW544" s="64">
        <v>101406.25</v>
      </c>
      <c r="AX544" s="64">
        <v>101406.25</v>
      </c>
      <c r="AY544" s="64">
        <v>101406.25</v>
      </c>
      <c r="AZ544" s="64">
        <v>126967.50000000001</v>
      </c>
      <c r="BA544" s="64">
        <v>126967.50000000001</v>
      </c>
      <c r="BB544" s="64">
        <v>126967.50000000001</v>
      </c>
      <c r="BC544" s="64">
        <v>126967.50000000001</v>
      </c>
      <c r="BD544" s="64">
        <v>126967.50000000001</v>
      </c>
      <c r="BE544" s="64">
        <v>126967.50000000001</v>
      </c>
      <c r="BF544" s="64">
        <v>126967.50000000001</v>
      </c>
      <c r="BG544" s="64">
        <v>126967.50000000001</v>
      </c>
      <c r="BH544" s="64">
        <v>126967.50000000001</v>
      </c>
      <c r="BI544" s="64">
        <v>126967.50000000001</v>
      </c>
      <c r="BJ544" s="64">
        <v>126967.50000000001</v>
      </c>
      <c r="BK544" s="64">
        <v>126967.50000000001</v>
      </c>
      <c r="BL544" s="64" t="s">
        <v>350</v>
      </c>
    </row>
    <row r="545" spans="3:64" ht="9.75" hidden="1" customHeight="1" x14ac:dyDescent="0.3">
      <c r="C545" s="715" t="s">
        <v>347</v>
      </c>
      <c r="D545" s="64">
        <f t="array" ref="D545:BK546">TRANSPOSE(A282:B341)</f>
        <v>1</v>
      </c>
      <c r="E545" s="64">
        <v>2</v>
      </c>
      <c r="F545" s="64">
        <v>3</v>
      </c>
      <c r="G545" s="64">
        <v>4</v>
      </c>
      <c r="H545" s="64">
        <v>5</v>
      </c>
      <c r="I545" s="64">
        <v>6</v>
      </c>
      <c r="J545" s="64">
        <v>7</v>
      </c>
      <c r="K545" s="64">
        <v>8</v>
      </c>
      <c r="L545" s="64">
        <v>9</v>
      </c>
      <c r="M545" s="64">
        <v>10</v>
      </c>
      <c r="N545" s="64">
        <v>11</v>
      </c>
      <c r="O545" s="64">
        <v>12</v>
      </c>
      <c r="P545" s="64">
        <v>13</v>
      </c>
      <c r="Q545" s="64">
        <v>14</v>
      </c>
      <c r="R545" s="64">
        <v>15</v>
      </c>
      <c r="S545" s="64">
        <v>16</v>
      </c>
      <c r="T545" s="64">
        <v>17</v>
      </c>
      <c r="U545" s="64">
        <v>18</v>
      </c>
      <c r="V545" s="64">
        <v>19</v>
      </c>
      <c r="W545" s="64">
        <v>20</v>
      </c>
      <c r="X545" s="64">
        <v>21</v>
      </c>
      <c r="Y545" s="64">
        <v>22</v>
      </c>
      <c r="Z545" s="64">
        <v>23</v>
      </c>
      <c r="AA545" s="64">
        <v>24</v>
      </c>
      <c r="AB545" s="64">
        <v>25</v>
      </c>
      <c r="AC545" s="64">
        <v>26</v>
      </c>
      <c r="AD545" s="64">
        <v>27</v>
      </c>
      <c r="AE545" s="64">
        <v>28</v>
      </c>
      <c r="AF545" s="64">
        <v>29</v>
      </c>
      <c r="AG545" s="64">
        <v>30</v>
      </c>
      <c r="AH545" s="64">
        <v>31</v>
      </c>
      <c r="AI545" s="64">
        <v>32</v>
      </c>
      <c r="AJ545" s="64">
        <v>33</v>
      </c>
      <c r="AK545" s="64">
        <v>34</v>
      </c>
      <c r="AL545" s="64">
        <v>35</v>
      </c>
      <c r="AM545" s="64">
        <v>36</v>
      </c>
      <c r="AN545" s="64">
        <v>37</v>
      </c>
      <c r="AO545" s="64">
        <v>38</v>
      </c>
      <c r="AP545" s="64">
        <v>39</v>
      </c>
      <c r="AQ545" s="64">
        <v>40</v>
      </c>
      <c r="AR545" s="64">
        <v>41</v>
      </c>
      <c r="AS545" s="64">
        <v>42</v>
      </c>
      <c r="AT545" s="64">
        <v>43</v>
      </c>
      <c r="AU545" s="64">
        <v>44</v>
      </c>
      <c r="AV545" s="64">
        <v>45</v>
      </c>
      <c r="AW545" s="64">
        <v>46</v>
      </c>
      <c r="AX545" s="64">
        <v>47</v>
      </c>
      <c r="AY545" s="64">
        <v>48</v>
      </c>
      <c r="AZ545" s="64">
        <v>49</v>
      </c>
      <c r="BA545" s="64">
        <v>50</v>
      </c>
      <c r="BB545" s="64">
        <v>51</v>
      </c>
      <c r="BC545" s="64">
        <v>52</v>
      </c>
      <c r="BD545" s="64">
        <v>53</v>
      </c>
      <c r="BE545" s="64">
        <v>54</v>
      </c>
      <c r="BF545" s="64">
        <v>55</v>
      </c>
      <c r="BG545" s="64">
        <v>56</v>
      </c>
      <c r="BH545" s="64">
        <v>57</v>
      </c>
      <c r="BI545" s="64">
        <v>58</v>
      </c>
      <c r="BJ545" s="64">
        <v>59</v>
      </c>
      <c r="BK545" s="64">
        <v>60</v>
      </c>
      <c r="BL545" s="64" t="s">
        <v>351</v>
      </c>
    </row>
    <row r="546" spans="3:64" ht="9.75" hidden="1" customHeight="1" x14ac:dyDescent="0.3">
      <c r="C546" s="715"/>
      <c r="D546" s="64">
        <v>27300</v>
      </c>
      <c r="E546" s="64">
        <v>27300</v>
      </c>
      <c r="F546" s="64">
        <v>27300</v>
      </c>
      <c r="G546" s="64">
        <v>27300</v>
      </c>
      <c r="H546" s="64">
        <v>27300</v>
      </c>
      <c r="I546" s="64">
        <v>27300</v>
      </c>
      <c r="J546" s="64">
        <v>27300</v>
      </c>
      <c r="K546" s="64">
        <v>27300</v>
      </c>
      <c r="L546" s="64">
        <v>27300</v>
      </c>
      <c r="M546" s="64">
        <v>27300</v>
      </c>
      <c r="N546" s="64">
        <v>27300</v>
      </c>
      <c r="O546" s="64">
        <v>27300</v>
      </c>
      <c r="P546" s="64">
        <v>41265</v>
      </c>
      <c r="Q546" s="64">
        <v>41265</v>
      </c>
      <c r="R546" s="64">
        <v>41265</v>
      </c>
      <c r="S546" s="64">
        <v>41265</v>
      </c>
      <c r="T546" s="64">
        <v>41265</v>
      </c>
      <c r="U546" s="64">
        <v>41265</v>
      </c>
      <c r="V546" s="64">
        <v>41265</v>
      </c>
      <c r="W546" s="64">
        <v>41265</v>
      </c>
      <c r="X546" s="64">
        <v>41265</v>
      </c>
      <c r="Y546" s="64">
        <v>41265</v>
      </c>
      <c r="Z546" s="64">
        <v>41265</v>
      </c>
      <c r="AA546" s="64">
        <v>41265</v>
      </c>
      <c r="AB546" s="64">
        <v>66240</v>
      </c>
      <c r="AC546" s="64">
        <v>66240</v>
      </c>
      <c r="AD546" s="64">
        <v>66240</v>
      </c>
      <c r="AE546" s="64">
        <v>66240</v>
      </c>
      <c r="AF546" s="64">
        <v>66240</v>
      </c>
      <c r="AG546" s="64">
        <v>66240</v>
      </c>
      <c r="AH546" s="64">
        <v>66240</v>
      </c>
      <c r="AI546" s="64">
        <v>66240</v>
      </c>
      <c r="AJ546" s="64">
        <v>66240</v>
      </c>
      <c r="AK546" s="64">
        <v>66240</v>
      </c>
      <c r="AL546" s="64">
        <v>66240</v>
      </c>
      <c r="AM546" s="64">
        <v>66240</v>
      </c>
      <c r="AN546" s="64">
        <v>80625</v>
      </c>
      <c r="AO546" s="64">
        <v>80625</v>
      </c>
      <c r="AP546" s="64">
        <v>80625</v>
      </c>
      <c r="AQ546" s="64">
        <v>80625</v>
      </c>
      <c r="AR546" s="64">
        <v>80625</v>
      </c>
      <c r="AS546" s="64">
        <v>80625</v>
      </c>
      <c r="AT546" s="64">
        <v>80625</v>
      </c>
      <c r="AU546" s="64">
        <v>80625</v>
      </c>
      <c r="AV546" s="64">
        <v>80625</v>
      </c>
      <c r="AW546" s="64">
        <v>80625</v>
      </c>
      <c r="AX546" s="64">
        <v>80625</v>
      </c>
      <c r="AY546" s="64">
        <v>80625</v>
      </c>
      <c r="AZ546" s="64">
        <v>101655.00000000001</v>
      </c>
      <c r="BA546" s="64">
        <v>101655.00000000001</v>
      </c>
      <c r="BB546" s="64">
        <v>101655.00000000001</v>
      </c>
      <c r="BC546" s="64">
        <v>101655.00000000001</v>
      </c>
      <c r="BD546" s="64">
        <v>101655.00000000001</v>
      </c>
      <c r="BE546" s="64">
        <v>101655.00000000001</v>
      </c>
      <c r="BF546" s="64">
        <v>101655.00000000001</v>
      </c>
      <c r="BG546" s="64">
        <v>101655.00000000001</v>
      </c>
      <c r="BH546" s="64">
        <v>101655.00000000001</v>
      </c>
      <c r="BI546" s="64">
        <v>101655.00000000001</v>
      </c>
      <c r="BJ546" s="64">
        <v>101655.00000000001</v>
      </c>
      <c r="BK546" s="64">
        <v>101655.00000000001</v>
      </c>
      <c r="BL546" s="64" t="s">
        <v>350</v>
      </c>
    </row>
    <row r="547" spans="3:64" ht="9.75" hidden="1" customHeight="1" x14ac:dyDescent="0.3">
      <c r="C547" s="715" t="s">
        <v>348</v>
      </c>
      <c r="D547" s="64">
        <f t="array" ref="D547:BK548">TRANSPOSE(A344:B403)</f>
        <v>1</v>
      </c>
      <c r="E547" s="64">
        <v>2</v>
      </c>
      <c r="F547" s="64">
        <v>3</v>
      </c>
      <c r="G547" s="64">
        <v>4</v>
      </c>
      <c r="H547" s="64">
        <v>5</v>
      </c>
      <c r="I547" s="64">
        <v>6</v>
      </c>
      <c r="J547" s="64">
        <v>7</v>
      </c>
      <c r="K547" s="64">
        <v>8</v>
      </c>
      <c r="L547" s="64">
        <v>9</v>
      </c>
      <c r="M547" s="64">
        <v>10</v>
      </c>
      <c r="N547" s="64">
        <v>11</v>
      </c>
      <c r="O547" s="64">
        <v>12</v>
      </c>
      <c r="P547" s="64">
        <v>13</v>
      </c>
      <c r="Q547" s="64">
        <v>14</v>
      </c>
      <c r="R547" s="64">
        <v>15</v>
      </c>
      <c r="S547" s="64">
        <v>16</v>
      </c>
      <c r="T547" s="64">
        <v>17</v>
      </c>
      <c r="U547" s="64">
        <v>18</v>
      </c>
      <c r="V547" s="64">
        <v>19</v>
      </c>
      <c r="W547" s="64">
        <v>20</v>
      </c>
      <c r="X547" s="64">
        <v>21</v>
      </c>
      <c r="Y547" s="64">
        <v>22</v>
      </c>
      <c r="Z547" s="64">
        <v>23</v>
      </c>
      <c r="AA547" s="64">
        <v>24</v>
      </c>
      <c r="AB547" s="64">
        <v>25</v>
      </c>
      <c r="AC547" s="64">
        <v>26</v>
      </c>
      <c r="AD547" s="64">
        <v>27</v>
      </c>
      <c r="AE547" s="64">
        <v>28</v>
      </c>
      <c r="AF547" s="64">
        <v>29</v>
      </c>
      <c r="AG547" s="64">
        <v>30</v>
      </c>
      <c r="AH547" s="64">
        <v>31</v>
      </c>
      <c r="AI547" s="64">
        <v>32</v>
      </c>
      <c r="AJ547" s="64">
        <v>33</v>
      </c>
      <c r="AK547" s="64">
        <v>34</v>
      </c>
      <c r="AL547" s="64">
        <v>35</v>
      </c>
      <c r="AM547" s="64">
        <v>36</v>
      </c>
      <c r="AN547" s="64">
        <v>37</v>
      </c>
      <c r="AO547" s="64">
        <v>38</v>
      </c>
      <c r="AP547" s="64">
        <v>39</v>
      </c>
      <c r="AQ547" s="64">
        <v>40</v>
      </c>
      <c r="AR547" s="64">
        <v>41</v>
      </c>
      <c r="AS547" s="64">
        <v>42</v>
      </c>
      <c r="AT547" s="64">
        <v>43</v>
      </c>
      <c r="AU547" s="64">
        <v>44</v>
      </c>
      <c r="AV547" s="64">
        <v>45</v>
      </c>
      <c r="AW547" s="64">
        <v>46</v>
      </c>
      <c r="AX547" s="64">
        <v>47</v>
      </c>
      <c r="AY547" s="64">
        <v>48</v>
      </c>
      <c r="AZ547" s="64">
        <v>49</v>
      </c>
      <c r="BA547" s="64">
        <v>50</v>
      </c>
      <c r="BB547" s="64">
        <v>51</v>
      </c>
      <c r="BC547" s="64">
        <v>52</v>
      </c>
      <c r="BD547" s="64">
        <v>53</v>
      </c>
      <c r="BE547" s="64">
        <v>54</v>
      </c>
      <c r="BF547" s="64">
        <v>55</v>
      </c>
      <c r="BG547" s="64">
        <v>56</v>
      </c>
      <c r="BH547" s="64">
        <v>57</v>
      </c>
      <c r="BI547" s="64">
        <v>58</v>
      </c>
      <c r="BJ547" s="64">
        <v>59</v>
      </c>
      <c r="BK547" s="64">
        <v>60</v>
      </c>
      <c r="BL547" s="64" t="s">
        <v>350</v>
      </c>
    </row>
    <row r="548" spans="3:64" ht="9.75" hidden="1" customHeight="1" x14ac:dyDescent="0.3">
      <c r="C548" s="715"/>
      <c r="D548" s="64">
        <v>1250</v>
      </c>
      <c r="E548" s="64">
        <v>1250</v>
      </c>
      <c r="F548" s="64">
        <v>1250</v>
      </c>
      <c r="G548" s="64">
        <v>1250</v>
      </c>
      <c r="H548" s="64">
        <v>1250</v>
      </c>
      <c r="I548" s="64">
        <v>1250</v>
      </c>
      <c r="J548" s="64">
        <v>1250</v>
      </c>
      <c r="K548" s="64">
        <v>1250</v>
      </c>
      <c r="L548" s="64">
        <v>1250</v>
      </c>
      <c r="M548" s="64">
        <v>1250</v>
      </c>
      <c r="N548" s="64">
        <v>1250</v>
      </c>
      <c r="O548" s="64">
        <v>1250</v>
      </c>
      <c r="P548" s="64">
        <v>2100</v>
      </c>
      <c r="Q548" s="64">
        <v>2100</v>
      </c>
      <c r="R548" s="64">
        <v>2100</v>
      </c>
      <c r="S548" s="64">
        <v>2100</v>
      </c>
      <c r="T548" s="64">
        <v>2100</v>
      </c>
      <c r="U548" s="64">
        <v>2100</v>
      </c>
      <c r="V548" s="64">
        <v>2100</v>
      </c>
      <c r="W548" s="64">
        <v>2100</v>
      </c>
      <c r="X548" s="64">
        <v>2100</v>
      </c>
      <c r="Y548" s="64">
        <v>2100</v>
      </c>
      <c r="Z548" s="64">
        <v>2100</v>
      </c>
      <c r="AA548" s="64">
        <v>2100</v>
      </c>
      <c r="AB548" s="64">
        <v>3162.5</v>
      </c>
      <c r="AC548" s="64">
        <v>3162.5</v>
      </c>
      <c r="AD548" s="64">
        <v>3162.5</v>
      </c>
      <c r="AE548" s="64">
        <v>3162.5</v>
      </c>
      <c r="AF548" s="64">
        <v>3162.5</v>
      </c>
      <c r="AG548" s="64">
        <v>3162.5</v>
      </c>
      <c r="AH548" s="64">
        <v>3162.5</v>
      </c>
      <c r="AI548" s="64">
        <v>3162.5</v>
      </c>
      <c r="AJ548" s="64">
        <v>3162.5</v>
      </c>
      <c r="AK548" s="64">
        <v>3162.5</v>
      </c>
      <c r="AL548" s="64">
        <v>3162.5</v>
      </c>
      <c r="AM548" s="64">
        <v>3162.5</v>
      </c>
      <c r="AN548" s="64">
        <v>4062.5</v>
      </c>
      <c r="AO548" s="64">
        <v>4062.5</v>
      </c>
      <c r="AP548" s="64">
        <v>4062.5</v>
      </c>
      <c r="AQ548" s="64">
        <v>4062.5</v>
      </c>
      <c r="AR548" s="64">
        <v>4062.5</v>
      </c>
      <c r="AS548" s="64">
        <v>4062.5</v>
      </c>
      <c r="AT548" s="64">
        <v>4062.5</v>
      </c>
      <c r="AU548" s="64">
        <v>4062.5</v>
      </c>
      <c r="AV548" s="64">
        <v>4062.5</v>
      </c>
      <c r="AW548" s="64">
        <v>4062.5</v>
      </c>
      <c r="AX548" s="64">
        <v>4062.5</v>
      </c>
      <c r="AY548" s="64">
        <v>4062.5</v>
      </c>
      <c r="AZ548" s="64">
        <v>5062.5</v>
      </c>
      <c r="BA548" s="64">
        <v>5062.5</v>
      </c>
      <c r="BB548" s="64">
        <v>5062.5</v>
      </c>
      <c r="BC548" s="64">
        <v>5062.5</v>
      </c>
      <c r="BD548" s="64">
        <v>5062.5</v>
      </c>
      <c r="BE548" s="64">
        <v>5062.5</v>
      </c>
      <c r="BF548" s="64">
        <v>5062.5</v>
      </c>
      <c r="BG548" s="64">
        <v>5062.5</v>
      </c>
      <c r="BH548" s="64">
        <v>5062.5</v>
      </c>
      <c r="BI548" s="64">
        <v>5062.5</v>
      </c>
      <c r="BJ548" s="64">
        <v>5062.5</v>
      </c>
      <c r="BK548" s="64">
        <v>5062.5</v>
      </c>
      <c r="BL548" s="64" t="s">
        <v>350</v>
      </c>
    </row>
    <row r="549" spans="3:64" ht="9.75" hidden="1" customHeight="1" x14ac:dyDescent="0.3">
      <c r="C549" s="715" t="s">
        <v>378</v>
      </c>
      <c r="D549" s="64">
        <f t="array" ref="D549:BK550">TRANSPOSE(A407:B466)</f>
        <v>1</v>
      </c>
      <c r="E549" s="64">
        <v>2</v>
      </c>
      <c r="F549" s="64">
        <v>3</v>
      </c>
      <c r="G549" s="64">
        <v>4</v>
      </c>
      <c r="H549" s="64">
        <v>5</v>
      </c>
      <c r="I549" s="64">
        <v>6</v>
      </c>
      <c r="J549" s="64">
        <v>7</v>
      </c>
      <c r="K549" s="64">
        <v>8</v>
      </c>
      <c r="L549" s="64">
        <v>9</v>
      </c>
      <c r="M549" s="64">
        <v>10</v>
      </c>
      <c r="N549" s="64">
        <v>11</v>
      </c>
      <c r="O549" s="64">
        <v>12</v>
      </c>
      <c r="P549" s="64">
        <v>13</v>
      </c>
      <c r="Q549" s="64">
        <v>14</v>
      </c>
      <c r="R549" s="64">
        <v>15</v>
      </c>
      <c r="S549" s="64">
        <v>16</v>
      </c>
      <c r="T549" s="64">
        <v>17</v>
      </c>
      <c r="U549" s="64">
        <v>18</v>
      </c>
      <c r="V549" s="64">
        <v>19</v>
      </c>
      <c r="W549" s="64">
        <v>20</v>
      </c>
      <c r="X549" s="64">
        <v>21</v>
      </c>
      <c r="Y549" s="64">
        <v>22</v>
      </c>
      <c r="Z549" s="64">
        <v>23</v>
      </c>
      <c r="AA549" s="64">
        <v>24</v>
      </c>
      <c r="AB549" s="64">
        <v>25</v>
      </c>
      <c r="AC549" s="64">
        <v>26</v>
      </c>
      <c r="AD549" s="64">
        <v>27</v>
      </c>
      <c r="AE549" s="64">
        <v>28</v>
      </c>
      <c r="AF549" s="64">
        <v>29</v>
      </c>
      <c r="AG549" s="64">
        <v>30</v>
      </c>
      <c r="AH549" s="64">
        <v>31</v>
      </c>
      <c r="AI549" s="64">
        <v>32</v>
      </c>
      <c r="AJ549" s="64">
        <v>33</v>
      </c>
      <c r="AK549" s="64">
        <v>34</v>
      </c>
      <c r="AL549" s="64">
        <v>35</v>
      </c>
      <c r="AM549" s="64">
        <v>36</v>
      </c>
      <c r="AN549" s="64">
        <v>37</v>
      </c>
      <c r="AO549" s="64">
        <v>38</v>
      </c>
      <c r="AP549" s="64">
        <v>39</v>
      </c>
      <c r="AQ549" s="64">
        <v>40</v>
      </c>
      <c r="AR549" s="64">
        <v>41</v>
      </c>
      <c r="AS549" s="64">
        <v>42</v>
      </c>
      <c r="AT549" s="64">
        <v>43</v>
      </c>
      <c r="AU549" s="64">
        <v>44</v>
      </c>
      <c r="AV549" s="64">
        <v>45</v>
      </c>
      <c r="AW549" s="64">
        <v>46</v>
      </c>
      <c r="AX549" s="64">
        <v>47</v>
      </c>
      <c r="AY549" s="64">
        <v>48</v>
      </c>
      <c r="AZ549" s="64">
        <v>49</v>
      </c>
      <c r="BA549" s="64">
        <v>50</v>
      </c>
      <c r="BB549" s="64">
        <v>51</v>
      </c>
      <c r="BC549" s="64">
        <v>52</v>
      </c>
      <c r="BD549" s="64">
        <v>53</v>
      </c>
      <c r="BE549" s="64">
        <v>54</v>
      </c>
      <c r="BF549" s="64">
        <v>55</v>
      </c>
      <c r="BG549" s="64">
        <v>56</v>
      </c>
      <c r="BH549" s="64">
        <v>57</v>
      </c>
      <c r="BI549" s="64">
        <v>58</v>
      </c>
      <c r="BJ549" s="64">
        <v>59</v>
      </c>
      <c r="BK549" s="64">
        <v>60</v>
      </c>
      <c r="BL549" s="64" t="s">
        <v>350</v>
      </c>
    </row>
    <row r="550" spans="3:64" ht="9.75" hidden="1" customHeight="1" x14ac:dyDescent="0.3">
      <c r="C550" s="715"/>
      <c r="D550" s="64">
        <v>7200</v>
      </c>
      <c r="E550" s="64">
        <v>7200</v>
      </c>
      <c r="F550" s="64">
        <v>7200</v>
      </c>
      <c r="G550" s="64">
        <v>7200</v>
      </c>
      <c r="H550" s="64">
        <v>7200</v>
      </c>
      <c r="I550" s="64">
        <v>7200</v>
      </c>
      <c r="J550" s="64">
        <v>7200</v>
      </c>
      <c r="K550" s="64">
        <v>7200</v>
      </c>
      <c r="L550" s="64">
        <v>7200</v>
      </c>
      <c r="M550" s="64">
        <v>7200</v>
      </c>
      <c r="N550" s="64">
        <v>7200</v>
      </c>
      <c r="O550" s="64">
        <v>7200</v>
      </c>
      <c r="P550" s="64">
        <v>11129.999999999998</v>
      </c>
      <c r="Q550" s="64">
        <v>11129.999999999998</v>
      </c>
      <c r="R550" s="64">
        <v>11129.999999999998</v>
      </c>
      <c r="S550" s="64">
        <v>11129.999999999998</v>
      </c>
      <c r="T550" s="64">
        <v>11129.999999999998</v>
      </c>
      <c r="U550" s="64">
        <v>11129.999999999998</v>
      </c>
      <c r="V550" s="64">
        <v>11129.999999999998</v>
      </c>
      <c r="W550" s="64">
        <v>11129.999999999998</v>
      </c>
      <c r="X550" s="64">
        <v>11129.999999999998</v>
      </c>
      <c r="Y550" s="64">
        <v>11129.999999999998</v>
      </c>
      <c r="Z550" s="64">
        <v>11129.999999999998</v>
      </c>
      <c r="AA550" s="64">
        <v>11129.999999999998</v>
      </c>
      <c r="AB550" s="64">
        <v>17479.999999999996</v>
      </c>
      <c r="AC550" s="64">
        <v>17479.999999999996</v>
      </c>
      <c r="AD550" s="64">
        <v>17479.999999999996</v>
      </c>
      <c r="AE550" s="64">
        <v>17479.999999999996</v>
      </c>
      <c r="AF550" s="64">
        <v>17479.999999999996</v>
      </c>
      <c r="AG550" s="64">
        <v>17479.999999999996</v>
      </c>
      <c r="AH550" s="64">
        <v>17479.999999999996</v>
      </c>
      <c r="AI550" s="64">
        <v>17479.999999999996</v>
      </c>
      <c r="AJ550" s="64">
        <v>17479.999999999996</v>
      </c>
      <c r="AK550" s="64">
        <v>17479.999999999996</v>
      </c>
      <c r="AL550" s="64">
        <v>17479.999999999996</v>
      </c>
      <c r="AM550" s="64">
        <v>17479.999999999996</v>
      </c>
      <c r="AN550" s="64">
        <v>21500</v>
      </c>
      <c r="AO550" s="64">
        <v>21500</v>
      </c>
      <c r="AP550" s="64">
        <v>21500</v>
      </c>
      <c r="AQ550" s="64">
        <v>21500</v>
      </c>
      <c r="AR550" s="64">
        <v>21500</v>
      </c>
      <c r="AS550" s="64">
        <v>21500</v>
      </c>
      <c r="AT550" s="64">
        <v>21500</v>
      </c>
      <c r="AU550" s="64">
        <v>21500</v>
      </c>
      <c r="AV550" s="64">
        <v>21500</v>
      </c>
      <c r="AW550" s="64">
        <v>21500</v>
      </c>
      <c r="AX550" s="64">
        <v>21500</v>
      </c>
      <c r="AY550" s="64">
        <v>21500</v>
      </c>
      <c r="AZ550" s="64">
        <v>26932.500000000004</v>
      </c>
      <c r="BA550" s="64">
        <v>26932.500000000004</v>
      </c>
      <c r="BB550" s="64">
        <v>26932.500000000004</v>
      </c>
      <c r="BC550" s="64">
        <v>26932.500000000004</v>
      </c>
      <c r="BD550" s="64">
        <v>26932.500000000004</v>
      </c>
      <c r="BE550" s="64">
        <v>26932.500000000004</v>
      </c>
      <c r="BF550" s="64">
        <v>26932.500000000004</v>
      </c>
      <c r="BG550" s="64">
        <v>26932.500000000004</v>
      </c>
      <c r="BH550" s="64">
        <v>26932.500000000004</v>
      </c>
      <c r="BI550" s="64">
        <v>26932.500000000004</v>
      </c>
      <c r="BJ550" s="64">
        <v>26932.500000000004</v>
      </c>
      <c r="BK550" s="64">
        <v>26932.500000000004</v>
      </c>
      <c r="BL550" s="64" t="s">
        <v>350</v>
      </c>
    </row>
    <row r="551" spans="3:64" ht="9.75" hidden="1" customHeight="1" x14ac:dyDescent="0.3">
      <c r="C551" s="715" t="s">
        <v>349</v>
      </c>
      <c r="D551" s="64">
        <f t="array" ref="D551:BK552">TRANSPOSE(A470:B529)</f>
        <v>1</v>
      </c>
      <c r="E551" s="64">
        <v>2</v>
      </c>
      <c r="F551" s="64">
        <v>3</v>
      </c>
      <c r="G551" s="64">
        <v>4</v>
      </c>
      <c r="H551" s="64">
        <v>5</v>
      </c>
      <c r="I551" s="64">
        <v>6</v>
      </c>
      <c r="J551" s="64">
        <v>7</v>
      </c>
      <c r="K551" s="64">
        <v>8</v>
      </c>
      <c r="L551" s="64">
        <v>9</v>
      </c>
      <c r="M551" s="64">
        <v>10</v>
      </c>
      <c r="N551" s="64">
        <v>11</v>
      </c>
      <c r="O551" s="64">
        <v>12</v>
      </c>
      <c r="P551" s="64">
        <v>13</v>
      </c>
      <c r="Q551" s="64">
        <v>14</v>
      </c>
      <c r="R551" s="64">
        <v>15</v>
      </c>
      <c r="S551" s="64">
        <v>16</v>
      </c>
      <c r="T551" s="64">
        <v>17</v>
      </c>
      <c r="U551" s="64">
        <v>18</v>
      </c>
      <c r="V551" s="64">
        <v>19</v>
      </c>
      <c r="W551" s="64">
        <v>20</v>
      </c>
      <c r="X551" s="64">
        <v>21</v>
      </c>
      <c r="Y551" s="64">
        <v>22</v>
      </c>
      <c r="Z551" s="64">
        <v>23</v>
      </c>
      <c r="AA551" s="64">
        <v>24</v>
      </c>
      <c r="AB551" s="64">
        <v>25</v>
      </c>
      <c r="AC551" s="64">
        <v>26</v>
      </c>
      <c r="AD551" s="64">
        <v>27</v>
      </c>
      <c r="AE551" s="64">
        <v>28</v>
      </c>
      <c r="AF551" s="64">
        <v>29</v>
      </c>
      <c r="AG551" s="64">
        <v>30</v>
      </c>
      <c r="AH551" s="64">
        <v>31</v>
      </c>
      <c r="AI551" s="64">
        <v>32</v>
      </c>
      <c r="AJ551" s="64">
        <v>33</v>
      </c>
      <c r="AK551" s="64">
        <v>34</v>
      </c>
      <c r="AL551" s="64">
        <v>35</v>
      </c>
      <c r="AM551" s="64">
        <v>36</v>
      </c>
      <c r="AN551" s="64">
        <v>37</v>
      </c>
      <c r="AO551" s="64">
        <v>38</v>
      </c>
      <c r="AP551" s="64">
        <v>39</v>
      </c>
      <c r="AQ551" s="64">
        <v>40</v>
      </c>
      <c r="AR551" s="64">
        <v>41</v>
      </c>
      <c r="AS551" s="64">
        <v>42</v>
      </c>
      <c r="AT551" s="64">
        <v>43</v>
      </c>
      <c r="AU551" s="64">
        <v>44</v>
      </c>
      <c r="AV551" s="64">
        <v>45</v>
      </c>
      <c r="AW551" s="64">
        <v>46</v>
      </c>
      <c r="AX551" s="64">
        <v>47</v>
      </c>
      <c r="AY551" s="64">
        <v>48</v>
      </c>
      <c r="AZ551" s="64">
        <v>49</v>
      </c>
      <c r="BA551" s="64">
        <v>50</v>
      </c>
      <c r="BB551" s="64">
        <v>51</v>
      </c>
      <c r="BC551" s="64">
        <v>52</v>
      </c>
      <c r="BD551" s="64">
        <v>53</v>
      </c>
      <c r="BE551" s="64">
        <v>54</v>
      </c>
      <c r="BF551" s="64">
        <v>55</v>
      </c>
      <c r="BG551" s="64">
        <v>56</v>
      </c>
      <c r="BH551" s="64">
        <v>57</v>
      </c>
      <c r="BI551" s="64">
        <v>58</v>
      </c>
      <c r="BJ551" s="64">
        <v>59</v>
      </c>
      <c r="BK551" s="64">
        <v>60</v>
      </c>
      <c r="BL551" s="64" t="s">
        <v>350</v>
      </c>
    </row>
    <row r="552" spans="3:64" ht="9.75" hidden="1" customHeight="1" x14ac:dyDescent="0.3">
      <c r="D552" s="64">
        <v>8600</v>
      </c>
      <c r="E552" s="64">
        <v>8600</v>
      </c>
      <c r="F552" s="64">
        <v>8600</v>
      </c>
      <c r="G552" s="64">
        <v>8600</v>
      </c>
      <c r="H552" s="64">
        <v>8600</v>
      </c>
      <c r="I552" s="64">
        <v>8600</v>
      </c>
      <c r="J552" s="64">
        <v>8600</v>
      </c>
      <c r="K552" s="64">
        <v>8600</v>
      </c>
      <c r="L552" s="64">
        <v>8600</v>
      </c>
      <c r="M552" s="64">
        <v>8600</v>
      </c>
      <c r="N552" s="64">
        <v>8600</v>
      </c>
      <c r="O552" s="64">
        <v>8600</v>
      </c>
      <c r="P552" s="64">
        <v>12600</v>
      </c>
      <c r="Q552" s="64">
        <v>12600</v>
      </c>
      <c r="R552" s="64">
        <v>12600</v>
      </c>
      <c r="S552" s="64">
        <v>12600</v>
      </c>
      <c r="T552" s="64">
        <v>12600</v>
      </c>
      <c r="U552" s="64">
        <v>12600</v>
      </c>
      <c r="V552" s="64">
        <v>12600</v>
      </c>
      <c r="W552" s="64">
        <v>12600</v>
      </c>
      <c r="X552" s="64">
        <v>12600</v>
      </c>
      <c r="Y552" s="64">
        <v>12600</v>
      </c>
      <c r="Z552" s="64">
        <v>12600</v>
      </c>
      <c r="AA552" s="64">
        <v>12600</v>
      </c>
      <c r="AB552" s="64">
        <v>19319.999999999996</v>
      </c>
      <c r="AC552" s="64">
        <v>19319.999999999996</v>
      </c>
      <c r="AD552" s="64">
        <v>19319.999999999996</v>
      </c>
      <c r="AE552" s="64">
        <v>19319.999999999996</v>
      </c>
      <c r="AF552" s="64">
        <v>19319.999999999996</v>
      </c>
      <c r="AG552" s="64">
        <v>19319.999999999996</v>
      </c>
      <c r="AH552" s="64">
        <v>19319.999999999996</v>
      </c>
      <c r="AI552" s="64">
        <v>19319.999999999996</v>
      </c>
      <c r="AJ552" s="64">
        <v>19319.999999999996</v>
      </c>
      <c r="AK552" s="64">
        <v>19319.999999999996</v>
      </c>
      <c r="AL552" s="64">
        <v>19319.999999999996</v>
      </c>
      <c r="AM552" s="64">
        <v>19319.999999999996</v>
      </c>
      <c r="AN552" s="64">
        <v>24000</v>
      </c>
      <c r="AO552" s="64">
        <v>24000</v>
      </c>
      <c r="AP552" s="64">
        <v>24000</v>
      </c>
      <c r="AQ552" s="64">
        <v>24000</v>
      </c>
      <c r="AR552" s="64">
        <v>24000</v>
      </c>
      <c r="AS552" s="64">
        <v>24000</v>
      </c>
      <c r="AT552" s="64">
        <v>24000</v>
      </c>
      <c r="AU552" s="64">
        <v>24000</v>
      </c>
      <c r="AV552" s="64">
        <v>24000</v>
      </c>
      <c r="AW552" s="64">
        <v>24000</v>
      </c>
      <c r="AX552" s="64">
        <v>24000</v>
      </c>
      <c r="AY552" s="64">
        <v>24000</v>
      </c>
      <c r="AZ552" s="64">
        <v>29430</v>
      </c>
      <c r="BA552" s="64">
        <v>29430</v>
      </c>
      <c r="BB552" s="64">
        <v>29430</v>
      </c>
      <c r="BC552" s="64">
        <v>29430</v>
      </c>
      <c r="BD552" s="64">
        <v>29430</v>
      </c>
      <c r="BE552" s="64">
        <v>29430</v>
      </c>
      <c r="BF552" s="64">
        <v>29430</v>
      </c>
      <c r="BG552" s="64">
        <v>29430</v>
      </c>
      <c r="BH552" s="64">
        <v>29430</v>
      </c>
      <c r="BI552" s="64">
        <v>29430</v>
      </c>
      <c r="BJ552" s="64">
        <v>29430</v>
      </c>
      <c r="BK552" s="64">
        <v>29430</v>
      </c>
    </row>
    <row r="553" spans="3:64" ht="9.75" hidden="1" customHeight="1" x14ac:dyDescent="0.3"/>
    <row r="554" spans="3:64" ht="10.199999999999999" hidden="1" customHeight="1" x14ac:dyDescent="0.3">
      <c r="C554" s="715" t="s">
        <v>336</v>
      </c>
      <c r="D554" s="64">
        <f>SUM(D552,D550,D548,D546,D544,D542,D540)</f>
        <v>93350</v>
      </c>
      <c r="E554" s="64">
        <f t="shared" ref="E554:BK554" si="91">SUM(E552,E550,E548,E546,E544,E542,E540)</f>
        <v>93350</v>
      </c>
      <c r="F554" s="64">
        <f t="shared" si="91"/>
        <v>93350</v>
      </c>
      <c r="G554" s="64">
        <f t="shared" si="91"/>
        <v>93350</v>
      </c>
      <c r="H554" s="64">
        <f t="shared" si="91"/>
        <v>93350</v>
      </c>
      <c r="I554" s="64">
        <f t="shared" si="91"/>
        <v>93350</v>
      </c>
      <c r="J554" s="64">
        <f t="shared" si="91"/>
        <v>93350</v>
      </c>
      <c r="K554" s="64">
        <f t="shared" si="91"/>
        <v>93350</v>
      </c>
      <c r="L554" s="64">
        <f t="shared" si="91"/>
        <v>93350</v>
      </c>
      <c r="M554" s="64">
        <f t="shared" si="91"/>
        <v>93350</v>
      </c>
      <c r="N554" s="64">
        <f t="shared" si="91"/>
        <v>93350</v>
      </c>
      <c r="O554" s="64">
        <f t="shared" si="91"/>
        <v>93350</v>
      </c>
      <c r="P554" s="64">
        <f t="shared" si="91"/>
        <v>139650</v>
      </c>
      <c r="Q554" s="64">
        <f t="shared" si="91"/>
        <v>139650</v>
      </c>
      <c r="R554" s="64">
        <f t="shared" si="91"/>
        <v>139650</v>
      </c>
      <c r="S554" s="64">
        <f t="shared" si="91"/>
        <v>139650</v>
      </c>
      <c r="T554" s="64">
        <f t="shared" si="91"/>
        <v>139650</v>
      </c>
      <c r="U554" s="64">
        <f t="shared" si="91"/>
        <v>139650</v>
      </c>
      <c r="V554" s="64">
        <f t="shared" si="91"/>
        <v>139650</v>
      </c>
      <c r="W554" s="64">
        <f t="shared" si="91"/>
        <v>139650</v>
      </c>
      <c r="X554" s="64">
        <f t="shared" si="91"/>
        <v>139650</v>
      </c>
      <c r="Y554" s="64">
        <f t="shared" si="91"/>
        <v>139650</v>
      </c>
      <c r="Z554" s="64">
        <f t="shared" si="91"/>
        <v>139650</v>
      </c>
      <c r="AA554" s="64">
        <f t="shared" si="91"/>
        <v>139650</v>
      </c>
      <c r="AB554" s="64">
        <f t="shared" si="91"/>
        <v>216746.25</v>
      </c>
      <c r="AC554" s="64">
        <f t="shared" si="91"/>
        <v>216746.25</v>
      </c>
      <c r="AD554" s="64">
        <f t="shared" si="91"/>
        <v>216746.25</v>
      </c>
      <c r="AE554" s="64">
        <f t="shared" si="91"/>
        <v>216746.25</v>
      </c>
      <c r="AF554" s="64">
        <f t="shared" si="91"/>
        <v>216746.25</v>
      </c>
      <c r="AG554" s="64">
        <f t="shared" si="91"/>
        <v>216746.25</v>
      </c>
      <c r="AH554" s="64">
        <f t="shared" si="91"/>
        <v>216746.25</v>
      </c>
      <c r="AI554" s="64">
        <f t="shared" si="91"/>
        <v>216746.25</v>
      </c>
      <c r="AJ554" s="64">
        <f t="shared" si="91"/>
        <v>216746.25</v>
      </c>
      <c r="AK554" s="64">
        <f t="shared" si="91"/>
        <v>216746.25</v>
      </c>
      <c r="AL554" s="64">
        <f t="shared" si="91"/>
        <v>216746.25</v>
      </c>
      <c r="AM554" s="64">
        <f t="shared" si="91"/>
        <v>216746.25</v>
      </c>
      <c r="AN554" s="64">
        <f t="shared" si="91"/>
        <v>265625</v>
      </c>
      <c r="AO554" s="64">
        <f t="shared" si="91"/>
        <v>265625</v>
      </c>
      <c r="AP554" s="64">
        <f t="shared" si="91"/>
        <v>265625</v>
      </c>
      <c r="AQ554" s="64">
        <f t="shared" si="91"/>
        <v>265625</v>
      </c>
      <c r="AR554" s="64">
        <f t="shared" si="91"/>
        <v>265625</v>
      </c>
      <c r="AS554" s="64">
        <f t="shared" si="91"/>
        <v>265625</v>
      </c>
      <c r="AT554" s="64">
        <f t="shared" si="91"/>
        <v>265625</v>
      </c>
      <c r="AU554" s="64">
        <f t="shared" si="91"/>
        <v>265625</v>
      </c>
      <c r="AV554" s="64">
        <f t="shared" si="91"/>
        <v>265625</v>
      </c>
      <c r="AW554" s="64">
        <f t="shared" si="91"/>
        <v>265625</v>
      </c>
      <c r="AX554" s="64">
        <f t="shared" si="91"/>
        <v>265625</v>
      </c>
      <c r="AY554" s="64">
        <f t="shared" si="91"/>
        <v>265625</v>
      </c>
      <c r="AZ554" s="64">
        <f>SUM(AZ552,AZ550,AZ548,AZ546,AZ544,AZ542,AZ540)</f>
        <v>333011.25</v>
      </c>
      <c r="BA554" s="64">
        <f t="shared" si="91"/>
        <v>333011.25</v>
      </c>
      <c r="BB554" s="64">
        <f t="shared" si="91"/>
        <v>333011.25</v>
      </c>
      <c r="BC554" s="64">
        <f t="shared" si="91"/>
        <v>333011.25</v>
      </c>
      <c r="BD554" s="64">
        <f t="shared" si="91"/>
        <v>333011.25</v>
      </c>
      <c r="BE554" s="64">
        <f t="shared" si="91"/>
        <v>333011.25</v>
      </c>
      <c r="BF554" s="64">
        <f t="shared" si="91"/>
        <v>333011.25</v>
      </c>
      <c r="BG554" s="64">
        <f t="shared" si="91"/>
        <v>333011.25</v>
      </c>
      <c r="BH554" s="64">
        <f t="shared" si="91"/>
        <v>333011.25</v>
      </c>
      <c r="BI554" s="64">
        <f t="shared" si="91"/>
        <v>333011.25</v>
      </c>
      <c r="BJ554" s="64">
        <f t="shared" si="91"/>
        <v>333011.25</v>
      </c>
      <c r="BK554" s="64">
        <f t="shared" si="91"/>
        <v>333011.25</v>
      </c>
    </row>
    <row r="555" spans="3:64" ht="9.75" hidden="1" customHeight="1" x14ac:dyDescent="0.3"/>
    <row r="556" spans="3:64" ht="10.199999999999999" hidden="1" customHeight="1" x14ac:dyDescent="0.3"/>
    <row r="557" spans="3:64" ht="9.75" hidden="1" customHeight="1" x14ac:dyDescent="0.3"/>
    <row r="558" spans="3:64" ht="10.199999999999999" hidden="1" customHeight="1" x14ac:dyDescent="0.3"/>
  </sheetData>
  <mergeCells count="45">
    <mergeCell ref="C28:D28"/>
    <mergeCell ref="C29:D29"/>
    <mergeCell ref="C30:D30"/>
    <mergeCell ref="C31:D31"/>
    <mergeCell ref="J17:K17"/>
    <mergeCell ref="L17:M17"/>
    <mergeCell ref="F17:G17"/>
    <mergeCell ref="C26:D26"/>
    <mergeCell ref="C27:D27"/>
    <mergeCell ref="C1:N1"/>
    <mergeCell ref="F10:G10"/>
    <mergeCell ref="H10:I10"/>
    <mergeCell ref="J10:K10"/>
    <mergeCell ref="L10:M10"/>
    <mergeCell ref="C3:D3"/>
    <mergeCell ref="C10:D11"/>
    <mergeCell ref="I44:M44"/>
    <mergeCell ref="E62:N62"/>
    <mergeCell ref="AM44:AQ44"/>
    <mergeCell ref="AH44:AL44"/>
    <mergeCell ref="AC44:AG44"/>
    <mergeCell ref="X44:AB44"/>
    <mergeCell ref="S44:W44"/>
    <mergeCell ref="C44:H44"/>
    <mergeCell ref="C62:D62"/>
    <mergeCell ref="BL157:BQ157"/>
    <mergeCell ref="BL219:BQ219"/>
    <mergeCell ref="BL281:BQ281"/>
    <mergeCell ref="BL95:BQ95"/>
    <mergeCell ref="N44:R44"/>
    <mergeCell ref="C156:D156"/>
    <mergeCell ref="E156:N156"/>
    <mergeCell ref="C218:D218"/>
    <mergeCell ref="E218:N218"/>
    <mergeCell ref="C280:D280"/>
    <mergeCell ref="E280:N280"/>
    <mergeCell ref="BL343:BQ343"/>
    <mergeCell ref="BL406:BQ406"/>
    <mergeCell ref="BL469:BQ469"/>
    <mergeCell ref="C342:D342"/>
    <mergeCell ref="E342:N342"/>
    <mergeCell ref="C405:D405"/>
    <mergeCell ref="E405:N405"/>
    <mergeCell ref="C468:D468"/>
    <mergeCell ref="E468:N468"/>
  </mergeCells>
  <pageMargins left="0.3" right="0.3" top="0.2" bottom="0.3" header="0" footer="0.2"/>
  <pageSetup scale="75" orientation="portrait" horizontalDpi="360" verticalDpi="360" r:id="rId1"/>
  <headerFooter scaleWithDoc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0"/>
  </sheetPr>
  <dimension ref="A1:IP57"/>
  <sheetViews>
    <sheetView showGridLines="0" workbookViewId="0"/>
  </sheetViews>
  <sheetFormatPr defaultColWidth="7.88671875" defaultRowHeight="10.5" customHeight="1" x14ac:dyDescent="0.3"/>
  <cols>
    <col min="1" max="1" width="1.88671875" style="51" customWidth="1"/>
    <col min="2" max="3" width="7.33203125" style="51" customWidth="1"/>
    <col min="4" max="4" width="3.44140625" style="51" customWidth="1"/>
    <col min="5" max="5" width="10.6640625" style="51" customWidth="1"/>
    <col min="6" max="6" width="12.33203125" style="51" customWidth="1"/>
    <col min="7" max="7" width="11.6640625" style="51" customWidth="1"/>
    <col min="8" max="8" width="11.5546875" style="51" customWidth="1"/>
    <col min="9" max="9" width="10.88671875" style="51" customWidth="1"/>
    <col min="10" max="10" width="11.109375" style="51" customWidth="1"/>
    <col min="11" max="13" width="9.6640625" style="51" customWidth="1"/>
    <col min="14" max="14" width="14.88671875" style="51" bestFit="1" customWidth="1"/>
    <col min="15" max="16" width="9.6640625" style="51" customWidth="1"/>
    <col min="17" max="17" width="17.6640625" style="51" customWidth="1"/>
    <col min="18" max="19" width="9.6640625" style="51" customWidth="1"/>
    <col min="20" max="20" width="8" style="51" bestFit="1" customWidth="1"/>
    <col min="21" max="21" width="9.6640625" style="51" customWidth="1"/>
    <col min="22" max="22" width="8.109375" style="51" bestFit="1" customWidth="1"/>
    <col min="23" max="67" width="9.6640625" style="51" customWidth="1"/>
    <col min="68" max="16384" width="7.88671875" style="51"/>
  </cols>
  <sheetData>
    <row r="1" spans="1:47" ht="15.6" x14ac:dyDescent="0.3">
      <c r="A1" s="50" t="s">
        <v>350</v>
      </c>
      <c r="B1" s="963" t="s">
        <v>289</v>
      </c>
      <c r="C1" s="963"/>
      <c r="D1" s="963"/>
      <c r="E1" s="963"/>
      <c r="F1" s="963"/>
      <c r="G1" s="963"/>
      <c r="H1" s="963"/>
      <c r="I1" s="963"/>
      <c r="J1" s="963"/>
      <c r="K1" s="963"/>
      <c r="L1" s="963"/>
      <c r="M1" s="963"/>
      <c r="N1" s="963"/>
      <c r="O1" s="963"/>
      <c r="P1" s="963"/>
      <c r="Q1" s="963"/>
      <c r="R1" s="963"/>
      <c r="S1" s="963"/>
      <c r="T1" s="963"/>
      <c r="U1" s="372"/>
      <c r="V1" s="372"/>
      <c r="W1" s="373"/>
      <c r="X1" s="373"/>
      <c r="Y1" s="373"/>
      <c r="Z1" s="373"/>
      <c r="AA1" s="373"/>
      <c r="AB1" s="54"/>
      <c r="AC1" s="54"/>
      <c r="AD1" s="54"/>
      <c r="AE1" s="54"/>
      <c r="AF1" s="54"/>
      <c r="AG1" s="54"/>
      <c r="AH1" s="54"/>
      <c r="AI1" s="54"/>
      <c r="AJ1" s="54"/>
      <c r="AK1" s="54"/>
      <c r="AL1" s="54"/>
      <c r="AM1" s="54"/>
      <c r="AN1" s="54"/>
      <c r="AO1" s="54"/>
      <c r="AP1" s="54"/>
      <c r="AQ1" s="54"/>
      <c r="AR1" s="54"/>
      <c r="AS1" s="54"/>
      <c r="AT1" s="54"/>
      <c r="AU1" s="54"/>
    </row>
    <row r="2" spans="1:47" ht="10.8" thickBot="1" x14ac:dyDescent="0.35">
      <c r="A2" s="55"/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101"/>
      <c r="S2" s="101"/>
      <c r="T2" s="101"/>
      <c r="U2" s="101"/>
      <c r="V2" s="101"/>
      <c r="W2" s="100"/>
      <c r="X2" s="374"/>
      <c r="Y2" s="100"/>
      <c r="Z2" s="100"/>
      <c r="AA2" s="374"/>
      <c r="AB2" s="55"/>
      <c r="AC2" s="55"/>
      <c r="AD2" s="55"/>
      <c r="AE2" s="55"/>
      <c r="AF2" s="55"/>
      <c r="AG2" s="55"/>
      <c r="AH2" s="55"/>
      <c r="AI2" s="55"/>
      <c r="AJ2" s="56"/>
      <c r="AK2" s="56"/>
      <c r="AL2" s="56"/>
      <c r="AM2" s="56"/>
      <c r="AN2" s="56"/>
      <c r="AO2" s="56"/>
      <c r="AP2" s="56"/>
      <c r="AQ2" s="56"/>
      <c r="AR2" s="56"/>
      <c r="AS2" s="56"/>
      <c r="AT2" s="56"/>
      <c r="AU2" s="56"/>
    </row>
    <row r="3" spans="1:47" ht="16.2" thickBot="1" x14ac:dyDescent="0.35">
      <c r="A3" s="55"/>
      <c r="B3" s="967" t="s">
        <v>283</v>
      </c>
      <c r="C3" s="967"/>
      <c r="D3" s="967"/>
      <c r="E3" s="967" t="s">
        <v>284</v>
      </c>
      <c r="F3" s="967" t="s">
        <v>393</v>
      </c>
      <c r="G3" s="966" t="s">
        <v>282</v>
      </c>
      <c r="H3" s="965" t="s">
        <v>285</v>
      </c>
      <c r="I3" s="965"/>
      <c r="J3" s="965"/>
      <c r="K3" s="965"/>
      <c r="L3" s="965" t="s">
        <v>286</v>
      </c>
      <c r="M3" s="965"/>
      <c r="N3" s="965"/>
      <c r="O3" s="965"/>
      <c r="P3" s="965"/>
      <c r="Q3" s="955" t="s">
        <v>341</v>
      </c>
      <c r="R3" s="375"/>
      <c r="S3" s="100"/>
      <c r="T3" s="101"/>
      <c r="U3" s="100"/>
      <c r="V3" s="100"/>
      <c r="W3" s="100"/>
      <c r="X3" s="374"/>
      <c r="Y3" s="377"/>
      <c r="Z3" s="956"/>
      <c r="AA3" s="378"/>
      <c r="AE3" s="55"/>
      <c r="AF3" s="55"/>
      <c r="AG3" s="55"/>
      <c r="AH3" s="55"/>
      <c r="AI3" s="55"/>
      <c r="AJ3" s="56"/>
      <c r="AK3" s="56"/>
      <c r="AL3" s="56"/>
      <c r="AM3" s="56"/>
      <c r="AN3" s="56"/>
      <c r="AO3" s="56"/>
      <c r="AP3" s="56"/>
      <c r="AQ3" s="56"/>
      <c r="AR3" s="56"/>
      <c r="AS3" s="56"/>
      <c r="AT3" s="56"/>
      <c r="AU3" s="56"/>
    </row>
    <row r="4" spans="1:47" ht="15.75" customHeight="1" thickBot="1" x14ac:dyDescent="0.35">
      <c r="A4" s="55"/>
      <c r="B4" s="967"/>
      <c r="C4" s="967"/>
      <c r="D4" s="967"/>
      <c r="E4" s="967"/>
      <c r="F4" s="967"/>
      <c r="G4" s="966"/>
      <c r="H4" s="367">
        <f>M4</f>
        <v>2026</v>
      </c>
      <c r="I4" s="367">
        <f>N4</f>
        <v>2027</v>
      </c>
      <c r="J4" s="367">
        <f>O4</f>
        <v>2028</v>
      </c>
      <c r="K4" s="367">
        <f>P4</f>
        <v>2029</v>
      </c>
      <c r="L4" s="367">
        <f>'Assumptions (Revenue)'!E10</f>
        <v>2025</v>
      </c>
      <c r="M4" s="367">
        <f>'Assumptions (Revenue)'!F10</f>
        <v>2026</v>
      </c>
      <c r="N4" s="367">
        <f>'Assumptions (Revenue)'!H10</f>
        <v>2027</v>
      </c>
      <c r="O4" s="367">
        <f>'Assumptions (Revenue)'!J10</f>
        <v>2028</v>
      </c>
      <c r="P4" s="367">
        <f>'Assumptions (Revenue)'!L10</f>
        <v>2029</v>
      </c>
      <c r="Q4" s="955"/>
      <c r="R4" s="376"/>
      <c r="S4" s="100"/>
      <c r="T4" s="100"/>
      <c r="U4" s="100"/>
      <c r="V4" s="100"/>
      <c r="W4" s="100"/>
      <c r="X4" s="100"/>
      <c r="Y4" s="377"/>
      <c r="Z4" s="956"/>
      <c r="AA4" s="378"/>
      <c r="AE4" s="55"/>
      <c r="AF4" s="55"/>
      <c r="AG4" s="55"/>
      <c r="AH4" s="55"/>
      <c r="AI4" s="55"/>
      <c r="AJ4" s="56"/>
      <c r="AK4" s="56"/>
      <c r="AL4" s="56"/>
      <c r="AM4" s="56"/>
      <c r="AN4" s="56"/>
      <c r="AO4" s="56"/>
      <c r="AP4" s="56"/>
      <c r="AQ4" s="56"/>
      <c r="AR4" s="56"/>
      <c r="AS4" s="56"/>
      <c r="AT4" s="56"/>
      <c r="AU4" s="56"/>
    </row>
    <row r="5" spans="1:47" ht="10.8" thickBot="1" x14ac:dyDescent="0.35">
      <c r="A5" s="55"/>
      <c r="B5" s="954" t="s">
        <v>26</v>
      </c>
      <c r="C5" s="954"/>
      <c r="D5" s="954"/>
      <c r="E5" s="368">
        <f>'Shortcut Lookup 2'!L$84</f>
        <v>45688</v>
      </c>
      <c r="F5" s="368">
        <v>46022</v>
      </c>
      <c r="G5" s="369">
        <v>100000</v>
      </c>
      <c r="H5" s="370">
        <v>0.1</v>
      </c>
      <c r="I5" s="370">
        <v>0.1</v>
      </c>
      <c r="J5" s="370">
        <v>0.1</v>
      </c>
      <c r="K5" s="370">
        <v>0.1</v>
      </c>
      <c r="L5" s="650">
        <v>1</v>
      </c>
      <c r="M5" s="650">
        <v>1</v>
      </c>
      <c r="N5" s="650">
        <v>1</v>
      </c>
      <c r="O5" s="650">
        <v>1</v>
      </c>
      <c r="P5" s="650">
        <v>1</v>
      </c>
      <c r="Q5" s="651"/>
      <c r="R5" s="100"/>
      <c r="S5" s="100"/>
      <c r="T5" s="100"/>
      <c r="U5" s="100"/>
      <c r="V5" s="100"/>
      <c r="W5" s="100"/>
      <c r="X5" s="100"/>
      <c r="Y5" s="377"/>
      <c r="Z5" s="379"/>
      <c r="AA5" s="378"/>
      <c r="AE5" s="55"/>
      <c r="AF5" s="55"/>
      <c r="AG5" s="55"/>
      <c r="AH5" s="55"/>
      <c r="AI5" s="55"/>
      <c r="AJ5" s="56"/>
      <c r="AK5" s="56"/>
      <c r="AL5" s="56"/>
      <c r="AM5" s="56"/>
      <c r="AN5" s="56"/>
      <c r="AO5" s="56"/>
      <c r="AP5" s="56"/>
      <c r="AQ5" s="56"/>
      <c r="AR5" s="56"/>
      <c r="AS5" s="56"/>
      <c r="AT5" s="56"/>
      <c r="AU5" s="56"/>
    </row>
    <row r="6" spans="1:47" ht="10.8" thickBot="1" x14ac:dyDescent="0.35">
      <c r="A6" s="55"/>
      <c r="B6" s="954" t="s">
        <v>27</v>
      </c>
      <c r="C6" s="954"/>
      <c r="D6" s="954"/>
      <c r="E6" s="368">
        <f>'Shortcut Lookup 2'!L$84</f>
        <v>45688</v>
      </c>
      <c r="F6" s="368">
        <f>'Shortcut Lookup 2'!BS$84</f>
        <v>47483</v>
      </c>
      <c r="G6" s="369">
        <v>70000</v>
      </c>
      <c r="H6" s="370">
        <v>0.1</v>
      </c>
      <c r="I6" s="370">
        <v>0.1</v>
      </c>
      <c r="J6" s="370">
        <v>0.1</v>
      </c>
      <c r="K6" s="370">
        <v>0.1</v>
      </c>
      <c r="L6" s="650">
        <v>2</v>
      </c>
      <c r="M6" s="650">
        <v>2</v>
      </c>
      <c r="N6" s="650">
        <v>3</v>
      </c>
      <c r="O6" s="650">
        <v>3</v>
      </c>
      <c r="P6" s="650">
        <v>4</v>
      </c>
      <c r="Q6" s="651"/>
      <c r="R6" s="100"/>
      <c r="S6" s="100"/>
      <c r="T6" s="100"/>
      <c r="U6" s="100"/>
      <c r="V6" s="100"/>
      <c r="W6" s="100"/>
      <c r="X6" s="100"/>
      <c r="Y6" s="377"/>
      <c r="Z6" s="379"/>
      <c r="AA6" s="378"/>
      <c r="AE6" s="55"/>
      <c r="AF6" s="55"/>
      <c r="AG6" s="55"/>
      <c r="AH6" s="55"/>
      <c r="AI6" s="55"/>
      <c r="AJ6" s="56"/>
      <c r="AK6" s="56"/>
      <c r="AL6" s="56"/>
      <c r="AM6" s="56"/>
      <c r="AN6" s="56"/>
      <c r="AO6" s="56"/>
      <c r="AP6" s="56"/>
      <c r="AQ6" s="56"/>
      <c r="AR6" s="56"/>
      <c r="AS6" s="56"/>
      <c r="AT6" s="56"/>
      <c r="AU6" s="56"/>
    </row>
    <row r="7" spans="1:47" ht="10.8" thickBot="1" x14ac:dyDescent="0.35">
      <c r="A7" s="55"/>
      <c r="B7" s="954" t="s">
        <v>28</v>
      </c>
      <c r="C7" s="954"/>
      <c r="D7" s="954"/>
      <c r="E7" s="368">
        <f>'Shortcut Lookup 2'!L$84</f>
        <v>45688</v>
      </c>
      <c r="F7" s="368">
        <f>'Shortcut Lookup 2'!BS$84</f>
        <v>47483</v>
      </c>
      <c r="G7" s="369">
        <v>55000</v>
      </c>
      <c r="H7" s="370">
        <v>0.1</v>
      </c>
      <c r="I7" s="370">
        <v>0.1</v>
      </c>
      <c r="J7" s="370">
        <v>0.1</v>
      </c>
      <c r="K7" s="370">
        <v>0.1</v>
      </c>
      <c r="L7" s="650">
        <v>4</v>
      </c>
      <c r="M7" s="650">
        <v>2</v>
      </c>
      <c r="N7" s="650">
        <v>2</v>
      </c>
      <c r="O7" s="650">
        <v>3</v>
      </c>
      <c r="P7" s="650">
        <v>3</v>
      </c>
      <c r="Q7" s="651"/>
      <c r="R7" s="100"/>
      <c r="S7" s="100"/>
      <c r="T7" s="100"/>
      <c r="U7" s="100"/>
      <c r="V7" s="100"/>
      <c r="W7" s="100"/>
      <c r="X7" s="100"/>
      <c r="Y7" s="377"/>
      <c r="Z7" s="379"/>
      <c r="AA7" s="378"/>
      <c r="AE7" s="55"/>
      <c r="AF7" s="55"/>
      <c r="AG7" s="55"/>
      <c r="AH7" s="55"/>
      <c r="AI7" s="55"/>
      <c r="AJ7" s="56"/>
      <c r="AK7" s="56"/>
      <c r="AL7" s="56"/>
      <c r="AM7" s="56"/>
      <c r="AN7" s="56"/>
      <c r="AO7" s="56"/>
      <c r="AP7" s="56"/>
      <c r="AQ7" s="56"/>
      <c r="AR7" s="56"/>
      <c r="AS7" s="56"/>
      <c r="AT7" s="56"/>
      <c r="AU7" s="56"/>
    </row>
    <row r="8" spans="1:47" ht="10.8" thickBot="1" x14ac:dyDescent="0.35">
      <c r="A8" s="55"/>
      <c r="B8" s="954" t="s">
        <v>29</v>
      </c>
      <c r="C8" s="954"/>
      <c r="D8" s="954"/>
      <c r="E8" s="368">
        <f>'Shortcut Lookup 2'!L$84</f>
        <v>45688</v>
      </c>
      <c r="F8" s="368">
        <f>'Shortcut Lookup 2'!BS$84</f>
        <v>47483</v>
      </c>
      <c r="G8" s="369">
        <v>70000</v>
      </c>
      <c r="H8" s="370">
        <v>0.1</v>
      </c>
      <c r="I8" s="370">
        <v>0.1</v>
      </c>
      <c r="J8" s="370">
        <v>0.1</v>
      </c>
      <c r="K8" s="370">
        <v>0.1</v>
      </c>
      <c r="L8" s="650">
        <v>1</v>
      </c>
      <c r="M8" s="650">
        <v>1</v>
      </c>
      <c r="N8" s="650">
        <v>2</v>
      </c>
      <c r="O8" s="650">
        <v>2</v>
      </c>
      <c r="P8" s="650">
        <v>2</v>
      </c>
      <c r="Q8" s="651"/>
      <c r="R8" s="100"/>
      <c r="S8" s="100"/>
      <c r="T8" s="100"/>
      <c r="U8" s="100"/>
      <c r="V8" s="100"/>
      <c r="W8" s="100"/>
      <c r="X8" s="100"/>
      <c r="Y8" s="377"/>
      <c r="Z8" s="379"/>
      <c r="AA8" s="378"/>
      <c r="AE8" s="55"/>
      <c r="AF8" s="55"/>
      <c r="AG8" s="55"/>
      <c r="AH8" s="55"/>
      <c r="AI8" s="55"/>
      <c r="AJ8" s="56"/>
      <c r="AK8" s="56"/>
      <c r="AL8" s="56"/>
      <c r="AM8" s="56"/>
      <c r="AN8" s="56"/>
      <c r="AO8" s="56"/>
      <c r="AP8" s="56"/>
      <c r="AQ8" s="56"/>
      <c r="AR8" s="56"/>
      <c r="AS8" s="56"/>
      <c r="AT8" s="56"/>
      <c r="AU8" s="56"/>
    </row>
    <row r="9" spans="1:47" ht="10.8" thickBot="1" x14ac:dyDescent="0.35">
      <c r="A9" s="55"/>
      <c r="B9" s="954" t="s">
        <v>30</v>
      </c>
      <c r="C9" s="954"/>
      <c r="D9" s="954"/>
      <c r="E9" s="368">
        <f>'Shortcut Lookup 2'!L$84</f>
        <v>45688</v>
      </c>
      <c r="F9" s="368">
        <f>'Shortcut Lookup 2'!BS$84</f>
        <v>47483</v>
      </c>
      <c r="G9" s="369">
        <v>55000</v>
      </c>
      <c r="H9" s="370">
        <v>0.1</v>
      </c>
      <c r="I9" s="370">
        <v>0.1</v>
      </c>
      <c r="J9" s="370">
        <v>0.1</v>
      </c>
      <c r="K9" s="370">
        <v>0.1</v>
      </c>
      <c r="L9" s="650">
        <v>1</v>
      </c>
      <c r="M9" s="650">
        <v>1</v>
      </c>
      <c r="N9" s="650">
        <v>2</v>
      </c>
      <c r="O9" s="650">
        <v>2</v>
      </c>
      <c r="P9" s="650">
        <v>2</v>
      </c>
      <c r="Q9" s="651"/>
      <c r="R9" s="100"/>
      <c r="S9" s="100"/>
      <c r="T9" s="100"/>
      <c r="U9" s="100"/>
      <c r="V9" s="100"/>
      <c r="W9" s="100"/>
      <c r="X9" s="100"/>
      <c r="Y9" s="377"/>
      <c r="Z9" s="379"/>
      <c r="AA9" s="378"/>
      <c r="AE9" s="55"/>
      <c r="AF9" s="55"/>
      <c r="AG9" s="55"/>
      <c r="AH9" s="55"/>
      <c r="AI9" s="55"/>
      <c r="AJ9" s="56"/>
      <c r="AK9" s="56"/>
      <c r="AL9" s="56"/>
      <c r="AM9" s="56"/>
      <c r="AN9" s="56"/>
      <c r="AO9" s="56"/>
      <c r="AP9" s="56"/>
      <c r="AQ9" s="56"/>
      <c r="AR9" s="56"/>
      <c r="AS9" s="56"/>
      <c r="AT9" s="56"/>
      <c r="AU9" s="56"/>
    </row>
    <row r="10" spans="1:47" ht="10.8" thickBot="1" x14ac:dyDescent="0.35">
      <c r="A10" s="55"/>
      <c r="B10" s="954" t="s">
        <v>31</v>
      </c>
      <c r="C10" s="954"/>
      <c r="D10" s="954"/>
      <c r="E10" s="368">
        <f>'Shortcut Lookup 2'!L$84</f>
        <v>45688</v>
      </c>
      <c r="F10" s="368">
        <f>'Shortcut Lookup 2'!BS$84</f>
        <v>47483</v>
      </c>
      <c r="G10" s="369">
        <v>70000</v>
      </c>
      <c r="H10" s="370">
        <v>0.1</v>
      </c>
      <c r="I10" s="370">
        <v>0.1</v>
      </c>
      <c r="J10" s="370">
        <v>0.1</v>
      </c>
      <c r="K10" s="370">
        <v>0.1</v>
      </c>
      <c r="L10" s="650">
        <v>1</v>
      </c>
      <c r="M10" s="650">
        <v>2</v>
      </c>
      <c r="N10" s="650">
        <v>2</v>
      </c>
      <c r="O10" s="650">
        <v>2</v>
      </c>
      <c r="P10" s="650">
        <v>2</v>
      </c>
      <c r="Q10" s="651"/>
      <c r="R10" s="100"/>
      <c r="S10" s="100"/>
      <c r="T10" s="100"/>
      <c r="U10" s="100"/>
      <c r="V10" s="100"/>
      <c r="W10" s="100"/>
      <c r="X10" s="100"/>
      <c r="Y10" s="377"/>
      <c r="Z10" s="379"/>
      <c r="AA10" s="378"/>
      <c r="AE10" s="55"/>
      <c r="AF10" s="55"/>
      <c r="AG10" s="55"/>
      <c r="AH10" s="55"/>
      <c r="AI10" s="55"/>
      <c r="AJ10" s="56"/>
      <c r="AK10" s="56"/>
      <c r="AL10" s="56"/>
      <c r="AM10" s="56"/>
      <c r="AN10" s="56"/>
      <c r="AO10" s="56"/>
      <c r="AP10" s="56"/>
      <c r="AQ10" s="56"/>
      <c r="AR10" s="56"/>
      <c r="AS10" s="56"/>
      <c r="AT10" s="56"/>
      <c r="AU10" s="56"/>
    </row>
    <row r="11" spans="1:47" ht="10.8" thickBot="1" x14ac:dyDescent="0.35">
      <c r="A11" s="55"/>
      <c r="B11" s="954" t="s">
        <v>32</v>
      </c>
      <c r="C11" s="954"/>
      <c r="D11" s="954"/>
      <c r="E11" s="368">
        <f>'Shortcut Lookup 2'!L$84</f>
        <v>45688</v>
      </c>
      <c r="F11" s="368">
        <f>'Shortcut Lookup 2'!BS$84</f>
        <v>47483</v>
      </c>
      <c r="G11" s="369">
        <v>55000</v>
      </c>
      <c r="H11" s="370"/>
      <c r="I11" s="370"/>
      <c r="J11" s="370"/>
      <c r="K11" s="370"/>
      <c r="L11" s="650"/>
      <c r="M11" s="650"/>
      <c r="N11" s="650"/>
      <c r="O11" s="650"/>
      <c r="P11" s="650"/>
      <c r="Q11" s="651"/>
      <c r="R11" s="100"/>
      <c r="S11" s="100"/>
      <c r="T11" s="100"/>
      <c r="U11" s="100"/>
      <c r="V11" s="100"/>
      <c r="W11" s="100"/>
      <c r="X11" s="100"/>
      <c r="Y11" s="377"/>
      <c r="Z11" s="379"/>
      <c r="AA11" s="378"/>
      <c r="AE11" s="55"/>
      <c r="AF11" s="55"/>
      <c r="AG11" s="55"/>
      <c r="AH11" s="55"/>
      <c r="AI11" s="55"/>
      <c r="AJ11" s="56"/>
      <c r="AK11" s="56"/>
      <c r="AL11" s="56"/>
      <c r="AM11" s="56"/>
      <c r="AN11" s="56"/>
      <c r="AO11" s="56"/>
      <c r="AP11" s="56"/>
      <c r="AQ11" s="56"/>
      <c r="AR11" s="56"/>
      <c r="AS11" s="56"/>
      <c r="AT11" s="56"/>
      <c r="AU11" s="56"/>
    </row>
    <row r="12" spans="1:47" ht="10.8" thickBot="1" x14ac:dyDescent="0.35">
      <c r="A12" s="55"/>
      <c r="B12" s="954" t="s">
        <v>33</v>
      </c>
      <c r="C12" s="954"/>
      <c r="D12" s="954"/>
      <c r="E12" s="368">
        <f>'Shortcut Lookup 2'!L$84</f>
        <v>45688</v>
      </c>
      <c r="F12" s="368">
        <f>'Shortcut Lookup 2'!BS$84</f>
        <v>47483</v>
      </c>
      <c r="G12" s="369">
        <v>80000</v>
      </c>
      <c r="H12" s="370"/>
      <c r="I12" s="370"/>
      <c r="J12" s="370"/>
      <c r="K12" s="370"/>
      <c r="L12" s="650"/>
      <c r="M12" s="650"/>
      <c r="N12" s="650"/>
      <c r="O12" s="650"/>
      <c r="P12" s="650"/>
      <c r="Q12" s="651"/>
      <c r="R12" s="100"/>
      <c r="S12" s="100"/>
      <c r="T12" s="100"/>
      <c r="U12" s="100"/>
      <c r="V12" s="100"/>
      <c r="W12" s="100"/>
      <c r="X12" s="100"/>
      <c r="Y12" s="377"/>
      <c r="Z12" s="379"/>
      <c r="AA12" s="378"/>
      <c r="AE12" s="55"/>
      <c r="AF12" s="55"/>
      <c r="AG12" s="55"/>
      <c r="AH12" s="55"/>
      <c r="AI12" s="55"/>
      <c r="AJ12" s="56"/>
      <c r="AK12" s="56"/>
      <c r="AL12" s="56"/>
      <c r="AM12" s="56"/>
      <c r="AN12" s="56"/>
      <c r="AO12" s="56"/>
      <c r="AP12" s="56"/>
      <c r="AQ12" s="56"/>
      <c r="AR12" s="56"/>
      <c r="AS12" s="56"/>
      <c r="AT12" s="56"/>
      <c r="AU12" s="56"/>
    </row>
    <row r="13" spans="1:47" ht="10.8" thickBot="1" x14ac:dyDescent="0.35">
      <c r="A13" s="55"/>
      <c r="B13" s="954" t="s">
        <v>183</v>
      </c>
      <c r="C13" s="954"/>
      <c r="D13" s="954"/>
      <c r="E13" s="368">
        <f>'Shortcut Lookup 2'!L$84</f>
        <v>45688</v>
      </c>
      <c r="F13" s="368">
        <f>'Shortcut Lookup 2'!BS$84</f>
        <v>47483</v>
      </c>
      <c r="G13" s="369"/>
      <c r="H13" s="370"/>
      <c r="I13" s="370"/>
      <c r="J13" s="370"/>
      <c r="K13" s="370"/>
      <c r="L13" s="650"/>
      <c r="M13" s="650"/>
      <c r="N13" s="650"/>
      <c r="O13" s="650"/>
      <c r="P13" s="650"/>
      <c r="Q13" s="651"/>
      <c r="R13" s="100"/>
      <c r="S13" s="100"/>
      <c r="T13" s="100"/>
      <c r="U13" s="100"/>
      <c r="V13" s="100"/>
      <c r="W13" s="100"/>
      <c r="X13" s="100"/>
      <c r="Y13" s="377"/>
      <c r="Z13" s="379"/>
      <c r="AA13" s="378"/>
      <c r="AE13" s="55"/>
      <c r="AF13" s="55"/>
      <c r="AG13" s="55"/>
      <c r="AH13" s="55"/>
      <c r="AI13" s="55"/>
      <c r="AJ13" s="56"/>
      <c r="AK13" s="56"/>
      <c r="AL13" s="56"/>
      <c r="AM13" s="56"/>
      <c r="AN13" s="56"/>
      <c r="AO13" s="56"/>
      <c r="AP13" s="56"/>
      <c r="AQ13" s="56"/>
      <c r="AR13" s="56"/>
      <c r="AS13" s="56"/>
      <c r="AT13" s="56"/>
      <c r="AU13" s="56"/>
    </row>
    <row r="14" spans="1:47" ht="10.8" thickBot="1" x14ac:dyDescent="0.35">
      <c r="A14" s="55"/>
      <c r="B14" s="954" t="s">
        <v>183</v>
      </c>
      <c r="C14" s="954"/>
      <c r="D14" s="954"/>
      <c r="E14" s="368">
        <f>'Shortcut Lookup 2'!L$84</f>
        <v>45688</v>
      </c>
      <c r="F14" s="368">
        <f>'Shortcut Lookup 2'!BS$84</f>
        <v>47483</v>
      </c>
      <c r="G14" s="369"/>
      <c r="H14" s="370"/>
      <c r="I14" s="370"/>
      <c r="J14" s="370"/>
      <c r="K14" s="370"/>
      <c r="L14" s="650"/>
      <c r="M14" s="650"/>
      <c r="N14" s="650"/>
      <c r="O14" s="650"/>
      <c r="P14" s="650"/>
      <c r="Q14" s="651"/>
      <c r="R14" s="100"/>
      <c r="S14" s="100"/>
      <c r="T14" s="100"/>
      <c r="U14" s="100"/>
      <c r="V14" s="100"/>
      <c r="W14" s="100"/>
      <c r="X14" s="100"/>
      <c r="Y14" s="377"/>
      <c r="Z14" s="379"/>
      <c r="AA14" s="378"/>
      <c r="AE14" s="55"/>
      <c r="AF14" s="55"/>
      <c r="AG14" s="55"/>
      <c r="AH14" s="55"/>
      <c r="AI14" s="55"/>
      <c r="AJ14" s="56"/>
      <c r="AK14" s="56"/>
      <c r="AL14" s="56"/>
      <c r="AM14" s="56"/>
      <c r="AN14" s="56"/>
      <c r="AO14" s="56"/>
      <c r="AP14" s="56"/>
      <c r="AQ14" s="56"/>
      <c r="AR14" s="56"/>
      <c r="AS14" s="56"/>
      <c r="AT14" s="56"/>
      <c r="AU14" s="56"/>
    </row>
    <row r="15" spans="1:47" ht="10.8" thickBot="1" x14ac:dyDescent="0.35">
      <c r="A15" s="55"/>
      <c r="B15" s="954" t="s">
        <v>183</v>
      </c>
      <c r="C15" s="954"/>
      <c r="D15" s="954"/>
      <c r="E15" s="368">
        <f>'Shortcut Lookup 2'!L$84</f>
        <v>45688</v>
      </c>
      <c r="F15" s="368">
        <f>'Shortcut Lookup 2'!BS$84</f>
        <v>47483</v>
      </c>
      <c r="G15" s="369"/>
      <c r="H15" s="370"/>
      <c r="I15" s="370"/>
      <c r="J15" s="370"/>
      <c r="K15" s="370"/>
      <c r="L15" s="650"/>
      <c r="M15" s="650"/>
      <c r="N15" s="650"/>
      <c r="O15" s="650"/>
      <c r="P15" s="650"/>
      <c r="Q15" s="651"/>
      <c r="R15" s="100"/>
      <c r="S15" s="100"/>
      <c r="T15" s="100"/>
      <c r="U15" s="100"/>
      <c r="V15" s="100"/>
      <c r="W15" s="100"/>
      <c r="X15" s="100"/>
      <c r="Y15" s="377"/>
      <c r="Z15" s="379"/>
      <c r="AA15" s="378"/>
      <c r="AE15" s="55"/>
      <c r="AF15" s="55"/>
      <c r="AG15" s="55"/>
      <c r="AH15" s="55"/>
      <c r="AI15" s="55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</row>
    <row r="16" spans="1:47" ht="10.8" thickBot="1" x14ac:dyDescent="0.35">
      <c r="A16" s="55"/>
      <c r="B16" s="954" t="s">
        <v>183</v>
      </c>
      <c r="C16" s="954"/>
      <c r="D16" s="954"/>
      <c r="E16" s="368">
        <f>'Shortcut Lookup 2'!L$84</f>
        <v>45688</v>
      </c>
      <c r="F16" s="368">
        <f>'Shortcut Lookup 2'!BS$84</f>
        <v>47483</v>
      </c>
      <c r="G16" s="369"/>
      <c r="H16" s="370"/>
      <c r="I16" s="370"/>
      <c r="J16" s="370"/>
      <c r="K16" s="370"/>
      <c r="L16" s="650"/>
      <c r="M16" s="650"/>
      <c r="N16" s="650"/>
      <c r="O16" s="650"/>
      <c r="P16" s="650"/>
      <c r="Q16" s="651"/>
      <c r="R16" s="100"/>
      <c r="S16" s="100"/>
      <c r="T16" s="100"/>
      <c r="U16" s="100"/>
      <c r="V16" s="100"/>
      <c r="W16" s="100"/>
      <c r="X16" s="100"/>
      <c r="Y16" s="377"/>
      <c r="Z16" s="379"/>
      <c r="AA16" s="378"/>
      <c r="AE16" s="55"/>
      <c r="AF16" s="55"/>
      <c r="AG16" s="55"/>
      <c r="AH16" s="55"/>
      <c r="AI16" s="55"/>
      <c r="AJ16" s="56"/>
      <c r="AK16" s="56"/>
      <c r="AL16" s="56"/>
      <c r="AM16" s="56"/>
      <c r="AN16" s="56"/>
      <c r="AO16" s="56"/>
      <c r="AP16" s="56"/>
      <c r="AQ16" s="56"/>
      <c r="AR16" s="56"/>
      <c r="AS16" s="56"/>
      <c r="AT16" s="56"/>
      <c r="AU16" s="56"/>
    </row>
    <row r="17" spans="1:250" ht="10.8" thickBot="1" x14ac:dyDescent="0.35">
      <c r="A17" s="55"/>
      <c r="B17" s="954" t="s">
        <v>183</v>
      </c>
      <c r="C17" s="954"/>
      <c r="D17" s="954"/>
      <c r="E17" s="368">
        <f>'Shortcut Lookup 2'!L$84</f>
        <v>45688</v>
      </c>
      <c r="F17" s="368">
        <f>'Shortcut Lookup 2'!BS$84</f>
        <v>47483</v>
      </c>
      <c r="G17" s="369"/>
      <c r="H17" s="370"/>
      <c r="I17" s="370"/>
      <c r="J17" s="370"/>
      <c r="K17" s="370"/>
      <c r="L17" s="650"/>
      <c r="M17" s="650"/>
      <c r="N17" s="650"/>
      <c r="O17" s="650"/>
      <c r="P17" s="650"/>
      <c r="Q17" s="651"/>
      <c r="R17" s="100"/>
      <c r="S17" s="100"/>
      <c r="T17" s="100"/>
      <c r="U17" s="100"/>
      <c r="V17" s="100"/>
      <c r="W17" s="100"/>
      <c r="X17" s="100"/>
      <c r="Y17" s="377"/>
      <c r="Z17" s="379"/>
      <c r="AA17" s="378"/>
      <c r="AE17" s="55"/>
      <c r="AF17" s="55"/>
      <c r="AG17" s="55"/>
      <c r="AH17" s="55"/>
      <c r="AI17" s="55"/>
      <c r="AJ17" s="56"/>
      <c r="AK17" s="56"/>
      <c r="AL17" s="56"/>
      <c r="AM17" s="56"/>
      <c r="AN17" s="56"/>
      <c r="AO17" s="56"/>
      <c r="AP17" s="56"/>
      <c r="AQ17" s="56"/>
      <c r="AR17" s="56"/>
      <c r="AS17" s="56"/>
      <c r="AT17" s="56"/>
      <c r="AU17" s="56"/>
    </row>
    <row r="18" spans="1:250" ht="10.8" thickBot="1" x14ac:dyDescent="0.35">
      <c r="A18" s="55"/>
      <c r="B18" s="954" t="s">
        <v>183</v>
      </c>
      <c r="C18" s="954"/>
      <c r="D18" s="954"/>
      <c r="E18" s="368">
        <f>'Shortcut Lookup 2'!L$84</f>
        <v>45688</v>
      </c>
      <c r="F18" s="368">
        <f>'Shortcut Lookup 2'!BS$84</f>
        <v>47483</v>
      </c>
      <c r="G18" s="369"/>
      <c r="H18" s="370"/>
      <c r="I18" s="370"/>
      <c r="J18" s="370"/>
      <c r="K18" s="370"/>
      <c r="L18" s="650"/>
      <c r="M18" s="650"/>
      <c r="N18" s="650"/>
      <c r="O18" s="650"/>
      <c r="P18" s="650"/>
      <c r="Q18" s="651"/>
      <c r="R18" s="100"/>
      <c r="S18" s="100"/>
      <c r="T18" s="100"/>
      <c r="U18" s="100"/>
      <c r="V18" s="100"/>
      <c r="W18" s="100"/>
      <c r="X18" s="100"/>
      <c r="Y18" s="377"/>
      <c r="Z18" s="379"/>
      <c r="AA18" s="378"/>
      <c r="AE18" s="55"/>
      <c r="AF18" s="55"/>
      <c r="AG18" s="55"/>
      <c r="AH18" s="55"/>
      <c r="AI18" s="55"/>
      <c r="AJ18" s="56"/>
      <c r="AK18" s="56"/>
      <c r="AL18" s="56"/>
      <c r="AM18" s="56"/>
      <c r="AN18" s="56"/>
      <c r="AO18" s="56"/>
      <c r="AP18" s="56"/>
      <c r="AQ18" s="56"/>
      <c r="AR18" s="56"/>
      <c r="AS18" s="56"/>
      <c r="AT18" s="56"/>
      <c r="AU18" s="56"/>
    </row>
    <row r="19" spans="1:250" ht="10.8" thickBot="1" x14ac:dyDescent="0.35">
      <c r="A19" s="55"/>
      <c r="B19" s="954" t="s">
        <v>183</v>
      </c>
      <c r="C19" s="954"/>
      <c r="D19" s="954"/>
      <c r="E19" s="368">
        <f>'Shortcut Lookup 2'!L$84</f>
        <v>45688</v>
      </c>
      <c r="F19" s="368">
        <f>'Shortcut Lookup 2'!BS$84</f>
        <v>47483</v>
      </c>
      <c r="G19" s="369"/>
      <c r="H19" s="370"/>
      <c r="I19" s="370"/>
      <c r="J19" s="370"/>
      <c r="K19" s="370"/>
      <c r="L19" s="650"/>
      <c r="M19" s="650"/>
      <c r="N19" s="650"/>
      <c r="O19" s="650"/>
      <c r="P19" s="650"/>
      <c r="Q19" s="651"/>
      <c r="R19" s="100"/>
      <c r="S19" s="100"/>
      <c r="T19" s="100"/>
      <c r="U19" s="100"/>
      <c r="V19" s="100"/>
      <c r="W19" s="100"/>
      <c r="X19" s="100"/>
      <c r="Y19" s="377"/>
      <c r="Z19" s="379"/>
      <c r="AA19" s="378"/>
      <c r="AE19" s="55"/>
      <c r="AF19" s="55"/>
      <c r="AG19" s="55"/>
      <c r="AH19" s="55"/>
      <c r="AI19" s="55"/>
      <c r="AJ19" s="56"/>
      <c r="AK19" s="56"/>
      <c r="AL19" s="56"/>
      <c r="AM19" s="56"/>
      <c r="AN19" s="56"/>
      <c r="AO19" s="56"/>
      <c r="AP19" s="56"/>
      <c r="AQ19" s="56"/>
      <c r="AR19" s="56"/>
      <c r="AS19" s="56"/>
      <c r="AT19" s="56"/>
      <c r="AU19" s="56"/>
    </row>
    <row r="20" spans="1:250" ht="10.8" thickBot="1" x14ac:dyDescent="0.35">
      <c r="A20" s="55"/>
      <c r="B20" s="954" t="s">
        <v>183</v>
      </c>
      <c r="C20" s="954"/>
      <c r="D20" s="954"/>
      <c r="E20" s="368">
        <f>'Shortcut Lookup 2'!L$84</f>
        <v>45688</v>
      </c>
      <c r="F20" s="368">
        <f>'Shortcut Lookup 2'!BS$84</f>
        <v>47483</v>
      </c>
      <c r="G20" s="369"/>
      <c r="H20" s="370"/>
      <c r="I20" s="370"/>
      <c r="J20" s="370"/>
      <c r="K20" s="370"/>
      <c r="L20" s="650"/>
      <c r="M20" s="650"/>
      <c r="N20" s="650"/>
      <c r="O20" s="650"/>
      <c r="P20" s="650"/>
      <c r="Q20" s="651"/>
      <c r="R20" s="100"/>
      <c r="S20" s="100"/>
      <c r="T20" s="100"/>
      <c r="U20" s="100"/>
      <c r="V20" s="100"/>
      <c r="W20" s="100"/>
      <c r="X20" s="100"/>
      <c r="Y20" s="377"/>
      <c r="Z20" s="379"/>
      <c r="AA20" s="378"/>
      <c r="AE20" s="55"/>
      <c r="AF20" s="55"/>
      <c r="AG20" s="55"/>
      <c r="AH20" s="55"/>
      <c r="AI20" s="55"/>
      <c r="AJ20" s="56"/>
      <c r="AK20" s="56"/>
      <c r="AL20" s="56"/>
      <c r="AM20" s="56"/>
      <c r="AN20" s="56"/>
      <c r="AO20" s="56"/>
      <c r="AP20" s="56"/>
      <c r="AQ20" s="56"/>
      <c r="AR20" s="56"/>
      <c r="AS20" s="56"/>
      <c r="AT20" s="56"/>
      <c r="AU20" s="56"/>
    </row>
    <row r="21" spans="1:250" ht="10.8" thickBot="1" x14ac:dyDescent="0.35">
      <c r="A21" s="55"/>
      <c r="B21" s="954" t="s">
        <v>183</v>
      </c>
      <c r="C21" s="954"/>
      <c r="D21" s="954"/>
      <c r="E21" s="368">
        <f>'Shortcut Lookup 2'!L$84</f>
        <v>45688</v>
      </c>
      <c r="F21" s="368">
        <f>'Shortcut Lookup 2'!BS$84</f>
        <v>47483</v>
      </c>
      <c r="G21" s="369"/>
      <c r="H21" s="370"/>
      <c r="I21" s="370"/>
      <c r="J21" s="370"/>
      <c r="K21" s="370"/>
      <c r="L21" s="650"/>
      <c r="M21" s="650"/>
      <c r="N21" s="650"/>
      <c r="O21" s="650"/>
      <c r="P21" s="650"/>
      <c r="Q21" s="651"/>
      <c r="R21" s="100"/>
      <c r="S21" s="100"/>
      <c r="T21" s="100"/>
      <c r="U21" s="100"/>
      <c r="V21" s="100"/>
      <c r="W21" s="100"/>
      <c r="X21" s="100"/>
      <c r="Y21" s="377"/>
      <c r="Z21" s="379"/>
      <c r="AA21" s="378"/>
      <c r="AE21" s="55"/>
      <c r="AF21" s="55"/>
      <c r="AG21" s="55"/>
      <c r="AH21" s="55"/>
      <c r="AI21" s="55"/>
      <c r="AJ21" s="56"/>
      <c r="AK21" s="56"/>
      <c r="AL21" s="56"/>
      <c r="AM21" s="56"/>
      <c r="AN21" s="56"/>
      <c r="AO21" s="56"/>
      <c r="AP21" s="56"/>
      <c r="AQ21" s="56"/>
      <c r="AR21" s="56"/>
      <c r="AS21" s="56"/>
      <c r="AT21" s="56"/>
      <c r="AU21" s="56"/>
    </row>
    <row r="22" spans="1:250" ht="10.8" thickBot="1" x14ac:dyDescent="0.35">
      <c r="A22" s="55"/>
      <c r="B22" s="954" t="s">
        <v>183</v>
      </c>
      <c r="C22" s="954"/>
      <c r="D22" s="954"/>
      <c r="E22" s="368">
        <f>'Shortcut Lookup 2'!L$84</f>
        <v>45688</v>
      </c>
      <c r="F22" s="368">
        <f>'Shortcut Lookup 2'!BS$84</f>
        <v>47483</v>
      </c>
      <c r="G22" s="369"/>
      <c r="H22" s="370"/>
      <c r="I22" s="370"/>
      <c r="J22" s="370"/>
      <c r="K22" s="370"/>
      <c r="L22" s="650"/>
      <c r="M22" s="650"/>
      <c r="N22" s="650"/>
      <c r="O22" s="650"/>
      <c r="P22" s="650"/>
      <c r="Q22" s="651"/>
      <c r="R22" s="100"/>
      <c r="S22" s="100"/>
      <c r="T22" s="100"/>
      <c r="U22" s="100"/>
      <c r="V22" s="100"/>
      <c r="W22" s="100"/>
      <c r="X22" s="100"/>
      <c r="Y22" s="377"/>
      <c r="Z22" s="379"/>
      <c r="AA22" s="378"/>
      <c r="AE22" s="55"/>
      <c r="AF22" s="55"/>
      <c r="AG22" s="55"/>
      <c r="AH22" s="55"/>
      <c r="AI22" s="55"/>
      <c r="AJ22" s="56"/>
      <c r="AK22" s="56"/>
      <c r="AL22" s="56"/>
      <c r="AM22" s="56"/>
      <c r="AN22" s="56"/>
      <c r="AO22" s="56"/>
      <c r="AP22" s="56"/>
      <c r="AQ22" s="56"/>
      <c r="AR22" s="56"/>
      <c r="AS22" s="56"/>
      <c r="AT22" s="56"/>
      <c r="AU22" s="56"/>
    </row>
    <row r="23" spans="1:250" ht="10.8" thickBot="1" x14ac:dyDescent="0.35">
      <c r="A23" s="55"/>
      <c r="B23" s="954" t="s">
        <v>183</v>
      </c>
      <c r="C23" s="954"/>
      <c r="D23" s="954"/>
      <c r="E23" s="368">
        <f>'Shortcut Lookup 2'!L$84</f>
        <v>45688</v>
      </c>
      <c r="F23" s="368">
        <f>'Shortcut Lookup 2'!BS$84</f>
        <v>47483</v>
      </c>
      <c r="G23" s="369"/>
      <c r="H23" s="371"/>
      <c r="I23" s="371"/>
      <c r="J23" s="371"/>
      <c r="K23" s="371"/>
      <c r="L23" s="650"/>
      <c r="M23" s="650"/>
      <c r="N23" s="650"/>
      <c r="O23" s="650"/>
      <c r="P23" s="650"/>
      <c r="Q23" s="651"/>
      <c r="R23" s="100"/>
      <c r="S23" s="100"/>
      <c r="T23" s="100"/>
      <c r="U23" s="100"/>
      <c r="V23" s="100"/>
      <c r="W23" s="100"/>
      <c r="X23" s="100"/>
      <c r="Y23" s="377"/>
      <c r="Z23" s="379"/>
      <c r="AA23" s="378"/>
      <c r="AE23" s="55"/>
      <c r="AF23" s="55"/>
      <c r="AG23" s="55"/>
      <c r="AH23" s="55"/>
      <c r="AI23" s="55"/>
      <c r="AJ23" s="56"/>
      <c r="AK23" s="56"/>
      <c r="AL23" s="56"/>
      <c r="AM23" s="56"/>
      <c r="AN23" s="56"/>
      <c r="AO23" s="56"/>
      <c r="AP23" s="56"/>
      <c r="AQ23" s="56"/>
      <c r="AR23" s="56"/>
      <c r="AS23" s="56"/>
      <c r="AT23" s="56"/>
      <c r="AU23" s="56"/>
    </row>
    <row r="24" spans="1:250" ht="10.199999999999999" x14ac:dyDescent="0.3">
      <c r="A24" s="55"/>
      <c r="B24" s="50"/>
      <c r="C24" s="50"/>
      <c r="D24" s="50"/>
      <c r="E24" s="50"/>
      <c r="F24" s="380"/>
      <c r="G24" s="381"/>
      <c r="H24" s="381"/>
      <c r="I24" s="964" t="s">
        <v>287</v>
      </c>
      <c r="J24" s="964"/>
      <c r="K24" s="964"/>
      <c r="L24" s="382">
        <f>SUM(L5:L23)</f>
        <v>10</v>
      </c>
      <c r="M24" s="382">
        <f>SUM(M5:M23)</f>
        <v>9</v>
      </c>
      <c r="N24" s="382">
        <f>SUM(N5:N23)</f>
        <v>12</v>
      </c>
      <c r="O24" s="382">
        <f>SUM(O5:O23)</f>
        <v>13</v>
      </c>
      <c r="P24" s="382">
        <f>SUM(P5:P23)</f>
        <v>14</v>
      </c>
      <c r="Q24" s="383"/>
      <c r="R24" s="100"/>
      <c r="S24" s="101"/>
      <c r="T24" s="101"/>
      <c r="U24" s="101"/>
      <c r="V24" s="101"/>
      <c r="W24" s="374"/>
      <c r="X24" s="374"/>
      <c r="Y24" s="374"/>
      <c r="Z24" s="374"/>
      <c r="AA24" s="374"/>
      <c r="AB24" s="55"/>
      <c r="AC24" s="55"/>
      <c r="AD24" s="56"/>
      <c r="AE24" s="56"/>
      <c r="AF24" s="56"/>
      <c r="AG24" s="56"/>
      <c r="AH24" s="56"/>
      <c r="AI24" s="55"/>
      <c r="AJ24" s="56"/>
      <c r="AK24" s="56"/>
      <c r="AL24" s="56"/>
      <c r="AM24" s="56"/>
      <c r="AN24" s="56"/>
      <c r="AO24" s="56"/>
      <c r="AP24" s="56"/>
      <c r="AQ24" s="56"/>
      <c r="AR24" s="56"/>
      <c r="AS24" s="56"/>
      <c r="AT24" s="56"/>
      <c r="AU24" s="56"/>
    </row>
    <row r="25" spans="1:250" ht="16.2" thickBot="1" x14ac:dyDescent="0.35">
      <c r="A25" s="55" t="s">
        <v>326</v>
      </c>
      <c r="B25" s="978" t="s">
        <v>288</v>
      </c>
      <c r="C25" s="979"/>
      <c r="D25" s="979"/>
      <c r="E25" s="979"/>
      <c r="F25" s="979"/>
      <c r="G25" s="979"/>
      <c r="H25" s="979"/>
      <c r="I25" s="979"/>
      <c r="J25" s="979"/>
      <c r="K25" s="979"/>
      <c r="L25" s="979"/>
      <c r="M25" s="979"/>
      <c r="N25" s="979"/>
      <c r="O25" s="979"/>
      <c r="P25" s="979"/>
      <c r="Q25" s="979"/>
      <c r="R25" s="979"/>
      <c r="S25" s="979"/>
      <c r="T25" s="979"/>
      <c r="U25" s="101"/>
      <c r="V25" s="101"/>
      <c r="W25" s="374"/>
      <c r="X25" s="374"/>
      <c r="Y25" s="374"/>
      <c r="Z25" s="374"/>
      <c r="AA25" s="374"/>
      <c r="AB25" s="55"/>
      <c r="AC25" s="55"/>
      <c r="AD25" s="56"/>
      <c r="AE25" s="56"/>
      <c r="AF25" s="56"/>
      <c r="AG25" s="56"/>
      <c r="AH25" s="56"/>
      <c r="AI25" s="55"/>
      <c r="AJ25" s="56"/>
      <c r="AK25" s="56"/>
      <c r="AL25" s="56"/>
      <c r="AM25" s="56"/>
      <c r="AN25" s="56"/>
      <c r="AO25" s="56"/>
      <c r="AP25" s="56"/>
      <c r="AQ25" s="56"/>
      <c r="AR25" s="56"/>
      <c r="AS25" s="56"/>
      <c r="AT25" s="56"/>
      <c r="AU25" s="56"/>
      <c r="IM25" s="224"/>
    </row>
    <row r="26" spans="1:250" s="100" customFormat="1" ht="20.25" customHeight="1" thickTop="1" thickBot="1" x14ac:dyDescent="0.35">
      <c r="A26" s="374"/>
      <c r="B26" s="983" t="s">
        <v>283</v>
      </c>
      <c r="C26" s="984"/>
      <c r="D26" s="984"/>
      <c r="E26" s="985"/>
      <c r="F26" s="980" t="s">
        <v>282</v>
      </c>
      <c r="G26" s="981"/>
      <c r="H26" s="981"/>
      <c r="I26" s="981"/>
      <c r="J26" s="982"/>
      <c r="K26" s="960" t="s">
        <v>34</v>
      </c>
      <c r="L26" s="961"/>
      <c r="M26" s="961"/>
      <c r="N26" s="961"/>
      <c r="O26" s="961"/>
      <c r="P26" s="961"/>
      <c r="Q26" s="961"/>
      <c r="R26" s="961"/>
      <c r="S26" s="961"/>
      <c r="T26" s="961"/>
      <c r="U26" s="961"/>
      <c r="V26" s="961"/>
      <c r="W26" s="961"/>
      <c r="X26" s="961"/>
      <c r="Y26" s="961"/>
      <c r="Z26" s="961"/>
      <c r="AA26" s="961"/>
      <c r="AB26" s="961"/>
      <c r="AC26" s="961"/>
      <c r="AD26" s="961"/>
      <c r="AE26" s="961"/>
      <c r="AF26" s="961"/>
      <c r="AG26" s="961"/>
      <c r="AH26" s="961"/>
      <c r="AI26" s="961"/>
      <c r="AJ26" s="961"/>
      <c r="AK26" s="961"/>
      <c r="AL26" s="961"/>
      <c r="AM26" s="961"/>
      <c r="AN26" s="961"/>
      <c r="AO26" s="961"/>
      <c r="AP26" s="961"/>
      <c r="AQ26" s="961"/>
      <c r="AR26" s="961"/>
      <c r="AS26" s="961"/>
      <c r="AT26" s="961"/>
      <c r="AU26" s="961"/>
      <c r="AV26" s="961"/>
      <c r="AW26" s="961"/>
      <c r="AX26" s="961"/>
      <c r="AY26" s="961"/>
      <c r="AZ26" s="961"/>
      <c r="BA26" s="961"/>
      <c r="BB26" s="961"/>
      <c r="BC26" s="961"/>
      <c r="BD26" s="961"/>
      <c r="BE26" s="961"/>
      <c r="BF26" s="961"/>
      <c r="BG26" s="961"/>
      <c r="BH26" s="961"/>
      <c r="BI26" s="961"/>
      <c r="BJ26" s="961"/>
      <c r="BK26" s="961"/>
      <c r="BL26" s="961"/>
      <c r="BM26" s="961"/>
      <c r="BN26" s="961"/>
      <c r="BO26" s="961"/>
      <c r="BP26" s="961"/>
      <c r="BQ26" s="961"/>
      <c r="BR26" s="962"/>
      <c r="BS26" s="968" t="s">
        <v>290</v>
      </c>
      <c r="BT26" s="969"/>
      <c r="BU26" s="969"/>
      <c r="BV26" s="969"/>
      <c r="BW26" s="969"/>
      <c r="BX26" s="969"/>
      <c r="BY26" s="969"/>
      <c r="BZ26" s="969"/>
      <c r="CA26" s="969"/>
      <c r="CB26" s="969"/>
      <c r="CC26" s="969"/>
      <c r="CD26" s="969"/>
      <c r="CE26" s="969"/>
      <c r="CF26" s="969"/>
      <c r="CG26" s="969"/>
      <c r="CH26" s="969"/>
      <c r="CI26" s="969"/>
      <c r="CJ26" s="969"/>
      <c r="CK26" s="969"/>
      <c r="CL26" s="969"/>
      <c r="CM26" s="969"/>
      <c r="CN26" s="969"/>
      <c r="CO26" s="969"/>
      <c r="CP26" s="969"/>
      <c r="CQ26" s="969"/>
      <c r="CR26" s="969"/>
      <c r="CS26" s="969"/>
      <c r="CT26" s="969"/>
      <c r="CU26" s="969"/>
      <c r="CV26" s="969"/>
      <c r="CW26" s="969"/>
      <c r="CX26" s="969"/>
      <c r="CY26" s="969"/>
      <c r="CZ26" s="969"/>
      <c r="DA26" s="969"/>
      <c r="DB26" s="969"/>
      <c r="DC26" s="969"/>
      <c r="DD26" s="969"/>
      <c r="DE26" s="969"/>
      <c r="DF26" s="969"/>
      <c r="DG26" s="969"/>
      <c r="DH26" s="969"/>
      <c r="DI26" s="969"/>
      <c r="DJ26" s="969"/>
      <c r="DK26" s="969"/>
      <c r="DL26" s="969"/>
      <c r="DM26" s="969"/>
      <c r="DN26" s="969"/>
      <c r="DO26" s="969"/>
      <c r="DP26" s="969"/>
      <c r="DQ26" s="969"/>
      <c r="DR26" s="969"/>
      <c r="DS26" s="969"/>
      <c r="DT26" s="969"/>
      <c r="DU26" s="969"/>
      <c r="DV26" s="969"/>
      <c r="DW26" s="969"/>
      <c r="DX26" s="969"/>
      <c r="DY26" s="969"/>
      <c r="DZ26" s="970"/>
      <c r="EA26" s="971" t="s">
        <v>291</v>
      </c>
      <c r="EB26" s="972"/>
      <c r="EC26" s="972"/>
      <c r="ED26" s="972"/>
      <c r="EE26" s="972"/>
      <c r="EF26" s="972"/>
      <c r="EG26" s="972"/>
      <c r="EH26" s="972"/>
      <c r="EI26" s="972"/>
      <c r="EJ26" s="972"/>
      <c r="EK26" s="972"/>
      <c r="EL26" s="972"/>
      <c r="EM26" s="972"/>
      <c r="EN26" s="972"/>
      <c r="EO26" s="972"/>
      <c r="EP26" s="972"/>
      <c r="EQ26" s="972"/>
      <c r="ER26" s="972"/>
      <c r="ES26" s="972"/>
      <c r="ET26" s="972"/>
      <c r="EU26" s="972"/>
      <c r="EV26" s="972"/>
      <c r="EW26" s="972"/>
      <c r="EX26" s="972"/>
      <c r="EY26" s="972"/>
      <c r="EZ26" s="972"/>
      <c r="FA26" s="972"/>
      <c r="FB26" s="972"/>
      <c r="FC26" s="972"/>
      <c r="FD26" s="972"/>
      <c r="FE26" s="972"/>
      <c r="FF26" s="972"/>
      <c r="FG26" s="972"/>
      <c r="FH26" s="972"/>
      <c r="FI26" s="972"/>
      <c r="FJ26" s="972"/>
      <c r="FK26" s="972"/>
      <c r="FL26" s="972"/>
      <c r="FM26" s="972"/>
      <c r="FN26" s="972"/>
      <c r="FO26" s="972"/>
      <c r="FP26" s="972"/>
      <c r="FQ26" s="972"/>
      <c r="FR26" s="972"/>
      <c r="FS26" s="972"/>
      <c r="FT26" s="972"/>
      <c r="FU26" s="972"/>
      <c r="FV26" s="972"/>
      <c r="FW26" s="972"/>
      <c r="FX26" s="972"/>
      <c r="FY26" s="972"/>
      <c r="FZ26" s="972"/>
      <c r="GA26" s="972"/>
      <c r="GB26" s="972"/>
      <c r="GC26" s="972"/>
      <c r="GD26" s="972"/>
      <c r="GE26" s="972"/>
      <c r="GF26" s="972"/>
      <c r="GG26" s="972"/>
      <c r="GH26" s="973"/>
      <c r="GI26" s="974" t="s">
        <v>292</v>
      </c>
      <c r="GJ26" s="975"/>
      <c r="GK26" s="975"/>
      <c r="GL26" s="975"/>
      <c r="GM26" s="975"/>
      <c r="GN26" s="975"/>
      <c r="GO26" s="975"/>
      <c r="GP26" s="975"/>
      <c r="GQ26" s="975"/>
      <c r="GR26" s="975"/>
      <c r="GS26" s="975"/>
      <c r="GT26" s="975"/>
      <c r="GU26" s="975"/>
      <c r="GV26" s="975"/>
      <c r="GW26" s="975"/>
      <c r="GX26" s="975"/>
      <c r="GY26" s="975"/>
      <c r="GZ26" s="975"/>
      <c r="HA26" s="975"/>
      <c r="HB26" s="975"/>
      <c r="HC26" s="975"/>
      <c r="HD26" s="975"/>
      <c r="HE26" s="975"/>
      <c r="HF26" s="975"/>
      <c r="HG26" s="975"/>
      <c r="HH26" s="975"/>
      <c r="HI26" s="975"/>
      <c r="HJ26" s="975"/>
      <c r="HK26" s="975"/>
      <c r="HL26" s="975"/>
      <c r="HM26" s="975"/>
      <c r="HN26" s="975"/>
      <c r="HO26" s="975"/>
      <c r="HP26" s="975"/>
      <c r="HQ26" s="975"/>
      <c r="HR26" s="975"/>
      <c r="HS26" s="975"/>
      <c r="HT26" s="975"/>
      <c r="HU26" s="975"/>
      <c r="HV26" s="975"/>
      <c r="HW26" s="975"/>
      <c r="HX26" s="975"/>
      <c r="HY26" s="975"/>
      <c r="HZ26" s="975"/>
      <c r="IA26" s="975"/>
      <c r="IB26" s="975"/>
      <c r="IC26" s="975"/>
      <c r="ID26" s="975"/>
      <c r="IE26" s="975"/>
      <c r="IF26" s="975"/>
      <c r="IG26" s="975"/>
      <c r="IH26" s="975"/>
      <c r="II26" s="975"/>
      <c r="IJ26" s="975"/>
      <c r="IK26" s="975"/>
      <c r="IL26" s="975"/>
      <c r="IM26" s="975"/>
      <c r="IN26" s="975"/>
      <c r="IO26" s="975"/>
      <c r="IP26" s="976"/>
    </row>
    <row r="27" spans="1:250" ht="11.25" customHeight="1" thickTop="1" thickBot="1" x14ac:dyDescent="0.35">
      <c r="A27" s="50"/>
      <c r="B27" s="986"/>
      <c r="C27" s="987"/>
      <c r="D27" s="987"/>
      <c r="E27" s="988"/>
      <c r="F27" s="385">
        <f>L4</f>
        <v>2025</v>
      </c>
      <c r="G27" s="386">
        <f>M4</f>
        <v>2026</v>
      </c>
      <c r="H27" s="386">
        <f>N4</f>
        <v>2027</v>
      </c>
      <c r="I27" s="386">
        <f>O4</f>
        <v>2028</v>
      </c>
      <c r="J27" s="387">
        <f>P4</f>
        <v>2029</v>
      </c>
      <c r="K27" s="384">
        <f t="shared" ref="K27:AP27" si="0">EDATE(TS_Start_Date,(H55-1)*1)</f>
        <v>45658</v>
      </c>
      <c r="L27" s="384">
        <f t="shared" si="0"/>
        <v>45689</v>
      </c>
      <c r="M27" s="384">
        <f t="shared" si="0"/>
        <v>45717</v>
      </c>
      <c r="N27" s="384">
        <f t="shared" si="0"/>
        <v>45748</v>
      </c>
      <c r="O27" s="384">
        <f t="shared" si="0"/>
        <v>45778</v>
      </c>
      <c r="P27" s="384">
        <f t="shared" si="0"/>
        <v>45809</v>
      </c>
      <c r="Q27" s="384">
        <f t="shared" si="0"/>
        <v>45839</v>
      </c>
      <c r="R27" s="384">
        <f t="shared" si="0"/>
        <v>45870</v>
      </c>
      <c r="S27" s="384">
        <f t="shared" si="0"/>
        <v>45901</v>
      </c>
      <c r="T27" s="384">
        <f t="shared" si="0"/>
        <v>45931</v>
      </c>
      <c r="U27" s="384">
        <f t="shared" si="0"/>
        <v>45962</v>
      </c>
      <c r="V27" s="384">
        <f t="shared" si="0"/>
        <v>45992</v>
      </c>
      <c r="W27" s="384">
        <f t="shared" si="0"/>
        <v>46023</v>
      </c>
      <c r="X27" s="384">
        <f t="shared" si="0"/>
        <v>46054</v>
      </c>
      <c r="Y27" s="384">
        <f t="shared" si="0"/>
        <v>46082</v>
      </c>
      <c r="Z27" s="384">
        <f t="shared" si="0"/>
        <v>46113</v>
      </c>
      <c r="AA27" s="384">
        <f t="shared" si="0"/>
        <v>46143</v>
      </c>
      <c r="AB27" s="384">
        <f t="shared" si="0"/>
        <v>46174</v>
      </c>
      <c r="AC27" s="384">
        <f t="shared" si="0"/>
        <v>46204</v>
      </c>
      <c r="AD27" s="384">
        <f t="shared" si="0"/>
        <v>46235</v>
      </c>
      <c r="AE27" s="384">
        <f t="shared" si="0"/>
        <v>46266</v>
      </c>
      <c r="AF27" s="384">
        <f t="shared" si="0"/>
        <v>46296</v>
      </c>
      <c r="AG27" s="384">
        <f t="shared" si="0"/>
        <v>46327</v>
      </c>
      <c r="AH27" s="384">
        <f t="shared" si="0"/>
        <v>46357</v>
      </c>
      <c r="AI27" s="384">
        <f t="shared" si="0"/>
        <v>46388</v>
      </c>
      <c r="AJ27" s="384">
        <f t="shared" si="0"/>
        <v>46419</v>
      </c>
      <c r="AK27" s="384">
        <f t="shared" si="0"/>
        <v>46447</v>
      </c>
      <c r="AL27" s="384">
        <f t="shared" si="0"/>
        <v>46478</v>
      </c>
      <c r="AM27" s="384">
        <f t="shared" si="0"/>
        <v>46508</v>
      </c>
      <c r="AN27" s="384">
        <f t="shared" si="0"/>
        <v>46539</v>
      </c>
      <c r="AO27" s="384">
        <f t="shared" si="0"/>
        <v>46569</v>
      </c>
      <c r="AP27" s="384">
        <f t="shared" si="0"/>
        <v>46600</v>
      </c>
      <c r="AQ27" s="384">
        <f t="shared" ref="AQ27:BR27" si="1">EDATE(TS_Start_Date,(AN55-1)*1)</f>
        <v>46631</v>
      </c>
      <c r="AR27" s="384">
        <f t="shared" si="1"/>
        <v>46661</v>
      </c>
      <c r="AS27" s="384">
        <f t="shared" si="1"/>
        <v>46692</v>
      </c>
      <c r="AT27" s="384">
        <f t="shared" si="1"/>
        <v>46722</v>
      </c>
      <c r="AU27" s="384">
        <f t="shared" si="1"/>
        <v>46753</v>
      </c>
      <c r="AV27" s="384">
        <f t="shared" si="1"/>
        <v>46784</v>
      </c>
      <c r="AW27" s="384">
        <f t="shared" si="1"/>
        <v>46813</v>
      </c>
      <c r="AX27" s="384">
        <f t="shared" si="1"/>
        <v>46844</v>
      </c>
      <c r="AY27" s="384">
        <f t="shared" si="1"/>
        <v>46874</v>
      </c>
      <c r="AZ27" s="384">
        <f t="shared" si="1"/>
        <v>46905</v>
      </c>
      <c r="BA27" s="384">
        <f t="shared" si="1"/>
        <v>46935</v>
      </c>
      <c r="BB27" s="384">
        <f t="shared" si="1"/>
        <v>46966</v>
      </c>
      <c r="BC27" s="384">
        <f t="shared" si="1"/>
        <v>46997</v>
      </c>
      <c r="BD27" s="384">
        <f t="shared" si="1"/>
        <v>47027</v>
      </c>
      <c r="BE27" s="384">
        <f t="shared" si="1"/>
        <v>47058</v>
      </c>
      <c r="BF27" s="384">
        <f t="shared" si="1"/>
        <v>47088</v>
      </c>
      <c r="BG27" s="384">
        <f t="shared" si="1"/>
        <v>47119</v>
      </c>
      <c r="BH27" s="384">
        <f t="shared" si="1"/>
        <v>47150</v>
      </c>
      <c r="BI27" s="384">
        <f t="shared" si="1"/>
        <v>47178</v>
      </c>
      <c r="BJ27" s="384">
        <f t="shared" si="1"/>
        <v>47209</v>
      </c>
      <c r="BK27" s="384">
        <f t="shared" si="1"/>
        <v>47239</v>
      </c>
      <c r="BL27" s="384">
        <f t="shared" si="1"/>
        <v>47270</v>
      </c>
      <c r="BM27" s="384">
        <f t="shared" si="1"/>
        <v>47300</v>
      </c>
      <c r="BN27" s="384">
        <f t="shared" si="1"/>
        <v>47331</v>
      </c>
      <c r="BO27" s="384">
        <f t="shared" si="1"/>
        <v>47362</v>
      </c>
      <c r="BP27" s="384">
        <f t="shared" si="1"/>
        <v>47392</v>
      </c>
      <c r="BQ27" s="384">
        <f t="shared" si="1"/>
        <v>47423</v>
      </c>
      <c r="BR27" s="388">
        <f t="shared" si="1"/>
        <v>47453</v>
      </c>
      <c r="BS27" s="389">
        <f t="shared" ref="BS27:CX27" si="2">EDATE(TS_Start_Date,(H55-1)*1)</f>
        <v>45658</v>
      </c>
      <c r="BT27" s="390">
        <f t="shared" si="2"/>
        <v>45689</v>
      </c>
      <c r="BU27" s="390">
        <f t="shared" si="2"/>
        <v>45717</v>
      </c>
      <c r="BV27" s="390">
        <f t="shared" si="2"/>
        <v>45748</v>
      </c>
      <c r="BW27" s="390">
        <f t="shared" si="2"/>
        <v>45778</v>
      </c>
      <c r="BX27" s="390">
        <f t="shared" si="2"/>
        <v>45809</v>
      </c>
      <c r="BY27" s="390">
        <f t="shared" si="2"/>
        <v>45839</v>
      </c>
      <c r="BZ27" s="390">
        <f t="shared" si="2"/>
        <v>45870</v>
      </c>
      <c r="CA27" s="390">
        <f t="shared" si="2"/>
        <v>45901</v>
      </c>
      <c r="CB27" s="390">
        <f t="shared" si="2"/>
        <v>45931</v>
      </c>
      <c r="CC27" s="390">
        <f t="shared" si="2"/>
        <v>45962</v>
      </c>
      <c r="CD27" s="390">
        <f t="shared" si="2"/>
        <v>45992</v>
      </c>
      <c r="CE27" s="390">
        <f t="shared" si="2"/>
        <v>46023</v>
      </c>
      <c r="CF27" s="390">
        <f t="shared" si="2"/>
        <v>46054</v>
      </c>
      <c r="CG27" s="390">
        <f t="shared" si="2"/>
        <v>46082</v>
      </c>
      <c r="CH27" s="390">
        <f t="shared" si="2"/>
        <v>46113</v>
      </c>
      <c r="CI27" s="390">
        <f t="shared" si="2"/>
        <v>46143</v>
      </c>
      <c r="CJ27" s="390">
        <f t="shared" si="2"/>
        <v>46174</v>
      </c>
      <c r="CK27" s="390">
        <f t="shared" si="2"/>
        <v>46204</v>
      </c>
      <c r="CL27" s="390">
        <f t="shared" si="2"/>
        <v>46235</v>
      </c>
      <c r="CM27" s="390">
        <f t="shared" si="2"/>
        <v>46266</v>
      </c>
      <c r="CN27" s="390">
        <f t="shared" si="2"/>
        <v>46296</v>
      </c>
      <c r="CO27" s="390">
        <f t="shared" si="2"/>
        <v>46327</v>
      </c>
      <c r="CP27" s="390">
        <f t="shared" si="2"/>
        <v>46357</v>
      </c>
      <c r="CQ27" s="390">
        <f t="shared" si="2"/>
        <v>46388</v>
      </c>
      <c r="CR27" s="390">
        <f t="shared" si="2"/>
        <v>46419</v>
      </c>
      <c r="CS27" s="390">
        <f t="shared" si="2"/>
        <v>46447</v>
      </c>
      <c r="CT27" s="390">
        <f t="shared" si="2"/>
        <v>46478</v>
      </c>
      <c r="CU27" s="390">
        <f t="shared" si="2"/>
        <v>46508</v>
      </c>
      <c r="CV27" s="390">
        <f t="shared" si="2"/>
        <v>46539</v>
      </c>
      <c r="CW27" s="390">
        <f t="shared" si="2"/>
        <v>46569</v>
      </c>
      <c r="CX27" s="390">
        <f t="shared" si="2"/>
        <v>46600</v>
      </c>
      <c r="CY27" s="390">
        <f t="shared" ref="CY27:DZ27" si="3">EDATE(TS_Start_Date,(AN55-1)*1)</f>
        <v>46631</v>
      </c>
      <c r="CZ27" s="390">
        <f t="shared" si="3"/>
        <v>46661</v>
      </c>
      <c r="DA27" s="390">
        <f t="shared" si="3"/>
        <v>46692</v>
      </c>
      <c r="DB27" s="390">
        <f t="shared" si="3"/>
        <v>46722</v>
      </c>
      <c r="DC27" s="390">
        <f t="shared" si="3"/>
        <v>46753</v>
      </c>
      <c r="DD27" s="390">
        <f t="shared" si="3"/>
        <v>46784</v>
      </c>
      <c r="DE27" s="390">
        <f t="shared" si="3"/>
        <v>46813</v>
      </c>
      <c r="DF27" s="390">
        <f t="shared" si="3"/>
        <v>46844</v>
      </c>
      <c r="DG27" s="390">
        <f t="shared" si="3"/>
        <v>46874</v>
      </c>
      <c r="DH27" s="390">
        <f t="shared" si="3"/>
        <v>46905</v>
      </c>
      <c r="DI27" s="390">
        <f t="shared" si="3"/>
        <v>46935</v>
      </c>
      <c r="DJ27" s="390">
        <f t="shared" si="3"/>
        <v>46966</v>
      </c>
      <c r="DK27" s="390">
        <f t="shared" si="3"/>
        <v>46997</v>
      </c>
      <c r="DL27" s="390">
        <f t="shared" si="3"/>
        <v>47027</v>
      </c>
      <c r="DM27" s="390">
        <f t="shared" si="3"/>
        <v>47058</v>
      </c>
      <c r="DN27" s="390">
        <f t="shared" si="3"/>
        <v>47088</v>
      </c>
      <c r="DO27" s="390">
        <f t="shared" si="3"/>
        <v>47119</v>
      </c>
      <c r="DP27" s="390">
        <f t="shared" si="3"/>
        <v>47150</v>
      </c>
      <c r="DQ27" s="390">
        <f t="shared" si="3"/>
        <v>47178</v>
      </c>
      <c r="DR27" s="390">
        <f t="shared" si="3"/>
        <v>47209</v>
      </c>
      <c r="DS27" s="390">
        <f t="shared" si="3"/>
        <v>47239</v>
      </c>
      <c r="DT27" s="390">
        <f t="shared" si="3"/>
        <v>47270</v>
      </c>
      <c r="DU27" s="390">
        <f t="shared" si="3"/>
        <v>47300</v>
      </c>
      <c r="DV27" s="390">
        <f t="shared" si="3"/>
        <v>47331</v>
      </c>
      <c r="DW27" s="390">
        <f t="shared" si="3"/>
        <v>47362</v>
      </c>
      <c r="DX27" s="390">
        <f t="shared" si="3"/>
        <v>47392</v>
      </c>
      <c r="DY27" s="390">
        <f t="shared" si="3"/>
        <v>47423</v>
      </c>
      <c r="DZ27" s="391">
        <f t="shared" si="3"/>
        <v>47453</v>
      </c>
      <c r="EA27" s="392">
        <f t="shared" ref="EA27:FF27" si="4">EDATE(TS_Start_Date,(H55-1)*1)</f>
        <v>45658</v>
      </c>
      <c r="EB27" s="393">
        <f t="shared" si="4"/>
        <v>45689</v>
      </c>
      <c r="EC27" s="393">
        <f t="shared" si="4"/>
        <v>45717</v>
      </c>
      <c r="ED27" s="393">
        <f t="shared" si="4"/>
        <v>45748</v>
      </c>
      <c r="EE27" s="393">
        <f t="shared" si="4"/>
        <v>45778</v>
      </c>
      <c r="EF27" s="393">
        <f t="shared" si="4"/>
        <v>45809</v>
      </c>
      <c r="EG27" s="393">
        <f t="shared" si="4"/>
        <v>45839</v>
      </c>
      <c r="EH27" s="393">
        <f t="shared" si="4"/>
        <v>45870</v>
      </c>
      <c r="EI27" s="393">
        <f t="shared" si="4"/>
        <v>45901</v>
      </c>
      <c r="EJ27" s="393">
        <f t="shared" si="4"/>
        <v>45931</v>
      </c>
      <c r="EK27" s="393">
        <f t="shared" si="4"/>
        <v>45962</v>
      </c>
      <c r="EL27" s="393">
        <f t="shared" si="4"/>
        <v>45992</v>
      </c>
      <c r="EM27" s="393">
        <f t="shared" si="4"/>
        <v>46023</v>
      </c>
      <c r="EN27" s="393">
        <f t="shared" si="4"/>
        <v>46054</v>
      </c>
      <c r="EO27" s="393">
        <f t="shared" si="4"/>
        <v>46082</v>
      </c>
      <c r="EP27" s="393">
        <f t="shared" si="4"/>
        <v>46113</v>
      </c>
      <c r="EQ27" s="393">
        <f t="shared" si="4"/>
        <v>46143</v>
      </c>
      <c r="ER27" s="393">
        <f t="shared" si="4"/>
        <v>46174</v>
      </c>
      <c r="ES27" s="393">
        <f t="shared" si="4"/>
        <v>46204</v>
      </c>
      <c r="ET27" s="393">
        <f t="shared" si="4"/>
        <v>46235</v>
      </c>
      <c r="EU27" s="393">
        <f t="shared" si="4"/>
        <v>46266</v>
      </c>
      <c r="EV27" s="393">
        <f t="shared" si="4"/>
        <v>46296</v>
      </c>
      <c r="EW27" s="393">
        <f t="shared" si="4"/>
        <v>46327</v>
      </c>
      <c r="EX27" s="393">
        <f t="shared" si="4"/>
        <v>46357</v>
      </c>
      <c r="EY27" s="393">
        <f t="shared" si="4"/>
        <v>46388</v>
      </c>
      <c r="EZ27" s="393">
        <f t="shared" si="4"/>
        <v>46419</v>
      </c>
      <c r="FA27" s="393">
        <f t="shared" si="4"/>
        <v>46447</v>
      </c>
      <c r="FB27" s="393">
        <f t="shared" si="4"/>
        <v>46478</v>
      </c>
      <c r="FC27" s="393">
        <f t="shared" si="4"/>
        <v>46508</v>
      </c>
      <c r="FD27" s="393">
        <f t="shared" si="4"/>
        <v>46539</v>
      </c>
      <c r="FE27" s="393">
        <f t="shared" si="4"/>
        <v>46569</v>
      </c>
      <c r="FF27" s="393">
        <f t="shared" si="4"/>
        <v>46600</v>
      </c>
      <c r="FG27" s="393">
        <f t="shared" ref="FG27:GH27" si="5">EDATE(TS_Start_Date,(AN55-1)*1)</f>
        <v>46631</v>
      </c>
      <c r="FH27" s="393">
        <f t="shared" si="5"/>
        <v>46661</v>
      </c>
      <c r="FI27" s="393">
        <f t="shared" si="5"/>
        <v>46692</v>
      </c>
      <c r="FJ27" s="393">
        <f t="shared" si="5"/>
        <v>46722</v>
      </c>
      <c r="FK27" s="393">
        <f t="shared" si="5"/>
        <v>46753</v>
      </c>
      <c r="FL27" s="393">
        <f t="shared" si="5"/>
        <v>46784</v>
      </c>
      <c r="FM27" s="393">
        <f t="shared" si="5"/>
        <v>46813</v>
      </c>
      <c r="FN27" s="393">
        <f t="shared" si="5"/>
        <v>46844</v>
      </c>
      <c r="FO27" s="393">
        <f t="shared" si="5"/>
        <v>46874</v>
      </c>
      <c r="FP27" s="393">
        <f t="shared" si="5"/>
        <v>46905</v>
      </c>
      <c r="FQ27" s="393">
        <f t="shared" si="5"/>
        <v>46935</v>
      </c>
      <c r="FR27" s="393">
        <f t="shared" si="5"/>
        <v>46966</v>
      </c>
      <c r="FS27" s="393">
        <f t="shared" si="5"/>
        <v>46997</v>
      </c>
      <c r="FT27" s="393">
        <f t="shared" si="5"/>
        <v>47027</v>
      </c>
      <c r="FU27" s="393">
        <f t="shared" si="5"/>
        <v>47058</v>
      </c>
      <c r="FV27" s="393">
        <f t="shared" si="5"/>
        <v>47088</v>
      </c>
      <c r="FW27" s="393">
        <f t="shared" si="5"/>
        <v>47119</v>
      </c>
      <c r="FX27" s="393">
        <f t="shared" si="5"/>
        <v>47150</v>
      </c>
      <c r="FY27" s="393">
        <f t="shared" si="5"/>
        <v>47178</v>
      </c>
      <c r="FZ27" s="393">
        <f t="shared" si="5"/>
        <v>47209</v>
      </c>
      <c r="GA27" s="393">
        <f t="shared" si="5"/>
        <v>47239</v>
      </c>
      <c r="GB27" s="393">
        <f t="shared" si="5"/>
        <v>47270</v>
      </c>
      <c r="GC27" s="393">
        <f t="shared" si="5"/>
        <v>47300</v>
      </c>
      <c r="GD27" s="393">
        <f t="shared" si="5"/>
        <v>47331</v>
      </c>
      <c r="GE27" s="393">
        <f t="shared" si="5"/>
        <v>47362</v>
      </c>
      <c r="GF27" s="393">
        <f t="shared" si="5"/>
        <v>47392</v>
      </c>
      <c r="GG27" s="393">
        <f t="shared" si="5"/>
        <v>47423</v>
      </c>
      <c r="GH27" s="394">
        <f t="shared" si="5"/>
        <v>47453</v>
      </c>
      <c r="GI27" s="392">
        <f t="shared" ref="GI27:HN27" si="6">EDATE(TS_Start_Date,(H55-1)*1)</f>
        <v>45658</v>
      </c>
      <c r="GJ27" s="393">
        <f t="shared" si="6"/>
        <v>45689</v>
      </c>
      <c r="GK27" s="393">
        <f t="shared" si="6"/>
        <v>45717</v>
      </c>
      <c r="GL27" s="393">
        <f t="shared" si="6"/>
        <v>45748</v>
      </c>
      <c r="GM27" s="393">
        <f t="shared" si="6"/>
        <v>45778</v>
      </c>
      <c r="GN27" s="393">
        <f t="shared" si="6"/>
        <v>45809</v>
      </c>
      <c r="GO27" s="393">
        <f t="shared" si="6"/>
        <v>45839</v>
      </c>
      <c r="GP27" s="393">
        <f t="shared" si="6"/>
        <v>45870</v>
      </c>
      <c r="GQ27" s="393">
        <f t="shared" si="6"/>
        <v>45901</v>
      </c>
      <c r="GR27" s="393">
        <f t="shared" si="6"/>
        <v>45931</v>
      </c>
      <c r="GS27" s="393">
        <f t="shared" si="6"/>
        <v>45962</v>
      </c>
      <c r="GT27" s="393">
        <f t="shared" si="6"/>
        <v>45992</v>
      </c>
      <c r="GU27" s="393">
        <f t="shared" si="6"/>
        <v>46023</v>
      </c>
      <c r="GV27" s="393">
        <f t="shared" si="6"/>
        <v>46054</v>
      </c>
      <c r="GW27" s="393">
        <f t="shared" si="6"/>
        <v>46082</v>
      </c>
      <c r="GX27" s="393">
        <f t="shared" si="6"/>
        <v>46113</v>
      </c>
      <c r="GY27" s="393">
        <f t="shared" si="6"/>
        <v>46143</v>
      </c>
      <c r="GZ27" s="393">
        <f t="shared" si="6"/>
        <v>46174</v>
      </c>
      <c r="HA27" s="393">
        <f t="shared" si="6"/>
        <v>46204</v>
      </c>
      <c r="HB27" s="393">
        <f t="shared" si="6"/>
        <v>46235</v>
      </c>
      <c r="HC27" s="393">
        <f t="shared" si="6"/>
        <v>46266</v>
      </c>
      <c r="HD27" s="393">
        <f t="shared" si="6"/>
        <v>46296</v>
      </c>
      <c r="HE27" s="393">
        <f t="shared" si="6"/>
        <v>46327</v>
      </c>
      <c r="HF27" s="393">
        <f t="shared" si="6"/>
        <v>46357</v>
      </c>
      <c r="HG27" s="393">
        <f t="shared" si="6"/>
        <v>46388</v>
      </c>
      <c r="HH27" s="393">
        <f t="shared" si="6"/>
        <v>46419</v>
      </c>
      <c r="HI27" s="393">
        <f t="shared" si="6"/>
        <v>46447</v>
      </c>
      <c r="HJ27" s="393">
        <f t="shared" si="6"/>
        <v>46478</v>
      </c>
      <c r="HK27" s="393">
        <f t="shared" si="6"/>
        <v>46508</v>
      </c>
      <c r="HL27" s="393">
        <f t="shared" si="6"/>
        <v>46539</v>
      </c>
      <c r="HM27" s="393">
        <f t="shared" si="6"/>
        <v>46569</v>
      </c>
      <c r="HN27" s="393">
        <f t="shared" si="6"/>
        <v>46600</v>
      </c>
      <c r="HO27" s="393">
        <f t="shared" ref="HO27:IP27" si="7">EDATE(TS_Start_Date,(AN55-1)*1)</f>
        <v>46631</v>
      </c>
      <c r="HP27" s="393">
        <f t="shared" si="7"/>
        <v>46661</v>
      </c>
      <c r="HQ27" s="393">
        <f t="shared" si="7"/>
        <v>46692</v>
      </c>
      <c r="HR27" s="393">
        <f t="shared" si="7"/>
        <v>46722</v>
      </c>
      <c r="HS27" s="393">
        <f t="shared" si="7"/>
        <v>46753</v>
      </c>
      <c r="HT27" s="393">
        <f t="shared" si="7"/>
        <v>46784</v>
      </c>
      <c r="HU27" s="393">
        <f t="shared" si="7"/>
        <v>46813</v>
      </c>
      <c r="HV27" s="393">
        <f t="shared" si="7"/>
        <v>46844</v>
      </c>
      <c r="HW27" s="393">
        <f t="shared" si="7"/>
        <v>46874</v>
      </c>
      <c r="HX27" s="393">
        <f t="shared" si="7"/>
        <v>46905</v>
      </c>
      <c r="HY27" s="393">
        <f t="shared" si="7"/>
        <v>46935</v>
      </c>
      <c r="HZ27" s="393">
        <f t="shared" si="7"/>
        <v>46966</v>
      </c>
      <c r="IA27" s="393">
        <f t="shared" si="7"/>
        <v>46997</v>
      </c>
      <c r="IB27" s="393">
        <f t="shared" si="7"/>
        <v>47027</v>
      </c>
      <c r="IC27" s="393">
        <f t="shared" si="7"/>
        <v>47058</v>
      </c>
      <c r="ID27" s="393">
        <f t="shared" si="7"/>
        <v>47088</v>
      </c>
      <c r="IE27" s="393">
        <f t="shared" si="7"/>
        <v>47119</v>
      </c>
      <c r="IF27" s="393">
        <f t="shared" si="7"/>
        <v>47150</v>
      </c>
      <c r="IG27" s="393">
        <f t="shared" si="7"/>
        <v>47178</v>
      </c>
      <c r="IH27" s="393">
        <f t="shared" si="7"/>
        <v>47209</v>
      </c>
      <c r="II27" s="393">
        <f t="shared" si="7"/>
        <v>47239</v>
      </c>
      <c r="IJ27" s="393">
        <f t="shared" si="7"/>
        <v>47270</v>
      </c>
      <c r="IK27" s="393">
        <f t="shared" si="7"/>
        <v>47300</v>
      </c>
      <c r="IL27" s="393">
        <f t="shared" si="7"/>
        <v>47331</v>
      </c>
      <c r="IM27" s="393">
        <f t="shared" si="7"/>
        <v>47362</v>
      </c>
      <c r="IN27" s="393">
        <f t="shared" si="7"/>
        <v>47392</v>
      </c>
      <c r="IO27" s="393">
        <f t="shared" si="7"/>
        <v>47423</v>
      </c>
      <c r="IP27" s="394">
        <f t="shared" si="7"/>
        <v>47453</v>
      </c>
    </row>
    <row r="28" spans="1:250" ht="15.75" customHeight="1" thickTop="1" thickBot="1" x14ac:dyDescent="0.35">
      <c r="A28" s="50"/>
      <c r="B28" s="957" t="str">
        <f>B5</f>
        <v>Director</v>
      </c>
      <c r="C28" s="958"/>
      <c r="D28" s="958"/>
      <c r="E28" s="959"/>
      <c r="F28" s="401">
        <f t="shared" ref="F28:F46" si="8">G5</f>
        <v>100000</v>
      </c>
      <c r="G28" s="402">
        <f t="shared" ref="G28:J46" si="9">IF(YEAR($E5)=G$27,$G5,F28*H5+F28)</f>
        <v>110000</v>
      </c>
      <c r="H28" s="402">
        <f t="shared" si="9"/>
        <v>121000</v>
      </c>
      <c r="I28" s="401">
        <f t="shared" si="9"/>
        <v>133100</v>
      </c>
      <c r="J28" s="403">
        <f t="shared" si="9"/>
        <v>146410</v>
      </c>
      <c r="K28" s="404">
        <f>IF(AND('Payroll (Expenses)'!$E5&lt;=H$54,'Payroll (Expenses)'!$F5&gt;=H$54),IFERROR(INDEX('Payroll (Expenses)'!$L$5:$P$23,MATCH($B28,'Payroll (Expenses)'!$B$5:$B$23,0),MATCH(H$56,'Payroll (Expenses)'!$L$4:$P$4,0)),0),0)</f>
        <v>1</v>
      </c>
      <c r="L28" s="405">
        <f>IF(AND('Payroll (Expenses)'!$E5&lt;=I$54,'Payroll (Expenses)'!$F5&gt;=I$54),IFERROR(INDEX('Payroll (Expenses)'!$L$5:$P$23,MATCH($B28,'Payroll (Expenses)'!$B$5:$B$23,0),MATCH(I$56,'Payroll (Expenses)'!$L$4:$P$4,0)),0),0)</f>
        <v>1</v>
      </c>
      <c r="M28" s="405">
        <f>IF(AND('Payroll (Expenses)'!$E5&lt;=J$54,'Payroll (Expenses)'!$F5&gt;=J$54),IFERROR(INDEX('Payroll (Expenses)'!$L$5:$P$23,MATCH($B28,'Payroll (Expenses)'!$B$5:$B$23,0),MATCH(J$56,'Payroll (Expenses)'!$L$4:$P$4,0)),0),0)</f>
        <v>1</v>
      </c>
      <c r="N28" s="405">
        <f>IF(AND('Payroll (Expenses)'!$E5&lt;=K$54,'Payroll (Expenses)'!$F5&gt;=K$54),IFERROR(INDEX('Payroll (Expenses)'!$L$5:$P$23,MATCH($B28,'Payroll (Expenses)'!$B$5:$B$23,0),MATCH(K$56,'Payroll (Expenses)'!$L$4:$P$4,0)),0),0)</f>
        <v>1</v>
      </c>
      <c r="O28" s="405">
        <f>IF(AND('Payroll (Expenses)'!$E5&lt;=L$54,'Payroll (Expenses)'!$F5&gt;=L$54),IFERROR(INDEX('Payroll (Expenses)'!$L$5:$P$23,MATCH($B28,'Payroll (Expenses)'!$B$5:$B$23,0),MATCH(L$56,'Payroll (Expenses)'!$L$4:$P$4,0)),0),0)</f>
        <v>1</v>
      </c>
      <c r="P28" s="405">
        <f>IF(AND('Payroll (Expenses)'!$E5&lt;=M$54,'Payroll (Expenses)'!$F5&gt;=M$54),IFERROR(INDEX('Payroll (Expenses)'!$L$5:$P$23,MATCH($B28,'Payroll (Expenses)'!$B$5:$B$23,0),MATCH(M$56,'Payroll (Expenses)'!$L$4:$P$4,0)),0),0)</f>
        <v>1</v>
      </c>
      <c r="Q28" s="405">
        <f>IF(AND('Payroll (Expenses)'!$E5&lt;=N$54,'Payroll (Expenses)'!$F5&gt;=N$54),IFERROR(INDEX('Payroll (Expenses)'!$L$5:$P$23,MATCH($B28,'Payroll (Expenses)'!$B$5:$B$23,0),MATCH(N$56,'Payroll (Expenses)'!$L$4:$P$4,0)),0),0)</f>
        <v>1</v>
      </c>
      <c r="R28" s="405">
        <f>IF(AND('Payroll (Expenses)'!$E5&lt;=O$54,'Payroll (Expenses)'!$F5&gt;=O$54),IFERROR(INDEX('Payroll (Expenses)'!$L$5:$P$23,MATCH($B28,'Payroll (Expenses)'!$B$5:$B$23,0),MATCH(O$56,'Payroll (Expenses)'!$L$4:$P$4,0)),0),0)</f>
        <v>1</v>
      </c>
      <c r="S28" s="405">
        <f>IF(AND('Payroll (Expenses)'!$E5&lt;=P$54,'Payroll (Expenses)'!$F5&gt;=P$54),IFERROR(INDEX('Payroll (Expenses)'!$L$5:$P$23,MATCH($B28,'Payroll (Expenses)'!$B$5:$B$23,0),MATCH(P$56,'Payroll (Expenses)'!$L$4:$P$4,0)),0),0)</f>
        <v>1</v>
      </c>
      <c r="T28" s="405">
        <f>IF(AND('Payroll (Expenses)'!$E5&lt;=Q$54,'Payroll (Expenses)'!$F5&gt;=Q$54),IFERROR(INDEX('Payroll (Expenses)'!$L$5:$P$23,MATCH($B28,'Payroll (Expenses)'!$B$5:$B$23,0),MATCH(Q$56,'Payroll (Expenses)'!$L$4:$P$4,0)),0),0)</f>
        <v>1</v>
      </c>
      <c r="U28" s="405">
        <f>IF(AND('Payroll (Expenses)'!$E5&lt;=R$54,'Payroll (Expenses)'!$F5&gt;=R$54),IFERROR(INDEX('Payroll (Expenses)'!$L$5:$P$23,MATCH($B28,'Payroll (Expenses)'!$B$5:$B$23,0),MATCH(R$56,'Payroll (Expenses)'!$L$4:$P$4,0)),0),0)</f>
        <v>1</v>
      </c>
      <c r="V28" s="405">
        <f>IF(AND('Payroll (Expenses)'!$E5&lt;=S$54,'Payroll (Expenses)'!$F5&gt;=S$54),IFERROR(INDEX('Payroll (Expenses)'!$L$5:$P$23,MATCH($B28,'Payroll (Expenses)'!$B$5:$B$23,0),MATCH(S$56,'Payroll (Expenses)'!$L$4:$P$4,0)),0),0)</f>
        <v>1</v>
      </c>
      <c r="W28" s="405">
        <f>IF(AND('Payroll (Expenses)'!$E5&lt;=T$54,'Payroll (Expenses)'!$F5&gt;=T$54),IFERROR(INDEX('Payroll (Expenses)'!$L$5:$P$23,MATCH($B28,'Payroll (Expenses)'!$B$5:$B$23,0),MATCH(T$56,'Payroll (Expenses)'!$L$4:$P$4,0)),0),0)</f>
        <v>0</v>
      </c>
      <c r="X28" s="405">
        <f>IF(AND('Payroll (Expenses)'!$E5&lt;=U$54,'Payroll (Expenses)'!$F5&gt;=U$54),IFERROR(INDEX('Payroll (Expenses)'!$L$5:$P$23,MATCH($B28,'Payroll (Expenses)'!$B$5:$B$23,0),MATCH(U$56,'Payroll (Expenses)'!$L$4:$P$4,0)),0),0)</f>
        <v>0</v>
      </c>
      <c r="Y28" s="405">
        <f>IF(AND('Payroll (Expenses)'!$E5&lt;=V$54,'Payroll (Expenses)'!$F5&gt;=V$54),IFERROR(INDEX('Payroll (Expenses)'!$L$5:$P$23,MATCH($B28,'Payroll (Expenses)'!$B$5:$B$23,0),MATCH(V$56,'Payroll (Expenses)'!$L$4:$P$4,0)),0),0)</f>
        <v>0</v>
      </c>
      <c r="Z28" s="405">
        <f>IF(AND('Payroll (Expenses)'!$E5&lt;=W$54,'Payroll (Expenses)'!$F5&gt;=W$54),IFERROR(INDEX('Payroll (Expenses)'!$L$5:$P$23,MATCH($B28,'Payroll (Expenses)'!$B$5:$B$23,0),MATCH(W$56,'Payroll (Expenses)'!$L$4:$P$4,0)),0),0)</f>
        <v>0</v>
      </c>
      <c r="AA28" s="405">
        <f>IF(AND('Payroll (Expenses)'!$E5&lt;=X$54,'Payroll (Expenses)'!$F5&gt;=X$54),IFERROR(INDEX('Payroll (Expenses)'!$L$5:$P$23,MATCH($B28,'Payroll (Expenses)'!$B$5:$B$23,0),MATCH(X$56,'Payroll (Expenses)'!$L$4:$P$4,0)),0),0)</f>
        <v>0</v>
      </c>
      <c r="AB28" s="405">
        <f>IF(AND('Payroll (Expenses)'!$E5&lt;=Y$54,'Payroll (Expenses)'!$F5&gt;=Y$54),IFERROR(INDEX('Payroll (Expenses)'!$L$5:$P$23,MATCH($B28,'Payroll (Expenses)'!$B$5:$B$23,0),MATCH(Y$56,'Payroll (Expenses)'!$L$4:$P$4,0)),0),0)</f>
        <v>0</v>
      </c>
      <c r="AC28" s="405">
        <f>IF(AND('Payroll (Expenses)'!$E5&lt;=Z$54,'Payroll (Expenses)'!$F5&gt;=Z$54),IFERROR(INDEX('Payroll (Expenses)'!$L$5:$P$23,MATCH($B28,'Payroll (Expenses)'!$B$5:$B$23,0),MATCH(Z$56,'Payroll (Expenses)'!$L$4:$P$4,0)),0),0)</f>
        <v>0</v>
      </c>
      <c r="AD28" s="405">
        <f>IF(AND('Payroll (Expenses)'!$E5&lt;=AA$54,'Payroll (Expenses)'!$F5&gt;=AA$54),IFERROR(INDEX('Payroll (Expenses)'!$L$5:$P$23,MATCH($B28,'Payroll (Expenses)'!$B$5:$B$23,0),MATCH(AA$56,'Payroll (Expenses)'!$L$4:$P$4,0)),0),0)</f>
        <v>0</v>
      </c>
      <c r="AE28" s="405">
        <f>IF(AND('Payroll (Expenses)'!$E5&lt;=AB$54,'Payroll (Expenses)'!$F5&gt;=AB$54),IFERROR(INDEX('Payroll (Expenses)'!$L$5:$P$23,MATCH($B28,'Payroll (Expenses)'!$B$5:$B$23,0),MATCH(AB$56,'Payroll (Expenses)'!$L$4:$P$4,0)),0),0)</f>
        <v>0</v>
      </c>
      <c r="AF28" s="405">
        <f>IF(AND('Payroll (Expenses)'!$E5&lt;=AC$54,'Payroll (Expenses)'!$F5&gt;=AC$54),IFERROR(INDEX('Payroll (Expenses)'!$L$5:$P$23,MATCH($B28,'Payroll (Expenses)'!$B$5:$B$23,0),MATCH(AC$56,'Payroll (Expenses)'!$L$4:$P$4,0)),0),0)</f>
        <v>0</v>
      </c>
      <c r="AG28" s="405">
        <f>IF(AND('Payroll (Expenses)'!$E5&lt;=AD$54,'Payroll (Expenses)'!$F5&gt;=AD$54),IFERROR(INDEX('Payroll (Expenses)'!$L$5:$P$23,MATCH($B28,'Payroll (Expenses)'!$B$5:$B$23,0),MATCH(AD$56,'Payroll (Expenses)'!$L$4:$P$4,0)),0),0)</f>
        <v>0</v>
      </c>
      <c r="AH28" s="405">
        <f>IF(AND('Payroll (Expenses)'!$E5&lt;=AE$54,'Payroll (Expenses)'!$F5&gt;=AE$54),IFERROR(INDEX('Payroll (Expenses)'!$L$5:$P$23,MATCH($B28,'Payroll (Expenses)'!$B$5:$B$23,0),MATCH(AE$56,'Payroll (Expenses)'!$L$4:$P$4,0)),0),0)</f>
        <v>0</v>
      </c>
      <c r="AI28" s="405">
        <f>IF(AND('Payroll (Expenses)'!$E5&lt;=AF$54,'Payroll (Expenses)'!$F5&gt;=AF$54),IFERROR(INDEX('Payroll (Expenses)'!$L$5:$P$23,MATCH($B28,'Payroll (Expenses)'!$B$5:$B$23,0),MATCH(AF$56,'Payroll (Expenses)'!$L$4:$P$4,0)),0),0)</f>
        <v>0</v>
      </c>
      <c r="AJ28" s="405">
        <f>IF(AND('Payroll (Expenses)'!$E5&lt;=AG$54,'Payroll (Expenses)'!$F5&gt;=AG$54),IFERROR(INDEX('Payroll (Expenses)'!$L$5:$P$23,MATCH($B28,'Payroll (Expenses)'!$B$5:$B$23,0),MATCH(AG$56,'Payroll (Expenses)'!$L$4:$P$4,0)),0),0)</f>
        <v>0</v>
      </c>
      <c r="AK28" s="405">
        <f>IF(AND('Payroll (Expenses)'!$E5&lt;=AH$54,'Payroll (Expenses)'!$F5&gt;=AH$54),IFERROR(INDEX('Payroll (Expenses)'!$L$5:$P$23,MATCH($B28,'Payroll (Expenses)'!$B$5:$B$23,0),MATCH(AH$56,'Payroll (Expenses)'!$L$4:$P$4,0)),0),0)</f>
        <v>0</v>
      </c>
      <c r="AL28" s="405">
        <f>IF(AND('Payroll (Expenses)'!$E5&lt;=AI$54,'Payroll (Expenses)'!$F5&gt;=AI$54),IFERROR(INDEX('Payroll (Expenses)'!$L$5:$P$23,MATCH($B28,'Payroll (Expenses)'!$B$5:$B$23,0),MATCH(AI$56,'Payroll (Expenses)'!$L$4:$P$4,0)),0),0)</f>
        <v>0</v>
      </c>
      <c r="AM28" s="405">
        <f>IF(AND('Payroll (Expenses)'!$E5&lt;=AJ$54,'Payroll (Expenses)'!$F5&gt;=AJ$54),IFERROR(INDEX('Payroll (Expenses)'!$L$5:$P$23,MATCH($B28,'Payroll (Expenses)'!$B$5:$B$23,0),MATCH(AJ$56,'Payroll (Expenses)'!$L$4:$P$4,0)),0),0)</f>
        <v>0</v>
      </c>
      <c r="AN28" s="405">
        <f>IF(AND('Payroll (Expenses)'!$E5&lt;=AK$54,'Payroll (Expenses)'!$F5&gt;=AK$54),IFERROR(INDEX('Payroll (Expenses)'!$L$5:$P$23,MATCH($B28,'Payroll (Expenses)'!$B$5:$B$23,0),MATCH(AK$56,'Payroll (Expenses)'!$L$4:$P$4,0)),0),0)</f>
        <v>0</v>
      </c>
      <c r="AO28" s="405">
        <f>IF(AND('Payroll (Expenses)'!$E5&lt;=AL$54,'Payroll (Expenses)'!$F5&gt;=AL$54),IFERROR(INDEX('Payroll (Expenses)'!$L$5:$P$23,MATCH($B28,'Payroll (Expenses)'!$B$5:$B$23,0),MATCH(AL$56,'Payroll (Expenses)'!$L$4:$P$4,0)),0),0)</f>
        <v>0</v>
      </c>
      <c r="AP28" s="405">
        <f>IF(AND('Payroll (Expenses)'!$E5&lt;=AM$54,'Payroll (Expenses)'!$F5&gt;=AM$54),IFERROR(INDEX('Payroll (Expenses)'!$L$5:$P$23,MATCH($B28,'Payroll (Expenses)'!$B$5:$B$23,0),MATCH(AM$56,'Payroll (Expenses)'!$L$4:$P$4,0)),0),0)</f>
        <v>0</v>
      </c>
      <c r="AQ28" s="405">
        <f>IF(AND('Payroll (Expenses)'!$E5&lt;=AN$54,'Payroll (Expenses)'!$F5&gt;=AN$54),IFERROR(INDEX('Payroll (Expenses)'!$L$5:$P$23,MATCH($B28,'Payroll (Expenses)'!$B$5:$B$23,0),MATCH(AN$56,'Payroll (Expenses)'!$L$4:$P$4,0)),0),0)</f>
        <v>0</v>
      </c>
      <c r="AR28" s="405">
        <f>IF(AND('Payroll (Expenses)'!$E5&lt;=AO$54,'Payroll (Expenses)'!$F5&gt;=AO$54),IFERROR(INDEX('Payroll (Expenses)'!$L$5:$P$23,MATCH($B28,'Payroll (Expenses)'!$B$5:$B$23,0),MATCH(AO$56,'Payroll (Expenses)'!$L$4:$P$4,0)),0),0)</f>
        <v>0</v>
      </c>
      <c r="AS28" s="405">
        <f>IF(AND('Payroll (Expenses)'!$E5&lt;=AP$54,'Payroll (Expenses)'!$F5&gt;=AP$54),IFERROR(INDEX('Payroll (Expenses)'!$L$5:$P$23,MATCH($B28,'Payroll (Expenses)'!$B$5:$B$23,0),MATCH(AP$56,'Payroll (Expenses)'!$L$4:$P$4,0)),0),0)</f>
        <v>0</v>
      </c>
      <c r="AT28" s="405">
        <f>IF(AND('Payroll (Expenses)'!$E5&lt;=AQ$54,'Payroll (Expenses)'!$F5&gt;=AQ$54),IFERROR(INDEX('Payroll (Expenses)'!$L$5:$P$23,MATCH($B28,'Payroll (Expenses)'!$B$5:$B$23,0),MATCH(AQ$56,'Payroll (Expenses)'!$L$4:$P$4,0)),0),0)</f>
        <v>0</v>
      </c>
      <c r="AU28" s="405">
        <f>IF(AND('Payroll (Expenses)'!$E5&lt;=AR$54,'Payroll (Expenses)'!$F5&gt;=AR$54),IFERROR(INDEX('Payroll (Expenses)'!$L$5:$P$23,MATCH($B28,'Payroll (Expenses)'!$B$5:$B$23,0),MATCH(AR$56,'Payroll (Expenses)'!$L$4:$P$4,0)),0),0)</f>
        <v>0</v>
      </c>
      <c r="AV28" s="405">
        <f>IF(AND('Payroll (Expenses)'!$E5&lt;=AS$54,'Payroll (Expenses)'!$F5&gt;=AS$54),IFERROR(INDEX('Payroll (Expenses)'!$L$5:$P$23,MATCH($B28,'Payroll (Expenses)'!$B$5:$B$23,0),MATCH(AS$56,'Payroll (Expenses)'!$L$4:$P$4,0)),0),0)</f>
        <v>0</v>
      </c>
      <c r="AW28" s="405">
        <f>IF(AND('Payroll (Expenses)'!$E5&lt;=AT$54,'Payroll (Expenses)'!$F5&gt;=AT$54),IFERROR(INDEX('Payroll (Expenses)'!$L$5:$P$23,MATCH($B28,'Payroll (Expenses)'!$B$5:$B$23,0),MATCH(AT$56,'Payroll (Expenses)'!$L$4:$P$4,0)),0),0)</f>
        <v>0</v>
      </c>
      <c r="AX28" s="405">
        <f>IF(AND('Payroll (Expenses)'!$E5&lt;=AU$54,'Payroll (Expenses)'!$F5&gt;=AU$54),IFERROR(INDEX('Payroll (Expenses)'!$L$5:$P$23,MATCH($B28,'Payroll (Expenses)'!$B$5:$B$23,0),MATCH(AU$56,'Payroll (Expenses)'!$L$4:$P$4,0)),0),0)</f>
        <v>0</v>
      </c>
      <c r="AY28" s="405">
        <f>IF(AND('Payroll (Expenses)'!$E5&lt;=AV$54,'Payroll (Expenses)'!$F5&gt;=AV$54),IFERROR(INDEX('Payroll (Expenses)'!$L$5:$P$23,MATCH($B28,'Payroll (Expenses)'!$B$5:$B$23,0),MATCH(AV$56,'Payroll (Expenses)'!$L$4:$P$4,0)),0),0)</f>
        <v>0</v>
      </c>
      <c r="AZ28" s="405">
        <f>IF(AND('Payroll (Expenses)'!$E5&lt;=AW$54,'Payroll (Expenses)'!$F5&gt;=AW$54),IFERROR(INDEX('Payroll (Expenses)'!$L$5:$P$23,MATCH($B28,'Payroll (Expenses)'!$B$5:$B$23,0),MATCH(AW$56,'Payroll (Expenses)'!$L$4:$P$4,0)),0),0)</f>
        <v>0</v>
      </c>
      <c r="BA28" s="405">
        <f>IF(AND('Payroll (Expenses)'!$E5&lt;=AX$54,'Payroll (Expenses)'!$F5&gt;=AX$54),IFERROR(INDEX('Payroll (Expenses)'!$L$5:$P$23,MATCH($B28,'Payroll (Expenses)'!$B$5:$B$23,0),MATCH(AX$56,'Payroll (Expenses)'!$L$4:$P$4,0)),0),0)</f>
        <v>0</v>
      </c>
      <c r="BB28" s="405">
        <f>IF(AND('Payroll (Expenses)'!$E5&lt;=AY$54,'Payroll (Expenses)'!$F5&gt;=AY$54),IFERROR(INDEX('Payroll (Expenses)'!$L$5:$P$23,MATCH($B28,'Payroll (Expenses)'!$B$5:$B$23,0),MATCH(AY$56,'Payroll (Expenses)'!$L$4:$P$4,0)),0),0)</f>
        <v>0</v>
      </c>
      <c r="BC28" s="405">
        <f>IF(AND('Payroll (Expenses)'!$E5&lt;=AZ$54,'Payroll (Expenses)'!$F5&gt;=AZ$54),IFERROR(INDEX('Payroll (Expenses)'!$L$5:$P$23,MATCH($B28,'Payroll (Expenses)'!$B$5:$B$23,0),MATCH(AZ$56,'Payroll (Expenses)'!$L$4:$P$4,0)),0),0)</f>
        <v>0</v>
      </c>
      <c r="BD28" s="405">
        <f>IF(AND('Payroll (Expenses)'!$E5&lt;=BA$54,'Payroll (Expenses)'!$F5&gt;=BA$54),IFERROR(INDEX('Payroll (Expenses)'!$L$5:$P$23,MATCH($B28,'Payroll (Expenses)'!$B$5:$B$23,0),MATCH(BA$56,'Payroll (Expenses)'!$L$4:$P$4,0)),0),0)</f>
        <v>0</v>
      </c>
      <c r="BE28" s="405">
        <f>IF(AND('Payroll (Expenses)'!$E5&lt;=BB$54,'Payroll (Expenses)'!$F5&gt;=BB$54),IFERROR(INDEX('Payroll (Expenses)'!$L$5:$P$23,MATCH($B28,'Payroll (Expenses)'!$B$5:$B$23,0),MATCH(BB$56,'Payroll (Expenses)'!$L$4:$P$4,0)),0),0)</f>
        <v>0</v>
      </c>
      <c r="BF28" s="405">
        <f>IF(AND('Payroll (Expenses)'!$E5&lt;=BC$54,'Payroll (Expenses)'!$F5&gt;=BC$54),IFERROR(INDEX('Payroll (Expenses)'!$L$5:$P$23,MATCH($B28,'Payroll (Expenses)'!$B$5:$B$23,0),MATCH(BC$56,'Payroll (Expenses)'!$L$4:$P$4,0)),0),0)</f>
        <v>0</v>
      </c>
      <c r="BG28" s="405">
        <f>IF(AND('Payroll (Expenses)'!$E5&lt;=BD$54,'Payroll (Expenses)'!$F5&gt;=BD$54),IFERROR(INDEX('Payroll (Expenses)'!$L$5:$P$23,MATCH($B28,'Payroll (Expenses)'!$B$5:$B$23,0),MATCH(BD$56,'Payroll (Expenses)'!$L$4:$P$4,0)),0),0)</f>
        <v>0</v>
      </c>
      <c r="BH28" s="405">
        <f>IF(AND('Payroll (Expenses)'!$E5&lt;=BE$54,'Payroll (Expenses)'!$F5&gt;=BE$54),IFERROR(INDEX('Payroll (Expenses)'!$L$5:$P$23,MATCH($B28,'Payroll (Expenses)'!$B$5:$B$23,0),MATCH(BE$56,'Payroll (Expenses)'!$L$4:$P$4,0)),0),0)</f>
        <v>0</v>
      </c>
      <c r="BI28" s="405">
        <f>IF(AND('Payroll (Expenses)'!$E5&lt;=BF$54,'Payroll (Expenses)'!$F5&gt;=BF$54),IFERROR(INDEX('Payroll (Expenses)'!$L$5:$P$23,MATCH($B28,'Payroll (Expenses)'!$B$5:$B$23,0),MATCH(BF$56,'Payroll (Expenses)'!$L$4:$P$4,0)),0),0)</f>
        <v>0</v>
      </c>
      <c r="BJ28" s="405">
        <f>IF(AND('Payroll (Expenses)'!$E5&lt;=BG$54,'Payroll (Expenses)'!$F5&gt;=BG$54),IFERROR(INDEX('Payroll (Expenses)'!$L$5:$P$23,MATCH($B28,'Payroll (Expenses)'!$B$5:$B$23,0),MATCH(BG$56,'Payroll (Expenses)'!$L$4:$P$4,0)),0),0)</f>
        <v>0</v>
      </c>
      <c r="BK28" s="405">
        <f>IF(AND('Payroll (Expenses)'!$E5&lt;=BH$54,'Payroll (Expenses)'!$F5&gt;=BH$54),IFERROR(INDEX('Payroll (Expenses)'!$L$5:$P$23,MATCH($B28,'Payroll (Expenses)'!$B$5:$B$23,0),MATCH(BH$56,'Payroll (Expenses)'!$L$4:$P$4,0)),0),0)</f>
        <v>0</v>
      </c>
      <c r="BL28" s="405">
        <f>IF(AND('Payroll (Expenses)'!$E5&lt;=BI$54,'Payroll (Expenses)'!$F5&gt;=BI$54),IFERROR(INDEX('Payroll (Expenses)'!$L$5:$P$23,MATCH($B28,'Payroll (Expenses)'!$B$5:$B$23,0),MATCH(BI$56,'Payroll (Expenses)'!$L$4:$P$4,0)),0),0)</f>
        <v>0</v>
      </c>
      <c r="BM28" s="405">
        <f>IF(AND('Payroll (Expenses)'!$E5&lt;=BJ$54,'Payroll (Expenses)'!$F5&gt;=BJ$54),IFERROR(INDEX('Payroll (Expenses)'!$L$5:$P$23,MATCH($B28,'Payroll (Expenses)'!$B$5:$B$23,0),MATCH(BJ$56,'Payroll (Expenses)'!$L$4:$P$4,0)),0),0)</f>
        <v>0</v>
      </c>
      <c r="BN28" s="405">
        <f>IF(AND('Payroll (Expenses)'!$E5&lt;=BK$54,'Payroll (Expenses)'!$F5&gt;=BK$54),IFERROR(INDEX('Payroll (Expenses)'!$L$5:$P$23,MATCH($B28,'Payroll (Expenses)'!$B$5:$B$23,0),MATCH(BK$56,'Payroll (Expenses)'!$L$4:$P$4,0)),0),0)</f>
        <v>0</v>
      </c>
      <c r="BO28" s="405">
        <f>IF(AND('Payroll (Expenses)'!$E5&lt;=BL$54,'Payroll (Expenses)'!$F5&gt;=BL$54),IFERROR(INDEX('Payroll (Expenses)'!$L$5:$P$23,MATCH($B28,'Payroll (Expenses)'!$B$5:$B$23,0),MATCH(BL$56,'Payroll (Expenses)'!$L$4:$P$4,0)),0),0)</f>
        <v>0</v>
      </c>
      <c r="BP28" s="405">
        <f>IF(AND('Payroll (Expenses)'!$E5&lt;=BM$54,'Payroll (Expenses)'!$F5&gt;=BM$54),IFERROR(INDEX('Payroll (Expenses)'!$L$5:$P$23,MATCH($B28,'Payroll (Expenses)'!$B$5:$B$23,0),MATCH(BM$56,'Payroll (Expenses)'!$L$4:$P$4,0)),0),0)</f>
        <v>0</v>
      </c>
      <c r="BQ28" s="405">
        <f>IF(AND('Payroll (Expenses)'!$E5&lt;=BN$54,'Payroll (Expenses)'!$F5&gt;=BN$54),IFERROR(INDEX('Payroll (Expenses)'!$L$5:$P$23,MATCH($B28,'Payroll (Expenses)'!$B$5:$B$23,0),MATCH(BN$56,'Payroll (Expenses)'!$L$4:$P$4,0)),0),0)</f>
        <v>0</v>
      </c>
      <c r="BR28" s="406">
        <f>IF(AND('Payroll (Expenses)'!$E5&lt;=BO$54,'Payroll (Expenses)'!$F5&gt;=BO$54),IFERROR(INDEX('Payroll (Expenses)'!$L$5:$P$23,MATCH($B28,'Payroll (Expenses)'!$B$5:$B$23,0),MATCH(BO$56,'Payroll (Expenses)'!$L$4:$P$4,0)),0),0)</f>
        <v>0</v>
      </c>
      <c r="BS28" s="407">
        <f>IFERROR(INDEX('Payroll (Expenses)'!$F$28:$J$46,MATCH($B28,'Payroll (Expenses)'!$B$28:$B$46,0),MATCH(H$56,'Payroll (Expenses)'!$F$27:$J$27,0)),0)*K28/12</f>
        <v>8333.3333333333339</v>
      </c>
      <c r="BT28" s="407">
        <f>IFERROR(INDEX('Payroll (Expenses)'!$F$28:$J$46,MATCH($B28,'Payroll (Expenses)'!$B$28:$B$46,0),MATCH(I$56,'Payroll (Expenses)'!$F$27:$J$27,0)),0)*L28/12</f>
        <v>8333.3333333333339</v>
      </c>
      <c r="BU28" s="407">
        <f>IFERROR(INDEX('Payroll (Expenses)'!$F$28:$J$46,MATCH($B28,'Payroll (Expenses)'!$B$28:$B$46,0),MATCH(J$56,'Payroll (Expenses)'!$F$27:$J$27,0)),0)*M28/12</f>
        <v>8333.3333333333339</v>
      </c>
      <c r="BV28" s="407">
        <f>IFERROR(INDEX('Payroll (Expenses)'!$F$28:$J$46,MATCH($B28,'Payroll (Expenses)'!$B$28:$B$46,0),MATCH(K$56,'Payroll (Expenses)'!$F$27:$J$27,0)),0)*N28/12</f>
        <v>8333.3333333333339</v>
      </c>
      <c r="BW28" s="407">
        <f>IFERROR(INDEX('Payroll (Expenses)'!$F$28:$J$46,MATCH($B28,'Payroll (Expenses)'!$B$28:$B$46,0),MATCH(L$56,'Payroll (Expenses)'!$F$27:$J$27,0)),0)*O28/12</f>
        <v>8333.3333333333339</v>
      </c>
      <c r="BX28" s="407">
        <f>IFERROR(INDEX('Payroll (Expenses)'!$F$28:$J$46,MATCH($B28,'Payroll (Expenses)'!$B$28:$B$46,0),MATCH(M$56,'Payroll (Expenses)'!$F$27:$J$27,0)),0)*P28/12</f>
        <v>8333.3333333333339</v>
      </c>
      <c r="BY28" s="407">
        <f>IFERROR(INDEX('Payroll (Expenses)'!$F$28:$J$46,MATCH($B28,'Payroll (Expenses)'!$B$28:$B$46,0),MATCH(N$56,'Payroll (Expenses)'!$F$27:$J$27,0)),0)*Q28/12</f>
        <v>8333.3333333333339</v>
      </c>
      <c r="BZ28" s="407">
        <f>IFERROR(INDEX('Payroll (Expenses)'!$F$28:$J$46,MATCH($B28,'Payroll (Expenses)'!$B$28:$B$46,0),MATCH(O$56,'Payroll (Expenses)'!$F$27:$J$27,0)),0)*R28/12</f>
        <v>8333.3333333333339</v>
      </c>
      <c r="CA28" s="407">
        <f>IFERROR(INDEX('Payroll (Expenses)'!$F$28:$J$46,MATCH($B28,'Payroll (Expenses)'!$B$28:$B$46,0),MATCH(P$56,'Payroll (Expenses)'!$F$27:$J$27,0)),0)*S28/12</f>
        <v>8333.3333333333339</v>
      </c>
      <c r="CB28" s="407">
        <f>IFERROR(INDEX('Payroll (Expenses)'!$F$28:$J$46,MATCH($B28,'Payroll (Expenses)'!$B$28:$B$46,0),MATCH(Q$56,'Payroll (Expenses)'!$F$27:$J$27,0)),0)*T28/12</f>
        <v>8333.3333333333339</v>
      </c>
      <c r="CC28" s="407">
        <f>IFERROR(INDEX('Payroll (Expenses)'!$F$28:$J$46,MATCH($B28,'Payroll (Expenses)'!$B$28:$B$46,0),MATCH(R$56,'Payroll (Expenses)'!$F$27:$J$27,0)),0)*U28/12</f>
        <v>8333.3333333333339</v>
      </c>
      <c r="CD28" s="407">
        <f>IFERROR(INDEX('Payroll (Expenses)'!$F$28:$J$46,MATCH($B28,'Payroll (Expenses)'!$B$28:$B$46,0),MATCH(S$56,'Payroll (Expenses)'!$F$27:$J$27,0)),0)*V28/12</f>
        <v>8333.3333333333339</v>
      </c>
      <c r="CE28" s="407">
        <f>IFERROR(INDEX('Payroll (Expenses)'!$F$28:$J$46,MATCH($B28,'Payroll (Expenses)'!$B$28:$B$46,0),MATCH(T$56,'Payroll (Expenses)'!$F$27:$J$27,0)),0)*W28/12</f>
        <v>0</v>
      </c>
      <c r="CF28" s="407">
        <f>IFERROR(INDEX('Payroll (Expenses)'!$F$28:$J$46,MATCH($B28,'Payroll (Expenses)'!$B$28:$B$46,0),MATCH(U$56,'Payroll (Expenses)'!$F$27:$J$27,0)),0)*X28/12</f>
        <v>0</v>
      </c>
      <c r="CG28" s="407">
        <f>IFERROR(INDEX('Payroll (Expenses)'!$F$28:$J$46,MATCH($B28,'Payroll (Expenses)'!$B$28:$B$46,0),MATCH(V$56,'Payroll (Expenses)'!$F$27:$J$27,0)),0)*Y28/12</f>
        <v>0</v>
      </c>
      <c r="CH28" s="407">
        <f>IFERROR(INDEX('Payroll (Expenses)'!$F$28:$J$46,MATCH($B28,'Payroll (Expenses)'!$B$28:$B$46,0),MATCH(W$56,'Payroll (Expenses)'!$F$27:$J$27,0)),0)*Z28/12</f>
        <v>0</v>
      </c>
      <c r="CI28" s="407">
        <f>IFERROR(INDEX('Payroll (Expenses)'!$F$28:$J$46,MATCH($B28,'Payroll (Expenses)'!$B$28:$B$46,0),MATCH(X$56,'Payroll (Expenses)'!$F$27:$J$27,0)),0)*AA28/12</f>
        <v>0</v>
      </c>
      <c r="CJ28" s="407">
        <f>IFERROR(INDEX('Payroll (Expenses)'!$F$28:$J$46,MATCH($B28,'Payroll (Expenses)'!$B$28:$B$46,0),MATCH(Y$56,'Payroll (Expenses)'!$F$27:$J$27,0)),0)*AB28/12</f>
        <v>0</v>
      </c>
      <c r="CK28" s="407">
        <f>IFERROR(INDEX('Payroll (Expenses)'!$F$28:$J$46,MATCH($B28,'Payroll (Expenses)'!$B$28:$B$46,0),MATCH(Z$56,'Payroll (Expenses)'!$F$27:$J$27,0)),0)*AC28/12</f>
        <v>0</v>
      </c>
      <c r="CL28" s="407">
        <f>IFERROR(INDEX('Payroll (Expenses)'!$F$28:$J$46,MATCH($B28,'Payroll (Expenses)'!$B$28:$B$46,0),MATCH(AA$56,'Payroll (Expenses)'!$F$27:$J$27,0)),0)*AD28/12</f>
        <v>0</v>
      </c>
      <c r="CM28" s="407">
        <f>IFERROR(INDEX('Payroll (Expenses)'!$F$28:$J$46,MATCH($B28,'Payroll (Expenses)'!$B$28:$B$46,0),MATCH(AB$56,'Payroll (Expenses)'!$F$27:$J$27,0)),0)*AE28/12</f>
        <v>0</v>
      </c>
      <c r="CN28" s="407">
        <f>IFERROR(INDEX('Payroll (Expenses)'!$F$28:$J$46,MATCH($B28,'Payroll (Expenses)'!$B$28:$B$46,0),MATCH(AC$56,'Payroll (Expenses)'!$F$27:$J$27,0)),0)*AF28/12</f>
        <v>0</v>
      </c>
      <c r="CO28" s="407">
        <f>IFERROR(INDEX('Payroll (Expenses)'!$F$28:$J$46,MATCH($B28,'Payroll (Expenses)'!$B$28:$B$46,0),MATCH(AD$56,'Payroll (Expenses)'!$F$27:$J$27,0)),0)*AG28/12</f>
        <v>0</v>
      </c>
      <c r="CP28" s="407">
        <f>IFERROR(INDEX('Payroll (Expenses)'!$F$28:$J$46,MATCH($B28,'Payroll (Expenses)'!$B$28:$B$46,0),MATCH(AE$56,'Payroll (Expenses)'!$F$27:$J$27,0)),0)*AH28/12</f>
        <v>0</v>
      </c>
      <c r="CQ28" s="407">
        <f>IFERROR(INDEX('Payroll (Expenses)'!$F$28:$J$46,MATCH($B28,'Payroll (Expenses)'!$B$28:$B$46,0),MATCH(AF$56,'Payroll (Expenses)'!$F$27:$J$27,0)),0)*AI28/12</f>
        <v>0</v>
      </c>
      <c r="CR28" s="407">
        <f>IFERROR(INDEX('Payroll (Expenses)'!$F$28:$J$46,MATCH($B28,'Payroll (Expenses)'!$B$28:$B$46,0),MATCH(AG$56,'Payroll (Expenses)'!$F$27:$J$27,0)),0)*AJ28/12</f>
        <v>0</v>
      </c>
      <c r="CS28" s="407">
        <f>IFERROR(INDEX('Payroll (Expenses)'!$F$28:$J$46,MATCH($B28,'Payroll (Expenses)'!$B$28:$B$46,0),MATCH(AH$56,'Payroll (Expenses)'!$F$27:$J$27,0)),0)*AK28/12</f>
        <v>0</v>
      </c>
      <c r="CT28" s="407">
        <f>IFERROR(INDEX('Payroll (Expenses)'!$F$28:$J$46,MATCH($B28,'Payroll (Expenses)'!$B$28:$B$46,0),MATCH(AI$56,'Payroll (Expenses)'!$F$27:$J$27,0)),0)*AL28/12</f>
        <v>0</v>
      </c>
      <c r="CU28" s="407">
        <f>IFERROR(INDEX('Payroll (Expenses)'!$F$28:$J$46,MATCH($B28,'Payroll (Expenses)'!$B$28:$B$46,0),MATCH(AJ$56,'Payroll (Expenses)'!$F$27:$J$27,0)),0)*AM28/12</f>
        <v>0</v>
      </c>
      <c r="CV28" s="407">
        <f>IFERROR(INDEX('Payroll (Expenses)'!$F$28:$J$46,MATCH($B28,'Payroll (Expenses)'!$B$28:$B$46,0),MATCH(AK$56,'Payroll (Expenses)'!$F$27:$J$27,0)),0)*AN28/12</f>
        <v>0</v>
      </c>
      <c r="CW28" s="407">
        <f>IFERROR(INDEX('Payroll (Expenses)'!$F$28:$J$46,MATCH($B28,'Payroll (Expenses)'!$B$28:$B$46,0),MATCH(AL$56,'Payroll (Expenses)'!$F$27:$J$27,0)),0)*AO28/12</f>
        <v>0</v>
      </c>
      <c r="CX28" s="407">
        <f>IFERROR(INDEX('Payroll (Expenses)'!$F$28:$J$46,MATCH($B28,'Payroll (Expenses)'!$B$28:$B$46,0),MATCH(AM$56,'Payroll (Expenses)'!$F$27:$J$27,0)),0)*AP28/12</f>
        <v>0</v>
      </c>
      <c r="CY28" s="407">
        <f>IFERROR(INDEX('Payroll (Expenses)'!$F$28:$J$46,MATCH($B28,'Payroll (Expenses)'!$B$28:$B$46,0),MATCH(AN$56,'Payroll (Expenses)'!$F$27:$J$27,0)),0)*AQ28/12</f>
        <v>0</v>
      </c>
      <c r="CZ28" s="407">
        <f>IFERROR(INDEX('Payroll (Expenses)'!$F$28:$J$46,MATCH($B28,'Payroll (Expenses)'!$B$28:$B$46,0),MATCH(AO$56,'Payroll (Expenses)'!$F$27:$J$27,0)),0)*AR28/12</f>
        <v>0</v>
      </c>
      <c r="DA28" s="407">
        <f>IFERROR(INDEX('Payroll (Expenses)'!$F$28:$J$46,MATCH($B28,'Payroll (Expenses)'!$B$28:$B$46,0),MATCH(AP$56,'Payroll (Expenses)'!$F$27:$J$27,0)),0)*AS28/12</f>
        <v>0</v>
      </c>
      <c r="DB28" s="407">
        <f>IFERROR(INDEX('Payroll (Expenses)'!$F$28:$J$46,MATCH($B28,'Payroll (Expenses)'!$B$28:$B$46,0),MATCH(AQ$56,'Payroll (Expenses)'!$F$27:$J$27,0)),0)*AT28/12</f>
        <v>0</v>
      </c>
      <c r="DC28" s="407">
        <f>IFERROR(INDEX('Payroll (Expenses)'!$F$28:$J$46,MATCH($B28,'Payroll (Expenses)'!$B$28:$B$46,0),MATCH(AR$56,'Payroll (Expenses)'!$F$27:$J$27,0)),0)*AU28/12</f>
        <v>0</v>
      </c>
      <c r="DD28" s="407">
        <f>IFERROR(INDEX('Payroll (Expenses)'!$F$28:$J$46,MATCH($B28,'Payroll (Expenses)'!$B$28:$B$46,0),MATCH(AS$56,'Payroll (Expenses)'!$F$27:$J$27,0)),0)*AV28/12</f>
        <v>0</v>
      </c>
      <c r="DE28" s="407">
        <f>IFERROR(INDEX('Payroll (Expenses)'!$F$28:$J$46,MATCH($B28,'Payroll (Expenses)'!$B$28:$B$46,0),MATCH(AT$56,'Payroll (Expenses)'!$F$27:$J$27,0)),0)*AW28/12</f>
        <v>0</v>
      </c>
      <c r="DF28" s="407">
        <f>IFERROR(INDEX('Payroll (Expenses)'!$F$28:$J$46,MATCH($B28,'Payroll (Expenses)'!$B$28:$B$46,0),MATCH(AU$56,'Payroll (Expenses)'!$F$27:$J$27,0)),0)*AX28/12</f>
        <v>0</v>
      </c>
      <c r="DG28" s="407">
        <f>IFERROR(INDEX('Payroll (Expenses)'!$F$28:$J$46,MATCH($B28,'Payroll (Expenses)'!$B$28:$B$46,0),MATCH(AV$56,'Payroll (Expenses)'!$F$27:$J$27,0)),0)*AY28/12</f>
        <v>0</v>
      </c>
      <c r="DH28" s="407">
        <f>IFERROR(INDEX('Payroll (Expenses)'!$F$28:$J$46,MATCH($B28,'Payroll (Expenses)'!$B$28:$B$46,0),MATCH(AW$56,'Payroll (Expenses)'!$F$27:$J$27,0)),0)*AZ28/12</f>
        <v>0</v>
      </c>
      <c r="DI28" s="407">
        <f>IFERROR(INDEX('Payroll (Expenses)'!$F$28:$J$46,MATCH($B28,'Payroll (Expenses)'!$B$28:$B$46,0),MATCH(AX$56,'Payroll (Expenses)'!$F$27:$J$27,0)),0)*BA28/12</f>
        <v>0</v>
      </c>
      <c r="DJ28" s="407">
        <f>IFERROR(INDEX('Payroll (Expenses)'!$F$28:$J$46,MATCH($B28,'Payroll (Expenses)'!$B$28:$B$46,0),MATCH(AY$56,'Payroll (Expenses)'!$F$27:$J$27,0)),0)*BB28/12</f>
        <v>0</v>
      </c>
      <c r="DK28" s="407">
        <f>IFERROR(INDEX('Payroll (Expenses)'!$F$28:$J$46,MATCH($B28,'Payroll (Expenses)'!$B$28:$B$46,0),MATCH(AZ$56,'Payroll (Expenses)'!$F$27:$J$27,0)),0)*BC28/12</f>
        <v>0</v>
      </c>
      <c r="DL28" s="407">
        <f>IFERROR(INDEX('Payroll (Expenses)'!$F$28:$J$46,MATCH($B28,'Payroll (Expenses)'!$B$28:$B$46,0),MATCH(BA$56,'Payroll (Expenses)'!$F$27:$J$27,0)),0)*BD28/12</f>
        <v>0</v>
      </c>
      <c r="DM28" s="407">
        <f>IFERROR(INDEX('Payroll (Expenses)'!$F$28:$J$46,MATCH($B28,'Payroll (Expenses)'!$B$28:$B$46,0),MATCH(BB$56,'Payroll (Expenses)'!$F$27:$J$27,0)),0)*BE28/12</f>
        <v>0</v>
      </c>
      <c r="DN28" s="407">
        <f>IFERROR(INDEX('Payroll (Expenses)'!$F$28:$J$46,MATCH($B28,'Payroll (Expenses)'!$B$28:$B$46,0),MATCH(BC$56,'Payroll (Expenses)'!$F$27:$J$27,0)),0)*BF28/12</f>
        <v>0</v>
      </c>
      <c r="DO28" s="407">
        <f>IFERROR(INDEX('Payroll (Expenses)'!$F$28:$J$46,MATCH($B28,'Payroll (Expenses)'!$B$28:$B$46,0),MATCH(BD$56,'Payroll (Expenses)'!$F$27:$J$27,0)),0)*BG28/12</f>
        <v>0</v>
      </c>
      <c r="DP28" s="407">
        <f>IFERROR(INDEX('Payroll (Expenses)'!$F$28:$J$46,MATCH($B28,'Payroll (Expenses)'!$B$28:$B$46,0),MATCH(BE$56,'Payroll (Expenses)'!$F$27:$J$27,0)),0)*BH28/12</f>
        <v>0</v>
      </c>
      <c r="DQ28" s="407">
        <f>IFERROR(INDEX('Payroll (Expenses)'!$F$28:$J$46,MATCH($B28,'Payroll (Expenses)'!$B$28:$B$46,0),MATCH(BF$56,'Payroll (Expenses)'!$F$27:$J$27,0)),0)*BI28/12</f>
        <v>0</v>
      </c>
      <c r="DR28" s="407">
        <f>IFERROR(INDEX('Payroll (Expenses)'!$F$28:$J$46,MATCH($B28,'Payroll (Expenses)'!$B$28:$B$46,0),MATCH(BG$56,'Payroll (Expenses)'!$F$27:$J$27,0)),0)*BJ28/12</f>
        <v>0</v>
      </c>
      <c r="DS28" s="407">
        <f>IFERROR(INDEX('Payroll (Expenses)'!$F$28:$J$46,MATCH($B28,'Payroll (Expenses)'!$B$28:$B$46,0),MATCH(BH$56,'Payroll (Expenses)'!$F$27:$J$27,0)),0)*BK28/12</f>
        <v>0</v>
      </c>
      <c r="DT28" s="407">
        <f>IFERROR(INDEX('Payroll (Expenses)'!$F$28:$J$46,MATCH($B28,'Payroll (Expenses)'!$B$28:$B$46,0),MATCH(BI$56,'Payroll (Expenses)'!$F$27:$J$27,0)),0)*BL28/12</f>
        <v>0</v>
      </c>
      <c r="DU28" s="407">
        <f>IFERROR(INDEX('Payroll (Expenses)'!$F$28:$J$46,MATCH($B28,'Payroll (Expenses)'!$B$28:$B$46,0),MATCH(BJ$56,'Payroll (Expenses)'!$F$27:$J$27,0)),0)*BM28/12</f>
        <v>0</v>
      </c>
      <c r="DV28" s="407">
        <f>IFERROR(INDEX('Payroll (Expenses)'!$F$28:$J$46,MATCH($B28,'Payroll (Expenses)'!$B$28:$B$46,0),MATCH(BK$56,'Payroll (Expenses)'!$F$27:$J$27,0)),0)*BN28/12</f>
        <v>0</v>
      </c>
      <c r="DW28" s="407">
        <f>IFERROR(INDEX('Payroll (Expenses)'!$F$28:$J$46,MATCH($B28,'Payroll (Expenses)'!$B$28:$B$46,0),MATCH(BL$56,'Payroll (Expenses)'!$F$27:$J$27,0)),0)*BO28/12</f>
        <v>0</v>
      </c>
      <c r="DX28" s="407">
        <f>IFERROR(INDEX('Payroll (Expenses)'!$F$28:$J$46,MATCH($B28,'Payroll (Expenses)'!$B$28:$B$46,0),MATCH(BM$56,'Payroll (Expenses)'!$F$27:$J$27,0)),0)*BP28/12</f>
        <v>0</v>
      </c>
      <c r="DY28" s="407">
        <f>IFERROR(INDEX('Payroll (Expenses)'!$F$28:$J$46,MATCH($B28,'Payroll (Expenses)'!$B$28:$B$46,0),MATCH(BN$56,'Payroll (Expenses)'!$F$27:$J$27,0)),0)*BQ28/12</f>
        <v>0</v>
      </c>
      <c r="DZ28" s="408">
        <f>IFERROR(INDEX('Payroll (Expenses)'!$F$28:$J$46,MATCH($B28,'Payroll (Expenses)'!$B$28:$B$46,0),MATCH(BO$56,'Payroll (Expenses)'!$F$27:$J$27,0)),0)*BR28/12</f>
        <v>0</v>
      </c>
      <c r="EA28" s="407">
        <f t="shared" ref="EA28:EA46" si="10">BS28*$Q5</f>
        <v>0</v>
      </c>
      <c r="EB28" s="409">
        <f t="shared" ref="EB28:EB46" si="11">BT28*$Q5</f>
        <v>0</v>
      </c>
      <c r="EC28" s="409">
        <f t="shared" ref="EC28:EC46" si="12">BU28*$Q5</f>
        <v>0</v>
      </c>
      <c r="ED28" s="409">
        <f t="shared" ref="ED28:ED46" si="13">BV28*$Q5</f>
        <v>0</v>
      </c>
      <c r="EE28" s="409">
        <f t="shared" ref="EE28:EE46" si="14">BW28*$Q5</f>
        <v>0</v>
      </c>
      <c r="EF28" s="409">
        <f t="shared" ref="EF28:EF46" si="15">BX28*$Q5</f>
        <v>0</v>
      </c>
      <c r="EG28" s="409">
        <f t="shared" ref="EG28:EG46" si="16">BY28*$Q5</f>
        <v>0</v>
      </c>
      <c r="EH28" s="409">
        <f t="shared" ref="EH28:EH46" si="17">BZ28*$Q5</f>
        <v>0</v>
      </c>
      <c r="EI28" s="409">
        <f t="shared" ref="EI28:EI46" si="18">CA28*$Q5</f>
        <v>0</v>
      </c>
      <c r="EJ28" s="409">
        <f t="shared" ref="EJ28:EJ46" si="19">CB28*$Q5</f>
        <v>0</v>
      </c>
      <c r="EK28" s="409">
        <f t="shared" ref="EK28:EK46" si="20">CC28*$Q5</f>
        <v>0</v>
      </c>
      <c r="EL28" s="409">
        <f t="shared" ref="EL28:EL46" si="21">CD28*$Q5</f>
        <v>0</v>
      </c>
      <c r="EM28" s="409">
        <f t="shared" ref="EM28:EM46" si="22">CE28*$Q5</f>
        <v>0</v>
      </c>
      <c r="EN28" s="409">
        <f t="shared" ref="EN28:EN46" si="23">CF28*$Q5</f>
        <v>0</v>
      </c>
      <c r="EO28" s="409">
        <f t="shared" ref="EO28:EO46" si="24">CG28*$Q5</f>
        <v>0</v>
      </c>
      <c r="EP28" s="409">
        <f t="shared" ref="EP28:EP46" si="25">CH28*$Q5</f>
        <v>0</v>
      </c>
      <c r="EQ28" s="409">
        <f t="shared" ref="EQ28:EQ46" si="26">CI28*$Q5</f>
        <v>0</v>
      </c>
      <c r="ER28" s="409">
        <f t="shared" ref="ER28:ER46" si="27">CJ28*$Q5</f>
        <v>0</v>
      </c>
      <c r="ES28" s="409">
        <f t="shared" ref="ES28:ES46" si="28">CK28*$Q5</f>
        <v>0</v>
      </c>
      <c r="ET28" s="409">
        <f t="shared" ref="ET28:ET46" si="29">CL28*$Q5</f>
        <v>0</v>
      </c>
      <c r="EU28" s="409">
        <f t="shared" ref="EU28:EU46" si="30">CM28*$Q5</f>
        <v>0</v>
      </c>
      <c r="EV28" s="409">
        <f t="shared" ref="EV28:EV46" si="31">CN28*$Q5</f>
        <v>0</v>
      </c>
      <c r="EW28" s="409">
        <f t="shared" ref="EW28:EW46" si="32">CO28*$Q5</f>
        <v>0</v>
      </c>
      <c r="EX28" s="409">
        <f t="shared" ref="EX28:EX46" si="33">CP28*$Q5</f>
        <v>0</v>
      </c>
      <c r="EY28" s="409">
        <f t="shared" ref="EY28:EY46" si="34">CQ28*$Q5</f>
        <v>0</v>
      </c>
      <c r="EZ28" s="409">
        <f t="shared" ref="EZ28:EZ46" si="35">CR28*$Q5</f>
        <v>0</v>
      </c>
      <c r="FA28" s="409">
        <f t="shared" ref="FA28:FA46" si="36">CS28*$Q5</f>
        <v>0</v>
      </c>
      <c r="FB28" s="409">
        <f t="shared" ref="FB28:FB46" si="37">CT28*$Q5</f>
        <v>0</v>
      </c>
      <c r="FC28" s="409">
        <f t="shared" ref="FC28:FC46" si="38">CU28*$Q5</f>
        <v>0</v>
      </c>
      <c r="FD28" s="409">
        <f t="shared" ref="FD28:FD46" si="39">CV28*$Q5</f>
        <v>0</v>
      </c>
      <c r="FE28" s="409">
        <f t="shared" ref="FE28:FE46" si="40">CW28*$Q5</f>
        <v>0</v>
      </c>
      <c r="FF28" s="409">
        <f t="shared" ref="FF28:FF46" si="41">CX28*$Q5</f>
        <v>0</v>
      </c>
      <c r="FG28" s="409">
        <f t="shared" ref="FG28:FG46" si="42">CY28*$Q5</f>
        <v>0</v>
      </c>
      <c r="FH28" s="409">
        <f t="shared" ref="FH28:FH46" si="43">CZ28*$Q5</f>
        <v>0</v>
      </c>
      <c r="FI28" s="409">
        <f t="shared" ref="FI28:FI46" si="44">DA28*$Q5</f>
        <v>0</v>
      </c>
      <c r="FJ28" s="409">
        <f t="shared" ref="FJ28:FJ46" si="45">DB28*$Q5</f>
        <v>0</v>
      </c>
      <c r="FK28" s="409">
        <f t="shared" ref="FK28:FK46" si="46">DC28*$Q5</f>
        <v>0</v>
      </c>
      <c r="FL28" s="409">
        <f t="shared" ref="FL28:FL46" si="47">DD28*$Q5</f>
        <v>0</v>
      </c>
      <c r="FM28" s="409">
        <f t="shared" ref="FM28:FM46" si="48">DE28*$Q5</f>
        <v>0</v>
      </c>
      <c r="FN28" s="409">
        <f t="shared" ref="FN28:FN46" si="49">DF28*$Q5</f>
        <v>0</v>
      </c>
      <c r="FO28" s="409">
        <f t="shared" ref="FO28:FO46" si="50">DG28*$Q5</f>
        <v>0</v>
      </c>
      <c r="FP28" s="409">
        <f t="shared" ref="FP28:FP46" si="51">DH28*$Q5</f>
        <v>0</v>
      </c>
      <c r="FQ28" s="409">
        <f t="shared" ref="FQ28:FQ46" si="52">DI28*$Q5</f>
        <v>0</v>
      </c>
      <c r="FR28" s="409">
        <f t="shared" ref="FR28:FR46" si="53">DJ28*$Q5</f>
        <v>0</v>
      </c>
      <c r="FS28" s="409">
        <f t="shared" ref="FS28:FS46" si="54">DK28*$Q5</f>
        <v>0</v>
      </c>
      <c r="FT28" s="409">
        <f t="shared" ref="FT28:FT46" si="55">DL28*$Q5</f>
        <v>0</v>
      </c>
      <c r="FU28" s="409">
        <f t="shared" ref="FU28:FU46" si="56">DM28*$Q5</f>
        <v>0</v>
      </c>
      <c r="FV28" s="409">
        <f t="shared" ref="FV28:FV46" si="57">DN28*$Q5</f>
        <v>0</v>
      </c>
      <c r="FW28" s="409">
        <f t="shared" ref="FW28:FW46" si="58">DO28*$Q5</f>
        <v>0</v>
      </c>
      <c r="FX28" s="409">
        <f t="shared" ref="FX28:FX46" si="59">DP28*$Q5</f>
        <v>0</v>
      </c>
      <c r="FY28" s="409">
        <f t="shared" ref="FY28:FY46" si="60">DQ28*$Q5</f>
        <v>0</v>
      </c>
      <c r="FZ28" s="409">
        <f t="shared" ref="FZ28:FZ46" si="61">DR28*$Q5</f>
        <v>0</v>
      </c>
      <c r="GA28" s="409">
        <f t="shared" ref="GA28:GA46" si="62">DS28*$Q5</f>
        <v>0</v>
      </c>
      <c r="GB28" s="409">
        <f t="shared" ref="GB28:GB46" si="63">DT28*$Q5</f>
        <v>0</v>
      </c>
      <c r="GC28" s="409">
        <f t="shared" ref="GC28:GC46" si="64">DU28*$Q5</f>
        <v>0</v>
      </c>
      <c r="GD28" s="409">
        <f t="shared" ref="GD28:GD46" si="65">DV28*$Q5</f>
        <v>0</v>
      </c>
      <c r="GE28" s="409">
        <f t="shared" ref="GE28:GE46" si="66">DW28*$Q5</f>
        <v>0</v>
      </c>
      <c r="GF28" s="409">
        <f t="shared" ref="GF28:GF46" si="67">DX28*$Q5</f>
        <v>0</v>
      </c>
      <c r="GG28" s="409">
        <f t="shared" ref="GG28:GG46" si="68">DY28*$Q5</f>
        <v>0</v>
      </c>
      <c r="GH28" s="410">
        <f t="shared" ref="GH28:GH46" si="69">DZ28*$Q5</f>
        <v>0</v>
      </c>
      <c r="GI28" s="411">
        <f>'Clinic Model'!$G$23*(BS28+EA28)</f>
        <v>833.33333333333348</v>
      </c>
      <c r="GJ28" s="412">
        <f>'Clinic Model'!$G$23*(BT28+EB28)</f>
        <v>833.33333333333348</v>
      </c>
      <c r="GK28" s="412">
        <f>'Clinic Model'!$G$23*(BU28+EC28)</f>
        <v>833.33333333333348</v>
      </c>
      <c r="GL28" s="412">
        <f>'Clinic Model'!$G$23*(BV28+ED28)</f>
        <v>833.33333333333348</v>
      </c>
      <c r="GM28" s="412">
        <f>'Clinic Model'!$G$23*(BW28+EE28)</f>
        <v>833.33333333333348</v>
      </c>
      <c r="GN28" s="412">
        <f>'Clinic Model'!$G$23*(BX28+EF28)</f>
        <v>833.33333333333348</v>
      </c>
      <c r="GO28" s="412">
        <f>'Clinic Model'!$G$23*(BY28+EG28)</f>
        <v>833.33333333333348</v>
      </c>
      <c r="GP28" s="412">
        <f>'Clinic Model'!$G$23*(BZ28+EH28)</f>
        <v>833.33333333333348</v>
      </c>
      <c r="GQ28" s="412">
        <f>'Clinic Model'!$G$23*(CA28+EI28)</f>
        <v>833.33333333333348</v>
      </c>
      <c r="GR28" s="412">
        <f>'Clinic Model'!$G$23*(CB28+EJ28)</f>
        <v>833.33333333333348</v>
      </c>
      <c r="GS28" s="412">
        <f>'Clinic Model'!$G$23*(CC28+EK28)</f>
        <v>833.33333333333348</v>
      </c>
      <c r="GT28" s="412">
        <f>'Clinic Model'!$G$23*(CD28+EL28)</f>
        <v>833.33333333333348</v>
      </c>
      <c r="GU28" s="412">
        <f>'Clinic Model'!$G$23*(CE28+EM28)</f>
        <v>0</v>
      </c>
      <c r="GV28" s="412">
        <f>'Clinic Model'!$G$23*(CF28+EN28)</f>
        <v>0</v>
      </c>
      <c r="GW28" s="412">
        <f>'Clinic Model'!$G$23*(CG28+EO28)</f>
        <v>0</v>
      </c>
      <c r="GX28" s="412">
        <f>'Clinic Model'!$G$23*(CH28+EP28)</f>
        <v>0</v>
      </c>
      <c r="GY28" s="412">
        <f>'Clinic Model'!$G$23*(CI28+EQ28)</f>
        <v>0</v>
      </c>
      <c r="GZ28" s="412">
        <f>'Clinic Model'!$G$23*(CJ28+ER28)</f>
        <v>0</v>
      </c>
      <c r="HA28" s="412">
        <f>'Clinic Model'!$G$23*(CK28+ES28)</f>
        <v>0</v>
      </c>
      <c r="HB28" s="412">
        <f>'Clinic Model'!$G$23*(CL28+ET28)</f>
        <v>0</v>
      </c>
      <c r="HC28" s="412">
        <f>'Clinic Model'!$G$23*(CM28+EU28)</f>
        <v>0</v>
      </c>
      <c r="HD28" s="412">
        <f>'Clinic Model'!$G$23*(CN28+EV28)</f>
        <v>0</v>
      </c>
      <c r="HE28" s="412">
        <f>'Clinic Model'!$G$23*(CO28+EW28)</f>
        <v>0</v>
      </c>
      <c r="HF28" s="412">
        <f>'Clinic Model'!$G$23*(CP28+EX28)</f>
        <v>0</v>
      </c>
      <c r="HG28" s="412">
        <f>'Clinic Model'!$G$23*(CQ28+EY28)</f>
        <v>0</v>
      </c>
      <c r="HH28" s="412">
        <f>'Clinic Model'!$G$23*(CR28+EZ28)</f>
        <v>0</v>
      </c>
      <c r="HI28" s="412">
        <f>'Clinic Model'!$G$23*(CS28+FA28)</f>
        <v>0</v>
      </c>
      <c r="HJ28" s="412">
        <f>'Clinic Model'!$G$23*(CT28+FB28)</f>
        <v>0</v>
      </c>
      <c r="HK28" s="412">
        <f>'Clinic Model'!$G$23*(CU28+FC28)</f>
        <v>0</v>
      </c>
      <c r="HL28" s="412">
        <f>'Clinic Model'!$G$23*(CV28+FD28)</f>
        <v>0</v>
      </c>
      <c r="HM28" s="412">
        <f>'Clinic Model'!$G$23*(CW28+FE28)</f>
        <v>0</v>
      </c>
      <c r="HN28" s="412">
        <f>'Clinic Model'!$G$23*(CX28+FF28)</f>
        <v>0</v>
      </c>
      <c r="HO28" s="412">
        <f>'Clinic Model'!$G$23*(CY28+FG28)</f>
        <v>0</v>
      </c>
      <c r="HP28" s="412">
        <f>'Clinic Model'!$G$23*(CZ28+FH28)</f>
        <v>0</v>
      </c>
      <c r="HQ28" s="412">
        <f>'Clinic Model'!$G$23*(DA28+FI28)</f>
        <v>0</v>
      </c>
      <c r="HR28" s="412">
        <f>'Clinic Model'!$G$23*(DB28+FJ28)</f>
        <v>0</v>
      </c>
      <c r="HS28" s="412">
        <f>'Clinic Model'!$G$23*(DC28+FK28)</f>
        <v>0</v>
      </c>
      <c r="HT28" s="412">
        <f>'Clinic Model'!$G$23*(DD28+FL28)</f>
        <v>0</v>
      </c>
      <c r="HU28" s="412">
        <f>'Clinic Model'!$G$23*(DE28+FM28)</f>
        <v>0</v>
      </c>
      <c r="HV28" s="412">
        <f>'Clinic Model'!$G$23*(DF28+FN28)</f>
        <v>0</v>
      </c>
      <c r="HW28" s="412">
        <f>'Clinic Model'!$G$23*(DG28+FO28)</f>
        <v>0</v>
      </c>
      <c r="HX28" s="412">
        <f>'Clinic Model'!$G$23*(DH28+FP28)</f>
        <v>0</v>
      </c>
      <c r="HY28" s="412">
        <f>'Clinic Model'!$G$23*(DI28+FQ28)</f>
        <v>0</v>
      </c>
      <c r="HZ28" s="412">
        <f>'Clinic Model'!$G$23*(DJ28+FR28)</f>
        <v>0</v>
      </c>
      <c r="IA28" s="412">
        <f>'Clinic Model'!$G$23*(DK28+FS28)</f>
        <v>0</v>
      </c>
      <c r="IB28" s="412">
        <f>'Clinic Model'!$G$23*(DL28+FT28)</f>
        <v>0</v>
      </c>
      <c r="IC28" s="412">
        <f>'Clinic Model'!$G$23*(DM28+FU28)</f>
        <v>0</v>
      </c>
      <c r="ID28" s="412">
        <f>'Clinic Model'!$G$23*(DN28+FV28)</f>
        <v>0</v>
      </c>
      <c r="IE28" s="412">
        <f>'Clinic Model'!$G$23*(DO28+FW28)</f>
        <v>0</v>
      </c>
      <c r="IF28" s="412">
        <f>'Clinic Model'!$G$23*(DP28+FX28)</f>
        <v>0</v>
      </c>
      <c r="IG28" s="412">
        <f>'Clinic Model'!$G$23*(DQ28+FY28)</f>
        <v>0</v>
      </c>
      <c r="IH28" s="412">
        <f>'Clinic Model'!$G$23*(DR28+FZ28)</f>
        <v>0</v>
      </c>
      <c r="II28" s="412">
        <f>'Clinic Model'!$G$23*(DS28+GA28)</f>
        <v>0</v>
      </c>
      <c r="IJ28" s="412">
        <f>'Clinic Model'!$G$23*(DT28+GB28)</f>
        <v>0</v>
      </c>
      <c r="IK28" s="412">
        <f>'Clinic Model'!$G$23*(DU28+GC28)</f>
        <v>0</v>
      </c>
      <c r="IL28" s="412">
        <f>'Clinic Model'!$G$23*(DV28+GD28)</f>
        <v>0</v>
      </c>
      <c r="IM28" s="412">
        <f>'Clinic Model'!$G$23*(DW28+GE28)</f>
        <v>0</v>
      </c>
      <c r="IN28" s="412">
        <f>'Clinic Model'!$G$23*(DX28+GF28)</f>
        <v>0</v>
      </c>
      <c r="IO28" s="412">
        <f>'Clinic Model'!$G$23*(DY28+GG28)</f>
        <v>0</v>
      </c>
      <c r="IP28" s="413">
        <f>'Clinic Model'!$G$23*(DZ28+GH28)</f>
        <v>0</v>
      </c>
    </row>
    <row r="29" spans="1:250" ht="15.75" customHeight="1" thickBot="1" x14ac:dyDescent="0.35">
      <c r="A29" s="50"/>
      <c r="B29" s="957" t="str">
        <f t="shared" ref="B29:B46" si="70">B6</f>
        <v>OT</v>
      </c>
      <c r="C29" s="958"/>
      <c r="D29" s="958"/>
      <c r="E29" s="959"/>
      <c r="F29" s="401">
        <f t="shared" si="8"/>
        <v>70000</v>
      </c>
      <c r="G29" s="402">
        <f t="shared" si="9"/>
        <v>77000</v>
      </c>
      <c r="H29" s="402">
        <f t="shared" si="9"/>
        <v>84700</v>
      </c>
      <c r="I29" s="401">
        <f t="shared" si="9"/>
        <v>93170</v>
      </c>
      <c r="J29" s="403">
        <f t="shared" si="9"/>
        <v>102487</v>
      </c>
      <c r="K29" s="404">
        <f>IF(AND('Payroll (Expenses)'!$E6&lt;=H$54,'Payroll (Expenses)'!$F6&gt;=H$54),IFERROR(INDEX('Payroll (Expenses)'!$L$5:$P$23,MATCH($B29,'Payroll (Expenses)'!$B$5:$B$23,0),MATCH(H$56,'Payroll (Expenses)'!$L$4:$P$4,0)),0),0)</f>
        <v>2</v>
      </c>
      <c r="L29" s="405">
        <f>IF(AND('Payroll (Expenses)'!$E6&lt;=I$54,'Payroll (Expenses)'!$F6&gt;=I$54),IFERROR(INDEX('Payroll (Expenses)'!$L$5:$P$23,MATCH($B29,'Payroll (Expenses)'!$B$5:$B$23,0),MATCH(I$56,'Payroll (Expenses)'!$L$4:$P$4,0)),0),0)</f>
        <v>2</v>
      </c>
      <c r="M29" s="405">
        <f>IF(AND('Payroll (Expenses)'!$E6&lt;=J$54,'Payroll (Expenses)'!$F6&gt;=J$54),IFERROR(INDEX('Payroll (Expenses)'!$L$5:$P$23,MATCH($B29,'Payroll (Expenses)'!$B$5:$B$23,0),MATCH(J$56,'Payroll (Expenses)'!$L$4:$P$4,0)),0),0)</f>
        <v>2</v>
      </c>
      <c r="N29" s="405">
        <f>IF(AND('Payroll (Expenses)'!$E6&lt;=K$54,'Payroll (Expenses)'!$F6&gt;=K$54),IFERROR(INDEX('Payroll (Expenses)'!$L$5:$P$23,MATCH($B29,'Payroll (Expenses)'!$B$5:$B$23,0),MATCH(K$56,'Payroll (Expenses)'!$L$4:$P$4,0)),0),0)</f>
        <v>2</v>
      </c>
      <c r="O29" s="405">
        <f>IF(AND('Payroll (Expenses)'!$E6&lt;=L$54,'Payroll (Expenses)'!$F6&gt;=L$54),IFERROR(INDEX('Payroll (Expenses)'!$L$5:$P$23,MATCH($B29,'Payroll (Expenses)'!$B$5:$B$23,0),MATCH(L$56,'Payroll (Expenses)'!$L$4:$P$4,0)),0),0)</f>
        <v>2</v>
      </c>
      <c r="P29" s="405">
        <f>IF(AND('Payroll (Expenses)'!$E6&lt;=M$54,'Payroll (Expenses)'!$F6&gt;=M$54),IFERROR(INDEX('Payroll (Expenses)'!$L$5:$P$23,MATCH($B29,'Payroll (Expenses)'!$B$5:$B$23,0),MATCH(M$56,'Payroll (Expenses)'!$L$4:$P$4,0)),0),0)</f>
        <v>2</v>
      </c>
      <c r="Q29" s="405">
        <f>IF(AND('Payroll (Expenses)'!$E6&lt;=N$54,'Payroll (Expenses)'!$F6&gt;=N$54),IFERROR(INDEX('Payroll (Expenses)'!$L$5:$P$23,MATCH($B29,'Payroll (Expenses)'!$B$5:$B$23,0),MATCH(N$56,'Payroll (Expenses)'!$L$4:$P$4,0)),0),0)</f>
        <v>2</v>
      </c>
      <c r="R29" s="405">
        <f>IF(AND('Payroll (Expenses)'!$E6&lt;=O$54,'Payroll (Expenses)'!$F6&gt;=O$54),IFERROR(INDEX('Payroll (Expenses)'!$L$5:$P$23,MATCH($B29,'Payroll (Expenses)'!$B$5:$B$23,0),MATCH(O$56,'Payroll (Expenses)'!$L$4:$P$4,0)),0),0)</f>
        <v>2</v>
      </c>
      <c r="S29" s="405">
        <f>IF(AND('Payroll (Expenses)'!$E6&lt;=P$54,'Payroll (Expenses)'!$F6&gt;=P$54),IFERROR(INDEX('Payroll (Expenses)'!$L$5:$P$23,MATCH($B29,'Payroll (Expenses)'!$B$5:$B$23,0),MATCH(P$56,'Payroll (Expenses)'!$L$4:$P$4,0)),0),0)</f>
        <v>2</v>
      </c>
      <c r="T29" s="405">
        <f>IF(AND('Payroll (Expenses)'!$E6&lt;=Q$54,'Payroll (Expenses)'!$F6&gt;=Q$54),IFERROR(INDEX('Payroll (Expenses)'!$L$5:$P$23,MATCH($B29,'Payroll (Expenses)'!$B$5:$B$23,0),MATCH(Q$56,'Payroll (Expenses)'!$L$4:$P$4,0)),0),0)</f>
        <v>2</v>
      </c>
      <c r="U29" s="405">
        <f>IF(AND('Payroll (Expenses)'!$E6&lt;=R$54,'Payroll (Expenses)'!$F6&gt;=R$54),IFERROR(INDEX('Payroll (Expenses)'!$L$5:$P$23,MATCH($B29,'Payroll (Expenses)'!$B$5:$B$23,0),MATCH(R$56,'Payroll (Expenses)'!$L$4:$P$4,0)),0),0)</f>
        <v>2</v>
      </c>
      <c r="V29" s="405">
        <f>IF(AND('Payroll (Expenses)'!$E6&lt;=S$54,'Payroll (Expenses)'!$F6&gt;=S$54),IFERROR(INDEX('Payroll (Expenses)'!$L$5:$P$23,MATCH($B29,'Payroll (Expenses)'!$B$5:$B$23,0),MATCH(S$56,'Payroll (Expenses)'!$L$4:$P$4,0)),0),0)</f>
        <v>2</v>
      </c>
      <c r="W29" s="405">
        <f>IF(AND('Payroll (Expenses)'!$E6&lt;=T$54,'Payroll (Expenses)'!$F6&gt;=T$54),IFERROR(INDEX('Payroll (Expenses)'!$L$5:$P$23,MATCH($B29,'Payroll (Expenses)'!$B$5:$B$23,0),MATCH(T$56,'Payroll (Expenses)'!$L$4:$P$4,0)),0),0)</f>
        <v>2</v>
      </c>
      <c r="X29" s="405">
        <f>IF(AND('Payroll (Expenses)'!$E6&lt;=U$54,'Payroll (Expenses)'!$F6&gt;=U$54),IFERROR(INDEX('Payroll (Expenses)'!$L$5:$P$23,MATCH($B29,'Payroll (Expenses)'!$B$5:$B$23,0),MATCH(U$56,'Payroll (Expenses)'!$L$4:$P$4,0)),0),0)</f>
        <v>2</v>
      </c>
      <c r="Y29" s="405">
        <f>IF(AND('Payroll (Expenses)'!$E6&lt;=V$54,'Payroll (Expenses)'!$F6&gt;=V$54),IFERROR(INDEX('Payroll (Expenses)'!$L$5:$P$23,MATCH($B29,'Payroll (Expenses)'!$B$5:$B$23,0),MATCH(V$56,'Payroll (Expenses)'!$L$4:$P$4,0)),0),0)</f>
        <v>2</v>
      </c>
      <c r="Z29" s="405">
        <f>IF(AND('Payroll (Expenses)'!$E6&lt;=W$54,'Payroll (Expenses)'!$F6&gt;=W$54),IFERROR(INDEX('Payroll (Expenses)'!$L$5:$P$23,MATCH($B29,'Payroll (Expenses)'!$B$5:$B$23,0),MATCH(W$56,'Payroll (Expenses)'!$L$4:$P$4,0)),0),0)</f>
        <v>2</v>
      </c>
      <c r="AA29" s="405">
        <f>IF(AND('Payroll (Expenses)'!$E6&lt;=X$54,'Payroll (Expenses)'!$F6&gt;=X$54),IFERROR(INDEX('Payroll (Expenses)'!$L$5:$P$23,MATCH($B29,'Payroll (Expenses)'!$B$5:$B$23,0),MATCH(X$56,'Payroll (Expenses)'!$L$4:$P$4,0)),0),0)</f>
        <v>2</v>
      </c>
      <c r="AB29" s="405">
        <f>IF(AND('Payroll (Expenses)'!$E6&lt;=Y$54,'Payroll (Expenses)'!$F6&gt;=Y$54),IFERROR(INDEX('Payroll (Expenses)'!$L$5:$P$23,MATCH($B29,'Payroll (Expenses)'!$B$5:$B$23,0),MATCH(Y$56,'Payroll (Expenses)'!$L$4:$P$4,0)),0),0)</f>
        <v>2</v>
      </c>
      <c r="AC29" s="405">
        <f>IF(AND('Payroll (Expenses)'!$E6&lt;=Z$54,'Payroll (Expenses)'!$F6&gt;=Z$54),IFERROR(INDEX('Payroll (Expenses)'!$L$5:$P$23,MATCH($B29,'Payroll (Expenses)'!$B$5:$B$23,0),MATCH(Z$56,'Payroll (Expenses)'!$L$4:$P$4,0)),0),0)</f>
        <v>2</v>
      </c>
      <c r="AD29" s="405">
        <f>IF(AND('Payroll (Expenses)'!$E6&lt;=AA$54,'Payroll (Expenses)'!$F6&gt;=AA$54),IFERROR(INDEX('Payroll (Expenses)'!$L$5:$P$23,MATCH($B29,'Payroll (Expenses)'!$B$5:$B$23,0),MATCH(AA$56,'Payroll (Expenses)'!$L$4:$P$4,0)),0),0)</f>
        <v>2</v>
      </c>
      <c r="AE29" s="405">
        <f>IF(AND('Payroll (Expenses)'!$E6&lt;=AB$54,'Payroll (Expenses)'!$F6&gt;=AB$54),IFERROR(INDEX('Payroll (Expenses)'!$L$5:$P$23,MATCH($B29,'Payroll (Expenses)'!$B$5:$B$23,0),MATCH(AB$56,'Payroll (Expenses)'!$L$4:$P$4,0)),0),0)</f>
        <v>2</v>
      </c>
      <c r="AF29" s="405">
        <f>IF(AND('Payroll (Expenses)'!$E6&lt;=AC$54,'Payroll (Expenses)'!$F6&gt;=AC$54),IFERROR(INDEX('Payroll (Expenses)'!$L$5:$P$23,MATCH($B29,'Payroll (Expenses)'!$B$5:$B$23,0),MATCH(AC$56,'Payroll (Expenses)'!$L$4:$P$4,0)),0),0)</f>
        <v>2</v>
      </c>
      <c r="AG29" s="405">
        <f>IF(AND('Payroll (Expenses)'!$E6&lt;=AD$54,'Payroll (Expenses)'!$F6&gt;=AD$54),IFERROR(INDEX('Payroll (Expenses)'!$L$5:$P$23,MATCH($B29,'Payroll (Expenses)'!$B$5:$B$23,0),MATCH(AD$56,'Payroll (Expenses)'!$L$4:$P$4,0)),0),0)</f>
        <v>2</v>
      </c>
      <c r="AH29" s="405">
        <f>IF(AND('Payroll (Expenses)'!$E6&lt;=AE$54,'Payroll (Expenses)'!$F6&gt;=AE$54),IFERROR(INDEX('Payroll (Expenses)'!$L$5:$P$23,MATCH($B29,'Payroll (Expenses)'!$B$5:$B$23,0),MATCH(AE$56,'Payroll (Expenses)'!$L$4:$P$4,0)),0),0)</f>
        <v>2</v>
      </c>
      <c r="AI29" s="405">
        <f>IF(AND('Payroll (Expenses)'!$E6&lt;=AF$54,'Payroll (Expenses)'!$F6&gt;=AF$54),IFERROR(INDEX('Payroll (Expenses)'!$L$5:$P$23,MATCH($B29,'Payroll (Expenses)'!$B$5:$B$23,0),MATCH(AF$56,'Payroll (Expenses)'!$L$4:$P$4,0)),0),0)</f>
        <v>3</v>
      </c>
      <c r="AJ29" s="405">
        <f>IF(AND('Payroll (Expenses)'!$E6&lt;=AG$54,'Payroll (Expenses)'!$F6&gt;=AG$54),IFERROR(INDEX('Payroll (Expenses)'!$L$5:$P$23,MATCH($B29,'Payroll (Expenses)'!$B$5:$B$23,0),MATCH(AG$56,'Payroll (Expenses)'!$L$4:$P$4,0)),0),0)</f>
        <v>3</v>
      </c>
      <c r="AK29" s="405">
        <f>IF(AND('Payroll (Expenses)'!$E6&lt;=AH$54,'Payroll (Expenses)'!$F6&gt;=AH$54),IFERROR(INDEX('Payroll (Expenses)'!$L$5:$P$23,MATCH($B29,'Payroll (Expenses)'!$B$5:$B$23,0),MATCH(AH$56,'Payroll (Expenses)'!$L$4:$P$4,0)),0),0)</f>
        <v>3</v>
      </c>
      <c r="AL29" s="405">
        <f>IF(AND('Payroll (Expenses)'!$E6&lt;=AI$54,'Payroll (Expenses)'!$F6&gt;=AI$54),IFERROR(INDEX('Payroll (Expenses)'!$L$5:$P$23,MATCH($B29,'Payroll (Expenses)'!$B$5:$B$23,0),MATCH(AI$56,'Payroll (Expenses)'!$L$4:$P$4,0)),0),0)</f>
        <v>3</v>
      </c>
      <c r="AM29" s="405">
        <f>IF(AND('Payroll (Expenses)'!$E6&lt;=AJ$54,'Payroll (Expenses)'!$F6&gt;=AJ$54),IFERROR(INDEX('Payroll (Expenses)'!$L$5:$P$23,MATCH($B29,'Payroll (Expenses)'!$B$5:$B$23,0),MATCH(AJ$56,'Payroll (Expenses)'!$L$4:$P$4,0)),0),0)</f>
        <v>3</v>
      </c>
      <c r="AN29" s="405">
        <f>IF(AND('Payroll (Expenses)'!$E6&lt;=AK$54,'Payroll (Expenses)'!$F6&gt;=AK$54),IFERROR(INDEX('Payroll (Expenses)'!$L$5:$P$23,MATCH($B29,'Payroll (Expenses)'!$B$5:$B$23,0),MATCH(AK$56,'Payroll (Expenses)'!$L$4:$P$4,0)),0),0)</f>
        <v>3</v>
      </c>
      <c r="AO29" s="405">
        <f>IF(AND('Payroll (Expenses)'!$E6&lt;=AL$54,'Payroll (Expenses)'!$F6&gt;=AL$54),IFERROR(INDEX('Payroll (Expenses)'!$L$5:$P$23,MATCH($B29,'Payroll (Expenses)'!$B$5:$B$23,0),MATCH(AL$56,'Payroll (Expenses)'!$L$4:$P$4,0)),0),0)</f>
        <v>3</v>
      </c>
      <c r="AP29" s="405">
        <f>IF(AND('Payroll (Expenses)'!$E6&lt;=AM$54,'Payroll (Expenses)'!$F6&gt;=AM$54),IFERROR(INDEX('Payroll (Expenses)'!$L$5:$P$23,MATCH($B29,'Payroll (Expenses)'!$B$5:$B$23,0),MATCH(AM$56,'Payroll (Expenses)'!$L$4:$P$4,0)),0),0)</f>
        <v>3</v>
      </c>
      <c r="AQ29" s="405">
        <f>IF(AND('Payroll (Expenses)'!$E6&lt;=AN$54,'Payroll (Expenses)'!$F6&gt;=AN$54),IFERROR(INDEX('Payroll (Expenses)'!$L$5:$P$23,MATCH($B29,'Payroll (Expenses)'!$B$5:$B$23,0),MATCH(AN$56,'Payroll (Expenses)'!$L$4:$P$4,0)),0),0)</f>
        <v>3</v>
      </c>
      <c r="AR29" s="405">
        <f>IF(AND('Payroll (Expenses)'!$E6&lt;=AO$54,'Payroll (Expenses)'!$F6&gt;=AO$54),IFERROR(INDEX('Payroll (Expenses)'!$L$5:$P$23,MATCH($B29,'Payroll (Expenses)'!$B$5:$B$23,0),MATCH(AO$56,'Payroll (Expenses)'!$L$4:$P$4,0)),0),0)</f>
        <v>3</v>
      </c>
      <c r="AS29" s="405">
        <f>IF(AND('Payroll (Expenses)'!$E6&lt;=AP$54,'Payroll (Expenses)'!$F6&gt;=AP$54),IFERROR(INDEX('Payroll (Expenses)'!$L$5:$P$23,MATCH($B29,'Payroll (Expenses)'!$B$5:$B$23,0),MATCH(AP$56,'Payroll (Expenses)'!$L$4:$P$4,0)),0),0)</f>
        <v>3</v>
      </c>
      <c r="AT29" s="405">
        <f>IF(AND('Payroll (Expenses)'!$E6&lt;=AQ$54,'Payroll (Expenses)'!$F6&gt;=AQ$54),IFERROR(INDEX('Payroll (Expenses)'!$L$5:$P$23,MATCH($B29,'Payroll (Expenses)'!$B$5:$B$23,0),MATCH(AQ$56,'Payroll (Expenses)'!$L$4:$P$4,0)),0),0)</f>
        <v>3</v>
      </c>
      <c r="AU29" s="405">
        <f>IF(AND('Payroll (Expenses)'!$E6&lt;=AR$54,'Payroll (Expenses)'!$F6&gt;=AR$54),IFERROR(INDEX('Payroll (Expenses)'!$L$5:$P$23,MATCH($B29,'Payroll (Expenses)'!$B$5:$B$23,0),MATCH(AR$56,'Payroll (Expenses)'!$L$4:$P$4,0)),0),0)</f>
        <v>3</v>
      </c>
      <c r="AV29" s="405">
        <f>IF(AND('Payroll (Expenses)'!$E6&lt;=AS$54,'Payroll (Expenses)'!$F6&gt;=AS$54),IFERROR(INDEX('Payroll (Expenses)'!$L$5:$P$23,MATCH($B29,'Payroll (Expenses)'!$B$5:$B$23,0),MATCH(AS$56,'Payroll (Expenses)'!$L$4:$P$4,0)),0),0)</f>
        <v>3</v>
      </c>
      <c r="AW29" s="405">
        <f>IF(AND('Payroll (Expenses)'!$E6&lt;=AT$54,'Payroll (Expenses)'!$F6&gt;=AT$54),IFERROR(INDEX('Payroll (Expenses)'!$L$5:$P$23,MATCH($B29,'Payroll (Expenses)'!$B$5:$B$23,0),MATCH(AT$56,'Payroll (Expenses)'!$L$4:$P$4,0)),0),0)</f>
        <v>3</v>
      </c>
      <c r="AX29" s="405">
        <f>IF(AND('Payroll (Expenses)'!$E6&lt;=AU$54,'Payroll (Expenses)'!$F6&gt;=AU$54),IFERROR(INDEX('Payroll (Expenses)'!$L$5:$P$23,MATCH($B29,'Payroll (Expenses)'!$B$5:$B$23,0),MATCH(AU$56,'Payroll (Expenses)'!$L$4:$P$4,0)),0),0)</f>
        <v>3</v>
      </c>
      <c r="AY29" s="405">
        <f>IF(AND('Payroll (Expenses)'!$E6&lt;=AV$54,'Payroll (Expenses)'!$F6&gt;=AV$54),IFERROR(INDEX('Payroll (Expenses)'!$L$5:$P$23,MATCH($B29,'Payroll (Expenses)'!$B$5:$B$23,0),MATCH(AV$56,'Payroll (Expenses)'!$L$4:$P$4,0)),0),0)</f>
        <v>3</v>
      </c>
      <c r="AZ29" s="405">
        <f>IF(AND('Payroll (Expenses)'!$E6&lt;=AW$54,'Payroll (Expenses)'!$F6&gt;=AW$54),IFERROR(INDEX('Payroll (Expenses)'!$L$5:$P$23,MATCH($B29,'Payroll (Expenses)'!$B$5:$B$23,0),MATCH(AW$56,'Payroll (Expenses)'!$L$4:$P$4,0)),0),0)</f>
        <v>3</v>
      </c>
      <c r="BA29" s="405">
        <f>IF(AND('Payroll (Expenses)'!$E6&lt;=AX$54,'Payroll (Expenses)'!$F6&gt;=AX$54),IFERROR(INDEX('Payroll (Expenses)'!$L$5:$P$23,MATCH($B29,'Payroll (Expenses)'!$B$5:$B$23,0),MATCH(AX$56,'Payroll (Expenses)'!$L$4:$P$4,0)),0),0)</f>
        <v>3</v>
      </c>
      <c r="BB29" s="405">
        <f>IF(AND('Payroll (Expenses)'!$E6&lt;=AY$54,'Payroll (Expenses)'!$F6&gt;=AY$54),IFERROR(INDEX('Payroll (Expenses)'!$L$5:$P$23,MATCH($B29,'Payroll (Expenses)'!$B$5:$B$23,0),MATCH(AY$56,'Payroll (Expenses)'!$L$4:$P$4,0)),0),0)</f>
        <v>3</v>
      </c>
      <c r="BC29" s="405">
        <f>IF(AND('Payroll (Expenses)'!$E6&lt;=AZ$54,'Payroll (Expenses)'!$F6&gt;=AZ$54),IFERROR(INDEX('Payroll (Expenses)'!$L$5:$P$23,MATCH($B29,'Payroll (Expenses)'!$B$5:$B$23,0),MATCH(AZ$56,'Payroll (Expenses)'!$L$4:$P$4,0)),0),0)</f>
        <v>3</v>
      </c>
      <c r="BD29" s="405">
        <f>IF(AND('Payroll (Expenses)'!$E6&lt;=BA$54,'Payroll (Expenses)'!$F6&gt;=BA$54),IFERROR(INDEX('Payroll (Expenses)'!$L$5:$P$23,MATCH($B29,'Payroll (Expenses)'!$B$5:$B$23,0),MATCH(BA$56,'Payroll (Expenses)'!$L$4:$P$4,0)),0),0)</f>
        <v>3</v>
      </c>
      <c r="BE29" s="405">
        <f>IF(AND('Payroll (Expenses)'!$E6&lt;=BB$54,'Payroll (Expenses)'!$F6&gt;=BB$54),IFERROR(INDEX('Payroll (Expenses)'!$L$5:$P$23,MATCH($B29,'Payroll (Expenses)'!$B$5:$B$23,0),MATCH(BB$56,'Payroll (Expenses)'!$L$4:$P$4,0)),0),0)</f>
        <v>3</v>
      </c>
      <c r="BF29" s="405">
        <f>IF(AND('Payroll (Expenses)'!$E6&lt;=BC$54,'Payroll (Expenses)'!$F6&gt;=BC$54),IFERROR(INDEX('Payroll (Expenses)'!$L$5:$P$23,MATCH($B29,'Payroll (Expenses)'!$B$5:$B$23,0),MATCH(BC$56,'Payroll (Expenses)'!$L$4:$P$4,0)),0),0)</f>
        <v>3</v>
      </c>
      <c r="BG29" s="405">
        <f>IF(AND('Payroll (Expenses)'!$E6&lt;=BD$54,'Payroll (Expenses)'!$F6&gt;=BD$54),IFERROR(INDEX('Payroll (Expenses)'!$L$5:$P$23,MATCH($B29,'Payroll (Expenses)'!$B$5:$B$23,0),MATCH(BD$56,'Payroll (Expenses)'!$L$4:$P$4,0)),0),0)</f>
        <v>4</v>
      </c>
      <c r="BH29" s="405">
        <f>IF(AND('Payroll (Expenses)'!$E6&lt;=BE$54,'Payroll (Expenses)'!$F6&gt;=BE$54),IFERROR(INDEX('Payroll (Expenses)'!$L$5:$P$23,MATCH($B29,'Payroll (Expenses)'!$B$5:$B$23,0),MATCH(BE$56,'Payroll (Expenses)'!$L$4:$P$4,0)),0),0)</f>
        <v>4</v>
      </c>
      <c r="BI29" s="405">
        <f>IF(AND('Payroll (Expenses)'!$E6&lt;=BF$54,'Payroll (Expenses)'!$F6&gt;=BF$54),IFERROR(INDEX('Payroll (Expenses)'!$L$5:$P$23,MATCH($B29,'Payroll (Expenses)'!$B$5:$B$23,0),MATCH(BF$56,'Payroll (Expenses)'!$L$4:$P$4,0)),0),0)</f>
        <v>4</v>
      </c>
      <c r="BJ29" s="405">
        <f>IF(AND('Payroll (Expenses)'!$E6&lt;=BG$54,'Payroll (Expenses)'!$F6&gt;=BG$54),IFERROR(INDEX('Payroll (Expenses)'!$L$5:$P$23,MATCH($B29,'Payroll (Expenses)'!$B$5:$B$23,0),MATCH(BG$56,'Payroll (Expenses)'!$L$4:$P$4,0)),0),0)</f>
        <v>4</v>
      </c>
      <c r="BK29" s="405">
        <f>IF(AND('Payroll (Expenses)'!$E6&lt;=BH$54,'Payroll (Expenses)'!$F6&gt;=BH$54),IFERROR(INDEX('Payroll (Expenses)'!$L$5:$P$23,MATCH($B29,'Payroll (Expenses)'!$B$5:$B$23,0),MATCH(BH$56,'Payroll (Expenses)'!$L$4:$P$4,0)),0),0)</f>
        <v>4</v>
      </c>
      <c r="BL29" s="405">
        <f>IF(AND('Payroll (Expenses)'!$E6&lt;=BI$54,'Payroll (Expenses)'!$F6&gt;=BI$54),IFERROR(INDEX('Payroll (Expenses)'!$L$5:$P$23,MATCH($B29,'Payroll (Expenses)'!$B$5:$B$23,0),MATCH(BI$56,'Payroll (Expenses)'!$L$4:$P$4,0)),0),0)</f>
        <v>4</v>
      </c>
      <c r="BM29" s="405">
        <f>IF(AND('Payroll (Expenses)'!$E6&lt;=BJ$54,'Payroll (Expenses)'!$F6&gt;=BJ$54),IFERROR(INDEX('Payroll (Expenses)'!$L$5:$P$23,MATCH($B29,'Payroll (Expenses)'!$B$5:$B$23,0),MATCH(BJ$56,'Payroll (Expenses)'!$L$4:$P$4,0)),0),0)</f>
        <v>4</v>
      </c>
      <c r="BN29" s="405">
        <f>IF(AND('Payroll (Expenses)'!$E6&lt;=BK$54,'Payroll (Expenses)'!$F6&gt;=BK$54),IFERROR(INDEX('Payroll (Expenses)'!$L$5:$P$23,MATCH($B29,'Payroll (Expenses)'!$B$5:$B$23,0),MATCH(BK$56,'Payroll (Expenses)'!$L$4:$P$4,0)),0),0)</f>
        <v>4</v>
      </c>
      <c r="BO29" s="405">
        <f>IF(AND('Payroll (Expenses)'!$E6&lt;=BL$54,'Payroll (Expenses)'!$F6&gt;=BL$54),IFERROR(INDEX('Payroll (Expenses)'!$L$5:$P$23,MATCH($B29,'Payroll (Expenses)'!$B$5:$B$23,0),MATCH(BL$56,'Payroll (Expenses)'!$L$4:$P$4,0)),0),0)</f>
        <v>4</v>
      </c>
      <c r="BP29" s="405">
        <f>IF(AND('Payroll (Expenses)'!$E6&lt;=BM$54,'Payroll (Expenses)'!$F6&gt;=BM$54),IFERROR(INDEX('Payroll (Expenses)'!$L$5:$P$23,MATCH($B29,'Payroll (Expenses)'!$B$5:$B$23,0),MATCH(BM$56,'Payroll (Expenses)'!$L$4:$P$4,0)),0),0)</f>
        <v>4</v>
      </c>
      <c r="BQ29" s="405">
        <f>IF(AND('Payroll (Expenses)'!$E6&lt;=BN$54,'Payroll (Expenses)'!$F6&gt;=BN$54),IFERROR(INDEX('Payroll (Expenses)'!$L$5:$P$23,MATCH($B29,'Payroll (Expenses)'!$B$5:$B$23,0),MATCH(BN$56,'Payroll (Expenses)'!$L$4:$P$4,0)),0),0)</f>
        <v>4</v>
      </c>
      <c r="BR29" s="406">
        <f>IF(AND('Payroll (Expenses)'!$E6&lt;=BO$54,'Payroll (Expenses)'!$F6&gt;=BO$54),IFERROR(INDEX('Payroll (Expenses)'!$L$5:$P$23,MATCH($B29,'Payroll (Expenses)'!$B$5:$B$23,0),MATCH(BO$56,'Payroll (Expenses)'!$L$4:$P$4,0)),0),0)</f>
        <v>4</v>
      </c>
      <c r="BS29" s="407">
        <f>IFERROR(INDEX('Payroll (Expenses)'!$F$28:$J$46,MATCH($B29,'Payroll (Expenses)'!$B$28:$B$46,0),MATCH(H$56,'Payroll (Expenses)'!$F$27:$J$27,0)),0)*K29/12</f>
        <v>11666.666666666666</v>
      </c>
      <c r="BT29" s="407">
        <f>IFERROR(INDEX('Payroll (Expenses)'!$F$28:$J$46,MATCH($B29,'Payroll (Expenses)'!$B$28:$B$46,0),MATCH(I$56,'Payroll (Expenses)'!$F$27:$J$27,0)),0)*L29/12</f>
        <v>11666.666666666666</v>
      </c>
      <c r="BU29" s="407">
        <f>IFERROR(INDEX('Payroll (Expenses)'!$F$28:$J$46,MATCH($B29,'Payroll (Expenses)'!$B$28:$B$46,0),MATCH(J$56,'Payroll (Expenses)'!$F$27:$J$27,0)),0)*M29/12</f>
        <v>11666.666666666666</v>
      </c>
      <c r="BV29" s="407">
        <f>IFERROR(INDEX('Payroll (Expenses)'!$F$28:$J$46,MATCH($B29,'Payroll (Expenses)'!$B$28:$B$46,0),MATCH(K$56,'Payroll (Expenses)'!$F$27:$J$27,0)),0)*N29/12</f>
        <v>11666.666666666666</v>
      </c>
      <c r="BW29" s="407">
        <f>IFERROR(INDEX('Payroll (Expenses)'!$F$28:$J$46,MATCH($B29,'Payroll (Expenses)'!$B$28:$B$46,0),MATCH(L$56,'Payroll (Expenses)'!$F$27:$J$27,0)),0)*O29/12</f>
        <v>11666.666666666666</v>
      </c>
      <c r="BX29" s="407">
        <f>IFERROR(INDEX('Payroll (Expenses)'!$F$28:$J$46,MATCH($B29,'Payroll (Expenses)'!$B$28:$B$46,0),MATCH(M$56,'Payroll (Expenses)'!$F$27:$J$27,0)),0)*P29/12</f>
        <v>11666.666666666666</v>
      </c>
      <c r="BY29" s="407">
        <f>IFERROR(INDEX('Payroll (Expenses)'!$F$28:$J$46,MATCH($B29,'Payroll (Expenses)'!$B$28:$B$46,0),MATCH(N$56,'Payroll (Expenses)'!$F$27:$J$27,0)),0)*Q29/12</f>
        <v>11666.666666666666</v>
      </c>
      <c r="BZ29" s="407">
        <f>IFERROR(INDEX('Payroll (Expenses)'!$F$28:$J$46,MATCH($B29,'Payroll (Expenses)'!$B$28:$B$46,0),MATCH(O$56,'Payroll (Expenses)'!$F$27:$J$27,0)),0)*R29/12</f>
        <v>11666.666666666666</v>
      </c>
      <c r="CA29" s="407">
        <f>IFERROR(INDEX('Payroll (Expenses)'!$F$28:$J$46,MATCH($B29,'Payroll (Expenses)'!$B$28:$B$46,0),MATCH(P$56,'Payroll (Expenses)'!$F$27:$J$27,0)),0)*S29/12</f>
        <v>11666.666666666666</v>
      </c>
      <c r="CB29" s="407">
        <f>IFERROR(INDEX('Payroll (Expenses)'!$F$28:$J$46,MATCH($B29,'Payroll (Expenses)'!$B$28:$B$46,0),MATCH(Q$56,'Payroll (Expenses)'!$F$27:$J$27,0)),0)*T29/12</f>
        <v>11666.666666666666</v>
      </c>
      <c r="CC29" s="407">
        <f>IFERROR(INDEX('Payroll (Expenses)'!$F$28:$J$46,MATCH($B29,'Payroll (Expenses)'!$B$28:$B$46,0),MATCH(R$56,'Payroll (Expenses)'!$F$27:$J$27,0)),0)*U29/12</f>
        <v>11666.666666666666</v>
      </c>
      <c r="CD29" s="407">
        <f>IFERROR(INDEX('Payroll (Expenses)'!$F$28:$J$46,MATCH($B29,'Payroll (Expenses)'!$B$28:$B$46,0),MATCH(S$56,'Payroll (Expenses)'!$F$27:$J$27,0)),0)*V29/12</f>
        <v>11666.666666666666</v>
      </c>
      <c r="CE29" s="407">
        <f>IFERROR(INDEX('Payroll (Expenses)'!$F$28:$J$46,MATCH($B29,'Payroll (Expenses)'!$B$28:$B$46,0),MATCH(T$56,'Payroll (Expenses)'!$F$27:$J$27,0)),0)*W29/12</f>
        <v>12833.333333333334</v>
      </c>
      <c r="CF29" s="407">
        <f>IFERROR(INDEX('Payroll (Expenses)'!$F$28:$J$46,MATCH($B29,'Payroll (Expenses)'!$B$28:$B$46,0),MATCH(U$56,'Payroll (Expenses)'!$F$27:$J$27,0)),0)*X29/12</f>
        <v>12833.333333333334</v>
      </c>
      <c r="CG29" s="407">
        <f>IFERROR(INDEX('Payroll (Expenses)'!$F$28:$J$46,MATCH($B29,'Payroll (Expenses)'!$B$28:$B$46,0),MATCH(V$56,'Payroll (Expenses)'!$F$27:$J$27,0)),0)*Y29/12</f>
        <v>12833.333333333334</v>
      </c>
      <c r="CH29" s="407">
        <f>IFERROR(INDEX('Payroll (Expenses)'!$F$28:$J$46,MATCH($B29,'Payroll (Expenses)'!$B$28:$B$46,0),MATCH(W$56,'Payroll (Expenses)'!$F$27:$J$27,0)),0)*Z29/12</f>
        <v>12833.333333333334</v>
      </c>
      <c r="CI29" s="407">
        <f>IFERROR(INDEX('Payroll (Expenses)'!$F$28:$J$46,MATCH($B29,'Payroll (Expenses)'!$B$28:$B$46,0),MATCH(X$56,'Payroll (Expenses)'!$F$27:$J$27,0)),0)*AA29/12</f>
        <v>12833.333333333334</v>
      </c>
      <c r="CJ29" s="407">
        <f>IFERROR(INDEX('Payroll (Expenses)'!$F$28:$J$46,MATCH($B29,'Payroll (Expenses)'!$B$28:$B$46,0),MATCH(Y$56,'Payroll (Expenses)'!$F$27:$J$27,0)),0)*AB29/12</f>
        <v>12833.333333333334</v>
      </c>
      <c r="CK29" s="407">
        <f>IFERROR(INDEX('Payroll (Expenses)'!$F$28:$J$46,MATCH($B29,'Payroll (Expenses)'!$B$28:$B$46,0),MATCH(Z$56,'Payroll (Expenses)'!$F$27:$J$27,0)),0)*AC29/12</f>
        <v>12833.333333333334</v>
      </c>
      <c r="CL29" s="407">
        <f>IFERROR(INDEX('Payroll (Expenses)'!$F$28:$J$46,MATCH($B29,'Payroll (Expenses)'!$B$28:$B$46,0),MATCH(AA$56,'Payroll (Expenses)'!$F$27:$J$27,0)),0)*AD29/12</f>
        <v>12833.333333333334</v>
      </c>
      <c r="CM29" s="407">
        <f>IFERROR(INDEX('Payroll (Expenses)'!$F$28:$J$46,MATCH($B29,'Payroll (Expenses)'!$B$28:$B$46,0),MATCH(AB$56,'Payroll (Expenses)'!$F$27:$J$27,0)),0)*AE29/12</f>
        <v>12833.333333333334</v>
      </c>
      <c r="CN29" s="407">
        <f>IFERROR(INDEX('Payroll (Expenses)'!$F$28:$J$46,MATCH($B29,'Payroll (Expenses)'!$B$28:$B$46,0),MATCH(AC$56,'Payroll (Expenses)'!$F$27:$J$27,0)),0)*AF29/12</f>
        <v>12833.333333333334</v>
      </c>
      <c r="CO29" s="407">
        <f>IFERROR(INDEX('Payroll (Expenses)'!$F$28:$J$46,MATCH($B29,'Payroll (Expenses)'!$B$28:$B$46,0),MATCH(AD$56,'Payroll (Expenses)'!$F$27:$J$27,0)),0)*AG29/12</f>
        <v>12833.333333333334</v>
      </c>
      <c r="CP29" s="407">
        <f>IFERROR(INDEX('Payroll (Expenses)'!$F$28:$J$46,MATCH($B29,'Payroll (Expenses)'!$B$28:$B$46,0),MATCH(AE$56,'Payroll (Expenses)'!$F$27:$J$27,0)),0)*AH29/12</f>
        <v>12833.333333333334</v>
      </c>
      <c r="CQ29" s="407">
        <f>IFERROR(INDEX('Payroll (Expenses)'!$F$28:$J$46,MATCH($B29,'Payroll (Expenses)'!$B$28:$B$46,0),MATCH(AF$56,'Payroll (Expenses)'!$F$27:$J$27,0)),0)*AI29/12</f>
        <v>21175</v>
      </c>
      <c r="CR29" s="407">
        <f>IFERROR(INDEX('Payroll (Expenses)'!$F$28:$J$46,MATCH($B29,'Payroll (Expenses)'!$B$28:$B$46,0),MATCH(AG$56,'Payroll (Expenses)'!$F$27:$J$27,0)),0)*AJ29/12</f>
        <v>21175</v>
      </c>
      <c r="CS29" s="407">
        <f>IFERROR(INDEX('Payroll (Expenses)'!$F$28:$J$46,MATCH($B29,'Payroll (Expenses)'!$B$28:$B$46,0),MATCH(AH$56,'Payroll (Expenses)'!$F$27:$J$27,0)),0)*AK29/12</f>
        <v>21175</v>
      </c>
      <c r="CT29" s="407">
        <f>IFERROR(INDEX('Payroll (Expenses)'!$F$28:$J$46,MATCH($B29,'Payroll (Expenses)'!$B$28:$B$46,0),MATCH(AI$56,'Payroll (Expenses)'!$F$27:$J$27,0)),0)*AL29/12</f>
        <v>21175</v>
      </c>
      <c r="CU29" s="407">
        <f>IFERROR(INDEX('Payroll (Expenses)'!$F$28:$J$46,MATCH($B29,'Payroll (Expenses)'!$B$28:$B$46,0),MATCH(AJ$56,'Payroll (Expenses)'!$F$27:$J$27,0)),0)*AM29/12</f>
        <v>21175</v>
      </c>
      <c r="CV29" s="407">
        <f>IFERROR(INDEX('Payroll (Expenses)'!$F$28:$J$46,MATCH($B29,'Payroll (Expenses)'!$B$28:$B$46,0),MATCH(AK$56,'Payroll (Expenses)'!$F$27:$J$27,0)),0)*AN29/12</f>
        <v>21175</v>
      </c>
      <c r="CW29" s="407">
        <f>IFERROR(INDEX('Payroll (Expenses)'!$F$28:$J$46,MATCH($B29,'Payroll (Expenses)'!$B$28:$B$46,0),MATCH(AL$56,'Payroll (Expenses)'!$F$27:$J$27,0)),0)*AO29/12</f>
        <v>21175</v>
      </c>
      <c r="CX29" s="407">
        <f>IFERROR(INDEX('Payroll (Expenses)'!$F$28:$J$46,MATCH($B29,'Payroll (Expenses)'!$B$28:$B$46,0),MATCH(AM$56,'Payroll (Expenses)'!$F$27:$J$27,0)),0)*AP29/12</f>
        <v>21175</v>
      </c>
      <c r="CY29" s="407">
        <f>IFERROR(INDEX('Payroll (Expenses)'!$F$28:$J$46,MATCH($B29,'Payroll (Expenses)'!$B$28:$B$46,0),MATCH(AN$56,'Payroll (Expenses)'!$F$27:$J$27,0)),0)*AQ29/12</f>
        <v>21175</v>
      </c>
      <c r="CZ29" s="407">
        <f>IFERROR(INDEX('Payroll (Expenses)'!$F$28:$J$46,MATCH($B29,'Payroll (Expenses)'!$B$28:$B$46,0),MATCH(AO$56,'Payroll (Expenses)'!$F$27:$J$27,0)),0)*AR29/12</f>
        <v>21175</v>
      </c>
      <c r="DA29" s="407">
        <f>IFERROR(INDEX('Payroll (Expenses)'!$F$28:$J$46,MATCH($B29,'Payroll (Expenses)'!$B$28:$B$46,0),MATCH(AP$56,'Payroll (Expenses)'!$F$27:$J$27,0)),0)*AS29/12</f>
        <v>21175</v>
      </c>
      <c r="DB29" s="407">
        <f>IFERROR(INDEX('Payroll (Expenses)'!$F$28:$J$46,MATCH($B29,'Payroll (Expenses)'!$B$28:$B$46,0),MATCH(AQ$56,'Payroll (Expenses)'!$F$27:$J$27,0)),0)*AT29/12</f>
        <v>21175</v>
      </c>
      <c r="DC29" s="407">
        <f>IFERROR(INDEX('Payroll (Expenses)'!$F$28:$J$46,MATCH($B29,'Payroll (Expenses)'!$B$28:$B$46,0),MATCH(AR$56,'Payroll (Expenses)'!$F$27:$J$27,0)),0)*AU29/12</f>
        <v>23292.5</v>
      </c>
      <c r="DD29" s="407">
        <f>IFERROR(INDEX('Payroll (Expenses)'!$F$28:$J$46,MATCH($B29,'Payroll (Expenses)'!$B$28:$B$46,0),MATCH(AS$56,'Payroll (Expenses)'!$F$27:$J$27,0)),0)*AV29/12</f>
        <v>23292.5</v>
      </c>
      <c r="DE29" s="407">
        <f>IFERROR(INDEX('Payroll (Expenses)'!$F$28:$J$46,MATCH($B29,'Payroll (Expenses)'!$B$28:$B$46,0),MATCH(AT$56,'Payroll (Expenses)'!$F$27:$J$27,0)),0)*AW29/12</f>
        <v>23292.5</v>
      </c>
      <c r="DF29" s="407">
        <f>IFERROR(INDEX('Payroll (Expenses)'!$F$28:$J$46,MATCH($B29,'Payroll (Expenses)'!$B$28:$B$46,0),MATCH(AU$56,'Payroll (Expenses)'!$F$27:$J$27,0)),0)*AX29/12</f>
        <v>23292.5</v>
      </c>
      <c r="DG29" s="407">
        <f>IFERROR(INDEX('Payroll (Expenses)'!$F$28:$J$46,MATCH($B29,'Payroll (Expenses)'!$B$28:$B$46,0),MATCH(AV$56,'Payroll (Expenses)'!$F$27:$J$27,0)),0)*AY29/12</f>
        <v>23292.5</v>
      </c>
      <c r="DH29" s="407">
        <f>IFERROR(INDEX('Payroll (Expenses)'!$F$28:$J$46,MATCH($B29,'Payroll (Expenses)'!$B$28:$B$46,0),MATCH(AW$56,'Payroll (Expenses)'!$F$27:$J$27,0)),0)*AZ29/12</f>
        <v>23292.5</v>
      </c>
      <c r="DI29" s="407">
        <f>IFERROR(INDEX('Payroll (Expenses)'!$F$28:$J$46,MATCH($B29,'Payroll (Expenses)'!$B$28:$B$46,0),MATCH(AX$56,'Payroll (Expenses)'!$F$27:$J$27,0)),0)*BA29/12</f>
        <v>23292.5</v>
      </c>
      <c r="DJ29" s="407">
        <f>IFERROR(INDEX('Payroll (Expenses)'!$F$28:$J$46,MATCH($B29,'Payroll (Expenses)'!$B$28:$B$46,0),MATCH(AY$56,'Payroll (Expenses)'!$F$27:$J$27,0)),0)*BB29/12</f>
        <v>23292.5</v>
      </c>
      <c r="DK29" s="407">
        <f>IFERROR(INDEX('Payroll (Expenses)'!$F$28:$J$46,MATCH($B29,'Payroll (Expenses)'!$B$28:$B$46,0),MATCH(AZ$56,'Payroll (Expenses)'!$F$27:$J$27,0)),0)*BC29/12</f>
        <v>23292.5</v>
      </c>
      <c r="DL29" s="407">
        <f>IFERROR(INDEX('Payroll (Expenses)'!$F$28:$J$46,MATCH($B29,'Payroll (Expenses)'!$B$28:$B$46,0),MATCH(BA$56,'Payroll (Expenses)'!$F$27:$J$27,0)),0)*BD29/12</f>
        <v>23292.5</v>
      </c>
      <c r="DM29" s="407">
        <f>IFERROR(INDEX('Payroll (Expenses)'!$F$28:$J$46,MATCH($B29,'Payroll (Expenses)'!$B$28:$B$46,0),MATCH(BB$56,'Payroll (Expenses)'!$F$27:$J$27,0)),0)*BE29/12</f>
        <v>23292.5</v>
      </c>
      <c r="DN29" s="407">
        <f>IFERROR(INDEX('Payroll (Expenses)'!$F$28:$J$46,MATCH($B29,'Payroll (Expenses)'!$B$28:$B$46,0),MATCH(BC$56,'Payroll (Expenses)'!$F$27:$J$27,0)),0)*BF29/12</f>
        <v>23292.5</v>
      </c>
      <c r="DO29" s="407">
        <f>IFERROR(INDEX('Payroll (Expenses)'!$F$28:$J$46,MATCH($B29,'Payroll (Expenses)'!$B$28:$B$46,0),MATCH(BD$56,'Payroll (Expenses)'!$F$27:$J$27,0)),0)*BG29/12</f>
        <v>34162.333333333336</v>
      </c>
      <c r="DP29" s="407">
        <f>IFERROR(INDEX('Payroll (Expenses)'!$F$28:$J$46,MATCH($B29,'Payroll (Expenses)'!$B$28:$B$46,0),MATCH(BE$56,'Payroll (Expenses)'!$F$27:$J$27,0)),0)*BH29/12</f>
        <v>34162.333333333336</v>
      </c>
      <c r="DQ29" s="407">
        <f>IFERROR(INDEX('Payroll (Expenses)'!$F$28:$J$46,MATCH($B29,'Payroll (Expenses)'!$B$28:$B$46,0),MATCH(BF$56,'Payroll (Expenses)'!$F$27:$J$27,0)),0)*BI29/12</f>
        <v>34162.333333333336</v>
      </c>
      <c r="DR29" s="407">
        <f>IFERROR(INDEX('Payroll (Expenses)'!$F$28:$J$46,MATCH($B29,'Payroll (Expenses)'!$B$28:$B$46,0),MATCH(BG$56,'Payroll (Expenses)'!$F$27:$J$27,0)),0)*BJ29/12</f>
        <v>34162.333333333336</v>
      </c>
      <c r="DS29" s="407">
        <f>IFERROR(INDEX('Payroll (Expenses)'!$F$28:$J$46,MATCH($B29,'Payroll (Expenses)'!$B$28:$B$46,0),MATCH(BH$56,'Payroll (Expenses)'!$F$27:$J$27,0)),0)*BK29/12</f>
        <v>34162.333333333336</v>
      </c>
      <c r="DT29" s="407">
        <f>IFERROR(INDEX('Payroll (Expenses)'!$F$28:$J$46,MATCH($B29,'Payroll (Expenses)'!$B$28:$B$46,0),MATCH(BI$56,'Payroll (Expenses)'!$F$27:$J$27,0)),0)*BL29/12</f>
        <v>34162.333333333336</v>
      </c>
      <c r="DU29" s="407">
        <f>IFERROR(INDEX('Payroll (Expenses)'!$F$28:$J$46,MATCH($B29,'Payroll (Expenses)'!$B$28:$B$46,0),MATCH(BJ$56,'Payroll (Expenses)'!$F$27:$J$27,0)),0)*BM29/12</f>
        <v>34162.333333333336</v>
      </c>
      <c r="DV29" s="407">
        <f>IFERROR(INDEX('Payroll (Expenses)'!$F$28:$J$46,MATCH($B29,'Payroll (Expenses)'!$B$28:$B$46,0),MATCH(BK$56,'Payroll (Expenses)'!$F$27:$J$27,0)),0)*BN29/12</f>
        <v>34162.333333333336</v>
      </c>
      <c r="DW29" s="407">
        <f>IFERROR(INDEX('Payroll (Expenses)'!$F$28:$J$46,MATCH($B29,'Payroll (Expenses)'!$B$28:$B$46,0),MATCH(BL$56,'Payroll (Expenses)'!$F$27:$J$27,0)),0)*BO29/12</f>
        <v>34162.333333333336</v>
      </c>
      <c r="DX29" s="407">
        <f>IFERROR(INDEX('Payroll (Expenses)'!$F$28:$J$46,MATCH($B29,'Payroll (Expenses)'!$B$28:$B$46,0),MATCH(BM$56,'Payroll (Expenses)'!$F$27:$J$27,0)),0)*BP29/12</f>
        <v>34162.333333333336</v>
      </c>
      <c r="DY29" s="407">
        <f>IFERROR(INDEX('Payroll (Expenses)'!$F$28:$J$46,MATCH($B29,'Payroll (Expenses)'!$B$28:$B$46,0),MATCH(BN$56,'Payroll (Expenses)'!$F$27:$J$27,0)),0)*BQ29/12</f>
        <v>34162.333333333336</v>
      </c>
      <c r="DZ29" s="408">
        <f>IFERROR(INDEX('Payroll (Expenses)'!$F$28:$J$46,MATCH($B29,'Payroll (Expenses)'!$B$28:$B$46,0),MATCH(BO$56,'Payroll (Expenses)'!$F$27:$J$27,0)),0)*BR29/12</f>
        <v>34162.333333333336</v>
      </c>
      <c r="EA29" s="407">
        <f t="shared" si="10"/>
        <v>0</v>
      </c>
      <c r="EB29" s="409">
        <f t="shared" si="11"/>
        <v>0</v>
      </c>
      <c r="EC29" s="409">
        <f t="shared" si="12"/>
        <v>0</v>
      </c>
      <c r="ED29" s="409">
        <f t="shared" si="13"/>
        <v>0</v>
      </c>
      <c r="EE29" s="409">
        <f t="shared" si="14"/>
        <v>0</v>
      </c>
      <c r="EF29" s="409">
        <f t="shared" si="15"/>
        <v>0</v>
      </c>
      <c r="EG29" s="409">
        <f t="shared" si="16"/>
        <v>0</v>
      </c>
      <c r="EH29" s="409">
        <f t="shared" si="17"/>
        <v>0</v>
      </c>
      <c r="EI29" s="409">
        <f t="shared" si="18"/>
        <v>0</v>
      </c>
      <c r="EJ29" s="409">
        <f t="shared" si="19"/>
        <v>0</v>
      </c>
      <c r="EK29" s="409">
        <f t="shared" si="20"/>
        <v>0</v>
      </c>
      <c r="EL29" s="409">
        <f t="shared" si="21"/>
        <v>0</v>
      </c>
      <c r="EM29" s="409">
        <f t="shared" si="22"/>
        <v>0</v>
      </c>
      <c r="EN29" s="409">
        <f t="shared" si="23"/>
        <v>0</v>
      </c>
      <c r="EO29" s="409">
        <f t="shared" si="24"/>
        <v>0</v>
      </c>
      <c r="EP29" s="409">
        <f t="shared" si="25"/>
        <v>0</v>
      </c>
      <c r="EQ29" s="409">
        <f t="shared" si="26"/>
        <v>0</v>
      </c>
      <c r="ER29" s="409">
        <f t="shared" si="27"/>
        <v>0</v>
      </c>
      <c r="ES29" s="409">
        <f t="shared" si="28"/>
        <v>0</v>
      </c>
      <c r="ET29" s="409">
        <f t="shared" si="29"/>
        <v>0</v>
      </c>
      <c r="EU29" s="409">
        <f t="shared" si="30"/>
        <v>0</v>
      </c>
      <c r="EV29" s="409">
        <f t="shared" si="31"/>
        <v>0</v>
      </c>
      <c r="EW29" s="409">
        <f t="shared" si="32"/>
        <v>0</v>
      </c>
      <c r="EX29" s="409">
        <f t="shared" si="33"/>
        <v>0</v>
      </c>
      <c r="EY29" s="409">
        <f t="shared" si="34"/>
        <v>0</v>
      </c>
      <c r="EZ29" s="409">
        <f t="shared" si="35"/>
        <v>0</v>
      </c>
      <c r="FA29" s="409">
        <f t="shared" si="36"/>
        <v>0</v>
      </c>
      <c r="FB29" s="409">
        <f t="shared" si="37"/>
        <v>0</v>
      </c>
      <c r="FC29" s="409">
        <f t="shared" si="38"/>
        <v>0</v>
      </c>
      <c r="FD29" s="409">
        <f t="shared" si="39"/>
        <v>0</v>
      </c>
      <c r="FE29" s="409">
        <f t="shared" si="40"/>
        <v>0</v>
      </c>
      <c r="FF29" s="409">
        <f t="shared" si="41"/>
        <v>0</v>
      </c>
      <c r="FG29" s="409">
        <f t="shared" si="42"/>
        <v>0</v>
      </c>
      <c r="FH29" s="409">
        <f t="shared" si="43"/>
        <v>0</v>
      </c>
      <c r="FI29" s="409">
        <f t="shared" si="44"/>
        <v>0</v>
      </c>
      <c r="FJ29" s="409">
        <f t="shared" si="45"/>
        <v>0</v>
      </c>
      <c r="FK29" s="409">
        <f t="shared" si="46"/>
        <v>0</v>
      </c>
      <c r="FL29" s="409">
        <f t="shared" si="47"/>
        <v>0</v>
      </c>
      <c r="FM29" s="409">
        <f t="shared" si="48"/>
        <v>0</v>
      </c>
      <c r="FN29" s="409">
        <f t="shared" si="49"/>
        <v>0</v>
      </c>
      <c r="FO29" s="409">
        <f t="shared" si="50"/>
        <v>0</v>
      </c>
      <c r="FP29" s="409">
        <f t="shared" si="51"/>
        <v>0</v>
      </c>
      <c r="FQ29" s="409">
        <f t="shared" si="52"/>
        <v>0</v>
      </c>
      <c r="FR29" s="409">
        <f t="shared" si="53"/>
        <v>0</v>
      </c>
      <c r="FS29" s="409">
        <f t="shared" si="54"/>
        <v>0</v>
      </c>
      <c r="FT29" s="409">
        <f t="shared" si="55"/>
        <v>0</v>
      </c>
      <c r="FU29" s="409">
        <f t="shared" si="56"/>
        <v>0</v>
      </c>
      <c r="FV29" s="409">
        <f t="shared" si="57"/>
        <v>0</v>
      </c>
      <c r="FW29" s="409">
        <f t="shared" si="58"/>
        <v>0</v>
      </c>
      <c r="FX29" s="409">
        <f t="shared" si="59"/>
        <v>0</v>
      </c>
      <c r="FY29" s="409">
        <f t="shared" si="60"/>
        <v>0</v>
      </c>
      <c r="FZ29" s="409">
        <f t="shared" si="61"/>
        <v>0</v>
      </c>
      <c r="GA29" s="409">
        <f t="shared" si="62"/>
        <v>0</v>
      </c>
      <c r="GB29" s="409">
        <f t="shared" si="63"/>
        <v>0</v>
      </c>
      <c r="GC29" s="409">
        <f t="shared" si="64"/>
        <v>0</v>
      </c>
      <c r="GD29" s="409">
        <f t="shared" si="65"/>
        <v>0</v>
      </c>
      <c r="GE29" s="409">
        <f t="shared" si="66"/>
        <v>0</v>
      </c>
      <c r="GF29" s="409">
        <f t="shared" si="67"/>
        <v>0</v>
      </c>
      <c r="GG29" s="409">
        <f t="shared" si="68"/>
        <v>0</v>
      </c>
      <c r="GH29" s="410">
        <f t="shared" si="69"/>
        <v>0</v>
      </c>
      <c r="GI29" s="411">
        <f>'Clinic Model'!$G$23*(BS29+EA29)</f>
        <v>1166.6666666666667</v>
      </c>
      <c r="GJ29" s="412">
        <f>'Clinic Model'!$G$23*(BT29+EB29)</f>
        <v>1166.6666666666667</v>
      </c>
      <c r="GK29" s="412">
        <f>'Clinic Model'!$G$23*(BU29+EC29)</f>
        <v>1166.6666666666667</v>
      </c>
      <c r="GL29" s="412">
        <f>'Clinic Model'!$G$23*(BV29+ED29)</f>
        <v>1166.6666666666667</v>
      </c>
      <c r="GM29" s="412">
        <f>'Clinic Model'!$G$23*(BW29+EE29)</f>
        <v>1166.6666666666667</v>
      </c>
      <c r="GN29" s="412">
        <f>'Clinic Model'!$G$23*(BX29+EF29)</f>
        <v>1166.6666666666667</v>
      </c>
      <c r="GO29" s="412">
        <f>'Clinic Model'!$G$23*(BY29+EG29)</f>
        <v>1166.6666666666667</v>
      </c>
      <c r="GP29" s="412">
        <f>'Clinic Model'!$G$23*(BZ29+EH29)</f>
        <v>1166.6666666666667</v>
      </c>
      <c r="GQ29" s="412">
        <f>'Clinic Model'!$G$23*(CA29+EI29)</f>
        <v>1166.6666666666667</v>
      </c>
      <c r="GR29" s="412">
        <f>'Clinic Model'!$G$23*(CB29+EJ29)</f>
        <v>1166.6666666666667</v>
      </c>
      <c r="GS29" s="412">
        <f>'Clinic Model'!$G$23*(CC29+EK29)</f>
        <v>1166.6666666666667</v>
      </c>
      <c r="GT29" s="412">
        <f>'Clinic Model'!$G$23*(CD29+EL29)</f>
        <v>1166.6666666666667</v>
      </c>
      <c r="GU29" s="412">
        <f>'Clinic Model'!$G$23*(CE29+EM29)</f>
        <v>1283.3333333333335</v>
      </c>
      <c r="GV29" s="412">
        <f>'Clinic Model'!$G$23*(CF29+EN29)</f>
        <v>1283.3333333333335</v>
      </c>
      <c r="GW29" s="412">
        <f>'Clinic Model'!$G$23*(CG29+EO29)</f>
        <v>1283.3333333333335</v>
      </c>
      <c r="GX29" s="412">
        <f>'Clinic Model'!$G$23*(CH29+EP29)</f>
        <v>1283.3333333333335</v>
      </c>
      <c r="GY29" s="412">
        <f>'Clinic Model'!$G$23*(CI29+EQ29)</f>
        <v>1283.3333333333335</v>
      </c>
      <c r="GZ29" s="412">
        <f>'Clinic Model'!$G$23*(CJ29+ER29)</f>
        <v>1283.3333333333335</v>
      </c>
      <c r="HA29" s="412">
        <f>'Clinic Model'!$G$23*(CK29+ES29)</f>
        <v>1283.3333333333335</v>
      </c>
      <c r="HB29" s="412">
        <f>'Clinic Model'!$G$23*(CL29+ET29)</f>
        <v>1283.3333333333335</v>
      </c>
      <c r="HC29" s="412">
        <f>'Clinic Model'!$G$23*(CM29+EU29)</f>
        <v>1283.3333333333335</v>
      </c>
      <c r="HD29" s="412">
        <f>'Clinic Model'!$G$23*(CN29+EV29)</f>
        <v>1283.3333333333335</v>
      </c>
      <c r="HE29" s="412">
        <f>'Clinic Model'!$G$23*(CO29+EW29)</f>
        <v>1283.3333333333335</v>
      </c>
      <c r="HF29" s="412">
        <f>'Clinic Model'!$G$23*(CP29+EX29)</f>
        <v>1283.3333333333335</v>
      </c>
      <c r="HG29" s="412">
        <f>'Clinic Model'!$G$23*(CQ29+EY29)</f>
        <v>2117.5</v>
      </c>
      <c r="HH29" s="412">
        <f>'Clinic Model'!$G$23*(CR29+EZ29)</f>
        <v>2117.5</v>
      </c>
      <c r="HI29" s="412">
        <f>'Clinic Model'!$G$23*(CS29+FA29)</f>
        <v>2117.5</v>
      </c>
      <c r="HJ29" s="412">
        <f>'Clinic Model'!$G$23*(CT29+FB29)</f>
        <v>2117.5</v>
      </c>
      <c r="HK29" s="412">
        <f>'Clinic Model'!$G$23*(CU29+FC29)</f>
        <v>2117.5</v>
      </c>
      <c r="HL29" s="412">
        <f>'Clinic Model'!$G$23*(CV29+FD29)</f>
        <v>2117.5</v>
      </c>
      <c r="HM29" s="412">
        <f>'Clinic Model'!$G$23*(CW29+FE29)</f>
        <v>2117.5</v>
      </c>
      <c r="HN29" s="412">
        <f>'Clinic Model'!$G$23*(CX29+FF29)</f>
        <v>2117.5</v>
      </c>
      <c r="HO29" s="412">
        <f>'Clinic Model'!$G$23*(CY29+FG29)</f>
        <v>2117.5</v>
      </c>
      <c r="HP29" s="412">
        <f>'Clinic Model'!$G$23*(CZ29+FH29)</f>
        <v>2117.5</v>
      </c>
      <c r="HQ29" s="412">
        <f>'Clinic Model'!$G$23*(DA29+FI29)</f>
        <v>2117.5</v>
      </c>
      <c r="HR29" s="412">
        <f>'Clinic Model'!$G$23*(DB29+FJ29)</f>
        <v>2117.5</v>
      </c>
      <c r="HS29" s="412">
        <f>'Clinic Model'!$G$23*(DC29+FK29)</f>
        <v>2329.25</v>
      </c>
      <c r="HT29" s="412">
        <f>'Clinic Model'!$G$23*(DD29+FL29)</f>
        <v>2329.25</v>
      </c>
      <c r="HU29" s="412">
        <f>'Clinic Model'!$G$23*(DE29+FM29)</f>
        <v>2329.25</v>
      </c>
      <c r="HV29" s="412">
        <f>'Clinic Model'!$G$23*(DF29+FN29)</f>
        <v>2329.25</v>
      </c>
      <c r="HW29" s="412">
        <f>'Clinic Model'!$G$23*(DG29+FO29)</f>
        <v>2329.25</v>
      </c>
      <c r="HX29" s="412">
        <f>'Clinic Model'!$G$23*(DH29+FP29)</f>
        <v>2329.25</v>
      </c>
      <c r="HY29" s="412">
        <f>'Clinic Model'!$G$23*(DI29+FQ29)</f>
        <v>2329.25</v>
      </c>
      <c r="HZ29" s="412">
        <f>'Clinic Model'!$G$23*(DJ29+FR29)</f>
        <v>2329.25</v>
      </c>
      <c r="IA29" s="412">
        <f>'Clinic Model'!$G$23*(DK29+FS29)</f>
        <v>2329.25</v>
      </c>
      <c r="IB29" s="412">
        <f>'Clinic Model'!$G$23*(DL29+FT29)</f>
        <v>2329.25</v>
      </c>
      <c r="IC29" s="412">
        <f>'Clinic Model'!$G$23*(DM29+FU29)</f>
        <v>2329.25</v>
      </c>
      <c r="ID29" s="412">
        <f>'Clinic Model'!$G$23*(DN29+FV29)</f>
        <v>2329.25</v>
      </c>
      <c r="IE29" s="412">
        <f>'Clinic Model'!$G$23*(DO29+FW29)</f>
        <v>3416.2333333333336</v>
      </c>
      <c r="IF29" s="412">
        <f>'Clinic Model'!$G$23*(DP29+FX29)</f>
        <v>3416.2333333333336</v>
      </c>
      <c r="IG29" s="412">
        <f>'Clinic Model'!$G$23*(DQ29+FY29)</f>
        <v>3416.2333333333336</v>
      </c>
      <c r="IH29" s="412">
        <f>'Clinic Model'!$G$23*(DR29+FZ29)</f>
        <v>3416.2333333333336</v>
      </c>
      <c r="II29" s="412">
        <f>'Clinic Model'!$G$23*(DS29+GA29)</f>
        <v>3416.2333333333336</v>
      </c>
      <c r="IJ29" s="412">
        <f>'Clinic Model'!$G$23*(DT29+GB29)</f>
        <v>3416.2333333333336</v>
      </c>
      <c r="IK29" s="412">
        <f>'Clinic Model'!$G$23*(DU29+GC29)</f>
        <v>3416.2333333333336</v>
      </c>
      <c r="IL29" s="412">
        <f>'Clinic Model'!$G$23*(DV29+GD29)</f>
        <v>3416.2333333333336</v>
      </c>
      <c r="IM29" s="412">
        <f>'Clinic Model'!$G$23*(DW29+GE29)</f>
        <v>3416.2333333333336</v>
      </c>
      <c r="IN29" s="412">
        <f>'Clinic Model'!$G$23*(DX29+GF29)</f>
        <v>3416.2333333333336</v>
      </c>
      <c r="IO29" s="412">
        <f>'Clinic Model'!$G$23*(DY29+GG29)</f>
        <v>3416.2333333333336</v>
      </c>
      <c r="IP29" s="413">
        <f>'Clinic Model'!$G$23*(DZ29+GH29)</f>
        <v>3416.2333333333336</v>
      </c>
    </row>
    <row r="30" spans="1:250" ht="15.75" customHeight="1" thickBot="1" x14ac:dyDescent="0.35">
      <c r="A30" s="50"/>
      <c r="B30" s="957" t="str">
        <f t="shared" si="70"/>
        <v>OT Assistant</v>
      </c>
      <c r="C30" s="958"/>
      <c r="D30" s="958"/>
      <c r="E30" s="959"/>
      <c r="F30" s="401">
        <f t="shared" si="8"/>
        <v>55000</v>
      </c>
      <c r="G30" s="402">
        <f t="shared" si="9"/>
        <v>60500</v>
      </c>
      <c r="H30" s="402">
        <f t="shared" si="9"/>
        <v>66550</v>
      </c>
      <c r="I30" s="401">
        <f t="shared" si="9"/>
        <v>73205</v>
      </c>
      <c r="J30" s="403">
        <f t="shared" si="9"/>
        <v>80525.5</v>
      </c>
      <c r="K30" s="404">
        <f>IF(AND('Payroll (Expenses)'!$E7&lt;=H$54,'Payroll (Expenses)'!$F7&gt;=H$54),IFERROR(INDEX('Payroll (Expenses)'!$L$5:$P$23,MATCH($B30,'Payroll (Expenses)'!$B$5:$B$23,0),MATCH(H$56,'Payroll (Expenses)'!$L$4:$P$4,0)),0),0)</f>
        <v>4</v>
      </c>
      <c r="L30" s="405">
        <f>IF(AND('Payroll (Expenses)'!$E7&lt;=I$54,'Payroll (Expenses)'!$F7&gt;=I$54),IFERROR(INDEX('Payroll (Expenses)'!$L$5:$P$23,MATCH($B30,'Payroll (Expenses)'!$B$5:$B$23,0),MATCH(I$56,'Payroll (Expenses)'!$L$4:$P$4,0)),0),0)</f>
        <v>4</v>
      </c>
      <c r="M30" s="405">
        <f>IF(AND('Payroll (Expenses)'!$E7&lt;=J$54,'Payroll (Expenses)'!$F7&gt;=J$54),IFERROR(INDEX('Payroll (Expenses)'!$L$5:$P$23,MATCH($B30,'Payroll (Expenses)'!$B$5:$B$23,0),MATCH(J$56,'Payroll (Expenses)'!$L$4:$P$4,0)),0),0)</f>
        <v>4</v>
      </c>
      <c r="N30" s="405">
        <f>IF(AND('Payroll (Expenses)'!$E7&lt;=K$54,'Payroll (Expenses)'!$F7&gt;=K$54),IFERROR(INDEX('Payroll (Expenses)'!$L$5:$P$23,MATCH($B30,'Payroll (Expenses)'!$B$5:$B$23,0),MATCH(K$56,'Payroll (Expenses)'!$L$4:$P$4,0)),0),0)</f>
        <v>4</v>
      </c>
      <c r="O30" s="405">
        <f>IF(AND('Payroll (Expenses)'!$E7&lt;=L$54,'Payroll (Expenses)'!$F7&gt;=L$54),IFERROR(INDEX('Payroll (Expenses)'!$L$5:$P$23,MATCH($B30,'Payroll (Expenses)'!$B$5:$B$23,0),MATCH(L$56,'Payroll (Expenses)'!$L$4:$P$4,0)),0),0)</f>
        <v>4</v>
      </c>
      <c r="P30" s="405">
        <f>IF(AND('Payroll (Expenses)'!$E7&lt;=M$54,'Payroll (Expenses)'!$F7&gt;=M$54),IFERROR(INDEX('Payroll (Expenses)'!$L$5:$P$23,MATCH($B30,'Payroll (Expenses)'!$B$5:$B$23,0),MATCH(M$56,'Payroll (Expenses)'!$L$4:$P$4,0)),0),0)</f>
        <v>4</v>
      </c>
      <c r="Q30" s="405">
        <f>IF(AND('Payroll (Expenses)'!$E7&lt;=N$54,'Payroll (Expenses)'!$F7&gt;=N$54),IFERROR(INDEX('Payroll (Expenses)'!$L$5:$P$23,MATCH($B30,'Payroll (Expenses)'!$B$5:$B$23,0),MATCH(N$56,'Payroll (Expenses)'!$L$4:$P$4,0)),0),0)</f>
        <v>4</v>
      </c>
      <c r="R30" s="405">
        <f>IF(AND('Payroll (Expenses)'!$E7&lt;=O$54,'Payroll (Expenses)'!$F7&gt;=O$54),IFERROR(INDEX('Payroll (Expenses)'!$L$5:$P$23,MATCH($B30,'Payroll (Expenses)'!$B$5:$B$23,0),MATCH(O$56,'Payroll (Expenses)'!$L$4:$P$4,0)),0),0)</f>
        <v>4</v>
      </c>
      <c r="S30" s="405">
        <f>IF(AND('Payroll (Expenses)'!$E7&lt;=P$54,'Payroll (Expenses)'!$F7&gt;=P$54),IFERROR(INDEX('Payroll (Expenses)'!$L$5:$P$23,MATCH($B30,'Payroll (Expenses)'!$B$5:$B$23,0),MATCH(P$56,'Payroll (Expenses)'!$L$4:$P$4,0)),0),0)</f>
        <v>4</v>
      </c>
      <c r="T30" s="405">
        <f>IF(AND('Payroll (Expenses)'!$E7&lt;=Q$54,'Payroll (Expenses)'!$F7&gt;=Q$54),IFERROR(INDEX('Payroll (Expenses)'!$L$5:$P$23,MATCH($B30,'Payroll (Expenses)'!$B$5:$B$23,0),MATCH(Q$56,'Payroll (Expenses)'!$L$4:$P$4,0)),0),0)</f>
        <v>4</v>
      </c>
      <c r="U30" s="405">
        <f>IF(AND('Payroll (Expenses)'!$E7&lt;=R$54,'Payroll (Expenses)'!$F7&gt;=R$54),IFERROR(INDEX('Payroll (Expenses)'!$L$5:$P$23,MATCH($B30,'Payroll (Expenses)'!$B$5:$B$23,0),MATCH(R$56,'Payroll (Expenses)'!$L$4:$P$4,0)),0),0)</f>
        <v>4</v>
      </c>
      <c r="V30" s="405">
        <f>IF(AND('Payroll (Expenses)'!$E7&lt;=S$54,'Payroll (Expenses)'!$F7&gt;=S$54),IFERROR(INDEX('Payroll (Expenses)'!$L$5:$P$23,MATCH($B30,'Payroll (Expenses)'!$B$5:$B$23,0),MATCH(S$56,'Payroll (Expenses)'!$L$4:$P$4,0)),0),0)</f>
        <v>4</v>
      </c>
      <c r="W30" s="405">
        <f>IF(AND('Payroll (Expenses)'!$E7&lt;=T$54,'Payroll (Expenses)'!$F7&gt;=T$54),IFERROR(INDEX('Payroll (Expenses)'!$L$5:$P$23,MATCH($B30,'Payroll (Expenses)'!$B$5:$B$23,0),MATCH(T$56,'Payroll (Expenses)'!$L$4:$P$4,0)),0),0)</f>
        <v>2</v>
      </c>
      <c r="X30" s="405">
        <f>IF(AND('Payroll (Expenses)'!$E7&lt;=U$54,'Payroll (Expenses)'!$F7&gt;=U$54),IFERROR(INDEX('Payroll (Expenses)'!$L$5:$P$23,MATCH($B30,'Payroll (Expenses)'!$B$5:$B$23,0),MATCH(U$56,'Payroll (Expenses)'!$L$4:$P$4,0)),0),0)</f>
        <v>2</v>
      </c>
      <c r="Y30" s="405">
        <f>IF(AND('Payroll (Expenses)'!$E7&lt;=V$54,'Payroll (Expenses)'!$F7&gt;=V$54),IFERROR(INDEX('Payroll (Expenses)'!$L$5:$P$23,MATCH($B30,'Payroll (Expenses)'!$B$5:$B$23,0),MATCH(V$56,'Payroll (Expenses)'!$L$4:$P$4,0)),0),0)</f>
        <v>2</v>
      </c>
      <c r="Z30" s="405">
        <f>IF(AND('Payroll (Expenses)'!$E7&lt;=W$54,'Payroll (Expenses)'!$F7&gt;=W$54),IFERROR(INDEX('Payroll (Expenses)'!$L$5:$P$23,MATCH($B30,'Payroll (Expenses)'!$B$5:$B$23,0),MATCH(W$56,'Payroll (Expenses)'!$L$4:$P$4,0)),0),0)</f>
        <v>2</v>
      </c>
      <c r="AA30" s="405">
        <f>IF(AND('Payroll (Expenses)'!$E7&lt;=X$54,'Payroll (Expenses)'!$F7&gt;=X$54),IFERROR(INDEX('Payroll (Expenses)'!$L$5:$P$23,MATCH($B30,'Payroll (Expenses)'!$B$5:$B$23,0),MATCH(X$56,'Payroll (Expenses)'!$L$4:$P$4,0)),0),0)</f>
        <v>2</v>
      </c>
      <c r="AB30" s="405">
        <f>IF(AND('Payroll (Expenses)'!$E7&lt;=Y$54,'Payroll (Expenses)'!$F7&gt;=Y$54),IFERROR(INDEX('Payroll (Expenses)'!$L$5:$P$23,MATCH($B30,'Payroll (Expenses)'!$B$5:$B$23,0),MATCH(Y$56,'Payroll (Expenses)'!$L$4:$P$4,0)),0),0)</f>
        <v>2</v>
      </c>
      <c r="AC30" s="405">
        <f>IF(AND('Payroll (Expenses)'!$E7&lt;=Z$54,'Payroll (Expenses)'!$F7&gt;=Z$54),IFERROR(INDEX('Payroll (Expenses)'!$L$5:$P$23,MATCH($B30,'Payroll (Expenses)'!$B$5:$B$23,0),MATCH(Z$56,'Payroll (Expenses)'!$L$4:$P$4,0)),0),0)</f>
        <v>2</v>
      </c>
      <c r="AD30" s="405">
        <f>IF(AND('Payroll (Expenses)'!$E7&lt;=AA$54,'Payroll (Expenses)'!$F7&gt;=AA$54),IFERROR(INDEX('Payroll (Expenses)'!$L$5:$P$23,MATCH($B30,'Payroll (Expenses)'!$B$5:$B$23,0),MATCH(AA$56,'Payroll (Expenses)'!$L$4:$P$4,0)),0),0)</f>
        <v>2</v>
      </c>
      <c r="AE30" s="405">
        <f>IF(AND('Payroll (Expenses)'!$E7&lt;=AB$54,'Payroll (Expenses)'!$F7&gt;=AB$54),IFERROR(INDEX('Payroll (Expenses)'!$L$5:$P$23,MATCH($B30,'Payroll (Expenses)'!$B$5:$B$23,0),MATCH(AB$56,'Payroll (Expenses)'!$L$4:$P$4,0)),0),0)</f>
        <v>2</v>
      </c>
      <c r="AF30" s="405">
        <f>IF(AND('Payroll (Expenses)'!$E7&lt;=AC$54,'Payroll (Expenses)'!$F7&gt;=AC$54),IFERROR(INDEX('Payroll (Expenses)'!$L$5:$P$23,MATCH($B30,'Payroll (Expenses)'!$B$5:$B$23,0),MATCH(AC$56,'Payroll (Expenses)'!$L$4:$P$4,0)),0),0)</f>
        <v>2</v>
      </c>
      <c r="AG30" s="405">
        <f>IF(AND('Payroll (Expenses)'!$E7&lt;=AD$54,'Payroll (Expenses)'!$F7&gt;=AD$54),IFERROR(INDEX('Payroll (Expenses)'!$L$5:$P$23,MATCH($B30,'Payroll (Expenses)'!$B$5:$B$23,0),MATCH(AD$56,'Payroll (Expenses)'!$L$4:$P$4,0)),0),0)</f>
        <v>2</v>
      </c>
      <c r="AH30" s="405">
        <f>IF(AND('Payroll (Expenses)'!$E7&lt;=AE$54,'Payroll (Expenses)'!$F7&gt;=AE$54),IFERROR(INDEX('Payroll (Expenses)'!$L$5:$P$23,MATCH($B30,'Payroll (Expenses)'!$B$5:$B$23,0),MATCH(AE$56,'Payroll (Expenses)'!$L$4:$P$4,0)),0),0)</f>
        <v>2</v>
      </c>
      <c r="AI30" s="405">
        <f>IF(AND('Payroll (Expenses)'!$E7&lt;=AF$54,'Payroll (Expenses)'!$F7&gt;=AF$54),IFERROR(INDEX('Payroll (Expenses)'!$L$5:$P$23,MATCH($B30,'Payroll (Expenses)'!$B$5:$B$23,0),MATCH(AF$56,'Payroll (Expenses)'!$L$4:$P$4,0)),0),0)</f>
        <v>2</v>
      </c>
      <c r="AJ30" s="405">
        <f>IF(AND('Payroll (Expenses)'!$E7&lt;=AG$54,'Payroll (Expenses)'!$F7&gt;=AG$54),IFERROR(INDEX('Payroll (Expenses)'!$L$5:$P$23,MATCH($B30,'Payroll (Expenses)'!$B$5:$B$23,0),MATCH(AG$56,'Payroll (Expenses)'!$L$4:$P$4,0)),0),0)</f>
        <v>2</v>
      </c>
      <c r="AK30" s="405">
        <f>IF(AND('Payroll (Expenses)'!$E7&lt;=AH$54,'Payroll (Expenses)'!$F7&gt;=AH$54),IFERROR(INDEX('Payroll (Expenses)'!$L$5:$P$23,MATCH($B30,'Payroll (Expenses)'!$B$5:$B$23,0),MATCH(AH$56,'Payroll (Expenses)'!$L$4:$P$4,0)),0),0)</f>
        <v>2</v>
      </c>
      <c r="AL30" s="405">
        <f>IF(AND('Payroll (Expenses)'!$E7&lt;=AI$54,'Payroll (Expenses)'!$F7&gt;=AI$54),IFERROR(INDEX('Payroll (Expenses)'!$L$5:$P$23,MATCH($B30,'Payroll (Expenses)'!$B$5:$B$23,0),MATCH(AI$56,'Payroll (Expenses)'!$L$4:$P$4,0)),0),0)</f>
        <v>2</v>
      </c>
      <c r="AM30" s="405">
        <f>IF(AND('Payroll (Expenses)'!$E7&lt;=AJ$54,'Payroll (Expenses)'!$F7&gt;=AJ$54),IFERROR(INDEX('Payroll (Expenses)'!$L$5:$P$23,MATCH($B30,'Payroll (Expenses)'!$B$5:$B$23,0),MATCH(AJ$56,'Payroll (Expenses)'!$L$4:$P$4,0)),0),0)</f>
        <v>2</v>
      </c>
      <c r="AN30" s="405">
        <f>IF(AND('Payroll (Expenses)'!$E7&lt;=AK$54,'Payroll (Expenses)'!$F7&gt;=AK$54),IFERROR(INDEX('Payroll (Expenses)'!$L$5:$P$23,MATCH($B30,'Payroll (Expenses)'!$B$5:$B$23,0),MATCH(AK$56,'Payroll (Expenses)'!$L$4:$P$4,0)),0),0)</f>
        <v>2</v>
      </c>
      <c r="AO30" s="405">
        <f>IF(AND('Payroll (Expenses)'!$E7&lt;=AL$54,'Payroll (Expenses)'!$F7&gt;=AL$54),IFERROR(INDEX('Payroll (Expenses)'!$L$5:$P$23,MATCH($B30,'Payroll (Expenses)'!$B$5:$B$23,0),MATCH(AL$56,'Payroll (Expenses)'!$L$4:$P$4,0)),0),0)</f>
        <v>2</v>
      </c>
      <c r="AP30" s="405">
        <f>IF(AND('Payroll (Expenses)'!$E7&lt;=AM$54,'Payroll (Expenses)'!$F7&gt;=AM$54),IFERROR(INDEX('Payroll (Expenses)'!$L$5:$P$23,MATCH($B30,'Payroll (Expenses)'!$B$5:$B$23,0),MATCH(AM$56,'Payroll (Expenses)'!$L$4:$P$4,0)),0),0)</f>
        <v>2</v>
      </c>
      <c r="AQ30" s="405">
        <f>IF(AND('Payroll (Expenses)'!$E7&lt;=AN$54,'Payroll (Expenses)'!$F7&gt;=AN$54),IFERROR(INDEX('Payroll (Expenses)'!$L$5:$P$23,MATCH($B30,'Payroll (Expenses)'!$B$5:$B$23,0),MATCH(AN$56,'Payroll (Expenses)'!$L$4:$P$4,0)),0),0)</f>
        <v>2</v>
      </c>
      <c r="AR30" s="405">
        <f>IF(AND('Payroll (Expenses)'!$E7&lt;=AO$54,'Payroll (Expenses)'!$F7&gt;=AO$54),IFERROR(INDEX('Payroll (Expenses)'!$L$5:$P$23,MATCH($B30,'Payroll (Expenses)'!$B$5:$B$23,0),MATCH(AO$56,'Payroll (Expenses)'!$L$4:$P$4,0)),0),0)</f>
        <v>2</v>
      </c>
      <c r="AS30" s="405">
        <f>IF(AND('Payroll (Expenses)'!$E7&lt;=AP$54,'Payroll (Expenses)'!$F7&gt;=AP$54),IFERROR(INDEX('Payroll (Expenses)'!$L$5:$P$23,MATCH($B30,'Payroll (Expenses)'!$B$5:$B$23,0),MATCH(AP$56,'Payroll (Expenses)'!$L$4:$P$4,0)),0),0)</f>
        <v>2</v>
      </c>
      <c r="AT30" s="405">
        <f>IF(AND('Payroll (Expenses)'!$E7&lt;=AQ$54,'Payroll (Expenses)'!$F7&gt;=AQ$54),IFERROR(INDEX('Payroll (Expenses)'!$L$5:$P$23,MATCH($B30,'Payroll (Expenses)'!$B$5:$B$23,0),MATCH(AQ$56,'Payroll (Expenses)'!$L$4:$P$4,0)),0),0)</f>
        <v>2</v>
      </c>
      <c r="AU30" s="405">
        <f>IF(AND('Payroll (Expenses)'!$E7&lt;=AR$54,'Payroll (Expenses)'!$F7&gt;=AR$54),IFERROR(INDEX('Payroll (Expenses)'!$L$5:$P$23,MATCH($B30,'Payroll (Expenses)'!$B$5:$B$23,0),MATCH(AR$56,'Payroll (Expenses)'!$L$4:$P$4,0)),0),0)</f>
        <v>3</v>
      </c>
      <c r="AV30" s="405">
        <f>IF(AND('Payroll (Expenses)'!$E7&lt;=AS$54,'Payroll (Expenses)'!$F7&gt;=AS$54),IFERROR(INDEX('Payroll (Expenses)'!$L$5:$P$23,MATCH($B30,'Payroll (Expenses)'!$B$5:$B$23,0),MATCH(AS$56,'Payroll (Expenses)'!$L$4:$P$4,0)),0),0)</f>
        <v>3</v>
      </c>
      <c r="AW30" s="405">
        <f>IF(AND('Payroll (Expenses)'!$E7&lt;=AT$54,'Payroll (Expenses)'!$F7&gt;=AT$54),IFERROR(INDEX('Payroll (Expenses)'!$L$5:$P$23,MATCH($B30,'Payroll (Expenses)'!$B$5:$B$23,0),MATCH(AT$56,'Payroll (Expenses)'!$L$4:$P$4,0)),0),0)</f>
        <v>3</v>
      </c>
      <c r="AX30" s="405">
        <f>IF(AND('Payroll (Expenses)'!$E7&lt;=AU$54,'Payroll (Expenses)'!$F7&gt;=AU$54),IFERROR(INDEX('Payroll (Expenses)'!$L$5:$P$23,MATCH($B30,'Payroll (Expenses)'!$B$5:$B$23,0),MATCH(AU$56,'Payroll (Expenses)'!$L$4:$P$4,0)),0),0)</f>
        <v>3</v>
      </c>
      <c r="AY30" s="405">
        <f>IF(AND('Payroll (Expenses)'!$E7&lt;=AV$54,'Payroll (Expenses)'!$F7&gt;=AV$54),IFERROR(INDEX('Payroll (Expenses)'!$L$5:$P$23,MATCH($B30,'Payroll (Expenses)'!$B$5:$B$23,0),MATCH(AV$56,'Payroll (Expenses)'!$L$4:$P$4,0)),0),0)</f>
        <v>3</v>
      </c>
      <c r="AZ30" s="405">
        <f>IF(AND('Payroll (Expenses)'!$E7&lt;=AW$54,'Payroll (Expenses)'!$F7&gt;=AW$54),IFERROR(INDEX('Payroll (Expenses)'!$L$5:$P$23,MATCH($B30,'Payroll (Expenses)'!$B$5:$B$23,0),MATCH(AW$56,'Payroll (Expenses)'!$L$4:$P$4,0)),0),0)</f>
        <v>3</v>
      </c>
      <c r="BA30" s="405">
        <f>IF(AND('Payroll (Expenses)'!$E7&lt;=AX$54,'Payroll (Expenses)'!$F7&gt;=AX$54),IFERROR(INDEX('Payroll (Expenses)'!$L$5:$P$23,MATCH($B30,'Payroll (Expenses)'!$B$5:$B$23,0),MATCH(AX$56,'Payroll (Expenses)'!$L$4:$P$4,0)),0),0)</f>
        <v>3</v>
      </c>
      <c r="BB30" s="405">
        <f>IF(AND('Payroll (Expenses)'!$E7&lt;=AY$54,'Payroll (Expenses)'!$F7&gt;=AY$54),IFERROR(INDEX('Payroll (Expenses)'!$L$5:$P$23,MATCH($B30,'Payroll (Expenses)'!$B$5:$B$23,0),MATCH(AY$56,'Payroll (Expenses)'!$L$4:$P$4,0)),0),0)</f>
        <v>3</v>
      </c>
      <c r="BC30" s="405">
        <f>IF(AND('Payroll (Expenses)'!$E7&lt;=AZ$54,'Payroll (Expenses)'!$F7&gt;=AZ$54),IFERROR(INDEX('Payroll (Expenses)'!$L$5:$P$23,MATCH($B30,'Payroll (Expenses)'!$B$5:$B$23,0),MATCH(AZ$56,'Payroll (Expenses)'!$L$4:$P$4,0)),0),0)</f>
        <v>3</v>
      </c>
      <c r="BD30" s="405">
        <f>IF(AND('Payroll (Expenses)'!$E7&lt;=BA$54,'Payroll (Expenses)'!$F7&gt;=BA$54),IFERROR(INDEX('Payroll (Expenses)'!$L$5:$P$23,MATCH($B30,'Payroll (Expenses)'!$B$5:$B$23,0),MATCH(BA$56,'Payroll (Expenses)'!$L$4:$P$4,0)),0),0)</f>
        <v>3</v>
      </c>
      <c r="BE30" s="405">
        <f>IF(AND('Payroll (Expenses)'!$E7&lt;=BB$54,'Payroll (Expenses)'!$F7&gt;=BB$54),IFERROR(INDEX('Payroll (Expenses)'!$L$5:$P$23,MATCH($B30,'Payroll (Expenses)'!$B$5:$B$23,0),MATCH(BB$56,'Payroll (Expenses)'!$L$4:$P$4,0)),0),0)</f>
        <v>3</v>
      </c>
      <c r="BF30" s="405">
        <f>IF(AND('Payroll (Expenses)'!$E7&lt;=BC$54,'Payroll (Expenses)'!$F7&gt;=BC$54),IFERROR(INDEX('Payroll (Expenses)'!$L$5:$P$23,MATCH($B30,'Payroll (Expenses)'!$B$5:$B$23,0),MATCH(BC$56,'Payroll (Expenses)'!$L$4:$P$4,0)),0),0)</f>
        <v>3</v>
      </c>
      <c r="BG30" s="405">
        <f>IF(AND('Payroll (Expenses)'!$E7&lt;=BD$54,'Payroll (Expenses)'!$F7&gt;=BD$54),IFERROR(INDEX('Payroll (Expenses)'!$L$5:$P$23,MATCH($B30,'Payroll (Expenses)'!$B$5:$B$23,0),MATCH(BD$56,'Payroll (Expenses)'!$L$4:$P$4,0)),0),0)</f>
        <v>3</v>
      </c>
      <c r="BH30" s="405">
        <f>IF(AND('Payroll (Expenses)'!$E7&lt;=BE$54,'Payroll (Expenses)'!$F7&gt;=BE$54),IFERROR(INDEX('Payroll (Expenses)'!$L$5:$P$23,MATCH($B30,'Payroll (Expenses)'!$B$5:$B$23,0),MATCH(BE$56,'Payroll (Expenses)'!$L$4:$P$4,0)),0),0)</f>
        <v>3</v>
      </c>
      <c r="BI30" s="405">
        <f>IF(AND('Payroll (Expenses)'!$E7&lt;=BF$54,'Payroll (Expenses)'!$F7&gt;=BF$54),IFERROR(INDEX('Payroll (Expenses)'!$L$5:$P$23,MATCH($B30,'Payroll (Expenses)'!$B$5:$B$23,0),MATCH(BF$56,'Payroll (Expenses)'!$L$4:$P$4,0)),0),0)</f>
        <v>3</v>
      </c>
      <c r="BJ30" s="405">
        <f>IF(AND('Payroll (Expenses)'!$E7&lt;=BG$54,'Payroll (Expenses)'!$F7&gt;=BG$54),IFERROR(INDEX('Payroll (Expenses)'!$L$5:$P$23,MATCH($B30,'Payroll (Expenses)'!$B$5:$B$23,0),MATCH(BG$56,'Payroll (Expenses)'!$L$4:$P$4,0)),0),0)</f>
        <v>3</v>
      </c>
      <c r="BK30" s="405">
        <f>IF(AND('Payroll (Expenses)'!$E7&lt;=BH$54,'Payroll (Expenses)'!$F7&gt;=BH$54),IFERROR(INDEX('Payroll (Expenses)'!$L$5:$P$23,MATCH($B30,'Payroll (Expenses)'!$B$5:$B$23,0),MATCH(BH$56,'Payroll (Expenses)'!$L$4:$P$4,0)),0),0)</f>
        <v>3</v>
      </c>
      <c r="BL30" s="405">
        <f>IF(AND('Payroll (Expenses)'!$E7&lt;=BI$54,'Payroll (Expenses)'!$F7&gt;=BI$54),IFERROR(INDEX('Payroll (Expenses)'!$L$5:$P$23,MATCH($B30,'Payroll (Expenses)'!$B$5:$B$23,0),MATCH(BI$56,'Payroll (Expenses)'!$L$4:$P$4,0)),0),0)</f>
        <v>3</v>
      </c>
      <c r="BM30" s="405">
        <f>IF(AND('Payroll (Expenses)'!$E7&lt;=BJ$54,'Payroll (Expenses)'!$F7&gt;=BJ$54),IFERROR(INDEX('Payroll (Expenses)'!$L$5:$P$23,MATCH($B30,'Payroll (Expenses)'!$B$5:$B$23,0),MATCH(BJ$56,'Payroll (Expenses)'!$L$4:$P$4,0)),0),0)</f>
        <v>3</v>
      </c>
      <c r="BN30" s="405">
        <f>IF(AND('Payroll (Expenses)'!$E7&lt;=BK$54,'Payroll (Expenses)'!$F7&gt;=BK$54),IFERROR(INDEX('Payroll (Expenses)'!$L$5:$P$23,MATCH($B30,'Payroll (Expenses)'!$B$5:$B$23,0),MATCH(BK$56,'Payroll (Expenses)'!$L$4:$P$4,0)),0),0)</f>
        <v>3</v>
      </c>
      <c r="BO30" s="405">
        <f>IF(AND('Payroll (Expenses)'!$E7&lt;=BL$54,'Payroll (Expenses)'!$F7&gt;=BL$54),IFERROR(INDEX('Payroll (Expenses)'!$L$5:$P$23,MATCH($B30,'Payroll (Expenses)'!$B$5:$B$23,0),MATCH(BL$56,'Payroll (Expenses)'!$L$4:$P$4,0)),0),0)</f>
        <v>3</v>
      </c>
      <c r="BP30" s="405">
        <f>IF(AND('Payroll (Expenses)'!$E7&lt;=BM$54,'Payroll (Expenses)'!$F7&gt;=BM$54),IFERROR(INDEX('Payroll (Expenses)'!$L$5:$P$23,MATCH($B30,'Payroll (Expenses)'!$B$5:$B$23,0),MATCH(BM$56,'Payroll (Expenses)'!$L$4:$P$4,0)),0),0)</f>
        <v>3</v>
      </c>
      <c r="BQ30" s="405">
        <f>IF(AND('Payroll (Expenses)'!$E7&lt;=BN$54,'Payroll (Expenses)'!$F7&gt;=BN$54),IFERROR(INDEX('Payroll (Expenses)'!$L$5:$P$23,MATCH($B30,'Payroll (Expenses)'!$B$5:$B$23,0),MATCH(BN$56,'Payroll (Expenses)'!$L$4:$P$4,0)),0),0)</f>
        <v>3</v>
      </c>
      <c r="BR30" s="406">
        <f>IF(AND('Payroll (Expenses)'!$E7&lt;=BO$54,'Payroll (Expenses)'!$F7&gt;=BO$54),IFERROR(INDEX('Payroll (Expenses)'!$L$5:$P$23,MATCH($B30,'Payroll (Expenses)'!$B$5:$B$23,0),MATCH(BO$56,'Payroll (Expenses)'!$L$4:$P$4,0)),0),0)</f>
        <v>3</v>
      </c>
      <c r="BS30" s="407">
        <f>IFERROR(INDEX('Payroll (Expenses)'!$F$28:$J$46,MATCH($B30,'Payroll (Expenses)'!$B$28:$B$46,0),MATCH(H$56,'Payroll (Expenses)'!$F$27:$J$27,0)),0)*K30/12</f>
        <v>18333.333333333332</v>
      </c>
      <c r="BT30" s="407">
        <f>IFERROR(INDEX('Payroll (Expenses)'!$F$28:$J$46,MATCH($B30,'Payroll (Expenses)'!$B$28:$B$46,0),MATCH(I$56,'Payroll (Expenses)'!$F$27:$J$27,0)),0)*L30/12</f>
        <v>18333.333333333332</v>
      </c>
      <c r="BU30" s="407">
        <f>IFERROR(INDEX('Payroll (Expenses)'!$F$28:$J$46,MATCH($B30,'Payroll (Expenses)'!$B$28:$B$46,0),MATCH(J$56,'Payroll (Expenses)'!$F$27:$J$27,0)),0)*M30/12</f>
        <v>18333.333333333332</v>
      </c>
      <c r="BV30" s="407">
        <f>IFERROR(INDEX('Payroll (Expenses)'!$F$28:$J$46,MATCH($B30,'Payroll (Expenses)'!$B$28:$B$46,0),MATCH(K$56,'Payroll (Expenses)'!$F$27:$J$27,0)),0)*N30/12</f>
        <v>18333.333333333332</v>
      </c>
      <c r="BW30" s="407">
        <f>IFERROR(INDEX('Payroll (Expenses)'!$F$28:$J$46,MATCH($B30,'Payroll (Expenses)'!$B$28:$B$46,0),MATCH(L$56,'Payroll (Expenses)'!$F$27:$J$27,0)),0)*O30/12</f>
        <v>18333.333333333332</v>
      </c>
      <c r="BX30" s="407">
        <f>IFERROR(INDEX('Payroll (Expenses)'!$F$28:$J$46,MATCH($B30,'Payroll (Expenses)'!$B$28:$B$46,0),MATCH(M$56,'Payroll (Expenses)'!$F$27:$J$27,0)),0)*P30/12</f>
        <v>18333.333333333332</v>
      </c>
      <c r="BY30" s="407">
        <f>IFERROR(INDEX('Payroll (Expenses)'!$F$28:$J$46,MATCH($B30,'Payroll (Expenses)'!$B$28:$B$46,0),MATCH(N$56,'Payroll (Expenses)'!$F$27:$J$27,0)),0)*Q30/12</f>
        <v>18333.333333333332</v>
      </c>
      <c r="BZ30" s="407">
        <f>IFERROR(INDEX('Payroll (Expenses)'!$F$28:$J$46,MATCH($B30,'Payroll (Expenses)'!$B$28:$B$46,0),MATCH(O$56,'Payroll (Expenses)'!$F$27:$J$27,0)),0)*R30/12</f>
        <v>18333.333333333332</v>
      </c>
      <c r="CA30" s="407">
        <f>IFERROR(INDEX('Payroll (Expenses)'!$F$28:$J$46,MATCH($B30,'Payroll (Expenses)'!$B$28:$B$46,0),MATCH(P$56,'Payroll (Expenses)'!$F$27:$J$27,0)),0)*S30/12</f>
        <v>18333.333333333332</v>
      </c>
      <c r="CB30" s="407">
        <f>IFERROR(INDEX('Payroll (Expenses)'!$F$28:$J$46,MATCH($B30,'Payroll (Expenses)'!$B$28:$B$46,0),MATCH(Q$56,'Payroll (Expenses)'!$F$27:$J$27,0)),0)*T30/12</f>
        <v>18333.333333333332</v>
      </c>
      <c r="CC30" s="407">
        <f>IFERROR(INDEX('Payroll (Expenses)'!$F$28:$J$46,MATCH($B30,'Payroll (Expenses)'!$B$28:$B$46,0),MATCH(R$56,'Payroll (Expenses)'!$F$27:$J$27,0)),0)*U30/12</f>
        <v>18333.333333333332</v>
      </c>
      <c r="CD30" s="407">
        <f>IFERROR(INDEX('Payroll (Expenses)'!$F$28:$J$46,MATCH($B30,'Payroll (Expenses)'!$B$28:$B$46,0),MATCH(S$56,'Payroll (Expenses)'!$F$27:$J$27,0)),0)*V30/12</f>
        <v>18333.333333333332</v>
      </c>
      <c r="CE30" s="407">
        <f>IFERROR(INDEX('Payroll (Expenses)'!$F$28:$J$46,MATCH($B30,'Payroll (Expenses)'!$B$28:$B$46,0),MATCH(T$56,'Payroll (Expenses)'!$F$27:$J$27,0)),0)*W30/12</f>
        <v>10083.333333333334</v>
      </c>
      <c r="CF30" s="407">
        <f>IFERROR(INDEX('Payroll (Expenses)'!$F$28:$J$46,MATCH($B30,'Payroll (Expenses)'!$B$28:$B$46,0),MATCH(U$56,'Payroll (Expenses)'!$F$27:$J$27,0)),0)*X30/12</f>
        <v>10083.333333333334</v>
      </c>
      <c r="CG30" s="407">
        <f>IFERROR(INDEX('Payroll (Expenses)'!$F$28:$J$46,MATCH($B30,'Payroll (Expenses)'!$B$28:$B$46,0),MATCH(V$56,'Payroll (Expenses)'!$F$27:$J$27,0)),0)*Y30/12</f>
        <v>10083.333333333334</v>
      </c>
      <c r="CH30" s="407">
        <f>IFERROR(INDEX('Payroll (Expenses)'!$F$28:$J$46,MATCH($B30,'Payroll (Expenses)'!$B$28:$B$46,0),MATCH(W$56,'Payroll (Expenses)'!$F$27:$J$27,0)),0)*Z30/12</f>
        <v>10083.333333333334</v>
      </c>
      <c r="CI30" s="407">
        <f>IFERROR(INDEX('Payroll (Expenses)'!$F$28:$J$46,MATCH($B30,'Payroll (Expenses)'!$B$28:$B$46,0),MATCH(X$56,'Payroll (Expenses)'!$F$27:$J$27,0)),0)*AA30/12</f>
        <v>10083.333333333334</v>
      </c>
      <c r="CJ30" s="407">
        <f>IFERROR(INDEX('Payroll (Expenses)'!$F$28:$J$46,MATCH($B30,'Payroll (Expenses)'!$B$28:$B$46,0),MATCH(Y$56,'Payroll (Expenses)'!$F$27:$J$27,0)),0)*AB30/12</f>
        <v>10083.333333333334</v>
      </c>
      <c r="CK30" s="407">
        <f>IFERROR(INDEX('Payroll (Expenses)'!$F$28:$J$46,MATCH($B30,'Payroll (Expenses)'!$B$28:$B$46,0),MATCH(Z$56,'Payroll (Expenses)'!$F$27:$J$27,0)),0)*AC30/12</f>
        <v>10083.333333333334</v>
      </c>
      <c r="CL30" s="407">
        <f>IFERROR(INDEX('Payroll (Expenses)'!$F$28:$J$46,MATCH($B30,'Payroll (Expenses)'!$B$28:$B$46,0),MATCH(AA$56,'Payroll (Expenses)'!$F$27:$J$27,0)),0)*AD30/12</f>
        <v>10083.333333333334</v>
      </c>
      <c r="CM30" s="407">
        <f>IFERROR(INDEX('Payroll (Expenses)'!$F$28:$J$46,MATCH($B30,'Payroll (Expenses)'!$B$28:$B$46,0),MATCH(AB$56,'Payroll (Expenses)'!$F$27:$J$27,0)),0)*AE30/12</f>
        <v>10083.333333333334</v>
      </c>
      <c r="CN30" s="407">
        <f>IFERROR(INDEX('Payroll (Expenses)'!$F$28:$J$46,MATCH($B30,'Payroll (Expenses)'!$B$28:$B$46,0),MATCH(AC$56,'Payroll (Expenses)'!$F$27:$J$27,0)),0)*AF30/12</f>
        <v>10083.333333333334</v>
      </c>
      <c r="CO30" s="407">
        <f>IFERROR(INDEX('Payroll (Expenses)'!$F$28:$J$46,MATCH($B30,'Payroll (Expenses)'!$B$28:$B$46,0),MATCH(AD$56,'Payroll (Expenses)'!$F$27:$J$27,0)),0)*AG30/12</f>
        <v>10083.333333333334</v>
      </c>
      <c r="CP30" s="407">
        <f>IFERROR(INDEX('Payroll (Expenses)'!$F$28:$J$46,MATCH($B30,'Payroll (Expenses)'!$B$28:$B$46,0),MATCH(AE$56,'Payroll (Expenses)'!$F$27:$J$27,0)),0)*AH30/12</f>
        <v>10083.333333333334</v>
      </c>
      <c r="CQ30" s="407">
        <f>IFERROR(INDEX('Payroll (Expenses)'!$F$28:$J$46,MATCH($B30,'Payroll (Expenses)'!$B$28:$B$46,0),MATCH(AF$56,'Payroll (Expenses)'!$F$27:$J$27,0)),0)*AI30/12</f>
        <v>11091.666666666666</v>
      </c>
      <c r="CR30" s="407">
        <f>IFERROR(INDEX('Payroll (Expenses)'!$F$28:$J$46,MATCH($B30,'Payroll (Expenses)'!$B$28:$B$46,0),MATCH(AG$56,'Payroll (Expenses)'!$F$27:$J$27,0)),0)*AJ30/12</f>
        <v>11091.666666666666</v>
      </c>
      <c r="CS30" s="407">
        <f>IFERROR(INDEX('Payroll (Expenses)'!$F$28:$J$46,MATCH($B30,'Payroll (Expenses)'!$B$28:$B$46,0),MATCH(AH$56,'Payroll (Expenses)'!$F$27:$J$27,0)),0)*AK30/12</f>
        <v>11091.666666666666</v>
      </c>
      <c r="CT30" s="407">
        <f>IFERROR(INDEX('Payroll (Expenses)'!$F$28:$J$46,MATCH($B30,'Payroll (Expenses)'!$B$28:$B$46,0),MATCH(AI$56,'Payroll (Expenses)'!$F$27:$J$27,0)),0)*AL30/12</f>
        <v>11091.666666666666</v>
      </c>
      <c r="CU30" s="407">
        <f>IFERROR(INDEX('Payroll (Expenses)'!$F$28:$J$46,MATCH($B30,'Payroll (Expenses)'!$B$28:$B$46,0),MATCH(AJ$56,'Payroll (Expenses)'!$F$27:$J$27,0)),0)*AM30/12</f>
        <v>11091.666666666666</v>
      </c>
      <c r="CV30" s="407">
        <f>IFERROR(INDEX('Payroll (Expenses)'!$F$28:$J$46,MATCH($B30,'Payroll (Expenses)'!$B$28:$B$46,0),MATCH(AK$56,'Payroll (Expenses)'!$F$27:$J$27,0)),0)*AN30/12</f>
        <v>11091.666666666666</v>
      </c>
      <c r="CW30" s="407">
        <f>IFERROR(INDEX('Payroll (Expenses)'!$F$28:$J$46,MATCH($B30,'Payroll (Expenses)'!$B$28:$B$46,0),MATCH(AL$56,'Payroll (Expenses)'!$F$27:$J$27,0)),0)*AO30/12</f>
        <v>11091.666666666666</v>
      </c>
      <c r="CX30" s="407">
        <f>IFERROR(INDEX('Payroll (Expenses)'!$F$28:$J$46,MATCH($B30,'Payroll (Expenses)'!$B$28:$B$46,0),MATCH(AM$56,'Payroll (Expenses)'!$F$27:$J$27,0)),0)*AP30/12</f>
        <v>11091.666666666666</v>
      </c>
      <c r="CY30" s="407">
        <f>IFERROR(INDEX('Payroll (Expenses)'!$F$28:$J$46,MATCH($B30,'Payroll (Expenses)'!$B$28:$B$46,0),MATCH(AN$56,'Payroll (Expenses)'!$F$27:$J$27,0)),0)*AQ30/12</f>
        <v>11091.666666666666</v>
      </c>
      <c r="CZ30" s="407">
        <f>IFERROR(INDEX('Payroll (Expenses)'!$F$28:$J$46,MATCH($B30,'Payroll (Expenses)'!$B$28:$B$46,0),MATCH(AO$56,'Payroll (Expenses)'!$F$27:$J$27,0)),0)*AR30/12</f>
        <v>11091.666666666666</v>
      </c>
      <c r="DA30" s="407">
        <f>IFERROR(INDEX('Payroll (Expenses)'!$F$28:$J$46,MATCH($B30,'Payroll (Expenses)'!$B$28:$B$46,0),MATCH(AP$56,'Payroll (Expenses)'!$F$27:$J$27,0)),0)*AS30/12</f>
        <v>11091.666666666666</v>
      </c>
      <c r="DB30" s="407">
        <f>IFERROR(INDEX('Payroll (Expenses)'!$F$28:$J$46,MATCH($B30,'Payroll (Expenses)'!$B$28:$B$46,0),MATCH(AQ$56,'Payroll (Expenses)'!$F$27:$J$27,0)),0)*AT30/12</f>
        <v>11091.666666666666</v>
      </c>
      <c r="DC30" s="407">
        <f>IFERROR(INDEX('Payroll (Expenses)'!$F$28:$J$46,MATCH($B30,'Payroll (Expenses)'!$B$28:$B$46,0),MATCH(AR$56,'Payroll (Expenses)'!$F$27:$J$27,0)),0)*AU30/12</f>
        <v>18301.25</v>
      </c>
      <c r="DD30" s="407">
        <f>IFERROR(INDEX('Payroll (Expenses)'!$F$28:$J$46,MATCH($B30,'Payroll (Expenses)'!$B$28:$B$46,0),MATCH(AS$56,'Payroll (Expenses)'!$F$27:$J$27,0)),0)*AV30/12</f>
        <v>18301.25</v>
      </c>
      <c r="DE30" s="407">
        <f>IFERROR(INDEX('Payroll (Expenses)'!$F$28:$J$46,MATCH($B30,'Payroll (Expenses)'!$B$28:$B$46,0),MATCH(AT$56,'Payroll (Expenses)'!$F$27:$J$27,0)),0)*AW30/12</f>
        <v>18301.25</v>
      </c>
      <c r="DF30" s="407">
        <f>IFERROR(INDEX('Payroll (Expenses)'!$F$28:$J$46,MATCH($B30,'Payroll (Expenses)'!$B$28:$B$46,0),MATCH(AU$56,'Payroll (Expenses)'!$F$27:$J$27,0)),0)*AX30/12</f>
        <v>18301.25</v>
      </c>
      <c r="DG30" s="407">
        <f>IFERROR(INDEX('Payroll (Expenses)'!$F$28:$J$46,MATCH($B30,'Payroll (Expenses)'!$B$28:$B$46,0),MATCH(AV$56,'Payroll (Expenses)'!$F$27:$J$27,0)),0)*AY30/12</f>
        <v>18301.25</v>
      </c>
      <c r="DH30" s="407">
        <f>IFERROR(INDEX('Payroll (Expenses)'!$F$28:$J$46,MATCH($B30,'Payroll (Expenses)'!$B$28:$B$46,0),MATCH(AW$56,'Payroll (Expenses)'!$F$27:$J$27,0)),0)*AZ30/12</f>
        <v>18301.25</v>
      </c>
      <c r="DI30" s="407">
        <f>IFERROR(INDEX('Payroll (Expenses)'!$F$28:$J$46,MATCH($B30,'Payroll (Expenses)'!$B$28:$B$46,0),MATCH(AX$56,'Payroll (Expenses)'!$F$27:$J$27,0)),0)*BA30/12</f>
        <v>18301.25</v>
      </c>
      <c r="DJ30" s="407">
        <f>IFERROR(INDEX('Payroll (Expenses)'!$F$28:$J$46,MATCH($B30,'Payroll (Expenses)'!$B$28:$B$46,0),MATCH(AY$56,'Payroll (Expenses)'!$F$27:$J$27,0)),0)*BB30/12</f>
        <v>18301.25</v>
      </c>
      <c r="DK30" s="407">
        <f>IFERROR(INDEX('Payroll (Expenses)'!$F$28:$J$46,MATCH($B30,'Payroll (Expenses)'!$B$28:$B$46,0),MATCH(AZ$56,'Payroll (Expenses)'!$F$27:$J$27,0)),0)*BC30/12</f>
        <v>18301.25</v>
      </c>
      <c r="DL30" s="407">
        <f>IFERROR(INDEX('Payroll (Expenses)'!$F$28:$J$46,MATCH($B30,'Payroll (Expenses)'!$B$28:$B$46,0),MATCH(BA$56,'Payroll (Expenses)'!$F$27:$J$27,0)),0)*BD30/12</f>
        <v>18301.25</v>
      </c>
      <c r="DM30" s="407">
        <f>IFERROR(INDEX('Payroll (Expenses)'!$F$28:$J$46,MATCH($B30,'Payroll (Expenses)'!$B$28:$B$46,0),MATCH(BB$56,'Payroll (Expenses)'!$F$27:$J$27,0)),0)*BE30/12</f>
        <v>18301.25</v>
      </c>
      <c r="DN30" s="407">
        <f>IFERROR(INDEX('Payroll (Expenses)'!$F$28:$J$46,MATCH($B30,'Payroll (Expenses)'!$B$28:$B$46,0),MATCH(BC$56,'Payroll (Expenses)'!$F$27:$J$27,0)),0)*BF30/12</f>
        <v>18301.25</v>
      </c>
      <c r="DO30" s="407">
        <f>IFERROR(INDEX('Payroll (Expenses)'!$F$28:$J$46,MATCH($B30,'Payroll (Expenses)'!$B$28:$B$46,0),MATCH(BD$56,'Payroll (Expenses)'!$F$27:$J$27,0)),0)*BG30/12</f>
        <v>20131.375</v>
      </c>
      <c r="DP30" s="407">
        <f>IFERROR(INDEX('Payroll (Expenses)'!$F$28:$J$46,MATCH($B30,'Payroll (Expenses)'!$B$28:$B$46,0),MATCH(BE$56,'Payroll (Expenses)'!$F$27:$J$27,0)),0)*BH30/12</f>
        <v>20131.375</v>
      </c>
      <c r="DQ30" s="407">
        <f>IFERROR(INDEX('Payroll (Expenses)'!$F$28:$J$46,MATCH($B30,'Payroll (Expenses)'!$B$28:$B$46,0),MATCH(BF$56,'Payroll (Expenses)'!$F$27:$J$27,0)),0)*BI30/12</f>
        <v>20131.375</v>
      </c>
      <c r="DR30" s="407">
        <f>IFERROR(INDEX('Payroll (Expenses)'!$F$28:$J$46,MATCH($B30,'Payroll (Expenses)'!$B$28:$B$46,0),MATCH(BG$56,'Payroll (Expenses)'!$F$27:$J$27,0)),0)*BJ30/12</f>
        <v>20131.375</v>
      </c>
      <c r="DS30" s="407">
        <f>IFERROR(INDEX('Payroll (Expenses)'!$F$28:$J$46,MATCH($B30,'Payroll (Expenses)'!$B$28:$B$46,0),MATCH(BH$56,'Payroll (Expenses)'!$F$27:$J$27,0)),0)*BK30/12</f>
        <v>20131.375</v>
      </c>
      <c r="DT30" s="407">
        <f>IFERROR(INDEX('Payroll (Expenses)'!$F$28:$J$46,MATCH($B30,'Payroll (Expenses)'!$B$28:$B$46,0),MATCH(BI$56,'Payroll (Expenses)'!$F$27:$J$27,0)),0)*BL30/12</f>
        <v>20131.375</v>
      </c>
      <c r="DU30" s="407">
        <f>IFERROR(INDEX('Payroll (Expenses)'!$F$28:$J$46,MATCH($B30,'Payroll (Expenses)'!$B$28:$B$46,0),MATCH(BJ$56,'Payroll (Expenses)'!$F$27:$J$27,0)),0)*BM30/12</f>
        <v>20131.375</v>
      </c>
      <c r="DV30" s="407">
        <f>IFERROR(INDEX('Payroll (Expenses)'!$F$28:$J$46,MATCH($B30,'Payroll (Expenses)'!$B$28:$B$46,0),MATCH(BK$56,'Payroll (Expenses)'!$F$27:$J$27,0)),0)*BN30/12</f>
        <v>20131.375</v>
      </c>
      <c r="DW30" s="407">
        <f>IFERROR(INDEX('Payroll (Expenses)'!$F$28:$J$46,MATCH($B30,'Payroll (Expenses)'!$B$28:$B$46,0),MATCH(BL$56,'Payroll (Expenses)'!$F$27:$J$27,0)),0)*BO30/12</f>
        <v>20131.375</v>
      </c>
      <c r="DX30" s="407">
        <f>IFERROR(INDEX('Payroll (Expenses)'!$F$28:$J$46,MATCH($B30,'Payroll (Expenses)'!$B$28:$B$46,0),MATCH(BM$56,'Payroll (Expenses)'!$F$27:$J$27,0)),0)*BP30/12</f>
        <v>20131.375</v>
      </c>
      <c r="DY30" s="407">
        <f>IFERROR(INDEX('Payroll (Expenses)'!$F$28:$J$46,MATCH($B30,'Payroll (Expenses)'!$B$28:$B$46,0),MATCH(BN$56,'Payroll (Expenses)'!$F$27:$J$27,0)),0)*BQ30/12</f>
        <v>20131.375</v>
      </c>
      <c r="DZ30" s="408">
        <f>IFERROR(INDEX('Payroll (Expenses)'!$F$28:$J$46,MATCH($B30,'Payroll (Expenses)'!$B$28:$B$46,0),MATCH(BO$56,'Payroll (Expenses)'!$F$27:$J$27,0)),0)*BR30/12</f>
        <v>20131.375</v>
      </c>
      <c r="EA30" s="407">
        <f t="shared" si="10"/>
        <v>0</v>
      </c>
      <c r="EB30" s="409">
        <f t="shared" si="11"/>
        <v>0</v>
      </c>
      <c r="EC30" s="409">
        <f t="shared" si="12"/>
        <v>0</v>
      </c>
      <c r="ED30" s="409">
        <f t="shared" si="13"/>
        <v>0</v>
      </c>
      <c r="EE30" s="409">
        <f t="shared" si="14"/>
        <v>0</v>
      </c>
      <c r="EF30" s="409">
        <f t="shared" si="15"/>
        <v>0</v>
      </c>
      <c r="EG30" s="409">
        <f t="shared" si="16"/>
        <v>0</v>
      </c>
      <c r="EH30" s="409">
        <f t="shared" si="17"/>
        <v>0</v>
      </c>
      <c r="EI30" s="409">
        <f t="shared" si="18"/>
        <v>0</v>
      </c>
      <c r="EJ30" s="409">
        <f t="shared" si="19"/>
        <v>0</v>
      </c>
      <c r="EK30" s="409">
        <f t="shared" si="20"/>
        <v>0</v>
      </c>
      <c r="EL30" s="409">
        <f t="shared" si="21"/>
        <v>0</v>
      </c>
      <c r="EM30" s="409">
        <f t="shared" si="22"/>
        <v>0</v>
      </c>
      <c r="EN30" s="409">
        <f t="shared" si="23"/>
        <v>0</v>
      </c>
      <c r="EO30" s="409">
        <f t="shared" si="24"/>
        <v>0</v>
      </c>
      <c r="EP30" s="409">
        <f t="shared" si="25"/>
        <v>0</v>
      </c>
      <c r="EQ30" s="409">
        <f t="shared" si="26"/>
        <v>0</v>
      </c>
      <c r="ER30" s="409">
        <f t="shared" si="27"/>
        <v>0</v>
      </c>
      <c r="ES30" s="409">
        <f t="shared" si="28"/>
        <v>0</v>
      </c>
      <c r="ET30" s="409">
        <f t="shared" si="29"/>
        <v>0</v>
      </c>
      <c r="EU30" s="409">
        <f t="shared" si="30"/>
        <v>0</v>
      </c>
      <c r="EV30" s="409">
        <f t="shared" si="31"/>
        <v>0</v>
      </c>
      <c r="EW30" s="409">
        <f t="shared" si="32"/>
        <v>0</v>
      </c>
      <c r="EX30" s="409">
        <f t="shared" si="33"/>
        <v>0</v>
      </c>
      <c r="EY30" s="409">
        <f t="shared" si="34"/>
        <v>0</v>
      </c>
      <c r="EZ30" s="409">
        <f t="shared" si="35"/>
        <v>0</v>
      </c>
      <c r="FA30" s="409">
        <f t="shared" si="36"/>
        <v>0</v>
      </c>
      <c r="FB30" s="409">
        <f t="shared" si="37"/>
        <v>0</v>
      </c>
      <c r="FC30" s="409">
        <f t="shared" si="38"/>
        <v>0</v>
      </c>
      <c r="FD30" s="409">
        <f t="shared" si="39"/>
        <v>0</v>
      </c>
      <c r="FE30" s="409">
        <f t="shared" si="40"/>
        <v>0</v>
      </c>
      <c r="FF30" s="409">
        <f t="shared" si="41"/>
        <v>0</v>
      </c>
      <c r="FG30" s="409">
        <f t="shared" si="42"/>
        <v>0</v>
      </c>
      <c r="FH30" s="409">
        <f t="shared" si="43"/>
        <v>0</v>
      </c>
      <c r="FI30" s="409">
        <f t="shared" si="44"/>
        <v>0</v>
      </c>
      <c r="FJ30" s="409">
        <f t="shared" si="45"/>
        <v>0</v>
      </c>
      <c r="FK30" s="409">
        <f t="shared" si="46"/>
        <v>0</v>
      </c>
      <c r="FL30" s="409">
        <f t="shared" si="47"/>
        <v>0</v>
      </c>
      <c r="FM30" s="409">
        <f t="shared" si="48"/>
        <v>0</v>
      </c>
      <c r="FN30" s="409">
        <f t="shared" si="49"/>
        <v>0</v>
      </c>
      <c r="FO30" s="409">
        <f t="shared" si="50"/>
        <v>0</v>
      </c>
      <c r="FP30" s="409">
        <f t="shared" si="51"/>
        <v>0</v>
      </c>
      <c r="FQ30" s="409">
        <f t="shared" si="52"/>
        <v>0</v>
      </c>
      <c r="FR30" s="409">
        <f t="shared" si="53"/>
        <v>0</v>
      </c>
      <c r="FS30" s="409">
        <f t="shared" si="54"/>
        <v>0</v>
      </c>
      <c r="FT30" s="409">
        <f t="shared" si="55"/>
        <v>0</v>
      </c>
      <c r="FU30" s="409">
        <f t="shared" si="56"/>
        <v>0</v>
      </c>
      <c r="FV30" s="409">
        <f t="shared" si="57"/>
        <v>0</v>
      </c>
      <c r="FW30" s="409">
        <f t="shared" si="58"/>
        <v>0</v>
      </c>
      <c r="FX30" s="409">
        <f t="shared" si="59"/>
        <v>0</v>
      </c>
      <c r="FY30" s="409">
        <f t="shared" si="60"/>
        <v>0</v>
      </c>
      <c r="FZ30" s="409">
        <f t="shared" si="61"/>
        <v>0</v>
      </c>
      <c r="GA30" s="409">
        <f t="shared" si="62"/>
        <v>0</v>
      </c>
      <c r="GB30" s="409">
        <f t="shared" si="63"/>
        <v>0</v>
      </c>
      <c r="GC30" s="409">
        <f t="shared" si="64"/>
        <v>0</v>
      </c>
      <c r="GD30" s="409">
        <f t="shared" si="65"/>
        <v>0</v>
      </c>
      <c r="GE30" s="409">
        <f t="shared" si="66"/>
        <v>0</v>
      </c>
      <c r="GF30" s="409">
        <f t="shared" si="67"/>
        <v>0</v>
      </c>
      <c r="GG30" s="409">
        <f t="shared" si="68"/>
        <v>0</v>
      </c>
      <c r="GH30" s="410">
        <f t="shared" si="69"/>
        <v>0</v>
      </c>
      <c r="GI30" s="411">
        <f>'Clinic Model'!$G$23*(BS30+EA30)</f>
        <v>1833.3333333333333</v>
      </c>
      <c r="GJ30" s="412">
        <f>'Clinic Model'!$G$23*(BT30+EB30)</f>
        <v>1833.3333333333333</v>
      </c>
      <c r="GK30" s="412">
        <f>'Clinic Model'!$G$23*(BU30+EC30)</f>
        <v>1833.3333333333333</v>
      </c>
      <c r="GL30" s="412">
        <f>'Clinic Model'!$G$23*(BV30+ED30)</f>
        <v>1833.3333333333333</v>
      </c>
      <c r="GM30" s="412">
        <f>'Clinic Model'!$G$23*(BW30+EE30)</f>
        <v>1833.3333333333333</v>
      </c>
      <c r="GN30" s="412">
        <f>'Clinic Model'!$G$23*(BX30+EF30)</f>
        <v>1833.3333333333333</v>
      </c>
      <c r="GO30" s="412">
        <f>'Clinic Model'!$G$23*(BY30+EG30)</f>
        <v>1833.3333333333333</v>
      </c>
      <c r="GP30" s="412">
        <f>'Clinic Model'!$G$23*(BZ30+EH30)</f>
        <v>1833.3333333333333</v>
      </c>
      <c r="GQ30" s="412">
        <f>'Clinic Model'!$G$23*(CA30+EI30)</f>
        <v>1833.3333333333333</v>
      </c>
      <c r="GR30" s="412">
        <f>'Clinic Model'!$G$23*(CB30+EJ30)</f>
        <v>1833.3333333333333</v>
      </c>
      <c r="GS30" s="412">
        <f>'Clinic Model'!$G$23*(CC30+EK30)</f>
        <v>1833.3333333333333</v>
      </c>
      <c r="GT30" s="412">
        <f>'Clinic Model'!$G$23*(CD30+EL30)</f>
        <v>1833.3333333333333</v>
      </c>
      <c r="GU30" s="412">
        <f>'Clinic Model'!$G$23*(CE30+EM30)</f>
        <v>1008.3333333333335</v>
      </c>
      <c r="GV30" s="412">
        <f>'Clinic Model'!$G$23*(CF30+EN30)</f>
        <v>1008.3333333333335</v>
      </c>
      <c r="GW30" s="412">
        <f>'Clinic Model'!$G$23*(CG30+EO30)</f>
        <v>1008.3333333333335</v>
      </c>
      <c r="GX30" s="412">
        <f>'Clinic Model'!$G$23*(CH30+EP30)</f>
        <v>1008.3333333333335</v>
      </c>
      <c r="GY30" s="412">
        <f>'Clinic Model'!$G$23*(CI30+EQ30)</f>
        <v>1008.3333333333335</v>
      </c>
      <c r="GZ30" s="412">
        <f>'Clinic Model'!$G$23*(CJ30+ER30)</f>
        <v>1008.3333333333335</v>
      </c>
      <c r="HA30" s="412">
        <f>'Clinic Model'!$G$23*(CK30+ES30)</f>
        <v>1008.3333333333335</v>
      </c>
      <c r="HB30" s="412">
        <f>'Clinic Model'!$G$23*(CL30+ET30)</f>
        <v>1008.3333333333335</v>
      </c>
      <c r="HC30" s="412">
        <f>'Clinic Model'!$G$23*(CM30+EU30)</f>
        <v>1008.3333333333335</v>
      </c>
      <c r="HD30" s="412">
        <f>'Clinic Model'!$G$23*(CN30+EV30)</f>
        <v>1008.3333333333335</v>
      </c>
      <c r="HE30" s="412">
        <f>'Clinic Model'!$G$23*(CO30+EW30)</f>
        <v>1008.3333333333335</v>
      </c>
      <c r="HF30" s="412">
        <f>'Clinic Model'!$G$23*(CP30+EX30)</f>
        <v>1008.3333333333335</v>
      </c>
      <c r="HG30" s="412">
        <f>'Clinic Model'!$G$23*(CQ30+EY30)</f>
        <v>1109.1666666666667</v>
      </c>
      <c r="HH30" s="412">
        <f>'Clinic Model'!$G$23*(CR30+EZ30)</f>
        <v>1109.1666666666667</v>
      </c>
      <c r="HI30" s="412">
        <f>'Clinic Model'!$G$23*(CS30+FA30)</f>
        <v>1109.1666666666667</v>
      </c>
      <c r="HJ30" s="412">
        <f>'Clinic Model'!$G$23*(CT30+FB30)</f>
        <v>1109.1666666666667</v>
      </c>
      <c r="HK30" s="412">
        <f>'Clinic Model'!$G$23*(CU30+FC30)</f>
        <v>1109.1666666666667</v>
      </c>
      <c r="HL30" s="412">
        <f>'Clinic Model'!$G$23*(CV30+FD30)</f>
        <v>1109.1666666666667</v>
      </c>
      <c r="HM30" s="412">
        <f>'Clinic Model'!$G$23*(CW30+FE30)</f>
        <v>1109.1666666666667</v>
      </c>
      <c r="HN30" s="412">
        <f>'Clinic Model'!$G$23*(CX30+FF30)</f>
        <v>1109.1666666666667</v>
      </c>
      <c r="HO30" s="412">
        <f>'Clinic Model'!$G$23*(CY30+FG30)</f>
        <v>1109.1666666666667</v>
      </c>
      <c r="HP30" s="412">
        <f>'Clinic Model'!$G$23*(CZ30+FH30)</f>
        <v>1109.1666666666667</v>
      </c>
      <c r="HQ30" s="412">
        <f>'Clinic Model'!$G$23*(DA30+FI30)</f>
        <v>1109.1666666666667</v>
      </c>
      <c r="HR30" s="412">
        <f>'Clinic Model'!$G$23*(DB30+FJ30)</f>
        <v>1109.1666666666667</v>
      </c>
      <c r="HS30" s="412">
        <f>'Clinic Model'!$G$23*(DC30+FK30)</f>
        <v>1830.125</v>
      </c>
      <c r="HT30" s="412">
        <f>'Clinic Model'!$G$23*(DD30+FL30)</f>
        <v>1830.125</v>
      </c>
      <c r="HU30" s="412">
        <f>'Clinic Model'!$G$23*(DE30+FM30)</f>
        <v>1830.125</v>
      </c>
      <c r="HV30" s="412">
        <f>'Clinic Model'!$G$23*(DF30+FN30)</f>
        <v>1830.125</v>
      </c>
      <c r="HW30" s="412">
        <f>'Clinic Model'!$G$23*(DG30+FO30)</f>
        <v>1830.125</v>
      </c>
      <c r="HX30" s="412">
        <f>'Clinic Model'!$G$23*(DH30+FP30)</f>
        <v>1830.125</v>
      </c>
      <c r="HY30" s="412">
        <f>'Clinic Model'!$G$23*(DI30+FQ30)</f>
        <v>1830.125</v>
      </c>
      <c r="HZ30" s="412">
        <f>'Clinic Model'!$G$23*(DJ30+FR30)</f>
        <v>1830.125</v>
      </c>
      <c r="IA30" s="412">
        <f>'Clinic Model'!$G$23*(DK30+FS30)</f>
        <v>1830.125</v>
      </c>
      <c r="IB30" s="412">
        <f>'Clinic Model'!$G$23*(DL30+FT30)</f>
        <v>1830.125</v>
      </c>
      <c r="IC30" s="412">
        <f>'Clinic Model'!$G$23*(DM30+FU30)</f>
        <v>1830.125</v>
      </c>
      <c r="ID30" s="412">
        <f>'Clinic Model'!$G$23*(DN30+FV30)</f>
        <v>1830.125</v>
      </c>
      <c r="IE30" s="412">
        <f>'Clinic Model'!$G$23*(DO30+FW30)</f>
        <v>2013.1375</v>
      </c>
      <c r="IF30" s="412">
        <f>'Clinic Model'!$G$23*(DP30+FX30)</f>
        <v>2013.1375</v>
      </c>
      <c r="IG30" s="412">
        <f>'Clinic Model'!$G$23*(DQ30+FY30)</f>
        <v>2013.1375</v>
      </c>
      <c r="IH30" s="412">
        <f>'Clinic Model'!$G$23*(DR30+FZ30)</f>
        <v>2013.1375</v>
      </c>
      <c r="II30" s="412">
        <f>'Clinic Model'!$G$23*(DS30+GA30)</f>
        <v>2013.1375</v>
      </c>
      <c r="IJ30" s="412">
        <f>'Clinic Model'!$G$23*(DT30+GB30)</f>
        <v>2013.1375</v>
      </c>
      <c r="IK30" s="412">
        <f>'Clinic Model'!$G$23*(DU30+GC30)</f>
        <v>2013.1375</v>
      </c>
      <c r="IL30" s="412">
        <f>'Clinic Model'!$G$23*(DV30+GD30)</f>
        <v>2013.1375</v>
      </c>
      <c r="IM30" s="412">
        <f>'Clinic Model'!$G$23*(DW30+GE30)</f>
        <v>2013.1375</v>
      </c>
      <c r="IN30" s="412">
        <f>'Clinic Model'!$G$23*(DX30+GF30)</f>
        <v>2013.1375</v>
      </c>
      <c r="IO30" s="412">
        <f>'Clinic Model'!$G$23*(DY30+GG30)</f>
        <v>2013.1375</v>
      </c>
      <c r="IP30" s="413">
        <f>'Clinic Model'!$G$23*(DZ30+GH30)</f>
        <v>2013.1375</v>
      </c>
    </row>
    <row r="31" spans="1:250" ht="15.75" customHeight="1" thickBot="1" x14ac:dyDescent="0.35">
      <c r="A31" s="50"/>
      <c r="B31" s="957" t="str">
        <f t="shared" si="70"/>
        <v>PT</v>
      </c>
      <c r="C31" s="958"/>
      <c r="D31" s="958"/>
      <c r="E31" s="959"/>
      <c r="F31" s="401">
        <f t="shared" si="8"/>
        <v>70000</v>
      </c>
      <c r="G31" s="402">
        <f t="shared" si="9"/>
        <v>77000</v>
      </c>
      <c r="H31" s="402">
        <f t="shared" si="9"/>
        <v>84700</v>
      </c>
      <c r="I31" s="401">
        <f t="shared" si="9"/>
        <v>93170</v>
      </c>
      <c r="J31" s="403">
        <f t="shared" si="9"/>
        <v>102487</v>
      </c>
      <c r="K31" s="404">
        <f>IF(AND('Payroll (Expenses)'!$E8&lt;=H$54,'Payroll (Expenses)'!$F8&gt;=H$54),IFERROR(INDEX('Payroll (Expenses)'!$L$5:$P$23,MATCH($B31,'Payroll (Expenses)'!$B$5:$B$23,0),MATCH(H$56,'Payroll (Expenses)'!$L$4:$P$4,0)),0),0)</f>
        <v>1</v>
      </c>
      <c r="L31" s="405">
        <f>IF(AND('Payroll (Expenses)'!$E8&lt;=I$54,'Payroll (Expenses)'!$F8&gt;=I$54),IFERROR(INDEX('Payroll (Expenses)'!$L$5:$P$23,MATCH($B31,'Payroll (Expenses)'!$B$5:$B$23,0),MATCH(I$56,'Payroll (Expenses)'!$L$4:$P$4,0)),0),0)</f>
        <v>1</v>
      </c>
      <c r="M31" s="405">
        <f>IF(AND('Payroll (Expenses)'!$E8&lt;=J$54,'Payroll (Expenses)'!$F8&gt;=J$54),IFERROR(INDEX('Payroll (Expenses)'!$L$5:$P$23,MATCH($B31,'Payroll (Expenses)'!$B$5:$B$23,0),MATCH(J$56,'Payroll (Expenses)'!$L$4:$P$4,0)),0),0)</f>
        <v>1</v>
      </c>
      <c r="N31" s="405">
        <f>IF(AND('Payroll (Expenses)'!$E8&lt;=K$54,'Payroll (Expenses)'!$F8&gt;=K$54),IFERROR(INDEX('Payroll (Expenses)'!$L$5:$P$23,MATCH($B31,'Payroll (Expenses)'!$B$5:$B$23,0),MATCH(K$56,'Payroll (Expenses)'!$L$4:$P$4,0)),0),0)</f>
        <v>1</v>
      </c>
      <c r="O31" s="405">
        <f>IF(AND('Payroll (Expenses)'!$E8&lt;=L$54,'Payroll (Expenses)'!$F8&gt;=L$54),IFERROR(INDEX('Payroll (Expenses)'!$L$5:$P$23,MATCH($B31,'Payroll (Expenses)'!$B$5:$B$23,0),MATCH(L$56,'Payroll (Expenses)'!$L$4:$P$4,0)),0),0)</f>
        <v>1</v>
      </c>
      <c r="P31" s="405">
        <f>IF(AND('Payroll (Expenses)'!$E8&lt;=M$54,'Payroll (Expenses)'!$F8&gt;=M$54),IFERROR(INDEX('Payroll (Expenses)'!$L$5:$P$23,MATCH($B31,'Payroll (Expenses)'!$B$5:$B$23,0),MATCH(M$56,'Payroll (Expenses)'!$L$4:$P$4,0)),0),0)</f>
        <v>1</v>
      </c>
      <c r="Q31" s="405">
        <f>IF(AND('Payroll (Expenses)'!$E8&lt;=N$54,'Payroll (Expenses)'!$F8&gt;=N$54),IFERROR(INDEX('Payroll (Expenses)'!$L$5:$P$23,MATCH($B31,'Payroll (Expenses)'!$B$5:$B$23,0),MATCH(N$56,'Payroll (Expenses)'!$L$4:$P$4,0)),0),0)</f>
        <v>1</v>
      </c>
      <c r="R31" s="405">
        <f>IF(AND('Payroll (Expenses)'!$E8&lt;=O$54,'Payroll (Expenses)'!$F8&gt;=O$54),IFERROR(INDEX('Payroll (Expenses)'!$L$5:$P$23,MATCH($B31,'Payroll (Expenses)'!$B$5:$B$23,0),MATCH(O$56,'Payroll (Expenses)'!$L$4:$P$4,0)),0),0)</f>
        <v>1</v>
      </c>
      <c r="S31" s="405">
        <f>IF(AND('Payroll (Expenses)'!$E8&lt;=P$54,'Payroll (Expenses)'!$F8&gt;=P$54),IFERROR(INDEX('Payroll (Expenses)'!$L$5:$P$23,MATCH($B31,'Payroll (Expenses)'!$B$5:$B$23,0),MATCH(P$56,'Payroll (Expenses)'!$L$4:$P$4,0)),0),0)</f>
        <v>1</v>
      </c>
      <c r="T31" s="405">
        <f>IF(AND('Payroll (Expenses)'!$E8&lt;=Q$54,'Payroll (Expenses)'!$F8&gt;=Q$54),IFERROR(INDEX('Payroll (Expenses)'!$L$5:$P$23,MATCH($B31,'Payroll (Expenses)'!$B$5:$B$23,0),MATCH(Q$56,'Payroll (Expenses)'!$L$4:$P$4,0)),0),0)</f>
        <v>1</v>
      </c>
      <c r="U31" s="405">
        <f>IF(AND('Payroll (Expenses)'!$E8&lt;=R$54,'Payroll (Expenses)'!$F8&gt;=R$54),IFERROR(INDEX('Payroll (Expenses)'!$L$5:$P$23,MATCH($B31,'Payroll (Expenses)'!$B$5:$B$23,0),MATCH(R$56,'Payroll (Expenses)'!$L$4:$P$4,0)),0),0)</f>
        <v>1</v>
      </c>
      <c r="V31" s="405">
        <f>IF(AND('Payroll (Expenses)'!$E8&lt;=S$54,'Payroll (Expenses)'!$F8&gt;=S$54),IFERROR(INDEX('Payroll (Expenses)'!$L$5:$P$23,MATCH($B31,'Payroll (Expenses)'!$B$5:$B$23,0),MATCH(S$56,'Payroll (Expenses)'!$L$4:$P$4,0)),0),0)</f>
        <v>1</v>
      </c>
      <c r="W31" s="405">
        <f>IF(AND('Payroll (Expenses)'!$E8&lt;=T$54,'Payroll (Expenses)'!$F8&gt;=T$54),IFERROR(INDEX('Payroll (Expenses)'!$L$5:$P$23,MATCH($B31,'Payroll (Expenses)'!$B$5:$B$23,0),MATCH(T$56,'Payroll (Expenses)'!$L$4:$P$4,0)),0),0)</f>
        <v>1</v>
      </c>
      <c r="X31" s="405">
        <f>IF(AND('Payroll (Expenses)'!$E8&lt;=U$54,'Payroll (Expenses)'!$F8&gt;=U$54),IFERROR(INDEX('Payroll (Expenses)'!$L$5:$P$23,MATCH($B31,'Payroll (Expenses)'!$B$5:$B$23,0),MATCH(U$56,'Payroll (Expenses)'!$L$4:$P$4,0)),0),0)</f>
        <v>1</v>
      </c>
      <c r="Y31" s="405">
        <f>IF(AND('Payroll (Expenses)'!$E8&lt;=V$54,'Payroll (Expenses)'!$F8&gt;=V$54),IFERROR(INDEX('Payroll (Expenses)'!$L$5:$P$23,MATCH($B31,'Payroll (Expenses)'!$B$5:$B$23,0),MATCH(V$56,'Payroll (Expenses)'!$L$4:$P$4,0)),0),0)</f>
        <v>1</v>
      </c>
      <c r="Z31" s="405">
        <f>IF(AND('Payroll (Expenses)'!$E8&lt;=W$54,'Payroll (Expenses)'!$F8&gt;=W$54),IFERROR(INDEX('Payroll (Expenses)'!$L$5:$P$23,MATCH($B31,'Payroll (Expenses)'!$B$5:$B$23,0),MATCH(W$56,'Payroll (Expenses)'!$L$4:$P$4,0)),0),0)</f>
        <v>1</v>
      </c>
      <c r="AA31" s="405">
        <f>IF(AND('Payroll (Expenses)'!$E8&lt;=X$54,'Payroll (Expenses)'!$F8&gt;=X$54),IFERROR(INDEX('Payroll (Expenses)'!$L$5:$P$23,MATCH($B31,'Payroll (Expenses)'!$B$5:$B$23,0),MATCH(X$56,'Payroll (Expenses)'!$L$4:$P$4,0)),0),0)</f>
        <v>1</v>
      </c>
      <c r="AB31" s="405">
        <f>IF(AND('Payroll (Expenses)'!$E8&lt;=Y$54,'Payroll (Expenses)'!$F8&gt;=Y$54),IFERROR(INDEX('Payroll (Expenses)'!$L$5:$P$23,MATCH($B31,'Payroll (Expenses)'!$B$5:$B$23,0),MATCH(Y$56,'Payroll (Expenses)'!$L$4:$P$4,0)),0),0)</f>
        <v>1</v>
      </c>
      <c r="AC31" s="405">
        <f>IF(AND('Payroll (Expenses)'!$E8&lt;=Z$54,'Payroll (Expenses)'!$F8&gt;=Z$54),IFERROR(INDEX('Payroll (Expenses)'!$L$5:$P$23,MATCH($B31,'Payroll (Expenses)'!$B$5:$B$23,0),MATCH(Z$56,'Payroll (Expenses)'!$L$4:$P$4,0)),0),0)</f>
        <v>1</v>
      </c>
      <c r="AD31" s="405">
        <f>IF(AND('Payroll (Expenses)'!$E8&lt;=AA$54,'Payroll (Expenses)'!$F8&gt;=AA$54),IFERROR(INDEX('Payroll (Expenses)'!$L$5:$P$23,MATCH($B31,'Payroll (Expenses)'!$B$5:$B$23,0),MATCH(AA$56,'Payroll (Expenses)'!$L$4:$P$4,0)),0),0)</f>
        <v>1</v>
      </c>
      <c r="AE31" s="405">
        <f>IF(AND('Payroll (Expenses)'!$E8&lt;=AB$54,'Payroll (Expenses)'!$F8&gt;=AB$54),IFERROR(INDEX('Payroll (Expenses)'!$L$5:$P$23,MATCH($B31,'Payroll (Expenses)'!$B$5:$B$23,0),MATCH(AB$56,'Payroll (Expenses)'!$L$4:$P$4,0)),0),0)</f>
        <v>1</v>
      </c>
      <c r="AF31" s="405">
        <f>IF(AND('Payroll (Expenses)'!$E8&lt;=AC$54,'Payroll (Expenses)'!$F8&gt;=AC$54),IFERROR(INDEX('Payroll (Expenses)'!$L$5:$P$23,MATCH($B31,'Payroll (Expenses)'!$B$5:$B$23,0),MATCH(AC$56,'Payroll (Expenses)'!$L$4:$P$4,0)),0),0)</f>
        <v>1</v>
      </c>
      <c r="AG31" s="405">
        <f>IF(AND('Payroll (Expenses)'!$E8&lt;=AD$54,'Payroll (Expenses)'!$F8&gt;=AD$54),IFERROR(INDEX('Payroll (Expenses)'!$L$5:$P$23,MATCH($B31,'Payroll (Expenses)'!$B$5:$B$23,0),MATCH(AD$56,'Payroll (Expenses)'!$L$4:$P$4,0)),0),0)</f>
        <v>1</v>
      </c>
      <c r="AH31" s="405">
        <f>IF(AND('Payroll (Expenses)'!$E8&lt;=AE$54,'Payroll (Expenses)'!$F8&gt;=AE$54),IFERROR(INDEX('Payroll (Expenses)'!$L$5:$P$23,MATCH($B31,'Payroll (Expenses)'!$B$5:$B$23,0),MATCH(AE$56,'Payroll (Expenses)'!$L$4:$P$4,0)),0),0)</f>
        <v>1</v>
      </c>
      <c r="AI31" s="405">
        <f>IF(AND('Payroll (Expenses)'!$E8&lt;=AF$54,'Payroll (Expenses)'!$F8&gt;=AF$54),IFERROR(INDEX('Payroll (Expenses)'!$L$5:$P$23,MATCH($B31,'Payroll (Expenses)'!$B$5:$B$23,0),MATCH(AF$56,'Payroll (Expenses)'!$L$4:$P$4,0)),0),0)</f>
        <v>2</v>
      </c>
      <c r="AJ31" s="405">
        <f>IF(AND('Payroll (Expenses)'!$E8&lt;=AG$54,'Payroll (Expenses)'!$F8&gt;=AG$54),IFERROR(INDEX('Payroll (Expenses)'!$L$5:$P$23,MATCH($B31,'Payroll (Expenses)'!$B$5:$B$23,0),MATCH(AG$56,'Payroll (Expenses)'!$L$4:$P$4,0)),0),0)</f>
        <v>2</v>
      </c>
      <c r="AK31" s="405">
        <f>IF(AND('Payroll (Expenses)'!$E8&lt;=AH$54,'Payroll (Expenses)'!$F8&gt;=AH$54),IFERROR(INDEX('Payroll (Expenses)'!$L$5:$P$23,MATCH($B31,'Payroll (Expenses)'!$B$5:$B$23,0),MATCH(AH$56,'Payroll (Expenses)'!$L$4:$P$4,0)),0),0)</f>
        <v>2</v>
      </c>
      <c r="AL31" s="405">
        <f>IF(AND('Payroll (Expenses)'!$E8&lt;=AI$54,'Payroll (Expenses)'!$F8&gt;=AI$54),IFERROR(INDEX('Payroll (Expenses)'!$L$5:$P$23,MATCH($B31,'Payroll (Expenses)'!$B$5:$B$23,0),MATCH(AI$56,'Payroll (Expenses)'!$L$4:$P$4,0)),0),0)</f>
        <v>2</v>
      </c>
      <c r="AM31" s="405">
        <f>IF(AND('Payroll (Expenses)'!$E8&lt;=AJ$54,'Payroll (Expenses)'!$F8&gt;=AJ$54),IFERROR(INDEX('Payroll (Expenses)'!$L$5:$P$23,MATCH($B31,'Payroll (Expenses)'!$B$5:$B$23,0),MATCH(AJ$56,'Payroll (Expenses)'!$L$4:$P$4,0)),0),0)</f>
        <v>2</v>
      </c>
      <c r="AN31" s="405">
        <f>IF(AND('Payroll (Expenses)'!$E8&lt;=AK$54,'Payroll (Expenses)'!$F8&gt;=AK$54),IFERROR(INDEX('Payroll (Expenses)'!$L$5:$P$23,MATCH($B31,'Payroll (Expenses)'!$B$5:$B$23,0),MATCH(AK$56,'Payroll (Expenses)'!$L$4:$P$4,0)),0),0)</f>
        <v>2</v>
      </c>
      <c r="AO31" s="405">
        <f>IF(AND('Payroll (Expenses)'!$E8&lt;=AL$54,'Payroll (Expenses)'!$F8&gt;=AL$54),IFERROR(INDEX('Payroll (Expenses)'!$L$5:$P$23,MATCH($B31,'Payroll (Expenses)'!$B$5:$B$23,0),MATCH(AL$56,'Payroll (Expenses)'!$L$4:$P$4,0)),0),0)</f>
        <v>2</v>
      </c>
      <c r="AP31" s="405">
        <f>IF(AND('Payroll (Expenses)'!$E8&lt;=AM$54,'Payroll (Expenses)'!$F8&gt;=AM$54),IFERROR(INDEX('Payroll (Expenses)'!$L$5:$P$23,MATCH($B31,'Payroll (Expenses)'!$B$5:$B$23,0),MATCH(AM$56,'Payroll (Expenses)'!$L$4:$P$4,0)),0),0)</f>
        <v>2</v>
      </c>
      <c r="AQ31" s="405">
        <f>IF(AND('Payroll (Expenses)'!$E8&lt;=AN$54,'Payroll (Expenses)'!$F8&gt;=AN$54),IFERROR(INDEX('Payroll (Expenses)'!$L$5:$P$23,MATCH($B31,'Payroll (Expenses)'!$B$5:$B$23,0),MATCH(AN$56,'Payroll (Expenses)'!$L$4:$P$4,0)),0),0)</f>
        <v>2</v>
      </c>
      <c r="AR31" s="405">
        <f>IF(AND('Payroll (Expenses)'!$E8&lt;=AO$54,'Payroll (Expenses)'!$F8&gt;=AO$54),IFERROR(INDEX('Payroll (Expenses)'!$L$5:$P$23,MATCH($B31,'Payroll (Expenses)'!$B$5:$B$23,0),MATCH(AO$56,'Payroll (Expenses)'!$L$4:$P$4,0)),0),0)</f>
        <v>2</v>
      </c>
      <c r="AS31" s="405">
        <f>IF(AND('Payroll (Expenses)'!$E8&lt;=AP$54,'Payroll (Expenses)'!$F8&gt;=AP$54),IFERROR(INDEX('Payroll (Expenses)'!$L$5:$P$23,MATCH($B31,'Payroll (Expenses)'!$B$5:$B$23,0),MATCH(AP$56,'Payroll (Expenses)'!$L$4:$P$4,0)),0),0)</f>
        <v>2</v>
      </c>
      <c r="AT31" s="405">
        <f>IF(AND('Payroll (Expenses)'!$E8&lt;=AQ$54,'Payroll (Expenses)'!$F8&gt;=AQ$54),IFERROR(INDEX('Payroll (Expenses)'!$L$5:$P$23,MATCH($B31,'Payroll (Expenses)'!$B$5:$B$23,0),MATCH(AQ$56,'Payroll (Expenses)'!$L$4:$P$4,0)),0),0)</f>
        <v>2</v>
      </c>
      <c r="AU31" s="405">
        <f>IF(AND('Payroll (Expenses)'!$E8&lt;=AR$54,'Payroll (Expenses)'!$F8&gt;=AR$54),IFERROR(INDEX('Payroll (Expenses)'!$L$5:$P$23,MATCH($B31,'Payroll (Expenses)'!$B$5:$B$23,0),MATCH(AR$56,'Payroll (Expenses)'!$L$4:$P$4,0)),0),0)</f>
        <v>2</v>
      </c>
      <c r="AV31" s="405">
        <f>IF(AND('Payroll (Expenses)'!$E8&lt;=AS$54,'Payroll (Expenses)'!$F8&gt;=AS$54),IFERROR(INDEX('Payroll (Expenses)'!$L$5:$P$23,MATCH($B31,'Payroll (Expenses)'!$B$5:$B$23,0),MATCH(AS$56,'Payroll (Expenses)'!$L$4:$P$4,0)),0),0)</f>
        <v>2</v>
      </c>
      <c r="AW31" s="405">
        <f>IF(AND('Payroll (Expenses)'!$E8&lt;=AT$54,'Payroll (Expenses)'!$F8&gt;=AT$54),IFERROR(INDEX('Payroll (Expenses)'!$L$5:$P$23,MATCH($B31,'Payroll (Expenses)'!$B$5:$B$23,0),MATCH(AT$56,'Payroll (Expenses)'!$L$4:$P$4,0)),0),0)</f>
        <v>2</v>
      </c>
      <c r="AX31" s="405">
        <f>IF(AND('Payroll (Expenses)'!$E8&lt;=AU$54,'Payroll (Expenses)'!$F8&gt;=AU$54),IFERROR(INDEX('Payroll (Expenses)'!$L$5:$P$23,MATCH($B31,'Payroll (Expenses)'!$B$5:$B$23,0),MATCH(AU$56,'Payroll (Expenses)'!$L$4:$P$4,0)),0),0)</f>
        <v>2</v>
      </c>
      <c r="AY31" s="405">
        <f>IF(AND('Payroll (Expenses)'!$E8&lt;=AV$54,'Payroll (Expenses)'!$F8&gt;=AV$54),IFERROR(INDEX('Payroll (Expenses)'!$L$5:$P$23,MATCH($B31,'Payroll (Expenses)'!$B$5:$B$23,0),MATCH(AV$56,'Payroll (Expenses)'!$L$4:$P$4,0)),0),0)</f>
        <v>2</v>
      </c>
      <c r="AZ31" s="405">
        <f>IF(AND('Payroll (Expenses)'!$E8&lt;=AW$54,'Payroll (Expenses)'!$F8&gt;=AW$54),IFERROR(INDEX('Payroll (Expenses)'!$L$5:$P$23,MATCH($B31,'Payroll (Expenses)'!$B$5:$B$23,0),MATCH(AW$56,'Payroll (Expenses)'!$L$4:$P$4,0)),0),0)</f>
        <v>2</v>
      </c>
      <c r="BA31" s="405">
        <f>IF(AND('Payroll (Expenses)'!$E8&lt;=AX$54,'Payroll (Expenses)'!$F8&gt;=AX$54),IFERROR(INDEX('Payroll (Expenses)'!$L$5:$P$23,MATCH($B31,'Payroll (Expenses)'!$B$5:$B$23,0),MATCH(AX$56,'Payroll (Expenses)'!$L$4:$P$4,0)),0),0)</f>
        <v>2</v>
      </c>
      <c r="BB31" s="405">
        <f>IF(AND('Payroll (Expenses)'!$E8&lt;=AY$54,'Payroll (Expenses)'!$F8&gt;=AY$54),IFERROR(INDEX('Payroll (Expenses)'!$L$5:$P$23,MATCH($B31,'Payroll (Expenses)'!$B$5:$B$23,0),MATCH(AY$56,'Payroll (Expenses)'!$L$4:$P$4,0)),0),0)</f>
        <v>2</v>
      </c>
      <c r="BC31" s="405">
        <f>IF(AND('Payroll (Expenses)'!$E8&lt;=AZ$54,'Payroll (Expenses)'!$F8&gt;=AZ$54),IFERROR(INDEX('Payroll (Expenses)'!$L$5:$P$23,MATCH($B31,'Payroll (Expenses)'!$B$5:$B$23,0),MATCH(AZ$56,'Payroll (Expenses)'!$L$4:$P$4,0)),0),0)</f>
        <v>2</v>
      </c>
      <c r="BD31" s="405">
        <f>IF(AND('Payroll (Expenses)'!$E8&lt;=BA$54,'Payroll (Expenses)'!$F8&gt;=BA$54),IFERROR(INDEX('Payroll (Expenses)'!$L$5:$P$23,MATCH($B31,'Payroll (Expenses)'!$B$5:$B$23,0),MATCH(BA$56,'Payroll (Expenses)'!$L$4:$P$4,0)),0),0)</f>
        <v>2</v>
      </c>
      <c r="BE31" s="405">
        <f>IF(AND('Payroll (Expenses)'!$E8&lt;=BB$54,'Payroll (Expenses)'!$F8&gt;=BB$54),IFERROR(INDEX('Payroll (Expenses)'!$L$5:$P$23,MATCH($B31,'Payroll (Expenses)'!$B$5:$B$23,0),MATCH(BB$56,'Payroll (Expenses)'!$L$4:$P$4,0)),0),0)</f>
        <v>2</v>
      </c>
      <c r="BF31" s="405">
        <f>IF(AND('Payroll (Expenses)'!$E8&lt;=BC$54,'Payroll (Expenses)'!$F8&gt;=BC$54),IFERROR(INDEX('Payroll (Expenses)'!$L$5:$P$23,MATCH($B31,'Payroll (Expenses)'!$B$5:$B$23,0),MATCH(BC$56,'Payroll (Expenses)'!$L$4:$P$4,0)),0),0)</f>
        <v>2</v>
      </c>
      <c r="BG31" s="405">
        <f>IF(AND('Payroll (Expenses)'!$E8&lt;=BD$54,'Payroll (Expenses)'!$F8&gt;=BD$54),IFERROR(INDEX('Payroll (Expenses)'!$L$5:$P$23,MATCH($B31,'Payroll (Expenses)'!$B$5:$B$23,0),MATCH(BD$56,'Payroll (Expenses)'!$L$4:$P$4,0)),0),0)</f>
        <v>2</v>
      </c>
      <c r="BH31" s="405">
        <f>IF(AND('Payroll (Expenses)'!$E8&lt;=BE$54,'Payroll (Expenses)'!$F8&gt;=BE$54),IFERROR(INDEX('Payroll (Expenses)'!$L$5:$P$23,MATCH($B31,'Payroll (Expenses)'!$B$5:$B$23,0),MATCH(BE$56,'Payroll (Expenses)'!$L$4:$P$4,0)),0),0)</f>
        <v>2</v>
      </c>
      <c r="BI31" s="405">
        <f>IF(AND('Payroll (Expenses)'!$E8&lt;=BF$54,'Payroll (Expenses)'!$F8&gt;=BF$54),IFERROR(INDEX('Payroll (Expenses)'!$L$5:$P$23,MATCH($B31,'Payroll (Expenses)'!$B$5:$B$23,0),MATCH(BF$56,'Payroll (Expenses)'!$L$4:$P$4,0)),0),0)</f>
        <v>2</v>
      </c>
      <c r="BJ31" s="405">
        <f>IF(AND('Payroll (Expenses)'!$E8&lt;=BG$54,'Payroll (Expenses)'!$F8&gt;=BG$54),IFERROR(INDEX('Payroll (Expenses)'!$L$5:$P$23,MATCH($B31,'Payroll (Expenses)'!$B$5:$B$23,0),MATCH(BG$56,'Payroll (Expenses)'!$L$4:$P$4,0)),0),0)</f>
        <v>2</v>
      </c>
      <c r="BK31" s="405">
        <f>IF(AND('Payroll (Expenses)'!$E8&lt;=BH$54,'Payroll (Expenses)'!$F8&gt;=BH$54),IFERROR(INDEX('Payroll (Expenses)'!$L$5:$P$23,MATCH($B31,'Payroll (Expenses)'!$B$5:$B$23,0),MATCH(BH$56,'Payroll (Expenses)'!$L$4:$P$4,0)),0),0)</f>
        <v>2</v>
      </c>
      <c r="BL31" s="405">
        <f>IF(AND('Payroll (Expenses)'!$E8&lt;=BI$54,'Payroll (Expenses)'!$F8&gt;=BI$54),IFERROR(INDEX('Payroll (Expenses)'!$L$5:$P$23,MATCH($B31,'Payroll (Expenses)'!$B$5:$B$23,0),MATCH(BI$56,'Payroll (Expenses)'!$L$4:$P$4,0)),0),0)</f>
        <v>2</v>
      </c>
      <c r="BM31" s="405">
        <f>IF(AND('Payroll (Expenses)'!$E8&lt;=BJ$54,'Payroll (Expenses)'!$F8&gt;=BJ$54),IFERROR(INDEX('Payroll (Expenses)'!$L$5:$P$23,MATCH($B31,'Payroll (Expenses)'!$B$5:$B$23,0),MATCH(BJ$56,'Payroll (Expenses)'!$L$4:$P$4,0)),0),0)</f>
        <v>2</v>
      </c>
      <c r="BN31" s="405">
        <f>IF(AND('Payroll (Expenses)'!$E8&lt;=BK$54,'Payroll (Expenses)'!$F8&gt;=BK$54),IFERROR(INDEX('Payroll (Expenses)'!$L$5:$P$23,MATCH($B31,'Payroll (Expenses)'!$B$5:$B$23,0),MATCH(BK$56,'Payroll (Expenses)'!$L$4:$P$4,0)),0),0)</f>
        <v>2</v>
      </c>
      <c r="BO31" s="405">
        <f>IF(AND('Payroll (Expenses)'!$E8&lt;=BL$54,'Payroll (Expenses)'!$F8&gt;=BL$54),IFERROR(INDEX('Payroll (Expenses)'!$L$5:$P$23,MATCH($B31,'Payroll (Expenses)'!$B$5:$B$23,0),MATCH(BL$56,'Payroll (Expenses)'!$L$4:$P$4,0)),0),0)</f>
        <v>2</v>
      </c>
      <c r="BP31" s="405">
        <f>IF(AND('Payroll (Expenses)'!$E8&lt;=BM$54,'Payroll (Expenses)'!$F8&gt;=BM$54),IFERROR(INDEX('Payroll (Expenses)'!$L$5:$P$23,MATCH($B31,'Payroll (Expenses)'!$B$5:$B$23,0),MATCH(BM$56,'Payroll (Expenses)'!$L$4:$P$4,0)),0),0)</f>
        <v>2</v>
      </c>
      <c r="BQ31" s="405">
        <f>IF(AND('Payroll (Expenses)'!$E8&lt;=BN$54,'Payroll (Expenses)'!$F8&gt;=BN$54),IFERROR(INDEX('Payroll (Expenses)'!$L$5:$P$23,MATCH($B31,'Payroll (Expenses)'!$B$5:$B$23,0),MATCH(BN$56,'Payroll (Expenses)'!$L$4:$P$4,0)),0),0)</f>
        <v>2</v>
      </c>
      <c r="BR31" s="406">
        <f>IF(AND('Payroll (Expenses)'!$E8&lt;=BO$54,'Payroll (Expenses)'!$F8&gt;=BO$54),IFERROR(INDEX('Payroll (Expenses)'!$L$5:$P$23,MATCH($B31,'Payroll (Expenses)'!$B$5:$B$23,0),MATCH(BO$56,'Payroll (Expenses)'!$L$4:$P$4,0)),0),0)</f>
        <v>2</v>
      </c>
      <c r="BS31" s="407">
        <f>IFERROR(INDEX('Payroll (Expenses)'!$F$28:$J$46,MATCH($B31,'Payroll (Expenses)'!$B$28:$B$46,0),MATCH(H$56,'Payroll (Expenses)'!$F$27:$J$27,0)),0)*K31/12</f>
        <v>5833.333333333333</v>
      </c>
      <c r="BT31" s="407">
        <f>IFERROR(INDEX('Payroll (Expenses)'!$F$28:$J$46,MATCH($B31,'Payroll (Expenses)'!$B$28:$B$46,0),MATCH(I$56,'Payroll (Expenses)'!$F$27:$J$27,0)),0)*L31/12</f>
        <v>5833.333333333333</v>
      </c>
      <c r="BU31" s="407">
        <f>IFERROR(INDEX('Payroll (Expenses)'!$F$28:$J$46,MATCH($B31,'Payroll (Expenses)'!$B$28:$B$46,0),MATCH(J$56,'Payroll (Expenses)'!$F$27:$J$27,0)),0)*M31/12</f>
        <v>5833.333333333333</v>
      </c>
      <c r="BV31" s="407">
        <f>IFERROR(INDEX('Payroll (Expenses)'!$F$28:$J$46,MATCH($B31,'Payroll (Expenses)'!$B$28:$B$46,0),MATCH(K$56,'Payroll (Expenses)'!$F$27:$J$27,0)),0)*N31/12</f>
        <v>5833.333333333333</v>
      </c>
      <c r="BW31" s="407">
        <f>IFERROR(INDEX('Payroll (Expenses)'!$F$28:$J$46,MATCH($B31,'Payroll (Expenses)'!$B$28:$B$46,0),MATCH(L$56,'Payroll (Expenses)'!$F$27:$J$27,0)),0)*O31/12</f>
        <v>5833.333333333333</v>
      </c>
      <c r="BX31" s="407">
        <f>IFERROR(INDEX('Payroll (Expenses)'!$F$28:$J$46,MATCH($B31,'Payroll (Expenses)'!$B$28:$B$46,0),MATCH(M$56,'Payroll (Expenses)'!$F$27:$J$27,0)),0)*P31/12</f>
        <v>5833.333333333333</v>
      </c>
      <c r="BY31" s="407">
        <f>IFERROR(INDEX('Payroll (Expenses)'!$F$28:$J$46,MATCH($B31,'Payroll (Expenses)'!$B$28:$B$46,0),MATCH(N$56,'Payroll (Expenses)'!$F$27:$J$27,0)),0)*Q31/12</f>
        <v>5833.333333333333</v>
      </c>
      <c r="BZ31" s="407">
        <f>IFERROR(INDEX('Payroll (Expenses)'!$F$28:$J$46,MATCH($B31,'Payroll (Expenses)'!$B$28:$B$46,0),MATCH(O$56,'Payroll (Expenses)'!$F$27:$J$27,0)),0)*R31/12</f>
        <v>5833.333333333333</v>
      </c>
      <c r="CA31" s="407">
        <f>IFERROR(INDEX('Payroll (Expenses)'!$F$28:$J$46,MATCH($B31,'Payroll (Expenses)'!$B$28:$B$46,0),MATCH(P$56,'Payroll (Expenses)'!$F$27:$J$27,0)),0)*S31/12</f>
        <v>5833.333333333333</v>
      </c>
      <c r="CB31" s="407">
        <f>IFERROR(INDEX('Payroll (Expenses)'!$F$28:$J$46,MATCH($B31,'Payroll (Expenses)'!$B$28:$B$46,0),MATCH(Q$56,'Payroll (Expenses)'!$F$27:$J$27,0)),0)*T31/12</f>
        <v>5833.333333333333</v>
      </c>
      <c r="CC31" s="407">
        <f>IFERROR(INDEX('Payroll (Expenses)'!$F$28:$J$46,MATCH($B31,'Payroll (Expenses)'!$B$28:$B$46,0),MATCH(R$56,'Payroll (Expenses)'!$F$27:$J$27,0)),0)*U31/12</f>
        <v>5833.333333333333</v>
      </c>
      <c r="CD31" s="407">
        <f>IFERROR(INDEX('Payroll (Expenses)'!$F$28:$J$46,MATCH($B31,'Payroll (Expenses)'!$B$28:$B$46,0),MATCH(S$56,'Payroll (Expenses)'!$F$27:$J$27,0)),0)*V31/12</f>
        <v>5833.333333333333</v>
      </c>
      <c r="CE31" s="407">
        <f>IFERROR(INDEX('Payroll (Expenses)'!$F$28:$J$46,MATCH($B31,'Payroll (Expenses)'!$B$28:$B$46,0),MATCH(T$56,'Payroll (Expenses)'!$F$27:$J$27,0)),0)*W31/12</f>
        <v>6416.666666666667</v>
      </c>
      <c r="CF31" s="407">
        <f>IFERROR(INDEX('Payroll (Expenses)'!$F$28:$J$46,MATCH($B31,'Payroll (Expenses)'!$B$28:$B$46,0),MATCH(U$56,'Payroll (Expenses)'!$F$27:$J$27,0)),0)*X31/12</f>
        <v>6416.666666666667</v>
      </c>
      <c r="CG31" s="407">
        <f>IFERROR(INDEX('Payroll (Expenses)'!$F$28:$J$46,MATCH($B31,'Payroll (Expenses)'!$B$28:$B$46,0),MATCH(V$56,'Payroll (Expenses)'!$F$27:$J$27,0)),0)*Y31/12</f>
        <v>6416.666666666667</v>
      </c>
      <c r="CH31" s="407">
        <f>IFERROR(INDEX('Payroll (Expenses)'!$F$28:$J$46,MATCH($B31,'Payroll (Expenses)'!$B$28:$B$46,0),MATCH(W$56,'Payroll (Expenses)'!$F$27:$J$27,0)),0)*Z31/12</f>
        <v>6416.666666666667</v>
      </c>
      <c r="CI31" s="407">
        <f>IFERROR(INDEX('Payroll (Expenses)'!$F$28:$J$46,MATCH($B31,'Payroll (Expenses)'!$B$28:$B$46,0),MATCH(X$56,'Payroll (Expenses)'!$F$27:$J$27,0)),0)*AA31/12</f>
        <v>6416.666666666667</v>
      </c>
      <c r="CJ31" s="407">
        <f>IFERROR(INDEX('Payroll (Expenses)'!$F$28:$J$46,MATCH($B31,'Payroll (Expenses)'!$B$28:$B$46,0),MATCH(Y$56,'Payroll (Expenses)'!$F$27:$J$27,0)),0)*AB31/12</f>
        <v>6416.666666666667</v>
      </c>
      <c r="CK31" s="407">
        <f>IFERROR(INDEX('Payroll (Expenses)'!$F$28:$J$46,MATCH($B31,'Payroll (Expenses)'!$B$28:$B$46,0),MATCH(Z$56,'Payroll (Expenses)'!$F$27:$J$27,0)),0)*AC31/12</f>
        <v>6416.666666666667</v>
      </c>
      <c r="CL31" s="407">
        <f>IFERROR(INDEX('Payroll (Expenses)'!$F$28:$J$46,MATCH($B31,'Payroll (Expenses)'!$B$28:$B$46,0),MATCH(AA$56,'Payroll (Expenses)'!$F$27:$J$27,0)),0)*AD31/12</f>
        <v>6416.666666666667</v>
      </c>
      <c r="CM31" s="407">
        <f>IFERROR(INDEX('Payroll (Expenses)'!$F$28:$J$46,MATCH($B31,'Payroll (Expenses)'!$B$28:$B$46,0),MATCH(AB$56,'Payroll (Expenses)'!$F$27:$J$27,0)),0)*AE31/12</f>
        <v>6416.666666666667</v>
      </c>
      <c r="CN31" s="407">
        <f>IFERROR(INDEX('Payroll (Expenses)'!$F$28:$J$46,MATCH($B31,'Payroll (Expenses)'!$B$28:$B$46,0),MATCH(AC$56,'Payroll (Expenses)'!$F$27:$J$27,0)),0)*AF31/12</f>
        <v>6416.666666666667</v>
      </c>
      <c r="CO31" s="407">
        <f>IFERROR(INDEX('Payroll (Expenses)'!$F$28:$J$46,MATCH($B31,'Payroll (Expenses)'!$B$28:$B$46,0),MATCH(AD$56,'Payroll (Expenses)'!$F$27:$J$27,0)),0)*AG31/12</f>
        <v>6416.666666666667</v>
      </c>
      <c r="CP31" s="407">
        <f>IFERROR(INDEX('Payroll (Expenses)'!$F$28:$J$46,MATCH($B31,'Payroll (Expenses)'!$B$28:$B$46,0),MATCH(AE$56,'Payroll (Expenses)'!$F$27:$J$27,0)),0)*AH31/12</f>
        <v>6416.666666666667</v>
      </c>
      <c r="CQ31" s="407">
        <f>IFERROR(INDEX('Payroll (Expenses)'!$F$28:$J$46,MATCH($B31,'Payroll (Expenses)'!$B$28:$B$46,0),MATCH(AF$56,'Payroll (Expenses)'!$F$27:$J$27,0)),0)*AI31/12</f>
        <v>14116.666666666666</v>
      </c>
      <c r="CR31" s="407">
        <f>IFERROR(INDEX('Payroll (Expenses)'!$F$28:$J$46,MATCH($B31,'Payroll (Expenses)'!$B$28:$B$46,0),MATCH(AG$56,'Payroll (Expenses)'!$F$27:$J$27,0)),0)*AJ31/12</f>
        <v>14116.666666666666</v>
      </c>
      <c r="CS31" s="407">
        <f>IFERROR(INDEX('Payroll (Expenses)'!$F$28:$J$46,MATCH($B31,'Payroll (Expenses)'!$B$28:$B$46,0),MATCH(AH$56,'Payroll (Expenses)'!$F$27:$J$27,0)),0)*AK31/12</f>
        <v>14116.666666666666</v>
      </c>
      <c r="CT31" s="407">
        <f>IFERROR(INDEX('Payroll (Expenses)'!$F$28:$J$46,MATCH($B31,'Payroll (Expenses)'!$B$28:$B$46,0),MATCH(AI$56,'Payroll (Expenses)'!$F$27:$J$27,0)),0)*AL31/12</f>
        <v>14116.666666666666</v>
      </c>
      <c r="CU31" s="407">
        <f>IFERROR(INDEX('Payroll (Expenses)'!$F$28:$J$46,MATCH($B31,'Payroll (Expenses)'!$B$28:$B$46,0),MATCH(AJ$56,'Payroll (Expenses)'!$F$27:$J$27,0)),0)*AM31/12</f>
        <v>14116.666666666666</v>
      </c>
      <c r="CV31" s="407">
        <f>IFERROR(INDEX('Payroll (Expenses)'!$F$28:$J$46,MATCH($B31,'Payroll (Expenses)'!$B$28:$B$46,0),MATCH(AK$56,'Payroll (Expenses)'!$F$27:$J$27,0)),0)*AN31/12</f>
        <v>14116.666666666666</v>
      </c>
      <c r="CW31" s="407">
        <f>IFERROR(INDEX('Payroll (Expenses)'!$F$28:$J$46,MATCH($B31,'Payroll (Expenses)'!$B$28:$B$46,0),MATCH(AL$56,'Payroll (Expenses)'!$F$27:$J$27,0)),0)*AO31/12</f>
        <v>14116.666666666666</v>
      </c>
      <c r="CX31" s="407">
        <f>IFERROR(INDEX('Payroll (Expenses)'!$F$28:$J$46,MATCH($B31,'Payroll (Expenses)'!$B$28:$B$46,0),MATCH(AM$56,'Payroll (Expenses)'!$F$27:$J$27,0)),0)*AP31/12</f>
        <v>14116.666666666666</v>
      </c>
      <c r="CY31" s="407">
        <f>IFERROR(INDEX('Payroll (Expenses)'!$F$28:$J$46,MATCH($B31,'Payroll (Expenses)'!$B$28:$B$46,0),MATCH(AN$56,'Payroll (Expenses)'!$F$27:$J$27,0)),0)*AQ31/12</f>
        <v>14116.666666666666</v>
      </c>
      <c r="CZ31" s="407">
        <f>IFERROR(INDEX('Payroll (Expenses)'!$F$28:$J$46,MATCH($B31,'Payroll (Expenses)'!$B$28:$B$46,0),MATCH(AO$56,'Payroll (Expenses)'!$F$27:$J$27,0)),0)*AR31/12</f>
        <v>14116.666666666666</v>
      </c>
      <c r="DA31" s="407">
        <f>IFERROR(INDEX('Payroll (Expenses)'!$F$28:$J$46,MATCH($B31,'Payroll (Expenses)'!$B$28:$B$46,0),MATCH(AP$56,'Payroll (Expenses)'!$F$27:$J$27,0)),0)*AS31/12</f>
        <v>14116.666666666666</v>
      </c>
      <c r="DB31" s="407">
        <f>IFERROR(INDEX('Payroll (Expenses)'!$F$28:$J$46,MATCH($B31,'Payroll (Expenses)'!$B$28:$B$46,0),MATCH(AQ$56,'Payroll (Expenses)'!$F$27:$J$27,0)),0)*AT31/12</f>
        <v>14116.666666666666</v>
      </c>
      <c r="DC31" s="407">
        <f>IFERROR(INDEX('Payroll (Expenses)'!$F$28:$J$46,MATCH($B31,'Payroll (Expenses)'!$B$28:$B$46,0),MATCH(AR$56,'Payroll (Expenses)'!$F$27:$J$27,0)),0)*AU31/12</f>
        <v>15528.333333333334</v>
      </c>
      <c r="DD31" s="407">
        <f>IFERROR(INDEX('Payroll (Expenses)'!$F$28:$J$46,MATCH($B31,'Payroll (Expenses)'!$B$28:$B$46,0),MATCH(AS$56,'Payroll (Expenses)'!$F$27:$J$27,0)),0)*AV31/12</f>
        <v>15528.333333333334</v>
      </c>
      <c r="DE31" s="407">
        <f>IFERROR(INDEX('Payroll (Expenses)'!$F$28:$J$46,MATCH($B31,'Payroll (Expenses)'!$B$28:$B$46,0),MATCH(AT$56,'Payroll (Expenses)'!$F$27:$J$27,0)),0)*AW31/12</f>
        <v>15528.333333333334</v>
      </c>
      <c r="DF31" s="407">
        <f>IFERROR(INDEX('Payroll (Expenses)'!$F$28:$J$46,MATCH($B31,'Payroll (Expenses)'!$B$28:$B$46,0),MATCH(AU$56,'Payroll (Expenses)'!$F$27:$J$27,0)),0)*AX31/12</f>
        <v>15528.333333333334</v>
      </c>
      <c r="DG31" s="407">
        <f>IFERROR(INDEX('Payroll (Expenses)'!$F$28:$J$46,MATCH($B31,'Payroll (Expenses)'!$B$28:$B$46,0),MATCH(AV$56,'Payroll (Expenses)'!$F$27:$J$27,0)),0)*AY31/12</f>
        <v>15528.333333333334</v>
      </c>
      <c r="DH31" s="407">
        <f>IFERROR(INDEX('Payroll (Expenses)'!$F$28:$J$46,MATCH($B31,'Payroll (Expenses)'!$B$28:$B$46,0),MATCH(AW$56,'Payroll (Expenses)'!$F$27:$J$27,0)),0)*AZ31/12</f>
        <v>15528.333333333334</v>
      </c>
      <c r="DI31" s="407">
        <f>IFERROR(INDEX('Payroll (Expenses)'!$F$28:$J$46,MATCH($B31,'Payroll (Expenses)'!$B$28:$B$46,0),MATCH(AX$56,'Payroll (Expenses)'!$F$27:$J$27,0)),0)*BA31/12</f>
        <v>15528.333333333334</v>
      </c>
      <c r="DJ31" s="407">
        <f>IFERROR(INDEX('Payroll (Expenses)'!$F$28:$J$46,MATCH($B31,'Payroll (Expenses)'!$B$28:$B$46,0),MATCH(AY$56,'Payroll (Expenses)'!$F$27:$J$27,0)),0)*BB31/12</f>
        <v>15528.333333333334</v>
      </c>
      <c r="DK31" s="407">
        <f>IFERROR(INDEX('Payroll (Expenses)'!$F$28:$J$46,MATCH($B31,'Payroll (Expenses)'!$B$28:$B$46,0),MATCH(AZ$56,'Payroll (Expenses)'!$F$27:$J$27,0)),0)*BC31/12</f>
        <v>15528.333333333334</v>
      </c>
      <c r="DL31" s="407">
        <f>IFERROR(INDEX('Payroll (Expenses)'!$F$28:$J$46,MATCH($B31,'Payroll (Expenses)'!$B$28:$B$46,0),MATCH(BA$56,'Payroll (Expenses)'!$F$27:$J$27,0)),0)*BD31/12</f>
        <v>15528.333333333334</v>
      </c>
      <c r="DM31" s="407">
        <f>IFERROR(INDEX('Payroll (Expenses)'!$F$28:$J$46,MATCH($B31,'Payroll (Expenses)'!$B$28:$B$46,0),MATCH(BB$56,'Payroll (Expenses)'!$F$27:$J$27,0)),0)*BE31/12</f>
        <v>15528.333333333334</v>
      </c>
      <c r="DN31" s="407">
        <f>IFERROR(INDEX('Payroll (Expenses)'!$F$28:$J$46,MATCH($B31,'Payroll (Expenses)'!$B$28:$B$46,0),MATCH(BC$56,'Payroll (Expenses)'!$F$27:$J$27,0)),0)*BF31/12</f>
        <v>15528.333333333334</v>
      </c>
      <c r="DO31" s="407">
        <f>IFERROR(INDEX('Payroll (Expenses)'!$F$28:$J$46,MATCH($B31,'Payroll (Expenses)'!$B$28:$B$46,0),MATCH(BD$56,'Payroll (Expenses)'!$F$27:$J$27,0)),0)*BG31/12</f>
        <v>17081.166666666668</v>
      </c>
      <c r="DP31" s="407">
        <f>IFERROR(INDEX('Payroll (Expenses)'!$F$28:$J$46,MATCH($B31,'Payroll (Expenses)'!$B$28:$B$46,0),MATCH(BE$56,'Payroll (Expenses)'!$F$27:$J$27,0)),0)*BH31/12</f>
        <v>17081.166666666668</v>
      </c>
      <c r="DQ31" s="407">
        <f>IFERROR(INDEX('Payroll (Expenses)'!$F$28:$J$46,MATCH($B31,'Payroll (Expenses)'!$B$28:$B$46,0),MATCH(BF$56,'Payroll (Expenses)'!$F$27:$J$27,0)),0)*BI31/12</f>
        <v>17081.166666666668</v>
      </c>
      <c r="DR31" s="407">
        <f>IFERROR(INDEX('Payroll (Expenses)'!$F$28:$J$46,MATCH($B31,'Payroll (Expenses)'!$B$28:$B$46,0),MATCH(BG$56,'Payroll (Expenses)'!$F$27:$J$27,0)),0)*BJ31/12</f>
        <v>17081.166666666668</v>
      </c>
      <c r="DS31" s="407">
        <f>IFERROR(INDEX('Payroll (Expenses)'!$F$28:$J$46,MATCH($B31,'Payroll (Expenses)'!$B$28:$B$46,0),MATCH(BH$56,'Payroll (Expenses)'!$F$27:$J$27,0)),0)*BK31/12</f>
        <v>17081.166666666668</v>
      </c>
      <c r="DT31" s="407">
        <f>IFERROR(INDEX('Payroll (Expenses)'!$F$28:$J$46,MATCH($B31,'Payroll (Expenses)'!$B$28:$B$46,0),MATCH(BI$56,'Payroll (Expenses)'!$F$27:$J$27,0)),0)*BL31/12</f>
        <v>17081.166666666668</v>
      </c>
      <c r="DU31" s="407">
        <f>IFERROR(INDEX('Payroll (Expenses)'!$F$28:$J$46,MATCH($B31,'Payroll (Expenses)'!$B$28:$B$46,0),MATCH(BJ$56,'Payroll (Expenses)'!$F$27:$J$27,0)),0)*BM31/12</f>
        <v>17081.166666666668</v>
      </c>
      <c r="DV31" s="407">
        <f>IFERROR(INDEX('Payroll (Expenses)'!$F$28:$J$46,MATCH($B31,'Payroll (Expenses)'!$B$28:$B$46,0),MATCH(BK$56,'Payroll (Expenses)'!$F$27:$J$27,0)),0)*BN31/12</f>
        <v>17081.166666666668</v>
      </c>
      <c r="DW31" s="407">
        <f>IFERROR(INDEX('Payroll (Expenses)'!$F$28:$J$46,MATCH($B31,'Payroll (Expenses)'!$B$28:$B$46,0),MATCH(BL$56,'Payroll (Expenses)'!$F$27:$J$27,0)),0)*BO31/12</f>
        <v>17081.166666666668</v>
      </c>
      <c r="DX31" s="407">
        <f>IFERROR(INDEX('Payroll (Expenses)'!$F$28:$J$46,MATCH($B31,'Payroll (Expenses)'!$B$28:$B$46,0),MATCH(BM$56,'Payroll (Expenses)'!$F$27:$J$27,0)),0)*BP31/12</f>
        <v>17081.166666666668</v>
      </c>
      <c r="DY31" s="407">
        <f>IFERROR(INDEX('Payroll (Expenses)'!$F$28:$J$46,MATCH($B31,'Payroll (Expenses)'!$B$28:$B$46,0),MATCH(BN$56,'Payroll (Expenses)'!$F$27:$J$27,0)),0)*BQ31/12</f>
        <v>17081.166666666668</v>
      </c>
      <c r="DZ31" s="408">
        <f>IFERROR(INDEX('Payroll (Expenses)'!$F$28:$J$46,MATCH($B31,'Payroll (Expenses)'!$B$28:$B$46,0),MATCH(BO$56,'Payroll (Expenses)'!$F$27:$J$27,0)),0)*BR31/12</f>
        <v>17081.166666666668</v>
      </c>
      <c r="EA31" s="407">
        <f t="shared" si="10"/>
        <v>0</v>
      </c>
      <c r="EB31" s="409">
        <f t="shared" si="11"/>
        <v>0</v>
      </c>
      <c r="EC31" s="409">
        <f t="shared" si="12"/>
        <v>0</v>
      </c>
      <c r="ED31" s="409">
        <f t="shared" si="13"/>
        <v>0</v>
      </c>
      <c r="EE31" s="409">
        <f t="shared" si="14"/>
        <v>0</v>
      </c>
      <c r="EF31" s="409">
        <f t="shared" si="15"/>
        <v>0</v>
      </c>
      <c r="EG31" s="409">
        <f t="shared" si="16"/>
        <v>0</v>
      </c>
      <c r="EH31" s="409">
        <f t="shared" si="17"/>
        <v>0</v>
      </c>
      <c r="EI31" s="409">
        <f t="shared" si="18"/>
        <v>0</v>
      </c>
      <c r="EJ31" s="409">
        <f t="shared" si="19"/>
        <v>0</v>
      </c>
      <c r="EK31" s="409">
        <f t="shared" si="20"/>
        <v>0</v>
      </c>
      <c r="EL31" s="409">
        <f t="shared" si="21"/>
        <v>0</v>
      </c>
      <c r="EM31" s="409">
        <f t="shared" si="22"/>
        <v>0</v>
      </c>
      <c r="EN31" s="409">
        <f t="shared" si="23"/>
        <v>0</v>
      </c>
      <c r="EO31" s="409">
        <f t="shared" si="24"/>
        <v>0</v>
      </c>
      <c r="EP31" s="409">
        <f t="shared" si="25"/>
        <v>0</v>
      </c>
      <c r="EQ31" s="409">
        <f t="shared" si="26"/>
        <v>0</v>
      </c>
      <c r="ER31" s="409">
        <f t="shared" si="27"/>
        <v>0</v>
      </c>
      <c r="ES31" s="409">
        <f t="shared" si="28"/>
        <v>0</v>
      </c>
      <c r="ET31" s="409">
        <f t="shared" si="29"/>
        <v>0</v>
      </c>
      <c r="EU31" s="409">
        <f t="shared" si="30"/>
        <v>0</v>
      </c>
      <c r="EV31" s="409">
        <f t="shared" si="31"/>
        <v>0</v>
      </c>
      <c r="EW31" s="409">
        <f t="shared" si="32"/>
        <v>0</v>
      </c>
      <c r="EX31" s="409">
        <f t="shared" si="33"/>
        <v>0</v>
      </c>
      <c r="EY31" s="409">
        <f t="shared" si="34"/>
        <v>0</v>
      </c>
      <c r="EZ31" s="409">
        <f t="shared" si="35"/>
        <v>0</v>
      </c>
      <c r="FA31" s="409">
        <f t="shared" si="36"/>
        <v>0</v>
      </c>
      <c r="FB31" s="409">
        <f t="shared" si="37"/>
        <v>0</v>
      </c>
      <c r="FC31" s="409">
        <f t="shared" si="38"/>
        <v>0</v>
      </c>
      <c r="FD31" s="409">
        <f t="shared" si="39"/>
        <v>0</v>
      </c>
      <c r="FE31" s="409">
        <f t="shared" si="40"/>
        <v>0</v>
      </c>
      <c r="FF31" s="409">
        <f t="shared" si="41"/>
        <v>0</v>
      </c>
      <c r="FG31" s="409">
        <f t="shared" si="42"/>
        <v>0</v>
      </c>
      <c r="FH31" s="409">
        <f t="shared" si="43"/>
        <v>0</v>
      </c>
      <c r="FI31" s="409">
        <f t="shared" si="44"/>
        <v>0</v>
      </c>
      <c r="FJ31" s="409">
        <f t="shared" si="45"/>
        <v>0</v>
      </c>
      <c r="FK31" s="409">
        <f t="shared" si="46"/>
        <v>0</v>
      </c>
      <c r="FL31" s="409">
        <f t="shared" si="47"/>
        <v>0</v>
      </c>
      <c r="FM31" s="409">
        <f t="shared" si="48"/>
        <v>0</v>
      </c>
      <c r="FN31" s="409">
        <f t="shared" si="49"/>
        <v>0</v>
      </c>
      <c r="FO31" s="409">
        <f t="shared" si="50"/>
        <v>0</v>
      </c>
      <c r="FP31" s="409">
        <f t="shared" si="51"/>
        <v>0</v>
      </c>
      <c r="FQ31" s="409">
        <f t="shared" si="52"/>
        <v>0</v>
      </c>
      <c r="FR31" s="409">
        <f t="shared" si="53"/>
        <v>0</v>
      </c>
      <c r="FS31" s="409">
        <f t="shared" si="54"/>
        <v>0</v>
      </c>
      <c r="FT31" s="409">
        <f t="shared" si="55"/>
        <v>0</v>
      </c>
      <c r="FU31" s="409">
        <f t="shared" si="56"/>
        <v>0</v>
      </c>
      <c r="FV31" s="409">
        <f t="shared" si="57"/>
        <v>0</v>
      </c>
      <c r="FW31" s="409">
        <f t="shared" si="58"/>
        <v>0</v>
      </c>
      <c r="FX31" s="409">
        <f t="shared" si="59"/>
        <v>0</v>
      </c>
      <c r="FY31" s="409">
        <f t="shared" si="60"/>
        <v>0</v>
      </c>
      <c r="FZ31" s="409">
        <f t="shared" si="61"/>
        <v>0</v>
      </c>
      <c r="GA31" s="409">
        <f t="shared" si="62"/>
        <v>0</v>
      </c>
      <c r="GB31" s="409">
        <f t="shared" si="63"/>
        <v>0</v>
      </c>
      <c r="GC31" s="409">
        <f t="shared" si="64"/>
        <v>0</v>
      </c>
      <c r="GD31" s="409">
        <f t="shared" si="65"/>
        <v>0</v>
      </c>
      <c r="GE31" s="409">
        <f t="shared" si="66"/>
        <v>0</v>
      </c>
      <c r="GF31" s="409">
        <f t="shared" si="67"/>
        <v>0</v>
      </c>
      <c r="GG31" s="409">
        <f t="shared" si="68"/>
        <v>0</v>
      </c>
      <c r="GH31" s="410">
        <f t="shared" si="69"/>
        <v>0</v>
      </c>
      <c r="GI31" s="411">
        <f>'Clinic Model'!$G$23*(BS31+EA31)</f>
        <v>583.33333333333337</v>
      </c>
      <c r="GJ31" s="412">
        <f>'Clinic Model'!$G$23*(BT31+EB31)</f>
        <v>583.33333333333337</v>
      </c>
      <c r="GK31" s="412">
        <f>'Clinic Model'!$G$23*(BU31+EC31)</f>
        <v>583.33333333333337</v>
      </c>
      <c r="GL31" s="412">
        <f>'Clinic Model'!$G$23*(BV31+ED31)</f>
        <v>583.33333333333337</v>
      </c>
      <c r="GM31" s="412">
        <f>'Clinic Model'!$G$23*(BW31+EE31)</f>
        <v>583.33333333333337</v>
      </c>
      <c r="GN31" s="412">
        <f>'Clinic Model'!$G$23*(BX31+EF31)</f>
        <v>583.33333333333337</v>
      </c>
      <c r="GO31" s="412">
        <f>'Clinic Model'!$G$23*(BY31+EG31)</f>
        <v>583.33333333333337</v>
      </c>
      <c r="GP31" s="412">
        <f>'Clinic Model'!$G$23*(BZ31+EH31)</f>
        <v>583.33333333333337</v>
      </c>
      <c r="GQ31" s="412">
        <f>'Clinic Model'!$G$23*(CA31+EI31)</f>
        <v>583.33333333333337</v>
      </c>
      <c r="GR31" s="412">
        <f>'Clinic Model'!$G$23*(CB31+EJ31)</f>
        <v>583.33333333333337</v>
      </c>
      <c r="GS31" s="412">
        <f>'Clinic Model'!$G$23*(CC31+EK31)</f>
        <v>583.33333333333337</v>
      </c>
      <c r="GT31" s="412">
        <f>'Clinic Model'!$G$23*(CD31+EL31)</f>
        <v>583.33333333333337</v>
      </c>
      <c r="GU31" s="412">
        <f>'Clinic Model'!$G$23*(CE31+EM31)</f>
        <v>641.66666666666674</v>
      </c>
      <c r="GV31" s="412">
        <f>'Clinic Model'!$G$23*(CF31+EN31)</f>
        <v>641.66666666666674</v>
      </c>
      <c r="GW31" s="412">
        <f>'Clinic Model'!$G$23*(CG31+EO31)</f>
        <v>641.66666666666674</v>
      </c>
      <c r="GX31" s="412">
        <f>'Clinic Model'!$G$23*(CH31+EP31)</f>
        <v>641.66666666666674</v>
      </c>
      <c r="GY31" s="412">
        <f>'Clinic Model'!$G$23*(CI31+EQ31)</f>
        <v>641.66666666666674</v>
      </c>
      <c r="GZ31" s="412">
        <f>'Clinic Model'!$G$23*(CJ31+ER31)</f>
        <v>641.66666666666674</v>
      </c>
      <c r="HA31" s="412">
        <f>'Clinic Model'!$G$23*(CK31+ES31)</f>
        <v>641.66666666666674</v>
      </c>
      <c r="HB31" s="412">
        <f>'Clinic Model'!$G$23*(CL31+ET31)</f>
        <v>641.66666666666674</v>
      </c>
      <c r="HC31" s="412">
        <f>'Clinic Model'!$G$23*(CM31+EU31)</f>
        <v>641.66666666666674</v>
      </c>
      <c r="HD31" s="412">
        <f>'Clinic Model'!$G$23*(CN31+EV31)</f>
        <v>641.66666666666674</v>
      </c>
      <c r="HE31" s="412">
        <f>'Clinic Model'!$G$23*(CO31+EW31)</f>
        <v>641.66666666666674</v>
      </c>
      <c r="HF31" s="412">
        <f>'Clinic Model'!$G$23*(CP31+EX31)</f>
        <v>641.66666666666674</v>
      </c>
      <c r="HG31" s="412">
        <f>'Clinic Model'!$G$23*(CQ31+EY31)</f>
        <v>1411.6666666666667</v>
      </c>
      <c r="HH31" s="412">
        <f>'Clinic Model'!$G$23*(CR31+EZ31)</f>
        <v>1411.6666666666667</v>
      </c>
      <c r="HI31" s="412">
        <f>'Clinic Model'!$G$23*(CS31+FA31)</f>
        <v>1411.6666666666667</v>
      </c>
      <c r="HJ31" s="412">
        <f>'Clinic Model'!$G$23*(CT31+FB31)</f>
        <v>1411.6666666666667</v>
      </c>
      <c r="HK31" s="412">
        <f>'Clinic Model'!$G$23*(CU31+FC31)</f>
        <v>1411.6666666666667</v>
      </c>
      <c r="HL31" s="412">
        <f>'Clinic Model'!$G$23*(CV31+FD31)</f>
        <v>1411.6666666666667</v>
      </c>
      <c r="HM31" s="412">
        <f>'Clinic Model'!$G$23*(CW31+FE31)</f>
        <v>1411.6666666666667</v>
      </c>
      <c r="HN31" s="412">
        <f>'Clinic Model'!$G$23*(CX31+FF31)</f>
        <v>1411.6666666666667</v>
      </c>
      <c r="HO31" s="412">
        <f>'Clinic Model'!$G$23*(CY31+FG31)</f>
        <v>1411.6666666666667</v>
      </c>
      <c r="HP31" s="412">
        <f>'Clinic Model'!$G$23*(CZ31+FH31)</f>
        <v>1411.6666666666667</v>
      </c>
      <c r="HQ31" s="412">
        <f>'Clinic Model'!$G$23*(DA31+FI31)</f>
        <v>1411.6666666666667</v>
      </c>
      <c r="HR31" s="412">
        <f>'Clinic Model'!$G$23*(DB31+FJ31)</f>
        <v>1411.6666666666667</v>
      </c>
      <c r="HS31" s="412">
        <f>'Clinic Model'!$G$23*(DC31+FK31)</f>
        <v>1552.8333333333335</v>
      </c>
      <c r="HT31" s="412">
        <f>'Clinic Model'!$G$23*(DD31+FL31)</f>
        <v>1552.8333333333335</v>
      </c>
      <c r="HU31" s="412">
        <f>'Clinic Model'!$G$23*(DE31+FM31)</f>
        <v>1552.8333333333335</v>
      </c>
      <c r="HV31" s="412">
        <f>'Clinic Model'!$G$23*(DF31+FN31)</f>
        <v>1552.8333333333335</v>
      </c>
      <c r="HW31" s="412">
        <f>'Clinic Model'!$G$23*(DG31+FO31)</f>
        <v>1552.8333333333335</v>
      </c>
      <c r="HX31" s="412">
        <f>'Clinic Model'!$G$23*(DH31+FP31)</f>
        <v>1552.8333333333335</v>
      </c>
      <c r="HY31" s="412">
        <f>'Clinic Model'!$G$23*(DI31+FQ31)</f>
        <v>1552.8333333333335</v>
      </c>
      <c r="HZ31" s="412">
        <f>'Clinic Model'!$G$23*(DJ31+FR31)</f>
        <v>1552.8333333333335</v>
      </c>
      <c r="IA31" s="412">
        <f>'Clinic Model'!$G$23*(DK31+FS31)</f>
        <v>1552.8333333333335</v>
      </c>
      <c r="IB31" s="412">
        <f>'Clinic Model'!$G$23*(DL31+FT31)</f>
        <v>1552.8333333333335</v>
      </c>
      <c r="IC31" s="412">
        <f>'Clinic Model'!$G$23*(DM31+FU31)</f>
        <v>1552.8333333333335</v>
      </c>
      <c r="ID31" s="412">
        <f>'Clinic Model'!$G$23*(DN31+FV31)</f>
        <v>1552.8333333333335</v>
      </c>
      <c r="IE31" s="412">
        <f>'Clinic Model'!$G$23*(DO31+FW31)</f>
        <v>1708.1166666666668</v>
      </c>
      <c r="IF31" s="412">
        <f>'Clinic Model'!$G$23*(DP31+FX31)</f>
        <v>1708.1166666666668</v>
      </c>
      <c r="IG31" s="412">
        <f>'Clinic Model'!$G$23*(DQ31+FY31)</f>
        <v>1708.1166666666668</v>
      </c>
      <c r="IH31" s="412">
        <f>'Clinic Model'!$G$23*(DR31+FZ31)</f>
        <v>1708.1166666666668</v>
      </c>
      <c r="II31" s="412">
        <f>'Clinic Model'!$G$23*(DS31+GA31)</f>
        <v>1708.1166666666668</v>
      </c>
      <c r="IJ31" s="412">
        <f>'Clinic Model'!$G$23*(DT31+GB31)</f>
        <v>1708.1166666666668</v>
      </c>
      <c r="IK31" s="412">
        <f>'Clinic Model'!$G$23*(DU31+GC31)</f>
        <v>1708.1166666666668</v>
      </c>
      <c r="IL31" s="412">
        <f>'Clinic Model'!$G$23*(DV31+GD31)</f>
        <v>1708.1166666666668</v>
      </c>
      <c r="IM31" s="412">
        <f>'Clinic Model'!$G$23*(DW31+GE31)</f>
        <v>1708.1166666666668</v>
      </c>
      <c r="IN31" s="412">
        <f>'Clinic Model'!$G$23*(DX31+GF31)</f>
        <v>1708.1166666666668</v>
      </c>
      <c r="IO31" s="412">
        <f>'Clinic Model'!$G$23*(DY31+GG31)</f>
        <v>1708.1166666666668</v>
      </c>
      <c r="IP31" s="413">
        <f>'Clinic Model'!$G$23*(DZ31+GH31)</f>
        <v>1708.1166666666668</v>
      </c>
    </row>
    <row r="32" spans="1:250" ht="15.75" customHeight="1" thickBot="1" x14ac:dyDescent="0.35">
      <c r="A32" s="50"/>
      <c r="B32" s="957" t="str">
        <f t="shared" si="70"/>
        <v>PT Assistant</v>
      </c>
      <c r="C32" s="958"/>
      <c r="D32" s="958"/>
      <c r="E32" s="959"/>
      <c r="F32" s="401">
        <f t="shared" si="8"/>
        <v>55000</v>
      </c>
      <c r="G32" s="402">
        <f t="shared" si="9"/>
        <v>60500</v>
      </c>
      <c r="H32" s="402">
        <f t="shared" si="9"/>
        <v>66550</v>
      </c>
      <c r="I32" s="401">
        <f t="shared" si="9"/>
        <v>73205</v>
      </c>
      <c r="J32" s="403">
        <f t="shared" si="9"/>
        <v>80525.5</v>
      </c>
      <c r="K32" s="404">
        <f>IF(AND('Payroll (Expenses)'!$E9&lt;=H$54,'Payroll (Expenses)'!$F9&gt;=H$54),IFERROR(INDEX('Payroll (Expenses)'!$L$5:$P$23,MATCH($B32,'Payroll (Expenses)'!$B$5:$B$23,0),MATCH(H$56,'Payroll (Expenses)'!$L$4:$P$4,0)),0),0)</f>
        <v>1</v>
      </c>
      <c r="L32" s="405">
        <f>IF(AND('Payroll (Expenses)'!$E9&lt;=I$54,'Payroll (Expenses)'!$F9&gt;=I$54),IFERROR(INDEX('Payroll (Expenses)'!$L$5:$P$23,MATCH($B32,'Payroll (Expenses)'!$B$5:$B$23,0),MATCH(I$56,'Payroll (Expenses)'!$L$4:$P$4,0)),0),0)</f>
        <v>1</v>
      </c>
      <c r="M32" s="405">
        <f>IF(AND('Payroll (Expenses)'!$E9&lt;=J$54,'Payroll (Expenses)'!$F9&gt;=J$54),IFERROR(INDEX('Payroll (Expenses)'!$L$5:$P$23,MATCH($B32,'Payroll (Expenses)'!$B$5:$B$23,0),MATCH(J$56,'Payroll (Expenses)'!$L$4:$P$4,0)),0),0)</f>
        <v>1</v>
      </c>
      <c r="N32" s="405">
        <f>IF(AND('Payroll (Expenses)'!$E9&lt;=K$54,'Payroll (Expenses)'!$F9&gt;=K$54),IFERROR(INDEX('Payroll (Expenses)'!$L$5:$P$23,MATCH($B32,'Payroll (Expenses)'!$B$5:$B$23,0),MATCH(K$56,'Payroll (Expenses)'!$L$4:$P$4,0)),0),0)</f>
        <v>1</v>
      </c>
      <c r="O32" s="405">
        <f>IF(AND('Payroll (Expenses)'!$E9&lt;=L$54,'Payroll (Expenses)'!$F9&gt;=L$54),IFERROR(INDEX('Payroll (Expenses)'!$L$5:$P$23,MATCH($B32,'Payroll (Expenses)'!$B$5:$B$23,0),MATCH(L$56,'Payroll (Expenses)'!$L$4:$P$4,0)),0),0)</f>
        <v>1</v>
      </c>
      <c r="P32" s="405">
        <f>IF(AND('Payroll (Expenses)'!$E9&lt;=M$54,'Payroll (Expenses)'!$F9&gt;=M$54),IFERROR(INDEX('Payroll (Expenses)'!$L$5:$P$23,MATCH($B32,'Payroll (Expenses)'!$B$5:$B$23,0),MATCH(M$56,'Payroll (Expenses)'!$L$4:$P$4,0)),0),0)</f>
        <v>1</v>
      </c>
      <c r="Q32" s="405">
        <f>IF(AND('Payroll (Expenses)'!$E9&lt;=N$54,'Payroll (Expenses)'!$F9&gt;=N$54),IFERROR(INDEX('Payroll (Expenses)'!$L$5:$P$23,MATCH($B32,'Payroll (Expenses)'!$B$5:$B$23,0),MATCH(N$56,'Payroll (Expenses)'!$L$4:$P$4,0)),0),0)</f>
        <v>1</v>
      </c>
      <c r="R32" s="405">
        <f>IF(AND('Payroll (Expenses)'!$E9&lt;=O$54,'Payroll (Expenses)'!$F9&gt;=O$54),IFERROR(INDEX('Payroll (Expenses)'!$L$5:$P$23,MATCH($B32,'Payroll (Expenses)'!$B$5:$B$23,0),MATCH(O$56,'Payroll (Expenses)'!$L$4:$P$4,0)),0),0)</f>
        <v>1</v>
      </c>
      <c r="S32" s="405">
        <f>IF(AND('Payroll (Expenses)'!$E9&lt;=P$54,'Payroll (Expenses)'!$F9&gt;=P$54),IFERROR(INDEX('Payroll (Expenses)'!$L$5:$P$23,MATCH($B32,'Payroll (Expenses)'!$B$5:$B$23,0),MATCH(P$56,'Payroll (Expenses)'!$L$4:$P$4,0)),0),0)</f>
        <v>1</v>
      </c>
      <c r="T32" s="405">
        <f>IF(AND('Payroll (Expenses)'!$E9&lt;=Q$54,'Payroll (Expenses)'!$F9&gt;=Q$54),IFERROR(INDEX('Payroll (Expenses)'!$L$5:$P$23,MATCH($B32,'Payroll (Expenses)'!$B$5:$B$23,0),MATCH(Q$56,'Payroll (Expenses)'!$L$4:$P$4,0)),0),0)</f>
        <v>1</v>
      </c>
      <c r="U32" s="405">
        <f>IF(AND('Payroll (Expenses)'!$E9&lt;=R$54,'Payroll (Expenses)'!$F9&gt;=R$54),IFERROR(INDEX('Payroll (Expenses)'!$L$5:$P$23,MATCH($B32,'Payroll (Expenses)'!$B$5:$B$23,0),MATCH(R$56,'Payroll (Expenses)'!$L$4:$P$4,0)),0),0)</f>
        <v>1</v>
      </c>
      <c r="V32" s="405">
        <f>IF(AND('Payroll (Expenses)'!$E9&lt;=S$54,'Payroll (Expenses)'!$F9&gt;=S$54),IFERROR(INDEX('Payroll (Expenses)'!$L$5:$P$23,MATCH($B32,'Payroll (Expenses)'!$B$5:$B$23,0),MATCH(S$56,'Payroll (Expenses)'!$L$4:$P$4,0)),0),0)</f>
        <v>1</v>
      </c>
      <c r="W32" s="405">
        <f>IF(AND('Payroll (Expenses)'!$E9&lt;=T$54,'Payroll (Expenses)'!$F9&gt;=T$54),IFERROR(INDEX('Payroll (Expenses)'!$L$5:$P$23,MATCH($B32,'Payroll (Expenses)'!$B$5:$B$23,0),MATCH(T$56,'Payroll (Expenses)'!$L$4:$P$4,0)),0),0)</f>
        <v>1</v>
      </c>
      <c r="X32" s="405">
        <f>IF(AND('Payroll (Expenses)'!$E9&lt;=U$54,'Payroll (Expenses)'!$F9&gt;=U$54),IFERROR(INDEX('Payroll (Expenses)'!$L$5:$P$23,MATCH($B32,'Payroll (Expenses)'!$B$5:$B$23,0),MATCH(U$56,'Payroll (Expenses)'!$L$4:$P$4,0)),0),0)</f>
        <v>1</v>
      </c>
      <c r="Y32" s="405">
        <f>IF(AND('Payroll (Expenses)'!$E9&lt;=V$54,'Payroll (Expenses)'!$F9&gt;=V$54),IFERROR(INDEX('Payroll (Expenses)'!$L$5:$P$23,MATCH($B32,'Payroll (Expenses)'!$B$5:$B$23,0),MATCH(V$56,'Payroll (Expenses)'!$L$4:$P$4,0)),0),0)</f>
        <v>1</v>
      </c>
      <c r="Z32" s="405">
        <f>IF(AND('Payroll (Expenses)'!$E9&lt;=W$54,'Payroll (Expenses)'!$F9&gt;=W$54),IFERROR(INDEX('Payroll (Expenses)'!$L$5:$P$23,MATCH($B32,'Payroll (Expenses)'!$B$5:$B$23,0),MATCH(W$56,'Payroll (Expenses)'!$L$4:$P$4,0)),0),0)</f>
        <v>1</v>
      </c>
      <c r="AA32" s="405">
        <f>IF(AND('Payroll (Expenses)'!$E9&lt;=X$54,'Payroll (Expenses)'!$F9&gt;=X$54),IFERROR(INDEX('Payroll (Expenses)'!$L$5:$P$23,MATCH($B32,'Payroll (Expenses)'!$B$5:$B$23,0),MATCH(X$56,'Payroll (Expenses)'!$L$4:$P$4,0)),0),0)</f>
        <v>1</v>
      </c>
      <c r="AB32" s="405">
        <f>IF(AND('Payroll (Expenses)'!$E9&lt;=Y$54,'Payroll (Expenses)'!$F9&gt;=Y$54),IFERROR(INDEX('Payroll (Expenses)'!$L$5:$P$23,MATCH($B32,'Payroll (Expenses)'!$B$5:$B$23,0),MATCH(Y$56,'Payroll (Expenses)'!$L$4:$P$4,0)),0),0)</f>
        <v>1</v>
      </c>
      <c r="AC32" s="405">
        <f>IF(AND('Payroll (Expenses)'!$E9&lt;=Z$54,'Payroll (Expenses)'!$F9&gt;=Z$54),IFERROR(INDEX('Payroll (Expenses)'!$L$5:$P$23,MATCH($B32,'Payroll (Expenses)'!$B$5:$B$23,0),MATCH(Z$56,'Payroll (Expenses)'!$L$4:$P$4,0)),0),0)</f>
        <v>1</v>
      </c>
      <c r="AD32" s="405">
        <f>IF(AND('Payroll (Expenses)'!$E9&lt;=AA$54,'Payroll (Expenses)'!$F9&gt;=AA$54),IFERROR(INDEX('Payroll (Expenses)'!$L$5:$P$23,MATCH($B32,'Payroll (Expenses)'!$B$5:$B$23,0),MATCH(AA$56,'Payroll (Expenses)'!$L$4:$P$4,0)),0),0)</f>
        <v>1</v>
      </c>
      <c r="AE32" s="405">
        <f>IF(AND('Payroll (Expenses)'!$E9&lt;=AB$54,'Payroll (Expenses)'!$F9&gt;=AB$54),IFERROR(INDEX('Payroll (Expenses)'!$L$5:$P$23,MATCH($B32,'Payroll (Expenses)'!$B$5:$B$23,0),MATCH(AB$56,'Payroll (Expenses)'!$L$4:$P$4,0)),0),0)</f>
        <v>1</v>
      </c>
      <c r="AF32" s="405">
        <f>IF(AND('Payroll (Expenses)'!$E9&lt;=AC$54,'Payroll (Expenses)'!$F9&gt;=AC$54),IFERROR(INDEX('Payroll (Expenses)'!$L$5:$P$23,MATCH($B32,'Payroll (Expenses)'!$B$5:$B$23,0),MATCH(AC$56,'Payroll (Expenses)'!$L$4:$P$4,0)),0),0)</f>
        <v>1</v>
      </c>
      <c r="AG32" s="405">
        <f>IF(AND('Payroll (Expenses)'!$E9&lt;=AD$54,'Payroll (Expenses)'!$F9&gt;=AD$54),IFERROR(INDEX('Payroll (Expenses)'!$L$5:$P$23,MATCH($B32,'Payroll (Expenses)'!$B$5:$B$23,0),MATCH(AD$56,'Payroll (Expenses)'!$L$4:$P$4,0)),0),0)</f>
        <v>1</v>
      </c>
      <c r="AH32" s="405">
        <f>IF(AND('Payroll (Expenses)'!$E9&lt;=AE$54,'Payroll (Expenses)'!$F9&gt;=AE$54),IFERROR(INDEX('Payroll (Expenses)'!$L$5:$P$23,MATCH($B32,'Payroll (Expenses)'!$B$5:$B$23,0),MATCH(AE$56,'Payroll (Expenses)'!$L$4:$P$4,0)),0),0)</f>
        <v>1</v>
      </c>
      <c r="AI32" s="405">
        <f>IF(AND('Payroll (Expenses)'!$E9&lt;=AF$54,'Payroll (Expenses)'!$F9&gt;=AF$54),IFERROR(INDEX('Payroll (Expenses)'!$L$5:$P$23,MATCH($B32,'Payroll (Expenses)'!$B$5:$B$23,0),MATCH(AF$56,'Payroll (Expenses)'!$L$4:$P$4,0)),0),0)</f>
        <v>2</v>
      </c>
      <c r="AJ32" s="405">
        <f>IF(AND('Payroll (Expenses)'!$E9&lt;=AG$54,'Payroll (Expenses)'!$F9&gt;=AG$54),IFERROR(INDEX('Payroll (Expenses)'!$L$5:$P$23,MATCH($B32,'Payroll (Expenses)'!$B$5:$B$23,0),MATCH(AG$56,'Payroll (Expenses)'!$L$4:$P$4,0)),0),0)</f>
        <v>2</v>
      </c>
      <c r="AK32" s="405">
        <f>IF(AND('Payroll (Expenses)'!$E9&lt;=AH$54,'Payroll (Expenses)'!$F9&gt;=AH$54),IFERROR(INDEX('Payroll (Expenses)'!$L$5:$P$23,MATCH($B32,'Payroll (Expenses)'!$B$5:$B$23,0),MATCH(AH$56,'Payroll (Expenses)'!$L$4:$P$4,0)),0),0)</f>
        <v>2</v>
      </c>
      <c r="AL32" s="405">
        <f>IF(AND('Payroll (Expenses)'!$E9&lt;=AI$54,'Payroll (Expenses)'!$F9&gt;=AI$54),IFERROR(INDEX('Payroll (Expenses)'!$L$5:$P$23,MATCH($B32,'Payroll (Expenses)'!$B$5:$B$23,0),MATCH(AI$56,'Payroll (Expenses)'!$L$4:$P$4,0)),0),0)</f>
        <v>2</v>
      </c>
      <c r="AM32" s="405">
        <f>IF(AND('Payroll (Expenses)'!$E9&lt;=AJ$54,'Payroll (Expenses)'!$F9&gt;=AJ$54),IFERROR(INDEX('Payroll (Expenses)'!$L$5:$P$23,MATCH($B32,'Payroll (Expenses)'!$B$5:$B$23,0),MATCH(AJ$56,'Payroll (Expenses)'!$L$4:$P$4,0)),0),0)</f>
        <v>2</v>
      </c>
      <c r="AN32" s="405">
        <f>IF(AND('Payroll (Expenses)'!$E9&lt;=AK$54,'Payroll (Expenses)'!$F9&gt;=AK$54),IFERROR(INDEX('Payroll (Expenses)'!$L$5:$P$23,MATCH($B32,'Payroll (Expenses)'!$B$5:$B$23,0),MATCH(AK$56,'Payroll (Expenses)'!$L$4:$P$4,0)),0),0)</f>
        <v>2</v>
      </c>
      <c r="AO32" s="405">
        <f>IF(AND('Payroll (Expenses)'!$E9&lt;=AL$54,'Payroll (Expenses)'!$F9&gt;=AL$54),IFERROR(INDEX('Payroll (Expenses)'!$L$5:$P$23,MATCH($B32,'Payroll (Expenses)'!$B$5:$B$23,0),MATCH(AL$56,'Payroll (Expenses)'!$L$4:$P$4,0)),0),0)</f>
        <v>2</v>
      </c>
      <c r="AP32" s="405">
        <f>IF(AND('Payroll (Expenses)'!$E9&lt;=AM$54,'Payroll (Expenses)'!$F9&gt;=AM$54),IFERROR(INDEX('Payroll (Expenses)'!$L$5:$P$23,MATCH($B32,'Payroll (Expenses)'!$B$5:$B$23,0),MATCH(AM$56,'Payroll (Expenses)'!$L$4:$P$4,0)),0),0)</f>
        <v>2</v>
      </c>
      <c r="AQ32" s="405">
        <f>IF(AND('Payroll (Expenses)'!$E9&lt;=AN$54,'Payroll (Expenses)'!$F9&gt;=AN$54),IFERROR(INDEX('Payroll (Expenses)'!$L$5:$P$23,MATCH($B32,'Payroll (Expenses)'!$B$5:$B$23,0),MATCH(AN$56,'Payroll (Expenses)'!$L$4:$P$4,0)),0),0)</f>
        <v>2</v>
      </c>
      <c r="AR32" s="405">
        <f>IF(AND('Payroll (Expenses)'!$E9&lt;=AO$54,'Payroll (Expenses)'!$F9&gt;=AO$54),IFERROR(INDEX('Payroll (Expenses)'!$L$5:$P$23,MATCH($B32,'Payroll (Expenses)'!$B$5:$B$23,0),MATCH(AO$56,'Payroll (Expenses)'!$L$4:$P$4,0)),0),0)</f>
        <v>2</v>
      </c>
      <c r="AS32" s="405">
        <f>IF(AND('Payroll (Expenses)'!$E9&lt;=AP$54,'Payroll (Expenses)'!$F9&gt;=AP$54),IFERROR(INDEX('Payroll (Expenses)'!$L$5:$P$23,MATCH($B32,'Payroll (Expenses)'!$B$5:$B$23,0),MATCH(AP$56,'Payroll (Expenses)'!$L$4:$P$4,0)),0),0)</f>
        <v>2</v>
      </c>
      <c r="AT32" s="405">
        <f>IF(AND('Payroll (Expenses)'!$E9&lt;=AQ$54,'Payroll (Expenses)'!$F9&gt;=AQ$54),IFERROR(INDEX('Payroll (Expenses)'!$L$5:$P$23,MATCH($B32,'Payroll (Expenses)'!$B$5:$B$23,0),MATCH(AQ$56,'Payroll (Expenses)'!$L$4:$P$4,0)),0),0)</f>
        <v>2</v>
      </c>
      <c r="AU32" s="405">
        <f>IF(AND('Payroll (Expenses)'!$E9&lt;=AR$54,'Payroll (Expenses)'!$F9&gt;=AR$54),IFERROR(INDEX('Payroll (Expenses)'!$L$5:$P$23,MATCH($B32,'Payroll (Expenses)'!$B$5:$B$23,0),MATCH(AR$56,'Payroll (Expenses)'!$L$4:$P$4,0)),0),0)</f>
        <v>2</v>
      </c>
      <c r="AV32" s="405">
        <f>IF(AND('Payroll (Expenses)'!$E9&lt;=AS$54,'Payroll (Expenses)'!$F9&gt;=AS$54),IFERROR(INDEX('Payroll (Expenses)'!$L$5:$P$23,MATCH($B32,'Payroll (Expenses)'!$B$5:$B$23,0),MATCH(AS$56,'Payroll (Expenses)'!$L$4:$P$4,0)),0),0)</f>
        <v>2</v>
      </c>
      <c r="AW32" s="405">
        <f>IF(AND('Payroll (Expenses)'!$E9&lt;=AT$54,'Payroll (Expenses)'!$F9&gt;=AT$54),IFERROR(INDEX('Payroll (Expenses)'!$L$5:$P$23,MATCH($B32,'Payroll (Expenses)'!$B$5:$B$23,0),MATCH(AT$56,'Payroll (Expenses)'!$L$4:$P$4,0)),0),0)</f>
        <v>2</v>
      </c>
      <c r="AX32" s="405">
        <f>IF(AND('Payroll (Expenses)'!$E9&lt;=AU$54,'Payroll (Expenses)'!$F9&gt;=AU$54),IFERROR(INDEX('Payroll (Expenses)'!$L$5:$P$23,MATCH($B32,'Payroll (Expenses)'!$B$5:$B$23,0),MATCH(AU$56,'Payroll (Expenses)'!$L$4:$P$4,0)),0),0)</f>
        <v>2</v>
      </c>
      <c r="AY32" s="405">
        <f>IF(AND('Payroll (Expenses)'!$E9&lt;=AV$54,'Payroll (Expenses)'!$F9&gt;=AV$54),IFERROR(INDEX('Payroll (Expenses)'!$L$5:$P$23,MATCH($B32,'Payroll (Expenses)'!$B$5:$B$23,0),MATCH(AV$56,'Payroll (Expenses)'!$L$4:$P$4,0)),0),0)</f>
        <v>2</v>
      </c>
      <c r="AZ32" s="405">
        <f>IF(AND('Payroll (Expenses)'!$E9&lt;=AW$54,'Payroll (Expenses)'!$F9&gt;=AW$54),IFERROR(INDEX('Payroll (Expenses)'!$L$5:$P$23,MATCH($B32,'Payroll (Expenses)'!$B$5:$B$23,0),MATCH(AW$56,'Payroll (Expenses)'!$L$4:$P$4,0)),0),0)</f>
        <v>2</v>
      </c>
      <c r="BA32" s="405">
        <f>IF(AND('Payroll (Expenses)'!$E9&lt;=AX$54,'Payroll (Expenses)'!$F9&gt;=AX$54),IFERROR(INDEX('Payroll (Expenses)'!$L$5:$P$23,MATCH($B32,'Payroll (Expenses)'!$B$5:$B$23,0),MATCH(AX$56,'Payroll (Expenses)'!$L$4:$P$4,0)),0),0)</f>
        <v>2</v>
      </c>
      <c r="BB32" s="405">
        <f>IF(AND('Payroll (Expenses)'!$E9&lt;=AY$54,'Payroll (Expenses)'!$F9&gt;=AY$54),IFERROR(INDEX('Payroll (Expenses)'!$L$5:$P$23,MATCH($B32,'Payroll (Expenses)'!$B$5:$B$23,0),MATCH(AY$56,'Payroll (Expenses)'!$L$4:$P$4,0)),0),0)</f>
        <v>2</v>
      </c>
      <c r="BC32" s="405">
        <f>IF(AND('Payroll (Expenses)'!$E9&lt;=AZ$54,'Payroll (Expenses)'!$F9&gt;=AZ$54),IFERROR(INDEX('Payroll (Expenses)'!$L$5:$P$23,MATCH($B32,'Payroll (Expenses)'!$B$5:$B$23,0),MATCH(AZ$56,'Payroll (Expenses)'!$L$4:$P$4,0)),0),0)</f>
        <v>2</v>
      </c>
      <c r="BD32" s="405">
        <f>IF(AND('Payroll (Expenses)'!$E9&lt;=BA$54,'Payroll (Expenses)'!$F9&gt;=BA$54),IFERROR(INDEX('Payroll (Expenses)'!$L$5:$P$23,MATCH($B32,'Payroll (Expenses)'!$B$5:$B$23,0),MATCH(BA$56,'Payroll (Expenses)'!$L$4:$P$4,0)),0),0)</f>
        <v>2</v>
      </c>
      <c r="BE32" s="405">
        <f>IF(AND('Payroll (Expenses)'!$E9&lt;=BB$54,'Payroll (Expenses)'!$F9&gt;=BB$54),IFERROR(INDEX('Payroll (Expenses)'!$L$5:$P$23,MATCH($B32,'Payroll (Expenses)'!$B$5:$B$23,0),MATCH(BB$56,'Payroll (Expenses)'!$L$4:$P$4,0)),0),0)</f>
        <v>2</v>
      </c>
      <c r="BF32" s="405">
        <f>IF(AND('Payroll (Expenses)'!$E9&lt;=BC$54,'Payroll (Expenses)'!$F9&gt;=BC$54),IFERROR(INDEX('Payroll (Expenses)'!$L$5:$P$23,MATCH($B32,'Payroll (Expenses)'!$B$5:$B$23,0),MATCH(BC$56,'Payroll (Expenses)'!$L$4:$P$4,0)),0),0)</f>
        <v>2</v>
      </c>
      <c r="BG32" s="405">
        <f>IF(AND('Payroll (Expenses)'!$E9&lt;=BD$54,'Payroll (Expenses)'!$F9&gt;=BD$54),IFERROR(INDEX('Payroll (Expenses)'!$L$5:$P$23,MATCH($B32,'Payroll (Expenses)'!$B$5:$B$23,0),MATCH(BD$56,'Payroll (Expenses)'!$L$4:$P$4,0)),0),0)</f>
        <v>2</v>
      </c>
      <c r="BH32" s="405">
        <f>IF(AND('Payroll (Expenses)'!$E9&lt;=BE$54,'Payroll (Expenses)'!$F9&gt;=BE$54),IFERROR(INDEX('Payroll (Expenses)'!$L$5:$P$23,MATCH($B32,'Payroll (Expenses)'!$B$5:$B$23,0),MATCH(BE$56,'Payroll (Expenses)'!$L$4:$P$4,0)),0),0)</f>
        <v>2</v>
      </c>
      <c r="BI32" s="405">
        <f>IF(AND('Payroll (Expenses)'!$E9&lt;=BF$54,'Payroll (Expenses)'!$F9&gt;=BF$54),IFERROR(INDEX('Payroll (Expenses)'!$L$5:$P$23,MATCH($B32,'Payroll (Expenses)'!$B$5:$B$23,0),MATCH(BF$56,'Payroll (Expenses)'!$L$4:$P$4,0)),0),0)</f>
        <v>2</v>
      </c>
      <c r="BJ32" s="405">
        <f>IF(AND('Payroll (Expenses)'!$E9&lt;=BG$54,'Payroll (Expenses)'!$F9&gt;=BG$54),IFERROR(INDEX('Payroll (Expenses)'!$L$5:$P$23,MATCH($B32,'Payroll (Expenses)'!$B$5:$B$23,0),MATCH(BG$56,'Payroll (Expenses)'!$L$4:$P$4,0)),0),0)</f>
        <v>2</v>
      </c>
      <c r="BK32" s="405">
        <f>IF(AND('Payroll (Expenses)'!$E9&lt;=BH$54,'Payroll (Expenses)'!$F9&gt;=BH$54),IFERROR(INDEX('Payroll (Expenses)'!$L$5:$P$23,MATCH($B32,'Payroll (Expenses)'!$B$5:$B$23,0),MATCH(BH$56,'Payroll (Expenses)'!$L$4:$P$4,0)),0),0)</f>
        <v>2</v>
      </c>
      <c r="BL32" s="405">
        <f>IF(AND('Payroll (Expenses)'!$E9&lt;=BI$54,'Payroll (Expenses)'!$F9&gt;=BI$54),IFERROR(INDEX('Payroll (Expenses)'!$L$5:$P$23,MATCH($B32,'Payroll (Expenses)'!$B$5:$B$23,0),MATCH(BI$56,'Payroll (Expenses)'!$L$4:$P$4,0)),0),0)</f>
        <v>2</v>
      </c>
      <c r="BM32" s="405">
        <f>IF(AND('Payroll (Expenses)'!$E9&lt;=BJ$54,'Payroll (Expenses)'!$F9&gt;=BJ$54),IFERROR(INDEX('Payroll (Expenses)'!$L$5:$P$23,MATCH($B32,'Payroll (Expenses)'!$B$5:$B$23,0),MATCH(BJ$56,'Payroll (Expenses)'!$L$4:$P$4,0)),0),0)</f>
        <v>2</v>
      </c>
      <c r="BN32" s="405">
        <f>IF(AND('Payroll (Expenses)'!$E9&lt;=BK$54,'Payroll (Expenses)'!$F9&gt;=BK$54),IFERROR(INDEX('Payroll (Expenses)'!$L$5:$P$23,MATCH($B32,'Payroll (Expenses)'!$B$5:$B$23,0),MATCH(BK$56,'Payroll (Expenses)'!$L$4:$P$4,0)),0),0)</f>
        <v>2</v>
      </c>
      <c r="BO32" s="405">
        <f>IF(AND('Payroll (Expenses)'!$E9&lt;=BL$54,'Payroll (Expenses)'!$F9&gt;=BL$54),IFERROR(INDEX('Payroll (Expenses)'!$L$5:$P$23,MATCH($B32,'Payroll (Expenses)'!$B$5:$B$23,0),MATCH(BL$56,'Payroll (Expenses)'!$L$4:$P$4,0)),0),0)</f>
        <v>2</v>
      </c>
      <c r="BP32" s="405">
        <f>IF(AND('Payroll (Expenses)'!$E9&lt;=BM$54,'Payroll (Expenses)'!$F9&gt;=BM$54),IFERROR(INDEX('Payroll (Expenses)'!$L$5:$P$23,MATCH($B32,'Payroll (Expenses)'!$B$5:$B$23,0),MATCH(BM$56,'Payroll (Expenses)'!$L$4:$P$4,0)),0),0)</f>
        <v>2</v>
      </c>
      <c r="BQ32" s="405">
        <f>IF(AND('Payroll (Expenses)'!$E9&lt;=BN$54,'Payroll (Expenses)'!$F9&gt;=BN$54),IFERROR(INDEX('Payroll (Expenses)'!$L$5:$P$23,MATCH($B32,'Payroll (Expenses)'!$B$5:$B$23,0),MATCH(BN$56,'Payroll (Expenses)'!$L$4:$P$4,0)),0),0)</f>
        <v>2</v>
      </c>
      <c r="BR32" s="406">
        <f>IF(AND('Payroll (Expenses)'!$E9&lt;=BO$54,'Payroll (Expenses)'!$F9&gt;=BO$54),IFERROR(INDEX('Payroll (Expenses)'!$L$5:$P$23,MATCH($B32,'Payroll (Expenses)'!$B$5:$B$23,0),MATCH(BO$56,'Payroll (Expenses)'!$L$4:$P$4,0)),0),0)</f>
        <v>2</v>
      </c>
      <c r="BS32" s="407">
        <f>IFERROR(INDEX('Payroll (Expenses)'!$F$28:$J$46,MATCH($B32,'Payroll (Expenses)'!$B$28:$B$46,0),MATCH(H$56,'Payroll (Expenses)'!$F$27:$J$27,0)),0)*K32/12</f>
        <v>4583.333333333333</v>
      </c>
      <c r="BT32" s="407">
        <f>IFERROR(INDEX('Payroll (Expenses)'!$F$28:$J$46,MATCH($B32,'Payroll (Expenses)'!$B$28:$B$46,0),MATCH(I$56,'Payroll (Expenses)'!$F$27:$J$27,0)),0)*L32/12</f>
        <v>4583.333333333333</v>
      </c>
      <c r="BU32" s="407">
        <f>IFERROR(INDEX('Payroll (Expenses)'!$F$28:$J$46,MATCH($B32,'Payroll (Expenses)'!$B$28:$B$46,0),MATCH(J$56,'Payroll (Expenses)'!$F$27:$J$27,0)),0)*M32/12</f>
        <v>4583.333333333333</v>
      </c>
      <c r="BV32" s="407">
        <f>IFERROR(INDEX('Payroll (Expenses)'!$F$28:$J$46,MATCH($B32,'Payroll (Expenses)'!$B$28:$B$46,0),MATCH(K$56,'Payroll (Expenses)'!$F$27:$J$27,0)),0)*N32/12</f>
        <v>4583.333333333333</v>
      </c>
      <c r="BW32" s="407">
        <f>IFERROR(INDEX('Payroll (Expenses)'!$F$28:$J$46,MATCH($B32,'Payroll (Expenses)'!$B$28:$B$46,0),MATCH(L$56,'Payroll (Expenses)'!$F$27:$J$27,0)),0)*O32/12</f>
        <v>4583.333333333333</v>
      </c>
      <c r="BX32" s="407">
        <f>IFERROR(INDEX('Payroll (Expenses)'!$F$28:$J$46,MATCH($B32,'Payroll (Expenses)'!$B$28:$B$46,0),MATCH(M$56,'Payroll (Expenses)'!$F$27:$J$27,0)),0)*P32/12</f>
        <v>4583.333333333333</v>
      </c>
      <c r="BY32" s="407">
        <f>IFERROR(INDEX('Payroll (Expenses)'!$F$28:$J$46,MATCH($B32,'Payroll (Expenses)'!$B$28:$B$46,0),MATCH(N$56,'Payroll (Expenses)'!$F$27:$J$27,0)),0)*Q32/12</f>
        <v>4583.333333333333</v>
      </c>
      <c r="BZ32" s="407">
        <f>IFERROR(INDEX('Payroll (Expenses)'!$F$28:$J$46,MATCH($B32,'Payroll (Expenses)'!$B$28:$B$46,0),MATCH(O$56,'Payroll (Expenses)'!$F$27:$J$27,0)),0)*R32/12</f>
        <v>4583.333333333333</v>
      </c>
      <c r="CA32" s="407">
        <f>IFERROR(INDEX('Payroll (Expenses)'!$F$28:$J$46,MATCH($B32,'Payroll (Expenses)'!$B$28:$B$46,0),MATCH(P$56,'Payroll (Expenses)'!$F$27:$J$27,0)),0)*S32/12</f>
        <v>4583.333333333333</v>
      </c>
      <c r="CB32" s="407">
        <f>IFERROR(INDEX('Payroll (Expenses)'!$F$28:$J$46,MATCH($B32,'Payroll (Expenses)'!$B$28:$B$46,0),MATCH(Q$56,'Payroll (Expenses)'!$F$27:$J$27,0)),0)*T32/12</f>
        <v>4583.333333333333</v>
      </c>
      <c r="CC32" s="407">
        <f>IFERROR(INDEX('Payroll (Expenses)'!$F$28:$J$46,MATCH($B32,'Payroll (Expenses)'!$B$28:$B$46,0),MATCH(R$56,'Payroll (Expenses)'!$F$27:$J$27,0)),0)*U32/12</f>
        <v>4583.333333333333</v>
      </c>
      <c r="CD32" s="407">
        <f>IFERROR(INDEX('Payroll (Expenses)'!$F$28:$J$46,MATCH($B32,'Payroll (Expenses)'!$B$28:$B$46,0),MATCH(S$56,'Payroll (Expenses)'!$F$27:$J$27,0)),0)*V32/12</f>
        <v>4583.333333333333</v>
      </c>
      <c r="CE32" s="407">
        <f>IFERROR(INDEX('Payroll (Expenses)'!$F$28:$J$46,MATCH($B32,'Payroll (Expenses)'!$B$28:$B$46,0),MATCH(T$56,'Payroll (Expenses)'!$F$27:$J$27,0)),0)*W32/12</f>
        <v>5041.666666666667</v>
      </c>
      <c r="CF32" s="407">
        <f>IFERROR(INDEX('Payroll (Expenses)'!$F$28:$J$46,MATCH($B32,'Payroll (Expenses)'!$B$28:$B$46,0),MATCH(U$56,'Payroll (Expenses)'!$F$27:$J$27,0)),0)*X32/12</f>
        <v>5041.666666666667</v>
      </c>
      <c r="CG32" s="407">
        <f>IFERROR(INDEX('Payroll (Expenses)'!$F$28:$J$46,MATCH($B32,'Payroll (Expenses)'!$B$28:$B$46,0),MATCH(V$56,'Payroll (Expenses)'!$F$27:$J$27,0)),0)*Y32/12</f>
        <v>5041.666666666667</v>
      </c>
      <c r="CH32" s="407">
        <f>IFERROR(INDEX('Payroll (Expenses)'!$F$28:$J$46,MATCH($B32,'Payroll (Expenses)'!$B$28:$B$46,0),MATCH(W$56,'Payroll (Expenses)'!$F$27:$J$27,0)),0)*Z32/12</f>
        <v>5041.666666666667</v>
      </c>
      <c r="CI32" s="407">
        <f>IFERROR(INDEX('Payroll (Expenses)'!$F$28:$J$46,MATCH($B32,'Payroll (Expenses)'!$B$28:$B$46,0),MATCH(X$56,'Payroll (Expenses)'!$F$27:$J$27,0)),0)*AA32/12</f>
        <v>5041.666666666667</v>
      </c>
      <c r="CJ32" s="407">
        <f>IFERROR(INDEX('Payroll (Expenses)'!$F$28:$J$46,MATCH($B32,'Payroll (Expenses)'!$B$28:$B$46,0),MATCH(Y$56,'Payroll (Expenses)'!$F$27:$J$27,0)),0)*AB32/12</f>
        <v>5041.666666666667</v>
      </c>
      <c r="CK32" s="407">
        <f>IFERROR(INDEX('Payroll (Expenses)'!$F$28:$J$46,MATCH($B32,'Payroll (Expenses)'!$B$28:$B$46,0),MATCH(Z$56,'Payroll (Expenses)'!$F$27:$J$27,0)),0)*AC32/12</f>
        <v>5041.666666666667</v>
      </c>
      <c r="CL32" s="407">
        <f>IFERROR(INDEX('Payroll (Expenses)'!$F$28:$J$46,MATCH($B32,'Payroll (Expenses)'!$B$28:$B$46,0),MATCH(AA$56,'Payroll (Expenses)'!$F$27:$J$27,0)),0)*AD32/12</f>
        <v>5041.666666666667</v>
      </c>
      <c r="CM32" s="407">
        <f>IFERROR(INDEX('Payroll (Expenses)'!$F$28:$J$46,MATCH($B32,'Payroll (Expenses)'!$B$28:$B$46,0),MATCH(AB$56,'Payroll (Expenses)'!$F$27:$J$27,0)),0)*AE32/12</f>
        <v>5041.666666666667</v>
      </c>
      <c r="CN32" s="407">
        <f>IFERROR(INDEX('Payroll (Expenses)'!$F$28:$J$46,MATCH($B32,'Payroll (Expenses)'!$B$28:$B$46,0),MATCH(AC$56,'Payroll (Expenses)'!$F$27:$J$27,0)),0)*AF32/12</f>
        <v>5041.666666666667</v>
      </c>
      <c r="CO32" s="407">
        <f>IFERROR(INDEX('Payroll (Expenses)'!$F$28:$J$46,MATCH($B32,'Payroll (Expenses)'!$B$28:$B$46,0),MATCH(AD$56,'Payroll (Expenses)'!$F$27:$J$27,0)),0)*AG32/12</f>
        <v>5041.666666666667</v>
      </c>
      <c r="CP32" s="407">
        <f>IFERROR(INDEX('Payroll (Expenses)'!$F$28:$J$46,MATCH($B32,'Payroll (Expenses)'!$B$28:$B$46,0),MATCH(AE$56,'Payroll (Expenses)'!$F$27:$J$27,0)),0)*AH32/12</f>
        <v>5041.666666666667</v>
      </c>
      <c r="CQ32" s="407">
        <f>IFERROR(INDEX('Payroll (Expenses)'!$F$28:$J$46,MATCH($B32,'Payroll (Expenses)'!$B$28:$B$46,0),MATCH(AF$56,'Payroll (Expenses)'!$F$27:$J$27,0)),0)*AI32/12</f>
        <v>11091.666666666666</v>
      </c>
      <c r="CR32" s="407">
        <f>IFERROR(INDEX('Payroll (Expenses)'!$F$28:$J$46,MATCH($B32,'Payroll (Expenses)'!$B$28:$B$46,0),MATCH(AG$56,'Payroll (Expenses)'!$F$27:$J$27,0)),0)*AJ32/12</f>
        <v>11091.666666666666</v>
      </c>
      <c r="CS32" s="407">
        <f>IFERROR(INDEX('Payroll (Expenses)'!$F$28:$J$46,MATCH($B32,'Payroll (Expenses)'!$B$28:$B$46,0),MATCH(AH$56,'Payroll (Expenses)'!$F$27:$J$27,0)),0)*AK32/12</f>
        <v>11091.666666666666</v>
      </c>
      <c r="CT32" s="407">
        <f>IFERROR(INDEX('Payroll (Expenses)'!$F$28:$J$46,MATCH($B32,'Payroll (Expenses)'!$B$28:$B$46,0),MATCH(AI$56,'Payroll (Expenses)'!$F$27:$J$27,0)),0)*AL32/12</f>
        <v>11091.666666666666</v>
      </c>
      <c r="CU32" s="407">
        <f>IFERROR(INDEX('Payroll (Expenses)'!$F$28:$J$46,MATCH($B32,'Payroll (Expenses)'!$B$28:$B$46,0),MATCH(AJ$56,'Payroll (Expenses)'!$F$27:$J$27,0)),0)*AM32/12</f>
        <v>11091.666666666666</v>
      </c>
      <c r="CV32" s="407">
        <f>IFERROR(INDEX('Payroll (Expenses)'!$F$28:$J$46,MATCH($B32,'Payroll (Expenses)'!$B$28:$B$46,0),MATCH(AK$56,'Payroll (Expenses)'!$F$27:$J$27,0)),0)*AN32/12</f>
        <v>11091.666666666666</v>
      </c>
      <c r="CW32" s="407">
        <f>IFERROR(INDEX('Payroll (Expenses)'!$F$28:$J$46,MATCH($B32,'Payroll (Expenses)'!$B$28:$B$46,0),MATCH(AL$56,'Payroll (Expenses)'!$F$27:$J$27,0)),0)*AO32/12</f>
        <v>11091.666666666666</v>
      </c>
      <c r="CX32" s="407">
        <f>IFERROR(INDEX('Payroll (Expenses)'!$F$28:$J$46,MATCH($B32,'Payroll (Expenses)'!$B$28:$B$46,0),MATCH(AM$56,'Payroll (Expenses)'!$F$27:$J$27,0)),0)*AP32/12</f>
        <v>11091.666666666666</v>
      </c>
      <c r="CY32" s="407">
        <f>IFERROR(INDEX('Payroll (Expenses)'!$F$28:$J$46,MATCH($B32,'Payroll (Expenses)'!$B$28:$B$46,0),MATCH(AN$56,'Payroll (Expenses)'!$F$27:$J$27,0)),0)*AQ32/12</f>
        <v>11091.666666666666</v>
      </c>
      <c r="CZ32" s="407">
        <f>IFERROR(INDEX('Payroll (Expenses)'!$F$28:$J$46,MATCH($B32,'Payroll (Expenses)'!$B$28:$B$46,0),MATCH(AO$56,'Payroll (Expenses)'!$F$27:$J$27,0)),0)*AR32/12</f>
        <v>11091.666666666666</v>
      </c>
      <c r="DA32" s="407">
        <f>IFERROR(INDEX('Payroll (Expenses)'!$F$28:$J$46,MATCH($B32,'Payroll (Expenses)'!$B$28:$B$46,0),MATCH(AP$56,'Payroll (Expenses)'!$F$27:$J$27,0)),0)*AS32/12</f>
        <v>11091.666666666666</v>
      </c>
      <c r="DB32" s="407">
        <f>IFERROR(INDEX('Payroll (Expenses)'!$F$28:$J$46,MATCH($B32,'Payroll (Expenses)'!$B$28:$B$46,0),MATCH(AQ$56,'Payroll (Expenses)'!$F$27:$J$27,0)),0)*AT32/12</f>
        <v>11091.666666666666</v>
      </c>
      <c r="DC32" s="407">
        <f>IFERROR(INDEX('Payroll (Expenses)'!$F$28:$J$46,MATCH($B32,'Payroll (Expenses)'!$B$28:$B$46,0),MATCH(AR$56,'Payroll (Expenses)'!$F$27:$J$27,0)),0)*AU32/12</f>
        <v>12200.833333333334</v>
      </c>
      <c r="DD32" s="407">
        <f>IFERROR(INDEX('Payroll (Expenses)'!$F$28:$J$46,MATCH($B32,'Payroll (Expenses)'!$B$28:$B$46,0),MATCH(AS$56,'Payroll (Expenses)'!$F$27:$J$27,0)),0)*AV32/12</f>
        <v>12200.833333333334</v>
      </c>
      <c r="DE32" s="407">
        <f>IFERROR(INDEX('Payroll (Expenses)'!$F$28:$J$46,MATCH($B32,'Payroll (Expenses)'!$B$28:$B$46,0),MATCH(AT$56,'Payroll (Expenses)'!$F$27:$J$27,0)),0)*AW32/12</f>
        <v>12200.833333333334</v>
      </c>
      <c r="DF32" s="407">
        <f>IFERROR(INDEX('Payroll (Expenses)'!$F$28:$J$46,MATCH($B32,'Payroll (Expenses)'!$B$28:$B$46,0),MATCH(AU$56,'Payroll (Expenses)'!$F$27:$J$27,0)),0)*AX32/12</f>
        <v>12200.833333333334</v>
      </c>
      <c r="DG32" s="407">
        <f>IFERROR(INDEX('Payroll (Expenses)'!$F$28:$J$46,MATCH($B32,'Payroll (Expenses)'!$B$28:$B$46,0),MATCH(AV$56,'Payroll (Expenses)'!$F$27:$J$27,0)),0)*AY32/12</f>
        <v>12200.833333333334</v>
      </c>
      <c r="DH32" s="407">
        <f>IFERROR(INDEX('Payroll (Expenses)'!$F$28:$J$46,MATCH($B32,'Payroll (Expenses)'!$B$28:$B$46,0),MATCH(AW$56,'Payroll (Expenses)'!$F$27:$J$27,0)),0)*AZ32/12</f>
        <v>12200.833333333334</v>
      </c>
      <c r="DI32" s="407">
        <f>IFERROR(INDEX('Payroll (Expenses)'!$F$28:$J$46,MATCH($B32,'Payroll (Expenses)'!$B$28:$B$46,0),MATCH(AX$56,'Payroll (Expenses)'!$F$27:$J$27,0)),0)*BA32/12</f>
        <v>12200.833333333334</v>
      </c>
      <c r="DJ32" s="407">
        <f>IFERROR(INDEX('Payroll (Expenses)'!$F$28:$J$46,MATCH($B32,'Payroll (Expenses)'!$B$28:$B$46,0),MATCH(AY$56,'Payroll (Expenses)'!$F$27:$J$27,0)),0)*BB32/12</f>
        <v>12200.833333333334</v>
      </c>
      <c r="DK32" s="407">
        <f>IFERROR(INDEX('Payroll (Expenses)'!$F$28:$J$46,MATCH($B32,'Payroll (Expenses)'!$B$28:$B$46,0),MATCH(AZ$56,'Payroll (Expenses)'!$F$27:$J$27,0)),0)*BC32/12</f>
        <v>12200.833333333334</v>
      </c>
      <c r="DL32" s="407">
        <f>IFERROR(INDEX('Payroll (Expenses)'!$F$28:$J$46,MATCH($B32,'Payroll (Expenses)'!$B$28:$B$46,0),MATCH(BA$56,'Payroll (Expenses)'!$F$27:$J$27,0)),0)*BD32/12</f>
        <v>12200.833333333334</v>
      </c>
      <c r="DM32" s="407">
        <f>IFERROR(INDEX('Payroll (Expenses)'!$F$28:$J$46,MATCH($B32,'Payroll (Expenses)'!$B$28:$B$46,0),MATCH(BB$56,'Payroll (Expenses)'!$F$27:$J$27,0)),0)*BE32/12</f>
        <v>12200.833333333334</v>
      </c>
      <c r="DN32" s="407">
        <f>IFERROR(INDEX('Payroll (Expenses)'!$F$28:$J$46,MATCH($B32,'Payroll (Expenses)'!$B$28:$B$46,0),MATCH(BC$56,'Payroll (Expenses)'!$F$27:$J$27,0)),0)*BF32/12</f>
        <v>12200.833333333334</v>
      </c>
      <c r="DO32" s="407">
        <f>IFERROR(INDEX('Payroll (Expenses)'!$F$28:$J$46,MATCH($B32,'Payroll (Expenses)'!$B$28:$B$46,0),MATCH(BD$56,'Payroll (Expenses)'!$F$27:$J$27,0)),0)*BG32/12</f>
        <v>13420.916666666666</v>
      </c>
      <c r="DP32" s="407">
        <f>IFERROR(INDEX('Payroll (Expenses)'!$F$28:$J$46,MATCH($B32,'Payroll (Expenses)'!$B$28:$B$46,0),MATCH(BE$56,'Payroll (Expenses)'!$F$27:$J$27,0)),0)*BH32/12</f>
        <v>13420.916666666666</v>
      </c>
      <c r="DQ32" s="407">
        <f>IFERROR(INDEX('Payroll (Expenses)'!$F$28:$J$46,MATCH($B32,'Payroll (Expenses)'!$B$28:$B$46,0),MATCH(BF$56,'Payroll (Expenses)'!$F$27:$J$27,0)),0)*BI32/12</f>
        <v>13420.916666666666</v>
      </c>
      <c r="DR32" s="407">
        <f>IFERROR(INDEX('Payroll (Expenses)'!$F$28:$J$46,MATCH($B32,'Payroll (Expenses)'!$B$28:$B$46,0),MATCH(BG$56,'Payroll (Expenses)'!$F$27:$J$27,0)),0)*BJ32/12</f>
        <v>13420.916666666666</v>
      </c>
      <c r="DS32" s="407">
        <f>IFERROR(INDEX('Payroll (Expenses)'!$F$28:$J$46,MATCH($B32,'Payroll (Expenses)'!$B$28:$B$46,0),MATCH(BH$56,'Payroll (Expenses)'!$F$27:$J$27,0)),0)*BK32/12</f>
        <v>13420.916666666666</v>
      </c>
      <c r="DT32" s="407">
        <f>IFERROR(INDEX('Payroll (Expenses)'!$F$28:$J$46,MATCH($B32,'Payroll (Expenses)'!$B$28:$B$46,0),MATCH(BI$56,'Payroll (Expenses)'!$F$27:$J$27,0)),0)*BL32/12</f>
        <v>13420.916666666666</v>
      </c>
      <c r="DU32" s="407">
        <f>IFERROR(INDEX('Payroll (Expenses)'!$F$28:$J$46,MATCH($B32,'Payroll (Expenses)'!$B$28:$B$46,0),MATCH(BJ$56,'Payroll (Expenses)'!$F$27:$J$27,0)),0)*BM32/12</f>
        <v>13420.916666666666</v>
      </c>
      <c r="DV32" s="407">
        <f>IFERROR(INDEX('Payroll (Expenses)'!$F$28:$J$46,MATCH($B32,'Payroll (Expenses)'!$B$28:$B$46,0),MATCH(BK$56,'Payroll (Expenses)'!$F$27:$J$27,0)),0)*BN32/12</f>
        <v>13420.916666666666</v>
      </c>
      <c r="DW32" s="407">
        <f>IFERROR(INDEX('Payroll (Expenses)'!$F$28:$J$46,MATCH($B32,'Payroll (Expenses)'!$B$28:$B$46,0),MATCH(BL$56,'Payroll (Expenses)'!$F$27:$J$27,0)),0)*BO32/12</f>
        <v>13420.916666666666</v>
      </c>
      <c r="DX32" s="407">
        <f>IFERROR(INDEX('Payroll (Expenses)'!$F$28:$J$46,MATCH($B32,'Payroll (Expenses)'!$B$28:$B$46,0),MATCH(BM$56,'Payroll (Expenses)'!$F$27:$J$27,0)),0)*BP32/12</f>
        <v>13420.916666666666</v>
      </c>
      <c r="DY32" s="407">
        <f>IFERROR(INDEX('Payroll (Expenses)'!$F$28:$J$46,MATCH($B32,'Payroll (Expenses)'!$B$28:$B$46,0),MATCH(BN$56,'Payroll (Expenses)'!$F$27:$J$27,0)),0)*BQ32/12</f>
        <v>13420.916666666666</v>
      </c>
      <c r="DZ32" s="408">
        <f>IFERROR(INDEX('Payroll (Expenses)'!$F$28:$J$46,MATCH($B32,'Payroll (Expenses)'!$B$28:$B$46,0),MATCH(BO$56,'Payroll (Expenses)'!$F$27:$J$27,0)),0)*BR32/12</f>
        <v>13420.916666666666</v>
      </c>
      <c r="EA32" s="407">
        <f t="shared" si="10"/>
        <v>0</v>
      </c>
      <c r="EB32" s="409">
        <f t="shared" si="11"/>
        <v>0</v>
      </c>
      <c r="EC32" s="409">
        <f t="shared" si="12"/>
        <v>0</v>
      </c>
      <c r="ED32" s="409">
        <f t="shared" si="13"/>
        <v>0</v>
      </c>
      <c r="EE32" s="409">
        <f t="shared" si="14"/>
        <v>0</v>
      </c>
      <c r="EF32" s="409">
        <f t="shared" si="15"/>
        <v>0</v>
      </c>
      <c r="EG32" s="409">
        <f t="shared" si="16"/>
        <v>0</v>
      </c>
      <c r="EH32" s="409">
        <f t="shared" si="17"/>
        <v>0</v>
      </c>
      <c r="EI32" s="409">
        <f t="shared" si="18"/>
        <v>0</v>
      </c>
      <c r="EJ32" s="409">
        <f t="shared" si="19"/>
        <v>0</v>
      </c>
      <c r="EK32" s="409">
        <f t="shared" si="20"/>
        <v>0</v>
      </c>
      <c r="EL32" s="409">
        <f t="shared" si="21"/>
        <v>0</v>
      </c>
      <c r="EM32" s="409">
        <f t="shared" si="22"/>
        <v>0</v>
      </c>
      <c r="EN32" s="409">
        <f t="shared" si="23"/>
        <v>0</v>
      </c>
      <c r="EO32" s="409">
        <f t="shared" si="24"/>
        <v>0</v>
      </c>
      <c r="EP32" s="409">
        <f t="shared" si="25"/>
        <v>0</v>
      </c>
      <c r="EQ32" s="409">
        <f t="shared" si="26"/>
        <v>0</v>
      </c>
      <c r="ER32" s="409">
        <f t="shared" si="27"/>
        <v>0</v>
      </c>
      <c r="ES32" s="409">
        <f t="shared" si="28"/>
        <v>0</v>
      </c>
      <c r="ET32" s="409">
        <f t="shared" si="29"/>
        <v>0</v>
      </c>
      <c r="EU32" s="409">
        <f t="shared" si="30"/>
        <v>0</v>
      </c>
      <c r="EV32" s="409">
        <f t="shared" si="31"/>
        <v>0</v>
      </c>
      <c r="EW32" s="409">
        <f t="shared" si="32"/>
        <v>0</v>
      </c>
      <c r="EX32" s="409">
        <f t="shared" si="33"/>
        <v>0</v>
      </c>
      <c r="EY32" s="409">
        <f t="shared" si="34"/>
        <v>0</v>
      </c>
      <c r="EZ32" s="409">
        <f t="shared" si="35"/>
        <v>0</v>
      </c>
      <c r="FA32" s="409">
        <f t="shared" si="36"/>
        <v>0</v>
      </c>
      <c r="FB32" s="409">
        <f t="shared" si="37"/>
        <v>0</v>
      </c>
      <c r="FC32" s="409">
        <f t="shared" si="38"/>
        <v>0</v>
      </c>
      <c r="FD32" s="409">
        <f t="shared" si="39"/>
        <v>0</v>
      </c>
      <c r="FE32" s="409">
        <f t="shared" si="40"/>
        <v>0</v>
      </c>
      <c r="FF32" s="409">
        <f t="shared" si="41"/>
        <v>0</v>
      </c>
      <c r="FG32" s="409">
        <f t="shared" si="42"/>
        <v>0</v>
      </c>
      <c r="FH32" s="409">
        <f t="shared" si="43"/>
        <v>0</v>
      </c>
      <c r="FI32" s="409">
        <f t="shared" si="44"/>
        <v>0</v>
      </c>
      <c r="FJ32" s="409">
        <f t="shared" si="45"/>
        <v>0</v>
      </c>
      <c r="FK32" s="409">
        <f t="shared" si="46"/>
        <v>0</v>
      </c>
      <c r="FL32" s="409">
        <f t="shared" si="47"/>
        <v>0</v>
      </c>
      <c r="FM32" s="409">
        <f t="shared" si="48"/>
        <v>0</v>
      </c>
      <c r="FN32" s="409">
        <f t="shared" si="49"/>
        <v>0</v>
      </c>
      <c r="FO32" s="409">
        <f t="shared" si="50"/>
        <v>0</v>
      </c>
      <c r="FP32" s="409">
        <f t="shared" si="51"/>
        <v>0</v>
      </c>
      <c r="FQ32" s="409">
        <f t="shared" si="52"/>
        <v>0</v>
      </c>
      <c r="FR32" s="409">
        <f t="shared" si="53"/>
        <v>0</v>
      </c>
      <c r="FS32" s="409">
        <f t="shared" si="54"/>
        <v>0</v>
      </c>
      <c r="FT32" s="409">
        <f t="shared" si="55"/>
        <v>0</v>
      </c>
      <c r="FU32" s="409">
        <f t="shared" si="56"/>
        <v>0</v>
      </c>
      <c r="FV32" s="409">
        <f t="shared" si="57"/>
        <v>0</v>
      </c>
      <c r="FW32" s="409">
        <f t="shared" si="58"/>
        <v>0</v>
      </c>
      <c r="FX32" s="409">
        <f t="shared" si="59"/>
        <v>0</v>
      </c>
      <c r="FY32" s="409">
        <f t="shared" si="60"/>
        <v>0</v>
      </c>
      <c r="FZ32" s="409">
        <f t="shared" si="61"/>
        <v>0</v>
      </c>
      <c r="GA32" s="409">
        <f t="shared" si="62"/>
        <v>0</v>
      </c>
      <c r="GB32" s="409">
        <f t="shared" si="63"/>
        <v>0</v>
      </c>
      <c r="GC32" s="409">
        <f t="shared" si="64"/>
        <v>0</v>
      </c>
      <c r="GD32" s="409">
        <f t="shared" si="65"/>
        <v>0</v>
      </c>
      <c r="GE32" s="409">
        <f t="shared" si="66"/>
        <v>0</v>
      </c>
      <c r="GF32" s="409">
        <f t="shared" si="67"/>
        <v>0</v>
      </c>
      <c r="GG32" s="409">
        <f t="shared" si="68"/>
        <v>0</v>
      </c>
      <c r="GH32" s="410">
        <f t="shared" si="69"/>
        <v>0</v>
      </c>
      <c r="GI32" s="411">
        <f>'Clinic Model'!$G$23*(BS32+EA32)</f>
        <v>458.33333333333331</v>
      </c>
      <c r="GJ32" s="412">
        <f>'Clinic Model'!$G$23*(BT32+EB32)</f>
        <v>458.33333333333331</v>
      </c>
      <c r="GK32" s="412">
        <f>'Clinic Model'!$G$23*(BU32+EC32)</f>
        <v>458.33333333333331</v>
      </c>
      <c r="GL32" s="412">
        <f>'Clinic Model'!$G$23*(BV32+ED32)</f>
        <v>458.33333333333331</v>
      </c>
      <c r="GM32" s="412">
        <f>'Clinic Model'!$G$23*(BW32+EE32)</f>
        <v>458.33333333333331</v>
      </c>
      <c r="GN32" s="412">
        <f>'Clinic Model'!$G$23*(BX32+EF32)</f>
        <v>458.33333333333331</v>
      </c>
      <c r="GO32" s="412">
        <f>'Clinic Model'!$G$23*(BY32+EG32)</f>
        <v>458.33333333333331</v>
      </c>
      <c r="GP32" s="412">
        <f>'Clinic Model'!$G$23*(BZ32+EH32)</f>
        <v>458.33333333333331</v>
      </c>
      <c r="GQ32" s="412">
        <f>'Clinic Model'!$G$23*(CA32+EI32)</f>
        <v>458.33333333333331</v>
      </c>
      <c r="GR32" s="412">
        <f>'Clinic Model'!$G$23*(CB32+EJ32)</f>
        <v>458.33333333333331</v>
      </c>
      <c r="GS32" s="412">
        <f>'Clinic Model'!$G$23*(CC32+EK32)</f>
        <v>458.33333333333331</v>
      </c>
      <c r="GT32" s="412">
        <f>'Clinic Model'!$G$23*(CD32+EL32)</f>
        <v>458.33333333333331</v>
      </c>
      <c r="GU32" s="412">
        <f>'Clinic Model'!$G$23*(CE32+EM32)</f>
        <v>504.16666666666674</v>
      </c>
      <c r="GV32" s="412">
        <f>'Clinic Model'!$G$23*(CF32+EN32)</f>
        <v>504.16666666666674</v>
      </c>
      <c r="GW32" s="412">
        <f>'Clinic Model'!$G$23*(CG32+EO32)</f>
        <v>504.16666666666674</v>
      </c>
      <c r="GX32" s="412">
        <f>'Clinic Model'!$G$23*(CH32+EP32)</f>
        <v>504.16666666666674</v>
      </c>
      <c r="GY32" s="412">
        <f>'Clinic Model'!$G$23*(CI32+EQ32)</f>
        <v>504.16666666666674</v>
      </c>
      <c r="GZ32" s="412">
        <f>'Clinic Model'!$G$23*(CJ32+ER32)</f>
        <v>504.16666666666674</v>
      </c>
      <c r="HA32" s="412">
        <f>'Clinic Model'!$G$23*(CK32+ES32)</f>
        <v>504.16666666666674</v>
      </c>
      <c r="HB32" s="412">
        <f>'Clinic Model'!$G$23*(CL32+ET32)</f>
        <v>504.16666666666674</v>
      </c>
      <c r="HC32" s="412">
        <f>'Clinic Model'!$G$23*(CM32+EU32)</f>
        <v>504.16666666666674</v>
      </c>
      <c r="HD32" s="412">
        <f>'Clinic Model'!$G$23*(CN32+EV32)</f>
        <v>504.16666666666674</v>
      </c>
      <c r="HE32" s="412">
        <f>'Clinic Model'!$G$23*(CO32+EW32)</f>
        <v>504.16666666666674</v>
      </c>
      <c r="HF32" s="412">
        <f>'Clinic Model'!$G$23*(CP32+EX32)</f>
        <v>504.16666666666674</v>
      </c>
      <c r="HG32" s="412">
        <f>'Clinic Model'!$G$23*(CQ32+EY32)</f>
        <v>1109.1666666666667</v>
      </c>
      <c r="HH32" s="412">
        <f>'Clinic Model'!$G$23*(CR32+EZ32)</f>
        <v>1109.1666666666667</v>
      </c>
      <c r="HI32" s="412">
        <f>'Clinic Model'!$G$23*(CS32+FA32)</f>
        <v>1109.1666666666667</v>
      </c>
      <c r="HJ32" s="412">
        <f>'Clinic Model'!$G$23*(CT32+FB32)</f>
        <v>1109.1666666666667</v>
      </c>
      <c r="HK32" s="412">
        <f>'Clinic Model'!$G$23*(CU32+FC32)</f>
        <v>1109.1666666666667</v>
      </c>
      <c r="HL32" s="412">
        <f>'Clinic Model'!$G$23*(CV32+FD32)</f>
        <v>1109.1666666666667</v>
      </c>
      <c r="HM32" s="412">
        <f>'Clinic Model'!$G$23*(CW32+FE32)</f>
        <v>1109.1666666666667</v>
      </c>
      <c r="HN32" s="412">
        <f>'Clinic Model'!$G$23*(CX32+FF32)</f>
        <v>1109.1666666666667</v>
      </c>
      <c r="HO32" s="412">
        <f>'Clinic Model'!$G$23*(CY32+FG32)</f>
        <v>1109.1666666666667</v>
      </c>
      <c r="HP32" s="412">
        <f>'Clinic Model'!$G$23*(CZ32+FH32)</f>
        <v>1109.1666666666667</v>
      </c>
      <c r="HQ32" s="412">
        <f>'Clinic Model'!$G$23*(DA32+FI32)</f>
        <v>1109.1666666666667</v>
      </c>
      <c r="HR32" s="412">
        <f>'Clinic Model'!$G$23*(DB32+FJ32)</f>
        <v>1109.1666666666667</v>
      </c>
      <c r="HS32" s="412">
        <f>'Clinic Model'!$G$23*(DC32+FK32)</f>
        <v>1220.0833333333335</v>
      </c>
      <c r="HT32" s="412">
        <f>'Clinic Model'!$G$23*(DD32+FL32)</f>
        <v>1220.0833333333335</v>
      </c>
      <c r="HU32" s="412">
        <f>'Clinic Model'!$G$23*(DE32+FM32)</f>
        <v>1220.0833333333335</v>
      </c>
      <c r="HV32" s="412">
        <f>'Clinic Model'!$G$23*(DF32+FN32)</f>
        <v>1220.0833333333335</v>
      </c>
      <c r="HW32" s="412">
        <f>'Clinic Model'!$G$23*(DG32+FO32)</f>
        <v>1220.0833333333335</v>
      </c>
      <c r="HX32" s="412">
        <f>'Clinic Model'!$G$23*(DH32+FP32)</f>
        <v>1220.0833333333335</v>
      </c>
      <c r="HY32" s="412">
        <f>'Clinic Model'!$G$23*(DI32+FQ32)</f>
        <v>1220.0833333333335</v>
      </c>
      <c r="HZ32" s="412">
        <f>'Clinic Model'!$G$23*(DJ32+FR32)</f>
        <v>1220.0833333333335</v>
      </c>
      <c r="IA32" s="412">
        <f>'Clinic Model'!$G$23*(DK32+FS32)</f>
        <v>1220.0833333333335</v>
      </c>
      <c r="IB32" s="412">
        <f>'Clinic Model'!$G$23*(DL32+FT32)</f>
        <v>1220.0833333333335</v>
      </c>
      <c r="IC32" s="412">
        <f>'Clinic Model'!$G$23*(DM32+FU32)</f>
        <v>1220.0833333333335</v>
      </c>
      <c r="ID32" s="412">
        <f>'Clinic Model'!$G$23*(DN32+FV32)</f>
        <v>1220.0833333333335</v>
      </c>
      <c r="IE32" s="412">
        <f>'Clinic Model'!$G$23*(DO32+FW32)</f>
        <v>1342.0916666666667</v>
      </c>
      <c r="IF32" s="412">
        <f>'Clinic Model'!$G$23*(DP32+FX32)</f>
        <v>1342.0916666666667</v>
      </c>
      <c r="IG32" s="412">
        <f>'Clinic Model'!$G$23*(DQ32+FY32)</f>
        <v>1342.0916666666667</v>
      </c>
      <c r="IH32" s="412">
        <f>'Clinic Model'!$G$23*(DR32+FZ32)</f>
        <v>1342.0916666666667</v>
      </c>
      <c r="II32" s="412">
        <f>'Clinic Model'!$G$23*(DS32+GA32)</f>
        <v>1342.0916666666667</v>
      </c>
      <c r="IJ32" s="412">
        <f>'Clinic Model'!$G$23*(DT32+GB32)</f>
        <v>1342.0916666666667</v>
      </c>
      <c r="IK32" s="412">
        <f>'Clinic Model'!$G$23*(DU32+GC32)</f>
        <v>1342.0916666666667</v>
      </c>
      <c r="IL32" s="412">
        <f>'Clinic Model'!$G$23*(DV32+GD32)</f>
        <v>1342.0916666666667</v>
      </c>
      <c r="IM32" s="412">
        <f>'Clinic Model'!$G$23*(DW32+GE32)</f>
        <v>1342.0916666666667</v>
      </c>
      <c r="IN32" s="412">
        <f>'Clinic Model'!$G$23*(DX32+GF32)</f>
        <v>1342.0916666666667</v>
      </c>
      <c r="IO32" s="412">
        <f>'Clinic Model'!$G$23*(DY32+GG32)</f>
        <v>1342.0916666666667</v>
      </c>
      <c r="IP32" s="413">
        <f>'Clinic Model'!$G$23*(DZ32+GH32)</f>
        <v>1342.0916666666667</v>
      </c>
    </row>
    <row r="33" spans="1:250" ht="15.75" customHeight="1" thickBot="1" x14ac:dyDescent="0.35">
      <c r="A33" s="50"/>
      <c r="B33" s="957" t="str">
        <f t="shared" si="70"/>
        <v>SL Therapist</v>
      </c>
      <c r="C33" s="958"/>
      <c r="D33" s="958"/>
      <c r="E33" s="959"/>
      <c r="F33" s="401">
        <f t="shared" si="8"/>
        <v>70000</v>
      </c>
      <c r="G33" s="402">
        <f t="shared" si="9"/>
        <v>77000</v>
      </c>
      <c r="H33" s="402">
        <f t="shared" si="9"/>
        <v>84700</v>
      </c>
      <c r="I33" s="401">
        <f t="shared" si="9"/>
        <v>93170</v>
      </c>
      <c r="J33" s="403">
        <f t="shared" si="9"/>
        <v>102487</v>
      </c>
      <c r="K33" s="404">
        <f>IF(AND('Payroll (Expenses)'!$E10&lt;=H$54,'Payroll (Expenses)'!$F10&gt;=H$54),IFERROR(INDEX('Payroll (Expenses)'!$L$5:$P$23,MATCH($B33,'Payroll (Expenses)'!$B$5:$B$23,0),MATCH(H$56,'Payroll (Expenses)'!$L$4:$P$4,0)),0),0)</f>
        <v>1</v>
      </c>
      <c r="L33" s="405">
        <f>IF(AND('Payroll (Expenses)'!$E10&lt;=I$54,'Payroll (Expenses)'!$F10&gt;=I$54),IFERROR(INDEX('Payroll (Expenses)'!$L$5:$P$23,MATCH($B33,'Payroll (Expenses)'!$B$5:$B$23,0),MATCH(I$56,'Payroll (Expenses)'!$L$4:$P$4,0)),0),0)</f>
        <v>1</v>
      </c>
      <c r="M33" s="405">
        <f>IF(AND('Payroll (Expenses)'!$E10&lt;=J$54,'Payroll (Expenses)'!$F10&gt;=J$54),IFERROR(INDEX('Payroll (Expenses)'!$L$5:$P$23,MATCH($B33,'Payroll (Expenses)'!$B$5:$B$23,0),MATCH(J$56,'Payroll (Expenses)'!$L$4:$P$4,0)),0),0)</f>
        <v>1</v>
      </c>
      <c r="N33" s="405">
        <f>IF(AND('Payroll (Expenses)'!$E10&lt;=K$54,'Payroll (Expenses)'!$F10&gt;=K$54),IFERROR(INDEX('Payroll (Expenses)'!$L$5:$P$23,MATCH($B33,'Payroll (Expenses)'!$B$5:$B$23,0),MATCH(K$56,'Payroll (Expenses)'!$L$4:$P$4,0)),0),0)</f>
        <v>1</v>
      </c>
      <c r="O33" s="405">
        <f>IF(AND('Payroll (Expenses)'!$E10&lt;=L$54,'Payroll (Expenses)'!$F10&gt;=L$54),IFERROR(INDEX('Payroll (Expenses)'!$L$5:$P$23,MATCH($B33,'Payroll (Expenses)'!$B$5:$B$23,0),MATCH(L$56,'Payroll (Expenses)'!$L$4:$P$4,0)),0),0)</f>
        <v>1</v>
      </c>
      <c r="P33" s="405">
        <f>IF(AND('Payroll (Expenses)'!$E10&lt;=M$54,'Payroll (Expenses)'!$F10&gt;=M$54),IFERROR(INDEX('Payroll (Expenses)'!$L$5:$P$23,MATCH($B33,'Payroll (Expenses)'!$B$5:$B$23,0),MATCH(M$56,'Payroll (Expenses)'!$L$4:$P$4,0)),0),0)</f>
        <v>1</v>
      </c>
      <c r="Q33" s="405">
        <f>IF(AND('Payroll (Expenses)'!$E10&lt;=N$54,'Payroll (Expenses)'!$F10&gt;=N$54),IFERROR(INDEX('Payroll (Expenses)'!$L$5:$P$23,MATCH($B33,'Payroll (Expenses)'!$B$5:$B$23,0),MATCH(N$56,'Payroll (Expenses)'!$L$4:$P$4,0)),0),0)</f>
        <v>1</v>
      </c>
      <c r="R33" s="405">
        <f>IF(AND('Payroll (Expenses)'!$E10&lt;=O$54,'Payroll (Expenses)'!$F10&gt;=O$54),IFERROR(INDEX('Payroll (Expenses)'!$L$5:$P$23,MATCH($B33,'Payroll (Expenses)'!$B$5:$B$23,0),MATCH(O$56,'Payroll (Expenses)'!$L$4:$P$4,0)),0),0)</f>
        <v>1</v>
      </c>
      <c r="S33" s="405">
        <f>IF(AND('Payroll (Expenses)'!$E10&lt;=P$54,'Payroll (Expenses)'!$F10&gt;=P$54),IFERROR(INDEX('Payroll (Expenses)'!$L$5:$P$23,MATCH($B33,'Payroll (Expenses)'!$B$5:$B$23,0),MATCH(P$56,'Payroll (Expenses)'!$L$4:$P$4,0)),0),0)</f>
        <v>1</v>
      </c>
      <c r="T33" s="405">
        <f>IF(AND('Payroll (Expenses)'!$E10&lt;=Q$54,'Payroll (Expenses)'!$F10&gt;=Q$54),IFERROR(INDEX('Payroll (Expenses)'!$L$5:$P$23,MATCH($B33,'Payroll (Expenses)'!$B$5:$B$23,0),MATCH(Q$56,'Payroll (Expenses)'!$L$4:$P$4,0)),0),0)</f>
        <v>1</v>
      </c>
      <c r="U33" s="405">
        <f>IF(AND('Payroll (Expenses)'!$E10&lt;=R$54,'Payroll (Expenses)'!$F10&gt;=R$54),IFERROR(INDEX('Payroll (Expenses)'!$L$5:$P$23,MATCH($B33,'Payroll (Expenses)'!$B$5:$B$23,0),MATCH(R$56,'Payroll (Expenses)'!$L$4:$P$4,0)),0),0)</f>
        <v>1</v>
      </c>
      <c r="V33" s="405">
        <f>IF(AND('Payroll (Expenses)'!$E10&lt;=S$54,'Payroll (Expenses)'!$F10&gt;=S$54),IFERROR(INDEX('Payroll (Expenses)'!$L$5:$P$23,MATCH($B33,'Payroll (Expenses)'!$B$5:$B$23,0),MATCH(S$56,'Payroll (Expenses)'!$L$4:$P$4,0)),0),0)</f>
        <v>1</v>
      </c>
      <c r="W33" s="405">
        <f>IF(AND('Payroll (Expenses)'!$E10&lt;=T$54,'Payroll (Expenses)'!$F10&gt;=T$54),IFERROR(INDEX('Payroll (Expenses)'!$L$5:$P$23,MATCH($B33,'Payroll (Expenses)'!$B$5:$B$23,0),MATCH(T$56,'Payroll (Expenses)'!$L$4:$P$4,0)),0),0)</f>
        <v>2</v>
      </c>
      <c r="X33" s="405">
        <f>IF(AND('Payroll (Expenses)'!$E10&lt;=U$54,'Payroll (Expenses)'!$F10&gt;=U$54),IFERROR(INDEX('Payroll (Expenses)'!$L$5:$P$23,MATCH($B33,'Payroll (Expenses)'!$B$5:$B$23,0),MATCH(U$56,'Payroll (Expenses)'!$L$4:$P$4,0)),0),0)</f>
        <v>2</v>
      </c>
      <c r="Y33" s="405">
        <f>IF(AND('Payroll (Expenses)'!$E10&lt;=V$54,'Payroll (Expenses)'!$F10&gt;=V$54),IFERROR(INDEX('Payroll (Expenses)'!$L$5:$P$23,MATCH($B33,'Payroll (Expenses)'!$B$5:$B$23,0),MATCH(V$56,'Payroll (Expenses)'!$L$4:$P$4,0)),0),0)</f>
        <v>2</v>
      </c>
      <c r="Z33" s="405">
        <f>IF(AND('Payroll (Expenses)'!$E10&lt;=W$54,'Payroll (Expenses)'!$F10&gt;=W$54),IFERROR(INDEX('Payroll (Expenses)'!$L$5:$P$23,MATCH($B33,'Payroll (Expenses)'!$B$5:$B$23,0),MATCH(W$56,'Payroll (Expenses)'!$L$4:$P$4,0)),0),0)</f>
        <v>2</v>
      </c>
      <c r="AA33" s="405">
        <f>IF(AND('Payroll (Expenses)'!$E10&lt;=X$54,'Payroll (Expenses)'!$F10&gt;=X$54),IFERROR(INDEX('Payroll (Expenses)'!$L$5:$P$23,MATCH($B33,'Payroll (Expenses)'!$B$5:$B$23,0),MATCH(X$56,'Payroll (Expenses)'!$L$4:$P$4,0)),0),0)</f>
        <v>2</v>
      </c>
      <c r="AB33" s="405">
        <f>IF(AND('Payroll (Expenses)'!$E10&lt;=Y$54,'Payroll (Expenses)'!$F10&gt;=Y$54),IFERROR(INDEX('Payroll (Expenses)'!$L$5:$P$23,MATCH($B33,'Payroll (Expenses)'!$B$5:$B$23,0),MATCH(Y$56,'Payroll (Expenses)'!$L$4:$P$4,0)),0),0)</f>
        <v>2</v>
      </c>
      <c r="AC33" s="405">
        <f>IF(AND('Payroll (Expenses)'!$E10&lt;=Z$54,'Payroll (Expenses)'!$F10&gt;=Z$54),IFERROR(INDEX('Payroll (Expenses)'!$L$5:$P$23,MATCH($B33,'Payroll (Expenses)'!$B$5:$B$23,0),MATCH(Z$56,'Payroll (Expenses)'!$L$4:$P$4,0)),0),0)</f>
        <v>2</v>
      </c>
      <c r="AD33" s="405">
        <f>IF(AND('Payroll (Expenses)'!$E10&lt;=AA$54,'Payroll (Expenses)'!$F10&gt;=AA$54),IFERROR(INDEX('Payroll (Expenses)'!$L$5:$P$23,MATCH($B33,'Payroll (Expenses)'!$B$5:$B$23,0),MATCH(AA$56,'Payroll (Expenses)'!$L$4:$P$4,0)),0),0)</f>
        <v>2</v>
      </c>
      <c r="AE33" s="405">
        <f>IF(AND('Payroll (Expenses)'!$E10&lt;=AB$54,'Payroll (Expenses)'!$F10&gt;=AB$54),IFERROR(INDEX('Payroll (Expenses)'!$L$5:$P$23,MATCH($B33,'Payroll (Expenses)'!$B$5:$B$23,0),MATCH(AB$56,'Payroll (Expenses)'!$L$4:$P$4,0)),0),0)</f>
        <v>2</v>
      </c>
      <c r="AF33" s="405">
        <f>IF(AND('Payroll (Expenses)'!$E10&lt;=AC$54,'Payroll (Expenses)'!$F10&gt;=AC$54),IFERROR(INDEX('Payroll (Expenses)'!$L$5:$P$23,MATCH($B33,'Payroll (Expenses)'!$B$5:$B$23,0),MATCH(AC$56,'Payroll (Expenses)'!$L$4:$P$4,0)),0),0)</f>
        <v>2</v>
      </c>
      <c r="AG33" s="405">
        <f>IF(AND('Payroll (Expenses)'!$E10&lt;=AD$54,'Payroll (Expenses)'!$F10&gt;=AD$54),IFERROR(INDEX('Payroll (Expenses)'!$L$5:$P$23,MATCH($B33,'Payroll (Expenses)'!$B$5:$B$23,0),MATCH(AD$56,'Payroll (Expenses)'!$L$4:$P$4,0)),0),0)</f>
        <v>2</v>
      </c>
      <c r="AH33" s="405">
        <f>IF(AND('Payroll (Expenses)'!$E10&lt;=AE$54,'Payroll (Expenses)'!$F10&gt;=AE$54),IFERROR(INDEX('Payroll (Expenses)'!$L$5:$P$23,MATCH($B33,'Payroll (Expenses)'!$B$5:$B$23,0),MATCH(AE$56,'Payroll (Expenses)'!$L$4:$P$4,0)),0),0)</f>
        <v>2</v>
      </c>
      <c r="AI33" s="405">
        <f>IF(AND('Payroll (Expenses)'!$E10&lt;=AF$54,'Payroll (Expenses)'!$F10&gt;=AF$54),IFERROR(INDEX('Payroll (Expenses)'!$L$5:$P$23,MATCH($B33,'Payroll (Expenses)'!$B$5:$B$23,0),MATCH(AF$56,'Payroll (Expenses)'!$L$4:$P$4,0)),0),0)</f>
        <v>2</v>
      </c>
      <c r="AJ33" s="405">
        <f>IF(AND('Payroll (Expenses)'!$E10&lt;=AG$54,'Payroll (Expenses)'!$F10&gt;=AG$54),IFERROR(INDEX('Payroll (Expenses)'!$L$5:$P$23,MATCH($B33,'Payroll (Expenses)'!$B$5:$B$23,0),MATCH(AG$56,'Payroll (Expenses)'!$L$4:$P$4,0)),0),0)</f>
        <v>2</v>
      </c>
      <c r="AK33" s="405">
        <f>IF(AND('Payroll (Expenses)'!$E10&lt;=AH$54,'Payroll (Expenses)'!$F10&gt;=AH$54),IFERROR(INDEX('Payroll (Expenses)'!$L$5:$P$23,MATCH($B33,'Payroll (Expenses)'!$B$5:$B$23,0),MATCH(AH$56,'Payroll (Expenses)'!$L$4:$P$4,0)),0),0)</f>
        <v>2</v>
      </c>
      <c r="AL33" s="405">
        <f>IF(AND('Payroll (Expenses)'!$E10&lt;=AI$54,'Payroll (Expenses)'!$F10&gt;=AI$54),IFERROR(INDEX('Payroll (Expenses)'!$L$5:$P$23,MATCH($B33,'Payroll (Expenses)'!$B$5:$B$23,0),MATCH(AI$56,'Payroll (Expenses)'!$L$4:$P$4,0)),0),0)</f>
        <v>2</v>
      </c>
      <c r="AM33" s="405">
        <f>IF(AND('Payroll (Expenses)'!$E10&lt;=AJ$54,'Payroll (Expenses)'!$F10&gt;=AJ$54),IFERROR(INDEX('Payroll (Expenses)'!$L$5:$P$23,MATCH($B33,'Payroll (Expenses)'!$B$5:$B$23,0),MATCH(AJ$56,'Payroll (Expenses)'!$L$4:$P$4,0)),0),0)</f>
        <v>2</v>
      </c>
      <c r="AN33" s="405">
        <f>IF(AND('Payroll (Expenses)'!$E10&lt;=AK$54,'Payroll (Expenses)'!$F10&gt;=AK$54),IFERROR(INDEX('Payroll (Expenses)'!$L$5:$P$23,MATCH($B33,'Payroll (Expenses)'!$B$5:$B$23,0),MATCH(AK$56,'Payroll (Expenses)'!$L$4:$P$4,0)),0),0)</f>
        <v>2</v>
      </c>
      <c r="AO33" s="405">
        <f>IF(AND('Payroll (Expenses)'!$E10&lt;=AL$54,'Payroll (Expenses)'!$F10&gt;=AL$54),IFERROR(INDEX('Payroll (Expenses)'!$L$5:$P$23,MATCH($B33,'Payroll (Expenses)'!$B$5:$B$23,0),MATCH(AL$56,'Payroll (Expenses)'!$L$4:$P$4,0)),0),0)</f>
        <v>2</v>
      </c>
      <c r="AP33" s="405">
        <f>IF(AND('Payroll (Expenses)'!$E10&lt;=AM$54,'Payroll (Expenses)'!$F10&gt;=AM$54),IFERROR(INDEX('Payroll (Expenses)'!$L$5:$P$23,MATCH($B33,'Payroll (Expenses)'!$B$5:$B$23,0),MATCH(AM$56,'Payroll (Expenses)'!$L$4:$P$4,0)),0),0)</f>
        <v>2</v>
      </c>
      <c r="AQ33" s="405">
        <f>IF(AND('Payroll (Expenses)'!$E10&lt;=AN$54,'Payroll (Expenses)'!$F10&gt;=AN$54),IFERROR(INDEX('Payroll (Expenses)'!$L$5:$P$23,MATCH($B33,'Payroll (Expenses)'!$B$5:$B$23,0),MATCH(AN$56,'Payroll (Expenses)'!$L$4:$P$4,0)),0),0)</f>
        <v>2</v>
      </c>
      <c r="AR33" s="405">
        <f>IF(AND('Payroll (Expenses)'!$E10&lt;=AO$54,'Payroll (Expenses)'!$F10&gt;=AO$54),IFERROR(INDEX('Payroll (Expenses)'!$L$5:$P$23,MATCH($B33,'Payroll (Expenses)'!$B$5:$B$23,0),MATCH(AO$56,'Payroll (Expenses)'!$L$4:$P$4,0)),0),0)</f>
        <v>2</v>
      </c>
      <c r="AS33" s="405">
        <f>IF(AND('Payroll (Expenses)'!$E10&lt;=AP$54,'Payroll (Expenses)'!$F10&gt;=AP$54),IFERROR(INDEX('Payroll (Expenses)'!$L$5:$P$23,MATCH($B33,'Payroll (Expenses)'!$B$5:$B$23,0),MATCH(AP$56,'Payroll (Expenses)'!$L$4:$P$4,0)),0),0)</f>
        <v>2</v>
      </c>
      <c r="AT33" s="405">
        <f>IF(AND('Payroll (Expenses)'!$E10&lt;=AQ$54,'Payroll (Expenses)'!$F10&gt;=AQ$54),IFERROR(INDEX('Payroll (Expenses)'!$L$5:$P$23,MATCH($B33,'Payroll (Expenses)'!$B$5:$B$23,0),MATCH(AQ$56,'Payroll (Expenses)'!$L$4:$P$4,0)),0),0)</f>
        <v>2</v>
      </c>
      <c r="AU33" s="405">
        <f>IF(AND('Payroll (Expenses)'!$E10&lt;=AR$54,'Payroll (Expenses)'!$F10&gt;=AR$54),IFERROR(INDEX('Payroll (Expenses)'!$L$5:$P$23,MATCH($B33,'Payroll (Expenses)'!$B$5:$B$23,0),MATCH(AR$56,'Payroll (Expenses)'!$L$4:$P$4,0)),0),0)</f>
        <v>2</v>
      </c>
      <c r="AV33" s="405">
        <f>IF(AND('Payroll (Expenses)'!$E10&lt;=AS$54,'Payroll (Expenses)'!$F10&gt;=AS$54),IFERROR(INDEX('Payroll (Expenses)'!$L$5:$P$23,MATCH($B33,'Payroll (Expenses)'!$B$5:$B$23,0),MATCH(AS$56,'Payroll (Expenses)'!$L$4:$P$4,0)),0),0)</f>
        <v>2</v>
      </c>
      <c r="AW33" s="405">
        <f>IF(AND('Payroll (Expenses)'!$E10&lt;=AT$54,'Payroll (Expenses)'!$F10&gt;=AT$54),IFERROR(INDEX('Payroll (Expenses)'!$L$5:$P$23,MATCH($B33,'Payroll (Expenses)'!$B$5:$B$23,0),MATCH(AT$56,'Payroll (Expenses)'!$L$4:$P$4,0)),0),0)</f>
        <v>2</v>
      </c>
      <c r="AX33" s="405">
        <f>IF(AND('Payroll (Expenses)'!$E10&lt;=AU$54,'Payroll (Expenses)'!$F10&gt;=AU$54),IFERROR(INDEX('Payroll (Expenses)'!$L$5:$P$23,MATCH($B33,'Payroll (Expenses)'!$B$5:$B$23,0),MATCH(AU$56,'Payroll (Expenses)'!$L$4:$P$4,0)),0),0)</f>
        <v>2</v>
      </c>
      <c r="AY33" s="405">
        <f>IF(AND('Payroll (Expenses)'!$E10&lt;=AV$54,'Payroll (Expenses)'!$F10&gt;=AV$54),IFERROR(INDEX('Payroll (Expenses)'!$L$5:$P$23,MATCH($B33,'Payroll (Expenses)'!$B$5:$B$23,0),MATCH(AV$56,'Payroll (Expenses)'!$L$4:$P$4,0)),0),0)</f>
        <v>2</v>
      </c>
      <c r="AZ33" s="405">
        <f>IF(AND('Payroll (Expenses)'!$E10&lt;=AW$54,'Payroll (Expenses)'!$F10&gt;=AW$54),IFERROR(INDEX('Payroll (Expenses)'!$L$5:$P$23,MATCH($B33,'Payroll (Expenses)'!$B$5:$B$23,0),MATCH(AW$56,'Payroll (Expenses)'!$L$4:$P$4,0)),0),0)</f>
        <v>2</v>
      </c>
      <c r="BA33" s="405">
        <f>IF(AND('Payroll (Expenses)'!$E10&lt;=AX$54,'Payroll (Expenses)'!$F10&gt;=AX$54),IFERROR(INDEX('Payroll (Expenses)'!$L$5:$P$23,MATCH($B33,'Payroll (Expenses)'!$B$5:$B$23,0),MATCH(AX$56,'Payroll (Expenses)'!$L$4:$P$4,0)),0),0)</f>
        <v>2</v>
      </c>
      <c r="BB33" s="405">
        <f>IF(AND('Payroll (Expenses)'!$E10&lt;=AY$54,'Payroll (Expenses)'!$F10&gt;=AY$54),IFERROR(INDEX('Payroll (Expenses)'!$L$5:$P$23,MATCH($B33,'Payroll (Expenses)'!$B$5:$B$23,0),MATCH(AY$56,'Payroll (Expenses)'!$L$4:$P$4,0)),0),0)</f>
        <v>2</v>
      </c>
      <c r="BC33" s="405">
        <f>IF(AND('Payroll (Expenses)'!$E10&lt;=AZ$54,'Payroll (Expenses)'!$F10&gt;=AZ$54),IFERROR(INDEX('Payroll (Expenses)'!$L$5:$P$23,MATCH($B33,'Payroll (Expenses)'!$B$5:$B$23,0),MATCH(AZ$56,'Payroll (Expenses)'!$L$4:$P$4,0)),0),0)</f>
        <v>2</v>
      </c>
      <c r="BD33" s="405">
        <f>IF(AND('Payroll (Expenses)'!$E10&lt;=BA$54,'Payroll (Expenses)'!$F10&gt;=BA$54),IFERROR(INDEX('Payroll (Expenses)'!$L$5:$P$23,MATCH($B33,'Payroll (Expenses)'!$B$5:$B$23,0),MATCH(BA$56,'Payroll (Expenses)'!$L$4:$P$4,0)),0),0)</f>
        <v>2</v>
      </c>
      <c r="BE33" s="405">
        <f>IF(AND('Payroll (Expenses)'!$E10&lt;=BB$54,'Payroll (Expenses)'!$F10&gt;=BB$54),IFERROR(INDEX('Payroll (Expenses)'!$L$5:$P$23,MATCH($B33,'Payroll (Expenses)'!$B$5:$B$23,0),MATCH(BB$56,'Payroll (Expenses)'!$L$4:$P$4,0)),0),0)</f>
        <v>2</v>
      </c>
      <c r="BF33" s="405">
        <f>IF(AND('Payroll (Expenses)'!$E10&lt;=BC$54,'Payroll (Expenses)'!$F10&gt;=BC$54),IFERROR(INDEX('Payroll (Expenses)'!$L$5:$P$23,MATCH($B33,'Payroll (Expenses)'!$B$5:$B$23,0),MATCH(BC$56,'Payroll (Expenses)'!$L$4:$P$4,0)),0),0)</f>
        <v>2</v>
      </c>
      <c r="BG33" s="405">
        <f>IF(AND('Payroll (Expenses)'!$E10&lt;=BD$54,'Payroll (Expenses)'!$F10&gt;=BD$54),IFERROR(INDEX('Payroll (Expenses)'!$L$5:$P$23,MATCH($B33,'Payroll (Expenses)'!$B$5:$B$23,0),MATCH(BD$56,'Payroll (Expenses)'!$L$4:$P$4,0)),0),0)</f>
        <v>2</v>
      </c>
      <c r="BH33" s="405">
        <f>IF(AND('Payroll (Expenses)'!$E10&lt;=BE$54,'Payroll (Expenses)'!$F10&gt;=BE$54),IFERROR(INDEX('Payroll (Expenses)'!$L$5:$P$23,MATCH($B33,'Payroll (Expenses)'!$B$5:$B$23,0),MATCH(BE$56,'Payroll (Expenses)'!$L$4:$P$4,0)),0),0)</f>
        <v>2</v>
      </c>
      <c r="BI33" s="405">
        <f>IF(AND('Payroll (Expenses)'!$E10&lt;=BF$54,'Payroll (Expenses)'!$F10&gt;=BF$54),IFERROR(INDEX('Payroll (Expenses)'!$L$5:$P$23,MATCH($B33,'Payroll (Expenses)'!$B$5:$B$23,0),MATCH(BF$56,'Payroll (Expenses)'!$L$4:$P$4,0)),0),0)</f>
        <v>2</v>
      </c>
      <c r="BJ33" s="405">
        <f>IF(AND('Payroll (Expenses)'!$E10&lt;=BG$54,'Payroll (Expenses)'!$F10&gt;=BG$54),IFERROR(INDEX('Payroll (Expenses)'!$L$5:$P$23,MATCH($B33,'Payroll (Expenses)'!$B$5:$B$23,0),MATCH(BG$56,'Payroll (Expenses)'!$L$4:$P$4,0)),0),0)</f>
        <v>2</v>
      </c>
      <c r="BK33" s="405">
        <f>IF(AND('Payroll (Expenses)'!$E10&lt;=BH$54,'Payroll (Expenses)'!$F10&gt;=BH$54),IFERROR(INDEX('Payroll (Expenses)'!$L$5:$P$23,MATCH($B33,'Payroll (Expenses)'!$B$5:$B$23,0),MATCH(BH$56,'Payroll (Expenses)'!$L$4:$P$4,0)),0),0)</f>
        <v>2</v>
      </c>
      <c r="BL33" s="405">
        <f>IF(AND('Payroll (Expenses)'!$E10&lt;=BI$54,'Payroll (Expenses)'!$F10&gt;=BI$54),IFERROR(INDEX('Payroll (Expenses)'!$L$5:$P$23,MATCH($B33,'Payroll (Expenses)'!$B$5:$B$23,0),MATCH(BI$56,'Payroll (Expenses)'!$L$4:$P$4,0)),0),0)</f>
        <v>2</v>
      </c>
      <c r="BM33" s="405">
        <f>IF(AND('Payroll (Expenses)'!$E10&lt;=BJ$54,'Payroll (Expenses)'!$F10&gt;=BJ$54),IFERROR(INDEX('Payroll (Expenses)'!$L$5:$P$23,MATCH($B33,'Payroll (Expenses)'!$B$5:$B$23,0),MATCH(BJ$56,'Payroll (Expenses)'!$L$4:$P$4,0)),0),0)</f>
        <v>2</v>
      </c>
      <c r="BN33" s="405">
        <f>IF(AND('Payroll (Expenses)'!$E10&lt;=BK$54,'Payroll (Expenses)'!$F10&gt;=BK$54),IFERROR(INDEX('Payroll (Expenses)'!$L$5:$P$23,MATCH($B33,'Payroll (Expenses)'!$B$5:$B$23,0),MATCH(BK$56,'Payroll (Expenses)'!$L$4:$P$4,0)),0),0)</f>
        <v>2</v>
      </c>
      <c r="BO33" s="405">
        <f>IF(AND('Payroll (Expenses)'!$E10&lt;=BL$54,'Payroll (Expenses)'!$F10&gt;=BL$54),IFERROR(INDEX('Payroll (Expenses)'!$L$5:$P$23,MATCH($B33,'Payroll (Expenses)'!$B$5:$B$23,0),MATCH(BL$56,'Payroll (Expenses)'!$L$4:$P$4,0)),0),0)</f>
        <v>2</v>
      </c>
      <c r="BP33" s="405">
        <f>IF(AND('Payroll (Expenses)'!$E10&lt;=BM$54,'Payroll (Expenses)'!$F10&gt;=BM$54),IFERROR(INDEX('Payroll (Expenses)'!$L$5:$P$23,MATCH($B33,'Payroll (Expenses)'!$B$5:$B$23,0),MATCH(BM$56,'Payroll (Expenses)'!$L$4:$P$4,0)),0),0)</f>
        <v>2</v>
      </c>
      <c r="BQ33" s="405">
        <f>IF(AND('Payroll (Expenses)'!$E10&lt;=BN$54,'Payroll (Expenses)'!$F10&gt;=BN$54),IFERROR(INDEX('Payroll (Expenses)'!$L$5:$P$23,MATCH($B33,'Payroll (Expenses)'!$B$5:$B$23,0),MATCH(BN$56,'Payroll (Expenses)'!$L$4:$P$4,0)),0),0)</f>
        <v>2</v>
      </c>
      <c r="BR33" s="406">
        <f>IF(AND('Payroll (Expenses)'!$E10&lt;=BO$54,'Payroll (Expenses)'!$F10&gt;=BO$54),IFERROR(INDEX('Payroll (Expenses)'!$L$5:$P$23,MATCH($B33,'Payroll (Expenses)'!$B$5:$B$23,0),MATCH(BO$56,'Payroll (Expenses)'!$L$4:$P$4,0)),0),0)</f>
        <v>2</v>
      </c>
      <c r="BS33" s="407">
        <f>IFERROR(INDEX('Payroll (Expenses)'!$F$28:$J$46,MATCH($B33,'Payroll (Expenses)'!$B$28:$B$46,0),MATCH(H$56,'Payroll (Expenses)'!$F$27:$J$27,0)),0)*K33/12</f>
        <v>5833.333333333333</v>
      </c>
      <c r="BT33" s="407">
        <f>IFERROR(INDEX('Payroll (Expenses)'!$F$28:$J$46,MATCH($B33,'Payroll (Expenses)'!$B$28:$B$46,0),MATCH(I$56,'Payroll (Expenses)'!$F$27:$J$27,0)),0)*L33/12</f>
        <v>5833.333333333333</v>
      </c>
      <c r="BU33" s="407">
        <f>IFERROR(INDEX('Payroll (Expenses)'!$F$28:$J$46,MATCH($B33,'Payroll (Expenses)'!$B$28:$B$46,0),MATCH(J$56,'Payroll (Expenses)'!$F$27:$J$27,0)),0)*M33/12</f>
        <v>5833.333333333333</v>
      </c>
      <c r="BV33" s="407">
        <f>IFERROR(INDEX('Payroll (Expenses)'!$F$28:$J$46,MATCH($B33,'Payroll (Expenses)'!$B$28:$B$46,0),MATCH(K$56,'Payroll (Expenses)'!$F$27:$J$27,0)),0)*N33/12</f>
        <v>5833.333333333333</v>
      </c>
      <c r="BW33" s="407">
        <f>IFERROR(INDEX('Payroll (Expenses)'!$F$28:$J$46,MATCH($B33,'Payroll (Expenses)'!$B$28:$B$46,0),MATCH(L$56,'Payroll (Expenses)'!$F$27:$J$27,0)),0)*O33/12</f>
        <v>5833.333333333333</v>
      </c>
      <c r="BX33" s="407">
        <f>IFERROR(INDEX('Payroll (Expenses)'!$F$28:$J$46,MATCH($B33,'Payroll (Expenses)'!$B$28:$B$46,0),MATCH(M$56,'Payroll (Expenses)'!$F$27:$J$27,0)),0)*P33/12</f>
        <v>5833.333333333333</v>
      </c>
      <c r="BY33" s="407">
        <f>IFERROR(INDEX('Payroll (Expenses)'!$F$28:$J$46,MATCH($B33,'Payroll (Expenses)'!$B$28:$B$46,0),MATCH(N$56,'Payroll (Expenses)'!$F$27:$J$27,0)),0)*Q33/12</f>
        <v>5833.333333333333</v>
      </c>
      <c r="BZ33" s="407">
        <f>IFERROR(INDEX('Payroll (Expenses)'!$F$28:$J$46,MATCH($B33,'Payroll (Expenses)'!$B$28:$B$46,0),MATCH(O$56,'Payroll (Expenses)'!$F$27:$J$27,0)),0)*R33/12</f>
        <v>5833.333333333333</v>
      </c>
      <c r="CA33" s="407">
        <f>IFERROR(INDEX('Payroll (Expenses)'!$F$28:$J$46,MATCH($B33,'Payroll (Expenses)'!$B$28:$B$46,0),MATCH(P$56,'Payroll (Expenses)'!$F$27:$J$27,0)),0)*S33/12</f>
        <v>5833.333333333333</v>
      </c>
      <c r="CB33" s="407">
        <f>IFERROR(INDEX('Payroll (Expenses)'!$F$28:$J$46,MATCH($B33,'Payroll (Expenses)'!$B$28:$B$46,0),MATCH(Q$56,'Payroll (Expenses)'!$F$27:$J$27,0)),0)*T33/12</f>
        <v>5833.333333333333</v>
      </c>
      <c r="CC33" s="407">
        <f>IFERROR(INDEX('Payroll (Expenses)'!$F$28:$J$46,MATCH($B33,'Payroll (Expenses)'!$B$28:$B$46,0),MATCH(R$56,'Payroll (Expenses)'!$F$27:$J$27,0)),0)*U33/12</f>
        <v>5833.333333333333</v>
      </c>
      <c r="CD33" s="407">
        <f>IFERROR(INDEX('Payroll (Expenses)'!$F$28:$J$46,MATCH($B33,'Payroll (Expenses)'!$B$28:$B$46,0),MATCH(S$56,'Payroll (Expenses)'!$F$27:$J$27,0)),0)*V33/12</f>
        <v>5833.333333333333</v>
      </c>
      <c r="CE33" s="407">
        <f>IFERROR(INDEX('Payroll (Expenses)'!$F$28:$J$46,MATCH($B33,'Payroll (Expenses)'!$B$28:$B$46,0),MATCH(T$56,'Payroll (Expenses)'!$F$27:$J$27,0)),0)*W33/12</f>
        <v>12833.333333333334</v>
      </c>
      <c r="CF33" s="407">
        <f>IFERROR(INDEX('Payroll (Expenses)'!$F$28:$J$46,MATCH($B33,'Payroll (Expenses)'!$B$28:$B$46,0),MATCH(U$56,'Payroll (Expenses)'!$F$27:$J$27,0)),0)*X33/12</f>
        <v>12833.333333333334</v>
      </c>
      <c r="CG33" s="407">
        <f>IFERROR(INDEX('Payroll (Expenses)'!$F$28:$J$46,MATCH($B33,'Payroll (Expenses)'!$B$28:$B$46,0),MATCH(V$56,'Payroll (Expenses)'!$F$27:$J$27,0)),0)*Y33/12</f>
        <v>12833.333333333334</v>
      </c>
      <c r="CH33" s="407">
        <f>IFERROR(INDEX('Payroll (Expenses)'!$F$28:$J$46,MATCH($B33,'Payroll (Expenses)'!$B$28:$B$46,0),MATCH(W$56,'Payroll (Expenses)'!$F$27:$J$27,0)),0)*Z33/12</f>
        <v>12833.333333333334</v>
      </c>
      <c r="CI33" s="407">
        <f>IFERROR(INDEX('Payroll (Expenses)'!$F$28:$J$46,MATCH($B33,'Payroll (Expenses)'!$B$28:$B$46,0),MATCH(X$56,'Payroll (Expenses)'!$F$27:$J$27,0)),0)*AA33/12</f>
        <v>12833.333333333334</v>
      </c>
      <c r="CJ33" s="407">
        <f>IFERROR(INDEX('Payroll (Expenses)'!$F$28:$J$46,MATCH($B33,'Payroll (Expenses)'!$B$28:$B$46,0),MATCH(Y$56,'Payroll (Expenses)'!$F$27:$J$27,0)),0)*AB33/12</f>
        <v>12833.333333333334</v>
      </c>
      <c r="CK33" s="407">
        <f>IFERROR(INDEX('Payroll (Expenses)'!$F$28:$J$46,MATCH($B33,'Payroll (Expenses)'!$B$28:$B$46,0),MATCH(Z$56,'Payroll (Expenses)'!$F$27:$J$27,0)),0)*AC33/12</f>
        <v>12833.333333333334</v>
      </c>
      <c r="CL33" s="407">
        <f>IFERROR(INDEX('Payroll (Expenses)'!$F$28:$J$46,MATCH($B33,'Payroll (Expenses)'!$B$28:$B$46,0),MATCH(AA$56,'Payroll (Expenses)'!$F$27:$J$27,0)),0)*AD33/12</f>
        <v>12833.333333333334</v>
      </c>
      <c r="CM33" s="407">
        <f>IFERROR(INDEX('Payroll (Expenses)'!$F$28:$J$46,MATCH($B33,'Payroll (Expenses)'!$B$28:$B$46,0),MATCH(AB$56,'Payroll (Expenses)'!$F$27:$J$27,0)),0)*AE33/12</f>
        <v>12833.333333333334</v>
      </c>
      <c r="CN33" s="407">
        <f>IFERROR(INDEX('Payroll (Expenses)'!$F$28:$J$46,MATCH($B33,'Payroll (Expenses)'!$B$28:$B$46,0),MATCH(AC$56,'Payroll (Expenses)'!$F$27:$J$27,0)),0)*AF33/12</f>
        <v>12833.333333333334</v>
      </c>
      <c r="CO33" s="407">
        <f>IFERROR(INDEX('Payroll (Expenses)'!$F$28:$J$46,MATCH($B33,'Payroll (Expenses)'!$B$28:$B$46,0),MATCH(AD$56,'Payroll (Expenses)'!$F$27:$J$27,0)),0)*AG33/12</f>
        <v>12833.333333333334</v>
      </c>
      <c r="CP33" s="407">
        <f>IFERROR(INDEX('Payroll (Expenses)'!$F$28:$J$46,MATCH($B33,'Payroll (Expenses)'!$B$28:$B$46,0),MATCH(AE$56,'Payroll (Expenses)'!$F$27:$J$27,0)),0)*AH33/12</f>
        <v>12833.333333333334</v>
      </c>
      <c r="CQ33" s="407">
        <f>IFERROR(INDEX('Payroll (Expenses)'!$F$28:$J$46,MATCH($B33,'Payroll (Expenses)'!$B$28:$B$46,0),MATCH(AF$56,'Payroll (Expenses)'!$F$27:$J$27,0)),0)*AI33/12</f>
        <v>14116.666666666666</v>
      </c>
      <c r="CR33" s="407">
        <f>IFERROR(INDEX('Payroll (Expenses)'!$F$28:$J$46,MATCH($B33,'Payroll (Expenses)'!$B$28:$B$46,0),MATCH(AG$56,'Payroll (Expenses)'!$F$27:$J$27,0)),0)*AJ33/12</f>
        <v>14116.666666666666</v>
      </c>
      <c r="CS33" s="407">
        <f>IFERROR(INDEX('Payroll (Expenses)'!$F$28:$J$46,MATCH($B33,'Payroll (Expenses)'!$B$28:$B$46,0),MATCH(AH$56,'Payroll (Expenses)'!$F$27:$J$27,0)),0)*AK33/12</f>
        <v>14116.666666666666</v>
      </c>
      <c r="CT33" s="407">
        <f>IFERROR(INDEX('Payroll (Expenses)'!$F$28:$J$46,MATCH($B33,'Payroll (Expenses)'!$B$28:$B$46,0),MATCH(AI$56,'Payroll (Expenses)'!$F$27:$J$27,0)),0)*AL33/12</f>
        <v>14116.666666666666</v>
      </c>
      <c r="CU33" s="407">
        <f>IFERROR(INDEX('Payroll (Expenses)'!$F$28:$J$46,MATCH($B33,'Payroll (Expenses)'!$B$28:$B$46,0),MATCH(AJ$56,'Payroll (Expenses)'!$F$27:$J$27,0)),0)*AM33/12</f>
        <v>14116.666666666666</v>
      </c>
      <c r="CV33" s="407">
        <f>IFERROR(INDEX('Payroll (Expenses)'!$F$28:$J$46,MATCH($B33,'Payroll (Expenses)'!$B$28:$B$46,0),MATCH(AK$56,'Payroll (Expenses)'!$F$27:$J$27,0)),0)*AN33/12</f>
        <v>14116.666666666666</v>
      </c>
      <c r="CW33" s="407">
        <f>IFERROR(INDEX('Payroll (Expenses)'!$F$28:$J$46,MATCH($B33,'Payroll (Expenses)'!$B$28:$B$46,0),MATCH(AL$56,'Payroll (Expenses)'!$F$27:$J$27,0)),0)*AO33/12</f>
        <v>14116.666666666666</v>
      </c>
      <c r="CX33" s="407">
        <f>IFERROR(INDEX('Payroll (Expenses)'!$F$28:$J$46,MATCH($B33,'Payroll (Expenses)'!$B$28:$B$46,0),MATCH(AM$56,'Payroll (Expenses)'!$F$27:$J$27,0)),0)*AP33/12</f>
        <v>14116.666666666666</v>
      </c>
      <c r="CY33" s="407">
        <f>IFERROR(INDEX('Payroll (Expenses)'!$F$28:$J$46,MATCH($B33,'Payroll (Expenses)'!$B$28:$B$46,0),MATCH(AN$56,'Payroll (Expenses)'!$F$27:$J$27,0)),0)*AQ33/12</f>
        <v>14116.666666666666</v>
      </c>
      <c r="CZ33" s="407">
        <f>IFERROR(INDEX('Payroll (Expenses)'!$F$28:$J$46,MATCH($B33,'Payroll (Expenses)'!$B$28:$B$46,0),MATCH(AO$56,'Payroll (Expenses)'!$F$27:$J$27,0)),0)*AR33/12</f>
        <v>14116.666666666666</v>
      </c>
      <c r="DA33" s="407">
        <f>IFERROR(INDEX('Payroll (Expenses)'!$F$28:$J$46,MATCH($B33,'Payroll (Expenses)'!$B$28:$B$46,0),MATCH(AP$56,'Payroll (Expenses)'!$F$27:$J$27,0)),0)*AS33/12</f>
        <v>14116.666666666666</v>
      </c>
      <c r="DB33" s="407">
        <f>IFERROR(INDEX('Payroll (Expenses)'!$F$28:$J$46,MATCH($B33,'Payroll (Expenses)'!$B$28:$B$46,0),MATCH(AQ$56,'Payroll (Expenses)'!$F$27:$J$27,0)),0)*AT33/12</f>
        <v>14116.666666666666</v>
      </c>
      <c r="DC33" s="407">
        <f>IFERROR(INDEX('Payroll (Expenses)'!$F$28:$J$46,MATCH($B33,'Payroll (Expenses)'!$B$28:$B$46,0),MATCH(AR$56,'Payroll (Expenses)'!$F$27:$J$27,0)),0)*AU33/12</f>
        <v>15528.333333333334</v>
      </c>
      <c r="DD33" s="407">
        <f>IFERROR(INDEX('Payroll (Expenses)'!$F$28:$J$46,MATCH($B33,'Payroll (Expenses)'!$B$28:$B$46,0),MATCH(AS$56,'Payroll (Expenses)'!$F$27:$J$27,0)),0)*AV33/12</f>
        <v>15528.333333333334</v>
      </c>
      <c r="DE33" s="407">
        <f>IFERROR(INDEX('Payroll (Expenses)'!$F$28:$J$46,MATCH($B33,'Payroll (Expenses)'!$B$28:$B$46,0),MATCH(AT$56,'Payroll (Expenses)'!$F$27:$J$27,0)),0)*AW33/12</f>
        <v>15528.333333333334</v>
      </c>
      <c r="DF33" s="407">
        <f>IFERROR(INDEX('Payroll (Expenses)'!$F$28:$J$46,MATCH($B33,'Payroll (Expenses)'!$B$28:$B$46,0),MATCH(AU$56,'Payroll (Expenses)'!$F$27:$J$27,0)),0)*AX33/12</f>
        <v>15528.333333333334</v>
      </c>
      <c r="DG33" s="407">
        <f>IFERROR(INDEX('Payroll (Expenses)'!$F$28:$J$46,MATCH($B33,'Payroll (Expenses)'!$B$28:$B$46,0),MATCH(AV$56,'Payroll (Expenses)'!$F$27:$J$27,0)),0)*AY33/12</f>
        <v>15528.333333333334</v>
      </c>
      <c r="DH33" s="407">
        <f>IFERROR(INDEX('Payroll (Expenses)'!$F$28:$J$46,MATCH($B33,'Payroll (Expenses)'!$B$28:$B$46,0),MATCH(AW$56,'Payroll (Expenses)'!$F$27:$J$27,0)),0)*AZ33/12</f>
        <v>15528.333333333334</v>
      </c>
      <c r="DI33" s="407">
        <f>IFERROR(INDEX('Payroll (Expenses)'!$F$28:$J$46,MATCH($B33,'Payroll (Expenses)'!$B$28:$B$46,0),MATCH(AX$56,'Payroll (Expenses)'!$F$27:$J$27,0)),0)*BA33/12</f>
        <v>15528.333333333334</v>
      </c>
      <c r="DJ33" s="407">
        <f>IFERROR(INDEX('Payroll (Expenses)'!$F$28:$J$46,MATCH($B33,'Payroll (Expenses)'!$B$28:$B$46,0),MATCH(AY$56,'Payroll (Expenses)'!$F$27:$J$27,0)),0)*BB33/12</f>
        <v>15528.333333333334</v>
      </c>
      <c r="DK33" s="407">
        <f>IFERROR(INDEX('Payroll (Expenses)'!$F$28:$J$46,MATCH($B33,'Payroll (Expenses)'!$B$28:$B$46,0),MATCH(AZ$56,'Payroll (Expenses)'!$F$27:$J$27,0)),0)*BC33/12</f>
        <v>15528.333333333334</v>
      </c>
      <c r="DL33" s="407">
        <f>IFERROR(INDEX('Payroll (Expenses)'!$F$28:$J$46,MATCH($B33,'Payroll (Expenses)'!$B$28:$B$46,0),MATCH(BA$56,'Payroll (Expenses)'!$F$27:$J$27,0)),0)*BD33/12</f>
        <v>15528.333333333334</v>
      </c>
      <c r="DM33" s="407">
        <f>IFERROR(INDEX('Payroll (Expenses)'!$F$28:$J$46,MATCH($B33,'Payroll (Expenses)'!$B$28:$B$46,0),MATCH(BB$56,'Payroll (Expenses)'!$F$27:$J$27,0)),0)*BE33/12</f>
        <v>15528.333333333334</v>
      </c>
      <c r="DN33" s="407">
        <f>IFERROR(INDEX('Payroll (Expenses)'!$F$28:$J$46,MATCH($B33,'Payroll (Expenses)'!$B$28:$B$46,0),MATCH(BC$56,'Payroll (Expenses)'!$F$27:$J$27,0)),0)*BF33/12</f>
        <v>15528.333333333334</v>
      </c>
      <c r="DO33" s="407">
        <f>IFERROR(INDEX('Payroll (Expenses)'!$F$28:$J$46,MATCH($B33,'Payroll (Expenses)'!$B$28:$B$46,0),MATCH(BD$56,'Payroll (Expenses)'!$F$27:$J$27,0)),0)*BG33/12</f>
        <v>17081.166666666668</v>
      </c>
      <c r="DP33" s="407">
        <f>IFERROR(INDEX('Payroll (Expenses)'!$F$28:$J$46,MATCH($B33,'Payroll (Expenses)'!$B$28:$B$46,0),MATCH(BE$56,'Payroll (Expenses)'!$F$27:$J$27,0)),0)*BH33/12</f>
        <v>17081.166666666668</v>
      </c>
      <c r="DQ33" s="407">
        <f>IFERROR(INDEX('Payroll (Expenses)'!$F$28:$J$46,MATCH($B33,'Payroll (Expenses)'!$B$28:$B$46,0),MATCH(BF$56,'Payroll (Expenses)'!$F$27:$J$27,0)),0)*BI33/12</f>
        <v>17081.166666666668</v>
      </c>
      <c r="DR33" s="407">
        <f>IFERROR(INDEX('Payroll (Expenses)'!$F$28:$J$46,MATCH($B33,'Payroll (Expenses)'!$B$28:$B$46,0),MATCH(BG$56,'Payroll (Expenses)'!$F$27:$J$27,0)),0)*BJ33/12</f>
        <v>17081.166666666668</v>
      </c>
      <c r="DS33" s="407">
        <f>IFERROR(INDEX('Payroll (Expenses)'!$F$28:$J$46,MATCH($B33,'Payroll (Expenses)'!$B$28:$B$46,0),MATCH(BH$56,'Payroll (Expenses)'!$F$27:$J$27,0)),0)*BK33/12</f>
        <v>17081.166666666668</v>
      </c>
      <c r="DT33" s="407">
        <f>IFERROR(INDEX('Payroll (Expenses)'!$F$28:$J$46,MATCH($B33,'Payroll (Expenses)'!$B$28:$B$46,0),MATCH(BI$56,'Payroll (Expenses)'!$F$27:$J$27,0)),0)*BL33/12</f>
        <v>17081.166666666668</v>
      </c>
      <c r="DU33" s="407">
        <f>IFERROR(INDEX('Payroll (Expenses)'!$F$28:$J$46,MATCH($B33,'Payroll (Expenses)'!$B$28:$B$46,0),MATCH(BJ$56,'Payroll (Expenses)'!$F$27:$J$27,0)),0)*BM33/12</f>
        <v>17081.166666666668</v>
      </c>
      <c r="DV33" s="407">
        <f>IFERROR(INDEX('Payroll (Expenses)'!$F$28:$J$46,MATCH($B33,'Payroll (Expenses)'!$B$28:$B$46,0),MATCH(BK$56,'Payroll (Expenses)'!$F$27:$J$27,0)),0)*BN33/12</f>
        <v>17081.166666666668</v>
      </c>
      <c r="DW33" s="407">
        <f>IFERROR(INDEX('Payroll (Expenses)'!$F$28:$J$46,MATCH($B33,'Payroll (Expenses)'!$B$28:$B$46,0),MATCH(BL$56,'Payroll (Expenses)'!$F$27:$J$27,0)),0)*BO33/12</f>
        <v>17081.166666666668</v>
      </c>
      <c r="DX33" s="407">
        <f>IFERROR(INDEX('Payroll (Expenses)'!$F$28:$J$46,MATCH($B33,'Payroll (Expenses)'!$B$28:$B$46,0),MATCH(BM$56,'Payroll (Expenses)'!$F$27:$J$27,0)),0)*BP33/12</f>
        <v>17081.166666666668</v>
      </c>
      <c r="DY33" s="407">
        <f>IFERROR(INDEX('Payroll (Expenses)'!$F$28:$J$46,MATCH($B33,'Payroll (Expenses)'!$B$28:$B$46,0),MATCH(BN$56,'Payroll (Expenses)'!$F$27:$J$27,0)),0)*BQ33/12</f>
        <v>17081.166666666668</v>
      </c>
      <c r="DZ33" s="408">
        <f>IFERROR(INDEX('Payroll (Expenses)'!$F$28:$J$46,MATCH($B33,'Payroll (Expenses)'!$B$28:$B$46,0),MATCH(BO$56,'Payroll (Expenses)'!$F$27:$J$27,0)),0)*BR33/12</f>
        <v>17081.166666666668</v>
      </c>
      <c r="EA33" s="407">
        <f t="shared" si="10"/>
        <v>0</v>
      </c>
      <c r="EB33" s="409">
        <f t="shared" si="11"/>
        <v>0</v>
      </c>
      <c r="EC33" s="409">
        <f t="shared" si="12"/>
        <v>0</v>
      </c>
      <c r="ED33" s="409">
        <f t="shared" si="13"/>
        <v>0</v>
      </c>
      <c r="EE33" s="409">
        <f t="shared" si="14"/>
        <v>0</v>
      </c>
      <c r="EF33" s="409">
        <f t="shared" si="15"/>
        <v>0</v>
      </c>
      <c r="EG33" s="409">
        <f t="shared" si="16"/>
        <v>0</v>
      </c>
      <c r="EH33" s="409">
        <f t="shared" si="17"/>
        <v>0</v>
      </c>
      <c r="EI33" s="409">
        <f t="shared" si="18"/>
        <v>0</v>
      </c>
      <c r="EJ33" s="409">
        <f t="shared" si="19"/>
        <v>0</v>
      </c>
      <c r="EK33" s="409">
        <f t="shared" si="20"/>
        <v>0</v>
      </c>
      <c r="EL33" s="409">
        <f t="shared" si="21"/>
        <v>0</v>
      </c>
      <c r="EM33" s="409">
        <f t="shared" si="22"/>
        <v>0</v>
      </c>
      <c r="EN33" s="409">
        <f t="shared" si="23"/>
        <v>0</v>
      </c>
      <c r="EO33" s="409">
        <f t="shared" si="24"/>
        <v>0</v>
      </c>
      <c r="EP33" s="409">
        <f t="shared" si="25"/>
        <v>0</v>
      </c>
      <c r="EQ33" s="409">
        <f t="shared" si="26"/>
        <v>0</v>
      </c>
      <c r="ER33" s="409">
        <f t="shared" si="27"/>
        <v>0</v>
      </c>
      <c r="ES33" s="409">
        <f t="shared" si="28"/>
        <v>0</v>
      </c>
      <c r="ET33" s="409">
        <f t="shared" si="29"/>
        <v>0</v>
      </c>
      <c r="EU33" s="409">
        <f t="shared" si="30"/>
        <v>0</v>
      </c>
      <c r="EV33" s="409">
        <f t="shared" si="31"/>
        <v>0</v>
      </c>
      <c r="EW33" s="409">
        <f t="shared" si="32"/>
        <v>0</v>
      </c>
      <c r="EX33" s="409">
        <f t="shared" si="33"/>
        <v>0</v>
      </c>
      <c r="EY33" s="409">
        <f t="shared" si="34"/>
        <v>0</v>
      </c>
      <c r="EZ33" s="409">
        <f t="shared" si="35"/>
        <v>0</v>
      </c>
      <c r="FA33" s="409">
        <f t="shared" si="36"/>
        <v>0</v>
      </c>
      <c r="FB33" s="409">
        <f t="shared" si="37"/>
        <v>0</v>
      </c>
      <c r="FC33" s="409">
        <f t="shared" si="38"/>
        <v>0</v>
      </c>
      <c r="FD33" s="409">
        <f t="shared" si="39"/>
        <v>0</v>
      </c>
      <c r="FE33" s="409">
        <f t="shared" si="40"/>
        <v>0</v>
      </c>
      <c r="FF33" s="409">
        <f t="shared" si="41"/>
        <v>0</v>
      </c>
      <c r="FG33" s="409">
        <f t="shared" si="42"/>
        <v>0</v>
      </c>
      <c r="FH33" s="409">
        <f t="shared" si="43"/>
        <v>0</v>
      </c>
      <c r="FI33" s="409">
        <f t="shared" si="44"/>
        <v>0</v>
      </c>
      <c r="FJ33" s="409">
        <f t="shared" si="45"/>
        <v>0</v>
      </c>
      <c r="FK33" s="409">
        <f t="shared" si="46"/>
        <v>0</v>
      </c>
      <c r="FL33" s="409">
        <f t="shared" si="47"/>
        <v>0</v>
      </c>
      <c r="FM33" s="409">
        <f t="shared" si="48"/>
        <v>0</v>
      </c>
      <c r="FN33" s="409">
        <f t="shared" si="49"/>
        <v>0</v>
      </c>
      <c r="FO33" s="409">
        <f t="shared" si="50"/>
        <v>0</v>
      </c>
      <c r="FP33" s="409">
        <f t="shared" si="51"/>
        <v>0</v>
      </c>
      <c r="FQ33" s="409">
        <f t="shared" si="52"/>
        <v>0</v>
      </c>
      <c r="FR33" s="409">
        <f t="shared" si="53"/>
        <v>0</v>
      </c>
      <c r="FS33" s="409">
        <f t="shared" si="54"/>
        <v>0</v>
      </c>
      <c r="FT33" s="409">
        <f t="shared" si="55"/>
        <v>0</v>
      </c>
      <c r="FU33" s="409">
        <f t="shared" si="56"/>
        <v>0</v>
      </c>
      <c r="FV33" s="409">
        <f t="shared" si="57"/>
        <v>0</v>
      </c>
      <c r="FW33" s="409">
        <f t="shared" si="58"/>
        <v>0</v>
      </c>
      <c r="FX33" s="409">
        <f t="shared" si="59"/>
        <v>0</v>
      </c>
      <c r="FY33" s="409">
        <f t="shared" si="60"/>
        <v>0</v>
      </c>
      <c r="FZ33" s="409">
        <f t="shared" si="61"/>
        <v>0</v>
      </c>
      <c r="GA33" s="409">
        <f t="shared" si="62"/>
        <v>0</v>
      </c>
      <c r="GB33" s="409">
        <f t="shared" si="63"/>
        <v>0</v>
      </c>
      <c r="GC33" s="409">
        <f t="shared" si="64"/>
        <v>0</v>
      </c>
      <c r="GD33" s="409">
        <f t="shared" si="65"/>
        <v>0</v>
      </c>
      <c r="GE33" s="409">
        <f t="shared" si="66"/>
        <v>0</v>
      </c>
      <c r="GF33" s="409">
        <f t="shared" si="67"/>
        <v>0</v>
      </c>
      <c r="GG33" s="409">
        <f t="shared" si="68"/>
        <v>0</v>
      </c>
      <c r="GH33" s="410">
        <f t="shared" si="69"/>
        <v>0</v>
      </c>
      <c r="GI33" s="411">
        <f>'Clinic Model'!$G$23*(BS33+EA33)</f>
        <v>583.33333333333337</v>
      </c>
      <c r="GJ33" s="412">
        <f>'Clinic Model'!$G$23*(BT33+EB33)</f>
        <v>583.33333333333337</v>
      </c>
      <c r="GK33" s="412">
        <f>'Clinic Model'!$G$23*(BU33+EC33)</f>
        <v>583.33333333333337</v>
      </c>
      <c r="GL33" s="412">
        <f>'Clinic Model'!$G$23*(BV33+ED33)</f>
        <v>583.33333333333337</v>
      </c>
      <c r="GM33" s="412">
        <f>'Clinic Model'!$G$23*(BW33+EE33)</f>
        <v>583.33333333333337</v>
      </c>
      <c r="GN33" s="412">
        <f>'Clinic Model'!$G$23*(BX33+EF33)</f>
        <v>583.33333333333337</v>
      </c>
      <c r="GO33" s="412">
        <f>'Clinic Model'!$G$23*(BY33+EG33)</f>
        <v>583.33333333333337</v>
      </c>
      <c r="GP33" s="412">
        <f>'Clinic Model'!$G$23*(BZ33+EH33)</f>
        <v>583.33333333333337</v>
      </c>
      <c r="GQ33" s="412">
        <f>'Clinic Model'!$G$23*(CA33+EI33)</f>
        <v>583.33333333333337</v>
      </c>
      <c r="GR33" s="412">
        <f>'Clinic Model'!$G$23*(CB33+EJ33)</f>
        <v>583.33333333333337</v>
      </c>
      <c r="GS33" s="412">
        <f>'Clinic Model'!$G$23*(CC33+EK33)</f>
        <v>583.33333333333337</v>
      </c>
      <c r="GT33" s="412">
        <f>'Clinic Model'!$G$23*(CD33+EL33)</f>
        <v>583.33333333333337</v>
      </c>
      <c r="GU33" s="412">
        <f>'Clinic Model'!$G$23*(CE33+EM33)</f>
        <v>1283.3333333333335</v>
      </c>
      <c r="GV33" s="412">
        <f>'Clinic Model'!$G$23*(CF33+EN33)</f>
        <v>1283.3333333333335</v>
      </c>
      <c r="GW33" s="412">
        <f>'Clinic Model'!$G$23*(CG33+EO33)</f>
        <v>1283.3333333333335</v>
      </c>
      <c r="GX33" s="412">
        <f>'Clinic Model'!$G$23*(CH33+EP33)</f>
        <v>1283.3333333333335</v>
      </c>
      <c r="GY33" s="412">
        <f>'Clinic Model'!$G$23*(CI33+EQ33)</f>
        <v>1283.3333333333335</v>
      </c>
      <c r="GZ33" s="412">
        <f>'Clinic Model'!$G$23*(CJ33+ER33)</f>
        <v>1283.3333333333335</v>
      </c>
      <c r="HA33" s="412">
        <f>'Clinic Model'!$G$23*(CK33+ES33)</f>
        <v>1283.3333333333335</v>
      </c>
      <c r="HB33" s="412">
        <f>'Clinic Model'!$G$23*(CL33+ET33)</f>
        <v>1283.3333333333335</v>
      </c>
      <c r="HC33" s="412">
        <f>'Clinic Model'!$G$23*(CM33+EU33)</f>
        <v>1283.3333333333335</v>
      </c>
      <c r="HD33" s="412">
        <f>'Clinic Model'!$G$23*(CN33+EV33)</f>
        <v>1283.3333333333335</v>
      </c>
      <c r="HE33" s="412">
        <f>'Clinic Model'!$G$23*(CO33+EW33)</f>
        <v>1283.3333333333335</v>
      </c>
      <c r="HF33" s="412">
        <f>'Clinic Model'!$G$23*(CP33+EX33)</f>
        <v>1283.3333333333335</v>
      </c>
      <c r="HG33" s="412">
        <f>'Clinic Model'!$G$23*(CQ33+EY33)</f>
        <v>1411.6666666666667</v>
      </c>
      <c r="HH33" s="412">
        <f>'Clinic Model'!$G$23*(CR33+EZ33)</f>
        <v>1411.6666666666667</v>
      </c>
      <c r="HI33" s="412">
        <f>'Clinic Model'!$G$23*(CS33+FA33)</f>
        <v>1411.6666666666667</v>
      </c>
      <c r="HJ33" s="412">
        <f>'Clinic Model'!$G$23*(CT33+FB33)</f>
        <v>1411.6666666666667</v>
      </c>
      <c r="HK33" s="412">
        <f>'Clinic Model'!$G$23*(CU33+FC33)</f>
        <v>1411.6666666666667</v>
      </c>
      <c r="HL33" s="412">
        <f>'Clinic Model'!$G$23*(CV33+FD33)</f>
        <v>1411.6666666666667</v>
      </c>
      <c r="HM33" s="412">
        <f>'Clinic Model'!$G$23*(CW33+FE33)</f>
        <v>1411.6666666666667</v>
      </c>
      <c r="HN33" s="412">
        <f>'Clinic Model'!$G$23*(CX33+FF33)</f>
        <v>1411.6666666666667</v>
      </c>
      <c r="HO33" s="412">
        <f>'Clinic Model'!$G$23*(CY33+FG33)</f>
        <v>1411.6666666666667</v>
      </c>
      <c r="HP33" s="412">
        <f>'Clinic Model'!$G$23*(CZ33+FH33)</f>
        <v>1411.6666666666667</v>
      </c>
      <c r="HQ33" s="412">
        <f>'Clinic Model'!$G$23*(DA33+FI33)</f>
        <v>1411.6666666666667</v>
      </c>
      <c r="HR33" s="412">
        <f>'Clinic Model'!$G$23*(DB33+FJ33)</f>
        <v>1411.6666666666667</v>
      </c>
      <c r="HS33" s="412">
        <f>'Clinic Model'!$G$23*(DC33+FK33)</f>
        <v>1552.8333333333335</v>
      </c>
      <c r="HT33" s="412">
        <f>'Clinic Model'!$G$23*(DD33+FL33)</f>
        <v>1552.8333333333335</v>
      </c>
      <c r="HU33" s="412">
        <f>'Clinic Model'!$G$23*(DE33+FM33)</f>
        <v>1552.8333333333335</v>
      </c>
      <c r="HV33" s="412">
        <f>'Clinic Model'!$G$23*(DF33+FN33)</f>
        <v>1552.8333333333335</v>
      </c>
      <c r="HW33" s="412">
        <f>'Clinic Model'!$G$23*(DG33+FO33)</f>
        <v>1552.8333333333335</v>
      </c>
      <c r="HX33" s="412">
        <f>'Clinic Model'!$G$23*(DH33+FP33)</f>
        <v>1552.8333333333335</v>
      </c>
      <c r="HY33" s="412">
        <f>'Clinic Model'!$G$23*(DI33+FQ33)</f>
        <v>1552.8333333333335</v>
      </c>
      <c r="HZ33" s="412">
        <f>'Clinic Model'!$G$23*(DJ33+FR33)</f>
        <v>1552.8333333333335</v>
      </c>
      <c r="IA33" s="412">
        <f>'Clinic Model'!$G$23*(DK33+FS33)</f>
        <v>1552.8333333333335</v>
      </c>
      <c r="IB33" s="412">
        <f>'Clinic Model'!$G$23*(DL33+FT33)</f>
        <v>1552.8333333333335</v>
      </c>
      <c r="IC33" s="412">
        <f>'Clinic Model'!$G$23*(DM33+FU33)</f>
        <v>1552.8333333333335</v>
      </c>
      <c r="ID33" s="412">
        <f>'Clinic Model'!$G$23*(DN33+FV33)</f>
        <v>1552.8333333333335</v>
      </c>
      <c r="IE33" s="412">
        <f>'Clinic Model'!$G$23*(DO33+FW33)</f>
        <v>1708.1166666666668</v>
      </c>
      <c r="IF33" s="412">
        <f>'Clinic Model'!$G$23*(DP33+FX33)</f>
        <v>1708.1166666666668</v>
      </c>
      <c r="IG33" s="412">
        <f>'Clinic Model'!$G$23*(DQ33+FY33)</f>
        <v>1708.1166666666668</v>
      </c>
      <c r="IH33" s="412">
        <f>'Clinic Model'!$G$23*(DR33+FZ33)</f>
        <v>1708.1166666666668</v>
      </c>
      <c r="II33" s="412">
        <f>'Clinic Model'!$G$23*(DS33+GA33)</f>
        <v>1708.1166666666668</v>
      </c>
      <c r="IJ33" s="412">
        <f>'Clinic Model'!$G$23*(DT33+GB33)</f>
        <v>1708.1166666666668</v>
      </c>
      <c r="IK33" s="412">
        <f>'Clinic Model'!$G$23*(DU33+GC33)</f>
        <v>1708.1166666666668</v>
      </c>
      <c r="IL33" s="412">
        <f>'Clinic Model'!$G$23*(DV33+GD33)</f>
        <v>1708.1166666666668</v>
      </c>
      <c r="IM33" s="412">
        <f>'Clinic Model'!$G$23*(DW33+GE33)</f>
        <v>1708.1166666666668</v>
      </c>
      <c r="IN33" s="412">
        <f>'Clinic Model'!$G$23*(DX33+GF33)</f>
        <v>1708.1166666666668</v>
      </c>
      <c r="IO33" s="412">
        <f>'Clinic Model'!$G$23*(DY33+GG33)</f>
        <v>1708.1166666666668</v>
      </c>
      <c r="IP33" s="413">
        <f>'Clinic Model'!$G$23*(DZ33+GH33)</f>
        <v>1708.1166666666668</v>
      </c>
    </row>
    <row r="34" spans="1:250" ht="15.75" customHeight="1" thickBot="1" x14ac:dyDescent="0.35">
      <c r="A34" s="50"/>
      <c r="B34" s="957" t="str">
        <f t="shared" si="70"/>
        <v>SLT Assistant</v>
      </c>
      <c r="C34" s="958"/>
      <c r="D34" s="958"/>
      <c r="E34" s="959"/>
      <c r="F34" s="401">
        <f t="shared" si="8"/>
        <v>55000</v>
      </c>
      <c r="G34" s="402">
        <f t="shared" si="9"/>
        <v>55000</v>
      </c>
      <c r="H34" s="402">
        <f t="shared" si="9"/>
        <v>55000</v>
      </c>
      <c r="I34" s="401">
        <f t="shared" si="9"/>
        <v>55000</v>
      </c>
      <c r="J34" s="403">
        <f t="shared" si="9"/>
        <v>55000</v>
      </c>
      <c r="K34" s="404">
        <f>IF(AND('Payroll (Expenses)'!$E11&lt;=H$54,'Payroll (Expenses)'!$F11&gt;=H$54),IFERROR(INDEX('Payroll (Expenses)'!$L$5:$P$23,MATCH($B34,'Payroll (Expenses)'!$B$5:$B$23,0),MATCH(H$56,'Payroll (Expenses)'!$L$4:$P$4,0)),0),0)</f>
        <v>0</v>
      </c>
      <c r="L34" s="405">
        <f>IF(AND('Payroll (Expenses)'!$E11&lt;=I$54,'Payroll (Expenses)'!$F11&gt;=I$54),IFERROR(INDEX('Payroll (Expenses)'!$L$5:$P$23,MATCH($B34,'Payroll (Expenses)'!$B$5:$B$23,0),MATCH(I$56,'Payroll (Expenses)'!$L$4:$P$4,0)),0),0)</f>
        <v>0</v>
      </c>
      <c r="M34" s="405">
        <f>IF(AND('Payroll (Expenses)'!$E11&lt;=J$54,'Payroll (Expenses)'!$F11&gt;=J$54),IFERROR(INDEX('Payroll (Expenses)'!$L$5:$P$23,MATCH($B34,'Payroll (Expenses)'!$B$5:$B$23,0),MATCH(J$56,'Payroll (Expenses)'!$L$4:$P$4,0)),0),0)</f>
        <v>0</v>
      </c>
      <c r="N34" s="405">
        <f>IF(AND('Payroll (Expenses)'!$E11&lt;=K$54,'Payroll (Expenses)'!$F11&gt;=K$54),IFERROR(INDEX('Payroll (Expenses)'!$L$5:$P$23,MATCH($B34,'Payroll (Expenses)'!$B$5:$B$23,0),MATCH(K$56,'Payroll (Expenses)'!$L$4:$P$4,0)),0),0)</f>
        <v>0</v>
      </c>
      <c r="O34" s="405">
        <f>IF(AND('Payroll (Expenses)'!$E11&lt;=L$54,'Payroll (Expenses)'!$F11&gt;=L$54),IFERROR(INDEX('Payroll (Expenses)'!$L$5:$P$23,MATCH($B34,'Payroll (Expenses)'!$B$5:$B$23,0),MATCH(L$56,'Payroll (Expenses)'!$L$4:$P$4,0)),0),0)</f>
        <v>0</v>
      </c>
      <c r="P34" s="405">
        <f>IF(AND('Payroll (Expenses)'!$E11&lt;=M$54,'Payroll (Expenses)'!$F11&gt;=M$54),IFERROR(INDEX('Payroll (Expenses)'!$L$5:$P$23,MATCH($B34,'Payroll (Expenses)'!$B$5:$B$23,0),MATCH(M$56,'Payroll (Expenses)'!$L$4:$P$4,0)),0),0)</f>
        <v>0</v>
      </c>
      <c r="Q34" s="405">
        <f>IF(AND('Payroll (Expenses)'!$E11&lt;=N$54,'Payroll (Expenses)'!$F11&gt;=N$54),IFERROR(INDEX('Payroll (Expenses)'!$L$5:$P$23,MATCH($B34,'Payroll (Expenses)'!$B$5:$B$23,0),MATCH(N$56,'Payroll (Expenses)'!$L$4:$P$4,0)),0),0)</f>
        <v>0</v>
      </c>
      <c r="R34" s="405">
        <f>IF(AND('Payroll (Expenses)'!$E11&lt;=O$54,'Payroll (Expenses)'!$F11&gt;=O$54),IFERROR(INDEX('Payroll (Expenses)'!$L$5:$P$23,MATCH($B34,'Payroll (Expenses)'!$B$5:$B$23,0),MATCH(O$56,'Payroll (Expenses)'!$L$4:$P$4,0)),0),0)</f>
        <v>0</v>
      </c>
      <c r="S34" s="405">
        <f>IF(AND('Payroll (Expenses)'!$E11&lt;=P$54,'Payroll (Expenses)'!$F11&gt;=P$54),IFERROR(INDEX('Payroll (Expenses)'!$L$5:$P$23,MATCH($B34,'Payroll (Expenses)'!$B$5:$B$23,0),MATCH(P$56,'Payroll (Expenses)'!$L$4:$P$4,0)),0),0)</f>
        <v>0</v>
      </c>
      <c r="T34" s="405">
        <f>IF(AND('Payroll (Expenses)'!$E11&lt;=Q$54,'Payroll (Expenses)'!$F11&gt;=Q$54),IFERROR(INDEX('Payroll (Expenses)'!$L$5:$P$23,MATCH($B34,'Payroll (Expenses)'!$B$5:$B$23,0),MATCH(Q$56,'Payroll (Expenses)'!$L$4:$P$4,0)),0),0)</f>
        <v>0</v>
      </c>
      <c r="U34" s="405">
        <f>IF(AND('Payroll (Expenses)'!$E11&lt;=R$54,'Payroll (Expenses)'!$F11&gt;=R$54),IFERROR(INDEX('Payroll (Expenses)'!$L$5:$P$23,MATCH($B34,'Payroll (Expenses)'!$B$5:$B$23,0),MATCH(R$56,'Payroll (Expenses)'!$L$4:$P$4,0)),0),0)</f>
        <v>0</v>
      </c>
      <c r="V34" s="405">
        <f>IF(AND('Payroll (Expenses)'!$E11&lt;=S$54,'Payroll (Expenses)'!$F11&gt;=S$54),IFERROR(INDEX('Payroll (Expenses)'!$L$5:$P$23,MATCH($B34,'Payroll (Expenses)'!$B$5:$B$23,0),MATCH(S$56,'Payroll (Expenses)'!$L$4:$P$4,0)),0),0)</f>
        <v>0</v>
      </c>
      <c r="W34" s="405">
        <f>IF(AND('Payroll (Expenses)'!$E11&lt;=T$54,'Payroll (Expenses)'!$F11&gt;=T$54),IFERROR(INDEX('Payroll (Expenses)'!$L$5:$P$23,MATCH($B34,'Payroll (Expenses)'!$B$5:$B$23,0),MATCH(T$56,'Payroll (Expenses)'!$L$4:$P$4,0)),0),0)</f>
        <v>0</v>
      </c>
      <c r="X34" s="405">
        <f>IF(AND('Payroll (Expenses)'!$E11&lt;=U$54,'Payroll (Expenses)'!$F11&gt;=U$54),IFERROR(INDEX('Payroll (Expenses)'!$L$5:$P$23,MATCH($B34,'Payroll (Expenses)'!$B$5:$B$23,0),MATCH(U$56,'Payroll (Expenses)'!$L$4:$P$4,0)),0),0)</f>
        <v>0</v>
      </c>
      <c r="Y34" s="405">
        <f>IF(AND('Payroll (Expenses)'!$E11&lt;=V$54,'Payroll (Expenses)'!$F11&gt;=V$54),IFERROR(INDEX('Payroll (Expenses)'!$L$5:$P$23,MATCH($B34,'Payroll (Expenses)'!$B$5:$B$23,0),MATCH(V$56,'Payroll (Expenses)'!$L$4:$P$4,0)),0),0)</f>
        <v>0</v>
      </c>
      <c r="Z34" s="405">
        <f>IF(AND('Payroll (Expenses)'!$E11&lt;=W$54,'Payroll (Expenses)'!$F11&gt;=W$54),IFERROR(INDEX('Payroll (Expenses)'!$L$5:$P$23,MATCH($B34,'Payroll (Expenses)'!$B$5:$B$23,0),MATCH(W$56,'Payroll (Expenses)'!$L$4:$P$4,0)),0),0)</f>
        <v>0</v>
      </c>
      <c r="AA34" s="405">
        <f>IF(AND('Payroll (Expenses)'!$E11&lt;=X$54,'Payroll (Expenses)'!$F11&gt;=X$54),IFERROR(INDEX('Payroll (Expenses)'!$L$5:$P$23,MATCH($B34,'Payroll (Expenses)'!$B$5:$B$23,0),MATCH(X$56,'Payroll (Expenses)'!$L$4:$P$4,0)),0),0)</f>
        <v>0</v>
      </c>
      <c r="AB34" s="405">
        <f>IF(AND('Payroll (Expenses)'!$E11&lt;=Y$54,'Payroll (Expenses)'!$F11&gt;=Y$54),IFERROR(INDEX('Payroll (Expenses)'!$L$5:$P$23,MATCH($B34,'Payroll (Expenses)'!$B$5:$B$23,0),MATCH(Y$56,'Payroll (Expenses)'!$L$4:$P$4,0)),0),0)</f>
        <v>0</v>
      </c>
      <c r="AC34" s="405">
        <f>IF(AND('Payroll (Expenses)'!$E11&lt;=Z$54,'Payroll (Expenses)'!$F11&gt;=Z$54),IFERROR(INDEX('Payroll (Expenses)'!$L$5:$P$23,MATCH($B34,'Payroll (Expenses)'!$B$5:$B$23,0),MATCH(Z$56,'Payroll (Expenses)'!$L$4:$P$4,0)),0),0)</f>
        <v>0</v>
      </c>
      <c r="AD34" s="405">
        <f>IF(AND('Payroll (Expenses)'!$E11&lt;=AA$54,'Payroll (Expenses)'!$F11&gt;=AA$54),IFERROR(INDEX('Payroll (Expenses)'!$L$5:$P$23,MATCH($B34,'Payroll (Expenses)'!$B$5:$B$23,0),MATCH(AA$56,'Payroll (Expenses)'!$L$4:$P$4,0)),0),0)</f>
        <v>0</v>
      </c>
      <c r="AE34" s="405">
        <f>IF(AND('Payroll (Expenses)'!$E11&lt;=AB$54,'Payroll (Expenses)'!$F11&gt;=AB$54),IFERROR(INDEX('Payroll (Expenses)'!$L$5:$P$23,MATCH($B34,'Payroll (Expenses)'!$B$5:$B$23,0),MATCH(AB$56,'Payroll (Expenses)'!$L$4:$P$4,0)),0),0)</f>
        <v>0</v>
      </c>
      <c r="AF34" s="405">
        <f>IF(AND('Payroll (Expenses)'!$E11&lt;=AC$54,'Payroll (Expenses)'!$F11&gt;=AC$54),IFERROR(INDEX('Payroll (Expenses)'!$L$5:$P$23,MATCH($B34,'Payroll (Expenses)'!$B$5:$B$23,0),MATCH(AC$56,'Payroll (Expenses)'!$L$4:$P$4,0)),0),0)</f>
        <v>0</v>
      </c>
      <c r="AG34" s="405">
        <f>IF(AND('Payroll (Expenses)'!$E11&lt;=AD$54,'Payroll (Expenses)'!$F11&gt;=AD$54),IFERROR(INDEX('Payroll (Expenses)'!$L$5:$P$23,MATCH($B34,'Payroll (Expenses)'!$B$5:$B$23,0),MATCH(AD$56,'Payroll (Expenses)'!$L$4:$P$4,0)),0),0)</f>
        <v>0</v>
      </c>
      <c r="AH34" s="405">
        <f>IF(AND('Payroll (Expenses)'!$E11&lt;=AE$54,'Payroll (Expenses)'!$F11&gt;=AE$54),IFERROR(INDEX('Payroll (Expenses)'!$L$5:$P$23,MATCH($B34,'Payroll (Expenses)'!$B$5:$B$23,0),MATCH(AE$56,'Payroll (Expenses)'!$L$4:$P$4,0)),0),0)</f>
        <v>0</v>
      </c>
      <c r="AI34" s="405">
        <f>IF(AND('Payroll (Expenses)'!$E11&lt;=AF$54,'Payroll (Expenses)'!$F11&gt;=AF$54),IFERROR(INDEX('Payroll (Expenses)'!$L$5:$P$23,MATCH($B34,'Payroll (Expenses)'!$B$5:$B$23,0),MATCH(AF$56,'Payroll (Expenses)'!$L$4:$P$4,0)),0),0)</f>
        <v>0</v>
      </c>
      <c r="AJ34" s="405">
        <f>IF(AND('Payroll (Expenses)'!$E11&lt;=AG$54,'Payroll (Expenses)'!$F11&gt;=AG$54),IFERROR(INDEX('Payroll (Expenses)'!$L$5:$P$23,MATCH($B34,'Payroll (Expenses)'!$B$5:$B$23,0),MATCH(AG$56,'Payroll (Expenses)'!$L$4:$P$4,0)),0),0)</f>
        <v>0</v>
      </c>
      <c r="AK34" s="405">
        <f>IF(AND('Payroll (Expenses)'!$E11&lt;=AH$54,'Payroll (Expenses)'!$F11&gt;=AH$54),IFERROR(INDEX('Payroll (Expenses)'!$L$5:$P$23,MATCH($B34,'Payroll (Expenses)'!$B$5:$B$23,0),MATCH(AH$56,'Payroll (Expenses)'!$L$4:$P$4,0)),0),0)</f>
        <v>0</v>
      </c>
      <c r="AL34" s="405">
        <f>IF(AND('Payroll (Expenses)'!$E11&lt;=AI$54,'Payroll (Expenses)'!$F11&gt;=AI$54),IFERROR(INDEX('Payroll (Expenses)'!$L$5:$P$23,MATCH($B34,'Payroll (Expenses)'!$B$5:$B$23,0),MATCH(AI$56,'Payroll (Expenses)'!$L$4:$P$4,0)),0),0)</f>
        <v>0</v>
      </c>
      <c r="AM34" s="405">
        <f>IF(AND('Payroll (Expenses)'!$E11&lt;=AJ$54,'Payroll (Expenses)'!$F11&gt;=AJ$54),IFERROR(INDEX('Payroll (Expenses)'!$L$5:$P$23,MATCH($B34,'Payroll (Expenses)'!$B$5:$B$23,0),MATCH(AJ$56,'Payroll (Expenses)'!$L$4:$P$4,0)),0),0)</f>
        <v>0</v>
      </c>
      <c r="AN34" s="405">
        <f>IF(AND('Payroll (Expenses)'!$E11&lt;=AK$54,'Payroll (Expenses)'!$F11&gt;=AK$54),IFERROR(INDEX('Payroll (Expenses)'!$L$5:$P$23,MATCH($B34,'Payroll (Expenses)'!$B$5:$B$23,0),MATCH(AK$56,'Payroll (Expenses)'!$L$4:$P$4,0)),0),0)</f>
        <v>0</v>
      </c>
      <c r="AO34" s="405">
        <f>IF(AND('Payroll (Expenses)'!$E11&lt;=AL$54,'Payroll (Expenses)'!$F11&gt;=AL$54),IFERROR(INDEX('Payroll (Expenses)'!$L$5:$P$23,MATCH($B34,'Payroll (Expenses)'!$B$5:$B$23,0),MATCH(AL$56,'Payroll (Expenses)'!$L$4:$P$4,0)),0),0)</f>
        <v>0</v>
      </c>
      <c r="AP34" s="405">
        <f>IF(AND('Payroll (Expenses)'!$E11&lt;=AM$54,'Payroll (Expenses)'!$F11&gt;=AM$54),IFERROR(INDEX('Payroll (Expenses)'!$L$5:$P$23,MATCH($B34,'Payroll (Expenses)'!$B$5:$B$23,0),MATCH(AM$56,'Payroll (Expenses)'!$L$4:$P$4,0)),0),0)</f>
        <v>0</v>
      </c>
      <c r="AQ34" s="405">
        <f>IF(AND('Payroll (Expenses)'!$E11&lt;=AN$54,'Payroll (Expenses)'!$F11&gt;=AN$54),IFERROR(INDEX('Payroll (Expenses)'!$L$5:$P$23,MATCH($B34,'Payroll (Expenses)'!$B$5:$B$23,0),MATCH(AN$56,'Payroll (Expenses)'!$L$4:$P$4,0)),0),0)</f>
        <v>0</v>
      </c>
      <c r="AR34" s="405">
        <f>IF(AND('Payroll (Expenses)'!$E11&lt;=AO$54,'Payroll (Expenses)'!$F11&gt;=AO$54),IFERROR(INDEX('Payroll (Expenses)'!$L$5:$P$23,MATCH($B34,'Payroll (Expenses)'!$B$5:$B$23,0),MATCH(AO$56,'Payroll (Expenses)'!$L$4:$P$4,0)),0),0)</f>
        <v>0</v>
      </c>
      <c r="AS34" s="405">
        <f>IF(AND('Payroll (Expenses)'!$E11&lt;=AP$54,'Payroll (Expenses)'!$F11&gt;=AP$54),IFERROR(INDEX('Payroll (Expenses)'!$L$5:$P$23,MATCH($B34,'Payroll (Expenses)'!$B$5:$B$23,0),MATCH(AP$56,'Payroll (Expenses)'!$L$4:$P$4,0)),0),0)</f>
        <v>0</v>
      </c>
      <c r="AT34" s="405">
        <f>IF(AND('Payroll (Expenses)'!$E11&lt;=AQ$54,'Payroll (Expenses)'!$F11&gt;=AQ$54),IFERROR(INDEX('Payroll (Expenses)'!$L$5:$P$23,MATCH($B34,'Payroll (Expenses)'!$B$5:$B$23,0),MATCH(AQ$56,'Payroll (Expenses)'!$L$4:$P$4,0)),0),0)</f>
        <v>0</v>
      </c>
      <c r="AU34" s="405">
        <f>IF(AND('Payroll (Expenses)'!$E11&lt;=AR$54,'Payroll (Expenses)'!$F11&gt;=AR$54),IFERROR(INDEX('Payroll (Expenses)'!$L$5:$P$23,MATCH($B34,'Payroll (Expenses)'!$B$5:$B$23,0),MATCH(AR$56,'Payroll (Expenses)'!$L$4:$P$4,0)),0),0)</f>
        <v>0</v>
      </c>
      <c r="AV34" s="405">
        <f>IF(AND('Payroll (Expenses)'!$E11&lt;=AS$54,'Payroll (Expenses)'!$F11&gt;=AS$54),IFERROR(INDEX('Payroll (Expenses)'!$L$5:$P$23,MATCH($B34,'Payroll (Expenses)'!$B$5:$B$23,0),MATCH(AS$56,'Payroll (Expenses)'!$L$4:$P$4,0)),0),0)</f>
        <v>0</v>
      </c>
      <c r="AW34" s="405">
        <f>IF(AND('Payroll (Expenses)'!$E11&lt;=AT$54,'Payroll (Expenses)'!$F11&gt;=AT$54),IFERROR(INDEX('Payroll (Expenses)'!$L$5:$P$23,MATCH($B34,'Payroll (Expenses)'!$B$5:$B$23,0),MATCH(AT$56,'Payroll (Expenses)'!$L$4:$P$4,0)),0),0)</f>
        <v>0</v>
      </c>
      <c r="AX34" s="405">
        <f>IF(AND('Payroll (Expenses)'!$E11&lt;=AU$54,'Payroll (Expenses)'!$F11&gt;=AU$54),IFERROR(INDEX('Payroll (Expenses)'!$L$5:$P$23,MATCH($B34,'Payroll (Expenses)'!$B$5:$B$23,0),MATCH(AU$56,'Payroll (Expenses)'!$L$4:$P$4,0)),0),0)</f>
        <v>0</v>
      </c>
      <c r="AY34" s="405">
        <f>IF(AND('Payroll (Expenses)'!$E11&lt;=AV$54,'Payroll (Expenses)'!$F11&gt;=AV$54),IFERROR(INDEX('Payroll (Expenses)'!$L$5:$P$23,MATCH($B34,'Payroll (Expenses)'!$B$5:$B$23,0),MATCH(AV$56,'Payroll (Expenses)'!$L$4:$P$4,0)),0),0)</f>
        <v>0</v>
      </c>
      <c r="AZ34" s="405">
        <f>IF(AND('Payroll (Expenses)'!$E11&lt;=AW$54,'Payroll (Expenses)'!$F11&gt;=AW$54),IFERROR(INDEX('Payroll (Expenses)'!$L$5:$P$23,MATCH($B34,'Payroll (Expenses)'!$B$5:$B$23,0),MATCH(AW$56,'Payroll (Expenses)'!$L$4:$P$4,0)),0),0)</f>
        <v>0</v>
      </c>
      <c r="BA34" s="405">
        <f>IF(AND('Payroll (Expenses)'!$E11&lt;=AX$54,'Payroll (Expenses)'!$F11&gt;=AX$54),IFERROR(INDEX('Payroll (Expenses)'!$L$5:$P$23,MATCH($B34,'Payroll (Expenses)'!$B$5:$B$23,0),MATCH(AX$56,'Payroll (Expenses)'!$L$4:$P$4,0)),0),0)</f>
        <v>0</v>
      </c>
      <c r="BB34" s="405">
        <f>IF(AND('Payroll (Expenses)'!$E11&lt;=AY$54,'Payroll (Expenses)'!$F11&gt;=AY$54),IFERROR(INDEX('Payroll (Expenses)'!$L$5:$P$23,MATCH($B34,'Payroll (Expenses)'!$B$5:$B$23,0),MATCH(AY$56,'Payroll (Expenses)'!$L$4:$P$4,0)),0),0)</f>
        <v>0</v>
      </c>
      <c r="BC34" s="405">
        <f>IF(AND('Payroll (Expenses)'!$E11&lt;=AZ$54,'Payroll (Expenses)'!$F11&gt;=AZ$54),IFERROR(INDEX('Payroll (Expenses)'!$L$5:$P$23,MATCH($B34,'Payroll (Expenses)'!$B$5:$B$23,0),MATCH(AZ$56,'Payroll (Expenses)'!$L$4:$P$4,0)),0),0)</f>
        <v>0</v>
      </c>
      <c r="BD34" s="405">
        <f>IF(AND('Payroll (Expenses)'!$E11&lt;=BA$54,'Payroll (Expenses)'!$F11&gt;=BA$54),IFERROR(INDEX('Payroll (Expenses)'!$L$5:$P$23,MATCH($B34,'Payroll (Expenses)'!$B$5:$B$23,0),MATCH(BA$56,'Payroll (Expenses)'!$L$4:$P$4,0)),0),0)</f>
        <v>0</v>
      </c>
      <c r="BE34" s="405">
        <f>IF(AND('Payroll (Expenses)'!$E11&lt;=BB$54,'Payroll (Expenses)'!$F11&gt;=BB$54),IFERROR(INDEX('Payroll (Expenses)'!$L$5:$P$23,MATCH($B34,'Payroll (Expenses)'!$B$5:$B$23,0),MATCH(BB$56,'Payroll (Expenses)'!$L$4:$P$4,0)),0),0)</f>
        <v>0</v>
      </c>
      <c r="BF34" s="405">
        <f>IF(AND('Payroll (Expenses)'!$E11&lt;=BC$54,'Payroll (Expenses)'!$F11&gt;=BC$54),IFERROR(INDEX('Payroll (Expenses)'!$L$5:$P$23,MATCH($B34,'Payroll (Expenses)'!$B$5:$B$23,0),MATCH(BC$56,'Payroll (Expenses)'!$L$4:$P$4,0)),0),0)</f>
        <v>0</v>
      </c>
      <c r="BG34" s="405">
        <f>IF(AND('Payroll (Expenses)'!$E11&lt;=BD$54,'Payroll (Expenses)'!$F11&gt;=BD$54),IFERROR(INDEX('Payroll (Expenses)'!$L$5:$P$23,MATCH($B34,'Payroll (Expenses)'!$B$5:$B$23,0),MATCH(BD$56,'Payroll (Expenses)'!$L$4:$P$4,0)),0),0)</f>
        <v>0</v>
      </c>
      <c r="BH34" s="405">
        <f>IF(AND('Payroll (Expenses)'!$E11&lt;=BE$54,'Payroll (Expenses)'!$F11&gt;=BE$54),IFERROR(INDEX('Payroll (Expenses)'!$L$5:$P$23,MATCH($B34,'Payroll (Expenses)'!$B$5:$B$23,0),MATCH(BE$56,'Payroll (Expenses)'!$L$4:$P$4,0)),0),0)</f>
        <v>0</v>
      </c>
      <c r="BI34" s="405">
        <f>IF(AND('Payroll (Expenses)'!$E11&lt;=BF$54,'Payroll (Expenses)'!$F11&gt;=BF$54),IFERROR(INDEX('Payroll (Expenses)'!$L$5:$P$23,MATCH($B34,'Payroll (Expenses)'!$B$5:$B$23,0),MATCH(BF$56,'Payroll (Expenses)'!$L$4:$P$4,0)),0),0)</f>
        <v>0</v>
      </c>
      <c r="BJ34" s="405">
        <f>IF(AND('Payroll (Expenses)'!$E11&lt;=BG$54,'Payroll (Expenses)'!$F11&gt;=BG$54),IFERROR(INDEX('Payroll (Expenses)'!$L$5:$P$23,MATCH($B34,'Payroll (Expenses)'!$B$5:$B$23,0),MATCH(BG$56,'Payroll (Expenses)'!$L$4:$P$4,0)),0),0)</f>
        <v>0</v>
      </c>
      <c r="BK34" s="405">
        <f>IF(AND('Payroll (Expenses)'!$E11&lt;=BH$54,'Payroll (Expenses)'!$F11&gt;=BH$54),IFERROR(INDEX('Payroll (Expenses)'!$L$5:$P$23,MATCH($B34,'Payroll (Expenses)'!$B$5:$B$23,0),MATCH(BH$56,'Payroll (Expenses)'!$L$4:$P$4,0)),0),0)</f>
        <v>0</v>
      </c>
      <c r="BL34" s="405">
        <f>IF(AND('Payroll (Expenses)'!$E11&lt;=BI$54,'Payroll (Expenses)'!$F11&gt;=BI$54),IFERROR(INDEX('Payroll (Expenses)'!$L$5:$P$23,MATCH($B34,'Payroll (Expenses)'!$B$5:$B$23,0),MATCH(BI$56,'Payroll (Expenses)'!$L$4:$P$4,0)),0),0)</f>
        <v>0</v>
      </c>
      <c r="BM34" s="405">
        <f>IF(AND('Payroll (Expenses)'!$E11&lt;=BJ$54,'Payroll (Expenses)'!$F11&gt;=BJ$54),IFERROR(INDEX('Payroll (Expenses)'!$L$5:$P$23,MATCH($B34,'Payroll (Expenses)'!$B$5:$B$23,0),MATCH(BJ$56,'Payroll (Expenses)'!$L$4:$P$4,0)),0),0)</f>
        <v>0</v>
      </c>
      <c r="BN34" s="405">
        <f>IF(AND('Payroll (Expenses)'!$E11&lt;=BK$54,'Payroll (Expenses)'!$F11&gt;=BK$54),IFERROR(INDEX('Payroll (Expenses)'!$L$5:$P$23,MATCH($B34,'Payroll (Expenses)'!$B$5:$B$23,0),MATCH(BK$56,'Payroll (Expenses)'!$L$4:$P$4,0)),0),0)</f>
        <v>0</v>
      </c>
      <c r="BO34" s="405">
        <f>IF(AND('Payroll (Expenses)'!$E11&lt;=BL$54,'Payroll (Expenses)'!$F11&gt;=BL$54),IFERROR(INDEX('Payroll (Expenses)'!$L$5:$P$23,MATCH($B34,'Payroll (Expenses)'!$B$5:$B$23,0),MATCH(BL$56,'Payroll (Expenses)'!$L$4:$P$4,0)),0),0)</f>
        <v>0</v>
      </c>
      <c r="BP34" s="405">
        <f>IF(AND('Payroll (Expenses)'!$E11&lt;=BM$54,'Payroll (Expenses)'!$F11&gt;=BM$54),IFERROR(INDEX('Payroll (Expenses)'!$L$5:$P$23,MATCH($B34,'Payroll (Expenses)'!$B$5:$B$23,0),MATCH(BM$56,'Payroll (Expenses)'!$L$4:$P$4,0)),0),0)</f>
        <v>0</v>
      </c>
      <c r="BQ34" s="405">
        <f>IF(AND('Payroll (Expenses)'!$E11&lt;=BN$54,'Payroll (Expenses)'!$F11&gt;=BN$54),IFERROR(INDEX('Payroll (Expenses)'!$L$5:$P$23,MATCH($B34,'Payroll (Expenses)'!$B$5:$B$23,0),MATCH(BN$56,'Payroll (Expenses)'!$L$4:$P$4,0)),0),0)</f>
        <v>0</v>
      </c>
      <c r="BR34" s="406">
        <f>IF(AND('Payroll (Expenses)'!$E11&lt;=BO$54,'Payroll (Expenses)'!$F11&gt;=BO$54),IFERROR(INDEX('Payroll (Expenses)'!$L$5:$P$23,MATCH($B34,'Payroll (Expenses)'!$B$5:$B$23,0),MATCH(BO$56,'Payroll (Expenses)'!$L$4:$P$4,0)),0),0)</f>
        <v>0</v>
      </c>
      <c r="BS34" s="407">
        <f>IFERROR(INDEX('Payroll (Expenses)'!$F$28:$J$46,MATCH($B34,'Payroll (Expenses)'!$B$28:$B$46,0),MATCH(H$56,'Payroll (Expenses)'!$F$27:$J$27,0)),0)*K34/12</f>
        <v>0</v>
      </c>
      <c r="BT34" s="407">
        <f>IFERROR(INDEX('Payroll (Expenses)'!$F$28:$J$46,MATCH($B34,'Payroll (Expenses)'!$B$28:$B$46,0),MATCH(I$56,'Payroll (Expenses)'!$F$27:$J$27,0)),0)*L34/12</f>
        <v>0</v>
      </c>
      <c r="BU34" s="407">
        <f>IFERROR(INDEX('Payroll (Expenses)'!$F$28:$J$46,MATCH($B34,'Payroll (Expenses)'!$B$28:$B$46,0),MATCH(J$56,'Payroll (Expenses)'!$F$27:$J$27,0)),0)*M34/12</f>
        <v>0</v>
      </c>
      <c r="BV34" s="407">
        <f>IFERROR(INDEX('Payroll (Expenses)'!$F$28:$J$46,MATCH($B34,'Payroll (Expenses)'!$B$28:$B$46,0),MATCH(K$56,'Payroll (Expenses)'!$F$27:$J$27,0)),0)*N34/12</f>
        <v>0</v>
      </c>
      <c r="BW34" s="407">
        <f>IFERROR(INDEX('Payroll (Expenses)'!$F$28:$J$46,MATCH($B34,'Payroll (Expenses)'!$B$28:$B$46,0),MATCH(L$56,'Payroll (Expenses)'!$F$27:$J$27,0)),0)*O34/12</f>
        <v>0</v>
      </c>
      <c r="BX34" s="407">
        <f>IFERROR(INDEX('Payroll (Expenses)'!$F$28:$J$46,MATCH($B34,'Payroll (Expenses)'!$B$28:$B$46,0),MATCH(M$56,'Payroll (Expenses)'!$F$27:$J$27,0)),0)*P34/12</f>
        <v>0</v>
      </c>
      <c r="BY34" s="407">
        <f>IFERROR(INDEX('Payroll (Expenses)'!$F$28:$J$46,MATCH($B34,'Payroll (Expenses)'!$B$28:$B$46,0),MATCH(N$56,'Payroll (Expenses)'!$F$27:$J$27,0)),0)*Q34/12</f>
        <v>0</v>
      </c>
      <c r="BZ34" s="407">
        <f>IFERROR(INDEX('Payroll (Expenses)'!$F$28:$J$46,MATCH($B34,'Payroll (Expenses)'!$B$28:$B$46,0),MATCH(O$56,'Payroll (Expenses)'!$F$27:$J$27,0)),0)*R34/12</f>
        <v>0</v>
      </c>
      <c r="CA34" s="407">
        <f>IFERROR(INDEX('Payroll (Expenses)'!$F$28:$J$46,MATCH($B34,'Payroll (Expenses)'!$B$28:$B$46,0),MATCH(P$56,'Payroll (Expenses)'!$F$27:$J$27,0)),0)*S34/12</f>
        <v>0</v>
      </c>
      <c r="CB34" s="407">
        <f>IFERROR(INDEX('Payroll (Expenses)'!$F$28:$J$46,MATCH($B34,'Payroll (Expenses)'!$B$28:$B$46,0),MATCH(Q$56,'Payroll (Expenses)'!$F$27:$J$27,0)),0)*T34/12</f>
        <v>0</v>
      </c>
      <c r="CC34" s="407">
        <f>IFERROR(INDEX('Payroll (Expenses)'!$F$28:$J$46,MATCH($B34,'Payroll (Expenses)'!$B$28:$B$46,0),MATCH(R$56,'Payroll (Expenses)'!$F$27:$J$27,0)),0)*U34/12</f>
        <v>0</v>
      </c>
      <c r="CD34" s="407">
        <f>IFERROR(INDEX('Payroll (Expenses)'!$F$28:$J$46,MATCH($B34,'Payroll (Expenses)'!$B$28:$B$46,0),MATCH(S$56,'Payroll (Expenses)'!$F$27:$J$27,0)),0)*V34/12</f>
        <v>0</v>
      </c>
      <c r="CE34" s="407">
        <f>IFERROR(INDEX('Payroll (Expenses)'!$F$28:$J$46,MATCH($B34,'Payroll (Expenses)'!$B$28:$B$46,0),MATCH(T$56,'Payroll (Expenses)'!$F$27:$J$27,0)),0)*W34/12</f>
        <v>0</v>
      </c>
      <c r="CF34" s="407">
        <f>IFERROR(INDEX('Payroll (Expenses)'!$F$28:$J$46,MATCH($B34,'Payroll (Expenses)'!$B$28:$B$46,0),MATCH(U$56,'Payroll (Expenses)'!$F$27:$J$27,0)),0)*X34/12</f>
        <v>0</v>
      </c>
      <c r="CG34" s="407">
        <f>IFERROR(INDEX('Payroll (Expenses)'!$F$28:$J$46,MATCH($B34,'Payroll (Expenses)'!$B$28:$B$46,0),MATCH(V$56,'Payroll (Expenses)'!$F$27:$J$27,0)),0)*Y34/12</f>
        <v>0</v>
      </c>
      <c r="CH34" s="407">
        <f>IFERROR(INDEX('Payroll (Expenses)'!$F$28:$J$46,MATCH($B34,'Payroll (Expenses)'!$B$28:$B$46,0),MATCH(W$56,'Payroll (Expenses)'!$F$27:$J$27,0)),0)*Z34/12</f>
        <v>0</v>
      </c>
      <c r="CI34" s="407">
        <f>IFERROR(INDEX('Payroll (Expenses)'!$F$28:$J$46,MATCH($B34,'Payroll (Expenses)'!$B$28:$B$46,0),MATCH(X$56,'Payroll (Expenses)'!$F$27:$J$27,0)),0)*AA34/12</f>
        <v>0</v>
      </c>
      <c r="CJ34" s="407">
        <f>IFERROR(INDEX('Payroll (Expenses)'!$F$28:$J$46,MATCH($B34,'Payroll (Expenses)'!$B$28:$B$46,0),MATCH(Y$56,'Payroll (Expenses)'!$F$27:$J$27,0)),0)*AB34/12</f>
        <v>0</v>
      </c>
      <c r="CK34" s="407">
        <f>IFERROR(INDEX('Payroll (Expenses)'!$F$28:$J$46,MATCH($B34,'Payroll (Expenses)'!$B$28:$B$46,0),MATCH(Z$56,'Payroll (Expenses)'!$F$27:$J$27,0)),0)*AC34/12</f>
        <v>0</v>
      </c>
      <c r="CL34" s="407">
        <f>IFERROR(INDEX('Payroll (Expenses)'!$F$28:$J$46,MATCH($B34,'Payroll (Expenses)'!$B$28:$B$46,0),MATCH(AA$56,'Payroll (Expenses)'!$F$27:$J$27,0)),0)*AD34/12</f>
        <v>0</v>
      </c>
      <c r="CM34" s="407">
        <f>IFERROR(INDEX('Payroll (Expenses)'!$F$28:$J$46,MATCH($B34,'Payroll (Expenses)'!$B$28:$B$46,0),MATCH(AB$56,'Payroll (Expenses)'!$F$27:$J$27,0)),0)*AE34/12</f>
        <v>0</v>
      </c>
      <c r="CN34" s="407">
        <f>IFERROR(INDEX('Payroll (Expenses)'!$F$28:$J$46,MATCH($B34,'Payroll (Expenses)'!$B$28:$B$46,0),MATCH(AC$56,'Payroll (Expenses)'!$F$27:$J$27,0)),0)*AF34/12</f>
        <v>0</v>
      </c>
      <c r="CO34" s="407">
        <f>IFERROR(INDEX('Payroll (Expenses)'!$F$28:$J$46,MATCH($B34,'Payroll (Expenses)'!$B$28:$B$46,0),MATCH(AD$56,'Payroll (Expenses)'!$F$27:$J$27,0)),0)*AG34/12</f>
        <v>0</v>
      </c>
      <c r="CP34" s="407">
        <f>IFERROR(INDEX('Payroll (Expenses)'!$F$28:$J$46,MATCH($B34,'Payroll (Expenses)'!$B$28:$B$46,0),MATCH(AE$56,'Payroll (Expenses)'!$F$27:$J$27,0)),0)*AH34/12</f>
        <v>0</v>
      </c>
      <c r="CQ34" s="407">
        <f>IFERROR(INDEX('Payroll (Expenses)'!$F$28:$J$46,MATCH($B34,'Payroll (Expenses)'!$B$28:$B$46,0),MATCH(AF$56,'Payroll (Expenses)'!$F$27:$J$27,0)),0)*AI34/12</f>
        <v>0</v>
      </c>
      <c r="CR34" s="407">
        <f>IFERROR(INDEX('Payroll (Expenses)'!$F$28:$J$46,MATCH($B34,'Payroll (Expenses)'!$B$28:$B$46,0),MATCH(AG$56,'Payroll (Expenses)'!$F$27:$J$27,0)),0)*AJ34/12</f>
        <v>0</v>
      </c>
      <c r="CS34" s="407">
        <f>IFERROR(INDEX('Payroll (Expenses)'!$F$28:$J$46,MATCH($B34,'Payroll (Expenses)'!$B$28:$B$46,0),MATCH(AH$56,'Payroll (Expenses)'!$F$27:$J$27,0)),0)*AK34/12</f>
        <v>0</v>
      </c>
      <c r="CT34" s="407">
        <f>IFERROR(INDEX('Payroll (Expenses)'!$F$28:$J$46,MATCH($B34,'Payroll (Expenses)'!$B$28:$B$46,0),MATCH(AI$56,'Payroll (Expenses)'!$F$27:$J$27,0)),0)*AL34/12</f>
        <v>0</v>
      </c>
      <c r="CU34" s="407">
        <f>IFERROR(INDEX('Payroll (Expenses)'!$F$28:$J$46,MATCH($B34,'Payroll (Expenses)'!$B$28:$B$46,0),MATCH(AJ$56,'Payroll (Expenses)'!$F$27:$J$27,0)),0)*AM34/12</f>
        <v>0</v>
      </c>
      <c r="CV34" s="407">
        <f>IFERROR(INDEX('Payroll (Expenses)'!$F$28:$J$46,MATCH($B34,'Payroll (Expenses)'!$B$28:$B$46,0),MATCH(AK$56,'Payroll (Expenses)'!$F$27:$J$27,0)),0)*AN34/12</f>
        <v>0</v>
      </c>
      <c r="CW34" s="407">
        <f>IFERROR(INDEX('Payroll (Expenses)'!$F$28:$J$46,MATCH($B34,'Payroll (Expenses)'!$B$28:$B$46,0),MATCH(AL$56,'Payroll (Expenses)'!$F$27:$J$27,0)),0)*AO34/12</f>
        <v>0</v>
      </c>
      <c r="CX34" s="407">
        <f>IFERROR(INDEX('Payroll (Expenses)'!$F$28:$J$46,MATCH($B34,'Payroll (Expenses)'!$B$28:$B$46,0),MATCH(AM$56,'Payroll (Expenses)'!$F$27:$J$27,0)),0)*AP34/12</f>
        <v>0</v>
      </c>
      <c r="CY34" s="407">
        <f>IFERROR(INDEX('Payroll (Expenses)'!$F$28:$J$46,MATCH($B34,'Payroll (Expenses)'!$B$28:$B$46,0),MATCH(AN$56,'Payroll (Expenses)'!$F$27:$J$27,0)),0)*AQ34/12</f>
        <v>0</v>
      </c>
      <c r="CZ34" s="407">
        <f>IFERROR(INDEX('Payroll (Expenses)'!$F$28:$J$46,MATCH($B34,'Payroll (Expenses)'!$B$28:$B$46,0),MATCH(AO$56,'Payroll (Expenses)'!$F$27:$J$27,0)),0)*AR34/12</f>
        <v>0</v>
      </c>
      <c r="DA34" s="407">
        <f>IFERROR(INDEX('Payroll (Expenses)'!$F$28:$J$46,MATCH($B34,'Payroll (Expenses)'!$B$28:$B$46,0),MATCH(AP$56,'Payroll (Expenses)'!$F$27:$J$27,0)),0)*AS34/12</f>
        <v>0</v>
      </c>
      <c r="DB34" s="407">
        <f>IFERROR(INDEX('Payroll (Expenses)'!$F$28:$J$46,MATCH($B34,'Payroll (Expenses)'!$B$28:$B$46,0),MATCH(AQ$56,'Payroll (Expenses)'!$F$27:$J$27,0)),0)*AT34/12</f>
        <v>0</v>
      </c>
      <c r="DC34" s="407">
        <f>IFERROR(INDEX('Payroll (Expenses)'!$F$28:$J$46,MATCH($B34,'Payroll (Expenses)'!$B$28:$B$46,0),MATCH(AR$56,'Payroll (Expenses)'!$F$27:$J$27,0)),0)*AU34/12</f>
        <v>0</v>
      </c>
      <c r="DD34" s="407">
        <f>IFERROR(INDEX('Payroll (Expenses)'!$F$28:$J$46,MATCH($B34,'Payroll (Expenses)'!$B$28:$B$46,0),MATCH(AS$56,'Payroll (Expenses)'!$F$27:$J$27,0)),0)*AV34/12</f>
        <v>0</v>
      </c>
      <c r="DE34" s="407">
        <f>IFERROR(INDEX('Payroll (Expenses)'!$F$28:$J$46,MATCH($B34,'Payroll (Expenses)'!$B$28:$B$46,0),MATCH(AT$56,'Payroll (Expenses)'!$F$27:$J$27,0)),0)*AW34/12</f>
        <v>0</v>
      </c>
      <c r="DF34" s="407">
        <f>IFERROR(INDEX('Payroll (Expenses)'!$F$28:$J$46,MATCH($B34,'Payroll (Expenses)'!$B$28:$B$46,0),MATCH(AU$56,'Payroll (Expenses)'!$F$27:$J$27,0)),0)*AX34/12</f>
        <v>0</v>
      </c>
      <c r="DG34" s="407">
        <f>IFERROR(INDEX('Payroll (Expenses)'!$F$28:$J$46,MATCH($B34,'Payroll (Expenses)'!$B$28:$B$46,0),MATCH(AV$56,'Payroll (Expenses)'!$F$27:$J$27,0)),0)*AY34/12</f>
        <v>0</v>
      </c>
      <c r="DH34" s="407">
        <f>IFERROR(INDEX('Payroll (Expenses)'!$F$28:$J$46,MATCH($B34,'Payroll (Expenses)'!$B$28:$B$46,0),MATCH(AW$56,'Payroll (Expenses)'!$F$27:$J$27,0)),0)*AZ34/12</f>
        <v>0</v>
      </c>
      <c r="DI34" s="407">
        <f>IFERROR(INDEX('Payroll (Expenses)'!$F$28:$J$46,MATCH($B34,'Payroll (Expenses)'!$B$28:$B$46,0),MATCH(AX$56,'Payroll (Expenses)'!$F$27:$J$27,0)),0)*BA34/12</f>
        <v>0</v>
      </c>
      <c r="DJ34" s="407">
        <f>IFERROR(INDEX('Payroll (Expenses)'!$F$28:$J$46,MATCH($B34,'Payroll (Expenses)'!$B$28:$B$46,0),MATCH(AY$56,'Payroll (Expenses)'!$F$27:$J$27,0)),0)*BB34/12</f>
        <v>0</v>
      </c>
      <c r="DK34" s="407">
        <f>IFERROR(INDEX('Payroll (Expenses)'!$F$28:$J$46,MATCH($B34,'Payroll (Expenses)'!$B$28:$B$46,0),MATCH(AZ$56,'Payroll (Expenses)'!$F$27:$J$27,0)),0)*BC34/12</f>
        <v>0</v>
      </c>
      <c r="DL34" s="407">
        <f>IFERROR(INDEX('Payroll (Expenses)'!$F$28:$J$46,MATCH($B34,'Payroll (Expenses)'!$B$28:$B$46,0),MATCH(BA$56,'Payroll (Expenses)'!$F$27:$J$27,0)),0)*BD34/12</f>
        <v>0</v>
      </c>
      <c r="DM34" s="407">
        <f>IFERROR(INDEX('Payroll (Expenses)'!$F$28:$J$46,MATCH($B34,'Payroll (Expenses)'!$B$28:$B$46,0),MATCH(BB$56,'Payroll (Expenses)'!$F$27:$J$27,0)),0)*BE34/12</f>
        <v>0</v>
      </c>
      <c r="DN34" s="407">
        <f>IFERROR(INDEX('Payroll (Expenses)'!$F$28:$J$46,MATCH($B34,'Payroll (Expenses)'!$B$28:$B$46,0),MATCH(BC$56,'Payroll (Expenses)'!$F$27:$J$27,0)),0)*BF34/12</f>
        <v>0</v>
      </c>
      <c r="DO34" s="407">
        <f>IFERROR(INDEX('Payroll (Expenses)'!$F$28:$J$46,MATCH($B34,'Payroll (Expenses)'!$B$28:$B$46,0),MATCH(BD$56,'Payroll (Expenses)'!$F$27:$J$27,0)),0)*BG34/12</f>
        <v>0</v>
      </c>
      <c r="DP34" s="407">
        <f>IFERROR(INDEX('Payroll (Expenses)'!$F$28:$J$46,MATCH($B34,'Payroll (Expenses)'!$B$28:$B$46,0),MATCH(BE$56,'Payroll (Expenses)'!$F$27:$J$27,0)),0)*BH34/12</f>
        <v>0</v>
      </c>
      <c r="DQ34" s="407">
        <f>IFERROR(INDEX('Payroll (Expenses)'!$F$28:$J$46,MATCH($B34,'Payroll (Expenses)'!$B$28:$B$46,0),MATCH(BF$56,'Payroll (Expenses)'!$F$27:$J$27,0)),0)*BI34/12</f>
        <v>0</v>
      </c>
      <c r="DR34" s="407">
        <f>IFERROR(INDEX('Payroll (Expenses)'!$F$28:$J$46,MATCH($B34,'Payroll (Expenses)'!$B$28:$B$46,0),MATCH(BG$56,'Payroll (Expenses)'!$F$27:$J$27,0)),0)*BJ34/12</f>
        <v>0</v>
      </c>
      <c r="DS34" s="407">
        <f>IFERROR(INDEX('Payroll (Expenses)'!$F$28:$J$46,MATCH($B34,'Payroll (Expenses)'!$B$28:$B$46,0),MATCH(BH$56,'Payroll (Expenses)'!$F$27:$J$27,0)),0)*BK34/12</f>
        <v>0</v>
      </c>
      <c r="DT34" s="407">
        <f>IFERROR(INDEX('Payroll (Expenses)'!$F$28:$J$46,MATCH($B34,'Payroll (Expenses)'!$B$28:$B$46,0),MATCH(BI$56,'Payroll (Expenses)'!$F$27:$J$27,0)),0)*BL34/12</f>
        <v>0</v>
      </c>
      <c r="DU34" s="407">
        <f>IFERROR(INDEX('Payroll (Expenses)'!$F$28:$J$46,MATCH($B34,'Payroll (Expenses)'!$B$28:$B$46,0),MATCH(BJ$56,'Payroll (Expenses)'!$F$27:$J$27,0)),0)*BM34/12</f>
        <v>0</v>
      </c>
      <c r="DV34" s="407">
        <f>IFERROR(INDEX('Payroll (Expenses)'!$F$28:$J$46,MATCH($B34,'Payroll (Expenses)'!$B$28:$B$46,0),MATCH(BK$56,'Payroll (Expenses)'!$F$27:$J$27,0)),0)*BN34/12</f>
        <v>0</v>
      </c>
      <c r="DW34" s="407">
        <f>IFERROR(INDEX('Payroll (Expenses)'!$F$28:$J$46,MATCH($B34,'Payroll (Expenses)'!$B$28:$B$46,0),MATCH(BL$56,'Payroll (Expenses)'!$F$27:$J$27,0)),0)*BO34/12</f>
        <v>0</v>
      </c>
      <c r="DX34" s="407">
        <f>IFERROR(INDEX('Payroll (Expenses)'!$F$28:$J$46,MATCH($B34,'Payroll (Expenses)'!$B$28:$B$46,0),MATCH(BM$56,'Payroll (Expenses)'!$F$27:$J$27,0)),0)*BP34/12</f>
        <v>0</v>
      </c>
      <c r="DY34" s="407">
        <f>IFERROR(INDEX('Payroll (Expenses)'!$F$28:$J$46,MATCH($B34,'Payroll (Expenses)'!$B$28:$B$46,0),MATCH(BN$56,'Payroll (Expenses)'!$F$27:$J$27,0)),0)*BQ34/12</f>
        <v>0</v>
      </c>
      <c r="DZ34" s="408">
        <f>IFERROR(INDEX('Payroll (Expenses)'!$F$28:$J$46,MATCH($B34,'Payroll (Expenses)'!$B$28:$B$46,0),MATCH(BO$56,'Payroll (Expenses)'!$F$27:$J$27,0)),0)*BR34/12</f>
        <v>0</v>
      </c>
      <c r="EA34" s="407">
        <f t="shared" si="10"/>
        <v>0</v>
      </c>
      <c r="EB34" s="409">
        <f t="shared" si="11"/>
        <v>0</v>
      </c>
      <c r="EC34" s="409">
        <f t="shared" si="12"/>
        <v>0</v>
      </c>
      <c r="ED34" s="409">
        <f t="shared" si="13"/>
        <v>0</v>
      </c>
      <c r="EE34" s="409">
        <f t="shared" si="14"/>
        <v>0</v>
      </c>
      <c r="EF34" s="409">
        <f t="shared" si="15"/>
        <v>0</v>
      </c>
      <c r="EG34" s="409">
        <f t="shared" si="16"/>
        <v>0</v>
      </c>
      <c r="EH34" s="409">
        <f t="shared" si="17"/>
        <v>0</v>
      </c>
      <c r="EI34" s="409">
        <f t="shared" si="18"/>
        <v>0</v>
      </c>
      <c r="EJ34" s="409">
        <f t="shared" si="19"/>
        <v>0</v>
      </c>
      <c r="EK34" s="409">
        <f t="shared" si="20"/>
        <v>0</v>
      </c>
      <c r="EL34" s="409">
        <f t="shared" si="21"/>
        <v>0</v>
      </c>
      <c r="EM34" s="409">
        <f t="shared" si="22"/>
        <v>0</v>
      </c>
      <c r="EN34" s="409">
        <f t="shared" si="23"/>
        <v>0</v>
      </c>
      <c r="EO34" s="409">
        <f t="shared" si="24"/>
        <v>0</v>
      </c>
      <c r="EP34" s="409">
        <f t="shared" si="25"/>
        <v>0</v>
      </c>
      <c r="EQ34" s="409">
        <f t="shared" si="26"/>
        <v>0</v>
      </c>
      <c r="ER34" s="409">
        <f t="shared" si="27"/>
        <v>0</v>
      </c>
      <c r="ES34" s="409">
        <f t="shared" si="28"/>
        <v>0</v>
      </c>
      <c r="ET34" s="409">
        <f t="shared" si="29"/>
        <v>0</v>
      </c>
      <c r="EU34" s="409">
        <f t="shared" si="30"/>
        <v>0</v>
      </c>
      <c r="EV34" s="409">
        <f t="shared" si="31"/>
        <v>0</v>
      </c>
      <c r="EW34" s="409">
        <f t="shared" si="32"/>
        <v>0</v>
      </c>
      <c r="EX34" s="409">
        <f t="shared" si="33"/>
        <v>0</v>
      </c>
      <c r="EY34" s="409">
        <f t="shared" si="34"/>
        <v>0</v>
      </c>
      <c r="EZ34" s="409">
        <f t="shared" si="35"/>
        <v>0</v>
      </c>
      <c r="FA34" s="409">
        <f t="shared" si="36"/>
        <v>0</v>
      </c>
      <c r="FB34" s="409">
        <f t="shared" si="37"/>
        <v>0</v>
      </c>
      <c r="FC34" s="409">
        <f t="shared" si="38"/>
        <v>0</v>
      </c>
      <c r="FD34" s="409">
        <f t="shared" si="39"/>
        <v>0</v>
      </c>
      <c r="FE34" s="409">
        <f t="shared" si="40"/>
        <v>0</v>
      </c>
      <c r="FF34" s="409">
        <f t="shared" si="41"/>
        <v>0</v>
      </c>
      <c r="FG34" s="409">
        <f t="shared" si="42"/>
        <v>0</v>
      </c>
      <c r="FH34" s="409">
        <f t="shared" si="43"/>
        <v>0</v>
      </c>
      <c r="FI34" s="409">
        <f t="shared" si="44"/>
        <v>0</v>
      </c>
      <c r="FJ34" s="409">
        <f t="shared" si="45"/>
        <v>0</v>
      </c>
      <c r="FK34" s="409">
        <f t="shared" si="46"/>
        <v>0</v>
      </c>
      <c r="FL34" s="409">
        <f t="shared" si="47"/>
        <v>0</v>
      </c>
      <c r="FM34" s="409">
        <f t="shared" si="48"/>
        <v>0</v>
      </c>
      <c r="FN34" s="409">
        <f t="shared" si="49"/>
        <v>0</v>
      </c>
      <c r="FO34" s="409">
        <f t="shared" si="50"/>
        <v>0</v>
      </c>
      <c r="FP34" s="409">
        <f t="shared" si="51"/>
        <v>0</v>
      </c>
      <c r="FQ34" s="409">
        <f t="shared" si="52"/>
        <v>0</v>
      </c>
      <c r="FR34" s="409">
        <f t="shared" si="53"/>
        <v>0</v>
      </c>
      <c r="FS34" s="409">
        <f t="shared" si="54"/>
        <v>0</v>
      </c>
      <c r="FT34" s="409">
        <f t="shared" si="55"/>
        <v>0</v>
      </c>
      <c r="FU34" s="409">
        <f t="shared" si="56"/>
        <v>0</v>
      </c>
      <c r="FV34" s="409">
        <f t="shared" si="57"/>
        <v>0</v>
      </c>
      <c r="FW34" s="409">
        <f t="shared" si="58"/>
        <v>0</v>
      </c>
      <c r="FX34" s="409">
        <f t="shared" si="59"/>
        <v>0</v>
      </c>
      <c r="FY34" s="409">
        <f t="shared" si="60"/>
        <v>0</v>
      </c>
      <c r="FZ34" s="409">
        <f t="shared" si="61"/>
        <v>0</v>
      </c>
      <c r="GA34" s="409">
        <f t="shared" si="62"/>
        <v>0</v>
      </c>
      <c r="GB34" s="409">
        <f t="shared" si="63"/>
        <v>0</v>
      </c>
      <c r="GC34" s="409">
        <f t="shared" si="64"/>
        <v>0</v>
      </c>
      <c r="GD34" s="409">
        <f t="shared" si="65"/>
        <v>0</v>
      </c>
      <c r="GE34" s="409">
        <f t="shared" si="66"/>
        <v>0</v>
      </c>
      <c r="GF34" s="409">
        <f t="shared" si="67"/>
        <v>0</v>
      </c>
      <c r="GG34" s="409">
        <f t="shared" si="68"/>
        <v>0</v>
      </c>
      <c r="GH34" s="410">
        <f t="shared" si="69"/>
        <v>0</v>
      </c>
      <c r="GI34" s="411">
        <f>'Clinic Model'!$G$23*(BS34+EA34)</f>
        <v>0</v>
      </c>
      <c r="GJ34" s="412">
        <f>'Clinic Model'!$G$23*(BT34+EB34)</f>
        <v>0</v>
      </c>
      <c r="GK34" s="412">
        <f>'Clinic Model'!$G$23*(BU34+EC34)</f>
        <v>0</v>
      </c>
      <c r="GL34" s="412">
        <f>'Clinic Model'!$G$23*(BV34+ED34)</f>
        <v>0</v>
      </c>
      <c r="GM34" s="412">
        <f>'Clinic Model'!$G$23*(BW34+EE34)</f>
        <v>0</v>
      </c>
      <c r="GN34" s="412">
        <f>'Clinic Model'!$G$23*(BX34+EF34)</f>
        <v>0</v>
      </c>
      <c r="GO34" s="412">
        <f>'Clinic Model'!$G$23*(BY34+EG34)</f>
        <v>0</v>
      </c>
      <c r="GP34" s="412">
        <f>'Clinic Model'!$G$23*(BZ34+EH34)</f>
        <v>0</v>
      </c>
      <c r="GQ34" s="412">
        <f>'Clinic Model'!$G$23*(CA34+EI34)</f>
        <v>0</v>
      </c>
      <c r="GR34" s="412">
        <f>'Clinic Model'!$G$23*(CB34+EJ34)</f>
        <v>0</v>
      </c>
      <c r="GS34" s="412">
        <f>'Clinic Model'!$G$23*(CC34+EK34)</f>
        <v>0</v>
      </c>
      <c r="GT34" s="412">
        <f>'Clinic Model'!$G$23*(CD34+EL34)</f>
        <v>0</v>
      </c>
      <c r="GU34" s="412">
        <f>'Clinic Model'!$G$23*(CE34+EM34)</f>
        <v>0</v>
      </c>
      <c r="GV34" s="412">
        <f>'Clinic Model'!$G$23*(CF34+EN34)</f>
        <v>0</v>
      </c>
      <c r="GW34" s="412">
        <f>'Clinic Model'!$G$23*(CG34+EO34)</f>
        <v>0</v>
      </c>
      <c r="GX34" s="412">
        <f>'Clinic Model'!$G$23*(CH34+EP34)</f>
        <v>0</v>
      </c>
      <c r="GY34" s="412">
        <f>'Clinic Model'!$G$23*(CI34+EQ34)</f>
        <v>0</v>
      </c>
      <c r="GZ34" s="412">
        <f>'Clinic Model'!$G$23*(CJ34+ER34)</f>
        <v>0</v>
      </c>
      <c r="HA34" s="412">
        <f>'Clinic Model'!$G$23*(CK34+ES34)</f>
        <v>0</v>
      </c>
      <c r="HB34" s="412">
        <f>'Clinic Model'!$G$23*(CL34+ET34)</f>
        <v>0</v>
      </c>
      <c r="HC34" s="412">
        <f>'Clinic Model'!$G$23*(CM34+EU34)</f>
        <v>0</v>
      </c>
      <c r="HD34" s="412">
        <f>'Clinic Model'!$G$23*(CN34+EV34)</f>
        <v>0</v>
      </c>
      <c r="HE34" s="412">
        <f>'Clinic Model'!$G$23*(CO34+EW34)</f>
        <v>0</v>
      </c>
      <c r="HF34" s="412">
        <f>'Clinic Model'!$G$23*(CP34+EX34)</f>
        <v>0</v>
      </c>
      <c r="HG34" s="412">
        <f>'Clinic Model'!$G$23*(CQ34+EY34)</f>
        <v>0</v>
      </c>
      <c r="HH34" s="412">
        <f>'Clinic Model'!$G$23*(CR34+EZ34)</f>
        <v>0</v>
      </c>
      <c r="HI34" s="412">
        <f>'Clinic Model'!$G$23*(CS34+FA34)</f>
        <v>0</v>
      </c>
      <c r="HJ34" s="412">
        <f>'Clinic Model'!$G$23*(CT34+FB34)</f>
        <v>0</v>
      </c>
      <c r="HK34" s="412">
        <f>'Clinic Model'!$G$23*(CU34+FC34)</f>
        <v>0</v>
      </c>
      <c r="HL34" s="412">
        <f>'Clinic Model'!$G$23*(CV34+FD34)</f>
        <v>0</v>
      </c>
      <c r="HM34" s="412">
        <f>'Clinic Model'!$G$23*(CW34+FE34)</f>
        <v>0</v>
      </c>
      <c r="HN34" s="412">
        <f>'Clinic Model'!$G$23*(CX34+FF34)</f>
        <v>0</v>
      </c>
      <c r="HO34" s="412">
        <f>'Clinic Model'!$G$23*(CY34+FG34)</f>
        <v>0</v>
      </c>
      <c r="HP34" s="412">
        <f>'Clinic Model'!$G$23*(CZ34+FH34)</f>
        <v>0</v>
      </c>
      <c r="HQ34" s="412">
        <f>'Clinic Model'!$G$23*(DA34+FI34)</f>
        <v>0</v>
      </c>
      <c r="HR34" s="412">
        <f>'Clinic Model'!$G$23*(DB34+FJ34)</f>
        <v>0</v>
      </c>
      <c r="HS34" s="412">
        <f>'Clinic Model'!$G$23*(DC34+FK34)</f>
        <v>0</v>
      </c>
      <c r="HT34" s="412">
        <f>'Clinic Model'!$G$23*(DD34+FL34)</f>
        <v>0</v>
      </c>
      <c r="HU34" s="412">
        <f>'Clinic Model'!$G$23*(DE34+FM34)</f>
        <v>0</v>
      </c>
      <c r="HV34" s="412">
        <f>'Clinic Model'!$G$23*(DF34+FN34)</f>
        <v>0</v>
      </c>
      <c r="HW34" s="412">
        <f>'Clinic Model'!$G$23*(DG34+FO34)</f>
        <v>0</v>
      </c>
      <c r="HX34" s="412">
        <f>'Clinic Model'!$G$23*(DH34+FP34)</f>
        <v>0</v>
      </c>
      <c r="HY34" s="412">
        <f>'Clinic Model'!$G$23*(DI34+FQ34)</f>
        <v>0</v>
      </c>
      <c r="HZ34" s="412">
        <f>'Clinic Model'!$G$23*(DJ34+FR34)</f>
        <v>0</v>
      </c>
      <c r="IA34" s="412">
        <f>'Clinic Model'!$G$23*(DK34+FS34)</f>
        <v>0</v>
      </c>
      <c r="IB34" s="412">
        <f>'Clinic Model'!$G$23*(DL34+FT34)</f>
        <v>0</v>
      </c>
      <c r="IC34" s="412">
        <f>'Clinic Model'!$G$23*(DM34+FU34)</f>
        <v>0</v>
      </c>
      <c r="ID34" s="412">
        <f>'Clinic Model'!$G$23*(DN34+FV34)</f>
        <v>0</v>
      </c>
      <c r="IE34" s="412">
        <f>'Clinic Model'!$G$23*(DO34+FW34)</f>
        <v>0</v>
      </c>
      <c r="IF34" s="412">
        <f>'Clinic Model'!$G$23*(DP34+FX34)</f>
        <v>0</v>
      </c>
      <c r="IG34" s="412">
        <f>'Clinic Model'!$G$23*(DQ34+FY34)</f>
        <v>0</v>
      </c>
      <c r="IH34" s="412">
        <f>'Clinic Model'!$G$23*(DR34+FZ34)</f>
        <v>0</v>
      </c>
      <c r="II34" s="412">
        <f>'Clinic Model'!$G$23*(DS34+GA34)</f>
        <v>0</v>
      </c>
      <c r="IJ34" s="412">
        <f>'Clinic Model'!$G$23*(DT34+GB34)</f>
        <v>0</v>
      </c>
      <c r="IK34" s="412">
        <f>'Clinic Model'!$G$23*(DU34+GC34)</f>
        <v>0</v>
      </c>
      <c r="IL34" s="412">
        <f>'Clinic Model'!$G$23*(DV34+GD34)</f>
        <v>0</v>
      </c>
      <c r="IM34" s="412">
        <f>'Clinic Model'!$G$23*(DW34+GE34)</f>
        <v>0</v>
      </c>
      <c r="IN34" s="412">
        <f>'Clinic Model'!$G$23*(DX34+GF34)</f>
        <v>0</v>
      </c>
      <c r="IO34" s="412">
        <f>'Clinic Model'!$G$23*(DY34+GG34)</f>
        <v>0</v>
      </c>
      <c r="IP34" s="413">
        <f>'Clinic Model'!$G$23*(DZ34+GH34)</f>
        <v>0</v>
      </c>
    </row>
    <row r="35" spans="1:250" ht="15.75" customHeight="1" thickBot="1" x14ac:dyDescent="0.35">
      <c r="A35" s="50"/>
      <c r="B35" s="957" t="str">
        <f t="shared" si="70"/>
        <v>Nurse</v>
      </c>
      <c r="C35" s="958"/>
      <c r="D35" s="958"/>
      <c r="E35" s="959"/>
      <c r="F35" s="401">
        <f t="shared" si="8"/>
        <v>80000</v>
      </c>
      <c r="G35" s="402">
        <f t="shared" si="9"/>
        <v>80000</v>
      </c>
      <c r="H35" s="402">
        <f t="shared" si="9"/>
        <v>80000</v>
      </c>
      <c r="I35" s="401">
        <f t="shared" si="9"/>
        <v>80000</v>
      </c>
      <c r="J35" s="403">
        <f t="shared" si="9"/>
        <v>80000</v>
      </c>
      <c r="K35" s="404">
        <f>IF(AND('Payroll (Expenses)'!$E12&lt;=H$54,'Payroll (Expenses)'!$F12&gt;=H$54),IFERROR(INDEX('Payroll (Expenses)'!$L$5:$P$23,MATCH($B36,'Payroll (Expenses)'!$B$5:$B$23,0),MATCH(H$56,'Payroll (Expenses)'!$L$4:$P$4,0)),0),0)</f>
        <v>0</v>
      </c>
      <c r="L35" s="405">
        <f>IF(AND('Payroll (Expenses)'!$E12&lt;=I$54,'Payroll (Expenses)'!$F12&gt;=I$54),IFERROR(INDEX('Payroll (Expenses)'!$L$5:$P$23,MATCH($B36,'Payroll (Expenses)'!$B$5:$B$23,0),MATCH(I$56,'Payroll (Expenses)'!$L$4:$P$4,0)),0),0)</f>
        <v>0</v>
      </c>
      <c r="M35" s="405">
        <f>IF(AND('Payroll (Expenses)'!$E12&lt;=J$54,'Payroll (Expenses)'!$F12&gt;=J$54),IFERROR(INDEX('Payroll (Expenses)'!$L$5:$P$23,MATCH($B36,'Payroll (Expenses)'!$B$5:$B$23,0),MATCH(J$56,'Payroll (Expenses)'!$L$4:$P$4,0)),0),0)</f>
        <v>0</v>
      </c>
      <c r="N35" s="405">
        <f>IF(AND('Payroll (Expenses)'!$E12&lt;=K$54,'Payroll (Expenses)'!$F12&gt;=K$54),IFERROR(INDEX('Payroll (Expenses)'!$L$5:$P$23,MATCH($B36,'Payroll (Expenses)'!$B$5:$B$23,0),MATCH(K$56,'Payroll (Expenses)'!$L$4:$P$4,0)),0),0)</f>
        <v>0</v>
      </c>
      <c r="O35" s="405">
        <f>IF(AND('Payroll (Expenses)'!$E12&lt;=L$54,'Payroll (Expenses)'!$F12&gt;=L$54),IFERROR(INDEX('Payroll (Expenses)'!$L$5:$P$23,MATCH($B36,'Payroll (Expenses)'!$B$5:$B$23,0),MATCH(L$56,'Payroll (Expenses)'!$L$4:$P$4,0)),0),0)</f>
        <v>0</v>
      </c>
      <c r="P35" s="405">
        <f>IF(AND('Payroll (Expenses)'!$E12&lt;=M$54,'Payroll (Expenses)'!$F12&gt;=M$54),IFERROR(INDEX('Payroll (Expenses)'!$L$5:$P$23,MATCH($B36,'Payroll (Expenses)'!$B$5:$B$23,0),MATCH(M$56,'Payroll (Expenses)'!$L$4:$P$4,0)),0),0)</f>
        <v>0</v>
      </c>
      <c r="Q35" s="405">
        <f>IF(AND('Payroll (Expenses)'!$E12&lt;=N$54,'Payroll (Expenses)'!$F12&gt;=N$54),IFERROR(INDEX('Payroll (Expenses)'!$L$5:$P$23,MATCH($B36,'Payroll (Expenses)'!$B$5:$B$23,0),MATCH(N$56,'Payroll (Expenses)'!$L$4:$P$4,0)),0),0)</f>
        <v>0</v>
      </c>
      <c r="R35" s="405">
        <f>IF(AND('Payroll (Expenses)'!$E12&lt;=O$54,'Payroll (Expenses)'!$F12&gt;=O$54),IFERROR(INDEX('Payroll (Expenses)'!$L$5:$P$23,MATCH($B36,'Payroll (Expenses)'!$B$5:$B$23,0),MATCH(O$56,'Payroll (Expenses)'!$L$4:$P$4,0)),0),0)</f>
        <v>0</v>
      </c>
      <c r="S35" s="405">
        <f>IF(AND('Payroll (Expenses)'!$E12&lt;=P$54,'Payroll (Expenses)'!$F12&gt;=P$54),IFERROR(INDEX('Payroll (Expenses)'!$L$5:$P$23,MATCH($B36,'Payroll (Expenses)'!$B$5:$B$23,0),MATCH(P$56,'Payroll (Expenses)'!$L$4:$P$4,0)),0),0)</f>
        <v>0</v>
      </c>
      <c r="T35" s="405">
        <f>IF(AND('Payroll (Expenses)'!$E12&lt;=Q$54,'Payroll (Expenses)'!$F12&gt;=Q$54),IFERROR(INDEX('Payroll (Expenses)'!$L$5:$P$23,MATCH($B36,'Payroll (Expenses)'!$B$5:$B$23,0),MATCH(Q$56,'Payroll (Expenses)'!$L$4:$P$4,0)),0),0)</f>
        <v>0</v>
      </c>
      <c r="U35" s="405">
        <f>IF(AND('Payroll (Expenses)'!$E12&lt;=R$54,'Payroll (Expenses)'!$F12&gt;=R$54),IFERROR(INDEX('Payroll (Expenses)'!$L$5:$P$23,MATCH($B36,'Payroll (Expenses)'!$B$5:$B$23,0),MATCH(R$56,'Payroll (Expenses)'!$L$4:$P$4,0)),0),0)</f>
        <v>0</v>
      </c>
      <c r="V35" s="405">
        <f>IF(AND('Payroll (Expenses)'!$E12&lt;=S$54,'Payroll (Expenses)'!$F12&gt;=S$54),IFERROR(INDEX('Payroll (Expenses)'!$L$5:$P$23,MATCH($B36,'Payroll (Expenses)'!$B$5:$B$23,0),MATCH(S$56,'Payroll (Expenses)'!$L$4:$P$4,0)),0),0)</f>
        <v>0</v>
      </c>
      <c r="W35" s="405">
        <f>IF(AND('Payroll (Expenses)'!$E12&lt;=T$54,'Payroll (Expenses)'!$F12&gt;=T$54),IFERROR(INDEX('Payroll (Expenses)'!$L$5:$P$23,MATCH($B36,'Payroll (Expenses)'!$B$5:$B$23,0),MATCH(T$56,'Payroll (Expenses)'!$L$4:$P$4,0)),0),0)</f>
        <v>0</v>
      </c>
      <c r="X35" s="405">
        <f>IF(AND('Payroll (Expenses)'!$E12&lt;=U$54,'Payroll (Expenses)'!$F12&gt;=U$54),IFERROR(INDEX('Payroll (Expenses)'!$L$5:$P$23,MATCH($B36,'Payroll (Expenses)'!$B$5:$B$23,0),MATCH(U$56,'Payroll (Expenses)'!$L$4:$P$4,0)),0),0)</f>
        <v>0</v>
      </c>
      <c r="Y35" s="405">
        <f>IF(AND('Payroll (Expenses)'!$E12&lt;=V$54,'Payroll (Expenses)'!$F12&gt;=V$54),IFERROR(INDEX('Payroll (Expenses)'!$L$5:$P$23,MATCH($B36,'Payroll (Expenses)'!$B$5:$B$23,0),MATCH(V$56,'Payroll (Expenses)'!$L$4:$P$4,0)),0),0)</f>
        <v>0</v>
      </c>
      <c r="Z35" s="405">
        <f>IF(AND('Payroll (Expenses)'!$E12&lt;=W$54,'Payroll (Expenses)'!$F12&gt;=W$54),IFERROR(INDEX('Payroll (Expenses)'!$L$5:$P$23,MATCH($B36,'Payroll (Expenses)'!$B$5:$B$23,0),MATCH(W$56,'Payroll (Expenses)'!$L$4:$P$4,0)),0),0)</f>
        <v>0</v>
      </c>
      <c r="AA35" s="405">
        <f>IF(AND('Payroll (Expenses)'!$E12&lt;=X$54,'Payroll (Expenses)'!$F12&gt;=X$54),IFERROR(INDEX('Payroll (Expenses)'!$L$5:$P$23,MATCH($B36,'Payroll (Expenses)'!$B$5:$B$23,0),MATCH(X$56,'Payroll (Expenses)'!$L$4:$P$4,0)),0),0)</f>
        <v>0</v>
      </c>
      <c r="AB35" s="405">
        <f>IF(AND('Payroll (Expenses)'!$E12&lt;=Y$54,'Payroll (Expenses)'!$F12&gt;=Y$54),IFERROR(INDEX('Payroll (Expenses)'!$L$5:$P$23,MATCH($B36,'Payroll (Expenses)'!$B$5:$B$23,0),MATCH(Y$56,'Payroll (Expenses)'!$L$4:$P$4,0)),0),0)</f>
        <v>0</v>
      </c>
      <c r="AC35" s="405">
        <f>IF(AND('Payroll (Expenses)'!$E12&lt;=Z$54,'Payroll (Expenses)'!$F12&gt;=Z$54),IFERROR(INDEX('Payroll (Expenses)'!$L$5:$P$23,MATCH($B36,'Payroll (Expenses)'!$B$5:$B$23,0),MATCH(Z$56,'Payroll (Expenses)'!$L$4:$P$4,0)),0),0)</f>
        <v>0</v>
      </c>
      <c r="AD35" s="405">
        <f>IF(AND('Payroll (Expenses)'!$E12&lt;=AA$54,'Payroll (Expenses)'!$F12&gt;=AA$54),IFERROR(INDEX('Payroll (Expenses)'!$L$5:$P$23,MATCH($B36,'Payroll (Expenses)'!$B$5:$B$23,0),MATCH(AA$56,'Payroll (Expenses)'!$L$4:$P$4,0)),0),0)</f>
        <v>0</v>
      </c>
      <c r="AE35" s="405">
        <f>IF(AND('Payroll (Expenses)'!$E12&lt;=AB$54,'Payroll (Expenses)'!$F12&gt;=AB$54),IFERROR(INDEX('Payroll (Expenses)'!$L$5:$P$23,MATCH($B36,'Payroll (Expenses)'!$B$5:$B$23,0),MATCH(AB$56,'Payroll (Expenses)'!$L$4:$P$4,0)),0),0)</f>
        <v>0</v>
      </c>
      <c r="AF35" s="405">
        <f>IF(AND('Payroll (Expenses)'!$E12&lt;=AC$54,'Payroll (Expenses)'!$F12&gt;=AC$54),IFERROR(INDEX('Payroll (Expenses)'!$L$5:$P$23,MATCH($B36,'Payroll (Expenses)'!$B$5:$B$23,0),MATCH(AC$56,'Payroll (Expenses)'!$L$4:$P$4,0)),0),0)</f>
        <v>0</v>
      </c>
      <c r="AG35" s="405">
        <f>IF(AND('Payroll (Expenses)'!$E12&lt;=AD$54,'Payroll (Expenses)'!$F12&gt;=AD$54),IFERROR(INDEX('Payroll (Expenses)'!$L$5:$P$23,MATCH($B36,'Payroll (Expenses)'!$B$5:$B$23,0),MATCH(AD$56,'Payroll (Expenses)'!$L$4:$P$4,0)),0),0)</f>
        <v>0</v>
      </c>
      <c r="AH35" s="405">
        <f>IF(AND('Payroll (Expenses)'!$E12&lt;=AE$54,'Payroll (Expenses)'!$F12&gt;=AE$54),IFERROR(INDEX('Payroll (Expenses)'!$L$5:$P$23,MATCH($B36,'Payroll (Expenses)'!$B$5:$B$23,0),MATCH(AE$56,'Payroll (Expenses)'!$L$4:$P$4,0)),0),0)</f>
        <v>0</v>
      </c>
      <c r="AI35" s="405">
        <f>IF(AND('Payroll (Expenses)'!$E12&lt;=AF$54,'Payroll (Expenses)'!$F12&gt;=AF$54),IFERROR(INDEX('Payroll (Expenses)'!$L$5:$P$23,MATCH($B36,'Payroll (Expenses)'!$B$5:$B$23,0),MATCH(AF$56,'Payroll (Expenses)'!$L$4:$P$4,0)),0),0)</f>
        <v>0</v>
      </c>
      <c r="AJ35" s="405">
        <f>IF(AND('Payroll (Expenses)'!$E12&lt;=AG$54,'Payroll (Expenses)'!$F12&gt;=AG$54),IFERROR(INDEX('Payroll (Expenses)'!$L$5:$P$23,MATCH($B36,'Payroll (Expenses)'!$B$5:$B$23,0),MATCH(AG$56,'Payroll (Expenses)'!$L$4:$P$4,0)),0),0)</f>
        <v>0</v>
      </c>
      <c r="AK35" s="405">
        <f>IF(AND('Payroll (Expenses)'!$E12&lt;=AH$54,'Payroll (Expenses)'!$F12&gt;=AH$54),IFERROR(INDEX('Payroll (Expenses)'!$L$5:$P$23,MATCH($B36,'Payroll (Expenses)'!$B$5:$B$23,0),MATCH(AH$56,'Payroll (Expenses)'!$L$4:$P$4,0)),0),0)</f>
        <v>0</v>
      </c>
      <c r="AL35" s="405">
        <f>IF(AND('Payroll (Expenses)'!$E12&lt;=AI$54,'Payroll (Expenses)'!$F12&gt;=AI$54),IFERROR(INDEX('Payroll (Expenses)'!$L$5:$P$23,MATCH($B36,'Payroll (Expenses)'!$B$5:$B$23,0),MATCH(AI$56,'Payroll (Expenses)'!$L$4:$P$4,0)),0),0)</f>
        <v>0</v>
      </c>
      <c r="AM35" s="405">
        <f>IF(AND('Payroll (Expenses)'!$E12&lt;=AJ$54,'Payroll (Expenses)'!$F12&gt;=AJ$54),IFERROR(INDEX('Payroll (Expenses)'!$L$5:$P$23,MATCH($B36,'Payroll (Expenses)'!$B$5:$B$23,0),MATCH(AJ$56,'Payroll (Expenses)'!$L$4:$P$4,0)),0),0)</f>
        <v>0</v>
      </c>
      <c r="AN35" s="405">
        <f>IF(AND('Payroll (Expenses)'!$E12&lt;=AK$54,'Payroll (Expenses)'!$F12&gt;=AK$54),IFERROR(INDEX('Payroll (Expenses)'!$L$5:$P$23,MATCH($B36,'Payroll (Expenses)'!$B$5:$B$23,0),MATCH(AK$56,'Payroll (Expenses)'!$L$4:$P$4,0)),0),0)</f>
        <v>0</v>
      </c>
      <c r="AO35" s="405">
        <f>IF(AND('Payroll (Expenses)'!$E12&lt;=AL$54,'Payroll (Expenses)'!$F12&gt;=AL$54),IFERROR(INDEX('Payroll (Expenses)'!$L$5:$P$23,MATCH($B36,'Payroll (Expenses)'!$B$5:$B$23,0),MATCH(AL$56,'Payroll (Expenses)'!$L$4:$P$4,0)),0),0)</f>
        <v>0</v>
      </c>
      <c r="AP35" s="405">
        <f>IF(AND('Payroll (Expenses)'!$E12&lt;=AM$54,'Payroll (Expenses)'!$F12&gt;=AM$54),IFERROR(INDEX('Payroll (Expenses)'!$L$5:$P$23,MATCH($B36,'Payroll (Expenses)'!$B$5:$B$23,0),MATCH(AM$56,'Payroll (Expenses)'!$L$4:$P$4,0)),0),0)</f>
        <v>0</v>
      </c>
      <c r="AQ35" s="405">
        <f>IF(AND('Payroll (Expenses)'!$E12&lt;=AN$54,'Payroll (Expenses)'!$F12&gt;=AN$54),IFERROR(INDEX('Payroll (Expenses)'!$L$5:$P$23,MATCH($B36,'Payroll (Expenses)'!$B$5:$B$23,0),MATCH(AN$56,'Payroll (Expenses)'!$L$4:$P$4,0)),0),0)</f>
        <v>0</v>
      </c>
      <c r="AR35" s="405">
        <f>IF(AND('Payroll (Expenses)'!$E12&lt;=AO$54,'Payroll (Expenses)'!$F12&gt;=AO$54),IFERROR(INDEX('Payroll (Expenses)'!$L$5:$P$23,MATCH($B36,'Payroll (Expenses)'!$B$5:$B$23,0),MATCH(AO$56,'Payroll (Expenses)'!$L$4:$P$4,0)),0),0)</f>
        <v>0</v>
      </c>
      <c r="AS35" s="405">
        <f>IF(AND('Payroll (Expenses)'!$E12&lt;=AP$54,'Payroll (Expenses)'!$F12&gt;=AP$54),IFERROR(INDEX('Payroll (Expenses)'!$L$5:$P$23,MATCH($B36,'Payroll (Expenses)'!$B$5:$B$23,0),MATCH(AP$56,'Payroll (Expenses)'!$L$4:$P$4,0)),0),0)</f>
        <v>0</v>
      </c>
      <c r="AT35" s="405">
        <f>IF(AND('Payroll (Expenses)'!$E12&lt;=AQ$54,'Payroll (Expenses)'!$F12&gt;=AQ$54),IFERROR(INDEX('Payroll (Expenses)'!$L$5:$P$23,MATCH($B36,'Payroll (Expenses)'!$B$5:$B$23,0),MATCH(AQ$56,'Payroll (Expenses)'!$L$4:$P$4,0)),0),0)</f>
        <v>0</v>
      </c>
      <c r="AU35" s="405">
        <f>IF(AND('Payroll (Expenses)'!$E12&lt;=AR$54,'Payroll (Expenses)'!$F12&gt;=AR$54),IFERROR(INDEX('Payroll (Expenses)'!$L$5:$P$23,MATCH($B36,'Payroll (Expenses)'!$B$5:$B$23,0),MATCH(AR$56,'Payroll (Expenses)'!$L$4:$P$4,0)),0),0)</f>
        <v>0</v>
      </c>
      <c r="AV35" s="405">
        <f>IF(AND('Payroll (Expenses)'!$E12&lt;=AS$54,'Payroll (Expenses)'!$F12&gt;=AS$54),IFERROR(INDEX('Payroll (Expenses)'!$L$5:$P$23,MATCH($B36,'Payroll (Expenses)'!$B$5:$B$23,0),MATCH(AS$56,'Payroll (Expenses)'!$L$4:$P$4,0)),0),0)</f>
        <v>0</v>
      </c>
      <c r="AW35" s="405">
        <f>IF(AND('Payroll (Expenses)'!$E12&lt;=AT$54,'Payroll (Expenses)'!$F12&gt;=AT$54),IFERROR(INDEX('Payroll (Expenses)'!$L$5:$P$23,MATCH($B36,'Payroll (Expenses)'!$B$5:$B$23,0),MATCH(AT$56,'Payroll (Expenses)'!$L$4:$P$4,0)),0),0)</f>
        <v>0</v>
      </c>
      <c r="AX35" s="405">
        <f>IF(AND('Payroll (Expenses)'!$E12&lt;=AU$54,'Payroll (Expenses)'!$F12&gt;=AU$54),IFERROR(INDEX('Payroll (Expenses)'!$L$5:$P$23,MATCH($B36,'Payroll (Expenses)'!$B$5:$B$23,0),MATCH(AU$56,'Payroll (Expenses)'!$L$4:$P$4,0)),0),0)</f>
        <v>0</v>
      </c>
      <c r="AY35" s="405">
        <f>IF(AND('Payroll (Expenses)'!$E12&lt;=AV$54,'Payroll (Expenses)'!$F12&gt;=AV$54),IFERROR(INDEX('Payroll (Expenses)'!$L$5:$P$23,MATCH($B36,'Payroll (Expenses)'!$B$5:$B$23,0),MATCH(AV$56,'Payroll (Expenses)'!$L$4:$P$4,0)),0),0)</f>
        <v>0</v>
      </c>
      <c r="AZ35" s="405">
        <f>IF(AND('Payroll (Expenses)'!$E12&lt;=AW$54,'Payroll (Expenses)'!$F12&gt;=AW$54),IFERROR(INDEX('Payroll (Expenses)'!$L$5:$P$23,MATCH($B36,'Payroll (Expenses)'!$B$5:$B$23,0),MATCH(AW$56,'Payroll (Expenses)'!$L$4:$P$4,0)),0),0)</f>
        <v>0</v>
      </c>
      <c r="BA35" s="405">
        <f>IF(AND('Payroll (Expenses)'!$E12&lt;=AX$54,'Payroll (Expenses)'!$F12&gt;=AX$54),IFERROR(INDEX('Payroll (Expenses)'!$L$5:$P$23,MATCH($B36,'Payroll (Expenses)'!$B$5:$B$23,0),MATCH(AX$56,'Payroll (Expenses)'!$L$4:$P$4,0)),0),0)</f>
        <v>0</v>
      </c>
      <c r="BB35" s="405">
        <f>IF(AND('Payroll (Expenses)'!$E12&lt;=AY$54,'Payroll (Expenses)'!$F12&gt;=AY$54),IFERROR(INDEX('Payroll (Expenses)'!$L$5:$P$23,MATCH($B36,'Payroll (Expenses)'!$B$5:$B$23,0),MATCH(AY$56,'Payroll (Expenses)'!$L$4:$P$4,0)),0),0)</f>
        <v>0</v>
      </c>
      <c r="BC35" s="405">
        <f>IF(AND('Payroll (Expenses)'!$E12&lt;=AZ$54,'Payroll (Expenses)'!$F12&gt;=AZ$54),IFERROR(INDEX('Payroll (Expenses)'!$L$5:$P$23,MATCH($B36,'Payroll (Expenses)'!$B$5:$B$23,0),MATCH(AZ$56,'Payroll (Expenses)'!$L$4:$P$4,0)),0),0)</f>
        <v>0</v>
      </c>
      <c r="BD35" s="405">
        <f>IF(AND('Payroll (Expenses)'!$E12&lt;=BA$54,'Payroll (Expenses)'!$F12&gt;=BA$54),IFERROR(INDEX('Payroll (Expenses)'!$L$5:$P$23,MATCH($B36,'Payroll (Expenses)'!$B$5:$B$23,0),MATCH(BA$56,'Payroll (Expenses)'!$L$4:$P$4,0)),0),0)</f>
        <v>0</v>
      </c>
      <c r="BE35" s="405">
        <f>IF(AND('Payroll (Expenses)'!$E12&lt;=BB$54,'Payroll (Expenses)'!$F12&gt;=BB$54),IFERROR(INDEX('Payroll (Expenses)'!$L$5:$P$23,MATCH($B36,'Payroll (Expenses)'!$B$5:$B$23,0),MATCH(BB$56,'Payroll (Expenses)'!$L$4:$P$4,0)),0),0)</f>
        <v>0</v>
      </c>
      <c r="BF35" s="405">
        <f>IF(AND('Payroll (Expenses)'!$E12&lt;=BC$54,'Payroll (Expenses)'!$F12&gt;=BC$54),IFERROR(INDEX('Payroll (Expenses)'!$L$5:$P$23,MATCH($B36,'Payroll (Expenses)'!$B$5:$B$23,0),MATCH(BC$56,'Payroll (Expenses)'!$L$4:$P$4,0)),0),0)</f>
        <v>0</v>
      </c>
      <c r="BG35" s="405">
        <f>IF(AND('Payroll (Expenses)'!$E12&lt;=BD$54,'Payroll (Expenses)'!$F12&gt;=BD$54),IFERROR(INDEX('Payroll (Expenses)'!$L$5:$P$23,MATCH($B36,'Payroll (Expenses)'!$B$5:$B$23,0),MATCH(BD$56,'Payroll (Expenses)'!$L$4:$P$4,0)),0),0)</f>
        <v>0</v>
      </c>
      <c r="BH35" s="405">
        <f>IF(AND('Payroll (Expenses)'!$E12&lt;=BE$54,'Payroll (Expenses)'!$F12&gt;=BE$54),IFERROR(INDEX('Payroll (Expenses)'!$L$5:$P$23,MATCH($B36,'Payroll (Expenses)'!$B$5:$B$23,0),MATCH(BE$56,'Payroll (Expenses)'!$L$4:$P$4,0)),0),0)</f>
        <v>0</v>
      </c>
      <c r="BI35" s="405">
        <f>IF(AND('Payroll (Expenses)'!$E12&lt;=BF$54,'Payroll (Expenses)'!$F12&gt;=BF$54),IFERROR(INDEX('Payroll (Expenses)'!$L$5:$P$23,MATCH($B36,'Payroll (Expenses)'!$B$5:$B$23,0),MATCH(BF$56,'Payroll (Expenses)'!$L$4:$P$4,0)),0),0)</f>
        <v>0</v>
      </c>
      <c r="BJ35" s="405">
        <f>IF(AND('Payroll (Expenses)'!$E12&lt;=BG$54,'Payroll (Expenses)'!$F12&gt;=BG$54),IFERROR(INDEX('Payroll (Expenses)'!$L$5:$P$23,MATCH($B36,'Payroll (Expenses)'!$B$5:$B$23,0),MATCH(BG$56,'Payroll (Expenses)'!$L$4:$P$4,0)),0),0)</f>
        <v>0</v>
      </c>
      <c r="BK35" s="405">
        <f>IF(AND('Payroll (Expenses)'!$E12&lt;=BH$54,'Payroll (Expenses)'!$F12&gt;=BH$54),IFERROR(INDEX('Payroll (Expenses)'!$L$5:$P$23,MATCH($B36,'Payroll (Expenses)'!$B$5:$B$23,0),MATCH(BH$56,'Payroll (Expenses)'!$L$4:$P$4,0)),0),0)</f>
        <v>0</v>
      </c>
      <c r="BL35" s="405">
        <f>IF(AND('Payroll (Expenses)'!$E12&lt;=BI$54,'Payroll (Expenses)'!$F12&gt;=BI$54),IFERROR(INDEX('Payroll (Expenses)'!$L$5:$P$23,MATCH($B36,'Payroll (Expenses)'!$B$5:$B$23,0),MATCH(BI$56,'Payroll (Expenses)'!$L$4:$P$4,0)),0),0)</f>
        <v>0</v>
      </c>
      <c r="BM35" s="405">
        <f>IF(AND('Payroll (Expenses)'!$E12&lt;=BJ$54,'Payroll (Expenses)'!$F12&gt;=BJ$54),IFERROR(INDEX('Payroll (Expenses)'!$L$5:$P$23,MATCH($B36,'Payroll (Expenses)'!$B$5:$B$23,0),MATCH(BJ$56,'Payroll (Expenses)'!$L$4:$P$4,0)),0),0)</f>
        <v>0</v>
      </c>
      <c r="BN35" s="405">
        <f>IF(AND('Payroll (Expenses)'!$E12&lt;=BK$54,'Payroll (Expenses)'!$F12&gt;=BK$54),IFERROR(INDEX('Payroll (Expenses)'!$L$5:$P$23,MATCH($B36,'Payroll (Expenses)'!$B$5:$B$23,0),MATCH(BK$56,'Payroll (Expenses)'!$L$4:$P$4,0)),0),0)</f>
        <v>0</v>
      </c>
      <c r="BO35" s="405">
        <f>IF(AND('Payroll (Expenses)'!$E12&lt;=BL$54,'Payroll (Expenses)'!$F12&gt;=BL$54),IFERROR(INDEX('Payroll (Expenses)'!$L$5:$P$23,MATCH($B36,'Payroll (Expenses)'!$B$5:$B$23,0),MATCH(BL$56,'Payroll (Expenses)'!$L$4:$P$4,0)),0),0)</f>
        <v>0</v>
      </c>
      <c r="BP35" s="405">
        <f>IF(AND('Payroll (Expenses)'!$E12&lt;=BM$54,'Payroll (Expenses)'!$F12&gt;=BM$54),IFERROR(INDEX('Payroll (Expenses)'!$L$5:$P$23,MATCH($B36,'Payroll (Expenses)'!$B$5:$B$23,0),MATCH(BM$56,'Payroll (Expenses)'!$L$4:$P$4,0)),0),0)</f>
        <v>0</v>
      </c>
      <c r="BQ35" s="405">
        <f>IF(AND('Payroll (Expenses)'!$E12&lt;=BN$54,'Payroll (Expenses)'!$F12&gt;=BN$54),IFERROR(INDEX('Payroll (Expenses)'!$L$5:$P$23,MATCH($B36,'Payroll (Expenses)'!$B$5:$B$23,0),MATCH(BN$56,'Payroll (Expenses)'!$L$4:$P$4,0)),0),0)</f>
        <v>0</v>
      </c>
      <c r="BR35" s="406">
        <f>IF(AND('Payroll (Expenses)'!$E12&lt;=BO$54,'Payroll (Expenses)'!$F12&gt;=BO$54),IFERROR(INDEX('Payroll (Expenses)'!$L$5:$P$23,MATCH($B36,'Payroll (Expenses)'!$B$5:$B$23,0),MATCH(BO$56,'Payroll (Expenses)'!$L$4:$P$4,0)),0),0)</f>
        <v>0</v>
      </c>
      <c r="BS35" s="407">
        <f>IFERROR(INDEX('Payroll (Expenses)'!$F$28:$J$46,MATCH($B35,'Payroll (Expenses)'!$B$28:$B$46,0),MATCH(H$56,'Payroll (Expenses)'!$F$27:$J$27,0)),0)*K35/12</f>
        <v>0</v>
      </c>
      <c r="BT35" s="407">
        <f>IFERROR(INDEX('Payroll (Expenses)'!$F$28:$J$46,MATCH($B35,'Payroll (Expenses)'!$B$28:$B$46,0),MATCH(I$56,'Payroll (Expenses)'!$F$27:$J$27,0)),0)*L35/12</f>
        <v>0</v>
      </c>
      <c r="BU35" s="407">
        <f>IFERROR(INDEX('Payroll (Expenses)'!$F$28:$J$46,MATCH($B35,'Payroll (Expenses)'!$B$28:$B$46,0),MATCH(J$56,'Payroll (Expenses)'!$F$27:$J$27,0)),0)*M35/12</f>
        <v>0</v>
      </c>
      <c r="BV35" s="407">
        <f>IFERROR(INDEX('Payroll (Expenses)'!$F$28:$J$46,MATCH($B35,'Payroll (Expenses)'!$B$28:$B$46,0),MATCH(K$56,'Payroll (Expenses)'!$F$27:$J$27,0)),0)*N35/12</f>
        <v>0</v>
      </c>
      <c r="BW35" s="407">
        <f>IFERROR(INDEX('Payroll (Expenses)'!$F$28:$J$46,MATCH($B35,'Payroll (Expenses)'!$B$28:$B$46,0),MATCH(L$56,'Payroll (Expenses)'!$F$27:$J$27,0)),0)*O35/12</f>
        <v>0</v>
      </c>
      <c r="BX35" s="407">
        <f>IFERROR(INDEX('Payroll (Expenses)'!$F$28:$J$46,MATCH($B35,'Payroll (Expenses)'!$B$28:$B$46,0),MATCH(M$56,'Payroll (Expenses)'!$F$27:$J$27,0)),0)*P35/12</f>
        <v>0</v>
      </c>
      <c r="BY35" s="407">
        <f>IFERROR(INDEX('Payroll (Expenses)'!$F$28:$J$46,MATCH($B35,'Payroll (Expenses)'!$B$28:$B$46,0),MATCH(N$56,'Payroll (Expenses)'!$F$27:$J$27,0)),0)*Q35/12</f>
        <v>0</v>
      </c>
      <c r="BZ35" s="407">
        <f>IFERROR(INDEX('Payroll (Expenses)'!$F$28:$J$46,MATCH($B35,'Payroll (Expenses)'!$B$28:$B$46,0),MATCH(O$56,'Payroll (Expenses)'!$F$27:$J$27,0)),0)*R35/12</f>
        <v>0</v>
      </c>
      <c r="CA35" s="407">
        <f>IFERROR(INDEX('Payroll (Expenses)'!$F$28:$J$46,MATCH($B35,'Payroll (Expenses)'!$B$28:$B$46,0),MATCH(P$56,'Payroll (Expenses)'!$F$27:$J$27,0)),0)*S35/12</f>
        <v>0</v>
      </c>
      <c r="CB35" s="407">
        <f>IFERROR(INDEX('Payroll (Expenses)'!$F$28:$J$46,MATCH($B35,'Payroll (Expenses)'!$B$28:$B$46,0),MATCH(Q$56,'Payroll (Expenses)'!$F$27:$J$27,0)),0)*T35/12</f>
        <v>0</v>
      </c>
      <c r="CC35" s="407">
        <f>IFERROR(INDEX('Payroll (Expenses)'!$F$28:$J$46,MATCH($B35,'Payroll (Expenses)'!$B$28:$B$46,0),MATCH(R$56,'Payroll (Expenses)'!$F$27:$J$27,0)),0)*U35/12</f>
        <v>0</v>
      </c>
      <c r="CD35" s="407">
        <f>IFERROR(INDEX('Payroll (Expenses)'!$F$28:$J$46,MATCH($B35,'Payroll (Expenses)'!$B$28:$B$46,0),MATCH(S$56,'Payroll (Expenses)'!$F$27:$J$27,0)),0)*V35/12</f>
        <v>0</v>
      </c>
      <c r="CE35" s="407">
        <f>IFERROR(INDEX('Payroll (Expenses)'!$F$28:$J$46,MATCH($B35,'Payroll (Expenses)'!$B$28:$B$46,0),MATCH(T$56,'Payroll (Expenses)'!$F$27:$J$27,0)),0)*W35/12</f>
        <v>0</v>
      </c>
      <c r="CF35" s="407">
        <f>IFERROR(INDEX('Payroll (Expenses)'!$F$28:$J$46,MATCH($B35,'Payroll (Expenses)'!$B$28:$B$46,0),MATCH(U$56,'Payroll (Expenses)'!$F$27:$J$27,0)),0)*X35/12</f>
        <v>0</v>
      </c>
      <c r="CG35" s="407">
        <f>IFERROR(INDEX('Payroll (Expenses)'!$F$28:$J$46,MATCH($B35,'Payroll (Expenses)'!$B$28:$B$46,0),MATCH(V$56,'Payroll (Expenses)'!$F$27:$J$27,0)),0)*Y35/12</f>
        <v>0</v>
      </c>
      <c r="CH35" s="407">
        <f>IFERROR(INDEX('Payroll (Expenses)'!$F$28:$J$46,MATCH($B35,'Payroll (Expenses)'!$B$28:$B$46,0),MATCH(W$56,'Payroll (Expenses)'!$F$27:$J$27,0)),0)*Z35/12</f>
        <v>0</v>
      </c>
      <c r="CI35" s="407">
        <f>IFERROR(INDEX('Payroll (Expenses)'!$F$28:$J$46,MATCH($B35,'Payroll (Expenses)'!$B$28:$B$46,0),MATCH(X$56,'Payroll (Expenses)'!$F$27:$J$27,0)),0)*AA35/12</f>
        <v>0</v>
      </c>
      <c r="CJ35" s="407">
        <f>IFERROR(INDEX('Payroll (Expenses)'!$F$28:$J$46,MATCH($B35,'Payroll (Expenses)'!$B$28:$B$46,0),MATCH(Y$56,'Payroll (Expenses)'!$F$27:$J$27,0)),0)*AB35/12</f>
        <v>0</v>
      </c>
      <c r="CK35" s="407">
        <f>IFERROR(INDEX('Payroll (Expenses)'!$F$28:$J$46,MATCH($B35,'Payroll (Expenses)'!$B$28:$B$46,0),MATCH(Z$56,'Payroll (Expenses)'!$F$27:$J$27,0)),0)*AC35/12</f>
        <v>0</v>
      </c>
      <c r="CL35" s="407">
        <f>IFERROR(INDEX('Payroll (Expenses)'!$F$28:$J$46,MATCH($B35,'Payroll (Expenses)'!$B$28:$B$46,0),MATCH(AA$56,'Payroll (Expenses)'!$F$27:$J$27,0)),0)*AD35/12</f>
        <v>0</v>
      </c>
      <c r="CM35" s="407">
        <f>IFERROR(INDEX('Payroll (Expenses)'!$F$28:$J$46,MATCH($B35,'Payroll (Expenses)'!$B$28:$B$46,0),MATCH(AB$56,'Payroll (Expenses)'!$F$27:$J$27,0)),0)*AE35/12</f>
        <v>0</v>
      </c>
      <c r="CN35" s="407">
        <f>IFERROR(INDEX('Payroll (Expenses)'!$F$28:$J$46,MATCH($B35,'Payroll (Expenses)'!$B$28:$B$46,0),MATCH(AC$56,'Payroll (Expenses)'!$F$27:$J$27,0)),0)*AF35/12</f>
        <v>0</v>
      </c>
      <c r="CO35" s="407">
        <f>IFERROR(INDEX('Payroll (Expenses)'!$F$28:$J$46,MATCH($B35,'Payroll (Expenses)'!$B$28:$B$46,0),MATCH(AD$56,'Payroll (Expenses)'!$F$27:$J$27,0)),0)*AG35/12</f>
        <v>0</v>
      </c>
      <c r="CP35" s="407">
        <f>IFERROR(INDEX('Payroll (Expenses)'!$F$28:$J$46,MATCH($B35,'Payroll (Expenses)'!$B$28:$B$46,0),MATCH(AE$56,'Payroll (Expenses)'!$F$27:$J$27,0)),0)*AH35/12</f>
        <v>0</v>
      </c>
      <c r="CQ35" s="407">
        <f>IFERROR(INDEX('Payroll (Expenses)'!$F$28:$J$46,MATCH($B35,'Payroll (Expenses)'!$B$28:$B$46,0),MATCH(AF$56,'Payroll (Expenses)'!$F$27:$J$27,0)),0)*AI35/12</f>
        <v>0</v>
      </c>
      <c r="CR35" s="407">
        <f>IFERROR(INDEX('Payroll (Expenses)'!$F$28:$J$46,MATCH($B35,'Payroll (Expenses)'!$B$28:$B$46,0),MATCH(AG$56,'Payroll (Expenses)'!$F$27:$J$27,0)),0)*AJ35/12</f>
        <v>0</v>
      </c>
      <c r="CS35" s="407">
        <f>IFERROR(INDEX('Payroll (Expenses)'!$F$28:$J$46,MATCH($B35,'Payroll (Expenses)'!$B$28:$B$46,0),MATCH(AH$56,'Payroll (Expenses)'!$F$27:$J$27,0)),0)*AK35/12</f>
        <v>0</v>
      </c>
      <c r="CT35" s="407">
        <f>IFERROR(INDEX('Payroll (Expenses)'!$F$28:$J$46,MATCH($B35,'Payroll (Expenses)'!$B$28:$B$46,0),MATCH(AI$56,'Payroll (Expenses)'!$F$27:$J$27,0)),0)*AL35/12</f>
        <v>0</v>
      </c>
      <c r="CU35" s="407">
        <f>IFERROR(INDEX('Payroll (Expenses)'!$F$28:$J$46,MATCH($B35,'Payroll (Expenses)'!$B$28:$B$46,0),MATCH(AJ$56,'Payroll (Expenses)'!$F$27:$J$27,0)),0)*AM35/12</f>
        <v>0</v>
      </c>
      <c r="CV35" s="407">
        <f>IFERROR(INDEX('Payroll (Expenses)'!$F$28:$J$46,MATCH($B35,'Payroll (Expenses)'!$B$28:$B$46,0),MATCH(AK$56,'Payroll (Expenses)'!$F$27:$J$27,0)),0)*AN35/12</f>
        <v>0</v>
      </c>
      <c r="CW35" s="407">
        <f>IFERROR(INDEX('Payroll (Expenses)'!$F$28:$J$46,MATCH($B35,'Payroll (Expenses)'!$B$28:$B$46,0),MATCH(AL$56,'Payroll (Expenses)'!$F$27:$J$27,0)),0)*AO35/12</f>
        <v>0</v>
      </c>
      <c r="CX35" s="407">
        <f>IFERROR(INDEX('Payroll (Expenses)'!$F$28:$J$46,MATCH($B35,'Payroll (Expenses)'!$B$28:$B$46,0),MATCH(AM$56,'Payroll (Expenses)'!$F$27:$J$27,0)),0)*AP35/12</f>
        <v>0</v>
      </c>
      <c r="CY35" s="407">
        <f>IFERROR(INDEX('Payroll (Expenses)'!$F$28:$J$46,MATCH($B35,'Payroll (Expenses)'!$B$28:$B$46,0),MATCH(AN$56,'Payroll (Expenses)'!$F$27:$J$27,0)),0)*AQ35/12</f>
        <v>0</v>
      </c>
      <c r="CZ35" s="407">
        <f>IFERROR(INDEX('Payroll (Expenses)'!$F$28:$J$46,MATCH($B35,'Payroll (Expenses)'!$B$28:$B$46,0),MATCH(AO$56,'Payroll (Expenses)'!$F$27:$J$27,0)),0)*AR35/12</f>
        <v>0</v>
      </c>
      <c r="DA35" s="407">
        <f>IFERROR(INDEX('Payroll (Expenses)'!$F$28:$J$46,MATCH($B35,'Payroll (Expenses)'!$B$28:$B$46,0),MATCH(AP$56,'Payroll (Expenses)'!$F$27:$J$27,0)),0)*AS35/12</f>
        <v>0</v>
      </c>
      <c r="DB35" s="407">
        <f>IFERROR(INDEX('Payroll (Expenses)'!$F$28:$J$46,MATCH($B35,'Payroll (Expenses)'!$B$28:$B$46,0),MATCH(AQ$56,'Payroll (Expenses)'!$F$27:$J$27,0)),0)*AT35/12</f>
        <v>0</v>
      </c>
      <c r="DC35" s="407">
        <f>IFERROR(INDEX('Payroll (Expenses)'!$F$28:$J$46,MATCH($B35,'Payroll (Expenses)'!$B$28:$B$46,0),MATCH(AR$56,'Payroll (Expenses)'!$F$27:$J$27,0)),0)*AU35/12</f>
        <v>0</v>
      </c>
      <c r="DD35" s="407">
        <f>IFERROR(INDEX('Payroll (Expenses)'!$F$28:$J$46,MATCH($B35,'Payroll (Expenses)'!$B$28:$B$46,0),MATCH(AS$56,'Payroll (Expenses)'!$F$27:$J$27,0)),0)*AV35/12</f>
        <v>0</v>
      </c>
      <c r="DE35" s="407">
        <f>IFERROR(INDEX('Payroll (Expenses)'!$F$28:$J$46,MATCH($B35,'Payroll (Expenses)'!$B$28:$B$46,0),MATCH(AT$56,'Payroll (Expenses)'!$F$27:$J$27,0)),0)*AW35/12</f>
        <v>0</v>
      </c>
      <c r="DF35" s="407">
        <f>IFERROR(INDEX('Payroll (Expenses)'!$F$28:$J$46,MATCH($B35,'Payroll (Expenses)'!$B$28:$B$46,0),MATCH(AU$56,'Payroll (Expenses)'!$F$27:$J$27,0)),0)*AX35/12</f>
        <v>0</v>
      </c>
      <c r="DG35" s="407">
        <f>IFERROR(INDEX('Payroll (Expenses)'!$F$28:$J$46,MATCH($B35,'Payroll (Expenses)'!$B$28:$B$46,0),MATCH(AV$56,'Payroll (Expenses)'!$F$27:$J$27,0)),0)*AY35/12</f>
        <v>0</v>
      </c>
      <c r="DH35" s="407">
        <f>IFERROR(INDEX('Payroll (Expenses)'!$F$28:$J$46,MATCH($B35,'Payroll (Expenses)'!$B$28:$B$46,0),MATCH(AW$56,'Payroll (Expenses)'!$F$27:$J$27,0)),0)*AZ35/12</f>
        <v>0</v>
      </c>
      <c r="DI35" s="407">
        <f>IFERROR(INDEX('Payroll (Expenses)'!$F$28:$J$46,MATCH($B35,'Payroll (Expenses)'!$B$28:$B$46,0),MATCH(AX$56,'Payroll (Expenses)'!$F$27:$J$27,0)),0)*BA35/12</f>
        <v>0</v>
      </c>
      <c r="DJ35" s="407">
        <f>IFERROR(INDEX('Payroll (Expenses)'!$F$28:$J$46,MATCH($B35,'Payroll (Expenses)'!$B$28:$B$46,0),MATCH(AY$56,'Payroll (Expenses)'!$F$27:$J$27,0)),0)*BB35/12</f>
        <v>0</v>
      </c>
      <c r="DK35" s="407">
        <f>IFERROR(INDEX('Payroll (Expenses)'!$F$28:$J$46,MATCH($B35,'Payroll (Expenses)'!$B$28:$B$46,0),MATCH(AZ$56,'Payroll (Expenses)'!$F$27:$J$27,0)),0)*BC35/12</f>
        <v>0</v>
      </c>
      <c r="DL35" s="407">
        <f>IFERROR(INDEX('Payroll (Expenses)'!$F$28:$J$46,MATCH($B35,'Payroll (Expenses)'!$B$28:$B$46,0),MATCH(BA$56,'Payroll (Expenses)'!$F$27:$J$27,0)),0)*BD35/12</f>
        <v>0</v>
      </c>
      <c r="DM35" s="407">
        <f>IFERROR(INDEX('Payroll (Expenses)'!$F$28:$J$46,MATCH($B35,'Payroll (Expenses)'!$B$28:$B$46,0),MATCH(BB$56,'Payroll (Expenses)'!$F$27:$J$27,0)),0)*BE35/12</f>
        <v>0</v>
      </c>
      <c r="DN35" s="407">
        <f>IFERROR(INDEX('Payroll (Expenses)'!$F$28:$J$46,MATCH($B35,'Payroll (Expenses)'!$B$28:$B$46,0),MATCH(BC$56,'Payroll (Expenses)'!$F$27:$J$27,0)),0)*BF35/12</f>
        <v>0</v>
      </c>
      <c r="DO35" s="407">
        <f>IFERROR(INDEX('Payroll (Expenses)'!$F$28:$J$46,MATCH($B35,'Payroll (Expenses)'!$B$28:$B$46,0),MATCH(BD$56,'Payroll (Expenses)'!$F$27:$J$27,0)),0)*BG35/12</f>
        <v>0</v>
      </c>
      <c r="DP35" s="407">
        <f>IFERROR(INDEX('Payroll (Expenses)'!$F$28:$J$46,MATCH($B35,'Payroll (Expenses)'!$B$28:$B$46,0),MATCH(BE$56,'Payroll (Expenses)'!$F$27:$J$27,0)),0)*BH35/12</f>
        <v>0</v>
      </c>
      <c r="DQ35" s="407">
        <f>IFERROR(INDEX('Payroll (Expenses)'!$F$28:$J$46,MATCH($B35,'Payroll (Expenses)'!$B$28:$B$46,0),MATCH(BF$56,'Payroll (Expenses)'!$F$27:$J$27,0)),0)*BI35/12</f>
        <v>0</v>
      </c>
      <c r="DR35" s="407">
        <f>IFERROR(INDEX('Payroll (Expenses)'!$F$28:$J$46,MATCH($B35,'Payroll (Expenses)'!$B$28:$B$46,0),MATCH(BG$56,'Payroll (Expenses)'!$F$27:$J$27,0)),0)*BJ35/12</f>
        <v>0</v>
      </c>
      <c r="DS35" s="407">
        <f>IFERROR(INDEX('Payroll (Expenses)'!$F$28:$J$46,MATCH($B35,'Payroll (Expenses)'!$B$28:$B$46,0),MATCH(BH$56,'Payroll (Expenses)'!$F$27:$J$27,0)),0)*BK35/12</f>
        <v>0</v>
      </c>
      <c r="DT35" s="407">
        <f>IFERROR(INDEX('Payroll (Expenses)'!$F$28:$J$46,MATCH($B35,'Payroll (Expenses)'!$B$28:$B$46,0),MATCH(BI$56,'Payroll (Expenses)'!$F$27:$J$27,0)),0)*BL35/12</f>
        <v>0</v>
      </c>
      <c r="DU35" s="407">
        <f>IFERROR(INDEX('Payroll (Expenses)'!$F$28:$J$46,MATCH($B35,'Payroll (Expenses)'!$B$28:$B$46,0),MATCH(BJ$56,'Payroll (Expenses)'!$F$27:$J$27,0)),0)*BM35/12</f>
        <v>0</v>
      </c>
      <c r="DV35" s="407">
        <f>IFERROR(INDEX('Payroll (Expenses)'!$F$28:$J$46,MATCH($B35,'Payroll (Expenses)'!$B$28:$B$46,0),MATCH(BK$56,'Payroll (Expenses)'!$F$27:$J$27,0)),0)*BN35/12</f>
        <v>0</v>
      </c>
      <c r="DW35" s="407">
        <f>IFERROR(INDEX('Payroll (Expenses)'!$F$28:$J$46,MATCH($B35,'Payroll (Expenses)'!$B$28:$B$46,0),MATCH(BL$56,'Payroll (Expenses)'!$F$27:$J$27,0)),0)*BO35/12</f>
        <v>0</v>
      </c>
      <c r="DX35" s="407">
        <f>IFERROR(INDEX('Payroll (Expenses)'!$F$28:$J$46,MATCH($B35,'Payroll (Expenses)'!$B$28:$B$46,0),MATCH(BM$56,'Payroll (Expenses)'!$F$27:$J$27,0)),0)*BP35/12</f>
        <v>0</v>
      </c>
      <c r="DY35" s="407">
        <f>IFERROR(INDEX('Payroll (Expenses)'!$F$28:$J$46,MATCH($B35,'Payroll (Expenses)'!$B$28:$B$46,0),MATCH(BN$56,'Payroll (Expenses)'!$F$27:$J$27,0)),0)*BQ35/12</f>
        <v>0</v>
      </c>
      <c r="DZ35" s="408">
        <f>IFERROR(INDEX('Payroll (Expenses)'!$F$28:$J$46,MATCH($B35,'Payroll (Expenses)'!$B$28:$B$46,0),MATCH(BO$56,'Payroll (Expenses)'!$F$27:$J$27,0)),0)*BR35/12</f>
        <v>0</v>
      </c>
      <c r="EA35" s="407">
        <f t="shared" si="10"/>
        <v>0</v>
      </c>
      <c r="EB35" s="409">
        <f t="shared" si="11"/>
        <v>0</v>
      </c>
      <c r="EC35" s="409">
        <f t="shared" si="12"/>
        <v>0</v>
      </c>
      <c r="ED35" s="409">
        <f t="shared" si="13"/>
        <v>0</v>
      </c>
      <c r="EE35" s="409">
        <f t="shared" si="14"/>
        <v>0</v>
      </c>
      <c r="EF35" s="409">
        <f t="shared" si="15"/>
        <v>0</v>
      </c>
      <c r="EG35" s="409">
        <f t="shared" si="16"/>
        <v>0</v>
      </c>
      <c r="EH35" s="409">
        <f t="shared" si="17"/>
        <v>0</v>
      </c>
      <c r="EI35" s="409">
        <f t="shared" si="18"/>
        <v>0</v>
      </c>
      <c r="EJ35" s="409">
        <f t="shared" si="19"/>
        <v>0</v>
      </c>
      <c r="EK35" s="409">
        <f t="shared" si="20"/>
        <v>0</v>
      </c>
      <c r="EL35" s="409">
        <f t="shared" si="21"/>
        <v>0</v>
      </c>
      <c r="EM35" s="409">
        <f t="shared" si="22"/>
        <v>0</v>
      </c>
      <c r="EN35" s="409">
        <f t="shared" si="23"/>
        <v>0</v>
      </c>
      <c r="EO35" s="409">
        <f t="shared" si="24"/>
        <v>0</v>
      </c>
      <c r="EP35" s="409">
        <f t="shared" si="25"/>
        <v>0</v>
      </c>
      <c r="EQ35" s="409">
        <f t="shared" si="26"/>
        <v>0</v>
      </c>
      <c r="ER35" s="409">
        <f t="shared" si="27"/>
        <v>0</v>
      </c>
      <c r="ES35" s="409">
        <f t="shared" si="28"/>
        <v>0</v>
      </c>
      <c r="ET35" s="409">
        <f t="shared" si="29"/>
        <v>0</v>
      </c>
      <c r="EU35" s="409">
        <f t="shared" si="30"/>
        <v>0</v>
      </c>
      <c r="EV35" s="409">
        <f t="shared" si="31"/>
        <v>0</v>
      </c>
      <c r="EW35" s="409">
        <f t="shared" si="32"/>
        <v>0</v>
      </c>
      <c r="EX35" s="409">
        <f t="shared" si="33"/>
        <v>0</v>
      </c>
      <c r="EY35" s="409">
        <f t="shared" si="34"/>
        <v>0</v>
      </c>
      <c r="EZ35" s="409">
        <f t="shared" si="35"/>
        <v>0</v>
      </c>
      <c r="FA35" s="409">
        <f t="shared" si="36"/>
        <v>0</v>
      </c>
      <c r="FB35" s="409">
        <f t="shared" si="37"/>
        <v>0</v>
      </c>
      <c r="FC35" s="409">
        <f t="shared" si="38"/>
        <v>0</v>
      </c>
      <c r="FD35" s="409">
        <f t="shared" si="39"/>
        <v>0</v>
      </c>
      <c r="FE35" s="409">
        <f t="shared" si="40"/>
        <v>0</v>
      </c>
      <c r="FF35" s="409">
        <f t="shared" si="41"/>
        <v>0</v>
      </c>
      <c r="FG35" s="409">
        <f t="shared" si="42"/>
        <v>0</v>
      </c>
      <c r="FH35" s="409">
        <f t="shared" si="43"/>
        <v>0</v>
      </c>
      <c r="FI35" s="409">
        <f t="shared" si="44"/>
        <v>0</v>
      </c>
      <c r="FJ35" s="409">
        <f t="shared" si="45"/>
        <v>0</v>
      </c>
      <c r="FK35" s="409">
        <f t="shared" si="46"/>
        <v>0</v>
      </c>
      <c r="FL35" s="409">
        <f t="shared" si="47"/>
        <v>0</v>
      </c>
      <c r="FM35" s="409">
        <f t="shared" si="48"/>
        <v>0</v>
      </c>
      <c r="FN35" s="409">
        <f t="shared" si="49"/>
        <v>0</v>
      </c>
      <c r="FO35" s="409">
        <f t="shared" si="50"/>
        <v>0</v>
      </c>
      <c r="FP35" s="409">
        <f t="shared" si="51"/>
        <v>0</v>
      </c>
      <c r="FQ35" s="409">
        <f t="shared" si="52"/>
        <v>0</v>
      </c>
      <c r="FR35" s="409">
        <f t="shared" si="53"/>
        <v>0</v>
      </c>
      <c r="FS35" s="409">
        <f t="shared" si="54"/>
        <v>0</v>
      </c>
      <c r="FT35" s="409">
        <f t="shared" si="55"/>
        <v>0</v>
      </c>
      <c r="FU35" s="409">
        <f t="shared" si="56"/>
        <v>0</v>
      </c>
      <c r="FV35" s="409">
        <f t="shared" si="57"/>
        <v>0</v>
      </c>
      <c r="FW35" s="409">
        <f t="shared" si="58"/>
        <v>0</v>
      </c>
      <c r="FX35" s="409">
        <f t="shared" si="59"/>
        <v>0</v>
      </c>
      <c r="FY35" s="409">
        <f t="shared" si="60"/>
        <v>0</v>
      </c>
      <c r="FZ35" s="409">
        <f t="shared" si="61"/>
        <v>0</v>
      </c>
      <c r="GA35" s="409">
        <f t="shared" si="62"/>
        <v>0</v>
      </c>
      <c r="GB35" s="409">
        <f t="shared" si="63"/>
        <v>0</v>
      </c>
      <c r="GC35" s="409">
        <f t="shared" si="64"/>
        <v>0</v>
      </c>
      <c r="GD35" s="409">
        <f t="shared" si="65"/>
        <v>0</v>
      </c>
      <c r="GE35" s="409">
        <f t="shared" si="66"/>
        <v>0</v>
      </c>
      <c r="GF35" s="409">
        <f t="shared" si="67"/>
        <v>0</v>
      </c>
      <c r="GG35" s="409">
        <f t="shared" si="68"/>
        <v>0</v>
      </c>
      <c r="GH35" s="410">
        <f t="shared" si="69"/>
        <v>0</v>
      </c>
      <c r="GI35" s="411">
        <f>'Clinic Model'!$G$23*(BS35+EA35)</f>
        <v>0</v>
      </c>
      <c r="GJ35" s="412">
        <f>'Clinic Model'!$G$23*(BT35+EB35)</f>
        <v>0</v>
      </c>
      <c r="GK35" s="412">
        <f>'Clinic Model'!$G$23*(BU35+EC35)</f>
        <v>0</v>
      </c>
      <c r="GL35" s="412">
        <f>'Clinic Model'!$G$23*(BV35+ED35)</f>
        <v>0</v>
      </c>
      <c r="GM35" s="412">
        <f>'Clinic Model'!$G$23*(BW35+EE35)</f>
        <v>0</v>
      </c>
      <c r="GN35" s="412">
        <f>'Clinic Model'!$G$23*(BX35+EF35)</f>
        <v>0</v>
      </c>
      <c r="GO35" s="412">
        <f>'Clinic Model'!$G$23*(BY35+EG35)</f>
        <v>0</v>
      </c>
      <c r="GP35" s="412">
        <f>'Clinic Model'!$G$23*(BZ35+EH35)</f>
        <v>0</v>
      </c>
      <c r="GQ35" s="412">
        <f>'Clinic Model'!$G$23*(CA35+EI35)</f>
        <v>0</v>
      </c>
      <c r="GR35" s="412">
        <f>'Clinic Model'!$G$23*(CB35+EJ35)</f>
        <v>0</v>
      </c>
      <c r="GS35" s="412">
        <f>'Clinic Model'!$G$23*(CC35+EK35)</f>
        <v>0</v>
      </c>
      <c r="GT35" s="412">
        <f>'Clinic Model'!$G$23*(CD35+EL35)</f>
        <v>0</v>
      </c>
      <c r="GU35" s="412">
        <f>'Clinic Model'!$G$23*(CE35+EM35)</f>
        <v>0</v>
      </c>
      <c r="GV35" s="412">
        <f>'Clinic Model'!$G$23*(CF35+EN35)</f>
        <v>0</v>
      </c>
      <c r="GW35" s="412">
        <f>'Clinic Model'!$G$23*(CG35+EO35)</f>
        <v>0</v>
      </c>
      <c r="GX35" s="412">
        <f>'Clinic Model'!$G$23*(CH35+EP35)</f>
        <v>0</v>
      </c>
      <c r="GY35" s="412">
        <f>'Clinic Model'!$G$23*(CI35+EQ35)</f>
        <v>0</v>
      </c>
      <c r="GZ35" s="412">
        <f>'Clinic Model'!$G$23*(CJ35+ER35)</f>
        <v>0</v>
      </c>
      <c r="HA35" s="412">
        <f>'Clinic Model'!$G$23*(CK35+ES35)</f>
        <v>0</v>
      </c>
      <c r="HB35" s="412">
        <f>'Clinic Model'!$G$23*(CL35+ET35)</f>
        <v>0</v>
      </c>
      <c r="HC35" s="412">
        <f>'Clinic Model'!$G$23*(CM35+EU35)</f>
        <v>0</v>
      </c>
      <c r="HD35" s="412">
        <f>'Clinic Model'!$G$23*(CN35+EV35)</f>
        <v>0</v>
      </c>
      <c r="HE35" s="412">
        <f>'Clinic Model'!$G$23*(CO35+EW35)</f>
        <v>0</v>
      </c>
      <c r="HF35" s="412">
        <f>'Clinic Model'!$G$23*(CP35+EX35)</f>
        <v>0</v>
      </c>
      <c r="HG35" s="412">
        <f>'Clinic Model'!$G$23*(CQ35+EY35)</f>
        <v>0</v>
      </c>
      <c r="HH35" s="412">
        <f>'Clinic Model'!$G$23*(CR35+EZ35)</f>
        <v>0</v>
      </c>
      <c r="HI35" s="412">
        <f>'Clinic Model'!$G$23*(CS35+FA35)</f>
        <v>0</v>
      </c>
      <c r="HJ35" s="412">
        <f>'Clinic Model'!$G$23*(CT35+FB35)</f>
        <v>0</v>
      </c>
      <c r="HK35" s="412">
        <f>'Clinic Model'!$G$23*(CU35+FC35)</f>
        <v>0</v>
      </c>
      <c r="HL35" s="412">
        <f>'Clinic Model'!$G$23*(CV35+FD35)</f>
        <v>0</v>
      </c>
      <c r="HM35" s="412">
        <f>'Clinic Model'!$G$23*(CW35+FE35)</f>
        <v>0</v>
      </c>
      <c r="HN35" s="412">
        <f>'Clinic Model'!$G$23*(CX35+FF35)</f>
        <v>0</v>
      </c>
      <c r="HO35" s="412">
        <f>'Clinic Model'!$G$23*(CY35+FG35)</f>
        <v>0</v>
      </c>
      <c r="HP35" s="412">
        <f>'Clinic Model'!$G$23*(CZ35+FH35)</f>
        <v>0</v>
      </c>
      <c r="HQ35" s="412">
        <f>'Clinic Model'!$G$23*(DA35+FI35)</f>
        <v>0</v>
      </c>
      <c r="HR35" s="412">
        <f>'Clinic Model'!$G$23*(DB35+FJ35)</f>
        <v>0</v>
      </c>
      <c r="HS35" s="412">
        <f>'Clinic Model'!$G$23*(DC35+FK35)</f>
        <v>0</v>
      </c>
      <c r="HT35" s="412">
        <f>'Clinic Model'!$G$23*(DD35+FL35)</f>
        <v>0</v>
      </c>
      <c r="HU35" s="412">
        <f>'Clinic Model'!$G$23*(DE35+FM35)</f>
        <v>0</v>
      </c>
      <c r="HV35" s="412">
        <f>'Clinic Model'!$G$23*(DF35+FN35)</f>
        <v>0</v>
      </c>
      <c r="HW35" s="412">
        <f>'Clinic Model'!$G$23*(DG35+FO35)</f>
        <v>0</v>
      </c>
      <c r="HX35" s="412">
        <f>'Clinic Model'!$G$23*(DH35+FP35)</f>
        <v>0</v>
      </c>
      <c r="HY35" s="412">
        <f>'Clinic Model'!$G$23*(DI35+FQ35)</f>
        <v>0</v>
      </c>
      <c r="HZ35" s="412">
        <f>'Clinic Model'!$G$23*(DJ35+FR35)</f>
        <v>0</v>
      </c>
      <c r="IA35" s="412">
        <f>'Clinic Model'!$G$23*(DK35+FS35)</f>
        <v>0</v>
      </c>
      <c r="IB35" s="412">
        <f>'Clinic Model'!$G$23*(DL35+FT35)</f>
        <v>0</v>
      </c>
      <c r="IC35" s="412">
        <f>'Clinic Model'!$G$23*(DM35+FU35)</f>
        <v>0</v>
      </c>
      <c r="ID35" s="412">
        <f>'Clinic Model'!$G$23*(DN35+FV35)</f>
        <v>0</v>
      </c>
      <c r="IE35" s="412">
        <f>'Clinic Model'!$G$23*(DO35+FW35)</f>
        <v>0</v>
      </c>
      <c r="IF35" s="412">
        <f>'Clinic Model'!$G$23*(DP35+FX35)</f>
        <v>0</v>
      </c>
      <c r="IG35" s="412">
        <f>'Clinic Model'!$G$23*(DQ35+FY35)</f>
        <v>0</v>
      </c>
      <c r="IH35" s="412">
        <f>'Clinic Model'!$G$23*(DR35+FZ35)</f>
        <v>0</v>
      </c>
      <c r="II35" s="412">
        <f>'Clinic Model'!$G$23*(DS35+GA35)</f>
        <v>0</v>
      </c>
      <c r="IJ35" s="412">
        <f>'Clinic Model'!$G$23*(DT35+GB35)</f>
        <v>0</v>
      </c>
      <c r="IK35" s="412">
        <f>'Clinic Model'!$G$23*(DU35+GC35)</f>
        <v>0</v>
      </c>
      <c r="IL35" s="412">
        <f>'Clinic Model'!$G$23*(DV35+GD35)</f>
        <v>0</v>
      </c>
      <c r="IM35" s="412">
        <f>'Clinic Model'!$G$23*(DW35+GE35)</f>
        <v>0</v>
      </c>
      <c r="IN35" s="412">
        <f>'Clinic Model'!$G$23*(DX35+GF35)</f>
        <v>0</v>
      </c>
      <c r="IO35" s="412">
        <f>'Clinic Model'!$G$23*(DY35+GG35)</f>
        <v>0</v>
      </c>
      <c r="IP35" s="413">
        <f>'Clinic Model'!$G$23*(DZ35+GH35)</f>
        <v>0</v>
      </c>
    </row>
    <row r="36" spans="1:250" ht="15.75" customHeight="1" thickBot="1" x14ac:dyDescent="0.35">
      <c r="A36" s="50"/>
      <c r="B36" s="957" t="str">
        <f t="shared" si="70"/>
        <v xml:space="preserve"> </v>
      </c>
      <c r="C36" s="958"/>
      <c r="D36" s="958"/>
      <c r="E36" s="959"/>
      <c r="F36" s="401">
        <f t="shared" si="8"/>
        <v>0</v>
      </c>
      <c r="G36" s="402">
        <f t="shared" si="9"/>
        <v>0</v>
      </c>
      <c r="H36" s="402">
        <f t="shared" si="9"/>
        <v>0</v>
      </c>
      <c r="I36" s="401">
        <f t="shared" si="9"/>
        <v>0</v>
      </c>
      <c r="J36" s="403">
        <f t="shared" si="9"/>
        <v>0</v>
      </c>
      <c r="K36" s="404">
        <f>IF(AND('Payroll (Expenses)'!$E13&lt;=H$54,'Payroll (Expenses)'!$F13&gt;=H$54),IFERROR(INDEX('Payroll (Expenses)'!$L$5:$P$23,MATCH($B36,'Payroll (Expenses)'!$B$5:$B$23,0),MATCH(H$56,'Payroll (Expenses)'!$L$4:$P$4,0)),0),0)</f>
        <v>0</v>
      </c>
      <c r="L36" s="405">
        <f>IF(AND('Payroll (Expenses)'!$E13&lt;=I$54,'Payroll (Expenses)'!$F13&gt;=I$54),IFERROR(INDEX('Payroll (Expenses)'!$L$5:$P$23,MATCH($B36,'Payroll (Expenses)'!$B$5:$B$23,0),MATCH(I$56,'Payroll (Expenses)'!$L$4:$P$4,0)),0),0)</f>
        <v>0</v>
      </c>
      <c r="M36" s="405">
        <f>IF(AND('Payroll (Expenses)'!$E13&lt;=J$54,'Payroll (Expenses)'!$F13&gt;=J$54),IFERROR(INDEX('Payroll (Expenses)'!$L$5:$P$23,MATCH($B36,'Payroll (Expenses)'!$B$5:$B$23,0),MATCH(J$56,'Payroll (Expenses)'!$L$4:$P$4,0)),0),0)</f>
        <v>0</v>
      </c>
      <c r="N36" s="405">
        <f>IF(AND('Payroll (Expenses)'!$E13&lt;=K$54,'Payroll (Expenses)'!$F13&gt;=K$54),IFERROR(INDEX('Payroll (Expenses)'!$L$5:$P$23,MATCH($B36,'Payroll (Expenses)'!$B$5:$B$23,0),MATCH(K$56,'Payroll (Expenses)'!$L$4:$P$4,0)),0),0)</f>
        <v>0</v>
      </c>
      <c r="O36" s="405">
        <f>IF(AND('Payroll (Expenses)'!$E13&lt;=L$54,'Payroll (Expenses)'!$F13&gt;=L$54),IFERROR(INDEX('Payroll (Expenses)'!$L$5:$P$23,MATCH($B36,'Payroll (Expenses)'!$B$5:$B$23,0),MATCH(L$56,'Payroll (Expenses)'!$L$4:$P$4,0)),0),0)</f>
        <v>0</v>
      </c>
      <c r="P36" s="405">
        <f>IF(AND('Payroll (Expenses)'!$E13&lt;=M$54,'Payroll (Expenses)'!$F13&gt;=M$54),IFERROR(INDEX('Payroll (Expenses)'!$L$5:$P$23,MATCH($B36,'Payroll (Expenses)'!$B$5:$B$23,0),MATCH(M$56,'Payroll (Expenses)'!$L$4:$P$4,0)),0),0)</f>
        <v>0</v>
      </c>
      <c r="Q36" s="405">
        <f>IF(AND('Payroll (Expenses)'!$E13&lt;=N$54,'Payroll (Expenses)'!$F13&gt;=N$54),IFERROR(INDEX('Payroll (Expenses)'!$L$5:$P$23,MATCH($B36,'Payroll (Expenses)'!$B$5:$B$23,0),MATCH(N$56,'Payroll (Expenses)'!$L$4:$P$4,0)),0),0)</f>
        <v>0</v>
      </c>
      <c r="R36" s="405">
        <f>IF(AND('Payroll (Expenses)'!$E13&lt;=O$54,'Payroll (Expenses)'!$F13&gt;=O$54),IFERROR(INDEX('Payroll (Expenses)'!$L$5:$P$23,MATCH($B36,'Payroll (Expenses)'!$B$5:$B$23,0),MATCH(O$56,'Payroll (Expenses)'!$L$4:$P$4,0)),0),0)</f>
        <v>0</v>
      </c>
      <c r="S36" s="405">
        <f>IF(AND('Payroll (Expenses)'!$E13&lt;=P$54,'Payroll (Expenses)'!$F13&gt;=P$54),IFERROR(INDEX('Payroll (Expenses)'!$L$5:$P$23,MATCH($B36,'Payroll (Expenses)'!$B$5:$B$23,0),MATCH(P$56,'Payroll (Expenses)'!$L$4:$P$4,0)),0),0)</f>
        <v>0</v>
      </c>
      <c r="T36" s="405">
        <f>IF(AND('Payroll (Expenses)'!$E13&lt;=Q$54,'Payroll (Expenses)'!$F13&gt;=Q$54),IFERROR(INDEX('Payroll (Expenses)'!$L$5:$P$23,MATCH($B36,'Payroll (Expenses)'!$B$5:$B$23,0),MATCH(Q$56,'Payroll (Expenses)'!$L$4:$P$4,0)),0),0)</f>
        <v>0</v>
      </c>
      <c r="U36" s="405">
        <f>IF(AND('Payroll (Expenses)'!$E13&lt;=R$54,'Payroll (Expenses)'!$F13&gt;=R$54),IFERROR(INDEX('Payroll (Expenses)'!$L$5:$P$23,MATCH($B36,'Payroll (Expenses)'!$B$5:$B$23,0),MATCH(R$56,'Payroll (Expenses)'!$L$4:$P$4,0)),0),0)</f>
        <v>0</v>
      </c>
      <c r="V36" s="405">
        <f>IF(AND('Payroll (Expenses)'!$E13&lt;=S$54,'Payroll (Expenses)'!$F13&gt;=S$54),IFERROR(INDEX('Payroll (Expenses)'!$L$5:$P$23,MATCH($B36,'Payroll (Expenses)'!$B$5:$B$23,0),MATCH(S$56,'Payroll (Expenses)'!$L$4:$P$4,0)),0),0)</f>
        <v>0</v>
      </c>
      <c r="W36" s="405">
        <f>IF(AND('Payroll (Expenses)'!$E13&lt;=T$54,'Payroll (Expenses)'!$F13&gt;=T$54),IFERROR(INDEX('Payroll (Expenses)'!$L$5:$P$23,MATCH($B36,'Payroll (Expenses)'!$B$5:$B$23,0),MATCH(T$56,'Payroll (Expenses)'!$L$4:$P$4,0)),0),0)</f>
        <v>0</v>
      </c>
      <c r="X36" s="405">
        <f>IF(AND('Payroll (Expenses)'!$E13&lt;=U$54,'Payroll (Expenses)'!$F13&gt;=U$54),IFERROR(INDEX('Payroll (Expenses)'!$L$5:$P$23,MATCH($B36,'Payroll (Expenses)'!$B$5:$B$23,0),MATCH(U$56,'Payroll (Expenses)'!$L$4:$P$4,0)),0),0)</f>
        <v>0</v>
      </c>
      <c r="Y36" s="405">
        <f>IF(AND('Payroll (Expenses)'!$E13&lt;=V$54,'Payroll (Expenses)'!$F13&gt;=V$54),IFERROR(INDEX('Payroll (Expenses)'!$L$5:$P$23,MATCH($B36,'Payroll (Expenses)'!$B$5:$B$23,0),MATCH(V$56,'Payroll (Expenses)'!$L$4:$P$4,0)),0),0)</f>
        <v>0</v>
      </c>
      <c r="Z36" s="405">
        <f>IF(AND('Payroll (Expenses)'!$E13&lt;=W$54,'Payroll (Expenses)'!$F13&gt;=W$54),IFERROR(INDEX('Payroll (Expenses)'!$L$5:$P$23,MATCH($B36,'Payroll (Expenses)'!$B$5:$B$23,0),MATCH(W$56,'Payroll (Expenses)'!$L$4:$P$4,0)),0),0)</f>
        <v>0</v>
      </c>
      <c r="AA36" s="405">
        <f>IF(AND('Payroll (Expenses)'!$E13&lt;=X$54,'Payroll (Expenses)'!$F13&gt;=X$54),IFERROR(INDEX('Payroll (Expenses)'!$L$5:$P$23,MATCH($B36,'Payroll (Expenses)'!$B$5:$B$23,0),MATCH(X$56,'Payroll (Expenses)'!$L$4:$P$4,0)),0),0)</f>
        <v>0</v>
      </c>
      <c r="AB36" s="405">
        <f>IF(AND('Payroll (Expenses)'!$E13&lt;=Y$54,'Payroll (Expenses)'!$F13&gt;=Y$54),IFERROR(INDEX('Payroll (Expenses)'!$L$5:$P$23,MATCH($B36,'Payroll (Expenses)'!$B$5:$B$23,0),MATCH(Y$56,'Payroll (Expenses)'!$L$4:$P$4,0)),0),0)</f>
        <v>0</v>
      </c>
      <c r="AC36" s="405">
        <f>IF(AND('Payroll (Expenses)'!$E13&lt;=Z$54,'Payroll (Expenses)'!$F13&gt;=Z$54),IFERROR(INDEX('Payroll (Expenses)'!$L$5:$P$23,MATCH($B36,'Payroll (Expenses)'!$B$5:$B$23,0),MATCH(Z$56,'Payroll (Expenses)'!$L$4:$P$4,0)),0),0)</f>
        <v>0</v>
      </c>
      <c r="AD36" s="405">
        <f>IF(AND('Payroll (Expenses)'!$E13&lt;=AA$54,'Payroll (Expenses)'!$F13&gt;=AA$54),IFERROR(INDEX('Payroll (Expenses)'!$L$5:$P$23,MATCH($B36,'Payroll (Expenses)'!$B$5:$B$23,0),MATCH(AA$56,'Payroll (Expenses)'!$L$4:$P$4,0)),0),0)</f>
        <v>0</v>
      </c>
      <c r="AE36" s="405">
        <f>IF(AND('Payroll (Expenses)'!$E13&lt;=AB$54,'Payroll (Expenses)'!$F13&gt;=AB$54),IFERROR(INDEX('Payroll (Expenses)'!$L$5:$P$23,MATCH($B36,'Payroll (Expenses)'!$B$5:$B$23,0),MATCH(AB$56,'Payroll (Expenses)'!$L$4:$P$4,0)),0),0)</f>
        <v>0</v>
      </c>
      <c r="AF36" s="405">
        <f>IF(AND('Payroll (Expenses)'!$E13&lt;=AC$54,'Payroll (Expenses)'!$F13&gt;=AC$54),IFERROR(INDEX('Payroll (Expenses)'!$L$5:$P$23,MATCH($B36,'Payroll (Expenses)'!$B$5:$B$23,0),MATCH(AC$56,'Payroll (Expenses)'!$L$4:$P$4,0)),0),0)</f>
        <v>0</v>
      </c>
      <c r="AG36" s="405">
        <f>IF(AND('Payroll (Expenses)'!$E13&lt;=AD$54,'Payroll (Expenses)'!$F13&gt;=AD$54),IFERROR(INDEX('Payroll (Expenses)'!$L$5:$P$23,MATCH($B36,'Payroll (Expenses)'!$B$5:$B$23,0),MATCH(AD$56,'Payroll (Expenses)'!$L$4:$P$4,0)),0),0)</f>
        <v>0</v>
      </c>
      <c r="AH36" s="405">
        <f>IF(AND('Payroll (Expenses)'!$E13&lt;=AE$54,'Payroll (Expenses)'!$F13&gt;=AE$54),IFERROR(INDEX('Payroll (Expenses)'!$L$5:$P$23,MATCH($B36,'Payroll (Expenses)'!$B$5:$B$23,0),MATCH(AE$56,'Payroll (Expenses)'!$L$4:$P$4,0)),0),0)</f>
        <v>0</v>
      </c>
      <c r="AI36" s="405">
        <f>IF(AND('Payroll (Expenses)'!$E13&lt;=AF$54,'Payroll (Expenses)'!$F13&gt;=AF$54),IFERROR(INDEX('Payroll (Expenses)'!$L$5:$P$23,MATCH($B36,'Payroll (Expenses)'!$B$5:$B$23,0),MATCH(AF$56,'Payroll (Expenses)'!$L$4:$P$4,0)),0),0)</f>
        <v>0</v>
      </c>
      <c r="AJ36" s="405">
        <f>IF(AND('Payroll (Expenses)'!$E13&lt;=AG$54,'Payroll (Expenses)'!$F13&gt;=AG$54),IFERROR(INDEX('Payroll (Expenses)'!$L$5:$P$23,MATCH($B36,'Payroll (Expenses)'!$B$5:$B$23,0),MATCH(AG$56,'Payroll (Expenses)'!$L$4:$P$4,0)),0),0)</f>
        <v>0</v>
      </c>
      <c r="AK36" s="405">
        <f>IF(AND('Payroll (Expenses)'!$E13&lt;=AH$54,'Payroll (Expenses)'!$F13&gt;=AH$54),IFERROR(INDEX('Payroll (Expenses)'!$L$5:$P$23,MATCH($B36,'Payroll (Expenses)'!$B$5:$B$23,0),MATCH(AH$56,'Payroll (Expenses)'!$L$4:$P$4,0)),0),0)</f>
        <v>0</v>
      </c>
      <c r="AL36" s="405">
        <f>IF(AND('Payroll (Expenses)'!$E13&lt;=AI$54,'Payroll (Expenses)'!$F13&gt;=AI$54),IFERROR(INDEX('Payroll (Expenses)'!$L$5:$P$23,MATCH($B36,'Payroll (Expenses)'!$B$5:$B$23,0),MATCH(AI$56,'Payroll (Expenses)'!$L$4:$P$4,0)),0),0)</f>
        <v>0</v>
      </c>
      <c r="AM36" s="405">
        <f>IF(AND('Payroll (Expenses)'!$E13&lt;=AJ$54,'Payroll (Expenses)'!$F13&gt;=AJ$54),IFERROR(INDEX('Payroll (Expenses)'!$L$5:$P$23,MATCH($B36,'Payroll (Expenses)'!$B$5:$B$23,0),MATCH(AJ$56,'Payroll (Expenses)'!$L$4:$P$4,0)),0),0)</f>
        <v>0</v>
      </c>
      <c r="AN36" s="405">
        <f>IF(AND('Payroll (Expenses)'!$E13&lt;=AK$54,'Payroll (Expenses)'!$F13&gt;=AK$54),IFERROR(INDEX('Payroll (Expenses)'!$L$5:$P$23,MATCH($B36,'Payroll (Expenses)'!$B$5:$B$23,0),MATCH(AK$56,'Payroll (Expenses)'!$L$4:$P$4,0)),0),0)</f>
        <v>0</v>
      </c>
      <c r="AO36" s="405">
        <f>IF(AND('Payroll (Expenses)'!$E13&lt;=AL$54,'Payroll (Expenses)'!$F13&gt;=AL$54),IFERROR(INDEX('Payroll (Expenses)'!$L$5:$P$23,MATCH($B36,'Payroll (Expenses)'!$B$5:$B$23,0),MATCH(AL$56,'Payroll (Expenses)'!$L$4:$P$4,0)),0),0)</f>
        <v>0</v>
      </c>
      <c r="AP36" s="405">
        <f>IF(AND('Payroll (Expenses)'!$E13&lt;=AM$54,'Payroll (Expenses)'!$F13&gt;=AM$54),IFERROR(INDEX('Payroll (Expenses)'!$L$5:$P$23,MATCH($B36,'Payroll (Expenses)'!$B$5:$B$23,0),MATCH(AM$56,'Payroll (Expenses)'!$L$4:$P$4,0)),0),0)</f>
        <v>0</v>
      </c>
      <c r="AQ36" s="405">
        <f>IF(AND('Payroll (Expenses)'!$E13&lt;=AN$54,'Payroll (Expenses)'!$F13&gt;=AN$54),IFERROR(INDEX('Payroll (Expenses)'!$L$5:$P$23,MATCH($B36,'Payroll (Expenses)'!$B$5:$B$23,0),MATCH(AN$56,'Payroll (Expenses)'!$L$4:$P$4,0)),0),0)</f>
        <v>0</v>
      </c>
      <c r="AR36" s="405">
        <f>IF(AND('Payroll (Expenses)'!$E13&lt;=AO$54,'Payroll (Expenses)'!$F13&gt;=AO$54),IFERROR(INDEX('Payroll (Expenses)'!$L$5:$P$23,MATCH($B36,'Payroll (Expenses)'!$B$5:$B$23,0),MATCH(AO$56,'Payroll (Expenses)'!$L$4:$P$4,0)),0),0)</f>
        <v>0</v>
      </c>
      <c r="AS36" s="405">
        <f>IF(AND('Payroll (Expenses)'!$E13&lt;=AP$54,'Payroll (Expenses)'!$F13&gt;=AP$54),IFERROR(INDEX('Payroll (Expenses)'!$L$5:$P$23,MATCH($B36,'Payroll (Expenses)'!$B$5:$B$23,0),MATCH(AP$56,'Payroll (Expenses)'!$L$4:$P$4,0)),0),0)</f>
        <v>0</v>
      </c>
      <c r="AT36" s="405">
        <f>IF(AND('Payroll (Expenses)'!$E13&lt;=AQ$54,'Payroll (Expenses)'!$F13&gt;=AQ$54),IFERROR(INDEX('Payroll (Expenses)'!$L$5:$P$23,MATCH($B36,'Payroll (Expenses)'!$B$5:$B$23,0),MATCH(AQ$56,'Payroll (Expenses)'!$L$4:$P$4,0)),0),0)</f>
        <v>0</v>
      </c>
      <c r="AU36" s="405">
        <f>IF(AND('Payroll (Expenses)'!$E13&lt;=AR$54,'Payroll (Expenses)'!$F13&gt;=AR$54),IFERROR(INDEX('Payroll (Expenses)'!$L$5:$P$23,MATCH($B36,'Payroll (Expenses)'!$B$5:$B$23,0),MATCH(AR$56,'Payroll (Expenses)'!$L$4:$P$4,0)),0),0)</f>
        <v>0</v>
      </c>
      <c r="AV36" s="405">
        <f>IF(AND('Payroll (Expenses)'!$E13&lt;=AS$54,'Payroll (Expenses)'!$F13&gt;=AS$54),IFERROR(INDEX('Payroll (Expenses)'!$L$5:$P$23,MATCH($B36,'Payroll (Expenses)'!$B$5:$B$23,0),MATCH(AS$56,'Payroll (Expenses)'!$L$4:$P$4,0)),0),0)</f>
        <v>0</v>
      </c>
      <c r="AW36" s="405">
        <f>IF(AND('Payroll (Expenses)'!$E13&lt;=AT$54,'Payroll (Expenses)'!$F13&gt;=AT$54),IFERROR(INDEX('Payroll (Expenses)'!$L$5:$P$23,MATCH($B36,'Payroll (Expenses)'!$B$5:$B$23,0),MATCH(AT$56,'Payroll (Expenses)'!$L$4:$P$4,0)),0),0)</f>
        <v>0</v>
      </c>
      <c r="AX36" s="405">
        <f>IF(AND('Payroll (Expenses)'!$E13&lt;=AU$54,'Payroll (Expenses)'!$F13&gt;=AU$54),IFERROR(INDEX('Payroll (Expenses)'!$L$5:$P$23,MATCH($B36,'Payroll (Expenses)'!$B$5:$B$23,0),MATCH(AU$56,'Payroll (Expenses)'!$L$4:$P$4,0)),0),0)</f>
        <v>0</v>
      </c>
      <c r="AY36" s="405">
        <f>IF(AND('Payroll (Expenses)'!$E13&lt;=AV$54,'Payroll (Expenses)'!$F13&gt;=AV$54),IFERROR(INDEX('Payroll (Expenses)'!$L$5:$P$23,MATCH($B36,'Payroll (Expenses)'!$B$5:$B$23,0),MATCH(AV$56,'Payroll (Expenses)'!$L$4:$P$4,0)),0),0)</f>
        <v>0</v>
      </c>
      <c r="AZ36" s="405">
        <f>IF(AND('Payroll (Expenses)'!$E13&lt;=AW$54,'Payroll (Expenses)'!$F13&gt;=AW$54),IFERROR(INDEX('Payroll (Expenses)'!$L$5:$P$23,MATCH($B36,'Payroll (Expenses)'!$B$5:$B$23,0),MATCH(AW$56,'Payroll (Expenses)'!$L$4:$P$4,0)),0),0)</f>
        <v>0</v>
      </c>
      <c r="BA36" s="405">
        <f>IF(AND('Payroll (Expenses)'!$E13&lt;=AX$54,'Payroll (Expenses)'!$F13&gt;=AX$54),IFERROR(INDEX('Payroll (Expenses)'!$L$5:$P$23,MATCH($B36,'Payroll (Expenses)'!$B$5:$B$23,0),MATCH(AX$56,'Payroll (Expenses)'!$L$4:$P$4,0)),0),0)</f>
        <v>0</v>
      </c>
      <c r="BB36" s="405">
        <f>IF(AND('Payroll (Expenses)'!$E13&lt;=AY$54,'Payroll (Expenses)'!$F13&gt;=AY$54),IFERROR(INDEX('Payroll (Expenses)'!$L$5:$P$23,MATCH($B36,'Payroll (Expenses)'!$B$5:$B$23,0),MATCH(AY$56,'Payroll (Expenses)'!$L$4:$P$4,0)),0),0)</f>
        <v>0</v>
      </c>
      <c r="BC36" s="405">
        <f>IF(AND('Payroll (Expenses)'!$E13&lt;=AZ$54,'Payroll (Expenses)'!$F13&gt;=AZ$54),IFERROR(INDEX('Payroll (Expenses)'!$L$5:$P$23,MATCH($B36,'Payroll (Expenses)'!$B$5:$B$23,0),MATCH(AZ$56,'Payroll (Expenses)'!$L$4:$P$4,0)),0),0)</f>
        <v>0</v>
      </c>
      <c r="BD36" s="405">
        <f>IF(AND('Payroll (Expenses)'!$E13&lt;=BA$54,'Payroll (Expenses)'!$F13&gt;=BA$54),IFERROR(INDEX('Payroll (Expenses)'!$L$5:$P$23,MATCH($B36,'Payroll (Expenses)'!$B$5:$B$23,0),MATCH(BA$56,'Payroll (Expenses)'!$L$4:$P$4,0)),0),0)</f>
        <v>0</v>
      </c>
      <c r="BE36" s="405">
        <f>IF(AND('Payroll (Expenses)'!$E13&lt;=BB$54,'Payroll (Expenses)'!$F13&gt;=BB$54),IFERROR(INDEX('Payroll (Expenses)'!$L$5:$P$23,MATCH($B36,'Payroll (Expenses)'!$B$5:$B$23,0),MATCH(BB$56,'Payroll (Expenses)'!$L$4:$P$4,0)),0),0)</f>
        <v>0</v>
      </c>
      <c r="BF36" s="405">
        <f>IF(AND('Payroll (Expenses)'!$E13&lt;=BC$54,'Payroll (Expenses)'!$F13&gt;=BC$54),IFERROR(INDEX('Payroll (Expenses)'!$L$5:$P$23,MATCH($B36,'Payroll (Expenses)'!$B$5:$B$23,0),MATCH(BC$56,'Payroll (Expenses)'!$L$4:$P$4,0)),0),0)</f>
        <v>0</v>
      </c>
      <c r="BG36" s="405">
        <f>IF(AND('Payroll (Expenses)'!$E13&lt;=BD$54,'Payroll (Expenses)'!$F13&gt;=BD$54),IFERROR(INDEX('Payroll (Expenses)'!$L$5:$P$23,MATCH($B36,'Payroll (Expenses)'!$B$5:$B$23,0),MATCH(BD$56,'Payroll (Expenses)'!$L$4:$P$4,0)),0),0)</f>
        <v>0</v>
      </c>
      <c r="BH36" s="405">
        <f>IF(AND('Payroll (Expenses)'!$E13&lt;=BE$54,'Payroll (Expenses)'!$F13&gt;=BE$54),IFERROR(INDEX('Payroll (Expenses)'!$L$5:$P$23,MATCH($B36,'Payroll (Expenses)'!$B$5:$B$23,0),MATCH(BE$56,'Payroll (Expenses)'!$L$4:$P$4,0)),0),0)</f>
        <v>0</v>
      </c>
      <c r="BI36" s="405">
        <f>IF(AND('Payroll (Expenses)'!$E13&lt;=BF$54,'Payroll (Expenses)'!$F13&gt;=BF$54),IFERROR(INDEX('Payroll (Expenses)'!$L$5:$P$23,MATCH($B36,'Payroll (Expenses)'!$B$5:$B$23,0),MATCH(BF$56,'Payroll (Expenses)'!$L$4:$P$4,0)),0),0)</f>
        <v>0</v>
      </c>
      <c r="BJ36" s="405">
        <f>IF(AND('Payroll (Expenses)'!$E13&lt;=BG$54,'Payroll (Expenses)'!$F13&gt;=BG$54),IFERROR(INDEX('Payroll (Expenses)'!$L$5:$P$23,MATCH($B36,'Payroll (Expenses)'!$B$5:$B$23,0),MATCH(BG$56,'Payroll (Expenses)'!$L$4:$P$4,0)),0),0)</f>
        <v>0</v>
      </c>
      <c r="BK36" s="405">
        <f>IF(AND('Payroll (Expenses)'!$E13&lt;=BH$54,'Payroll (Expenses)'!$F13&gt;=BH$54),IFERROR(INDEX('Payroll (Expenses)'!$L$5:$P$23,MATCH($B36,'Payroll (Expenses)'!$B$5:$B$23,0),MATCH(BH$56,'Payroll (Expenses)'!$L$4:$P$4,0)),0),0)</f>
        <v>0</v>
      </c>
      <c r="BL36" s="405">
        <f>IF(AND('Payroll (Expenses)'!$E13&lt;=BI$54,'Payroll (Expenses)'!$F13&gt;=BI$54),IFERROR(INDEX('Payroll (Expenses)'!$L$5:$P$23,MATCH($B36,'Payroll (Expenses)'!$B$5:$B$23,0),MATCH(BI$56,'Payroll (Expenses)'!$L$4:$P$4,0)),0),0)</f>
        <v>0</v>
      </c>
      <c r="BM36" s="405">
        <f>IF(AND('Payroll (Expenses)'!$E13&lt;=BJ$54,'Payroll (Expenses)'!$F13&gt;=BJ$54),IFERROR(INDEX('Payroll (Expenses)'!$L$5:$P$23,MATCH($B36,'Payroll (Expenses)'!$B$5:$B$23,0),MATCH(BJ$56,'Payroll (Expenses)'!$L$4:$P$4,0)),0),0)</f>
        <v>0</v>
      </c>
      <c r="BN36" s="405">
        <f>IF(AND('Payroll (Expenses)'!$E13&lt;=BK$54,'Payroll (Expenses)'!$F13&gt;=BK$54),IFERROR(INDEX('Payroll (Expenses)'!$L$5:$P$23,MATCH($B36,'Payroll (Expenses)'!$B$5:$B$23,0),MATCH(BK$56,'Payroll (Expenses)'!$L$4:$P$4,0)),0),0)</f>
        <v>0</v>
      </c>
      <c r="BO36" s="405">
        <f>IF(AND('Payroll (Expenses)'!$E13&lt;=BL$54,'Payroll (Expenses)'!$F13&gt;=BL$54),IFERROR(INDEX('Payroll (Expenses)'!$L$5:$P$23,MATCH($B36,'Payroll (Expenses)'!$B$5:$B$23,0),MATCH(BL$56,'Payroll (Expenses)'!$L$4:$P$4,0)),0),0)</f>
        <v>0</v>
      </c>
      <c r="BP36" s="405">
        <f>IF(AND('Payroll (Expenses)'!$E13&lt;=BM$54,'Payroll (Expenses)'!$F13&gt;=BM$54),IFERROR(INDEX('Payroll (Expenses)'!$L$5:$P$23,MATCH($B36,'Payroll (Expenses)'!$B$5:$B$23,0),MATCH(BM$56,'Payroll (Expenses)'!$L$4:$P$4,0)),0),0)</f>
        <v>0</v>
      </c>
      <c r="BQ36" s="405">
        <f>IF(AND('Payroll (Expenses)'!$E13&lt;=BN$54,'Payroll (Expenses)'!$F13&gt;=BN$54),IFERROR(INDEX('Payroll (Expenses)'!$L$5:$P$23,MATCH($B36,'Payroll (Expenses)'!$B$5:$B$23,0),MATCH(BN$56,'Payroll (Expenses)'!$L$4:$P$4,0)),0),0)</f>
        <v>0</v>
      </c>
      <c r="BR36" s="406">
        <f>IF(AND('Payroll (Expenses)'!$E13&lt;=BO$54,'Payroll (Expenses)'!$F13&gt;=BO$54),IFERROR(INDEX('Payroll (Expenses)'!$L$5:$P$23,MATCH($B36,'Payroll (Expenses)'!$B$5:$B$23,0),MATCH(BO$56,'Payroll (Expenses)'!$L$4:$P$4,0)),0),0)</f>
        <v>0</v>
      </c>
      <c r="BS36" s="407">
        <f>IFERROR(INDEX('Payroll (Expenses)'!$F$28:$J$46,MATCH($B36,'Payroll (Expenses)'!$B$28:$B$46,0),MATCH(H$56,'Payroll (Expenses)'!$F$27:$J$27,0)),0)*K36/12</f>
        <v>0</v>
      </c>
      <c r="BT36" s="407">
        <f>IFERROR(INDEX('Payroll (Expenses)'!$F$28:$J$46,MATCH($B36,'Payroll (Expenses)'!$B$28:$B$46,0),MATCH(I$56,'Payroll (Expenses)'!$F$27:$J$27,0)),0)*L36/12</f>
        <v>0</v>
      </c>
      <c r="BU36" s="407">
        <f>IFERROR(INDEX('Payroll (Expenses)'!$F$28:$J$46,MATCH($B36,'Payroll (Expenses)'!$B$28:$B$46,0),MATCH(J$56,'Payroll (Expenses)'!$F$27:$J$27,0)),0)*M36/12</f>
        <v>0</v>
      </c>
      <c r="BV36" s="407">
        <f>IFERROR(INDEX('Payroll (Expenses)'!$F$28:$J$46,MATCH($B36,'Payroll (Expenses)'!$B$28:$B$46,0),MATCH(K$56,'Payroll (Expenses)'!$F$27:$J$27,0)),0)*N36/12</f>
        <v>0</v>
      </c>
      <c r="BW36" s="407">
        <f>IFERROR(INDEX('Payroll (Expenses)'!$F$28:$J$46,MATCH($B36,'Payroll (Expenses)'!$B$28:$B$46,0),MATCH(L$56,'Payroll (Expenses)'!$F$27:$J$27,0)),0)*O36/12</f>
        <v>0</v>
      </c>
      <c r="BX36" s="407">
        <f>IFERROR(INDEX('Payroll (Expenses)'!$F$28:$J$46,MATCH($B36,'Payroll (Expenses)'!$B$28:$B$46,0),MATCH(M$56,'Payroll (Expenses)'!$F$27:$J$27,0)),0)*P36/12</f>
        <v>0</v>
      </c>
      <c r="BY36" s="407">
        <f>IFERROR(INDEX('Payroll (Expenses)'!$F$28:$J$46,MATCH($B36,'Payroll (Expenses)'!$B$28:$B$46,0),MATCH(N$56,'Payroll (Expenses)'!$F$27:$J$27,0)),0)*Q36/12</f>
        <v>0</v>
      </c>
      <c r="BZ36" s="407">
        <f>IFERROR(INDEX('Payroll (Expenses)'!$F$28:$J$46,MATCH($B36,'Payroll (Expenses)'!$B$28:$B$46,0),MATCH(O$56,'Payroll (Expenses)'!$F$27:$J$27,0)),0)*R36/12</f>
        <v>0</v>
      </c>
      <c r="CA36" s="407">
        <f>IFERROR(INDEX('Payroll (Expenses)'!$F$28:$J$46,MATCH($B36,'Payroll (Expenses)'!$B$28:$B$46,0),MATCH(P$56,'Payroll (Expenses)'!$F$27:$J$27,0)),0)*S36/12</f>
        <v>0</v>
      </c>
      <c r="CB36" s="407">
        <f>IFERROR(INDEX('Payroll (Expenses)'!$F$28:$J$46,MATCH($B36,'Payroll (Expenses)'!$B$28:$B$46,0),MATCH(Q$56,'Payroll (Expenses)'!$F$27:$J$27,0)),0)*T36/12</f>
        <v>0</v>
      </c>
      <c r="CC36" s="407">
        <f>IFERROR(INDEX('Payroll (Expenses)'!$F$28:$J$46,MATCH($B36,'Payroll (Expenses)'!$B$28:$B$46,0),MATCH(R$56,'Payroll (Expenses)'!$F$27:$J$27,0)),0)*U36/12</f>
        <v>0</v>
      </c>
      <c r="CD36" s="407">
        <f>IFERROR(INDEX('Payroll (Expenses)'!$F$28:$J$46,MATCH($B36,'Payroll (Expenses)'!$B$28:$B$46,0),MATCH(S$56,'Payroll (Expenses)'!$F$27:$J$27,0)),0)*V36/12</f>
        <v>0</v>
      </c>
      <c r="CE36" s="407">
        <f>IFERROR(INDEX('Payroll (Expenses)'!$F$28:$J$46,MATCH($B36,'Payroll (Expenses)'!$B$28:$B$46,0),MATCH(T$56,'Payroll (Expenses)'!$F$27:$J$27,0)),0)*W36/12</f>
        <v>0</v>
      </c>
      <c r="CF36" s="407">
        <f>IFERROR(INDEX('Payroll (Expenses)'!$F$28:$J$46,MATCH($B36,'Payroll (Expenses)'!$B$28:$B$46,0),MATCH(U$56,'Payroll (Expenses)'!$F$27:$J$27,0)),0)*X36/12</f>
        <v>0</v>
      </c>
      <c r="CG36" s="407">
        <f>IFERROR(INDEX('Payroll (Expenses)'!$F$28:$J$46,MATCH($B36,'Payroll (Expenses)'!$B$28:$B$46,0),MATCH(V$56,'Payroll (Expenses)'!$F$27:$J$27,0)),0)*Y36/12</f>
        <v>0</v>
      </c>
      <c r="CH36" s="407">
        <f>IFERROR(INDEX('Payroll (Expenses)'!$F$28:$J$46,MATCH($B36,'Payroll (Expenses)'!$B$28:$B$46,0),MATCH(W$56,'Payroll (Expenses)'!$F$27:$J$27,0)),0)*Z36/12</f>
        <v>0</v>
      </c>
      <c r="CI36" s="407">
        <f>IFERROR(INDEX('Payroll (Expenses)'!$F$28:$J$46,MATCH($B36,'Payroll (Expenses)'!$B$28:$B$46,0),MATCH(X$56,'Payroll (Expenses)'!$F$27:$J$27,0)),0)*AA36/12</f>
        <v>0</v>
      </c>
      <c r="CJ36" s="407">
        <f>IFERROR(INDEX('Payroll (Expenses)'!$F$28:$J$46,MATCH($B36,'Payroll (Expenses)'!$B$28:$B$46,0),MATCH(Y$56,'Payroll (Expenses)'!$F$27:$J$27,0)),0)*AB36/12</f>
        <v>0</v>
      </c>
      <c r="CK36" s="407">
        <f>IFERROR(INDEX('Payroll (Expenses)'!$F$28:$J$46,MATCH($B36,'Payroll (Expenses)'!$B$28:$B$46,0),MATCH(Z$56,'Payroll (Expenses)'!$F$27:$J$27,0)),0)*AC36/12</f>
        <v>0</v>
      </c>
      <c r="CL36" s="407">
        <f>IFERROR(INDEX('Payroll (Expenses)'!$F$28:$J$46,MATCH($B36,'Payroll (Expenses)'!$B$28:$B$46,0),MATCH(AA$56,'Payroll (Expenses)'!$F$27:$J$27,0)),0)*AD36/12</f>
        <v>0</v>
      </c>
      <c r="CM36" s="407">
        <f>IFERROR(INDEX('Payroll (Expenses)'!$F$28:$J$46,MATCH($B36,'Payroll (Expenses)'!$B$28:$B$46,0),MATCH(AB$56,'Payroll (Expenses)'!$F$27:$J$27,0)),0)*AE36/12</f>
        <v>0</v>
      </c>
      <c r="CN36" s="407">
        <f>IFERROR(INDEX('Payroll (Expenses)'!$F$28:$J$46,MATCH($B36,'Payroll (Expenses)'!$B$28:$B$46,0),MATCH(AC$56,'Payroll (Expenses)'!$F$27:$J$27,0)),0)*AF36/12</f>
        <v>0</v>
      </c>
      <c r="CO36" s="407">
        <f>IFERROR(INDEX('Payroll (Expenses)'!$F$28:$J$46,MATCH($B36,'Payroll (Expenses)'!$B$28:$B$46,0),MATCH(AD$56,'Payroll (Expenses)'!$F$27:$J$27,0)),0)*AG36/12</f>
        <v>0</v>
      </c>
      <c r="CP36" s="407">
        <f>IFERROR(INDEX('Payroll (Expenses)'!$F$28:$J$46,MATCH($B36,'Payroll (Expenses)'!$B$28:$B$46,0),MATCH(AE$56,'Payroll (Expenses)'!$F$27:$J$27,0)),0)*AH36/12</f>
        <v>0</v>
      </c>
      <c r="CQ36" s="407">
        <f>IFERROR(INDEX('Payroll (Expenses)'!$F$28:$J$46,MATCH($B36,'Payroll (Expenses)'!$B$28:$B$46,0),MATCH(AF$56,'Payroll (Expenses)'!$F$27:$J$27,0)),0)*AI36/12</f>
        <v>0</v>
      </c>
      <c r="CR36" s="407">
        <f>IFERROR(INDEX('Payroll (Expenses)'!$F$28:$J$46,MATCH($B36,'Payroll (Expenses)'!$B$28:$B$46,0),MATCH(AG$56,'Payroll (Expenses)'!$F$27:$J$27,0)),0)*AJ36/12</f>
        <v>0</v>
      </c>
      <c r="CS36" s="407">
        <f>IFERROR(INDEX('Payroll (Expenses)'!$F$28:$J$46,MATCH($B36,'Payroll (Expenses)'!$B$28:$B$46,0),MATCH(AH$56,'Payroll (Expenses)'!$F$27:$J$27,0)),0)*AK36/12</f>
        <v>0</v>
      </c>
      <c r="CT36" s="407">
        <f>IFERROR(INDEX('Payroll (Expenses)'!$F$28:$J$46,MATCH($B36,'Payroll (Expenses)'!$B$28:$B$46,0),MATCH(AI$56,'Payroll (Expenses)'!$F$27:$J$27,0)),0)*AL36/12</f>
        <v>0</v>
      </c>
      <c r="CU36" s="407">
        <f>IFERROR(INDEX('Payroll (Expenses)'!$F$28:$J$46,MATCH($B36,'Payroll (Expenses)'!$B$28:$B$46,0),MATCH(AJ$56,'Payroll (Expenses)'!$F$27:$J$27,0)),0)*AM36/12</f>
        <v>0</v>
      </c>
      <c r="CV36" s="407">
        <f>IFERROR(INDEX('Payroll (Expenses)'!$F$28:$J$46,MATCH($B36,'Payroll (Expenses)'!$B$28:$B$46,0),MATCH(AK$56,'Payroll (Expenses)'!$F$27:$J$27,0)),0)*AN36/12</f>
        <v>0</v>
      </c>
      <c r="CW36" s="407">
        <f>IFERROR(INDEX('Payroll (Expenses)'!$F$28:$J$46,MATCH($B36,'Payroll (Expenses)'!$B$28:$B$46,0),MATCH(AL$56,'Payroll (Expenses)'!$F$27:$J$27,0)),0)*AO36/12</f>
        <v>0</v>
      </c>
      <c r="CX36" s="407">
        <f>IFERROR(INDEX('Payroll (Expenses)'!$F$28:$J$46,MATCH($B36,'Payroll (Expenses)'!$B$28:$B$46,0),MATCH(AM$56,'Payroll (Expenses)'!$F$27:$J$27,0)),0)*AP36/12</f>
        <v>0</v>
      </c>
      <c r="CY36" s="407">
        <f>IFERROR(INDEX('Payroll (Expenses)'!$F$28:$J$46,MATCH($B36,'Payroll (Expenses)'!$B$28:$B$46,0),MATCH(AN$56,'Payroll (Expenses)'!$F$27:$J$27,0)),0)*AQ36/12</f>
        <v>0</v>
      </c>
      <c r="CZ36" s="407">
        <f>IFERROR(INDEX('Payroll (Expenses)'!$F$28:$J$46,MATCH($B36,'Payroll (Expenses)'!$B$28:$B$46,0),MATCH(AO$56,'Payroll (Expenses)'!$F$27:$J$27,0)),0)*AR36/12</f>
        <v>0</v>
      </c>
      <c r="DA36" s="407">
        <f>IFERROR(INDEX('Payroll (Expenses)'!$F$28:$J$46,MATCH($B36,'Payroll (Expenses)'!$B$28:$B$46,0),MATCH(AP$56,'Payroll (Expenses)'!$F$27:$J$27,0)),0)*AS36/12</f>
        <v>0</v>
      </c>
      <c r="DB36" s="407">
        <f>IFERROR(INDEX('Payroll (Expenses)'!$F$28:$J$46,MATCH($B36,'Payroll (Expenses)'!$B$28:$B$46,0),MATCH(AQ$56,'Payroll (Expenses)'!$F$27:$J$27,0)),0)*AT36/12</f>
        <v>0</v>
      </c>
      <c r="DC36" s="407">
        <f>IFERROR(INDEX('Payroll (Expenses)'!$F$28:$J$46,MATCH($B36,'Payroll (Expenses)'!$B$28:$B$46,0),MATCH(AR$56,'Payroll (Expenses)'!$F$27:$J$27,0)),0)*AU36/12</f>
        <v>0</v>
      </c>
      <c r="DD36" s="407">
        <f>IFERROR(INDEX('Payroll (Expenses)'!$F$28:$J$46,MATCH($B36,'Payroll (Expenses)'!$B$28:$B$46,0),MATCH(AS$56,'Payroll (Expenses)'!$F$27:$J$27,0)),0)*AV36/12</f>
        <v>0</v>
      </c>
      <c r="DE36" s="407">
        <f>IFERROR(INDEX('Payroll (Expenses)'!$F$28:$J$46,MATCH($B36,'Payroll (Expenses)'!$B$28:$B$46,0),MATCH(AT$56,'Payroll (Expenses)'!$F$27:$J$27,0)),0)*AW36/12</f>
        <v>0</v>
      </c>
      <c r="DF36" s="407">
        <f>IFERROR(INDEX('Payroll (Expenses)'!$F$28:$J$46,MATCH($B36,'Payroll (Expenses)'!$B$28:$B$46,0),MATCH(AU$56,'Payroll (Expenses)'!$F$27:$J$27,0)),0)*AX36/12</f>
        <v>0</v>
      </c>
      <c r="DG36" s="407">
        <f>IFERROR(INDEX('Payroll (Expenses)'!$F$28:$J$46,MATCH($B36,'Payroll (Expenses)'!$B$28:$B$46,0),MATCH(AV$56,'Payroll (Expenses)'!$F$27:$J$27,0)),0)*AY36/12</f>
        <v>0</v>
      </c>
      <c r="DH36" s="407">
        <f>IFERROR(INDEX('Payroll (Expenses)'!$F$28:$J$46,MATCH($B36,'Payroll (Expenses)'!$B$28:$B$46,0),MATCH(AW$56,'Payroll (Expenses)'!$F$27:$J$27,0)),0)*AZ36/12</f>
        <v>0</v>
      </c>
      <c r="DI36" s="407">
        <f>IFERROR(INDEX('Payroll (Expenses)'!$F$28:$J$46,MATCH($B36,'Payroll (Expenses)'!$B$28:$B$46,0),MATCH(AX$56,'Payroll (Expenses)'!$F$27:$J$27,0)),0)*BA36/12</f>
        <v>0</v>
      </c>
      <c r="DJ36" s="407">
        <f>IFERROR(INDEX('Payroll (Expenses)'!$F$28:$J$46,MATCH($B36,'Payroll (Expenses)'!$B$28:$B$46,0),MATCH(AY$56,'Payroll (Expenses)'!$F$27:$J$27,0)),0)*BB36/12</f>
        <v>0</v>
      </c>
      <c r="DK36" s="407">
        <f>IFERROR(INDEX('Payroll (Expenses)'!$F$28:$J$46,MATCH($B36,'Payroll (Expenses)'!$B$28:$B$46,0),MATCH(AZ$56,'Payroll (Expenses)'!$F$27:$J$27,0)),0)*BC36/12</f>
        <v>0</v>
      </c>
      <c r="DL36" s="407">
        <f>IFERROR(INDEX('Payroll (Expenses)'!$F$28:$J$46,MATCH($B36,'Payroll (Expenses)'!$B$28:$B$46,0),MATCH(BA$56,'Payroll (Expenses)'!$F$27:$J$27,0)),0)*BD36/12</f>
        <v>0</v>
      </c>
      <c r="DM36" s="407">
        <f>IFERROR(INDEX('Payroll (Expenses)'!$F$28:$J$46,MATCH($B36,'Payroll (Expenses)'!$B$28:$B$46,0),MATCH(BB$56,'Payroll (Expenses)'!$F$27:$J$27,0)),0)*BE36/12</f>
        <v>0</v>
      </c>
      <c r="DN36" s="407">
        <f>IFERROR(INDEX('Payroll (Expenses)'!$F$28:$J$46,MATCH($B36,'Payroll (Expenses)'!$B$28:$B$46,0),MATCH(BC$56,'Payroll (Expenses)'!$F$27:$J$27,0)),0)*BF36/12</f>
        <v>0</v>
      </c>
      <c r="DO36" s="407">
        <f>IFERROR(INDEX('Payroll (Expenses)'!$F$28:$J$46,MATCH($B36,'Payroll (Expenses)'!$B$28:$B$46,0),MATCH(BD$56,'Payroll (Expenses)'!$F$27:$J$27,0)),0)*BG36/12</f>
        <v>0</v>
      </c>
      <c r="DP36" s="407">
        <f>IFERROR(INDEX('Payroll (Expenses)'!$F$28:$J$46,MATCH($B36,'Payroll (Expenses)'!$B$28:$B$46,0),MATCH(BE$56,'Payroll (Expenses)'!$F$27:$J$27,0)),0)*BH36/12</f>
        <v>0</v>
      </c>
      <c r="DQ36" s="407">
        <f>IFERROR(INDEX('Payroll (Expenses)'!$F$28:$J$46,MATCH($B36,'Payroll (Expenses)'!$B$28:$B$46,0),MATCH(BF$56,'Payroll (Expenses)'!$F$27:$J$27,0)),0)*BI36/12</f>
        <v>0</v>
      </c>
      <c r="DR36" s="407">
        <f>IFERROR(INDEX('Payroll (Expenses)'!$F$28:$J$46,MATCH($B36,'Payroll (Expenses)'!$B$28:$B$46,0),MATCH(BG$56,'Payroll (Expenses)'!$F$27:$J$27,0)),0)*BJ36/12</f>
        <v>0</v>
      </c>
      <c r="DS36" s="407">
        <f>IFERROR(INDEX('Payroll (Expenses)'!$F$28:$J$46,MATCH($B36,'Payroll (Expenses)'!$B$28:$B$46,0),MATCH(BH$56,'Payroll (Expenses)'!$F$27:$J$27,0)),0)*BK36/12</f>
        <v>0</v>
      </c>
      <c r="DT36" s="407">
        <f>IFERROR(INDEX('Payroll (Expenses)'!$F$28:$J$46,MATCH($B36,'Payroll (Expenses)'!$B$28:$B$46,0),MATCH(BI$56,'Payroll (Expenses)'!$F$27:$J$27,0)),0)*BL36/12</f>
        <v>0</v>
      </c>
      <c r="DU36" s="407">
        <f>IFERROR(INDEX('Payroll (Expenses)'!$F$28:$J$46,MATCH($B36,'Payroll (Expenses)'!$B$28:$B$46,0),MATCH(BJ$56,'Payroll (Expenses)'!$F$27:$J$27,0)),0)*BM36/12</f>
        <v>0</v>
      </c>
      <c r="DV36" s="407">
        <f>IFERROR(INDEX('Payroll (Expenses)'!$F$28:$J$46,MATCH($B36,'Payroll (Expenses)'!$B$28:$B$46,0),MATCH(BK$56,'Payroll (Expenses)'!$F$27:$J$27,0)),0)*BN36/12</f>
        <v>0</v>
      </c>
      <c r="DW36" s="407">
        <f>IFERROR(INDEX('Payroll (Expenses)'!$F$28:$J$46,MATCH($B36,'Payroll (Expenses)'!$B$28:$B$46,0),MATCH(BL$56,'Payroll (Expenses)'!$F$27:$J$27,0)),0)*BO36/12</f>
        <v>0</v>
      </c>
      <c r="DX36" s="407">
        <f>IFERROR(INDEX('Payroll (Expenses)'!$F$28:$J$46,MATCH($B36,'Payroll (Expenses)'!$B$28:$B$46,0),MATCH(BM$56,'Payroll (Expenses)'!$F$27:$J$27,0)),0)*BP36/12</f>
        <v>0</v>
      </c>
      <c r="DY36" s="407">
        <f>IFERROR(INDEX('Payroll (Expenses)'!$F$28:$J$46,MATCH($B36,'Payroll (Expenses)'!$B$28:$B$46,0),MATCH(BN$56,'Payroll (Expenses)'!$F$27:$J$27,0)),0)*BQ36/12</f>
        <v>0</v>
      </c>
      <c r="DZ36" s="408">
        <f>IFERROR(INDEX('Payroll (Expenses)'!$F$28:$J$46,MATCH($B36,'Payroll (Expenses)'!$B$28:$B$46,0),MATCH(BO$56,'Payroll (Expenses)'!$F$27:$J$27,0)),0)*BR36/12</f>
        <v>0</v>
      </c>
      <c r="EA36" s="407">
        <f t="shared" si="10"/>
        <v>0</v>
      </c>
      <c r="EB36" s="409">
        <f t="shared" si="11"/>
        <v>0</v>
      </c>
      <c r="EC36" s="409">
        <f t="shared" si="12"/>
        <v>0</v>
      </c>
      <c r="ED36" s="409">
        <f t="shared" si="13"/>
        <v>0</v>
      </c>
      <c r="EE36" s="409">
        <f t="shared" si="14"/>
        <v>0</v>
      </c>
      <c r="EF36" s="409">
        <f t="shared" si="15"/>
        <v>0</v>
      </c>
      <c r="EG36" s="409">
        <f t="shared" si="16"/>
        <v>0</v>
      </c>
      <c r="EH36" s="409">
        <f t="shared" si="17"/>
        <v>0</v>
      </c>
      <c r="EI36" s="409">
        <f t="shared" si="18"/>
        <v>0</v>
      </c>
      <c r="EJ36" s="409">
        <f t="shared" si="19"/>
        <v>0</v>
      </c>
      <c r="EK36" s="409">
        <f t="shared" si="20"/>
        <v>0</v>
      </c>
      <c r="EL36" s="409">
        <f t="shared" si="21"/>
        <v>0</v>
      </c>
      <c r="EM36" s="409">
        <f t="shared" si="22"/>
        <v>0</v>
      </c>
      <c r="EN36" s="409">
        <f t="shared" si="23"/>
        <v>0</v>
      </c>
      <c r="EO36" s="409">
        <f t="shared" si="24"/>
        <v>0</v>
      </c>
      <c r="EP36" s="409">
        <f t="shared" si="25"/>
        <v>0</v>
      </c>
      <c r="EQ36" s="409">
        <f t="shared" si="26"/>
        <v>0</v>
      </c>
      <c r="ER36" s="409">
        <f t="shared" si="27"/>
        <v>0</v>
      </c>
      <c r="ES36" s="409">
        <f t="shared" si="28"/>
        <v>0</v>
      </c>
      <c r="ET36" s="409">
        <f t="shared" si="29"/>
        <v>0</v>
      </c>
      <c r="EU36" s="409">
        <f t="shared" si="30"/>
        <v>0</v>
      </c>
      <c r="EV36" s="409">
        <f t="shared" si="31"/>
        <v>0</v>
      </c>
      <c r="EW36" s="409">
        <f t="shared" si="32"/>
        <v>0</v>
      </c>
      <c r="EX36" s="409">
        <f t="shared" si="33"/>
        <v>0</v>
      </c>
      <c r="EY36" s="409">
        <f t="shared" si="34"/>
        <v>0</v>
      </c>
      <c r="EZ36" s="409">
        <f t="shared" si="35"/>
        <v>0</v>
      </c>
      <c r="FA36" s="409">
        <f t="shared" si="36"/>
        <v>0</v>
      </c>
      <c r="FB36" s="409">
        <f t="shared" si="37"/>
        <v>0</v>
      </c>
      <c r="FC36" s="409">
        <f t="shared" si="38"/>
        <v>0</v>
      </c>
      <c r="FD36" s="409">
        <f t="shared" si="39"/>
        <v>0</v>
      </c>
      <c r="FE36" s="409">
        <f t="shared" si="40"/>
        <v>0</v>
      </c>
      <c r="FF36" s="409">
        <f t="shared" si="41"/>
        <v>0</v>
      </c>
      <c r="FG36" s="409">
        <f t="shared" si="42"/>
        <v>0</v>
      </c>
      <c r="FH36" s="409">
        <f t="shared" si="43"/>
        <v>0</v>
      </c>
      <c r="FI36" s="409">
        <f t="shared" si="44"/>
        <v>0</v>
      </c>
      <c r="FJ36" s="409">
        <f t="shared" si="45"/>
        <v>0</v>
      </c>
      <c r="FK36" s="409">
        <f t="shared" si="46"/>
        <v>0</v>
      </c>
      <c r="FL36" s="409">
        <f t="shared" si="47"/>
        <v>0</v>
      </c>
      <c r="FM36" s="409">
        <f t="shared" si="48"/>
        <v>0</v>
      </c>
      <c r="FN36" s="409">
        <f t="shared" si="49"/>
        <v>0</v>
      </c>
      <c r="FO36" s="409">
        <f t="shared" si="50"/>
        <v>0</v>
      </c>
      <c r="FP36" s="409">
        <f t="shared" si="51"/>
        <v>0</v>
      </c>
      <c r="FQ36" s="409">
        <f t="shared" si="52"/>
        <v>0</v>
      </c>
      <c r="FR36" s="409">
        <f t="shared" si="53"/>
        <v>0</v>
      </c>
      <c r="FS36" s="409">
        <f t="shared" si="54"/>
        <v>0</v>
      </c>
      <c r="FT36" s="409">
        <f t="shared" si="55"/>
        <v>0</v>
      </c>
      <c r="FU36" s="409">
        <f t="shared" si="56"/>
        <v>0</v>
      </c>
      <c r="FV36" s="409">
        <f t="shared" si="57"/>
        <v>0</v>
      </c>
      <c r="FW36" s="409">
        <f t="shared" si="58"/>
        <v>0</v>
      </c>
      <c r="FX36" s="409">
        <f t="shared" si="59"/>
        <v>0</v>
      </c>
      <c r="FY36" s="409">
        <f t="shared" si="60"/>
        <v>0</v>
      </c>
      <c r="FZ36" s="409">
        <f t="shared" si="61"/>
        <v>0</v>
      </c>
      <c r="GA36" s="409">
        <f t="shared" si="62"/>
        <v>0</v>
      </c>
      <c r="GB36" s="409">
        <f t="shared" si="63"/>
        <v>0</v>
      </c>
      <c r="GC36" s="409">
        <f t="shared" si="64"/>
        <v>0</v>
      </c>
      <c r="GD36" s="409">
        <f t="shared" si="65"/>
        <v>0</v>
      </c>
      <c r="GE36" s="409">
        <f t="shared" si="66"/>
        <v>0</v>
      </c>
      <c r="GF36" s="409">
        <f t="shared" si="67"/>
        <v>0</v>
      </c>
      <c r="GG36" s="409">
        <f t="shared" si="68"/>
        <v>0</v>
      </c>
      <c r="GH36" s="410">
        <f t="shared" si="69"/>
        <v>0</v>
      </c>
      <c r="GI36" s="411">
        <f>'Clinic Model'!$G$23*(BS36+EA36)</f>
        <v>0</v>
      </c>
      <c r="GJ36" s="412">
        <f>'Clinic Model'!$G$23*(BT36+EB36)</f>
        <v>0</v>
      </c>
      <c r="GK36" s="412">
        <f>'Clinic Model'!$G$23*(BU36+EC36)</f>
        <v>0</v>
      </c>
      <c r="GL36" s="412">
        <f>'Clinic Model'!$G$23*(BV36+ED36)</f>
        <v>0</v>
      </c>
      <c r="GM36" s="412">
        <f>'Clinic Model'!$G$23*(BW36+EE36)</f>
        <v>0</v>
      </c>
      <c r="GN36" s="412">
        <f>'Clinic Model'!$G$23*(BX36+EF36)</f>
        <v>0</v>
      </c>
      <c r="GO36" s="412">
        <f>'Clinic Model'!$G$23*(BY36+EG36)</f>
        <v>0</v>
      </c>
      <c r="GP36" s="412">
        <f>'Clinic Model'!$G$23*(BZ36+EH36)</f>
        <v>0</v>
      </c>
      <c r="GQ36" s="412">
        <f>'Clinic Model'!$G$23*(CA36+EI36)</f>
        <v>0</v>
      </c>
      <c r="GR36" s="412">
        <f>'Clinic Model'!$G$23*(CB36+EJ36)</f>
        <v>0</v>
      </c>
      <c r="GS36" s="412">
        <f>'Clinic Model'!$G$23*(CC36+EK36)</f>
        <v>0</v>
      </c>
      <c r="GT36" s="412">
        <f>'Clinic Model'!$G$23*(CD36+EL36)</f>
        <v>0</v>
      </c>
      <c r="GU36" s="412">
        <f>'Clinic Model'!$G$23*(CE36+EM36)</f>
        <v>0</v>
      </c>
      <c r="GV36" s="412">
        <f>'Clinic Model'!$G$23*(CF36+EN36)</f>
        <v>0</v>
      </c>
      <c r="GW36" s="412">
        <f>'Clinic Model'!$G$23*(CG36+EO36)</f>
        <v>0</v>
      </c>
      <c r="GX36" s="412">
        <f>'Clinic Model'!$G$23*(CH36+EP36)</f>
        <v>0</v>
      </c>
      <c r="GY36" s="412">
        <f>'Clinic Model'!$G$23*(CI36+EQ36)</f>
        <v>0</v>
      </c>
      <c r="GZ36" s="412">
        <f>'Clinic Model'!$G$23*(CJ36+ER36)</f>
        <v>0</v>
      </c>
      <c r="HA36" s="412">
        <f>'Clinic Model'!$G$23*(CK36+ES36)</f>
        <v>0</v>
      </c>
      <c r="HB36" s="412">
        <f>'Clinic Model'!$G$23*(CL36+ET36)</f>
        <v>0</v>
      </c>
      <c r="HC36" s="412">
        <f>'Clinic Model'!$G$23*(CM36+EU36)</f>
        <v>0</v>
      </c>
      <c r="HD36" s="412">
        <f>'Clinic Model'!$G$23*(CN36+EV36)</f>
        <v>0</v>
      </c>
      <c r="HE36" s="412">
        <f>'Clinic Model'!$G$23*(CO36+EW36)</f>
        <v>0</v>
      </c>
      <c r="HF36" s="412">
        <f>'Clinic Model'!$G$23*(CP36+EX36)</f>
        <v>0</v>
      </c>
      <c r="HG36" s="412">
        <f>'Clinic Model'!$G$23*(CQ36+EY36)</f>
        <v>0</v>
      </c>
      <c r="HH36" s="412">
        <f>'Clinic Model'!$G$23*(CR36+EZ36)</f>
        <v>0</v>
      </c>
      <c r="HI36" s="412">
        <f>'Clinic Model'!$G$23*(CS36+FA36)</f>
        <v>0</v>
      </c>
      <c r="HJ36" s="412">
        <f>'Clinic Model'!$G$23*(CT36+FB36)</f>
        <v>0</v>
      </c>
      <c r="HK36" s="412">
        <f>'Clinic Model'!$G$23*(CU36+FC36)</f>
        <v>0</v>
      </c>
      <c r="HL36" s="412">
        <f>'Clinic Model'!$G$23*(CV36+FD36)</f>
        <v>0</v>
      </c>
      <c r="HM36" s="412">
        <f>'Clinic Model'!$G$23*(CW36+FE36)</f>
        <v>0</v>
      </c>
      <c r="HN36" s="412">
        <f>'Clinic Model'!$G$23*(CX36+FF36)</f>
        <v>0</v>
      </c>
      <c r="HO36" s="412">
        <f>'Clinic Model'!$G$23*(CY36+FG36)</f>
        <v>0</v>
      </c>
      <c r="HP36" s="412">
        <f>'Clinic Model'!$G$23*(CZ36+FH36)</f>
        <v>0</v>
      </c>
      <c r="HQ36" s="412">
        <f>'Clinic Model'!$G$23*(DA36+FI36)</f>
        <v>0</v>
      </c>
      <c r="HR36" s="412">
        <f>'Clinic Model'!$G$23*(DB36+FJ36)</f>
        <v>0</v>
      </c>
      <c r="HS36" s="412">
        <f>'Clinic Model'!$G$23*(DC36+FK36)</f>
        <v>0</v>
      </c>
      <c r="HT36" s="412">
        <f>'Clinic Model'!$G$23*(DD36+FL36)</f>
        <v>0</v>
      </c>
      <c r="HU36" s="412">
        <f>'Clinic Model'!$G$23*(DE36+FM36)</f>
        <v>0</v>
      </c>
      <c r="HV36" s="412">
        <f>'Clinic Model'!$G$23*(DF36+FN36)</f>
        <v>0</v>
      </c>
      <c r="HW36" s="412">
        <f>'Clinic Model'!$G$23*(DG36+FO36)</f>
        <v>0</v>
      </c>
      <c r="HX36" s="412">
        <f>'Clinic Model'!$G$23*(DH36+FP36)</f>
        <v>0</v>
      </c>
      <c r="HY36" s="412">
        <f>'Clinic Model'!$G$23*(DI36+FQ36)</f>
        <v>0</v>
      </c>
      <c r="HZ36" s="412">
        <f>'Clinic Model'!$G$23*(DJ36+FR36)</f>
        <v>0</v>
      </c>
      <c r="IA36" s="412">
        <f>'Clinic Model'!$G$23*(DK36+FS36)</f>
        <v>0</v>
      </c>
      <c r="IB36" s="412">
        <f>'Clinic Model'!$G$23*(DL36+FT36)</f>
        <v>0</v>
      </c>
      <c r="IC36" s="412">
        <f>'Clinic Model'!$G$23*(DM36+FU36)</f>
        <v>0</v>
      </c>
      <c r="ID36" s="412">
        <f>'Clinic Model'!$G$23*(DN36+FV36)</f>
        <v>0</v>
      </c>
      <c r="IE36" s="412">
        <f>'Clinic Model'!$G$23*(DO36+FW36)</f>
        <v>0</v>
      </c>
      <c r="IF36" s="412">
        <f>'Clinic Model'!$G$23*(DP36+FX36)</f>
        <v>0</v>
      </c>
      <c r="IG36" s="412">
        <f>'Clinic Model'!$G$23*(DQ36+FY36)</f>
        <v>0</v>
      </c>
      <c r="IH36" s="412">
        <f>'Clinic Model'!$G$23*(DR36+FZ36)</f>
        <v>0</v>
      </c>
      <c r="II36" s="412">
        <f>'Clinic Model'!$G$23*(DS36+GA36)</f>
        <v>0</v>
      </c>
      <c r="IJ36" s="412">
        <f>'Clinic Model'!$G$23*(DT36+GB36)</f>
        <v>0</v>
      </c>
      <c r="IK36" s="412">
        <f>'Clinic Model'!$G$23*(DU36+GC36)</f>
        <v>0</v>
      </c>
      <c r="IL36" s="412">
        <f>'Clinic Model'!$G$23*(DV36+GD36)</f>
        <v>0</v>
      </c>
      <c r="IM36" s="412">
        <f>'Clinic Model'!$G$23*(DW36+GE36)</f>
        <v>0</v>
      </c>
      <c r="IN36" s="412">
        <f>'Clinic Model'!$G$23*(DX36+GF36)</f>
        <v>0</v>
      </c>
      <c r="IO36" s="412">
        <f>'Clinic Model'!$G$23*(DY36+GG36)</f>
        <v>0</v>
      </c>
      <c r="IP36" s="413">
        <f>'Clinic Model'!$G$23*(DZ36+GH36)</f>
        <v>0</v>
      </c>
    </row>
    <row r="37" spans="1:250" ht="15.75" customHeight="1" thickBot="1" x14ac:dyDescent="0.35">
      <c r="A37" s="50"/>
      <c r="B37" s="957" t="str">
        <f t="shared" si="70"/>
        <v xml:space="preserve"> </v>
      </c>
      <c r="C37" s="958"/>
      <c r="D37" s="958"/>
      <c r="E37" s="959"/>
      <c r="F37" s="401">
        <f t="shared" si="8"/>
        <v>0</v>
      </c>
      <c r="G37" s="402">
        <f t="shared" si="9"/>
        <v>0</v>
      </c>
      <c r="H37" s="402">
        <f t="shared" si="9"/>
        <v>0</v>
      </c>
      <c r="I37" s="401">
        <f t="shared" si="9"/>
        <v>0</v>
      </c>
      <c r="J37" s="403">
        <f t="shared" si="9"/>
        <v>0</v>
      </c>
      <c r="K37" s="404">
        <f>IF(AND('Payroll (Expenses)'!$E14&lt;=H$54,'Payroll (Expenses)'!$F14&gt;=H$54),IFERROR(INDEX('Payroll (Expenses)'!$L$5:$P$23,MATCH($B37,'Payroll (Expenses)'!$B$5:$B$23,0),MATCH(H$56,'Payroll (Expenses)'!$L$4:$P$4,0)),0),0)</f>
        <v>0</v>
      </c>
      <c r="L37" s="405">
        <f>IF(AND('Payroll (Expenses)'!$E14&lt;=I$54,'Payroll (Expenses)'!$F14&gt;=I$54),IFERROR(INDEX('Payroll (Expenses)'!$L$5:$P$23,MATCH($B37,'Payroll (Expenses)'!$B$5:$B$23,0),MATCH(I$56,'Payroll (Expenses)'!$L$4:$P$4,0)),0),0)</f>
        <v>0</v>
      </c>
      <c r="M37" s="405">
        <f>IF(AND('Payroll (Expenses)'!$E14&lt;=J$54,'Payroll (Expenses)'!$F14&gt;=J$54),IFERROR(INDEX('Payroll (Expenses)'!$L$5:$P$23,MATCH($B37,'Payroll (Expenses)'!$B$5:$B$23,0),MATCH(J$56,'Payroll (Expenses)'!$L$4:$P$4,0)),0),0)</f>
        <v>0</v>
      </c>
      <c r="N37" s="405">
        <f>IF(AND('Payroll (Expenses)'!$E14&lt;=K$54,'Payroll (Expenses)'!$F14&gt;=K$54),IFERROR(INDEX('Payroll (Expenses)'!$L$5:$P$23,MATCH($B37,'Payroll (Expenses)'!$B$5:$B$23,0),MATCH(K$56,'Payroll (Expenses)'!$L$4:$P$4,0)),0),0)</f>
        <v>0</v>
      </c>
      <c r="O37" s="405">
        <f>IF(AND('Payroll (Expenses)'!$E14&lt;=L$54,'Payroll (Expenses)'!$F14&gt;=L$54),IFERROR(INDEX('Payroll (Expenses)'!$L$5:$P$23,MATCH($B37,'Payroll (Expenses)'!$B$5:$B$23,0),MATCH(L$56,'Payroll (Expenses)'!$L$4:$P$4,0)),0),0)</f>
        <v>0</v>
      </c>
      <c r="P37" s="405">
        <f>IF(AND('Payroll (Expenses)'!$E14&lt;=M$54,'Payroll (Expenses)'!$F14&gt;=M$54),IFERROR(INDEX('Payroll (Expenses)'!$L$5:$P$23,MATCH($B37,'Payroll (Expenses)'!$B$5:$B$23,0),MATCH(M$56,'Payroll (Expenses)'!$L$4:$P$4,0)),0),0)</f>
        <v>0</v>
      </c>
      <c r="Q37" s="405">
        <f>IF(AND('Payroll (Expenses)'!$E14&lt;=N$54,'Payroll (Expenses)'!$F14&gt;=N$54),IFERROR(INDEX('Payroll (Expenses)'!$L$5:$P$23,MATCH($B37,'Payroll (Expenses)'!$B$5:$B$23,0),MATCH(N$56,'Payroll (Expenses)'!$L$4:$P$4,0)),0),0)</f>
        <v>0</v>
      </c>
      <c r="R37" s="405">
        <f>IF(AND('Payroll (Expenses)'!$E14&lt;=O$54,'Payroll (Expenses)'!$F14&gt;=O$54),IFERROR(INDEX('Payroll (Expenses)'!$L$5:$P$23,MATCH($B37,'Payroll (Expenses)'!$B$5:$B$23,0),MATCH(O$56,'Payroll (Expenses)'!$L$4:$P$4,0)),0),0)</f>
        <v>0</v>
      </c>
      <c r="S37" s="405">
        <f>IF(AND('Payroll (Expenses)'!$E14&lt;=P$54,'Payroll (Expenses)'!$F14&gt;=P$54),IFERROR(INDEX('Payroll (Expenses)'!$L$5:$P$23,MATCH($B37,'Payroll (Expenses)'!$B$5:$B$23,0),MATCH(P$56,'Payroll (Expenses)'!$L$4:$P$4,0)),0),0)</f>
        <v>0</v>
      </c>
      <c r="T37" s="405">
        <f>IF(AND('Payroll (Expenses)'!$E14&lt;=Q$54,'Payroll (Expenses)'!$F14&gt;=Q$54),IFERROR(INDEX('Payroll (Expenses)'!$L$5:$P$23,MATCH($B37,'Payroll (Expenses)'!$B$5:$B$23,0),MATCH(Q$56,'Payroll (Expenses)'!$L$4:$P$4,0)),0),0)</f>
        <v>0</v>
      </c>
      <c r="U37" s="405">
        <f>IF(AND('Payroll (Expenses)'!$E14&lt;=R$54,'Payroll (Expenses)'!$F14&gt;=R$54),IFERROR(INDEX('Payroll (Expenses)'!$L$5:$P$23,MATCH($B37,'Payroll (Expenses)'!$B$5:$B$23,0),MATCH(R$56,'Payroll (Expenses)'!$L$4:$P$4,0)),0),0)</f>
        <v>0</v>
      </c>
      <c r="V37" s="405">
        <f>IF(AND('Payroll (Expenses)'!$E14&lt;=S$54,'Payroll (Expenses)'!$F14&gt;=S$54),IFERROR(INDEX('Payroll (Expenses)'!$L$5:$P$23,MATCH($B37,'Payroll (Expenses)'!$B$5:$B$23,0),MATCH(S$56,'Payroll (Expenses)'!$L$4:$P$4,0)),0),0)</f>
        <v>0</v>
      </c>
      <c r="W37" s="405">
        <f>IF(AND('Payroll (Expenses)'!$E14&lt;=T$54,'Payroll (Expenses)'!$F14&gt;=T$54),IFERROR(INDEX('Payroll (Expenses)'!$L$5:$P$23,MATCH($B37,'Payroll (Expenses)'!$B$5:$B$23,0),MATCH(T$56,'Payroll (Expenses)'!$L$4:$P$4,0)),0),0)</f>
        <v>0</v>
      </c>
      <c r="X37" s="405">
        <f>IF(AND('Payroll (Expenses)'!$E14&lt;=U$54,'Payroll (Expenses)'!$F14&gt;=U$54),IFERROR(INDEX('Payroll (Expenses)'!$L$5:$P$23,MATCH($B37,'Payroll (Expenses)'!$B$5:$B$23,0),MATCH(U$56,'Payroll (Expenses)'!$L$4:$P$4,0)),0),0)</f>
        <v>0</v>
      </c>
      <c r="Y37" s="405">
        <f>IF(AND('Payroll (Expenses)'!$E14&lt;=V$54,'Payroll (Expenses)'!$F14&gt;=V$54),IFERROR(INDEX('Payroll (Expenses)'!$L$5:$P$23,MATCH($B37,'Payroll (Expenses)'!$B$5:$B$23,0),MATCH(V$56,'Payroll (Expenses)'!$L$4:$P$4,0)),0),0)</f>
        <v>0</v>
      </c>
      <c r="Z37" s="405">
        <f>IF(AND('Payroll (Expenses)'!$E14&lt;=W$54,'Payroll (Expenses)'!$F14&gt;=W$54),IFERROR(INDEX('Payroll (Expenses)'!$L$5:$P$23,MATCH($B37,'Payroll (Expenses)'!$B$5:$B$23,0),MATCH(W$56,'Payroll (Expenses)'!$L$4:$P$4,0)),0),0)</f>
        <v>0</v>
      </c>
      <c r="AA37" s="405">
        <f>IF(AND('Payroll (Expenses)'!$E14&lt;=X$54,'Payroll (Expenses)'!$F14&gt;=X$54),IFERROR(INDEX('Payroll (Expenses)'!$L$5:$P$23,MATCH($B37,'Payroll (Expenses)'!$B$5:$B$23,0),MATCH(X$56,'Payroll (Expenses)'!$L$4:$P$4,0)),0),0)</f>
        <v>0</v>
      </c>
      <c r="AB37" s="405">
        <f>IF(AND('Payroll (Expenses)'!$E14&lt;=Y$54,'Payroll (Expenses)'!$F14&gt;=Y$54),IFERROR(INDEX('Payroll (Expenses)'!$L$5:$P$23,MATCH($B37,'Payroll (Expenses)'!$B$5:$B$23,0),MATCH(Y$56,'Payroll (Expenses)'!$L$4:$P$4,0)),0),0)</f>
        <v>0</v>
      </c>
      <c r="AC37" s="405">
        <f>IF(AND('Payroll (Expenses)'!$E14&lt;=Z$54,'Payroll (Expenses)'!$F14&gt;=Z$54),IFERROR(INDEX('Payroll (Expenses)'!$L$5:$P$23,MATCH($B37,'Payroll (Expenses)'!$B$5:$B$23,0),MATCH(Z$56,'Payroll (Expenses)'!$L$4:$P$4,0)),0),0)</f>
        <v>0</v>
      </c>
      <c r="AD37" s="405">
        <f>IF(AND('Payroll (Expenses)'!$E14&lt;=AA$54,'Payroll (Expenses)'!$F14&gt;=AA$54),IFERROR(INDEX('Payroll (Expenses)'!$L$5:$P$23,MATCH($B37,'Payroll (Expenses)'!$B$5:$B$23,0),MATCH(AA$56,'Payroll (Expenses)'!$L$4:$P$4,0)),0),0)</f>
        <v>0</v>
      </c>
      <c r="AE37" s="405">
        <f>IF(AND('Payroll (Expenses)'!$E14&lt;=AB$54,'Payroll (Expenses)'!$F14&gt;=AB$54),IFERROR(INDEX('Payroll (Expenses)'!$L$5:$P$23,MATCH($B37,'Payroll (Expenses)'!$B$5:$B$23,0),MATCH(AB$56,'Payroll (Expenses)'!$L$4:$P$4,0)),0),0)</f>
        <v>0</v>
      </c>
      <c r="AF37" s="405">
        <f>IF(AND('Payroll (Expenses)'!$E14&lt;=AC$54,'Payroll (Expenses)'!$F14&gt;=AC$54),IFERROR(INDEX('Payroll (Expenses)'!$L$5:$P$23,MATCH($B37,'Payroll (Expenses)'!$B$5:$B$23,0),MATCH(AC$56,'Payroll (Expenses)'!$L$4:$P$4,0)),0),0)</f>
        <v>0</v>
      </c>
      <c r="AG37" s="405">
        <f>IF(AND('Payroll (Expenses)'!$E14&lt;=AD$54,'Payroll (Expenses)'!$F14&gt;=AD$54),IFERROR(INDEX('Payroll (Expenses)'!$L$5:$P$23,MATCH($B37,'Payroll (Expenses)'!$B$5:$B$23,0),MATCH(AD$56,'Payroll (Expenses)'!$L$4:$P$4,0)),0),0)</f>
        <v>0</v>
      </c>
      <c r="AH37" s="405">
        <f>IF(AND('Payroll (Expenses)'!$E14&lt;=AE$54,'Payroll (Expenses)'!$F14&gt;=AE$54),IFERROR(INDEX('Payroll (Expenses)'!$L$5:$P$23,MATCH($B37,'Payroll (Expenses)'!$B$5:$B$23,0),MATCH(AE$56,'Payroll (Expenses)'!$L$4:$P$4,0)),0),0)</f>
        <v>0</v>
      </c>
      <c r="AI37" s="405">
        <f>IF(AND('Payroll (Expenses)'!$E14&lt;=AF$54,'Payroll (Expenses)'!$F14&gt;=AF$54),IFERROR(INDEX('Payroll (Expenses)'!$L$5:$P$23,MATCH($B37,'Payroll (Expenses)'!$B$5:$B$23,0),MATCH(AF$56,'Payroll (Expenses)'!$L$4:$P$4,0)),0),0)</f>
        <v>0</v>
      </c>
      <c r="AJ37" s="405">
        <f>IF(AND('Payroll (Expenses)'!$E14&lt;=AG$54,'Payroll (Expenses)'!$F14&gt;=AG$54),IFERROR(INDEX('Payroll (Expenses)'!$L$5:$P$23,MATCH($B37,'Payroll (Expenses)'!$B$5:$B$23,0),MATCH(AG$56,'Payroll (Expenses)'!$L$4:$P$4,0)),0),0)</f>
        <v>0</v>
      </c>
      <c r="AK37" s="405">
        <f>IF(AND('Payroll (Expenses)'!$E14&lt;=AH$54,'Payroll (Expenses)'!$F14&gt;=AH$54),IFERROR(INDEX('Payroll (Expenses)'!$L$5:$P$23,MATCH($B37,'Payroll (Expenses)'!$B$5:$B$23,0),MATCH(AH$56,'Payroll (Expenses)'!$L$4:$P$4,0)),0),0)</f>
        <v>0</v>
      </c>
      <c r="AL37" s="405">
        <f>IF(AND('Payroll (Expenses)'!$E14&lt;=AI$54,'Payroll (Expenses)'!$F14&gt;=AI$54),IFERROR(INDEX('Payroll (Expenses)'!$L$5:$P$23,MATCH($B37,'Payroll (Expenses)'!$B$5:$B$23,0),MATCH(AI$56,'Payroll (Expenses)'!$L$4:$P$4,0)),0),0)</f>
        <v>0</v>
      </c>
      <c r="AM37" s="405">
        <f>IF(AND('Payroll (Expenses)'!$E14&lt;=AJ$54,'Payroll (Expenses)'!$F14&gt;=AJ$54),IFERROR(INDEX('Payroll (Expenses)'!$L$5:$P$23,MATCH($B37,'Payroll (Expenses)'!$B$5:$B$23,0),MATCH(AJ$56,'Payroll (Expenses)'!$L$4:$P$4,0)),0),0)</f>
        <v>0</v>
      </c>
      <c r="AN37" s="405">
        <f>IF(AND('Payroll (Expenses)'!$E14&lt;=AK$54,'Payroll (Expenses)'!$F14&gt;=AK$54),IFERROR(INDEX('Payroll (Expenses)'!$L$5:$P$23,MATCH($B37,'Payroll (Expenses)'!$B$5:$B$23,0),MATCH(AK$56,'Payroll (Expenses)'!$L$4:$P$4,0)),0),0)</f>
        <v>0</v>
      </c>
      <c r="AO37" s="405">
        <f>IF(AND('Payroll (Expenses)'!$E14&lt;=AL$54,'Payroll (Expenses)'!$F14&gt;=AL$54),IFERROR(INDEX('Payroll (Expenses)'!$L$5:$P$23,MATCH($B37,'Payroll (Expenses)'!$B$5:$B$23,0),MATCH(AL$56,'Payroll (Expenses)'!$L$4:$P$4,0)),0),0)</f>
        <v>0</v>
      </c>
      <c r="AP37" s="405">
        <f>IF(AND('Payroll (Expenses)'!$E14&lt;=AM$54,'Payroll (Expenses)'!$F14&gt;=AM$54),IFERROR(INDEX('Payroll (Expenses)'!$L$5:$P$23,MATCH($B37,'Payroll (Expenses)'!$B$5:$B$23,0),MATCH(AM$56,'Payroll (Expenses)'!$L$4:$P$4,0)),0),0)</f>
        <v>0</v>
      </c>
      <c r="AQ37" s="405">
        <f>IF(AND('Payroll (Expenses)'!$E14&lt;=AN$54,'Payroll (Expenses)'!$F14&gt;=AN$54),IFERROR(INDEX('Payroll (Expenses)'!$L$5:$P$23,MATCH($B37,'Payroll (Expenses)'!$B$5:$B$23,0),MATCH(AN$56,'Payroll (Expenses)'!$L$4:$P$4,0)),0),0)</f>
        <v>0</v>
      </c>
      <c r="AR37" s="405">
        <f>IF(AND('Payroll (Expenses)'!$E14&lt;=AO$54,'Payroll (Expenses)'!$F14&gt;=AO$54),IFERROR(INDEX('Payroll (Expenses)'!$L$5:$P$23,MATCH($B37,'Payroll (Expenses)'!$B$5:$B$23,0),MATCH(AO$56,'Payroll (Expenses)'!$L$4:$P$4,0)),0),0)</f>
        <v>0</v>
      </c>
      <c r="AS37" s="405">
        <f>IF(AND('Payroll (Expenses)'!$E14&lt;=AP$54,'Payroll (Expenses)'!$F14&gt;=AP$54),IFERROR(INDEX('Payroll (Expenses)'!$L$5:$P$23,MATCH($B37,'Payroll (Expenses)'!$B$5:$B$23,0),MATCH(AP$56,'Payroll (Expenses)'!$L$4:$P$4,0)),0),0)</f>
        <v>0</v>
      </c>
      <c r="AT37" s="405">
        <f>IF(AND('Payroll (Expenses)'!$E14&lt;=AQ$54,'Payroll (Expenses)'!$F14&gt;=AQ$54),IFERROR(INDEX('Payroll (Expenses)'!$L$5:$P$23,MATCH($B37,'Payroll (Expenses)'!$B$5:$B$23,0),MATCH(AQ$56,'Payroll (Expenses)'!$L$4:$P$4,0)),0),0)</f>
        <v>0</v>
      </c>
      <c r="AU37" s="405">
        <f>IF(AND('Payroll (Expenses)'!$E14&lt;=AR$54,'Payroll (Expenses)'!$F14&gt;=AR$54),IFERROR(INDEX('Payroll (Expenses)'!$L$5:$P$23,MATCH($B37,'Payroll (Expenses)'!$B$5:$B$23,0),MATCH(AR$56,'Payroll (Expenses)'!$L$4:$P$4,0)),0),0)</f>
        <v>0</v>
      </c>
      <c r="AV37" s="405">
        <f>IF(AND('Payroll (Expenses)'!$E14&lt;=AS$54,'Payroll (Expenses)'!$F14&gt;=AS$54),IFERROR(INDEX('Payroll (Expenses)'!$L$5:$P$23,MATCH($B37,'Payroll (Expenses)'!$B$5:$B$23,0),MATCH(AS$56,'Payroll (Expenses)'!$L$4:$P$4,0)),0),0)</f>
        <v>0</v>
      </c>
      <c r="AW37" s="405">
        <f>IF(AND('Payroll (Expenses)'!$E14&lt;=AT$54,'Payroll (Expenses)'!$F14&gt;=AT$54),IFERROR(INDEX('Payroll (Expenses)'!$L$5:$P$23,MATCH($B37,'Payroll (Expenses)'!$B$5:$B$23,0),MATCH(AT$56,'Payroll (Expenses)'!$L$4:$P$4,0)),0),0)</f>
        <v>0</v>
      </c>
      <c r="AX37" s="405">
        <f>IF(AND('Payroll (Expenses)'!$E14&lt;=AU$54,'Payroll (Expenses)'!$F14&gt;=AU$54),IFERROR(INDEX('Payroll (Expenses)'!$L$5:$P$23,MATCH($B37,'Payroll (Expenses)'!$B$5:$B$23,0),MATCH(AU$56,'Payroll (Expenses)'!$L$4:$P$4,0)),0),0)</f>
        <v>0</v>
      </c>
      <c r="AY37" s="405">
        <f>IF(AND('Payroll (Expenses)'!$E14&lt;=AV$54,'Payroll (Expenses)'!$F14&gt;=AV$54),IFERROR(INDEX('Payroll (Expenses)'!$L$5:$P$23,MATCH($B37,'Payroll (Expenses)'!$B$5:$B$23,0),MATCH(AV$56,'Payroll (Expenses)'!$L$4:$P$4,0)),0),0)</f>
        <v>0</v>
      </c>
      <c r="AZ37" s="405">
        <f>IF(AND('Payroll (Expenses)'!$E14&lt;=AW$54,'Payroll (Expenses)'!$F14&gt;=AW$54),IFERROR(INDEX('Payroll (Expenses)'!$L$5:$P$23,MATCH($B37,'Payroll (Expenses)'!$B$5:$B$23,0),MATCH(AW$56,'Payroll (Expenses)'!$L$4:$P$4,0)),0),0)</f>
        <v>0</v>
      </c>
      <c r="BA37" s="405">
        <f>IF(AND('Payroll (Expenses)'!$E14&lt;=AX$54,'Payroll (Expenses)'!$F14&gt;=AX$54),IFERROR(INDEX('Payroll (Expenses)'!$L$5:$P$23,MATCH($B37,'Payroll (Expenses)'!$B$5:$B$23,0),MATCH(AX$56,'Payroll (Expenses)'!$L$4:$P$4,0)),0),0)</f>
        <v>0</v>
      </c>
      <c r="BB37" s="405">
        <f>IF(AND('Payroll (Expenses)'!$E14&lt;=AY$54,'Payroll (Expenses)'!$F14&gt;=AY$54),IFERROR(INDEX('Payroll (Expenses)'!$L$5:$P$23,MATCH($B37,'Payroll (Expenses)'!$B$5:$B$23,0),MATCH(AY$56,'Payroll (Expenses)'!$L$4:$P$4,0)),0),0)</f>
        <v>0</v>
      </c>
      <c r="BC37" s="405">
        <f>IF(AND('Payroll (Expenses)'!$E14&lt;=AZ$54,'Payroll (Expenses)'!$F14&gt;=AZ$54),IFERROR(INDEX('Payroll (Expenses)'!$L$5:$P$23,MATCH($B37,'Payroll (Expenses)'!$B$5:$B$23,0),MATCH(AZ$56,'Payroll (Expenses)'!$L$4:$P$4,0)),0),0)</f>
        <v>0</v>
      </c>
      <c r="BD37" s="405">
        <f>IF(AND('Payroll (Expenses)'!$E14&lt;=BA$54,'Payroll (Expenses)'!$F14&gt;=BA$54),IFERROR(INDEX('Payroll (Expenses)'!$L$5:$P$23,MATCH($B37,'Payroll (Expenses)'!$B$5:$B$23,0),MATCH(BA$56,'Payroll (Expenses)'!$L$4:$P$4,0)),0),0)</f>
        <v>0</v>
      </c>
      <c r="BE37" s="405">
        <f>IF(AND('Payroll (Expenses)'!$E14&lt;=BB$54,'Payroll (Expenses)'!$F14&gt;=BB$54),IFERROR(INDEX('Payroll (Expenses)'!$L$5:$P$23,MATCH($B37,'Payroll (Expenses)'!$B$5:$B$23,0),MATCH(BB$56,'Payroll (Expenses)'!$L$4:$P$4,0)),0),0)</f>
        <v>0</v>
      </c>
      <c r="BF37" s="405">
        <f>IF(AND('Payroll (Expenses)'!$E14&lt;=BC$54,'Payroll (Expenses)'!$F14&gt;=BC$54),IFERROR(INDEX('Payroll (Expenses)'!$L$5:$P$23,MATCH($B37,'Payroll (Expenses)'!$B$5:$B$23,0),MATCH(BC$56,'Payroll (Expenses)'!$L$4:$P$4,0)),0),0)</f>
        <v>0</v>
      </c>
      <c r="BG37" s="405">
        <f>IF(AND('Payroll (Expenses)'!$E14&lt;=BD$54,'Payroll (Expenses)'!$F14&gt;=BD$54),IFERROR(INDEX('Payroll (Expenses)'!$L$5:$P$23,MATCH($B37,'Payroll (Expenses)'!$B$5:$B$23,0),MATCH(BD$56,'Payroll (Expenses)'!$L$4:$P$4,0)),0),0)</f>
        <v>0</v>
      </c>
      <c r="BH37" s="405">
        <f>IF(AND('Payroll (Expenses)'!$E14&lt;=BE$54,'Payroll (Expenses)'!$F14&gt;=BE$54),IFERROR(INDEX('Payroll (Expenses)'!$L$5:$P$23,MATCH($B37,'Payroll (Expenses)'!$B$5:$B$23,0),MATCH(BE$56,'Payroll (Expenses)'!$L$4:$P$4,0)),0),0)</f>
        <v>0</v>
      </c>
      <c r="BI37" s="405">
        <f>IF(AND('Payroll (Expenses)'!$E14&lt;=BF$54,'Payroll (Expenses)'!$F14&gt;=BF$54),IFERROR(INDEX('Payroll (Expenses)'!$L$5:$P$23,MATCH($B37,'Payroll (Expenses)'!$B$5:$B$23,0),MATCH(BF$56,'Payroll (Expenses)'!$L$4:$P$4,0)),0),0)</f>
        <v>0</v>
      </c>
      <c r="BJ37" s="405">
        <f>IF(AND('Payroll (Expenses)'!$E14&lt;=BG$54,'Payroll (Expenses)'!$F14&gt;=BG$54),IFERROR(INDEX('Payroll (Expenses)'!$L$5:$P$23,MATCH($B37,'Payroll (Expenses)'!$B$5:$B$23,0),MATCH(BG$56,'Payroll (Expenses)'!$L$4:$P$4,0)),0),0)</f>
        <v>0</v>
      </c>
      <c r="BK37" s="405">
        <f>IF(AND('Payroll (Expenses)'!$E14&lt;=BH$54,'Payroll (Expenses)'!$F14&gt;=BH$54),IFERROR(INDEX('Payroll (Expenses)'!$L$5:$P$23,MATCH($B37,'Payroll (Expenses)'!$B$5:$B$23,0),MATCH(BH$56,'Payroll (Expenses)'!$L$4:$P$4,0)),0),0)</f>
        <v>0</v>
      </c>
      <c r="BL37" s="405">
        <f>IF(AND('Payroll (Expenses)'!$E14&lt;=BI$54,'Payroll (Expenses)'!$F14&gt;=BI$54),IFERROR(INDEX('Payroll (Expenses)'!$L$5:$P$23,MATCH($B37,'Payroll (Expenses)'!$B$5:$B$23,0),MATCH(BI$56,'Payroll (Expenses)'!$L$4:$P$4,0)),0),0)</f>
        <v>0</v>
      </c>
      <c r="BM37" s="405">
        <f>IF(AND('Payroll (Expenses)'!$E14&lt;=BJ$54,'Payroll (Expenses)'!$F14&gt;=BJ$54),IFERROR(INDEX('Payroll (Expenses)'!$L$5:$P$23,MATCH($B37,'Payroll (Expenses)'!$B$5:$B$23,0),MATCH(BJ$56,'Payroll (Expenses)'!$L$4:$P$4,0)),0),0)</f>
        <v>0</v>
      </c>
      <c r="BN37" s="405">
        <f>IF(AND('Payroll (Expenses)'!$E14&lt;=BK$54,'Payroll (Expenses)'!$F14&gt;=BK$54),IFERROR(INDEX('Payroll (Expenses)'!$L$5:$P$23,MATCH($B37,'Payroll (Expenses)'!$B$5:$B$23,0),MATCH(BK$56,'Payroll (Expenses)'!$L$4:$P$4,0)),0),0)</f>
        <v>0</v>
      </c>
      <c r="BO37" s="405">
        <f>IF(AND('Payroll (Expenses)'!$E14&lt;=BL$54,'Payroll (Expenses)'!$F14&gt;=BL$54),IFERROR(INDEX('Payroll (Expenses)'!$L$5:$P$23,MATCH($B37,'Payroll (Expenses)'!$B$5:$B$23,0),MATCH(BL$56,'Payroll (Expenses)'!$L$4:$P$4,0)),0),0)</f>
        <v>0</v>
      </c>
      <c r="BP37" s="405">
        <f>IF(AND('Payroll (Expenses)'!$E14&lt;=BM$54,'Payroll (Expenses)'!$F14&gt;=BM$54),IFERROR(INDEX('Payroll (Expenses)'!$L$5:$P$23,MATCH($B37,'Payroll (Expenses)'!$B$5:$B$23,0),MATCH(BM$56,'Payroll (Expenses)'!$L$4:$P$4,0)),0),0)</f>
        <v>0</v>
      </c>
      <c r="BQ37" s="405">
        <f>IF(AND('Payroll (Expenses)'!$E14&lt;=BN$54,'Payroll (Expenses)'!$F14&gt;=BN$54),IFERROR(INDEX('Payroll (Expenses)'!$L$5:$P$23,MATCH($B37,'Payroll (Expenses)'!$B$5:$B$23,0),MATCH(BN$56,'Payroll (Expenses)'!$L$4:$P$4,0)),0),0)</f>
        <v>0</v>
      </c>
      <c r="BR37" s="406">
        <f>IF(AND('Payroll (Expenses)'!$E14&lt;=BO$54,'Payroll (Expenses)'!$F14&gt;=BO$54),IFERROR(INDEX('Payroll (Expenses)'!$L$5:$P$23,MATCH($B37,'Payroll (Expenses)'!$B$5:$B$23,0),MATCH(BO$56,'Payroll (Expenses)'!$L$4:$P$4,0)),0),0)</f>
        <v>0</v>
      </c>
      <c r="BS37" s="407">
        <f>IFERROR(INDEX('Payroll (Expenses)'!$F$28:$J$46,MATCH($B37,'Payroll (Expenses)'!$B$28:$B$46,0),MATCH(H$56,'Payroll (Expenses)'!$F$27:$J$27,0)),0)*K37/12</f>
        <v>0</v>
      </c>
      <c r="BT37" s="407">
        <f>IFERROR(INDEX('Payroll (Expenses)'!$F$28:$J$46,MATCH($B37,'Payroll (Expenses)'!$B$28:$B$46,0),MATCH(I$56,'Payroll (Expenses)'!$F$27:$J$27,0)),0)*L37/12</f>
        <v>0</v>
      </c>
      <c r="BU37" s="407">
        <f>IFERROR(INDEX('Payroll (Expenses)'!$F$28:$J$46,MATCH($B37,'Payroll (Expenses)'!$B$28:$B$46,0),MATCH(J$56,'Payroll (Expenses)'!$F$27:$J$27,0)),0)*M37/12</f>
        <v>0</v>
      </c>
      <c r="BV37" s="407">
        <f>IFERROR(INDEX('Payroll (Expenses)'!$F$28:$J$46,MATCH($B37,'Payroll (Expenses)'!$B$28:$B$46,0),MATCH(K$56,'Payroll (Expenses)'!$F$27:$J$27,0)),0)*N37/12</f>
        <v>0</v>
      </c>
      <c r="BW37" s="407">
        <f>IFERROR(INDEX('Payroll (Expenses)'!$F$28:$J$46,MATCH($B37,'Payroll (Expenses)'!$B$28:$B$46,0),MATCH(L$56,'Payroll (Expenses)'!$F$27:$J$27,0)),0)*O37/12</f>
        <v>0</v>
      </c>
      <c r="BX37" s="407">
        <f>IFERROR(INDEX('Payroll (Expenses)'!$F$28:$J$46,MATCH($B37,'Payroll (Expenses)'!$B$28:$B$46,0),MATCH(M$56,'Payroll (Expenses)'!$F$27:$J$27,0)),0)*P37/12</f>
        <v>0</v>
      </c>
      <c r="BY37" s="407">
        <f>IFERROR(INDEX('Payroll (Expenses)'!$F$28:$J$46,MATCH($B37,'Payroll (Expenses)'!$B$28:$B$46,0),MATCH(N$56,'Payroll (Expenses)'!$F$27:$J$27,0)),0)*Q37/12</f>
        <v>0</v>
      </c>
      <c r="BZ37" s="407">
        <f>IFERROR(INDEX('Payroll (Expenses)'!$F$28:$J$46,MATCH($B37,'Payroll (Expenses)'!$B$28:$B$46,0),MATCH(O$56,'Payroll (Expenses)'!$F$27:$J$27,0)),0)*R37/12</f>
        <v>0</v>
      </c>
      <c r="CA37" s="407">
        <f>IFERROR(INDEX('Payroll (Expenses)'!$F$28:$J$46,MATCH($B37,'Payroll (Expenses)'!$B$28:$B$46,0),MATCH(P$56,'Payroll (Expenses)'!$F$27:$J$27,0)),0)*S37/12</f>
        <v>0</v>
      </c>
      <c r="CB37" s="407">
        <f>IFERROR(INDEX('Payroll (Expenses)'!$F$28:$J$46,MATCH($B37,'Payroll (Expenses)'!$B$28:$B$46,0),MATCH(Q$56,'Payroll (Expenses)'!$F$27:$J$27,0)),0)*T37/12</f>
        <v>0</v>
      </c>
      <c r="CC37" s="407">
        <f>IFERROR(INDEX('Payroll (Expenses)'!$F$28:$J$46,MATCH($B37,'Payroll (Expenses)'!$B$28:$B$46,0),MATCH(R$56,'Payroll (Expenses)'!$F$27:$J$27,0)),0)*U37/12</f>
        <v>0</v>
      </c>
      <c r="CD37" s="407">
        <f>IFERROR(INDEX('Payroll (Expenses)'!$F$28:$J$46,MATCH($B37,'Payroll (Expenses)'!$B$28:$B$46,0),MATCH(S$56,'Payroll (Expenses)'!$F$27:$J$27,0)),0)*V37/12</f>
        <v>0</v>
      </c>
      <c r="CE37" s="407">
        <f>IFERROR(INDEX('Payroll (Expenses)'!$F$28:$J$46,MATCH($B37,'Payroll (Expenses)'!$B$28:$B$46,0),MATCH(T$56,'Payroll (Expenses)'!$F$27:$J$27,0)),0)*W37/12</f>
        <v>0</v>
      </c>
      <c r="CF37" s="407">
        <f>IFERROR(INDEX('Payroll (Expenses)'!$F$28:$J$46,MATCH($B37,'Payroll (Expenses)'!$B$28:$B$46,0),MATCH(U$56,'Payroll (Expenses)'!$F$27:$J$27,0)),0)*X37/12</f>
        <v>0</v>
      </c>
      <c r="CG37" s="407">
        <f>IFERROR(INDEX('Payroll (Expenses)'!$F$28:$J$46,MATCH($B37,'Payroll (Expenses)'!$B$28:$B$46,0),MATCH(V$56,'Payroll (Expenses)'!$F$27:$J$27,0)),0)*Y37/12</f>
        <v>0</v>
      </c>
      <c r="CH37" s="407">
        <f>IFERROR(INDEX('Payroll (Expenses)'!$F$28:$J$46,MATCH($B37,'Payroll (Expenses)'!$B$28:$B$46,0),MATCH(W$56,'Payroll (Expenses)'!$F$27:$J$27,0)),0)*Z37/12</f>
        <v>0</v>
      </c>
      <c r="CI37" s="407">
        <f>IFERROR(INDEX('Payroll (Expenses)'!$F$28:$J$46,MATCH($B37,'Payroll (Expenses)'!$B$28:$B$46,0),MATCH(X$56,'Payroll (Expenses)'!$F$27:$J$27,0)),0)*AA37/12</f>
        <v>0</v>
      </c>
      <c r="CJ37" s="407">
        <f>IFERROR(INDEX('Payroll (Expenses)'!$F$28:$J$46,MATCH($B37,'Payroll (Expenses)'!$B$28:$B$46,0),MATCH(Y$56,'Payroll (Expenses)'!$F$27:$J$27,0)),0)*AB37/12</f>
        <v>0</v>
      </c>
      <c r="CK37" s="407">
        <f>IFERROR(INDEX('Payroll (Expenses)'!$F$28:$J$46,MATCH($B37,'Payroll (Expenses)'!$B$28:$B$46,0),MATCH(Z$56,'Payroll (Expenses)'!$F$27:$J$27,0)),0)*AC37/12</f>
        <v>0</v>
      </c>
      <c r="CL37" s="407">
        <f>IFERROR(INDEX('Payroll (Expenses)'!$F$28:$J$46,MATCH($B37,'Payroll (Expenses)'!$B$28:$B$46,0),MATCH(AA$56,'Payroll (Expenses)'!$F$27:$J$27,0)),0)*AD37/12</f>
        <v>0</v>
      </c>
      <c r="CM37" s="407">
        <f>IFERROR(INDEX('Payroll (Expenses)'!$F$28:$J$46,MATCH($B37,'Payroll (Expenses)'!$B$28:$B$46,0),MATCH(AB$56,'Payroll (Expenses)'!$F$27:$J$27,0)),0)*AE37/12</f>
        <v>0</v>
      </c>
      <c r="CN37" s="407">
        <f>IFERROR(INDEX('Payroll (Expenses)'!$F$28:$J$46,MATCH($B37,'Payroll (Expenses)'!$B$28:$B$46,0),MATCH(AC$56,'Payroll (Expenses)'!$F$27:$J$27,0)),0)*AF37/12</f>
        <v>0</v>
      </c>
      <c r="CO37" s="407">
        <f>IFERROR(INDEX('Payroll (Expenses)'!$F$28:$J$46,MATCH($B37,'Payroll (Expenses)'!$B$28:$B$46,0),MATCH(AD$56,'Payroll (Expenses)'!$F$27:$J$27,0)),0)*AG37/12</f>
        <v>0</v>
      </c>
      <c r="CP37" s="407">
        <f>IFERROR(INDEX('Payroll (Expenses)'!$F$28:$J$46,MATCH($B37,'Payroll (Expenses)'!$B$28:$B$46,0),MATCH(AE$56,'Payroll (Expenses)'!$F$27:$J$27,0)),0)*AH37/12</f>
        <v>0</v>
      </c>
      <c r="CQ37" s="407">
        <f>IFERROR(INDEX('Payroll (Expenses)'!$F$28:$J$46,MATCH($B37,'Payroll (Expenses)'!$B$28:$B$46,0),MATCH(AF$56,'Payroll (Expenses)'!$F$27:$J$27,0)),0)*AI37/12</f>
        <v>0</v>
      </c>
      <c r="CR37" s="407">
        <f>IFERROR(INDEX('Payroll (Expenses)'!$F$28:$J$46,MATCH($B37,'Payroll (Expenses)'!$B$28:$B$46,0),MATCH(AG$56,'Payroll (Expenses)'!$F$27:$J$27,0)),0)*AJ37/12</f>
        <v>0</v>
      </c>
      <c r="CS37" s="407">
        <f>IFERROR(INDEX('Payroll (Expenses)'!$F$28:$J$46,MATCH($B37,'Payroll (Expenses)'!$B$28:$B$46,0),MATCH(AH$56,'Payroll (Expenses)'!$F$27:$J$27,0)),0)*AK37/12</f>
        <v>0</v>
      </c>
      <c r="CT37" s="407">
        <f>IFERROR(INDEX('Payroll (Expenses)'!$F$28:$J$46,MATCH($B37,'Payroll (Expenses)'!$B$28:$B$46,0),MATCH(AI$56,'Payroll (Expenses)'!$F$27:$J$27,0)),0)*AL37/12</f>
        <v>0</v>
      </c>
      <c r="CU37" s="407">
        <f>IFERROR(INDEX('Payroll (Expenses)'!$F$28:$J$46,MATCH($B37,'Payroll (Expenses)'!$B$28:$B$46,0),MATCH(AJ$56,'Payroll (Expenses)'!$F$27:$J$27,0)),0)*AM37/12</f>
        <v>0</v>
      </c>
      <c r="CV37" s="407">
        <f>IFERROR(INDEX('Payroll (Expenses)'!$F$28:$J$46,MATCH($B37,'Payroll (Expenses)'!$B$28:$B$46,0),MATCH(AK$56,'Payroll (Expenses)'!$F$27:$J$27,0)),0)*AN37/12</f>
        <v>0</v>
      </c>
      <c r="CW37" s="407">
        <f>IFERROR(INDEX('Payroll (Expenses)'!$F$28:$J$46,MATCH($B37,'Payroll (Expenses)'!$B$28:$B$46,0),MATCH(AL$56,'Payroll (Expenses)'!$F$27:$J$27,0)),0)*AO37/12</f>
        <v>0</v>
      </c>
      <c r="CX37" s="407">
        <f>IFERROR(INDEX('Payroll (Expenses)'!$F$28:$J$46,MATCH($B37,'Payroll (Expenses)'!$B$28:$B$46,0),MATCH(AM$56,'Payroll (Expenses)'!$F$27:$J$27,0)),0)*AP37/12</f>
        <v>0</v>
      </c>
      <c r="CY37" s="407">
        <f>IFERROR(INDEX('Payroll (Expenses)'!$F$28:$J$46,MATCH($B37,'Payroll (Expenses)'!$B$28:$B$46,0),MATCH(AN$56,'Payroll (Expenses)'!$F$27:$J$27,0)),0)*AQ37/12</f>
        <v>0</v>
      </c>
      <c r="CZ37" s="407">
        <f>IFERROR(INDEX('Payroll (Expenses)'!$F$28:$J$46,MATCH($B37,'Payroll (Expenses)'!$B$28:$B$46,0),MATCH(AO$56,'Payroll (Expenses)'!$F$27:$J$27,0)),0)*AR37/12</f>
        <v>0</v>
      </c>
      <c r="DA37" s="407">
        <f>IFERROR(INDEX('Payroll (Expenses)'!$F$28:$J$46,MATCH($B37,'Payroll (Expenses)'!$B$28:$B$46,0),MATCH(AP$56,'Payroll (Expenses)'!$F$27:$J$27,0)),0)*AS37/12</f>
        <v>0</v>
      </c>
      <c r="DB37" s="407">
        <f>IFERROR(INDEX('Payroll (Expenses)'!$F$28:$J$46,MATCH($B37,'Payroll (Expenses)'!$B$28:$B$46,0),MATCH(AQ$56,'Payroll (Expenses)'!$F$27:$J$27,0)),0)*AT37/12</f>
        <v>0</v>
      </c>
      <c r="DC37" s="407">
        <f>IFERROR(INDEX('Payroll (Expenses)'!$F$28:$J$46,MATCH($B37,'Payroll (Expenses)'!$B$28:$B$46,0),MATCH(AR$56,'Payroll (Expenses)'!$F$27:$J$27,0)),0)*AU37/12</f>
        <v>0</v>
      </c>
      <c r="DD37" s="407">
        <f>IFERROR(INDEX('Payroll (Expenses)'!$F$28:$J$46,MATCH($B37,'Payroll (Expenses)'!$B$28:$B$46,0),MATCH(AS$56,'Payroll (Expenses)'!$F$27:$J$27,0)),0)*AV37/12</f>
        <v>0</v>
      </c>
      <c r="DE37" s="407">
        <f>IFERROR(INDEX('Payroll (Expenses)'!$F$28:$J$46,MATCH($B37,'Payroll (Expenses)'!$B$28:$B$46,0),MATCH(AT$56,'Payroll (Expenses)'!$F$27:$J$27,0)),0)*AW37/12</f>
        <v>0</v>
      </c>
      <c r="DF37" s="407">
        <f>IFERROR(INDEX('Payroll (Expenses)'!$F$28:$J$46,MATCH($B37,'Payroll (Expenses)'!$B$28:$B$46,0),MATCH(AU$56,'Payroll (Expenses)'!$F$27:$J$27,0)),0)*AX37/12</f>
        <v>0</v>
      </c>
      <c r="DG37" s="407">
        <f>IFERROR(INDEX('Payroll (Expenses)'!$F$28:$J$46,MATCH($B37,'Payroll (Expenses)'!$B$28:$B$46,0),MATCH(AV$56,'Payroll (Expenses)'!$F$27:$J$27,0)),0)*AY37/12</f>
        <v>0</v>
      </c>
      <c r="DH37" s="407">
        <f>IFERROR(INDEX('Payroll (Expenses)'!$F$28:$J$46,MATCH($B37,'Payroll (Expenses)'!$B$28:$B$46,0),MATCH(AW$56,'Payroll (Expenses)'!$F$27:$J$27,0)),0)*AZ37/12</f>
        <v>0</v>
      </c>
      <c r="DI37" s="407">
        <f>IFERROR(INDEX('Payroll (Expenses)'!$F$28:$J$46,MATCH($B37,'Payroll (Expenses)'!$B$28:$B$46,0),MATCH(AX$56,'Payroll (Expenses)'!$F$27:$J$27,0)),0)*BA37/12</f>
        <v>0</v>
      </c>
      <c r="DJ37" s="407">
        <f>IFERROR(INDEX('Payroll (Expenses)'!$F$28:$J$46,MATCH($B37,'Payroll (Expenses)'!$B$28:$B$46,0),MATCH(AY$56,'Payroll (Expenses)'!$F$27:$J$27,0)),0)*BB37/12</f>
        <v>0</v>
      </c>
      <c r="DK37" s="407">
        <f>IFERROR(INDEX('Payroll (Expenses)'!$F$28:$J$46,MATCH($B37,'Payroll (Expenses)'!$B$28:$B$46,0),MATCH(AZ$56,'Payroll (Expenses)'!$F$27:$J$27,0)),0)*BC37/12</f>
        <v>0</v>
      </c>
      <c r="DL37" s="407">
        <f>IFERROR(INDEX('Payroll (Expenses)'!$F$28:$J$46,MATCH($B37,'Payroll (Expenses)'!$B$28:$B$46,0),MATCH(BA$56,'Payroll (Expenses)'!$F$27:$J$27,0)),0)*BD37/12</f>
        <v>0</v>
      </c>
      <c r="DM37" s="407">
        <f>IFERROR(INDEX('Payroll (Expenses)'!$F$28:$J$46,MATCH($B37,'Payroll (Expenses)'!$B$28:$B$46,0),MATCH(BB$56,'Payroll (Expenses)'!$F$27:$J$27,0)),0)*BE37/12</f>
        <v>0</v>
      </c>
      <c r="DN37" s="407">
        <f>IFERROR(INDEX('Payroll (Expenses)'!$F$28:$J$46,MATCH($B37,'Payroll (Expenses)'!$B$28:$B$46,0),MATCH(BC$56,'Payroll (Expenses)'!$F$27:$J$27,0)),0)*BF37/12</f>
        <v>0</v>
      </c>
      <c r="DO37" s="407">
        <f>IFERROR(INDEX('Payroll (Expenses)'!$F$28:$J$46,MATCH($B37,'Payroll (Expenses)'!$B$28:$B$46,0),MATCH(BD$56,'Payroll (Expenses)'!$F$27:$J$27,0)),0)*BG37/12</f>
        <v>0</v>
      </c>
      <c r="DP37" s="407">
        <f>IFERROR(INDEX('Payroll (Expenses)'!$F$28:$J$46,MATCH($B37,'Payroll (Expenses)'!$B$28:$B$46,0),MATCH(BE$56,'Payroll (Expenses)'!$F$27:$J$27,0)),0)*BH37/12</f>
        <v>0</v>
      </c>
      <c r="DQ37" s="407">
        <f>IFERROR(INDEX('Payroll (Expenses)'!$F$28:$J$46,MATCH($B37,'Payroll (Expenses)'!$B$28:$B$46,0),MATCH(BF$56,'Payroll (Expenses)'!$F$27:$J$27,0)),0)*BI37/12</f>
        <v>0</v>
      </c>
      <c r="DR37" s="407">
        <f>IFERROR(INDEX('Payroll (Expenses)'!$F$28:$J$46,MATCH($B37,'Payroll (Expenses)'!$B$28:$B$46,0),MATCH(BG$56,'Payroll (Expenses)'!$F$27:$J$27,0)),0)*BJ37/12</f>
        <v>0</v>
      </c>
      <c r="DS37" s="407">
        <f>IFERROR(INDEX('Payroll (Expenses)'!$F$28:$J$46,MATCH($B37,'Payroll (Expenses)'!$B$28:$B$46,0),MATCH(BH$56,'Payroll (Expenses)'!$F$27:$J$27,0)),0)*BK37/12</f>
        <v>0</v>
      </c>
      <c r="DT37" s="407">
        <f>IFERROR(INDEX('Payroll (Expenses)'!$F$28:$J$46,MATCH($B37,'Payroll (Expenses)'!$B$28:$B$46,0),MATCH(BI$56,'Payroll (Expenses)'!$F$27:$J$27,0)),0)*BL37/12</f>
        <v>0</v>
      </c>
      <c r="DU37" s="407">
        <f>IFERROR(INDEX('Payroll (Expenses)'!$F$28:$J$46,MATCH($B37,'Payroll (Expenses)'!$B$28:$B$46,0),MATCH(BJ$56,'Payroll (Expenses)'!$F$27:$J$27,0)),0)*BM37/12</f>
        <v>0</v>
      </c>
      <c r="DV37" s="407">
        <f>IFERROR(INDEX('Payroll (Expenses)'!$F$28:$J$46,MATCH($B37,'Payroll (Expenses)'!$B$28:$B$46,0),MATCH(BK$56,'Payroll (Expenses)'!$F$27:$J$27,0)),0)*BN37/12</f>
        <v>0</v>
      </c>
      <c r="DW37" s="407">
        <f>IFERROR(INDEX('Payroll (Expenses)'!$F$28:$J$46,MATCH($B37,'Payroll (Expenses)'!$B$28:$B$46,0),MATCH(BL$56,'Payroll (Expenses)'!$F$27:$J$27,0)),0)*BO37/12</f>
        <v>0</v>
      </c>
      <c r="DX37" s="407">
        <f>IFERROR(INDEX('Payroll (Expenses)'!$F$28:$J$46,MATCH($B37,'Payroll (Expenses)'!$B$28:$B$46,0),MATCH(BM$56,'Payroll (Expenses)'!$F$27:$J$27,0)),0)*BP37/12</f>
        <v>0</v>
      </c>
      <c r="DY37" s="407">
        <f>IFERROR(INDEX('Payroll (Expenses)'!$F$28:$J$46,MATCH($B37,'Payroll (Expenses)'!$B$28:$B$46,0),MATCH(BN$56,'Payroll (Expenses)'!$F$27:$J$27,0)),0)*BQ37/12</f>
        <v>0</v>
      </c>
      <c r="DZ37" s="408">
        <f>IFERROR(INDEX('Payroll (Expenses)'!$F$28:$J$46,MATCH($B37,'Payroll (Expenses)'!$B$28:$B$46,0),MATCH(BO$56,'Payroll (Expenses)'!$F$27:$J$27,0)),0)*BR37/12</f>
        <v>0</v>
      </c>
      <c r="EA37" s="407">
        <f t="shared" si="10"/>
        <v>0</v>
      </c>
      <c r="EB37" s="409">
        <f t="shared" si="11"/>
        <v>0</v>
      </c>
      <c r="EC37" s="409">
        <f t="shared" si="12"/>
        <v>0</v>
      </c>
      <c r="ED37" s="409">
        <f t="shared" si="13"/>
        <v>0</v>
      </c>
      <c r="EE37" s="409">
        <f t="shared" si="14"/>
        <v>0</v>
      </c>
      <c r="EF37" s="409">
        <f t="shared" si="15"/>
        <v>0</v>
      </c>
      <c r="EG37" s="409">
        <f t="shared" si="16"/>
        <v>0</v>
      </c>
      <c r="EH37" s="409">
        <f t="shared" si="17"/>
        <v>0</v>
      </c>
      <c r="EI37" s="409">
        <f t="shared" si="18"/>
        <v>0</v>
      </c>
      <c r="EJ37" s="409">
        <f t="shared" si="19"/>
        <v>0</v>
      </c>
      <c r="EK37" s="409">
        <f t="shared" si="20"/>
        <v>0</v>
      </c>
      <c r="EL37" s="409">
        <f t="shared" si="21"/>
        <v>0</v>
      </c>
      <c r="EM37" s="409">
        <f t="shared" si="22"/>
        <v>0</v>
      </c>
      <c r="EN37" s="409">
        <f t="shared" si="23"/>
        <v>0</v>
      </c>
      <c r="EO37" s="409">
        <f t="shared" si="24"/>
        <v>0</v>
      </c>
      <c r="EP37" s="409">
        <f t="shared" si="25"/>
        <v>0</v>
      </c>
      <c r="EQ37" s="409">
        <f t="shared" si="26"/>
        <v>0</v>
      </c>
      <c r="ER37" s="409">
        <f t="shared" si="27"/>
        <v>0</v>
      </c>
      <c r="ES37" s="409">
        <f t="shared" si="28"/>
        <v>0</v>
      </c>
      <c r="ET37" s="409">
        <f t="shared" si="29"/>
        <v>0</v>
      </c>
      <c r="EU37" s="409">
        <f t="shared" si="30"/>
        <v>0</v>
      </c>
      <c r="EV37" s="409">
        <f t="shared" si="31"/>
        <v>0</v>
      </c>
      <c r="EW37" s="409">
        <f t="shared" si="32"/>
        <v>0</v>
      </c>
      <c r="EX37" s="409">
        <f t="shared" si="33"/>
        <v>0</v>
      </c>
      <c r="EY37" s="409">
        <f t="shared" si="34"/>
        <v>0</v>
      </c>
      <c r="EZ37" s="409">
        <f t="shared" si="35"/>
        <v>0</v>
      </c>
      <c r="FA37" s="409">
        <f t="shared" si="36"/>
        <v>0</v>
      </c>
      <c r="FB37" s="409">
        <f t="shared" si="37"/>
        <v>0</v>
      </c>
      <c r="FC37" s="409">
        <f t="shared" si="38"/>
        <v>0</v>
      </c>
      <c r="FD37" s="409">
        <f t="shared" si="39"/>
        <v>0</v>
      </c>
      <c r="FE37" s="409">
        <f t="shared" si="40"/>
        <v>0</v>
      </c>
      <c r="FF37" s="409">
        <f t="shared" si="41"/>
        <v>0</v>
      </c>
      <c r="FG37" s="409">
        <f t="shared" si="42"/>
        <v>0</v>
      </c>
      <c r="FH37" s="409">
        <f t="shared" si="43"/>
        <v>0</v>
      </c>
      <c r="FI37" s="409">
        <f t="shared" si="44"/>
        <v>0</v>
      </c>
      <c r="FJ37" s="409">
        <f t="shared" si="45"/>
        <v>0</v>
      </c>
      <c r="FK37" s="409">
        <f t="shared" si="46"/>
        <v>0</v>
      </c>
      <c r="FL37" s="409">
        <f t="shared" si="47"/>
        <v>0</v>
      </c>
      <c r="FM37" s="409">
        <f t="shared" si="48"/>
        <v>0</v>
      </c>
      <c r="FN37" s="409">
        <f t="shared" si="49"/>
        <v>0</v>
      </c>
      <c r="FO37" s="409">
        <f t="shared" si="50"/>
        <v>0</v>
      </c>
      <c r="FP37" s="409">
        <f t="shared" si="51"/>
        <v>0</v>
      </c>
      <c r="FQ37" s="409">
        <f t="shared" si="52"/>
        <v>0</v>
      </c>
      <c r="FR37" s="409">
        <f t="shared" si="53"/>
        <v>0</v>
      </c>
      <c r="FS37" s="409">
        <f t="shared" si="54"/>
        <v>0</v>
      </c>
      <c r="FT37" s="409">
        <f t="shared" si="55"/>
        <v>0</v>
      </c>
      <c r="FU37" s="409">
        <f t="shared" si="56"/>
        <v>0</v>
      </c>
      <c r="FV37" s="409">
        <f t="shared" si="57"/>
        <v>0</v>
      </c>
      <c r="FW37" s="409">
        <f t="shared" si="58"/>
        <v>0</v>
      </c>
      <c r="FX37" s="409">
        <f t="shared" si="59"/>
        <v>0</v>
      </c>
      <c r="FY37" s="409">
        <f t="shared" si="60"/>
        <v>0</v>
      </c>
      <c r="FZ37" s="409">
        <f t="shared" si="61"/>
        <v>0</v>
      </c>
      <c r="GA37" s="409">
        <f t="shared" si="62"/>
        <v>0</v>
      </c>
      <c r="GB37" s="409">
        <f t="shared" si="63"/>
        <v>0</v>
      </c>
      <c r="GC37" s="409">
        <f t="shared" si="64"/>
        <v>0</v>
      </c>
      <c r="GD37" s="409">
        <f t="shared" si="65"/>
        <v>0</v>
      </c>
      <c r="GE37" s="409">
        <f t="shared" si="66"/>
        <v>0</v>
      </c>
      <c r="GF37" s="409">
        <f t="shared" si="67"/>
        <v>0</v>
      </c>
      <c r="GG37" s="409">
        <f t="shared" si="68"/>
        <v>0</v>
      </c>
      <c r="GH37" s="410">
        <f t="shared" si="69"/>
        <v>0</v>
      </c>
      <c r="GI37" s="411">
        <f>'Clinic Model'!$G$23*(BS37+EA37)</f>
        <v>0</v>
      </c>
      <c r="GJ37" s="412">
        <f>'Clinic Model'!$G$23*(BT37+EB37)</f>
        <v>0</v>
      </c>
      <c r="GK37" s="412">
        <f>'Clinic Model'!$G$23*(BU37+EC37)</f>
        <v>0</v>
      </c>
      <c r="GL37" s="412">
        <f>'Clinic Model'!$G$23*(BV37+ED37)</f>
        <v>0</v>
      </c>
      <c r="GM37" s="412">
        <f>'Clinic Model'!$G$23*(BW37+EE37)</f>
        <v>0</v>
      </c>
      <c r="GN37" s="412">
        <f>'Clinic Model'!$G$23*(BX37+EF37)</f>
        <v>0</v>
      </c>
      <c r="GO37" s="412">
        <f>'Clinic Model'!$G$23*(BY37+EG37)</f>
        <v>0</v>
      </c>
      <c r="GP37" s="412">
        <f>'Clinic Model'!$G$23*(BZ37+EH37)</f>
        <v>0</v>
      </c>
      <c r="GQ37" s="412">
        <f>'Clinic Model'!$G$23*(CA37+EI37)</f>
        <v>0</v>
      </c>
      <c r="GR37" s="412">
        <f>'Clinic Model'!$G$23*(CB37+EJ37)</f>
        <v>0</v>
      </c>
      <c r="GS37" s="412">
        <f>'Clinic Model'!$G$23*(CC37+EK37)</f>
        <v>0</v>
      </c>
      <c r="GT37" s="412">
        <f>'Clinic Model'!$G$23*(CD37+EL37)</f>
        <v>0</v>
      </c>
      <c r="GU37" s="412">
        <f>'Clinic Model'!$G$23*(CE37+EM37)</f>
        <v>0</v>
      </c>
      <c r="GV37" s="412">
        <f>'Clinic Model'!$G$23*(CF37+EN37)</f>
        <v>0</v>
      </c>
      <c r="GW37" s="412">
        <f>'Clinic Model'!$G$23*(CG37+EO37)</f>
        <v>0</v>
      </c>
      <c r="GX37" s="412">
        <f>'Clinic Model'!$G$23*(CH37+EP37)</f>
        <v>0</v>
      </c>
      <c r="GY37" s="412">
        <f>'Clinic Model'!$G$23*(CI37+EQ37)</f>
        <v>0</v>
      </c>
      <c r="GZ37" s="412">
        <f>'Clinic Model'!$G$23*(CJ37+ER37)</f>
        <v>0</v>
      </c>
      <c r="HA37" s="412">
        <f>'Clinic Model'!$G$23*(CK37+ES37)</f>
        <v>0</v>
      </c>
      <c r="HB37" s="412">
        <f>'Clinic Model'!$G$23*(CL37+ET37)</f>
        <v>0</v>
      </c>
      <c r="HC37" s="412">
        <f>'Clinic Model'!$G$23*(CM37+EU37)</f>
        <v>0</v>
      </c>
      <c r="HD37" s="412">
        <f>'Clinic Model'!$G$23*(CN37+EV37)</f>
        <v>0</v>
      </c>
      <c r="HE37" s="412">
        <f>'Clinic Model'!$G$23*(CO37+EW37)</f>
        <v>0</v>
      </c>
      <c r="HF37" s="412">
        <f>'Clinic Model'!$G$23*(CP37+EX37)</f>
        <v>0</v>
      </c>
      <c r="HG37" s="412">
        <f>'Clinic Model'!$G$23*(CQ37+EY37)</f>
        <v>0</v>
      </c>
      <c r="HH37" s="412">
        <f>'Clinic Model'!$G$23*(CR37+EZ37)</f>
        <v>0</v>
      </c>
      <c r="HI37" s="412">
        <f>'Clinic Model'!$G$23*(CS37+FA37)</f>
        <v>0</v>
      </c>
      <c r="HJ37" s="412">
        <f>'Clinic Model'!$G$23*(CT37+FB37)</f>
        <v>0</v>
      </c>
      <c r="HK37" s="412">
        <f>'Clinic Model'!$G$23*(CU37+FC37)</f>
        <v>0</v>
      </c>
      <c r="HL37" s="412">
        <f>'Clinic Model'!$G$23*(CV37+FD37)</f>
        <v>0</v>
      </c>
      <c r="HM37" s="412">
        <f>'Clinic Model'!$G$23*(CW37+FE37)</f>
        <v>0</v>
      </c>
      <c r="HN37" s="412">
        <f>'Clinic Model'!$G$23*(CX37+FF37)</f>
        <v>0</v>
      </c>
      <c r="HO37" s="412">
        <f>'Clinic Model'!$G$23*(CY37+FG37)</f>
        <v>0</v>
      </c>
      <c r="HP37" s="412">
        <f>'Clinic Model'!$G$23*(CZ37+FH37)</f>
        <v>0</v>
      </c>
      <c r="HQ37" s="412">
        <f>'Clinic Model'!$G$23*(DA37+FI37)</f>
        <v>0</v>
      </c>
      <c r="HR37" s="412">
        <f>'Clinic Model'!$G$23*(DB37+FJ37)</f>
        <v>0</v>
      </c>
      <c r="HS37" s="412">
        <f>'Clinic Model'!$G$23*(DC37+FK37)</f>
        <v>0</v>
      </c>
      <c r="HT37" s="412">
        <f>'Clinic Model'!$G$23*(DD37+FL37)</f>
        <v>0</v>
      </c>
      <c r="HU37" s="412">
        <f>'Clinic Model'!$G$23*(DE37+FM37)</f>
        <v>0</v>
      </c>
      <c r="HV37" s="412">
        <f>'Clinic Model'!$G$23*(DF37+FN37)</f>
        <v>0</v>
      </c>
      <c r="HW37" s="412">
        <f>'Clinic Model'!$G$23*(DG37+FO37)</f>
        <v>0</v>
      </c>
      <c r="HX37" s="412">
        <f>'Clinic Model'!$G$23*(DH37+FP37)</f>
        <v>0</v>
      </c>
      <c r="HY37" s="412">
        <f>'Clinic Model'!$G$23*(DI37+FQ37)</f>
        <v>0</v>
      </c>
      <c r="HZ37" s="412">
        <f>'Clinic Model'!$G$23*(DJ37+FR37)</f>
        <v>0</v>
      </c>
      <c r="IA37" s="412">
        <f>'Clinic Model'!$G$23*(DK37+FS37)</f>
        <v>0</v>
      </c>
      <c r="IB37" s="412">
        <f>'Clinic Model'!$G$23*(DL37+FT37)</f>
        <v>0</v>
      </c>
      <c r="IC37" s="412">
        <f>'Clinic Model'!$G$23*(DM37+FU37)</f>
        <v>0</v>
      </c>
      <c r="ID37" s="412">
        <f>'Clinic Model'!$G$23*(DN37+FV37)</f>
        <v>0</v>
      </c>
      <c r="IE37" s="412">
        <f>'Clinic Model'!$G$23*(DO37+FW37)</f>
        <v>0</v>
      </c>
      <c r="IF37" s="412">
        <f>'Clinic Model'!$G$23*(DP37+FX37)</f>
        <v>0</v>
      </c>
      <c r="IG37" s="412">
        <f>'Clinic Model'!$G$23*(DQ37+FY37)</f>
        <v>0</v>
      </c>
      <c r="IH37" s="412">
        <f>'Clinic Model'!$G$23*(DR37+FZ37)</f>
        <v>0</v>
      </c>
      <c r="II37" s="412">
        <f>'Clinic Model'!$G$23*(DS37+GA37)</f>
        <v>0</v>
      </c>
      <c r="IJ37" s="412">
        <f>'Clinic Model'!$G$23*(DT37+GB37)</f>
        <v>0</v>
      </c>
      <c r="IK37" s="412">
        <f>'Clinic Model'!$G$23*(DU37+GC37)</f>
        <v>0</v>
      </c>
      <c r="IL37" s="412">
        <f>'Clinic Model'!$G$23*(DV37+GD37)</f>
        <v>0</v>
      </c>
      <c r="IM37" s="412">
        <f>'Clinic Model'!$G$23*(DW37+GE37)</f>
        <v>0</v>
      </c>
      <c r="IN37" s="412">
        <f>'Clinic Model'!$G$23*(DX37+GF37)</f>
        <v>0</v>
      </c>
      <c r="IO37" s="412">
        <f>'Clinic Model'!$G$23*(DY37+GG37)</f>
        <v>0</v>
      </c>
      <c r="IP37" s="413">
        <f>'Clinic Model'!$G$23*(DZ37+GH37)</f>
        <v>0</v>
      </c>
    </row>
    <row r="38" spans="1:250" ht="15.75" customHeight="1" thickBot="1" x14ac:dyDescent="0.35">
      <c r="A38" s="50"/>
      <c r="B38" s="957" t="str">
        <f t="shared" si="70"/>
        <v xml:space="preserve"> </v>
      </c>
      <c r="C38" s="958"/>
      <c r="D38" s="958"/>
      <c r="E38" s="959"/>
      <c r="F38" s="401">
        <f t="shared" si="8"/>
        <v>0</v>
      </c>
      <c r="G38" s="402">
        <f t="shared" si="9"/>
        <v>0</v>
      </c>
      <c r="H38" s="402">
        <f t="shared" si="9"/>
        <v>0</v>
      </c>
      <c r="I38" s="401">
        <f t="shared" si="9"/>
        <v>0</v>
      </c>
      <c r="J38" s="403">
        <f t="shared" si="9"/>
        <v>0</v>
      </c>
      <c r="K38" s="404">
        <f>IF(AND('Payroll (Expenses)'!$E15&lt;=H$54,'Payroll (Expenses)'!$F15&gt;=H$54),IFERROR(INDEX('Payroll (Expenses)'!$L$5:$P$23,MATCH($B38,'Payroll (Expenses)'!$B$5:$B$23,0),MATCH(H$56,'Payroll (Expenses)'!$L$4:$P$4,0)),0),0)</f>
        <v>0</v>
      </c>
      <c r="L38" s="405">
        <f>IF(AND('Payroll (Expenses)'!$E15&lt;=I$54,'Payroll (Expenses)'!$F15&gt;=I$54),IFERROR(INDEX('Payroll (Expenses)'!$L$5:$P$23,MATCH($B38,'Payroll (Expenses)'!$B$5:$B$23,0),MATCH(I$56,'Payroll (Expenses)'!$L$4:$P$4,0)),0),0)</f>
        <v>0</v>
      </c>
      <c r="M38" s="405">
        <f>IF(AND('Payroll (Expenses)'!$E15&lt;=J$54,'Payroll (Expenses)'!$F15&gt;=J$54),IFERROR(INDEX('Payroll (Expenses)'!$L$5:$P$23,MATCH($B38,'Payroll (Expenses)'!$B$5:$B$23,0),MATCH(J$56,'Payroll (Expenses)'!$L$4:$P$4,0)),0),0)</f>
        <v>0</v>
      </c>
      <c r="N38" s="405">
        <f>IF(AND('Payroll (Expenses)'!$E15&lt;=K$54,'Payroll (Expenses)'!$F15&gt;=K$54),IFERROR(INDEX('Payroll (Expenses)'!$L$5:$P$23,MATCH($B38,'Payroll (Expenses)'!$B$5:$B$23,0),MATCH(K$56,'Payroll (Expenses)'!$L$4:$P$4,0)),0),0)</f>
        <v>0</v>
      </c>
      <c r="O38" s="405">
        <f>IF(AND('Payroll (Expenses)'!$E15&lt;=L$54,'Payroll (Expenses)'!$F15&gt;=L$54),IFERROR(INDEX('Payroll (Expenses)'!$L$5:$P$23,MATCH($B38,'Payroll (Expenses)'!$B$5:$B$23,0),MATCH(L$56,'Payroll (Expenses)'!$L$4:$P$4,0)),0),0)</f>
        <v>0</v>
      </c>
      <c r="P38" s="405">
        <f>IF(AND('Payroll (Expenses)'!$E15&lt;=M$54,'Payroll (Expenses)'!$F15&gt;=M$54),IFERROR(INDEX('Payroll (Expenses)'!$L$5:$P$23,MATCH($B38,'Payroll (Expenses)'!$B$5:$B$23,0),MATCH(M$56,'Payroll (Expenses)'!$L$4:$P$4,0)),0),0)</f>
        <v>0</v>
      </c>
      <c r="Q38" s="405">
        <f>IF(AND('Payroll (Expenses)'!$E15&lt;=N$54,'Payroll (Expenses)'!$F15&gt;=N$54),IFERROR(INDEX('Payroll (Expenses)'!$L$5:$P$23,MATCH($B38,'Payroll (Expenses)'!$B$5:$B$23,0),MATCH(N$56,'Payroll (Expenses)'!$L$4:$P$4,0)),0),0)</f>
        <v>0</v>
      </c>
      <c r="R38" s="405">
        <f>IF(AND('Payroll (Expenses)'!$E15&lt;=O$54,'Payroll (Expenses)'!$F15&gt;=O$54),IFERROR(INDEX('Payroll (Expenses)'!$L$5:$P$23,MATCH($B38,'Payroll (Expenses)'!$B$5:$B$23,0),MATCH(O$56,'Payroll (Expenses)'!$L$4:$P$4,0)),0),0)</f>
        <v>0</v>
      </c>
      <c r="S38" s="405">
        <f>IF(AND('Payroll (Expenses)'!$E15&lt;=P$54,'Payroll (Expenses)'!$F15&gt;=P$54),IFERROR(INDEX('Payroll (Expenses)'!$L$5:$P$23,MATCH($B38,'Payroll (Expenses)'!$B$5:$B$23,0),MATCH(P$56,'Payroll (Expenses)'!$L$4:$P$4,0)),0),0)</f>
        <v>0</v>
      </c>
      <c r="T38" s="405">
        <f>IF(AND('Payroll (Expenses)'!$E15&lt;=Q$54,'Payroll (Expenses)'!$F15&gt;=Q$54),IFERROR(INDEX('Payroll (Expenses)'!$L$5:$P$23,MATCH($B38,'Payroll (Expenses)'!$B$5:$B$23,0),MATCH(Q$56,'Payroll (Expenses)'!$L$4:$P$4,0)),0),0)</f>
        <v>0</v>
      </c>
      <c r="U38" s="405">
        <f>IF(AND('Payroll (Expenses)'!$E15&lt;=R$54,'Payroll (Expenses)'!$F15&gt;=R$54),IFERROR(INDEX('Payroll (Expenses)'!$L$5:$P$23,MATCH($B38,'Payroll (Expenses)'!$B$5:$B$23,0),MATCH(R$56,'Payroll (Expenses)'!$L$4:$P$4,0)),0),0)</f>
        <v>0</v>
      </c>
      <c r="V38" s="405">
        <f>IF(AND('Payroll (Expenses)'!$E15&lt;=S$54,'Payroll (Expenses)'!$F15&gt;=S$54),IFERROR(INDEX('Payroll (Expenses)'!$L$5:$P$23,MATCH($B38,'Payroll (Expenses)'!$B$5:$B$23,0),MATCH(S$56,'Payroll (Expenses)'!$L$4:$P$4,0)),0),0)</f>
        <v>0</v>
      </c>
      <c r="W38" s="405">
        <f>IF(AND('Payroll (Expenses)'!$E15&lt;=T$54,'Payroll (Expenses)'!$F15&gt;=T$54),IFERROR(INDEX('Payroll (Expenses)'!$L$5:$P$23,MATCH($B38,'Payroll (Expenses)'!$B$5:$B$23,0),MATCH(T$56,'Payroll (Expenses)'!$L$4:$P$4,0)),0),0)</f>
        <v>0</v>
      </c>
      <c r="X38" s="405">
        <f>IF(AND('Payroll (Expenses)'!$E15&lt;=U$54,'Payroll (Expenses)'!$F15&gt;=U$54),IFERROR(INDEX('Payroll (Expenses)'!$L$5:$P$23,MATCH($B38,'Payroll (Expenses)'!$B$5:$B$23,0),MATCH(U$56,'Payroll (Expenses)'!$L$4:$P$4,0)),0),0)</f>
        <v>0</v>
      </c>
      <c r="Y38" s="405">
        <f>IF(AND('Payroll (Expenses)'!$E15&lt;=V$54,'Payroll (Expenses)'!$F15&gt;=V$54),IFERROR(INDEX('Payroll (Expenses)'!$L$5:$P$23,MATCH($B38,'Payroll (Expenses)'!$B$5:$B$23,0),MATCH(V$56,'Payroll (Expenses)'!$L$4:$P$4,0)),0),0)</f>
        <v>0</v>
      </c>
      <c r="Z38" s="405">
        <f>IF(AND('Payroll (Expenses)'!$E15&lt;=W$54,'Payroll (Expenses)'!$F15&gt;=W$54),IFERROR(INDEX('Payroll (Expenses)'!$L$5:$P$23,MATCH($B38,'Payroll (Expenses)'!$B$5:$B$23,0),MATCH(W$56,'Payroll (Expenses)'!$L$4:$P$4,0)),0),0)</f>
        <v>0</v>
      </c>
      <c r="AA38" s="405">
        <f>IF(AND('Payroll (Expenses)'!$E15&lt;=X$54,'Payroll (Expenses)'!$F15&gt;=X$54),IFERROR(INDEX('Payroll (Expenses)'!$L$5:$P$23,MATCH($B38,'Payroll (Expenses)'!$B$5:$B$23,0),MATCH(X$56,'Payroll (Expenses)'!$L$4:$P$4,0)),0),0)</f>
        <v>0</v>
      </c>
      <c r="AB38" s="405">
        <f>IF(AND('Payroll (Expenses)'!$E15&lt;=Y$54,'Payroll (Expenses)'!$F15&gt;=Y$54),IFERROR(INDEX('Payroll (Expenses)'!$L$5:$P$23,MATCH($B38,'Payroll (Expenses)'!$B$5:$B$23,0),MATCH(Y$56,'Payroll (Expenses)'!$L$4:$P$4,0)),0),0)</f>
        <v>0</v>
      </c>
      <c r="AC38" s="405">
        <f>IF(AND('Payroll (Expenses)'!$E15&lt;=Z$54,'Payroll (Expenses)'!$F15&gt;=Z$54),IFERROR(INDEX('Payroll (Expenses)'!$L$5:$P$23,MATCH($B38,'Payroll (Expenses)'!$B$5:$B$23,0),MATCH(Z$56,'Payroll (Expenses)'!$L$4:$P$4,0)),0),0)</f>
        <v>0</v>
      </c>
      <c r="AD38" s="405">
        <f>IF(AND('Payroll (Expenses)'!$E15&lt;=AA$54,'Payroll (Expenses)'!$F15&gt;=AA$54),IFERROR(INDEX('Payroll (Expenses)'!$L$5:$P$23,MATCH($B38,'Payroll (Expenses)'!$B$5:$B$23,0),MATCH(AA$56,'Payroll (Expenses)'!$L$4:$P$4,0)),0),0)</f>
        <v>0</v>
      </c>
      <c r="AE38" s="405">
        <f>IF(AND('Payroll (Expenses)'!$E15&lt;=AB$54,'Payroll (Expenses)'!$F15&gt;=AB$54),IFERROR(INDEX('Payroll (Expenses)'!$L$5:$P$23,MATCH($B38,'Payroll (Expenses)'!$B$5:$B$23,0),MATCH(AB$56,'Payroll (Expenses)'!$L$4:$P$4,0)),0),0)</f>
        <v>0</v>
      </c>
      <c r="AF38" s="405">
        <f>IF(AND('Payroll (Expenses)'!$E15&lt;=AC$54,'Payroll (Expenses)'!$F15&gt;=AC$54),IFERROR(INDEX('Payroll (Expenses)'!$L$5:$P$23,MATCH($B38,'Payroll (Expenses)'!$B$5:$B$23,0),MATCH(AC$56,'Payroll (Expenses)'!$L$4:$P$4,0)),0),0)</f>
        <v>0</v>
      </c>
      <c r="AG38" s="405">
        <f>IF(AND('Payroll (Expenses)'!$E15&lt;=AD$54,'Payroll (Expenses)'!$F15&gt;=AD$54),IFERROR(INDEX('Payroll (Expenses)'!$L$5:$P$23,MATCH($B38,'Payroll (Expenses)'!$B$5:$B$23,0),MATCH(AD$56,'Payroll (Expenses)'!$L$4:$P$4,0)),0),0)</f>
        <v>0</v>
      </c>
      <c r="AH38" s="405">
        <f>IF(AND('Payroll (Expenses)'!$E15&lt;=AE$54,'Payroll (Expenses)'!$F15&gt;=AE$54),IFERROR(INDEX('Payroll (Expenses)'!$L$5:$P$23,MATCH($B38,'Payroll (Expenses)'!$B$5:$B$23,0),MATCH(AE$56,'Payroll (Expenses)'!$L$4:$P$4,0)),0),0)</f>
        <v>0</v>
      </c>
      <c r="AI38" s="405">
        <f>IF(AND('Payroll (Expenses)'!$E15&lt;=AF$54,'Payroll (Expenses)'!$F15&gt;=AF$54),IFERROR(INDEX('Payroll (Expenses)'!$L$5:$P$23,MATCH($B38,'Payroll (Expenses)'!$B$5:$B$23,0),MATCH(AF$56,'Payroll (Expenses)'!$L$4:$P$4,0)),0),0)</f>
        <v>0</v>
      </c>
      <c r="AJ38" s="405">
        <f>IF(AND('Payroll (Expenses)'!$E15&lt;=AG$54,'Payroll (Expenses)'!$F15&gt;=AG$54),IFERROR(INDEX('Payroll (Expenses)'!$L$5:$P$23,MATCH($B38,'Payroll (Expenses)'!$B$5:$B$23,0),MATCH(AG$56,'Payroll (Expenses)'!$L$4:$P$4,0)),0),0)</f>
        <v>0</v>
      </c>
      <c r="AK38" s="405">
        <f>IF(AND('Payroll (Expenses)'!$E15&lt;=AH$54,'Payroll (Expenses)'!$F15&gt;=AH$54),IFERROR(INDEX('Payroll (Expenses)'!$L$5:$P$23,MATCH($B38,'Payroll (Expenses)'!$B$5:$B$23,0),MATCH(AH$56,'Payroll (Expenses)'!$L$4:$P$4,0)),0),0)</f>
        <v>0</v>
      </c>
      <c r="AL38" s="405">
        <f>IF(AND('Payroll (Expenses)'!$E15&lt;=AI$54,'Payroll (Expenses)'!$F15&gt;=AI$54),IFERROR(INDEX('Payroll (Expenses)'!$L$5:$P$23,MATCH($B38,'Payroll (Expenses)'!$B$5:$B$23,0),MATCH(AI$56,'Payroll (Expenses)'!$L$4:$P$4,0)),0),0)</f>
        <v>0</v>
      </c>
      <c r="AM38" s="405">
        <f>IF(AND('Payroll (Expenses)'!$E15&lt;=AJ$54,'Payroll (Expenses)'!$F15&gt;=AJ$54),IFERROR(INDEX('Payroll (Expenses)'!$L$5:$P$23,MATCH($B38,'Payroll (Expenses)'!$B$5:$B$23,0),MATCH(AJ$56,'Payroll (Expenses)'!$L$4:$P$4,0)),0),0)</f>
        <v>0</v>
      </c>
      <c r="AN38" s="405">
        <f>IF(AND('Payroll (Expenses)'!$E15&lt;=AK$54,'Payroll (Expenses)'!$F15&gt;=AK$54),IFERROR(INDEX('Payroll (Expenses)'!$L$5:$P$23,MATCH($B38,'Payroll (Expenses)'!$B$5:$B$23,0),MATCH(AK$56,'Payroll (Expenses)'!$L$4:$P$4,0)),0),0)</f>
        <v>0</v>
      </c>
      <c r="AO38" s="405">
        <f>IF(AND('Payroll (Expenses)'!$E15&lt;=AL$54,'Payroll (Expenses)'!$F15&gt;=AL$54),IFERROR(INDEX('Payroll (Expenses)'!$L$5:$P$23,MATCH($B38,'Payroll (Expenses)'!$B$5:$B$23,0),MATCH(AL$56,'Payroll (Expenses)'!$L$4:$P$4,0)),0),0)</f>
        <v>0</v>
      </c>
      <c r="AP38" s="405">
        <f>IF(AND('Payroll (Expenses)'!$E15&lt;=AM$54,'Payroll (Expenses)'!$F15&gt;=AM$54),IFERROR(INDEX('Payroll (Expenses)'!$L$5:$P$23,MATCH($B38,'Payroll (Expenses)'!$B$5:$B$23,0),MATCH(AM$56,'Payroll (Expenses)'!$L$4:$P$4,0)),0),0)</f>
        <v>0</v>
      </c>
      <c r="AQ38" s="405">
        <f>IF(AND('Payroll (Expenses)'!$E15&lt;=AN$54,'Payroll (Expenses)'!$F15&gt;=AN$54),IFERROR(INDEX('Payroll (Expenses)'!$L$5:$P$23,MATCH($B38,'Payroll (Expenses)'!$B$5:$B$23,0),MATCH(AN$56,'Payroll (Expenses)'!$L$4:$P$4,0)),0),0)</f>
        <v>0</v>
      </c>
      <c r="AR38" s="405">
        <f>IF(AND('Payroll (Expenses)'!$E15&lt;=AO$54,'Payroll (Expenses)'!$F15&gt;=AO$54),IFERROR(INDEX('Payroll (Expenses)'!$L$5:$P$23,MATCH($B38,'Payroll (Expenses)'!$B$5:$B$23,0),MATCH(AO$56,'Payroll (Expenses)'!$L$4:$P$4,0)),0),0)</f>
        <v>0</v>
      </c>
      <c r="AS38" s="405">
        <f>IF(AND('Payroll (Expenses)'!$E15&lt;=AP$54,'Payroll (Expenses)'!$F15&gt;=AP$54),IFERROR(INDEX('Payroll (Expenses)'!$L$5:$P$23,MATCH($B38,'Payroll (Expenses)'!$B$5:$B$23,0),MATCH(AP$56,'Payroll (Expenses)'!$L$4:$P$4,0)),0),0)</f>
        <v>0</v>
      </c>
      <c r="AT38" s="405">
        <f>IF(AND('Payroll (Expenses)'!$E15&lt;=AQ$54,'Payroll (Expenses)'!$F15&gt;=AQ$54),IFERROR(INDEX('Payroll (Expenses)'!$L$5:$P$23,MATCH($B38,'Payroll (Expenses)'!$B$5:$B$23,0),MATCH(AQ$56,'Payroll (Expenses)'!$L$4:$P$4,0)),0),0)</f>
        <v>0</v>
      </c>
      <c r="AU38" s="405">
        <f>IF(AND('Payroll (Expenses)'!$E15&lt;=AR$54,'Payroll (Expenses)'!$F15&gt;=AR$54),IFERROR(INDEX('Payroll (Expenses)'!$L$5:$P$23,MATCH($B38,'Payroll (Expenses)'!$B$5:$B$23,0),MATCH(AR$56,'Payroll (Expenses)'!$L$4:$P$4,0)),0),0)</f>
        <v>0</v>
      </c>
      <c r="AV38" s="405">
        <f>IF(AND('Payroll (Expenses)'!$E15&lt;=AS$54,'Payroll (Expenses)'!$F15&gt;=AS$54),IFERROR(INDEX('Payroll (Expenses)'!$L$5:$P$23,MATCH($B38,'Payroll (Expenses)'!$B$5:$B$23,0),MATCH(AS$56,'Payroll (Expenses)'!$L$4:$P$4,0)),0),0)</f>
        <v>0</v>
      </c>
      <c r="AW38" s="405">
        <f>IF(AND('Payroll (Expenses)'!$E15&lt;=AT$54,'Payroll (Expenses)'!$F15&gt;=AT$54),IFERROR(INDEX('Payroll (Expenses)'!$L$5:$P$23,MATCH($B38,'Payroll (Expenses)'!$B$5:$B$23,0),MATCH(AT$56,'Payroll (Expenses)'!$L$4:$P$4,0)),0),0)</f>
        <v>0</v>
      </c>
      <c r="AX38" s="405">
        <f>IF(AND('Payroll (Expenses)'!$E15&lt;=AU$54,'Payroll (Expenses)'!$F15&gt;=AU$54),IFERROR(INDEX('Payroll (Expenses)'!$L$5:$P$23,MATCH($B38,'Payroll (Expenses)'!$B$5:$B$23,0),MATCH(AU$56,'Payroll (Expenses)'!$L$4:$P$4,0)),0),0)</f>
        <v>0</v>
      </c>
      <c r="AY38" s="405">
        <f>IF(AND('Payroll (Expenses)'!$E15&lt;=AV$54,'Payroll (Expenses)'!$F15&gt;=AV$54),IFERROR(INDEX('Payroll (Expenses)'!$L$5:$P$23,MATCH($B38,'Payroll (Expenses)'!$B$5:$B$23,0),MATCH(AV$56,'Payroll (Expenses)'!$L$4:$P$4,0)),0),0)</f>
        <v>0</v>
      </c>
      <c r="AZ38" s="405">
        <f>IF(AND('Payroll (Expenses)'!$E15&lt;=AW$54,'Payroll (Expenses)'!$F15&gt;=AW$54),IFERROR(INDEX('Payroll (Expenses)'!$L$5:$P$23,MATCH($B38,'Payroll (Expenses)'!$B$5:$B$23,0),MATCH(AW$56,'Payroll (Expenses)'!$L$4:$P$4,0)),0),0)</f>
        <v>0</v>
      </c>
      <c r="BA38" s="405">
        <f>IF(AND('Payroll (Expenses)'!$E15&lt;=AX$54,'Payroll (Expenses)'!$F15&gt;=AX$54),IFERROR(INDEX('Payroll (Expenses)'!$L$5:$P$23,MATCH($B38,'Payroll (Expenses)'!$B$5:$B$23,0),MATCH(AX$56,'Payroll (Expenses)'!$L$4:$P$4,0)),0),0)</f>
        <v>0</v>
      </c>
      <c r="BB38" s="405">
        <f>IF(AND('Payroll (Expenses)'!$E15&lt;=AY$54,'Payroll (Expenses)'!$F15&gt;=AY$54),IFERROR(INDEX('Payroll (Expenses)'!$L$5:$P$23,MATCH($B38,'Payroll (Expenses)'!$B$5:$B$23,0),MATCH(AY$56,'Payroll (Expenses)'!$L$4:$P$4,0)),0),0)</f>
        <v>0</v>
      </c>
      <c r="BC38" s="405">
        <f>IF(AND('Payroll (Expenses)'!$E15&lt;=AZ$54,'Payroll (Expenses)'!$F15&gt;=AZ$54),IFERROR(INDEX('Payroll (Expenses)'!$L$5:$P$23,MATCH($B38,'Payroll (Expenses)'!$B$5:$B$23,0),MATCH(AZ$56,'Payroll (Expenses)'!$L$4:$P$4,0)),0),0)</f>
        <v>0</v>
      </c>
      <c r="BD38" s="405">
        <f>IF(AND('Payroll (Expenses)'!$E15&lt;=BA$54,'Payroll (Expenses)'!$F15&gt;=BA$54),IFERROR(INDEX('Payroll (Expenses)'!$L$5:$P$23,MATCH($B38,'Payroll (Expenses)'!$B$5:$B$23,0),MATCH(BA$56,'Payroll (Expenses)'!$L$4:$P$4,0)),0),0)</f>
        <v>0</v>
      </c>
      <c r="BE38" s="405">
        <f>IF(AND('Payroll (Expenses)'!$E15&lt;=BB$54,'Payroll (Expenses)'!$F15&gt;=BB$54),IFERROR(INDEX('Payroll (Expenses)'!$L$5:$P$23,MATCH($B38,'Payroll (Expenses)'!$B$5:$B$23,0),MATCH(BB$56,'Payroll (Expenses)'!$L$4:$P$4,0)),0),0)</f>
        <v>0</v>
      </c>
      <c r="BF38" s="405">
        <f>IF(AND('Payroll (Expenses)'!$E15&lt;=BC$54,'Payroll (Expenses)'!$F15&gt;=BC$54),IFERROR(INDEX('Payroll (Expenses)'!$L$5:$P$23,MATCH($B38,'Payroll (Expenses)'!$B$5:$B$23,0),MATCH(BC$56,'Payroll (Expenses)'!$L$4:$P$4,0)),0),0)</f>
        <v>0</v>
      </c>
      <c r="BG38" s="405">
        <f>IF(AND('Payroll (Expenses)'!$E15&lt;=BD$54,'Payroll (Expenses)'!$F15&gt;=BD$54),IFERROR(INDEX('Payroll (Expenses)'!$L$5:$P$23,MATCH($B38,'Payroll (Expenses)'!$B$5:$B$23,0),MATCH(BD$56,'Payroll (Expenses)'!$L$4:$P$4,0)),0),0)</f>
        <v>0</v>
      </c>
      <c r="BH38" s="405">
        <f>IF(AND('Payroll (Expenses)'!$E15&lt;=BE$54,'Payroll (Expenses)'!$F15&gt;=BE$54),IFERROR(INDEX('Payroll (Expenses)'!$L$5:$P$23,MATCH($B38,'Payroll (Expenses)'!$B$5:$B$23,0),MATCH(BE$56,'Payroll (Expenses)'!$L$4:$P$4,0)),0),0)</f>
        <v>0</v>
      </c>
      <c r="BI38" s="405">
        <f>IF(AND('Payroll (Expenses)'!$E15&lt;=BF$54,'Payroll (Expenses)'!$F15&gt;=BF$54),IFERROR(INDEX('Payroll (Expenses)'!$L$5:$P$23,MATCH($B38,'Payroll (Expenses)'!$B$5:$B$23,0),MATCH(BF$56,'Payroll (Expenses)'!$L$4:$P$4,0)),0),0)</f>
        <v>0</v>
      </c>
      <c r="BJ38" s="405">
        <f>IF(AND('Payroll (Expenses)'!$E15&lt;=BG$54,'Payroll (Expenses)'!$F15&gt;=BG$54),IFERROR(INDEX('Payroll (Expenses)'!$L$5:$P$23,MATCH($B38,'Payroll (Expenses)'!$B$5:$B$23,0),MATCH(BG$56,'Payroll (Expenses)'!$L$4:$P$4,0)),0),0)</f>
        <v>0</v>
      </c>
      <c r="BK38" s="405">
        <f>IF(AND('Payroll (Expenses)'!$E15&lt;=BH$54,'Payroll (Expenses)'!$F15&gt;=BH$54),IFERROR(INDEX('Payroll (Expenses)'!$L$5:$P$23,MATCH($B38,'Payroll (Expenses)'!$B$5:$B$23,0),MATCH(BH$56,'Payroll (Expenses)'!$L$4:$P$4,0)),0),0)</f>
        <v>0</v>
      </c>
      <c r="BL38" s="405">
        <f>IF(AND('Payroll (Expenses)'!$E15&lt;=BI$54,'Payroll (Expenses)'!$F15&gt;=BI$54),IFERROR(INDEX('Payroll (Expenses)'!$L$5:$P$23,MATCH($B38,'Payroll (Expenses)'!$B$5:$B$23,0),MATCH(BI$56,'Payroll (Expenses)'!$L$4:$P$4,0)),0),0)</f>
        <v>0</v>
      </c>
      <c r="BM38" s="405">
        <f>IF(AND('Payroll (Expenses)'!$E15&lt;=BJ$54,'Payroll (Expenses)'!$F15&gt;=BJ$54),IFERROR(INDEX('Payroll (Expenses)'!$L$5:$P$23,MATCH($B38,'Payroll (Expenses)'!$B$5:$B$23,0),MATCH(BJ$56,'Payroll (Expenses)'!$L$4:$P$4,0)),0),0)</f>
        <v>0</v>
      </c>
      <c r="BN38" s="405">
        <f>IF(AND('Payroll (Expenses)'!$E15&lt;=BK$54,'Payroll (Expenses)'!$F15&gt;=BK$54),IFERROR(INDEX('Payroll (Expenses)'!$L$5:$P$23,MATCH($B38,'Payroll (Expenses)'!$B$5:$B$23,0),MATCH(BK$56,'Payroll (Expenses)'!$L$4:$P$4,0)),0),0)</f>
        <v>0</v>
      </c>
      <c r="BO38" s="405">
        <f>IF(AND('Payroll (Expenses)'!$E15&lt;=BL$54,'Payroll (Expenses)'!$F15&gt;=BL$54),IFERROR(INDEX('Payroll (Expenses)'!$L$5:$P$23,MATCH($B38,'Payroll (Expenses)'!$B$5:$B$23,0),MATCH(BL$56,'Payroll (Expenses)'!$L$4:$P$4,0)),0),0)</f>
        <v>0</v>
      </c>
      <c r="BP38" s="405">
        <f>IF(AND('Payroll (Expenses)'!$E15&lt;=BM$54,'Payroll (Expenses)'!$F15&gt;=BM$54),IFERROR(INDEX('Payroll (Expenses)'!$L$5:$P$23,MATCH($B38,'Payroll (Expenses)'!$B$5:$B$23,0),MATCH(BM$56,'Payroll (Expenses)'!$L$4:$P$4,0)),0),0)</f>
        <v>0</v>
      </c>
      <c r="BQ38" s="405">
        <f>IF(AND('Payroll (Expenses)'!$E15&lt;=BN$54,'Payroll (Expenses)'!$F15&gt;=BN$54),IFERROR(INDEX('Payroll (Expenses)'!$L$5:$P$23,MATCH($B38,'Payroll (Expenses)'!$B$5:$B$23,0),MATCH(BN$56,'Payroll (Expenses)'!$L$4:$P$4,0)),0),0)</f>
        <v>0</v>
      </c>
      <c r="BR38" s="406">
        <f>IF(AND('Payroll (Expenses)'!$E15&lt;=BO$54,'Payroll (Expenses)'!$F15&gt;=BO$54),IFERROR(INDEX('Payroll (Expenses)'!$L$5:$P$23,MATCH($B38,'Payroll (Expenses)'!$B$5:$B$23,0),MATCH(BO$56,'Payroll (Expenses)'!$L$4:$P$4,0)),0),0)</f>
        <v>0</v>
      </c>
      <c r="BS38" s="407">
        <f>IFERROR(INDEX('Payroll (Expenses)'!$F$28:$J$46,MATCH($B38,'Payroll (Expenses)'!$B$28:$B$46,0),MATCH(H$56,'Payroll (Expenses)'!$F$27:$J$27,0)),0)*K38/12</f>
        <v>0</v>
      </c>
      <c r="BT38" s="407">
        <f>IFERROR(INDEX('Payroll (Expenses)'!$F$28:$J$46,MATCH($B38,'Payroll (Expenses)'!$B$28:$B$46,0),MATCH(I$56,'Payroll (Expenses)'!$F$27:$J$27,0)),0)*L38/12</f>
        <v>0</v>
      </c>
      <c r="BU38" s="407">
        <f>IFERROR(INDEX('Payroll (Expenses)'!$F$28:$J$46,MATCH($B38,'Payroll (Expenses)'!$B$28:$B$46,0),MATCH(J$56,'Payroll (Expenses)'!$F$27:$J$27,0)),0)*M38/12</f>
        <v>0</v>
      </c>
      <c r="BV38" s="407">
        <f>IFERROR(INDEX('Payroll (Expenses)'!$F$28:$J$46,MATCH($B38,'Payroll (Expenses)'!$B$28:$B$46,0),MATCH(K$56,'Payroll (Expenses)'!$F$27:$J$27,0)),0)*N38/12</f>
        <v>0</v>
      </c>
      <c r="BW38" s="407">
        <f>IFERROR(INDEX('Payroll (Expenses)'!$F$28:$J$46,MATCH($B38,'Payroll (Expenses)'!$B$28:$B$46,0),MATCH(L$56,'Payroll (Expenses)'!$F$27:$J$27,0)),0)*O38/12</f>
        <v>0</v>
      </c>
      <c r="BX38" s="407">
        <f>IFERROR(INDEX('Payroll (Expenses)'!$F$28:$J$46,MATCH($B38,'Payroll (Expenses)'!$B$28:$B$46,0),MATCH(M$56,'Payroll (Expenses)'!$F$27:$J$27,0)),0)*P38/12</f>
        <v>0</v>
      </c>
      <c r="BY38" s="407">
        <f>IFERROR(INDEX('Payroll (Expenses)'!$F$28:$J$46,MATCH($B38,'Payroll (Expenses)'!$B$28:$B$46,0),MATCH(N$56,'Payroll (Expenses)'!$F$27:$J$27,0)),0)*Q38/12</f>
        <v>0</v>
      </c>
      <c r="BZ38" s="407">
        <f>IFERROR(INDEX('Payroll (Expenses)'!$F$28:$J$46,MATCH($B38,'Payroll (Expenses)'!$B$28:$B$46,0),MATCH(O$56,'Payroll (Expenses)'!$F$27:$J$27,0)),0)*R38/12</f>
        <v>0</v>
      </c>
      <c r="CA38" s="407">
        <f>IFERROR(INDEX('Payroll (Expenses)'!$F$28:$J$46,MATCH($B38,'Payroll (Expenses)'!$B$28:$B$46,0),MATCH(P$56,'Payroll (Expenses)'!$F$27:$J$27,0)),0)*S38/12</f>
        <v>0</v>
      </c>
      <c r="CB38" s="407">
        <f>IFERROR(INDEX('Payroll (Expenses)'!$F$28:$J$46,MATCH($B38,'Payroll (Expenses)'!$B$28:$B$46,0),MATCH(Q$56,'Payroll (Expenses)'!$F$27:$J$27,0)),0)*T38/12</f>
        <v>0</v>
      </c>
      <c r="CC38" s="407">
        <f>IFERROR(INDEX('Payroll (Expenses)'!$F$28:$J$46,MATCH($B38,'Payroll (Expenses)'!$B$28:$B$46,0),MATCH(R$56,'Payroll (Expenses)'!$F$27:$J$27,0)),0)*U38/12</f>
        <v>0</v>
      </c>
      <c r="CD38" s="407">
        <f>IFERROR(INDEX('Payroll (Expenses)'!$F$28:$J$46,MATCH($B38,'Payroll (Expenses)'!$B$28:$B$46,0),MATCH(S$56,'Payroll (Expenses)'!$F$27:$J$27,0)),0)*V38/12</f>
        <v>0</v>
      </c>
      <c r="CE38" s="407">
        <f>IFERROR(INDEX('Payroll (Expenses)'!$F$28:$J$46,MATCH($B38,'Payroll (Expenses)'!$B$28:$B$46,0),MATCH(T$56,'Payroll (Expenses)'!$F$27:$J$27,0)),0)*W38/12</f>
        <v>0</v>
      </c>
      <c r="CF38" s="407">
        <f>IFERROR(INDEX('Payroll (Expenses)'!$F$28:$J$46,MATCH($B38,'Payroll (Expenses)'!$B$28:$B$46,0),MATCH(U$56,'Payroll (Expenses)'!$F$27:$J$27,0)),0)*X38/12</f>
        <v>0</v>
      </c>
      <c r="CG38" s="407">
        <f>IFERROR(INDEX('Payroll (Expenses)'!$F$28:$J$46,MATCH($B38,'Payroll (Expenses)'!$B$28:$B$46,0),MATCH(V$56,'Payroll (Expenses)'!$F$27:$J$27,0)),0)*Y38/12</f>
        <v>0</v>
      </c>
      <c r="CH38" s="407">
        <f>IFERROR(INDEX('Payroll (Expenses)'!$F$28:$J$46,MATCH($B38,'Payroll (Expenses)'!$B$28:$B$46,0),MATCH(W$56,'Payroll (Expenses)'!$F$27:$J$27,0)),0)*Z38/12</f>
        <v>0</v>
      </c>
      <c r="CI38" s="407">
        <f>IFERROR(INDEX('Payroll (Expenses)'!$F$28:$J$46,MATCH($B38,'Payroll (Expenses)'!$B$28:$B$46,0),MATCH(X$56,'Payroll (Expenses)'!$F$27:$J$27,0)),0)*AA38/12</f>
        <v>0</v>
      </c>
      <c r="CJ38" s="407">
        <f>IFERROR(INDEX('Payroll (Expenses)'!$F$28:$J$46,MATCH($B38,'Payroll (Expenses)'!$B$28:$B$46,0),MATCH(Y$56,'Payroll (Expenses)'!$F$27:$J$27,0)),0)*AB38/12</f>
        <v>0</v>
      </c>
      <c r="CK38" s="407">
        <f>IFERROR(INDEX('Payroll (Expenses)'!$F$28:$J$46,MATCH($B38,'Payroll (Expenses)'!$B$28:$B$46,0),MATCH(Z$56,'Payroll (Expenses)'!$F$27:$J$27,0)),0)*AC38/12</f>
        <v>0</v>
      </c>
      <c r="CL38" s="407">
        <f>IFERROR(INDEX('Payroll (Expenses)'!$F$28:$J$46,MATCH($B38,'Payroll (Expenses)'!$B$28:$B$46,0),MATCH(AA$56,'Payroll (Expenses)'!$F$27:$J$27,0)),0)*AD38/12</f>
        <v>0</v>
      </c>
      <c r="CM38" s="407">
        <f>IFERROR(INDEX('Payroll (Expenses)'!$F$28:$J$46,MATCH($B38,'Payroll (Expenses)'!$B$28:$B$46,0),MATCH(AB$56,'Payroll (Expenses)'!$F$27:$J$27,0)),0)*AE38/12</f>
        <v>0</v>
      </c>
      <c r="CN38" s="407">
        <f>IFERROR(INDEX('Payroll (Expenses)'!$F$28:$J$46,MATCH($B38,'Payroll (Expenses)'!$B$28:$B$46,0),MATCH(AC$56,'Payroll (Expenses)'!$F$27:$J$27,0)),0)*AF38/12</f>
        <v>0</v>
      </c>
      <c r="CO38" s="407">
        <f>IFERROR(INDEX('Payroll (Expenses)'!$F$28:$J$46,MATCH($B38,'Payroll (Expenses)'!$B$28:$B$46,0),MATCH(AD$56,'Payroll (Expenses)'!$F$27:$J$27,0)),0)*AG38/12</f>
        <v>0</v>
      </c>
      <c r="CP38" s="407">
        <f>IFERROR(INDEX('Payroll (Expenses)'!$F$28:$J$46,MATCH($B38,'Payroll (Expenses)'!$B$28:$B$46,0),MATCH(AE$56,'Payroll (Expenses)'!$F$27:$J$27,0)),0)*AH38/12</f>
        <v>0</v>
      </c>
      <c r="CQ38" s="407">
        <f>IFERROR(INDEX('Payroll (Expenses)'!$F$28:$J$46,MATCH($B38,'Payroll (Expenses)'!$B$28:$B$46,0),MATCH(AF$56,'Payroll (Expenses)'!$F$27:$J$27,0)),0)*AI38/12</f>
        <v>0</v>
      </c>
      <c r="CR38" s="407">
        <f>IFERROR(INDEX('Payroll (Expenses)'!$F$28:$J$46,MATCH($B38,'Payroll (Expenses)'!$B$28:$B$46,0),MATCH(AG$56,'Payroll (Expenses)'!$F$27:$J$27,0)),0)*AJ38/12</f>
        <v>0</v>
      </c>
      <c r="CS38" s="407">
        <f>IFERROR(INDEX('Payroll (Expenses)'!$F$28:$J$46,MATCH($B38,'Payroll (Expenses)'!$B$28:$B$46,0),MATCH(AH$56,'Payroll (Expenses)'!$F$27:$J$27,0)),0)*AK38/12</f>
        <v>0</v>
      </c>
      <c r="CT38" s="407">
        <f>IFERROR(INDEX('Payroll (Expenses)'!$F$28:$J$46,MATCH($B38,'Payroll (Expenses)'!$B$28:$B$46,0),MATCH(AI$56,'Payroll (Expenses)'!$F$27:$J$27,0)),0)*AL38/12</f>
        <v>0</v>
      </c>
      <c r="CU38" s="407">
        <f>IFERROR(INDEX('Payroll (Expenses)'!$F$28:$J$46,MATCH($B38,'Payroll (Expenses)'!$B$28:$B$46,0),MATCH(AJ$56,'Payroll (Expenses)'!$F$27:$J$27,0)),0)*AM38/12</f>
        <v>0</v>
      </c>
      <c r="CV38" s="407">
        <f>IFERROR(INDEX('Payroll (Expenses)'!$F$28:$J$46,MATCH($B38,'Payroll (Expenses)'!$B$28:$B$46,0),MATCH(AK$56,'Payroll (Expenses)'!$F$27:$J$27,0)),0)*AN38/12</f>
        <v>0</v>
      </c>
      <c r="CW38" s="407">
        <f>IFERROR(INDEX('Payroll (Expenses)'!$F$28:$J$46,MATCH($B38,'Payroll (Expenses)'!$B$28:$B$46,0),MATCH(AL$56,'Payroll (Expenses)'!$F$27:$J$27,0)),0)*AO38/12</f>
        <v>0</v>
      </c>
      <c r="CX38" s="407">
        <f>IFERROR(INDEX('Payroll (Expenses)'!$F$28:$J$46,MATCH($B38,'Payroll (Expenses)'!$B$28:$B$46,0),MATCH(AM$56,'Payroll (Expenses)'!$F$27:$J$27,0)),0)*AP38/12</f>
        <v>0</v>
      </c>
      <c r="CY38" s="407">
        <f>IFERROR(INDEX('Payroll (Expenses)'!$F$28:$J$46,MATCH($B38,'Payroll (Expenses)'!$B$28:$B$46,0),MATCH(AN$56,'Payroll (Expenses)'!$F$27:$J$27,0)),0)*AQ38/12</f>
        <v>0</v>
      </c>
      <c r="CZ38" s="407">
        <f>IFERROR(INDEX('Payroll (Expenses)'!$F$28:$J$46,MATCH($B38,'Payroll (Expenses)'!$B$28:$B$46,0),MATCH(AO$56,'Payroll (Expenses)'!$F$27:$J$27,0)),0)*AR38/12</f>
        <v>0</v>
      </c>
      <c r="DA38" s="407">
        <f>IFERROR(INDEX('Payroll (Expenses)'!$F$28:$J$46,MATCH($B38,'Payroll (Expenses)'!$B$28:$B$46,0),MATCH(AP$56,'Payroll (Expenses)'!$F$27:$J$27,0)),0)*AS38/12</f>
        <v>0</v>
      </c>
      <c r="DB38" s="407">
        <f>IFERROR(INDEX('Payroll (Expenses)'!$F$28:$J$46,MATCH($B38,'Payroll (Expenses)'!$B$28:$B$46,0),MATCH(AQ$56,'Payroll (Expenses)'!$F$27:$J$27,0)),0)*AT38/12</f>
        <v>0</v>
      </c>
      <c r="DC38" s="407">
        <f>IFERROR(INDEX('Payroll (Expenses)'!$F$28:$J$46,MATCH($B38,'Payroll (Expenses)'!$B$28:$B$46,0),MATCH(AR$56,'Payroll (Expenses)'!$F$27:$J$27,0)),0)*AU38/12</f>
        <v>0</v>
      </c>
      <c r="DD38" s="407">
        <f>IFERROR(INDEX('Payroll (Expenses)'!$F$28:$J$46,MATCH($B38,'Payroll (Expenses)'!$B$28:$B$46,0),MATCH(AS$56,'Payroll (Expenses)'!$F$27:$J$27,0)),0)*AV38/12</f>
        <v>0</v>
      </c>
      <c r="DE38" s="407">
        <f>IFERROR(INDEX('Payroll (Expenses)'!$F$28:$J$46,MATCH($B38,'Payroll (Expenses)'!$B$28:$B$46,0),MATCH(AT$56,'Payroll (Expenses)'!$F$27:$J$27,0)),0)*AW38/12</f>
        <v>0</v>
      </c>
      <c r="DF38" s="407">
        <f>IFERROR(INDEX('Payroll (Expenses)'!$F$28:$J$46,MATCH($B38,'Payroll (Expenses)'!$B$28:$B$46,0),MATCH(AU$56,'Payroll (Expenses)'!$F$27:$J$27,0)),0)*AX38/12</f>
        <v>0</v>
      </c>
      <c r="DG38" s="407">
        <f>IFERROR(INDEX('Payroll (Expenses)'!$F$28:$J$46,MATCH($B38,'Payroll (Expenses)'!$B$28:$B$46,0),MATCH(AV$56,'Payroll (Expenses)'!$F$27:$J$27,0)),0)*AY38/12</f>
        <v>0</v>
      </c>
      <c r="DH38" s="407">
        <f>IFERROR(INDEX('Payroll (Expenses)'!$F$28:$J$46,MATCH($B38,'Payroll (Expenses)'!$B$28:$B$46,0),MATCH(AW$56,'Payroll (Expenses)'!$F$27:$J$27,0)),0)*AZ38/12</f>
        <v>0</v>
      </c>
      <c r="DI38" s="407">
        <f>IFERROR(INDEX('Payroll (Expenses)'!$F$28:$J$46,MATCH($B38,'Payroll (Expenses)'!$B$28:$B$46,0),MATCH(AX$56,'Payroll (Expenses)'!$F$27:$J$27,0)),0)*BA38/12</f>
        <v>0</v>
      </c>
      <c r="DJ38" s="407">
        <f>IFERROR(INDEX('Payroll (Expenses)'!$F$28:$J$46,MATCH($B38,'Payroll (Expenses)'!$B$28:$B$46,0),MATCH(AY$56,'Payroll (Expenses)'!$F$27:$J$27,0)),0)*BB38/12</f>
        <v>0</v>
      </c>
      <c r="DK38" s="407">
        <f>IFERROR(INDEX('Payroll (Expenses)'!$F$28:$J$46,MATCH($B38,'Payroll (Expenses)'!$B$28:$B$46,0),MATCH(AZ$56,'Payroll (Expenses)'!$F$27:$J$27,0)),0)*BC38/12</f>
        <v>0</v>
      </c>
      <c r="DL38" s="407">
        <f>IFERROR(INDEX('Payroll (Expenses)'!$F$28:$J$46,MATCH($B38,'Payroll (Expenses)'!$B$28:$B$46,0),MATCH(BA$56,'Payroll (Expenses)'!$F$27:$J$27,0)),0)*BD38/12</f>
        <v>0</v>
      </c>
      <c r="DM38" s="407">
        <f>IFERROR(INDEX('Payroll (Expenses)'!$F$28:$J$46,MATCH($B38,'Payroll (Expenses)'!$B$28:$B$46,0),MATCH(BB$56,'Payroll (Expenses)'!$F$27:$J$27,0)),0)*BE38/12</f>
        <v>0</v>
      </c>
      <c r="DN38" s="407">
        <f>IFERROR(INDEX('Payroll (Expenses)'!$F$28:$J$46,MATCH($B38,'Payroll (Expenses)'!$B$28:$B$46,0),MATCH(BC$56,'Payroll (Expenses)'!$F$27:$J$27,0)),0)*BF38/12</f>
        <v>0</v>
      </c>
      <c r="DO38" s="407">
        <f>IFERROR(INDEX('Payroll (Expenses)'!$F$28:$J$46,MATCH($B38,'Payroll (Expenses)'!$B$28:$B$46,0),MATCH(BD$56,'Payroll (Expenses)'!$F$27:$J$27,0)),0)*BG38/12</f>
        <v>0</v>
      </c>
      <c r="DP38" s="407">
        <f>IFERROR(INDEX('Payroll (Expenses)'!$F$28:$J$46,MATCH($B38,'Payroll (Expenses)'!$B$28:$B$46,0),MATCH(BE$56,'Payroll (Expenses)'!$F$27:$J$27,0)),0)*BH38/12</f>
        <v>0</v>
      </c>
      <c r="DQ38" s="407">
        <f>IFERROR(INDEX('Payroll (Expenses)'!$F$28:$J$46,MATCH($B38,'Payroll (Expenses)'!$B$28:$B$46,0),MATCH(BF$56,'Payroll (Expenses)'!$F$27:$J$27,0)),0)*BI38/12</f>
        <v>0</v>
      </c>
      <c r="DR38" s="407">
        <f>IFERROR(INDEX('Payroll (Expenses)'!$F$28:$J$46,MATCH($B38,'Payroll (Expenses)'!$B$28:$B$46,0),MATCH(BG$56,'Payroll (Expenses)'!$F$27:$J$27,0)),0)*BJ38/12</f>
        <v>0</v>
      </c>
      <c r="DS38" s="407">
        <f>IFERROR(INDEX('Payroll (Expenses)'!$F$28:$J$46,MATCH($B38,'Payroll (Expenses)'!$B$28:$B$46,0),MATCH(BH$56,'Payroll (Expenses)'!$F$27:$J$27,0)),0)*BK38/12</f>
        <v>0</v>
      </c>
      <c r="DT38" s="407">
        <f>IFERROR(INDEX('Payroll (Expenses)'!$F$28:$J$46,MATCH($B38,'Payroll (Expenses)'!$B$28:$B$46,0),MATCH(BI$56,'Payroll (Expenses)'!$F$27:$J$27,0)),0)*BL38/12</f>
        <v>0</v>
      </c>
      <c r="DU38" s="407">
        <f>IFERROR(INDEX('Payroll (Expenses)'!$F$28:$J$46,MATCH($B38,'Payroll (Expenses)'!$B$28:$B$46,0),MATCH(BJ$56,'Payroll (Expenses)'!$F$27:$J$27,0)),0)*BM38/12</f>
        <v>0</v>
      </c>
      <c r="DV38" s="407">
        <f>IFERROR(INDEX('Payroll (Expenses)'!$F$28:$J$46,MATCH($B38,'Payroll (Expenses)'!$B$28:$B$46,0),MATCH(BK$56,'Payroll (Expenses)'!$F$27:$J$27,0)),0)*BN38/12</f>
        <v>0</v>
      </c>
      <c r="DW38" s="407">
        <f>IFERROR(INDEX('Payroll (Expenses)'!$F$28:$J$46,MATCH($B38,'Payroll (Expenses)'!$B$28:$B$46,0),MATCH(BL$56,'Payroll (Expenses)'!$F$27:$J$27,0)),0)*BO38/12</f>
        <v>0</v>
      </c>
      <c r="DX38" s="407">
        <f>IFERROR(INDEX('Payroll (Expenses)'!$F$28:$J$46,MATCH($B38,'Payroll (Expenses)'!$B$28:$B$46,0),MATCH(BM$56,'Payroll (Expenses)'!$F$27:$J$27,0)),0)*BP38/12</f>
        <v>0</v>
      </c>
      <c r="DY38" s="407">
        <f>IFERROR(INDEX('Payroll (Expenses)'!$F$28:$J$46,MATCH($B38,'Payroll (Expenses)'!$B$28:$B$46,0),MATCH(BN$56,'Payroll (Expenses)'!$F$27:$J$27,0)),0)*BQ38/12</f>
        <v>0</v>
      </c>
      <c r="DZ38" s="408">
        <f>IFERROR(INDEX('Payroll (Expenses)'!$F$28:$J$46,MATCH($B38,'Payroll (Expenses)'!$B$28:$B$46,0),MATCH(BO$56,'Payroll (Expenses)'!$F$27:$J$27,0)),0)*BR38/12</f>
        <v>0</v>
      </c>
      <c r="EA38" s="407">
        <f t="shared" si="10"/>
        <v>0</v>
      </c>
      <c r="EB38" s="409">
        <f t="shared" si="11"/>
        <v>0</v>
      </c>
      <c r="EC38" s="409">
        <f t="shared" si="12"/>
        <v>0</v>
      </c>
      <c r="ED38" s="409">
        <f t="shared" si="13"/>
        <v>0</v>
      </c>
      <c r="EE38" s="409">
        <f t="shared" si="14"/>
        <v>0</v>
      </c>
      <c r="EF38" s="409">
        <f t="shared" si="15"/>
        <v>0</v>
      </c>
      <c r="EG38" s="409">
        <f t="shared" si="16"/>
        <v>0</v>
      </c>
      <c r="EH38" s="409">
        <f t="shared" si="17"/>
        <v>0</v>
      </c>
      <c r="EI38" s="409">
        <f t="shared" si="18"/>
        <v>0</v>
      </c>
      <c r="EJ38" s="409">
        <f t="shared" si="19"/>
        <v>0</v>
      </c>
      <c r="EK38" s="409">
        <f t="shared" si="20"/>
        <v>0</v>
      </c>
      <c r="EL38" s="409">
        <f t="shared" si="21"/>
        <v>0</v>
      </c>
      <c r="EM38" s="409">
        <f t="shared" si="22"/>
        <v>0</v>
      </c>
      <c r="EN38" s="409">
        <f t="shared" si="23"/>
        <v>0</v>
      </c>
      <c r="EO38" s="409">
        <f t="shared" si="24"/>
        <v>0</v>
      </c>
      <c r="EP38" s="409">
        <f t="shared" si="25"/>
        <v>0</v>
      </c>
      <c r="EQ38" s="409">
        <f t="shared" si="26"/>
        <v>0</v>
      </c>
      <c r="ER38" s="409">
        <f t="shared" si="27"/>
        <v>0</v>
      </c>
      <c r="ES38" s="409">
        <f t="shared" si="28"/>
        <v>0</v>
      </c>
      <c r="ET38" s="409">
        <f t="shared" si="29"/>
        <v>0</v>
      </c>
      <c r="EU38" s="409">
        <f t="shared" si="30"/>
        <v>0</v>
      </c>
      <c r="EV38" s="409">
        <f t="shared" si="31"/>
        <v>0</v>
      </c>
      <c r="EW38" s="409">
        <f t="shared" si="32"/>
        <v>0</v>
      </c>
      <c r="EX38" s="409">
        <f t="shared" si="33"/>
        <v>0</v>
      </c>
      <c r="EY38" s="409">
        <f t="shared" si="34"/>
        <v>0</v>
      </c>
      <c r="EZ38" s="409">
        <f t="shared" si="35"/>
        <v>0</v>
      </c>
      <c r="FA38" s="409">
        <f t="shared" si="36"/>
        <v>0</v>
      </c>
      <c r="FB38" s="409">
        <f t="shared" si="37"/>
        <v>0</v>
      </c>
      <c r="FC38" s="409">
        <f t="shared" si="38"/>
        <v>0</v>
      </c>
      <c r="FD38" s="409">
        <f t="shared" si="39"/>
        <v>0</v>
      </c>
      <c r="FE38" s="409">
        <f t="shared" si="40"/>
        <v>0</v>
      </c>
      <c r="FF38" s="409">
        <f t="shared" si="41"/>
        <v>0</v>
      </c>
      <c r="FG38" s="409">
        <f t="shared" si="42"/>
        <v>0</v>
      </c>
      <c r="FH38" s="409">
        <f t="shared" si="43"/>
        <v>0</v>
      </c>
      <c r="FI38" s="409">
        <f t="shared" si="44"/>
        <v>0</v>
      </c>
      <c r="FJ38" s="409">
        <f t="shared" si="45"/>
        <v>0</v>
      </c>
      <c r="FK38" s="409">
        <f t="shared" si="46"/>
        <v>0</v>
      </c>
      <c r="FL38" s="409">
        <f t="shared" si="47"/>
        <v>0</v>
      </c>
      <c r="FM38" s="409">
        <f t="shared" si="48"/>
        <v>0</v>
      </c>
      <c r="FN38" s="409">
        <f t="shared" si="49"/>
        <v>0</v>
      </c>
      <c r="FO38" s="409">
        <f t="shared" si="50"/>
        <v>0</v>
      </c>
      <c r="FP38" s="409">
        <f t="shared" si="51"/>
        <v>0</v>
      </c>
      <c r="FQ38" s="409">
        <f t="shared" si="52"/>
        <v>0</v>
      </c>
      <c r="FR38" s="409">
        <f t="shared" si="53"/>
        <v>0</v>
      </c>
      <c r="FS38" s="409">
        <f t="shared" si="54"/>
        <v>0</v>
      </c>
      <c r="FT38" s="409">
        <f t="shared" si="55"/>
        <v>0</v>
      </c>
      <c r="FU38" s="409">
        <f t="shared" si="56"/>
        <v>0</v>
      </c>
      <c r="FV38" s="409">
        <f t="shared" si="57"/>
        <v>0</v>
      </c>
      <c r="FW38" s="409">
        <f t="shared" si="58"/>
        <v>0</v>
      </c>
      <c r="FX38" s="409">
        <f t="shared" si="59"/>
        <v>0</v>
      </c>
      <c r="FY38" s="409">
        <f t="shared" si="60"/>
        <v>0</v>
      </c>
      <c r="FZ38" s="409">
        <f t="shared" si="61"/>
        <v>0</v>
      </c>
      <c r="GA38" s="409">
        <f t="shared" si="62"/>
        <v>0</v>
      </c>
      <c r="GB38" s="409">
        <f t="shared" si="63"/>
        <v>0</v>
      </c>
      <c r="GC38" s="409">
        <f t="shared" si="64"/>
        <v>0</v>
      </c>
      <c r="GD38" s="409">
        <f t="shared" si="65"/>
        <v>0</v>
      </c>
      <c r="GE38" s="409">
        <f t="shared" si="66"/>
        <v>0</v>
      </c>
      <c r="GF38" s="409">
        <f t="shared" si="67"/>
        <v>0</v>
      </c>
      <c r="GG38" s="409">
        <f t="shared" si="68"/>
        <v>0</v>
      </c>
      <c r="GH38" s="410">
        <f t="shared" si="69"/>
        <v>0</v>
      </c>
      <c r="GI38" s="411">
        <f>'Clinic Model'!$G$23*(BS38+EA38)</f>
        <v>0</v>
      </c>
      <c r="GJ38" s="412">
        <f>'Clinic Model'!$G$23*(BT38+EB38)</f>
        <v>0</v>
      </c>
      <c r="GK38" s="412">
        <f>'Clinic Model'!$G$23*(BU38+EC38)</f>
        <v>0</v>
      </c>
      <c r="GL38" s="412">
        <f>'Clinic Model'!$G$23*(BV38+ED38)</f>
        <v>0</v>
      </c>
      <c r="GM38" s="412">
        <f>'Clinic Model'!$G$23*(BW38+EE38)</f>
        <v>0</v>
      </c>
      <c r="GN38" s="412">
        <f>'Clinic Model'!$G$23*(BX38+EF38)</f>
        <v>0</v>
      </c>
      <c r="GO38" s="412">
        <f>'Clinic Model'!$G$23*(BY38+EG38)</f>
        <v>0</v>
      </c>
      <c r="GP38" s="412">
        <f>'Clinic Model'!$G$23*(BZ38+EH38)</f>
        <v>0</v>
      </c>
      <c r="GQ38" s="412">
        <f>'Clinic Model'!$G$23*(CA38+EI38)</f>
        <v>0</v>
      </c>
      <c r="GR38" s="412">
        <f>'Clinic Model'!$G$23*(CB38+EJ38)</f>
        <v>0</v>
      </c>
      <c r="GS38" s="412">
        <f>'Clinic Model'!$G$23*(CC38+EK38)</f>
        <v>0</v>
      </c>
      <c r="GT38" s="412">
        <f>'Clinic Model'!$G$23*(CD38+EL38)</f>
        <v>0</v>
      </c>
      <c r="GU38" s="412">
        <f>'Clinic Model'!$G$23*(CE38+EM38)</f>
        <v>0</v>
      </c>
      <c r="GV38" s="412">
        <f>'Clinic Model'!$G$23*(CF38+EN38)</f>
        <v>0</v>
      </c>
      <c r="GW38" s="412">
        <f>'Clinic Model'!$G$23*(CG38+EO38)</f>
        <v>0</v>
      </c>
      <c r="GX38" s="412">
        <f>'Clinic Model'!$G$23*(CH38+EP38)</f>
        <v>0</v>
      </c>
      <c r="GY38" s="412">
        <f>'Clinic Model'!$G$23*(CI38+EQ38)</f>
        <v>0</v>
      </c>
      <c r="GZ38" s="412">
        <f>'Clinic Model'!$G$23*(CJ38+ER38)</f>
        <v>0</v>
      </c>
      <c r="HA38" s="412">
        <f>'Clinic Model'!$G$23*(CK38+ES38)</f>
        <v>0</v>
      </c>
      <c r="HB38" s="412">
        <f>'Clinic Model'!$G$23*(CL38+ET38)</f>
        <v>0</v>
      </c>
      <c r="HC38" s="412">
        <f>'Clinic Model'!$G$23*(CM38+EU38)</f>
        <v>0</v>
      </c>
      <c r="HD38" s="412">
        <f>'Clinic Model'!$G$23*(CN38+EV38)</f>
        <v>0</v>
      </c>
      <c r="HE38" s="412">
        <f>'Clinic Model'!$G$23*(CO38+EW38)</f>
        <v>0</v>
      </c>
      <c r="HF38" s="412">
        <f>'Clinic Model'!$G$23*(CP38+EX38)</f>
        <v>0</v>
      </c>
      <c r="HG38" s="412">
        <f>'Clinic Model'!$G$23*(CQ38+EY38)</f>
        <v>0</v>
      </c>
      <c r="HH38" s="412">
        <f>'Clinic Model'!$G$23*(CR38+EZ38)</f>
        <v>0</v>
      </c>
      <c r="HI38" s="412">
        <f>'Clinic Model'!$G$23*(CS38+FA38)</f>
        <v>0</v>
      </c>
      <c r="HJ38" s="412">
        <f>'Clinic Model'!$G$23*(CT38+FB38)</f>
        <v>0</v>
      </c>
      <c r="HK38" s="412">
        <f>'Clinic Model'!$G$23*(CU38+FC38)</f>
        <v>0</v>
      </c>
      <c r="HL38" s="412">
        <f>'Clinic Model'!$G$23*(CV38+FD38)</f>
        <v>0</v>
      </c>
      <c r="HM38" s="412">
        <f>'Clinic Model'!$G$23*(CW38+FE38)</f>
        <v>0</v>
      </c>
      <c r="HN38" s="412">
        <f>'Clinic Model'!$G$23*(CX38+FF38)</f>
        <v>0</v>
      </c>
      <c r="HO38" s="412">
        <f>'Clinic Model'!$G$23*(CY38+FG38)</f>
        <v>0</v>
      </c>
      <c r="HP38" s="412">
        <f>'Clinic Model'!$G$23*(CZ38+FH38)</f>
        <v>0</v>
      </c>
      <c r="HQ38" s="412">
        <f>'Clinic Model'!$G$23*(DA38+FI38)</f>
        <v>0</v>
      </c>
      <c r="HR38" s="412">
        <f>'Clinic Model'!$G$23*(DB38+FJ38)</f>
        <v>0</v>
      </c>
      <c r="HS38" s="412">
        <f>'Clinic Model'!$G$23*(DC38+FK38)</f>
        <v>0</v>
      </c>
      <c r="HT38" s="412">
        <f>'Clinic Model'!$G$23*(DD38+FL38)</f>
        <v>0</v>
      </c>
      <c r="HU38" s="412">
        <f>'Clinic Model'!$G$23*(DE38+FM38)</f>
        <v>0</v>
      </c>
      <c r="HV38" s="412">
        <f>'Clinic Model'!$G$23*(DF38+FN38)</f>
        <v>0</v>
      </c>
      <c r="HW38" s="412">
        <f>'Clinic Model'!$G$23*(DG38+FO38)</f>
        <v>0</v>
      </c>
      <c r="HX38" s="412">
        <f>'Clinic Model'!$G$23*(DH38+FP38)</f>
        <v>0</v>
      </c>
      <c r="HY38" s="412">
        <f>'Clinic Model'!$G$23*(DI38+FQ38)</f>
        <v>0</v>
      </c>
      <c r="HZ38" s="412">
        <f>'Clinic Model'!$G$23*(DJ38+FR38)</f>
        <v>0</v>
      </c>
      <c r="IA38" s="412">
        <f>'Clinic Model'!$G$23*(DK38+FS38)</f>
        <v>0</v>
      </c>
      <c r="IB38" s="412">
        <f>'Clinic Model'!$G$23*(DL38+FT38)</f>
        <v>0</v>
      </c>
      <c r="IC38" s="412">
        <f>'Clinic Model'!$G$23*(DM38+FU38)</f>
        <v>0</v>
      </c>
      <c r="ID38" s="412">
        <f>'Clinic Model'!$G$23*(DN38+FV38)</f>
        <v>0</v>
      </c>
      <c r="IE38" s="412">
        <f>'Clinic Model'!$G$23*(DO38+FW38)</f>
        <v>0</v>
      </c>
      <c r="IF38" s="412">
        <f>'Clinic Model'!$G$23*(DP38+FX38)</f>
        <v>0</v>
      </c>
      <c r="IG38" s="412">
        <f>'Clinic Model'!$G$23*(DQ38+FY38)</f>
        <v>0</v>
      </c>
      <c r="IH38" s="412">
        <f>'Clinic Model'!$G$23*(DR38+FZ38)</f>
        <v>0</v>
      </c>
      <c r="II38" s="412">
        <f>'Clinic Model'!$G$23*(DS38+GA38)</f>
        <v>0</v>
      </c>
      <c r="IJ38" s="412">
        <f>'Clinic Model'!$G$23*(DT38+GB38)</f>
        <v>0</v>
      </c>
      <c r="IK38" s="412">
        <f>'Clinic Model'!$G$23*(DU38+GC38)</f>
        <v>0</v>
      </c>
      <c r="IL38" s="412">
        <f>'Clinic Model'!$G$23*(DV38+GD38)</f>
        <v>0</v>
      </c>
      <c r="IM38" s="412">
        <f>'Clinic Model'!$G$23*(DW38+GE38)</f>
        <v>0</v>
      </c>
      <c r="IN38" s="412">
        <f>'Clinic Model'!$G$23*(DX38+GF38)</f>
        <v>0</v>
      </c>
      <c r="IO38" s="412">
        <f>'Clinic Model'!$G$23*(DY38+GG38)</f>
        <v>0</v>
      </c>
      <c r="IP38" s="413">
        <f>'Clinic Model'!$G$23*(DZ38+GH38)</f>
        <v>0</v>
      </c>
    </row>
    <row r="39" spans="1:250" ht="15.75" customHeight="1" thickBot="1" x14ac:dyDescent="0.35">
      <c r="A39" s="50"/>
      <c r="B39" s="957" t="str">
        <f t="shared" si="70"/>
        <v xml:space="preserve"> </v>
      </c>
      <c r="C39" s="958"/>
      <c r="D39" s="958"/>
      <c r="E39" s="959"/>
      <c r="F39" s="401">
        <f t="shared" si="8"/>
        <v>0</v>
      </c>
      <c r="G39" s="402">
        <f t="shared" si="9"/>
        <v>0</v>
      </c>
      <c r="H39" s="402">
        <f t="shared" si="9"/>
        <v>0</v>
      </c>
      <c r="I39" s="401">
        <f t="shared" si="9"/>
        <v>0</v>
      </c>
      <c r="J39" s="403">
        <f t="shared" si="9"/>
        <v>0</v>
      </c>
      <c r="K39" s="404">
        <f>IF(AND('Payroll (Expenses)'!$E16&lt;=H$54,'Payroll (Expenses)'!$F16&gt;=H$54),IFERROR(INDEX('Payroll (Expenses)'!$L$5:$P$23,MATCH($B39,'Payroll (Expenses)'!$B$5:$B$23,0),MATCH(H$56,'Payroll (Expenses)'!$L$4:$P$4,0)),0),0)</f>
        <v>0</v>
      </c>
      <c r="L39" s="405">
        <f>IF(AND('Payroll (Expenses)'!$E16&lt;=I$54,'Payroll (Expenses)'!$F16&gt;=I$54),IFERROR(INDEX('Payroll (Expenses)'!$L$5:$P$23,MATCH($B39,'Payroll (Expenses)'!$B$5:$B$23,0),MATCH(I$56,'Payroll (Expenses)'!$L$4:$P$4,0)),0),0)</f>
        <v>0</v>
      </c>
      <c r="M39" s="405">
        <f>IF(AND('Payroll (Expenses)'!$E16&lt;=J$54,'Payroll (Expenses)'!$F16&gt;=J$54),IFERROR(INDEX('Payroll (Expenses)'!$L$5:$P$23,MATCH($B39,'Payroll (Expenses)'!$B$5:$B$23,0),MATCH(J$56,'Payroll (Expenses)'!$L$4:$P$4,0)),0),0)</f>
        <v>0</v>
      </c>
      <c r="N39" s="405">
        <f>IF(AND('Payroll (Expenses)'!$E16&lt;=K$54,'Payroll (Expenses)'!$F16&gt;=K$54),IFERROR(INDEX('Payroll (Expenses)'!$L$5:$P$23,MATCH($B39,'Payroll (Expenses)'!$B$5:$B$23,0),MATCH(K$56,'Payroll (Expenses)'!$L$4:$P$4,0)),0),0)</f>
        <v>0</v>
      </c>
      <c r="O39" s="405">
        <f>IF(AND('Payroll (Expenses)'!$E16&lt;=L$54,'Payroll (Expenses)'!$F16&gt;=L$54),IFERROR(INDEX('Payroll (Expenses)'!$L$5:$P$23,MATCH($B39,'Payroll (Expenses)'!$B$5:$B$23,0),MATCH(L$56,'Payroll (Expenses)'!$L$4:$P$4,0)),0),0)</f>
        <v>0</v>
      </c>
      <c r="P39" s="405">
        <f>IF(AND('Payroll (Expenses)'!$E16&lt;=M$54,'Payroll (Expenses)'!$F16&gt;=M$54),IFERROR(INDEX('Payroll (Expenses)'!$L$5:$P$23,MATCH($B39,'Payroll (Expenses)'!$B$5:$B$23,0),MATCH(M$56,'Payroll (Expenses)'!$L$4:$P$4,0)),0),0)</f>
        <v>0</v>
      </c>
      <c r="Q39" s="405">
        <f>IF(AND('Payroll (Expenses)'!$E16&lt;=N$54,'Payroll (Expenses)'!$F16&gt;=N$54),IFERROR(INDEX('Payroll (Expenses)'!$L$5:$P$23,MATCH($B39,'Payroll (Expenses)'!$B$5:$B$23,0),MATCH(N$56,'Payroll (Expenses)'!$L$4:$P$4,0)),0),0)</f>
        <v>0</v>
      </c>
      <c r="R39" s="405">
        <f>IF(AND('Payroll (Expenses)'!$E16&lt;=O$54,'Payroll (Expenses)'!$F16&gt;=O$54),IFERROR(INDEX('Payroll (Expenses)'!$L$5:$P$23,MATCH($B39,'Payroll (Expenses)'!$B$5:$B$23,0),MATCH(O$56,'Payroll (Expenses)'!$L$4:$P$4,0)),0),0)</f>
        <v>0</v>
      </c>
      <c r="S39" s="405">
        <f>IF(AND('Payroll (Expenses)'!$E16&lt;=P$54,'Payroll (Expenses)'!$F16&gt;=P$54),IFERROR(INDEX('Payroll (Expenses)'!$L$5:$P$23,MATCH($B39,'Payroll (Expenses)'!$B$5:$B$23,0),MATCH(P$56,'Payroll (Expenses)'!$L$4:$P$4,0)),0),0)</f>
        <v>0</v>
      </c>
      <c r="T39" s="405">
        <f>IF(AND('Payroll (Expenses)'!$E16&lt;=Q$54,'Payroll (Expenses)'!$F16&gt;=Q$54),IFERROR(INDEX('Payroll (Expenses)'!$L$5:$P$23,MATCH($B39,'Payroll (Expenses)'!$B$5:$B$23,0),MATCH(Q$56,'Payroll (Expenses)'!$L$4:$P$4,0)),0),0)</f>
        <v>0</v>
      </c>
      <c r="U39" s="405">
        <f>IF(AND('Payroll (Expenses)'!$E16&lt;=R$54,'Payroll (Expenses)'!$F16&gt;=R$54),IFERROR(INDEX('Payroll (Expenses)'!$L$5:$P$23,MATCH($B39,'Payroll (Expenses)'!$B$5:$B$23,0),MATCH(R$56,'Payroll (Expenses)'!$L$4:$P$4,0)),0),0)</f>
        <v>0</v>
      </c>
      <c r="V39" s="405">
        <f>IF(AND('Payroll (Expenses)'!$E16&lt;=S$54,'Payroll (Expenses)'!$F16&gt;=S$54),IFERROR(INDEX('Payroll (Expenses)'!$L$5:$P$23,MATCH($B39,'Payroll (Expenses)'!$B$5:$B$23,0),MATCH(S$56,'Payroll (Expenses)'!$L$4:$P$4,0)),0),0)</f>
        <v>0</v>
      </c>
      <c r="W39" s="405">
        <f>IF(AND('Payroll (Expenses)'!$E16&lt;=T$54,'Payroll (Expenses)'!$F16&gt;=T$54),IFERROR(INDEX('Payroll (Expenses)'!$L$5:$P$23,MATCH($B39,'Payroll (Expenses)'!$B$5:$B$23,0),MATCH(T$56,'Payroll (Expenses)'!$L$4:$P$4,0)),0),0)</f>
        <v>0</v>
      </c>
      <c r="X39" s="405">
        <f>IF(AND('Payroll (Expenses)'!$E16&lt;=U$54,'Payroll (Expenses)'!$F16&gt;=U$54),IFERROR(INDEX('Payroll (Expenses)'!$L$5:$P$23,MATCH($B39,'Payroll (Expenses)'!$B$5:$B$23,0),MATCH(U$56,'Payroll (Expenses)'!$L$4:$P$4,0)),0),0)</f>
        <v>0</v>
      </c>
      <c r="Y39" s="405">
        <f>IF(AND('Payroll (Expenses)'!$E16&lt;=V$54,'Payroll (Expenses)'!$F16&gt;=V$54),IFERROR(INDEX('Payroll (Expenses)'!$L$5:$P$23,MATCH($B39,'Payroll (Expenses)'!$B$5:$B$23,0),MATCH(V$56,'Payroll (Expenses)'!$L$4:$P$4,0)),0),0)</f>
        <v>0</v>
      </c>
      <c r="Z39" s="405">
        <f>IF(AND('Payroll (Expenses)'!$E16&lt;=W$54,'Payroll (Expenses)'!$F16&gt;=W$54),IFERROR(INDEX('Payroll (Expenses)'!$L$5:$P$23,MATCH($B39,'Payroll (Expenses)'!$B$5:$B$23,0),MATCH(W$56,'Payroll (Expenses)'!$L$4:$P$4,0)),0),0)</f>
        <v>0</v>
      </c>
      <c r="AA39" s="405">
        <f>IF(AND('Payroll (Expenses)'!$E16&lt;=X$54,'Payroll (Expenses)'!$F16&gt;=X$54),IFERROR(INDEX('Payroll (Expenses)'!$L$5:$P$23,MATCH($B39,'Payroll (Expenses)'!$B$5:$B$23,0),MATCH(X$56,'Payroll (Expenses)'!$L$4:$P$4,0)),0),0)</f>
        <v>0</v>
      </c>
      <c r="AB39" s="405">
        <f>IF(AND('Payroll (Expenses)'!$E16&lt;=Y$54,'Payroll (Expenses)'!$F16&gt;=Y$54),IFERROR(INDEX('Payroll (Expenses)'!$L$5:$P$23,MATCH($B39,'Payroll (Expenses)'!$B$5:$B$23,0),MATCH(Y$56,'Payroll (Expenses)'!$L$4:$P$4,0)),0),0)</f>
        <v>0</v>
      </c>
      <c r="AC39" s="405">
        <f>IF(AND('Payroll (Expenses)'!$E16&lt;=Z$54,'Payroll (Expenses)'!$F16&gt;=Z$54),IFERROR(INDEX('Payroll (Expenses)'!$L$5:$P$23,MATCH($B39,'Payroll (Expenses)'!$B$5:$B$23,0),MATCH(Z$56,'Payroll (Expenses)'!$L$4:$P$4,0)),0),0)</f>
        <v>0</v>
      </c>
      <c r="AD39" s="405">
        <f>IF(AND('Payroll (Expenses)'!$E16&lt;=AA$54,'Payroll (Expenses)'!$F16&gt;=AA$54),IFERROR(INDEX('Payroll (Expenses)'!$L$5:$P$23,MATCH($B39,'Payroll (Expenses)'!$B$5:$B$23,0),MATCH(AA$56,'Payroll (Expenses)'!$L$4:$P$4,0)),0),0)</f>
        <v>0</v>
      </c>
      <c r="AE39" s="405">
        <f>IF(AND('Payroll (Expenses)'!$E16&lt;=AB$54,'Payroll (Expenses)'!$F16&gt;=AB$54),IFERROR(INDEX('Payroll (Expenses)'!$L$5:$P$23,MATCH($B39,'Payroll (Expenses)'!$B$5:$B$23,0),MATCH(AB$56,'Payroll (Expenses)'!$L$4:$P$4,0)),0),0)</f>
        <v>0</v>
      </c>
      <c r="AF39" s="405">
        <f>IF(AND('Payroll (Expenses)'!$E16&lt;=AC$54,'Payroll (Expenses)'!$F16&gt;=AC$54),IFERROR(INDEX('Payroll (Expenses)'!$L$5:$P$23,MATCH($B39,'Payroll (Expenses)'!$B$5:$B$23,0),MATCH(AC$56,'Payroll (Expenses)'!$L$4:$P$4,0)),0),0)</f>
        <v>0</v>
      </c>
      <c r="AG39" s="405">
        <f>IF(AND('Payroll (Expenses)'!$E16&lt;=AD$54,'Payroll (Expenses)'!$F16&gt;=AD$54),IFERROR(INDEX('Payroll (Expenses)'!$L$5:$P$23,MATCH($B39,'Payroll (Expenses)'!$B$5:$B$23,0),MATCH(AD$56,'Payroll (Expenses)'!$L$4:$P$4,0)),0),0)</f>
        <v>0</v>
      </c>
      <c r="AH39" s="405">
        <f>IF(AND('Payroll (Expenses)'!$E16&lt;=AE$54,'Payroll (Expenses)'!$F16&gt;=AE$54),IFERROR(INDEX('Payroll (Expenses)'!$L$5:$P$23,MATCH($B39,'Payroll (Expenses)'!$B$5:$B$23,0),MATCH(AE$56,'Payroll (Expenses)'!$L$4:$P$4,0)),0),0)</f>
        <v>0</v>
      </c>
      <c r="AI39" s="405">
        <f>IF(AND('Payroll (Expenses)'!$E16&lt;=AF$54,'Payroll (Expenses)'!$F16&gt;=AF$54),IFERROR(INDEX('Payroll (Expenses)'!$L$5:$P$23,MATCH($B39,'Payroll (Expenses)'!$B$5:$B$23,0),MATCH(AF$56,'Payroll (Expenses)'!$L$4:$P$4,0)),0),0)</f>
        <v>0</v>
      </c>
      <c r="AJ39" s="405">
        <f>IF(AND('Payroll (Expenses)'!$E16&lt;=AG$54,'Payroll (Expenses)'!$F16&gt;=AG$54),IFERROR(INDEX('Payroll (Expenses)'!$L$5:$P$23,MATCH($B39,'Payroll (Expenses)'!$B$5:$B$23,0),MATCH(AG$56,'Payroll (Expenses)'!$L$4:$P$4,0)),0),0)</f>
        <v>0</v>
      </c>
      <c r="AK39" s="405">
        <f>IF(AND('Payroll (Expenses)'!$E16&lt;=AH$54,'Payroll (Expenses)'!$F16&gt;=AH$54),IFERROR(INDEX('Payroll (Expenses)'!$L$5:$P$23,MATCH($B39,'Payroll (Expenses)'!$B$5:$B$23,0),MATCH(AH$56,'Payroll (Expenses)'!$L$4:$P$4,0)),0),0)</f>
        <v>0</v>
      </c>
      <c r="AL39" s="405">
        <f>IF(AND('Payroll (Expenses)'!$E16&lt;=AI$54,'Payroll (Expenses)'!$F16&gt;=AI$54),IFERROR(INDEX('Payroll (Expenses)'!$L$5:$P$23,MATCH($B39,'Payroll (Expenses)'!$B$5:$B$23,0),MATCH(AI$56,'Payroll (Expenses)'!$L$4:$P$4,0)),0),0)</f>
        <v>0</v>
      </c>
      <c r="AM39" s="405">
        <f>IF(AND('Payroll (Expenses)'!$E16&lt;=AJ$54,'Payroll (Expenses)'!$F16&gt;=AJ$54),IFERROR(INDEX('Payroll (Expenses)'!$L$5:$P$23,MATCH($B39,'Payroll (Expenses)'!$B$5:$B$23,0),MATCH(AJ$56,'Payroll (Expenses)'!$L$4:$P$4,0)),0),0)</f>
        <v>0</v>
      </c>
      <c r="AN39" s="405">
        <f>IF(AND('Payroll (Expenses)'!$E16&lt;=AK$54,'Payroll (Expenses)'!$F16&gt;=AK$54),IFERROR(INDEX('Payroll (Expenses)'!$L$5:$P$23,MATCH($B39,'Payroll (Expenses)'!$B$5:$B$23,0),MATCH(AK$56,'Payroll (Expenses)'!$L$4:$P$4,0)),0),0)</f>
        <v>0</v>
      </c>
      <c r="AO39" s="405">
        <f>IF(AND('Payroll (Expenses)'!$E16&lt;=AL$54,'Payroll (Expenses)'!$F16&gt;=AL$54),IFERROR(INDEX('Payroll (Expenses)'!$L$5:$P$23,MATCH($B39,'Payroll (Expenses)'!$B$5:$B$23,0),MATCH(AL$56,'Payroll (Expenses)'!$L$4:$P$4,0)),0),0)</f>
        <v>0</v>
      </c>
      <c r="AP39" s="405">
        <f>IF(AND('Payroll (Expenses)'!$E16&lt;=AM$54,'Payroll (Expenses)'!$F16&gt;=AM$54),IFERROR(INDEX('Payroll (Expenses)'!$L$5:$P$23,MATCH($B39,'Payroll (Expenses)'!$B$5:$B$23,0),MATCH(AM$56,'Payroll (Expenses)'!$L$4:$P$4,0)),0),0)</f>
        <v>0</v>
      </c>
      <c r="AQ39" s="405">
        <f>IF(AND('Payroll (Expenses)'!$E16&lt;=AN$54,'Payroll (Expenses)'!$F16&gt;=AN$54),IFERROR(INDEX('Payroll (Expenses)'!$L$5:$P$23,MATCH($B39,'Payroll (Expenses)'!$B$5:$B$23,0),MATCH(AN$56,'Payroll (Expenses)'!$L$4:$P$4,0)),0),0)</f>
        <v>0</v>
      </c>
      <c r="AR39" s="405">
        <f>IF(AND('Payroll (Expenses)'!$E16&lt;=AO$54,'Payroll (Expenses)'!$F16&gt;=AO$54),IFERROR(INDEX('Payroll (Expenses)'!$L$5:$P$23,MATCH($B39,'Payroll (Expenses)'!$B$5:$B$23,0),MATCH(AO$56,'Payroll (Expenses)'!$L$4:$P$4,0)),0),0)</f>
        <v>0</v>
      </c>
      <c r="AS39" s="405">
        <f>IF(AND('Payroll (Expenses)'!$E16&lt;=AP$54,'Payroll (Expenses)'!$F16&gt;=AP$54),IFERROR(INDEX('Payroll (Expenses)'!$L$5:$P$23,MATCH($B39,'Payroll (Expenses)'!$B$5:$B$23,0),MATCH(AP$56,'Payroll (Expenses)'!$L$4:$P$4,0)),0),0)</f>
        <v>0</v>
      </c>
      <c r="AT39" s="405">
        <f>IF(AND('Payroll (Expenses)'!$E16&lt;=AQ$54,'Payroll (Expenses)'!$F16&gt;=AQ$54),IFERROR(INDEX('Payroll (Expenses)'!$L$5:$P$23,MATCH($B39,'Payroll (Expenses)'!$B$5:$B$23,0),MATCH(AQ$56,'Payroll (Expenses)'!$L$4:$P$4,0)),0),0)</f>
        <v>0</v>
      </c>
      <c r="AU39" s="405">
        <f>IF(AND('Payroll (Expenses)'!$E16&lt;=AR$54,'Payroll (Expenses)'!$F16&gt;=AR$54),IFERROR(INDEX('Payroll (Expenses)'!$L$5:$P$23,MATCH($B39,'Payroll (Expenses)'!$B$5:$B$23,0),MATCH(AR$56,'Payroll (Expenses)'!$L$4:$P$4,0)),0),0)</f>
        <v>0</v>
      </c>
      <c r="AV39" s="405">
        <f>IF(AND('Payroll (Expenses)'!$E16&lt;=AS$54,'Payroll (Expenses)'!$F16&gt;=AS$54),IFERROR(INDEX('Payroll (Expenses)'!$L$5:$P$23,MATCH($B39,'Payroll (Expenses)'!$B$5:$B$23,0),MATCH(AS$56,'Payroll (Expenses)'!$L$4:$P$4,0)),0),0)</f>
        <v>0</v>
      </c>
      <c r="AW39" s="405">
        <f>IF(AND('Payroll (Expenses)'!$E16&lt;=AT$54,'Payroll (Expenses)'!$F16&gt;=AT$54),IFERROR(INDEX('Payroll (Expenses)'!$L$5:$P$23,MATCH($B39,'Payroll (Expenses)'!$B$5:$B$23,0),MATCH(AT$56,'Payroll (Expenses)'!$L$4:$P$4,0)),0),0)</f>
        <v>0</v>
      </c>
      <c r="AX39" s="405">
        <f>IF(AND('Payroll (Expenses)'!$E16&lt;=AU$54,'Payroll (Expenses)'!$F16&gt;=AU$54),IFERROR(INDEX('Payroll (Expenses)'!$L$5:$P$23,MATCH($B39,'Payroll (Expenses)'!$B$5:$B$23,0),MATCH(AU$56,'Payroll (Expenses)'!$L$4:$P$4,0)),0),0)</f>
        <v>0</v>
      </c>
      <c r="AY39" s="405">
        <f>IF(AND('Payroll (Expenses)'!$E16&lt;=AV$54,'Payroll (Expenses)'!$F16&gt;=AV$54),IFERROR(INDEX('Payroll (Expenses)'!$L$5:$P$23,MATCH($B39,'Payroll (Expenses)'!$B$5:$B$23,0),MATCH(AV$56,'Payroll (Expenses)'!$L$4:$P$4,0)),0),0)</f>
        <v>0</v>
      </c>
      <c r="AZ39" s="405">
        <f>IF(AND('Payroll (Expenses)'!$E16&lt;=AW$54,'Payroll (Expenses)'!$F16&gt;=AW$54),IFERROR(INDEX('Payroll (Expenses)'!$L$5:$P$23,MATCH($B39,'Payroll (Expenses)'!$B$5:$B$23,0),MATCH(AW$56,'Payroll (Expenses)'!$L$4:$P$4,0)),0),0)</f>
        <v>0</v>
      </c>
      <c r="BA39" s="405">
        <f>IF(AND('Payroll (Expenses)'!$E16&lt;=AX$54,'Payroll (Expenses)'!$F16&gt;=AX$54),IFERROR(INDEX('Payroll (Expenses)'!$L$5:$P$23,MATCH($B39,'Payroll (Expenses)'!$B$5:$B$23,0),MATCH(AX$56,'Payroll (Expenses)'!$L$4:$P$4,0)),0),0)</f>
        <v>0</v>
      </c>
      <c r="BB39" s="405">
        <f>IF(AND('Payroll (Expenses)'!$E16&lt;=AY$54,'Payroll (Expenses)'!$F16&gt;=AY$54),IFERROR(INDEX('Payroll (Expenses)'!$L$5:$P$23,MATCH($B39,'Payroll (Expenses)'!$B$5:$B$23,0),MATCH(AY$56,'Payroll (Expenses)'!$L$4:$P$4,0)),0),0)</f>
        <v>0</v>
      </c>
      <c r="BC39" s="405">
        <f>IF(AND('Payroll (Expenses)'!$E16&lt;=AZ$54,'Payroll (Expenses)'!$F16&gt;=AZ$54),IFERROR(INDEX('Payroll (Expenses)'!$L$5:$P$23,MATCH($B39,'Payroll (Expenses)'!$B$5:$B$23,0),MATCH(AZ$56,'Payroll (Expenses)'!$L$4:$P$4,0)),0),0)</f>
        <v>0</v>
      </c>
      <c r="BD39" s="405">
        <f>IF(AND('Payroll (Expenses)'!$E16&lt;=BA$54,'Payroll (Expenses)'!$F16&gt;=BA$54),IFERROR(INDEX('Payroll (Expenses)'!$L$5:$P$23,MATCH($B39,'Payroll (Expenses)'!$B$5:$B$23,0),MATCH(BA$56,'Payroll (Expenses)'!$L$4:$P$4,0)),0),0)</f>
        <v>0</v>
      </c>
      <c r="BE39" s="405">
        <f>IF(AND('Payroll (Expenses)'!$E16&lt;=BB$54,'Payroll (Expenses)'!$F16&gt;=BB$54),IFERROR(INDEX('Payroll (Expenses)'!$L$5:$P$23,MATCH($B39,'Payroll (Expenses)'!$B$5:$B$23,0),MATCH(BB$56,'Payroll (Expenses)'!$L$4:$P$4,0)),0),0)</f>
        <v>0</v>
      </c>
      <c r="BF39" s="405">
        <f>IF(AND('Payroll (Expenses)'!$E16&lt;=BC$54,'Payroll (Expenses)'!$F16&gt;=BC$54),IFERROR(INDEX('Payroll (Expenses)'!$L$5:$P$23,MATCH($B39,'Payroll (Expenses)'!$B$5:$B$23,0),MATCH(BC$56,'Payroll (Expenses)'!$L$4:$P$4,0)),0),0)</f>
        <v>0</v>
      </c>
      <c r="BG39" s="405">
        <f>IF(AND('Payroll (Expenses)'!$E16&lt;=BD$54,'Payroll (Expenses)'!$F16&gt;=BD$54),IFERROR(INDEX('Payroll (Expenses)'!$L$5:$P$23,MATCH($B39,'Payroll (Expenses)'!$B$5:$B$23,0),MATCH(BD$56,'Payroll (Expenses)'!$L$4:$P$4,0)),0),0)</f>
        <v>0</v>
      </c>
      <c r="BH39" s="405">
        <f>IF(AND('Payroll (Expenses)'!$E16&lt;=BE$54,'Payroll (Expenses)'!$F16&gt;=BE$54),IFERROR(INDEX('Payroll (Expenses)'!$L$5:$P$23,MATCH($B39,'Payroll (Expenses)'!$B$5:$B$23,0),MATCH(BE$56,'Payroll (Expenses)'!$L$4:$P$4,0)),0),0)</f>
        <v>0</v>
      </c>
      <c r="BI39" s="405">
        <f>IF(AND('Payroll (Expenses)'!$E16&lt;=BF$54,'Payroll (Expenses)'!$F16&gt;=BF$54),IFERROR(INDEX('Payroll (Expenses)'!$L$5:$P$23,MATCH($B39,'Payroll (Expenses)'!$B$5:$B$23,0),MATCH(BF$56,'Payroll (Expenses)'!$L$4:$P$4,0)),0),0)</f>
        <v>0</v>
      </c>
      <c r="BJ39" s="405">
        <f>IF(AND('Payroll (Expenses)'!$E16&lt;=BG$54,'Payroll (Expenses)'!$F16&gt;=BG$54),IFERROR(INDEX('Payroll (Expenses)'!$L$5:$P$23,MATCH($B39,'Payroll (Expenses)'!$B$5:$B$23,0),MATCH(BG$56,'Payroll (Expenses)'!$L$4:$P$4,0)),0),0)</f>
        <v>0</v>
      </c>
      <c r="BK39" s="405">
        <f>IF(AND('Payroll (Expenses)'!$E16&lt;=BH$54,'Payroll (Expenses)'!$F16&gt;=BH$54),IFERROR(INDEX('Payroll (Expenses)'!$L$5:$P$23,MATCH($B39,'Payroll (Expenses)'!$B$5:$B$23,0),MATCH(BH$56,'Payroll (Expenses)'!$L$4:$P$4,0)),0),0)</f>
        <v>0</v>
      </c>
      <c r="BL39" s="405">
        <f>IF(AND('Payroll (Expenses)'!$E16&lt;=BI$54,'Payroll (Expenses)'!$F16&gt;=BI$54),IFERROR(INDEX('Payroll (Expenses)'!$L$5:$P$23,MATCH($B39,'Payroll (Expenses)'!$B$5:$B$23,0),MATCH(BI$56,'Payroll (Expenses)'!$L$4:$P$4,0)),0),0)</f>
        <v>0</v>
      </c>
      <c r="BM39" s="405">
        <f>IF(AND('Payroll (Expenses)'!$E16&lt;=BJ$54,'Payroll (Expenses)'!$F16&gt;=BJ$54),IFERROR(INDEX('Payroll (Expenses)'!$L$5:$P$23,MATCH($B39,'Payroll (Expenses)'!$B$5:$B$23,0),MATCH(BJ$56,'Payroll (Expenses)'!$L$4:$P$4,0)),0),0)</f>
        <v>0</v>
      </c>
      <c r="BN39" s="405">
        <f>IF(AND('Payroll (Expenses)'!$E16&lt;=BK$54,'Payroll (Expenses)'!$F16&gt;=BK$54),IFERROR(INDEX('Payroll (Expenses)'!$L$5:$P$23,MATCH($B39,'Payroll (Expenses)'!$B$5:$B$23,0),MATCH(BK$56,'Payroll (Expenses)'!$L$4:$P$4,0)),0),0)</f>
        <v>0</v>
      </c>
      <c r="BO39" s="405">
        <f>IF(AND('Payroll (Expenses)'!$E16&lt;=BL$54,'Payroll (Expenses)'!$F16&gt;=BL$54),IFERROR(INDEX('Payroll (Expenses)'!$L$5:$P$23,MATCH($B39,'Payroll (Expenses)'!$B$5:$B$23,0),MATCH(BL$56,'Payroll (Expenses)'!$L$4:$P$4,0)),0),0)</f>
        <v>0</v>
      </c>
      <c r="BP39" s="405">
        <f>IF(AND('Payroll (Expenses)'!$E16&lt;=BM$54,'Payroll (Expenses)'!$F16&gt;=BM$54),IFERROR(INDEX('Payroll (Expenses)'!$L$5:$P$23,MATCH($B39,'Payroll (Expenses)'!$B$5:$B$23,0),MATCH(BM$56,'Payroll (Expenses)'!$L$4:$P$4,0)),0),0)</f>
        <v>0</v>
      </c>
      <c r="BQ39" s="405">
        <f>IF(AND('Payroll (Expenses)'!$E16&lt;=BN$54,'Payroll (Expenses)'!$F16&gt;=BN$54),IFERROR(INDEX('Payroll (Expenses)'!$L$5:$P$23,MATCH($B39,'Payroll (Expenses)'!$B$5:$B$23,0),MATCH(BN$56,'Payroll (Expenses)'!$L$4:$P$4,0)),0),0)</f>
        <v>0</v>
      </c>
      <c r="BR39" s="406">
        <f>IF(AND('Payroll (Expenses)'!$E16&lt;=BO$54,'Payroll (Expenses)'!$F16&gt;=BO$54),IFERROR(INDEX('Payroll (Expenses)'!$L$5:$P$23,MATCH($B39,'Payroll (Expenses)'!$B$5:$B$23,0),MATCH(BO$56,'Payroll (Expenses)'!$L$4:$P$4,0)),0),0)</f>
        <v>0</v>
      </c>
      <c r="BS39" s="407">
        <f>IFERROR(INDEX('Payroll (Expenses)'!$F$28:$J$46,MATCH($B39,'Payroll (Expenses)'!$B$28:$B$46,0),MATCH(H$56,'Payroll (Expenses)'!$F$27:$J$27,0)),0)*K39/12</f>
        <v>0</v>
      </c>
      <c r="BT39" s="407">
        <f>IFERROR(INDEX('Payroll (Expenses)'!$F$28:$J$46,MATCH($B39,'Payroll (Expenses)'!$B$28:$B$46,0),MATCH(I$56,'Payroll (Expenses)'!$F$27:$J$27,0)),0)*L39/12</f>
        <v>0</v>
      </c>
      <c r="BU39" s="407">
        <f>IFERROR(INDEX('Payroll (Expenses)'!$F$28:$J$46,MATCH($B39,'Payroll (Expenses)'!$B$28:$B$46,0),MATCH(J$56,'Payroll (Expenses)'!$F$27:$J$27,0)),0)*M39/12</f>
        <v>0</v>
      </c>
      <c r="BV39" s="407">
        <f>IFERROR(INDEX('Payroll (Expenses)'!$F$28:$J$46,MATCH($B39,'Payroll (Expenses)'!$B$28:$B$46,0),MATCH(K$56,'Payroll (Expenses)'!$F$27:$J$27,0)),0)*N39/12</f>
        <v>0</v>
      </c>
      <c r="BW39" s="407">
        <f>IFERROR(INDEX('Payroll (Expenses)'!$F$28:$J$46,MATCH($B39,'Payroll (Expenses)'!$B$28:$B$46,0),MATCH(L$56,'Payroll (Expenses)'!$F$27:$J$27,0)),0)*O39/12</f>
        <v>0</v>
      </c>
      <c r="BX39" s="407">
        <f>IFERROR(INDEX('Payroll (Expenses)'!$F$28:$J$46,MATCH($B39,'Payroll (Expenses)'!$B$28:$B$46,0),MATCH(M$56,'Payroll (Expenses)'!$F$27:$J$27,0)),0)*P39/12</f>
        <v>0</v>
      </c>
      <c r="BY39" s="407">
        <f>IFERROR(INDEX('Payroll (Expenses)'!$F$28:$J$46,MATCH($B39,'Payroll (Expenses)'!$B$28:$B$46,0),MATCH(N$56,'Payroll (Expenses)'!$F$27:$J$27,0)),0)*Q39/12</f>
        <v>0</v>
      </c>
      <c r="BZ39" s="407">
        <f>IFERROR(INDEX('Payroll (Expenses)'!$F$28:$J$46,MATCH($B39,'Payroll (Expenses)'!$B$28:$B$46,0),MATCH(O$56,'Payroll (Expenses)'!$F$27:$J$27,0)),0)*R39/12</f>
        <v>0</v>
      </c>
      <c r="CA39" s="407">
        <f>IFERROR(INDEX('Payroll (Expenses)'!$F$28:$J$46,MATCH($B39,'Payroll (Expenses)'!$B$28:$B$46,0),MATCH(P$56,'Payroll (Expenses)'!$F$27:$J$27,0)),0)*S39/12</f>
        <v>0</v>
      </c>
      <c r="CB39" s="407">
        <f>IFERROR(INDEX('Payroll (Expenses)'!$F$28:$J$46,MATCH($B39,'Payroll (Expenses)'!$B$28:$B$46,0),MATCH(Q$56,'Payroll (Expenses)'!$F$27:$J$27,0)),0)*T39/12</f>
        <v>0</v>
      </c>
      <c r="CC39" s="407">
        <f>IFERROR(INDEX('Payroll (Expenses)'!$F$28:$J$46,MATCH($B39,'Payroll (Expenses)'!$B$28:$B$46,0),MATCH(R$56,'Payroll (Expenses)'!$F$27:$J$27,0)),0)*U39/12</f>
        <v>0</v>
      </c>
      <c r="CD39" s="407">
        <f>IFERROR(INDEX('Payroll (Expenses)'!$F$28:$J$46,MATCH($B39,'Payroll (Expenses)'!$B$28:$B$46,0),MATCH(S$56,'Payroll (Expenses)'!$F$27:$J$27,0)),0)*V39/12</f>
        <v>0</v>
      </c>
      <c r="CE39" s="407">
        <f>IFERROR(INDEX('Payroll (Expenses)'!$F$28:$J$46,MATCH($B39,'Payroll (Expenses)'!$B$28:$B$46,0),MATCH(T$56,'Payroll (Expenses)'!$F$27:$J$27,0)),0)*W39/12</f>
        <v>0</v>
      </c>
      <c r="CF39" s="407">
        <f>IFERROR(INDEX('Payroll (Expenses)'!$F$28:$J$46,MATCH($B39,'Payroll (Expenses)'!$B$28:$B$46,0),MATCH(U$56,'Payroll (Expenses)'!$F$27:$J$27,0)),0)*X39/12</f>
        <v>0</v>
      </c>
      <c r="CG39" s="407">
        <f>IFERROR(INDEX('Payroll (Expenses)'!$F$28:$J$46,MATCH($B39,'Payroll (Expenses)'!$B$28:$B$46,0),MATCH(V$56,'Payroll (Expenses)'!$F$27:$J$27,0)),0)*Y39/12</f>
        <v>0</v>
      </c>
      <c r="CH39" s="407">
        <f>IFERROR(INDEX('Payroll (Expenses)'!$F$28:$J$46,MATCH($B39,'Payroll (Expenses)'!$B$28:$B$46,0),MATCH(W$56,'Payroll (Expenses)'!$F$27:$J$27,0)),0)*Z39/12</f>
        <v>0</v>
      </c>
      <c r="CI39" s="407">
        <f>IFERROR(INDEX('Payroll (Expenses)'!$F$28:$J$46,MATCH($B39,'Payroll (Expenses)'!$B$28:$B$46,0),MATCH(X$56,'Payroll (Expenses)'!$F$27:$J$27,0)),0)*AA39/12</f>
        <v>0</v>
      </c>
      <c r="CJ39" s="407">
        <f>IFERROR(INDEX('Payroll (Expenses)'!$F$28:$J$46,MATCH($B39,'Payroll (Expenses)'!$B$28:$B$46,0),MATCH(Y$56,'Payroll (Expenses)'!$F$27:$J$27,0)),0)*AB39/12</f>
        <v>0</v>
      </c>
      <c r="CK39" s="407">
        <f>IFERROR(INDEX('Payroll (Expenses)'!$F$28:$J$46,MATCH($B39,'Payroll (Expenses)'!$B$28:$B$46,0),MATCH(Z$56,'Payroll (Expenses)'!$F$27:$J$27,0)),0)*AC39/12</f>
        <v>0</v>
      </c>
      <c r="CL39" s="407">
        <f>IFERROR(INDEX('Payroll (Expenses)'!$F$28:$J$46,MATCH($B39,'Payroll (Expenses)'!$B$28:$B$46,0),MATCH(AA$56,'Payroll (Expenses)'!$F$27:$J$27,0)),0)*AD39/12</f>
        <v>0</v>
      </c>
      <c r="CM39" s="407">
        <f>IFERROR(INDEX('Payroll (Expenses)'!$F$28:$J$46,MATCH($B39,'Payroll (Expenses)'!$B$28:$B$46,0),MATCH(AB$56,'Payroll (Expenses)'!$F$27:$J$27,0)),0)*AE39/12</f>
        <v>0</v>
      </c>
      <c r="CN39" s="407">
        <f>IFERROR(INDEX('Payroll (Expenses)'!$F$28:$J$46,MATCH($B39,'Payroll (Expenses)'!$B$28:$B$46,0),MATCH(AC$56,'Payroll (Expenses)'!$F$27:$J$27,0)),0)*AF39/12</f>
        <v>0</v>
      </c>
      <c r="CO39" s="407">
        <f>IFERROR(INDEX('Payroll (Expenses)'!$F$28:$J$46,MATCH($B39,'Payroll (Expenses)'!$B$28:$B$46,0),MATCH(AD$56,'Payroll (Expenses)'!$F$27:$J$27,0)),0)*AG39/12</f>
        <v>0</v>
      </c>
      <c r="CP39" s="407">
        <f>IFERROR(INDEX('Payroll (Expenses)'!$F$28:$J$46,MATCH($B39,'Payroll (Expenses)'!$B$28:$B$46,0),MATCH(AE$56,'Payroll (Expenses)'!$F$27:$J$27,0)),0)*AH39/12</f>
        <v>0</v>
      </c>
      <c r="CQ39" s="407">
        <f>IFERROR(INDEX('Payroll (Expenses)'!$F$28:$J$46,MATCH($B39,'Payroll (Expenses)'!$B$28:$B$46,0),MATCH(AF$56,'Payroll (Expenses)'!$F$27:$J$27,0)),0)*AI39/12</f>
        <v>0</v>
      </c>
      <c r="CR39" s="407">
        <f>IFERROR(INDEX('Payroll (Expenses)'!$F$28:$J$46,MATCH($B39,'Payroll (Expenses)'!$B$28:$B$46,0),MATCH(AG$56,'Payroll (Expenses)'!$F$27:$J$27,0)),0)*AJ39/12</f>
        <v>0</v>
      </c>
      <c r="CS39" s="407">
        <f>IFERROR(INDEX('Payroll (Expenses)'!$F$28:$J$46,MATCH($B39,'Payroll (Expenses)'!$B$28:$B$46,0),MATCH(AH$56,'Payroll (Expenses)'!$F$27:$J$27,0)),0)*AK39/12</f>
        <v>0</v>
      </c>
      <c r="CT39" s="407">
        <f>IFERROR(INDEX('Payroll (Expenses)'!$F$28:$J$46,MATCH($B39,'Payroll (Expenses)'!$B$28:$B$46,0),MATCH(AI$56,'Payroll (Expenses)'!$F$27:$J$27,0)),0)*AL39/12</f>
        <v>0</v>
      </c>
      <c r="CU39" s="407">
        <f>IFERROR(INDEX('Payroll (Expenses)'!$F$28:$J$46,MATCH($B39,'Payroll (Expenses)'!$B$28:$B$46,0),MATCH(AJ$56,'Payroll (Expenses)'!$F$27:$J$27,0)),0)*AM39/12</f>
        <v>0</v>
      </c>
      <c r="CV39" s="407">
        <f>IFERROR(INDEX('Payroll (Expenses)'!$F$28:$J$46,MATCH($B39,'Payroll (Expenses)'!$B$28:$B$46,0),MATCH(AK$56,'Payroll (Expenses)'!$F$27:$J$27,0)),0)*AN39/12</f>
        <v>0</v>
      </c>
      <c r="CW39" s="407">
        <f>IFERROR(INDEX('Payroll (Expenses)'!$F$28:$J$46,MATCH($B39,'Payroll (Expenses)'!$B$28:$B$46,0),MATCH(AL$56,'Payroll (Expenses)'!$F$27:$J$27,0)),0)*AO39/12</f>
        <v>0</v>
      </c>
      <c r="CX39" s="407">
        <f>IFERROR(INDEX('Payroll (Expenses)'!$F$28:$J$46,MATCH($B39,'Payroll (Expenses)'!$B$28:$B$46,0),MATCH(AM$56,'Payroll (Expenses)'!$F$27:$J$27,0)),0)*AP39/12</f>
        <v>0</v>
      </c>
      <c r="CY39" s="407">
        <f>IFERROR(INDEX('Payroll (Expenses)'!$F$28:$J$46,MATCH($B39,'Payroll (Expenses)'!$B$28:$B$46,0),MATCH(AN$56,'Payroll (Expenses)'!$F$27:$J$27,0)),0)*AQ39/12</f>
        <v>0</v>
      </c>
      <c r="CZ39" s="407">
        <f>IFERROR(INDEX('Payroll (Expenses)'!$F$28:$J$46,MATCH($B39,'Payroll (Expenses)'!$B$28:$B$46,0),MATCH(AO$56,'Payroll (Expenses)'!$F$27:$J$27,0)),0)*AR39/12</f>
        <v>0</v>
      </c>
      <c r="DA39" s="407">
        <f>IFERROR(INDEX('Payroll (Expenses)'!$F$28:$J$46,MATCH($B39,'Payroll (Expenses)'!$B$28:$B$46,0),MATCH(AP$56,'Payroll (Expenses)'!$F$27:$J$27,0)),0)*AS39/12</f>
        <v>0</v>
      </c>
      <c r="DB39" s="407">
        <f>IFERROR(INDEX('Payroll (Expenses)'!$F$28:$J$46,MATCH($B39,'Payroll (Expenses)'!$B$28:$B$46,0),MATCH(AQ$56,'Payroll (Expenses)'!$F$27:$J$27,0)),0)*AT39/12</f>
        <v>0</v>
      </c>
      <c r="DC39" s="407">
        <f>IFERROR(INDEX('Payroll (Expenses)'!$F$28:$J$46,MATCH($B39,'Payroll (Expenses)'!$B$28:$B$46,0),MATCH(AR$56,'Payroll (Expenses)'!$F$27:$J$27,0)),0)*AU39/12</f>
        <v>0</v>
      </c>
      <c r="DD39" s="407">
        <f>IFERROR(INDEX('Payroll (Expenses)'!$F$28:$J$46,MATCH($B39,'Payroll (Expenses)'!$B$28:$B$46,0),MATCH(AS$56,'Payroll (Expenses)'!$F$27:$J$27,0)),0)*AV39/12</f>
        <v>0</v>
      </c>
      <c r="DE39" s="407">
        <f>IFERROR(INDEX('Payroll (Expenses)'!$F$28:$J$46,MATCH($B39,'Payroll (Expenses)'!$B$28:$B$46,0),MATCH(AT$56,'Payroll (Expenses)'!$F$27:$J$27,0)),0)*AW39/12</f>
        <v>0</v>
      </c>
      <c r="DF39" s="407">
        <f>IFERROR(INDEX('Payroll (Expenses)'!$F$28:$J$46,MATCH($B39,'Payroll (Expenses)'!$B$28:$B$46,0),MATCH(AU$56,'Payroll (Expenses)'!$F$27:$J$27,0)),0)*AX39/12</f>
        <v>0</v>
      </c>
      <c r="DG39" s="407">
        <f>IFERROR(INDEX('Payroll (Expenses)'!$F$28:$J$46,MATCH($B39,'Payroll (Expenses)'!$B$28:$B$46,0),MATCH(AV$56,'Payroll (Expenses)'!$F$27:$J$27,0)),0)*AY39/12</f>
        <v>0</v>
      </c>
      <c r="DH39" s="407">
        <f>IFERROR(INDEX('Payroll (Expenses)'!$F$28:$J$46,MATCH($B39,'Payroll (Expenses)'!$B$28:$B$46,0),MATCH(AW$56,'Payroll (Expenses)'!$F$27:$J$27,0)),0)*AZ39/12</f>
        <v>0</v>
      </c>
      <c r="DI39" s="407">
        <f>IFERROR(INDEX('Payroll (Expenses)'!$F$28:$J$46,MATCH($B39,'Payroll (Expenses)'!$B$28:$B$46,0),MATCH(AX$56,'Payroll (Expenses)'!$F$27:$J$27,0)),0)*BA39/12</f>
        <v>0</v>
      </c>
      <c r="DJ39" s="407">
        <f>IFERROR(INDEX('Payroll (Expenses)'!$F$28:$J$46,MATCH($B39,'Payroll (Expenses)'!$B$28:$B$46,0),MATCH(AY$56,'Payroll (Expenses)'!$F$27:$J$27,0)),0)*BB39/12</f>
        <v>0</v>
      </c>
      <c r="DK39" s="407">
        <f>IFERROR(INDEX('Payroll (Expenses)'!$F$28:$J$46,MATCH($B39,'Payroll (Expenses)'!$B$28:$B$46,0),MATCH(AZ$56,'Payroll (Expenses)'!$F$27:$J$27,0)),0)*BC39/12</f>
        <v>0</v>
      </c>
      <c r="DL39" s="407">
        <f>IFERROR(INDEX('Payroll (Expenses)'!$F$28:$J$46,MATCH($B39,'Payroll (Expenses)'!$B$28:$B$46,0),MATCH(BA$56,'Payroll (Expenses)'!$F$27:$J$27,0)),0)*BD39/12</f>
        <v>0</v>
      </c>
      <c r="DM39" s="407">
        <f>IFERROR(INDEX('Payroll (Expenses)'!$F$28:$J$46,MATCH($B39,'Payroll (Expenses)'!$B$28:$B$46,0),MATCH(BB$56,'Payroll (Expenses)'!$F$27:$J$27,0)),0)*BE39/12</f>
        <v>0</v>
      </c>
      <c r="DN39" s="407">
        <f>IFERROR(INDEX('Payroll (Expenses)'!$F$28:$J$46,MATCH($B39,'Payroll (Expenses)'!$B$28:$B$46,0),MATCH(BC$56,'Payroll (Expenses)'!$F$27:$J$27,0)),0)*BF39/12</f>
        <v>0</v>
      </c>
      <c r="DO39" s="407">
        <f>IFERROR(INDEX('Payroll (Expenses)'!$F$28:$J$46,MATCH($B39,'Payroll (Expenses)'!$B$28:$B$46,0),MATCH(BD$56,'Payroll (Expenses)'!$F$27:$J$27,0)),0)*BG39/12</f>
        <v>0</v>
      </c>
      <c r="DP39" s="407">
        <f>IFERROR(INDEX('Payroll (Expenses)'!$F$28:$J$46,MATCH($B39,'Payroll (Expenses)'!$B$28:$B$46,0),MATCH(BE$56,'Payroll (Expenses)'!$F$27:$J$27,0)),0)*BH39/12</f>
        <v>0</v>
      </c>
      <c r="DQ39" s="407">
        <f>IFERROR(INDEX('Payroll (Expenses)'!$F$28:$J$46,MATCH($B39,'Payroll (Expenses)'!$B$28:$B$46,0),MATCH(BF$56,'Payroll (Expenses)'!$F$27:$J$27,0)),0)*BI39/12</f>
        <v>0</v>
      </c>
      <c r="DR39" s="407">
        <f>IFERROR(INDEX('Payroll (Expenses)'!$F$28:$J$46,MATCH($B39,'Payroll (Expenses)'!$B$28:$B$46,0),MATCH(BG$56,'Payroll (Expenses)'!$F$27:$J$27,0)),0)*BJ39/12</f>
        <v>0</v>
      </c>
      <c r="DS39" s="407">
        <f>IFERROR(INDEX('Payroll (Expenses)'!$F$28:$J$46,MATCH($B39,'Payroll (Expenses)'!$B$28:$B$46,0),MATCH(BH$56,'Payroll (Expenses)'!$F$27:$J$27,0)),0)*BK39/12</f>
        <v>0</v>
      </c>
      <c r="DT39" s="407">
        <f>IFERROR(INDEX('Payroll (Expenses)'!$F$28:$J$46,MATCH($B39,'Payroll (Expenses)'!$B$28:$B$46,0),MATCH(BI$56,'Payroll (Expenses)'!$F$27:$J$27,0)),0)*BL39/12</f>
        <v>0</v>
      </c>
      <c r="DU39" s="407">
        <f>IFERROR(INDEX('Payroll (Expenses)'!$F$28:$J$46,MATCH($B39,'Payroll (Expenses)'!$B$28:$B$46,0),MATCH(BJ$56,'Payroll (Expenses)'!$F$27:$J$27,0)),0)*BM39/12</f>
        <v>0</v>
      </c>
      <c r="DV39" s="407">
        <f>IFERROR(INDEX('Payroll (Expenses)'!$F$28:$J$46,MATCH($B39,'Payroll (Expenses)'!$B$28:$B$46,0),MATCH(BK$56,'Payroll (Expenses)'!$F$27:$J$27,0)),0)*BN39/12</f>
        <v>0</v>
      </c>
      <c r="DW39" s="407">
        <f>IFERROR(INDEX('Payroll (Expenses)'!$F$28:$J$46,MATCH($B39,'Payroll (Expenses)'!$B$28:$B$46,0),MATCH(BL$56,'Payroll (Expenses)'!$F$27:$J$27,0)),0)*BO39/12</f>
        <v>0</v>
      </c>
      <c r="DX39" s="407">
        <f>IFERROR(INDEX('Payroll (Expenses)'!$F$28:$J$46,MATCH($B39,'Payroll (Expenses)'!$B$28:$B$46,0),MATCH(BM$56,'Payroll (Expenses)'!$F$27:$J$27,0)),0)*BP39/12</f>
        <v>0</v>
      </c>
      <c r="DY39" s="407">
        <f>IFERROR(INDEX('Payroll (Expenses)'!$F$28:$J$46,MATCH($B39,'Payroll (Expenses)'!$B$28:$B$46,0),MATCH(BN$56,'Payroll (Expenses)'!$F$27:$J$27,0)),0)*BQ39/12</f>
        <v>0</v>
      </c>
      <c r="DZ39" s="408">
        <f>IFERROR(INDEX('Payroll (Expenses)'!$F$28:$J$46,MATCH($B39,'Payroll (Expenses)'!$B$28:$B$46,0),MATCH(BO$56,'Payroll (Expenses)'!$F$27:$J$27,0)),0)*BR39/12</f>
        <v>0</v>
      </c>
      <c r="EA39" s="407">
        <f t="shared" si="10"/>
        <v>0</v>
      </c>
      <c r="EB39" s="409">
        <f t="shared" si="11"/>
        <v>0</v>
      </c>
      <c r="EC39" s="409">
        <f t="shared" si="12"/>
        <v>0</v>
      </c>
      <c r="ED39" s="409">
        <f t="shared" si="13"/>
        <v>0</v>
      </c>
      <c r="EE39" s="409">
        <f t="shared" si="14"/>
        <v>0</v>
      </c>
      <c r="EF39" s="409">
        <f t="shared" si="15"/>
        <v>0</v>
      </c>
      <c r="EG39" s="409">
        <f t="shared" si="16"/>
        <v>0</v>
      </c>
      <c r="EH39" s="409">
        <f t="shared" si="17"/>
        <v>0</v>
      </c>
      <c r="EI39" s="409">
        <f t="shared" si="18"/>
        <v>0</v>
      </c>
      <c r="EJ39" s="409">
        <f t="shared" si="19"/>
        <v>0</v>
      </c>
      <c r="EK39" s="409">
        <f t="shared" si="20"/>
        <v>0</v>
      </c>
      <c r="EL39" s="409">
        <f t="shared" si="21"/>
        <v>0</v>
      </c>
      <c r="EM39" s="409">
        <f t="shared" si="22"/>
        <v>0</v>
      </c>
      <c r="EN39" s="409">
        <f t="shared" si="23"/>
        <v>0</v>
      </c>
      <c r="EO39" s="409">
        <f t="shared" si="24"/>
        <v>0</v>
      </c>
      <c r="EP39" s="409">
        <f t="shared" si="25"/>
        <v>0</v>
      </c>
      <c r="EQ39" s="409">
        <f t="shared" si="26"/>
        <v>0</v>
      </c>
      <c r="ER39" s="409">
        <f t="shared" si="27"/>
        <v>0</v>
      </c>
      <c r="ES39" s="409">
        <f t="shared" si="28"/>
        <v>0</v>
      </c>
      <c r="ET39" s="409">
        <f t="shared" si="29"/>
        <v>0</v>
      </c>
      <c r="EU39" s="409">
        <f t="shared" si="30"/>
        <v>0</v>
      </c>
      <c r="EV39" s="409">
        <f t="shared" si="31"/>
        <v>0</v>
      </c>
      <c r="EW39" s="409">
        <f t="shared" si="32"/>
        <v>0</v>
      </c>
      <c r="EX39" s="409">
        <f t="shared" si="33"/>
        <v>0</v>
      </c>
      <c r="EY39" s="409">
        <f t="shared" si="34"/>
        <v>0</v>
      </c>
      <c r="EZ39" s="409">
        <f t="shared" si="35"/>
        <v>0</v>
      </c>
      <c r="FA39" s="409">
        <f t="shared" si="36"/>
        <v>0</v>
      </c>
      <c r="FB39" s="409">
        <f t="shared" si="37"/>
        <v>0</v>
      </c>
      <c r="FC39" s="409">
        <f t="shared" si="38"/>
        <v>0</v>
      </c>
      <c r="FD39" s="409">
        <f t="shared" si="39"/>
        <v>0</v>
      </c>
      <c r="FE39" s="409">
        <f t="shared" si="40"/>
        <v>0</v>
      </c>
      <c r="FF39" s="409">
        <f t="shared" si="41"/>
        <v>0</v>
      </c>
      <c r="FG39" s="409">
        <f t="shared" si="42"/>
        <v>0</v>
      </c>
      <c r="FH39" s="409">
        <f t="shared" si="43"/>
        <v>0</v>
      </c>
      <c r="FI39" s="409">
        <f t="shared" si="44"/>
        <v>0</v>
      </c>
      <c r="FJ39" s="409">
        <f t="shared" si="45"/>
        <v>0</v>
      </c>
      <c r="FK39" s="409">
        <f t="shared" si="46"/>
        <v>0</v>
      </c>
      <c r="FL39" s="409">
        <f t="shared" si="47"/>
        <v>0</v>
      </c>
      <c r="FM39" s="409">
        <f t="shared" si="48"/>
        <v>0</v>
      </c>
      <c r="FN39" s="409">
        <f t="shared" si="49"/>
        <v>0</v>
      </c>
      <c r="FO39" s="409">
        <f t="shared" si="50"/>
        <v>0</v>
      </c>
      <c r="FP39" s="409">
        <f t="shared" si="51"/>
        <v>0</v>
      </c>
      <c r="FQ39" s="409">
        <f t="shared" si="52"/>
        <v>0</v>
      </c>
      <c r="FR39" s="409">
        <f t="shared" si="53"/>
        <v>0</v>
      </c>
      <c r="FS39" s="409">
        <f t="shared" si="54"/>
        <v>0</v>
      </c>
      <c r="FT39" s="409">
        <f t="shared" si="55"/>
        <v>0</v>
      </c>
      <c r="FU39" s="409">
        <f t="shared" si="56"/>
        <v>0</v>
      </c>
      <c r="FV39" s="409">
        <f t="shared" si="57"/>
        <v>0</v>
      </c>
      <c r="FW39" s="409">
        <f t="shared" si="58"/>
        <v>0</v>
      </c>
      <c r="FX39" s="409">
        <f t="shared" si="59"/>
        <v>0</v>
      </c>
      <c r="FY39" s="409">
        <f t="shared" si="60"/>
        <v>0</v>
      </c>
      <c r="FZ39" s="409">
        <f t="shared" si="61"/>
        <v>0</v>
      </c>
      <c r="GA39" s="409">
        <f t="shared" si="62"/>
        <v>0</v>
      </c>
      <c r="GB39" s="409">
        <f t="shared" si="63"/>
        <v>0</v>
      </c>
      <c r="GC39" s="409">
        <f t="shared" si="64"/>
        <v>0</v>
      </c>
      <c r="GD39" s="409">
        <f t="shared" si="65"/>
        <v>0</v>
      </c>
      <c r="GE39" s="409">
        <f t="shared" si="66"/>
        <v>0</v>
      </c>
      <c r="GF39" s="409">
        <f t="shared" si="67"/>
        <v>0</v>
      </c>
      <c r="GG39" s="409">
        <f t="shared" si="68"/>
        <v>0</v>
      </c>
      <c r="GH39" s="410">
        <f t="shared" si="69"/>
        <v>0</v>
      </c>
      <c r="GI39" s="411">
        <f>'Clinic Model'!$G$23*(BS39+EA39)</f>
        <v>0</v>
      </c>
      <c r="GJ39" s="412">
        <f>'Clinic Model'!$G$23*(BT39+EB39)</f>
        <v>0</v>
      </c>
      <c r="GK39" s="412">
        <f>'Clinic Model'!$G$23*(BU39+EC39)</f>
        <v>0</v>
      </c>
      <c r="GL39" s="412">
        <f>'Clinic Model'!$G$23*(BV39+ED39)</f>
        <v>0</v>
      </c>
      <c r="GM39" s="412">
        <f>'Clinic Model'!$G$23*(BW39+EE39)</f>
        <v>0</v>
      </c>
      <c r="GN39" s="412">
        <f>'Clinic Model'!$G$23*(BX39+EF39)</f>
        <v>0</v>
      </c>
      <c r="GO39" s="412">
        <f>'Clinic Model'!$G$23*(BY39+EG39)</f>
        <v>0</v>
      </c>
      <c r="GP39" s="412">
        <f>'Clinic Model'!$G$23*(BZ39+EH39)</f>
        <v>0</v>
      </c>
      <c r="GQ39" s="412">
        <f>'Clinic Model'!$G$23*(CA39+EI39)</f>
        <v>0</v>
      </c>
      <c r="GR39" s="412">
        <f>'Clinic Model'!$G$23*(CB39+EJ39)</f>
        <v>0</v>
      </c>
      <c r="GS39" s="412">
        <f>'Clinic Model'!$G$23*(CC39+EK39)</f>
        <v>0</v>
      </c>
      <c r="GT39" s="412">
        <f>'Clinic Model'!$G$23*(CD39+EL39)</f>
        <v>0</v>
      </c>
      <c r="GU39" s="412">
        <f>'Clinic Model'!$G$23*(CE39+EM39)</f>
        <v>0</v>
      </c>
      <c r="GV39" s="412">
        <f>'Clinic Model'!$G$23*(CF39+EN39)</f>
        <v>0</v>
      </c>
      <c r="GW39" s="412">
        <f>'Clinic Model'!$G$23*(CG39+EO39)</f>
        <v>0</v>
      </c>
      <c r="GX39" s="412">
        <f>'Clinic Model'!$G$23*(CH39+EP39)</f>
        <v>0</v>
      </c>
      <c r="GY39" s="412">
        <f>'Clinic Model'!$G$23*(CI39+EQ39)</f>
        <v>0</v>
      </c>
      <c r="GZ39" s="412">
        <f>'Clinic Model'!$G$23*(CJ39+ER39)</f>
        <v>0</v>
      </c>
      <c r="HA39" s="412">
        <f>'Clinic Model'!$G$23*(CK39+ES39)</f>
        <v>0</v>
      </c>
      <c r="HB39" s="412">
        <f>'Clinic Model'!$G$23*(CL39+ET39)</f>
        <v>0</v>
      </c>
      <c r="HC39" s="412">
        <f>'Clinic Model'!$G$23*(CM39+EU39)</f>
        <v>0</v>
      </c>
      <c r="HD39" s="412">
        <f>'Clinic Model'!$G$23*(CN39+EV39)</f>
        <v>0</v>
      </c>
      <c r="HE39" s="412">
        <f>'Clinic Model'!$G$23*(CO39+EW39)</f>
        <v>0</v>
      </c>
      <c r="HF39" s="412">
        <f>'Clinic Model'!$G$23*(CP39+EX39)</f>
        <v>0</v>
      </c>
      <c r="HG39" s="412">
        <f>'Clinic Model'!$G$23*(CQ39+EY39)</f>
        <v>0</v>
      </c>
      <c r="HH39" s="412">
        <f>'Clinic Model'!$G$23*(CR39+EZ39)</f>
        <v>0</v>
      </c>
      <c r="HI39" s="412">
        <f>'Clinic Model'!$G$23*(CS39+FA39)</f>
        <v>0</v>
      </c>
      <c r="HJ39" s="412">
        <f>'Clinic Model'!$G$23*(CT39+FB39)</f>
        <v>0</v>
      </c>
      <c r="HK39" s="412">
        <f>'Clinic Model'!$G$23*(CU39+FC39)</f>
        <v>0</v>
      </c>
      <c r="HL39" s="412">
        <f>'Clinic Model'!$G$23*(CV39+FD39)</f>
        <v>0</v>
      </c>
      <c r="HM39" s="412">
        <f>'Clinic Model'!$G$23*(CW39+FE39)</f>
        <v>0</v>
      </c>
      <c r="HN39" s="412">
        <f>'Clinic Model'!$G$23*(CX39+FF39)</f>
        <v>0</v>
      </c>
      <c r="HO39" s="412">
        <f>'Clinic Model'!$G$23*(CY39+FG39)</f>
        <v>0</v>
      </c>
      <c r="HP39" s="412">
        <f>'Clinic Model'!$G$23*(CZ39+FH39)</f>
        <v>0</v>
      </c>
      <c r="HQ39" s="412">
        <f>'Clinic Model'!$G$23*(DA39+FI39)</f>
        <v>0</v>
      </c>
      <c r="HR39" s="412">
        <f>'Clinic Model'!$G$23*(DB39+FJ39)</f>
        <v>0</v>
      </c>
      <c r="HS39" s="412">
        <f>'Clinic Model'!$G$23*(DC39+FK39)</f>
        <v>0</v>
      </c>
      <c r="HT39" s="412">
        <f>'Clinic Model'!$G$23*(DD39+FL39)</f>
        <v>0</v>
      </c>
      <c r="HU39" s="412">
        <f>'Clinic Model'!$G$23*(DE39+FM39)</f>
        <v>0</v>
      </c>
      <c r="HV39" s="412">
        <f>'Clinic Model'!$G$23*(DF39+FN39)</f>
        <v>0</v>
      </c>
      <c r="HW39" s="412">
        <f>'Clinic Model'!$G$23*(DG39+FO39)</f>
        <v>0</v>
      </c>
      <c r="HX39" s="412">
        <f>'Clinic Model'!$G$23*(DH39+FP39)</f>
        <v>0</v>
      </c>
      <c r="HY39" s="412">
        <f>'Clinic Model'!$G$23*(DI39+FQ39)</f>
        <v>0</v>
      </c>
      <c r="HZ39" s="412">
        <f>'Clinic Model'!$G$23*(DJ39+FR39)</f>
        <v>0</v>
      </c>
      <c r="IA39" s="412">
        <f>'Clinic Model'!$G$23*(DK39+FS39)</f>
        <v>0</v>
      </c>
      <c r="IB39" s="412">
        <f>'Clinic Model'!$G$23*(DL39+FT39)</f>
        <v>0</v>
      </c>
      <c r="IC39" s="412">
        <f>'Clinic Model'!$G$23*(DM39+FU39)</f>
        <v>0</v>
      </c>
      <c r="ID39" s="412">
        <f>'Clinic Model'!$G$23*(DN39+FV39)</f>
        <v>0</v>
      </c>
      <c r="IE39" s="412">
        <f>'Clinic Model'!$G$23*(DO39+FW39)</f>
        <v>0</v>
      </c>
      <c r="IF39" s="412">
        <f>'Clinic Model'!$G$23*(DP39+FX39)</f>
        <v>0</v>
      </c>
      <c r="IG39" s="412">
        <f>'Clinic Model'!$G$23*(DQ39+FY39)</f>
        <v>0</v>
      </c>
      <c r="IH39" s="412">
        <f>'Clinic Model'!$G$23*(DR39+FZ39)</f>
        <v>0</v>
      </c>
      <c r="II39" s="412">
        <f>'Clinic Model'!$G$23*(DS39+GA39)</f>
        <v>0</v>
      </c>
      <c r="IJ39" s="412">
        <f>'Clinic Model'!$G$23*(DT39+GB39)</f>
        <v>0</v>
      </c>
      <c r="IK39" s="412">
        <f>'Clinic Model'!$G$23*(DU39+GC39)</f>
        <v>0</v>
      </c>
      <c r="IL39" s="412">
        <f>'Clinic Model'!$G$23*(DV39+GD39)</f>
        <v>0</v>
      </c>
      <c r="IM39" s="412">
        <f>'Clinic Model'!$G$23*(DW39+GE39)</f>
        <v>0</v>
      </c>
      <c r="IN39" s="412">
        <f>'Clinic Model'!$G$23*(DX39+GF39)</f>
        <v>0</v>
      </c>
      <c r="IO39" s="412">
        <f>'Clinic Model'!$G$23*(DY39+GG39)</f>
        <v>0</v>
      </c>
      <c r="IP39" s="413">
        <f>'Clinic Model'!$G$23*(DZ39+GH39)</f>
        <v>0</v>
      </c>
    </row>
    <row r="40" spans="1:250" ht="10.8" thickBot="1" x14ac:dyDescent="0.35">
      <c r="A40" s="50"/>
      <c r="B40" s="957" t="str">
        <f t="shared" si="70"/>
        <v xml:space="preserve"> </v>
      </c>
      <c r="C40" s="958"/>
      <c r="D40" s="958"/>
      <c r="E40" s="959"/>
      <c r="F40" s="401">
        <f t="shared" si="8"/>
        <v>0</v>
      </c>
      <c r="G40" s="402">
        <f t="shared" si="9"/>
        <v>0</v>
      </c>
      <c r="H40" s="402">
        <f t="shared" si="9"/>
        <v>0</v>
      </c>
      <c r="I40" s="401">
        <f t="shared" si="9"/>
        <v>0</v>
      </c>
      <c r="J40" s="403">
        <f t="shared" si="9"/>
        <v>0</v>
      </c>
      <c r="K40" s="404">
        <f>IF(AND('Payroll (Expenses)'!$E17&lt;=H$54,'Payroll (Expenses)'!$F17&gt;=H$54),IFERROR(INDEX('Payroll (Expenses)'!$L$5:$P$23,MATCH($B40,'Payroll (Expenses)'!$B$5:$B$23,0),MATCH(H$56,'Payroll (Expenses)'!$L$4:$P$4,0)),0),0)</f>
        <v>0</v>
      </c>
      <c r="L40" s="405">
        <f>IF(AND('Payroll (Expenses)'!$E17&lt;=I$54,'Payroll (Expenses)'!$F17&gt;=I$54),IFERROR(INDEX('Payroll (Expenses)'!$L$5:$P$23,MATCH($B40,'Payroll (Expenses)'!$B$5:$B$23,0),MATCH(I$56,'Payroll (Expenses)'!$L$4:$P$4,0)),0),0)</f>
        <v>0</v>
      </c>
      <c r="M40" s="405">
        <f>IF(AND('Payroll (Expenses)'!$E17&lt;=J$54,'Payroll (Expenses)'!$F17&gt;=J$54),IFERROR(INDEX('Payroll (Expenses)'!$L$5:$P$23,MATCH($B40,'Payroll (Expenses)'!$B$5:$B$23,0),MATCH(J$56,'Payroll (Expenses)'!$L$4:$P$4,0)),0),0)</f>
        <v>0</v>
      </c>
      <c r="N40" s="405">
        <f>IF(AND('Payroll (Expenses)'!$E17&lt;=K$54,'Payroll (Expenses)'!$F17&gt;=K$54),IFERROR(INDEX('Payroll (Expenses)'!$L$5:$P$23,MATCH($B40,'Payroll (Expenses)'!$B$5:$B$23,0),MATCH(K$56,'Payroll (Expenses)'!$L$4:$P$4,0)),0),0)</f>
        <v>0</v>
      </c>
      <c r="O40" s="405">
        <f>IF(AND('Payroll (Expenses)'!$E17&lt;=L$54,'Payroll (Expenses)'!$F17&gt;=L$54),IFERROR(INDEX('Payroll (Expenses)'!$L$5:$P$23,MATCH($B40,'Payroll (Expenses)'!$B$5:$B$23,0),MATCH(L$56,'Payroll (Expenses)'!$L$4:$P$4,0)),0),0)</f>
        <v>0</v>
      </c>
      <c r="P40" s="405">
        <f>IF(AND('Payroll (Expenses)'!$E17&lt;=M$54,'Payroll (Expenses)'!$F17&gt;=M$54),IFERROR(INDEX('Payroll (Expenses)'!$L$5:$P$23,MATCH($B40,'Payroll (Expenses)'!$B$5:$B$23,0),MATCH(M$56,'Payroll (Expenses)'!$L$4:$P$4,0)),0),0)</f>
        <v>0</v>
      </c>
      <c r="Q40" s="405">
        <f>IF(AND('Payroll (Expenses)'!$E17&lt;=N$54,'Payroll (Expenses)'!$F17&gt;=N$54),IFERROR(INDEX('Payroll (Expenses)'!$L$5:$P$23,MATCH($B40,'Payroll (Expenses)'!$B$5:$B$23,0),MATCH(N$56,'Payroll (Expenses)'!$L$4:$P$4,0)),0),0)</f>
        <v>0</v>
      </c>
      <c r="R40" s="405">
        <f>IF(AND('Payroll (Expenses)'!$E17&lt;=O$54,'Payroll (Expenses)'!$F17&gt;=O$54),IFERROR(INDEX('Payroll (Expenses)'!$L$5:$P$23,MATCH($B40,'Payroll (Expenses)'!$B$5:$B$23,0),MATCH(O$56,'Payroll (Expenses)'!$L$4:$P$4,0)),0),0)</f>
        <v>0</v>
      </c>
      <c r="S40" s="405">
        <f>IF(AND('Payroll (Expenses)'!$E17&lt;=P$54,'Payroll (Expenses)'!$F17&gt;=P$54),IFERROR(INDEX('Payroll (Expenses)'!$L$5:$P$23,MATCH($B40,'Payroll (Expenses)'!$B$5:$B$23,0),MATCH(P$56,'Payroll (Expenses)'!$L$4:$P$4,0)),0),0)</f>
        <v>0</v>
      </c>
      <c r="T40" s="405">
        <f>IF(AND('Payroll (Expenses)'!$E17&lt;=Q$54,'Payroll (Expenses)'!$F17&gt;=Q$54),IFERROR(INDEX('Payroll (Expenses)'!$L$5:$P$23,MATCH($B40,'Payroll (Expenses)'!$B$5:$B$23,0),MATCH(Q$56,'Payroll (Expenses)'!$L$4:$P$4,0)),0),0)</f>
        <v>0</v>
      </c>
      <c r="U40" s="405">
        <f>IF(AND('Payroll (Expenses)'!$E17&lt;=R$54,'Payroll (Expenses)'!$F17&gt;=R$54),IFERROR(INDEX('Payroll (Expenses)'!$L$5:$P$23,MATCH($B40,'Payroll (Expenses)'!$B$5:$B$23,0),MATCH(R$56,'Payroll (Expenses)'!$L$4:$P$4,0)),0),0)</f>
        <v>0</v>
      </c>
      <c r="V40" s="405">
        <f>IF(AND('Payroll (Expenses)'!$E17&lt;=S$54,'Payroll (Expenses)'!$F17&gt;=S$54),IFERROR(INDEX('Payroll (Expenses)'!$L$5:$P$23,MATCH($B40,'Payroll (Expenses)'!$B$5:$B$23,0),MATCH(S$56,'Payroll (Expenses)'!$L$4:$P$4,0)),0),0)</f>
        <v>0</v>
      </c>
      <c r="W40" s="405">
        <f>IF(AND('Payroll (Expenses)'!$E17&lt;=T$54,'Payroll (Expenses)'!$F17&gt;=T$54),IFERROR(INDEX('Payroll (Expenses)'!$L$5:$P$23,MATCH($B40,'Payroll (Expenses)'!$B$5:$B$23,0),MATCH(T$56,'Payroll (Expenses)'!$L$4:$P$4,0)),0),0)</f>
        <v>0</v>
      </c>
      <c r="X40" s="405">
        <f>IF(AND('Payroll (Expenses)'!$E17&lt;=U$54,'Payroll (Expenses)'!$F17&gt;=U$54),IFERROR(INDEX('Payroll (Expenses)'!$L$5:$P$23,MATCH($B40,'Payroll (Expenses)'!$B$5:$B$23,0),MATCH(U$56,'Payroll (Expenses)'!$L$4:$P$4,0)),0),0)</f>
        <v>0</v>
      </c>
      <c r="Y40" s="405">
        <f>IF(AND('Payroll (Expenses)'!$E17&lt;=V$54,'Payroll (Expenses)'!$F17&gt;=V$54),IFERROR(INDEX('Payroll (Expenses)'!$L$5:$P$23,MATCH($B40,'Payroll (Expenses)'!$B$5:$B$23,0),MATCH(V$56,'Payroll (Expenses)'!$L$4:$P$4,0)),0),0)</f>
        <v>0</v>
      </c>
      <c r="Z40" s="405">
        <f>IF(AND('Payroll (Expenses)'!$E17&lt;=W$54,'Payroll (Expenses)'!$F17&gt;=W$54),IFERROR(INDEX('Payroll (Expenses)'!$L$5:$P$23,MATCH($B40,'Payroll (Expenses)'!$B$5:$B$23,0),MATCH(W$56,'Payroll (Expenses)'!$L$4:$P$4,0)),0),0)</f>
        <v>0</v>
      </c>
      <c r="AA40" s="405">
        <f>IF(AND('Payroll (Expenses)'!$E17&lt;=X$54,'Payroll (Expenses)'!$F17&gt;=X$54),IFERROR(INDEX('Payroll (Expenses)'!$L$5:$P$23,MATCH($B40,'Payroll (Expenses)'!$B$5:$B$23,0),MATCH(X$56,'Payroll (Expenses)'!$L$4:$P$4,0)),0),0)</f>
        <v>0</v>
      </c>
      <c r="AB40" s="405">
        <f>IF(AND('Payroll (Expenses)'!$E17&lt;=Y$54,'Payroll (Expenses)'!$F17&gt;=Y$54),IFERROR(INDEX('Payroll (Expenses)'!$L$5:$P$23,MATCH($B40,'Payroll (Expenses)'!$B$5:$B$23,0),MATCH(Y$56,'Payroll (Expenses)'!$L$4:$P$4,0)),0),0)</f>
        <v>0</v>
      </c>
      <c r="AC40" s="405">
        <f>IF(AND('Payroll (Expenses)'!$E17&lt;=Z$54,'Payroll (Expenses)'!$F17&gt;=Z$54),IFERROR(INDEX('Payroll (Expenses)'!$L$5:$P$23,MATCH($B40,'Payroll (Expenses)'!$B$5:$B$23,0),MATCH(Z$56,'Payroll (Expenses)'!$L$4:$P$4,0)),0),0)</f>
        <v>0</v>
      </c>
      <c r="AD40" s="405">
        <f>IF(AND('Payroll (Expenses)'!$E17&lt;=AA$54,'Payroll (Expenses)'!$F17&gt;=AA$54),IFERROR(INDEX('Payroll (Expenses)'!$L$5:$P$23,MATCH($B40,'Payroll (Expenses)'!$B$5:$B$23,0),MATCH(AA$56,'Payroll (Expenses)'!$L$4:$P$4,0)),0),0)</f>
        <v>0</v>
      </c>
      <c r="AE40" s="405">
        <f>IF(AND('Payroll (Expenses)'!$E17&lt;=AB$54,'Payroll (Expenses)'!$F17&gt;=AB$54),IFERROR(INDEX('Payroll (Expenses)'!$L$5:$P$23,MATCH($B40,'Payroll (Expenses)'!$B$5:$B$23,0),MATCH(AB$56,'Payroll (Expenses)'!$L$4:$P$4,0)),0),0)</f>
        <v>0</v>
      </c>
      <c r="AF40" s="405">
        <f>IF(AND('Payroll (Expenses)'!$E17&lt;=AC$54,'Payroll (Expenses)'!$F17&gt;=AC$54),IFERROR(INDEX('Payroll (Expenses)'!$L$5:$P$23,MATCH($B40,'Payroll (Expenses)'!$B$5:$B$23,0),MATCH(AC$56,'Payroll (Expenses)'!$L$4:$P$4,0)),0),0)</f>
        <v>0</v>
      </c>
      <c r="AG40" s="405">
        <f>IF(AND('Payroll (Expenses)'!$E17&lt;=AD$54,'Payroll (Expenses)'!$F17&gt;=AD$54),IFERROR(INDEX('Payroll (Expenses)'!$L$5:$P$23,MATCH($B40,'Payroll (Expenses)'!$B$5:$B$23,0),MATCH(AD$56,'Payroll (Expenses)'!$L$4:$P$4,0)),0),0)</f>
        <v>0</v>
      </c>
      <c r="AH40" s="405">
        <f>IF(AND('Payroll (Expenses)'!$E17&lt;=AE$54,'Payroll (Expenses)'!$F17&gt;=AE$54),IFERROR(INDEX('Payroll (Expenses)'!$L$5:$P$23,MATCH($B40,'Payroll (Expenses)'!$B$5:$B$23,0),MATCH(AE$56,'Payroll (Expenses)'!$L$4:$P$4,0)),0),0)</f>
        <v>0</v>
      </c>
      <c r="AI40" s="405">
        <f>IF(AND('Payroll (Expenses)'!$E17&lt;=AF$54,'Payroll (Expenses)'!$F17&gt;=AF$54),IFERROR(INDEX('Payroll (Expenses)'!$L$5:$P$23,MATCH($B40,'Payroll (Expenses)'!$B$5:$B$23,0),MATCH(AF$56,'Payroll (Expenses)'!$L$4:$P$4,0)),0),0)</f>
        <v>0</v>
      </c>
      <c r="AJ40" s="405">
        <f>IF(AND('Payroll (Expenses)'!$E17&lt;=AG$54,'Payroll (Expenses)'!$F17&gt;=AG$54),IFERROR(INDEX('Payroll (Expenses)'!$L$5:$P$23,MATCH($B40,'Payroll (Expenses)'!$B$5:$B$23,0),MATCH(AG$56,'Payroll (Expenses)'!$L$4:$P$4,0)),0),0)</f>
        <v>0</v>
      </c>
      <c r="AK40" s="405">
        <f>IF(AND('Payroll (Expenses)'!$E17&lt;=AH$54,'Payroll (Expenses)'!$F17&gt;=AH$54),IFERROR(INDEX('Payroll (Expenses)'!$L$5:$P$23,MATCH($B40,'Payroll (Expenses)'!$B$5:$B$23,0),MATCH(AH$56,'Payroll (Expenses)'!$L$4:$P$4,0)),0),0)</f>
        <v>0</v>
      </c>
      <c r="AL40" s="405">
        <f>IF(AND('Payroll (Expenses)'!$E17&lt;=AI$54,'Payroll (Expenses)'!$F17&gt;=AI$54),IFERROR(INDEX('Payroll (Expenses)'!$L$5:$P$23,MATCH($B40,'Payroll (Expenses)'!$B$5:$B$23,0),MATCH(AI$56,'Payroll (Expenses)'!$L$4:$P$4,0)),0),0)</f>
        <v>0</v>
      </c>
      <c r="AM40" s="405">
        <f>IF(AND('Payroll (Expenses)'!$E17&lt;=AJ$54,'Payroll (Expenses)'!$F17&gt;=AJ$54),IFERROR(INDEX('Payroll (Expenses)'!$L$5:$P$23,MATCH($B40,'Payroll (Expenses)'!$B$5:$B$23,0),MATCH(AJ$56,'Payroll (Expenses)'!$L$4:$P$4,0)),0),0)</f>
        <v>0</v>
      </c>
      <c r="AN40" s="405">
        <f>IF(AND('Payroll (Expenses)'!$E17&lt;=AK$54,'Payroll (Expenses)'!$F17&gt;=AK$54),IFERROR(INDEX('Payroll (Expenses)'!$L$5:$P$23,MATCH($B40,'Payroll (Expenses)'!$B$5:$B$23,0),MATCH(AK$56,'Payroll (Expenses)'!$L$4:$P$4,0)),0),0)</f>
        <v>0</v>
      </c>
      <c r="AO40" s="405">
        <f>IF(AND('Payroll (Expenses)'!$E17&lt;=AL$54,'Payroll (Expenses)'!$F17&gt;=AL$54),IFERROR(INDEX('Payroll (Expenses)'!$L$5:$P$23,MATCH($B40,'Payroll (Expenses)'!$B$5:$B$23,0),MATCH(AL$56,'Payroll (Expenses)'!$L$4:$P$4,0)),0),0)</f>
        <v>0</v>
      </c>
      <c r="AP40" s="405">
        <f>IF(AND('Payroll (Expenses)'!$E17&lt;=AM$54,'Payroll (Expenses)'!$F17&gt;=AM$54),IFERROR(INDEX('Payroll (Expenses)'!$L$5:$P$23,MATCH($B40,'Payroll (Expenses)'!$B$5:$B$23,0),MATCH(AM$56,'Payroll (Expenses)'!$L$4:$P$4,0)),0),0)</f>
        <v>0</v>
      </c>
      <c r="AQ40" s="405">
        <f>IF(AND('Payroll (Expenses)'!$E17&lt;=AN$54,'Payroll (Expenses)'!$F17&gt;=AN$54),IFERROR(INDEX('Payroll (Expenses)'!$L$5:$P$23,MATCH($B40,'Payroll (Expenses)'!$B$5:$B$23,0),MATCH(AN$56,'Payroll (Expenses)'!$L$4:$P$4,0)),0),0)</f>
        <v>0</v>
      </c>
      <c r="AR40" s="405">
        <f>IF(AND('Payroll (Expenses)'!$E17&lt;=AO$54,'Payroll (Expenses)'!$F17&gt;=AO$54),IFERROR(INDEX('Payroll (Expenses)'!$L$5:$P$23,MATCH($B40,'Payroll (Expenses)'!$B$5:$B$23,0),MATCH(AO$56,'Payroll (Expenses)'!$L$4:$P$4,0)),0),0)</f>
        <v>0</v>
      </c>
      <c r="AS40" s="405">
        <f>IF(AND('Payroll (Expenses)'!$E17&lt;=AP$54,'Payroll (Expenses)'!$F17&gt;=AP$54),IFERROR(INDEX('Payroll (Expenses)'!$L$5:$P$23,MATCH($B40,'Payroll (Expenses)'!$B$5:$B$23,0),MATCH(AP$56,'Payroll (Expenses)'!$L$4:$P$4,0)),0),0)</f>
        <v>0</v>
      </c>
      <c r="AT40" s="405">
        <f>IF(AND('Payroll (Expenses)'!$E17&lt;=AQ$54,'Payroll (Expenses)'!$F17&gt;=AQ$54),IFERROR(INDEX('Payroll (Expenses)'!$L$5:$P$23,MATCH($B40,'Payroll (Expenses)'!$B$5:$B$23,0),MATCH(AQ$56,'Payroll (Expenses)'!$L$4:$P$4,0)),0),0)</f>
        <v>0</v>
      </c>
      <c r="AU40" s="405">
        <f>IF(AND('Payroll (Expenses)'!$E17&lt;=AR$54,'Payroll (Expenses)'!$F17&gt;=AR$54),IFERROR(INDEX('Payroll (Expenses)'!$L$5:$P$23,MATCH($B40,'Payroll (Expenses)'!$B$5:$B$23,0),MATCH(AR$56,'Payroll (Expenses)'!$L$4:$P$4,0)),0),0)</f>
        <v>0</v>
      </c>
      <c r="AV40" s="405">
        <f>IF(AND('Payroll (Expenses)'!$E17&lt;=AS$54,'Payroll (Expenses)'!$F17&gt;=AS$54),IFERROR(INDEX('Payroll (Expenses)'!$L$5:$P$23,MATCH($B40,'Payroll (Expenses)'!$B$5:$B$23,0),MATCH(AS$56,'Payroll (Expenses)'!$L$4:$P$4,0)),0),0)</f>
        <v>0</v>
      </c>
      <c r="AW40" s="405">
        <f>IF(AND('Payroll (Expenses)'!$E17&lt;=AT$54,'Payroll (Expenses)'!$F17&gt;=AT$54),IFERROR(INDEX('Payroll (Expenses)'!$L$5:$P$23,MATCH($B40,'Payroll (Expenses)'!$B$5:$B$23,0),MATCH(AT$56,'Payroll (Expenses)'!$L$4:$P$4,0)),0),0)</f>
        <v>0</v>
      </c>
      <c r="AX40" s="405">
        <f>IF(AND('Payroll (Expenses)'!$E17&lt;=AU$54,'Payroll (Expenses)'!$F17&gt;=AU$54),IFERROR(INDEX('Payroll (Expenses)'!$L$5:$P$23,MATCH($B40,'Payroll (Expenses)'!$B$5:$B$23,0),MATCH(AU$56,'Payroll (Expenses)'!$L$4:$P$4,0)),0),0)</f>
        <v>0</v>
      </c>
      <c r="AY40" s="405">
        <f>IF(AND('Payroll (Expenses)'!$E17&lt;=AV$54,'Payroll (Expenses)'!$F17&gt;=AV$54),IFERROR(INDEX('Payroll (Expenses)'!$L$5:$P$23,MATCH($B40,'Payroll (Expenses)'!$B$5:$B$23,0),MATCH(AV$56,'Payroll (Expenses)'!$L$4:$P$4,0)),0),0)</f>
        <v>0</v>
      </c>
      <c r="AZ40" s="405">
        <f>IF(AND('Payroll (Expenses)'!$E17&lt;=AW$54,'Payroll (Expenses)'!$F17&gt;=AW$54),IFERROR(INDEX('Payroll (Expenses)'!$L$5:$P$23,MATCH($B40,'Payroll (Expenses)'!$B$5:$B$23,0),MATCH(AW$56,'Payroll (Expenses)'!$L$4:$P$4,0)),0),0)</f>
        <v>0</v>
      </c>
      <c r="BA40" s="405">
        <f>IF(AND('Payroll (Expenses)'!$E17&lt;=AX$54,'Payroll (Expenses)'!$F17&gt;=AX$54),IFERROR(INDEX('Payroll (Expenses)'!$L$5:$P$23,MATCH($B40,'Payroll (Expenses)'!$B$5:$B$23,0),MATCH(AX$56,'Payroll (Expenses)'!$L$4:$P$4,0)),0),0)</f>
        <v>0</v>
      </c>
      <c r="BB40" s="405">
        <f>IF(AND('Payroll (Expenses)'!$E17&lt;=AY$54,'Payroll (Expenses)'!$F17&gt;=AY$54),IFERROR(INDEX('Payroll (Expenses)'!$L$5:$P$23,MATCH($B40,'Payroll (Expenses)'!$B$5:$B$23,0),MATCH(AY$56,'Payroll (Expenses)'!$L$4:$P$4,0)),0),0)</f>
        <v>0</v>
      </c>
      <c r="BC40" s="405">
        <f>IF(AND('Payroll (Expenses)'!$E17&lt;=AZ$54,'Payroll (Expenses)'!$F17&gt;=AZ$54),IFERROR(INDEX('Payroll (Expenses)'!$L$5:$P$23,MATCH($B40,'Payroll (Expenses)'!$B$5:$B$23,0),MATCH(AZ$56,'Payroll (Expenses)'!$L$4:$P$4,0)),0),0)</f>
        <v>0</v>
      </c>
      <c r="BD40" s="405">
        <f>IF(AND('Payroll (Expenses)'!$E17&lt;=BA$54,'Payroll (Expenses)'!$F17&gt;=BA$54),IFERROR(INDEX('Payroll (Expenses)'!$L$5:$P$23,MATCH($B40,'Payroll (Expenses)'!$B$5:$B$23,0),MATCH(BA$56,'Payroll (Expenses)'!$L$4:$P$4,0)),0),0)</f>
        <v>0</v>
      </c>
      <c r="BE40" s="405">
        <f>IF(AND('Payroll (Expenses)'!$E17&lt;=BB$54,'Payroll (Expenses)'!$F17&gt;=BB$54),IFERROR(INDEX('Payroll (Expenses)'!$L$5:$P$23,MATCH($B40,'Payroll (Expenses)'!$B$5:$B$23,0),MATCH(BB$56,'Payroll (Expenses)'!$L$4:$P$4,0)),0),0)</f>
        <v>0</v>
      </c>
      <c r="BF40" s="405">
        <f>IF(AND('Payroll (Expenses)'!$E17&lt;=BC$54,'Payroll (Expenses)'!$F17&gt;=BC$54),IFERROR(INDEX('Payroll (Expenses)'!$L$5:$P$23,MATCH($B40,'Payroll (Expenses)'!$B$5:$B$23,0),MATCH(BC$56,'Payroll (Expenses)'!$L$4:$P$4,0)),0),0)</f>
        <v>0</v>
      </c>
      <c r="BG40" s="405">
        <f>IF(AND('Payroll (Expenses)'!$E17&lt;=BD$54,'Payroll (Expenses)'!$F17&gt;=BD$54),IFERROR(INDEX('Payroll (Expenses)'!$L$5:$P$23,MATCH($B40,'Payroll (Expenses)'!$B$5:$B$23,0),MATCH(BD$56,'Payroll (Expenses)'!$L$4:$P$4,0)),0),0)</f>
        <v>0</v>
      </c>
      <c r="BH40" s="405">
        <f>IF(AND('Payroll (Expenses)'!$E17&lt;=BE$54,'Payroll (Expenses)'!$F17&gt;=BE$54),IFERROR(INDEX('Payroll (Expenses)'!$L$5:$P$23,MATCH($B40,'Payroll (Expenses)'!$B$5:$B$23,0),MATCH(BE$56,'Payroll (Expenses)'!$L$4:$P$4,0)),0),0)</f>
        <v>0</v>
      </c>
      <c r="BI40" s="405">
        <f>IF(AND('Payroll (Expenses)'!$E17&lt;=BF$54,'Payroll (Expenses)'!$F17&gt;=BF$54),IFERROR(INDEX('Payroll (Expenses)'!$L$5:$P$23,MATCH($B40,'Payroll (Expenses)'!$B$5:$B$23,0),MATCH(BF$56,'Payroll (Expenses)'!$L$4:$P$4,0)),0),0)</f>
        <v>0</v>
      </c>
      <c r="BJ40" s="405">
        <f>IF(AND('Payroll (Expenses)'!$E17&lt;=BG$54,'Payroll (Expenses)'!$F17&gt;=BG$54),IFERROR(INDEX('Payroll (Expenses)'!$L$5:$P$23,MATCH($B40,'Payroll (Expenses)'!$B$5:$B$23,0),MATCH(BG$56,'Payroll (Expenses)'!$L$4:$P$4,0)),0),0)</f>
        <v>0</v>
      </c>
      <c r="BK40" s="405">
        <f>IF(AND('Payroll (Expenses)'!$E17&lt;=BH$54,'Payroll (Expenses)'!$F17&gt;=BH$54),IFERROR(INDEX('Payroll (Expenses)'!$L$5:$P$23,MATCH($B40,'Payroll (Expenses)'!$B$5:$B$23,0),MATCH(BH$56,'Payroll (Expenses)'!$L$4:$P$4,0)),0),0)</f>
        <v>0</v>
      </c>
      <c r="BL40" s="405">
        <f>IF(AND('Payroll (Expenses)'!$E17&lt;=BI$54,'Payroll (Expenses)'!$F17&gt;=BI$54),IFERROR(INDEX('Payroll (Expenses)'!$L$5:$P$23,MATCH($B40,'Payroll (Expenses)'!$B$5:$B$23,0),MATCH(BI$56,'Payroll (Expenses)'!$L$4:$P$4,0)),0),0)</f>
        <v>0</v>
      </c>
      <c r="BM40" s="405">
        <f>IF(AND('Payroll (Expenses)'!$E17&lt;=BJ$54,'Payroll (Expenses)'!$F17&gt;=BJ$54),IFERROR(INDEX('Payroll (Expenses)'!$L$5:$P$23,MATCH($B40,'Payroll (Expenses)'!$B$5:$B$23,0),MATCH(BJ$56,'Payroll (Expenses)'!$L$4:$P$4,0)),0),0)</f>
        <v>0</v>
      </c>
      <c r="BN40" s="405">
        <f>IF(AND('Payroll (Expenses)'!$E17&lt;=BK$54,'Payroll (Expenses)'!$F17&gt;=BK$54),IFERROR(INDEX('Payroll (Expenses)'!$L$5:$P$23,MATCH($B40,'Payroll (Expenses)'!$B$5:$B$23,0),MATCH(BK$56,'Payroll (Expenses)'!$L$4:$P$4,0)),0),0)</f>
        <v>0</v>
      </c>
      <c r="BO40" s="405">
        <f>IF(AND('Payroll (Expenses)'!$E17&lt;=BL$54,'Payroll (Expenses)'!$F17&gt;=BL$54),IFERROR(INDEX('Payroll (Expenses)'!$L$5:$P$23,MATCH($B40,'Payroll (Expenses)'!$B$5:$B$23,0),MATCH(BL$56,'Payroll (Expenses)'!$L$4:$P$4,0)),0),0)</f>
        <v>0</v>
      </c>
      <c r="BP40" s="405">
        <f>IF(AND('Payroll (Expenses)'!$E17&lt;=BM$54,'Payroll (Expenses)'!$F17&gt;=BM$54),IFERROR(INDEX('Payroll (Expenses)'!$L$5:$P$23,MATCH($B40,'Payroll (Expenses)'!$B$5:$B$23,0),MATCH(BM$56,'Payroll (Expenses)'!$L$4:$P$4,0)),0),0)</f>
        <v>0</v>
      </c>
      <c r="BQ40" s="405">
        <f>IF(AND('Payroll (Expenses)'!$E17&lt;=BN$54,'Payroll (Expenses)'!$F17&gt;=BN$54),IFERROR(INDEX('Payroll (Expenses)'!$L$5:$P$23,MATCH($B40,'Payroll (Expenses)'!$B$5:$B$23,0),MATCH(BN$56,'Payroll (Expenses)'!$L$4:$P$4,0)),0),0)</f>
        <v>0</v>
      </c>
      <c r="BR40" s="406">
        <f>IF(AND('Payroll (Expenses)'!$E17&lt;=BO$54,'Payroll (Expenses)'!$F17&gt;=BO$54),IFERROR(INDEX('Payroll (Expenses)'!$L$5:$P$23,MATCH($B40,'Payroll (Expenses)'!$B$5:$B$23,0),MATCH(BO$56,'Payroll (Expenses)'!$L$4:$P$4,0)),0),0)</f>
        <v>0</v>
      </c>
      <c r="BS40" s="407">
        <f>IFERROR(INDEX('Payroll (Expenses)'!$F$28:$J$46,MATCH($B40,'Payroll (Expenses)'!$B$28:$B$46,0),MATCH(H$56,'Payroll (Expenses)'!$F$27:$J$27,0)),0)*K40/12</f>
        <v>0</v>
      </c>
      <c r="BT40" s="407">
        <f>IFERROR(INDEX('Payroll (Expenses)'!$F$28:$J$46,MATCH($B40,'Payroll (Expenses)'!$B$28:$B$46,0),MATCH(I$56,'Payroll (Expenses)'!$F$27:$J$27,0)),0)*L40/12</f>
        <v>0</v>
      </c>
      <c r="BU40" s="407">
        <f>IFERROR(INDEX('Payroll (Expenses)'!$F$28:$J$46,MATCH($B40,'Payroll (Expenses)'!$B$28:$B$46,0),MATCH(J$56,'Payroll (Expenses)'!$F$27:$J$27,0)),0)*M40/12</f>
        <v>0</v>
      </c>
      <c r="BV40" s="407">
        <f>IFERROR(INDEX('Payroll (Expenses)'!$F$28:$J$46,MATCH($B40,'Payroll (Expenses)'!$B$28:$B$46,0),MATCH(K$56,'Payroll (Expenses)'!$F$27:$J$27,0)),0)*N40/12</f>
        <v>0</v>
      </c>
      <c r="BW40" s="407">
        <f>IFERROR(INDEX('Payroll (Expenses)'!$F$28:$J$46,MATCH($B40,'Payroll (Expenses)'!$B$28:$B$46,0),MATCH(L$56,'Payroll (Expenses)'!$F$27:$J$27,0)),0)*O40/12</f>
        <v>0</v>
      </c>
      <c r="BX40" s="407">
        <f>IFERROR(INDEX('Payroll (Expenses)'!$F$28:$J$46,MATCH($B40,'Payroll (Expenses)'!$B$28:$B$46,0),MATCH(M$56,'Payroll (Expenses)'!$F$27:$J$27,0)),0)*P40/12</f>
        <v>0</v>
      </c>
      <c r="BY40" s="407">
        <f>IFERROR(INDEX('Payroll (Expenses)'!$F$28:$J$46,MATCH($B40,'Payroll (Expenses)'!$B$28:$B$46,0),MATCH(N$56,'Payroll (Expenses)'!$F$27:$J$27,0)),0)*Q40/12</f>
        <v>0</v>
      </c>
      <c r="BZ40" s="407">
        <f>IFERROR(INDEX('Payroll (Expenses)'!$F$28:$J$46,MATCH($B40,'Payroll (Expenses)'!$B$28:$B$46,0),MATCH(O$56,'Payroll (Expenses)'!$F$27:$J$27,0)),0)*R40/12</f>
        <v>0</v>
      </c>
      <c r="CA40" s="407">
        <f>IFERROR(INDEX('Payroll (Expenses)'!$F$28:$J$46,MATCH($B40,'Payroll (Expenses)'!$B$28:$B$46,0),MATCH(P$56,'Payroll (Expenses)'!$F$27:$J$27,0)),0)*S40/12</f>
        <v>0</v>
      </c>
      <c r="CB40" s="407">
        <f>IFERROR(INDEX('Payroll (Expenses)'!$F$28:$J$46,MATCH($B40,'Payroll (Expenses)'!$B$28:$B$46,0),MATCH(Q$56,'Payroll (Expenses)'!$F$27:$J$27,0)),0)*T40/12</f>
        <v>0</v>
      </c>
      <c r="CC40" s="407">
        <f>IFERROR(INDEX('Payroll (Expenses)'!$F$28:$J$46,MATCH($B40,'Payroll (Expenses)'!$B$28:$B$46,0),MATCH(R$56,'Payroll (Expenses)'!$F$27:$J$27,0)),0)*U40/12</f>
        <v>0</v>
      </c>
      <c r="CD40" s="407">
        <f>IFERROR(INDEX('Payroll (Expenses)'!$F$28:$J$46,MATCH($B40,'Payroll (Expenses)'!$B$28:$B$46,0),MATCH(S$56,'Payroll (Expenses)'!$F$27:$J$27,0)),0)*V40/12</f>
        <v>0</v>
      </c>
      <c r="CE40" s="407">
        <f>IFERROR(INDEX('Payroll (Expenses)'!$F$28:$J$46,MATCH($B40,'Payroll (Expenses)'!$B$28:$B$46,0),MATCH(T$56,'Payroll (Expenses)'!$F$27:$J$27,0)),0)*W40/12</f>
        <v>0</v>
      </c>
      <c r="CF40" s="407">
        <f>IFERROR(INDEX('Payroll (Expenses)'!$F$28:$J$46,MATCH($B40,'Payroll (Expenses)'!$B$28:$B$46,0),MATCH(U$56,'Payroll (Expenses)'!$F$27:$J$27,0)),0)*X40/12</f>
        <v>0</v>
      </c>
      <c r="CG40" s="407">
        <f>IFERROR(INDEX('Payroll (Expenses)'!$F$28:$J$46,MATCH($B40,'Payroll (Expenses)'!$B$28:$B$46,0),MATCH(V$56,'Payroll (Expenses)'!$F$27:$J$27,0)),0)*Y40/12</f>
        <v>0</v>
      </c>
      <c r="CH40" s="407">
        <f>IFERROR(INDEX('Payroll (Expenses)'!$F$28:$J$46,MATCH($B40,'Payroll (Expenses)'!$B$28:$B$46,0),MATCH(W$56,'Payroll (Expenses)'!$F$27:$J$27,0)),0)*Z40/12</f>
        <v>0</v>
      </c>
      <c r="CI40" s="407">
        <f>IFERROR(INDEX('Payroll (Expenses)'!$F$28:$J$46,MATCH($B40,'Payroll (Expenses)'!$B$28:$B$46,0),MATCH(X$56,'Payroll (Expenses)'!$F$27:$J$27,0)),0)*AA40/12</f>
        <v>0</v>
      </c>
      <c r="CJ40" s="407">
        <f>IFERROR(INDEX('Payroll (Expenses)'!$F$28:$J$46,MATCH($B40,'Payroll (Expenses)'!$B$28:$B$46,0),MATCH(Y$56,'Payroll (Expenses)'!$F$27:$J$27,0)),0)*AB40/12</f>
        <v>0</v>
      </c>
      <c r="CK40" s="407">
        <f>IFERROR(INDEX('Payroll (Expenses)'!$F$28:$J$46,MATCH($B40,'Payroll (Expenses)'!$B$28:$B$46,0),MATCH(Z$56,'Payroll (Expenses)'!$F$27:$J$27,0)),0)*AC40/12</f>
        <v>0</v>
      </c>
      <c r="CL40" s="407">
        <f>IFERROR(INDEX('Payroll (Expenses)'!$F$28:$J$46,MATCH($B40,'Payroll (Expenses)'!$B$28:$B$46,0),MATCH(AA$56,'Payroll (Expenses)'!$F$27:$J$27,0)),0)*AD40/12</f>
        <v>0</v>
      </c>
      <c r="CM40" s="407">
        <f>IFERROR(INDEX('Payroll (Expenses)'!$F$28:$J$46,MATCH($B40,'Payroll (Expenses)'!$B$28:$B$46,0),MATCH(AB$56,'Payroll (Expenses)'!$F$27:$J$27,0)),0)*AE40/12</f>
        <v>0</v>
      </c>
      <c r="CN40" s="407">
        <f>IFERROR(INDEX('Payroll (Expenses)'!$F$28:$J$46,MATCH($B40,'Payroll (Expenses)'!$B$28:$B$46,0),MATCH(AC$56,'Payroll (Expenses)'!$F$27:$J$27,0)),0)*AF40/12</f>
        <v>0</v>
      </c>
      <c r="CO40" s="407">
        <f>IFERROR(INDEX('Payroll (Expenses)'!$F$28:$J$46,MATCH($B40,'Payroll (Expenses)'!$B$28:$B$46,0),MATCH(AD$56,'Payroll (Expenses)'!$F$27:$J$27,0)),0)*AG40/12</f>
        <v>0</v>
      </c>
      <c r="CP40" s="407">
        <f>IFERROR(INDEX('Payroll (Expenses)'!$F$28:$J$46,MATCH($B40,'Payroll (Expenses)'!$B$28:$B$46,0),MATCH(AE$56,'Payroll (Expenses)'!$F$27:$J$27,0)),0)*AH40/12</f>
        <v>0</v>
      </c>
      <c r="CQ40" s="407">
        <f>IFERROR(INDEX('Payroll (Expenses)'!$F$28:$J$46,MATCH($B40,'Payroll (Expenses)'!$B$28:$B$46,0),MATCH(AF$56,'Payroll (Expenses)'!$F$27:$J$27,0)),0)*AI40/12</f>
        <v>0</v>
      </c>
      <c r="CR40" s="407">
        <f>IFERROR(INDEX('Payroll (Expenses)'!$F$28:$J$46,MATCH($B40,'Payroll (Expenses)'!$B$28:$B$46,0),MATCH(AG$56,'Payroll (Expenses)'!$F$27:$J$27,0)),0)*AJ40/12</f>
        <v>0</v>
      </c>
      <c r="CS40" s="407">
        <f>IFERROR(INDEX('Payroll (Expenses)'!$F$28:$J$46,MATCH($B40,'Payroll (Expenses)'!$B$28:$B$46,0),MATCH(AH$56,'Payroll (Expenses)'!$F$27:$J$27,0)),0)*AK40/12</f>
        <v>0</v>
      </c>
      <c r="CT40" s="407">
        <f>IFERROR(INDEX('Payroll (Expenses)'!$F$28:$J$46,MATCH($B40,'Payroll (Expenses)'!$B$28:$B$46,0),MATCH(AI$56,'Payroll (Expenses)'!$F$27:$J$27,0)),0)*AL40/12</f>
        <v>0</v>
      </c>
      <c r="CU40" s="407">
        <f>IFERROR(INDEX('Payroll (Expenses)'!$F$28:$J$46,MATCH($B40,'Payroll (Expenses)'!$B$28:$B$46,0),MATCH(AJ$56,'Payroll (Expenses)'!$F$27:$J$27,0)),0)*AM40/12</f>
        <v>0</v>
      </c>
      <c r="CV40" s="407">
        <f>IFERROR(INDEX('Payroll (Expenses)'!$F$28:$J$46,MATCH($B40,'Payroll (Expenses)'!$B$28:$B$46,0),MATCH(AK$56,'Payroll (Expenses)'!$F$27:$J$27,0)),0)*AN40/12</f>
        <v>0</v>
      </c>
      <c r="CW40" s="407">
        <f>IFERROR(INDEX('Payroll (Expenses)'!$F$28:$J$46,MATCH($B40,'Payroll (Expenses)'!$B$28:$B$46,0),MATCH(AL$56,'Payroll (Expenses)'!$F$27:$J$27,0)),0)*AO40/12</f>
        <v>0</v>
      </c>
      <c r="CX40" s="407">
        <f>IFERROR(INDEX('Payroll (Expenses)'!$F$28:$J$46,MATCH($B40,'Payroll (Expenses)'!$B$28:$B$46,0),MATCH(AM$56,'Payroll (Expenses)'!$F$27:$J$27,0)),0)*AP40/12</f>
        <v>0</v>
      </c>
      <c r="CY40" s="407">
        <f>IFERROR(INDEX('Payroll (Expenses)'!$F$28:$J$46,MATCH($B40,'Payroll (Expenses)'!$B$28:$B$46,0),MATCH(AN$56,'Payroll (Expenses)'!$F$27:$J$27,0)),0)*AQ40/12</f>
        <v>0</v>
      </c>
      <c r="CZ40" s="407">
        <f>IFERROR(INDEX('Payroll (Expenses)'!$F$28:$J$46,MATCH($B40,'Payroll (Expenses)'!$B$28:$B$46,0),MATCH(AO$56,'Payroll (Expenses)'!$F$27:$J$27,0)),0)*AR40/12</f>
        <v>0</v>
      </c>
      <c r="DA40" s="407">
        <f>IFERROR(INDEX('Payroll (Expenses)'!$F$28:$J$46,MATCH($B40,'Payroll (Expenses)'!$B$28:$B$46,0),MATCH(AP$56,'Payroll (Expenses)'!$F$27:$J$27,0)),0)*AS40/12</f>
        <v>0</v>
      </c>
      <c r="DB40" s="407">
        <f>IFERROR(INDEX('Payroll (Expenses)'!$F$28:$J$46,MATCH($B40,'Payroll (Expenses)'!$B$28:$B$46,0),MATCH(AQ$56,'Payroll (Expenses)'!$F$27:$J$27,0)),0)*AT40/12</f>
        <v>0</v>
      </c>
      <c r="DC40" s="407">
        <f>IFERROR(INDEX('Payroll (Expenses)'!$F$28:$J$46,MATCH($B40,'Payroll (Expenses)'!$B$28:$B$46,0),MATCH(AR$56,'Payroll (Expenses)'!$F$27:$J$27,0)),0)*AU40/12</f>
        <v>0</v>
      </c>
      <c r="DD40" s="407">
        <f>IFERROR(INDEX('Payroll (Expenses)'!$F$28:$J$46,MATCH($B40,'Payroll (Expenses)'!$B$28:$B$46,0),MATCH(AS$56,'Payroll (Expenses)'!$F$27:$J$27,0)),0)*AV40/12</f>
        <v>0</v>
      </c>
      <c r="DE40" s="407">
        <f>IFERROR(INDEX('Payroll (Expenses)'!$F$28:$J$46,MATCH($B40,'Payroll (Expenses)'!$B$28:$B$46,0),MATCH(AT$56,'Payroll (Expenses)'!$F$27:$J$27,0)),0)*AW40/12</f>
        <v>0</v>
      </c>
      <c r="DF40" s="407">
        <f>IFERROR(INDEX('Payroll (Expenses)'!$F$28:$J$46,MATCH($B40,'Payroll (Expenses)'!$B$28:$B$46,0),MATCH(AU$56,'Payroll (Expenses)'!$F$27:$J$27,0)),0)*AX40/12</f>
        <v>0</v>
      </c>
      <c r="DG40" s="407">
        <f>IFERROR(INDEX('Payroll (Expenses)'!$F$28:$J$46,MATCH($B40,'Payroll (Expenses)'!$B$28:$B$46,0),MATCH(AV$56,'Payroll (Expenses)'!$F$27:$J$27,0)),0)*AY40/12</f>
        <v>0</v>
      </c>
      <c r="DH40" s="407">
        <f>IFERROR(INDEX('Payroll (Expenses)'!$F$28:$J$46,MATCH($B40,'Payroll (Expenses)'!$B$28:$B$46,0),MATCH(AW$56,'Payroll (Expenses)'!$F$27:$J$27,0)),0)*AZ40/12</f>
        <v>0</v>
      </c>
      <c r="DI40" s="407">
        <f>IFERROR(INDEX('Payroll (Expenses)'!$F$28:$J$46,MATCH($B40,'Payroll (Expenses)'!$B$28:$B$46,0),MATCH(AX$56,'Payroll (Expenses)'!$F$27:$J$27,0)),0)*BA40/12</f>
        <v>0</v>
      </c>
      <c r="DJ40" s="407">
        <f>IFERROR(INDEX('Payroll (Expenses)'!$F$28:$J$46,MATCH($B40,'Payroll (Expenses)'!$B$28:$B$46,0),MATCH(AY$56,'Payroll (Expenses)'!$F$27:$J$27,0)),0)*BB40/12</f>
        <v>0</v>
      </c>
      <c r="DK40" s="407">
        <f>IFERROR(INDEX('Payroll (Expenses)'!$F$28:$J$46,MATCH($B40,'Payroll (Expenses)'!$B$28:$B$46,0),MATCH(AZ$56,'Payroll (Expenses)'!$F$27:$J$27,0)),0)*BC40/12</f>
        <v>0</v>
      </c>
      <c r="DL40" s="407">
        <f>IFERROR(INDEX('Payroll (Expenses)'!$F$28:$J$46,MATCH($B40,'Payroll (Expenses)'!$B$28:$B$46,0),MATCH(BA$56,'Payroll (Expenses)'!$F$27:$J$27,0)),0)*BD40/12</f>
        <v>0</v>
      </c>
      <c r="DM40" s="407">
        <f>IFERROR(INDEX('Payroll (Expenses)'!$F$28:$J$46,MATCH($B40,'Payroll (Expenses)'!$B$28:$B$46,0),MATCH(BB$56,'Payroll (Expenses)'!$F$27:$J$27,0)),0)*BE40/12</f>
        <v>0</v>
      </c>
      <c r="DN40" s="407">
        <f>IFERROR(INDEX('Payroll (Expenses)'!$F$28:$J$46,MATCH($B40,'Payroll (Expenses)'!$B$28:$B$46,0),MATCH(BC$56,'Payroll (Expenses)'!$F$27:$J$27,0)),0)*BF40/12</f>
        <v>0</v>
      </c>
      <c r="DO40" s="407">
        <f>IFERROR(INDEX('Payroll (Expenses)'!$F$28:$J$46,MATCH($B40,'Payroll (Expenses)'!$B$28:$B$46,0),MATCH(BD$56,'Payroll (Expenses)'!$F$27:$J$27,0)),0)*BG40/12</f>
        <v>0</v>
      </c>
      <c r="DP40" s="407">
        <f>IFERROR(INDEX('Payroll (Expenses)'!$F$28:$J$46,MATCH($B40,'Payroll (Expenses)'!$B$28:$B$46,0),MATCH(BE$56,'Payroll (Expenses)'!$F$27:$J$27,0)),0)*BH40/12</f>
        <v>0</v>
      </c>
      <c r="DQ40" s="407">
        <f>IFERROR(INDEX('Payroll (Expenses)'!$F$28:$J$46,MATCH($B40,'Payroll (Expenses)'!$B$28:$B$46,0),MATCH(BF$56,'Payroll (Expenses)'!$F$27:$J$27,0)),0)*BI40/12</f>
        <v>0</v>
      </c>
      <c r="DR40" s="407">
        <f>IFERROR(INDEX('Payroll (Expenses)'!$F$28:$J$46,MATCH($B40,'Payroll (Expenses)'!$B$28:$B$46,0),MATCH(BG$56,'Payroll (Expenses)'!$F$27:$J$27,0)),0)*BJ40/12</f>
        <v>0</v>
      </c>
      <c r="DS40" s="407">
        <f>IFERROR(INDEX('Payroll (Expenses)'!$F$28:$J$46,MATCH($B40,'Payroll (Expenses)'!$B$28:$B$46,0),MATCH(BH$56,'Payroll (Expenses)'!$F$27:$J$27,0)),0)*BK40/12</f>
        <v>0</v>
      </c>
      <c r="DT40" s="407">
        <f>IFERROR(INDEX('Payroll (Expenses)'!$F$28:$J$46,MATCH($B40,'Payroll (Expenses)'!$B$28:$B$46,0),MATCH(BI$56,'Payroll (Expenses)'!$F$27:$J$27,0)),0)*BL40/12</f>
        <v>0</v>
      </c>
      <c r="DU40" s="407">
        <f>IFERROR(INDEX('Payroll (Expenses)'!$F$28:$J$46,MATCH($B40,'Payroll (Expenses)'!$B$28:$B$46,0),MATCH(BJ$56,'Payroll (Expenses)'!$F$27:$J$27,0)),0)*BM40/12</f>
        <v>0</v>
      </c>
      <c r="DV40" s="407">
        <f>IFERROR(INDEX('Payroll (Expenses)'!$F$28:$J$46,MATCH($B40,'Payroll (Expenses)'!$B$28:$B$46,0),MATCH(BK$56,'Payroll (Expenses)'!$F$27:$J$27,0)),0)*BN40/12</f>
        <v>0</v>
      </c>
      <c r="DW40" s="407">
        <f>IFERROR(INDEX('Payroll (Expenses)'!$F$28:$J$46,MATCH($B40,'Payroll (Expenses)'!$B$28:$B$46,0),MATCH(BL$56,'Payroll (Expenses)'!$F$27:$J$27,0)),0)*BO40/12</f>
        <v>0</v>
      </c>
      <c r="DX40" s="407">
        <f>IFERROR(INDEX('Payroll (Expenses)'!$F$28:$J$46,MATCH($B40,'Payroll (Expenses)'!$B$28:$B$46,0),MATCH(BM$56,'Payroll (Expenses)'!$F$27:$J$27,0)),0)*BP40/12</f>
        <v>0</v>
      </c>
      <c r="DY40" s="407">
        <f>IFERROR(INDEX('Payroll (Expenses)'!$F$28:$J$46,MATCH($B40,'Payroll (Expenses)'!$B$28:$B$46,0),MATCH(BN$56,'Payroll (Expenses)'!$F$27:$J$27,0)),0)*BQ40/12</f>
        <v>0</v>
      </c>
      <c r="DZ40" s="408">
        <f>IFERROR(INDEX('Payroll (Expenses)'!$F$28:$J$46,MATCH($B40,'Payroll (Expenses)'!$B$28:$B$46,0),MATCH(BO$56,'Payroll (Expenses)'!$F$27:$J$27,0)),0)*BR40/12</f>
        <v>0</v>
      </c>
      <c r="EA40" s="407">
        <f t="shared" si="10"/>
        <v>0</v>
      </c>
      <c r="EB40" s="409">
        <f t="shared" si="11"/>
        <v>0</v>
      </c>
      <c r="EC40" s="409">
        <f t="shared" si="12"/>
        <v>0</v>
      </c>
      <c r="ED40" s="409">
        <f t="shared" si="13"/>
        <v>0</v>
      </c>
      <c r="EE40" s="409">
        <f t="shared" si="14"/>
        <v>0</v>
      </c>
      <c r="EF40" s="409">
        <f t="shared" si="15"/>
        <v>0</v>
      </c>
      <c r="EG40" s="409">
        <f t="shared" si="16"/>
        <v>0</v>
      </c>
      <c r="EH40" s="409">
        <f t="shared" si="17"/>
        <v>0</v>
      </c>
      <c r="EI40" s="409">
        <f t="shared" si="18"/>
        <v>0</v>
      </c>
      <c r="EJ40" s="409">
        <f t="shared" si="19"/>
        <v>0</v>
      </c>
      <c r="EK40" s="409">
        <f t="shared" si="20"/>
        <v>0</v>
      </c>
      <c r="EL40" s="409">
        <f t="shared" si="21"/>
        <v>0</v>
      </c>
      <c r="EM40" s="409">
        <f t="shared" si="22"/>
        <v>0</v>
      </c>
      <c r="EN40" s="409">
        <f t="shared" si="23"/>
        <v>0</v>
      </c>
      <c r="EO40" s="409">
        <f t="shared" si="24"/>
        <v>0</v>
      </c>
      <c r="EP40" s="409">
        <f t="shared" si="25"/>
        <v>0</v>
      </c>
      <c r="EQ40" s="409">
        <f t="shared" si="26"/>
        <v>0</v>
      </c>
      <c r="ER40" s="409">
        <f t="shared" si="27"/>
        <v>0</v>
      </c>
      <c r="ES40" s="409">
        <f t="shared" si="28"/>
        <v>0</v>
      </c>
      <c r="ET40" s="409">
        <f t="shared" si="29"/>
        <v>0</v>
      </c>
      <c r="EU40" s="409">
        <f t="shared" si="30"/>
        <v>0</v>
      </c>
      <c r="EV40" s="409">
        <f t="shared" si="31"/>
        <v>0</v>
      </c>
      <c r="EW40" s="409">
        <f t="shared" si="32"/>
        <v>0</v>
      </c>
      <c r="EX40" s="409">
        <f t="shared" si="33"/>
        <v>0</v>
      </c>
      <c r="EY40" s="409">
        <f t="shared" si="34"/>
        <v>0</v>
      </c>
      <c r="EZ40" s="409">
        <f t="shared" si="35"/>
        <v>0</v>
      </c>
      <c r="FA40" s="409">
        <f t="shared" si="36"/>
        <v>0</v>
      </c>
      <c r="FB40" s="409">
        <f t="shared" si="37"/>
        <v>0</v>
      </c>
      <c r="FC40" s="409">
        <f t="shared" si="38"/>
        <v>0</v>
      </c>
      <c r="FD40" s="409">
        <f t="shared" si="39"/>
        <v>0</v>
      </c>
      <c r="FE40" s="409">
        <f t="shared" si="40"/>
        <v>0</v>
      </c>
      <c r="FF40" s="409">
        <f t="shared" si="41"/>
        <v>0</v>
      </c>
      <c r="FG40" s="409">
        <f t="shared" si="42"/>
        <v>0</v>
      </c>
      <c r="FH40" s="409">
        <f t="shared" si="43"/>
        <v>0</v>
      </c>
      <c r="FI40" s="409">
        <f t="shared" si="44"/>
        <v>0</v>
      </c>
      <c r="FJ40" s="409">
        <f t="shared" si="45"/>
        <v>0</v>
      </c>
      <c r="FK40" s="409">
        <f t="shared" si="46"/>
        <v>0</v>
      </c>
      <c r="FL40" s="409">
        <f t="shared" si="47"/>
        <v>0</v>
      </c>
      <c r="FM40" s="409">
        <f t="shared" si="48"/>
        <v>0</v>
      </c>
      <c r="FN40" s="409">
        <f t="shared" si="49"/>
        <v>0</v>
      </c>
      <c r="FO40" s="409">
        <f t="shared" si="50"/>
        <v>0</v>
      </c>
      <c r="FP40" s="409">
        <f t="shared" si="51"/>
        <v>0</v>
      </c>
      <c r="FQ40" s="409">
        <f t="shared" si="52"/>
        <v>0</v>
      </c>
      <c r="FR40" s="409">
        <f t="shared" si="53"/>
        <v>0</v>
      </c>
      <c r="FS40" s="409">
        <f t="shared" si="54"/>
        <v>0</v>
      </c>
      <c r="FT40" s="409">
        <f t="shared" si="55"/>
        <v>0</v>
      </c>
      <c r="FU40" s="409">
        <f t="shared" si="56"/>
        <v>0</v>
      </c>
      <c r="FV40" s="409">
        <f t="shared" si="57"/>
        <v>0</v>
      </c>
      <c r="FW40" s="409">
        <f t="shared" si="58"/>
        <v>0</v>
      </c>
      <c r="FX40" s="409">
        <f t="shared" si="59"/>
        <v>0</v>
      </c>
      <c r="FY40" s="409">
        <f t="shared" si="60"/>
        <v>0</v>
      </c>
      <c r="FZ40" s="409">
        <f t="shared" si="61"/>
        <v>0</v>
      </c>
      <c r="GA40" s="409">
        <f t="shared" si="62"/>
        <v>0</v>
      </c>
      <c r="GB40" s="409">
        <f t="shared" si="63"/>
        <v>0</v>
      </c>
      <c r="GC40" s="409">
        <f t="shared" si="64"/>
        <v>0</v>
      </c>
      <c r="GD40" s="409">
        <f t="shared" si="65"/>
        <v>0</v>
      </c>
      <c r="GE40" s="409">
        <f t="shared" si="66"/>
        <v>0</v>
      </c>
      <c r="GF40" s="409">
        <f t="shared" si="67"/>
        <v>0</v>
      </c>
      <c r="GG40" s="409">
        <f t="shared" si="68"/>
        <v>0</v>
      </c>
      <c r="GH40" s="410">
        <f t="shared" si="69"/>
        <v>0</v>
      </c>
      <c r="GI40" s="411">
        <f>'Clinic Model'!$G$23*(BS40+EA40)</f>
        <v>0</v>
      </c>
      <c r="GJ40" s="412">
        <f>'Clinic Model'!$G$23*(BT40+EB40)</f>
        <v>0</v>
      </c>
      <c r="GK40" s="412">
        <f>'Clinic Model'!$G$23*(BU40+EC40)</f>
        <v>0</v>
      </c>
      <c r="GL40" s="412">
        <f>'Clinic Model'!$G$23*(BV40+ED40)</f>
        <v>0</v>
      </c>
      <c r="GM40" s="412">
        <f>'Clinic Model'!$G$23*(BW40+EE40)</f>
        <v>0</v>
      </c>
      <c r="GN40" s="412">
        <f>'Clinic Model'!$G$23*(BX40+EF40)</f>
        <v>0</v>
      </c>
      <c r="GO40" s="412">
        <f>'Clinic Model'!$G$23*(BY40+EG40)</f>
        <v>0</v>
      </c>
      <c r="GP40" s="412">
        <f>'Clinic Model'!$G$23*(BZ40+EH40)</f>
        <v>0</v>
      </c>
      <c r="GQ40" s="412">
        <f>'Clinic Model'!$G$23*(CA40+EI40)</f>
        <v>0</v>
      </c>
      <c r="GR40" s="412">
        <f>'Clinic Model'!$G$23*(CB40+EJ40)</f>
        <v>0</v>
      </c>
      <c r="GS40" s="412">
        <f>'Clinic Model'!$G$23*(CC40+EK40)</f>
        <v>0</v>
      </c>
      <c r="GT40" s="412">
        <f>'Clinic Model'!$G$23*(CD40+EL40)</f>
        <v>0</v>
      </c>
      <c r="GU40" s="412">
        <f>'Clinic Model'!$G$23*(CE40+EM40)</f>
        <v>0</v>
      </c>
      <c r="GV40" s="412">
        <f>'Clinic Model'!$G$23*(CF40+EN40)</f>
        <v>0</v>
      </c>
      <c r="GW40" s="412">
        <f>'Clinic Model'!$G$23*(CG40+EO40)</f>
        <v>0</v>
      </c>
      <c r="GX40" s="412">
        <f>'Clinic Model'!$G$23*(CH40+EP40)</f>
        <v>0</v>
      </c>
      <c r="GY40" s="412">
        <f>'Clinic Model'!$G$23*(CI40+EQ40)</f>
        <v>0</v>
      </c>
      <c r="GZ40" s="412">
        <f>'Clinic Model'!$G$23*(CJ40+ER40)</f>
        <v>0</v>
      </c>
      <c r="HA40" s="412">
        <f>'Clinic Model'!$G$23*(CK40+ES40)</f>
        <v>0</v>
      </c>
      <c r="HB40" s="412">
        <f>'Clinic Model'!$G$23*(CL40+ET40)</f>
        <v>0</v>
      </c>
      <c r="HC40" s="412">
        <f>'Clinic Model'!$G$23*(CM40+EU40)</f>
        <v>0</v>
      </c>
      <c r="HD40" s="412">
        <f>'Clinic Model'!$G$23*(CN40+EV40)</f>
        <v>0</v>
      </c>
      <c r="HE40" s="412">
        <f>'Clinic Model'!$G$23*(CO40+EW40)</f>
        <v>0</v>
      </c>
      <c r="HF40" s="412">
        <f>'Clinic Model'!$G$23*(CP40+EX40)</f>
        <v>0</v>
      </c>
      <c r="HG40" s="412">
        <f>'Clinic Model'!$G$23*(CQ40+EY40)</f>
        <v>0</v>
      </c>
      <c r="HH40" s="412">
        <f>'Clinic Model'!$G$23*(CR40+EZ40)</f>
        <v>0</v>
      </c>
      <c r="HI40" s="412">
        <f>'Clinic Model'!$G$23*(CS40+FA40)</f>
        <v>0</v>
      </c>
      <c r="HJ40" s="412">
        <f>'Clinic Model'!$G$23*(CT40+FB40)</f>
        <v>0</v>
      </c>
      <c r="HK40" s="412">
        <f>'Clinic Model'!$G$23*(CU40+FC40)</f>
        <v>0</v>
      </c>
      <c r="HL40" s="412">
        <f>'Clinic Model'!$G$23*(CV40+FD40)</f>
        <v>0</v>
      </c>
      <c r="HM40" s="412">
        <f>'Clinic Model'!$G$23*(CW40+FE40)</f>
        <v>0</v>
      </c>
      <c r="HN40" s="412">
        <f>'Clinic Model'!$G$23*(CX40+FF40)</f>
        <v>0</v>
      </c>
      <c r="HO40" s="412">
        <f>'Clinic Model'!$G$23*(CY40+FG40)</f>
        <v>0</v>
      </c>
      <c r="HP40" s="412">
        <f>'Clinic Model'!$G$23*(CZ40+FH40)</f>
        <v>0</v>
      </c>
      <c r="HQ40" s="412">
        <f>'Clinic Model'!$G$23*(DA40+FI40)</f>
        <v>0</v>
      </c>
      <c r="HR40" s="412">
        <f>'Clinic Model'!$G$23*(DB40+FJ40)</f>
        <v>0</v>
      </c>
      <c r="HS40" s="412">
        <f>'Clinic Model'!$G$23*(DC40+FK40)</f>
        <v>0</v>
      </c>
      <c r="HT40" s="412">
        <f>'Clinic Model'!$G$23*(DD40+FL40)</f>
        <v>0</v>
      </c>
      <c r="HU40" s="412">
        <f>'Clinic Model'!$G$23*(DE40+FM40)</f>
        <v>0</v>
      </c>
      <c r="HV40" s="412">
        <f>'Clinic Model'!$G$23*(DF40+FN40)</f>
        <v>0</v>
      </c>
      <c r="HW40" s="412">
        <f>'Clinic Model'!$G$23*(DG40+FO40)</f>
        <v>0</v>
      </c>
      <c r="HX40" s="412">
        <f>'Clinic Model'!$G$23*(DH40+FP40)</f>
        <v>0</v>
      </c>
      <c r="HY40" s="412">
        <f>'Clinic Model'!$G$23*(DI40+FQ40)</f>
        <v>0</v>
      </c>
      <c r="HZ40" s="412">
        <f>'Clinic Model'!$G$23*(DJ40+FR40)</f>
        <v>0</v>
      </c>
      <c r="IA40" s="412">
        <f>'Clinic Model'!$G$23*(DK40+FS40)</f>
        <v>0</v>
      </c>
      <c r="IB40" s="412">
        <f>'Clinic Model'!$G$23*(DL40+FT40)</f>
        <v>0</v>
      </c>
      <c r="IC40" s="412">
        <f>'Clinic Model'!$G$23*(DM40+FU40)</f>
        <v>0</v>
      </c>
      <c r="ID40" s="412">
        <f>'Clinic Model'!$G$23*(DN40+FV40)</f>
        <v>0</v>
      </c>
      <c r="IE40" s="412">
        <f>'Clinic Model'!$G$23*(DO40+FW40)</f>
        <v>0</v>
      </c>
      <c r="IF40" s="412">
        <f>'Clinic Model'!$G$23*(DP40+FX40)</f>
        <v>0</v>
      </c>
      <c r="IG40" s="412">
        <f>'Clinic Model'!$G$23*(DQ40+FY40)</f>
        <v>0</v>
      </c>
      <c r="IH40" s="412">
        <f>'Clinic Model'!$G$23*(DR40+FZ40)</f>
        <v>0</v>
      </c>
      <c r="II40" s="412">
        <f>'Clinic Model'!$G$23*(DS40+GA40)</f>
        <v>0</v>
      </c>
      <c r="IJ40" s="412">
        <f>'Clinic Model'!$G$23*(DT40+GB40)</f>
        <v>0</v>
      </c>
      <c r="IK40" s="412">
        <f>'Clinic Model'!$G$23*(DU40+GC40)</f>
        <v>0</v>
      </c>
      <c r="IL40" s="412">
        <f>'Clinic Model'!$G$23*(DV40+GD40)</f>
        <v>0</v>
      </c>
      <c r="IM40" s="412">
        <f>'Clinic Model'!$G$23*(DW40+GE40)</f>
        <v>0</v>
      </c>
      <c r="IN40" s="412">
        <f>'Clinic Model'!$G$23*(DX40+GF40)</f>
        <v>0</v>
      </c>
      <c r="IO40" s="412">
        <f>'Clinic Model'!$G$23*(DY40+GG40)</f>
        <v>0</v>
      </c>
      <c r="IP40" s="413">
        <f>'Clinic Model'!$G$23*(DZ40+GH40)</f>
        <v>0</v>
      </c>
    </row>
    <row r="41" spans="1:250" ht="10.8" thickBot="1" x14ac:dyDescent="0.35">
      <c r="A41" s="50"/>
      <c r="B41" s="957" t="str">
        <f t="shared" si="70"/>
        <v xml:space="preserve"> </v>
      </c>
      <c r="C41" s="958"/>
      <c r="D41" s="958"/>
      <c r="E41" s="959"/>
      <c r="F41" s="401">
        <f t="shared" si="8"/>
        <v>0</v>
      </c>
      <c r="G41" s="402">
        <f t="shared" si="9"/>
        <v>0</v>
      </c>
      <c r="H41" s="402">
        <f t="shared" si="9"/>
        <v>0</v>
      </c>
      <c r="I41" s="401">
        <f t="shared" si="9"/>
        <v>0</v>
      </c>
      <c r="J41" s="403">
        <f t="shared" si="9"/>
        <v>0</v>
      </c>
      <c r="K41" s="404">
        <f>IF(AND('Payroll (Expenses)'!$E18&lt;=H$54,'Payroll (Expenses)'!$F18&gt;=H$54),IFERROR(INDEX('Payroll (Expenses)'!$L$5:$P$23,MATCH($B41,'Payroll (Expenses)'!$B$5:$B$23,0),MATCH(H$56,'Payroll (Expenses)'!$L$4:$P$4,0)),0),0)</f>
        <v>0</v>
      </c>
      <c r="L41" s="405">
        <f>IF(AND('Payroll (Expenses)'!$E18&lt;=I$54,'Payroll (Expenses)'!$F18&gt;=I$54),IFERROR(INDEX('Payroll (Expenses)'!$L$5:$P$23,MATCH($B41,'Payroll (Expenses)'!$B$5:$B$23,0),MATCH(I$56,'Payroll (Expenses)'!$L$4:$P$4,0)),0),0)</f>
        <v>0</v>
      </c>
      <c r="M41" s="405">
        <f>IF(AND('Payroll (Expenses)'!$E18&lt;=J$54,'Payroll (Expenses)'!$F18&gt;=J$54),IFERROR(INDEX('Payroll (Expenses)'!$L$5:$P$23,MATCH($B41,'Payroll (Expenses)'!$B$5:$B$23,0),MATCH(J$56,'Payroll (Expenses)'!$L$4:$P$4,0)),0),0)</f>
        <v>0</v>
      </c>
      <c r="N41" s="405">
        <f>IF(AND('Payroll (Expenses)'!$E18&lt;=K$54,'Payroll (Expenses)'!$F18&gt;=K$54),IFERROR(INDEX('Payroll (Expenses)'!$L$5:$P$23,MATCH($B41,'Payroll (Expenses)'!$B$5:$B$23,0),MATCH(K$56,'Payroll (Expenses)'!$L$4:$P$4,0)),0),0)</f>
        <v>0</v>
      </c>
      <c r="O41" s="405">
        <f>IF(AND('Payroll (Expenses)'!$E18&lt;=L$54,'Payroll (Expenses)'!$F18&gt;=L$54),IFERROR(INDEX('Payroll (Expenses)'!$L$5:$P$23,MATCH($B41,'Payroll (Expenses)'!$B$5:$B$23,0),MATCH(L$56,'Payroll (Expenses)'!$L$4:$P$4,0)),0),0)</f>
        <v>0</v>
      </c>
      <c r="P41" s="405">
        <f>IF(AND('Payroll (Expenses)'!$E18&lt;=M$54,'Payroll (Expenses)'!$F18&gt;=M$54),IFERROR(INDEX('Payroll (Expenses)'!$L$5:$P$23,MATCH($B41,'Payroll (Expenses)'!$B$5:$B$23,0),MATCH(M$56,'Payroll (Expenses)'!$L$4:$P$4,0)),0),0)</f>
        <v>0</v>
      </c>
      <c r="Q41" s="405">
        <f>IF(AND('Payroll (Expenses)'!$E18&lt;=N$54,'Payroll (Expenses)'!$F18&gt;=N$54),IFERROR(INDEX('Payroll (Expenses)'!$L$5:$P$23,MATCH($B41,'Payroll (Expenses)'!$B$5:$B$23,0),MATCH(N$56,'Payroll (Expenses)'!$L$4:$P$4,0)),0),0)</f>
        <v>0</v>
      </c>
      <c r="R41" s="405">
        <f>IF(AND('Payroll (Expenses)'!$E18&lt;=O$54,'Payroll (Expenses)'!$F18&gt;=O$54),IFERROR(INDEX('Payroll (Expenses)'!$L$5:$P$23,MATCH($B41,'Payroll (Expenses)'!$B$5:$B$23,0),MATCH(O$56,'Payroll (Expenses)'!$L$4:$P$4,0)),0),0)</f>
        <v>0</v>
      </c>
      <c r="S41" s="405">
        <f>IF(AND('Payroll (Expenses)'!$E18&lt;=P$54,'Payroll (Expenses)'!$F18&gt;=P$54),IFERROR(INDEX('Payroll (Expenses)'!$L$5:$P$23,MATCH($B41,'Payroll (Expenses)'!$B$5:$B$23,0),MATCH(P$56,'Payroll (Expenses)'!$L$4:$P$4,0)),0),0)</f>
        <v>0</v>
      </c>
      <c r="T41" s="405">
        <f>IF(AND('Payroll (Expenses)'!$E18&lt;=Q$54,'Payroll (Expenses)'!$F18&gt;=Q$54),IFERROR(INDEX('Payroll (Expenses)'!$L$5:$P$23,MATCH($B41,'Payroll (Expenses)'!$B$5:$B$23,0),MATCH(Q$56,'Payroll (Expenses)'!$L$4:$P$4,0)),0),0)</f>
        <v>0</v>
      </c>
      <c r="U41" s="405">
        <f>IF(AND('Payroll (Expenses)'!$E18&lt;=R$54,'Payroll (Expenses)'!$F18&gt;=R$54),IFERROR(INDEX('Payroll (Expenses)'!$L$5:$P$23,MATCH($B41,'Payroll (Expenses)'!$B$5:$B$23,0),MATCH(R$56,'Payroll (Expenses)'!$L$4:$P$4,0)),0),0)</f>
        <v>0</v>
      </c>
      <c r="V41" s="405">
        <f>IF(AND('Payroll (Expenses)'!$E18&lt;=S$54,'Payroll (Expenses)'!$F18&gt;=S$54),IFERROR(INDEX('Payroll (Expenses)'!$L$5:$P$23,MATCH($B41,'Payroll (Expenses)'!$B$5:$B$23,0),MATCH(S$56,'Payroll (Expenses)'!$L$4:$P$4,0)),0),0)</f>
        <v>0</v>
      </c>
      <c r="W41" s="405">
        <f>IF(AND('Payroll (Expenses)'!$E18&lt;=T$54,'Payroll (Expenses)'!$F18&gt;=T$54),IFERROR(INDEX('Payroll (Expenses)'!$L$5:$P$23,MATCH($B41,'Payroll (Expenses)'!$B$5:$B$23,0),MATCH(T$56,'Payroll (Expenses)'!$L$4:$P$4,0)),0),0)</f>
        <v>0</v>
      </c>
      <c r="X41" s="405">
        <f>IF(AND('Payroll (Expenses)'!$E18&lt;=U$54,'Payroll (Expenses)'!$F18&gt;=U$54),IFERROR(INDEX('Payroll (Expenses)'!$L$5:$P$23,MATCH($B41,'Payroll (Expenses)'!$B$5:$B$23,0),MATCH(U$56,'Payroll (Expenses)'!$L$4:$P$4,0)),0),0)</f>
        <v>0</v>
      </c>
      <c r="Y41" s="405">
        <f>IF(AND('Payroll (Expenses)'!$E18&lt;=V$54,'Payroll (Expenses)'!$F18&gt;=V$54),IFERROR(INDEX('Payroll (Expenses)'!$L$5:$P$23,MATCH($B41,'Payroll (Expenses)'!$B$5:$B$23,0),MATCH(V$56,'Payroll (Expenses)'!$L$4:$P$4,0)),0),0)</f>
        <v>0</v>
      </c>
      <c r="Z41" s="405">
        <f>IF(AND('Payroll (Expenses)'!$E18&lt;=W$54,'Payroll (Expenses)'!$F18&gt;=W$54),IFERROR(INDEX('Payroll (Expenses)'!$L$5:$P$23,MATCH($B41,'Payroll (Expenses)'!$B$5:$B$23,0),MATCH(W$56,'Payroll (Expenses)'!$L$4:$P$4,0)),0),0)</f>
        <v>0</v>
      </c>
      <c r="AA41" s="405">
        <f>IF(AND('Payroll (Expenses)'!$E18&lt;=X$54,'Payroll (Expenses)'!$F18&gt;=X$54),IFERROR(INDEX('Payroll (Expenses)'!$L$5:$P$23,MATCH($B41,'Payroll (Expenses)'!$B$5:$B$23,0),MATCH(X$56,'Payroll (Expenses)'!$L$4:$P$4,0)),0),0)</f>
        <v>0</v>
      </c>
      <c r="AB41" s="405">
        <f>IF(AND('Payroll (Expenses)'!$E18&lt;=Y$54,'Payroll (Expenses)'!$F18&gt;=Y$54),IFERROR(INDEX('Payroll (Expenses)'!$L$5:$P$23,MATCH($B41,'Payroll (Expenses)'!$B$5:$B$23,0),MATCH(Y$56,'Payroll (Expenses)'!$L$4:$P$4,0)),0),0)</f>
        <v>0</v>
      </c>
      <c r="AC41" s="405">
        <f>IF(AND('Payroll (Expenses)'!$E18&lt;=Z$54,'Payroll (Expenses)'!$F18&gt;=Z$54),IFERROR(INDEX('Payroll (Expenses)'!$L$5:$P$23,MATCH($B41,'Payroll (Expenses)'!$B$5:$B$23,0),MATCH(Z$56,'Payroll (Expenses)'!$L$4:$P$4,0)),0),0)</f>
        <v>0</v>
      </c>
      <c r="AD41" s="405">
        <f>IF(AND('Payroll (Expenses)'!$E18&lt;=AA$54,'Payroll (Expenses)'!$F18&gt;=AA$54),IFERROR(INDEX('Payroll (Expenses)'!$L$5:$P$23,MATCH($B41,'Payroll (Expenses)'!$B$5:$B$23,0),MATCH(AA$56,'Payroll (Expenses)'!$L$4:$P$4,0)),0),0)</f>
        <v>0</v>
      </c>
      <c r="AE41" s="405">
        <f>IF(AND('Payroll (Expenses)'!$E18&lt;=AB$54,'Payroll (Expenses)'!$F18&gt;=AB$54),IFERROR(INDEX('Payroll (Expenses)'!$L$5:$P$23,MATCH($B41,'Payroll (Expenses)'!$B$5:$B$23,0),MATCH(AB$56,'Payroll (Expenses)'!$L$4:$P$4,0)),0),0)</f>
        <v>0</v>
      </c>
      <c r="AF41" s="405">
        <f>IF(AND('Payroll (Expenses)'!$E18&lt;=AC$54,'Payroll (Expenses)'!$F18&gt;=AC$54),IFERROR(INDEX('Payroll (Expenses)'!$L$5:$P$23,MATCH($B41,'Payroll (Expenses)'!$B$5:$B$23,0),MATCH(AC$56,'Payroll (Expenses)'!$L$4:$P$4,0)),0),0)</f>
        <v>0</v>
      </c>
      <c r="AG41" s="405">
        <f>IF(AND('Payroll (Expenses)'!$E18&lt;=AD$54,'Payroll (Expenses)'!$F18&gt;=AD$54),IFERROR(INDEX('Payroll (Expenses)'!$L$5:$P$23,MATCH($B41,'Payroll (Expenses)'!$B$5:$B$23,0),MATCH(AD$56,'Payroll (Expenses)'!$L$4:$P$4,0)),0),0)</f>
        <v>0</v>
      </c>
      <c r="AH41" s="405">
        <f>IF(AND('Payroll (Expenses)'!$E18&lt;=AE$54,'Payroll (Expenses)'!$F18&gt;=AE$54),IFERROR(INDEX('Payroll (Expenses)'!$L$5:$P$23,MATCH($B41,'Payroll (Expenses)'!$B$5:$B$23,0),MATCH(AE$56,'Payroll (Expenses)'!$L$4:$P$4,0)),0),0)</f>
        <v>0</v>
      </c>
      <c r="AI41" s="405">
        <f>IF(AND('Payroll (Expenses)'!$E18&lt;=AF$54,'Payroll (Expenses)'!$F18&gt;=AF$54),IFERROR(INDEX('Payroll (Expenses)'!$L$5:$P$23,MATCH($B41,'Payroll (Expenses)'!$B$5:$B$23,0),MATCH(AF$56,'Payroll (Expenses)'!$L$4:$P$4,0)),0),0)</f>
        <v>0</v>
      </c>
      <c r="AJ41" s="405">
        <f>IF(AND('Payroll (Expenses)'!$E18&lt;=AG$54,'Payroll (Expenses)'!$F18&gt;=AG$54),IFERROR(INDEX('Payroll (Expenses)'!$L$5:$P$23,MATCH($B41,'Payroll (Expenses)'!$B$5:$B$23,0),MATCH(AG$56,'Payroll (Expenses)'!$L$4:$P$4,0)),0),0)</f>
        <v>0</v>
      </c>
      <c r="AK41" s="405">
        <f>IF(AND('Payroll (Expenses)'!$E18&lt;=AH$54,'Payroll (Expenses)'!$F18&gt;=AH$54),IFERROR(INDEX('Payroll (Expenses)'!$L$5:$P$23,MATCH($B41,'Payroll (Expenses)'!$B$5:$B$23,0),MATCH(AH$56,'Payroll (Expenses)'!$L$4:$P$4,0)),0),0)</f>
        <v>0</v>
      </c>
      <c r="AL41" s="405">
        <f>IF(AND('Payroll (Expenses)'!$E18&lt;=AI$54,'Payroll (Expenses)'!$F18&gt;=AI$54),IFERROR(INDEX('Payroll (Expenses)'!$L$5:$P$23,MATCH($B41,'Payroll (Expenses)'!$B$5:$B$23,0),MATCH(AI$56,'Payroll (Expenses)'!$L$4:$P$4,0)),0),0)</f>
        <v>0</v>
      </c>
      <c r="AM41" s="405">
        <f>IF(AND('Payroll (Expenses)'!$E18&lt;=AJ$54,'Payroll (Expenses)'!$F18&gt;=AJ$54),IFERROR(INDEX('Payroll (Expenses)'!$L$5:$P$23,MATCH($B41,'Payroll (Expenses)'!$B$5:$B$23,0),MATCH(AJ$56,'Payroll (Expenses)'!$L$4:$P$4,0)),0),0)</f>
        <v>0</v>
      </c>
      <c r="AN41" s="405">
        <f>IF(AND('Payroll (Expenses)'!$E18&lt;=AK$54,'Payroll (Expenses)'!$F18&gt;=AK$54),IFERROR(INDEX('Payroll (Expenses)'!$L$5:$P$23,MATCH($B41,'Payroll (Expenses)'!$B$5:$B$23,0),MATCH(AK$56,'Payroll (Expenses)'!$L$4:$P$4,0)),0),0)</f>
        <v>0</v>
      </c>
      <c r="AO41" s="405">
        <f>IF(AND('Payroll (Expenses)'!$E18&lt;=AL$54,'Payroll (Expenses)'!$F18&gt;=AL$54),IFERROR(INDEX('Payroll (Expenses)'!$L$5:$P$23,MATCH($B41,'Payroll (Expenses)'!$B$5:$B$23,0),MATCH(AL$56,'Payroll (Expenses)'!$L$4:$P$4,0)),0),0)</f>
        <v>0</v>
      </c>
      <c r="AP41" s="405">
        <f>IF(AND('Payroll (Expenses)'!$E18&lt;=AM$54,'Payroll (Expenses)'!$F18&gt;=AM$54),IFERROR(INDEX('Payroll (Expenses)'!$L$5:$P$23,MATCH($B41,'Payroll (Expenses)'!$B$5:$B$23,0),MATCH(AM$56,'Payroll (Expenses)'!$L$4:$P$4,0)),0),0)</f>
        <v>0</v>
      </c>
      <c r="AQ41" s="405">
        <f>IF(AND('Payroll (Expenses)'!$E18&lt;=AN$54,'Payroll (Expenses)'!$F18&gt;=AN$54),IFERROR(INDEX('Payroll (Expenses)'!$L$5:$P$23,MATCH($B41,'Payroll (Expenses)'!$B$5:$B$23,0),MATCH(AN$56,'Payroll (Expenses)'!$L$4:$P$4,0)),0),0)</f>
        <v>0</v>
      </c>
      <c r="AR41" s="405">
        <f>IF(AND('Payroll (Expenses)'!$E18&lt;=AO$54,'Payroll (Expenses)'!$F18&gt;=AO$54),IFERROR(INDEX('Payroll (Expenses)'!$L$5:$P$23,MATCH($B41,'Payroll (Expenses)'!$B$5:$B$23,0),MATCH(AO$56,'Payroll (Expenses)'!$L$4:$P$4,0)),0),0)</f>
        <v>0</v>
      </c>
      <c r="AS41" s="405">
        <f>IF(AND('Payroll (Expenses)'!$E18&lt;=AP$54,'Payroll (Expenses)'!$F18&gt;=AP$54),IFERROR(INDEX('Payroll (Expenses)'!$L$5:$P$23,MATCH($B41,'Payroll (Expenses)'!$B$5:$B$23,0),MATCH(AP$56,'Payroll (Expenses)'!$L$4:$P$4,0)),0),0)</f>
        <v>0</v>
      </c>
      <c r="AT41" s="405">
        <f>IF(AND('Payroll (Expenses)'!$E18&lt;=AQ$54,'Payroll (Expenses)'!$F18&gt;=AQ$54),IFERROR(INDEX('Payroll (Expenses)'!$L$5:$P$23,MATCH($B41,'Payroll (Expenses)'!$B$5:$B$23,0),MATCH(AQ$56,'Payroll (Expenses)'!$L$4:$P$4,0)),0),0)</f>
        <v>0</v>
      </c>
      <c r="AU41" s="405">
        <f>IF(AND('Payroll (Expenses)'!$E18&lt;=AR$54,'Payroll (Expenses)'!$F18&gt;=AR$54),IFERROR(INDEX('Payroll (Expenses)'!$L$5:$P$23,MATCH($B41,'Payroll (Expenses)'!$B$5:$B$23,0),MATCH(AR$56,'Payroll (Expenses)'!$L$4:$P$4,0)),0),0)</f>
        <v>0</v>
      </c>
      <c r="AV41" s="405">
        <f>IF(AND('Payroll (Expenses)'!$E18&lt;=AS$54,'Payroll (Expenses)'!$F18&gt;=AS$54),IFERROR(INDEX('Payroll (Expenses)'!$L$5:$P$23,MATCH($B41,'Payroll (Expenses)'!$B$5:$B$23,0),MATCH(AS$56,'Payroll (Expenses)'!$L$4:$P$4,0)),0),0)</f>
        <v>0</v>
      </c>
      <c r="AW41" s="405">
        <f>IF(AND('Payroll (Expenses)'!$E18&lt;=AT$54,'Payroll (Expenses)'!$F18&gt;=AT$54),IFERROR(INDEX('Payroll (Expenses)'!$L$5:$P$23,MATCH($B41,'Payroll (Expenses)'!$B$5:$B$23,0),MATCH(AT$56,'Payroll (Expenses)'!$L$4:$P$4,0)),0),0)</f>
        <v>0</v>
      </c>
      <c r="AX41" s="405">
        <f>IF(AND('Payroll (Expenses)'!$E18&lt;=AU$54,'Payroll (Expenses)'!$F18&gt;=AU$54),IFERROR(INDEX('Payroll (Expenses)'!$L$5:$P$23,MATCH($B41,'Payroll (Expenses)'!$B$5:$B$23,0),MATCH(AU$56,'Payroll (Expenses)'!$L$4:$P$4,0)),0),0)</f>
        <v>0</v>
      </c>
      <c r="AY41" s="405">
        <f>IF(AND('Payroll (Expenses)'!$E18&lt;=AV$54,'Payroll (Expenses)'!$F18&gt;=AV$54),IFERROR(INDEX('Payroll (Expenses)'!$L$5:$P$23,MATCH($B41,'Payroll (Expenses)'!$B$5:$B$23,0),MATCH(AV$56,'Payroll (Expenses)'!$L$4:$P$4,0)),0),0)</f>
        <v>0</v>
      </c>
      <c r="AZ41" s="405">
        <f>IF(AND('Payroll (Expenses)'!$E18&lt;=AW$54,'Payroll (Expenses)'!$F18&gt;=AW$54),IFERROR(INDEX('Payroll (Expenses)'!$L$5:$P$23,MATCH($B41,'Payroll (Expenses)'!$B$5:$B$23,0),MATCH(AW$56,'Payroll (Expenses)'!$L$4:$P$4,0)),0),0)</f>
        <v>0</v>
      </c>
      <c r="BA41" s="405">
        <f>IF(AND('Payroll (Expenses)'!$E18&lt;=AX$54,'Payroll (Expenses)'!$F18&gt;=AX$54),IFERROR(INDEX('Payroll (Expenses)'!$L$5:$P$23,MATCH($B41,'Payroll (Expenses)'!$B$5:$B$23,0),MATCH(AX$56,'Payroll (Expenses)'!$L$4:$P$4,0)),0),0)</f>
        <v>0</v>
      </c>
      <c r="BB41" s="405">
        <f>IF(AND('Payroll (Expenses)'!$E18&lt;=AY$54,'Payroll (Expenses)'!$F18&gt;=AY$54),IFERROR(INDEX('Payroll (Expenses)'!$L$5:$P$23,MATCH($B41,'Payroll (Expenses)'!$B$5:$B$23,0),MATCH(AY$56,'Payroll (Expenses)'!$L$4:$P$4,0)),0),0)</f>
        <v>0</v>
      </c>
      <c r="BC41" s="405">
        <f>IF(AND('Payroll (Expenses)'!$E18&lt;=AZ$54,'Payroll (Expenses)'!$F18&gt;=AZ$54),IFERROR(INDEX('Payroll (Expenses)'!$L$5:$P$23,MATCH($B41,'Payroll (Expenses)'!$B$5:$B$23,0),MATCH(AZ$56,'Payroll (Expenses)'!$L$4:$P$4,0)),0),0)</f>
        <v>0</v>
      </c>
      <c r="BD41" s="405">
        <f>IF(AND('Payroll (Expenses)'!$E18&lt;=BA$54,'Payroll (Expenses)'!$F18&gt;=BA$54),IFERROR(INDEX('Payroll (Expenses)'!$L$5:$P$23,MATCH($B41,'Payroll (Expenses)'!$B$5:$B$23,0),MATCH(BA$56,'Payroll (Expenses)'!$L$4:$P$4,0)),0),0)</f>
        <v>0</v>
      </c>
      <c r="BE41" s="405">
        <f>IF(AND('Payroll (Expenses)'!$E18&lt;=BB$54,'Payroll (Expenses)'!$F18&gt;=BB$54),IFERROR(INDEX('Payroll (Expenses)'!$L$5:$P$23,MATCH($B41,'Payroll (Expenses)'!$B$5:$B$23,0),MATCH(BB$56,'Payroll (Expenses)'!$L$4:$P$4,0)),0),0)</f>
        <v>0</v>
      </c>
      <c r="BF41" s="405">
        <f>IF(AND('Payroll (Expenses)'!$E18&lt;=BC$54,'Payroll (Expenses)'!$F18&gt;=BC$54),IFERROR(INDEX('Payroll (Expenses)'!$L$5:$P$23,MATCH($B41,'Payroll (Expenses)'!$B$5:$B$23,0),MATCH(BC$56,'Payroll (Expenses)'!$L$4:$P$4,0)),0),0)</f>
        <v>0</v>
      </c>
      <c r="BG41" s="405">
        <f>IF(AND('Payroll (Expenses)'!$E18&lt;=BD$54,'Payroll (Expenses)'!$F18&gt;=BD$54),IFERROR(INDEX('Payroll (Expenses)'!$L$5:$P$23,MATCH($B41,'Payroll (Expenses)'!$B$5:$B$23,0),MATCH(BD$56,'Payroll (Expenses)'!$L$4:$P$4,0)),0),0)</f>
        <v>0</v>
      </c>
      <c r="BH41" s="405">
        <f>IF(AND('Payroll (Expenses)'!$E18&lt;=BE$54,'Payroll (Expenses)'!$F18&gt;=BE$54),IFERROR(INDEX('Payroll (Expenses)'!$L$5:$P$23,MATCH($B41,'Payroll (Expenses)'!$B$5:$B$23,0),MATCH(BE$56,'Payroll (Expenses)'!$L$4:$P$4,0)),0),0)</f>
        <v>0</v>
      </c>
      <c r="BI41" s="405">
        <f>IF(AND('Payroll (Expenses)'!$E18&lt;=BF$54,'Payroll (Expenses)'!$F18&gt;=BF$54),IFERROR(INDEX('Payroll (Expenses)'!$L$5:$P$23,MATCH($B41,'Payroll (Expenses)'!$B$5:$B$23,0),MATCH(BF$56,'Payroll (Expenses)'!$L$4:$P$4,0)),0),0)</f>
        <v>0</v>
      </c>
      <c r="BJ41" s="405">
        <f>IF(AND('Payroll (Expenses)'!$E18&lt;=BG$54,'Payroll (Expenses)'!$F18&gt;=BG$54),IFERROR(INDEX('Payroll (Expenses)'!$L$5:$P$23,MATCH($B41,'Payroll (Expenses)'!$B$5:$B$23,0),MATCH(BG$56,'Payroll (Expenses)'!$L$4:$P$4,0)),0),0)</f>
        <v>0</v>
      </c>
      <c r="BK41" s="405">
        <f>IF(AND('Payroll (Expenses)'!$E18&lt;=BH$54,'Payroll (Expenses)'!$F18&gt;=BH$54),IFERROR(INDEX('Payroll (Expenses)'!$L$5:$P$23,MATCH($B41,'Payroll (Expenses)'!$B$5:$B$23,0),MATCH(BH$56,'Payroll (Expenses)'!$L$4:$P$4,0)),0),0)</f>
        <v>0</v>
      </c>
      <c r="BL41" s="405">
        <f>IF(AND('Payroll (Expenses)'!$E18&lt;=BI$54,'Payroll (Expenses)'!$F18&gt;=BI$54),IFERROR(INDEX('Payroll (Expenses)'!$L$5:$P$23,MATCH($B41,'Payroll (Expenses)'!$B$5:$B$23,0),MATCH(BI$56,'Payroll (Expenses)'!$L$4:$P$4,0)),0),0)</f>
        <v>0</v>
      </c>
      <c r="BM41" s="405">
        <f>IF(AND('Payroll (Expenses)'!$E18&lt;=BJ$54,'Payroll (Expenses)'!$F18&gt;=BJ$54),IFERROR(INDEX('Payroll (Expenses)'!$L$5:$P$23,MATCH($B41,'Payroll (Expenses)'!$B$5:$B$23,0),MATCH(BJ$56,'Payroll (Expenses)'!$L$4:$P$4,0)),0),0)</f>
        <v>0</v>
      </c>
      <c r="BN41" s="405">
        <f>IF(AND('Payroll (Expenses)'!$E18&lt;=BK$54,'Payroll (Expenses)'!$F18&gt;=BK$54),IFERROR(INDEX('Payroll (Expenses)'!$L$5:$P$23,MATCH($B41,'Payroll (Expenses)'!$B$5:$B$23,0),MATCH(BK$56,'Payroll (Expenses)'!$L$4:$P$4,0)),0),0)</f>
        <v>0</v>
      </c>
      <c r="BO41" s="405">
        <f>IF(AND('Payroll (Expenses)'!$E18&lt;=BL$54,'Payroll (Expenses)'!$F18&gt;=BL$54),IFERROR(INDEX('Payroll (Expenses)'!$L$5:$P$23,MATCH($B41,'Payroll (Expenses)'!$B$5:$B$23,0),MATCH(BL$56,'Payroll (Expenses)'!$L$4:$P$4,0)),0),0)</f>
        <v>0</v>
      </c>
      <c r="BP41" s="405">
        <f>IF(AND('Payroll (Expenses)'!$E18&lt;=BM$54,'Payroll (Expenses)'!$F18&gt;=BM$54),IFERROR(INDEX('Payroll (Expenses)'!$L$5:$P$23,MATCH($B41,'Payroll (Expenses)'!$B$5:$B$23,0),MATCH(BM$56,'Payroll (Expenses)'!$L$4:$P$4,0)),0),0)</f>
        <v>0</v>
      </c>
      <c r="BQ41" s="405">
        <f>IF(AND('Payroll (Expenses)'!$E18&lt;=BN$54,'Payroll (Expenses)'!$F18&gt;=BN$54),IFERROR(INDEX('Payroll (Expenses)'!$L$5:$P$23,MATCH($B41,'Payroll (Expenses)'!$B$5:$B$23,0),MATCH(BN$56,'Payroll (Expenses)'!$L$4:$P$4,0)),0),0)</f>
        <v>0</v>
      </c>
      <c r="BR41" s="406">
        <f>IF(AND('Payroll (Expenses)'!$E18&lt;=BO$54,'Payroll (Expenses)'!$F18&gt;=BO$54),IFERROR(INDEX('Payroll (Expenses)'!$L$5:$P$23,MATCH($B41,'Payroll (Expenses)'!$B$5:$B$23,0),MATCH(BO$56,'Payroll (Expenses)'!$L$4:$P$4,0)),0),0)</f>
        <v>0</v>
      </c>
      <c r="BS41" s="407">
        <f>IFERROR(INDEX('Payroll (Expenses)'!$F$28:$J$46,MATCH($B41,'Payroll (Expenses)'!$B$28:$B$46,0),MATCH(H$56,'Payroll (Expenses)'!$F$27:$J$27,0)),0)*K41/12</f>
        <v>0</v>
      </c>
      <c r="BT41" s="407">
        <f>IFERROR(INDEX('Payroll (Expenses)'!$F$28:$J$46,MATCH($B41,'Payroll (Expenses)'!$B$28:$B$46,0),MATCH(I$56,'Payroll (Expenses)'!$F$27:$J$27,0)),0)*L41/12</f>
        <v>0</v>
      </c>
      <c r="BU41" s="407">
        <f>IFERROR(INDEX('Payroll (Expenses)'!$F$28:$J$46,MATCH($B41,'Payroll (Expenses)'!$B$28:$B$46,0),MATCH(J$56,'Payroll (Expenses)'!$F$27:$J$27,0)),0)*M41/12</f>
        <v>0</v>
      </c>
      <c r="BV41" s="407">
        <f>IFERROR(INDEX('Payroll (Expenses)'!$F$28:$J$46,MATCH($B41,'Payroll (Expenses)'!$B$28:$B$46,0),MATCH(K$56,'Payroll (Expenses)'!$F$27:$J$27,0)),0)*N41/12</f>
        <v>0</v>
      </c>
      <c r="BW41" s="407">
        <f>IFERROR(INDEX('Payroll (Expenses)'!$F$28:$J$46,MATCH($B41,'Payroll (Expenses)'!$B$28:$B$46,0),MATCH(L$56,'Payroll (Expenses)'!$F$27:$J$27,0)),0)*O41/12</f>
        <v>0</v>
      </c>
      <c r="BX41" s="407">
        <f>IFERROR(INDEX('Payroll (Expenses)'!$F$28:$J$46,MATCH($B41,'Payroll (Expenses)'!$B$28:$B$46,0),MATCH(M$56,'Payroll (Expenses)'!$F$27:$J$27,0)),0)*P41/12</f>
        <v>0</v>
      </c>
      <c r="BY41" s="407">
        <f>IFERROR(INDEX('Payroll (Expenses)'!$F$28:$J$46,MATCH($B41,'Payroll (Expenses)'!$B$28:$B$46,0),MATCH(N$56,'Payroll (Expenses)'!$F$27:$J$27,0)),0)*Q41/12</f>
        <v>0</v>
      </c>
      <c r="BZ41" s="407">
        <f>IFERROR(INDEX('Payroll (Expenses)'!$F$28:$J$46,MATCH($B41,'Payroll (Expenses)'!$B$28:$B$46,0),MATCH(O$56,'Payroll (Expenses)'!$F$27:$J$27,0)),0)*R41/12</f>
        <v>0</v>
      </c>
      <c r="CA41" s="407">
        <f>IFERROR(INDEX('Payroll (Expenses)'!$F$28:$J$46,MATCH($B41,'Payroll (Expenses)'!$B$28:$B$46,0),MATCH(P$56,'Payroll (Expenses)'!$F$27:$J$27,0)),0)*S41/12</f>
        <v>0</v>
      </c>
      <c r="CB41" s="407">
        <f>IFERROR(INDEX('Payroll (Expenses)'!$F$28:$J$46,MATCH($B41,'Payroll (Expenses)'!$B$28:$B$46,0),MATCH(Q$56,'Payroll (Expenses)'!$F$27:$J$27,0)),0)*T41/12</f>
        <v>0</v>
      </c>
      <c r="CC41" s="407">
        <f>IFERROR(INDEX('Payroll (Expenses)'!$F$28:$J$46,MATCH($B41,'Payroll (Expenses)'!$B$28:$B$46,0),MATCH(R$56,'Payroll (Expenses)'!$F$27:$J$27,0)),0)*U41/12</f>
        <v>0</v>
      </c>
      <c r="CD41" s="407">
        <f>IFERROR(INDEX('Payroll (Expenses)'!$F$28:$J$46,MATCH($B41,'Payroll (Expenses)'!$B$28:$B$46,0),MATCH(S$56,'Payroll (Expenses)'!$F$27:$J$27,0)),0)*V41/12</f>
        <v>0</v>
      </c>
      <c r="CE41" s="407">
        <f>IFERROR(INDEX('Payroll (Expenses)'!$F$28:$J$46,MATCH($B41,'Payroll (Expenses)'!$B$28:$B$46,0),MATCH(T$56,'Payroll (Expenses)'!$F$27:$J$27,0)),0)*W41/12</f>
        <v>0</v>
      </c>
      <c r="CF41" s="407">
        <f>IFERROR(INDEX('Payroll (Expenses)'!$F$28:$J$46,MATCH($B41,'Payroll (Expenses)'!$B$28:$B$46,0),MATCH(U$56,'Payroll (Expenses)'!$F$27:$J$27,0)),0)*X41/12</f>
        <v>0</v>
      </c>
      <c r="CG41" s="407">
        <f>IFERROR(INDEX('Payroll (Expenses)'!$F$28:$J$46,MATCH($B41,'Payroll (Expenses)'!$B$28:$B$46,0),MATCH(V$56,'Payroll (Expenses)'!$F$27:$J$27,0)),0)*Y41/12</f>
        <v>0</v>
      </c>
      <c r="CH41" s="407">
        <f>IFERROR(INDEX('Payroll (Expenses)'!$F$28:$J$46,MATCH($B41,'Payroll (Expenses)'!$B$28:$B$46,0),MATCH(W$56,'Payroll (Expenses)'!$F$27:$J$27,0)),0)*Z41/12</f>
        <v>0</v>
      </c>
      <c r="CI41" s="407">
        <f>IFERROR(INDEX('Payroll (Expenses)'!$F$28:$J$46,MATCH($B41,'Payroll (Expenses)'!$B$28:$B$46,0),MATCH(X$56,'Payroll (Expenses)'!$F$27:$J$27,0)),0)*AA41/12</f>
        <v>0</v>
      </c>
      <c r="CJ41" s="407">
        <f>IFERROR(INDEX('Payroll (Expenses)'!$F$28:$J$46,MATCH($B41,'Payroll (Expenses)'!$B$28:$B$46,0),MATCH(Y$56,'Payroll (Expenses)'!$F$27:$J$27,0)),0)*AB41/12</f>
        <v>0</v>
      </c>
      <c r="CK41" s="407">
        <f>IFERROR(INDEX('Payroll (Expenses)'!$F$28:$J$46,MATCH($B41,'Payroll (Expenses)'!$B$28:$B$46,0),MATCH(Z$56,'Payroll (Expenses)'!$F$27:$J$27,0)),0)*AC41/12</f>
        <v>0</v>
      </c>
      <c r="CL41" s="407">
        <f>IFERROR(INDEX('Payroll (Expenses)'!$F$28:$J$46,MATCH($B41,'Payroll (Expenses)'!$B$28:$B$46,0),MATCH(AA$56,'Payroll (Expenses)'!$F$27:$J$27,0)),0)*AD41/12</f>
        <v>0</v>
      </c>
      <c r="CM41" s="407">
        <f>IFERROR(INDEX('Payroll (Expenses)'!$F$28:$J$46,MATCH($B41,'Payroll (Expenses)'!$B$28:$B$46,0),MATCH(AB$56,'Payroll (Expenses)'!$F$27:$J$27,0)),0)*AE41/12</f>
        <v>0</v>
      </c>
      <c r="CN41" s="407">
        <f>IFERROR(INDEX('Payroll (Expenses)'!$F$28:$J$46,MATCH($B41,'Payroll (Expenses)'!$B$28:$B$46,0),MATCH(AC$56,'Payroll (Expenses)'!$F$27:$J$27,0)),0)*AF41/12</f>
        <v>0</v>
      </c>
      <c r="CO41" s="407">
        <f>IFERROR(INDEX('Payroll (Expenses)'!$F$28:$J$46,MATCH($B41,'Payroll (Expenses)'!$B$28:$B$46,0),MATCH(AD$56,'Payroll (Expenses)'!$F$27:$J$27,0)),0)*AG41/12</f>
        <v>0</v>
      </c>
      <c r="CP41" s="407">
        <f>IFERROR(INDEX('Payroll (Expenses)'!$F$28:$J$46,MATCH($B41,'Payroll (Expenses)'!$B$28:$B$46,0),MATCH(AE$56,'Payroll (Expenses)'!$F$27:$J$27,0)),0)*AH41/12</f>
        <v>0</v>
      </c>
      <c r="CQ41" s="407">
        <f>IFERROR(INDEX('Payroll (Expenses)'!$F$28:$J$46,MATCH($B41,'Payroll (Expenses)'!$B$28:$B$46,0),MATCH(AF$56,'Payroll (Expenses)'!$F$27:$J$27,0)),0)*AI41/12</f>
        <v>0</v>
      </c>
      <c r="CR41" s="407">
        <f>IFERROR(INDEX('Payroll (Expenses)'!$F$28:$J$46,MATCH($B41,'Payroll (Expenses)'!$B$28:$B$46,0),MATCH(AG$56,'Payroll (Expenses)'!$F$27:$J$27,0)),0)*AJ41/12</f>
        <v>0</v>
      </c>
      <c r="CS41" s="407">
        <f>IFERROR(INDEX('Payroll (Expenses)'!$F$28:$J$46,MATCH($B41,'Payroll (Expenses)'!$B$28:$B$46,0),MATCH(AH$56,'Payroll (Expenses)'!$F$27:$J$27,0)),0)*AK41/12</f>
        <v>0</v>
      </c>
      <c r="CT41" s="407">
        <f>IFERROR(INDEX('Payroll (Expenses)'!$F$28:$J$46,MATCH($B41,'Payroll (Expenses)'!$B$28:$B$46,0),MATCH(AI$56,'Payroll (Expenses)'!$F$27:$J$27,0)),0)*AL41/12</f>
        <v>0</v>
      </c>
      <c r="CU41" s="407">
        <f>IFERROR(INDEX('Payroll (Expenses)'!$F$28:$J$46,MATCH($B41,'Payroll (Expenses)'!$B$28:$B$46,0),MATCH(AJ$56,'Payroll (Expenses)'!$F$27:$J$27,0)),0)*AM41/12</f>
        <v>0</v>
      </c>
      <c r="CV41" s="407">
        <f>IFERROR(INDEX('Payroll (Expenses)'!$F$28:$J$46,MATCH($B41,'Payroll (Expenses)'!$B$28:$B$46,0),MATCH(AK$56,'Payroll (Expenses)'!$F$27:$J$27,0)),0)*AN41/12</f>
        <v>0</v>
      </c>
      <c r="CW41" s="407">
        <f>IFERROR(INDEX('Payroll (Expenses)'!$F$28:$J$46,MATCH($B41,'Payroll (Expenses)'!$B$28:$B$46,0),MATCH(AL$56,'Payroll (Expenses)'!$F$27:$J$27,0)),0)*AO41/12</f>
        <v>0</v>
      </c>
      <c r="CX41" s="407">
        <f>IFERROR(INDEX('Payroll (Expenses)'!$F$28:$J$46,MATCH($B41,'Payroll (Expenses)'!$B$28:$B$46,0),MATCH(AM$56,'Payroll (Expenses)'!$F$27:$J$27,0)),0)*AP41/12</f>
        <v>0</v>
      </c>
      <c r="CY41" s="407">
        <f>IFERROR(INDEX('Payroll (Expenses)'!$F$28:$J$46,MATCH($B41,'Payroll (Expenses)'!$B$28:$B$46,0),MATCH(AN$56,'Payroll (Expenses)'!$F$27:$J$27,0)),0)*AQ41/12</f>
        <v>0</v>
      </c>
      <c r="CZ41" s="407">
        <f>IFERROR(INDEX('Payroll (Expenses)'!$F$28:$J$46,MATCH($B41,'Payroll (Expenses)'!$B$28:$B$46,0),MATCH(AO$56,'Payroll (Expenses)'!$F$27:$J$27,0)),0)*AR41/12</f>
        <v>0</v>
      </c>
      <c r="DA41" s="407">
        <f>IFERROR(INDEX('Payroll (Expenses)'!$F$28:$J$46,MATCH($B41,'Payroll (Expenses)'!$B$28:$B$46,0),MATCH(AP$56,'Payroll (Expenses)'!$F$27:$J$27,0)),0)*AS41/12</f>
        <v>0</v>
      </c>
      <c r="DB41" s="407">
        <f>IFERROR(INDEX('Payroll (Expenses)'!$F$28:$J$46,MATCH($B41,'Payroll (Expenses)'!$B$28:$B$46,0),MATCH(AQ$56,'Payroll (Expenses)'!$F$27:$J$27,0)),0)*AT41/12</f>
        <v>0</v>
      </c>
      <c r="DC41" s="407">
        <f>IFERROR(INDEX('Payroll (Expenses)'!$F$28:$J$46,MATCH($B41,'Payroll (Expenses)'!$B$28:$B$46,0),MATCH(AR$56,'Payroll (Expenses)'!$F$27:$J$27,0)),0)*AU41/12</f>
        <v>0</v>
      </c>
      <c r="DD41" s="407">
        <f>IFERROR(INDEX('Payroll (Expenses)'!$F$28:$J$46,MATCH($B41,'Payroll (Expenses)'!$B$28:$B$46,0),MATCH(AS$56,'Payroll (Expenses)'!$F$27:$J$27,0)),0)*AV41/12</f>
        <v>0</v>
      </c>
      <c r="DE41" s="407">
        <f>IFERROR(INDEX('Payroll (Expenses)'!$F$28:$J$46,MATCH($B41,'Payroll (Expenses)'!$B$28:$B$46,0),MATCH(AT$56,'Payroll (Expenses)'!$F$27:$J$27,0)),0)*AW41/12</f>
        <v>0</v>
      </c>
      <c r="DF41" s="407">
        <f>IFERROR(INDEX('Payroll (Expenses)'!$F$28:$J$46,MATCH($B41,'Payroll (Expenses)'!$B$28:$B$46,0),MATCH(AU$56,'Payroll (Expenses)'!$F$27:$J$27,0)),0)*AX41/12</f>
        <v>0</v>
      </c>
      <c r="DG41" s="407">
        <f>IFERROR(INDEX('Payroll (Expenses)'!$F$28:$J$46,MATCH($B41,'Payroll (Expenses)'!$B$28:$B$46,0),MATCH(AV$56,'Payroll (Expenses)'!$F$27:$J$27,0)),0)*AY41/12</f>
        <v>0</v>
      </c>
      <c r="DH41" s="407">
        <f>IFERROR(INDEX('Payroll (Expenses)'!$F$28:$J$46,MATCH($B41,'Payroll (Expenses)'!$B$28:$B$46,0),MATCH(AW$56,'Payroll (Expenses)'!$F$27:$J$27,0)),0)*AZ41/12</f>
        <v>0</v>
      </c>
      <c r="DI41" s="407">
        <f>IFERROR(INDEX('Payroll (Expenses)'!$F$28:$J$46,MATCH($B41,'Payroll (Expenses)'!$B$28:$B$46,0),MATCH(AX$56,'Payroll (Expenses)'!$F$27:$J$27,0)),0)*BA41/12</f>
        <v>0</v>
      </c>
      <c r="DJ41" s="407">
        <f>IFERROR(INDEX('Payroll (Expenses)'!$F$28:$J$46,MATCH($B41,'Payroll (Expenses)'!$B$28:$B$46,0),MATCH(AY$56,'Payroll (Expenses)'!$F$27:$J$27,0)),0)*BB41/12</f>
        <v>0</v>
      </c>
      <c r="DK41" s="407">
        <f>IFERROR(INDEX('Payroll (Expenses)'!$F$28:$J$46,MATCH($B41,'Payroll (Expenses)'!$B$28:$B$46,0),MATCH(AZ$56,'Payroll (Expenses)'!$F$27:$J$27,0)),0)*BC41/12</f>
        <v>0</v>
      </c>
      <c r="DL41" s="407">
        <f>IFERROR(INDEX('Payroll (Expenses)'!$F$28:$J$46,MATCH($B41,'Payroll (Expenses)'!$B$28:$B$46,0),MATCH(BA$56,'Payroll (Expenses)'!$F$27:$J$27,0)),0)*BD41/12</f>
        <v>0</v>
      </c>
      <c r="DM41" s="407">
        <f>IFERROR(INDEX('Payroll (Expenses)'!$F$28:$J$46,MATCH($B41,'Payroll (Expenses)'!$B$28:$B$46,0),MATCH(BB$56,'Payroll (Expenses)'!$F$27:$J$27,0)),0)*BE41/12</f>
        <v>0</v>
      </c>
      <c r="DN41" s="407">
        <f>IFERROR(INDEX('Payroll (Expenses)'!$F$28:$J$46,MATCH($B41,'Payroll (Expenses)'!$B$28:$B$46,0),MATCH(BC$56,'Payroll (Expenses)'!$F$27:$J$27,0)),0)*BF41/12</f>
        <v>0</v>
      </c>
      <c r="DO41" s="407">
        <f>IFERROR(INDEX('Payroll (Expenses)'!$F$28:$J$46,MATCH($B41,'Payroll (Expenses)'!$B$28:$B$46,0),MATCH(BD$56,'Payroll (Expenses)'!$F$27:$J$27,0)),0)*BG41/12</f>
        <v>0</v>
      </c>
      <c r="DP41" s="407">
        <f>IFERROR(INDEX('Payroll (Expenses)'!$F$28:$J$46,MATCH($B41,'Payroll (Expenses)'!$B$28:$B$46,0),MATCH(BE$56,'Payroll (Expenses)'!$F$27:$J$27,0)),0)*BH41/12</f>
        <v>0</v>
      </c>
      <c r="DQ41" s="407">
        <f>IFERROR(INDEX('Payroll (Expenses)'!$F$28:$J$46,MATCH($B41,'Payroll (Expenses)'!$B$28:$B$46,0),MATCH(BF$56,'Payroll (Expenses)'!$F$27:$J$27,0)),0)*BI41/12</f>
        <v>0</v>
      </c>
      <c r="DR41" s="407">
        <f>IFERROR(INDEX('Payroll (Expenses)'!$F$28:$J$46,MATCH($B41,'Payroll (Expenses)'!$B$28:$B$46,0),MATCH(BG$56,'Payroll (Expenses)'!$F$27:$J$27,0)),0)*BJ41/12</f>
        <v>0</v>
      </c>
      <c r="DS41" s="407">
        <f>IFERROR(INDEX('Payroll (Expenses)'!$F$28:$J$46,MATCH($B41,'Payroll (Expenses)'!$B$28:$B$46,0),MATCH(BH$56,'Payroll (Expenses)'!$F$27:$J$27,0)),0)*BK41/12</f>
        <v>0</v>
      </c>
      <c r="DT41" s="407">
        <f>IFERROR(INDEX('Payroll (Expenses)'!$F$28:$J$46,MATCH($B41,'Payroll (Expenses)'!$B$28:$B$46,0),MATCH(BI$56,'Payroll (Expenses)'!$F$27:$J$27,0)),0)*BL41/12</f>
        <v>0</v>
      </c>
      <c r="DU41" s="407">
        <f>IFERROR(INDEX('Payroll (Expenses)'!$F$28:$J$46,MATCH($B41,'Payroll (Expenses)'!$B$28:$B$46,0),MATCH(BJ$56,'Payroll (Expenses)'!$F$27:$J$27,0)),0)*BM41/12</f>
        <v>0</v>
      </c>
      <c r="DV41" s="407">
        <f>IFERROR(INDEX('Payroll (Expenses)'!$F$28:$J$46,MATCH($B41,'Payroll (Expenses)'!$B$28:$B$46,0),MATCH(BK$56,'Payroll (Expenses)'!$F$27:$J$27,0)),0)*BN41/12</f>
        <v>0</v>
      </c>
      <c r="DW41" s="407">
        <f>IFERROR(INDEX('Payroll (Expenses)'!$F$28:$J$46,MATCH($B41,'Payroll (Expenses)'!$B$28:$B$46,0),MATCH(BL$56,'Payroll (Expenses)'!$F$27:$J$27,0)),0)*BO41/12</f>
        <v>0</v>
      </c>
      <c r="DX41" s="407">
        <f>IFERROR(INDEX('Payroll (Expenses)'!$F$28:$J$46,MATCH($B41,'Payroll (Expenses)'!$B$28:$B$46,0),MATCH(BM$56,'Payroll (Expenses)'!$F$27:$J$27,0)),0)*BP41/12</f>
        <v>0</v>
      </c>
      <c r="DY41" s="407">
        <f>IFERROR(INDEX('Payroll (Expenses)'!$F$28:$J$46,MATCH($B41,'Payroll (Expenses)'!$B$28:$B$46,0),MATCH(BN$56,'Payroll (Expenses)'!$F$27:$J$27,0)),0)*BQ41/12</f>
        <v>0</v>
      </c>
      <c r="DZ41" s="408">
        <f>IFERROR(INDEX('Payroll (Expenses)'!$F$28:$J$46,MATCH($B41,'Payroll (Expenses)'!$B$28:$B$46,0),MATCH(BO$56,'Payroll (Expenses)'!$F$27:$J$27,0)),0)*BR41/12</f>
        <v>0</v>
      </c>
      <c r="EA41" s="407">
        <f t="shared" si="10"/>
        <v>0</v>
      </c>
      <c r="EB41" s="409">
        <f t="shared" si="11"/>
        <v>0</v>
      </c>
      <c r="EC41" s="409">
        <f t="shared" si="12"/>
        <v>0</v>
      </c>
      <c r="ED41" s="409">
        <f t="shared" si="13"/>
        <v>0</v>
      </c>
      <c r="EE41" s="409">
        <f t="shared" si="14"/>
        <v>0</v>
      </c>
      <c r="EF41" s="409">
        <f t="shared" si="15"/>
        <v>0</v>
      </c>
      <c r="EG41" s="409">
        <f t="shared" si="16"/>
        <v>0</v>
      </c>
      <c r="EH41" s="409">
        <f t="shared" si="17"/>
        <v>0</v>
      </c>
      <c r="EI41" s="409">
        <f t="shared" si="18"/>
        <v>0</v>
      </c>
      <c r="EJ41" s="409">
        <f t="shared" si="19"/>
        <v>0</v>
      </c>
      <c r="EK41" s="409">
        <f t="shared" si="20"/>
        <v>0</v>
      </c>
      <c r="EL41" s="409">
        <f t="shared" si="21"/>
        <v>0</v>
      </c>
      <c r="EM41" s="409">
        <f t="shared" si="22"/>
        <v>0</v>
      </c>
      <c r="EN41" s="409">
        <f t="shared" si="23"/>
        <v>0</v>
      </c>
      <c r="EO41" s="409">
        <f t="shared" si="24"/>
        <v>0</v>
      </c>
      <c r="EP41" s="409">
        <f t="shared" si="25"/>
        <v>0</v>
      </c>
      <c r="EQ41" s="409">
        <f t="shared" si="26"/>
        <v>0</v>
      </c>
      <c r="ER41" s="409">
        <f t="shared" si="27"/>
        <v>0</v>
      </c>
      <c r="ES41" s="409">
        <f t="shared" si="28"/>
        <v>0</v>
      </c>
      <c r="ET41" s="409">
        <f t="shared" si="29"/>
        <v>0</v>
      </c>
      <c r="EU41" s="409">
        <f t="shared" si="30"/>
        <v>0</v>
      </c>
      <c r="EV41" s="409">
        <f t="shared" si="31"/>
        <v>0</v>
      </c>
      <c r="EW41" s="409">
        <f t="shared" si="32"/>
        <v>0</v>
      </c>
      <c r="EX41" s="409">
        <f t="shared" si="33"/>
        <v>0</v>
      </c>
      <c r="EY41" s="409">
        <f t="shared" si="34"/>
        <v>0</v>
      </c>
      <c r="EZ41" s="409">
        <f t="shared" si="35"/>
        <v>0</v>
      </c>
      <c r="FA41" s="409">
        <f t="shared" si="36"/>
        <v>0</v>
      </c>
      <c r="FB41" s="409">
        <f t="shared" si="37"/>
        <v>0</v>
      </c>
      <c r="FC41" s="409">
        <f t="shared" si="38"/>
        <v>0</v>
      </c>
      <c r="FD41" s="409">
        <f t="shared" si="39"/>
        <v>0</v>
      </c>
      <c r="FE41" s="409">
        <f t="shared" si="40"/>
        <v>0</v>
      </c>
      <c r="FF41" s="409">
        <f t="shared" si="41"/>
        <v>0</v>
      </c>
      <c r="FG41" s="409">
        <f t="shared" si="42"/>
        <v>0</v>
      </c>
      <c r="FH41" s="409">
        <f t="shared" si="43"/>
        <v>0</v>
      </c>
      <c r="FI41" s="409">
        <f t="shared" si="44"/>
        <v>0</v>
      </c>
      <c r="FJ41" s="409">
        <f t="shared" si="45"/>
        <v>0</v>
      </c>
      <c r="FK41" s="409">
        <f t="shared" si="46"/>
        <v>0</v>
      </c>
      <c r="FL41" s="409">
        <f t="shared" si="47"/>
        <v>0</v>
      </c>
      <c r="FM41" s="409">
        <f t="shared" si="48"/>
        <v>0</v>
      </c>
      <c r="FN41" s="409">
        <f t="shared" si="49"/>
        <v>0</v>
      </c>
      <c r="FO41" s="409">
        <f t="shared" si="50"/>
        <v>0</v>
      </c>
      <c r="FP41" s="409">
        <f t="shared" si="51"/>
        <v>0</v>
      </c>
      <c r="FQ41" s="409">
        <f t="shared" si="52"/>
        <v>0</v>
      </c>
      <c r="FR41" s="409">
        <f t="shared" si="53"/>
        <v>0</v>
      </c>
      <c r="FS41" s="409">
        <f t="shared" si="54"/>
        <v>0</v>
      </c>
      <c r="FT41" s="409">
        <f t="shared" si="55"/>
        <v>0</v>
      </c>
      <c r="FU41" s="409">
        <f t="shared" si="56"/>
        <v>0</v>
      </c>
      <c r="FV41" s="409">
        <f t="shared" si="57"/>
        <v>0</v>
      </c>
      <c r="FW41" s="409">
        <f t="shared" si="58"/>
        <v>0</v>
      </c>
      <c r="FX41" s="409">
        <f t="shared" si="59"/>
        <v>0</v>
      </c>
      <c r="FY41" s="409">
        <f t="shared" si="60"/>
        <v>0</v>
      </c>
      <c r="FZ41" s="409">
        <f t="shared" si="61"/>
        <v>0</v>
      </c>
      <c r="GA41" s="409">
        <f t="shared" si="62"/>
        <v>0</v>
      </c>
      <c r="GB41" s="409">
        <f t="shared" si="63"/>
        <v>0</v>
      </c>
      <c r="GC41" s="409">
        <f t="shared" si="64"/>
        <v>0</v>
      </c>
      <c r="GD41" s="409">
        <f t="shared" si="65"/>
        <v>0</v>
      </c>
      <c r="GE41" s="409">
        <f t="shared" si="66"/>
        <v>0</v>
      </c>
      <c r="GF41" s="409">
        <f t="shared" si="67"/>
        <v>0</v>
      </c>
      <c r="GG41" s="409">
        <f t="shared" si="68"/>
        <v>0</v>
      </c>
      <c r="GH41" s="410">
        <f t="shared" si="69"/>
        <v>0</v>
      </c>
      <c r="GI41" s="411">
        <f>'Clinic Model'!$G$23*(BS41+EA41)</f>
        <v>0</v>
      </c>
      <c r="GJ41" s="412">
        <f>'Clinic Model'!$G$23*(BT41+EB41)</f>
        <v>0</v>
      </c>
      <c r="GK41" s="412">
        <f>'Clinic Model'!$G$23*(BU41+EC41)</f>
        <v>0</v>
      </c>
      <c r="GL41" s="412">
        <f>'Clinic Model'!$G$23*(BV41+ED41)</f>
        <v>0</v>
      </c>
      <c r="GM41" s="412">
        <f>'Clinic Model'!$G$23*(BW41+EE41)</f>
        <v>0</v>
      </c>
      <c r="GN41" s="412">
        <f>'Clinic Model'!$G$23*(BX41+EF41)</f>
        <v>0</v>
      </c>
      <c r="GO41" s="412">
        <f>'Clinic Model'!$G$23*(BY41+EG41)</f>
        <v>0</v>
      </c>
      <c r="GP41" s="412">
        <f>'Clinic Model'!$G$23*(BZ41+EH41)</f>
        <v>0</v>
      </c>
      <c r="GQ41" s="412">
        <f>'Clinic Model'!$G$23*(CA41+EI41)</f>
        <v>0</v>
      </c>
      <c r="GR41" s="412">
        <f>'Clinic Model'!$G$23*(CB41+EJ41)</f>
        <v>0</v>
      </c>
      <c r="GS41" s="412">
        <f>'Clinic Model'!$G$23*(CC41+EK41)</f>
        <v>0</v>
      </c>
      <c r="GT41" s="412">
        <f>'Clinic Model'!$G$23*(CD41+EL41)</f>
        <v>0</v>
      </c>
      <c r="GU41" s="412">
        <f>'Clinic Model'!$G$23*(CE41+EM41)</f>
        <v>0</v>
      </c>
      <c r="GV41" s="412">
        <f>'Clinic Model'!$G$23*(CF41+EN41)</f>
        <v>0</v>
      </c>
      <c r="GW41" s="412">
        <f>'Clinic Model'!$G$23*(CG41+EO41)</f>
        <v>0</v>
      </c>
      <c r="GX41" s="412">
        <f>'Clinic Model'!$G$23*(CH41+EP41)</f>
        <v>0</v>
      </c>
      <c r="GY41" s="412">
        <f>'Clinic Model'!$G$23*(CI41+EQ41)</f>
        <v>0</v>
      </c>
      <c r="GZ41" s="412">
        <f>'Clinic Model'!$G$23*(CJ41+ER41)</f>
        <v>0</v>
      </c>
      <c r="HA41" s="412">
        <f>'Clinic Model'!$G$23*(CK41+ES41)</f>
        <v>0</v>
      </c>
      <c r="HB41" s="412">
        <f>'Clinic Model'!$G$23*(CL41+ET41)</f>
        <v>0</v>
      </c>
      <c r="HC41" s="412">
        <f>'Clinic Model'!$G$23*(CM41+EU41)</f>
        <v>0</v>
      </c>
      <c r="HD41" s="412">
        <f>'Clinic Model'!$G$23*(CN41+EV41)</f>
        <v>0</v>
      </c>
      <c r="HE41" s="412">
        <f>'Clinic Model'!$G$23*(CO41+EW41)</f>
        <v>0</v>
      </c>
      <c r="HF41" s="412">
        <f>'Clinic Model'!$G$23*(CP41+EX41)</f>
        <v>0</v>
      </c>
      <c r="HG41" s="412">
        <f>'Clinic Model'!$G$23*(CQ41+EY41)</f>
        <v>0</v>
      </c>
      <c r="HH41" s="412">
        <f>'Clinic Model'!$G$23*(CR41+EZ41)</f>
        <v>0</v>
      </c>
      <c r="HI41" s="412">
        <f>'Clinic Model'!$G$23*(CS41+FA41)</f>
        <v>0</v>
      </c>
      <c r="HJ41" s="412">
        <f>'Clinic Model'!$G$23*(CT41+FB41)</f>
        <v>0</v>
      </c>
      <c r="HK41" s="412">
        <f>'Clinic Model'!$G$23*(CU41+FC41)</f>
        <v>0</v>
      </c>
      <c r="HL41" s="412">
        <f>'Clinic Model'!$G$23*(CV41+FD41)</f>
        <v>0</v>
      </c>
      <c r="HM41" s="412">
        <f>'Clinic Model'!$G$23*(CW41+FE41)</f>
        <v>0</v>
      </c>
      <c r="HN41" s="412">
        <f>'Clinic Model'!$G$23*(CX41+FF41)</f>
        <v>0</v>
      </c>
      <c r="HO41" s="412">
        <f>'Clinic Model'!$G$23*(CY41+FG41)</f>
        <v>0</v>
      </c>
      <c r="HP41" s="412">
        <f>'Clinic Model'!$G$23*(CZ41+FH41)</f>
        <v>0</v>
      </c>
      <c r="HQ41" s="412">
        <f>'Clinic Model'!$G$23*(DA41+FI41)</f>
        <v>0</v>
      </c>
      <c r="HR41" s="412">
        <f>'Clinic Model'!$G$23*(DB41+FJ41)</f>
        <v>0</v>
      </c>
      <c r="HS41" s="412">
        <f>'Clinic Model'!$G$23*(DC41+FK41)</f>
        <v>0</v>
      </c>
      <c r="HT41" s="412">
        <f>'Clinic Model'!$G$23*(DD41+FL41)</f>
        <v>0</v>
      </c>
      <c r="HU41" s="412">
        <f>'Clinic Model'!$G$23*(DE41+FM41)</f>
        <v>0</v>
      </c>
      <c r="HV41" s="412">
        <f>'Clinic Model'!$G$23*(DF41+FN41)</f>
        <v>0</v>
      </c>
      <c r="HW41" s="412">
        <f>'Clinic Model'!$G$23*(DG41+FO41)</f>
        <v>0</v>
      </c>
      <c r="HX41" s="412">
        <f>'Clinic Model'!$G$23*(DH41+FP41)</f>
        <v>0</v>
      </c>
      <c r="HY41" s="412">
        <f>'Clinic Model'!$G$23*(DI41+FQ41)</f>
        <v>0</v>
      </c>
      <c r="HZ41" s="412">
        <f>'Clinic Model'!$G$23*(DJ41+FR41)</f>
        <v>0</v>
      </c>
      <c r="IA41" s="412">
        <f>'Clinic Model'!$G$23*(DK41+FS41)</f>
        <v>0</v>
      </c>
      <c r="IB41" s="412">
        <f>'Clinic Model'!$G$23*(DL41+FT41)</f>
        <v>0</v>
      </c>
      <c r="IC41" s="412">
        <f>'Clinic Model'!$G$23*(DM41+FU41)</f>
        <v>0</v>
      </c>
      <c r="ID41" s="412">
        <f>'Clinic Model'!$G$23*(DN41+FV41)</f>
        <v>0</v>
      </c>
      <c r="IE41" s="412">
        <f>'Clinic Model'!$G$23*(DO41+FW41)</f>
        <v>0</v>
      </c>
      <c r="IF41" s="412">
        <f>'Clinic Model'!$G$23*(DP41+FX41)</f>
        <v>0</v>
      </c>
      <c r="IG41" s="412">
        <f>'Clinic Model'!$G$23*(DQ41+FY41)</f>
        <v>0</v>
      </c>
      <c r="IH41" s="412">
        <f>'Clinic Model'!$G$23*(DR41+FZ41)</f>
        <v>0</v>
      </c>
      <c r="II41" s="412">
        <f>'Clinic Model'!$G$23*(DS41+GA41)</f>
        <v>0</v>
      </c>
      <c r="IJ41" s="412">
        <f>'Clinic Model'!$G$23*(DT41+GB41)</f>
        <v>0</v>
      </c>
      <c r="IK41" s="412">
        <f>'Clinic Model'!$G$23*(DU41+GC41)</f>
        <v>0</v>
      </c>
      <c r="IL41" s="412">
        <f>'Clinic Model'!$G$23*(DV41+GD41)</f>
        <v>0</v>
      </c>
      <c r="IM41" s="412">
        <f>'Clinic Model'!$G$23*(DW41+GE41)</f>
        <v>0</v>
      </c>
      <c r="IN41" s="412">
        <f>'Clinic Model'!$G$23*(DX41+GF41)</f>
        <v>0</v>
      </c>
      <c r="IO41" s="412">
        <f>'Clinic Model'!$G$23*(DY41+GG41)</f>
        <v>0</v>
      </c>
      <c r="IP41" s="413">
        <f>'Clinic Model'!$G$23*(DZ41+GH41)</f>
        <v>0</v>
      </c>
    </row>
    <row r="42" spans="1:250" ht="10.8" thickBot="1" x14ac:dyDescent="0.35">
      <c r="A42" s="50"/>
      <c r="B42" s="957" t="str">
        <f t="shared" si="70"/>
        <v xml:space="preserve"> </v>
      </c>
      <c r="C42" s="958"/>
      <c r="D42" s="958"/>
      <c r="E42" s="959"/>
      <c r="F42" s="401">
        <f t="shared" si="8"/>
        <v>0</v>
      </c>
      <c r="G42" s="402">
        <f t="shared" si="9"/>
        <v>0</v>
      </c>
      <c r="H42" s="402">
        <f t="shared" si="9"/>
        <v>0</v>
      </c>
      <c r="I42" s="401">
        <f t="shared" si="9"/>
        <v>0</v>
      </c>
      <c r="J42" s="403">
        <f t="shared" si="9"/>
        <v>0</v>
      </c>
      <c r="K42" s="404">
        <f>IF(AND('Payroll (Expenses)'!$E19&lt;=H$54,'Payroll (Expenses)'!$F19&gt;=H$54),IFERROR(INDEX('Payroll (Expenses)'!$L$5:$P$23,MATCH($B42,'Payroll (Expenses)'!$B$5:$B$23,0),MATCH(H$56,'Payroll (Expenses)'!$L$4:$P$4,0)),0),0)</f>
        <v>0</v>
      </c>
      <c r="L42" s="405">
        <f>IF(AND('Payroll (Expenses)'!$E19&lt;=I$54,'Payroll (Expenses)'!$F19&gt;=I$54),IFERROR(INDEX('Payroll (Expenses)'!$L$5:$P$23,MATCH($B42,'Payroll (Expenses)'!$B$5:$B$23,0),MATCH(I$56,'Payroll (Expenses)'!$L$4:$P$4,0)),0),0)</f>
        <v>0</v>
      </c>
      <c r="M42" s="405">
        <f>IF(AND('Payroll (Expenses)'!$E19&lt;=J$54,'Payroll (Expenses)'!$F19&gt;=J$54),IFERROR(INDEX('Payroll (Expenses)'!$L$5:$P$23,MATCH($B42,'Payroll (Expenses)'!$B$5:$B$23,0),MATCH(J$56,'Payroll (Expenses)'!$L$4:$P$4,0)),0),0)</f>
        <v>0</v>
      </c>
      <c r="N42" s="405">
        <f>IF(AND('Payroll (Expenses)'!$E19&lt;=K$54,'Payroll (Expenses)'!$F19&gt;=K$54),IFERROR(INDEX('Payroll (Expenses)'!$L$5:$P$23,MATCH($B42,'Payroll (Expenses)'!$B$5:$B$23,0),MATCH(K$56,'Payroll (Expenses)'!$L$4:$P$4,0)),0),0)</f>
        <v>0</v>
      </c>
      <c r="O42" s="405">
        <f>IF(AND('Payroll (Expenses)'!$E19&lt;=L$54,'Payroll (Expenses)'!$F19&gt;=L$54),IFERROR(INDEX('Payroll (Expenses)'!$L$5:$P$23,MATCH($B42,'Payroll (Expenses)'!$B$5:$B$23,0),MATCH(L$56,'Payroll (Expenses)'!$L$4:$P$4,0)),0),0)</f>
        <v>0</v>
      </c>
      <c r="P42" s="405">
        <f>IF(AND('Payroll (Expenses)'!$E19&lt;=M$54,'Payroll (Expenses)'!$F19&gt;=M$54),IFERROR(INDEX('Payroll (Expenses)'!$L$5:$P$23,MATCH($B42,'Payroll (Expenses)'!$B$5:$B$23,0),MATCH(M$56,'Payroll (Expenses)'!$L$4:$P$4,0)),0),0)</f>
        <v>0</v>
      </c>
      <c r="Q42" s="405">
        <f>IF(AND('Payroll (Expenses)'!$E19&lt;=N$54,'Payroll (Expenses)'!$F19&gt;=N$54),IFERROR(INDEX('Payroll (Expenses)'!$L$5:$P$23,MATCH($B42,'Payroll (Expenses)'!$B$5:$B$23,0),MATCH(N$56,'Payroll (Expenses)'!$L$4:$P$4,0)),0),0)</f>
        <v>0</v>
      </c>
      <c r="R42" s="405">
        <f>IF(AND('Payroll (Expenses)'!$E19&lt;=O$54,'Payroll (Expenses)'!$F19&gt;=O$54),IFERROR(INDEX('Payroll (Expenses)'!$L$5:$P$23,MATCH($B42,'Payroll (Expenses)'!$B$5:$B$23,0),MATCH(O$56,'Payroll (Expenses)'!$L$4:$P$4,0)),0),0)</f>
        <v>0</v>
      </c>
      <c r="S42" s="405">
        <f>IF(AND('Payroll (Expenses)'!$E19&lt;=P$54,'Payroll (Expenses)'!$F19&gt;=P$54),IFERROR(INDEX('Payroll (Expenses)'!$L$5:$P$23,MATCH($B42,'Payroll (Expenses)'!$B$5:$B$23,0),MATCH(P$56,'Payroll (Expenses)'!$L$4:$P$4,0)),0),0)</f>
        <v>0</v>
      </c>
      <c r="T42" s="405">
        <f>IF(AND('Payroll (Expenses)'!$E19&lt;=Q$54,'Payroll (Expenses)'!$F19&gt;=Q$54),IFERROR(INDEX('Payroll (Expenses)'!$L$5:$P$23,MATCH($B42,'Payroll (Expenses)'!$B$5:$B$23,0),MATCH(Q$56,'Payroll (Expenses)'!$L$4:$P$4,0)),0),0)</f>
        <v>0</v>
      </c>
      <c r="U42" s="405">
        <f>IF(AND('Payroll (Expenses)'!$E19&lt;=R$54,'Payroll (Expenses)'!$F19&gt;=R$54),IFERROR(INDEX('Payroll (Expenses)'!$L$5:$P$23,MATCH($B42,'Payroll (Expenses)'!$B$5:$B$23,0),MATCH(R$56,'Payroll (Expenses)'!$L$4:$P$4,0)),0),0)</f>
        <v>0</v>
      </c>
      <c r="V42" s="405">
        <f>IF(AND('Payroll (Expenses)'!$E19&lt;=S$54,'Payroll (Expenses)'!$F19&gt;=S$54),IFERROR(INDEX('Payroll (Expenses)'!$L$5:$P$23,MATCH($B42,'Payroll (Expenses)'!$B$5:$B$23,0),MATCH(S$56,'Payroll (Expenses)'!$L$4:$P$4,0)),0),0)</f>
        <v>0</v>
      </c>
      <c r="W42" s="405">
        <f>IF(AND('Payroll (Expenses)'!$E19&lt;=T$54,'Payroll (Expenses)'!$F19&gt;=T$54),IFERROR(INDEX('Payroll (Expenses)'!$L$5:$P$23,MATCH($B42,'Payroll (Expenses)'!$B$5:$B$23,0),MATCH(T$56,'Payroll (Expenses)'!$L$4:$P$4,0)),0),0)</f>
        <v>0</v>
      </c>
      <c r="X42" s="405">
        <f>IF(AND('Payroll (Expenses)'!$E19&lt;=U$54,'Payroll (Expenses)'!$F19&gt;=U$54),IFERROR(INDEX('Payroll (Expenses)'!$L$5:$P$23,MATCH($B42,'Payroll (Expenses)'!$B$5:$B$23,0),MATCH(U$56,'Payroll (Expenses)'!$L$4:$P$4,0)),0),0)</f>
        <v>0</v>
      </c>
      <c r="Y42" s="405">
        <f>IF(AND('Payroll (Expenses)'!$E19&lt;=V$54,'Payroll (Expenses)'!$F19&gt;=V$54),IFERROR(INDEX('Payroll (Expenses)'!$L$5:$P$23,MATCH($B42,'Payroll (Expenses)'!$B$5:$B$23,0),MATCH(V$56,'Payroll (Expenses)'!$L$4:$P$4,0)),0),0)</f>
        <v>0</v>
      </c>
      <c r="Z42" s="405">
        <f>IF(AND('Payroll (Expenses)'!$E19&lt;=W$54,'Payroll (Expenses)'!$F19&gt;=W$54),IFERROR(INDEX('Payroll (Expenses)'!$L$5:$P$23,MATCH($B42,'Payroll (Expenses)'!$B$5:$B$23,0),MATCH(W$56,'Payroll (Expenses)'!$L$4:$P$4,0)),0),0)</f>
        <v>0</v>
      </c>
      <c r="AA42" s="405">
        <f>IF(AND('Payroll (Expenses)'!$E19&lt;=X$54,'Payroll (Expenses)'!$F19&gt;=X$54),IFERROR(INDEX('Payroll (Expenses)'!$L$5:$P$23,MATCH($B42,'Payroll (Expenses)'!$B$5:$B$23,0),MATCH(X$56,'Payroll (Expenses)'!$L$4:$P$4,0)),0),0)</f>
        <v>0</v>
      </c>
      <c r="AB42" s="405">
        <f>IF(AND('Payroll (Expenses)'!$E19&lt;=Y$54,'Payroll (Expenses)'!$F19&gt;=Y$54),IFERROR(INDEX('Payroll (Expenses)'!$L$5:$P$23,MATCH($B42,'Payroll (Expenses)'!$B$5:$B$23,0),MATCH(Y$56,'Payroll (Expenses)'!$L$4:$P$4,0)),0),0)</f>
        <v>0</v>
      </c>
      <c r="AC42" s="405">
        <f>IF(AND('Payroll (Expenses)'!$E19&lt;=Z$54,'Payroll (Expenses)'!$F19&gt;=Z$54),IFERROR(INDEX('Payroll (Expenses)'!$L$5:$P$23,MATCH($B42,'Payroll (Expenses)'!$B$5:$B$23,0),MATCH(Z$56,'Payroll (Expenses)'!$L$4:$P$4,0)),0),0)</f>
        <v>0</v>
      </c>
      <c r="AD42" s="405">
        <f>IF(AND('Payroll (Expenses)'!$E19&lt;=AA$54,'Payroll (Expenses)'!$F19&gt;=AA$54),IFERROR(INDEX('Payroll (Expenses)'!$L$5:$P$23,MATCH($B42,'Payroll (Expenses)'!$B$5:$B$23,0),MATCH(AA$56,'Payroll (Expenses)'!$L$4:$P$4,0)),0),0)</f>
        <v>0</v>
      </c>
      <c r="AE42" s="405">
        <f>IF(AND('Payroll (Expenses)'!$E19&lt;=AB$54,'Payroll (Expenses)'!$F19&gt;=AB$54),IFERROR(INDEX('Payroll (Expenses)'!$L$5:$P$23,MATCH($B42,'Payroll (Expenses)'!$B$5:$B$23,0),MATCH(AB$56,'Payroll (Expenses)'!$L$4:$P$4,0)),0),0)</f>
        <v>0</v>
      </c>
      <c r="AF42" s="405">
        <f>IF(AND('Payroll (Expenses)'!$E19&lt;=AC$54,'Payroll (Expenses)'!$F19&gt;=AC$54),IFERROR(INDEX('Payroll (Expenses)'!$L$5:$P$23,MATCH($B42,'Payroll (Expenses)'!$B$5:$B$23,0),MATCH(AC$56,'Payroll (Expenses)'!$L$4:$P$4,0)),0),0)</f>
        <v>0</v>
      </c>
      <c r="AG42" s="405">
        <f>IF(AND('Payroll (Expenses)'!$E19&lt;=AD$54,'Payroll (Expenses)'!$F19&gt;=AD$54),IFERROR(INDEX('Payroll (Expenses)'!$L$5:$P$23,MATCH($B42,'Payroll (Expenses)'!$B$5:$B$23,0),MATCH(AD$56,'Payroll (Expenses)'!$L$4:$P$4,0)),0),0)</f>
        <v>0</v>
      </c>
      <c r="AH42" s="405">
        <f>IF(AND('Payroll (Expenses)'!$E19&lt;=AE$54,'Payroll (Expenses)'!$F19&gt;=AE$54),IFERROR(INDEX('Payroll (Expenses)'!$L$5:$P$23,MATCH($B42,'Payroll (Expenses)'!$B$5:$B$23,0),MATCH(AE$56,'Payroll (Expenses)'!$L$4:$P$4,0)),0),0)</f>
        <v>0</v>
      </c>
      <c r="AI42" s="405">
        <f>IF(AND('Payroll (Expenses)'!$E19&lt;=AF$54,'Payroll (Expenses)'!$F19&gt;=AF$54),IFERROR(INDEX('Payroll (Expenses)'!$L$5:$P$23,MATCH($B42,'Payroll (Expenses)'!$B$5:$B$23,0),MATCH(AF$56,'Payroll (Expenses)'!$L$4:$P$4,0)),0),0)</f>
        <v>0</v>
      </c>
      <c r="AJ42" s="405">
        <f>IF(AND('Payroll (Expenses)'!$E19&lt;=AG$54,'Payroll (Expenses)'!$F19&gt;=AG$54),IFERROR(INDEX('Payroll (Expenses)'!$L$5:$P$23,MATCH($B42,'Payroll (Expenses)'!$B$5:$B$23,0),MATCH(AG$56,'Payroll (Expenses)'!$L$4:$P$4,0)),0),0)</f>
        <v>0</v>
      </c>
      <c r="AK42" s="405">
        <f>IF(AND('Payroll (Expenses)'!$E19&lt;=AH$54,'Payroll (Expenses)'!$F19&gt;=AH$54),IFERROR(INDEX('Payroll (Expenses)'!$L$5:$P$23,MATCH($B42,'Payroll (Expenses)'!$B$5:$B$23,0),MATCH(AH$56,'Payroll (Expenses)'!$L$4:$P$4,0)),0),0)</f>
        <v>0</v>
      </c>
      <c r="AL42" s="405">
        <f>IF(AND('Payroll (Expenses)'!$E19&lt;=AI$54,'Payroll (Expenses)'!$F19&gt;=AI$54),IFERROR(INDEX('Payroll (Expenses)'!$L$5:$P$23,MATCH($B42,'Payroll (Expenses)'!$B$5:$B$23,0),MATCH(AI$56,'Payroll (Expenses)'!$L$4:$P$4,0)),0),0)</f>
        <v>0</v>
      </c>
      <c r="AM42" s="405">
        <f>IF(AND('Payroll (Expenses)'!$E19&lt;=AJ$54,'Payroll (Expenses)'!$F19&gt;=AJ$54),IFERROR(INDEX('Payroll (Expenses)'!$L$5:$P$23,MATCH($B42,'Payroll (Expenses)'!$B$5:$B$23,0),MATCH(AJ$56,'Payroll (Expenses)'!$L$4:$P$4,0)),0),0)</f>
        <v>0</v>
      </c>
      <c r="AN42" s="405">
        <f>IF(AND('Payroll (Expenses)'!$E19&lt;=AK$54,'Payroll (Expenses)'!$F19&gt;=AK$54),IFERROR(INDEX('Payroll (Expenses)'!$L$5:$P$23,MATCH($B42,'Payroll (Expenses)'!$B$5:$B$23,0),MATCH(AK$56,'Payroll (Expenses)'!$L$4:$P$4,0)),0),0)</f>
        <v>0</v>
      </c>
      <c r="AO42" s="405">
        <f>IF(AND('Payroll (Expenses)'!$E19&lt;=AL$54,'Payroll (Expenses)'!$F19&gt;=AL$54),IFERROR(INDEX('Payroll (Expenses)'!$L$5:$P$23,MATCH($B42,'Payroll (Expenses)'!$B$5:$B$23,0),MATCH(AL$56,'Payroll (Expenses)'!$L$4:$P$4,0)),0),0)</f>
        <v>0</v>
      </c>
      <c r="AP42" s="405">
        <f>IF(AND('Payroll (Expenses)'!$E19&lt;=AM$54,'Payroll (Expenses)'!$F19&gt;=AM$54),IFERROR(INDEX('Payroll (Expenses)'!$L$5:$P$23,MATCH($B42,'Payroll (Expenses)'!$B$5:$B$23,0),MATCH(AM$56,'Payroll (Expenses)'!$L$4:$P$4,0)),0),0)</f>
        <v>0</v>
      </c>
      <c r="AQ42" s="405">
        <f>IF(AND('Payroll (Expenses)'!$E19&lt;=AN$54,'Payroll (Expenses)'!$F19&gt;=AN$54),IFERROR(INDEX('Payroll (Expenses)'!$L$5:$P$23,MATCH($B42,'Payroll (Expenses)'!$B$5:$B$23,0),MATCH(AN$56,'Payroll (Expenses)'!$L$4:$P$4,0)),0),0)</f>
        <v>0</v>
      </c>
      <c r="AR42" s="405">
        <f>IF(AND('Payroll (Expenses)'!$E19&lt;=AO$54,'Payroll (Expenses)'!$F19&gt;=AO$54),IFERROR(INDEX('Payroll (Expenses)'!$L$5:$P$23,MATCH($B42,'Payroll (Expenses)'!$B$5:$B$23,0),MATCH(AO$56,'Payroll (Expenses)'!$L$4:$P$4,0)),0),0)</f>
        <v>0</v>
      </c>
      <c r="AS42" s="405">
        <f>IF(AND('Payroll (Expenses)'!$E19&lt;=AP$54,'Payroll (Expenses)'!$F19&gt;=AP$54),IFERROR(INDEX('Payroll (Expenses)'!$L$5:$P$23,MATCH($B42,'Payroll (Expenses)'!$B$5:$B$23,0),MATCH(AP$56,'Payroll (Expenses)'!$L$4:$P$4,0)),0),0)</f>
        <v>0</v>
      </c>
      <c r="AT42" s="405">
        <f>IF(AND('Payroll (Expenses)'!$E19&lt;=AQ$54,'Payroll (Expenses)'!$F19&gt;=AQ$54),IFERROR(INDEX('Payroll (Expenses)'!$L$5:$P$23,MATCH($B42,'Payroll (Expenses)'!$B$5:$B$23,0),MATCH(AQ$56,'Payroll (Expenses)'!$L$4:$P$4,0)),0),0)</f>
        <v>0</v>
      </c>
      <c r="AU42" s="405">
        <f>IF(AND('Payroll (Expenses)'!$E19&lt;=AR$54,'Payroll (Expenses)'!$F19&gt;=AR$54),IFERROR(INDEX('Payroll (Expenses)'!$L$5:$P$23,MATCH($B42,'Payroll (Expenses)'!$B$5:$B$23,0),MATCH(AR$56,'Payroll (Expenses)'!$L$4:$P$4,0)),0),0)</f>
        <v>0</v>
      </c>
      <c r="AV42" s="405">
        <f>IF(AND('Payroll (Expenses)'!$E19&lt;=AS$54,'Payroll (Expenses)'!$F19&gt;=AS$54),IFERROR(INDEX('Payroll (Expenses)'!$L$5:$P$23,MATCH($B42,'Payroll (Expenses)'!$B$5:$B$23,0),MATCH(AS$56,'Payroll (Expenses)'!$L$4:$P$4,0)),0),0)</f>
        <v>0</v>
      </c>
      <c r="AW42" s="405">
        <f>IF(AND('Payroll (Expenses)'!$E19&lt;=AT$54,'Payroll (Expenses)'!$F19&gt;=AT$54),IFERROR(INDEX('Payroll (Expenses)'!$L$5:$P$23,MATCH($B42,'Payroll (Expenses)'!$B$5:$B$23,0),MATCH(AT$56,'Payroll (Expenses)'!$L$4:$P$4,0)),0),0)</f>
        <v>0</v>
      </c>
      <c r="AX42" s="405">
        <f>IF(AND('Payroll (Expenses)'!$E19&lt;=AU$54,'Payroll (Expenses)'!$F19&gt;=AU$54),IFERROR(INDEX('Payroll (Expenses)'!$L$5:$P$23,MATCH($B42,'Payroll (Expenses)'!$B$5:$B$23,0),MATCH(AU$56,'Payroll (Expenses)'!$L$4:$P$4,0)),0),0)</f>
        <v>0</v>
      </c>
      <c r="AY42" s="405">
        <f>IF(AND('Payroll (Expenses)'!$E19&lt;=AV$54,'Payroll (Expenses)'!$F19&gt;=AV$54),IFERROR(INDEX('Payroll (Expenses)'!$L$5:$P$23,MATCH($B42,'Payroll (Expenses)'!$B$5:$B$23,0),MATCH(AV$56,'Payroll (Expenses)'!$L$4:$P$4,0)),0),0)</f>
        <v>0</v>
      </c>
      <c r="AZ42" s="405">
        <f>IF(AND('Payroll (Expenses)'!$E19&lt;=AW$54,'Payroll (Expenses)'!$F19&gt;=AW$54),IFERROR(INDEX('Payroll (Expenses)'!$L$5:$P$23,MATCH($B42,'Payroll (Expenses)'!$B$5:$B$23,0),MATCH(AW$56,'Payroll (Expenses)'!$L$4:$P$4,0)),0),0)</f>
        <v>0</v>
      </c>
      <c r="BA42" s="405">
        <f>IF(AND('Payroll (Expenses)'!$E19&lt;=AX$54,'Payroll (Expenses)'!$F19&gt;=AX$54),IFERROR(INDEX('Payroll (Expenses)'!$L$5:$P$23,MATCH($B42,'Payroll (Expenses)'!$B$5:$B$23,0),MATCH(AX$56,'Payroll (Expenses)'!$L$4:$P$4,0)),0),0)</f>
        <v>0</v>
      </c>
      <c r="BB42" s="405">
        <f>IF(AND('Payroll (Expenses)'!$E19&lt;=AY$54,'Payroll (Expenses)'!$F19&gt;=AY$54),IFERROR(INDEX('Payroll (Expenses)'!$L$5:$P$23,MATCH($B42,'Payroll (Expenses)'!$B$5:$B$23,0),MATCH(AY$56,'Payroll (Expenses)'!$L$4:$P$4,0)),0),0)</f>
        <v>0</v>
      </c>
      <c r="BC42" s="405">
        <f>IF(AND('Payroll (Expenses)'!$E19&lt;=AZ$54,'Payroll (Expenses)'!$F19&gt;=AZ$54),IFERROR(INDEX('Payroll (Expenses)'!$L$5:$P$23,MATCH($B42,'Payroll (Expenses)'!$B$5:$B$23,0),MATCH(AZ$56,'Payroll (Expenses)'!$L$4:$P$4,0)),0),0)</f>
        <v>0</v>
      </c>
      <c r="BD42" s="405">
        <f>IF(AND('Payroll (Expenses)'!$E19&lt;=BA$54,'Payroll (Expenses)'!$F19&gt;=BA$54),IFERROR(INDEX('Payroll (Expenses)'!$L$5:$P$23,MATCH($B42,'Payroll (Expenses)'!$B$5:$B$23,0),MATCH(BA$56,'Payroll (Expenses)'!$L$4:$P$4,0)),0),0)</f>
        <v>0</v>
      </c>
      <c r="BE42" s="405">
        <f>IF(AND('Payroll (Expenses)'!$E19&lt;=BB$54,'Payroll (Expenses)'!$F19&gt;=BB$54),IFERROR(INDEX('Payroll (Expenses)'!$L$5:$P$23,MATCH($B42,'Payroll (Expenses)'!$B$5:$B$23,0),MATCH(BB$56,'Payroll (Expenses)'!$L$4:$P$4,0)),0),0)</f>
        <v>0</v>
      </c>
      <c r="BF42" s="405">
        <f>IF(AND('Payroll (Expenses)'!$E19&lt;=BC$54,'Payroll (Expenses)'!$F19&gt;=BC$54),IFERROR(INDEX('Payroll (Expenses)'!$L$5:$P$23,MATCH($B42,'Payroll (Expenses)'!$B$5:$B$23,0),MATCH(BC$56,'Payroll (Expenses)'!$L$4:$P$4,0)),0),0)</f>
        <v>0</v>
      </c>
      <c r="BG42" s="405">
        <f>IF(AND('Payroll (Expenses)'!$E19&lt;=BD$54,'Payroll (Expenses)'!$F19&gt;=BD$54),IFERROR(INDEX('Payroll (Expenses)'!$L$5:$P$23,MATCH($B42,'Payroll (Expenses)'!$B$5:$B$23,0),MATCH(BD$56,'Payroll (Expenses)'!$L$4:$P$4,0)),0),0)</f>
        <v>0</v>
      </c>
      <c r="BH42" s="405">
        <f>IF(AND('Payroll (Expenses)'!$E19&lt;=BE$54,'Payroll (Expenses)'!$F19&gt;=BE$54),IFERROR(INDEX('Payroll (Expenses)'!$L$5:$P$23,MATCH($B42,'Payroll (Expenses)'!$B$5:$B$23,0),MATCH(BE$56,'Payroll (Expenses)'!$L$4:$P$4,0)),0),0)</f>
        <v>0</v>
      </c>
      <c r="BI42" s="405">
        <f>IF(AND('Payroll (Expenses)'!$E19&lt;=BF$54,'Payroll (Expenses)'!$F19&gt;=BF$54),IFERROR(INDEX('Payroll (Expenses)'!$L$5:$P$23,MATCH($B42,'Payroll (Expenses)'!$B$5:$B$23,0),MATCH(BF$56,'Payroll (Expenses)'!$L$4:$P$4,0)),0),0)</f>
        <v>0</v>
      </c>
      <c r="BJ42" s="405">
        <f>IF(AND('Payroll (Expenses)'!$E19&lt;=BG$54,'Payroll (Expenses)'!$F19&gt;=BG$54),IFERROR(INDEX('Payroll (Expenses)'!$L$5:$P$23,MATCH($B42,'Payroll (Expenses)'!$B$5:$B$23,0),MATCH(BG$56,'Payroll (Expenses)'!$L$4:$P$4,0)),0),0)</f>
        <v>0</v>
      </c>
      <c r="BK42" s="405">
        <f>IF(AND('Payroll (Expenses)'!$E19&lt;=BH$54,'Payroll (Expenses)'!$F19&gt;=BH$54),IFERROR(INDEX('Payroll (Expenses)'!$L$5:$P$23,MATCH($B42,'Payroll (Expenses)'!$B$5:$B$23,0),MATCH(BH$56,'Payroll (Expenses)'!$L$4:$P$4,0)),0),0)</f>
        <v>0</v>
      </c>
      <c r="BL42" s="405">
        <f>IF(AND('Payroll (Expenses)'!$E19&lt;=BI$54,'Payroll (Expenses)'!$F19&gt;=BI$54),IFERROR(INDEX('Payroll (Expenses)'!$L$5:$P$23,MATCH($B42,'Payroll (Expenses)'!$B$5:$B$23,0),MATCH(BI$56,'Payroll (Expenses)'!$L$4:$P$4,0)),0),0)</f>
        <v>0</v>
      </c>
      <c r="BM42" s="405">
        <f>IF(AND('Payroll (Expenses)'!$E19&lt;=BJ$54,'Payroll (Expenses)'!$F19&gt;=BJ$54),IFERROR(INDEX('Payroll (Expenses)'!$L$5:$P$23,MATCH($B42,'Payroll (Expenses)'!$B$5:$B$23,0),MATCH(BJ$56,'Payroll (Expenses)'!$L$4:$P$4,0)),0),0)</f>
        <v>0</v>
      </c>
      <c r="BN42" s="405">
        <f>IF(AND('Payroll (Expenses)'!$E19&lt;=BK$54,'Payroll (Expenses)'!$F19&gt;=BK$54),IFERROR(INDEX('Payroll (Expenses)'!$L$5:$P$23,MATCH($B42,'Payroll (Expenses)'!$B$5:$B$23,0),MATCH(BK$56,'Payroll (Expenses)'!$L$4:$P$4,0)),0),0)</f>
        <v>0</v>
      </c>
      <c r="BO42" s="405">
        <f>IF(AND('Payroll (Expenses)'!$E19&lt;=BL$54,'Payroll (Expenses)'!$F19&gt;=BL$54),IFERROR(INDEX('Payroll (Expenses)'!$L$5:$P$23,MATCH($B42,'Payroll (Expenses)'!$B$5:$B$23,0),MATCH(BL$56,'Payroll (Expenses)'!$L$4:$P$4,0)),0),0)</f>
        <v>0</v>
      </c>
      <c r="BP42" s="405">
        <f>IF(AND('Payroll (Expenses)'!$E19&lt;=BM$54,'Payroll (Expenses)'!$F19&gt;=BM$54),IFERROR(INDEX('Payroll (Expenses)'!$L$5:$P$23,MATCH($B42,'Payroll (Expenses)'!$B$5:$B$23,0),MATCH(BM$56,'Payroll (Expenses)'!$L$4:$P$4,0)),0),0)</f>
        <v>0</v>
      </c>
      <c r="BQ42" s="405">
        <f>IF(AND('Payroll (Expenses)'!$E19&lt;=BN$54,'Payroll (Expenses)'!$F19&gt;=BN$54),IFERROR(INDEX('Payroll (Expenses)'!$L$5:$P$23,MATCH($B42,'Payroll (Expenses)'!$B$5:$B$23,0),MATCH(BN$56,'Payroll (Expenses)'!$L$4:$P$4,0)),0),0)</f>
        <v>0</v>
      </c>
      <c r="BR42" s="406">
        <f>IF(AND('Payroll (Expenses)'!$E19&lt;=BO$54,'Payroll (Expenses)'!$F19&gt;=BO$54),IFERROR(INDEX('Payroll (Expenses)'!$L$5:$P$23,MATCH($B42,'Payroll (Expenses)'!$B$5:$B$23,0),MATCH(BO$56,'Payroll (Expenses)'!$L$4:$P$4,0)),0),0)</f>
        <v>0</v>
      </c>
      <c r="BS42" s="407">
        <f>IFERROR(INDEX('Payroll (Expenses)'!$F$28:$J$46,MATCH($B42,'Payroll (Expenses)'!$B$28:$B$46,0),MATCH(H$56,'Payroll (Expenses)'!$F$27:$J$27,0)),0)*K42/12</f>
        <v>0</v>
      </c>
      <c r="BT42" s="407">
        <f>IFERROR(INDEX('Payroll (Expenses)'!$F$28:$J$46,MATCH($B42,'Payroll (Expenses)'!$B$28:$B$46,0),MATCH(I$56,'Payroll (Expenses)'!$F$27:$J$27,0)),0)*L42/12</f>
        <v>0</v>
      </c>
      <c r="BU42" s="407">
        <f>IFERROR(INDEX('Payroll (Expenses)'!$F$28:$J$46,MATCH($B42,'Payroll (Expenses)'!$B$28:$B$46,0),MATCH(J$56,'Payroll (Expenses)'!$F$27:$J$27,0)),0)*M42/12</f>
        <v>0</v>
      </c>
      <c r="BV42" s="407">
        <f>IFERROR(INDEX('Payroll (Expenses)'!$F$28:$J$46,MATCH($B42,'Payroll (Expenses)'!$B$28:$B$46,0),MATCH(K$56,'Payroll (Expenses)'!$F$27:$J$27,0)),0)*N42/12</f>
        <v>0</v>
      </c>
      <c r="BW42" s="407">
        <f>IFERROR(INDEX('Payroll (Expenses)'!$F$28:$J$46,MATCH($B42,'Payroll (Expenses)'!$B$28:$B$46,0),MATCH(L$56,'Payroll (Expenses)'!$F$27:$J$27,0)),0)*O42/12</f>
        <v>0</v>
      </c>
      <c r="BX42" s="407">
        <f>IFERROR(INDEX('Payroll (Expenses)'!$F$28:$J$46,MATCH($B42,'Payroll (Expenses)'!$B$28:$B$46,0),MATCH(M$56,'Payroll (Expenses)'!$F$27:$J$27,0)),0)*P42/12</f>
        <v>0</v>
      </c>
      <c r="BY42" s="407">
        <f>IFERROR(INDEX('Payroll (Expenses)'!$F$28:$J$46,MATCH($B42,'Payroll (Expenses)'!$B$28:$B$46,0),MATCH(N$56,'Payroll (Expenses)'!$F$27:$J$27,0)),0)*Q42/12</f>
        <v>0</v>
      </c>
      <c r="BZ42" s="407">
        <f>IFERROR(INDEX('Payroll (Expenses)'!$F$28:$J$46,MATCH($B42,'Payroll (Expenses)'!$B$28:$B$46,0),MATCH(O$56,'Payroll (Expenses)'!$F$27:$J$27,0)),0)*R42/12</f>
        <v>0</v>
      </c>
      <c r="CA42" s="407">
        <f>IFERROR(INDEX('Payroll (Expenses)'!$F$28:$J$46,MATCH($B42,'Payroll (Expenses)'!$B$28:$B$46,0),MATCH(P$56,'Payroll (Expenses)'!$F$27:$J$27,0)),0)*S42/12</f>
        <v>0</v>
      </c>
      <c r="CB42" s="407">
        <f>IFERROR(INDEX('Payroll (Expenses)'!$F$28:$J$46,MATCH($B42,'Payroll (Expenses)'!$B$28:$B$46,0),MATCH(Q$56,'Payroll (Expenses)'!$F$27:$J$27,0)),0)*T42/12</f>
        <v>0</v>
      </c>
      <c r="CC42" s="407">
        <f>IFERROR(INDEX('Payroll (Expenses)'!$F$28:$J$46,MATCH($B42,'Payroll (Expenses)'!$B$28:$B$46,0),MATCH(R$56,'Payroll (Expenses)'!$F$27:$J$27,0)),0)*U42/12</f>
        <v>0</v>
      </c>
      <c r="CD42" s="407">
        <f>IFERROR(INDEX('Payroll (Expenses)'!$F$28:$J$46,MATCH($B42,'Payroll (Expenses)'!$B$28:$B$46,0),MATCH(S$56,'Payroll (Expenses)'!$F$27:$J$27,0)),0)*V42/12</f>
        <v>0</v>
      </c>
      <c r="CE42" s="407">
        <f>IFERROR(INDEX('Payroll (Expenses)'!$F$28:$J$46,MATCH($B42,'Payroll (Expenses)'!$B$28:$B$46,0),MATCH(T$56,'Payroll (Expenses)'!$F$27:$J$27,0)),0)*W42/12</f>
        <v>0</v>
      </c>
      <c r="CF42" s="407">
        <f>IFERROR(INDEX('Payroll (Expenses)'!$F$28:$J$46,MATCH($B42,'Payroll (Expenses)'!$B$28:$B$46,0),MATCH(U$56,'Payroll (Expenses)'!$F$27:$J$27,0)),0)*X42/12</f>
        <v>0</v>
      </c>
      <c r="CG42" s="407">
        <f>IFERROR(INDEX('Payroll (Expenses)'!$F$28:$J$46,MATCH($B42,'Payroll (Expenses)'!$B$28:$B$46,0),MATCH(V$56,'Payroll (Expenses)'!$F$27:$J$27,0)),0)*Y42/12</f>
        <v>0</v>
      </c>
      <c r="CH42" s="407">
        <f>IFERROR(INDEX('Payroll (Expenses)'!$F$28:$J$46,MATCH($B42,'Payroll (Expenses)'!$B$28:$B$46,0),MATCH(W$56,'Payroll (Expenses)'!$F$27:$J$27,0)),0)*Z42/12</f>
        <v>0</v>
      </c>
      <c r="CI42" s="407">
        <f>IFERROR(INDEX('Payroll (Expenses)'!$F$28:$J$46,MATCH($B42,'Payroll (Expenses)'!$B$28:$B$46,0),MATCH(X$56,'Payroll (Expenses)'!$F$27:$J$27,0)),0)*AA42/12</f>
        <v>0</v>
      </c>
      <c r="CJ42" s="407">
        <f>IFERROR(INDEX('Payroll (Expenses)'!$F$28:$J$46,MATCH($B42,'Payroll (Expenses)'!$B$28:$B$46,0),MATCH(Y$56,'Payroll (Expenses)'!$F$27:$J$27,0)),0)*AB42/12</f>
        <v>0</v>
      </c>
      <c r="CK42" s="407">
        <f>IFERROR(INDEX('Payroll (Expenses)'!$F$28:$J$46,MATCH($B42,'Payroll (Expenses)'!$B$28:$B$46,0),MATCH(Z$56,'Payroll (Expenses)'!$F$27:$J$27,0)),0)*AC42/12</f>
        <v>0</v>
      </c>
      <c r="CL42" s="407">
        <f>IFERROR(INDEX('Payroll (Expenses)'!$F$28:$J$46,MATCH($B42,'Payroll (Expenses)'!$B$28:$B$46,0),MATCH(AA$56,'Payroll (Expenses)'!$F$27:$J$27,0)),0)*AD42/12</f>
        <v>0</v>
      </c>
      <c r="CM42" s="407">
        <f>IFERROR(INDEX('Payroll (Expenses)'!$F$28:$J$46,MATCH($B42,'Payroll (Expenses)'!$B$28:$B$46,0),MATCH(AB$56,'Payroll (Expenses)'!$F$27:$J$27,0)),0)*AE42/12</f>
        <v>0</v>
      </c>
      <c r="CN42" s="407">
        <f>IFERROR(INDEX('Payroll (Expenses)'!$F$28:$J$46,MATCH($B42,'Payroll (Expenses)'!$B$28:$B$46,0),MATCH(AC$56,'Payroll (Expenses)'!$F$27:$J$27,0)),0)*AF42/12</f>
        <v>0</v>
      </c>
      <c r="CO42" s="407">
        <f>IFERROR(INDEX('Payroll (Expenses)'!$F$28:$J$46,MATCH($B42,'Payroll (Expenses)'!$B$28:$B$46,0),MATCH(AD$56,'Payroll (Expenses)'!$F$27:$J$27,0)),0)*AG42/12</f>
        <v>0</v>
      </c>
      <c r="CP42" s="407">
        <f>IFERROR(INDEX('Payroll (Expenses)'!$F$28:$J$46,MATCH($B42,'Payroll (Expenses)'!$B$28:$B$46,0),MATCH(AE$56,'Payroll (Expenses)'!$F$27:$J$27,0)),0)*AH42/12</f>
        <v>0</v>
      </c>
      <c r="CQ42" s="407">
        <f>IFERROR(INDEX('Payroll (Expenses)'!$F$28:$J$46,MATCH($B42,'Payroll (Expenses)'!$B$28:$B$46,0),MATCH(AF$56,'Payroll (Expenses)'!$F$27:$J$27,0)),0)*AI42/12</f>
        <v>0</v>
      </c>
      <c r="CR42" s="407">
        <f>IFERROR(INDEX('Payroll (Expenses)'!$F$28:$J$46,MATCH($B42,'Payroll (Expenses)'!$B$28:$B$46,0),MATCH(AG$56,'Payroll (Expenses)'!$F$27:$J$27,0)),0)*AJ42/12</f>
        <v>0</v>
      </c>
      <c r="CS42" s="407">
        <f>IFERROR(INDEX('Payroll (Expenses)'!$F$28:$J$46,MATCH($B42,'Payroll (Expenses)'!$B$28:$B$46,0),MATCH(AH$56,'Payroll (Expenses)'!$F$27:$J$27,0)),0)*AK42/12</f>
        <v>0</v>
      </c>
      <c r="CT42" s="407">
        <f>IFERROR(INDEX('Payroll (Expenses)'!$F$28:$J$46,MATCH($B42,'Payroll (Expenses)'!$B$28:$B$46,0),MATCH(AI$56,'Payroll (Expenses)'!$F$27:$J$27,0)),0)*AL42/12</f>
        <v>0</v>
      </c>
      <c r="CU42" s="407">
        <f>IFERROR(INDEX('Payroll (Expenses)'!$F$28:$J$46,MATCH($B42,'Payroll (Expenses)'!$B$28:$B$46,0),MATCH(AJ$56,'Payroll (Expenses)'!$F$27:$J$27,0)),0)*AM42/12</f>
        <v>0</v>
      </c>
      <c r="CV42" s="407">
        <f>IFERROR(INDEX('Payroll (Expenses)'!$F$28:$J$46,MATCH($B42,'Payroll (Expenses)'!$B$28:$B$46,0),MATCH(AK$56,'Payroll (Expenses)'!$F$27:$J$27,0)),0)*AN42/12</f>
        <v>0</v>
      </c>
      <c r="CW42" s="407">
        <f>IFERROR(INDEX('Payroll (Expenses)'!$F$28:$J$46,MATCH($B42,'Payroll (Expenses)'!$B$28:$B$46,0),MATCH(AL$56,'Payroll (Expenses)'!$F$27:$J$27,0)),0)*AO42/12</f>
        <v>0</v>
      </c>
      <c r="CX42" s="407">
        <f>IFERROR(INDEX('Payroll (Expenses)'!$F$28:$J$46,MATCH($B42,'Payroll (Expenses)'!$B$28:$B$46,0),MATCH(AM$56,'Payroll (Expenses)'!$F$27:$J$27,0)),0)*AP42/12</f>
        <v>0</v>
      </c>
      <c r="CY42" s="407">
        <f>IFERROR(INDEX('Payroll (Expenses)'!$F$28:$J$46,MATCH($B42,'Payroll (Expenses)'!$B$28:$B$46,0),MATCH(AN$56,'Payroll (Expenses)'!$F$27:$J$27,0)),0)*AQ42/12</f>
        <v>0</v>
      </c>
      <c r="CZ42" s="407">
        <f>IFERROR(INDEX('Payroll (Expenses)'!$F$28:$J$46,MATCH($B42,'Payroll (Expenses)'!$B$28:$B$46,0),MATCH(AO$56,'Payroll (Expenses)'!$F$27:$J$27,0)),0)*AR42/12</f>
        <v>0</v>
      </c>
      <c r="DA42" s="407">
        <f>IFERROR(INDEX('Payroll (Expenses)'!$F$28:$J$46,MATCH($B42,'Payroll (Expenses)'!$B$28:$B$46,0),MATCH(AP$56,'Payroll (Expenses)'!$F$27:$J$27,0)),0)*AS42/12</f>
        <v>0</v>
      </c>
      <c r="DB42" s="407">
        <f>IFERROR(INDEX('Payroll (Expenses)'!$F$28:$J$46,MATCH($B42,'Payroll (Expenses)'!$B$28:$B$46,0),MATCH(AQ$56,'Payroll (Expenses)'!$F$27:$J$27,0)),0)*AT42/12</f>
        <v>0</v>
      </c>
      <c r="DC42" s="407">
        <f>IFERROR(INDEX('Payroll (Expenses)'!$F$28:$J$46,MATCH($B42,'Payroll (Expenses)'!$B$28:$B$46,0),MATCH(AR$56,'Payroll (Expenses)'!$F$27:$J$27,0)),0)*AU42/12</f>
        <v>0</v>
      </c>
      <c r="DD42" s="407">
        <f>IFERROR(INDEX('Payroll (Expenses)'!$F$28:$J$46,MATCH($B42,'Payroll (Expenses)'!$B$28:$B$46,0),MATCH(AS$56,'Payroll (Expenses)'!$F$27:$J$27,0)),0)*AV42/12</f>
        <v>0</v>
      </c>
      <c r="DE42" s="407">
        <f>IFERROR(INDEX('Payroll (Expenses)'!$F$28:$J$46,MATCH($B42,'Payroll (Expenses)'!$B$28:$B$46,0),MATCH(AT$56,'Payroll (Expenses)'!$F$27:$J$27,0)),0)*AW42/12</f>
        <v>0</v>
      </c>
      <c r="DF42" s="407">
        <f>IFERROR(INDEX('Payroll (Expenses)'!$F$28:$J$46,MATCH($B42,'Payroll (Expenses)'!$B$28:$B$46,0),MATCH(AU$56,'Payroll (Expenses)'!$F$27:$J$27,0)),0)*AX42/12</f>
        <v>0</v>
      </c>
      <c r="DG42" s="407">
        <f>IFERROR(INDEX('Payroll (Expenses)'!$F$28:$J$46,MATCH($B42,'Payroll (Expenses)'!$B$28:$B$46,0),MATCH(AV$56,'Payroll (Expenses)'!$F$27:$J$27,0)),0)*AY42/12</f>
        <v>0</v>
      </c>
      <c r="DH42" s="407">
        <f>IFERROR(INDEX('Payroll (Expenses)'!$F$28:$J$46,MATCH($B42,'Payroll (Expenses)'!$B$28:$B$46,0),MATCH(AW$56,'Payroll (Expenses)'!$F$27:$J$27,0)),0)*AZ42/12</f>
        <v>0</v>
      </c>
      <c r="DI42" s="407">
        <f>IFERROR(INDEX('Payroll (Expenses)'!$F$28:$J$46,MATCH($B42,'Payroll (Expenses)'!$B$28:$B$46,0),MATCH(AX$56,'Payroll (Expenses)'!$F$27:$J$27,0)),0)*BA42/12</f>
        <v>0</v>
      </c>
      <c r="DJ42" s="407">
        <f>IFERROR(INDEX('Payroll (Expenses)'!$F$28:$J$46,MATCH($B42,'Payroll (Expenses)'!$B$28:$B$46,0),MATCH(AY$56,'Payroll (Expenses)'!$F$27:$J$27,0)),0)*BB42/12</f>
        <v>0</v>
      </c>
      <c r="DK42" s="407">
        <f>IFERROR(INDEX('Payroll (Expenses)'!$F$28:$J$46,MATCH($B42,'Payroll (Expenses)'!$B$28:$B$46,0),MATCH(AZ$56,'Payroll (Expenses)'!$F$27:$J$27,0)),0)*BC42/12</f>
        <v>0</v>
      </c>
      <c r="DL42" s="407">
        <f>IFERROR(INDEX('Payroll (Expenses)'!$F$28:$J$46,MATCH($B42,'Payroll (Expenses)'!$B$28:$B$46,0),MATCH(BA$56,'Payroll (Expenses)'!$F$27:$J$27,0)),0)*BD42/12</f>
        <v>0</v>
      </c>
      <c r="DM42" s="407">
        <f>IFERROR(INDEX('Payroll (Expenses)'!$F$28:$J$46,MATCH($B42,'Payroll (Expenses)'!$B$28:$B$46,0),MATCH(BB$56,'Payroll (Expenses)'!$F$27:$J$27,0)),0)*BE42/12</f>
        <v>0</v>
      </c>
      <c r="DN42" s="407">
        <f>IFERROR(INDEX('Payroll (Expenses)'!$F$28:$J$46,MATCH($B42,'Payroll (Expenses)'!$B$28:$B$46,0),MATCH(BC$56,'Payroll (Expenses)'!$F$27:$J$27,0)),0)*BF42/12</f>
        <v>0</v>
      </c>
      <c r="DO42" s="407">
        <f>IFERROR(INDEX('Payroll (Expenses)'!$F$28:$J$46,MATCH($B42,'Payroll (Expenses)'!$B$28:$B$46,0),MATCH(BD$56,'Payroll (Expenses)'!$F$27:$J$27,0)),0)*BG42/12</f>
        <v>0</v>
      </c>
      <c r="DP42" s="407">
        <f>IFERROR(INDEX('Payroll (Expenses)'!$F$28:$J$46,MATCH($B42,'Payroll (Expenses)'!$B$28:$B$46,0),MATCH(BE$56,'Payroll (Expenses)'!$F$27:$J$27,0)),0)*BH42/12</f>
        <v>0</v>
      </c>
      <c r="DQ42" s="407">
        <f>IFERROR(INDEX('Payroll (Expenses)'!$F$28:$J$46,MATCH($B42,'Payroll (Expenses)'!$B$28:$B$46,0),MATCH(BF$56,'Payroll (Expenses)'!$F$27:$J$27,0)),0)*BI42/12</f>
        <v>0</v>
      </c>
      <c r="DR42" s="407">
        <f>IFERROR(INDEX('Payroll (Expenses)'!$F$28:$J$46,MATCH($B42,'Payroll (Expenses)'!$B$28:$B$46,0),MATCH(BG$56,'Payroll (Expenses)'!$F$27:$J$27,0)),0)*BJ42/12</f>
        <v>0</v>
      </c>
      <c r="DS42" s="407">
        <f>IFERROR(INDEX('Payroll (Expenses)'!$F$28:$J$46,MATCH($B42,'Payroll (Expenses)'!$B$28:$B$46,0),MATCH(BH$56,'Payroll (Expenses)'!$F$27:$J$27,0)),0)*BK42/12</f>
        <v>0</v>
      </c>
      <c r="DT42" s="407">
        <f>IFERROR(INDEX('Payroll (Expenses)'!$F$28:$J$46,MATCH($B42,'Payroll (Expenses)'!$B$28:$B$46,0),MATCH(BI$56,'Payroll (Expenses)'!$F$27:$J$27,0)),0)*BL42/12</f>
        <v>0</v>
      </c>
      <c r="DU42" s="407">
        <f>IFERROR(INDEX('Payroll (Expenses)'!$F$28:$J$46,MATCH($B42,'Payroll (Expenses)'!$B$28:$B$46,0),MATCH(BJ$56,'Payroll (Expenses)'!$F$27:$J$27,0)),0)*BM42/12</f>
        <v>0</v>
      </c>
      <c r="DV42" s="407">
        <f>IFERROR(INDEX('Payroll (Expenses)'!$F$28:$J$46,MATCH($B42,'Payroll (Expenses)'!$B$28:$B$46,0),MATCH(BK$56,'Payroll (Expenses)'!$F$27:$J$27,0)),0)*BN42/12</f>
        <v>0</v>
      </c>
      <c r="DW42" s="407">
        <f>IFERROR(INDEX('Payroll (Expenses)'!$F$28:$J$46,MATCH($B42,'Payroll (Expenses)'!$B$28:$B$46,0),MATCH(BL$56,'Payroll (Expenses)'!$F$27:$J$27,0)),0)*BO42/12</f>
        <v>0</v>
      </c>
      <c r="DX42" s="407">
        <f>IFERROR(INDEX('Payroll (Expenses)'!$F$28:$J$46,MATCH($B42,'Payroll (Expenses)'!$B$28:$B$46,0),MATCH(BM$56,'Payroll (Expenses)'!$F$27:$J$27,0)),0)*BP42/12</f>
        <v>0</v>
      </c>
      <c r="DY42" s="407">
        <f>IFERROR(INDEX('Payroll (Expenses)'!$F$28:$J$46,MATCH($B42,'Payroll (Expenses)'!$B$28:$B$46,0),MATCH(BN$56,'Payroll (Expenses)'!$F$27:$J$27,0)),0)*BQ42/12</f>
        <v>0</v>
      </c>
      <c r="DZ42" s="408">
        <f>IFERROR(INDEX('Payroll (Expenses)'!$F$28:$J$46,MATCH($B42,'Payroll (Expenses)'!$B$28:$B$46,0),MATCH(BO$56,'Payroll (Expenses)'!$F$27:$J$27,0)),0)*BR42/12</f>
        <v>0</v>
      </c>
      <c r="EA42" s="407">
        <f t="shared" si="10"/>
        <v>0</v>
      </c>
      <c r="EB42" s="409">
        <f t="shared" si="11"/>
        <v>0</v>
      </c>
      <c r="EC42" s="409">
        <f t="shared" si="12"/>
        <v>0</v>
      </c>
      <c r="ED42" s="409">
        <f t="shared" si="13"/>
        <v>0</v>
      </c>
      <c r="EE42" s="409">
        <f t="shared" si="14"/>
        <v>0</v>
      </c>
      <c r="EF42" s="409">
        <f t="shared" si="15"/>
        <v>0</v>
      </c>
      <c r="EG42" s="409">
        <f t="shared" si="16"/>
        <v>0</v>
      </c>
      <c r="EH42" s="409">
        <f t="shared" si="17"/>
        <v>0</v>
      </c>
      <c r="EI42" s="409">
        <f t="shared" si="18"/>
        <v>0</v>
      </c>
      <c r="EJ42" s="409">
        <f t="shared" si="19"/>
        <v>0</v>
      </c>
      <c r="EK42" s="409">
        <f t="shared" si="20"/>
        <v>0</v>
      </c>
      <c r="EL42" s="409">
        <f t="shared" si="21"/>
        <v>0</v>
      </c>
      <c r="EM42" s="409">
        <f t="shared" si="22"/>
        <v>0</v>
      </c>
      <c r="EN42" s="409">
        <f t="shared" si="23"/>
        <v>0</v>
      </c>
      <c r="EO42" s="409">
        <f t="shared" si="24"/>
        <v>0</v>
      </c>
      <c r="EP42" s="409">
        <f t="shared" si="25"/>
        <v>0</v>
      </c>
      <c r="EQ42" s="409">
        <f t="shared" si="26"/>
        <v>0</v>
      </c>
      <c r="ER42" s="409">
        <f t="shared" si="27"/>
        <v>0</v>
      </c>
      <c r="ES42" s="409">
        <f t="shared" si="28"/>
        <v>0</v>
      </c>
      <c r="ET42" s="409">
        <f t="shared" si="29"/>
        <v>0</v>
      </c>
      <c r="EU42" s="409">
        <f t="shared" si="30"/>
        <v>0</v>
      </c>
      <c r="EV42" s="409">
        <f t="shared" si="31"/>
        <v>0</v>
      </c>
      <c r="EW42" s="409">
        <f t="shared" si="32"/>
        <v>0</v>
      </c>
      <c r="EX42" s="409">
        <f t="shared" si="33"/>
        <v>0</v>
      </c>
      <c r="EY42" s="409">
        <f t="shared" si="34"/>
        <v>0</v>
      </c>
      <c r="EZ42" s="409">
        <f t="shared" si="35"/>
        <v>0</v>
      </c>
      <c r="FA42" s="409">
        <f t="shared" si="36"/>
        <v>0</v>
      </c>
      <c r="FB42" s="409">
        <f t="shared" si="37"/>
        <v>0</v>
      </c>
      <c r="FC42" s="409">
        <f t="shared" si="38"/>
        <v>0</v>
      </c>
      <c r="FD42" s="409">
        <f t="shared" si="39"/>
        <v>0</v>
      </c>
      <c r="FE42" s="409">
        <f t="shared" si="40"/>
        <v>0</v>
      </c>
      <c r="FF42" s="409">
        <f t="shared" si="41"/>
        <v>0</v>
      </c>
      <c r="FG42" s="409">
        <f t="shared" si="42"/>
        <v>0</v>
      </c>
      <c r="FH42" s="409">
        <f t="shared" si="43"/>
        <v>0</v>
      </c>
      <c r="FI42" s="409">
        <f t="shared" si="44"/>
        <v>0</v>
      </c>
      <c r="FJ42" s="409">
        <f t="shared" si="45"/>
        <v>0</v>
      </c>
      <c r="FK42" s="409">
        <f t="shared" si="46"/>
        <v>0</v>
      </c>
      <c r="FL42" s="409">
        <f t="shared" si="47"/>
        <v>0</v>
      </c>
      <c r="FM42" s="409">
        <f t="shared" si="48"/>
        <v>0</v>
      </c>
      <c r="FN42" s="409">
        <f t="shared" si="49"/>
        <v>0</v>
      </c>
      <c r="FO42" s="409">
        <f t="shared" si="50"/>
        <v>0</v>
      </c>
      <c r="FP42" s="409">
        <f t="shared" si="51"/>
        <v>0</v>
      </c>
      <c r="FQ42" s="409">
        <f t="shared" si="52"/>
        <v>0</v>
      </c>
      <c r="FR42" s="409">
        <f t="shared" si="53"/>
        <v>0</v>
      </c>
      <c r="FS42" s="409">
        <f t="shared" si="54"/>
        <v>0</v>
      </c>
      <c r="FT42" s="409">
        <f t="shared" si="55"/>
        <v>0</v>
      </c>
      <c r="FU42" s="409">
        <f t="shared" si="56"/>
        <v>0</v>
      </c>
      <c r="FV42" s="409">
        <f t="shared" si="57"/>
        <v>0</v>
      </c>
      <c r="FW42" s="409">
        <f t="shared" si="58"/>
        <v>0</v>
      </c>
      <c r="FX42" s="409">
        <f t="shared" si="59"/>
        <v>0</v>
      </c>
      <c r="FY42" s="409">
        <f t="shared" si="60"/>
        <v>0</v>
      </c>
      <c r="FZ42" s="409">
        <f t="shared" si="61"/>
        <v>0</v>
      </c>
      <c r="GA42" s="409">
        <f t="shared" si="62"/>
        <v>0</v>
      </c>
      <c r="GB42" s="409">
        <f t="shared" si="63"/>
        <v>0</v>
      </c>
      <c r="GC42" s="409">
        <f t="shared" si="64"/>
        <v>0</v>
      </c>
      <c r="GD42" s="409">
        <f t="shared" si="65"/>
        <v>0</v>
      </c>
      <c r="GE42" s="409">
        <f t="shared" si="66"/>
        <v>0</v>
      </c>
      <c r="GF42" s="409">
        <f t="shared" si="67"/>
        <v>0</v>
      </c>
      <c r="GG42" s="409">
        <f t="shared" si="68"/>
        <v>0</v>
      </c>
      <c r="GH42" s="410">
        <f t="shared" si="69"/>
        <v>0</v>
      </c>
      <c r="GI42" s="411">
        <f>'Clinic Model'!$G$23*(BS42+EA42)</f>
        <v>0</v>
      </c>
      <c r="GJ42" s="412">
        <f>'Clinic Model'!$G$23*(BT42+EB42)</f>
        <v>0</v>
      </c>
      <c r="GK42" s="412">
        <f>'Clinic Model'!$G$23*(BU42+EC42)</f>
        <v>0</v>
      </c>
      <c r="GL42" s="412">
        <f>'Clinic Model'!$G$23*(BV42+ED42)</f>
        <v>0</v>
      </c>
      <c r="GM42" s="412">
        <f>'Clinic Model'!$G$23*(BW42+EE42)</f>
        <v>0</v>
      </c>
      <c r="GN42" s="412">
        <f>'Clinic Model'!$G$23*(BX42+EF42)</f>
        <v>0</v>
      </c>
      <c r="GO42" s="412">
        <f>'Clinic Model'!$G$23*(BY42+EG42)</f>
        <v>0</v>
      </c>
      <c r="GP42" s="412">
        <f>'Clinic Model'!$G$23*(BZ42+EH42)</f>
        <v>0</v>
      </c>
      <c r="GQ42" s="412">
        <f>'Clinic Model'!$G$23*(CA42+EI42)</f>
        <v>0</v>
      </c>
      <c r="GR42" s="412">
        <f>'Clinic Model'!$G$23*(CB42+EJ42)</f>
        <v>0</v>
      </c>
      <c r="GS42" s="412">
        <f>'Clinic Model'!$G$23*(CC42+EK42)</f>
        <v>0</v>
      </c>
      <c r="GT42" s="412">
        <f>'Clinic Model'!$G$23*(CD42+EL42)</f>
        <v>0</v>
      </c>
      <c r="GU42" s="412">
        <f>'Clinic Model'!$G$23*(CE42+EM42)</f>
        <v>0</v>
      </c>
      <c r="GV42" s="412">
        <f>'Clinic Model'!$G$23*(CF42+EN42)</f>
        <v>0</v>
      </c>
      <c r="GW42" s="412">
        <f>'Clinic Model'!$G$23*(CG42+EO42)</f>
        <v>0</v>
      </c>
      <c r="GX42" s="412">
        <f>'Clinic Model'!$G$23*(CH42+EP42)</f>
        <v>0</v>
      </c>
      <c r="GY42" s="412">
        <f>'Clinic Model'!$G$23*(CI42+EQ42)</f>
        <v>0</v>
      </c>
      <c r="GZ42" s="412">
        <f>'Clinic Model'!$G$23*(CJ42+ER42)</f>
        <v>0</v>
      </c>
      <c r="HA42" s="412">
        <f>'Clinic Model'!$G$23*(CK42+ES42)</f>
        <v>0</v>
      </c>
      <c r="HB42" s="412">
        <f>'Clinic Model'!$G$23*(CL42+ET42)</f>
        <v>0</v>
      </c>
      <c r="HC42" s="412">
        <f>'Clinic Model'!$G$23*(CM42+EU42)</f>
        <v>0</v>
      </c>
      <c r="HD42" s="412">
        <f>'Clinic Model'!$G$23*(CN42+EV42)</f>
        <v>0</v>
      </c>
      <c r="HE42" s="412">
        <f>'Clinic Model'!$G$23*(CO42+EW42)</f>
        <v>0</v>
      </c>
      <c r="HF42" s="412">
        <f>'Clinic Model'!$G$23*(CP42+EX42)</f>
        <v>0</v>
      </c>
      <c r="HG42" s="412">
        <f>'Clinic Model'!$G$23*(CQ42+EY42)</f>
        <v>0</v>
      </c>
      <c r="HH42" s="412">
        <f>'Clinic Model'!$G$23*(CR42+EZ42)</f>
        <v>0</v>
      </c>
      <c r="HI42" s="412">
        <f>'Clinic Model'!$G$23*(CS42+FA42)</f>
        <v>0</v>
      </c>
      <c r="HJ42" s="412">
        <f>'Clinic Model'!$G$23*(CT42+FB42)</f>
        <v>0</v>
      </c>
      <c r="HK42" s="412">
        <f>'Clinic Model'!$G$23*(CU42+FC42)</f>
        <v>0</v>
      </c>
      <c r="HL42" s="412">
        <f>'Clinic Model'!$G$23*(CV42+FD42)</f>
        <v>0</v>
      </c>
      <c r="HM42" s="412">
        <f>'Clinic Model'!$G$23*(CW42+FE42)</f>
        <v>0</v>
      </c>
      <c r="HN42" s="412">
        <f>'Clinic Model'!$G$23*(CX42+FF42)</f>
        <v>0</v>
      </c>
      <c r="HO42" s="412">
        <f>'Clinic Model'!$G$23*(CY42+FG42)</f>
        <v>0</v>
      </c>
      <c r="HP42" s="412">
        <f>'Clinic Model'!$G$23*(CZ42+FH42)</f>
        <v>0</v>
      </c>
      <c r="HQ42" s="412">
        <f>'Clinic Model'!$G$23*(DA42+FI42)</f>
        <v>0</v>
      </c>
      <c r="HR42" s="412">
        <f>'Clinic Model'!$G$23*(DB42+FJ42)</f>
        <v>0</v>
      </c>
      <c r="HS42" s="412">
        <f>'Clinic Model'!$G$23*(DC42+FK42)</f>
        <v>0</v>
      </c>
      <c r="HT42" s="412">
        <f>'Clinic Model'!$G$23*(DD42+FL42)</f>
        <v>0</v>
      </c>
      <c r="HU42" s="412">
        <f>'Clinic Model'!$G$23*(DE42+FM42)</f>
        <v>0</v>
      </c>
      <c r="HV42" s="412">
        <f>'Clinic Model'!$G$23*(DF42+FN42)</f>
        <v>0</v>
      </c>
      <c r="HW42" s="412">
        <f>'Clinic Model'!$G$23*(DG42+FO42)</f>
        <v>0</v>
      </c>
      <c r="HX42" s="412">
        <f>'Clinic Model'!$G$23*(DH42+FP42)</f>
        <v>0</v>
      </c>
      <c r="HY42" s="412">
        <f>'Clinic Model'!$G$23*(DI42+FQ42)</f>
        <v>0</v>
      </c>
      <c r="HZ42" s="412">
        <f>'Clinic Model'!$G$23*(DJ42+FR42)</f>
        <v>0</v>
      </c>
      <c r="IA42" s="412">
        <f>'Clinic Model'!$G$23*(DK42+FS42)</f>
        <v>0</v>
      </c>
      <c r="IB42" s="412">
        <f>'Clinic Model'!$G$23*(DL42+FT42)</f>
        <v>0</v>
      </c>
      <c r="IC42" s="412">
        <f>'Clinic Model'!$G$23*(DM42+FU42)</f>
        <v>0</v>
      </c>
      <c r="ID42" s="412">
        <f>'Clinic Model'!$G$23*(DN42+FV42)</f>
        <v>0</v>
      </c>
      <c r="IE42" s="412">
        <f>'Clinic Model'!$G$23*(DO42+FW42)</f>
        <v>0</v>
      </c>
      <c r="IF42" s="412">
        <f>'Clinic Model'!$G$23*(DP42+FX42)</f>
        <v>0</v>
      </c>
      <c r="IG42" s="412">
        <f>'Clinic Model'!$G$23*(DQ42+FY42)</f>
        <v>0</v>
      </c>
      <c r="IH42" s="412">
        <f>'Clinic Model'!$G$23*(DR42+FZ42)</f>
        <v>0</v>
      </c>
      <c r="II42" s="412">
        <f>'Clinic Model'!$G$23*(DS42+GA42)</f>
        <v>0</v>
      </c>
      <c r="IJ42" s="412">
        <f>'Clinic Model'!$G$23*(DT42+GB42)</f>
        <v>0</v>
      </c>
      <c r="IK42" s="412">
        <f>'Clinic Model'!$G$23*(DU42+GC42)</f>
        <v>0</v>
      </c>
      <c r="IL42" s="412">
        <f>'Clinic Model'!$G$23*(DV42+GD42)</f>
        <v>0</v>
      </c>
      <c r="IM42" s="412">
        <f>'Clinic Model'!$G$23*(DW42+GE42)</f>
        <v>0</v>
      </c>
      <c r="IN42" s="412">
        <f>'Clinic Model'!$G$23*(DX42+GF42)</f>
        <v>0</v>
      </c>
      <c r="IO42" s="412">
        <f>'Clinic Model'!$G$23*(DY42+GG42)</f>
        <v>0</v>
      </c>
      <c r="IP42" s="413">
        <f>'Clinic Model'!$G$23*(DZ42+GH42)</f>
        <v>0</v>
      </c>
    </row>
    <row r="43" spans="1:250" ht="10.8" thickBot="1" x14ac:dyDescent="0.35">
      <c r="A43" s="50"/>
      <c r="B43" s="957" t="str">
        <f t="shared" si="70"/>
        <v xml:space="preserve"> </v>
      </c>
      <c r="C43" s="958"/>
      <c r="D43" s="958"/>
      <c r="E43" s="959"/>
      <c r="F43" s="401">
        <f t="shared" si="8"/>
        <v>0</v>
      </c>
      <c r="G43" s="402">
        <f t="shared" si="9"/>
        <v>0</v>
      </c>
      <c r="H43" s="402">
        <f t="shared" si="9"/>
        <v>0</v>
      </c>
      <c r="I43" s="401">
        <f t="shared" si="9"/>
        <v>0</v>
      </c>
      <c r="J43" s="403">
        <f t="shared" si="9"/>
        <v>0</v>
      </c>
      <c r="K43" s="404">
        <f>IF(AND('Payroll (Expenses)'!$E20&lt;=H$54,'Payroll (Expenses)'!$F20&gt;=H$54),IFERROR(INDEX('Payroll (Expenses)'!$L$5:$P$23,MATCH($B43,'Payroll (Expenses)'!$B$5:$B$23,0),MATCH(H$56,'Payroll (Expenses)'!$L$4:$P$4,0)),0),0)</f>
        <v>0</v>
      </c>
      <c r="L43" s="405">
        <f>IF(AND('Payroll (Expenses)'!$E20&lt;=I$54,'Payroll (Expenses)'!$F20&gt;=I$54),IFERROR(INDEX('Payroll (Expenses)'!$L$5:$P$23,MATCH($B43,'Payroll (Expenses)'!$B$5:$B$23,0),MATCH(I$56,'Payroll (Expenses)'!$L$4:$P$4,0)),0),0)</f>
        <v>0</v>
      </c>
      <c r="M43" s="405">
        <f>IF(AND('Payroll (Expenses)'!$E20&lt;=J$54,'Payroll (Expenses)'!$F20&gt;=J$54),IFERROR(INDEX('Payroll (Expenses)'!$L$5:$P$23,MATCH($B43,'Payroll (Expenses)'!$B$5:$B$23,0),MATCH(J$56,'Payroll (Expenses)'!$L$4:$P$4,0)),0),0)</f>
        <v>0</v>
      </c>
      <c r="N43" s="405">
        <f>IF(AND('Payroll (Expenses)'!$E20&lt;=K$54,'Payroll (Expenses)'!$F20&gt;=K$54),IFERROR(INDEX('Payroll (Expenses)'!$L$5:$P$23,MATCH($B43,'Payroll (Expenses)'!$B$5:$B$23,0),MATCH(K$56,'Payroll (Expenses)'!$L$4:$P$4,0)),0),0)</f>
        <v>0</v>
      </c>
      <c r="O43" s="405">
        <f>IF(AND('Payroll (Expenses)'!$E20&lt;=L$54,'Payroll (Expenses)'!$F20&gt;=L$54),IFERROR(INDEX('Payroll (Expenses)'!$L$5:$P$23,MATCH($B43,'Payroll (Expenses)'!$B$5:$B$23,0),MATCH(L$56,'Payroll (Expenses)'!$L$4:$P$4,0)),0),0)</f>
        <v>0</v>
      </c>
      <c r="P43" s="405">
        <f>IF(AND('Payroll (Expenses)'!$E20&lt;=M$54,'Payroll (Expenses)'!$F20&gt;=M$54),IFERROR(INDEX('Payroll (Expenses)'!$L$5:$P$23,MATCH($B43,'Payroll (Expenses)'!$B$5:$B$23,0),MATCH(M$56,'Payroll (Expenses)'!$L$4:$P$4,0)),0),0)</f>
        <v>0</v>
      </c>
      <c r="Q43" s="405">
        <f>IF(AND('Payroll (Expenses)'!$E20&lt;=N$54,'Payroll (Expenses)'!$F20&gt;=N$54),IFERROR(INDEX('Payroll (Expenses)'!$L$5:$P$23,MATCH($B43,'Payroll (Expenses)'!$B$5:$B$23,0),MATCH(N$56,'Payroll (Expenses)'!$L$4:$P$4,0)),0),0)</f>
        <v>0</v>
      </c>
      <c r="R43" s="405">
        <f>IF(AND('Payroll (Expenses)'!$E20&lt;=O$54,'Payroll (Expenses)'!$F20&gt;=O$54),IFERROR(INDEX('Payroll (Expenses)'!$L$5:$P$23,MATCH($B43,'Payroll (Expenses)'!$B$5:$B$23,0),MATCH(O$56,'Payroll (Expenses)'!$L$4:$P$4,0)),0),0)</f>
        <v>0</v>
      </c>
      <c r="S43" s="405">
        <f>IF(AND('Payroll (Expenses)'!$E20&lt;=P$54,'Payroll (Expenses)'!$F20&gt;=P$54),IFERROR(INDEX('Payroll (Expenses)'!$L$5:$P$23,MATCH($B43,'Payroll (Expenses)'!$B$5:$B$23,0),MATCH(P$56,'Payroll (Expenses)'!$L$4:$P$4,0)),0),0)</f>
        <v>0</v>
      </c>
      <c r="T43" s="405">
        <f>IF(AND('Payroll (Expenses)'!$E20&lt;=Q$54,'Payroll (Expenses)'!$F20&gt;=Q$54),IFERROR(INDEX('Payroll (Expenses)'!$L$5:$P$23,MATCH($B43,'Payroll (Expenses)'!$B$5:$B$23,0),MATCH(Q$56,'Payroll (Expenses)'!$L$4:$P$4,0)),0),0)</f>
        <v>0</v>
      </c>
      <c r="U43" s="405">
        <f>IF(AND('Payroll (Expenses)'!$E20&lt;=R$54,'Payroll (Expenses)'!$F20&gt;=R$54),IFERROR(INDEX('Payroll (Expenses)'!$L$5:$P$23,MATCH($B43,'Payroll (Expenses)'!$B$5:$B$23,0),MATCH(R$56,'Payroll (Expenses)'!$L$4:$P$4,0)),0),0)</f>
        <v>0</v>
      </c>
      <c r="V43" s="405">
        <f>IF(AND('Payroll (Expenses)'!$E20&lt;=S$54,'Payroll (Expenses)'!$F20&gt;=S$54),IFERROR(INDEX('Payroll (Expenses)'!$L$5:$P$23,MATCH($B43,'Payroll (Expenses)'!$B$5:$B$23,0),MATCH(S$56,'Payroll (Expenses)'!$L$4:$P$4,0)),0),0)</f>
        <v>0</v>
      </c>
      <c r="W43" s="405">
        <f>IF(AND('Payroll (Expenses)'!$E20&lt;=T$54,'Payroll (Expenses)'!$F20&gt;=T$54),IFERROR(INDEX('Payroll (Expenses)'!$L$5:$P$23,MATCH($B43,'Payroll (Expenses)'!$B$5:$B$23,0),MATCH(T$56,'Payroll (Expenses)'!$L$4:$P$4,0)),0),0)</f>
        <v>0</v>
      </c>
      <c r="X43" s="405">
        <f>IF(AND('Payroll (Expenses)'!$E20&lt;=U$54,'Payroll (Expenses)'!$F20&gt;=U$54),IFERROR(INDEX('Payroll (Expenses)'!$L$5:$P$23,MATCH($B43,'Payroll (Expenses)'!$B$5:$B$23,0),MATCH(U$56,'Payroll (Expenses)'!$L$4:$P$4,0)),0),0)</f>
        <v>0</v>
      </c>
      <c r="Y43" s="405">
        <f>IF(AND('Payroll (Expenses)'!$E20&lt;=V$54,'Payroll (Expenses)'!$F20&gt;=V$54),IFERROR(INDEX('Payroll (Expenses)'!$L$5:$P$23,MATCH($B43,'Payroll (Expenses)'!$B$5:$B$23,0),MATCH(V$56,'Payroll (Expenses)'!$L$4:$P$4,0)),0),0)</f>
        <v>0</v>
      </c>
      <c r="Z43" s="405">
        <f>IF(AND('Payroll (Expenses)'!$E20&lt;=W$54,'Payroll (Expenses)'!$F20&gt;=W$54),IFERROR(INDEX('Payroll (Expenses)'!$L$5:$P$23,MATCH($B43,'Payroll (Expenses)'!$B$5:$B$23,0),MATCH(W$56,'Payroll (Expenses)'!$L$4:$P$4,0)),0),0)</f>
        <v>0</v>
      </c>
      <c r="AA43" s="405">
        <f>IF(AND('Payroll (Expenses)'!$E20&lt;=X$54,'Payroll (Expenses)'!$F20&gt;=X$54),IFERROR(INDEX('Payroll (Expenses)'!$L$5:$P$23,MATCH($B43,'Payroll (Expenses)'!$B$5:$B$23,0),MATCH(X$56,'Payroll (Expenses)'!$L$4:$P$4,0)),0),0)</f>
        <v>0</v>
      </c>
      <c r="AB43" s="405">
        <f>IF(AND('Payroll (Expenses)'!$E20&lt;=Y$54,'Payroll (Expenses)'!$F20&gt;=Y$54),IFERROR(INDEX('Payroll (Expenses)'!$L$5:$P$23,MATCH($B43,'Payroll (Expenses)'!$B$5:$B$23,0),MATCH(Y$56,'Payroll (Expenses)'!$L$4:$P$4,0)),0),0)</f>
        <v>0</v>
      </c>
      <c r="AC43" s="405">
        <f>IF(AND('Payroll (Expenses)'!$E20&lt;=Z$54,'Payroll (Expenses)'!$F20&gt;=Z$54),IFERROR(INDEX('Payroll (Expenses)'!$L$5:$P$23,MATCH($B43,'Payroll (Expenses)'!$B$5:$B$23,0),MATCH(Z$56,'Payroll (Expenses)'!$L$4:$P$4,0)),0),0)</f>
        <v>0</v>
      </c>
      <c r="AD43" s="405">
        <f>IF(AND('Payroll (Expenses)'!$E20&lt;=AA$54,'Payroll (Expenses)'!$F20&gt;=AA$54),IFERROR(INDEX('Payroll (Expenses)'!$L$5:$P$23,MATCH($B43,'Payroll (Expenses)'!$B$5:$B$23,0),MATCH(AA$56,'Payroll (Expenses)'!$L$4:$P$4,0)),0),0)</f>
        <v>0</v>
      </c>
      <c r="AE43" s="405">
        <f>IF(AND('Payroll (Expenses)'!$E20&lt;=AB$54,'Payroll (Expenses)'!$F20&gt;=AB$54),IFERROR(INDEX('Payroll (Expenses)'!$L$5:$P$23,MATCH($B43,'Payroll (Expenses)'!$B$5:$B$23,0),MATCH(AB$56,'Payroll (Expenses)'!$L$4:$P$4,0)),0),0)</f>
        <v>0</v>
      </c>
      <c r="AF43" s="405">
        <f>IF(AND('Payroll (Expenses)'!$E20&lt;=AC$54,'Payroll (Expenses)'!$F20&gt;=AC$54),IFERROR(INDEX('Payroll (Expenses)'!$L$5:$P$23,MATCH($B43,'Payroll (Expenses)'!$B$5:$B$23,0),MATCH(AC$56,'Payroll (Expenses)'!$L$4:$P$4,0)),0),0)</f>
        <v>0</v>
      </c>
      <c r="AG43" s="405">
        <f>IF(AND('Payroll (Expenses)'!$E20&lt;=AD$54,'Payroll (Expenses)'!$F20&gt;=AD$54),IFERROR(INDEX('Payroll (Expenses)'!$L$5:$P$23,MATCH($B43,'Payroll (Expenses)'!$B$5:$B$23,0),MATCH(AD$56,'Payroll (Expenses)'!$L$4:$P$4,0)),0),0)</f>
        <v>0</v>
      </c>
      <c r="AH43" s="405">
        <f>IF(AND('Payroll (Expenses)'!$E20&lt;=AE$54,'Payroll (Expenses)'!$F20&gt;=AE$54),IFERROR(INDEX('Payroll (Expenses)'!$L$5:$P$23,MATCH($B43,'Payroll (Expenses)'!$B$5:$B$23,0),MATCH(AE$56,'Payroll (Expenses)'!$L$4:$P$4,0)),0),0)</f>
        <v>0</v>
      </c>
      <c r="AI43" s="405">
        <f>IF(AND('Payroll (Expenses)'!$E20&lt;=AF$54,'Payroll (Expenses)'!$F20&gt;=AF$54),IFERROR(INDEX('Payroll (Expenses)'!$L$5:$P$23,MATCH($B43,'Payroll (Expenses)'!$B$5:$B$23,0),MATCH(AF$56,'Payroll (Expenses)'!$L$4:$P$4,0)),0),0)</f>
        <v>0</v>
      </c>
      <c r="AJ43" s="405">
        <f>IF(AND('Payroll (Expenses)'!$E20&lt;=AG$54,'Payroll (Expenses)'!$F20&gt;=AG$54),IFERROR(INDEX('Payroll (Expenses)'!$L$5:$P$23,MATCH($B43,'Payroll (Expenses)'!$B$5:$B$23,0),MATCH(AG$56,'Payroll (Expenses)'!$L$4:$P$4,0)),0),0)</f>
        <v>0</v>
      </c>
      <c r="AK43" s="405">
        <f>IF(AND('Payroll (Expenses)'!$E20&lt;=AH$54,'Payroll (Expenses)'!$F20&gt;=AH$54),IFERROR(INDEX('Payroll (Expenses)'!$L$5:$P$23,MATCH($B43,'Payroll (Expenses)'!$B$5:$B$23,0),MATCH(AH$56,'Payroll (Expenses)'!$L$4:$P$4,0)),0),0)</f>
        <v>0</v>
      </c>
      <c r="AL43" s="405">
        <f>IF(AND('Payroll (Expenses)'!$E20&lt;=AI$54,'Payroll (Expenses)'!$F20&gt;=AI$54),IFERROR(INDEX('Payroll (Expenses)'!$L$5:$P$23,MATCH($B43,'Payroll (Expenses)'!$B$5:$B$23,0),MATCH(AI$56,'Payroll (Expenses)'!$L$4:$P$4,0)),0),0)</f>
        <v>0</v>
      </c>
      <c r="AM43" s="405">
        <f>IF(AND('Payroll (Expenses)'!$E20&lt;=AJ$54,'Payroll (Expenses)'!$F20&gt;=AJ$54),IFERROR(INDEX('Payroll (Expenses)'!$L$5:$P$23,MATCH($B43,'Payroll (Expenses)'!$B$5:$B$23,0),MATCH(AJ$56,'Payroll (Expenses)'!$L$4:$P$4,0)),0),0)</f>
        <v>0</v>
      </c>
      <c r="AN43" s="405">
        <f>IF(AND('Payroll (Expenses)'!$E20&lt;=AK$54,'Payroll (Expenses)'!$F20&gt;=AK$54),IFERROR(INDEX('Payroll (Expenses)'!$L$5:$P$23,MATCH($B43,'Payroll (Expenses)'!$B$5:$B$23,0),MATCH(AK$56,'Payroll (Expenses)'!$L$4:$P$4,0)),0),0)</f>
        <v>0</v>
      </c>
      <c r="AO43" s="405">
        <f>IF(AND('Payroll (Expenses)'!$E20&lt;=AL$54,'Payroll (Expenses)'!$F20&gt;=AL$54),IFERROR(INDEX('Payroll (Expenses)'!$L$5:$P$23,MATCH($B43,'Payroll (Expenses)'!$B$5:$B$23,0),MATCH(AL$56,'Payroll (Expenses)'!$L$4:$P$4,0)),0),0)</f>
        <v>0</v>
      </c>
      <c r="AP43" s="405">
        <f>IF(AND('Payroll (Expenses)'!$E20&lt;=AM$54,'Payroll (Expenses)'!$F20&gt;=AM$54),IFERROR(INDEX('Payroll (Expenses)'!$L$5:$P$23,MATCH($B43,'Payroll (Expenses)'!$B$5:$B$23,0),MATCH(AM$56,'Payroll (Expenses)'!$L$4:$P$4,0)),0),0)</f>
        <v>0</v>
      </c>
      <c r="AQ43" s="405">
        <f>IF(AND('Payroll (Expenses)'!$E20&lt;=AN$54,'Payroll (Expenses)'!$F20&gt;=AN$54),IFERROR(INDEX('Payroll (Expenses)'!$L$5:$P$23,MATCH($B43,'Payroll (Expenses)'!$B$5:$B$23,0),MATCH(AN$56,'Payroll (Expenses)'!$L$4:$P$4,0)),0),0)</f>
        <v>0</v>
      </c>
      <c r="AR43" s="405">
        <f>IF(AND('Payroll (Expenses)'!$E20&lt;=AO$54,'Payroll (Expenses)'!$F20&gt;=AO$54),IFERROR(INDEX('Payroll (Expenses)'!$L$5:$P$23,MATCH($B43,'Payroll (Expenses)'!$B$5:$B$23,0),MATCH(AO$56,'Payroll (Expenses)'!$L$4:$P$4,0)),0),0)</f>
        <v>0</v>
      </c>
      <c r="AS43" s="405">
        <f>IF(AND('Payroll (Expenses)'!$E20&lt;=AP$54,'Payroll (Expenses)'!$F20&gt;=AP$54),IFERROR(INDEX('Payroll (Expenses)'!$L$5:$P$23,MATCH($B43,'Payroll (Expenses)'!$B$5:$B$23,0),MATCH(AP$56,'Payroll (Expenses)'!$L$4:$P$4,0)),0),0)</f>
        <v>0</v>
      </c>
      <c r="AT43" s="405">
        <f>IF(AND('Payroll (Expenses)'!$E20&lt;=AQ$54,'Payroll (Expenses)'!$F20&gt;=AQ$54),IFERROR(INDEX('Payroll (Expenses)'!$L$5:$P$23,MATCH($B43,'Payroll (Expenses)'!$B$5:$B$23,0),MATCH(AQ$56,'Payroll (Expenses)'!$L$4:$P$4,0)),0),0)</f>
        <v>0</v>
      </c>
      <c r="AU43" s="405">
        <f>IF(AND('Payroll (Expenses)'!$E20&lt;=AR$54,'Payroll (Expenses)'!$F20&gt;=AR$54),IFERROR(INDEX('Payroll (Expenses)'!$L$5:$P$23,MATCH($B43,'Payroll (Expenses)'!$B$5:$B$23,0),MATCH(AR$56,'Payroll (Expenses)'!$L$4:$P$4,0)),0),0)</f>
        <v>0</v>
      </c>
      <c r="AV43" s="405">
        <f>IF(AND('Payroll (Expenses)'!$E20&lt;=AS$54,'Payroll (Expenses)'!$F20&gt;=AS$54),IFERROR(INDEX('Payroll (Expenses)'!$L$5:$P$23,MATCH($B43,'Payroll (Expenses)'!$B$5:$B$23,0),MATCH(AS$56,'Payroll (Expenses)'!$L$4:$P$4,0)),0),0)</f>
        <v>0</v>
      </c>
      <c r="AW43" s="405">
        <f>IF(AND('Payroll (Expenses)'!$E20&lt;=AT$54,'Payroll (Expenses)'!$F20&gt;=AT$54),IFERROR(INDEX('Payroll (Expenses)'!$L$5:$P$23,MATCH($B43,'Payroll (Expenses)'!$B$5:$B$23,0),MATCH(AT$56,'Payroll (Expenses)'!$L$4:$P$4,0)),0),0)</f>
        <v>0</v>
      </c>
      <c r="AX43" s="405">
        <f>IF(AND('Payroll (Expenses)'!$E20&lt;=AU$54,'Payroll (Expenses)'!$F20&gt;=AU$54),IFERROR(INDEX('Payroll (Expenses)'!$L$5:$P$23,MATCH($B43,'Payroll (Expenses)'!$B$5:$B$23,0),MATCH(AU$56,'Payroll (Expenses)'!$L$4:$P$4,0)),0),0)</f>
        <v>0</v>
      </c>
      <c r="AY43" s="405">
        <f>IF(AND('Payroll (Expenses)'!$E20&lt;=AV$54,'Payroll (Expenses)'!$F20&gt;=AV$54),IFERROR(INDEX('Payroll (Expenses)'!$L$5:$P$23,MATCH($B43,'Payroll (Expenses)'!$B$5:$B$23,0),MATCH(AV$56,'Payroll (Expenses)'!$L$4:$P$4,0)),0),0)</f>
        <v>0</v>
      </c>
      <c r="AZ43" s="405">
        <f>IF(AND('Payroll (Expenses)'!$E20&lt;=AW$54,'Payroll (Expenses)'!$F20&gt;=AW$54),IFERROR(INDEX('Payroll (Expenses)'!$L$5:$P$23,MATCH($B43,'Payroll (Expenses)'!$B$5:$B$23,0),MATCH(AW$56,'Payroll (Expenses)'!$L$4:$P$4,0)),0),0)</f>
        <v>0</v>
      </c>
      <c r="BA43" s="405">
        <f>IF(AND('Payroll (Expenses)'!$E20&lt;=AX$54,'Payroll (Expenses)'!$F20&gt;=AX$54),IFERROR(INDEX('Payroll (Expenses)'!$L$5:$P$23,MATCH($B43,'Payroll (Expenses)'!$B$5:$B$23,0),MATCH(AX$56,'Payroll (Expenses)'!$L$4:$P$4,0)),0),0)</f>
        <v>0</v>
      </c>
      <c r="BB43" s="405">
        <f>IF(AND('Payroll (Expenses)'!$E20&lt;=AY$54,'Payroll (Expenses)'!$F20&gt;=AY$54),IFERROR(INDEX('Payroll (Expenses)'!$L$5:$P$23,MATCH($B43,'Payroll (Expenses)'!$B$5:$B$23,0),MATCH(AY$56,'Payroll (Expenses)'!$L$4:$P$4,0)),0),0)</f>
        <v>0</v>
      </c>
      <c r="BC43" s="405">
        <f>IF(AND('Payroll (Expenses)'!$E20&lt;=AZ$54,'Payroll (Expenses)'!$F20&gt;=AZ$54),IFERROR(INDEX('Payroll (Expenses)'!$L$5:$P$23,MATCH($B43,'Payroll (Expenses)'!$B$5:$B$23,0),MATCH(AZ$56,'Payroll (Expenses)'!$L$4:$P$4,0)),0),0)</f>
        <v>0</v>
      </c>
      <c r="BD43" s="405">
        <f>IF(AND('Payroll (Expenses)'!$E20&lt;=BA$54,'Payroll (Expenses)'!$F20&gt;=BA$54),IFERROR(INDEX('Payroll (Expenses)'!$L$5:$P$23,MATCH($B43,'Payroll (Expenses)'!$B$5:$B$23,0),MATCH(BA$56,'Payroll (Expenses)'!$L$4:$P$4,0)),0),0)</f>
        <v>0</v>
      </c>
      <c r="BE43" s="405">
        <f>IF(AND('Payroll (Expenses)'!$E20&lt;=BB$54,'Payroll (Expenses)'!$F20&gt;=BB$54),IFERROR(INDEX('Payroll (Expenses)'!$L$5:$P$23,MATCH($B43,'Payroll (Expenses)'!$B$5:$B$23,0),MATCH(BB$56,'Payroll (Expenses)'!$L$4:$P$4,0)),0),0)</f>
        <v>0</v>
      </c>
      <c r="BF43" s="405">
        <f>IF(AND('Payroll (Expenses)'!$E20&lt;=BC$54,'Payroll (Expenses)'!$F20&gt;=BC$54),IFERROR(INDEX('Payroll (Expenses)'!$L$5:$P$23,MATCH($B43,'Payroll (Expenses)'!$B$5:$B$23,0),MATCH(BC$56,'Payroll (Expenses)'!$L$4:$P$4,0)),0),0)</f>
        <v>0</v>
      </c>
      <c r="BG43" s="405">
        <f>IF(AND('Payroll (Expenses)'!$E20&lt;=BD$54,'Payroll (Expenses)'!$F20&gt;=BD$54),IFERROR(INDEX('Payroll (Expenses)'!$L$5:$P$23,MATCH($B43,'Payroll (Expenses)'!$B$5:$B$23,0),MATCH(BD$56,'Payroll (Expenses)'!$L$4:$P$4,0)),0),0)</f>
        <v>0</v>
      </c>
      <c r="BH43" s="405">
        <f>IF(AND('Payroll (Expenses)'!$E20&lt;=BE$54,'Payroll (Expenses)'!$F20&gt;=BE$54),IFERROR(INDEX('Payroll (Expenses)'!$L$5:$P$23,MATCH($B43,'Payroll (Expenses)'!$B$5:$B$23,0),MATCH(BE$56,'Payroll (Expenses)'!$L$4:$P$4,0)),0),0)</f>
        <v>0</v>
      </c>
      <c r="BI43" s="405">
        <f>IF(AND('Payroll (Expenses)'!$E20&lt;=BF$54,'Payroll (Expenses)'!$F20&gt;=BF$54),IFERROR(INDEX('Payroll (Expenses)'!$L$5:$P$23,MATCH($B43,'Payroll (Expenses)'!$B$5:$B$23,0),MATCH(BF$56,'Payroll (Expenses)'!$L$4:$P$4,0)),0),0)</f>
        <v>0</v>
      </c>
      <c r="BJ43" s="405">
        <f>IF(AND('Payroll (Expenses)'!$E20&lt;=BG$54,'Payroll (Expenses)'!$F20&gt;=BG$54),IFERROR(INDEX('Payroll (Expenses)'!$L$5:$P$23,MATCH($B43,'Payroll (Expenses)'!$B$5:$B$23,0),MATCH(BG$56,'Payroll (Expenses)'!$L$4:$P$4,0)),0),0)</f>
        <v>0</v>
      </c>
      <c r="BK43" s="405">
        <f>IF(AND('Payroll (Expenses)'!$E20&lt;=BH$54,'Payroll (Expenses)'!$F20&gt;=BH$54),IFERROR(INDEX('Payroll (Expenses)'!$L$5:$P$23,MATCH($B43,'Payroll (Expenses)'!$B$5:$B$23,0),MATCH(BH$56,'Payroll (Expenses)'!$L$4:$P$4,0)),0),0)</f>
        <v>0</v>
      </c>
      <c r="BL43" s="405">
        <f>IF(AND('Payroll (Expenses)'!$E20&lt;=BI$54,'Payroll (Expenses)'!$F20&gt;=BI$54),IFERROR(INDEX('Payroll (Expenses)'!$L$5:$P$23,MATCH($B43,'Payroll (Expenses)'!$B$5:$B$23,0),MATCH(BI$56,'Payroll (Expenses)'!$L$4:$P$4,0)),0),0)</f>
        <v>0</v>
      </c>
      <c r="BM43" s="405">
        <f>IF(AND('Payroll (Expenses)'!$E20&lt;=BJ$54,'Payroll (Expenses)'!$F20&gt;=BJ$54),IFERROR(INDEX('Payroll (Expenses)'!$L$5:$P$23,MATCH($B43,'Payroll (Expenses)'!$B$5:$B$23,0),MATCH(BJ$56,'Payroll (Expenses)'!$L$4:$P$4,0)),0),0)</f>
        <v>0</v>
      </c>
      <c r="BN43" s="405">
        <f>IF(AND('Payroll (Expenses)'!$E20&lt;=BK$54,'Payroll (Expenses)'!$F20&gt;=BK$54),IFERROR(INDEX('Payroll (Expenses)'!$L$5:$P$23,MATCH($B43,'Payroll (Expenses)'!$B$5:$B$23,0),MATCH(BK$56,'Payroll (Expenses)'!$L$4:$P$4,0)),0),0)</f>
        <v>0</v>
      </c>
      <c r="BO43" s="405">
        <f>IF(AND('Payroll (Expenses)'!$E20&lt;=BL$54,'Payroll (Expenses)'!$F20&gt;=BL$54),IFERROR(INDEX('Payroll (Expenses)'!$L$5:$P$23,MATCH($B43,'Payroll (Expenses)'!$B$5:$B$23,0),MATCH(BL$56,'Payroll (Expenses)'!$L$4:$P$4,0)),0),0)</f>
        <v>0</v>
      </c>
      <c r="BP43" s="405">
        <f>IF(AND('Payroll (Expenses)'!$E20&lt;=BM$54,'Payroll (Expenses)'!$F20&gt;=BM$54),IFERROR(INDEX('Payroll (Expenses)'!$L$5:$P$23,MATCH($B43,'Payroll (Expenses)'!$B$5:$B$23,0),MATCH(BM$56,'Payroll (Expenses)'!$L$4:$P$4,0)),0),0)</f>
        <v>0</v>
      </c>
      <c r="BQ43" s="405">
        <f>IF(AND('Payroll (Expenses)'!$E20&lt;=BN$54,'Payroll (Expenses)'!$F20&gt;=BN$54),IFERROR(INDEX('Payroll (Expenses)'!$L$5:$P$23,MATCH($B43,'Payroll (Expenses)'!$B$5:$B$23,0),MATCH(BN$56,'Payroll (Expenses)'!$L$4:$P$4,0)),0),0)</f>
        <v>0</v>
      </c>
      <c r="BR43" s="406">
        <f>IF(AND('Payroll (Expenses)'!$E20&lt;=BO$54,'Payroll (Expenses)'!$F20&gt;=BO$54),IFERROR(INDEX('Payroll (Expenses)'!$L$5:$P$23,MATCH($B43,'Payroll (Expenses)'!$B$5:$B$23,0),MATCH(BO$56,'Payroll (Expenses)'!$L$4:$P$4,0)),0),0)</f>
        <v>0</v>
      </c>
      <c r="BS43" s="407">
        <f>IFERROR(INDEX('Payroll (Expenses)'!$F$28:$J$46,MATCH($B43,'Payroll (Expenses)'!$B$28:$B$46,0),MATCH(H$56,'Payroll (Expenses)'!$F$27:$J$27,0)),0)*K43/12</f>
        <v>0</v>
      </c>
      <c r="BT43" s="407">
        <f>IFERROR(INDEX('Payroll (Expenses)'!$F$28:$J$46,MATCH($B43,'Payroll (Expenses)'!$B$28:$B$46,0),MATCH(I$56,'Payroll (Expenses)'!$F$27:$J$27,0)),0)*L43/12</f>
        <v>0</v>
      </c>
      <c r="BU43" s="407">
        <f>IFERROR(INDEX('Payroll (Expenses)'!$F$28:$J$46,MATCH($B43,'Payroll (Expenses)'!$B$28:$B$46,0),MATCH(J$56,'Payroll (Expenses)'!$F$27:$J$27,0)),0)*M43/12</f>
        <v>0</v>
      </c>
      <c r="BV43" s="407">
        <f>IFERROR(INDEX('Payroll (Expenses)'!$F$28:$J$46,MATCH($B43,'Payroll (Expenses)'!$B$28:$B$46,0),MATCH(K$56,'Payroll (Expenses)'!$F$27:$J$27,0)),0)*N43/12</f>
        <v>0</v>
      </c>
      <c r="BW43" s="407">
        <f>IFERROR(INDEX('Payroll (Expenses)'!$F$28:$J$46,MATCH($B43,'Payroll (Expenses)'!$B$28:$B$46,0),MATCH(L$56,'Payroll (Expenses)'!$F$27:$J$27,0)),0)*O43/12</f>
        <v>0</v>
      </c>
      <c r="BX43" s="407">
        <f>IFERROR(INDEX('Payroll (Expenses)'!$F$28:$J$46,MATCH($B43,'Payroll (Expenses)'!$B$28:$B$46,0),MATCH(M$56,'Payroll (Expenses)'!$F$27:$J$27,0)),0)*P43/12</f>
        <v>0</v>
      </c>
      <c r="BY43" s="407">
        <f>IFERROR(INDEX('Payroll (Expenses)'!$F$28:$J$46,MATCH($B43,'Payroll (Expenses)'!$B$28:$B$46,0),MATCH(N$56,'Payroll (Expenses)'!$F$27:$J$27,0)),0)*Q43/12</f>
        <v>0</v>
      </c>
      <c r="BZ43" s="407">
        <f>IFERROR(INDEX('Payroll (Expenses)'!$F$28:$J$46,MATCH($B43,'Payroll (Expenses)'!$B$28:$B$46,0),MATCH(O$56,'Payroll (Expenses)'!$F$27:$J$27,0)),0)*R43/12</f>
        <v>0</v>
      </c>
      <c r="CA43" s="407">
        <f>IFERROR(INDEX('Payroll (Expenses)'!$F$28:$J$46,MATCH($B43,'Payroll (Expenses)'!$B$28:$B$46,0),MATCH(P$56,'Payroll (Expenses)'!$F$27:$J$27,0)),0)*S43/12</f>
        <v>0</v>
      </c>
      <c r="CB43" s="407">
        <f>IFERROR(INDEX('Payroll (Expenses)'!$F$28:$J$46,MATCH($B43,'Payroll (Expenses)'!$B$28:$B$46,0),MATCH(Q$56,'Payroll (Expenses)'!$F$27:$J$27,0)),0)*T43/12</f>
        <v>0</v>
      </c>
      <c r="CC43" s="407">
        <f>IFERROR(INDEX('Payroll (Expenses)'!$F$28:$J$46,MATCH($B43,'Payroll (Expenses)'!$B$28:$B$46,0),MATCH(R$56,'Payroll (Expenses)'!$F$27:$J$27,0)),0)*U43/12</f>
        <v>0</v>
      </c>
      <c r="CD43" s="407">
        <f>IFERROR(INDEX('Payroll (Expenses)'!$F$28:$J$46,MATCH($B43,'Payroll (Expenses)'!$B$28:$B$46,0),MATCH(S$56,'Payroll (Expenses)'!$F$27:$J$27,0)),0)*V43/12</f>
        <v>0</v>
      </c>
      <c r="CE43" s="407">
        <f>IFERROR(INDEX('Payroll (Expenses)'!$F$28:$J$46,MATCH($B43,'Payroll (Expenses)'!$B$28:$B$46,0),MATCH(T$56,'Payroll (Expenses)'!$F$27:$J$27,0)),0)*W43/12</f>
        <v>0</v>
      </c>
      <c r="CF43" s="407">
        <f>IFERROR(INDEX('Payroll (Expenses)'!$F$28:$J$46,MATCH($B43,'Payroll (Expenses)'!$B$28:$B$46,0),MATCH(U$56,'Payroll (Expenses)'!$F$27:$J$27,0)),0)*X43/12</f>
        <v>0</v>
      </c>
      <c r="CG43" s="407">
        <f>IFERROR(INDEX('Payroll (Expenses)'!$F$28:$J$46,MATCH($B43,'Payroll (Expenses)'!$B$28:$B$46,0),MATCH(V$56,'Payroll (Expenses)'!$F$27:$J$27,0)),0)*Y43/12</f>
        <v>0</v>
      </c>
      <c r="CH43" s="407">
        <f>IFERROR(INDEX('Payroll (Expenses)'!$F$28:$J$46,MATCH($B43,'Payroll (Expenses)'!$B$28:$B$46,0),MATCH(W$56,'Payroll (Expenses)'!$F$27:$J$27,0)),0)*Z43/12</f>
        <v>0</v>
      </c>
      <c r="CI43" s="407">
        <f>IFERROR(INDEX('Payroll (Expenses)'!$F$28:$J$46,MATCH($B43,'Payroll (Expenses)'!$B$28:$B$46,0),MATCH(X$56,'Payroll (Expenses)'!$F$27:$J$27,0)),0)*AA43/12</f>
        <v>0</v>
      </c>
      <c r="CJ43" s="407">
        <f>IFERROR(INDEX('Payroll (Expenses)'!$F$28:$J$46,MATCH($B43,'Payroll (Expenses)'!$B$28:$B$46,0),MATCH(Y$56,'Payroll (Expenses)'!$F$27:$J$27,0)),0)*AB43/12</f>
        <v>0</v>
      </c>
      <c r="CK43" s="407">
        <f>IFERROR(INDEX('Payroll (Expenses)'!$F$28:$J$46,MATCH($B43,'Payroll (Expenses)'!$B$28:$B$46,0),MATCH(Z$56,'Payroll (Expenses)'!$F$27:$J$27,0)),0)*AC43/12</f>
        <v>0</v>
      </c>
      <c r="CL43" s="407">
        <f>IFERROR(INDEX('Payroll (Expenses)'!$F$28:$J$46,MATCH($B43,'Payroll (Expenses)'!$B$28:$B$46,0),MATCH(AA$56,'Payroll (Expenses)'!$F$27:$J$27,0)),0)*AD43/12</f>
        <v>0</v>
      </c>
      <c r="CM43" s="407">
        <f>IFERROR(INDEX('Payroll (Expenses)'!$F$28:$J$46,MATCH($B43,'Payroll (Expenses)'!$B$28:$B$46,0),MATCH(AB$56,'Payroll (Expenses)'!$F$27:$J$27,0)),0)*AE43/12</f>
        <v>0</v>
      </c>
      <c r="CN43" s="407">
        <f>IFERROR(INDEX('Payroll (Expenses)'!$F$28:$J$46,MATCH($B43,'Payroll (Expenses)'!$B$28:$B$46,0),MATCH(AC$56,'Payroll (Expenses)'!$F$27:$J$27,0)),0)*AF43/12</f>
        <v>0</v>
      </c>
      <c r="CO43" s="407">
        <f>IFERROR(INDEX('Payroll (Expenses)'!$F$28:$J$46,MATCH($B43,'Payroll (Expenses)'!$B$28:$B$46,0),MATCH(AD$56,'Payroll (Expenses)'!$F$27:$J$27,0)),0)*AG43/12</f>
        <v>0</v>
      </c>
      <c r="CP43" s="407">
        <f>IFERROR(INDEX('Payroll (Expenses)'!$F$28:$J$46,MATCH($B43,'Payroll (Expenses)'!$B$28:$B$46,0),MATCH(AE$56,'Payroll (Expenses)'!$F$27:$J$27,0)),0)*AH43/12</f>
        <v>0</v>
      </c>
      <c r="CQ43" s="407">
        <f>IFERROR(INDEX('Payroll (Expenses)'!$F$28:$J$46,MATCH($B43,'Payroll (Expenses)'!$B$28:$B$46,0),MATCH(AF$56,'Payroll (Expenses)'!$F$27:$J$27,0)),0)*AI43/12</f>
        <v>0</v>
      </c>
      <c r="CR43" s="407">
        <f>IFERROR(INDEX('Payroll (Expenses)'!$F$28:$J$46,MATCH($B43,'Payroll (Expenses)'!$B$28:$B$46,0),MATCH(AG$56,'Payroll (Expenses)'!$F$27:$J$27,0)),0)*AJ43/12</f>
        <v>0</v>
      </c>
      <c r="CS43" s="407">
        <f>IFERROR(INDEX('Payroll (Expenses)'!$F$28:$J$46,MATCH($B43,'Payroll (Expenses)'!$B$28:$B$46,0),MATCH(AH$56,'Payroll (Expenses)'!$F$27:$J$27,0)),0)*AK43/12</f>
        <v>0</v>
      </c>
      <c r="CT43" s="407">
        <f>IFERROR(INDEX('Payroll (Expenses)'!$F$28:$J$46,MATCH($B43,'Payroll (Expenses)'!$B$28:$B$46,0),MATCH(AI$56,'Payroll (Expenses)'!$F$27:$J$27,0)),0)*AL43/12</f>
        <v>0</v>
      </c>
      <c r="CU43" s="407">
        <f>IFERROR(INDEX('Payroll (Expenses)'!$F$28:$J$46,MATCH($B43,'Payroll (Expenses)'!$B$28:$B$46,0),MATCH(AJ$56,'Payroll (Expenses)'!$F$27:$J$27,0)),0)*AM43/12</f>
        <v>0</v>
      </c>
      <c r="CV43" s="407">
        <f>IFERROR(INDEX('Payroll (Expenses)'!$F$28:$J$46,MATCH($B43,'Payroll (Expenses)'!$B$28:$B$46,0),MATCH(AK$56,'Payroll (Expenses)'!$F$27:$J$27,0)),0)*AN43/12</f>
        <v>0</v>
      </c>
      <c r="CW43" s="407">
        <f>IFERROR(INDEX('Payroll (Expenses)'!$F$28:$J$46,MATCH($B43,'Payroll (Expenses)'!$B$28:$B$46,0),MATCH(AL$56,'Payroll (Expenses)'!$F$27:$J$27,0)),0)*AO43/12</f>
        <v>0</v>
      </c>
      <c r="CX43" s="407">
        <f>IFERROR(INDEX('Payroll (Expenses)'!$F$28:$J$46,MATCH($B43,'Payroll (Expenses)'!$B$28:$B$46,0),MATCH(AM$56,'Payroll (Expenses)'!$F$27:$J$27,0)),0)*AP43/12</f>
        <v>0</v>
      </c>
      <c r="CY43" s="407">
        <f>IFERROR(INDEX('Payroll (Expenses)'!$F$28:$J$46,MATCH($B43,'Payroll (Expenses)'!$B$28:$B$46,0),MATCH(AN$56,'Payroll (Expenses)'!$F$27:$J$27,0)),0)*AQ43/12</f>
        <v>0</v>
      </c>
      <c r="CZ43" s="407">
        <f>IFERROR(INDEX('Payroll (Expenses)'!$F$28:$J$46,MATCH($B43,'Payroll (Expenses)'!$B$28:$B$46,0),MATCH(AO$56,'Payroll (Expenses)'!$F$27:$J$27,0)),0)*AR43/12</f>
        <v>0</v>
      </c>
      <c r="DA43" s="407">
        <f>IFERROR(INDEX('Payroll (Expenses)'!$F$28:$J$46,MATCH($B43,'Payroll (Expenses)'!$B$28:$B$46,0),MATCH(AP$56,'Payroll (Expenses)'!$F$27:$J$27,0)),0)*AS43/12</f>
        <v>0</v>
      </c>
      <c r="DB43" s="407">
        <f>IFERROR(INDEX('Payroll (Expenses)'!$F$28:$J$46,MATCH($B43,'Payroll (Expenses)'!$B$28:$B$46,0),MATCH(AQ$56,'Payroll (Expenses)'!$F$27:$J$27,0)),0)*AT43/12</f>
        <v>0</v>
      </c>
      <c r="DC43" s="407">
        <f>IFERROR(INDEX('Payroll (Expenses)'!$F$28:$J$46,MATCH($B43,'Payroll (Expenses)'!$B$28:$B$46,0),MATCH(AR$56,'Payroll (Expenses)'!$F$27:$J$27,0)),0)*AU43/12</f>
        <v>0</v>
      </c>
      <c r="DD43" s="407">
        <f>IFERROR(INDEX('Payroll (Expenses)'!$F$28:$J$46,MATCH($B43,'Payroll (Expenses)'!$B$28:$B$46,0),MATCH(AS$56,'Payroll (Expenses)'!$F$27:$J$27,0)),0)*AV43/12</f>
        <v>0</v>
      </c>
      <c r="DE43" s="407">
        <f>IFERROR(INDEX('Payroll (Expenses)'!$F$28:$J$46,MATCH($B43,'Payroll (Expenses)'!$B$28:$B$46,0),MATCH(AT$56,'Payroll (Expenses)'!$F$27:$J$27,0)),0)*AW43/12</f>
        <v>0</v>
      </c>
      <c r="DF43" s="407">
        <f>IFERROR(INDEX('Payroll (Expenses)'!$F$28:$J$46,MATCH($B43,'Payroll (Expenses)'!$B$28:$B$46,0),MATCH(AU$56,'Payroll (Expenses)'!$F$27:$J$27,0)),0)*AX43/12</f>
        <v>0</v>
      </c>
      <c r="DG43" s="407">
        <f>IFERROR(INDEX('Payroll (Expenses)'!$F$28:$J$46,MATCH($B43,'Payroll (Expenses)'!$B$28:$B$46,0),MATCH(AV$56,'Payroll (Expenses)'!$F$27:$J$27,0)),0)*AY43/12</f>
        <v>0</v>
      </c>
      <c r="DH43" s="407">
        <f>IFERROR(INDEX('Payroll (Expenses)'!$F$28:$J$46,MATCH($B43,'Payroll (Expenses)'!$B$28:$B$46,0),MATCH(AW$56,'Payroll (Expenses)'!$F$27:$J$27,0)),0)*AZ43/12</f>
        <v>0</v>
      </c>
      <c r="DI43" s="407">
        <f>IFERROR(INDEX('Payroll (Expenses)'!$F$28:$J$46,MATCH($B43,'Payroll (Expenses)'!$B$28:$B$46,0),MATCH(AX$56,'Payroll (Expenses)'!$F$27:$J$27,0)),0)*BA43/12</f>
        <v>0</v>
      </c>
      <c r="DJ43" s="407">
        <f>IFERROR(INDEX('Payroll (Expenses)'!$F$28:$J$46,MATCH($B43,'Payroll (Expenses)'!$B$28:$B$46,0),MATCH(AY$56,'Payroll (Expenses)'!$F$27:$J$27,0)),0)*BB43/12</f>
        <v>0</v>
      </c>
      <c r="DK43" s="407">
        <f>IFERROR(INDEX('Payroll (Expenses)'!$F$28:$J$46,MATCH($B43,'Payroll (Expenses)'!$B$28:$B$46,0),MATCH(AZ$56,'Payroll (Expenses)'!$F$27:$J$27,0)),0)*BC43/12</f>
        <v>0</v>
      </c>
      <c r="DL43" s="407">
        <f>IFERROR(INDEX('Payroll (Expenses)'!$F$28:$J$46,MATCH($B43,'Payroll (Expenses)'!$B$28:$B$46,0),MATCH(BA$56,'Payroll (Expenses)'!$F$27:$J$27,0)),0)*BD43/12</f>
        <v>0</v>
      </c>
      <c r="DM43" s="407">
        <f>IFERROR(INDEX('Payroll (Expenses)'!$F$28:$J$46,MATCH($B43,'Payroll (Expenses)'!$B$28:$B$46,0),MATCH(BB$56,'Payroll (Expenses)'!$F$27:$J$27,0)),0)*BE43/12</f>
        <v>0</v>
      </c>
      <c r="DN43" s="407">
        <f>IFERROR(INDEX('Payroll (Expenses)'!$F$28:$J$46,MATCH($B43,'Payroll (Expenses)'!$B$28:$B$46,0),MATCH(BC$56,'Payroll (Expenses)'!$F$27:$J$27,0)),0)*BF43/12</f>
        <v>0</v>
      </c>
      <c r="DO43" s="407">
        <f>IFERROR(INDEX('Payroll (Expenses)'!$F$28:$J$46,MATCH($B43,'Payroll (Expenses)'!$B$28:$B$46,0),MATCH(BD$56,'Payroll (Expenses)'!$F$27:$J$27,0)),0)*BG43/12</f>
        <v>0</v>
      </c>
      <c r="DP43" s="407">
        <f>IFERROR(INDEX('Payroll (Expenses)'!$F$28:$J$46,MATCH($B43,'Payroll (Expenses)'!$B$28:$B$46,0),MATCH(BE$56,'Payroll (Expenses)'!$F$27:$J$27,0)),0)*BH43/12</f>
        <v>0</v>
      </c>
      <c r="DQ43" s="407">
        <f>IFERROR(INDEX('Payroll (Expenses)'!$F$28:$J$46,MATCH($B43,'Payroll (Expenses)'!$B$28:$B$46,0),MATCH(BF$56,'Payroll (Expenses)'!$F$27:$J$27,0)),0)*BI43/12</f>
        <v>0</v>
      </c>
      <c r="DR43" s="407">
        <f>IFERROR(INDEX('Payroll (Expenses)'!$F$28:$J$46,MATCH($B43,'Payroll (Expenses)'!$B$28:$B$46,0),MATCH(BG$56,'Payroll (Expenses)'!$F$27:$J$27,0)),0)*BJ43/12</f>
        <v>0</v>
      </c>
      <c r="DS43" s="407">
        <f>IFERROR(INDEX('Payroll (Expenses)'!$F$28:$J$46,MATCH($B43,'Payroll (Expenses)'!$B$28:$B$46,0),MATCH(BH$56,'Payroll (Expenses)'!$F$27:$J$27,0)),0)*BK43/12</f>
        <v>0</v>
      </c>
      <c r="DT43" s="407">
        <f>IFERROR(INDEX('Payroll (Expenses)'!$F$28:$J$46,MATCH($B43,'Payroll (Expenses)'!$B$28:$B$46,0),MATCH(BI$56,'Payroll (Expenses)'!$F$27:$J$27,0)),0)*BL43/12</f>
        <v>0</v>
      </c>
      <c r="DU43" s="407">
        <f>IFERROR(INDEX('Payroll (Expenses)'!$F$28:$J$46,MATCH($B43,'Payroll (Expenses)'!$B$28:$B$46,0),MATCH(BJ$56,'Payroll (Expenses)'!$F$27:$J$27,0)),0)*BM43/12</f>
        <v>0</v>
      </c>
      <c r="DV43" s="407">
        <f>IFERROR(INDEX('Payroll (Expenses)'!$F$28:$J$46,MATCH($B43,'Payroll (Expenses)'!$B$28:$B$46,0),MATCH(BK$56,'Payroll (Expenses)'!$F$27:$J$27,0)),0)*BN43/12</f>
        <v>0</v>
      </c>
      <c r="DW43" s="407">
        <f>IFERROR(INDEX('Payroll (Expenses)'!$F$28:$J$46,MATCH($B43,'Payroll (Expenses)'!$B$28:$B$46,0),MATCH(BL$56,'Payroll (Expenses)'!$F$27:$J$27,0)),0)*BO43/12</f>
        <v>0</v>
      </c>
      <c r="DX43" s="407">
        <f>IFERROR(INDEX('Payroll (Expenses)'!$F$28:$J$46,MATCH($B43,'Payroll (Expenses)'!$B$28:$B$46,0),MATCH(BM$56,'Payroll (Expenses)'!$F$27:$J$27,0)),0)*BP43/12</f>
        <v>0</v>
      </c>
      <c r="DY43" s="407">
        <f>IFERROR(INDEX('Payroll (Expenses)'!$F$28:$J$46,MATCH($B43,'Payroll (Expenses)'!$B$28:$B$46,0),MATCH(BN$56,'Payroll (Expenses)'!$F$27:$J$27,0)),0)*BQ43/12</f>
        <v>0</v>
      </c>
      <c r="DZ43" s="408">
        <f>IFERROR(INDEX('Payroll (Expenses)'!$F$28:$J$46,MATCH($B43,'Payroll (Expenses)'!$B$28:$B$46,0),MATCH(BO$56,'Payroll (Expenses)'!$F$27:$J$27,0)),0)*BR43/12</f>
        <v>0</v>
      </c>
      <c r="EA43" s="407">
        <f t="shared" si="10"/>
        <v>0</v>
      </c>
      <c r="EB43" s="409">
        <f t="shared" si="11"/>
        <v>0</v>
      </c>
      <c r="EC43" s="409">
        <f t="shared" si="12"/>
        <v>0</v>
      </c>
      <c r="ED43" s="409">
        <f t="shared" si="13"/>
        <v>0</v>
      </c>
      <c r="EE43" s="409">
        <f t="shared" si="14"/>
        <v>0</v>
      </c>
      <c r="EF43" s="409">
        <f t="shared" si="15"/>
        <v>0</v>
      </c>
      <c r="EG43" s="409">
        <f t="shared" si="16"/>
        <v>0</v>
      </c>
      <c r="EH43" s="409">
        <f t="shared" si="17"/>
        <v>0</v>
      </c>
      <c r="EI43" s="409">
        <f t="shared" si="18"/>
        <v>0</v>
      </c>
      <c r="EJ43" s="409">
        <f t="shared" si="19"/>
        <v>0</v>
      </c>
      <c r="EK43" s="409">
        <f t="shared" si="20"/>
        <v>0</v>
      </c>
      <c r="EL43" s="409">
        <f t="shared" si="21"/>
        <v>0</v>
      </c>
      <c r="EM43" s="409">
        <f t="shared" si="22"/>
        <v>0</v>
      </c>
      <c r="EN43" s="409">
        <f t="shared" si="23"/>
        <v>0</v>
      </c>
      <c r="EO43" s="409">
        <f t="shared" si="24"/>
        <v>0</v>
      </c>
      <c r="EP43" s="409">
        <f t="shared" si="25"/>
        <v>0</v>
      </c>
      <c r="EQ43" s="409">
        <f t="shared" si="26"/>
        <v>0</v>
      </c>
      <c r="ER43" s="409">
        <f t="shared" si="27"/>
        <v>0</v>
      </c>
      <c r="ES43" s="409">
        <f t="shared" si="28"/>
        <v>0</v>
      </c>
      <c r="ET43" s="409">
        <f t="shared" si="29"/>
        <v>0</v>
      </c>
      <c r="EU43" s="409">
        <f t="shared" si="30"/>
        <v>0</v>
      </c>
      <c r="EV43" s="409">
        <f t="shared" si="31"/>
        <v>0</v>
      </c>
      <c r="EW43" s="409">
        <f t="shared" si="32"/>
        <v>0</v>
      </c>
      <c r="EX43" s="409">
        <f t="shared" si="33"/>
        <v>0</v>
      </c>
      <c r="EY43" s="409">
        <f t="shared" si="34"/>
        <v>0</v>
      </c>
      <c r="EZ43" s="409">
        <f t="shared" si="35"/>
        <v>0</v>
      </c>
      <c r="FA43" s="409">
        <f t="shared" si="36"/>
        <v>0</v>
      </c>
      <c r="FB43" s="409">
        <f t="shared" si="37"/>
        <v>0</v>
      </c>
      <c r="FC43" s="409">
        <f t="shared" si="38"/>
        <v>0</v>
      </c>
      <c r="FD43" s="409">
        <f t="shared" si="39"/>
        <v>0</v>
      </c>
      <c r="FE43" s="409">
        <f t="shared" si="40"/>
        <v>0</v>
      </c>
      <c r="FF43" s="409">
        <f t="shared" si="41"/>
        <v>0</v>
      </c>
      <c r="FG43" s="409">
        <f t="shared" si="42"/>
        <v>0</v>
      </c>
      <c r="FH43" s="409">
        <f t="shared" si="43"/>
        <v>0</v>
      </c>
      <c r="FI43" s="409">
        <f t="shared" si="44"/>
        <v>0</v>
      </c>
      <c r="FJ43" s="409">
        <f t="shared" si="45"/>
        <v>0</v>
      </c>
      <c r="FK43" s="409">
        <f t="shared" si="46"/>
        <v>0</v>
      </c>
      <c r="FL43" s="409">
        <f t="shared" si="47"/>
        <v>0</v>
      </c>
      <c r="FM43" s="409">
        <f t="shared" si="48"/>
        <v>0</v>
      </c>
      <c r="FN43" s="409">
        <f t="shared" si="49"/>
        <v>0</v>
      </c>
      <c r="FO43" s="409">
        <f t="shared" si="50"/>
        <v>0</v>
      </c>
      <c r="FP43" s="409">
        <f t="shared" si="51"/>
        <v>0</v>
      </c>
      <c r="FQ43" s="409">
        <f t="shared" si="52"/>
        <v>0</v>
      </c>
      <c r="FR43" s="409">
        <f t="shared" si="53"/>
        <v>0</v>
      </c>
      <c r="FS43" s="409">
        <f t="shared" si="54"/>
        <v>0</v>
      </c>
      <c r="FT43" s="409">
        <f t="shared" si="55"/>
        <v>0</v>
      </c>
      <c r="FU43" s="409">
        <f t="shared" si="56"/>
        <v>0</v>
      </c>
      <c r="FV43" s="409">
        <f t="shared" si="57"/>
        <v>0</v>
      </c>
      <c r="FW43" s="409">
        <f t="shared" si="58"/>
        <v>0</v>
      </c>
      <c r="FX43" s="409">
        <f t="shared" si="59"/>
        <v>0</v>
      </c>
      <c r="FY43" s="409">
        <f t="shared" si="60"/>
        <v>0</v>
      </c>
      <c r="FZ43" s="409">
        <f t="shared" si="61"/>
        <v>0</v>
      </c>
      <c r="GA43" s="409">
        <f t="shared" si="62"/>
        <v>0</v>
      </c>
      <c r="GB43" s="409">
        <f t="shared" si="63"/>
        <v>0</v>
      </c>
      <c r="GC43" s="409">
        <f t="shared" si="64"/>
        <v>0</v>
      </c>
      <c r="GD43" s="409">
        <f t="shared" si="65"/>
        <v>0</v>
      </c>
      <c r="GE43" s="409">
        <f t="shared" si="66"/>
        <v>0</v>
      </c>
      <c r="GF43" s="409">
        <f t="shared" si="67"/>
        <v>0</v>
      </c>
      <c r="GG43" s="409">
        <f t="shared" si="68"/>
        <v>0</v>
      </c>
      <c r="GH43" s="410">
        <f t="shared" si="69"/>
        <v>0</v>
      </c>
      <c r="GI43" s="411">
        <f>'Clinic Model'!$G$23*(BS43+EA43)</f>
        <v>0</v>
      </c>
      <c r="GJ43" s="412">
        <f>'Clinic Model'!$G$23*(BT43+EB43)</f>
        <v>0</v>
      </c>
      <c r="GK43" s="412">
        <f>'Clinic Model'!$G$23*(BU43+EC43)</f>
        <v>0</v>
      </c>
      <c r="GL43" s="412">
        <f>'Clinic Model'!$G$23*(BV43+ED43)</f>
        <v>0</v>
      </c>
      <c r="GM43" s="412">
        <f>'Clinic Model'!$G$23*(BW43+EE43)</f>
        <v>0</v>
      </c>
      <c r="GN43" s="412">
        <f>'Clinic Model'!$G$23*(BX43+EF43)</f>
        <v>0</v>
      </c>
      <c r="GO43" s="412">
        <f>'Clinic Model'!$G$23*(BY43+EG43)</f>
        <v>0</v>
      </c>
      <c r="GP43" s="412">
        <f>'Clinic Model'!$G$23*(BZ43+EH43)</f>
        <v>0</v>
      </c>
      <c r="GQ43" s="412">
        <f>'Clinic Model'!$G$23*(CA43+EI43)</f>
        <v>0</v>
      </c>
      <c r="GR43" s="412">
        <f>'Clinic Model'!$G$23*(CB43+EJ43)</f>
        <v>0</v>
      </c>
      <c r="GS43" s="412">
        <f>'Clinic Model'!$G$23*(CC43+EK43)</f>
        <v>0</v>
      </c>
      <c r="GT43" s="412">
        <f>'Clinic Model'!$G$23*(CD43+EL43)</f>
        <v>0</v>
      </c>
      <c r="GU43" s="412">
        <f>'Clinic Model'!$G$23*(CE43+EM43)</f>
        <v>0</v>
      </c>
      <c r="GV43" s="412">
        <f>'Clinic Model'!$G$23*(CF43+EN43)</f>
        <v>0</v>
      </c>
      <c r="GW43" s="412">
        <f>'Clinic Model'!$G$23*(CG43+EO43)</f>
        <v>0</v>
      </c>
      <c r="GX43" s="412">
        <f>'Clinic Model'!$G$23*(CH43+EP43)</f>
        <v>0</v>
      </c>
      <c r="GY43" s="412">
        <f>'Clinic Model'!$G$23*(CI43+EQ43)</f>
        <v>0</v>
      </c>
      <c r="GZ43" s="412">
        <f>'Clinic Model'!$G$23*(CJ43+ER43)</f>
        <v>0</v>
      </c>
      <c r="HA43" s="412">
        <f>'Clinic Model'!$G$23*(CK43+ES43)</f>
        <v>0</v>
      </c>
      <c r="HB43" s="412">
        <f>'Clinic Model'!$G$23*(CL43+ET43)</f>
        <v>0</v>
      </c>
      <c r="HC43" s="412">
        <f>'Clinic Model'!$G$23*(CM43+EU43)</f>
        <v>0</v>
      </c>
      <c r="HD43" s="412">
        <f>'Clinic Model'!$G$23*(CN43+EV43)</f>
        <v>0</v>
      </c>
      <c r="HE43" s="412">
        <f>'Clinic Model'!$G$23*(CO43+EW43)</f>
        <v>0</v>
      </c>
      <c r="HF43" s="412">
        <f>'Clinic Model'!$G$23*(CP43+EX43)</f>
        <v>0</v>
      </c>
      <c r="HG43" s="412">
        <f>'Clinic Model'!$G$23*(CQ43+EY43)</f>
        <v>0</v>
      </c>
      <c r="HH43" s="412">
        <f>'Clinic Model'!$G$23*(CR43+EZ43)</f>
        <v>0</v>
      </c>
      <c r="HI43" s="412">
        <f>'Clinic Model'!$G$23*(CS43+FA43)</f>
        <v>0</v>
      </c>
      <c r="HJ43" s="412">
        <f>'Clinic Model'!$G$23*(CT43+FB43)</f>
        <v>0</v>
      </c>
      <c r="HK43" s="412">
        <f>'Clinic Model'!$G$23*(CU43+FC43)</f>
        <v>0</v>
      </c>
      <c r="HL43" s="412">
        <f>'Clinic Model'!$G$23*(CV43+FD43)</f>
        <v>0</v>
      </c>
      <c r="HM43" s="412">
        <f>'Clinic Model'!$G$23*(CW43+FE43)</f>
        <v>0</v>
      </c>
      <c r="HN43" s="412">
        <f>'Clinic Model'!$G$23*(CX43+FF43)</f>
        <v>0</v>
      </c>
      <c r="HO43" s="412">
        <f>'Clinic Model'!$G$23*(CY43+FG43)</f>
        <v>0</v>
      </c>
      <c r="HP43" s="412">
        <f>'Clinic Model'!$G$23*(CZ43+FH43)</f>
        <v>0</v>
      </c>
      <c r="HQ43" s="412">
        <f>'Clinic Model'!$G$23*(DA43+FI43)</f>
        <v>0</v>
      </c>
      <c r="HR43" s="412">
        <f>'Clinic Model'!$G$23*(DB43+FJ43)</f>
        <v>0</v>
      </c>
      <c r="HS43" s="412">
        <f>'Clinic Model'!$G$23*(DC43+FK43)</f>
        <v>0</v>
      </c>
      <c r="HT43" s="412">
        <f>'Clinic Model'!$G$23*(DD43+FL43)</f>
        <v>0</v>
      </c>
      <c r="HU43" s="412">
        <f>'Clinic Model'!$G$23*(DE43+FM43)</f>
        <v>0</v>
      </c>
      <c r="HV43" s="412">
        <f>'Clinic Model'!$G$23*(DF43+FN43)</f>
        <v>0</v>
      </c>
      <c r="HW43" s="412">
        <f>'Clinic Model'!$G$23*(DG43+FO43)</f>
        <v>0</v>
      </c>
      <c r="HX43" s="412">
        <f>'Clinic Model'!$G$23*(DH43+FP43)</f>
        <v>0</v>
      </c>
      <c r="HY43" s="412">
        <f>'Clinic Model'!$G$23*(DI43+FQ43)</f>
        <v>0</v>
      </c>
      <c r="HZ43" s="412">
        <f>'Clinic Model'!$G$23*(DJ43+FR43)</f>
        <v>0</v>
      </c>
      <c r="IA43" s="412">
        <f>'Clinic Model'!$G$23*(DK43+FS43)</f>
        <v>0</v>
      </c>
      <c r="IB43" s="412">
        <f>'Clinic Model'!$G$23*(DL43+FT43)</f>
        <v>0</v>
      </c>
      <c r="IC43" s="412">
        <f>'Clinic Model'!$G$23*(DM43+FU43)</f>
        <v>0</v>
      </c>
      <c r="ID43" s="412">
        <f>'Clinic Model'!$G$23*(DN43+FV43)</f>
        <v>0</v>
      </c>
      <c r="IE43" s="412">
        <f>'Clinic Model'!$G$23*(DO43+FW43)</f>
        <v>0</v>
      </c>
      <c r="IF43" s="412">
        <f>'Clinic Model'!$G$23*(DP43+FX43)</f>
        <v>0</v>
      </c>
      <c r="IG43" s="412">
        <f>'Clinic Model'!$G$23*(DQ43+FY43)</f>
        <v>0</v>
      </c>
      <c r="IH43" s="412">
        <f>'Clinic Model'!$G$23*(DR43+FZ43)</f>
        <v>0</v>
      </c>
      <c r="II43" s="412">
        <f>'Clinic Model'!$G$23*(DS43+GA43)</f>
        <v>0</v>
      </c>
      <c r="IJ43" s="412">
        <f>'Clinic Model'!$G$23*(DT43+GB43)</f>
        <v>0</v>
      </c>
      <c r="IK43" s="412">
        <f>'Clinic Model'!$G$23*(DU43+GC43)</f>
        <v>0</v>
      </c>
      <c r="IL43" s="412">
        <f>'Clinic Model'!$G$23*(DV43+GD43)</f>
        <v>0</v>
      </c>
      <c r="IM43" s="412">
        <f>'Clinic Model'!$G$23*(DW43+GE43)</f>
        <v>0</v>
      </c>
      <c r="IN43" s="412">
        <f>'Clinic Model'!$G$23*(DX43+GF43)</f>
        <v>0</v>
      </c>
      <c r="IO43" s="412">
        <f>'Clinic Model'!$G$23*(DY43+GG43)</f>
        <v>0</v>
      </c>
      <c r="IP43" s="413">
        <f>'Clinic Model'!$G$23*(DZ43+GH43)</f>
        <v>0</v>
      </c>
    </row>
    <row r="44" spans="1:250" ht="10.8" thickBot="1" x14ac:dyDescent="0.35">
      <c r="A44" s="50"/>
      <c r="B44" s="957" t="str">
        <f t="shared" si="70"/>
        <v xml:space="preserve"> </v>
      </c>
      <c r="C44" s="958"/>
      <c r="D44" s="958"/>
      <c r="E44" s="959"/>
      <c r="F44" s="401">
        <f t="shared" si="8"/>
        <v>0</v>
      </c>
      <c r="G44" s="402">
        <f t="shared" si="9"/>
        <v>0</v>
      </c>
      <c r="H44" s="402">
        <f t="shared" si="9"/>
        <v>0</v>
      </c>
      <c r="I44" s="401">
        <f t="shared" si="9"/>
        <v>0</v>
      </c>
      <c r="J44" s="403">
        <f t="shared" si="9"/>
        <v>0</v>
      </c>
      <c r="K44" s="404">
        <f>IF(AND('Payroll (Expenses)'!$E21&lt;=H$54,'Payroll (Expenses)'!$F21&gt;=H$54),IFERROR(INDEX('Payroll (Expenses)'!$L$5:$P$23,MATCH($B44,'Payroll (Expenses)'!$B$5:$B$23,0),MATCH(H$56,'Payroll (Expenses)'!$L$4:$P$4,0)),0),0)</f>
        <v>0</v>
      </c>
      <c r="L44" s="405">
        <f>IF(AND('Payroll (Expenses)'!$E21&lt;=I$54,'Payroll (Expenses)'!$F21&gt;=I$54),IFERROR(INDEX('Payroll (Expenses)'!$L$5:$P$23,MATCH($B44,'Payroll (Expenses)'!$B$5:$B$23,0),MATCH(I$56,'Payroll (Expenses)'!$L$4:$P$4,0)),0),0)</f>
        <v>0</v>
      </c>
      <c r="M44" s="405">
        <f>IF(AND('Payroll (Expenses)'!$E21&lt;=J$54,'Payroll (Expenses)'!$F21&gt;=J$54),IFERROR(INDEX('Payroll (Expenses)'!$L$5:$P$23,MATCH($B44,'Payroll (Expenses)'!$B$5:$B$23,0),MATCH(J$56,'Payroll (Expenses)'!$L$4:$P$4,0)),0),0)</f>
        <v>0</v>
      </c>
      <c r="N44" s="405">
        <f>IF(AND('Payroll (Expenses)'!$E21&lt;=K$54,'Payroll (Expenses)'!$F21&gt;=K$54),IFERROR(INDEX('Payroll (Expenses)'!$L$5:$P$23,MATCH($B44,'Payroll (Expenses)'!$B$5:$B$23,0),MATCH(K$56,'Payroll (Expenses)'!$L$4:$P$4,0)),0),0)</f>
        <v>0</v>
      </c>
      <c r="O44" s="405">
        <f>IF(AND('Payroll (Expenses)'!$E21&lt;=L$54,'Payroll (Expenses)'!$F21&gt;=L$54),IFERROR(INDEX('Payroll (Expenses)'!$L$5:$P$23,MATCH($B44,'Payroll (Expenses)'!$B$5:$B$23,0),MATCH(L$56,'Payroll (Expenses)'!$L$4:$P$4,0)),0),0)</f>
        <v>0</v>
      </c>
      <c r="P44" s="405">
        <f>IF(AND('Payroll (Expenses)'!$E21&lt;=M$54,'Payroll (Expenses)'!$F21&gt;=M$54),IFERROR(INDEX('Payroll (Expenses)'!$L$5:$P$23,MATCH($B44,'Payroll (Expenses)'!$B$5:$B$23,0),MATCH(M$56,'Payroll (Expenses)'!$L$4:$P$4,0)),0),0)</f>
        <v>0</v>
      </c>
      <c r="Q44" s="405">
        <f>IF(AND('Payroll (Expenses)'!$E21&lt;=N$54,'Payroll (Expenses)'!$F21&gt;=N$54),IFERROR(INDEX('Payroll (Expenses)'!$L$5:$P$23,MATCH($B44,'Payroll (Expenses)'!$B$5:$B$23,0),MATCH(N$56,'Payroll (Expenses)'!$L$4:$P$4,0)),0),0)</f>
        <v>0</v>
      </c>
      <c r="R44" s="405">
        <f>IF(AND('Payroll (Expenses)'!$E21&lt;=O$54,'Payroll (Expenses)'!$F21&gt;=O$54),IFERROR(INDEX('Payroll (Expenses)'!$L$5:$P$23,MATCH($B44,'Payroll (Expenses)'!$B$5:$B$23,0),MATCH(O$56,'Payroll (Expenses)'!$L$4:$P$4,0)),0),0)</f>
        <v>0</v>
      </c>
      <c r="S44" s="405">
        <f>IF(AND('Payroll (Expenses)'!$E21&lt;=P$54,'Payroll (Expenses)'!$F21&gt;=P$54),IFERROR(INDEX('Payroll (Expenses)'!$L$5:$P$23,MATCH($B44,'Payroll (Expenses)'!$B$5:$B$23,0),MATCH(P$56,'Payroll (Expenses)'!$L$4:$P$4,0)),0),0)</f>
        <v>0</v>
      </c>
      <c r="T44" s="405">
        <f>IF(AND('Payroll (Expenses)'!$E21&lt;=Q$54,'Payroll (Expenses)'!$F21&gt;=Q$54),IFERROR(INDEX('Payroll (Expenses)'!$L$5:$P$23,MATCH($B44,'Payroll (Expenses)'!$B$5:$B$23,0),MATCH(Q$56,'Payroll (Expenses)'!$L$4:$P$4,0)),0),0)</f>
        <v>0</v>
      </c>
      <c r="U44" s="405">
        <f>IF(AND('Payroll (Expenses)'!$E21&lt;=R$54,'Payroll (Expenses)'!$F21&gt;=R$54),IFERROR(INDEX('Payroll (Expenses)'!$L$5:$P$23,MATCH($B44,'Payroll (Expenses)'!$B$5:$B$23,0),MATCH(R$56,'Payroll (Expenses)'!$L$4:$P$4,0)),0),0)</f>
        <v>0</v>
      </c>
      <c r="V44" s="405">
        <f>IF(AND('Payroll (Expenses)'!$E21&lt;=S$54,'Payroll (Expenses)'!$F21&gt;=S$54),IFERROR(INDEX('Payroll (Expenses)'!$L$5:$P$23,MATCH($B44,'Payroll (Expenses)'!$B$5:$B$23,0),MATCH(S$56,'Payroll (Expenses)'!$L$4:$P$4,0)),0),0)</f>
        <v>0</v>
      </c>
      <c r="W44" s="405">
        <f>IF(AND('Payroll (Expenses)'!$E21&lt;=T$54,'Payroll (Expenses)'!$F21&gt;=T$54),IFERROR(INDEX('Payroll (Expenses)'!$L$5:$P$23,MATCH($B44,'Payroll (Expenses)'!$B$5:$B$23,0),MATCH(T$56,'Payroll (Expenses)'!$L$4:$P$4,0)),0),0)</f>
        <v>0</v>
      </c>
      <c r="X44" s="405">
        <f>IF(AND('Payroll (Expenses)'!$E21&lt;=U$54,'Payroll (Expenses)'!$F21&gt;=U$54),IFERROR(INDEX('Payroll (Expenses)'!$L$5:$P$23,MATCH($B44,'Payroll (Expenses)'!$B$5:$B$23,0),MATCH(U$56,'Payroll (Expenses)'!$L$4:$P$4,0)),0),0)</f>
        <v>0</v>
      </c>
      <c r="Y44" s="405">
        <f>IF(AND('Payroll (Expenses)'!$E21&lt;=V$54,'Payroll (Expenses)'!$F21&gt;=V$54),IFERROR(INDEX('Payroll (Expenses)'!$L$5:$P$23,MATCH($B44,'Payroll (Expenses)'!$B$5:$B$23,0),MATCH(V$56,'Payroll (Expenses)'!$L$4:$P$4,0)),0),0)</f>
        <v>0</v>
      </c>
      <c r="Z44" s="405">
        <f>IF(AND('Payroll (Expenses)'!$E21&lt;=W$54,'Payroll (Expenses)'!$F21&gt;=W$54),IFERROR(INDEX('Payroll (Expenses)'!$L$5:$P$23,MATCH($B44,'Payroll (Expenses)'!$B$5:$B$23,0),MATCH(W$56,'Payroll (Expenses)'!$L$4:$P$4,0)),0),0)</f>
        <v>0</v>
      </c>
      <c r="AA44" s="405">
        <f>IF(AND('Payroll (Expenses)'!$E21&lt;=X$54,'Payroll (Expenses)'!$F21&gt;=X$54),IFERROR(INDEX('Payroll (Expenses)'!$L$5:$P$23,MATCH($B44,'Payroll (Expenses)'!$B$5:$B$23,0),MATCH(X$56,'Payroll (Expenses)'!$L$4:$P$4,0)),0),0)</f>
        <v>0</v>
      </c>
      <c r="AB44" s="405">
        <f>IF(AND('Payroll (Expenses)'!$E21&lt;=Y$54,'Payroll (Expenses)'!$F21&gt;=Y$54),IFERROR(INDEX('Payroll (Expenses)'!$L$5:$P$23,MATCH($B44,'Payroll (Expenses)'!$B$5:$B$23,0),MATCH(Y$56,'Payroll (Expenses)'!$L$4:$P$4,0)),0),0)</f>
        <v>0</v>
      </c>
      <c r="AC44" s="405">
        <f>IF(AND('Payroll (Expenses)'!$E21&lt;=Z$54,'Payroll (Expenses)'!$F21&gt;=Z$54),IFERROR(INDEX('Payroll (Expenses)'!$L$5:$P$23,MATCH($B44,'Payroll (Expenses)'!$B$5:$B$23,0),MATCH(Z$56,'Payroll (Expenses)'!$L$4:$P$4,0)),0),0)</f>
        <v>0</v>
      </c>
      <c r="AD44" s="405">
        <f>IF(AND('Payroll (Expenses)'!$E21&lt;=AA$54,'Payroll (Expenses)'!$F21&gt;=AA$54),IFERROR(INDEX('Payroll (Expenses)'!$L$5:$P$23,MATCH($B44,'Payroll (Expenses)'!$B$5:$B$23,0),MATCH(AA$56,'Payroll (Expenses)'!$L$4:$P$4,0)),0),0)</f>
        <v>0</v>
      </c>
      <c r="AE44" s="405">
        <f>IF(AND('Payroll (Expenses)'!$E21&lt;=AB$54,'Payroll (Expenses)'!$F21&gt;=AB$54),IFERROR(INDEX('Payroll (Expenses)'!$L$5:$P$23,MATCH($B44,'Payroll (Expenses)'!$B$5:$B$23,0),MATCH(AB$56,'Payroll (Expenses)'!$L$4:$P$4,0)),0),0)</f>
        <v>0</v>
      </c>
      <c r="AF44" s="405">
        <f>IF(AND('Payroll (Expenses)'!$E21&lt;=AC$54,'Payroll (Expenses)'!$F21&gt;=AC$54),IFERROR(INDEX('Payroll (Expenses)'!$L$5:$P$23,MATCH($B44,'Payroll (Expenses)'!$B$5:$B$23,0),MATCH(AC$56,'Payroll (Expenses)'!$L$4:$P$4,0)),0),0)</f>
        <v>0</v>
      </c>
      <c r="AG44" s="405">
        <f>IF(AND('Payroll (Expenses)'!$E21&lt;=AD$54,'Payroll (Expenses)'!$F21&gt;=AD$54),IFERROR(INDEX('Payroll (Expenses)'!$L$5:$P$23,MATCH($B44,'Payroll (Expenses)'!$B$5:$B$23,0),MATCH(AD$56,'Payroll (Expenses)'!$L$4:$P$4,0)),0),0)</f>
        <v>0</v>
      </c>
      <c r="AH44" s="405">
        <f>IF(AND('Payroll (Expenses)'!$E21&lt;=AE$54,'Payroll (Expenses)'!$F21&gt;=AE$54),IFERROR(INDEX('Payroll (Expenses)'!$L$5:$P$23,MATCH($B44,'Payroll (Expenses)'!$B$5:$B$23,0),MATCH(AE$56,'Payroll (Expenses)'!$L$4:$P$4,0)),0),0)</f>
        <v>0</v>
      </c>
      <c r="AI44" s="405">
        <f>IF(AND('Payroll (Expenses)'!$E21&lt;=AF$54,'Payroll (Expenses)'!$F21&gt;=AF$54),IFERROR(INDEX('Payroll (Expenses)'!$L$5:$P$23,MATCH($B44,'Payroll (Expenses)'!$B$5:$B$23,0),MATCH(AF$56,'Payroll (Expenses)'!$L$4:$P$4,0)),0),0)</f>
        <v>0</v>
      </c>
      <c r="AJ44" s="405">
        <f>IF(AND('Payroll (Expenses)'!$E21&lt;=AG$54,'Payroll (Expenses)'!$F21&gt;=AG$54),IFERROR(INDEX('Payroll (Expenses)'!$L$5:$P$23,MATCH($B44,'Payroll (Expenses)'!$B$5:$B$23,0),MATCH(AG$56,'Payroll (Expenses)'!$L$4:$P$4,0)),0),0)</f>
        <v>0</v>
      </c>
      <c r="AK44" s="405">
        <f>IF(AND('Payroll (Expenses)'!$E21&lt;=AH$54,'Payroll (Expenses)'!$F21&gt;=AH$54),IFERROR(INDEX('Payroll (Expenses)'!$L$5:$P$23,MATCH($B44,'Payroll (Expenses)'!$B$5:$B$23,0),MATCH(AH$56,'Payroll (Expenses)'!$L$4:$P$4,0)),0),0)</f>
        <v>0</v>
      </c>
      <c r="AL44" s="405">
        <f>IF(AND('Payroll (Expenses)'!$E21&lt;=AI$54,'Payroll (Expenses)'!$F21&gt;=AI$54),IFERROR(INDEX('Payroll (Expenses)'!$L$5:$P$23,MATCH($B44,'Payroll (Expenses)'!$B$5:$B$23,0),MATCH(AI$56,'Payroll (Expenses)'!$L$4:$P$4,0)),0),0)</f>
        <v>0</v>
      </c>
      <c r="AM44" s="405">
        <f>IF(AND('Payroll (Expenses)'!$E21&lt;=AJ$54,'Payroll (Expenses)'!$F21&gt;=AJ$54),IFERROR(INDEX('Payroll (Expenses)'!$L$5:$P$23,MATCH($B44,'Payroll (Expenses)'!$B$5:$B$23,0),MATCH(AJ$56,'Payroll (Expenses)'!$L$4:$P$4,0)),0),0)</f>
        <v>0</v>
      </c>
      <c r="AN44" s="405">
        <f>IF(AND('Payroll (Expenses)'!$E21&lt;=AK$54,'Payroll (Expenses)'!$F21&gt;=AK$54),IFERROR(INDEX('Payroll (Expenses)'!$L$5:$P$23,MATCH($B44,'Payroll (Expenses)'!$B$5:$B$23,0),MATCH(AK$56,'Payroll (Expenses)'!$L$4:$P$4,0)),0),0)</f>
        <v>0</v>
      </c>
      <c r="AO44" s="405">
        <f>IF(AND('Payroll (Expenses)'!$E21&lt;=AL$54,'Payroll (Expenses)'!$F21&gt;=AL$54),IFERROR(INDEX('Payroll (Expenses)'!$L$5:$P$23,MATCH($B44,'Payroll (Expenses)'!$B$5:$B$23,0),MATCH(AL$56,'Payroll (Expenses)'!$L$4:$P$4,0)),0),0)</f>
        <v>0</v>
      </c>
      <c r="AP44" s="405">
        <f>IF(AND('Payroll (Expenses)'!$E21&lt;=AM$54,'Payroll (Expenses)'!$F21&gt;=AM$54),IFERROR(INDEX('Payroll (Expenses)'!$L$5:$P$23,MATCH($B44,'Payroll (Expenses)'!$B$5:$B$23,0),MATCH(AM$56,'Payroll (Expenses)'!$L$4:$P$4,0)),0),0)</f>
        <v>0</v>
      </c>
      <c r="AQ44" s="405">
        <f>IF(AND('Payroll (Expenses)'!$E21&lt;=AN$54,'Payroll (Expenses)'!$F21&gt;=AN$54),IFERROR(INDEX('Payroll (Expenses)'!$L$5:$P$23,MATCH($B44,'Payroll (Expenses)'!$B$5:$B$23,0),MATCH(AN$56,'Payroll (Expenses)'!$L$4:$P$4,0)),0),0)</f>
        <v>0</v>
      </c>
      <c r="AR44" s="405">
        <f>IF(AND('Payroll (Expenses)'!$E21&lt;=AO$54,'Payroll (Expenses)'!$F21&gt;=AO$54),IFERROR(INDEX('Payroll (Expenses)'!$L$5:$P$23,MATCH($B44,'Payroll (Expenses)'!$B$5:$B$23,0),MATCH(AO$56,'Payroll (Expenses)'!$L$4:$P$4,0)),0),0)</f>
        <v>0</v>
      </c>
      <c r="AS44" s="405">
        <f>IF(AND('Payroll (Expenses)'!$E21&lt;=AP$54,'Payroll (Expenses)'!$F21&gt;=AP$54),IFERROR(INDEX('Payroll (Expenses)'!$L$5:$P$23,MATCH($B44,'Payroll (Expenses)'!$B$5:$B$23,0),MATCH(AP$56,'Payroll (Expenses)'!$L$4:$P$4,0)),0),0)</f>
        <v>0</v>
      </c>
      <c r="AT44" s="405">
        <f>IF(AND('Payroll (Expenses)'!$E21&lt;=AQ$54,'Payroll (Expenses)'!$F21&gt;=AQ$54),IFERROR(INDEX('Payroll (Expenses)'!$L$5:$P$23,MATCH($B44,'Payroll (Expenses)'!$B$5:$B$23,0),MATCH(AQ$56,'Payroll (Expenses)'!$L$4:$P$4,0)),0),0)</f>
        <v>0</v>
      </c>
      <c r="AU44" s="405">
        <f>IF(AND('Payroll (Expenses)'!$E21&lt;=AR$54,'Payroll (Expenses)'!$F21&gt;=AR$54),IFERROR(INDEX('Payroll (Expenses)'!$L$5:$P$23,MATCH($B44,'Payroll (Expenses)'!$B$5:$B$23,0),MATCH(AR$56,'Payroll (Expenses)'!$L$4:$P$4,0)),0),0)</f>
        <v>0</v>
      </c>
      <c r="AV44" s="405">
        <f>IF(AND('Payroll (Expenses)'!$E21&lt;=AS$54,'Payroll (Expenses)'!$F21&gt;=AS$54),IFERROR(INDEX('Payroll (Expenses)'!$L$5:$P$23,MATCH($B44,'Payroll (Expenses)'!$B$5:$B$23,0),MATCH(AS$56,'Payroll (Expenses)'!$L$4:$P$4,0)),0),0)</f>
        <v>0</v>
      </c>
      <c r="AW44" s="405">
        <f>IF(AND('Payroll (Expenses)'!$E21&lt;=AT$54,'Payroll (Expenses)'!$F21&gt;=AT$54),IFERROR(INDEX('Payroll (Expenses)'!$L$5:$P$23,MATCH($B44,'Payroll (Expenses)'!$B$5:$B$23,0),MATCH(AT$56,'Payroll (Expenses)'!$L$4:$P$4,0)),0),0)</f>
        <v>0</v>
      </c>
      <c r="AX44" s="405">
        <f>IF(AND('Payroll (Expenses)'!$E21&lt;=AU$54,'Payroll (Expenses)'!$F21&gt;=AU$54),IFERROR(INDEX('Payroll (Expenses)'!$L$5:$P$23,MATCH($B44,'Payroll (Expenses)'!$B$5:$B$23,0),MATCH(AU$56,'Payroll (Expenses)'!$L$4:$P$4,0)),0),0)</f>
        <v>0</v>
      </c>
      <c r="AY44" s="405">
        <f>IF(AND('Payroll (Expenses)'!$E21&lt;=AV$54,'Payroll (Expenses)'!$F21&gt;=AV$54),IFERROR(INDEX('Payroll (Expenses)'!$L$5:$P$23,MATCH($B44,'Payroll (Expenses)'!$B$5:$B$23,0),MATCH(AV$56,'Payroll (Expenses)'!$L$4:$P$4,0)),0),0)</f>
        <v>0</v>
      </c>
      <c r="AZ44" s="405">
        <f>IF(AND('Payroll (Expenses)'!$E21&lt;=AW$54,'Payroll (Expenses)'!$F21&gt;=AW$54),IFERROR(INDEX('Payroll (Expenses)'!$L$5:$P$23,MATCH($B44,'Payroll (Expenses)'!$B$5:$B$23,0),MATCH(AW$56,'Payroll (Expenses)'!$L$4:$P$4,0)),0),0)</f>
        <v>0</v>
      </c>
      <c r="BA44" s="405">
        <f>IF(AND('Payroll (Expenses)'!$E21&lt;=AX$54,'Payroll (Expenses)'!$F21&gt;=AX$54),IFERROR(INDEX('Payroll (Expenses)'!$L$5:$P$23,MATCH($B44,'Payroll (Expenses)'!$B$5:$B$23,0),MATCH(AX$56,'Payroll (Expenses)'!$L$4:$P$4,0)),0),0)</f>
        <v>0</v>
      </c>
      <c r="BB44" s="405">
        <f>IF(AND('Payroll (Expenses)'!$E21&lt;=AY$54,'Payroll (Expenses)'!$F21&gt;=AY$54),IFERROR(INDEX('Payroll (Expenses)'!$L$5:$P$23,MATCH($B44,'Payroll (Expenses)'!$B$5:$B$23,0),MATCH(AY$56,'Payroll (Expenses)'!$L$4:$P$4,0)),0),0)</f>
        <v>0</v>
      </c>
      <c r="BC44" s="405">
        <f>IF(AND('Payroll (Expenses)'!$E21&lt;=AZ$54,'Payroll (Expenses)'!$F21&gt;=AZ$54),IFERROR(INDEX('Payroll (Expenses)'!$L$5:$P$23,MATCH($B44,'Payroll (Expenses)'!$B$5:$B$23,0),MATCH(AZ$56,'Payroll (Expenses)'!$L$4:$P$4,0)),0),0)</f>
        <v>0</v>
      </c>
      <c r="BD44" s="405">
        <f>IF(AND('Payroll (Expenses)'!$E21&lt;=BA$54,'Payroll (Expenses)'!$F21&gt;=BA$54),IFERROR(INDEX('Payroll (Expenses)'!$L$5:$P$23,MATCH($B44,'Payroll (Expenses)'!$B$5:$B$23,0),MATCH(BA$56,'Payroll (Expenses)'!$L$4:$P$4,0)),0),0)</f>
        <v>0</v>
      </c>
      <c r="BE44" s="405">
        <f>IF(AND('Payroll (Expenses)'!$E21&lt;=BB$54,'Payroll (Expenses)'!$F21&gt;=BB$54),IFERROR(INDEX('Payroll (Expenses)'!$L$5:$P$23,MATCH($B44,'Payroll (Expenses)'!$B$5:$B$23,0),MATCH(BB$56,'Payroll (Expenses)'!$L$4:$P$4,0)),0),0)</f>
        <v>0</v>
      </c>
      <c r="BF44" s="405">
        <f>IF(AND('Payroll (Expenses)'!$E21&lt;=BC$54,'Payroll (Expenses)'!$F21&gt;=BC$54),IFERROR(INDEX('Payroll (Expenses)'!$L$5:$P$23,MATCH($B44,'Payroll (Expenses)'!$B$5:$B$23,0),MATCH(BC$56,'Payroll (Expenses)'!$L$4:$P$4,0)),0),0)</f>
        <v>0</v>
      </c>
      <c r="BG44" s="405">
        <f>IF(AND('Payroll (Expenses)'!$E21&lt;=BD$54,'Payroll (Expenses)'!$F21&gt;=BD$54),IFERROR(INDEX('Payroll (Expenses)'!$L$5:$P$23,MATCH($B44,'Payroll (Expenses)'!$B$5:$B$23,0),MATCH(BD$56,'Payroll (Expenses)'!$L$4:$P$4,0)),0),0)</f>
        <v>0</v>
      </c>
      <c r="BH44" s="405">
        <f>IF(AND('Payroll (Expenses)'!$E21&lt;=BE$54,'Payroll (Expenses)'!$F21&gt;=BE$54),IFERROR(INDEX('Payroll (Expenses)'!$L$5:$P$23,MATCH($B44,'Payroll (Expenses)'!$B$5:$B$23,0),MATCH(BE$56,'Payroll (Expenses)'!$L$4:$P$4,0)),0),0)</f>
        <v>0</v>
      </c>
      <c r="BI44" s="405">
        <f>IF(AND('Payroll (Expenses)'!$E21&lt;=BF$54,'Payroll (Expenses)'!$F21&gt;=BF$54),IFERROR(INDEX('Payroll (Expenses)'!$L$5:$P$23,MATCH($B44,'Payroll (Expenses)'!$B$5:$B$23,0),MATCH(BF$56,'Payroll (Expenses)'!$L$4:$P$4,0)),0),0)</f>
        <v>0</v>
      </c>
      <c r="BJ44" s="405">
        <f>IF(AND('Payroll (Expenses)'!$E21&lt;=BG$54,'Payroll (Expenses)'!$F21&gt;=BG$54),IFERROR(INDEX('Payroll (Expenses)'!$L$5:$P$23,MATCH($B44,'Payroll (Expenses)'!$B$5:$B$23,0),MATCH(BG$56,'Payroll (Expenses)'!$L$4:$P$4,0)),0),0)</f>
        <v>0</v>
      </c>
      <c r="BK44" s="405">
        <f>IF(AND('Payroll (Expenses)'!$E21&lt;=BH$54,'Payroll (Expenses)'!$F21&gt;=BH$54),IFERROR(INDEX('Payroll (Expenses)'!$L$5:$P$23,MATCH($B44,'Payroll (Expenses)'!$B$5:$B$23,0),MATCH(BH$56,'Payroll (Expenses)'!$L$4:$P$4,0)),0),0)</f>
        <v>0</v>
      </c>
      <c r="BL44" s="405">
        <f>IF(AND('Payroll (Expenses)'!$E21&lt;=BI$54,'Payroll (Expenses)'!$F21&gt;=BI$54),IFERROR(INDEX('Payroll (Expenses)'!$L$5:$P$23,MATCH($B44,'Payroll (Expenses)'!$B$5:$B$23,0),MATCH(BI$56,'Payroll (Expenses)'!$L$4:$P$4,0)),0),0)</f>
        <v>0</v>
      </c>
      <c r="BM44" s="405">
        <f>IF(AND('Payroll (Expenses)'!$E21&lt;=BJ$54,'Payroll (Expenses)'!$F21&gt;=BJ$54),IFERROR(INDEX('Payroll (Expenses)'!$L$5:$P$23,MATCH($B44,'Payroll (Expenses)'!$B$5:$B$23,0),MATCH(BJ$56,'Payroll (Expenses)'!$L$4:$P$4,0)),0),0)</f>
        <v>0</v>
      </c>
      <c r="BN44" s="405">
        <f>IF(AND('Payroll (Expenses)'!$E21&lt;=BK$54,'Payroll (Expenses)'!$F21&gt;=BK$54),IFERROR(INDEX('Payroll (Expenses)'!$L$5:$P$23,MATCH($B44,'Payroll (Expenses)'!$B$5:$B$23,0),MATCH(BK$56,'Payroll (Expenses)'!$L$4:$P$4,0)),0),0)</f>
        <v>0</v>
      </c>
      <c r="BO44" s="405">
        <f>IF(AND('Payroll (Expenses)'!$E21&lt;=BL$54,'Payroll (Expenses)'!$F21&gt;=BL$54),IFERROR(INDEX('Payroll (Expenses)'!$L$5:$P$23,MATCH($B44,'Payroll (Expenses)'!$B$5:$B$23,0),MATCH(BL$56,'Payroll (Expenses)'!$L$4:$P$4,0)),0),0)</f>
        <v>0</v>
      </c>
      <c r="BP44" s="405">
        <f>IF(AND('Payroll (Expenses)'!$E21&lt;=BM$54,'Payroll (Expenses)'!$F21&gt;=BM$54),IFERROR(INDEX('Payroll (Expenses)'!$L$5:$P$23,MATCH($B44,'Payroll (Expenses)'!$B$5:$B$23,0),MATCH(BM$56,'Payroll (Expenses)'!$L$4:$P$4,0)),0),0)</f>
        <v>0</v>
      </c>
      <c r="BQ44" s="405">
        <f>IF(AND('Payroll (Expenses)'!$E21&lt;=BN$54,'Payroll (Expenses)'!$F21&gt;=BN$54),IFERROR(INDEX('Payroll (Expenses)'!$L$5:$P$23,MATCH($B44,'Payroll (Expenses)'!$B$5:$B$23,0),MATCH(BN$56,'Payroll (Expenses)'!$L$4:$P$4,0)),0),0)</f>
        <v>0</v>
      </c>
      <c r="BR44" s="406">
        <f>IF(AND('Payroll (Expenses)'!$E21&lt;=BO$54,'Payroll (Expenses)'!$F21&gt;=BO$54),IFERROR(INDEX('Payroll (Expenses)'!$L$5:$P$23,MATCH($B44,'Payroll (Expenses)'!$B$5:$B$23,0),MATCH(BO$56,'Payroll (Expenses)'!$L$4:$P$4,0)),0),0)</f>
        <v>0</v>
      </c>
      <c r="BS44" s="407">
        <f>IFERROR(INDEX('Payroll (Expenses)'!$F$28:$J$46,MATCH($B44,'Payroll (Expenses)'!$B$28:$B$46,0),MATCH(H$56,'Payroll (Expenses)'!$F$27:$J$27,0)),0)*K44/12</f>
        <v>0</v>
      </c>
      <c r="BT44" s="407">
        <f>IFERROR(INDEX('Payroll (Expenses)'!$F$28:$J$46,MATCH($B44,'Payroll (Expenses)'!$B$28:$B$46,0),MATCH(I$56,'Payroll (Expenses)'!$F$27:$J$27,0)),0)*L44/12</f>
        <v>0</v>
      </c>
      <c r="BU44" s="407">
        <f>IFERROR(INDEX('Payroll (Expenses)'!$F$28:$J$46,MATCH($B44,'Payroll (Expenses)'!$B$28:$B$46,0),MATCH(J$56,'Payroll (Expenses)'!$F$27:$J$27,0)),0)*M44/12</f>
        <v>0</v>
      </c>
      <c r="BV44" s="407">
        <f>IFERROR(INDEX('Payroll (Expenses)'!$F$28:$J$46,MATCH($B44,'Payroll (Expenses)'!$B$28:$B$46,0),MATCH(K$56,'Payroll (Expenses)'!$F$27:$J$27,0)),0)*N44/12</f>
        <v>0</v>
      </c>
      <c r="BW44" s="407">
        <f>IFERROR(INDEX('Payroll (Expenses)'!$F$28:$J$46,MATCH($B44,'Payroll (Expenses)'!$B$28:$B$46,0),MATCH(L$56,'Payroll (Expenses)'!$F$27:$J$27,0)),0)*O44/12</f>
        <v>0</v>
      </c>
      <c r="BX44" s="407">
        <f>IFERROR(INDEX('Payroll (Expenses)'!$F$28:$J$46,MATCH($B44,'Payroll (Expenses)'!$B$28:$B$46,0),MATCH(M$56,'Payroll (Expenses)'!$F$27:$J$27,0)),0)*P44/12</f>
        <v>0</v>
      </c>
      <c r="BY44" s="407">
        <f>IFERROR(INDEX('Payroll (Expenses)'!$F$28:$J$46,MATCH($B44,'Payroll (Expenses)'!$B$28:$B$46,0),MATCH(N$56,'Payroll (Expenses)'!$F$27:$J$27,0)),0)*Q44/12</f>
        <v>0</v>
      </c>
      <c r="BZ44" s="407">
        <f>IFERROR(INDEX('Payroll (Expenses)'!$F$28:$J$46,MATCH($B44,'Payroll (Expenses)'!$B$28:$B$46,0),MATCH(O$56,'Payroll (Expenses)'!$F$27:$J$27,0)),0)*R44/12</f>
        <v>0</v>
      </c>
      <c r="CA44" s="407">
        <f>IFERROR(INDEX('Payroll (Expenses)'!$F$28:$J$46,MATCH($B44,'Payroll (Expenses)'!$B$28:$B$46,0),MATCH(P$56,'Payroll (Expenses)'!$F$27:$J$27,0)),0)*S44/12</f>
        <v>0</v>
      </c>
      <c r="CB44" s="407">
        <f>IFERROR(INDEX('Payroll (Expenses)'!$F$28:$J$46,MATCH($B44,'Payroll (Expenses)'!$B$28:$B$46,0),MATCH(Q$56,'Payroll (Expenses)'!$F$27:$J$27,0)),0)*T44/12</f>
        <v>0</v>
      </c>
      <c r="CC44" s="407">
        <f>IFERROR(INDEX('Payroll (Expenses)'!$F$28:$J$46,MATCH($B44,'Payroll (Expenses)'!$B$28:$B$46,0),MATCH(R$56,'Payroll (Expenses)'!$F$27:$J$27,0)),0)*U44/12</f>
        <v>0</v>
      </c>
      <c r="CD44" s="407">
        <f>IFERROR(INDEX('Payroll (Expenses)'!$F$28:$J$46,MATCH($B44,'Payroll (Expenses)'!$B$28:$B$46,0),MATCH(S$56,'Payroll (Expenses)'!$F$27:$J$27,0)),0)*V44/12</f>
        <v>0</v>
      </c>
      <c r="CE44" s="407">
        <f>IFERROR(INDEX('Payroll (Expenses)'!$F$28:$J$46,MATCH($B44,'Payroll (Expenses)'!$B$28:$B$46,0),MATCH(T$56,'Payroll (Expenses)'!$F$27:$J$27,0)),0)*W44/12</f>
        <v>0</v>
      </c>
      <c r="CF44" s="407">
        <f>IFERROR(INDEX('Payroll (Expenses)'!$F$28:$J$46,MATCH($B44,'Payroll (Expenses)'!$B$28:$B$46,0),MATCH(U$56,'Payroll (Expenses)'!$F$27:$J$27,0)),0)*X44/12</f>
        <v>0</v>
      </c>
      <c r="CG44" s="407">
        <f>IFERROR(INDEX('Payroll (Expenses)'!$F$28:$J$46,MATCH($B44,'Payroll (Expenses)'!$B$28:$B$46,0),MATCH(V$56,'Payroll (Expenses)'!$F$27:$J$27,0)),0)*Y44/12</f>
        <v>0</v>
      </c>
      <c r="CH44" s="407">
        <f>IFERROR(INDEX('Payroll (Expenses)'!$F$28:$J$46,MATCH($B44,'Payroll (Expenses)'!$B$28:$B$46,0),MATCH(W$56,'Payroll (Expenses)'!$F$27:$J$27,0)),0)*Z44/12</f>
        <v>0</v>
      </c>
      <c r="CI44" s="407">
        <f>IFERROR(INDEX('Payroll (Expenses)'!$F$28:$J$46,MATCH($B44,'Payroll (Expenses)'!$B$28:$B$46,0),MATCH(X$56,'Payroll (Expenses)'!$F$27:$J$27,0)),0)*AA44/12</f>
        <v>0</v>
      </c>
      <c r="CJ44" s="407">
        <f>IFERROR(INDEX('Payroll (Expenses)'!$F$28:$J$46,MATCH($B44,'Payroll (Expenses)'!$B$28:$B$46,0),MATCH(Y$56,'Payroll (Expenses)'!$F$27:$J$27,0)),0)*AB44/12</f>
        <v>0</v>
      </c>
      <c r="CK44" s="407">
        <f>IFERROR(INDEX('Payroll (Expenses)'!$F$28:$J$46,MATCH($B44,'Payroll (Expenses)'!$B$28:$B$46,0),MATCH(Z$56,'Payroll (Expenses)'!$F$27:$J$27,0)),0)*AC44/12</f>
        <v>0</v>
      </c>
      <c r="CL44" s="407">
        <f>IFERROR(INDEX('Payroll (Expenses)'!$F$28:$J$46,MATCH($B44,'Payroll (Expenses)'!$B$28:$B$46,0),MATCH(AA$56,'Payroll (Expenses)'!$F$27:$J$27,0)),0)*AD44/12</f>
        <v>0</v>
      </c>
      <c r="CM44" s="407">
        <f>IFERROR(INDEX('Payroll (Expenses)'!$F$28:$J$46,MATCH($B44,'Payroll (Expenses)'!$B$28:$B$46,0),MATCH(AB$56,'Payroll (Expenses)'!$F$27:$J$27,0)),0)*AE44/12</f>
        <v>0</v>
      </c>
      <c r="CN44" s="407">
        <f>IFERROR(INDEX('Payroll (Expenses)'!$F$28:$J$46,MATCH($B44,'Payroll (Expenses)'!$B$28:$B$46,0),MATCH(AC$56,'Payroll (Expenses)'!$F$27:$J$27,0)),0)*AF44/12</f>
        <v>0</v>
      </c>
      <c r="CO44" s="407">
        <f>IFERROR(INDEX('Payroll (Expenses)'!$F$28:$J$46,MATCH($B44,'Payroll (Expenses)'!$B$28:$B$46,0),MATCH(AD$56,'Payroll (Expenses)'!$F$27:$J$27,0)),0)*AG44/12</f>
        <v>0</v>
      </c>
      <c r="CP44" s="407">
        <f>IFERROR(INDEX('Payroll (Expenses)'!$F$28:$J$46,MATCH($B44,'Payroll (Expenses)'!$B$28:$B$46,0),MATCH(AE$56,'Payroll (Expenses)'!$F$27:$J$27,0)),0)*AH44/12</f>
        <v>0</v>
      </c>
      <c r="CQ44" s="407">
        <f>IFERROR(INDEX('Payroll (Expenses)'!$F$28:$J$46,MATCH($B44,'Payroll (Expenses)'!$B$28:$B$46,0),MATCH(AF$56,'Payroll (Expenses)'!$F$27:$J$27,0)),0)*AI44/12</f>
        <v>0</v>
      </c>
      <c r="CR44" s="407">
        <f>IFERROR(INDEX('Payroll (Expenses)'!$F$28:$J$46,MATCH($B44,'Payroll (Expenses)'!$B$28:$B$46,0),MATCH(AG$56,'Payroll (Expenses)'!$F$27:$J$27,0)),0)*AJ44/12</f>
        <v>0</v>
      </c>
      <c r="CS44" s="407">
        <f>IFERROR(INDEX('Payroll (Expenses)'!$F$28:$J$46,MATCH($B44,'Payroll (Expenses)'!$B$28:$B$46,0),MATCH(AH$56,'Payroll (Expenses)'!$F$27:$J$27,0)),0)*AK44/12</f>
        <v>0</v>
      </c>
      <c r="CT44" s="407">
        <f>IFERROR(INDEX('Payroll (Expenses)'!$F$28:$J$46,MATCH($B44,'Payroll (Expenses)'!$B$28:$B$46,0),MATCH(AI$56,'Payroll (Expenses)'!$F$27:$J$27,0)),0)*AL44/12</f>
        <v>0</v>
      </c>
      <c r="CU44" s="407">
        <f>IFERROR(INDEX('Payroll (Expenses)'!$F$28:$J$46,MATCH($B44,'Payroll (Expenses)'!$B$28:$B$46,0),MATCH(AJ$56,'Payroll (Expenses)'!$F$27:$J$27,0)),0)*AM44/12</f>
        <v>0</v>
      </c>
      <c r="CV44" s="407">
        <f>IFERROR(INDEX('Payroll (Expenses)'!$F$28:$J$46,MATCH($B44,'Payroll (Expenses)'!$B$28:$B$46,0),MATCH(AK$56,'Payroll (Expenses)'!$F$27:$J$27,0)),0)*AN44/12</f>
        <v>0</v>
      </c>
      <c r="CW44" s="407">
        <f>IFERROR(INDEX('Payroll (Expenses)'!$F$28:$J$46,MATCH($B44,'Payroll (Expenses)'!$B$28:$B$46,0),MATCH(AL$56,'Payroll (Expenses)'!$F$27:$J$27,0)),0)*AO44/12</f>
        <v>0</v>
      </c>
      <c r="CX44" s="407">
        <f>IFERROR(INDEX('Payroll (Expenses)'!$F$28:$J$46,MATCH($B44,'Payroll (Expenses)'!$B$28:$B$46,0),MATCH(AM$56,'Payroll (Expenses)'!$F$27:$J$27,0)),0)*AP44/12</f>
        <v>0</v>
      </c>
      <c r="CY44" s="407">
        <f>IFERROR(INDEX('Payroll (Expenses)'!$F$28:$J$46,MATCH($B44,'Payroll (Expenses)'!$B$28:$B$46,0),MATCH(AN$56,'Payroll (Expenses)'!$F$27:$J$27,0)),0)*AQ44/12</f>
        <v>0</v>
      </c>
      <c r="CZ44" s="407">
        <f>IFERROR(INDEX('Payroll (Expenses)'!$F$28:$J$46,MATCH($B44,'Payroll (Expenses)'!$B$28:$B$46,0),MATCH(AO$56,'Payroll (Expenses)'!$F$27:$J$27,0)),0)*AR44/12</f>
        <v>0</v>
      </c>
      <c r="DA44" s="407">
        <f>IFERROR(INDEX('Payroll (Expenses)'!$F$28:$J$46,MATCH($B44,'Payroll (Expenses)'!$B$28:$B$46,0),MATCH(AP$56,'Payroll (Expenses)'!$F$27:$J$27,0)),0)*AS44/12</f>
        <v>0</v>
      </c>
      <c r="DB44" s="407">
        <f>IFERROR(INDEX('Payroll (Expenses)'!$F$28:$J$46,MATCH($B44,'Payroll (Expenses)'!$B$28:$B$46,0),MATCH(AQ$56,'Payroll (Expenses)'!$F$27:$J$27,0)),0)*AT44/12</f>
        <v>0</v>
      </c>
      <c r="DC44" s="407">
        <f>IFERROR(INDEX('Payroll (Expenses)'!$F$28:$J$46,MATCH($B44,'Payroll (Expenses)'!$B$28:$B$46,0),MATCH(AR$56,'Payroll (Expenses)'!$F$27:$J$27,0)),0)*AU44/12</f>
        <v>0</v>
      </c>
      <c r="DD44" s="407">
        <f>IFERROR(INDEX('Payroll (Expenses)'!$F$28:$J$46,MATCH($B44,'Payroll (Expenses)'!$B$28:$B$46,0),MATCH(AS$56,'Payroll (Expenses)'!$F$27:$J$27,0)),0)*AV44/12</f>
        <v>0</v>
      </c>
      <c r="DE44" s="407">
        <f>IFERROR(INDEX('Payroll (Expenses)'!$F$28:$J$46,MATCH($B44,'Payroll (Expenses)'!$B$28:$B$46,0),MATCH(AT$56,'Payroll (Expenses)'!$F$27:$J$27,0)),0)*AW44/12</f>
        <v>0</v>
      </c>
      <c r="DF44" s="407">
        <f>IFERROR(INDEX('Payroll (Expenses)'!$F$28:$J$46,MATCH($B44,'Payroll (Expenses)'!$B$28:$B$46,0),MATCH(AU$56,'Payroll (Expenses)'!$F$27:$J$27,0)),0)*AX44/12</f>
        <v>0</v>
      </c>
      <c r="DG44" s="407">
        <f>IFERROR(INDEX('Payroll (Expenses)'!$F$28:$J$46,MATCH($B44,'Payroll (Expenses)'!$B$28:$B$46,0),MATCH(AV$56,'Payroll (Expenses)'!$F$27:$J$27,0)),0)*AY44/12</f>
        <v>0</v>
      </c>
      <c r="DH44" s="407">
        <f>IFERROR(INDEX('Payroll (Expenses)'!$F$28:$J$46,MATCH($B44,'Payroll (Expenses)'!$B$28:$B$46,0),MATCH(AW$56,'Payroll (Expenses)'!$F$27:$J$27,0)),0)*AZ44/12</f>
        <v>0</v>
      </c>
      <c r="DI44" s="407">
        <f>IFERROR(INDEX('Payroll (Expenses)'!$F$28:$J$46,MATCH($B44,'Payroll (Expenses)'!$B$28:$B$46,0),MATCH(AX$56,'Payroll (Expenses)'!$F$27:$J$27,0)),0)*BA44/12</f>
        <v>0</v>
      </c>
      <c r="DJ44" s="407">
        <f>IFERROR(INDEX('Payroll (Expenses)'!$F$28:$J$46,MATCH($B44,'Payroll (Expenses)'!$B$28:$B$46,0),MATCH(AY$56,'Payroll (Expenses)'!$F$27:$J$27,0)),0)*BB44/12</f>
        <v>0</v>
      </c>
      <c r="DK44" s="407">
        <f>IFERROR(INDEX('Payroll (Expenses)'!$F$28:$J$46,MATCH($B44,'Payroll (Expenses)'!$B$28:$B$46,0),MATCH(AZ$56,'Payroll (Expenses)'!$F$27:$J$27,0)),0)*BC44/12</f>
        <v>0</v>
      </c>
      <c r="DL44" s="407">
        <f>IFERROR(INDEX('Payroll (Expenses)'!$F$28:$J$46,MATCH($B44,'Payroll (Expenses)'!$B$28:$B$46,0),MATCH(BA$56,'Payroll (Expenses)'!$F$27:$J$27,0)),0)*BD44/12</f>
        <v>0</v>
      </c>
      <c r="DM44" s="407">
        <f>IFERROR(INDEX('Payroll (Expenses)'!$F$28:$J$46,MATCH($B44,'Payroll (Expenses)'!$B$28:$B$46,0),MATCH(BB$56,'Payroll (Expenses)'!$F$27:$J$27,0)),0)*BE44/12</f>
        <v>0</v>
      </c>
      <c r="DN44" s="407">
        <f>IFERROR(INDEX('Payroll (Expenses)'!$F$28:$J$46,MATCH($B44,'Payroll (Expenses)'!$B$28:$B$46,0),MATCH(BC$56,'Payroll (Expenses)'!$F$27:$J$27,0)),0)*BF44/12</f>
        <v>0</v>
      </c>
      <c r="DO44" s="407">
        <f>IFERROR(INDEX('Payroll (Expenses)'!$F$28:$J$46,MATCH($B44,'Payroll (Expenses)'!$B$28:$B$46,0),MATCH(BD$56,'Payroll (Expenses)'!$F$27:$J$27,0)),0)*BG44/12</f>
        <v>0</v>
      </c>
      <c r="DP44" s="407">
        <f>IFERROR(INDEX('Payroll (Expenses)'!$F$28:$J$46,MATCH($B44,'Payroll (Expenses)'!$B$28:$B$46,0),MATCH(BE$56,'Payroll (Expenses)'!$F$27:$J$27,0)),0)*BH44/12</f>
        <v>0</v>
      </c>
      <c r="DQ44" s="407">
        <f>IFERROR(INDEX('Payroll (Expenses)'!$F$28:$J$46,MATCH($B44,'Payroll (Expenses)'!$B$28:$B$46,0),MATCH(BF$56,'Payroll (Expenses)'!$F$27:$J$27,0)),0)*BI44/12</f>
        <v>0</v>
      </c>
      <c r="DR44" s="407">
        <f>IFERROR(INDEX('Payroll (Expenses)'!$F$28:$J$46,MATCH($B44,'Payroll (Expenses)'!$B$28:$B$46,0),MATCH(BG$56,'Payroll (Expenses)'!$F$27:$J$27,0)),0)*BJ44/12</f>
        <v>0</v>
      </c>
      <c r="DS44" s="407">
        <f>IFERROR(INDEX('Payroll (Expenses)'!$F$28:$J$46,MATCH($B44,'Payroll (Expenses)'!$B$28:$B$46,0),MATCH(BH$56,'Payroll (Expenses)'!$F$27:$J$27,0)),0)*BK44/12</f>
        <v>0</v>
      </c>
      <c r="DT44" s="407">
        <f>IFERROR(INDEX('Payroll (Expenses)'!$F$28:$J$46,MATCH($B44,'Payroll (Expenses)'!$B$28:$B$46,0),MATCH(BI$56,'Payroll (Expenses)'!$F$27:$J$27,0)),0)*BL44/12</f>
        <v>0</v>
      </c>
      <c r="DU44" s="407">
        <f>IFERROR(INDEX('Payroll (Expenses)'!$F$28:$J$46,MATCH($B44,'Payroll (Expenses)'!$B$28:$B$46,0),MATCH(BJ$56,'Payroll (Expenses)'!$F$27:$J$27,0)),0)*BM44/12</f>
        <v>0</v>
      </c>
      <c r="DV44" s="407">
        <f>IFERROR(INDEX('Payroll (Expenses)'!$F$28:$J$46,MATCH($B44,'Payroll (Expenses)'!$B$28:$B$46,0),MATCH(BK$56,'Payroll (Expenses)'!$F$27:$J$27,0)),0)*BN44/12</f>
        <v>0</v>
      </c>
      <c r="DW44" s="407">
        <f>IFERROR(INDEX('Payroll (Expenses)'!$F$28:$J$46,MATCH($B44,'Payroll (Expenses)'!$B$28:$B$46,0),MATCH(BL$56,'Payroll (Expenses)'!$F$27:$J$27,0)),0)*BO44/12</f>
        <v>0</v>
      </c>
      <c r="DX44" s="407">
        <f>IFERROR(INDEX('Payroll (Expenses)'!$F$28:$J$46,MATCH($B44,'Payroll (Expenses)'!$B$28:$B$46,0),MATCH(BM$56,'Payroll (Expenses)'!$F$27:$J$27,0)),0)*BP44/12</f>
        <v>0</v>
      </c>
      <c r="DY44" s="407">
        <f>IFERROR(INDEX('Payroll (Expenses)'!$F$28:$J$46,MATCH($B44,'Payroll (Expenses)'!$B$28:$B$46,0),MATCH(BN$56,'Payroll (Expenses)'!$F$27:$J$27,0)),0)*BQ44/12</f>
        <v>0</v>
      </c>
      <c r="DZ44" s="408">
        <f>IFERROR(INDEX('Payroll (Expenses)'!$F$28:$J$46,MATCH($B44,'Payroll (Expenses)'!$B$28:$B$46,0),MATCH(BO$56,'Payroll (Expenses)'!$F$27:$J$27,0)),0)*BR44/12</f>
        <v>0</v>
      </c>
      <c r="EA44" s="407">
        <f t="shared" si="10"/>
        <v>0</v>
      </c>
      <c r="EB44" s="409">
        <f t="shared" si="11"/>
        <v>0</v>
      </c>
      <c r="EC44" s="409">
        <f t="shared" si="12"/>
        <v>0</v>
      </c>
      <c r="ED44" s="409">
        <f t="shared" si="13"/>
        <v>0</v>
      </c>
      <c r="EE44" s="409">
        <f t="shared" si="14"/>
        <v>0</v>
      </c>
      <c r="EF44" s="409">
        <f t="shared" si="15"/>
        <v>0</v>
      </c>
      <c r="EG44" s="409">
        <f t="shared" si="16"/>
        <v>0</v>
      </c>
      <c r="EH44" s="409">
        <f t="shared" si="17"/>
        <v>0</v>
      </c>
      <c r="EI44" s="409">
        <f t="shared" si="18"/>
        <v>0</v>
      </c>
      <c r="EJ44" s="409">
        <f t="shared" si="19"/>
        <v>0</v>
      </c>
      <c r="EK44" s="409">
        <f t="shared" si="20"/>
        <v>0</v>
      </c>
      <c r="EL44" s="409">
        <f t="shared" si="21"/>
        <v>0</v>
      </c>
      <c r="EM44" s="409">
        <f t="shared" si="22"/>
        <v>0</v>
      </c>
      <c r="EN44" s="409">
        <f t="shared" si="23"/>
        <v>0</v>
      </c>
      <c r="EO44" s="409">
        <f t="shared" si="24"/>
        <v>0</v>
      </c>
      <c r="EP44" s="409">
        <f t="shared" si="25"/>
        <v>0</v>
      </c>
      <c r="EQ44" s="409">
        <f t="shared" si="26"/>
        <v>0</v>
      </c>
      <c r="ER44" s="409">
        <f t="shared" si="27"/>
        <v>0</v>
      </c>
      <c r="ES44" s="409">
        <f t="shared" si="28"/>
        <v>0</v>
      </c>
      <c r="ET44" s="409">
        <f t="shared" si="29"/>
        <v>0</v>
      </c>
      <c r="EU44" s="409">
        <f t="shared" si="30"/>
        <v>0</v>
      </c>
      <c r="EV44" s="409">
        <f t="shared" si="31"/>
        <v>0</v>
      </c>
      <c r="EW44" s="409">
        <f t="shared" si="32"/>
        <v>0</v>
      </c>
      <c r="EX44" s="409">
        <f t="shared" si="33"/>
        <v>0</v>
      </c>
      <c r="EY44" s="409">
        <f t="shared" si="34"/>
        <v>0</v>
      </c>
      <c r="EZ44" s="409">
        <f t="shared" si="35"/>
        <v>0</v>
      </c>
      <c r="FA44" s="409">
        <f t="shared" si="36"/>
        <v>0</v>
      </c>
      <c r="FB44" s="409">
        <f t="shared" si="37"/>
        <v>0</v>
      </c>
      <c r="FC44" s="409">
        <f t="shared" si="38"/>
        <v>0</v>
      </c>
      <c r="FD44" s="409">
        <f t="shared" si="39"/>
        <v>0</v>
      </c>
      <c r="FE44" s="409">
        <f t="shared" si="40"/>
        <v>0</v>
      </c>
      <c r="FF44" s="409">
        <f t="shared" si="41"/>
        <v>0</v>
      </c>
      <c r="FG44" s="409">
        <f t="shared" si="42"/>
        <v>0</v>
      </c>
      <c r="FH44" s="409">
        <f t="shared" si="43"/>
        <v>0</v>
      </c>
      <c r="FI44" s="409">
        <f t="shared" si="44"/>
        <v>0</v>
      </c>
      <c r="FJ44" s="409">
        <f t="shared" si="45"/>
        <v>0</v>
      </c>
      <c r="FK44" s="409">
        <f t="shared" si="46"/>
        <v>0</v>
      </c>
      <c r="FL44" s="409">
        <f t="shared" si="47"/>
        <v>0</v>
      </c>
      <c r="FM44" s="409">
        <f t="shared" si="48"/>
        <v>0</v>
      </c>
      <c r="FN44" s="409">
        <f t="shared" si="49"/>
        <v>0</v>
      </c>
      <c r="FO44" s="409">
        <f t="shared" si="50"/>
        <v>0</v>
      </c>
      <c r="FP44" s="409">
        <f t="shared" si="51"/>
        <v>0</v>
      </c>
      <c r="FQ44" s="409">
        <f t="shared" si="52"/>
        <v>0</v>
      </c>
      <c r="FR44" s="409">
        <f t="shared" si="53"/>
        <v>0</v>
      </c>
      <c r="FS44" s="409">
        <f t="shared" si="54"/>
        <v>0</v>
      </c>
      <c r="FT44" s="409">
        <f t="shared" si="55"/>
        <v>0</v>
      </c>
      <c r="FU44" s="409">
        <f t="shared" si="56"/>
        <v>0</v>
      </c>
      <c r="FV44" s="409">
        <f t="shared" si="57"/>
        <v>0</v>
      </c>
      <c r="FW44" s="409">
        <f t="shared" si="58"/>
        <v>0</v>
      </c>
      <c r="FX44" s="409">
        <f t="shared" si="59"/>
        <v>0</v>
      </c>
      <c r="FY44" s="409">
        <f t="shared" si="60"/>
        <v>0</v>
      </c>
      <c r="FZ44" s="409">
        <f t="shared" si="61"/>
        <v>0</v>
      </c>
      <c r="GA44" s="409">
        <f t="shared" si="62"/>
        <v>0</v>
      </c>
      <c r="GB44" s="409">
        <f t="shared" si="63"/>
        <v>0</v>
      </c>
      <c r="GC44" s="409">
        <f t="shared" si="64"/>
        <v>0</v>
      </c>
      <c r="GD44" s="409">
        <f t="shared" si="65"/>
        <v>0</v>
      </c>
      <c r="GE44" s="409">
        <f t="shared" si="66"/>
        <v>0</v>
      </c>
      <c r="GF44" s="409">
        <f t="shared" si="67"/>
        <v>0</v>
      </c>
      <c r="GG44" s="409">
        <f t="shared" si="68"/>
        <v>0</v>
      </c>
      <c r="GH44" s="410">
        <f t="shared" si="69"/>
        <v>0</v>
      </c>
      <c r="GI44" s="411">
        <f>'Clinic Model'!$G$23*(BS44+EA44)</f>
        <v>0</v>
      </c>
      <c r="GJ44" s="412">
        <f>'Clinic Model'!$G$23*(BT44+EB44)</f>
        <v>0</v>
      </c>
      <c r="GK44" s="412">
        <f>'Clinic Model'!$G$23*(BU44+EC44)</f>
        <v>0</v>
      </c>
      <c r="GL44" s="412">
        <f>'Clinic Model'!$G$23*(BV44+ED44)</f>
        <v>0</v>
      </c>
      <c r="GM44" s="412">
        <f>'Clinic Model'!$G$23*(BW44+EE44)</f>
        <v>0</v>
      </c>
      <c r="GN44" s="412">
        <f>'Clinic Model'!$G$23*(BX44+EF44)</f>
        <v>0</v>
      </c>
      <c r="GO44" s="412">
        <f>'Clinic Model'!$G$23*(BY44+EG44)</f>
        <v>0</v>
      </c>
      <c r="GP44" s="412">
        <f>'Clinic Model'!$G$23*(BZ44+EH44)</f>
        <v>0</v>
      </c>
      <c r="GQ44" s="412">
        <f>'Clinic Model'!$G$23*(CA44+EI44)</f>
        <v>0</v>
      </c>
      <c r="GR44" s="412">
        <f>'Clinic Model'!$G$23*(CB44+EJ44)</f>
        <v>0</v>
      </c>
      <c r="GS44" s="412">
        <f>'Clinic Model'!$G$23*(CC44+EK44)</f>
        <v>0</v>
      </c>
      <c r="GT44" s="412">
        <f>'Clinic Model'!$G$23*(CD44+EL44)</f>
        <v>0</v>
      </c>
      <c r="GU44" s="412">
        <f>'Clinic Model'!$G$23*(CE44+EM44)</f>
        <v>0</v>
      </c>
      <c r="GV44" s="412">
        <f>'Clinic Model'!$G$23*(CF44+EN44)</f>
        <v>0</v>
      </c>
      <c r="GW44" s="412">
        <f>'Clinic Model'!$G$23*(CG44+EO44)</f>
        <v>0</v>
      </c>
      <c r="GX44" s="412">
        <f>'Clinic Model'!$G$23*(CH44+EP44)</f>
        <v>0</v>
      </c>
      <c r="GY44" s="412">
        <f>'Clinic Model'!$G$23*(CI44+EQ44)</f>
        <v>0</v>
      </c>
      <c r="GZ44" s="412">
        <f>'Clinic Model'!$G$23*(CJ44+ER44)</f>
        <v>0</v>
      </c>
      <c r="HA44" s="412">
        <f>'Clinic Model'!$G$23*(CK44+ES44)</f>
        <v>0</v>
      </c>
      <c r="HB44" s="412">
        <f>'Clinic Model'!$G$23*(CL44+ET44)</f>
        <v>0</v>
      </c>
      <c r="HC44" s="412">
        <f>'Clinic Model'!$G$23*(CM44+EU44)</f>
        <v>0</v>
      </c>
      <c r="HD44" s="412">
        <f>'Clinic Model'!$G$23*(CN44+EV44)</f>
        <v>0</v>
      </c>
      <c r="HE44" s="412">
        <f>'Clinic Model'!$G$23*(CO44+EW44)</f>
        <v>0</v>
      </c>
      <c r="HF44" s="412">
        <f>'Clinic Model'!$G$23*(CP44+EX44)</f>
        <v>0</v>
      </c>
      <c r="HG44" s="412">
        <f>'Clinic Model'!$G$23*(CQ44+EY44)</f>
        <v>0</v>
      </c>
      <c r="HH44" s="412">
        <f>'Clinic Model'!$G$23*(CR44+EZ44)</f>
        <v>0</v>
      </c>
      <c r="HI44" s="412">
        <f>'Clinic Model'!$G$23*(CS44+FA44)</f>
        <v>0</v>
      </c>
      <c r="HJ44" s="412">
        <f>'Clinic Model'!$G$23*(CT44+FB44)</f>
        <v>0</v>
      </c>
      <c r="HK44" s="412">
        <f>'Clinic Model'!$G$23*(CU44+FC44)</f>
        <v>0</v>
      </c>
      <c r="HL44" s="412">
        <f>'Clinic Model'!$G$23*(CV44+FD44)</f>
        <v>0</v>
      </c>
      <c r="HM44" s="412">
        <f>'Clinic Model'!$G$23*(CW44+FE44)</f>
        <v>0</v>
      </c>
      <c r="HN44" s="412">
        <f>'Clinic Model'!$G$23*(CX44+FF44)</f>
        <v>0</v>
      </c>
      <c r="HO44" s="412">
        <f>'Clinic Model'!$G$23*(CY44+FG44)</f>
        <v>0</v>
      </c>
      <c r="HP44" s="412">
        <f>'Clinic Model'!$G$23*(CZ44+FH44)</f>
        <v>0</v>
      </c>
      <c r="HQ44" s="412">
        <f>'Clinic Model'!$G$23*(DA44+FI44)</f>
        <v>0</v>
      </c>
      <c r="HR44" s="412">
        <f>'Clinic Model'!$G$23*(DB44+FJ44)</f>
        <v>0</v>
      </c>
      <c r="HS44" s="412">
        <f>'Clinic Model'!$G$23*(DC44+FK44)</f>
        <v>0</v>
      </c>
      <c r="HT44" s="412">
        <f>'Clinic Model'!$G$23*(DD44+FL44)</f>
        <v>0</v>
      </c>
      <c r="HU44" s="412">
        <f>'Clinic Model'!$G$23*(DE44+FM44)</f>
        <v>0</v>
      </c>
      <c r="HV44" s="412">
        <f>'Clinic Model'!$G$23*(DF44+FN44)</f>
        <v>0</v>
      </c>
      <c r="HW44" s="412">
        <f>'Clinic Model'!$G$23*(DG44+FO44)</f>
        <v>0</v>
      </c>
      <c r="HX44" s="412">
        <f>'Clinic Model'!$G$23*(DH44+FP44)</f>
        <v>0</v>
      </c>
      <c r="HY44" s="412">
        <f>'Clinic Model'!$G$23*(DI44+FQ44)</f>
        <v>0</v>
      </c>
      <c r="HZ44" s="412">
        <f>'Clinic Model'!$G$23*(DJ44+FR44)</f>
        <v>0</v>
      </c>
      <c r="IA44" s="412">
        <f>'Clinic Model'!$G$23*(DK44+FS44)</f>
        <v>0</v>
      </c>
      <c r="IB44" s="412">
        <f>'Clinic Model'!$G$23*(DL44+FT44)</f>
        <v>0</v>
      </c>
      <c r="IC44" s="412">
        <f>'Clinic Model'!$G$23*(DM44+FU44)</f>
        <v>0</v>
      </c>
      <c r="ID44" s="412">
        <f>'Clinic Model'!$G$23*(DN44+FV44)</f>
        <v>0</v>
      </c>
      <c r="IE44" s="412">
        <f>'Clinic Model'!$G$23*(DO44+FW44)</f>
        <v>0</v>
      </c>
      <c r="IF44" s="412">
        <f>'Clinic Model'!$G$23*(DP44+FX44)</f>
        <v>0</v>
      </c>
      <c r="IG44" s="412">
        <f>'Clinic Model'!$G$23*(DQ44+FY44)</f>
        <v>0</v>
      </c>
      <c r="IH44" s="412">
        <f>'Clinic Model'!$G$23*(DR44+FZ44)</f>
        <v>0</v>
      </c>
      <c r="II44" s="412">
        <f>'Clinic Model'!$G$23*(DS44+GA44)</f>
        <v>0</v>
      </c>
      <c r="IJ44" s="412">
        <f>'Clinic Model'!$G$23*(DT44+GB44)</f>
        <v>0</v>
      </c>
      <c r="IK44" s="412">
        <f>'Clinic Model'!$G$23*(DU44+GC44)</f>
        <v>0</v>
      </c>
      <c r="IL44" s="412">
        <f>'Clinic Model'!$G$23*(DV44+GD44)</f>
        <v>0</v>
      </c>
      <c r="IM44" s="412">
        <f>'Clinic Model'!$G$23*(DW44+GE44)</f>
        <v>0</v>
      </c>
      <c r="IN44" s="412">
        <f>'Clinic Model'!$G$23*(DX44+GF44)</f>
        <v>0</v>
      </c>
      <c r="IO44" s="412">
        <f>'Clinic Model'!$G$23*(DY44+GG44)</f>
        <v>0</v>
      </c>
      <c r="IP44" s="413">
        <f>'Clinic Model'!$G$23*(DZ44+GH44)</f>
        <v>0</v>
      </c>
    </row>
    <row r="45" spans="1:250" ht="10.8" thickBot="1" x14ac:dyDescent="0.35">
      <c r="A45" s="50"/>
      <c r="B45" s="957" t="str">
        <f t="shared" si="70"/>
        <v xml:space="preserve"> </v>
      </c>
      <c r="C45" s="958"/>
      <c r="D45" s="958"/>
      <c r="E45" s="959"/>
      <c r="F45" s="401">
        <f t="shared" si="8"/>
        <v>0</v>
      </c>
      <c r="G45" s="402">
        <f t="shared" si="9"/>
        <v>0</v>
      </c>
      <c r="H45" s="402">
        <f t="shared" si="9"/>
        <v>0</v>
      </c>
      <c r="I45" s="401">
        <f t="shared" si="9"/>
        <v>0</v>
      </c>
      <c r="J45" s="403">
        <f t="shared" si="9"/>
        <v>0</v>
      </c>
      <c r="K45" s="404">
        <f>IF(AND('Payroll (Expenses)'!$E22&lt;=H$54,'Payroll (Expenses)'!$F22&gt;=H$54),IFERROR(INDEX('Payroll (Expenses)'!$L$5:$P$23,MATCH($B45,'Payroll (Expenses)'!$B$5:$B$23,0),MATCH(H$56,'Payroll (Expenses)'!$L$4:$P$4,0)),0),0)</f>
        <v>0</v>
      </c>
      <c r="L45" s="405">
        <f>IF(AND('Payroll (Expenses)'!$E22&lt;=I$54,'Payroll (Expenses)'!$F22&gt;=I$54),IFERROR(INDEX('Payroll (Expenses)'!$L$5:$P$23,MATCH($B45,'Payroll (Expenses)'!$B$5:$B$23,0),MATCH(I$56,'Payroll (Expenses)'!$L$4:$P$4,0)),0),0)</f>
        <v>0</v>
      </c>
      <c r="M45" s="405">
        <f>IF(AND('Payroll (Expenses)'!$E22&lt;=J$54,'Payroll (Expenses)'!$F22&gt;=J$54),IFERROR(INDEX('Payroll (Expenses)'!$L$5:$P$23,MATCH($B45,'Payroll (Expenses)'!$B$5:$B$23,0),MATCH(J$56,'Payroll (Expenses)'!$L$4:$P$4,0)),0),0)</f>
        <v>0</v>
      </c>
      <c r="N45" s="405">
        <f>IF(AND('Payroll (Expenses)'!$E22&lt;=K$54,'Payroll (Expenses)'!$F22&gt;=K$54),IFERROR(INDEX('Payroll (Expenses)'!$L$5:$P$23,MATCH($B45,'Payroll (Expenses)'!$B$5:$B$23,0),MATCH(K$56,'Payroll (Expenses)'!$L$4:$P$4,0)),0),0)</f>
        <v>0</v>
      </c>
      <c r="O45" s="405">
        <f>IF(AND('Payroll (Expenses)'!$E22&lt;=L$54,'Payroll (Expenses)'!$F22&gt;=L$54),IFERROR(INDEX('Payroll (Expenses)'!$L$5:$P$23,MATCH($B45,'Payroll (Expenses)'!$B$5:$B$23,0),MATCH(L$56,'Payroll (Expenses)'!$L$4:$P$4,0)),0),0)</f>
        <v>0</v>
      </c>
      <c r="P45" s="405">
        <f>IF(AND('Payroll (Expenses)'!$E22&lt;=M$54,'Payroll (Expenses)'!$F22&gt;=M$54),IFERROR(INDEX('Payroll (Expenses)'!$L$5:$P$23,MATCH($B45,'Payroll (Expenses)'!$B$5:$B$23,0),MATCH(M$56,'Payroll (Expenses)'!$L$4:$P$4,0)),0),0)</f>
        <v>0</v>
      </c>
      <c r="Q45" s="405">
        <f>IF(AND('Payroll (Expenses)'!$E22&lt;=N$54,'Payroll (Expenses)'!$F22&gt;=N$54),IFERROR(INDEX('Payroll (Expenses)'!$L$5:$P$23,MATCH($B45,'Payroll (Expenses)'!$B$5:$B$23,0),MATCH(N$56,'Payroll (Expenses)'!$L$4:$P$4,0)),0),0)</f>
        <v>0</v>
      </c>
      <c r="R45" s="405">
        <f>IF(AND('Payroll (Expenses)'!$E22&lt;=O$54,'Payroll (Expenses)'!$F22&gt;=O$54),IFERROR(INDEX('Payroll (Expenses)'!$L$5:$P$23,MATCH($B45,'Payroll (Expenses)'!$B$5:$B$23,0),MATCH(O$56,'Payroll (Expenses)'!$L$4:$P$4,0)),0),0)</f>
        <v>0</v>
      </c>
      <c r="S45" s="405">
        <f>IF(AND('Payroll (Expenses)'!$E22&lt;=P$54,'Payroll (Expenses)'!$F22&gt;=P$54),IFERROR(INDEX('Payroll (Expenses)'!$L$5:$P$23,MATCH($B45,'Payroll (Expenses)'!$B$5:$B$23,0),MATCH(P$56,'Payroll (Expenses)'!$L$4:$P$4,0)),0),0)</f>
        <v>0</v>
      </c>
      <c r="T45" s="405">
        <f>IF(AND('Payroll (Expenses)'!$E22&lt;=Q$54,'Payroll (Expenses)'!$F22&gt;=Q$54),IFERROR(INDEX('Payroll (Expenses)'!$L$5:$P$23,MATCH($B45,'Payroll (Expenses)'!$B$5:$B$23,0),MATCH(Q$56,'Payroll (Expenses)'!$L$4:$P$4,0)),0),0)</f>
        <v>0</v>
      </c>
      <c r="U45" s="405">
        <f>IF(AND('Payroll (Expenses)'!$E22&lt;=R$54,'Payroll (Expenses)'!$F22&gt;=R$54),IFERROR(INDEX('Payroll (Expenses)'!$L$5:$P$23,MATCH($B45,'Payroll (Expenses)'!$B$5:$B$23,0),MATCH(R$56,'Payroll (Expenses)'!$L$4:$P$4,0)),0),0)</f>
        <v>0</v>
      </c>
      <c r="V45" s="405">
        <f>IF(AND('Payroll (Expenses)'!$E22&lt;=S$54,'Payroll (Expenses)'!$F22&gt;=S$54),IFERROR(INDEX('Payroll (Expenses)'!$L$5:$P$23,MATCH($B45,'Payroll (Expenses)'!$B$5:$B$23,0),MATCH(S$56,'Payroll (Expenses)'!$L$4:$P$4,0)),0),0)</f>
        <v>0</v>
      </c>
      <c r="W45" s="405">
        <f>IF(AND('Payroll (Expenses)'!$E22&lt;=T$54,'Payroll (Expenses)'!$F22&gt;=T$54),IFERROR(INDEX('Payroll (Expenses)'!$L$5:$P$23,MATCH($B45,'Payroll (Expenses)'!$B$5:$B$23,0),MATCH(T$56,'Payroll (Expenses)'!$L$4:$P$4,0)),0),0)</f>
        <v>0</v>
      </c>
      <c r="X45" s="405">
        <f>IF(AND('Payroll (Expenses)'!$E22&lt;=U$54,'Payroll (Expenses)'!$F22&gt;=U$54),IFERROR(INDEX('Payroll (Expenses)'!$L$5:$P$23,MATCH($B45,'Payroll (Expenses)'!$B$5:$B$23,0),MATCH(U$56,'Payroll (Expenses)'!$L$4:$P$4,0)),0),0)</f>
        <v>0</v>
      </c>
      <c r="Y45" s="405">
        <f>IF(AND('Payroll (Expenses)'!$E22&lt;=V$54,'Payroll (Expenses)'!$F22&gt;=V$54),IFERROR(INDEX('Payroll (Expenses)'!$L$5:$P$23,MATCH($B45,'Payroll (Expenses)'!$B$5:$B$23,0),MATCH(V$56,'Payroll (Expenses)'!$L$4:$P$4,0)),0),0)</f>
        <v>0</v>
      </c>
      <c r="Z45" s="405">
        <f>IF(AND('Payroll (Expenses)'!$E22&lt;=W$54,'Payroll (Expenses)'!$F22&gt;=W$54),IFERROR(INDEX('Payroll (Expenses)'!$L$5:$P$23,MATCH($B45,'Payroll (Expenses)'!$B$5:$B$23,0),MATCH(W$56,'Payroll (Expenses)'!$L$4:$P$4,0)),0),0)</f>
        <v>0</v>
      </c>
      <c r="AA45" s="405">
        <f>IF(AND('Payroll (Expenses)'!$E22&lt;=X$54,'Payroll (Expenses)'!$F22&gt;=X$54),IFERROR(INDEX('Payroll (Expenses)'!$L$5:$P$23,MATCH($B45,'Payroll (Expenses)'!$B$5:$B$23,0),MATCH(X$56,'Payroll (Expenses)'!$L$4:$P$4,0)),0),0)</f>
        <v>0</v>
      </c>
      <c r="AB45" s="405">
        <f>IF(AND('Payroll (Expenses)'!$E22&lt;=Y$54,'Payroll (Expenses)'!$F22&gt;=Y$54),IFERROR(INDEX('Payroll (Expenses)'!$L$5:$P$23,MATCH($B45,'Payroll (Expenses)'!$B$5:$B$23,0),MATCH(Y$56,'Payroll (Expenses)'!$L$4:$P$4,0)),0),0)</f>
        <v>0</v>
      </c>
      <c r="AC45" s="405">
        <f>IF(AND('Payroll (Expenses)'!$E22&lt;=Z$54,'Payroll (Expenses)'!$F22&gt;=Z$54),IFERROR(INDEX('Payroll (Expenses)'!$L$5:$P$23,MATCH($B45,'Payroll (Expenses)'!$B$5:$B$23,0),MATCH(Z$56,'Payroll (Expenses)'!$L$4:$P$4,0)),0),0)</f>
        <v>0</v>
      </c>
      <c r="AD45" s="405">
        <f>IF(AND('Payroll (Expenses)'!$E22&lt;=AA$54,'Payroll (Expenses)'!$F22&gt;=AA$54),IFERROR(INDEX('Payroll (Expenses)'!$L$5:$P$23,MATCH($B45,'Payroll (Expenses)'!$B$5:$B$23,0),MATCH(AA$56,'Payroll (Expenses)'!$L$4:$P$4,0)),0),0)</f>
        <v>0</v>
      </c>
      <c r="AE45" s="405">
        <f>IF(AND('Payroll (Expenses)'!$E22&lt;=AB$54,'Payroll (Expenses)'!$F22&gt;=AB$54),IFERROR(INDEX('Payroll (Expenses)'!$L$5:$P$23,MATCH($B45,'Payroll (Expenses)'!$B$5:$B$23,0),MATCH(AB$56,'Payroll (Expenses)'!$L$4:$P$4,0)),0),0)</f>
        <v>0</v>
      </c>
      <c r="AF45" s="405">
        <f>IF(AND('Payroll (Expenses)'!$E22&lt;=AC$54,'Payroll (Expenses)'!$F22&gt;=AC$54),IFERROR(INDEX('Payroll (Expenses)'!$L$5:$P$23,MATCH($B45,'Payroll (Expenses)'!$B$5:$B$23,0),MATCH(AC$56,'Payroll (Expenses)'!$L$4:$P$4,0)),0),0)</f>
        <v>0</v>
      </c>
      <c r="AG45" s="405">
        <f>IF(AND('Payroll (Expenses)'!$E22&lt;=AD$54,'Payroll (Expenses)'!$F22&gt;=AD$54),IFERROR(INDEX('Payroll (Expenses)'!$L$5:$P$23,MATCH($B45,'Payroll (Expenses)'!$B$5:$B$23,0),MATCH(AD$56,'Payroll (Expenses)'!$L$4:$P$4,0)),0),0)</f>
        <v>0</v>
      </c>
      <c r="AH45" s="405">
        <f>IF(AND('Payroll (Expenses)'!$E22&lt;=AE$54,'Payroll (Expenses)'!$F22&gt;=AE$54),IFERROR(INDEX('Payroll (Expenses)'!$L$5:$P$23,MATCH($B45,'Payroll (Expenses)'!$B$5:$B$23,0),MATCH(AE$56,'Payroll (Expenses)'!$L$4:$P$4,0)),0),0)</f>
        <v>0</v>
      </c>
      <c r="AI45" s="405">
        <f>IF(AND('Payroll (Expenses)'!$E22&lt;=AF$54,'Payroll (Expenses)'!$F22&gt;=AF$54),IFERROR(INDEX('Payroll (Expenses)'!$L$5:$P$23,MATCH($B45,'Payroll (Expenses)'!$B$5:$B$23,0),MATCH(AF$56,'Payroll (Expenses)'!$L$4:$P$4,0)),0),0)</f>
        <v>0</v>
      </c>
      <c r="AJ45" s="405">
        <f>IF(AND('Payroll (Expenses)'!$E22&lt;=AG$54,'Payroll (Expenses)'!$F22&gt;=AG$54),IFERROR(INDEX('Payroll (Expenses)'!$L$5:$P$23,MATCH($B45,'Payroll (Expenses)'!$B$5:$B$23,0),MATCH(AG$56,'Payroll (Expenses)'!$L$4:$P$4,0)),0),0)</f>
        <v>0</v>
      </c>
      <c r="AK45" s="405">
        <f>IF(AND('Payroll (Expenses)'!$E22&lt;=AH$54,'Payroll (Expenses)'!$F22&gt;=AH$54),IFERROR(INDEX('Payroll (Expenses)'!$L$5:$P$23,MATCH($B45,'Payroll (Expenses)'!$B$5:$B$23,0),MATCH(AH$56,'Payroll (Expenses)'!$L$4:$P$4,0)),0),0)</f>
        <v>0</v>
      </c>
      <c r="AL45" s="405">
        <f>IF(AND('Payroll (Expenses)'!$E22&lt;=AI$54,'Payroll (Expenses)'!$F22&gt;=AI$54),IFERROR(INDEX('Payroll (Expenses)'!$L$5:$P$23,MATCH($B45,'Payroll (Expenses)'!$B$5:$B$23,0),MATCH(AI$56,'Payroll (Expenses)'!$L$4:$P$4,0)),0),0)</f>
        <v>0</v>
      </c>
      <c r="AM45" s="405">
        <f>IF(AND('Payroll (Expenses)'!$E22&lt;=AJ$54,'Payroll (Expenses)'!$F22&gt;=AJ$54),IFERROR(INDEX('Payroll (Expenses)'!$L$5:$P$23,MATCH($B45,'Payroll (Expenses)'!$B$5:$B$23,0),MATCH(AJ$56,'Payroll (Expenses)'!$L$4:$P$4,0)),0),0)</f>
        <v>0</v>
      </c>
      <c r="AN45" s="405">
        <f>IF(AND('Payroll (Expenses)'!$E22&lt;=AK$54,'Payroll (Expenses)'!$F22&gt;=AK$54),IFERROR(INDEX('Payroll (Expenses)'!$L$5:$P$23,MATCH($B45,'Payroll (Expenses)'!$B$5:$B$23,0),MATCH(AK$56,'Payroll (Expenses)'!$L$4:$P$4,0)),0),0)</f>
        <v>0</v>
      </c>
      <c r="AO45" s="405">
        <f>IF(AND('Payroll (Expenses)'!$E22&lt;=AL$54,'Payroll (Expenses)'!$F22&gt;=AL$54),IFERROR(INDEX('Payroll (Expenses)'!$L$5:$P$23,MATCH($B45,'Payroll (Expenses)'!$B$5:$B$23,0),MATCH(AL$56,'Payroll (Expenses)'!$L$4:$P$4,0)),0),0)</f>
        <v>0</v>
      </c>
      <c r="AP45" s="405">
        <f>IF(AND('Payroll (Expenses)'!$E22&lt;=AM$54,'Payroll (Expenses)'!$F22&gt;=AM$54),IFERROR(INDEX('Payroll (Expenses)'!$L$5:$P$23,MATCH($B45,'Payroll (Expenses)'!$B$5:$B$23,0),MATCH(AM$56,'Payroll (Expenses)'!$L$4:$P$4,0)),0),0)</f>
        <v>0</v>
      </c>
      <c r="AQ45" s="405">
        <f>IF(AND('Payroll (Expenses)'!$E22&lt;=AN$54,'Payroll (Expenses)'!$F22&gt;=AN$54),IFERROR(INDEX('Payroll (Expenses)'!$L$5:$P$23,MATCH($B45,'Payroll (Expenses)'!$B$5:$B$23,0),MATCH(AN$56,'Payroll (Expenses)'!$L$4:$P$4,0)),0),0)</f>
        <v>0</v>
      </c>
      <c r="AR45" s="405">
        <f>IF(AND('Payroll (Expenses)'!$E22&lt;=AO$54,'Payroll (Expenses)'!$F22&gt;=AO$54),IFERROR(INDEX('Payroll (Expenses)'!$L$5:$P$23,MATCH($B45,'Payroll (Expenses)'!$B$5:$B$23,0),MATCH(AO$56,'Payroll (Expenses)'!$L$4:$P$4,0)),0),0)</f>
        <v>0</v>
      </c>
      <c r="AS45" s="405">
        <f>IF(AND('Payroll (Expenses)'!$E22&lt;=AP$54,'Payroll (Expenses)'!$F22&gt;=AP$54),IFERROR(INDEX('Payroll (Expenses)'!$L$5:$P$23,MATCH($B45,'Payroll (Expenses)'!$B$5:$B$23,0),MATCH(AP$56,'Payroll (Expenses)'!$L$4:$P$4,0)),0),0)</f>
        <v>0</v>
      </c>
      <c r="AT45" s="405">
        <f>IF(AND('Payroll (Expenses)'!$E22&lt;=AQ$54,'Payroll (Expenses)'!$F22&gt;=AQ$54),IFERROR(INDEX('Payroll (Expenses)'!$L$5:$P$23,MATCH($B45,'Payroll (Expenses)'!$B$5:$B$23,0),MATCH(AQ$56,'Payroll (Expenses)'!$L$4:$P$4,0)),0),0)</f>
        <v>0</v>
      </c>
      <c r="AU45" s="405">
        <f>IF(AND('Payroll (Expenses)'!$E22&lt;=AR$54,'Payroll (Expenses)'!$F22&gt;=AR$54),IFERROR(INDEX('Payroll (Expenses)'!$L$5:$P$23,MATCH($B45,'Payroll (Expenses)'!$B$5:$B$23,0),MATCH(AR$56,'Payroll (Expenses)'!$L$4:$P$4,0)),0),0)</f>
        <v>0</v>
      </c>
      <c r="AV45" s="405">
        <f>IF(AND('Payroll (Expenses)'!$E22&lt;=AS$54,'Payroll (Expenses)'!$F22&gt;=AS$54),IFERROR(INDEX('Payroll (Expenses)'!$L$5:$P$23,MATCH($B45,'Payroll (Expenses)'!$B$5:$B$23,0),MATCH(AS$56,'Payroll (Expenses)'!$L$4:$P$4,0)),0),0)</f>
        <v>0</v>
      </c>
      <c r="AW45" s="405">
        <f>IF(AND('Payroll (Expenses)'!$E22&lt;=AT$54,'Payroll (Expenses)'!$F22&gt;=AT$54),IFERROR(INDEX('Payroll (Expenses)'!$L$5:$P$23,MATCH($B45,'Payroll (Expenses)'!$B$5:$B$23,0),MATCH(AT$56,'Payroll (Expenses)'!$L$4:$P$4,0)),0),0)</f>
        <v>0</v>
      </c>
      <c r="AX45" s="405">
        <f>IF(AND('Payroll (Expenses)'!$E22&lt;=AU$54,'Payroll (Expenses)'!$F22&gt;=AU$54),IFERROR(INDEX('Payroll (Expenses)'!$L$5:$P$23,MATCH($B45,'Payroll (Expenses)'!$B$5:$B$23,0),MATCH(AU$56,'Payroll (Expenses)'!$L$4:$P$4,0)),0),0)</f>
        <v>0</v>
      </c>
      <c r="AY45" s="405">
        <f>IF(AND('Payroll (Expenses)'!$E22&lt;=AV$54,'Payroll (Expenses)'!$F22&gt;=AV$54),IFERROR(INDEX('Payroll (Expenses)'!$L$5:$P$23,MATCH($B45,'Payroll (Expenses)'!$B$5:$B$23,0),MATCH(AV$56,'Payroll (Expenses)'!$L$4:$P$4,0)),0),0)</f>
        <v>0</v>
      </c>
      <c r="AZ45" s="405">
        <f>IF(AND('Payroll (Expenses)'!$E22&lt;=AW$54,'Payroll (Expenses)'!$F22&gt;=AW$54),IFERROR(INDEX('Payroll (Expenses)'!$L$5:$P$23,MATCH($B45,'Payroll (Expenses)'!$B$5:$B$23,0),MATCH(AW$56,'Payroll (Expenses)'!$L$4:$P$4,0)),0),0)</f>
        <v>0</v>
      </c>
      <c r="BA45" s="405">
        <f>IF(AND('Payroll (Expenses)'!$E22&lt;=AX$54,'Payroll (Expenses)'!$F22&gt;=AX$54),IFERROR(INDEX('Payroll (Expenses)'!$L$5:$P$23,MATCH($B45,'Payroll (Expenses)'!$B$5:$B$23,0),MATCH(AX$56,'Payroll (Expenses)'!$L$4:$P$4,0)),0),0)</f>
        <v>0</v>
      </c>
      <c r="BB45" s="405">
        <f>IF(AND('Payroll (Expenses)'!$E22&lt;=AY$54,'Payroll (Expenses)'!$F22&gt;=AY$54),IFERROR(INDEX('Payroll (Expenses)'!$L$5:$P$23,MATCH($B45,'Payroll (Expenses)'!$B$5:$B$23,0),MATCH(AY$56,'Payroll (Expenses)'!$L$4:$P$4,0)),0),0)</f>
        <v>0</v>
      </c>
      <c r="BC45" s="405">
        <f>IF(AND('Payroll (Expenses)'!$E22&lt;=AZ$54,'Payroll (Expenses)'!$F22&gt;=AZ$54),IFERROR(INDEX('Payroll (Expenses)'!$L$5:$P$23,MATCH($B45,'Payroll (Expenses)'!$B$5:$B$23,0),MATCH(AZ$56,'Payroll (Expenses)'!$L$4:$P$4,0)),0),0)</f>
        <v>0</v>
      </c>
      <c r="BD45" s="405">
        <f>IF(AND('Payroll (Expenses)'!$E22&lt;=BA$54,'Payroll (Expenses)'!$F22&gt;=BA$54),IFERROR(INDEX('Payroll (Expenses)'!$L$5:$P$23,MATCH($B45,'Payroll (Expenses)'!$B$5:$B$23,0),MATCH(BA$56,'Payroll (Expenses)'!$L$4:$P$4,0)),0),0)</f>
        <v>0</v>
      </c>
      <c r="BE45" s="405">
        <f>IF(AND('Payroll (Expenses)'!$E22&lt;=BB$54,'Payroll (Expenses)'!$F22&gt;=BB$54),IFERROR(INDEX('Payroll (Expenses)'!$L$5:$P$23,MATCH($B45,'Payroll (Expenses)'!$B$5:$B$23,0),MATCH(BB$56,'Payroll (Expenses)'!$L$4:$P$4,0)),0),0)</f>
        <v>0</v>
      </c>
      <c r="BF45" s="405">
        <f>IF(AND('Payroll (Expenses)'!$E22&lt;=BC$54,'Payroll (Expenses)'!$F22&gt;=BC$54),IFERROR(INDEX('Payroll (Expenses)'!$L$5:$P$23,MATCH($B45,'Payroll (Expenses)'!$B$5:$B$23,0),MATCH(BC$56,'Payroll (Expenses)'!$L$4:$P$4,0)),0),0)</f>
        <v>0</v>
      </c>
      <c r="BG45" s="405">
        <f>IF(AND('Payroll (Expenses)'!$E22&lt;=BD$54,'Payroll (Expenses)'!$F22&gt;=BD$54),IFERROR(INDEX('Payroll (Expenses)'!$L$5:$P$23,MATCH($B45,'Payroll (Expenses)'!$B$5:$B$23,0),MATCH(BD$56,'Payroll (Expenses)'!$L$4:$P$4,0)),0),0)</f>
        <v>0</v>
      </c>
      <c r="BH45" s="405">
        <f>IF(AND('Payroll (Expenses)'!$E22&lt;=BE$54,'Payroll (Expenses)'!$F22&gt;=BE$54),IFERROR(INDEX('Payroll (Expenses)'!$L$5:$P$23,MATCH($B45,'Payroll (Expenses)'!$B$5:$B$23,0),MATCH(BE$56,'Payroll (Expenses)'!$L$4:$P$4,0)),0),0)</f>
        <v>0</v>
      </c>
      <c r="BI45" s="405">
        <f>IF(AND('Payroll (Expenses)'!$E22&lt;=BF$54,'Payroll (Expenses)'!$F22&gt;=BF$54),IFERROR(INDEX('Payroll (Expenses)'!$L$5:$P$23,MATCH($B45,'Payroll (Expenses)'!$B$5:$B$23,0),MATCH(BF$56,'Payroll (Expenses)'!$L$4:$P$4,0)),0),0)</f>
        <v>0</v>
      </c>
      <c r="BJ45" s="405">
        <f>IF(AND('Payroll (Expenses)'!$E22&lt;=BG$54,'Payroll (Expenses)'!$F22&gt;=BG$54),IFERROR(INDEX('Payroll (Expenses)'!$L$5:$P$23,MATCH($B45,'Payroll (Expenses)'!$B$5:$B$23,0),MATCH(BG$56,'Payroll (Expenses)'!$L$4:$P$4,0)),0),0)</f>
        <v>0</v>
      </c>
      <c r="BK45" s="405">
        <f>IF(AND('Payroll (Expenses)'!$E22&lt;=BH$54,'Payroll (Expenses)'!$F22&gt;=BH$54),IFERROR(INDEX('Payroll (Expenses)'!$L$5:$P$23,MATCH($B45,'Payroll (Expenses)'!$B$5:$B$23,0),MATCH(BH$56,'Payroll (Expenses)'!$L$4:$P$4,0)),0),0)</f>
        <v>0</v>
      </c>
      <c r="BL45" s="405">
        <f>IF(AND('Payroll (Expenses)'!$E22&lt;=BI$54,'Payroll (Expenses)'!$F22&gt;=BI$54),IFERROR(INDEX('Payroll (Expenses)'!$L$5:$P$23,MATCH($B45,'Payroll (Expenses)'!$B$5:$B$23,0),MATCH(BI$56,'Payroll (Expenses)'!$L$4:$P$4,0)),0),0)</f>
        <v>0</v>
      </c>
      <c r="BM45" s="405">
        <f>IF(AND('Payroll (Expenses)'!$E22&lt;=BJ$54,'Payroll (Expenses)'!$F22&gt;=BJ$54),IFERROR(INDEX('Payroll (Expenses)'!$L$5:$P$23,MATCH($B45,'Payroll (Expenses)'!$B$5:$B$23,0),MATCH(BJ$56,'Payroll (Expenses)'!$L$4:$P$4,0)),0),0)</f>
        <v>0</v>
      </c>
      <c r="BN45" s="405">
        <f>IF(AND('Payroll (Expenses)'!$E22&lt;=BK$54,'Payroll (Expenses)'!$F22&gt;=BK$54),IFERROR(INDEX('Payroll (Expenses)'!$L$5:$P$23,MATCH($B45,'Payroll (Expenses)'!$B$5:$B$23,0),MATCH(BK$56,'Payroll (Expenses)'!$L$4:$P$4,0)),0),0)</f>
        <v>0</v>
      </c>
      <c r="BO45" s="405">
        <f>IF(AND('Payroll (Expenses)'!$E22&lt;=BL$54,'Payroll (Expenses)'!$F22&gt;=BL$54),IFERROR(INDEX('Payroll (Expenses)'!$L$5:$P$23,MATCH($B45,'Payroll (Expenses)'!$B$5:$B$23,0),MATCH(BL$56,'Payroll (Expenses)'!$L$4:$P$4,0)),0),0)</f>
        <v>0</v>
      </c>
      <c r="BP45" s="405">
        <f>IF(AND('Payroll (Expenses)'!$E22&lt;=BM$54,'Payroll (Expenses)'!$F22&gt;=BM$54),IFERROR(INDEX('Payroll (Expenses)'!$L$5:$P$23,MATCH($B45,'Payroll (Expenses)'!$B$5:$B$23,0),MATCH(BM$56,'Payroll (Expenses)'!$L$4:$P$4,0)),0),0)</f>
        <v>0</v>
      </c>
      <c r="BQ45" s="405">
        <f>IF(AND('Payroll (Expenses)'!$E22&lt;=BN$54,'Payroll (Expenses)'!$F22&gt;=BN$54),IFERROR(INDEX('Payroll (Expenses)'!$L$5:$P$23,MATCH($B45,'Payroll (Expenses)'!$B$5:$B$23,0),MATCH(BN$56,'Payroll (Expenses)'!$L$4:$P$4,0)),0),0)</f>
        <v>0</v>
      </c>
      <c r="BR45" s="406">
        <f>IF(AND('Payroll (Expenses)'!$E22&lt;=BO$54,'Payroll (Expenses)'!$F22&gt;=BO$54),IFERROR(INDEX('Payroll (Expenses)'!$L$5:$P$23,MATCH($B45,'Payroll (Expenses)'!$B$5:$B$23,0),MATCH(BO$56,'Payroll (Expenses)'!$L$4:$P$4,0)),0),0)</f>
        <v>0</v>
      </c>
      <c r="BS45" s="407">
        <f>IFERROR(INDEX('Payroll (Expenses)'!$F$28:$J$46,MATCH($B45,'Payroll (Expenses)'!$B$28:$B$46,0),MATCH(H$56,'Payroll (Expenses)'!$F$27:$J$27,0)),0)*K45/12</f>
        <v>0</v>
      </c>
      <c r="BT45" s="407">
        <f>IFERROR(INDEX('Payroll (Expenses)'!$F$28:$J$46,MATCH($B45,'Payroll (Expenses)'!$B$28:$B$46,0),MATCH(I$56,'Payroll (Expenses)'!$F$27:$J$27,0)),0)*L45/12</f>
        <v>0</v>
      </c>
      <c r="BU45" s="407">
        <f>IFERROR(INDEX('Payroll (Expenses)'!$F$28:$J$46,MATCH($B45,'Payroll (Expenses)'!$B$28:$B$46,0),MATCH(J$56,'Payroll (Expenses)'!$F$27:$J$27,0)),0)*M45/12</f>
        <v>0</v>
      </c>
      <c r="BV45" s="407">
        <f>IFERROR(INDEX('Payroll (Expenses)'!$F$28:$J$46,MATCH($B45,'Payroll (Expenses)'!$B$28:$B$46,0),MATCH(K$56,'Payroll (Expenses)'!$F$27:$J$27,0)),0)*N45/12</f>
        <v>0</v>
      </c>
      <c r="BW45" s="407">
        <f>IFERROR(INDEX('Payroll (Expenses)'!$F$28:$J$46,MATCH($B45,'Payroll (Expenses)'!$B$28:$B$46,0),MATCH(L$56,'Payroll (Expenses)'!$F$27:$J$27,0)),0)*O45/12</f>
        <v>0</v>
      </c>
      <c r="BX45" s="407">
        <f>IFERROR(INDEX('Payroll (Expenses)'!$F$28:$J$46,MATCH($B45,'Payroll (Expenses)'!$B$28:$B$46,0),MATCH(M$56,'Payroll (Expenses)'!$F$27:$J$27,0)),0)*P45/12</f>
        <v>0</v>
      </c>
      <c r="BY45" s="407">
        <f>IFERROR(INDEX('Payroll (Expenses)'!$F$28:$J$46,MATCH($B45,'Payroll (Expenses)'!$B$28:$B$46,0),MATCH(N$56,'Payroll (Expenses)'!$F$27:$J$27,0)),0)*Q45/12</f>
        <v>0</v>
      </c>
      <c r="BZ45" s="407">
        <f>IFERROR(INDEX('Payroll (Expenses)'!$F$28:$J$46,MATCH($B45,'Payroll (Expenses)'!$B$28:$B$46,0),MATCH(O$56,'Payroll (Expenses)'!$F$27:$J$27,0)),0)*R45/12</f>
        <v>0</v>
      </c>
      <c r="CA45" s="407">
        <f>IFERROR(INDEX('Payroll (Expenses)'!$F$28:$J$46,MATCH($B45,'Payroll (Expenses)'!$B$28:$B$46,0),MATCH(P$56,'Payroll (Expenses)'!$F$27:$J$27,0)),0)*S45/12</f>
        <v>0</v>
      </c>
      <c r="CB45" s="407">
        <f>IFERROR(INDEX('Payroll (Expenses)'!$F$28:$J$46,MATCH($B45,'Payroll (Expenses)'!$B$28:$B$46,0),MATCH(Q$56,'Payroll (Expenses)'!$F$27:$J$27,0)),0)*T45/12</f>
        <v>0</v>
      </c>
      <c r="CC45" s="407">
        <f>IFERROR(INDEX('Payroll (Expenses)'!$F$28:$J$46,MATCH($B45,'Payroll (Expenses)'!$B$28:$B$46,0),MATCH(R$56,'Payroll (Expenses)'!$F$27:$J$27,0)),0)*U45/12</f>
        <v>0</v>
      </c>
      <c r="CD45" s="407">
        <f>IFERROR(INDEX('Payroll (Expenses)'!$F$28:$J$46,MATCH($B45,'Payroll (Expenses)'!$B$28:$B$46,0),MATCH(S$56,'Payroll (Expenses)'!$F$27:$J$27,0)),0)*V45/12</f>
        <v>0</v>
      </c>
      <c r="CE45" s="407">
        <f>IFERROR(INDEX('Payroll (Expenses)'!$F$28:$J$46,MATCH($B45,'Payroll (Expenses)'!$B$28:$B$46,0),MATCH(T$56,'Payroll (Expenses)'!$F$27:$J$27,0)),0)*W45/12</f>
        <v>0</v>
      </c>
      <c r="CF45" s="407">
        <f>IFERROR(INDEX('Payroll (Expenses)'!$F$28:$J$46,MATCH($B45,'Payroll (Expenses)'!$B$28:$B$46,0),MATCH(U$56,'Payroll (Expenses)'!$F$27:$J$27,0)),0)*X45/12</f>
        <v>0</v>
      </c>
      <c r="CG45" s="407">
        <f>IFERROR(INDEX('Payroll (Expenses)'!$F$28:$J$46,MATCH($B45,'Payroll (Expenses)'!$B$28:$B$46,0),MATCH(V$56,'Payroll (Expenses)'!$F$27:$J$27,0)),0)*Y45/12</f>
        <v>0</v>
      </c>
      <c r="CH45" s="407">
        <f>IFERROR(INDEX('Payroll (Expenses)'!$F$28:$J$46,MATCH($B45,'Payroll (Expenses)'!$B$28:$B$46,0),MATCH(W$56,'Payroll (Expenses)'!$F$27:$J$27,0)),0)*Z45/12</f>
        <v>0</v>
      </c>
      <c r="CI45" s="407">
        <f>IFERROR(INDEX('Payroll (Expenses)'!$F$28:$J$46,MATCH($B45,'Payroll (Expenses)'!$B$28:$B$46,0),MATCH(X$56,'Payroll (Expenses)'!$F$27:$J$27,0)),0)*AA45/12</f>
        <v>0</v>
      </c>
      <c r="CJ45" s="407">
        <f>IFERROR(INDEX('Payroll (Expenses)'!$F$28:$J$46,MATCH($B45,'Payroll (Expenses)'!$B$28:$B$46,0),MATCH(Y$56,'Payroll (Expenses)'!$F$27:$J$27,0)),0)*AB45/12</f>
        <v>0</v>
      </c>
      <c r="CK45" s="407">
        <f>IFERROR(INDEX('Payroll (Expenses)'!$F$28:$J$46,MATCH($B45,'Payroll (Expenses)'!$B$28:$B$46,0),MATCH(Z$56,'Payroll (Expenses)'!$F$27:$J$27,0)),0)*AC45/12</f>
        <v>0</v>
      </c>
      <c r="CL45" s="407">
        <f>IFERROR(INDEX('Payroll (Expenses)'!$F$28:$J$46,MATCH($B45,'Payroll (Expenses)'!$B$28:$B$46,0),MATCH(AA$56,'Payroll (Expenses)'!$F$27:$J$27,0)),0)*AD45/12</f>
        <v>0</v>
      </c>
      <c r="CM45" s="407">
        <f>IFERROR(INDEX('Payroll (Expenses)'!$F$28:$J$46,MATCH($B45,'Payroll (Expenses)'!$B$28:$B$46,0),MATCH(AB$56,'Payroll (Expenses)'!$F$27:$J$27,0)),0)*AE45/12</f>
        <v>0</v>
      </c>
      <c r="CN45" s="407">
        <f>IFERROR(INDEX('Payroll (Expenses)'!$F$28:$J$46,MATCH($B45,'Payroll (Expenses)'!$B$28:$B$46,0),MATCH(AC$56,'Payroll (Expenses)'!$F$27:$J$27,0)),0)*AF45/12</f>
        <v>0</v>
      </c>
      <c r="CO45" s="407">
        <f>IFERROR(INDEX('Payroll (Expenses)'!$F$28:$J$46,MATCH($B45,'Payroll (Expenses)'!$B$28:$B$46,0),MATCH(AD$56,'Payroll (Expenses)'!$F$27:$J$27,0)),0)*AG45/12</f>
        <v>0</v>
      </c>
      <c r="CP45" s="407">
        <f>IFERROR(INDEX('Payroll (Expenses)'!$F$28:$J$46,MATCH($B45,'Payroll (Expenses)'!$B$28:$B$46,0),MATCH(AE$56,'Payroll (Expenses)'!$F$27:$J$27,0)),0)*AH45/12</f>
        <v>0</v>
      </c>
      <c r="CQ45" s="407">
        <f>IFERROR(INDEX('Payroll (Expenses)'!$F$28:$J$46,MATCH($B45,'Payroll (Expenses)'!$B$28:$B$46,0),MATCH(AF$56,'Payroll (Expenses)'!$F$27:$J$27,0)),0)*AI45/12</f>
        <v>0</v>
      </c>
      <c r="CR45" s="407">
        <f>IFERROR(INDEX('Payroll (Expenses)'!$F$28:$J$46,MATCH($B45,'Payroll (Expenses)'!$B$28:$B$46,0),MATCH(AG$56,'Payroll (Expenses)'!$F$27:$J$27,0)),0)*AJ45/12</f>
        <v>0</v>
      </c>
      <c r="CS45" s="407">
        <f>IFERROR(INDEX('Payroll (Expenses)'!$F$28:$J$46,MATCH($B45,'Payroll (Expenses)'!$B$28:$B$46,0),MATCH(AH$56,'Payroll (Expenses)'!$F$27:$J$27,0)),0)*AK45/12</f>
        <v>0</v>
      </c>
      <c r="CT45" s="407">
        <f>IFERROR(INDEX('Payroll (Expenses)'!$F$28:$J$46,MATCH($B45,'Payroll (Expenses)'!$B$28:$B$46,0),MATCH(AI$56,'Payroll (Expenses)'!$F$27:$J$27,0)),0)*AL45/12</f>
        <v>0</v>
      </c>
      <c r="CU45" s="407">
        <f>IFERROR(INDEX('Payroll (Expenses)'!$F$28:$J$46,MATCH($B45,'Payroll (Expenses)'!$B$28:$B$46,0),MATCH(AJ$56,'Payroll (Expenses)'!$F$27:$J$27,0)),0)*AM45/12</f>
        <v>0</v>
      </c>
      <c r="CV45" s="407">
        <f>IFERROR(INDEX('Payroll (Expenses)'!$F$28:$J$46,MATCH($B45,'Payroll (Expenses)'!$B$28:$B$46,0),MATCH(AK$56,'Payroll (Expenses)'!$F$27:$J$27,0)),0)*AN45/12</f>
        <v>0</v>
      </c>
      <c r="CW45" s="407">
        <f>IFERROR(INDEX('Payroll (Expenses)'!$F$28:$J$46,MATCH($B45,'Payroll (Expenses)'!$B$28:$B$46,0),MATCH(AL$56,'Payroll (Expenses)'!$F$27:$J$27,0)),0)*AO45/12</f>
        <v>0</v>
      </c>
      <c r="CX45" s="407">
        <f>IFERROR(INDEX('Payroll (Expenses)'!$F$28:$J$46,MATCH($B45,'Payroll (Expenses)'!$B$28:$B$46,0),MATCH(AM$56,'Payroll (Expenses)'!$F$27:$J$27,0)),0)*AP45/12</f>
        <v>0</v>
      </c>
      <c r="CY45" s="407">
        <f>IFERROR(INDEX('Payroll (Expenses)'!$F$28:$J$46,MATCH($B45,'Payroll (Expenses)'!$B$28:$B$46,0),MATCH(AN$56,'Payroll (Expenses)'!$F$27:$J$27,0)),0)*AQ45/12</f>
        <v>0</v>
      </c>
      <c r="CZ45" s="407">
        <f>IFERROR(INDEX('Payroll (Expenses)'!$F$28:$J$46,MATCH($B45,'Payroll (Expenses)'!$B$28:$B$46,0),MATCH(AO$56,'Payroll (Expenses)'!$F$27:$J$27,0)),0)*AR45/12</f>
        <v>0</v>
      </c>
      <c r="DA45" s="407">
        <f>IFERROR(INDEX('Payroll (Expenses)'!$F$28:$J$46,MATCH($B45,'Payroll (Expenses)'!$B$28:$B$46,0),MATCH(AP$56,'Payroll (Expenses)'!$F$27:$J$27,0)),0)*AS45/12</f>
        <v>0</v>
      </c>
      <c r="DB45" s="407">
        <f>IFERROR(INDEX('Payroll (Expenses)'!$F$28:$J$46,MATCH($B45,'Payroll (Expenses)'!$B$28:$B$46,0),MATCH(AQ$56,'Payroll (Expenses)'!$F$27:$J$27,0)),0)*AT45/12</f>
        <v>0</v>
      </c>
      <c r="DC45" s="407">
        <f>IFERROR(INDEX('Payroll (Expenses)'!$F$28:$J$46,MATCH($B45,'Payroll (Expenses)'!$B$28:$B$46,0),MATCH(AR$56,'Payroll (Expenses)'!$F$27:$J$27,0)),0)*AU45/12</f>
        <v>0</v>
      </c>
      <c r="DD45" s="407">
        <f>IFERROR(INDEX('Payroll (Expenses)'!$F$28:$J$46,MATCH($B45,'Payroll (Expenses)'!$B$28:$B$46,0),MATCH(AS$56,'Payroll (Expenses)'!$F$27:$J$27,0)),0)*AV45/12</f>
        <v>0</v>
      </c>
      <c r="DE45" s="407">
        <f>IFERROR(INDEX('Payroll (Expenses)'!$F$28:$J$46,MATCH($B45,'Payroll (Expenses)'!$B$28:$B$46,0),MATCH(AT$56,'Payroll (Expenses)'!$F$27:$J$27,0)),0)*AW45/12</f>
        <v>0</v>
      </c>
      <c r="DF45" s="407">
        <f>IFERROR(INDEX('Payroll (Expenses)'!$F$28:$J$46,MATCH($B45,'Payroll (Expenses)'!$B$28:$B$46,0),MATCH(AU$56,'Payroll (Expenses)'!$F$27:$J$27,0)),0)*AX45/12</f>
        <v>0</v>
      </c>
      <c r="DG45" s="407">
        <f>IFERROR(INDEX('Payroll (Expenses)'!$F$28:$J$46,MATCH($B45,'Payroll (Expenses)'!$B$28:$B$46,0),MATCH(AV$56,'Payroll (Expenses)'!$F$27:$J$27,0)),0)*AY45/12</f>
        <v>0</v>
      </c>
      <c r="DH45" s="407">
        <f>IFERROR(INDEX('Payroll (Expenses)'!$F$28:$J$46,MATCH($B45,'Payroll (Expenses)'!$B$28:$B$46,0),MATCH(AW$56,'Payroll (Expenses)'!$F$27:$J$27,0)),0)*AZ45/12</f>
        <v>0</v>
      </c>
      <c r="DI45" s="407">
        <f>IFERROR(INDEX('Payroll (Expenses)'!$F$28:$J$46,MATCH($B45,'Payroll (Expenses)'!$B$28:$B$46,0),MATCH(AX$56,'Payroll (Expenses)'!$F$27:$J$27,0)),0)*BA45/12</f>
        <v>0</v>
      </c>
      <c r="DJ45" s="407">
        <f>IFERROR(INDEX('Payroll (Expenses)'!$F$28:$J$46,MATCH($B45,'Payroll (Expenses)'!$B$28:$B$46,0),MATCH(AY$56,'Payroll (Expenses)'!$F$27:$J$27,0)),0)*BB45/12</f>
        <v>0</v>
      </c>
      <c r="DK45" s="407">
        <f>IFERROR(INDEX('Payroll (Expenses)'!$F$28:$J$46,MATCH($B45,'Payroll (Expenses)'!$B$28:$B$46,0),MATCH(AZ$56,'Payroll (Expenses)'!$F$27:$J$27,0)),0)*BC45/12</f>
        <v>0</v>
      </c>
      <c r="DL45" s="407">
        <f>IFERROR(INDEX('Payroll (Expenses)'!$F$28:$J$46,MATCH($B45,'Payroll (Expenses)'!$B$28:$B$46,0),MATCH(BA$56,'Payroll (Expenses)'!$F$27:$J$27,0)),0)*BD45/12</f>
        <v>0</v>
      </c>
      <c r="DM45" s="407">
        <f>IFERROR(INDEX('Payroll (Expenses)'!$F$28:$J$46,MATCH($B45,'Payroll (Expenses)'!$B$28:$B$46,0),MATCH(BB$56,'Payroll (Expenses)'!$F$27:$J$27,0)),0)*BE45/12</f>
        <v>0</v>
      </c>
      <c r="DN45" s="407">
        <f>IFERROR(INDEX('Payroll (Expenses)'!$F$28:$J$46,MATCH($B45,'Payroll (Expenses)'!$B$28:$B$46,0),MATCH(BC$56,'Payroll (Expenses)'!$F$27:$J$27,0)),0)*BF45/12</f>
        <v>0</v>
      </c>
      <c r="DO45" s="407">
        <f>IFERROR(INDEX('Payroll (Expenses)'!$F$28:$J$46,MATCH($B45,'Payroll (Expenses)'!$B$28:$B$46,0),MATCH(BD$56,'Payroll (Expenses)'!$F$27:$J$27,0)),0)*BG45/12</f>
        <v>0</v>
      </c>
      <c r="DP45" s="407">
        <f>IFERROR(INDEX('Payroll (Expenses)'!$F$28:$J$46,MATCH($B45,'Payroll (Expenses)'!$B$28:$B$46,0),MATCH(BE$56,'Payroll (Expenses)'!$F$27:$J$27,0)),0)*BH45/12</f>
        <v>0</v>
      </c>
      <c r="DQ45" s="407">
        <f>IFERROR(INDEX('Payroll (Expenses)'!$F$28:$J$46,MATCH($B45,'Payroll (Expenses)'!$B$28:$B$46,0),MATCH(BF$56,'Payroll (Expenses)'!$F$27:$J$27,0)),0)*BI45/12</f>
        <v>0</v>
      </c>
      <c r="DR45" s="407">
        <f>IFERROR(INDEX('Payroll (Expenses)'!$F$28:$J$46,MATCH($B45,'Payroll (Expenses)'!$B$28:$B$46,0),MATCH(BG$56,'Payroll (Expenses)'!$F$27:$J$27,0)),0)*BJ45/12</f>
        <v>0</v>
      </c>
      <c r="DS45" s="407">
        <f>IFERROR(INDEX('Payroll (Expenses)'!$F$28:$J$46,MATCH($B45,'Payroll (Expenses)'!$B$28:$B$46,0),MATCH(BH$56,'Payroll (Expenses)'!$F$27:$J$27,0)),0)*BK45/12</f>
        <v>0</v>
      </c>
      <c r="DT45" s="407">
        <f>IFERROR(INDEX('Payroll (Expenses)'!$F$28:$J$46,MATCH($B45,'Payroll (Expenses)'!$B$28:$B$46,0),MATCH(BI$56,'Payroll (Expenses)'!$F$27:$J$27,0)),0)*BL45/12</f>
        <v>0</v>
      </c>
      <c r="DU45" s="407">
        <f>IFERROR(INDEX('Payroll (Expenses)'!$F$28:$J$46,MATCH($B45,'Payroll (Expenses)'!$B$28:$B$46,0),MATCH(BJ$56,'Payroll (Expenses)'!$F$27:$J$27,0)),0)*BM45/12</f>
        <v>0</v>
      </c>
      <c r="DV45" s="407">
        <f>IFERROR(INDEX('Payroll (Expenses)'!$F$28:$J$46,MATCH($B45,'Payroll (Expenses)'!$B$28:$B$46,0),MATCH(BK$56,'Payroll (Expenses)'!$F$27:$J$27,0)),0)*BN45/12</f>
        <v>0</v>
      </c>
      <c r="DW45" s="407">
        <f>IFERROR(INDEX('Payroll (Expenses)'!$F$28:$J$46,MATCH($B45,'Payroll (Expenses)'!$B$28:$B$46,0),MATCH(BL$56,'Payroll (Expenses)'!$F$27:$J$27,0)),0)*BO45/12</f>
        <v>0</v>
      </c>
      <c r="DX45" s="407">
        <f>IFERROR(INDEX('Payroll (Expenses)'!$F$28:$J$46,MATCH($B45,'Payroll (Expenses)'!$B$28:$B$46,0),MATCH(BM$56,'Payroll (Expenses)'!$F$27:$J$27,0)),0)*BP45/12</f>
        <v>0</v>
      </c>
      <c r="DY45" s="407">
        <f>IFERROR(INDEX('Payroll (Expenses)'!$F$28:$J$46,MATCH($B45,'Payroll (Expenses)'!$B$28:$B$46,0),MATCH(BN$56,'Payroll (Expenses)'!$F$27:$J$27,0)),0)*BQ45/12</f>
        <v>0</v>
      </c>
      <c r="DZ45" s="408">
        <f>IFERROR(INDEX('Payroll (Expenses)'!$F$28:$J$46,MATCH($B45,'Payroll (Expenses)'!$B$28:$B$46,0),MATCH(BO$56,'Payroll (Expenses)'!$F$27:$J$27,0)),0)*BR45/12</f>
        <v>0</v>
      </c>
      <c r="EA45" s="407">
        <f t="shared" si="10"/>
        <v>0</v>
      </c>
      <c r="EB45" s="409">
        <f t="shared" si="11"/>
        <v>0</v>
      </c>
      <c r="EC45" s="409">
        <f t="shared" si="12"/>
        <v>0</v>
      </c>
      <c r="ED45" s="409">
        <f t="shared" si="13"/>
        <v>0</v>
      </c>
      <c r="EE45" s="409">
        <f t="shared" si="14"/>
        <v>0</v>
      </c>
      <c r="EF45" s="409">
        <f t="shared" si="15"/>
        <v>0</v>
      </c>
      <c r="EG45" s="409">
        <f t="shared" si="16"/>
        <v>0</v>
      </c>
      <c r="EH45" s="409">
        <f t="shared" si="17"/>
        <v>0</v>
      </c>
      <c r="EI45" s="409">
        <f t="shared" si="18"/>
        <v>0</v>
      </c>
      <c r="EJ45" s="409">
        <f t="shared" si="19"/>
        <v>0</v>
      </c>
      <c r="EK45" s="409">
        <f t="shared" si="20"/>
        <v>0</v>
      </c>
      <c r="EL45" s="409">
        <f t="shared" si="21"/>
        <v>0</v>
      </c>
      <c r="EM45" s="409">
        <f t="shared" si="22"/>
        <v>0</v>
      </c>
      <c r="EN45" s="409">
        <f t="shared" si="23"/>
        <v>0</v>
      </c>
      <c r="EO45" s="409">
        <f t="shared" si="24"/>
        <v>0</v>
      </c>
      <c r="EP45" s="409">
        <f t="shared" si="25"/>
        <v>0</v>
      </c>
      <c r="EQ45" s="409">
        <f t="shared" si="26"/>
        <v>0</v>
      </c>
      <c r="ER45" s="409">
        <f t="shared" si="27"/>
        <v>0</v>
      </c>
      <c r="ES45" s="409">
        <f t="shared" si="28"/>
        <v>0</v>
      </c>
      <c r="ET45" s="409">
        <f t="shared" si="29"/>
        <v>0</v>
      </c>
      <c r="EU45" s="409">
        <f t="shared" si="30"/>
        <v>0</v>
      </c>
      <c r="EV45" s="409">
        <f t="shared" si="31"/>
        <v>0</v>
      </c>
      <c r="EW45" s="409">
        <f t="shared" si="32"/>
        <v>0</v>
      </c>
      <c r="EX45" s="409">
        <f t="shared" si="33"/>
        <v>0</v>
      </c>
      <c r="EY45" s="409">
        <f t="shared" si="34"/>
        <v>0</v>
      </c>
      <c r="EZ45" s="409">
        <f t="shared" si="35"/>
        <v>0</v>
      </c>
      <c r="FA45" s="409">
        <f t="shared" si="36"/>
        <v>0</v>
      </c>
      <c r="FB45" s="409">
        <f t="shared" si="37"/>
        <v>0</v>
      </c>
      <c r="FC45" s="409">
        <f t="shared" si="38"/>
        <v>0</v>
      </c>
      <c r="FD45" s="409">
        <f t="shared" si="39"/>
        <v>0</v>
      </c>
      <c r="FE45" s="409">
        <f t="shared" si="40"/>
        <v>0</v>
      </c>
      <c r="FF45" s="409">
        <f t="shared" si="41"/>
        <v>0</v>
      </c>
      <c r="FG45" s="409">
        <f t="shared" si="42"/>
        <v>0</v>
      </c>
      <c r="FH45" s="409">
        <f t="shared" si="43"/>
        <v>0</v>
      </c>
      <c r="FI45" s="409">
        <f t="shared" si="44"/>
        <v>0</v>
      </c>
      <c r="FJ45" s="409">
        <f t="shared" si="45"/>
        <v>0</v>
      </c>
      <c r="FK45" s="409">
        <f t="shared" si="46"/>
        <v>0</v>
      </c>
      <c r="FL45" s="409">
        <f t="shared" si="47"/>
        <v>0</v>
      </c>
      <c r="FM45" s="409">
        <f t="shared" si="48"/>
        <v>0</v>
      </c>
      <c r="FN45" s="409">
        <f t="shared" si="49"/>
        <v>0</v>
      </c>
      <c r="FO45" s="409">
        <f t="shared" si="50"/>
        <v>0</v>
      </c>
      <c r="FP45" s="409">
        <f t="shared" si="51"/>
        <v>0</v>
      </c>
      <c r="FQ45" s="409">
        <f t="shared" si="52"/>
        <v>0</v>
      </c>
      <c r="FR45" s="409">
        <f t="shared" si="53"/>
        <v>0</v>
      </c>
      <c r="FS45" s="409">
        <f t="shared" si="54"/>
        <v>0</v>
      </c>
      <c r="FT45" s="409">
        <f t="shared" si="55"/>
        <v>0</v>
      </c>
      <c r="FU45" s="409">
        <f t="shared" si="56"/>
        <v>0</v>
      </c>
      <c r="FV45" s="409">
        <f t="shared" si="57"/>
        <v>0</v>
      </c>
      <c r="FW45" s="409">
        <f t="shared" si="58"/>
        <v>0</v>
      </c>
      <c r="FX45" s="409">
        <f t="shared" si="59"/>
        <v>0</v>
      </c>
      <c r="FY45" s="409">
        <f t="shared" si="60"/>
        <v>0</v>
      </c>
      <c r="FZ45" s="409">
        <f t="shared" si="61"/>
        <v>0</v>
      </c>
      <c r="GA45" s="409">
        <f t="shared" si="62"/>
        <v>0</v>
      </c>
      <c r="GB45" s="409">
        <f t="shared" si="63"/>
        <v>0</v>
      </c>
      <c r="GC45" s="409">
        <f t="shared" si="64"/>
        <v>0</v>
      </c>
      <c r="GD45" s="409">
        <f t="shared" si="65"/>
        <v>0</v>
      </c>
      <c r="GE45" s="409">
        <f t="shared" si="66"/>
        <v>0</v>
      </c>
      <c r="GF45" s="409">
        <f t="shared" si="67"/>
        <v>0</v>
      </c>
      <c r="GG45" s="409">
        <f t="shared" si="68"/>
        <v>0</v>
      </c>
      <c r="GH45" s="410">
        <f t="shared" si="69"/>
        <v>0</v>
      </c>
      <c r="GI45" s="411">
        <f>'Clinic Model'!$G$23*(BS45+EA45)</f>
        <v>0</v>
      </c>
      <c r="GJ45" s="412">
        <f>'Clinic Model'!$G$23*(BT45+EB45)</f>
        <v>0</v>
      </c>
      <c r="GK45" s="412">
        <f>'Clinic Model'!$G$23*(BU45+EC45)</f>
        <v>0</v>
      </c>
      <c r="GL45" s="412">
        <f>'Clinic Model'!$G$23*(BV45+ED45)</f>
        <v>0</v>
      </c>
      <c r="GM45" s="412">
        <f>'Clinic Model'!$G$23*(BW45+EE45)</f>
        <v>0</v>
      </c>
      <c r="GN45" s="412">
        <f>'Clinic Model'!$G$23*(BX45+EF45)</f>
        <v>0</v>
      </c>
      <c r="GO45" s="412">
        <f>'Clinic Model'!$G$23*(BY45+EG45)</f>
        <v>0</v>
      </c>
      <c r="GP45" s="412">
        <f>'Clinic Model'!$G$23*(BZ45+EH45)</f>
        <v>0</v>
      </c>
      <c r="GQ45" s="412">
        <f>'Clinic Model'!$G$23*(CA45+EI45)</f>
        <v>0</v>
      </c>
      <c r="GR45" s="412">
        <f>'Clinic Model'!$G$23*(CB45+EJ45)</f>
        <v>0</v>
      </c>
      <c r="GS45" s="412">
        <f>'Clinic Model'!$G$23*(CC45+EK45)</f>
        <v>0</v>
      </c>
      <c r="GT45" s="412">
        <f>'Clinic Model'!$G$23*(CD45+EL45)</f>
        <v>0</v>
      </c>
      <c r="GU45" s="412">
        <f>'Clinic Model'!$G$23*(CE45+EM45)</f>
        <v>0</v>
      </c>
      <c r="GV45" s="412">
        <f>'Clinic Model'!$G$23*(CF45+EN45)</f>
        <v>0</v>
      </c>
      <c r="GW45" s="412">
        <f>'Clinic Model'!$G$23*(CG45+EO45)</f>
        <v>0</v>
      </c>
      <c r="GX45" s="412">
        <f>'Clinic Model'!$G$23*(CH45+EP45)</f>
        <v>0</v>
      </c>
      <c r="GY45" s="412">
        <f>'Clinic Model'!$G$23*(CI45+EQ45)</f>
        <v>0</v>
      </c>
      <c r="GZ45" s="412">
        <f>'Clinic Model'!$G$23*(CJ45+ER45)</f>
        <v>0</v>
      </c>
      <c r="HA45" s="412">
        <f>'Clinic Model'!$G$23*(CK45+ES45)</f>
        <v>0</v>
      </c>
      <c r="HB45" s="412">
        <f>'Clinic Model'!$G$23*(CL45+ET45)</f>
        <v>0</v>
      </c>
      <c r="HC45" s="412">
        <f>'Clinic Model'!$G$23*(CM45+EU45)</f>
        <v>0</v>
      </c>
      <c r="HD45" s="412">
        <f>'Clinic Model'!$G$23*(CN45+EV45)</f>
        <v>0</v>
      </c>
      <c r="HE45" s="412">
        <f>'Clinic Model'!$G$23*(CO45+EW45)</f>
        <v>0</v>
      </c>
      <c r="HF45" s="412">
        <f>'Clinic Model'!$G$23*(CP45+EX45)</f>
        <v>0</v>
      </c>
      <c r="HG45" s="412">
        <f>'Clinic Model'!$G$23*(CQ45+EY45)</f>
        <v>0</v>
      </c>
      <c r="HH45" s="412">
        <f>'Clinic Model'!$G$23*(CR45+EZ45)</f>
        <v>0</v>
      </c>
      <c r="HI45" s="412">
        <f>'Clinic Model'!$G$23*(CS45+FA45)</f>
        <v>0</v>
      </c>
      <c r="HJ45" s="412">
        <f>'Clinic Model'!$G$23*(CT45+FB45)</f>
        <v>0</v>
      </c>
      <c r="HK45" s="412">
        <f>'Clinic Model'!$G$23*(CU45+FC45)</f>
        <v>0</v>
      </c>
      <c r="HL45" s="412">
        <f>'Clinic Model'!$G$23*(CV45+FD45)</f>
        <v>0</v>
      </c>
      <c r="HM45" s="412">
        <f>'Clinic Model'!$G$23*(CW45+FE45)</f>
        <v>0</v>
      </c>
      <c r="HN45" s="412">
        <f>'Clinic Model'!$G$23*(CX45+FF45)</f>
        <v>0</v>
      </c>
      <c r="HO45" s="412">
        <f>'Clinic Model'!$G$23*(CY45+FG45)</f>
        <v>0</v>
      </c>
      <c r="HP45" s="412">
        <f>'Clinic Model'!$G$23*(CZ45+FH45)</f>
        <v>0</v>
      </c>
      <c r="HQ45" s="412">
        <f>'Clinic Model'!$G$23*(DA45+FI45)</f>
        <v>0</v>
      </c>
      <c r="HR45" s="412">
        <f>'Clinic Model'!$G$23*(DB45+FJ45)</f>
        <v>0</v>
      </c>
      <c r="HS45" s="412">
        <f>'Clinic Model'!$G$23*(DC45+FK45)</f>
        <v>0</v>
      </c>
      <c r="HT45" s="412">
        <f>'Clinic Model'!$G$23*(DD45+FL45)</f>
        <v>0</v>
      </c>
      <c r="HU45" s="412">
        <f>'Clinic Model'!$G$23*(DE45+FM45)</f>
        <v>0</v>
      </c>
      <c r="HV45" s="412">
        <f>'Clinic Model'!$G$23*(DF45+FN45)</f>
        <v>0</v>
      </c>
      <c r="HW45" s="412">
        <f>'Clinic Model'!$G$23*(DG45+FO45)</f>
        <v>0</v>
      </c>
      <c r="HX45" s="412">
        <f>'Clinic Model'!$G$23*(DH45+FP45)</f>
        <v>0</v>
      </c>
      <c r="HY45" s="412">
        <f>'Clinic Model'!$G$23*(DI45+FQ45)</f>
        <v>0</v>
      </c>
      <c r="HZ45" s="412">
        <f>'Clinic Model'!$G$23*(DJ45+FR45)</f>
        <v>0</v>
      </c>
      <c r="IA45" s="412">
        <f>'Clinic Model'!$G$23*(DK45+FS45)</f>
        <v>0</v>
      </c>
      <c r="IB45" s="412">
        <f>'Clinic Model'!$G$23*(DL45+FT45)</f>
        <v>0</v>
      </c>
      <c r="IC45" s="412">
        <f>'Clinic Model'!$G$23*(DM45+FU45)</f>
        <v>0</v>
      </c>
      <c r="ID45" s="412">
        <f>'Clinic Model'!$G$23*(DN45+FV45)</f>
        <v>0</v>
      </c>
      <c r="IE45" s="412">
        <f>'Clinic Model'!$G$23*(DO45+FW45)</f>
        <v>0</v>
      </c>
      <c r="IF45" s="412">
        <f>'Clinic Model'!$G$23*(DP45+FX45)</f>
        <v>0</v>
      </c>
      <c r="IG45" s="412">
        <f>'Clinic Model'!$G$23*(DQ45+FY45)</f>
        <v>0</v>
      </c>
      <c r="IH45" s="412">
        <f>'Clinic Model'!$G$23*(DR45+FZ45)</f>
        <v>0</v>
      </c>
      <c r="II45" s="412">
        <f>'Clinic Model'!$G$23*(DS45+GA45)</f>
        <v>0</v>
      </c>
      <c r="IJ45" s="412">
        <f>'Clinic Model'!$G$23*(DT45+GB45)</f>
        <v>0</v>
      </c>
      <c r="IK45" s="412">
        <f>'Clinic Model'!$G$23*(DU45+GC45)</f>
        <v>0</v>
      </c>
      <c r="IL45" s="412">
        <f>'Clinic Model'!$G$23*(DV45+GD45)</f>
        <v>0</v>
      </c>
      <c r="IM45" s="412">
        <f>'Clinic Model'!$G$23*(DW45+GE45)</f>
        <v>0</v>
      </c>
      <c r="IN45" s="412">
        <f>'Clinic Model'!$G$23*(DX45+GF45)</f>
        <v>0</v>
      </c>
      <c r="IO45" s="412">
        <f>'Clinic Model'!$G$23*(DY45+GG45)</f>
        <v>0</v>
      </c>
      <c r="IP45" s="413">
        <f>'Clinic Model'!$G$23*(DZ45+GH45)</f>
        <v>0</v>
      </c>
    </row>
    <row r="46" spans="1:250" ht="10.8" thickBot="1" x14ac:dyDescent="0.35">
      <c r="A46" s="50"/>
      <c r="B46" s="957" t="str">
        <f t="shared" si="70"/>
        <v xml:space="preserve"> </v>
      </c>
      <c r="C46" s="958"/>
      <c r="D46" s="958"/>
      <c r="E46" s="959"/>
      <c r="F46" s="401">
        <f t="shared" si="8"/>
        <v>0</v>
      </c>
      <c r="G46" s="402">
        <f t="shared" si="9"/>
        <v>0</v>
      </c>
      <c r="H46" s="402">
        <f t="shared" si="9"/>
        <v>0</v>
      </c>
      <c r="I46" s="401">
        <f t="shared" si="9"/>
        <v>0</v>
      </c>
      <c r="J46" s="403">
        <f t="shared" si="9"/>
        <v>0</v>
      </c>
      <c r="K46" s="404">
        <f>IF(AND('Payroll (Expenses)'!$E23&lt;=H$54,'Payroll (Expenses)'!$F23&gt;=H$54),IFERROR(INDEX('Payroll (Expenses)'!$L$5:$P$23,MATCH($B46,'Payroll (Expenses)'!$B$5:$B$23,0),MATCH(H$56,'Payroll (Expenses)'!$L$4:$P$4,0)),0),0)</f>
        <v>0</v>
      </c>
      <c r="L46" s="405">
        <f>IF(AND('Payroll (Expenses)'!$E23&lt;=I$54,'Payroll (Expenses)'!$F23&gt;=I$54),IFERROR(INDEX('Payroll (Expenses)'!$L$5:$P$23,MATCH($B46,'Payroll (Expenses)'!$B$5:$B$23,0),MATCH(I$56,'Payroll (Expenses)'!$L$4:$P$4,0)),0),0)</f>
        <v>0</v>
      </c>
      <c r="M46" s="405">
        <f>IF(AND('Payroll (Expenses)'!$E23&lt;=J$54,'Payroll (Expenses)'!$F23&gt;=J$54),IFERROR(INDEX('Payroll (Expenses)'!$L$5:$P$23,MATCH($B46,'Payroll (Expenses)'!$B$5:$B$23,0),MATCH(J$56,'Payroll (Expenses)'!$L$4:$P$4,0)),0),0)</f>
        <v>0</v>
      </c>
      <c r="N46" s="405">
        <f>IF(AND('Payroll (Expenses)'!$E23&lt;=K$54,'Payroll (Expenses)'!$F23&gt;=K$54),IFERROR(INDEX('Payroll (Expenses)'!$L$5:$P$23,MATCH($B46,'Payroll (Expenses)'!$B$5:$B$23,0),MATCH(K$56,'Payroll (Expenses)'!$L$4:$P$4,0)),0),0)</f>
        <v>0</v>
      </c>
      <c r="O46" s="405">
        <f>IF(AND('Payroll (Expenses)'!$E23&lt;=L$54,'Payroll (Expenses)'!$F23&gt;=L$54),IFERROR(INDEX('Payroll (Expenses)'!$L$5:$P$23,MATCH($B46,'Payroll (Expenses)'!$B$5:$B$23,0),MATCH(L$56,'Payroll (Expenses)'!$L$4:$P$4,0)),0),0)</f>
        <v>0</v>
      </c>
      <c r="P46" s="405">
        <f>IF(AND('Payroll (Expenses)'!$E23&lt;=M$54,'Payroll (Expenses)'!$F23&gt;=M$54),IFERROR(INDEX('Payroll (Expenses)'!$L$5:$P$23,MATCH($B46,'Payroll (Expenses)'!$B$5:$B$23,0),MATCH(M$56,'Payroll (Expenses)'!$L$4:$P$4,0)),0),0)</f>
        <v>0</v>
      </c>
      <c r="Q46" s="405">
        <f>IF(AND('Payroll (Expenses)'!$E23&lt;=N$54,'Payroll (Expenses)'!$F23&gt;=N$54),IFERROR(INDEX('Payroll (Expenses)'!$L$5:$P$23,MATCH($B46,'Payroll (Expenses)'!$B$5:$B$23,0),MATCH(N$56,'Payroll (Expenses)'!$L$4:$P$4,0)),0),0)</f>
        <v>0</v>
      </c>
      <c r="R46" s="405">
        <f>IF(AND('Payroll (Expenses)'!$E23&lt;=O$54,'Payroll (Expenses)'!$F23&gt;=O$54),IFERROR(INDEX('Payroll (Expenses)'!$L$5:$P$23,MATCH($B46,'Payroll (Expenses)'!$B$5:$B$23,0),MATCH(O$56,'Payroll (Expenses)'!$L$4:$P$4,0)),0),0)</f>
        <v>0</v>
      </c>
      <c r="S46" s="405">
        <f>IF(AND('Payroll (Expenses)'!$E23&lt;=P$54,'Payroll (Expenses)'!$F23&gt;=P$54),IFERROR(INDEX('Payroll (Expenses)'!$L$5:$P$23,MATCH($B46,'Payroll (Expenses)'!$B$5:$B$23,0),MATCH(P$56,'Payroll (Expenses)'!$L$4:$P$4,0)),0),0)</f>
        <v>0</v>
      </c>
      <c r="T46" s="405">
        <f>IF(AND('Payroll (Expenses)'!$E23&lt;=Q$54,'Payroll (Expenses)'!$F23&gt;=Q$54),IFERROR(INDEX('Payroll (Expenses)'!$L$5:$P$23,MATCH($B46,'Payroll (Expenses)'!$B$5:$B$23,0),MATCH(Q$56,'Payroll (Expenses)'!$L$4:$P$4,0)),0),0)</f>
        <v>0</v>
      </c>
      <c r="U46" s="405">
        <f>IF(AND('Payroll (Expenses)'!$E23&lt;=R$54,'Payroll (Expenses)'!$F23&gt;=R$54),IFERROR(INDEX('Payroll (Expenses)'!$L$5:$P$23,MATCH($B46,'Payroll (Expenses)'!$B$5:$B$23,0),MATCH(R$56,'Payroll (Expenses)'!$L$4:$P$4,0)),0),0)</f>
        <v>0</v>
      </c>
      <c r="V46" s="405">
        <f>IF(AND('Payroll (Expenses)'!$E23&lt;=S$54,'Payroll (Expenses)'!$F23&gt;=S$54),IFERROR(INDEX('Payroll (Expenses)'!$L$5:$P$23,MATCH($B46,'Payroll (Expenses)'!$B$5:$B$23,0),MATCH(S$56,'Payroll (Expenses)'!$L$4:$P$4,0)),0),0)</f>
        <v>0</v>
      </c>
      <c r="W46" s="405">
        <f>IF(AND('Payroll (Expenses)'!$E23&lt;=T$54,'Payroll (Expenses)'!$F23&gt;=T$54),IFERROR(INDEX('Payroll (Expenses)'!$L$5:$P$23,MATCH($B46,'Payroll (Expenses)'!$B$5:$B$23,0),MATCH(T$56,'Payroll (Expenses)'!$L$4:$P$4,0)),0),0)</f>
        <v>0</v>
      </c>
      <c r="X46" s="405">
        <f>IF(AND('Payroll (Expenses)'!$E23&lt;=U$54,'Payroll (Expenses)'!$F23&gt;=U$54),IFERROR(INDEX('Payroll (Expenses)'!$L$5:$P$23,MATCH($B46,'Payroll (Expenses)'!$B$5:$B$23,0),MATCH(U$56,'Payroll (Expenses)'!$L$4:$P$4,0)),0),0)</f>
        <v>0</v>
      </c>
      <c r="Y46" s="405">
        <f>IF(AND('Payroll (Expenses)'!$E23&lt;=V$54,'Payroll (Expenses)'!$F23&gt;=V$54),IFERROR(INDEX('Payroll (Expenses)'!$L$5:$P$23,MATCH($B46,'Payroll (Expenses)'!$B$5:$B$23,0),MATCH(V$56,'Payroll (Expenses)'!$L$4:$P$4,0)),0),0)</f>
        <v>0</v>
      </c>
      <c r="Z46" s="405">
        <f>IF(AND('Payroll (Expenses)'!$E23&lt;=W$54,'Payroll (Expenses)'!$F23&gt;=W$54),IFERROR(INDEX('Payroll (Expenses)'!$L$5:$P$23,MATCH($B46,'Payroll (Expenses)'!$B$5:$B$23,0),MATCH(W$56,'Payroll (Expenses)'!$L$4:$P$4,0)),0),0)</f>
        <v>0</v>
      </c>
      <c r="AA46" s="405">
        <f>IF(AND('Payroll (Expenses)'!$E23&lt;=X$54,'Payroll (Expenses)'!$F23&gt;=X$54),IFERROR(INDEX('Payroll (Expenses)'!$L$5:$P$23,MATCH($B46,'Payroll (Expenses)'!$B$5:$B$23,0),MATCH(X$56,'Payroll (Expenses)'!$L$4:$P$4,0)),0),0)</f>
        <v>0</v>
      </c>
      <c r="AB46" s="405">
        <f>IF(AND('Payroll (Expenses)'!$E23&lt;=Y$54,'Payroll (Expenses)'!$F23&gt;=Y$54),IFERROR(INDEX('Payroll (Expenses)'!$L$5:$P$23,MATCH($B46,'Payroll (Expenses)'!$B$5:$B$23,0),MATCH(Y$56,'Payroll (Expenses)'!$L$4:$P$4,0)),0),0)</f>
        <v>0</v>
      </c>
      <c r="AC46" s="405">
        <f>IF(AND('Payroll (Expenses)'!$E23&lt;=Z$54,'Payroll (Expenses)'!$F23&gt;=Z$54),IFERROR(INDEX('Payroll (Expenses)'!$L$5:$P$23,MATCH($B46,'Payroll (Expenses)'!$B$5:$B$23,0),MATCH(Z$56,'Payroll (Expenses)'!$L$4:$P$4,0)),0),0)</f>
        <v>0</v>
      </c>
      <c r="AD46" s="405">
        <f>IF(AND('Payroll (Expenses)'!$E23&lt;=AA$54,'Payroll (Expenses)'!$F23&gt;=AA$54),IFERROR(INDEX('Payroll (Expenses)'!$L$5:$P$23,MATCH($B46,'Payroll (Expenses)'!$B$5:$B$23,0),MATCH(AA$56,'Payroll (Expenses)'!$L$4:$P$4,0)),0),0)</f>
        <v>0</v>
      </c>
      <c r="AE46" s="405">
        <f>IF(AND('Payroll (Expenses)'!$E23&lt;=AB$54,'Payroll (Expenses)'!$F23&gt;=AB$54),IFERROR(INDEX('Payroll (Expenses)'!$L$5:$P$23,MATCH($B46,'Payroll (Expenses)'!$B$5:$B$23,0),MATCH(AB$56,'Payroll (Expenses)'!$L$4:$P$4,0)),0),0)</f>
        <v>0</v>
      </c>
      <c r="AF46" s="405">
        <f>IF(AND('Payroll (Expenses)'!$E23&lt;=AC$54,'Payroll (Expenses)'!$F23&gt;=AC$54),IFERROR(INDEX('Payroll (Expenses)'!$L$5:$P$23,MATCH($B46,'Payroll (Expenses)'!$B$5:$B$23,0),MATCH(AC$56,'Payroll (Expenses)'!$L$4:$P$4,0)),0),0)</f>
        <v>0</v>
      </c>
      <c r="AG46" s="405">
        <f>IF(AND('Payroll (Expenses)'!$E23&lt;=AD$54,'Payroll (Expenses)'!$F23&gt;=AD$54),IFERROR(INDEX('Payroll (Expenses)'!$L$5:$P$23,MATCH($B46,'Payroll (Expenses)'!$B$5:$B$23,0),MATCH(AD$56,'Payroll (Expenses)'!$L$4:$P$4,0)),0),0)</f>
        <v>0</v>
      </c>
      <c r="AH46" s="405">
        <f>IF(AND('Payroll (Expenses)'!$E23&lt;=AE$54,'Payroll (Expenses)'!$F23&gt;=AE$54),IFERROR(INDEX('Payroll (Expenses)'!$L$5:$P$23,MATCH($B46,'Payroll (Expenses)'!$B$5:$B$23,0),MATCH(AE$56,'Payroll (Expenses)'!$L$4:$P$4,0)),0),0)</f>
        <v>0</v>
      </c>
      <c r="AI46" s="405">
        <f>IF(AND('Payroll (Expenses)'!$E23&lt;=AF$54,'Payroll (Expenses)'!$F23&gt;=AF$54),IFERROR(INDEX('Payroll (Expenses)'!$L$5:$P$23,MATCH($B46,'Payroll (Expenses)'!$B$5:$B$23,0),MATCH(AF$56,'Payroll (Expenses)'!$L$4:$P$4,0)),0),0)</f>
        <v>0</v>
      </c>
      <c r="AJ46" s="405">
        <f>IF(AND('Payroll (Expenses)'!$E23&lt;=AG$54,'Payroll (Expenses)'!$F23&gt;=AG$54),IFERROR(INDEX('Payroll (Expenses)'!$L$5:$P$23,MATCH($B46,'Payroll (Expenses)'!$B$5:$B$23,0),MATCH(AG$56,'Payroll (Expenses)'!$L$4:$P$4,0)),0),0)</f>
        <v>0</v>
      </c>
      <c r="AK46" s="405">
        <f>IF(AND('Payroll (Expenses)'!$E23&lt;=AH$54,'Payroll (Expenses)'!$F23&gt;=AH$54),IFERROR(INDEX('Payroll (Expenses)'!$L$5:$P$23,MATCH($B46,'Payroll (Expenses)'!$B$5:$B$23,0),MATCH(AH$56,'Payroll (Expenses)'!$L$4:$P$4,0)),0),0)</f>
        <v>0</v>
      </c>
      <c r="AL46" s="405">
        <f>IF(AND('Payroll (Expenses)'!$E23&lt;=AI$54,'Payroll (Expenses)'!$F23&gt;=AI$54),IFERROR(INDEX('Payroll (Expenses)'!$L$5:$P$23,MATCH($B46,'Payroll (Expenses)'!$B$5:$B$23,0),MATCH(AI$56,'Payroll (Expenses)'!$L$4:$P$4,0)),0),0)</f>
        <v>0</v>
      </c>
      <c r="AM46" s="405">
        <f>IF(AND('Payroll (Expenses)'!$E23&lt;=AJ$54,'Payroll (Expenses)'!$F23&gt;=AJ$54),IFERROR(INDEX('Payroll (Expenses)'!$L$5:$P$23,MATCH($B46,'Payroll (Expenses)'!$B$5:$B$23,0),MATCH(AJ$56,'Payroll (Expenses)'!$L$4:$P$4,0)),0),0)</f>
        <v>0</v>
      </c>
      <c r="AN46" s="405">
        <f>IF(AND('Payroll (Expenses)'!$E23&lt;=AK$54,'Payroll (Expenses)'!$F23&gt;=AK$54),IFERROR(INDEX('Payroll (Expenses)'!$L$5:$P$23,MATCH($B46,'Payroll (Expenses)'!$B$5:$B$23,0),MATCH(AK$56,'Payroll (Expenses)'!$L$4:$P$4,0)),0),0)</f>
        <v>0</v>
      </c>
      <c r="AO46" s="405">
        <f>IF(AND('Payroll (Expenses)'!$E23&lt;=AL$54,'Payroll (Expenses)'!$F23&gt;=AL$54),IFERROR(INDEX('Payroll (Expenses)'!$L$5:$P$23,MATCH($B46,'Payroll (Expenses)'!$B$5:$B$23,0),MATCH(AL$56,'Payroll (Expenses)'!$L$4:$P$4,0)),0),0)</f>
        <v>0</v>
      </c>
      <c r="AP46" s="405">
        <f>IF(AND('Payroll (Expenses)'!$E23&lt;=AM$54,'Payroll (Expenses)'!$F23&gt;=AM$54),IFERROR(INDEX('Payroll (Expenses)'!$L$5:$P$23,MATCH($B46,'Payroll (Expenses)'!$B$5:$B$23,0),MATCH(AM$56,'Payroll (Expenses)'!$L$4:$P$4,0)),0),0)</f>
        <v>0</v>
      </c>
      <c r="AQ46" s="405">
        <f>IF(AND('Payroll (Expenses)'!$E23&lt;=AN$54,'Payroll (Expenses)'!$F23&gt;=AN$54),IFERROR(INDEX('Payroll (Expenses)'!$L$5:$P$23,MATCH($B46,'Payroll (Expenses)'!$B$5:$B$23,0),MATCH(AN$56,'Payroll (Expenses)'!$L$4:$P$4,0)),0),0)</f>
        <v>0</v>
      </c>
      <c r="AR46" s="405">
        <f>IF(AND('Payroll (Expenses)'!$E23&lt;=AO$54,'Payroll (Expenses)'!$F23&gt;=AO$54),IFERROR(INDEX('Payroll (Expenses)'!$L$5:$P$23,MATCH($B46,'Payroll (Expenses)'!$B$5:$B$23,0),MATCH(AO$56,'Payroll (Expenses)'!$L$4:$P$4,0)),0),0)</f>
        <v>0</v>
      </c>
      <c r="AS46" s="405">
        <f>IF(AND('Payroll (Expenses)'!$E23&lt;=AP$54,'Payroll (Expenses)'!$F23&gt;=AP$54),IFERROR(INDEX('Payroll (Expenses)'!$L$5:$P$23,MATCH($B46,'Payroll (Expenses)'!$B$5:$B$23,0),MATCH(AP$56,'Payroll (Expenses)'!$L$4:$P$4,0)),0),0)</f>
        <v>0</v>
      </c>
      <c r="AT46" s="405">
        <f>IF(AND('Payroll (Expenses)'!$E23&lt;=AQ$54,'Payroll (Expenses)'!$F23&gt;=AQ$54),IFERROR(INDEX('Payroll (Expenses)'!$L$5:$P$23,MATCH($B46,'Payroll (Expenses)'!$B$5:$B$23,0),MATCH(AQ$56,'Payroll (Expenses)'!$L$4:$P$4,0)),0),0)</f>
        <v>0</v>
      </c>
      <c r="AU46" s="405">
        <f>IF(AND('Payroll (Expenses)'!$E23&lt;=AR$54,'Payroll (Expenses)'!$F23&gt;=AR$54),IFERROR(INDEX('Payroll (Expenses)'!$L$5:$P$23,MATCH($B46,'Payroll (Expenses)'!$B$5:$B$23,0),MATCH(AR$56,'Payroll (Expenses)'!$L$4:$P$4,0)),0),0)</f>
        <v>0</v>
      </c>
      <c r="AV46" s="405">
        <f>IF(AND('Payroll (Expenses)'!$E23&lt;=AS$54,'Payroll (Expenses)'!$F23&gt;=AS$54),IFERROR(INDEX('Payroll (Expenses)'!$L$5:$P$23,MATCH($B46,'Payroll (Expenses)'!$B$5:$B$23,0),MATCH(AS$56,'Payroll (Expenses)'!$L$4:$P$4,0)),0),0)</f>
        <v>0</v>
      </c>
      <c r="AW46" s="405">
        <f>IF(AND('Payroll (Expenses)'!$E23&lt;=AT$54,'Payroll (Expenses)'!$F23&gt;=AT$54),IFERROR(INDEX('Payroll (Expenses)'!$L$5:$P$23,MATCH($B46,'Payroll (Expenses)'!$B$5:$B$23,0),MATCH(AT$56,'Payroll (Expenses)'!$L$4:$P$4,0)),0),0)</f>
        <v>0</v>
      </c>
      <c r="AX46" s="405">
        <f>IF(AND('Payroll (Expenses)'!$E23&lt;=AU$54,'Payroll (Expenses)'!$F23&gt;=AU$54),IFERROR(INDEX('Payroll (Expenses)'!$L$5:$P$23,MATCH($B46,'Payroll (Expenses)'!$B$5:$B$23,0),MATCH(AU$56,'Payroll (Expenses)'!$L$4:$P$4,0)),0),0)</f>
        <v>0</v>
      </c>
      <c r="AY46" s="405">
        <f>IF(AND('Payroll (Expenses)'!$E23&lt;=AV$54,'Payroll (Expenses)'!$F23&gt;=AV$54),IFERROR(INDEX('Payroll (Expenses)'!$L$5:$P$23,MATCH($B46,'Payroll (Expenses)'!$B$5:$B$23,0),MATCH(AV$56,'Payroll (Expenses)'!$L$4:$P$4,0)),0),0)</f>
        <v>0</v>
      </c>
      <c r="AZ46" s="405">
        <f>IF(AND('Payroll (Expenses)'!$E23&lt;=AW$54,'Payroll (Expenses)'!$F23&gt;=AW$54),IFERROR(INDEX('Payroll (Expenses)'!$L$5:$P$23,MATCH($B46,'Payroll (Expenses)'!$B$5:$B$23,0),MATCH(AW$56,'Payroll (Expenses)'!$L$4:$P$4,0)),0),0)</f>
        <v>0</v>
      </c>
      <c r="BA46" s="405">
        <f>IF(AND('Payroll (Expenses)'!$E23&lt;=AX$54,'Payroll (Expenses)'!$F23&gt;=AX$54),IFERROR(INDEX('Payroll (Expenses)'!$L$5:$P$23,MATCH($B46,'Payroll (Expenses)'!$B$5:$B$23,0),MATCH(AX$56,'Payroll (Expenses)'!$L$4:$P$4,0)),0),0)</f>
        <v>0</v>
      </c>
      <c r="BB46" s="405">
        <f>IF(AND('Payroll (Expenses)'!$E23&lt;=AY$54,'Payroll (Expenses)'!$F23&gt;=AY$54),IFERROR(INDEX('Payroll (Expenses)'!$L$5:$P$23,MATCH($B46,'Payroll (Expenses)'!$B$5:$B$23,0),MATCH(AY$56,'Payroll (Expenses)'!$L$4:$P$4,0)),0),0)</f>
        <v>0</v>
      </c>
      <c r="BC46" s="405">
        <f>IF(AND('Payroll (Expenses)'!$E23&lt;=AZ$54,'Payroll (Expenses)'!$F23&gt;=AZ$54),IFERROR(INDEX('Payroll (Expenses)'!$L$5:$P$23,MATCH($B46,'Payroll (Expenses)'!$B$5:$B$23,0),MATCH(AZ$56,'Payroll (Expenses)'!$L$4:$P$4,0)),0),0)</f>
        <v>0</v>
      </c>
      <c r="BD46" s="405">
        <f>IF(AND('Payroll (Expenses)'!$E23&lt;=BA$54,'Payroll (Expenses)'!$F23&gt;=BA$54),IFERROR(INDEX('Payroll (Expenses)'!$L$5:$P$23,MATCH($B46,'Payroll (Expenses)'!$B$5:$B$23,0),MATCH(BA$56,'Payroll (Expenses)'!$L$4:$P$4,0)),0),0)</f>
        <v>0</v>
      </c>
      <c r="BE46" s="405">
        <f>IF(AND('Payroll (Expenses)'!$E23&lt;=BB$54,'Payroll (Expenses)'!$F23&gt;=BB$54),IFERROR(INDEX('Payroll (Expenses)'!$L$5:$P$23,MATCH($B46,'Payroll (Expenses)'!$B$5:$B$23,0),MATCH(BB$56,'Payroll (Expenses)'!$L$4:$P$4,0)),0),0)</f>
        <v>0</v>
      </c>
      <c r="BF46" s="405">
        <f>IF(AND('Payroll (Expenses)'!$E23&lt;=BC$54,'Payroll (Expenses)'!$F23&gt;=BC$54),IFERROR(INDEX('Payroll (Expenses)'!$L$5:$P$23,MATCH($B46,'Payroll (Expenses)'!$B$5:$B$23,0),MATCH(BC$56,'Payroll (Expenses)'!$L$4:$P$4,0)),0),0)</f>
        <v>0</v>
      </c>
      <c r="BG46" s="405">
        <f>IF(AND('Payroll (Expenses)'!$E23&lt;=BD$54,'Payroll (Expenses)'!$F23&gt;=BD$54),IFERROR(INDEX('Payroll (Expenses)'!$L$5:$P$23,MATCH($B46,'Payroll (Expenses)'!$B$5:$B$23,0),MATCH(BD$56,'Payroll (Expenses)'!$L$4:$P$4,0)),0),0)</f>
        <v>0</v>
      </c>
      <c r="BH46" s="405">
        <f>IF(AND('Payroll (Expenses)'!$E23&lt;=BE$54,'Payroll (Expenses)'!$F23&gt;=BE$54),IFERROR(INDEX('Payroll (Expenses)'!$L$5:$P$23,MATCH($B46,'Payroll (Expenses)'!$B$5:$B$23,0),MATCH(BE$56,'Payroll (Expenses)'!$L$4:$P$4,0)),0),0)</f>
        <v>0</v>
      </c>
      <c r="BI46" s="405">
        <f>IF(AND('Payroll (Expenses)'!$E23&lt;=BF$54,'Payroll (Expenses)'!$F23&gt;=BF$54),IFERROR(INDEX('Payroll (Expenses)'!$L$5:$P$23,MATCH($B46,'Payroll (Expenses)'!$B$5:$B$23,0),MATCH(BF$56,'Payroll (Expenses)'!$L$4:$P$4,0)),0),0)</f>
        <v>0</v>
      </c>
      <c r="BJ46" s="405">
        <f>IF(AND('Payroll (Expenses)'!$E23&lt;=BG$54,'Payroll (Expenses)'!$F23&gt;=BG$54),IFERROR(INDEX('Payroll (Expenses)'!$L$5:$P$23,MATCH($B46,'Payroll (Expenses)'!$B$5:$B$23,0),MATCH(BG$56,'Payroll (Expenses)'!$L$4:$P$4,0)),0),0)</f>
        <v>0</v>
      </c>
      <c r="BK46" s="405">
        <f>IF(AND('Payroll (Expenses)'!$E23&lt;=BH$54,'Payroll (Expenses)'!$F23&gt;=BH$54),IFERROR(INDEX('Payroll (Expenses)'!$L$5:$P$23,MATCH($B46,'Payroll (Expenses)'!$B$5:$B$23,0),MATCH(BH$56,'Payroll (Expenses)'!$L$4:$P$4,0)),0),0)</f>
        <v>0</v>
      </c>
      <c r="BL46" s="405">
        <f>IF(AND('Payroll (Expenses)'!$E23&lt;=BI$54,'Payroll (Expenses)'!$F23&gt;=BI$54),IFERROR(INDEX('Payroll (Expenses)'!$L$5:$P$23,MATCH($B46,'Payroll (Expenses)'!$B$5:$B$23,0),MATCH(BI$56,'Payroll (Expenses)'!$L$4:$P$4,0)),0),0)</f>
        <v>0</v>
      </c>
      <c r="BM46" s="405">
        <f>IF(AND('Payroll (Expenses)'!$E23&lt;=BJ$54,'Payroll (Expenses)'!$F23&gt;=BJ$54),IFERROR(INDEX('Payroll (Expenses)'!$L$5:$P$23,MATCH($B46,'Payroll (Expenses)'!$B$5:$B$23,0),MATCH(BJ$56,'Payroll (Expenses)'!$L$4:$P$4,0)),0),0)</f>
        <v>0</v>
      </c>
      <c r="BN46" s="405">
        <f>IF(AND('Payroll (Expenses)'!$E23&lt;=BK$54,'Payroll (Expenses)'!$F23&gt;=BK$54),IFERROR(INDEX('Payroll (Expenses)'!$L$5:$P$23,MATCH($B46,'Payroll (Expenses)'!$B$5:$B$23,0),MATCH(BK$56,'Payroll (Expenses)'!$L$4:$P$4,0)),0),0)</f>
        <v>0</v>
      </c>
      <c r="BO46" s="405">
        <f>IF(AND('Payroll (Expenses)'!$E23&lt;=BL$54,'Payroll (Expenses)'!$F23&gt;=BL$54),IFERROR(INDEX('Payroll (Expenses)'!$L$5:$P$23,MATCH($B46,'Payroll (Expenses)'!$B$5:$B$23,0),MATCH(BL$56,'Payroll (Expenses)'!$L$4:$P$4,0)),0),0)</f>
        <v>0</v>
      </c>
      <c r="BP46" s="405">
        <f>IF(AND('Payroll (Expenses)'!$E23&lt;=BM$54,'Payroll (Expenses)'!$F23&gt;=BM$54),IFERROR(INDEX('Payroll (Expenses)'!$L$5:$P$23,MATCH($B46,'Payroll (Expenses)'!$B$5:$B$23,0),MATCH(BM$56,'Payroll (Expenses)'!$L$4:$P$4,0)),0),0)</f>
        <v>0</v>
      </c>
      <c r="BQ46" s="405">
        <f>IF(AND('Payroll (Expenses)'!$E23&lt;=BN$54,'Payroll (Expenses)'!$F23&gt;=BN$54),IFERROR(INDEX('Payroll (Expenses)'!$L$5:$P$23,MATCH($B46,'Payroll (Expenses)'!$B$5:$B$23,0),MATCH(BN$56,'Payroll (Expenses)'!$L$4:$P$4,0)),0),0)</f>
        <v>0</v>
      </c>
      <c r="BR46" s="406">
        <f>IF(AND('Payroll (Expenses)'!$E23&lt;=BO$54,'Payroll (Expenses)'!$F23&gt;=BO$54),IFERROR(INDEX('Payroll (Expenses)'!$L$5:$P$23,MATCH($B46,'Payroll (Expenses)'!$B$5:$B$23,0),MATCH(BO$56,'Payroll (Expenses)'!$L$4:$P$4,0)),0),0)</f>
        <v>0</v>
      </c>
      <c r="BS46" s="407">
        <f>IFERROR(INDEX('Payroll (Expenses)'!$F$28:$J$46,MATCH($B46,'Payroll (Expenses)'!$B$28:$B$46,0),MATCH(H$56,'Payroll (Expenses)'!$F$27:$J$27,0)),0)*K46/12</f>
        <v>0</v>
      </c>
      <c r="BT46" s="407">
        <f>IFERROR(INDEX('Payroll (Expenses)'!$F$28:$J$46,MATCH($B46,'Payroll (Expenses)'!$B$28:$B$46,0),MATCH(I$56,'Payroll (Expenses)'!$F$27:$J$27,0)),0)*L46/12</f>
        <v>0</v>
      </c>
      <c r="BU46" s="407">
        <f>IFERROR(INDEX('Payroll (Expenses)'!$F$28:$J$46,MATCH($B46,'Payroll (Expenses)'!$B$28:$B$46,0),MATCH(J$56,'Payroll (Expenses)'!$F$27:$J$27,0)),0)*M46/12</f>
        <v>0</v>
      </c>
      <c r="BV46" s="407">
        <f>IFERROR(INDEX('Payroll (Expenses)'!$F$28:$J$46,MATCH($B46,'Payroll (Expenses)'!$B$28:$B$46,0),MATCH(K$56,'Payroll (Expenses)'!$F$27:$J$27,0)),0)*N46/12</f>
        <v>0</v>
      </c>
      <c r="BW46" s="407">
        <f>IFERROR(INDEX('Payroll (Expenses)'!$F$28:$J$46,MATCH($B46,'Payroll (Expenses)'!$B$28:$B$46,0),MATCH(L$56,'Payroll (Expenses)'!$F$27:$J$27,0)),0)*O46/12</f>
        <v>0</v>
      </c>
      <c r="BX46" s="407">
        <f>IFERROR(INDEX('Payroll (Expenses)'!$F$28:$J$46,MATCH($B46,'Payroll (Expenses)'!$B$28:$B$46,0),MATCH(M$56,'Payroll (Expenses)'!$F$27:$J$27,0)),0)*P46/12</f>
        <v>0</v>
      </c>
      <c r="BY46" s="407">
        <f>IFERROR(INDEX('Payroll (Expenses)'!$F$28:$J$46,MATCH($B46,'Payroll (Expenses)'!$B$28:$B$46,0),MATCH(N$56,'Payroll (Expenses)'!$F$27:$J$27,0)),0)*Q46/12</f>
        <v>0</v>
      </c>
      <c r="BZ46" s="407">
        <f>IFERROR(INDEX('Payroll (Expenses)'!$F$28:$J$46,MATCH($B46,'Payroll (Expenses)'!$B$28:$B$46,0),MATCH(O$56,'Payroll (Expenses)'!$F$27:$J$27,0)),0)*R46/12</f>
        <v>0</v>
      </c>
      <c r="CA46" s="407">
        <f>IFERROR(INDEX('Payroll (Expenses)'!$F$28:$J$46,MATCH($B46,'Payroll (Expenses)'!$B$28:$B$46,0),MATCH(P$56,'Payroll (Expenses)'!$F$27:$J$27,0)),0)*S46/12</f>
        <v>0</v>
      </c>
      <c r="CB46" s="407">
        <f>IFERROR(INDEX('Payroll (Expenses)'!$F$28:$J$46,MATCH($B46,'Payroll (Expenses)'!$B$28:$B$46,0),MATCH(Q$56,'Payroll (Expenses)'!$F$27:$J$27,0)),0)*T46/12</f>
        <v>0</v>
      </c>
      <c r="CC46" s="407">
        <f>IFERROR(INDEX('Payroll (Expenses)'!$F$28:$J$46,MATCH($B46,'Payroll (Expenses)'!$B$28:$B$46,0),MATCH(R$56,'Payroll (Expenses)'!$F$27:$J$27,0)),0)*U46/12</f>
        <v>0</v>
      </c>
      <c r="CD46" s="407">
        <f>IFERROR(INDEX('Payroll (Expenses)'!$F$28:$J$46,MATCH($B46,'Payroll (Expenses)'!$B$28:$B$46,0),MATCH(S$56,'Payroll (Expenses)'!$F$27:$J$27,0)),0)*V46/12</f>
        <v>0</v>
      </c>
      <c r="CE46" s="407">
        <f>IFERROR(INDEX('Payroll (Expenses)'!$F$28:$J$46,MATCH($B46,'Payroll (Expenses)'!$B$28:$B$46,0),MATCH(T$56,'Payroll (Expenses)'!$F$27:$J$27,0)),0)*W46/12</f>
        <v>0</v>
      </c>
      <c r="CF46" s="407">
        <f>IFERROR(INDEX('Payroll (Expenses)'!$F$28:$J$46,MATCH($B46,'Payroll (Expenses)'!$B$28:$B$46,0),MATCH(U$56,'Payroll (Expenses)'!$F$27:$J$27,0)),0)*X46/12</f>
        <v>0</v>
      </c>
      <c r="CG46" s="407">
        <f>IFERROR(INDEX('Payroll (Expenses)'!$F$28:$J$46,MATCH($B46,'Payroll (Expenses)'!$B$28:$B$46,0),MATCH(V$56,'Payroll (Expenses)'!$F$27:$J$27,0)),0)*Y46/12</f>
        <v>0</v>
      </c>
      <c r="CH46" s="407">
        <f>IFERROR(INDEX('Payroll (Expenses)'!$F$28:$J$46,MATCH($B46,'Payroll (Expenses)'!$B$28:$B$46,0),MATCH(W$56,'Payroll (Expenses)'!$F$27:$J$27,0)),0)*Z46/12</f>
        <v>0</v>
      </c>
      <c r="CI46" s="407">
        <f>IFERROR(INDEX('Payroll (Expenses)'!$F$28:$J$46,MATCH($B46,'Payroll (Expenses)'!$B$28:$B$46,0),MATCH(X$56,'Payroll (Expenses)'!$F$27:$J$27,0)),0)*AA46/12</f>
        <v>0</v>
      </c>
      <c r="CJ46" s="407">
        <f>IFERROR(INDEX('Payroll (Expenses)'!$F$28:$J$46,MATCH($B46,'Payroll (Expenses)'!$B$28:$B$46,0),MATCH(Y$56,'Payroll (Expenses)'!$F$27:$J$27,0)),0)*AB46/12</f>
        <v>0</v>
      </c>
      <c r="CK46" s="407">
        <f>IFERROR(INDEX('Payroll (Expenses)'!$F$28:$J$46,MATCH($B46,'Payroll (Expenses)'!$B$28:$B$46,0),MATCH(Z$56,'Payroll (Expenses)'!$F$27:$J$27,0)),0)*AC46/12</f>
        <v>0</v>
      </c>
      <c r="CL46" s="407">
        <f>IFERROR(INDEX('Payroll (Expenses)'!$F$28:$J$46,MATCH($B46,'Payroll (Expenses)'!$B$28:$B$46,0),MATCH(AA$56,'Payroll (Expenses)'!$F$27:$J$27,0)),0)*AD46/12</f>
        <v>0</v>
      </c>
      <c r="CM46" s="407">
        <f>IFERROR(INDEX('Payroll (Expenses)'!$F$28:$J$46,MATCH($B46,'Payroll (Expenses)'!$B$28:$B$46,0),MATCH(AB$56,'Payroll (Expenses)'!$F$27:$J$27,0)),0)*AE46/12</f>
        <v>0</v>
      </c>
      <c r="CN46" s="407">
        <f>IFERROR(INDEX('Payroll (Expenses)'!$F$28:$J$46,MATCH($B46,'Payroll (Expenses)'!$B$28:$B$46,0),MATCH(AC$56,'Payroll (Expenses)'!$F$27:$J$27,0)),0)*AF46/12</f>
        <v>0</v>
      </c>
      <c r="CO46" s="407">
        <f>IFERROR(INDEX('Payroll (Expenses)'!$F$28:$J$46,MATCH($B46,'Payroll (Expenses)'!$B$28:$B$46,0),MATCH(AD$56,'Payroll (Expenses)'!$F$27:$J$27,0)),0)*AG46/12</f>
        <v>0</v>
      </c>
      <c r="CP46" s="407">
        <f>IFERROR(INDEX('Payroll (Expenses)'!$F$28:$J$46,MATCH($B46,'Payroll (Expenses)'!$B$28:$B$46,0),MATCH(AE$56,'Payroll (Expenses)'!$F$27:$J$27,0)),0)*AH46/12</f>
        <v>0</v>
      </c>
      <c r="CQ46" s="407">
        <f>IFERROR(INDEX('Payroll (Expenses)'!$F$28:$J$46,MATCH($B46,'Payroll (Expenses)'!$B$28:$B$46,0),MATCH(AF$56,'Payroll (Expenses)'!$F$27:$J$27,0)),0)*AI46/12</f>
        <v>0</v>
      </c>
      <c r="CR46" s="407">
        <f>IFERROR(INDEX('Payroll (Expenses)'!$F$28:$J$46,MATCH($B46,'Payroll (Expenses)'!$B$28:$B$46,0),MATCH(AG$56,'Payroll (Expenses)'!$F$27:$J$27,0)),0)*AJ46/12</f>
        <v>0</v>
      </c>
      <c r="CS46" s="407">
        <f>IFERROR(INDEX('Payroll (Expenses)'!$F$28:$J$46,MATCH($B46,'Payroll (Expenses)'!$B$28:$B$46,0),MATCH(AH$56,'Payroll (Expenses)'!$F$27:$J$27,0)),0)*AK46/12</f>
        <v>0</v>
      </c>
      <c r="CT46" s="407">
        <f>IFERROR(INDEX('Payroll (Expenses)'!$F$28:$J$46,MATCH($B46,'Payroll (Expenses)'!$B$28:$B$46,0),MATCH(AI$56,'Payroll (Expenses)'!$F$27:$J$27,0)),0)*AL46/12</f>
        <v>0</v>
      </c>
      <c r="CU46" s="407">
        <f>IFERROR(INDEX('Payroll (Expenses)'!$F$28:$J$46,MATCH($B46,'Payroll (Expenses)'!$B$28:$B$46,0),MATCH(AJ$56,'Payroll (Expenses)'!$F$27:$J$27,0)),0)*AM46/12</f>
        <v>0</v>
      </c>
      <c r="CV46" s="407">
        <f>IFERROR(INDEX('Payroll (Expenses)'!$F$28:$J$46,MATCH($B46,'Payroll (Expenses)'!$B$28:$B$46,0),MATCH(AK$56,'Payroll (Expenses)'!$F$27:$J$27,0)),0)*AN46/12</f>
        <v>0</v>
      </c>
      <c r="CW46" s="407">
        <f>IFERROR(INDEX('Payroll (Expenses)'!$F$28:$J$46,MATCH($B46,'Payroll (Expenses)'!$B$28:$B$46,0),MATCH(AL$56,'Payroll (Expenses)'!$F$27:$J$27,0)),0)*AO46/12</f>
        <v>0</v>
      </c>
      <c r="CX46" s="407">
        <f>IFERROR(INDEX('Payroll (Expenses)'!$F$28:$J$46,MATCH($B46,'Payroll (Expenses)'!$B$28:$B$46,0),MATCH(AM$56,'Payroll (Expenses)'!$F$27:$J$27,0)),0)*AP46/12</f>
        <v>0</v>
      </c>
      <c r="CY46" s="407">
        <f>IFERROR(INDEX('Payroll (Expenses)'!$F$28:$J$46,MATCH($B46,'Payroll (Expenses)'!$B$28:$B$46,0),MATCH(AN$56,'Payroll (Expenses)'!$F$27:$J$27,0)),0)*AQ46/12</f>
        <v>0</v>
      </c>
      <c r="CZ46" s="407">
        <f>IFERROR(INDEX('Payroll (Expenses)'!$F$28:$J$46,MATCH($B46,'Payroll (Expenses)'!$B$28:$B$46,0),MATCH(AO$56,'Payroll (Expenses)'!$F$27:$J$27,0)),0)*AR46/12</f>
        <v>0</v>
      </c>
      <c r="DA46" s="407">
        <f>IFERROR(INDEX('Payroll (Expenses)'!$F$28:$J$46,MATCH($B46,'Payroll (Expenses)'!$B$28:$B$46,0),MATCH(AP$56,'Payroll (Expenses)'!$F$27:$J$27,0)),0)*AS46/12</f>
        <v>0</v>
      </c>
      <c r="DB46" s="407">
        <f>IFERROR(INDEX('Payroll (Expenses)'!$F$28:$J$46,MATCH($B46,'Payroll (Expenses)'!$B$28:$B$46,0),MATCH(AQ$56,'Payroll (Expenses)'!$F$27:$J$27,0)),0)*AT46/12</f>
        <v>0</v>
      </c>
      <c r="DC46" s="407">
        <f>IFERROR(INDEX('Payroll (Expenses)'!$F$28:$J$46,MATCH($B46,'Payroll (Expenses)'!$B$28:$B$46,0),MATCH(AR$56,'Payroll (Expenses)'!$F$27:$J$27,0)),0)*AU46/12</f>
        <v>0</v>
      </c>
      <c r="DD46" s="407">
        <f>IFERROR(INDEX('Payroll (Expenses)'!$F$28:$J$46,MATCH($B46,'Payroll (Expenses)'!$B$28:$B$46,0),MATCH(AS$56,'Payroll (Expenses)'!$F$27:$J$27,0)),0)*AV46/12</f>
        <v>0</v>
      </c>
      <c r="DE46" s="407">
        <f>IFERROR(INDEX('Payroll (Expenses)'!$F$28:$J$46,MATCH($B46,'Payroll (Expenses)'!$B$28:$B$46,0),MATCH(AT$56,'Payroll (Expenses)'!$F$27:$J$27,0)),0)*AW46/12</f>
        <v>0</v>
      </c>
      <c r="DF46" s="407">
        <f>IFERROR(INDEX('Payroll (Expenses)'!$F$28:$J$46,MATCH($B46,'Payroll (Expenses)'!$B$28:$B$46,0),MATCH(AU$56,'Payroll (Expenses)'!$F$27:$J$27,0)),0)*AX46/12</f>
        <v>0</v>
      </c>
      <c r="DG46" s="407">
        <f>IFERROR(INDEX('Payroll (Expenses)'!$F$28:$J$46,MATCH($B46,'Payroll (Expenses)'!$B$28:$B$46,0),MATCH(AV$56,'Payroll (Expenses)'!$F$27:$J$27,0)),0)*AY46/12</f>
        <v>0</v>
      </c>
      <c r="DH46" s="407">
        <f>IFERROR(INDEX('Payroll (Expenses)'!$F$28:$J$46,MATCH($B46,'Payroll (Expenses)'!$B$28:$B$46,0),MATCH(AW$56,'Payroll (Expenses)'!$F$27:$J$27,0)),0)*AZ46/12</f>
        <v>0</v>
      </c>
      <c r="DI46" s="407">
        <f>IFERROR(INDEX('Payroll (Expenses)'!$F$28:$J$46,MATCH($B46,'Payroll (Expenses)'!$B$28:$B$46,0),MATCH(AX$56,'Payroll (Expenses)'!$F$27:$J$27,0)),0)*BA46/12</f>
        <v>0</v>
      </c>
      <c r="DJ46" s="407">
        <f>IFERROR(INDEX('Payroll (Expenses)'!$F$28:$J$46,MATCH($B46,'Payroll (Expenses)'!$B$28:$B$46,0),MATCH(AY$56,'Payroll (Expenses)'!$F$27:$J$27,0)),0)*BB46/12</f>
        <v>0</v>
      </c>
      <c r="DK46" s="407">
        <f>IFERROR(INDEX('Payroll (Expenses)'!$F$28:$J$46,MATCH($B46,'Payroll (Expenses)'!$B$28:$B$46,0),MATCH(AZ$56,'Payroll (Expenses)'!$F$27:$J$27,0)),0)*BC46/12</f>
        <v>0</v>
      </c>
      <c r="DL46" s="407">
        <f>IFERROR(INDEX('Payroll (Expenses)'!$F$28:$J$46,MATCH($B46,'Payroll (Expenses)'!$B$28:$B$46,0),MATCH(BA$56,'Payroll (Expenses)'!$F$27:$J$27,0)),0)*BD46/12</f>
        <v>0</v>
      </c>
      <c r="DM46" s="407">
        <f>IFERROR(INDEX('Payroll (Expenses)'!$F$28:$J$46,MATCH($B46,'Payroll (Expenses)'!$B$28:$B$46,0),MATCH(BB$56,'Payroll (Expenses)'!$F$27:$J$27,0)),0)*BE46/12</f>
        <v>0</v>
      </c>
      <c r="DN46" s="407">
        <f>IFERROR(INDEX('Payroll (Expenses)'!$F$28:$J$46,MATCH($B46,'Payroll (Expenses)'!$B$28:$B$46,0),MATCH(BC$56,'Payroll (Expenses)'!$F$27:$J$27,0)),0)*BF46/12</f>
        <v>0</v>
      </c>
      <c r="DO46" s="407">
        <f>IFERROR(INDEX('Payroll (Expenses)'!$F$28:$J$46,MATCH($B46,'Payroll (Expenses)'!$B$28:$B$46,0),MATCH(BD$56,'Payroll (Expenses)'!$F$27:$J$27,0)),0)*BG46/12</f>
        <v>0</v>
      </c>
      <c r="DP46" s="407">
        <f>IFERROR(INDEX('Payroll (Expenses)'!$F$28:$J$46,MATCH($B46,'Payroll (Expenses)'!$B$28:$B$46,0),MATCH(BE$56,'Payroll (Expenses)'!$F$27:$J$27,0)),0)*BH46/12</f>
        <v>0</v>
      </c>
      <c r="DQ46" s="407">
        <f>IFERROR(INDEX('Payroll (Expenses)'!$F$28:$J$46,MATCH($B46,'Payroll (Expenses)'!$B$28:$B$46,0),MATCH(BF$56,'Payroll (Expenses)'!$F$27:$J$27,0)),0)*BI46/12</f>
        <v>0</v>
      </c>
      <c r="DR46" s="407">
        <f>IFERROR(INDEX('Payroll (Expenses)'!$F$28:$J$46,MATCH($B46,'Payroll (Expenses)'!$B$28:$B$46,0),MATCH(BG$56,'Payroll (Expenses)'!$F$27:$J$27,0)),0)*BJ46/12</f>
        <v>0</v>
      </c>
      <c r="DS46" s="407">
        <f>IFERROR(INDEX('Payroll (Expenses)'!$F$28:$J$46,MATCH($B46,'Payroll (Expenses)'!$B$28:$B$46,0),MATCH(BH$56,'Payroll (Expenses)'!$F$27:$J$27,0)),0)*BK46/12</f>
        <v>0</v>
      </c>
      <c r="DT46" s="407">
        <f>IFERROR(INDEX('Payroll (Expenses)'!$F$28:$J$46,MATCH($B46,'Payroll (Expenses)'!$B$28:$B$46,0),MATCH(BI$56,'Payroll (Expenses)'!$F$27:$J$27,0)),0)*BL46/12</f>
        <v>0</v>
      </c>
      <c r="DU46" s="407">
        <f>IFERROR(INDEX('Payroll (Expenses)'!$F$28:$J$46,MATCH($B46,'Payroll (Expenses)'!$B$28:$B$46,0),MATCH(BJ$56,'Payroll (Expenses)'!$F$27:$J$27,0)),0)*BM46/12</f>
        <v>0</v>
      </c>
      <c r="DV46" s="407">
        <f>IFERROR(INDEX('Payroll (Expenses)'!$F$28:$J$46,MATCH($B46,'Payroll (Expenses)'!$B$28:$B$46,0),MATCH(BK$56,'Payroll (Expenses)'!$F$27:$J$27,0)),0)*BN46/12</f>
        <v>0</v>
      </c>
      <c r="DW46" s="407">
        <f>IFERROR(INDEX('Payroll (Expenses)'!$F$28:$J$46,MATCH($B46,'Payroll (Expenses)'!$B$28:$B$46,0),MATCH(BL$56,'Payroll (Expenses)'!$F$27:$J$27,0)),0)*BO46/12</f>
        <v>0</v>
      </c>
      <c r="DX46" s="407">
        <f>IFERROR(INDEX('Payroll (Expenses)'!$F$28:$J$46,MATCH($B46,'Payroll (Expenses)'!$B$28:$B$46,0),MATCH(BM$56,'Payroll (Expenses)'!$F$27:$J$27,0)),0)*BP46/12</f>
        <v>0</v>
      </c>
      <c r="DY46" s="407">
        <f>IFERROR(INDEX('Payroll (Expenses)'!$F$28:$J$46,MATCH($B46,'Payroll (Expenses)'!$B$28:$B$46,0),MATCH(BN$56,'Payroll (Expenses)'!$F$27:$J$27,0)),0)*BQ46/12</f>
        <v>0</v>
      </c>
      <c r="DZ46" s="408">
        <f>IFERROR(INDEX('Payroll (Expenses)'!$F$28:$J$46,MATCH($B46,'Payroll (Expenses)'!$B$28:$B$46,0),MATCH(BO$56,'Payroll (Expenses)'!$F$27:$J$27,0)),0)*BR46/12</f>
        <v>0</v>
      </c>
      <c r="EA46" s="407">
        <f t="shared" si="10"/>
        <v>0</v>
      </c>
      <c r="EB46" s="409">
        <f t="shared" si="11"/>
        <v>0</v>
      </c>
      <c r="EC46" s="409">
        <f t="shared" si="12"/>
        <v>0</v>
      </c>
      <c r="ED46" s="409">
        <f t="shared" si="13"/>
        <v>0</v>
      </c>
      <c r="EE46" s="409">
        <f t="shared" si="14"/>
        <v>0</v>
      </c>
      <c r="EF46" s="409">
        <f t="shared" si="15"/>
        <v>0</v>
      </c>
      <c r="EG46" s="409">
        <f t="shared" si="16"/>
        <v>0</v>
      </c>
      <c r="EH46" s="409">
        <f t="shared" si="17"/>
        <v>0</v>
      </c>
      <c r="EI46" s="409">
        <f t="shared" si="18"/>
        <v>0</v>
      </c>
      <c r="EJ46" s="409">
        <f t="shared" si="19"/>
        <v>0</v>
      </c>
      <c r="EK46" s="409">
        <f t="shared" si="20"/>
        <v>0</v>
      </c>
      <c r="EL46" s="409">
        <f t="shared" si="21"/>
        <v>0</v>
      </c>
      <c r="EM46" s="409">
        <f t="shared" si="22"/>
        <v>0</v>
      </c>
      <c r="EN46" s="409">
        <f t="shared" si="23"/>
        <v>0</v>
      </c>
      <c r="EO46" s="409">
        <f t="shared" si="24"/>
        <v>0</v>
      </c>
      <c r="EP46" s="409">
        <f t="shared" si="25"/>
        <v>0</v>
      </c>
      <c r="EQ46" s="409">
        <f t="shared" si="26"/>
        <v>0</v>
      </c>
      <c r="ER46" s="409">
        <f t="shared" si="27"/>
        <v>0</v>
      </c>
      <c r="ES46" s="409">
        <f t="shared" si="28"/>
        <v>0</v>
      </c>
      <c r="ET46" s="409">
        <f t="shared" si="29"/>
        <v>0</v>
      </c>
      <c r="EU46" s="409">
        <f t="shared" si="30"/>
        <v>0</v>
      </c>
      <c r="EV46" s="409">
        <f t="shared" si="31"/>
        <v>0</v>
      </c>
      <c r="EW46" s="409">
        <f t="shared" si="32"/>
        <v>0</v>
      </c>
      <c r="EX46" s="409">
        <f t="shared" si="33"/>
        <v>0</v>
      </c>
      <c r="EY46" s="409">
        <f t="shared" si="34"/>
        <v>0</v>
      </c>
      <c r="EZ46" s="409">
        <f t="shared" si="35"/>
        <v>0</v>
      </c>
      <c r="FA46" s="409">
        <f t="shared" si="36"/>
        <v>0</v>
      </c>
      <c r="FB46" s="409">
        <f t="shared" si="37"/>
        <v>0</v>
      </c>
      <c r="FC46" s="409">
        <f t="shared" si="38"/>
        <v>0</v>
      </c>
      <c r="FD46" s="409">
        <f t="shared" si="39"/>
        <v>0</v>
      </c>
      <c r="FE46" s="409">
        <f t="shared" si="40"/>
        <v>0</v>
      </c>
      <c r="FF46" s="409">
        <f t="shared" si="41"/>
        <v>0</v>
      </c>
      <c r="FG46" s="409">
        <f t="shared" si="42"/>
        <v>0</v>
      </c>
      <c r="FH46" s="409">
        <f t="shared" si="43"/>
        <v>0</v>
      </c>
      <c r="FI46" s="409">
        <f t="shared" si="44"/>
        <v>0</v>
      </c>
      <c r="FJ46" s="409">
        <f t="shared" si="45"/>
        <v>0</v>
      </c>
      <c r="FK46" s="409">
        <f t="shared" si="46"/>
        <v>0</v>
      </c>
      <c r="FL46" s="409">
        <f t="shared" si="47"/>
        <v>0</v>
      </c>
      <c r="FM46" s="409">
        <f t="shared" si="48"/>
        <v>0</v>
      </c>
      <c r="FN46" s="409">
        <f t="shared" si="49"/>
        <v>0</v>
      </c>
      <c r="FO46" s="409">
        <f t="shared" si="50"/>
        <v>0</v>
      </c>
      <c r="FP46" s="409">
        <f t="shared" si="51"/>
        <v>0</v>
      </c>
      <c r="FQ46" s="409">
        <f t="shared" si="52"/>
        <v>0</v>
      </c>
      <c r="FR46" s="409">
        <f t="shared" si="53"/>
        <v>0</v>
      </c>
      <c r="FS46" s="409">
        <f t="shared" si="54"/>
        <v>0</v>
      </c>
      <c r="FT46" s="409">
        <f t="shared" si="55"/>
        <v>0</v>
      </c>
      <c r="FU46" s="409">
        <f t="shared" si="56"/>
        <v>0</v>
      </c>
      <c r="FV46" s="409">
        <f t="shared" si="57"/>
        <v>0</v>
      </c>
      <c r="FW46" s="409">
        <f t="shared" si="58"/>
        <v>0</v>
      </c>
      <c r="FX46" s="409">
        <f t="shared" si="59"/>
        <v>0</v>
      </c>
      <c r="FY46" s="409">
        <f t="shared" si="60"/>
        <v>0</v>
      </c>
      <c r="FZ46" s="409">
        <f t="shared" si="61"/>
        <v>0</v>
      </c>
      <c r="GA46" s="409">
        <f t="shared" si="62"/>
        <v>0</v>
      </c>
      <c r="GB46" s="409">
        <f t="shared" si="63"/>
        <v>0</v>
      </c>
      <c r="GC46" s="409">
        <f t="shared" si="64"/>
        <v>0</v>
      </c>
      <c r="GD46" s="409">
        <f t="shared" si="65"/>
        <v>0</v>
      </c>
      <c r="GE46" s="409">
        <f t="shared" si="66"/>
        <v>0</v>
      </c>
      <c r="GF46" s="409">
        <f t="shared" si="67"/>
        <v>0</v>
      </c>
      <c r="GG46" s="409">
        <f t="shared" si="68"/>
        <v>0</v>
      </c>
      <c r="GH46" s="410">
        <f t="shared" si="69"/>
        <v>0</v>
      </c>
      <c r="GI46" s="411">
        <f>'Clinic Model'!$G$23*(BS46+EA46)</f>
        <v>0</v>
      </c>
      <c r="GJ46" s="412">
        <f>'Clinic Model'!$G$23*(BT46+EB46)</f>
        <v>0</v>
      </c>
      <c r="GK46" s="412">
        <f>'Clinic Model'!$G$23*(BU46+EC46)</f>
        <v>0</v>
      </c>
      <c r="GL46" s="412">
        <f>'Clinic Model'!$G$23*(BV46+ED46)</f>
        <v>0</v>
      </c>
      <c r="GM46" s="412">
        <f>'Clinic Model'!$G$23*(BW46+EE46)</f>
        <v>0</v>
      </c>
      <c r="GN46" s="412">
        <f>'Clinic Model'!$G$23*(BX46+EF46)</f>
        <v>0</v>
      </c>
      <c r="GO46" s="412">
        <f>'Clinic Model'!$G$23*(BY46+EG46)</f>
        <v>0</v>
      </c>
      <c r="GP46" s="412">
        <f>'Clinic Model'!$G$23*(BZ46+EH46)</f>
        <v>0</v>
      </c>
      <c r="GQ46" s="412">
        <f>'Clinic Model'!$G$23*(CA46+EI46)</f>
        <v>0</v>
      </c>
      <c r="GR46" s="412">
        <f>'Clinic Model'!$G$23*(CB46+EJ46)</f>
        <v>0</v>
      </c>
      <c r="GS46" s="412">
        <f>'Clinic Model'!$G$23*(CC46+EK46)</f>
        <v>0</v>
      </c>
      <c r="GT46" s="412">
        <f>'Clinic Model'!$G$23*(CD46+EL46)</f>
        <v>0</v>
      </c>
      <c r="GU46" s="412">
        <f>'Clinic Model'!$G$23*(CE46+EM46)</f>
        <v>0</v>
      </c>
      <c r="GV46" s="412">
        <f>'Clinic Model'!$G$23*(CF46+EN46)</f>
        <v>0</v>
      </c>
      <c r="GW46" s="412">
        <f>'Clinic Model'!$G$23*(CG46+EO46)</f>
        <v>0</v>
      </c>
      <c r="GX46" s="412">
        <f>'Clinic Model'!$G$23*(CH46+EP46)</f>
        <v>0</v>
      </c>
      <c r="GY46" s="412">
        <f>'Clinic Model'!$G$23*(CI46+EQ46)</f>
        <v>0</v>
      </c>
      <c r="GZ46" s="412">
        <f>'Clinic Model'!$G$23*(CJ46+ER46)</f>
        <v>0</v>
      </c>
      <c r="HA46" s="412">
        <f>'Clinic Model'!$G$23*(CK46+ES46)</f>
        <v>0</v>
      </c>
      <c r="HB46" s="412">
        <f>'Clinic Model'!$G$23*(CL46+ET46)</f>
        <v>0</v>
      </c>
      <c r="HC46" s="412">
        <f>'Clinic Model'!$G$23*(CM46+EU46)</f>
        <v>0</v>
      </c>
      <c r="HD46" s="412">
        <f>'Clinic Model'!$G$23*(CN46+EV46)</f>
        <v>0</v>
      </c>
      <c r="HE46" s="412">
        <f>'Clinic Model'!$G$23*(CO46+EW46)</f>
        <v>0</v>
      </c>
      <c r="HF46" s="412">
        <f>'Clinic Model'!$G$23*(CP46+EX46)</f>
        <v>0</v>
      </c>
      <c r="HG46" s="412">
        <f>'Clinic Model'!$G$23*(CQ46+EY46)</f>
        <v>0</v>
      </c>
      <c r="HH46" s="412">
        <f>'Clinic Model'!$G$23*(CR46+EZ46)</f>
        <v>0</v>
      </c>
      <c r="HI46" s="412">
        <f>'Clinic Model'!$G$23*(CS46+FA46)</f>
        <v>0</v>
      </c>
      <c r="HJ46" s="412">
        <f>'Clinic Model'!$G$23*(CT46+FB46)</f>
        <v>0</v>
      </c>
      <c r="HK46" s="412">
        <f>'Clinic Model'!$G$23*(CU46+FC46)</f>
        <v>0</v>
      </c>
      <c r="HL46" s="412">
        <f>'Clinic Model'!$G$23*(CV46+FD46)</f>
        <v>0</v>
      </c>
      <c r="HM46" s="412">
        <f>'Clinic Model'!$G$23*(CW46+FE46)</f>
        <v>0</v>
      </c>
      <c r="HN46" s="412">
        <f>'Clinic Model'!$G$23*(CX46+FF46)</f>
        <v>0</v>
      </c>
      <c r="HO46" s="412">
        <f>'Clinic Model'!$G$23*(CY46+FG46)</f>
        <v>0</v>
      </c>
      <c r="HP46" s="412">
        <f>'Clinic Model'!$G$23*(CZ46+FH46)</f>
        <v>0</v>
      </c>
      <c r="HQ46" s="412">
        <f>'Clinic Model'!$G$23*(DA46+FI46)</f>
        <v>0</v>
      </c>
      <c r="HR46" s="412">
        <f>'Clinic Model'!$G$23*(DB46+FJ46)</f>
        <v>0</v>
      </c>
      <c r="HS46" s="412">
        <f>'Clinic Model'!$G$23*(DC46+FK46)</f>
        <v>0</v>
      </c>
      <c r="HT46" s="412">
        <f>'Clinic Model'!$G$23*(DD46+FL46)</f>
        <v>0</v>
      </c>
      <c r="HU46" s="412">
        <f>'Clinic Model'!$G$23*(DE46+FM46)</f>
        <v>0</v>
      </c>
      <c r="HV46" s="412">
        <f>'Clinic Model'!$G$23*(DF46+FN46)</f>
        <v>0</v>
      </c>
      <c r="HW46" s="412">
        <f>'Clinic Model'!$G$23*(DG46+FO46)</f>
        <v>0</v>
      </c>
      <c r="HX46" s="412">
        <f>'Clinic Model'!$G$23*(DH46+FP46)</f>
        <v>0</v>
      </c>
      <c r="HY46" s="412">
        <f>'Clinic Model'!$G$23*(DI46+FQ46)</f>
        <v>0</v>
      </c>
      <c r="HZ46" s="412">
        <f>'Clinic Model'!$G$23*(DJ46+FR46)</f>
        <v>0</v>
      </c>
      <c r="IA46" s="412">
        <f>'Clinic Model'!$G$23*(DK46+FS46)</f>
        <v>0</v>
      </c>
      <c r="IB46" s="412">
        <f>'Clinic Model'!$G$23*(DL46+FT46)</f>
        <v>0</v>
      </c>
      <c r="IC46" s="412">
        <f>'Clinic Model'!$G$23*(DM46+FU46)</f>
        <v>0</v>
      </c>
      <c r="ID46" s="412">
        <f>'Clinic Model'!$G$23*(DN46+FV46)</f>
        <v>0</v>
      </c>
      <c r="IE46" s="412">
        <f>'Clinic Model'!$G$23*(DO46+FW46)</f>
        <v>0</v>
      </c>
      <c r="IF46" s="412">
        <f>'Clinic Model'!$G$23*(DP46+FX46)</f>
        <v>0</v>
      </c>
      <c r="IG46" s="412">
        <f>'Clinic Model'!$G$23*(DQ46+FY46)</f>
        <v>0</v>
      </c>
      <c r="IH46" s="412">
        <f>'Clinic Model'!$G$23*(DR46+FZ46)</f>
        <v>0</v>
      </c>
      <c r="II46" s="412">
        <f>'Clinic Model'!$G$23*(DS46+GA46)</f>
        <v>0</v>
      </c>
      <c r="IJ46" s="412">
        <f>'Clinic Model'!$G$23*(DT46+GB46)</f>
        <v>0</v>
      </c>
      <c r="IK46" s="412">
        <f>'Clinic Model'!$G$23*(DU46+GC46)</f>
        <v>0</v>
      </c>
      <c r="IL46" s="412">
        <f>'Clinic Model'!$G$23*(DV46+GD46)</f>
        <v>0</v>
      </c>
      <c r="IM46" s="412">
        <f>'Clinic Model'!$G$23*(DW46+GE46)</f>
        <v>0</v>
      </c>
      <c r="IN46" s="412">
        <f>'Clinic Model'!$G$23*(DX46+GF46)</f>
        <v>0</v>
      </c>
      <c r="IO46" s="412">
        <f>'Clinic Model'!$G$23*(DY46+GG46)</f>
        <v>0</v>
      </c>
      <c r="IP46" s="413">
        <f>'Clinic Model'!$G$23*(DZ46+GH46)</f>
        <v>0</v>
      </c>
    </row>
    <row r="47" spans="1:250" ht="10.8" thickBot="1" x14ac:dyDescent="0.35">
      <c r="A47" s="50"/>
      <c r="B47" s="977" t="s">
        <v>44</v>
      </c>
      <c r="C47" s="977"/>
      <c r="D47" s="977"/>
      <c r="E47" s="977"/>
      <c r="F47" s="414">
        <f>SUM(F28:F46)</f>
        <v>555000</v>
      </c>
      <c r="G47" s="414">
        <f>SUM(G28:G46)</f>
        <v>597000</v>
      </c>
      <c r="H47" s="414">
        <f>SUM(H28:H46)</f>
        <v>643200</v>
      </c>
      <c r="I47" s="414">
        <f>SUM(I28:I46)</f>
        <v>694020</v>
      </c>
      <c r="J47" s="414">
        <f>SUM(J28:J46)</f>
        <v>749922</v>
      </c>
      <c r="K47" s="395">
        <f t="shared" ref="K47:AP47" si="71">SUM(K28:K46)</f>
        <v>10</v>
      </c>
      <c r="L47" s="396">
        <f t="shared" si="71"/>
        <v>10</v>
      </c>
      <c r="M47" s="396">
        <f t="shared" si="71"/>
        <v>10</v>
      </c>
      <c r="N47" s="396">
        <f t="shared" si="71"/>
        <v>10</v>
      </c>
      <c r="O47" s="396">
        <f t="shared" si="71"/>
        <v>10</v>
      </c>
      <c r="P47" s="396">
        <f t="shared" si="71"/>
        <v>10</v>
      </c>
      <c r="Q47" s="396">
        <f t="shared" si="71"/>
        <v>10</v>
      </c>
      <c r="R47" s="396">
        <f t="shared" si="71"/>
        <v>10</v>
      </c>
      <c r="S47" s="396">
        <f t="shared" si="71"/>
        <v>10</v>
      </c>
      <c r="T47" s="396">
        <f t="shared" si="71"/>
        <v>10</v>
      </c>
      <c r="U47" s="396">
        <f t="shared" si="71"/>
        <v>10</v>
      </c>
      <c r="V47" s="396">
        <f t="shared" si="71"/>
        <v>10</v>
      </c>
      <c r="W47" s="396">
        <f t="shared" si="71"/>
        <v>8</v>
      </c>
      <c r="X47" s="396">
        <f t="shared" si="71"/>
        <v>8</v>
      </c>
      <c r="Y47" s="396">
        <f t="shared" si="71"/>
        <v>8</v>
      </c>
      <c r="Z47" s="396">
        <f t="shared" si="71"/>
        <v>8</v>
      </c>
      <c r="AA47" s="396">
        <f t="shared" si="71"/>
        <v>8</v>
      </c>
      <c r="AB47" s="396">
        <f t="shared" si="71"/>
        <v>8</v>
      </c>
      <c r="AC47" s="396">
        <f t="shared" si="71"/>
        <v>8</v>
      </c>
      <c r="AD47" s="396">
        <f t="shared" si="71"/>
        <v>8</v>
      </c>
      <c r="AE47" s="396">
        <f t="shared" si="71"/>
        <v>8</v>
      </c>
      <c r="AF47" s="396">
        <f t="shared" si="71"/>
        <v>8</v>
      </c>
      <c r="AG47" s="396">
        <f t="shared" si="71"/>
        <v>8</v>
      </c>
      <c r="AH47" s="396">
        <f t="shared" si="71"/>
        <v>8</v>
      </c>
      <c r="AI47" s="396">
        <f t="shared" si="71"/>
        <v>11</v>
      </c>
      <c r="AJ47" s="396">
        <f t="shared" si="71"/>
        <v>11</v>
      </c>
      <c r="AK47" s="396">
        <f t="shared" si="71"/>
        <v>11</v>
      </c>
      <c r="AL47" s="396">
        <f t="shared" si="71"/>
        <v>11</v>
      </c>
      <c r="AM47" s="396">
        <f t="shared" si="71"/>
        <v>11</v>
      </c>
      <c r="AN47" s="396">
        <f t="shared" si="71"/>
        <v>11</v>
      </c>
      <c r="AO47" s="396">
        <f t="shared" si="71"/>
        <v>11</v>
      </c>
      <c r="AP47" s="396">
        <f t="shared" si="71"/>
        <v>11</v>
      </c>
      <c r="AQ47" s="396">
        <f t="shared" ref="AQ47:BR47" si="72">SUM(AQ28:AQ46)</f>
        <v>11</v>
      </c>
      <c r="AR47" s="396">
        <f t="shared" si="72"/>
        <v>11</v>
      </c>
      <c r="AS47" s="396">
        <f t="shared" si="72"/>
        <v>11</v>
      </c>
      <c r="AT47" s="396">
        <f t="shared" si="72"/>
        <v>11</v>
      </c>
      <c r="AU47" s="396">
        <f t="shared" si="72"/>
        <v>12</v>
      </c>
      <c r="AV47" s="396">
        <f t="shared" si="72"/>
        <v>12</v>
      </c>
      <c r="AW47" s="396">
        <f t="shared" si="72"/>
        <v>12</v>
      </c>
      <c r="AX47" s="396">
        <f t="shared" si="72"/>
        <v>12</v>
      </c>
      <c r="AY47" s="396">
        <f t="shared" si="72"/>
        <v>12</v>
      </c>
      <c r="AZ47" s="396">
        <f t="shared" si="72"/>
        <v>12</v>
      </c>
      <c r="BA47" s="396">
        <f t="shared" si="72"/>
        <v>12</v>
      </c>
      <c r="BB47" s="396">
        <f t="shared" si="72"/>
        <v>12</v>
      </c>
      <c r="BC47" s="396">
        <f t="shared" si="72"/>
        <v>12</v>
      </c>
      <c r="BD47" s="396">
        <f t="shared" si="72"/>
        <v>12</v>
      </c>
      <c r="BE47" s="396">
        <f t="shared" si="72"/>
        <v>12</v>
      </c>
      <c r="BF47" s="396">
        <f t="shared" si="72"/>
        <v>12</v>
      </c>
      <c r="BG47" s="396">
        <f t="shared" si="72"/>
        <v>13</v>
      </c>
      <c r="BH47" s="396">
        <f t="shared" si="72"/>
        <v>13</v>
      </c>
      <c r="BI47" s="396">
        <f t="shared" si="72"/>
        <v>13</v>
      </c>
      <c r="BJ47" s="396">
        <f t="shared" si="72"/>
        <v>13</v>
      </c>
      <c r="BK47" s="396">
        <f t="shared" si="72"/>
        <v>13</v>
      </c>
      <c r="BL47" s="396">
        <f t="shared" si="72"/>
        <v>13</v>
      </c>
      <c r="BM47" s="396">
        <f t="shared" si="72"/>
        <v>13</v>
      </c>
      <c r="BN47" s="396">
        <f t="shared" si="72"/>
        <v>13</v>
      </c>
      <c r="BO47" s="396">
        <f t="shared" si="72"/>
        <v>13</v>
      </c>
      <c r="BP47" s="396">
        <f t="shared" si="72"/>
        <v>13</v>
      </c>
      <c r="BQ47" s="396">
        <f t="shared" si="72"/>
        <v>13</v>
      </c>
      <c r="BR47" s="397">
        <f t="shared" si="72"/>
        <v>13</v>
      </c>
      <c r="BS47" s="398">
        <f t="shared" ref="BS47:CX47" si="73">SUM(BS28:BS46)</f>
        <v>54583.333333333336</v>
      </c>
      <c r="BT47" s="398">
        <f t="shared" si="73"/>
        <v>54583.333333333336</v>
      </c>
      <c r="BU47" s="398">
        <f t="shared" si="73"/>
        <v>54583.333333333336</v>
      </c>
      <c r="BV47" s="398">
        <f t="shared" si="73"/>
        <v>54583.333333333336</v>
      </c>
      <c r="BW47" s="398">
        <f t="shared" si="73"/>
        <v>54583.333333333336</v>
      </c>
      <c r="BX47" s="398">
        <f t="shared" si="73"/>
        <v>54583.333333333336</v>
      </c>
      <c r="BY47" s="398">
        <f t="shared" si="73"/>
        <v>54583.333333333336</v>
      </c>
      <c r="BZ47" s="398">
        <f t="shared" si="73"/>
        <v>54583.333333333336</v>
      </c>
      <c r="CA47" s="398">
        <f t="shared" si="73"/>
        <v>54583.333333333336</v>
      </c>
      <c r="CB47" s="398">
        <f t="shared" si="73"/>
        <v>54583.333333333336</v>
      </c>
      <c r="CC47" s="398">
        <f t="shared" si="73"/>
        <v>54583.333333333336</v>
      </c>
      <c r="CD47" s="398">
        <f t="shared" si="73"/>
        <v>54583.333333333336</v>
      </c>
      <c r="CE47" s="398">
        <f t="shared" si="73"/>
        <v>47208.333333333336</v>
      </c>
      <c r="CF47" s="398">
        <f t="shared" si="73"/>
        <v>47208.333333333336</v>
      </c>
      <c r="CG47" s="398">
        <f t="shared" si="73"/>
        <v>47208.333333333336</v>
      </c>
      <c r="CH47" s="398">
        <f t="shared" si="73"/>
        <v>47208.333333333336</v>
      </c>
      <c r="CI47" s="398">
        <f t="shared" si="73"/>
        <v>47208.333333333336</v>
      </c>
      <c r="CJ47" s="398">
        <f t="shared" si="73"/>
        <v>47208.333333333336</v>
      </c>
      <c r="CK47" s="398">
        <f t="shared" si="73"/>
        <v>47208.333333333336</v>
      </c>
      <c r="CL47" s="398">
        <f t="shared" si="73"/>
        <v>47208.333333333336</v>
      </c>
      <c r="CM47" s="398">
        <f t="shared" si="73"/>
        <v>47208.333333333336</v>
      </c>
      <c r="CN47" s="398">
        <f t="shared" si="73"/>
        <v>47208.333333333336</v>
      </c>
      <c r="CO47" s="398">
        <f t="shared" si="73"/>
        <v>47208.333333333336</v>
      </c>
      <c r="CP47" s="398">
        <f t="shared" si="73"/>
        <v>47208.333333333336</v>
      </c>
      <c r="CQ47" s="398">
        <f t="shared" si="73"/>
        <v>71591.666666666657</v>
      </c>
      <c r="CR47" s="398">
        <f t="shared" si="73"/>
        <v>71591.666666666657</v>
      </c>
      <c r="CS47" s="398">
        <f t="shared" si="73"/>
        <v>71591.666666666657</v>
      </c>
      <c r="CT47" s="398">
        <f t="shared" si="73"/>
        <v>71591.666666666657</v>
      </c>
      <c r="CU47" s="398">
        <f t="shared" si="73"/>
        <v>71591.666666666657</v>
      </c>
      <c r="CV47" s="398">
        <f t="shared" si="73"/>
        <v>71591.666666666657</v>
      </c>
      <c r="CW47" s="398">
        <f t="shared" si="73"/>
        <v>71591.666666666657</v>
      </c>
      <c r="CX47" s="398">
        <f t="shared" si="73"/>
        <v>71591.666666666657</v>
      </c>
      <c r="CY47" s="398">
        <f t="shared" ref="CY47:DZ47" si="74">SUM(CY28:CY46)</f>
        <v>71591.666666666657</v>
      </c>
      <c r="CZ47" s="398">
        <f t="shared" si="74"/>
        <v>71591.666666666657</v>
      </c>
      <c r="DA47" s="398">
        <f t="shared" si="74"/>
        <v>71591.666666666657</v>
      </c>
      <c r="DB47" s="398">
        <f t="shared" si="74"/>
        <v>71591.666666666657</v>
      </c>
      <c r="DC47" s="398">
        <f t="shared" si="74"/>
        <v>84851.25</v>
      </c>
      <c r="DD47" s="398">
        <f t="shared" si="74"/>
        <v>84851.25</v>
      </c>
      <c r="DE47" s="398">
        <f t="shared" si="74"/>
        <v>84851.25</v>
      </c>
      <c r="DF47" s="398">
        <f t="shared" si="74"/>
        <v>84851.25</v>
      </c>
      <c r="DG47" s="398">
        <f t="shared" si="74"/>
        <v>84851.25</v>
      </c>
      <c r="DH47" s="398">
        <f t="shared" si="74"/>
        <v>84851.25</v>
      </c>
      <c r="DI47" s="398">
        <f t="shared" si="74"/>
        <v>84851.25</v>
      </c>
      <c r="DJ47" s="398">
        <f t="shared" si="74"/>
        <v>84851.25</v>
      </c>
      <c r="DK47" s="398">
        <f t="shared" si="74"/>
        <v>84851.25</v>
      </c>
      <c r="DL47" s="398">
        <f t="shared" si="74"/>
        <v>84851.25</v>
      </c>
      <c r="DM47" s="398">
        <f t="shared" si="74"/>
        <v>84851.25</v>
      </c>
      <c r="DN47" s="398">
        <f t="shared" si="74"/>
        <v>84851.25</v>
      </c>
      <c r="DO47" s="398">
        <f t="shared" si="74"/>
        <v>101876.95833333334</v>
      </c>
      <c r="DP47" s="398">
        <f t="shared" si="74"/>
        <v>101876.95833333334</v>
      </c>
      <c r="DQ47" s="398">
        <f t="shared" si="74"/>
        <v>101876.95833333334</v>
      </c>
      <c r="DR47" s="398">
        <f t="shared" si="74"/>
        <v>101876.95833333334</v>
      </c>
      <c r="DS47" s="398">
        <f t="shared" si="74"/>
        <v>101876.95833333334</v>
      </c>
      <c r="DT47" s="398">
        <f t="shared" si="74"/>
        <v>101876.95833333334</v>
      </c>
      <c r="DU47" s="398">
        <f t="shared" si="74"/>
        <v>101876.95833333334</v>
      </c>
      <c r="DV47" s="398">
        <f t="shared" si="74"/>
        <v>101876.95833333334</v>
      </c>
      <c r="DW47" s="398">
        <f t="shared" si="74"/>
        <v>101876.95833333334</v>
      </c>
      <c r="DX47" s="398">
        <f t="shared" si="74"/>
        <v>101876.95833333334</v>
      </c>
      <c r="DY47" s="398">
        <f t="shared" si="74"/>
        <v>101876.95833333334</v>
      </c>
      <c r="DZ47" s="399">
        <f t="shared" si="74"/>
        <v>101876.95833333334</v>
      </c>
      <c r="EA47" s="400">
        <f t="shared" ref="EA47:FF47" si="75">SUM(EA28:EA46)</f>
        <v>0</v>
      </c>
      <c r="EB47" s="398">
        <f t="shared" si="75"/>
        <v>0</v>
      </c>
      <c r="EC47" s="398">
        <f t="shared" si="75"/>
        <v>0</v>
      </c>
      <c r="ED47" s="398">
        <f t="shared" si="75"/>
        <v>0</v>
      </c>
      <c r="EE47" s="398">
        <f t="shared" si="75"/>
        <v>0</v>
      </c>
      <c r="EF47" s="398">
        <f t="shared" si="75"/>
        <v>0</v>
      </c>
      <c r="EG47" s="398">
        <f t="shared" si="75"/>
        <v>0</v>
      </c>
      <c r="EH47" s="398">
        <f t="shared" si="75"/>
        <v>0</v>
      </c>
      <c r="EI47" s="398">
        <f t="shared" si="75"/>
        <v>0</v>
      </c>
      <c r="EJ47" s="398">
        <f t="shared" si="75"/>
        <v>0</v>
      </c>
      <c r="EK47" s="398">
        <f t="shared" si="75"/>
        <v>0</v>
      </c>
      <c r="EL47" s="398">
        <f t="shared" si="75"/>
        <v>0</v>
      </c>
      <c r="EM47" s="398">
        <f t="shared" si="75"/>
        <v>0</v>
      </c>
      <c r="EN47" s="398">
        <f t="shared" si="75"/>
        <v>0</v>
      </c>
      <c r="EO47" s="398">
        <f t="shared" si="75"/>
        <v>0</v>
      </c>
      <c r="EP47" s="398">
        <f t="shared" si="75"/>
        <v>0</v>
      </c>
      <c r="EQ47" s="398">
        <f t="shared" si="75"/>
        <v>0</v>
      </c>
      <c r="ER47" s="398">
        <f t="shared" si="75"/>
        <v>0</v>
      </c>
      <c r="ES47" s="398">
        <f t="shared" si="75"/>
        <v>0</v>
      </c>
      <c r="ET47" s="398">
        <f t="shared" si="75"/>
        <v>0</v>
      </c>
      <c r="EU47" s="398">
        <f t="shared" si="75"/>
        <v>0</v>
      </c>
      <c r="EV47" s="398">
        <f t="shared" si="75"/>
        <v>0</v>
      </c>
      <c r="EW47" s="398">
        <f t="shared" si="75"/>
        <v>0</v>
      </c>
      <c r="EX47" s="398">
        <f t="shared" si="75"/>
        <v>0</v>
      </c>
      <c r="EY47" s="398">
        <f t="shared" si="75"/>
        <v>0</v>
      </c>
      <c r="EZ47" s="398">
        <f t="shared" si="75"/>
        <v>0</v>
      </c>
      <c r="FA47" s="398">
        <f t="shared" si="75"/>
        <v>0</v>
      </c>
      <c r="FB47" s="398">
        <f t="shared" si="75"/>
        <v>0</v>
      </c>
      <c r="FC47" s="398">
        <f t="shared" si="75"/>
        <v>0</v>
      </c>
      <c r="FD47" s="398">
        <f t="shared" si="75"/>
        <v>0</v>
      </c>
      <c r="FE47" s="398">
        <f t="shared" si="75"/>
        <v>0</v>
      </c>
      <c r="FF47" s="398">
        <f t="shared" si="75"/>
        <v>0</v>
      </c>
      <c r="FG47" s="398">
        <f t="shared" ref="FG47:GH47" si="76">SUM(FG28:FG46)</f>
        <v>0</v>
      </c>
      <c r="FH47" s="398">
        <f t="shared" si="76"/>
        <v>0</v>
      </c>
      <c r="FI47" s="398">
        <f t="shared" si="76"/>
        <v>0</v>
      </c>
      <c r="FJ47" s="398">
        <f t="shared" si="76"/>
        <v>0</v>
      </c>
      <c r="FK47" s="398">
        <f t="shared" si="76"/>
        <v>0</v>
      </c>
      <c r="FL47" s="398">
        <f t="shared" si="76"/>
        <v>0</v>
      </c>
      <c r="FM47" s="398">
        <f t="shared" si="76"/>
        <v>0</v>
      </c>
      <c r="FN47" s="398">
        <f t="shared" si="76"/>
        <v>0</v>
      </c>
      <c r="FO47" s="398">
        <f t="shared" si="76"/>
        <v>0</v>
      </c>
      <c r="FP47" s="398">
        <f t="shared" si="76"/>
        <v>0</v>
      </c>
      <c r="FQ47" s="398">
        <f t="shared" si="76"/>
        <v>0</v>
      </c>
      <c r="FR47" s="398">
        <f t="shared" si="76"/>
        <v>0</v>
      </c>
      <c r="FS47" s="398">
        <f t="shared" si="76"/>
        <v>0</v>
      </c>
      <c r="FT47" s="398">
        <f t="shared" si="76"/>
        <v>0</v>
      </c>
      <c r="FU47" s="398">
        <f t="shared" si="76"/>
        <v>0</v>
      </c>
      <c r="FV47" s="398">
        <f t="shared" si="76"/>
        <v>0</v>
      </c>
      <c r="FW47" s="398">
        <f t="shared" si="76"/>
        <v>0</v>
      </c>
      <c r="FX47" s="398">
        <f t="shared" si="76"/>
        <v>0</v>
      </c>
      <c r="FY47" s="398">
        <f t="shared" si="76"/>
        <v>0</v>
      </c>
      <c r="FZ47" s="398">
        <f t="shared" si="76"/>
        <v>0</v>
      </c>
      <c r="GA47" s="398">
        <f t="shared" si="76"/>
        <v>0</v>
      </c>
      <c r="GB47" s="398">
        <f t="shared" si="76"/>
        <v>0</v>
      </c>
      <c r="GC47" s="398">
        <f t="shared" si="76"/>
        <v>0</v>
      </c>
      <c r="GD47" s="398">
        <f t="shared" si="76"/>
        <v>0</v>
      </c>
      <c r="GE47" s="398">
        <f t="shared" si="76"/>
        <v>0</v>
      </c>
      <c r="GF47" s="398">
        <f t="shared" si="76"/>
        <v>0</v>
      </c>
      <c r="GG47" s="398">
        <f t="shared" si="76"/>
        <v>0</v>
      </c>
      <c r="GH47" s="399">
        <f t="shared" si="76"/>
        <v>0</v>
      </c>
      <c r="GI47" s="400">
        <f t="shared" ref="GI47:HN47" si="77">SUM(GI28:GI46)</f>
        <v>5458.333333333333</v>
      </c>
      <c r="GJ47" s="398">
        <f t="shared" si="77"/>
        <v>5458.333333333333</v>
      </c>
      <c r="GK47" s="398">
        <f t="shared" si="77"/>
        <v>5458.333333333333</v>
      </c>
      <c r="GL47" s="398">
        <f t="shared" si="77"/>
        <v>5458.333333333333</v>
      </c>
      <c r="GM47" s="398">
        <f t="shared" si="77"/>
        <v>5458.333333333333</v>
      </c>
      <c r="GN47" s="398">
        <f t="shared" si="77"/>
        <v>5458.333333333333</v>
      </c>
      <c r="GO47" s="398">
        <f t="shared" si="77"/>
        <v>5458.333333333333</v>
      </c>
      <c r="GP47" s="398">
        <f t="shared" si="77"/>
        <v>5458.333333333333</v>
      </c>
      <c r="GQ47" s="398">
        <f t="shared" si="77"/>
        <v>5458.333333333333</v>
      </c>
      <c r="GR47" s="398">
        <f t="shared" si="77"/>
        <v>5458.333333333333</v>
      </c>
      <c r="GS47" s="398">
        <f t="shared" si="77"/>
        <v>5458.333333333333</v>
      </c>
      <c r="GT47" s="398">
        <f t="shared" si="77"/>
        <v>5458.333333333333</v>
      </c>
      <c r="GU47" s="398">
        <f t="shared" si="77"/>
        <v>4720.8333333333339</v>
      </c>
      <c r="GV47" s="398">
        <f t="shared" si="77"/>
        <v>4720.8333333333339</v>
      </c>
      <c r="GW47" s="398">
        <f t="shared" si="77"/>
        <v>4720.8333333333339</v>
      </c>
      <c r="GX47" s="398">
        <f t="shared" si="77"/>
        <v>4720.8333333333339</v>
      </c>
      <c r="GY47" s="398">
        <f t="shared" si="77"/>
        <v>4720.8333333333339</v>
      </c>
      <c r="GZ47" s="398">
        <f t="shared" si="77"/>
        <v>4720.8333333333339</v>
      </c>
      <c r="HA47" s="398">
        <f t="shared" si="77"/>
        <v>4720.8333333333339</v>
      </c>
      <c r="HB47" s="398">
        <f t="shared" si="77"/>
        <v>4720.8333333333339</v>
      </c>
      <c r="HC47" s="398">
        <f t="shared" si="77"/>
        <v>4720.8333333333339</v>
      </c>
      <c r="HD47" s="398">
        <f t="shared" si="77"/>
        <v>4720.8333333333339</v>
      </c>
      <c r="HE47" s="398">
        <f t="shared" si="77"/>
        <v>4720.8333333333339</v>
      </c>
      <c r="HF47" s="398">
        <f t="shared" si="77"/>
        <v>4720.8333333333339</v>
      </c>
      <c r="HG47" s="398">
        <f t="shared" si="77"/>
        <v>7159.1666666666679</v>
      </c>
      <c r="HH47" s="398">
        <f t="shared" si="77"/>
        <v>7159.1666666666679</v>
      </c>
      <c r="HI47" s="398">
        <f t="shared" si="77"/>
        <v>7159.1666666666679</v>
      </c>
      <c r="HJ47" s="398">
        <f t="shared" si="77"/>
        <v>7159.1666666666679</v>
      </c>
      <c r="HK47" s="398">
        <f t="shared" si="77"/>
        <v>7159.1666666666679</v>
      </c>
      <c r="HL47" s="398">
        <f t="shared" si="77"/>
        <v>7159.1666666666679</v>
      </c>
      <c r="HM47" s="398">
        <f t="shared" si="77"/>
        <v>7159.1666666666679</v>
      </c>
      <c r="HN47" s="398">
        <f t="shared" si="77"/>
        <v>7159.1666666666679</v>
      </c>
      <c r="HO47" s="398">
        <f t="shared" ref="HO47:IP47" si="78">SUM(HO28:HO46)</f>
        <v>7159.1666666666679</v>
      </c>
      <c r="HP47" s="398">
        <f t="shared" si="78"/>
        <v>7159.1666666666679</v>
      </c>
      <c r="HQ47" s="398">
        <f t="shared" si="78"/>
        <v>7159.1666666666679</v>
      </c>
      <c r="HR47" s="398">
        <f t="shared" si="78"/>
        <v>7159.1666666666679</v>
      </c>
      <c r="HS47" s="398">
        <f t="shared" si="78"/>
        <v>8485.1250000000018</v>
      </c>
      <c r="HT47" s="398">
        <f t="shared" si="78"/>
        <v>8485.1250000000018</v>
      </c>
      <c r="HU47" s="398">
        <f t="shared" si="78"/>
        <v>8485.1250000000018</v>
      </c>
      <c r="HV47" s="398">
        <f t="shared" si="78"/>
        <v>8485.1250000000018</v>
      </c>
      <c r="HW47" s="398">
        <f t="shared" si="78"/>
        <v>8485.1250000000018</v>
      </c>
      <c r="HX47" s="398">
        <f t="shared" si="78"/>
        <v>8485.1250000000018</v>
      </c>
      <c r="HY47" s="398">
        <f t="shared" si="78"/>
        <v>8485.1250000000018</v>
      </c>
      <c r="HZ47" s="398">
        <f t="shared" si="78"/>
        <v>8485.1250000000018</v>
      </c>
      <c r="IA47" s="398">
        <f t="shared" si="78"/>
        <v>8485.1250000000018</v>
      </c>
      <c r="IB47" s="398">
        <f t="shared" si="78"/>
        <v>8485.1250000000018</v>
      </c>
      <c r="IC47" s="398">
        <f t="shared" si="78"/>
        <v>8485.1250000000018</v>
      </c>
      <c r="ID47" s="398">
        <f t="shared" si="78"/>
        <v>8485.1250000000018</v>
      </c>
      <c r="IE47" s="398">
        <f t="shared" si="78"/>
        <v>10187.695833333333</v>
      </c>
      <c r="IF47" s="398">
        <f t="shared" si="78"/>
        <v>10187.695833333333</v>
      </c>
      <c r="IG47" s="398">
        <f t="shared" si="78"/>
        <v>10187.695833333333</v>
      </c>
      <c r="IH47" s="398">
        <f t="shared" si="78"/>
        <v>10187.695833333333</v>
      </c>
      <c r="II47" s="398">
        <f t="shared" si="78"/>
        <v>10187.695833333333</v>
      </c>
      <c r="IJ47" s="398">
        <f t="shared" si="78"/>
        <v>10187.695833333333</v>
      </c>
      <c r="IK47" s="398">
        <f t="shared" si="78"/>
        <v>10187.695833333333</v>
      </c>
      <c r="IL47" s="398">
        <f t="shared" si="78"/>
        <v>10187.695833333333</v>
      </c>
      <c r="IM47" s="398">
        <f t="shared" si="78"/>
        <v>10187.695833333333</v>
      </c>
      <c r="IN47" s="398">
        <f t="shared" si="78"/>
        <v>10187.695833333333</v>
      </c>
      <c r="IO47" s="398">
        <f t="shared" si="78"/>
        <v>10187.695833333333</v>
      </c>
      <c r="IP47" s="399">
        <f t="shared" si="78"/>
        <v>10187.695833333333</v>
      </c>
    </row>
    <row r="48" spans="1:250" ht="10.199999999999999" x14ac:dyDescent="0.3">
      <c r="A48" s="50"/>
      <c r="B48" s="52"/>
      <c r="C48" s="52"/>
      <c r="D48" s="52"/>
      <c r="E48" s="52"/>
      <c r="F48" s="52"/>
      <c r="G48" s="52"/>
      <c r="H48" s="53"/>
      <c r="I48" s="53"/>
      <c r="J48" s="53"/>
      <c r="K48" s="53"/>
      <c r="L48" s="53"/>
      <c r="M48" s="53"/>
      <c r="N48" s="53"/>
      <c r="O48" s="53"/>
      <c r="P48" s="53"/>
      <c r="Q48" s="53"/>
      <c r="R48" s="53"/>
      <c r="S48" s="53"/>
      <c r="T48" s="53"/>
      <c r="U48" s="53"/>
      <c r="V48" s="53"/>
      <c r="W48" s="53"/>
      <c r="X48" s="53"/>
      <c r="Y48" s="53"/>
      <c r="Z48" s="53"/>
      <c r="AA48" s="53"/>
      <c r="AB48" s="53"/>
      <c r="AC48" s="53"/>
      <c r="AD48" s="53"/>
      <c r="AE48" s="53"/>
      <c r="AF48" s="53"/>
      <c r="AG48" s="53"/>
      <c r="AH48" s="53"/>
      <c r="AI48" s="53"/>
      <c r="AJ48" s="53"/>
      <c r="AK48" s="53"/>
      <c r="AL48" s="53"/>
      <c r="AM48" s="53"/>
      <c r="AN48" s="53"/>
      <c r="AO48" s="53"/>
      <c r="AP48" s="53"/>
      <c r="AQ48" s="53"/>
      <c r="AR48" s="53"/>
      <c r="AS48" s="53"/>
      <c r="AT48" s="53"/>
      <c r="AU48" s="53"/>
    </row>
    <row r="51" spans="1:67" ht="0.75" customHeight="1" x14ac:dyDescent="0.3">
      <c r="A51" s="50"/>
      <c r="B51" s="50"/>
      <c r="C51" s="50"/>
      <c r="D51" s="50"/>
      <c r="E51" s="50"/>
      <c r="F51" s="50"/>
      <c r="G51" s="50"/>
      <c r="H51" s="50"/>
      <c r="I51" s="50"/>
      <c r="J51" s="50"/>
      <c r="K51" s="50"/>
      <c r="L51" s="50"/>
      <c r="M51" s="50"/>
      <c r="N51" s="50"/>
      <c r="O51" s="50"/>
      <c r="P51" s="50"/>
      <c r="Q51" s="50"/>
      <c r="R51" s="50"/>
      <c r="S51" s="50"/>
      <c r="T51" s="50"/>
      <c r="U51" s="50"/>
      <c r="V51" s="50"/>
      <c r="W51" s="50">
        <f>W56</f>
        <v>2026</v>
      </c>
      <c r="X51" s="50"/>
      <c r="Y51" s="50"/>
      <c r="Z51" s="50"/>
      <c r="AA51" s="50"/>
      <c r="AB51" s="50"/>
      <c r="AC51" s="50"/>
      <c r="AD51" s="50"/>
      <c r="AE51" s="50"/>
      <c r="AF51" s="50"/>
      <c r="AG51" s="50"/>
      <c r="AH51" s="50"/>
      <c r="AI51" s="50">
        <f>AI56</f>
        <v>2027</v>
      </c>
      <c r="AJ51" s="50"/>
      <c r="AK51" s="50"/>
      <c r="AL51" s="50"/>
      <c r="AM51" s="50"/>
      <c r="AN51" s="50"/>
      <c r="AO51" s="50"/>
      <c r="AP51" s="50"/>
      <c r="AQ51" s="50"/>
      <c r="AR51" s="50"/>
      <c r="AS51" s="50"/>
      <c r="AT51" s="50"/>
      <c r="AU51" s="50">
        <f>AU56</f>
        <v>2028</v>
      </c>
    </row>
    <row r="52" spans="1:67" ht="10.5" hidden="1" customHeight="1" x14ac:dyDescent="0.3">
      <c r="A52" s="50"/>
      <c r="B52" s="50"/>
      <c r="C52" s="50"/>
      <c r="D52" s="50"/>
      <c r="E52" s="50"/>
      <c r="F52" s="50"/>
      <c r="G52" s="50"/>
      <c r="H52" s="57">
        <f>H54</f>
        <v>45688</v>
      </c>
      <c r="I52" s="57">
        <f t="shared" ref="I52:BO52" si="79">I54</f>
        <v>45716</v>
      </c>
      <c r="J52" s="57">
        <f t="shared" si="79"/>
        <v>45747</v>
      </c>
      <c r="K52" s="57">
        <f t="shared" si="79"/>
        <v>45777</v>
      </c>
      <c r="L52" s="57">
        <f t="shared" si="79"/>
        <v>45808</v>
      </c>
      <c r="M52" s="57">
        <f t="shared" si="79"/>
        <v>45838</v>
      </c>
      <c r="N52" s="57">
        <f t="shared" si="79"/>
        <v>45869</v>
      </c>
      <c r="O52" s="57">
        <f t="shared" si="79"/>
        <v>45900</v>
      </c>
      <c r="P52" s="57">
        <f t="shared" si="79"/>
        <v>45930</v>
      </c>
      <c r="Q52" s="57">
        <f t="shared" si="79"/>
        <v>45961</v>
      </c>
      <c r="R52" s="57">
        <f t="shared" si="79"/>
        <v>45991</v>
      </c>
      <c r="S52" s="57">
        <f t="shared" si="79"/>
        <v>46022</v>
      </c>
      <c r="T52" s="57">
        <f t="shared" si="79"/>
        <v>46053</v>
      </c>
      <c r="U52" s="57">
        <f t="shared" si="79"/>
        <v>46081</v>
      </c>
      <c r="V52" s="57">
        <f t="shared" si="79"/>
        <v>46112</v>
      </c>
      <c r="W52" s="57">
        <f t="shared" si="79"/>
        <v>46142</v>
      </c>
      <c r="X52" s="57">
        <f t="shared" si="79"/>
        <v>46173</v>
      </c>
      <c r="Y52" s="57">
        <f t="shared" si="79"/>
        <v>46203</v>
      </c>
      <c r="Z52" s="57">
        <f t="shared" si="79"/>
        <v>46234</v>
      </c>
      <c r="AA52" s="57">
        <f t="shared" si="79"/>
        <v>46265</v>
      </c>
      <c r="AB52" s="57">
        <f t="shared" si="79"/>
        <v>46295</v>
      </c>
      <c r="AC52" s="57">
        <f t="shared" si="79"/>
        <v>46326</v>
      </c>
      <c r="AD52" s="57">
        <f t="shared" si="79"/>
        <v>46356</v>
      </c>
      <c r="AE52" s="57">
        <f t="shared" si="79"/>
        <v>46387</v>
      </c>
      <c r="AF52" s="57">
        <f t="shared" si="79"/>
        <v>46418</v>
      </c>
      <c r="AG52" s="57">
        <f t="shared" si="79"/>
        <v>46446</v>
      </c>
      <c r="AH52" s="57">
        <f t="shared" si="79"/>
        <v>46477</v>
      </c>
      <c r="AI52" s="57">
        <f t="shared" si="79"/>
        <v>46507</v>
      </c>
      <c r="AJ52" s="57">
        <f t="shared" si="79"/>
        <v>46538</v>
      </c>
      <c r="AK52" s="57">
        <f t="shared" si="79"/>
        <v>46568</v>
      </c>
      <c r="AL52" s="57">
        <f t="shared" si="79"/>
        <v>46599</v>
      </c>
      <c r="AM52" s="57">
        <f t="shared" si="79"/>
        <v>46630</v>
      </c>
      <c r="AN52" s="57">
        <f t="shared" si="79"/>
        <v>46660</v>
      </c>
      <c r="AO52" s="57">
        <f t="shared" si="79"/>
        <v>46691</v>
      </c>
      <c r="AP52" s="57">
        <f t="shared" si="79"/>
        <v>46721</v>
      </c>
      <c r="AQ52" s="57">
        <f t="shared" si="79"/>
        <v>46752</v>
      </c>
      <c r="AR52" s="57">
        <f t="shared" si="79"/>
        <v>46783</v>
      </c>
      <c r="AS52" s="57">
        <f t="shared" si="79"/>
        <v>46812</v>
      </c>
      <c r="AT52" s="57">
        <f t="shared" si="79"/>
        <v>46843</v>
      </c>
      <c r="AU52" s="57">
        <f t="shared" si="79"/>
        <v>46873</v>
      </c>
      <c r="AV52" s="57">
        <f t="shared" si="79"/>
        <v>46904</v>
      </c>
      <c r="AW52" s="57">
        <f t="shared" si="79"/>
        <v>46934</v>
      </c>
      <c r="AX52" s="57">
        <f t="shared" si="79"/>
        <v>46965</v>
      </c>
      <c r="AY52" s="57">
        <f t="shared" si="79"/>
        <v>46996</v>
      </c>
      <c r="AZ52" s="57">
        <f t="shared" si="79"/>
        <v>47026</v>
      </c>
      <c r="BA52" s="57">
        <f t="shared" si="79"/>
        <v>47057</v>
      </c>
      <c r="BB52" s="57">
        <f t="shared" si="79"/>
        <v>47087</v>
      </c>
      <c r="BC52" s="57">
        <f t="shared" si="79"/>
        <v>47118</v>
      </c>
      <c r="BD52" s="57">
        <f t="shared" si="79"/>
        <v>47149</v>
      </c>
      <c r="BE52" s="57">
        <f t="shared" si="79"/>
        <v>47177</v>
      </c>
      <c r="BF52" s="57">
        <f t="shared" si="79"/>
        <v>47208</v>
      </c>
      <c r="BG52" s="57">
        <f t="shared" si="79"/>
        <v>47238</v>
      </c>
      <c r="BH52" s="57">
        <f t="shared" si="79"/>
        <v>47269</v>
      </c>
      <c r="BI52" s="57">
        <f t="shared" si="79"/>
        <v>47299</v>
      </c>
      <c r="BJ52" s="57">
        <f t="shared" si="79"/>
        <v>47330</v>
      </c>
      <c r="BK52" s="57">
        <f t="shared" si="79"/>
        <v>47361</v>
      </c>
      <c r="BL52" s="57">
        <f t="shared" si="79"/>
        <v>47391</v>
      </c>
      <c r="BM52" s="57">
        <f t="shared" si="79"/>
        <v>47422</v>
      </c>
      <c r="BN52" s="57">
        <f t="shared" si="79"/>
        <v>47452</v>
      </c>
      <c r="BO52" s="57">
        <f t="shared" si="79"/>
        <v>47483</v>
      </c>
    </row>
    <row r="53" spans="1:67" ht="10.5" hidden="1" customHeight="1" x14ac:dyDescent="0.3">
      <c r="A53" s="50"/>
      <c r="B53" s="50"/>
      <c r="C53" s="50"/>
      <c r="D53" s="50"/>
      <c r="E53" s="50"/>
      <c r="F53" s="50"/>
      <c r="G53" s="50"/>
      <c r="H53" s="58">
        <f>EDATE(TS_Start_Date,(H55-1)*1)</f>
        <v>45658</v>
      </c>
      <c r="I53" s="58">
        <f t="shared" ref="I53:AM53" si="80">EDATE(TS_Start_Date,(I55-1)*1)</f>
        <v>45689</v>
      </c>
      <c r="J53" s="58">
        <f t="shared" si="80"/>
        <v>45717</v>
      </c>
      <c r="K53" s="58">
        <f t="shared" si="80"/>
        <v>45748</v>
      </c>
      <c r="L53" s="58">
        <f t="shared" si="80"/>
        <v>45778</v>
      </c>
      <c r="M53" s="58">
        <f t="shared" si="80"/>
        <v>45809</v>
      </c>
      <c r="N53" s="58">
        <f t="shared" si="80"/>
        <v>45839</v>
      </c>
      <c r="O53" s="58">
        <f t="shared" si="80"/>
        <v>45870</v>
      </c>
      <c r="P53" s="58">
        <f t="shared" si="80"/>
        <v>45901</v>
      </c>
      <c r="Q53" s="58">
        <f t="shared" si="80"/>
        <v>45931</v>
      </c>
      <c r="R53" s="58">
        <f t="shared" si="80"/>
        <v>45962</v>
      </c>
      <c r="S53" s="58">
        <f t="shared" si="80"/>
        <v>45992</v>
      </c>
      <c r="T53" s="58">
        <f t="shared" si="80"/>
        <v>46023</v>
      </c>
      <c r="U53" s="58">
        <f t="shared" si="80"/>
        <v>46054</v>
      </c>
      <c r="V53" s="58">
        <f t="shared" si="80"/>
        <v>46082</v>
      </c>
      <c r="W53" s="58">
        <f t="shared" si="80"/>
        <v>46113</v>
      </c>
      <c r="X53" s="58">
        <f t="shared" si="80"/>
        <v>46143</v>
      </c>
      <c r="Y53" s="58">
        <f t="shared" si="80"/>
        <v>46174</v>
      </c>
      <c r="Z53" s="58">
        <f t="shared" si="80"/>
        <v>46204</v>
      </c>
      <c r="AA53" s="58">
        <f t="shared" si="80"/>
        <v>46235</v>
      </c>
      <c r="AB53" s="58">
        <f t="shared" si="80"/>
        <v>46266</v>
      </c>
      <c r="AC53" s="58">
        <f t="shared" si="80"/>
        <v>46296</v>
      </c>
      <c r="AD53" s="58">
        <f t="shared" si="80"/>
        <v>46327</v>
      </c>
      <c r="AE53" s="58">
        <f t="shared" si="80"/>
        <v>46357</v>
      </c>
      <c r="AF53" s="58">
        <f t="shared" si="80"/>
        <v>46388</v>
      </c>
      <c r="AG53" s="58">
        <f t="shared" si="80"/>
        <v>46419</v>
      </c>
      <c r="AH53" s="58">
        <f t="shared" si="80"/>
        <v>46447</v>
      </c>
      <c r="AI53" s="58">
        <f t="shared" si="80"/>
        <v>46478</v>
      </c>
      <c r="AJ53" s="58">
        <f t="shared" si="80"/>
        <v>46508</v>
      </c>
      <c r="AK53" s="58">
        <f t="shared" si="80"/>
        <v>46539</v>
      </c>
      <c r="AL53" s="58">
        <f t="shared" si="80"/>
        <v>46569</v>
      </c>
      <c r="AM53" s="58">
        <f t="shared" si="80"/>
        <v>46600</v>
      </c>
      <c r="AN53" s="58">
        <f t="shared" ref="AN53:BO53" si="81">EDATE(TS_Start_Date,(AN55-1)*1)</f>
        <v>46631</v>
      </c>
      <c r="AO53" s="58">
        <f t="shared" si="81"/>
        <v>46661</v>
      </c>
      <c r="AP53" s="58">
        <f t="shared" si="81"/>
        <v>46692</v>
      </c>
      <c r="AQ53" s="58">
        <f t="shared" si="81"/>
        <v>46722</v>
      </c>
      <c r="AR53" s="58">
        <f t="shared" si="81"/>
        <v>46753</v>
      </c>
      <c r="AS53" s="58">
        <f t="shared" si="81"/>
        <v>46784</v>
      </c>
      <c r="AT53" s="58">
        <f t="shared" si="81"/>
        <v>46813</v>
      </c>
      <c r="AU53" s="58">
        <f t="shared" si="81"/>
        <v>46844</v>
      </c>
      <c r="AV53" s="58">
        <f t="shared" si="81"/>
        <v>46874</v>
      </c>
      <c r="AW53" s="58">
        <f t="shared" si="81"/>
        <v>46905</v>
      </c>
      <c r="AX53" s="58">
        <f t="shared" si="81"/>
        <v>46935</v>
      </c>
      <c r="AY53" s="58">
        <f t="shared" si="81"/>
        <v>46966</v>
      </c>
      <c r="AZ53" s="58">
        <f t="shared" si="81"/>
        <v>46997</v>
      </c>
      <c r="BA53" s="58">
        <f t="shared" si="81"/>
        <v>47027</v>
      </c>
      <c r="BB53" s="58">
        <f t="shared" si="81"/>
        <v>47058</v>
      </c>
      <c r="BC53" s="58">
        <f t="shared" si="81"/>
        <v>47088</v>
      </c>
      <c r="BD53" s="58">
        <f t="shared" si="81"/>
        <v>47119</v>
      </c>
      <c r="BE53" s="58">
        <f t="shared" si="81"/>
        <v>47150</v>
      </c>
      <c r="BF53" s="58">
        <f t="shared" si="81"/>
        <v>47178</v>
      </c>
      <c r="BG53" s="58">
        <f t="shared" si="81"/>
        <v>47209</v>
      </c>
      <c r="BH53" s="58">
        <f t="shared" si="81"/>
        <v>47239</v>
      </c>
      <c r="BI53" s="58">
        <f t="shared" si="81"/>
        <v>47270</v>
      </c>
      <c r="BJ53" s="58">
        <f t="shared" si="81"/>
        <v>47300</v>
      </c>
      <c r="BK53" s="58">
        <f t="shared" si="81"/>
        <v>47331</v>
      </c>
      <c r="BL53" s="58">
        <f t="shared" si="81"/>
        <v>47362</v>
      </c>
      <c r="BM53" s="58">
        <f t="shared" si="81"/>
        <v>47392</v>
      </c>
      <c r="BN53" s="58">
        <f t="shared" si="81"/>
        <v>47423</v>
      </c>
      <c r="BO53" s="58">
        <f t="shared" si="81"/>
        <v>47453</v>
      </c>
    </row>
    <row r="54" spans="1:67" ht="10.5" hidden="1" customHeight="1" x14ac:dyDescent="0.3">
      <c r="A54" s="50"/>
      <c r="B54" s="50"/>
      <c r="C54" s="50"/>
      <c r="D54" s="50"/>
      <c r="E54" s="50"/>
      <c r="F54" s="50"/>
      <c r="G54" s="50"/>
      <c r="H54" s="58">
        <f t="shared" ref="H54:BO54" si="82">EDATE(H53,1)-1</f>
        <v>45688</v>
      </c>
      <c r="I54" s="58">
        <f t="shared" si="82"/>
        <v>45716</v>
      </c>
      <c r="J54" s="58">
        <f t="shared" si="82"/>
        <v>45747</v>
      </c>
      <c r="K54" s="58">
        <f t="shared" si="82"/>
        <v>45777</v>
      </c>
      <c r="L54" s="58">
        <f t="shared" si="82"/>
        <v>45808</v>
      </c>
      <c r="M54" s="58">
        <f t="shared" si="82"/>
        <v>45838</v>
      </c>
      <c r="N54" s="58">
        <f t="shared" si="82"/>
        <v>45869</v>
      </c>
      <c r="O54" s="58">
        <f t="shared" si="82"/>
        <v>45900</v>
      </c>
      <c r="P54" s="58">
        <f t="shared" si="82"/>
        <v>45930</v>
      </c>
      <c r="Q54" s="58">
        <f t="shared" si="82"/>
        <v>45961</v>
      </c>
      <c r="R54" s="58">
        <f t="shared" si="82"/>
        <v>45991</v>
      </c>
      <c r="S54" s="58">
        <f t="shared" si="82"/>
        <v>46022</v>
      </c>
      <c r="T54" s="58">
        <f t="shared" si="82"/>
        <v>46053</v>
      </c>
      <c r="U54" s="58">
        <f t="shared" si="82"/>
        <v>46081</v>
      </c>
      <c r="V54" s="58">
        <f t="shared" si="82"/>
        <v>46112</v>
      </c>
      <c r="W54" s="58">
        <f t="shared" si="82"/>
        <v>46142</v>
      </c>
      <c r="X54" s="58">
        <f t="shared" si="82"/>
        <v>46173</v>
      </c>
      <c r="Y54" s="58">
        <f t="shared" si="82"/>
        <v>46203</v>
      </c>
      <c r="Z54" s="58">
        <f t="shared" si="82"/>
        <v>46234</v>
      </c>
      <c r="AA54" s="58">
        <f t="shared" si="82"/>
        <v>46265</v>
      </c>
      <c r="AB54" s="58">
        <f t="shared" si="82"/>
        <v>46295</v>
      </c>
      <c r="AC54" s="58">
        <f t="shared" si="82"/>
        <v>46326</v>
      </c>
      <c r="AD54" s="58">
        <f t="shared" si="82"/>
        <v>46356</v>
      </c>
      <c r="AE54" s="58">
        <f t="shared" si="82"/>
        <v>46387</v>
      </c>
      <c r="AF54" s="58">
        <f t="shared" si="82"/>
        <v>46418</v>
      </c>
      <c r="AG54" s="58">
        <f t="shared" si="82"/>
        <v>46446</v>
      </c>
      <c r="AH54" s="58">
        <f t="shared" si="82"/>
        <v>46477</v>
      </c>
      <c r="AI54" s="58">
        <f t="shared" si="82"/>
        <v>46507</v>
      </c>
      <c r="AJ54" s="58">
        <f t="shared" si="82"/>
        <v>46538</v>
      </c>
      <c r="AK54" s="58">
        <f t="shared" si="82"/>
        <v>46568</v>
      </c>
      <c r="AL54" s="58">
        <f t="shared" si="82"/>
        <v>46599</v>
      </c>
      <c r="AM54" s="58">
        <f t="shared" si="82"/>
        <v>46630</v>
      </c>
      <c r="AN54" s="58">
        <f t="shared" si="82"/>
        <v>46660</v>
      </c>
      <c r="AO54" s="58">
        <f t="shared" si="82"/>
        <v>46691</v>
      </c>
      <c r="AP54" s="58">
        <f t="shared" si="82"/>
        <v>46721</v>
      </c>
      <c r="AQ54" s="58">
        <f t="shared" si="82"/>
        <v>46752</v>
      </c>
      <c r="AR54" s="58">
        <f t="shared" si="82"/>
        <v>46783</v>
      </c>
      <c r="AS54" s="58">
        <f t="shared" si="82"/>
        <v>46812</v>
      </c>
      <c r="AT54" s="58">
        <f t="shared" si="82"/>
        <v>46843</v>
      </c>
      <c r="AU54" s="58">
        <f t="shared" si="82"/>
        <v>46873</v>
      </c>
      <c r="AV54" s="58">
        <f t="shared" si="82"/>
        <v>46904</v>
      </c>
      <c r="AW54" s="58">
        <f t="shared" si="82"/>
        <v>46934</v>
      </c>
      <c r="AX54" s="58">
        <f t="shared" si="82"/>
        <v>46965</v>
      </c>
      <c r="AY54" s="58">
        <f t="shared" si="82"/>
        <v>46996</v>
      </c>
      <c r="AZ54" s="58">
        <f t="shared" si="82"/>
        <v>47026</v>
      </c>
      <c r="BA54" s="58">
        <f t="shared" si="82"/>
        <v>47057</v>
      </c>
      <c r="BB54" s="58">
        <f t="shared" si="82"/>
        <v>47087</v>
      </c>
      <c r="BC54" s="58">
        <f t="shared" si="82"/>
        <v>47118</v>
      </c>
      <c r="BD54" s="58">
        <f t="shared" si="82"/>
        <v>47149</v>
      </c>
      <c r="BE54" s="58">
        <f t="shared" si="82"/>
        <v>47177</v>
      </c>
      <c r="BF54" s="58">
        <f t="shared" si="82"/>
        <v>47208</v>
      </c>
      <c r="BG54" s="58">
        <f t="shared" si="82"/>
        <v>47238</v>
      </c>
      <c r="BH54" s="58">
        <f t="shared" si="82"/>
        <v>47269</v>
      </c>
      <c r="BI54" s="58">
        <f t="shared" si="82"/>
        <v>47299</v>
      </c>
      <c r="BJ54" s="58">
        <f t="shared" si="82"/>
        <v>47330</v>
      </c>
      <c r="BK54" s="58">
        <f t="shared" si="82"/>
        <v>47361</v>
      </c>
      <c r="BL54" s="58">
        <f t="shared" si="82"/>
        <v>47391</v>
      </c>
      <c r="BM54" s="58">
        <f t="shared" si="82"/>
        <v>47422</v>
      </c>
      <c r="BN54" s="58">
        <f t="shared" si="82"/>
        <v>47452</v>
      </c>
      <c r="BO54" s="58">
        <f t="shared" si="82"/>
        <v>47483</v>
      </c>
    </row>
    <row r="55" spans="1:67" ht="10.5" hidden="1" customHeight="1" x14ac:dyDescent="0.3">
      <c r="A55" s="50"/>
      <c r="B55" s="50"/>
      <c r="C55" s="50"/>
      <c r="D55" s="50"/>
      <c r="E55" s="50"/>
      <c r="F55" s="50"/>
      <c r="G55" s="50"/>
      <c r="H55" s="59">
        <f>COLUMNS($H55:H55)</f>
        <v>1</v>
      </c>
      <c r="I55" s="59">
        <f>COLUMNS($H55:I55)</f>
        <v>2</v>
      </c>
      <c r="J55" s="59">
        <f>COLUMNS($H55:J55)</f>
        <v>3</v>
      </c>
      <c r="K55" s="59">
        <f>COLUMNS($H55:K55)</f>
        <v>4</v>
      </c>
      <c r="L55" s="59">
        <f>COLUMNS($H55:L55)</f>
        <v>5</v>
      </c>
      <c r="M55" s="59">
        <f>COLUMNS($H55:M55)</f>
        <v>6</v>
      </c>
      <c r="N55" s="59">
        <f>COLUMNS($H55:N55)</f>
        <v>7</v>
      </c>
      <c r="O55" s="59">
        <f>COLUMNS($H55:O55)</f>
        <v>8</v>
      </c>
      <c r="P55" s="59">
        <f>COLUMNS($H55:P55)</f>
        <v>9</v>
      </c>
      <c r="Q55" s="59">
        <f>COLUMNS($H55:Q55)</f>
        <v>10</v>
      </c>
      <c r="R55" s="59">
        <f>COLUMNS($H55:R55)</f>
        <v>11</v>
      </c>
      <c r="S55" s="59">
        <f>COLUMNS($H55:S55)</f>
        <v>12</v>
      </c>
      <c r="T55" s="59">
        <f>COLUMNS($H55:T55)</f>
        <v>13</v>
      </c>
      <c r="U55" s="59">
        <f>COLUMNS($H55:U55)</f>
        <v>14</v>
      </c>
      <c r="V55" s="59">
        <f>COLUMNS($H55:V55)</f>
        <v>15</v>
      </c>
      <c r="W55" s="59">
        <f>COLUMNS($H55:W55)</f>
        <v>16</v>
      </c>
      <c r="X55" s="59">
        <f>COLUMNS($H55:X55)</f>
        <v>17</v>
      </c>
      <c r="Y55" s="59">
        <f>COLUMNS($H55:Y55)</f>
        <v>18</v>
      </c>
      <c r="Z55" s="59">
        <f>COLUMNS($H55:Z55)</f>
        <v>19</v>
      </c>
      <c r="AA55" s="59">
        <f>COLUMNS($H55:AA55)</f>
        <v>20</v>
      </c>
      <c r="AB55" s="59">
        <f>COLUMNS($H55:AB55)</f>
        <v>21</v>
      </c>
      <c r="AC55" s="59">
        <f>COLUMNS($H55:AC55)</f>
        <v>22</v>
      </c>
      <c r="AD55" s="59">
        <f>COLUMNS($H55:AD55)</f>
        <v>23</v>
      </c>
      <c r="AE55" s="59">
        <f>COLUMNS($H55:AE55)</f>
        <v>24</v>
      </c>
      <c r="AF55" s="59">
        <f>COLUMNS($H55:AF55)</f>
        <v>25</v>
      </c>
      <c r="AG55" s="59">
        <f>COLUMNS($H55:AG55)</f>
        <v>26</v>
      </c>
      <c r="AH55" s="59">
        <f>COLUMNS($H55:AH55)</f>
        <v>27</v>
      </c>
      <c r="AI55" s="59">
        <f>COLUMNS($H55:AI55)</f>
        <v>28</v>
      </c>
      <c r="AJ55" s="59">
        <f>COLUMNS($H55:AJ55)</f>
        <v>29</v>
      </c>
      <c r="AK55" s="59">
        <f>COLUMNS($H55:AK55)</f>
        <v>30</v>
      </c>
      <c r="AL55" s="59">
        <f>COLUMNS($H55:AL55)</f>
        <v>31</v>
      </c>
      <c r="AM55" s="59">
        <f>COLUMNS($H55:AM55)</f>
        <v>32</v>
      </c>
      <c r="AN55" s="59">
        <f>COLUMNS($H55:AN55)</f>
        <v>33</v>
      </c>
      <c r="AO55" s="59">
        <f>COLUMNS($H55:AO55)</f>
        <v>34</v>
      </c>
      <c r="AP55" s="59">
        <f>COLUMNS($H55:AP55)</f>
        <v>35</v>
      </c>
      <c r="AQ55" s="59">
        <f>COLUMNS($H55:AQ55)</f>
        <v>36</v>
      </c>
      <c r="AR55" s="59">
        <f>COLUMNS($H55:AR55)</f>
        <v>37</v>
      </c>
      <c r="AS55" s="59">
        <f>COLUMNS($H55:AS55)</f>
        <v>38</v>
      </c>
      <c r="AT55" s="59">
        <f>COLUMNS($H55:AT55)</f>
        <v>39</v>
      </c>
      <c r="AU55" s="59">
        <f>COLUMNS($H55:AU55)</f>
        <v>40</v>
      </c>
      <c r="AV55" s="59">
        <f>COLUMNS($H55:AV55)</f>
        <v>41</v>
      </c>
      <c r="AW55" s="59">
        <f>COLUMNS($H55:AW55)</f>
        <v>42</v>
      </c>
      <c r="AX55" s="59">
        <f>COLUMNS($H55:AX55)</f>
        <v>43</v>
      </c>
      <c r="AY55" s="59">
        <f>COLUMNS($H55:AY55)</f>
        <v>44</v>
      </c>
      <c r="AZ55" s="59">
        <f>COLUMNS($H55:AZ55)</f>
        <v>45</v>
      </c>
      <c r="BA55" s="59">
        <f>COLUMNS($H55:BA55)</f>
        <v>46</v>
      </c>
      <c r="BB55" s="59">
        <f>COLUMNS($H55:BB55)</f>
        <v>47</v>
      </c>
      <c r="BC55" s="59">
        <f>COLUMNS($H55:BC55)</f>
        <v>48</v>
      </c>
      <c r="BD55" s="59">
        <f>COLUMNS($H55:BD55)</f>
        <v>49</v>
      </c>
      <c r="BE55" s="59">
        <f>COLUMNS($H55:BE55)</f>
        <v>50</v>
      </c>
      <c r="BF55" s="59">
        <f>COLUMNS($H55:BF55)</f>
        <v>51</v>
      </c>
      <c r="BG55" s="59">
        <f>COLUMNS($H55:BG55)</f>
        <v>52</v>
      </c>
      <c r="BH55" s="59">
        <f>COLUMNS($H55:BH55)</f>
        <v>53</v>
      </c>
      <c r="BI55" s="59">
        <f>COLUMNS($H55:BI55)</f>
        <v>54</v>
      </c>
      <c r="BJ55" s="59">
        <f>COLUMNS($H55:BJ55)</f>
        <v>55</v>
      </c>
      <c r="BK55" s="59">
        <f>COLUMNS($H55:BK55)</f>
        <v>56</v>
      </c>
      <c r="BL55" s="59">
        <f>COLUMNS($H55:BL55)</f>
        <v>57</v>
      </c>
      <c r="BM55" s="59">
        <f>COLUMNS($H55:BM55)</f>
        <v>58</v>
      </c>
      <c r="BN55" s="59">
        <f>COLUMNS($H55:BN55)</f>
        <v>59</v>
      </c>
      <c r="BO55" s="59">
        <f>COLUMNS($H55:BO55)</f>
        <v>60</v>
      </c>
    </row>
    <row r="56" spans="1:67" ht="10.5" hidden="1" customHeight="1" x14ac:dyDescent="0.3">
      <c r="A56" s="60"/>
      <c r="B56" s="60"/>
      <c r="C56" s="60"/>
      <c r="D56" s="60"/>
      <c r="E56" s="60"/>
      <c r="F56" s="60"/>
      <c r="G56" s="60"/>
      <c r="H56" s="60">
        <f>IF(MONTH(H52)=1,YEAR(H52),IF(MONTH(H52)&lt;=DD_TS_Fin_Yr_End_Mth,YEAR(H52),YEAR(H52)+1))</f>
        <v>2025</v>
      </c>
      <c r="I56" s="60">
        <f t="shared" ref="I56:BO56" si="83">IF(MONTH(I52)=1,YEAR(I52),IF(MONTH(I52)&lt;=DD_TS_Fin_Yr_End_Mth,YEAR(I52),YEAR(I52)+1))</f>
        <v>2025</v>
      </c>
      <c r="J56" s="60">
        <f t="shared" si="83"/>
        <v>2025</v>
      </c>
      <c r="K56" s="60">
        <f t="shared" si="83"/>
        <v>2025</v>
      </c>
      <c r="L56" s="60">
        <f t="shared" si="83"/>
        <v>2025</v>
      </c>
      <c r="M56" s="60">
        <f t="shared" si="83"/>
        <v>2025</v>
      </c>
      <c r="N56" s="60">
        <f t="shared" si="83"/>
        <v>2025</v>
      </c>
      <c r="O56" s="60">
        <f t="shared" si="83"/>
        <v>2025</v>
      </c>
      <c r="P56" s="60">
        <f t="shared" si="83"/>
        <v>2025</v>
      </c>
      <c r="Q56" s="60">
        <f t="shared" si="83"/>
        <v>2025</v>
      </c>
      <c r="R56" s="60">
        <f t="shared" si="83"/>
        <v>2025</v>
      </c>
      <c r="S56" s="60">
        <f t="shared" si="83"/>
        <v>2025</v>
      </c>
      <c r="T56" s="60">
        <f t="shared" si="83"/>
        <v>2026</v>
      </c>
      <c r="U56" s="60">
        <f t="shared" si="83"/>
        <v>2026</v>
      </c>
      <c r="V56" s="60">
        <f t="shared" si="83"/>
        <v>2026</v>
      </c>
      <c r="W56" s="60">
        <f t="shared" si="83"/>
        <v>2026</v>
      </c>
      <c r="X56" s="60">
        <f t="shared" si="83"/>
        <v>2026</v>
      </c>
      <c r="Y56" s="60">
        <f t="shared" si="83"/>
        <v>2026</v>
      </c>
      <c r="Z56" s="60">
        <f t="shared" si="83"/>
        <v>2026</v>
      </c>
      <c r="AA56" s="60">
        <f t="shared" si="83"/>
        <v>2026</v>
      </c>
      <c r="AB56" s="60">
        <f t="shared" si="83"/>
        <v>2026</v>
      </c>
      <c r="AC56" s="60">
        <f t="shared" si="83"/>
        <v>2026</v>
      </c>
      <c r="AD56" s="60">
        <f t="shared" si="83"/>
        <v>2026</v>
      </c>
      <c r="AE56" s="60">
        <f t="shared" si="83"/>
        <v>2026</v>
      </c>
      <c r="AF56" s="60">
        <f t="shared" si="83"/>
        <v>2027</v>
      </c>
      <c r="AG56" s="60">
        <f t="shared" si="83"/>
        <v>2027</v>
      </c>
      <c r="AH56" s="60">
        <f t="shared" si="83"/>
        <v>2027</v>
      </c>
      <c r="AI56" s="60">
        <f t="shared" si="83"/>
        <v>2027</v>
      </c>
      <c r="AJ56" s="60">
        <f t="shared" si="83"/>
        <v>2027</v>
      </c>
      <c r="AK56" s="60">
        <f t="shared" si="83"/>
        <v>2027</v>
      </c>
      <c r="AL56" s="60">
        <f t="shared" si="83"/>
        <v>2027</v>
      </c>
      <c r="AM56" s="60">
        <f t="shared" si="83"/>
        <v>2027</v>
      </c>
      <c r="AN56" s="60">
        <f t="shared" si="83"/>
        <v>2027</v>
      </c>
      <c r="AO56" s="60">
        <f t="shared" si="83"/>
        <v>2027</v>
      </c>
      <c r="AP56" s="60">
        <f t="shared" si="83"/>
        <v>2027</v>
      </c>
      <c r="AQ56" s="60">
        <f t="shared" si="83"/>
        <v>2027</v>
      </c>
      <c r="AR56" s="60">
        <f t="shared" si="83"/>
        <v>2028</v>
      </c>
      <c r="AS56" s="60">
        <f t="shared" si="83"/>
        <v>2028</v>
      </c>
      <c r="AT56" s="60">
        <f t="shared" si="83"/>
        <v>2028</v>
      </c>
      <c r="AU56" s="60">
        <f t="shared" si="83"/>
        <v>2028</v>
      </c>
      <c r="AV56" s="60">
        <f t="shared" si="83"/>
        <v>2028</v>
      </c>
      <c r="AW56" s="60">
        <f t="shared" si="83"/>
        <v>2028</v>
      </c>
      <c r="AX56" s="60">
        <f t="shared" si="83"/>
        <v>2028</v>
      </c>
      <c r="AY56" s="60">
        <f t="shared" si="83"/>
        <v>2028</v>
      </c>
      <c r="AZ56" s="60">
        <f t="shared" si="83"/>
        <v>2028</v>
      </c>
      <c r="BA56" s="60">
        <f t="shared" si="83"/>
        <v>2028</v>
      </c>
      <c r="BB56" s="60">
        <f t="shared" si="83"/>
        <v>2028</v>
      </c>
      <c r="BC56" s="60">
        <f t="shared" si="83"/>
        <v>2028</v>
      </c>
      <c r="BD56" s="60">
        <f t="shared" si="83"/>
        <v>2029</v>
      </c>
      <c r="BE56" s="60">
        <f t="shared" si="83"/>
        <v>2029</v>
      </c>
      <c r="BF56" s="60">
        <f t="shared" si="83"/>
        <v>2029</v>
      </c>
      <c r="BG56" s="60">
        <f t="shared" si="83"/>
        <v>2029</v>
      </c>
      <c r="BH56" s="60">
        <f t="shared" si="83"/>
        <v>2029</v>
      </c>
      <c r="BI56" s="60">
        <f t="shared" si="83"/>
        <v>2029</v>
      </c>
      <c r="BJ56" s="60">
        <f t="shared" si="83"/>
        <v>2029</v>
      </c>
      <c r="BK56" s="60">
        <f t="shared" si="83"/>
        <v>2029</v>
      </c>
      <c r="BL56" s="60">
        <f t="shared" si="83"/>
        <v>2029</v>
      </c>
      <c r="BM56" s="60">
        <f t="shared" si="83"/>
        <v>2029</v>
      </c>
      <c r="BN56" s="60">
        <f t="shared" si="83"/>
        <v>2029</v>
      </c>
      <c r="BO56" s="60">
        <f t="shared" si="83"/>
        <v>2029</v>
      </c>
    </row>
    <row r="57" spans="1:67" ht="10.5" hidden="1" customHeight="1" x14ac:dyDescent="0.3"/>
  </sheetData>
  <mergeCells count="56">
    <mergeCell ref="BS26:DZ26"/>
    <mergeCell ref="EA26:GH26"/>
    <mergeCell ref="GI26:IP26"/>
    <mergeCell ref="B47:E47"/>
    <mergeCell ref="B25:T25"/>
    <mergeCell ref="B43:E43"/>
    <mergeCell ref="B44:E44"/>
    <mergeCell ref="B45:E45"/>
    <mergeCell ref="B46:E46"/>
    <mergeCell ref="F26:J26"/>
    <mergeCell ref="B26:E27"/>
    <mergeCell ref="B37:E37"/>
    <mergeCell ref="B38:E38"/>
    <mergeCell ref="B39:E39"/>
    <mergeCell ref="B40:E40"/>
    <mergeCell ref="B41:E41"/>
    <mergeCell ref="B42:E42"/>
    <mergeCell ref="B31:E31"/>
    <mergeCell ref="B32:E32"/>
    <mergeCell ref="B33:E33"/>
    <mergeCell ref="B34:E34"/>
    <mergeCell ref="B35:E35"/>
    <mergeCell ref="B36:E36"/>
    <mergeCell ref="B28:E28"/>
    <mergeCell ref="B29:E29"/>
    <mergeCell ref="B30:E30"/>
    <mergeCell ref="K26:BR26"/>
    <mergeCell ref="B1:T1"/>
    <mergeCell ref="I24:K24"/>
    <mergeCell ref="H3:K3"/>
    <mergeCell ref="G3:G4"/>
    <mergeCell ref="F3:F4"/>
    <mergeCell ref="E3:E4"/>
    <mergeCell ref="B3:D4"/>
    <mergeCell ref="L3:P3"/>
    <mergeCell ref="B18:D18"/>
    <mergeCell ref="B19:D19"/>
    <mergeCell ref="B20:D20"/>
    <mergeCell ref="B21:D21"/>
    <mergeCell ref="B22:D22"/>
    <mergeCell ref="B23:D23"/>
    <mergeCell ref="B12:D12"/>
    <mergeCell ref="B13:D13"/>
    <mergeCell ref="B14:D14"/>
    <mergeCell ref="B15:D15"/>
    <mergeCell ref="B16:D16"/>
    <mergeCell ref="B17:D17"/>
    <mergeCell ref="B11:D11"/>
    <mergeCell ref="Q3:Q4"/>
    <mergeCell ref="Z3:Z4"/>
    <mergeCell ref="B5:D5"/>
    <mergeCell ref="B6:D6"/>
    <mergeCell ref="B7:D7"/>
    <mergeCell ref="B8:D8"/>
    <mergeCell ref="B9:D9"/>
    <mergeCell ref="B10:D10"/>
  </mergeCells>
  <conditionalFormatting sqref="G28:H46">
    <cfRule type="expression" dxfId="0" priority="1">
      <formula>IF(AND($E5&lt;&gt;0,AND(#REF!&lt;=YEAR($F5),#REF!&gt;=YEAR($E5))),TRUE,FALSE)</formula>
    </cfRule>
  </conditionalFormatting>
  <dataValidations count="5">
    <dataValidation type="custom" showErrorMessage="1" errorTitle="Invalid Assumption" error="Assumption must be a number." sqref="G28:IP46" xr:uid="{00000000-0002-0000-0500-000000000000}">
      <formula1>NOT(ISERROR(G28/1))</formula1>
    </dataValidation>
    <dataValidation type="decimal" showInputMessage="1" showErrorMessage="1" errorTitle="NOT ALLOWED" error="Should be between 0 and 100%." sqref="Z5:Z23" xr:uid="{00000000-0002-0000-0500-000001000000}">
      <formula1>0</formula1>
      <formula2>1</formula2>
    </dataValidation>
    <dataValidation type="textLength" operator="greaterThan" allowBlank="1" showInputMessage="1" showErrorMessage="1" errorTitle="NOT ALLOWED" error="The name must be a text." sqref="B5:D23" xr:uid="{00000000-0002-0000-0500-000002000000}">
      <formula1>0</formula1>
    </dataValidation>
    <dataValidation type="whole" operator="greaterThan" showInputMessage="1" showErrorMessage="1" errorTitle="NOT ALLOWED" error="Only whole numbers are allowed to enter. Negative figures not allowed as well." sqref="G5:G23" xr:uid="{00000000-0002-0000-0500-000003000000}">
      <formula1>0</formula1>
    </dataValidation>
    <dataValidation type="decimal" operator="greaterThan" showInputMessage="1" showErrorMessage="1" errorTitle="NOT ALLOWED" error="Only whole numbers and decimals are allowed to enter. Negative figures not allowed as well." sqref="H5:K23 M5:P11 L15:P23 L5:L13 P12:P14 L14:O14 M12:O13 Q5:Q23" xr:uid="{00000000-0002-0000-0500-000004000000}">
      <formula1>0</formula1>
    </dataValidation>
  </dataValidations>
  <pageMargins left="0.3" right="0.3" top="0.2" bottom="0.3" header="0" footer="0.2"/>
  <pageSetup paperSize="9" scale="75" orientation="landscape" horizontalDpi="1200" verticalDpi="1200" r:id="rId1"/>
  <headerFooter scaleWithDoc="0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errorTitle="NOY ALLOWED" error="You may pick one from the list only." xr:uid="{00000000-0002-0000-0500-000005000000}">
          <x14:formula1>
            <xm:f>'Financial Statement Full'!$C$7:$BJ$7</xm:f>
          </x14:formula1>
          <xm:sqref>F5:F23</xm:sqref>
        </x14:dataValidation>
        <x14:dataValidation type="list" allowBlank="1" showInputMessage="1" showErrorMessage="1" errorTitle="NOT ALLOWED" error="You may pick one from the list only." xr:uid="{00000000-0002-0000-0500-000006000000}">
          <x14:formula1>
            <xm:f>'Financial Statement Full'!$C$7:$BJ$7</xm:f>
          </x14:formula1>
          <xm:sqref>E5:E23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0"/>
    <pageSetUpPr autoPageBreaks="0"/>
  </sheetPr>
  <dimension ref="A1:BM406"/>
  <sheetViews>
    <sheetView showGridLines="0" workbookViewId="0"/>
  </sheetViews>
  <sheetFormatPr defaultColWidth="10" defaultRowHeight="10.5" customHeight="1" outlineLevelRow="1" x14ac:dyDescent="0.3"/>
  <cols>
    <col min="1" max="1" width="3.109375" style="51" customWidth="1"/>
    <col min="2" max="2" width="23" style="51" customWidth="1"/>
    <col min="3" max="3" width="1.5546875" style="51" customWidth="1"/>
    <col min="4" max="4" width="4.88671875" style="51" hidden="1" customWidth="1"/>
    <col min="5" max="64" width="14.109375" style="51" customWidth="1"/>
    <col min="65" max="16384" width="10" style="51"/>
  </cols>
  <sheetData>
    <row r="1" spans="1:64" ht="21" x14ac:dyDescent="0.3">
      <c r="B1" s="989" t="s">
        <v>323</v>
      </c>
      <c r="C1" s="989"/>
      <c r="D1" s="989"/>
      <c r="E1" s="989"/>
      <c r="F1" s="989"/>
      <c r="G1" s="989"/>
      <c r="H1" s="989"/>
      <c r="I1" s="989"/>
      <c r="J1" s="989"/>
      <c r="K1" s="989"/>
      <c r="L1" s="989"/>
      <c r="M1" s="989"/>
      <c r="N1" s="989"/>
      <c r="O1" s="989"/>
      <c r="P1" s="989"/>
      <c r="Q1" s="450"/>
      <c r="R1" s="450"/>
      <c r="S1" s="450"/>
      <c r="T1" s="450"/>
      <c r="U1" s="450"/>
      <c r="V1" s="450"/>
      <c r="W1" s="450"/>
      <c r="X1" s="450"/>
      <c r="Y1" s="450"/>
      <c r="Z1" s="450"/>
      <c r="AA1" s="450"/>
      <c r="AB1" s="450"/>
      <c r="AC1" s="450"/>
      <c r="AD1" s="450"/>
      <c r="AE1" s="450"/>
      <c r="AF1" s="450"/>
      <c r="AG1" s="450"/>
      <c r="AH1" s="450"/>
      <c r="AI1" s="450"/>
      <c r="AJ1" s="450"/>
      <c r="AK1" s="450"/>
      <c r="AL1" s="450"/>
      <c r="AM1" s="450"/>
      <c r="AN1" s="450"/>
      <c r="AO1" s="450"/>
      <c r="AP1" s="450"/>
      <c r="AQ1" s="450"/>
      <c r="AR1" s="450"/>
      <c r="AS1" s="450"/>
      <c r="AT1" s="450"/>
      <c r="AU1" s="450"/>
      <c r="AV1" s="450"/>
      <c r="AW1" s="450"/>
      <c r="AX1" s="450"/>
      <c r="AY1" s="450"/>
      <c r="AZ1" s="450"/>
      <c r="BA1" s="450"/>
      <c r="BB1" s="450"/>
      <c r="BC1" s="450"/>
      <c r="BD1" s="450"/>
      <c r="BE1" s="450"/>
      <c r="BF1" s="450"/>
      <c r="BG1" s="450"/>
      <c r="BH1" s="450"/>
      <c r="BI1" s="450"/>
      <c r="BJ1" s="450"/>
      <c r="BK1" s="450"/>
      <c r="BL1" s="450"/>
    </row>
    <row r="2" spans="1:64" ht="15" thickBot="1" x14ac:dyDescent="0.35">
      <c r="A2" s="105"/>
      <c r="B2" s="542" t="str">
        <f>'Clinic Model'!J15</f>
        <v>Loan #1</v>
      </c>
      <c r="C2" s="105"/>
      <c r="E2" s="562">
        <f>'Expenses (Assum. &amp; Calc.)'!N41</f>
        <v>45688</v>
      </c>
      <c r="F2" s="562">
        <f>'Expenses (Assum. &amp; Calc.)'!O41</f>
        <v>45716</v>
      </c>
      <c r="G2" s="562">
        <f>'Expenses (Assum. &amp; Calc.)'!P41</f>
        <v>45747</v>
      </c>
      <c r="H2" s="562">
        <f>'Expenses (Assum. &amp; Calc.)'!Q41</f>
        <v>45777</v>
      </c>
      <c r="I2" s="562">
        <f>'Expenses (Assum. &amp; Calc.)'!R41</f>
        <v>45808</v>
      </c>
      <c r="J2" s="562">
        <f>'Expenses (Assum. &amp; Calc.)'!S41</f>
        <v>45838</v>
      </c>
      <c r="K2" s="562">
        <f>'Expenses (Assum. &amp; Calc.)'!T41</f>
        <v>45869</v>
      </c>
      <c r="L2" s="562">
        <f>'Expenses (Assum. &amp; Calc.)'!U41</f>
        <v>45900</v>
      </c>
      <c r="M2" s="562">
        <f>'Expenses (Assum. &amp; Calc.)'!V41</f>
        <v>45930</v>
      </c>
      <c r="N2" s="562">
        <f>'Expenses (Assum. &amp; Calc.)'!W41</f>
        <v>45961</v>
      </c>
      <c r="O2" s="562">
        <f>'Expenses (Assum. &amp; Calc.)'!X41</f>
        <v>45991</v>
      </c>
      <c r="P2" s="562">
        <f>'Expenses (Assum. &amp; Calc.)'!Y41</f>
        <v>46022</v>
      </c>
      <c r="Q2" s="562">
        <f>'Expenses (Assum. &amp; Calc.)'!Z41</f>
        <v>46053</v>
      </c>
      <c r="R2" s="562">
        <f>'Expenses (Assum. &amp; Calc.)'!AA41</f>
        <v>46081</v>
      </c>
      <c r="S2" s="562">
        <f>'Expenses (Assum. &amp; Calc.)'!AB41</f>
        <v>46112</v>
      </c>
      <c r="T2" s="562">
        <f>'Expenses (Assum. &amp; Calc.)'!AC41</f>
        <v>46142</v>
      </c>
      <c r="U2" s="562">
        <f>'Expenses (Assum. &amp; Calc.)'!AD41</f>
        <v>46173</v>
      </c>
      <c r="V2" s="562">
        <f>'Expenses (Assum. &amp; Calc.)'!AE41</f>
        <v>46203</v>
      </c>
      <c r="W2" s="562">
        <f>'Expenses (Assum. &amp; Calc.)'!AF41</f>
        <v>46234</v>
      </c>
      <c r="X2" s="562">
        <f>'Expenses (Assum. &amp; Calc.)'!AG41</f>
        <v>46265</v>
      </c>
      <c r="Y2" s="562">
        <f>'Expenses (Assum. &amp; Calc.)'!AH41</f>
        <v>46295</v>
      </c>
      <c r="Z2" s="562">
        <f>'Expenses (Assum. &amp; Calc.)'!AI41</f>
        <v>46326</v>
      </c>
      <c r="AA2" s="562">
        <f>'Expenses (Assum. &amp; Calc.)'!AJ41</f>
        <v>46356</v>
      </c>
      <c r="AB2" s="562">
        <f>'Expenses (Assum. &amp; Calc.)'!AK41</f>
        <v>46387</v>
      </c>
      <c r="AC2" s="562">
        <f>'Expenses (Assum. &amp; Calc.)'!AL41</f>
        <v>46418</v>
      </c>
      <c r="AD2" s="562">
        <f>'Expenses (Assum. &amp; Calc.)'!AM41</f>
        <v>46446</v>
      </c>
      <c r="AE2" s="562">
        <f>'Expenses (Assum. &amp; Calc.)'!AN41</f>
        <v>46477</v>
      </c>
      <c r="AF2" s="562">
        <f>'Expenses (Assum. &amp; Calc.)'!AO41</f>
        <v>46507</v>
      </c>
      <c r="AG2" s="562">
        <f>'Expenses (Assum. &amp; Calc.)'!AP41</f>
        <v>46538</v>
      </c>
      <c r="AH2" s="562">
        <f>'Expenses (Assum. &amp; Calc.)'!AQ41</f>
        <v>46568</v>
      </c>
      <c r="AI2" s="562">
        <f>'Expenses (Assum. &amp; Calc.)'!AR41</f>
        <v>46599</v>
      </c>
      <c r="AJ2" s="562">
        <f>'Expenses (Assum. &amp; Calc.)'!AS41</f>
        <v>46630</v>
      </c>
      <c r="AK2" s="562">
        <f>'Expenses (Assum. &amp; Calc.)'!AT41</f>
        <v>46660</v>
      </c>
      <c r="AL2" s="562">
        <f>'Expenses (Assum. &amp; Calc.)'!AU41</f>
        <v>46691</v>
      </c>
      <c r="AM2" s="562">
        <f>'Expenses (Assum. &amp; Calc.)'!AV41</f>
        <v>46721</v>
      </c>
      <c r="AN2" s="562">
        <f>'Expenses (Assum. &amp; Calc.)'!AW41</f>
        <v>46752</v>
      </c>
      <c r="AO2" s="562">
        <f>'Expenses (Assum. &amp; Calc.)'!AX41</f>
        <v>46783</v>
      </c>
      <c r="AP2" s="562">
        <f>'Expenses (Assum. &amp; Calc.)'!AY41</f>
        <v>46812</v>
      </c>
      <c r="AQ2" s="562">
        <f>'Expenses (Assum. &amp; Calc.)'!AZ41</f>
        <v>46843</v>
      </c>
      <c r="AR2" s="562">
        <f>'Expenses (Assum. &amp; Calc.)'!BA41</f>
        <v>46873</v>
      </c>
      <c r="AS2" s="562">
        <f>'Expenses (Assum. &amp; Calc.)'!BB41</f>
        <v>46904</v>
      </c>
      <c r="AT2" s="562">
        <f>'Expenses (Assum. &amp; Calc.)'!BC41</f>
        <v>46934</v>
      </c>
      <c r="AU2" s="562">
        <f>'Expenses (Assum. &amp; Calc.)'!BD41</f>
        <v>46965</v>
      </c>
      <c r="AV2" s="562">
        <f>'Expenses (Assum. &amp; Calc.)'!BE41</f>
        <v>46996</v>
      </c>
      <c r="AW2" s="562">
        <f>'Expenses (Assum. &amp; Calc.)'!BF41</f>
        <v>47026</v>
      </c>
      <c r="AX2" s="562">
        <f>'Expenses (Assum. &amp; Calc.)'!BG41</f>
        <v>47057</v>
      </c>
      <c r="AY2" s="562">
        <f>'Expenses (Assum. &amp; Calc.)'!BH41</f>
        <v>47087</v>
      </c>
      <c r="AZ2" s="562">
        <f>'Expenses (Assum. &amp; Calc.)'!BI41</f>
        <v>47118</v>
      </c>
      <c r="BA2" s="562">
        <f>'Expenses (Assum. &amp; Calc.)'!BJ41</f>
        <v>47149</v>
      </c>
      <c r="BB2" s="562">
        <f>'Expenses (Assum. &amp; Calc.)'!BK41</f>
        <v>47177</v>
      </c>
      <c r="BC2" s="562">
        <f>'Expenses (Assum. &amp; Calc.)'!BL41</f>
        <v>47208</v>
      </c>
      <c r="BD2" s="562">
        <f>'Expenses (Assum. &amp; Calc.)'!BM41</f>
        <v>47238</v>
      </c>
      <c r="BE2" s="562">
        <f>'Expenses (Assum. &amp; Calc.)'!BN41</f>
        <v>47269</v>
      </c>
      <c r="BF2" s="562">
        <f>'Expenses (Assum. &amp; Calc.)'!BO41</f>
        <v>47299</v>
      </c>
      <c r="BG2" s="562">
        <f>'Expenses (Assum. &amp; Calc.)'!BP41</f>
        <v>47330</v>
      </c>
      <c r="BH2" s="562">
        <f>'Expenses (Assum. &amp; Calc.)'!BQ41</f>
        <v>47361</v>
      </c>
      <c r="BI2" s="562">
        <f>'Expenses (Assum. &amp; Calc.)'!BR41</f>
        <v>47391</v>
      </c>
      <c r="BJ2" s="562">
        <f>'Expenses (Assum. &amp; Calc.)'!BS41</f>
        <v>47422</v>
      </c>
      <c r="BK2" s="562">
        <f>'Expenses (Assum. &amp; Calc.)'!BT41</f>
        <v>47452</v>
      </c>
      <c r="BL2" s="562">
        <f>'Expenses (Assum. &amp; Calc.)'!BU41</f>
        <v>47483</v>
      </c>
    </row>
    <row r="3" spans="1:64" ht="14.4" thickBot="1" x14ac:dyDescent="0.35">
      <c r="A3" s="105"/>
      <c r="B3" s="503" t="s">
        <v>144</v>
      </c>
      <c r="C3" s="105"/>
      <c r="E3" s="548">
        <f t="shared" ref="E3:BL3" si="0">D6</f>
        <v>0</v>
      </c>
      <c r="F3" s="548">
        <f t="shared" ca="1" si="0"/>
        <v>850000</v>
      </c>
      <c r="G3" s="548">
        <f t="shared" ca="1" si="0"/>
        <v>826388.88888888888</v>
      </c>
      <c r="H3" s="548">
        <f t="shared" ca="1" si="0"/>
        <v>802777.77777777775</v>
      </c>
      <c r="I3" s="548">
        <f t="shared" ca="1" si="0"/>
        <v>779166.66666666663</v>
      </c>
      <c r="J3" s="548">
        <f t="shared" ca="1" si="0"/>
        <v>755555.5555555555</v>
      </c>
      <c r="K3" s="548">
        <f t="shared" ca="1" si="0"/>
        <v>731944.44444444438</v>
      </c>
      <c r="L3" s="548">
        <f t="shared" ca="1" si="0"/>
        <v>708333.33333333326</v>
      </c>
      <c r="M3" s="548">
        <f t="shared" ca="1" si="0"/>
        <v>684722.22222222213</v>
      </c>
      <c r="N3" s="548">
        <f t="shared" ca="1" si="0"/>
        <v>661111.11111111101</v>
      </c>
      <c r="O3" s="548">
        <f t="shared" ca="1" si="0"/>
        <v>637499.99999999988</v>
      </c>
      <c r="P3" s="548">
        <f t="shared" ca="1" si="0"/>
        <v>613888.88888888876</v>
      </c>
      <c r="Q3" s="548">
        <f t="shared" ca="1" si="0"/>
        <v>590277.77777777764</v>
      </c>
      <c r="R3" s="548">
        <f t="shared" ca="1" si="0"/>
        <v>566666.66666666651</v>
      </c>
      <c r="S3" s="548">
        <f t="shared" ca="1" si="0"/>
        <v>543055.55555555539</v>
      </c>
      <c r="T3" s="548">
        <f t="shared" ca="1" si="0"/>
        <v>519444.44444444426</v>
      </c>
      <c r="U3" s="548">
        <f t="shared" ca="1" si="0"/>
        <v>495833.33333333314</v>
      </c>
      <c r="V3" s="548">
        <f t="shared" ca="1" si="0"/>
        <v>472222.22222222202</v>
      </c>
      <c r="W3" s="548">
        <f t="shared" ca="1" si="0"/>
        <v>448611.11111111089</v>
      </c>
      <c r="X3" s="548">
        <f t="shared" ca="1" si="0"/>
        <v>424999.99999999977</v>
      </c>
      <c r="Y3" s="548">
        <f t="shared" ca="1" si="0"/>
        <v>401388.88888888864</v>
      </c>
      <c r="Z3" s="548">
        <f t="shared" ca="1" si="0"/>
        <v>377777.77777777752</v>
      </c>
      <c r="AA3" s="548">
        <f t="shared" ca="1" si="0"/>
        <v>354166.6666666664</v>
      </c>
      <c r="AB3" s="548">
        <f t="shared" ca="1" si="0"/>
        <v>330555.55555555527</v>
      </c>
      <c r="AC3" s="548">
        <f t="shared" ca="1" si="0"/>
        <v>306944.44444444415</v>
      </c>
      <c r="AD3" s="548">
        <f t="shared" ca="1" si="0"/>
        <v>283333.33333333302</v>
      </c>
      <c r="AE3" s="548">
        <f t="shared" ca="1" si="0"/>
        <v>259722.2222222219</v>
      </c>
      <c r="AF3" s="548">
        <f t="shared" ca="1" si="0"/>
        <v>236111.11111111077</v>
      </c>
      <c r="AG3" s="548">
        <f t="shared" ca="1" si="0"/>
        <v>212499.99999999965</v>
      </c>
      <c r="AH3" s="548">
        <f t="shared" ca="1" si="0"/>
        <v>188888.88888888853</v>
      </c>
      <c r="AI3" s="548">
        <f t="shared" ca="1" si="0"/>
        <v>165277.7777777774</v>
      </c>
      <c r="AJ3" s="548">
        <f t="shared" ca="1" si="0"/>
        <v>141666.66666666628</v>
      </c>
      <c r="AK3" s="548">
        <f t="shared" ca="1" si="0"/>
        <v>118055.55555555517</v>
      </c>
      <c r="AL3" s="548">
        <f t="shared" ca="1" si="0"/>
        <v>94444.44444444406</v>
      </c>
      <c r="AM3" s="548">
        <f t="shared" ca="1" si="0"/>
        <v>70833.33333333295</v>
      </c>
      <c r="AN3" s="548">
        <f t="shared" ca="1" si="0"/>
        <v>47222.222222221841</v>
      </c>
      <c r="AO3" s="548">
        <f t="shared" ca="1" si="0"/>
        <v>23611.111111110731</v>
      </c>
      <c r="AP3" s="548">
        <f t="shared" ca="1" si="0"/>
        <v>-3.7834979593753815E-10</v>
      </c>
      <c r="AQ3" s="548">
        <f t="shared" ca="1" si="0"/>
        <v>-3.7834979593753815E-10</v>
      </c>
      <c r="AR3" s="548">
        <f t="shared" ca="1" si="0"/>
        <v>-3.7834979593753815E-10</v>
      </c>
      <c r="AS3" s="548">
        <f t="shared" ca="1" si="0"/>
        <v>-3.7834979593753815E-10</v>
      </c>
      <c r="AT3" s="548">
        <f t="shared" ca="1" si="0"/>
        <v>-3.7834979593753815E-10</v>
      </c>
      <c r="AU3" s="548">
        <f t="shared" ca="1" si="0"/>
        <v>-3.7834979593753815E-10</v>
      </c>
      <c r="AV3" s="548">
        <f t="shared" ca="1" si="0"/>
        <v>-3.7834979593753815E-10</v>
      </c>
      <c r="AW3" s="548">
        <f t="shared" ca="1" si="0"/>
        <v>-3.7834979593753815E-10</v>
      </c>
      <c r="AX3" s="548">
        <f t="shared" ca="1" si="0"/>
        <v>-3.7834979593753815E-10</v>
      </c>
      <c r="AY3" s="548">
        <f t="shared" ca="1" si="0"/>
        <v>-3.7834979593753815E-10</v>
      </c>
      <c r="AZ3" s="548">
        <f t="shared" ca="1" si="0"/>
        <v>-3.7834979593753815E-10</v>
      </c>
      <c r="BA3" s="548">
        <f t="shared" ca="1" si="0"/>
        <v>-3.7834979593753815E-10</v>
      </c>
      <c r="BB3" s="548">
        <f t="shared" ca="1" si="0"/>
        <v>-3.7834979593753815E-10</v>
      </c>
      <c r="BC3" s="548">
        <f t="shared" ca="1" si="0"/>
        <v>-3.7834979593753815E-10</v>
      </c>
      <c r="BD3" s="548">
        <f t="shared" ca="1" si="0"/>
        <v>-3.7834979593753815E-10</v>
      </c>
      <c r="BE3" s="548">
        <f t="shared" ca="1" si="0"/>
        <v>-3.7834979593753815E-10</v>
      </c>
      <c r="BF3" s="548">
        <f t="shared" ca="1" si="0"/>
        <v>-3.7834979593753815E-10</v>
      </c>
      <c r="BG3" s="548">
        <f t="shared" ca="1" si="0"/>
        <v>-3.7834979593753815E-10</v>
      </c>
      <c r="BH3" s="548">
        <f t="shared" ca="1" si="0"/>
        <v>-3.7834979593753815E-10</v>
      </c>
      <c r="BI3" s="548">
        <f t="shared" ca="1" si="0"/>
        <v>-3.7834979593753815E-10</v>
      </c>
      <c r="BJ3" s="548">
        <f t="shared" ca="1" si="0"/>
        <v>-3.7834979593753815E-10</v>
      </c>
      <c r="BK3" s="548">
        <f t="shared" ca="1" si="0"/>
        <v>-3.7834979593753815E-10</v>
      </c>
      <c r="BL3" s="548">
        <f t="shared" ca="1" si="0"/>
        <v>-3.7834979593753815E-10</v>
      </c>
    </row>
    <row r="4" spans="1:64" ht="14.4" thickBot="1" x14ac:dyDescent="0.35">
      <c r="A4" s="105"/>
      <c r="B4" s="504" t="s">
        <v>324</v>
      </c>
      <c r="C4" s="105"/>
      <c r="E4" s="548">
        <f>IF('Shortcut Lookup 2'!L$92=D1_L,D1_A,0)</f>
        <v>850000</v>
      </c>
      <c r="F4" s="548">
        <f>IF('Shortcut Lookup 2'!M$92=D1_L,D1_A,0)</f>
        <v>0</v>
      </c>
      <c r="G4" s="548">
        <f>IF('Shortcut Lookup 2'!N$92=D1_L,D1_A,0)</f>
        <v>0</v>
      </c>
      <c r="H4" s="548">
        <f>IF('Shortcut Lookup 2'!O$92=D1_L,D1_A,0)</f>
        <v>0</v>
      </c>
      <c r="I4" s="548">
        <f>IF('Shortcut Lookup 2'!P$92=D1_L,D1_A,0)</f>
        <v>0</v>
      </c>
      <c r="J4" s="548">
        <f>IF('Shortcut Lookup 2'!Q$92=D1_L,D1_A,0)</f>
        <v>0</v>
      </c>
      <c r="K4" s="548">
        <f>IF('Shortcut Lookup 2'!R$92=D1_L,D1_A,0)</f>
        <v>0</v>
      </c>
      <c r="L4" s="548">
        <f>IF('Shortcut Lookup 2'!S$92=D1_L,D1_A,0)</f>
        <v>0</v>
      </c>
      <c r="M4" s="548">
        <f>IF('Shortcut Lookup 2'!T$92=D1_L,D1_A,0)</f>
        <v>0</v>
      </c>
      <c r="N4" s="548">
        <f>IF('Shortcut Lookup 2'!U$92=D1_L,D1_A,0)</f>
        <v>0</v>
      </c>
      <c r="O4" s="548">
        <f>IF('Shortcut Lookup 2'!V$92=D1_L,D1_A,0)</f>
        <v>0</v>
      </c>
      <c r="P4" s="548">
        <f>IF('Shortcut Lookup 2'!W$92=D1_L,D1_A,0)</f>
        <v>0</v>
      </c>
      <c r="Q4" s="548">
        <f>IF('Shortcut Lookup 2'!X$92=D1_L,D1_A,0)</f>
        <v>0</v>
      </c>
      <c r="R4" s="548">
        <f>IF('Shortcut Lookup 2'!Y$92=D1_L,D1_A,0)</f>
        <v>0</v>
      </c>
      <c r="S4" s="548">
        <f>IF('Shortcut Lookup 2'!Z$92=D1_L,D1_A,0)</f>
        <v>0</v>
      </c>
      <c r="T4" s="548">
        <f>IF('Shortcut Lookup 2'!AA$92=D1_L,D1_A,0)</f>
        <v>0</v>
      </c>
      <c r="U4" s="548">
        <f>IF('Shortcut Lookup 2'!AB$92=D1_L,D1_A,0)</f>
        <v>0</v>
      </c>
      <c r="V4" s="548">
        <f>IF('Shortcut Lookup 2'!AC$92=D1_L,D1_A,0)</f>
        <v>0</v>
      </c>
      <c r="W4" s="548">
        <f>IF('Shortcut Lookup 2'!AD$92=D1_L,D1_A,0)</f>
        <v>0</v>
      </c>
      <c r="X4" s="548">
        <f>IF('Shortcut Lookup 2'!AE$92=D1_L,D1_A,0)</f>
        <v>0</v>
      </c>
      <c r="Y4" s="548">
        <f>IF('Shortcut Lookup 2'!AF$92=D1_L,D1_A,0)</f>
        <v>0</v>
      </c>
      <c r="Z4" s="548">
        <f>IF('Shortcut Lookup 2'!AG$92=D1_L,D1_A,0)</f>
        <v>0</v>
      </c>
      <c r="AA4" s="548">
        <f>IF('Shortcut Lookup 2'!AH$92=D1_L,D1_A,0)</f>
        <v>0</v>
      </c>
      <c r="AB4" s="548">
        <f>IF('Shortcut Lookup 2'!AI$92=D1_L,D1_A,0)</f>
        <v>0</v>
      </c>
      <c r="AC4" s="548">
        <f>IF('Shortcut Lookup 2'!AJ$92=D1_L,D1_A,0)</f>
        <v>0</v>
      </c>
      <c r="AD4" s="548">
        <f>IF('Shortcut Lookup 2'!AK$92=D1_L,D1_A,0)</f>
        <v>0</v>
      </c>
      <c r="AE4" s="548">
        <f>IF('Shortcut Lookup 2'!AL$92=D1_L,D1_A,0)</f>
        <v>0</v>
      </c>
      <c r="AF4" s="548">
        <f>IF('Shortcut Lookup 2'!AM$92=D1_L,D1_A,0)</f>
        <v>0</v>
      </c>
      <c r="AG4" s="548">
        <f>IF('Shortcut Lookup 2'!AN$92=D1_L,D1_A,0)</f>
        <v>0</v>
      </c>
      <c r="AH4" s="548">
        <f>IF('Shortcut Lookup 2'!AO$92=D1_L,D1_A,0)</f>
        <v>0</v>
      </c>
      <c r="AI4" s="548">
        <f>IF('Shortcut Lookup 2'!AP$92=D1_L,D1_A,0)</f>
        <v>0</v>
      </c>
      <c r="AJ4" s="548">
        <f>IF('Shortcut Lookup 2'!AQ$92=D1_L,D1_A,0)</f>
        <v>0</v>
      </c>
      <c r="AK4" s="548">
        <f>IF('Shortcut Lookup 2'!AR$92=D1_L,D1_A,0)</f>
        <v>0</v>
      </c>
      <c r="AL4" s="548">
        <f>IF('Shortcut Lookup 2'!AS$92=D1_L,D1_A,0)</f>
        <v>0</v>
      </c>
      <c r="AM4" s="548">
        <f>IF('Shortcut Lookup 2'!AT$92=D1_L,D1_A,0)</f>
        <v>0</v>
      </c>
      <c r="AN4" s="548">
        <f>IF('Shortcut Lookup 2'!AU$92=D1_L,D1_A,0)</f>
        <v>0</v>
      </c>
      <c r="AO4" s="548">
        <f>IF('Shortcut Lookup 2'!AV$92=D1_L,D1_A,0)</f>
        <v>0</v>
      </c>
      <c r="AP4" s="548">
        <f>IF('Shortcut Lookup 2'!AW$92=D1_L,D1_A,0)</f>
        <v>0</v>
      </c>
      <c r="AQ4" s="548">
        <f>IF('Shortcut Lookup 2'!AX$92=D1_L,D1_A,0)</f>
        <v>0</v>
      </c>
      <c r="AR4" s="548">
        <f>IF('Shortcut Lookup 2'!AY$92=D1_L,D1_A,0)</f>
        <v>0</v>
      </c>
      <c r="AS4" s="548">
        <f>IF('Shortcut Lookup 2'!AZ$92=D1_L,D1_A,0)</f>
        <v>0</v>
      </c>
      <c r="AT4" s="548">
        <f>IF('Shortcut Lookup 2'!BA$92=D1_L,D1_A,0)</f>
        <v>0</v>
      </c>
      <c r="AU4" s="548">
        <f>IF('Shortcut Lookup 2'!BB$92=D1_L,D1_A,0)</f>
        <v>0</v>
      </c>
      <c r="AV4" s="548">
        <f>IF('Shortcut Lookup 2'!BC$92=D1_L,D1_A,0)</f>
        <v>0</v>
      </c>
      <c r="AW4" s="548">
        <f>IF('Shortcut Lookup 2'!BD$92=D1_L,D1_A,0)</f>
        <v>0</v>
      </c>
      <c r="AX4" s="548">
        <f>IF('Shortcut Lookup 2'!BE$92=D1_L,D1_A,0)</f>
        <v>0</v>
      </c>
      <c r="AY4" s="548">
        <f>IF('Shortcut Lookup 2'!BF$92=D1_L,D1_A,0)</f>
        <v>0</v>
      </c>
      <c r="AZ4" s="548">
        <f>IF('Shortcut Lookup 2'!BG$92=D1_L,D1_A,0)</f>
        <v>0</v>
      </c>
      <c r="BA4" s="548">
        <f>IF('Shortcut Lookup 2'!BH$92=D1_L,D1_A,0)</f>
        <v>0</v>
      </c>
      <c r="BB4" s="548">
        <f>IF('Shortcut Lookup 2'!BI$92=D1_L,D1_A,0)</f>
        <v>0</v>
      </c>
      <c r="BC4" s="548">
        <f>IF('Shortcut Lookup 2'!BJ$92=D1_L,D1_A,0)</f>
        <v>0</v>
      </c>
      <c r="BD4" s="548">
        <f>IF('Shortcut Lookup 2'!BK$92=D1_L,D1_A,0)</f>
        <v>0</v>
      </c>
      <c r="BE4" s="548">
        <f>IF('Shortcut Lookup 2'!BL$92=D1_L,D1_A,0)</f>
        <v>0</v>
      </c>
      <c r="BF4" s="548">
        <f>IF('Shortcut Lookup 2'!BM$92=D1_L,D1_A,0)</f>
        <v>0</v>
      </c>
      <c r="BG4" s="548">
        <f>IF('Shortcut Lookup 2'!BN$92=D1_L,D1_A,0)</f>
        <v>0</v>
      </c>
      <c r="BH4" s="548">
        <f>IF('Shortcut Lookup 2'!BO$92=D1_L,D1_A,0)</f>
        <v>0</v>
      </c>
      <c r="BI4" s="548">
        <f>IF('Shortcut Lookup 2'!BP$92=D1_L,D1_A,0)</f>
        <v>0</v>
      </c>
      <c r="BJ4" s="548">
        <f>IF('Shortcut Lookup 2'!BQ$92=D1_L,D1_A,0)</f>
        <v>0</v>
      </c>
      <c r="BK4" s="548">
        <f>IF('Shortcut Lookup 2'!BR$92=D1_L,D1_A,0)</f>
        <v>0</v>
      </c>
      <c r="BL4" s="548">
        <f>IF('Shortcut Lookup 2'!BS$92=D1_L,D1_A,0)</f>
        <v>0</v>
      </c>
    </row>
    <row r="5" spans="1:64" ht="13.8" x14ac:dyDescent="0.3">
      <c r="A5" s="105"/>
      <c r="B5" s="543" t="s">
        <v>173</v>
      </c>
      <c r="C5" s="105"/>
      <c r="E5" s="552">
        <f ca="1">-(SUM(E7:E66))</f>
        <v>0</v>
      </c>
      <c r="F5" s="552">
        <f ca="1">-(SUM(F7:F66))</f>
        <v>-23611.111111111109</v>
      </c>
      <c r="G5" s="552">
        <f t="shared" ref="G5:BL5" ca="1" si="1">-(SUM(G7:G66))</f>
        <v>-23611.111111111109</v>
      </c>
      <c r="H5" s="552">
        <f t="shared" ca="1" si="1"/>
        <v>-23611.111111111109</v>
      </c>
      <c r="I5" s="552">
        <f t="shared" ca="1" si="1"/>
        <v>-23611.111111111109</v>
      </c>
      <c r="J5" s="552">
        <f t="shared" ca="1" si="1"/>
        <v>-23611.111111111109</v>
      </c>
      <c r="K5" s="552">
        <f t="shared" ca="1" si="1"/>
        <v>-23611.111111111109</v>
      </c>
      <c r="L5" s="552">
        <f t="shared" ca="1" si="1"/>
        <v>-23611.111111111109</v>
      </c>
      <c r="M5" s="552">
        <f t="shared" ca="1" si="1"/>
        <v>-23611.111111111109</v>
      </c>
      <c r="N5" s="552">
        <f t="shared" ca="1" si="1"/>
        <v>-23611.111111111109</v>
      </c>
      <c r="O5" s="552">
        <f t="shared" ca="1" si="1"/>
        <v>-23611.111111111109</v>
      </c>
      <c r="P5" s="552">
        <f t="shared" ca="1" si="1"/>
        <v>-23611.111111111109</v>
      </c>
      <c r="Q5" s="552">
        <f t="shared" ca="1" si="1"/>
        <v>-23611.111111111109</v>
      </c>
      <c r="R5" s="552">
        <f t="shared" ca="1" si="1"/>
        <v>-23611.111111111109</v>
      </c>
      <c r="S5" s="552">
        <f t="shared" ca="1" si="1"/>
        <v>-23611.111111111109</v>
      </c>
      <c r="T5" s="552">
        <f t="shared" ca="1" si="1"/>
        <v>-23611.111111111109</v>
      </c>
      <c r="U5" s="552">
        <f t="shared" ca="1" si="1"/>
        <v>-23611.111111111109</v>
      </c>
      <c r="V5" s="552">
        <f t="shared" ca="1" si="1"/>
        <v>-23611.111111111109</v>
      </c>
      <c r="W5" s="552">
        <f t="shared" ca="1" si="1"/>
        <v>-23611.111111111109</v>
      </c>
      <c r="X5" s="552">
        <f t="shared" ca="1" si="1"/>
        <v>-23611.111111111109</v>
      </c>
      <c r="Y5" s="552">
        <f t="shared" ca="1" si="1"/>
        <v>-23611.111111111109</v>
      </c>
      <c r="Z5" s="552">
        <f t="shared" ca="1" si="1"/>
        <v>-23611.111111111109</v>
      </c>
      <c r="AA5" s="552">
        <f t="shared" ca="1" si="1"/>
        <v>-23611.111111111109</v>
      </c>
      <c r="AB5" s="552">
        <f t="shared" ca="1" si="1"/>
        <v>-23611.111111111109</v>
      </c>
      <c r="AC5" s="552">
        <f t="shared" ca="1" si="1"/>
        <v>-23611.111111111109</v>
      </c>
      <c r="AD5" s="552">
        <f t="shared" ca="1" si="1"/>
        <v>-23611.111111111109</v>
      </c>
      <c r="AE5" s="552">
        <f t="shared" ca="1" si="1"/>
        <v>-23611.111111111109</v>
      </c>
      <c r="AF5" s="552">
        <f t="shared" ca="1" si="1"/>
        <v>-23611.111111111109</v>
      </c>
      <c r="AG5" s="552">
        <f t="shared" ca="1" si="1"/>
        <v>-23611.111111111109</v>
      </c>
      <c r="AH5" s="552">
        <f t="shared" ca="1" si="1"/>
        <v>-23611.111111111109</v>
      </c>
      <c r="AI5" s="552">
        <f t="shared" ca="1" si="1"/>
        <v>-23611.111111111109</v>
      </c>
      <c r="AJ5" s="552">
        <f t="shared" ca="1" si="1"/>
        <v>-23611.111111111109</v>
      </c>
      <c r="AK5" s="552">
        <f t="shared" ca="1" si="1"/>
        <v>-23611.111111111109</v>
      </c>
      <c r="AL5" s="552">
        <f t="shared" ca="1" si="1"/>
        <v>-23611.111111111109</v>
      </c>
      <c r="AM5" s="552">
        <f t="shared" ca="1" si="1"/>
        <v>-23611.111111111109</v>
      </c>
      <c r="AN5" s="552">
        <f t="shared" ca="1" si="1"/>
        <v>-23611.111111111109</v>
      </c>
      <c r="AO5" s="552">
        <f t="shared" ca="1" si="1"/>
        <v>-23611.111111111109</v>
      </c>
      <c r="AP5" s="552">
        <f t="shared" ca="1" si="1"/>
        <v>0</v>
      </c>
      <c r="AQ5" s="552">
        <f t="shared" ca="1" si="1"/>
        <v>0</v>
      </c>
      <c r="AR5" s="552">
        <f t="shared" ca="1" si="1"/>
        <v>0</v>
      </c>
      <c r="AS5" s="552">
        <f t="shared" ca="1" si="1"/>
        <v>0</v>
      </c>
      <c r="AT5" s="552">
        <f t="shared" ca="1" si="1"/>
        <v>0</v>
      </c>
      <c r="AU5" s="552">
        <f t="shared" ca="1" si="1"/>
        <v>0</v>
      </c>
      <c r="AV5" s="552">
        <f t="shared" ca="1" si="1"/>
        <v>0</v>
      </c>
      <c r="AW5" s="552">
        <f t="shared" ca="1" si="1"/>
        <v>0</v>
      </c>
      <c r="AX5" s="552">
        <f t="shared" ca="1" si="1"/>
        <v>0</v>
      </c>
      <c r="AY5" s="552">
        <f t="shared" ca="1" si="1"/>
        <v>0</v>
      </c>
      <c r="AZ5" s="552">
        <f t="shared" ca="1" si="1"/>
        <v>0</v>
      </c>
      <c r="BA5" s="552">
        <f t="shared" ca="1" si="1"/>
        <v>0</v>
      </c>
      <c r="BB5" s="552">
        <f t="shared" ca="1" si="1"/>
        <v>0</v>
      </c>
      <c r="BC5" s="552">
        <f t="shared" ca="1" si="1"/>
        <v>0</v>
      </c>
      <c r="BD5" s="552">
        <f t="shared" ca="1" si="1"/>
        <v>0</v>
      </c>
      <c r="BE5" s="552">
        <f t="shared" ca="1" si="1"/>
        <v>0</v>
      </c>
      <c r="BF5" s="552">
        <f t="shared" ca="1" si="1"/>
        <v>0</v>
      </c>
      <c r="BG5" s="552">
        <f t="shared" ca="1" si="1"/>
        <v>0</v>
      </c>
      <c r="BH5" s="552">
        <f t="shared" ca="1" si="1"/>
        <v>0</v>
      </c>
      <c r="BI5" s="552">
        <f t="shared" ca="1" si="1"/>
        <v>0</v>
      </c>
      <c r="BJ5" s="552">
        <f t="shared" ca="1" si="1"/>
        <v>0</v>
      </c>
      <c r="BK5" s="552">
        <f t="shared" ca="1" si="1"/>
        <v>0</v>
      </c>
      <c r="BL5" s="552">
        <f t="shared" ca="1" si="1"/>
        <v>0</v>
      </c>
    </row>
    <row r="6" spans="1:64" ht="13.8" x14ac:dyDescent="0.3">
      <c r="A6" s="105"/>
      <c r="B6" s="506" t="s">
        <v>174</v>
      </c>
      <c r="C6" s="105"/>
      <c r="E6" s="555">
        <f ca="1">E3+E4+E5</f>
        <v>850000</v>
      </c>
      <c r="F6" s="555">
        <f t="shared" ref="F6:BL6" ca="1" si="2">F3+F4+F5</f>
        <v>826388.88888888888</v>
      </c>
      <c r="G6" s="555">
        <f t="shared" ca="1" si="2"/>
        <v>802777.77777777775</v>
      </c>
      <c r="H6" s="555">
        <f t="shared" ca="1" si="2"/>
        <v>779166.66666666663</v>
      </c>
      <c r="I6" s="555">
        <f t="shared" ca="1" si="2"/>
        <v>755555.5555555555</v>
      </c>
      <c r="J6" s="555">
        <f t="shared" ca="1" si="2"/>
        <v>731944.44444444438</v>
      </c>
      <c r="K6" s="555">
        <f t="shared" ca="1" si="2"/>
        <v>708333.33333333326</v>
      </c>
      <c r="L6" s="555">
        <f t="shared" ca="1" si="2"/>
        <v>684722.22222222213</v>
      </c>
      <c r="M6" s="555">
        <f t="shared" ca="1" si="2"/>
        <v>661111.11111111101</v>
      </c>
      <c r="N6" s="555">
        <f t="shared" ca="1" si="2"/>
        <v>637499.99999999988</v>
      </c>
      <c r="O6" s="555">
        <f t="shared" ca="1" si="2"/>
        <v>613888.88888888876</v>
      </c>
      <c r="P6" s="555">
        <f t="shared" ca="1" si="2"/>
        <v>590277.77777777764</v>
      </c>
      <c r="Q6" s="555">
        <f t="shared" ca="1" si="2"/>
        <v>566666.66666666651</v>
      </c>
      <c r="R6" s="555">
        <f t="shared" ca="1" si="2"/>
        <v>543055.55555555539</v>
      </c>
      <c r="S6" s="555">
        <f t="shared" ca="1" si="2"/>
        <v>519444.44444444426</v>
      </c>
      <c r="T6" s="555">
        <f t="shared" ca="1" si="2"/>
        <v>495833.33333333314</v>
      </c>
      <c r="U6" s="555">
        <f t="shared" ca="1" si="2"/>
        <v>472222.22222222202</v>
      </c>
      <c r="V6" s="555">
        <f t="shared" ca="1" si="2"/>
        <v>448611.11111111089</v>
      </c>
      <c r="W6" s="555">
        <f t="shared" ca="1" si="2"/>
        <v>424999.99999999977</v>
      </c>
      <c r="X6" s="555">
        <f t="shared" ca="1" si="2"/>
        <v>401388.88888888864</v>
      </c>
      <c r="Y6" s="555">
        <f t="shared" ca="1" si="2"/>
        <v>377777.77777777752</v>
      </c>
      <c r="Z6" s="555">
        <f t="shared" ca="1" si="2"/>
        <v>354166.6666666664</v>
      </c>
      <c r="AA6" s="555">
        <f t="shared" ca="1" si="2"/>
        <v>330555.55555555527</v>
      </c>
      <c r="AB6" s="555">
        <f t="shared" ca="1" si="2"/>
        <v>306944.44444444415</v>
      </c>
      <c r="AC6" s="555">
        <f t="shared" ca="1" si="2"/>
        <v>283333.33333333302</v>
      </c>
      <c r="AD6" s="555">
        <f t="shared" ca="1" si="2"/>
        <v>259722.2222222219</v>
      </c>
      <c r="AE6" s="555">
        <f t="shared" ca="1" si="2"/>
        <v>236111.11111111077</v>
      </c>
      <c r="AF6" s="555">
        <f t="shared" ca="1" si="2"/>
        <v>212499.99999999965</v>
      </c>
      <c r="AG6" s="555">
        <f t="shared" ca="1" si="2"/>
        <v>188888.88888888853</v>
      </c>
      <c r="AH6" s="555">
        <f t="shared" ca="1" si="2"/>
        <v>165277.7777777774</v>
      </c>
      <c r="AI6" s="555">
        <f t="shared" ca="1" si="2"/>
        <v>141666.66666666628</v>
      </c>
      <c r="AJ6" s="555">
        <f t="shared" ca="1" si="2"/>
        <v>118055.55555555517</v>
      </c>
      <c r="AK6" s="555">
        <f t="shared" ca="1" si="2"/>
        <v>94444.44444444406</v>
      </c>
      <c r="AL6" s="555">
        <f t="shared" ca="1" si="2"/>
        <v>70833.33333333295</v>
      </c>
      <c r="AM6" s="555">
        <f t="shared" ca="1" si="2"/>
        <v>47222.222222221841</v>
      </c>
      <c r="AN6" s="555">
        <f t="shared" ca="1" si="2"/>
        <v>23611.111111110731</v>
      </c>
      <c r="AO6" s="555">
        <f t="shared" ca="1" si="2"/>
        <v>-3.7834979593753815E-10</v>
      </c>
      <c r="AP6" s="555">
        <f t="shared" ca="1" si="2"/>
        <v>-3.7834979593753815E-10</v>
      </c>
      <c r="AQ6" s="555">
        <f t="shared" ca="1" si="2"/>
        <v>-3.7834979593753815E-10</v>
      </c>
      <c r="AR6" s="555">
        <f t="shared" ca="1" si="2"/>
        <v>-3.7834979593753815E-10</v>
      </c>
      <c r="AS6" s="555">
        <f t="shared" ca="1" si="2"/>
        <v>-3.7834979593753815E-10</v>
      </c>
      <c r="AT6" s="555">
        <f t="shared" ca="1" si="2"/>
        <v>-3.7834979593753815E-10</v>
      </c>
      <c r="AU6" s="555">
        <f t="shared" ca="1" si="2"/>
        <v>-3.7834979593753815E-10</v>
      </c>
      <c r="AV6" s="555">
        <f t="shared" ca="1" si="2"/>
        <v>-3.7834979593753815E-10</v>
      </c>
      <c r="AW6" s="555">
        <f t="shared" ca="1" si="2"/>
        <v>-3.7834979593753815E-10</v>
      </c>
      <c r="AX6" s="555">
        <f t="shared" ca="1" si="2"/>
        <v>-3.7834979593753815E-10</v>
      </c>
      <c r="AY6" s="555">
        <f t="shared" ca="1" si="2"/>
        <v>-3.7834979593753815E-10</v>
      </c>
      <c r="AZ6" s="555">
        <f t="shared" ca="1" si="2"/>
        <v>-3.7834979593753815E-10</v>
      </c>
      <c r="BA6" s="555">
        <f t="shared" ca="1" si="2"/>
        <v>-3.7834979593753815E-10</v>
      </c>
      <c r="BB6" s="555">
        <f t="shared" ca="1" si="2"/>
        <v>-3.7834979593753815E-10</v>
      </c>
      <c r="BC6" s="555">
        <f t="shared" ca="1" si="2"/>
        <v>-3.7834979593753815E-10</v>
      </c>
      <c r="BD6" s="555">
        <f t="shared" ca="1" si="2"/>
        <v>-3.7834979593753815E-10</v>
      </c>
      <c r="BE6" s="555">
        <f t="shared" ca="1" si="2"/>
        <v>-3.7834979593753815E-10</v>
      </c>
      <c r="BF6" s="555">
        <f t="shared" ca="1" si="2"/>
        <v>-3.7834979593753815E-10</v>
      </c>
      <c r="BG6" s="555">
        <f t="shared" ca="1" si="2"/>
        <v>-3.7834979593753815E-10</v>
      </c>
      <c r="BH6" s="555">
        <f t="shared" ca="1" si="2"/>
        <v>-3.7834979593753815E-10</v>
      </c>
      <c r="BI6" s="555">
        <f t="shared" ca="1" si="2"/>
        <v>-3.7834979593753815E-10</v>
      </c>
      <c r="BJ6" s="555">
        <f t="shared" ca="1" si="2"/>
        <v>-3.7834979593753815E-10</v>
      </c>
      <c r="BK6" s="555">
        <f t="shared" ca="1" si="2"/>
        <v>-3.7834979593753815E-10</v>
      </c>
      <c r="BL6" s="553">
        <f t="shared" ca="1" si="2"/>
        <v>-3.7834979593753815E-10</v>
      </c>
    </row>
    <row r="7" spans="1:64" ht="10.5" hidden="1" customHeight="1" outlineLevel="1" x14ac:dyDescent="0.3">
      <c r="A7" s="105"/>
      <c r="B7" s="504"/>
      <c r="C7" s="105">
        <v>1</v>
      </c>
      <c r="E7" s="550">
        <f ca="1">IF('Clinic Model'!$P$15="Annuity",-IFERROR(PPMT(D1_I/12,$C7,D1_T,OFFSET(D$4,,-$C7+1),0),),IFERROR(IF($C7=0,0,OFFSET(D$4,,-$C7+1)/D1_T),0))</f>
        <v>0</v>
      </c>
      <c r="F7" s="550">
        <f ca="1">IF('Clinic Model'!$P$15="Annuity",-IFERROR(PPMT(D1_I/12,$C7,D1_T,OFFSET(E$4,,-$C7+1),0),),IFERROR(IF($C7=0,0,OFFSET(E$4,,-$C7+1)/D1_T),0))</f>
        <v>23611.111111111109</v>
      </c>
      <c r="G7" s="550">
        <f ca="1">IF('Clinic Model'!$P$15="Annuity",-IFERROR(PPMT(D1_I/12,$C7,D1_T,OFFSET(F$4,,-$C7+1),0),),IFERROR(IF($C7=0,0,OFFSET(F$4,,-$C7+1)/D1_T),0))</f>
        <v>0</v>
      </c>
      <c r="H7" s="550">
        <f ca="1">IF('Clinic Model'!$P$15="Annuity",-IFERROR(PPMT(D1_I/12,$C7,D1_T,OFFSET(G$4,,-$C7+1),0),),IFERROR(IF($C7=0,0,OFFSET(G$4,,-$C7+1)/D1_T),0))</f>
        <v>0</v>
      </c>
      <c r="I7" s="550">
        <f ca="1">IF('Clinic Model'!$P$15="Annuity",-IFERROR(PPMT(D1_I/12,$C7,D1_T,OFFSET(H$4,,-$C7+1),0),),IFERROR(IF($C7=0,0,OFFSET(H$4,,-$C7+1)/D1_T),0))</f>
        <v>0</v>
      </c>
      <c r="J7" s="550">
        <f ca="1">IF('Clinic Model'!$P$15="Annuity",-IFERROR(PPMT(D1_I/12,$C7,D1_T,OFFSET(I$4,,-$C7+1),0),),IFERROR(IF($C7=0,0,OFFSET(I$4,,-$C7+1)/D1_T),0))</f>
        <v>0</v>
      </c>
      <c r="K7" s="550">
        <f ca="1">IF('Clinic Model'!$P$15="Annuity",-IFERROR(PPMT(D1_I/12,$C7,D1_T,OFFSET(J$4,,-$C7+1),0),),IFERROR(IF($C7=0,0,OFFSET(J$4,,-$C7+1)/D1_T),0))</f>
        <v>0</v>
      </c>
      <c r="L7" s="550">
        <f ca="1">IF('Clinic Model'!$P$15="Annuity",-IFERROR(PPMT(D1_I/12,$C7,D1_T,OFFSET(K$4,,-$C7+1),0),),IFERROR(IF($C7=0,0,OFFSET(K$4,,-$C7+1)/D1_T),0))</f>
        <v>0</v>
      </c>
      <c r="M7" s="550">
        <f ca="1">IF('Clinic Model'!$P$15="Annuity",-IFERROR(PPMT(D1_I/12,$C7,D1_T,OFFSET(L$4,,-$C7+1),0),),IFERROR(IF($C7=0,0,OFFSET(L$4,,-$C7+1)/D1_T),0))</f>
        <v>0</v>
      </c>
      <c r="N7" s="550">
        <f ca="1">IF('Clinic Model'!$P$15="Annuity",-IFERROR(PPMT(D1_I/12,$C7,D1_T,OFFSET(M$4,,-$C7+1),0),),IFERROR(IF($C7=0,0,OFFSET(M$4,,-$C7+1)/D1_T),0))</f>
        <v>0</v>
      </c>
      <c r="O7" s="550">
        <f ca="1">IF('Clinic Model'!$P$15="Annuity",-IFERROR(PPMT(D1_I/12,$C7,D1_T,OFFSET(N$4,,-$C7+1),0),),IFERROR(IF($C7=0,0,OFFSET(N$4,,-$C7+1)/D1_T),0))</f>
        <v>0</v>
      </c>
      <c r="P7" s="550">
        <f ca="1">IF('Clinic Model'!$P$15="Annuity",-IFERROR(PPMT(D1_I/12,$C7,D1_T,OFFSET(O$4,,-$C7+1),0),),IFERROR(IF($C7=0,0,OFFSET(O$4,,-$C7+1)/D1_T),0))</f>
        <v>0</v>
      </c>
      <c r="Q7" s="550">
        <f ca="1">IF('Clinic Model'!$P$15="Annuity",-IFERROR(PPMT(D1_I/12,$C7,D1_T,OFFSET(P$4,,-$C7+1),0),),IFERROR(IF($C7=0,0,OFFSET(P$4,,-$C7+1)/D1_T),0))</f>
        <v>0</v>
      </c>
      <c r="R7" s="550">
        <f ca="1">IF('Clinic Model'!$P$15="Annuity",-IFERROR(PPMT(D1_I/12,$C7,D1_T,OFFSET(Q$4,,-$C7+1),0),),IFERROR(IF($C7=0,0,OFFSET(Q$4,,-$C7+1)/D1_T),0))</f>
        <v>0</v>
      </c>
      <c r="S7" s="550">
        <f ca="1">IF('Clinic Model'!$P$15="Annuity",-IFERROR(PPMT(D1_I/12,$C7,D1_T,OFFSET(R$4,,-$C7+1),0),),IFERROR(IF($C7=0,0,OFFSET(R$4,,-$C7+1)/D1_T),0))</f>
        <v>0</v>
      </c>
      <c r="T7" s="550">
        <f ca="1">IF('Clinic Model'!$P$15="Annuity",-IFERROR(PPMT(D1_I/12,$C7,D1_T,OFFSET(S$4,,-$C7+1),0),),IFERROR(IF($C7=0,0,OFFSET(S$4,,-$C7+1)/D1_T),0))</f>
        <v>0</v>
      </c>
      <c r="U7" s="550">
        <f ca="1">IF('Clinic Model'!$P$15="Annuity",-IFERROR(PPMT(D1_I/12,$C7,D1_T,OFFSET(T$4,,-$C7+1),0),),IFERROR(IF($C7=0,0,OFFSET(T$4,,-$C7+1)/D1_T),0))</f>
        <v>0</v>
      </c>
      <c r="V7" s="550">
        <f ca="1">IF('Clinic Model'!$P$15="Annuity",-IFERROR(PPMT(D1_I/12,$C7,D1_T,OFFSET(U$4,,-$C7+1),0),),IFERROR(IF($C7=0,0,OFFSET(U$4,,-$C7+1)/D1_T),0))</f>
        <v>0</v>
      </c>
      <c r="W7" s="550">
        <f ca="1">IF('Clinic Model'!$P$15="Annuity",-IFERROR(PPMT(D1_I/12,$C7,D1_T,OFFSET(V$4,,-$C7+1),0),),IFERROR(IF($C7=0,0,OFFSET(V$4,,-$C7+1)/D1_T),0))</f>
        <v>0</v>
      </c>
      <c r="X7" s="550">
        <f ca="1">IF('Clinic Model'!$P$15="Annuity",-IFERROR(PPMT(D1_I/12,$C7,D1_T,OFFSET(W$4,,-$C7+1),0),),IFERROR(IF($C7=0,0,OFFSET(W$4,,-$C7+1)/D1_T),0))</f>
        <v>0</v>
      </c>
      <c r="Y7" s="550">
        <f ca="1">IF('Clinic Model'!$P$15="Annuity",-IFERROR(PPMT(D1_I/12,$C7,D1_T,OFFSET(X$4,,-$C7+1),0),),IFERROR(IF($C7=0,0,OFFSET(X$4,,-$C7+1)/D1_T),0))</f>
        <v>0</v>
      </c>
      <c r="Z7" s="550">
        <f ca="1">IF('Clinic Model'!$P$15="Annuity",-IFERROR(PPMT(D1_I/12,$C7,D1_T,OFFSET(Y$4,,-$C7+1),0),),IFERROR(IF($C7=0,0,OFFSET(Y$4,,-$C7+1)/D1_T),0))</f>
        <v>0</v>
      </c>
      <c r="AA7" s="550">
        <f ca="1">IF('Clinic Model'!$P$15="Annuity",-IFERROR(PPMT(D1_I/12,$C7,D1_T,OFFSET(Z$4,,-$C7+1),0),),IFERROR(IF($C7=0,0,OFFSET(Z$4,,-$C7+1)/D1_T),0))</f>
        <v>0</v>
      </c>
      <c r="AB7" s="550">
        <f ca="1">IF('Clinic Model'!$P$15="Annuity",-IFERROR(PPMT(D1_I/12,$C7,D1_T,OFFSET(AA$4,,-$C7+1),0),),IFERROR(IF($C7=0,0,OFFSET(AA$4,,-$C7+1)/D1_T),0))</f>
        <v>0</v>
      </c>
      <c r="AC7" s="550">
        <f ca="1">IF('Clinic Model'!$P$15="Annuity",-IFERROR(PPMT(D1_I/12,$C7,D1_T,OFFSET(AB$4,,-$C7+1),0),),IFERROR(IF($C7=0,0,OFFSET(AB$4,,-$C7+1)/D1_T),0))</f>
        <v>0</v>
      </c>
      <c r="AD7" s="550">
        <f ca="1">IF('Clinic Model'!$P$15="Annuity",-IFERROR(PPMT(D1_I/12,$C7,D1_T,OFFSET(AC$4,,-$C7+1),0),),IFERROR(IF($C7=0,0,OFFSET(AC$4,,-$C7+1)/D1_T),0))</f>
        <v>0</v>
      </c>
      <c r="AE7" s="550">
        <f ca="1">IF('Clinic Model'!$P$15="Annuity",-IFERROR(PPMT(D1_I/12,$C7,D1_T,OFFSET(AD$4,,-$C7+1),0),),IFERROR(IF($C7=0,0,OFFSET(AD$4,,-$C7+1)/D1_T),0))</f>
        <v>0</v>
      </c>
      <c r="AF7" s="550">
        <f ca="1">IF('Clinic Model'!$P$15="Annuity",-IFERROR(PPMT(D1_I/12,$C7,D1_T,OFFSET(AE$4,,-$C7+1),0),),IFERROR(IF($C7=0,0,OFFSET(AE$4,,-$C7+1)/D1_T),0))</f>
        <v>0</v>
      </c>
      <c r="AG7" s="550">
        <f ca="1">IF('Clinic Model'!$P$15="Annuity",-IFERROR(PPMT(D1_I/12,$C7,D1_T,OFFSET(AF$4,,-$C7+1),0),),IFERROR(IF($C7=0,0,OFFSET(AF$4,,-$C7+1)/D1_T),0))</f>
        <v>0</v>
      </c>
      <c r="AH7" s="550">
        <f ca="1">IF('Clinic Model'!$P$15="Annuity",-IFERROR(PPMT(D1_I/12,$C7,D1_T,OFFSET(AG$4,,-$C7+1),0),),IFERROR(IF($C7=0,0,OFFSET(AG$4,,-$C7+1)/D1_T),0))</f>
        <v>0</v>
      </c>
      <c r="AI7" s="550">
        <f ca="1">IF('Clinic Model'!$P$15="Annuity",-IFERROR(PPMT(D1_I/12,$C7,D1_T,OFFSET(AH$4,,-$C7+1),0),),IFERROR(IF($C7=0,0,OFFSET(AH$4,,-$C7+1)/D1_T),0))</f>
        <v>0</v>
      </c>
      <c r="AJ7" s="550">
        <f ca="1">IF('Clinic Model'!$P$15="Annuity",-IFERROR(PPMT(D1_I/12,$C7,D1_T,OFFSET(AI$4,,-$C7+1),0),),IFERROR(IF($C7=0,0,OFFSET(AI$4,,-$C7+1)/D1_T),0))</f>
        <v>0</v>
      </c>
      <c r="AK7" s="550">
        <f ca="1">IF('Clinic Model'!$P$15="Annuity",-IFERROR(PPMT(D1_I/12,$C7,D1_T,OFFSET(AJ$4,,-$C7+1),0),),IFERROR(IF($C7=0,0,OFFSET(AJ$4,,-$C7+1)/D1_T),0))</f>
        <v>0</v>
      </c>
      <c r="AL7" s="550">
        <f ca="1">IF('Clinic Model'!$P$15="Annuity",-IFERROR(PPMT(D1_I/12,$C7,D1_T,OFFSET(AK$4,,-$C7+1),0),),IFERROR(IF($C7=0,0,OFFSET(AK$4,,-$C7+1)/D1_T),0))</f>
        <v>0</v>
      </c>
      <c r="AM7" s="550">
        <f ca="1">IF('Clinic Model'!$P$15="Annuity",-IFERROR(PPMT(D1_I/12,$C7,D1_T,OFFSET(AL$4,,-$C7+1),0),),IFERROR(IF($C7=0,0,OFFSET(AL$4,,-$C7+1)/D1_T),0))</f>
        <v>0</v>
      </c>
      <c r="AN7" s="550">
        <f ca="1">IF('Clinic Model'!$P$15="Annuity",-IFERROR(PPMT(D1_I/12,$C7,D1_T,OFFSET(AM$4,,-$C7+1),0),),IFERROR(IF($C7=0,0,OFFSET(AM$4,,-$C7+1)/D1_T),0))</f>
        <v>0</v>
      </c>
      <c r="AO7" s="550">
        <f ca="1">IF('Clinic Model'!$P$15="Annuity",-IFERROR(PPMT(D1_I/12,$C7,D1_T,OFFSET(AN$4,,-$C7+1),0),),IFERROR(IF($C7=0,0,OFFSET(AN$4,,-$C7+1)/D1_T),0))</f>
        <v>0</v>
      </c>
      <c r="AP7" s="550">
        <f ca="1">IF('Clinic Model'!$P$15="Annuity",-IFERROR(PPMT(D1_I/12,$C7,D1_T,OFFSET(AO$4,,-$C7+1),0),),IFERROR(IF($C7=0,0,OFFSET(AO$4,,-$C7+1)/D1_T),0))</f>
        <v>0</v>
      </c>
      <c r="AQ7" s="550">
        <f ca="1">IF('Clinic Model'!$P$15="Annuity",-IFERROR(PPMT(D1_I/12,$C7,D1_T,OFFSET(AP$4,,-$C7+1),0),),IFERROR(IF($C7=0,0,OFFSET(AP$4,,-$C7+1)/D1_T),0))</f>
        <v>0</v>
      </c>
      <c r="AR7" s="550">
        <f ca="1">IF('Clinic Model'!$P$15="Annuity",-IFERROR(PPMT(D1_I/12,$C7,D1_T,OFFSET(AQ$4,,-$C7+1),0),),IFERROR(IF($C7=0,0,OFFSET(AQ$4,,-$C7+1)/D1_T),0))</f>
        <v>0</v>
      </c>
      <c r="AS7" s="550">
        <f ca="1">IF('Clinic Model'!$P$15="Annuity",-IFERROR(PPMT(D1_I/12,$C7,D1_T,OFFSET(AR$4,,-$C7+1),0),),IFERROR(IF($C7=0,0,OFFSET(AR$4,,-$C7+1)/D1_T),0))</f>
        <v>0</v>
      </c>
      <c r="AT7" s="550">
        <f ca="1">IF('Clinic Model'!$P$15="Annuity",-IFERROR(PPMT(D1_I/12,$C7,D1_T,OFFSET(AS$4,,-$C7+1),0),),IFERROR(IF($C7=0,0,OFFSET(AS$4,,-$C7+1)/D1_T),0))</f>
        <v>0</v>
      </c>
      <c r="AU7" s="550">
        <f ca="1">IF('Clinic Model'!$P$15="Annuity",-IFERROR(PPMT(D1_I/12,$C7,D1_T,OFFSET(AT$4,,-$C7+1),0),),IFERROR(IF($C7=0,0,OFFSET(AT$4,,-$C7+1)/D1_T),0))</f>
        <v>0</v>
      </c>
      <c r="AV7" s="550">
        <f ca="1">IF('Clinic Model'!$P$15="Annuity",-IFERROR(PPMT(D1_I/12,$C7,D1_T,OFFSET(AU$4,,-$C7+1),0),),IFERROR(IF($C7=0,0,OFFSET(AU$4,,-$C7+1)/D1_T),0))</f>
        <v>0</v>
      </c>
      <c r="AW7" s="550">
        <f ca="1">IF('Clinic Model'!$P$15="Annuity",-IFERROR(PPMT(D1_I/12,$C7,D1_T,OFFSET(AV$4,,-$C7+1),0),),IFERROR(IF($C7=0,0,OFFSET(AV$4,,-$C7+1)/D1_T),0))</f>
        <v>0</v>
      </c>
      <c r="AX7" s="550">
        <f ca="1">IF('Clinic Model'!$P$15="Annuity",-IFERROR(PPMT(D1_I/12,$C7,D1_T,OFFSET(AW$4,,-$C7+1),0),),IFERROR(IF($C7=0,0,OFFSET(AW$4,,-$C7+1)/D1_T),0))</f>
        <v>0</v>
      </c>
      <c r="AY7" s="550">
        <f ca="1">IF('Clinic Model'!$P$15="Annuity",-IFERROR(PPMT(D1_I/12,$C7,D1_T,OFFSET(AX$4,,-$C7+1),0),),IFERROR(IF($C7=0,0,OFFSET(AX$4,,-$C7+1)/D1_T),0))</f>
        <v>0</v>
      </c>
      <c r="AZ7" s="550">
        <f ca="1">IF('Clinic Model'!$P$15="Annuity",-IFERROR(PPMT(D1_I/12,$C7,D1_T,OFFSET(AY$4,,-$C7+1),0),),IFERROR(IF($C7=0,0,OFFSET(AY$4,,-$C7+1)/D1_T),0))</f>
        <v>0</v>
      </c>
      <c r="BA7" s="550">
        <f ca="1">IF('Clinic Model'!$P$15="Annuity",-IFERROR(PPMT(D1_I/12,$C7,D1_T,OFFSET(AZ$4,,-$C7+1),0),),IFERROR(IF($C7=0,0,OFFSET(AZ$4,,-$C7+1)/D1_T),0))</f>
        <v>0</v>
      </c>
      <c r="BB7" s="550">
        <f ca="1">IF('Clinic Model'!$P$15="Annuity",-IFERROR(PPMT(D1_I/12,$C7,D1_T,OFFSET(BA$4,,-$C7+1),0),),IFERROR(IF($C7=0,0,OFFSET(BA$4,,-$C7+1)/D1_T),0))</f>
        <v>0</v>
      </c>
      <c r="BC7" s="550">
        <f ca="1">IF('Clinic Model'!$P$15="Annuity",-IFERROR(PPMT(D1_I/12,$C7,D1_T,OFFSET(BB$4,,-$C7+1),0),),IFERROR(IF($C7=0,0,OFFSET(BB$4,,-$C7+1)/D1_T),0))</f>
        <v>0</v>
      </c>
      <c r="BD7" s="550">
        <f ca="1">IF('Clinic Model'!$P$15="Annuity",-IFERROR(PPMT(D1_I/12,$C7,D1_T,OFFSET(BC$4,,-$C7+1),0),),IFERROR(IF($C7=0,0,OFFSET(BC$4,,-$C7+1)/D1_T),0))</f>
        <v>0</v>
      </c>
      <c r="BE7" s="550">
        <f ca="1">IF('Clinic Model'!$P$15="Annuity",-IFERROR(PPMT(D1_I/12,$C7,D1_T,OFFSET(BD$4,,-$C7+1),0),),IFERROR(IF($C7=0,0,OFFSET(BD$4,,-$C7+1)/D1_T),0))</f>
        <v>0</v>
      </c>
      <c r="BF7" s="550">
        <f ca="1">IF('Clinic Model'!$P$15="Annuity",-IFERROR(PPMT(D1_I/12,$C7,D1_T,OFFSET(BE$4,,-$C7+1),0),),IFERROR(IF($C7=0,0,OFFSET(BE$4,,-$C7+1)/D1_T),0))</f>
        <v>0</v>
      </c>
      <c r="BG7" s="550">
        <f ca="1">IF('Clinic Model'!$P$15="Annuity",-IFERROR(PPMT(D1_I/12,$C7,D1_T,OFFSET(BF$4,,-$C7+1),0),),IFERROR(IF($C7=0,0,OFFSET(BF$4,,-$C7+1)/D1_T),0))</f>
        <v>0</v>
      </c>
      <c r="BH7" s="550">
        <f ca="1">IF('Clinic Model'!$P$15="Annuity",-IFERROR(PPMT(D1_I/12,$C7,D1_T,OFFSET(BG$4,,-$C7+1),0),),IFERROR(IF($C7=0,0,OFFSET(BG$4,,-$C7+1)/D1_T),0))</f>
        <v>0</v>
      </c>
      <c r="BI7" s="550">
        <f ca="1">IF('Clinic Model'!$P$15="Annuity",-IFERROR(PPMT(D1_I/12,$C7,D1_T,OFFSET(BH$4,,-$C7+1),0),),IFERROR(IF($C7=0,0,OFFSET(BH$4,,-$C7+1)/D1_T),0))</f>
        <v>0</v>
      </c>
      <c r="BJ7" s="550">
        <f ca="1">IF('Clinic Model'!$P$15="Annuity",-IFERROR(PPMT(D1_I/12,$C7,D1_T,OFFSET(BI$4,,-$C7+1),0),),IFERROR(IF($C7=0,0,OFFSET(BI$4,,-$C7+1)/D1_T),0))</f>
        <v>0</v>
      </c>
      <c r="BK7" s="550">
        <f ca="1">IF('Clinic Model'!$P$15="Annuity",-IFERROR(PPMT(D1_I/12,$C7,D1_T,OFFSET(BJ$4,,-$C7+1),0),),IFERROR(IF($C7=0,0,OFFSET(BJ$4,,-$C7+1)/D1_T),0))</f>
        <v>0</v>
      </c>
      <c r="BL7" s="550">
        <f ca="1">IF('Clinic Model'!$P$15="Annuity",-IFERROR(PPMT(D1_I/12,$C7,D1_T,OFFSET(BK$4,,-$C7+1),0),),IFERROR(IF($C7=0,0,OFFSET(BK$4,,-$C7+1)/D1_T),0))</f>
        <v>0</v>
      </c>
    </row>
    <row r="8" spans="1:64" ht="10.5" hidden="1" customHeight="1" outlineLevel="1" x14ac:dyDescent="0.3">
      <c r="A8" s="105"/>
      <c r="B8" s="504"/>
      <c r="C8" s="105">
        <f t="shared" ref="C8:C39" si="3">IF(C7=0,0,IF((C7+1)&lt;=D1_T,C7+1,0))</f>
        <v>2</v>
      </c>
      <c r="E8" s="548">
        <f ca="1">IF('Clinic Model'!$P$15="Annuity",-IFERROR(PPMT(D1_I/12,$C8,D1_T,OFFSET(D$4,,-$C8+1),0),),IFERROR(IF($C8=0,0,OFFSET(D$4,,-$C8+1)/D1_T),0))</f>
        <v>0</v>
      </c>
      <c r="F8" s="548">
        <f ca="1">IF('Clinic Model'!$P$15="Annuity",-IFERROR(PPMT(D1_I/12,$C8,D1_T,OFFSET(E$4,,-$C8+1),0),),IFERROR(IF($C8=0,0,OFFSET(E$4,,-$C8+1)/D1_T),0))</f>
        <v>0</v>
      </c>
      <c r="G8" s="548">
        <f ca="1">IF('Clinic Model'!$P$15="Annuity",-IFERROR(PPMT(D1_I/12,$C8,D1_T,OFFSET(F$4,,-$C8+1),0),),IFERROR(IF($C8=0,0,OFFSET(F$4,,-$C8+1)/D1_T),0))</f>
        <v>23611.111111111109</v>
      </c>
      <c r="H8" s="548">
        <f ca="1">IF('Clinic Model'!$P$15="Annuity",-IFERROR(PPMT(D1_I/12,$C8,D1_T,OFFSET(G$4,,-$C8+1),0),),IFERROR(IF($C8=0,0,OFFSET(G$4,,-$C8+1)/D1_T),0))</f>
        <v>0</v>
      </c>
      <c r="I8" s="548">
        <f ca="1">IF('Clinic Model'!$P$15="Annuity",-IFERROR(PPMT(D1_I/12,$C8,D1_T,OFFSET(H$4,,-$C8+1),0),),IFERROR(IF($C8=0,0,OFFSET(H$4,,-$C8+1)/D1_T),0))</f>
        <v>0</v>
      </c>
      <c r="J8" s="548">
        <f ca="1">IF('Clinic Model'!$P$15="Annuity",-IFERROR(PPMT(D1_I/12,$C8,D1_T,OFFSET(I$4,,-$C8+1),0),),IFERROR(IF($C8=0,0,OFFSET(I$4,,-$C8+1)/D1_T),0))</f>
        <v>0</v>
      </c>
      <c r="K8" s="548">
        <f ca="1">IF('Clinic Model'!$P$15="Annuity",-IFERROR(PPMT(D1_I/12,$C8,D1_T,OFFSET(J$4,,-$C8+1),0),),IFERROR(IF($C8=0,0,OFFSET(J$4,,-$C8+1)/D1_T),0))</f>
        <v>0</v>
      </c>
      <c r="L8" s="548">
        <f ca="1">IF('Clinic Model'!$P$15="Annuity",-IFERROR(PPMT(D1_I/12,$C8,D1_T,OFFSET(K$4,,-$C8+1),0),),IFERROR(IF($C8=0,0,OFFSET(K$4,,-$C8+1)/D1_T),0))</f>
        <v>0</v>
      </c>
      <c r="M8" s="548">
        <f ca="1">IF('Clinic Model'!$P$15="Annuity",-IFERROR(PPMT(D1_I/12,$C8,D1_T,OFFSET(L$4,,-$C8+1),0),),IFERROR(IF($C8=0,0,OFFSET(L$4,,-$C8+1)/D1_T),0))</f>
        <v>0</v>
      </c>
      <c r="N8" s="548">
        <f ca="1">IF('Clinic Model'!$P$15="Annuity",-IFERROR(PPMT(D1_I/12,$C8,D1_T,OFFSET(M$4,,-$C8+1),0),),IFERROR(IF($C8=0,0,OFFSET(M$4,,-$C8+1)/D1_T),0))</f>
        <v>0</v>
      </c>
      <c r="O8" s="548">
        <f ca="1">IF('Clinic Model'!$P$15="Annuity",-IFERROR(PPMT(D1_I/12,$C8,D1_T,OFFSET(N$4,,-$C8+1),0),),IFERROR(IF($C8=0,0,OFFSET(N$4,,-$C8+1)/D1_T),0))</f>
        <v>0</v>
      </c>
      <c r="P8" s="548">
        <f ca="1">IF('Clinic Model'!$P$15="Annuity",-IFERROR(PPMT(D1_I/12,$C8,D1_T,OFFSET(O$4,,-$C8+1),0),),IFERROR(IF($C8=0,0,OFFSET(O$4,,-$C8+1)/D1_T),0))</f>
        <v>0</v>
      </c>
      <c r="Q8" s="548">
        <f ca="1">IF('Clinic Model'!$P$15="Annuity",-IFERROR(PPMT(D1_I/12,$C8,D1_T,OFFSET(P$4,,-$C8+1),0),),IFERROR(IF($C8=0,0,OFFSET(P$4,,-$C8+1)/D1_T),0))</f>
        <v>0</v>
      </c>
      <c r="R8" s="548">
        <f ca="1">IF('Clinic Model'!$P$15="Annuity",-IFERROR(PPMT(D1_I/12,$C8,D1_T,OFFSET(Q$4,,-$C8+1),0),),IFERROR(IF($C8=0,0,OFFSET(Q$4,,-$C8+1)/D1_T),0))</f>
        <v>0</v>
      </c>
      <c r="S8" s="548">
        <f ca="1">IF('Clinic Model'!$P$15="Annuity",-IFERROR(PPMT(D1_I/12,$C8,D1_T,OFFSET(R$4,,-$C8+1),0),),IFERROR(IF($C8=0,0,OFFSET(R$4,,-$C8+1)/D1_T),0))</f>
        <v>0</v>
      </c>
      <c r="T8" s="548">
        <f ca="1">IF('Clinic Model'!$P$15="Annuity",-IFERROR(PPMT(D1_I/12,$C8,D1_T,OFFSET(S$4,,-$C8+1),0),),IFERROR(IF($C8=0,0,OFFSET(S$4,,-$C8+1)/D1_T),0))</f>
        <v>0</v>
      </c>
      <c r="U8" s="548">
        <f ca="1">IF('Clinic Model'!$P$15="Annuity",-IFERROR(PPMT(D1_I/12,$C8,D1_T,OFFSET(T$4,,-$C8+1),0),),IFERROR(IF($C8=0,0,OFFSET(T$4,,-$C8+1)/D1_T),0))</f>
        <v>0</v>
      </c>
      <c r="V8" s="548">
        <f ca="1">IF('Clinic Model'!$P$15="Annuity",-IFERROR(PPMT(D1_I/12,$C8,D1_T,OFFSET(U$4,,-$C8+1),0),),IFERROR(IF($C8=0,0,OFFSET(U$4,,-$C8+1)/D1_T),0))</f>
        <v>0</v>
      </c>
      <c r="W8" s="548">
        <f ca="1">IF('Clinic Model'!$P$15="Annuity",-IFERROR(PPMT(D1_I/12,$C8,D1_T,OFFSET(V$4,,-$C8+1),0),),IFERROR(IF($C8=0,0,OFFSET(V$4,,-$C8+1)/D1_T),0))</f>
        <v>0</v>
      </c>
      <c r="X8" s="548">
        <f ca="1">IF('Clinic Model'!$P$15="Annuity",-IFERROR(PPMT(D1_I/12,$C8,D1_T,OFFSET(W$4,,-$C8+1),0),),IFERROR(IF($C8=0,0,OFFSET(W$4,,-$C8+1)/D1_T),0))</f>
        <v>0</v>
      </c>
      <c r="Y8" s="548">
        <f ca="1">IF('Clinic Model'!$P$15="Annuity",-IFERROR(PPMT(D1_I/12,$C8,D1_T,OFFSET(X$4,,-$C8+1),0),),IFERROR(IF($C8=0,0,OFFSET(X$4,,-$C8+1)/D1_T),0))</f>
        <v>0</v>
      </c>
      <c r="Z8" s="548">
        <f ca="1">IF('Clinic Model'!$P$15="Annuity",-IFERROR(PPMT(D1_I/12,$C8,D1_T,OFFSET(Y$4,,-$C8+1),0),),IFERROR(IF($C8=0,0,OFFSET(Y$4,,-$C8+1)/D1_T),0))</f>
        <v>0</v>
      </c>
      <c r="AA8" s="548">
        <f ca="1">IF('Clinic Model'!$P$15="Annuity",-IFERROR(PPMT(D1_I/12,$C8,D1_T,OFFSET(Z$4,,-$C8+1),0),),IFERROR(IF($C8=0,0,OFFSET(Z$4,,-$C8+1)/D1_T),0))</f>
        <v>0</v>
      </c>
      <c r="AB8" s="548">
        <f ca="1">IF('Clinic Model'!$P$15="Annuity",-IFERROR(PPMT(D1_I/12,$C8,D1_T,OFFSET(AA$4,,-$C8+1),0),),IFERROR(IF($C8=0,0,OFFSET(AA$4,,-$C8+1)/D1_T),0))</f>
        <v>0</v>
      </c>
      <c r="AC8" s="548">
        <f ca="1">IF('Clinic Model'!$P$15="Annuity",-IFERROR(PPMT(D1_I/12,$C8,D1_T,OFFSET(AB$4,,-$C8+1),0),),IFERROR(IF($C8=0,0,OFFSET(AB$4,,-$C8+1)/D1_T),0))</f>
        <v>0</v>
      </c>
      <c r="AD8" s="548">
        <f ca="1">IF('Clinic Model'!$P$15="Annuity",-IFERROR(PPMT(D1_I/12,$C8,D1_T,OFFSET(AC$4,,-$C8+1),0),),IFERROR(IF($C8=0,0,OFFSET(AC$4,,-$C8+1)/D1_T),0))</f>
        <v>0</v>
      </c>
      <c r="AE8" s="548">
        <f ca="1">IF('Clinic Model'!$P$15="Annuity",-IFERROR(PPMT(D1_I/12,$C8,D1_T,OFFSET(AD$4,,-$C8+1),0),),IFERROR(IF($C8=0,0,OFFSET(AD$4,,-$C8+1)/D1_T),0))</f>
        <v>0</v>
      </c>
      <c r="AF8" s="548">
        <f ca="1">IF('Clinic Model'!$P$15="Annuity",-IFERROR(PPMT(D1_I/12,$C8,D1_T,OFFSET(AE$4,,-$C8+1),0),),IFERROR(IF($C8=0,0,OFFSET(AE$4,,-$C8+1)/D1_T),0))</f>
        <v>0</v>
      </c>
      <c r="AG8" s="548">
        <f ca="1">IF('Clinic Model'!$P$15="Annuity",-IFERROR(PPMT(D1_I/12,$C8,D1_T,OFFSET(AF$4,,-$C8+1),0),),IFERROR(IF($C8=0,0,OFFSET(AF$4,,-$C8+1)/D1_T),0))</f>
        <v>0</v>
      </c>
      <c r="AH8" s="548">
        <f ca="1">IF('Clinic Model'!$P$15="Annuity",-IFERROR(PPMT(D1_I/12,$C8,D1_T,OFFSET(AG$4,,-$C8+1),0),),IFERROR(IF($C8=0,0,OFFSET(AG$4,,-$C8+1)/D1_T),0))</f>
        <v>0</v>
      </c>
      <c r="AI8" s="548">
        <f ca="1">IF('Clinic Model'!$P$15="Annuity",-IFERROR(PPMT(D1_I/12,$C8,D1_T,OFFSET(AH$4,,-$C8+1),0),),IFERROR(IF($C8=0,0,OFFSET(AH$4,,-$C8+1)/D1_T),0))</f>
        <v>0</v>
      </c>
      <c r="AJ8" s="548">
        <f ca="1">IF('Clinic Model'!$P$15="Annuity",-IFERROR(PPMT(D1_I/12,$C8,D1_T,OFFSET(AI$4,,-$C8+1),0),),IFERROR(IF($C8=0,0,OFFSET(AI$4,,-$C8+1)/D1_T),0))</f>
        <v>0</v>
      </c>
      <c r="AK8" s="548">
        <f ca="1">IF('Clinic Model'!$P$15="Annuity",-IFERROR(PPMT(D1_I/12,$C8,D1_T,OFFSET(AJ$4,,-$C8+1),0),),IFERROR(IF($C8=0,0,OFFSET(AJ$4,,-$C8+1)/D1_T),0))</f>
        <v>0</v>
      </c>
      <c r="AL8" s="548">
        <f ca="1">IF('Clinic Model'!$P$15="Annuity",-IFERROR(PPMT(D1_I/12,$C8,D1_T,OFFSET(AK$4,,-$C8+1),0),),IFERROR(IF($C8=0,0,OFFSET(AK$4,,-$C8+1)/D1_T),0))</f>
        <v>0</v>
      </c>
      <c r="AM8" s="548">
        <f ca="1">IF('Clinic Model'!$P$15="Annuity",-IFERROR(PPMT(D1_I/12,$C8,D1_T,OFFSET(AL$4,,-$C8+1),0),),IFERROR(IF($C8=0,0,OFFSET(AL$4,,-$C8+1)/D1_T),0))</f>
        <v>0</v>
      </c>
      <c r="AN8" s="548">
        <f ca="1">IF('Clinic Model'!$P$15="Annuity",-IFERROR(PPMT(D1_I/12,$C8,D1_T,OFFSET(AM$4,,-$C8+1),0),),IFERROR(IF($C8=0,0,OFFSET(AM$4,,-$C8+1)/D1_T),0))</f>
        <v>0</v>
      </c>
      <c r="AO8" s="548">
        <f ca="1">IF('Clinic Model'!$P$15="Annuity",-IFERROR(PPMT(D1_I/12,$C8,D1_T,OFFSET(AN$4,,-$C8+1),0),),IFERROR(IF($C8=0,0,OFFSET(AN$4,,-$C8+1)/D1_T),0))</f>
        <v>0</v>
      </c>
      <c r="AP8" s="548">
        <f ca="1">IF('Clinic Model'!$P$15="Annuity",-IFERROR(PPMT(D1_I/12,$C8,D1_T,OFFSET(AO$4,,-$C8+1),0),),IFERROR(IF($C8=0,0,OFFSET(AO$4,,-$C8+1)/D1_T),0))</f>
        <v>0</v>
      </c>
      <c r="AQ8" s="548">
        <f ca="1">IF('Clinic Model'!$P$15="Annuity",-IFERROR(PPMT(D1_I/12,$C8,D1_T,OFFSET(AP$4,,-$C8+1),0),),IFERROR(IF($C8=0,0,OFFSET(AP$4,,-$C8+1)/D1_T),0))</f>
        <v>0</v>
      </c>
      <c r="AR8" s="548">
        <f ca="1">IF('Clinic Model'!$P$15="Annuity",-IFERROR(PPMT(D1_I/12,$C8,D1_T,OFFSET(AQ$4,,-$C8+1),0),),IFERROR(IF($C8=0,0,OFFSET(AQ$4,,-$C8+1)/D1_T),0))</f>
        <v>0</v>
      </c>
      <c r="AS8" s="548">
        <f ca="1">IF('Clinic Model'!$P$15="Annuity",-IFERROR(PPMT(D1_I/12,$C8,D1_T,OFFSET(AR$4,,-$C8+1),0),),IFERROR(IF($C8=0,0,OFFSET(AR$4,,-$C8+1)/D1_T),0))</f>
        <v>0</v>
      </c>
      <c r="AT8" s="548">
        <f ca="1">IF('Clinic Model'!$P$15="Annuity",-IFERROR(PPMT(D1_I/12,$C8,D1_T,OFFSET(AS$4,,-$C8+1),0),),IFERROR(IF($C8=0,0,OFFSET(AS$4,,-$C8+1)/D1_T),0))</f>
        <v>0</v>
      </c>
      <c r="AU8" s="548">
        <f ca="1">IF('Clinic Model'!$P$15="Annuity",-IFERROR(PPMT(D1_I/12,$C8,D1_T,OFFSET(AT$4,,-$C8+1),0),),IFERROR(IF($C8=0,0,OFFSET(AT$4,,-$C8+1)/D1_T),0))</f>
        <v>0</v>
      </c>
      <c r="AV8" s="548">
        <f ca="1">IF('Clinic Model'!$P$15="Annuity",-IFERROR(PPMT(D1_I/12,$C8,D1_T,OFFSET(AU$4,,-$C8+1),0),),IFERROR(IF($C8=0,0,OFFSET(AU$4,,-$C8+1)/D1_T),0))</f>
        <v>0</v>
      </c>
      <c r="AW8" s="548">
        <f ca="1">IF('Clinic Model'!$P$15="Annuity",-IFERROR(PPMT(D1_I/12,$C8,D1_T,OFFSET(AV$4,,-$C8+1),0),),IFERROR(IF($C8=0,0,OFFSET(AV$4,,-$C8+1)/D1_T),0))</f>
        <v>0</v>
      </c>
      <c r="AX8" s="548">
        <f ca="1">IF('Clinic Model'!$P$15="Annuity",-IFERROR(PPMT(D1_I/12,$C8,D1_T,OFFSET(AW$4,,-$C8+1),0),),IFERROR(IF($C8=0,0,OFFSET(AW$4,,-$C8+1)/D1_T),0))</f>
        <v>0</v>
      </c>
      <c r="AY8" s="548">
        <f ca="1">IF('Clinic Model'!$P$15="Annuity",-IFERROR(PPMT(D1_I/12,$C8,D1_T,OFFSET(AX$4,,-$C8+1),0),),IFERROR(IF($C8=0,0,OFFSET(AX$4,,-$C8+1)/D1_T),0))</f>
        <v>0</v>
      </c>
      <c r="AZ8" s="548">
        <f ca="1">IF('Clinic Model'!$P$15="Annuity",-IFERROR(PPMT(D1_I/12,$C8,D1_T,OFFSET(AY$4,,-$C8+1),0),),IFERROR(IF($C8=0,0,OFFSET(AY$4,,-$C8+1)/D1_T),0))</f>
        <v>0</v>
      </c>
      <c r="BA8" s="548">
        <f ca="1">IF('Clinic Model'!$P$15="Annuity",-IFERROR(PPMT(D1_I/12,$C8,D1_T,OFFSET(AZ$4,,-$C8+1),0),),IFERROR(IF($C8=0,0,OFFSET(AZ$4,,-$C8+1)/D1_T),0))</f>
        <v>0</v>
      </c>
      <c r="BB8" s="548">
        <f ca="1">IF('Clinic Model'!$P$15="Annuity",-IFERROR(PPMT(D1_I/12,$C8,D1_T,OFFSET(BA$4,,-$C8+1),0),),IFERROR(IF($C8=0,0,OFFSET(BA$4,,-$C8+1)/D1_T),0))</f>
        <v>0</v>
      </c>
      <c r="BC8" s="548">
        <f ca="1">IF('Clinic Model'!$P$15="Annuity",-IFERROR(PPMT(D1_I/12,$C8,D1_T,OFFSET(BB$4,,-$C8+1),0),),IFERROR(IF($C8=0,0,OFFSET(BB$4,,-$C8+1)/D1_T),0))</f>
        <v>0</v>
      </c>
      <c r="BD8" s="548">
        <f ca="1">IF('Clinic Model'!$P$15="Annuity",-IFERROR(PPMT(D1_I/12,$C8,D1_T,OFFSET(BC$4,,-$C8+1),0),),IFERROR(IF($C8=0,0,OFFSET(BC$4,,-$C8+1)/D1_T),0))</f>
        <v>0</v>
      </c>
      <c r="BE8" s="548">
        <f ca="1">IF('Clinic Model'!$P$15="Annuity",-IFERROR(PPMT(D1_I/12,$C8,D1_T,OFFSET(BD$4,,-$C8+1),0),),IFERROR(IF($C8=0,0,OFFSET(BD$4,,-$C8+1)/D1_T),0))</f>
        <v>0</v>
      </c>
      <c r="BF8" s="548">
        <f ca="1">IF('Clinic Model'!$P$15="Annuity",-IFERROR(PPMT(D1_I/12,$C8,D1_T,OFFSET(BE$4,,-$C8+1),0),),IFERROR(IF($C8=0,0,OFFSET(BE$4,,-$C8+1)/D1_T),0))</f>
        <v>0</v>
      </c>
      <c r="BG8" s="548">
        <f ca="1">IF('Clinic Model'!$P$15="Annuity",-IFERROR(PPMT(D1_I/12,$C8,D1_T,OFFSET(BF$4,,-$C8+1),0),),IFERROR(IF($C8=0,0,OFFSET(BF$4,,-$C8+1)/D1_T),0))</f>
        <v>0</v>
      </c>
      <c r="BH8" s="548">
        <f ca="1">IF('Clinic Model'!$P$15="Annuity",-IFERROR(PPMT(D1_I/12,$C8,D1_T,OFFSET(BG$4,,-$C8+1),0),),IFERROR(IF($C8=0,0,OFFSET(BG$4,,-$C8+1)/D1_T),0))</f>
        <v>0</v>
      </c>
      <c r="BI8" s="548">
        <f ca="1">IF('Clinic Model'!$P$15="Annuity",-IFERROR(PPMT(D1_I/12,$C8,D1_T,OFFSET(BH$4,,-$C8+1),0),),IFERROR(IF($C8=0,0,OFFSET(BH$4,,-$C8+1)/D1_T),0))</f>
        <v>0</v>
      </c>
      <c r="BJ8" s="548">
        <f ca="1">IF('Clinic Model'!$P$15="Annuity",-IFERROR(PPMT(D1_I/12,$C8,D1_T,OFFSET(BI$4,,-$C8+1),0),),IFERROR(IF($C8=0,0,OFFSET(BI$4,,-$C8+1)/D1_T),0))</f>
        <v>0</v>
      </c>
      <c r="BK8" s="548">
        <f ca="1">IF('Clinic Model'!$P$15="Annuity",-IFERROR(PPMT(D1_I/12,$C8,D1_T,OFFSET(BJ$4,,-$C8+1),0),),IFERROR(IF($C8=0,0,OFFSET(BJ$4,,-$C8+1)/D1_T),0))</f>
        <v>0</v>
      </c>
      <c r="BL8" s="548">
        <f ca="1">IF('Clinic Model'!$P$15="Annuity",-IFERROR(PPMT(D1_I/12,$C8,D1_T,OFFSET(BK$4,,-$C8+1),0),),IFERROR(IF($C8=0,0,OFFSET(BK$4,,-$C8+1)/D1_T),0))</f>
        <v>0</v>
      </c>
    </row>
    <row r="9" spans="1:64" ht="10.5" hidden="1" customHeight="1" outlineLevel="1" x14ac:dyDescent="0.3">
      <c r="A9" s="105"/>
      <c r="B9" s="504"/>
      <c r="C9" s="105">
        <f t="shared" si="3"/>
        <v>3</v>
      </c>
      <c r="E9" s="548">
        <f ca="1">IF('Clinic Model'!$P$15="Annuity",-IFERROR(PPMT(D1_I/12,$C9,D1_T,OFFSET(D$4,,-$C9+1),0),),IFERROR(IF($C9=0,0,OFFSET(D$4,,-$C9+1)/D1_T),0))</f>
        <v>0</v>
      </c>
      <c r="F9" s="548">
        <f ca="1">IF('Clinic Model'!$P$15="Annuity",-IFERROR(PPMT(D1_I/12,$C9,D1_T,OFFSET(E$4,,-$C9+1),0),),IFERROR(IF($C9=0,0,OFFSET(E$4,,-$C9+1)/D1_T),0))</f>
        <v>0</v>
      </c>
      <c r="G9" s="548">
        <f ca="1">IF('Clinic Model'!$P$15="Annuity",-IFERROR(PPMT(D1_I/12,$C9,D1_T,OFFSET(F$4,,-$C9+1),0),),IFERROR(IF($C9=0,0,OFFSET(F$4,,-$C9+1)/D1_T),0))</f>
        <v>0</v>
      </c>
      <c r="H9" s="548">
        <f ca="1">IF('Clinic Model'!$P$15="Annuity",-IFERROR(PPMT(D1_I/12,$C9,D1_T,OFFSET(G$4,,-$C9+1),0),),IFERROR(IF($C9=0,0,OFFSET(G$4,,-$C9+1)/D1_T),0))</f>
        <v>23611.111111111109</v>
      </c>
      <c r="I9" s="548">
        <f ca="1">IF('Clinic Model'!$P$15="Annuity",-IFERROR(PPMT(D1_I/12,$C9,D1_T,OFFSET(H$4,,-$C9+1),0),),IFERROR(IF($C9=0,0,OFFSET(H$4,,-$C9+1)/D1_T),0))</f>
        <v>0</v>
      </c>
      <c r="J9" s="548">
        <f ca="1">IF('Clinic Model'!$P$15="Annuity",-IFERROR(PPMT(D1_I/12,$C9,D1_T,OFFSET(I$4,,-$C9+1),0),),IFERROR(IF($C9=0,0,OFFSET(I$4,,-$C9+1)/D1_T),0))</f>
        <v>0</v>
      </c>
      <c r="K9" s="548">
        <f ca="1">IF('Clinic Model'!$P$15="Annuity",-IFERROR(PPMT(D1_I/12,$C9,D1_T,OFFSET(J$4,,-$C9+1),0),),IFERROR(IF($C9=0,0,OFFSET(J$4,,-$C9+1)/D1_T),0))</f>
        <v>0</v>
      </c>
      <c r="L9" s="548">
        <f ca="1">IF('Clinic Model'!$P$15="Annuity",-IFERROR(PPMT(D1_I/12,$C9,D1_T,OFFSET(K$4,,-$C9+1),0),),IFERROR(IF($C9=0,0,OFFSET(K$4,,-$C9+1)/D1_T),0))</f>
        <v>0</v>
      </c>
      <c r="M9" s="548">
        <f ca="1">IF('Clinic Model'!$P$15="Annuity",-IFERROR(PPMT(D1_I/12,$C9,D1_T,OFFSET(L$4,,-$C9+1),0),),IFERROR(IF($C9=0,0,OFFSET(L$4,,-$C9+1)/D1_T),0))</f>
        <v>0</v>
      </c>
      <c r="N9" s="548">
        <f ca="1">IF('Clinic Model'!$P$15="Annuity",-IFERROR(PPMT(D1_I/12,$C9,D1_T,OFFSET(M$4,,-$C9+1),0),),IFERROR(IF($C9=0,0,OFFSET(M$4,,-$C9+1)/D1_T),0))</f>
        <v>0</v>
      </c>
      <c r="O9" s="548">
        <f ca="1">IF('Clinic Model'!$P$15="Annuity",-IFERROR(PPMT(D1_I/12,$C9,D1_T,OFFSET(N$4,,-$C9+1),0),),IFERROR(IF($C9=0,0,OFFSET(N$4,,-$C9+1)/D1_T),0))</f>
        <v>0</v>
      </c>
      <c r="P9" s="548">
        <f ca="1">IF('Clinic Model'!$P$15="Annuity",-IFERROR(PPMT(D1_I/12,$C9,D1_T,OFFSET(O$4,,-$C9+1),0),),IFERROR(IF($C9=0,0,OFFSET(O$4,,-$C9+1)/D1_T),0))</f>
        <v>0</v>
      </c>
      <c r="Q9" s="548">
        <f ca="1">IF('Clinic Model'!$P$15="Annuity",-IFERROR(PPMT(D1_I/12,$C9,D1_T,OFFSET(P$4,,-$C9+1),0),),IFERROR(IF($C9=0,0,OFFSET(P$4,,-$C9+1)/D1_T),0))</f>
        <v>0</v>
      </c>
      <c r="R9" s="548">
        <f ca="1">IF('Clinic Model'!$P$15="Annuity",-IFERROR(PPMT(D1_I/12,$C9,D1_T,OFFSET(Q$4,,-$C9+1),0),),IFERROR(IF($C9=0,0,OFFSET(Q$4,,-$C9+1)/D1_T),0))</f>
        <v>0</v>
      </c>
      <c r="S9" s="548">
        <f ca="1">IF('Clinic Model'!$P$15="Annuity",-IFERROR(PPMT(D1_I/12,$C9,D1_T,OFFSET(R$4,,-$C9+1),0),),IFERROR(IF($C9=0,0,OFFSET(R$4,,-$C9+1)/D1_T),0))</f>
        <v>0</v>
      </c>
      <c r="T9" s="548">
        <f ca="1">IF('Clinic Model'!$P$15="Annuity",-IFERROR(PPMT(D1_I/12,$C9,D1_T,OFFSET(S$4,,-$C9+1),0),),IFERROR(IF($C9=0,0,OFFSET(S$4,,-$C9+1)/D1_T),0))</f>
        <v>0</v>
      </c>
      <c r="U9" s="548">
        <f ca="1">IF('Clinic Model'!$P$15="Annuity",-IFERROR(PPMT(D1_I/12,$C9,D1_T,OFFSET(T$4,,-$C9+1),0),),IFERROR(IF($C9=0,0,OFFSET(T$4,,-$C9+1)/D1_T),0))</f>
        <v>0</v>
      </c>
      <c r="V9" s="548">
        <f ca="1">IF('Clinic Model'!$P$15="Annuity",-IFERROR(PPMT(D1_I/12,$C9,D1_T,OFFSET(U$4,,-$C9+1),0),),IFERROR(IF($C9=0,0,OFFSET(U$4,,-$C9+1)/D1_T),0))</f>
        <v>0</v>
      </c>
      <c r="W9" s="548">
        <f ca="1">IF('Clinic Model'!$P$15="Annuity",-IFERROR(PPMT(D1_I/12,$C9,D1_T,OFFSET(V$4,,-$C9+1),0),),IFERROR(IF($C9=0,0,OFFSET(V$4,,-$C9+1)/D1_T),0))</f>
        <v>0</v>
      </c>
      <c r="X9" s="548">
        <f ca="1">IF('Clinic Model'!$P$15="Annuity",-IFERROR(PPMT(D1_I/12,$C9,D1_T,OFFSET(W$4,,-$C9+1),0),),IFERROR(IF($C9=0,0,OFFSET(W$4,,-$C9+1)/D1_T),0))</f>
        <v>0</v>
      </c>
      <c r="Y9" s="548">
        <f ca="1">IF('Clinic Model'!$P$15="Annuity",-IFERROR(PPMT(D1_I/12,$C9,D1_T,OFFSET(X$4,,-$C9+1),0),),IFERROR(IF($C9=0,0,OFFSET(X$4,,-$C9+1)/D1_T),0))</f>
        <v>0</v>
      </c>
      <c r="Z9" s="548">
        <f ca="1">IF('Clinic Model'!$P$15="Annuity",-IFERROR(PPMT(D1_I/12,$C9,D1_T,OFFSET(Y$4,,-$C9+1),0),),IFERROR(IF($C9=0,0,OFFSET(Y$4,,-$C9+1)/D1_T),0))</f>
        <v>0</v>
      </c>
      <c r="AA9" s="548">
        <f ca="1">IF('Clinic Model'!$P$15="Annuity",-IFERROR(PPMT(D1_I/12,$C9,D1_T,OFFSET(Z$4,,-$C9+1),0),),IFERROR(IF($C9=0,0,OFFSET(Z$4,,-$C9+1)/D1_T),0))</f>
        <v>0</v>
      </c>
      <c r="AB9" s="548">
        <f ca="1">IF('Clinic Model'!$P$15="Annuity",-IFERROR(PPMT(D1_I/12,$C9,D1_T,OFFSET(AA$4,,-$C9+1),0),),IFERROR(IF($C9=0,0,OFFSET(AA$4,,-$C9+1)/D1_T),0))</f>
        <v>0</v>
      </c>
      <c r="AC9" s="548">
        <f ca="1">IF('Clinic Model'!$P$15="Annuity",-IFERROR(PPMT(D1_I/12,$C9,D1_T,OFFSET(AB$4,,-$C9+1),0),),IFERROR(IF($C9=0,0,OFFSET(AB$4,,-$C9+1)/D1_T),0))</f>
        <v>0</v>
      </c>
      <c r="AD9" s="548">
        <f ca="1">IF('Clinic Model'!$P$15="Annuity",-IFERROR(PPMT(D1_I/12,$C9,D1_T,OFFSET(AC$4,,-$C9+1),0),),IFERROR(IF($C9=0,0,OFFSET(AC$4,,-$C9+1)/D1_T),0))</f>
        <v>0</v>
      </c>
      <c r="AE9" s="548">
        <f ca="1">IF('Clinic Model'!$P$15="Annuity",-IFERROR(PPMT(D1_I/12,$C9,D1_T,OFFSET(AD$4,,-$C9+1),0),),IFERROR(IF($C9=0,0,OFFSET(AD$4,,-$C9+1)/D1_T),0))</f>
        <v>0</v>
      </c>
      <c r="AF9" s="548">
        <f ca="1">IF('Clinic Model'!$P$15="Annuity",-IFERROR(PPMT(D1_I/12,$C9,D1_T,OFFSET(AE$4,,-$C9+1),0),),IFERROR(IF($C9=0,0,OFFSET(AE$4,,-$C9+1)/D1_T),0))</f>
        <v>0</v>
      </c>
      <c r="AG9" s="548">
        <f ca="1">IF('Clinic Model'!$P$15="Annuity",-IFERROR(PPMT(D1_I/12,$C9,D1_T,OFFSET(AF$4,,-$C9+1),0),),IFERROR(IF($C9=0,0,OFFSET(AF$4,,-$C9+1)/D1_T),0))</f>
        <v>0</v>
      </c>
      <c r="AH9" s="548">
        <f ca="1">IF('Clinic Model'!$P$15="Annuity",-IFERROR(PPMT(D1_I/12,$C9,D1_T,OFFSET(AG$4,,-$C9+1),0),),IFERROR(IF($C9=0,0,OFFSET(AG$4,,-$C9+1)/D1_T),0))</f>
        <v>0</v>
      </c>
      <c r="AI9" s="548">
        <f ca="1">IF('Clinic Model'!$P$15="Annuity",-IFERROR(PPMT(D1_I/12,$C9,D1_T,OFFSET(AH$4,,-$C9+1),0),),IFERROR(IF($C9=0,0,OFFSET(AH$4,,-$C9+1)/D1_T),0))</f>
        <v>0</v>
      </c>
      <c r="AJ9" s="548">
        <f ca="1">IF('Clinic Model'!$P$15="Annuity",-IFERROR(PPMT(D1_I/12,$C9,D1_T,OFFSET(AI$4,,-$C9+1),0),),IFERROR(IF($C9=0,0,OFFSET(AI$4,,-$C9+1)/D1_T),0))</f>
        <v>0</v>
      </c>
      <c r="AK9" s="548">
        <f ca="1">IF('Clinic Model'!$P$15="Annuity",-IFERROR(PPMT(D1_I/12,$C9,D1_T,OFFSET(AJ$4,,-$C9+1),0),),IFERROR(IF($C9=0,0,OFFSET(AJ$4,,-$C9+1)/D1_T),0))</f>
        <v>0</v>
      </c>
      <c r="AL9" s="548">
        <f ca="1">IF('Clinic Model'!$P$15="Annuity",-IFERROR(PPMT(D1_I/12,$C9,D1_T,OFFSET(AK$4,,-$C9+1),0),),IFERROR(IF($C9=0,0,OFFSET(AK$4,,-$C9+1)/D1_T),0))</f>
        <v>0</v>
      </c>
      <c r="AM9" s="548">
        <f ca="1">IF('Clinic Model'!$P$15="Annuity",-IFERROR(PPMT(D1_I/12,$C9,D1_T,OFFSET(AL$4,,-$C9+1),0),),IFERROR(IF($C9=0,0,OFFSET(AL$4,,-$C9+1)/D1_T),0))</f>
        <v>0</v>
      </c>
      <c r="AN9" s="548">
        <f ca="1">IF('Clinic Model'!$P$15="Annuity",-IFERROR(PPMT(D1_I/12,$C9,D1_T,OFFSET(AM$4,,-$C9+1),0),),IFERROR(IF($C9=0,0,OFFSET(AM$4,,-$C9+1)/D1_T),0))</f>
        <v>0</v>
      </c>
      <c r="AO9" s="548">
        <f ca="1">IF('Clinic Model'!$P$15="Annuity",-IFERROR(PPMT(D1_I/12,$C9,D1_T,OFFSET(AN$4,,-$C9+1),0),),IFERROR(IF($C9=0,0,OFFSET(AN$4,,-$C9+1)/D1_T),0))</f>
        <v>0</v>
      </c>
      <c r="AP9" s="548">
        <f ca="1">IF('Clinic Model'!$P$15="Annuity",-IFERROR(PPMT(D1_I/12,$C9,D1_T,OFFSET(AO$4,,-$C9+1),0),),IFERROR(IF($C9=0,0,OFFSET(AO$4,,-$C9+1)/D1_T),0))</f>
        <v>0</v>
      </c>
      <c r="AQ9" s="548">
        <f ca="1">IF('Clinic Model'!$P$15="Annuity",-IFERROR(PPMT(D1_I/12,$C9,D1_T,OFFSET(AP$4,,-$C9+1),0),),IFERROR(IF($C9=0,0,OFFSET(AP$4,,-$C9+1)/D1_T),0))</f>
        <v>0</v>
      </c>
      <c r="AR9" s="548">
        <f ca="1">IF('Clinic Model'!$P$15="Annuity",-IFERROR(PPMT(D1_I/12,$C9,D1_T,OFFSET(AQ$4,,-$C9+1),0),),IFERROR(IF($C9=0,0,OFFSET(AQ$4,,-$C9+1)/D1_T),0))</f>
        <v>0</v>
      </c>
      <c r="AS9" s="548">
        <f ca="1">IF('Clinic Model'!$P$15="Annuity",-IFERROR(PPMT(D1_I/12,$C9,D1_T,OFFSET(AR$4,,-$C9+1),0),),IFERROR(IF($C9=0,0,OFFSET(AR$4,,-$C9+1)/D1_T),0))</f>
        <v>0</v>
      </c>
      <c r="AT9" s="548">
        <f ca="1">IF('Clinic Model'!$P$15="Annuity",-IFERROR(PPMT(D1_I/12,$C9,D1_T,OFFSET(AS$4,,-$C9+1),0),),IFERROR(IF($C9=0,0,OFFSET(AS$4,,-$C9+1)/D1_T),0))</f>
        <v>0</v>
      </c>
      <c r="AU9" s="548">
        <f ca="1">IF('Clinic Model'!$P$15="Annuity",-IFERROR(PPMT(D1_I/12,$C9,D1_T,OFFSET(AT$4,,-$C9+1),0),),IFERROR(IF($C9=0,0,OFFSET(AT$4,,-$C9+1)/D1_T),0))</f>
        <v>0</v>
      </c>
      <c r="AV9" s="548">
        <f ca="1">IF('Clinic Model'!$P$15="Annuity",-IFERROR(PPMT(D1_I/12,$C9,D1_T,OFFSET(AU$4,,-$C9+1),0),),IFERROR(IF($C9=0,0,OFFSET(AU$4,,-$C9+1)/D1_T),0))</f>
        <v>0</v>
      </c>
      <c r="AW9" s="548">
        <f ca="1">IF('Clinic Model'!$P$15="Annuity",-IFERROR(PPMT(D1_I/12,$C9,D1_T,OFFSET(AV$4,,-$C9+1),0),),IFERROR(IF($C9=0,0,OFFSET(AV$4,,-$C9+1)/D1_T),0))</f>
        <v>0</v>
      </c>
      <c r="AX9" s="548">
        <f ca="1">IF('Clinic Model'!$P$15="Annuity",-IFERROR(PPMT(D1_I/12,$C9,D1_T,OFFSET(AW$4,,-$C9+1),0),),IFERROR(IF($C9=0,0,OFFSET(AW$4,,-$C9+1)/D1_T),0))</f>
        <v>0</v>
      </c>
      <c r="AY9" s="548">
        <f ca="1">IF('Clinic Model'!$P$15="Annuity",-IFERROR(PPMT(D1_I/12,$C9,D1_T,OFFSET(AX$4,,-$C9+1),0),),IFERROR(IF($C9=0,0,OFFSET(AX$4,,-$C9+1)/D1_T),0))</f>
        <v>0</v>
      </c>
      <c r="AZ9" s="548">
        <f ca="1">IF('Clinic Model'!$P$15="Annuity",-IFERROR(PPMT(D1_I/12,$C9,D1_T,OFFSET(AY$4,,-$C9+1),0),),IFERROR(IF($C9=0,0,OFFSET(AY$4,,-$C9+1)/D1_T),0))</f>
        <v>0</v>
      </c>
      <c r="BA9" s="548">
        <f ca="1">IF('Clinic Model'!$P$15="Annuity",-IFERROR(PPMT(D1_I/12,$C9,D1_T,OFFSET(AZ$4,,-$C9+1),0),),IFERROR(IF($C9=0,0,OFFSET(AZ$4,,-$C9+1)/D1_T),0))</f>
        <v>0</v>
      </c>
      <c r="BB9" s="548">
        <f ca="1">IF('Clinic Model'!$P$15="Annuity",-IFERROR(PPMT(D1_I/12,$C9,D1_T,OFFSET(BA$4,,-$C9+1),0),),IFERROR(IF($C9=0,0,OFFSET(BA$4,,-$C9+1)/D1_T),0))</f>
        <v>0</v>
      </c>
      <c r="BC9" s="548">
        <f ca="1">IF('Clinic Model'!$P$15="Annuity",-IFERROR(PPMT(D1_I/12,$C9,D1_T,OFFSET(BB$4,,-$C9+1),0),),IFERROR(IF($C9=0,0,OFFSET(BB$4,,-$C9+1)/D1_T),0))</f>
        <v>0</v>
      </c>
      <c r="BD9" s="548">
        <f ca="1">IF('Clinic Model'!$P$15="Annuity",-IFERROR(PPMT(D1_I/12,$C9,D1_T,OFFSET(BC$4,,-$C9+1),0),),IFERROR(IF($C9=0,0,OFFSET(BC$4,,-$C9+1)/D1_T),0))</f>
        <v>0</v>
      </c>
      <c r="BE9" s="548">
        <f ca="1">IF('Clinic Model'!$P$15="Annuity",-IFERROR(PPMT(D1_I/12,$C9,D1_T,OFFSET(BD$4,,-$C9+1),0),),IFERROR(IF($C9=0,0,OFFSET(BD$4,,-$C9+1)/D1_T),0))</f>
        <v>0</v>
      </c>
      <c r="BF9" s="548">
        <f ca="1">IF('Clinic Model'!$P$15="Annuity",-IFERROR(PPMT(D1_I/12,$C9,D1_T,OFFSET(BE$4,,-$C9+1),0),),IFERROR(IF($C9=0,0,OFFSET(BE$4,,-$C9+1)/D1_T),0))</f>
        <v>0</v>
      </c>
      <c r="BG9" s="548">
        <f ca="1">IF('Clinic Model'!$P$15="Annuity",-IFERROR(PPMT(D1_I/12,$C9,D1_T,OFFSET(BF$4,,-$C9+1),0),),IFERROR(IF($C9=0,0,OFFSET(BF$4,,-$C9+1)/D1_T),0))</f>
        <v>0</v>
      </c>
      <c r="BH9" s="548">
        <f ca="1">IF('Clinic Model'!$P$15="Annuity",-IFERROR(PPMT(D1_I/12,$C9,D1_T,OFFSET(BG$4,,-$C9+1),0),),IFERROR(IF($C9=0,0,OFFSET(BG$4,,-$C9+1)/D1_T),0))</f>
        <v>0</v>
      </c>
      <c r="BI9" s="548">
        <f ca="1">IF('Clinic Model'!$P$15="Annuity",-IFERROR(PPMT(D1_I/12,$C9,D1_T,OFFSET(BH$4,,-$C9+1),0),),IFERROR(IF($C9=0,0,OFFSET(BH$4,,-$C9+1)/D1_T),0))</f>
        <v>0</v>
      </c>
      <c r="BJ9" s="548">
        <f ca="1">IF('Clinic Model'!$P$15="Annuity",-IFERROR(PPMT(D1_I/12,$C9,D1_T,OFFSET(BI$4,,-$C9+1),0),),IFERROR(IF($C9=0,0,OFFSET(BI$4,,-$C9+1)/D1_T),0))</f>
        <v>0</v>
      </c>
      <c r="BK9" s="548">
        <f ca="1">IF('Clinic Model'!$P$15="Annuity",-IFERROR(PPMT(D1_I/12,$C9,D1_T,OFFSET(BJ$4,,-$C9+1),0),),IFERROR(IF($C9=0,0,OFFSET(BJ$4,,-$C9+1)/D1_T),0))</f>
        <v>0</v>
      </c>
      <c r="BL9" s="548">
        <f ca="1">IF('Clinic Model'!$P$15="Annuity",-IFERROR(PPMT(D1_I/12,$C9,D1_T,OFFSET(BK$4,,-$C9+1),0),),IFERROR(IF($C9=0,0,OFFSET(BK$4,,-$C9+1)/D1_T),0))</f>
        <v>0</v>
      </c>
    </row>
    <row r="10" spans="1:64" ht="10.5" hidden="1" customHeight="1" outlineLevel="1" x14ac:dyDescent="0.3">
      <c r="A10" s="105"/>
      <c r="B10" s="504"/>
      <c r="C10" s="105">
        <f t="shared" si="3"/>
        <v>4</v>
      </c>
      <c r="E10" s="548">
        <f ca="1">IF('Clinic Model'!$P$15="Annuity",-IFERROR(PPMT(D1_I/12,$C10,D1_T,OFFSET(D$4,,-$C10+1),0),),IFERROR(IF($C10=0,0,OFFSET(D$4,,-$C10+1)/D1_T),0))</f>
        <v>0</v>
      </c>
      <c r="F10" s="548">
        <f ca="1">IF('Clinic Model'!$P$15="Annuity",-IFERROR(PPMT(D1_I/12,$C10,D1_T,OFFSET(E$4,,-$C10+1),0),),IFERROR(IF($C10=0,0,OFFSET(E$4,,-$C10+1)/D1_T),0))</f>
        <v>0</v>
      </c>
      <c r="G10" s="548">
        <f ca="1">IF('Clinic Model'!$P$15="Annuity",-IFERROR(PPMT(D1_I/12,$C10,D1_T,OFFSET(F$4,,-$C10+1),0),),IFERROR(IF($C10=0,0,OFFSET(F$4,,-$C10+1)/D1_T),0))</f>
        <v>0</v>
      </c>
      <c r="H10" s="548">
        <f ca="1">IF('Clinic Model'!$P$15="Annuity",-IFERROR(PPMT(D1_I/12,$C10,D1_T,OFFSET(G$4,,-$C10+1),0),),IFERROR(IF($C10=0,0,OFFSET(G$4,,-$C10+1)/D1_T),0))</f>
        <v>0</v>
      </c>
      <c r="I10" s="548">
        <f ca="1">IF('Clinic Model'!$P$15="Annuity",-IFERROR(PPMT(D1_I/12,$C10,D1_T,OFFSET(H$4,,-$C10+1),0),),IFERROR(IF($C10=0,0,OFFSET(H$4,,-$C10+1)/D1_T),0))</f>
        <v>23611.111111111109</v>
      </c>
      <c r="J10" s="548">
        <f ca="1">IF('Clinic Model'!$P$15="Annuity",-IFERROR(PPMT(D1_I/12,$C10,D1_T,OFFSET(I$4,,-$C10+1),0),),IFERROR(IF($C10=0,0,OFFSET(I$4,,-$C10+1)/D1_T),0))</f>
        <v>0</v>
      </c>
      <c r="K10" s="548">
        <f ca="1">IF('Clinic Model'!$P$15="Annuity",-IFERROR(PPMT(D1_I/12,$C10,D1_T,OFFSET(J$4,,-$C10+1),0),),IFERROR(IF($C10=0,0,OFFSET(J$4,,-$C10+1)/D1_T),0))</f>
        <v>0</v>
      </c>
      <c r="L10" s="548">
        <f ca="1">IF('Clinic Model'!$P$15="Annuity",-IFERROR(PPMT(D1_I/12,$C10,D1_T,OFFSET(K$4,,-$C10+1),0),),IFERROR(IF($C10=0,0,OFFSET(K$4,,-$C10+1)/D1_T),0))</f>
        <v>0</v>
      </c>
      <c r="M10" s="548">
        <f ca="1">IF('Clinic Model'!$P$15="Annuity",-IFERROR(PPMT(D1_I/12,$C10,D1_T,OFFSET(L$4,,-$C10+1),0),),IFERROR(IF($C10=0,0,OFFSET(L$4,,-$C10+1)/D1_T),0))</f>
        <v>0</v>
      </c>
      <c r="N10" s="548">
        <f ca="1">IF('Clinic Model'!$P$15="Annuity",-IFERROR(PPMT(D1_I/12,$C10,D1_T,OFFSET(M$4,,-$C10+1),0),),IFERROR(IF($C10=0,0,OFFSET(M$4,,-$C10+1)/D1_T),0))</f>
        <v>0</v>
      </c>
      <c r="O10" s="548">
        <f ca="1">IF('Clinic Model'!$P$15="Annuity",-IFERROR(PPMT(D1_I/12,$C10,D1_T,OFFSET(N$4,,-$C10+1),0),),IFERROR(IF($C10=0,0,OFFSET(N$4,,-$C10+1)/D1_T),0))</f>
        <v>0</v>
      </c>
      <c r="P10" s="548">
        <f ca="1">IF('Clinic Model'!$P$15="Annuity",-IFERROR(PPMT(D1_I/12,$C10,D1_T,OFFSET(O$4,,-$C10+1),0),),IFERROR(IF($C10=0,0,OFFSET(O$4,,-$C10+1)/D1_T),0))</f>
        <v>0</v>
      </c>
      <c r="Q10" s="548">
        <f ca="1">IF('Clinic Model'!$P$15="Annuity",-IFERROR(PPMT(D1_I/12,$C10,D1_T,OFFSET(P$4,,-$C10+1),0),),IFERROR(IF($C10=0,0,OFFSET(P$4,,-$C10+1)/D1_T),0))</f>
        <v>0</v>
      </c>
      <c r="R10" s="548">
        <f ca="1">IF('Clinic Model'!$P$15="Annuity",-IFERROR(PPMT(D1_I/12,$C10,D1_T,OFFSET(Q$4,,-$C10+1),0),),IFERROR(IF($C10=0,0,OFFSET(Q$4,,-$C10+1)/D1_T),0))</f>
        <v>0</v>
      </c>
      <c r="S10" s="548">
        <f ca="1">IF('Clinic Model'!$P$15="Annuity",-IFERROR(PPMT(D1_I/12,$C10,D1_T,OFFSET(R$4,,-$C10+1),0),),IFERROR(IF($C10=0,0,OFFSET(R$4,,-$C10+1)/D1_T),0))</f>
        <v>0</v>
      </c>
      <c r="T10" s="548">
        <f ca="1">IF('Clinic Model'!$P$15="Annuity",-IFERROR(PPMT(D1_I/12,$C10,D1_T,OFFSET(S$4,,-$C10+1),0),),IFERROR(IF($C10=0,0,OFFSET(S$4,,-$C10+1)/D1_T),0))</f>
        <v>0</v>
      </c>
      <c r="U10" s="548">
        <f ca="1">IF('Clinic Model'!$P$15="Annuity",-IFERROR(PPMT(D1_I/12,$C10,D1_T,OFFSET(T$4,,-$C10+1),0),),IFERROR(IF($C10=0,0,OFFSET(T$4,,-$C10+1)/D1_T),0))</f>
        <v>0</v>
      </c>
      <c r="V10" s="548">
        <f ca="1">IF('Clinic Model'!$P$15="Annuity",-IFERROR(PPMT(D1_I/12,$C10,D1_T,OFFSET(U$4,,-$C10+1),0),),IFERROR(IF($C10=0,0,OFFSET(U$4,,-$C10+1)/D1_T),0))</f>
        <v>0</v>
      </c>
      <c r="W10" s="548">
        <f ca="1">IF('Clinic Model'!$P$15="Annuity",-IFERROR(PPMT(D1_I/12,$C10,D1_T,OFFSET(V$4,,-$C10+1),0),),IFERROR(IF($C10=0,0,OFFSET(V$4,,-$C10+1)/D1_T),0))</f>
        <v>0</v>
      </c>
      <c r="X10" s="548">
        <f ca="1">IF('Clinic Model'!$P$15="Annuity",-IFERROR(PPMT(D1_I/12,$C10,D1_T,OFFSET(W$4,,-$C10+1),0),),IFERROR(IF($C10=0,0,OFFSET(W$4,,-$C10+1)/D1_T),0))</f>
        <v>0</v>
      </c>
      <c r="Y10" s="548">
        <f ca="1">IF('Clinic Model'!$P$15="Annuity",-IFERROR(PPMT(D1_I/12,$C10,D1_T,OFFSET(X$4,,-$C10+1),0),),IFERROR(IF($C10=0,0,OFFSET(X$4,,-$C10+1)/D1_T),0))</f>
        <v>0</v>
      </c>
      <c r="Z10" s="548">
        <f ca="1">IF('Clinic Model'!$P$15="Annuity",-IFERROR(PPMT(D1_I/12,$C10,D1_T,OFFSET(Y$4,,-$C10+1),0),),IFERROR(IF($C10=0,0,OFFSET(Y$4,,-$C10+1)/D1_T),0))</f>
        <v>0</v>
      </c>
      <c r="AA10" s="548">
        <f ca="1">IF('Clinic Model'!$P$15="Annuity",-IFERROR(PPMT(D1_I/12,$C10,D1_T,OFFSET(Z$4,,-$C10+1),0),),IFERROR(IF($C10=0,0,OFFSET(Z$4,,-$C10+1)/D1_T),0))</f>
        <v>0</v>
      </c>
      <c r="AB10" s="548">
        <f ca="1">IF('Clinic Model'!$P$15="Annuity",-IFERROR(PPMT(D1_I/12,$C10,D1_T,OFFSET(AA$4,,-$C10+1),0),),IFERROR(IF($C10=0,0,OFFSET(AA$4,,-$C10+1)/D1_T),0))</f>
        <v>0</v>
      </c>
      <c r="AC10" s="548">
        <f ca="1">IF('Clinic Model'!$P$15="Annuity",-IFERROR(PPMT(D1_I/12,$C10,D1_T,OFFSET(AB$4,,-$C10+1),0),),IFERROR(IF($C10=0,0,OFFSET(AB$4,,-$C10+1)/D1_T),0))</f>
        <v>0</v>
      </c>
      <c r="AD10" s="548">
        <f ca="1">IF('Clinic Model'!$P$15="Annuity",-IFERROR(PPMT(D1_I/12,$C10,D1_T,OFFSET(AC$4,,-$C10+1),0),),IFERROR(IF($C10=0,0,OFFSET(AC$4,,-$C10+1)/D1_T),0))</f>
        <v>0</v>
      </c>
      <c r="AE10" s="548">
        <f ca="1">IF('Clinic Model'!$P$15="Annuity",-IFERROR(PPMT(D1_I/12,$C10,D1_T,OFFSET(AD$4,,-$C10+1),0),),IFERROR(IF($C10=0,0,OFFSET(AD$4,,-$C10+1)/D1_T),0))</f>
        <v>0</v>
      </c>
      <c r="AF10" s="548">
        <f ca="1">IF('Clinic Model'!$P$15="Annuity",-IFERROR(PPMT(D1_I/12,$C10,D1_T,OFFSET(AE$4,,-$C10+1),0),),IFERROR(IF($C10=0,0,OFFSET(AE$4,,-$C10+1)/D1_T),0))</f>
        <v>0</v>
      </c>
      <c r="AG10" s="548">
        <f ca="1">IF('Clinic Model'!$P$15="Annuity",-IFERROR(PPMT(D1_I/12,$C10,D1_T,OFFSET(AF$4,,-$C10+1),0),),IFERROR(IF($C10=0,0,OFFSET(AF$4,,-$C10+1)/D1_T),0))</f>
        <v>0</v>
      </c>
      <c r="AH10" s="548">
        <f ca="1">IF('Clinic Model'!$P$15="Annuity",-IFERROR(PPMT(D1_I/12,$C10,D1_T,OFFSET(AG$4,,-$C10+1),0),),IFERROR(IF($C10=0,0,OFFSET(AG$4,,-$C10+1)/D1_T),0))</f>
        <v>0</v>
      </c>
      <c r="AI10" s="548">
        <f ca="1">IF('Clinic Model'!$P$15="Annuity",-IFERROR(PPMT(D1_I/12,$C10,D1_T,OFFSET(AH$4,,-$C10+1),0),),IFERROR(IF($C10=0,0,OFFSET(AH$4,,-$C10+1)/D1_T),0))</f>
        <v>0</v>
      </c>
      <c r="AJ10" s="548">
        <f ca="1">IF('Clinic Model'!$P$15="Annuity",-IFERROR(PPMT(D1_I/12,$C10,D1_T,OFFSET(AI$4,,-$C10+1),0),),IFERROR(IF($C10=0,0,OFFSET(AI$4,,-$C10+1)/D1_T),0))</f>
        <v>0</v>
      </c>
      <c r="AK10" s="548">
        <f ca="1">IF('Clinic Model'!$P$15="Annuity",-IFERROR(PPMT(D1_I/12,$C10,D1_T,OFFSET(AJ$4,,-$C10+1),0),),IFERROR(IF($C10=0,0,OFFSET(AJ$4,,-$C10+1)/D1_T),0))</f>
        <v>0</v>
      </c>
      <c r="AL10" s="548">
        <f ca="1">IF('Clinic Model'!$P$15="Annuity",-IFERROR(PPMT(D1_I/12,$C10,D1_T,OFFSET(AK$4,,-$C10+1),0),),IFERROR(IF($C10=0,0,OFFSET(AK$4,,-$C10+1)/D1_T),0))</f>
        <v>0</v>
      </c>
      <c r="AM10" s="548">
        <f ca="1">IF('Clinic Model'!$P$15="Annuity",-IFERROR(PPMT(D1_I/12,$C10,D1_T,OFFSET(AL$4,,-$C10+1),0),),IFERROR(IF($C10=0,0,OFFSET(AL$4,,-$C10+1)/D1_T),0))</f>
        <v>0</v>
      </c>
      <c r="AN10" s="548">
        <f ca="1">IF('Clinic Model'!$P$15="Annuity",-IFERROR(PPMT(D1_I/12,$C10,D1_T,OFFSET(AM$4,,-$C10+1),0),),IFERROR(IF($C10=0,0,OFFSET(AM$4,,-$C10+1)/D1_T),0))</f>
        <v>0</v>
      </c>
      <c r="AO10" s="548">
        <f ca="1">IF('Clinic Model'!$P$15="Annuity",-IFERROR(PPMT(D1_I/12,$C10,D1_T,OFFSET(AN$4,,-$C10+1),0),),IFERROR(IF($C10=0,0,OFFSET(AN$4,,-$C10+1)/D1_T),0))</f>
        <v>0</v>
      </c>
      <c r="AP10" s="548">
        <f ca="1">IF('Clinic Model'!$P$15="Annuity",-IFERROR(PPMT(D1_I/12,$C10,D1_T,OFFSET(AO$4,,-$C10+1),0),),IFERROR(IF($C10=0,0,OFFSET(AO$4,,-$C10+1)/D1_T),0))</f>
        <v>0</v>
      </c>
      <c r="AQ10" s="548">
        <f ca="1">IF('Clinic Model'!$P$15="Annuity",-IFERROR(PPMT(D1_I/12,$C10,D1_T,OFFSET(AP$4,,-$C10+1),0),),IFERROR(IF($C10=0,0,OFFSET(AP$4,,-$C10+1)/D1_T),0))</f>
        <v>0</v>
      </c>
      <c r="AR10" s="548">
        <f ca="1">IF('Clinic Model'!$P$15="Annuity",-IFERROR(PPMT(D1_I/12,$C10,D1_T,OFFSET(AQ$4,,-$C10+1),0),),IFERROR(IF($C10=0,0,OFFSET(AQ$4,,-$C10+1)/D1_T),0))</f>
        <v>0</v>
      </c>
      <c r="AS10" s="548">
        <f ca="1">IF('Clinic Model'!$P$15="Annuity",-IFERROR(PPMT(D1_I/12,$C10,D1_T,OFFSET(AR$4,,-$C10+1),0),),IFERROR(IF($C10=0,0,OFFSET(AR$4,,-$C10+1)/D1_T),0))</f>
        <v>0</v>
      </c>
      <c r="AT10" s="548">
        <f ca="1">IF('Clinic Model'!$P$15="Annuity",-IFERROR(PPMT(D1_I/12,$C10,D1_T,OFFSET(AS$4,,-$C10+1),0),),IFERROR(IF($C10=0,0,OFFSET(AS$4,,-$C10+1)/D1_T),0))</f>
        <v>0</v>
      </c>
      <c r="AU10" s="548">
        <f ca="1">IF('Clinic Model'!$P$15="Annuity",-IFERROR(PPMT(D1_I/12,$C10,D1_T,OFFSET(AT$4,,-$C10+1),0),),IFERROR(IF($C10=0,0,OFFSET(AT$4,,-$C10+1)/D1_T),0))</f>
        <v>0</v>
      </c>
      <c r="AV10" s="548">
        <f ca="1">IF('Clinic Model'!$P$15="Annuity",-IFERROR(PPMT(D1_I/12,$C10,D1_T,OFFSET(AU$4,,-$C10+1),0),),IFERROR(IF($C10=0,0,OFFSET(AU$4,,-$C10+1)/D1_T),0))</f>
        <v>0</v>
      </c>
      <c r="AW10" s="548">
        <f ca="1">IF('Clinic Model'!$P$15="Annuity",-IFERROR(PPMT(D1_I/12,$C10,D1_T,OFFSET(AV$4,,-$C10+1),0),),IFERROR(IF($C10=0,0,OFFSET(AV$4,,-$C10+1)/D1_T),0))</f>
        <v>0</v>
      </c>
      <c r="AX10" s="548">
        <f ca="1">IF('Clinic Model'!$P$15="Annuity",-IFERROR(PPMT(D1_I/12,$C10,D1_T,OFFSET(AW$4,,-$C10+1),0),),IFERROR(IF($C10=0,0,OFFSET(AW$4,,-$C10+1)/D1_T),0))</f>
        <v>0</v>
      </c>
      <c r="AY10" s="548">
        <f ca="1">IF('Clinic Model'!$P$15="Annuity",-IFERROR(PPMT(D1_I/12,$C10,D1_T,OFFSET(AX$4,,-$C10+1),0),),IFERROR(IF($C10=0,0,OFFSET(AX$4,,-$C10+1)/D1_T),0))</f>
        <v>0</v>
      </c>
      <c r="AZ10" s="548">
        <f ca="1">IF('Clinic Model'!$P$15="Annuity",-IFERROR(PPMT(D1_I/12,$C10,D1_T,OFFSET(AY$4,,-$C10+1),0),),IFERROR(IF($C10=0,0,OFFSET(AY$4,,-$C10+1)/D1_T),0))</f>
        <v>0</v>
      </c>
      <c r="BA10" s="548">
        <f ca="1">IF('Clinic Model'!$P$15="Annuity",-IFERROR(PPMT(D1_I/12,$C10,D1_T,OFFSET(AZ$4,,-$C10+1),0),),IFERROR(IF($C10=0,0,OFFSET(AZ$4,,-$C10+1)/D1_T),0))</f>
        <v>0</v>
      </c>
      <c r="BB10" s="548">
        <f ca="1">IF('Clinic Model'!$P$15="Annuity",-IFERROR(PPMT(D1_I/12,$C10,D1_T,OFFSET(BA$4,,-$C10+1),0),),IFERROR(IF($C10=0,0,OFFSET(BA$4,,-$C10+1)/D1_T),0))</f>
        <v>0</v>
      </c>
      <c r="BC10" s="548">
        <f ca="1">IF('Clinic Model'!$P$15="Annuity",-IFERROR(PPMT(D1_I/12,$C10,D1_T,OFFSET(BB$4,,-$C10+1),0),),IFERROR(IF($C10=0,0,OFFSET(BB$4,,-$C10+1)/D1_T),0))</f>
        <v>0</v>
      </c>
      <c r="BD10" s="548">
        <f ca="1">IF('Clinic Model'!$P$15="Annuity",-IFERROR(PPMT(D1_I/12,$C10,D1_T,OFFSET(BC$4,,-$C10+1),0),),IFERROR(IF($C10=0,0,OFFSET(BC$4,,-$C10+1)/D1_T),0))</f>
        <v>0</v>
      </c>
      <c r="BE10" s="548">
        <f ca="1">IF('Clinic Model'!$P$15="Annuity",-IFERROR(PPMT(D1_I/12,$C10,D1_T,OFFSET(BD$4,,-$C10+1),0),),IFERROR(IF($C10=0,0,OFFSET(BD$4,,-$C10+1)/D1_T),0))</f>
        <v>0</v>
      </c>
      <c r="BF10" s="548">
        <f ca="1">IF('Clinic Model'!$P$15="Annuity",-IFERROR(PPMT(D1_I/12,$C10,D1_T,OFFSET(BE$4,,-$C10+1),0),),IFERROR(IF($C10=0,0,OFFSET(BE$4,,-$C10+1)/D1_T),0))</f>
        <v>0</v>
      </c>
      <c r="BG10" s="548">
        <f ca="1">IF('Clinic Model'!$P$15="Annuity",-IFERROR(PPMT(D1_I/12,$C10,D1_T,OFFSET(BF$4,,-$C10+1),0),),IFERROR(IF($C10=0,0,OFFSET(BF$4,,-$C10+1)/D1_T),0))</f>
        <v>0</v>
      </c>
      <c r="BH10" s="548">
        <f ca="1">IF('Clinic Model'!$P$15="Annuity",-IFERROR(PPMT(D1_I/12,$C10,D1_T,OFFSET(BG$4,,-$C10+1),0),),IFERROR(IF($C10=0,0,OFFSET(BG$4,,-$C10+1)/D1_T),0))</f>
        <v>0</v>
      </c>
      <c r="BI10" s="548">
        <f ca="1">IF('Clinic Model'!$P$15="Annuity",-IFERROR(PPMT(D1_I/12,$C10,D1_T,OFFSET(BH$4,,-$C10+1),0),),IFERROR(IF($C10=0,0,OFFSET(BH$4,,-$C10+1)/D1_T),0))</f>
        <v>0</v>
      </c>
      <c r="BJ10" s="548">
        <f ca="1">IF('Clinic Model'!$P$15="Annuity",-IFERROR(PPMT(D1_I/12,$C10,D1_T,OFFSET(BI$4,,-$C10+1),0),),IFERROR(IF($C10=0,0,OFFSET(BI$4,,-$C10+1)/D1_T),0))</f>
        <v>0</v>
      </c>
      <c r="BK10" s="548">
        <f ca="1">IF('Clinic Model'!$P$15="Annuity",-IFERROR(PPMT(D1_I/12,$C10,D1_T,OFFSET(BJ$4,,-$C10+1),0),),IFERROR(IF($C10=0,0,OFFSET(BJ$4,,-$C10+1)/D1_T),0))</f>
        <v>0</v>
      </c>
      <c r="BL10" s="548">
        <f ca="1">IF('Clinic Model'!$P$15="Annuity",-IFERROR(PPMT(D1_I/12,$C10,D1_T,OFFSET(BK$4,,-$C10+1),0),),IFERROR(IF($C10=0,0,OFFSET(BK$4,,-$C10+1)/D1_T),0))</f>
        <v>0</v>
      </c>
    </row>
    <row r="11" spans="1:64" ht="10.5" hidden="1" customHeight="1" outlineLevel="1" x14ac:dyDescent="0.3">
      <c r="A11" s="105"/>
      <c r="B11" s="504"/>
      <c r="C11" s="105">
        <f t="shared" si="3"/>
        <v>5</v>
      </c>
      <c r="E11" s="548">
        <f ca="1">IF('Clinic Model'!$P$15="Annuity",-IFERROR(PPMT(D1_I/12,$C11,D1_T,OFFSET(D$4,,-$C11+1),0),),IFERROR(IF($C11=0,0,OFFSET(D$4,,-$C11+1)/D1_T),0))</f>
        <v>0</v>
      </c>
      <c r="F11" s="548">
        <f ca="1">IF('Clinic Model'!$P$15="Annuity",-IFERROR(PPMT(D1_I/12,$C11,D1_T,OFFSET(E$4,,-$C11+1),0),),IFERROR(IF($C11=0,0,OFFSET(E$4,,-$C11+1)/D1_T),0))</f>
        <v>0</v>
      </c>
      <c r="G11" s="548">
        <f ca="1">IF('Clinic Model'!$P$15="Annuity",-IFERROR(PPMT(D1_I/12,$C11,D1_T,OFFSET(F$4,,-$C11+1),0),),IFERROR(IF($C11=0,0,OFFSET(F$4,,-$C11+1)/D1_T),0))</f>
        <v>0</v>
      </c>
      <c r="H11" s="548">
        <f ca="1">IF('Clinic Model'!$P$15="Annuity",-IFERROR(PPMT(D1_I/12,$C11,D1_T,OFFSET(G$4,,-$C11+1),0),),IFERROR(IF($C11=0,0,OFFSET(G$4,,-$C11+1)/D1_T),0))</f>
        <v>0</v>
      </c>
      <c r="I11" s="548">
        <f ca="1">IF('Clinic Model'!$P$15="Annuity",-IFERROR(PPMT(D1_I/12,$C11,D1_T,OFFSET(H$4,,-$C11+1),0),),IFERROR(IF($C11=0,0,OFFSET(H$4,,-$C11+1)/D1_T),0))</f>
        <v>0</v>
      </c>
      <c r="J11" s="548">
        <f ca="1">IF('Clinic Model'!$P$15="Annuity",-IFERROR(PPMT(D1_I/12,$C11,D1_T,OFFSET(I$4,,-$C11+1),0),),IFERROR(IF($C11=0,0,OFFSET(I$4,,-$C11+1)/D1_T),0))</f>
        <v>23611.111111111109</v>
      </c>
      <c r="K11" s="548">
        <f ca="1">IF('Clinic Model'!$P$15="Annuity",-IFERROR(PPMT(D1_I/12,$C11,D1_T,OFFSET(J$4,,-$C11+1),0),),IFERROR(IF($C11=0,0,OFFSET(J$4,,-$C11+1)/D1_T),0))</f>
        <v>0</v>
      </c>
      <c r="L11" s="548">
        <f ca="1">IF('Clinic Model'!$P$15="Annuity",-IFERROR(PPMT(D1_I/12,$C11,D1_T,OFFSET(K$4,,-$C11+1),0),),IFERROR(IF($C11=0,0,OFFSET(K$4,,-$C11+1)/D1_T),0))</f>
        <v>0</v>
      </c>
      <c r="M11" s="548">
        <f ca="1">IF('Clinic Model'!$P$15="Annuity",-IFERROR(PPMT(D1_I/12,$C11,D1_T,OFFSET(L$4,,-$C11+1),0),),IFERROR(IF($C11=0,0,OFFSET(L$4,,-$C11+1)/D1_T),0))</f>
        <v>0</v>
      </c>
      <c r="N11" s="548">
        <f ca="1">IF('Clinic Model'!$P$15="Annuity",-IFERROR(PPMT(D1_I/12,$C11,D1_T,OFFSET(M$4,,-$C11+1),0),),IFERROR(IF($C11=0,0,OFFSET(M$4,,-$C11+1)/D1_T),0))</f>
        <v>0</v>
      </c>
      <c r="O11" s="548">
        <f ca="1">IF('Clinic Model'!$P$15="Annuity",-IFERROR(PPMT(D1_I/12,$C11,D1_T,OFFSET(N$4,,-$C11+1),0),),IFERROR(IF($C11=0,0,OFFSET(N$4,,-$C11+1)/D1_T),0))</f>
        <v>0</v>
      </c>
      <c r="P11" s="548">
        <f ca="1">IF('Clinic Model'!$P$15="Annuity",-IFERROR(PPMT(D1_I/12,$C11,D1_T,OFFSET(O$4,,-$C11+1),0),),IFERROR(IF($C11=0,0,OFFSET(O$4,,-$C11+1)/D1_T),0))</f>
        <v>0</v>
      </c>
      <c r="Q11" s="548">
        <f ca="1">IF('Clinic Model'!$P$15="Annuity",-IFERROR(PPMT(D1_I/12,$C11,D1_T,OFFSET(P$4,,-$C11+1),0),),IFERROR(IF($C11=0,0,OFFSET(P$4,,-$C11+1)/D1_T),0))</f>
        <v>0</v>
      </c>
      <c r="R11" s="548">
        <f ca="1">IF('Clinic Model'!$P$15="Annuity",-IFERROR(PPMT(D1_I/12,$C11,D1_T,OFFSET(Q$4,,-$C11+1),0),),IFERROR(IF($C11=0,0,OFFSET(Q$4,,-$C11+1)/D1_T),0))</f>
        <v>0</v>
      </c>
      <c r="S11" s="548">
        <f ca="1">IF('Clinic Model'!$P$15="Annuity",-IFERROR(PPMT(D1_I/12,$C11,D1_T,OFFSET(R$4,,-$C11+1),0),),IFERROR(IF($C11=0,0,OFFSET(R$4,,-$C11+1)/D1_T),0))</f>
        <v>0</v>
      </c>
      <c r="T11" s="548">
        <f ca="1">IF('Clinic Model'!$P$15="Annuity",-IFERROR(PPMT(D1_I/12,$C11,D1_T,OFFSET(S$4,,-$C11+1),0),),IFERROR(IF($C11=0,0,OFFSET(S$4,,-$C11+1)/D1_T),0))</f>
        <v>0</v>
      </c>
      <c r="U11" s="548">
        <f ca="1">IF('Clinic Model'!$P$15="Annuity",-IFERROR(PPMT(D1_I/12,$C11,D1_T,OFFSET(T$4,,-$C11+1),0),),IFERROR(IF($C11=0,0,OFFSET(T$4,,-$C11+1)/D1_T),0))</f>
        <v>0</v>
      </c>
      <c r="V11" s="548">
        <f ca="1">IF('Clinic Model'!$P$15="Annuity",-IFERROR(PPMT(D1_I/12,$C11,D1_T,OFFSET(U$4,,-$C11+1),0),),IFERROR(IF($C11=0,0,OFFSET(U$4,,-$C11+1)/D1_T),0))</f>
        <v>0</v>
      </c>
      <c r="W11" s="548">
        <f ca="1">IF('Clinic Model'!$P$15="Annuity",-IFERROR(PPMT(D1_I/12,$C11,D1_T,OFFSET(V$4,,-$C11+1),0),),IFERROR(IF($C11=0,0,OFFSET(V$4,,-$C11+1)/D1_T),0))</f>
        <v>0</v>
      </c>
      <c r="X11" s="548">
        <f ca="1">IF('Clinic Model'!$P$15="Annuity",-IFERROR(PPMT(D1_I/12,$C11,D1_T,OFFSET(W$4,,-$C11+1),0),),IFERROR(IF($C11=0,0,OFFSET(W$4,,-$C11+1)/D1_T),0))</f>
        <v>0</v>
      </c>
      <c r="Y11" s="548">
        <f ca="1">IF('Clinic Model'!$P$15="Annuity",-IFERROR(PPMT(D1_I/12,$C11,D1_T,OFFSET(X$4,,-$C11+1),0),),IFERROR(IF($C11=0,0,OFFSET(X$4,,-$C11+1)/D1_T),0))</f>
        <v>0</v>
      </c>
      <c r="Z11" s="548">
        <f ca="1">IF('Clinic Model'!$P$15="Annuity",-IFERROR(PPMT(D1_I/12,$C11,D1_T,OFFSET(Y$4,,-$C11+1),0),),IFERROR(IF($C11=0,0,OFFSET(Y$4,,-$C11+1)/D1_T),0))</f>
        <v>0</v>
      </c>
      <c r="AA11" s="548">
        <f ca="1">IF('Clinic Model'!$P$15="Annuity",-IFERROR(PPMT(D1_I/12,$C11,D1_T,OFFSET(Z$4,,-$C11+1),0),),IFERROR(IF($C11=0,0,OFFSET(Z$4,,-$C11+1)/D1_T),0))</f>
        <v>0</v>
      </c>
      <c r="AB11" s="548">
        <f ca="1">IF('Clinic Model'!$P$15="Annuity",-IFERROR(PPMT(D1_I/12,$C11,D1_T,OFFSET(AA$4,,-$C11+1),0),),IFERROR(IF($C11=0,0,OFFSET(AA$4,,-$C11+1)/D1_T),0))</f>
        <v>0</v>
      </c>
      <c r="AC11" s="548">
        <f ca="1">IF('Clinic Model'!$P$15="Annuity",-IFERROR(PPMT(D1_I/12,$C11,D1_T,OFFSET(AB$4,,-$C11+1),0),),IFERROR(IF($C11=0,0,OFFSET(AB$4,,-$C11+1)/D1_T),0))</f>
        <v>0</v>
      </c>
      <c r="AD11" s="548">
        <f ca="1">IF('Clinic Model'!$P$15="Annuity",-IFERROR(PPMT(D1_I/12,$C11,D1_T,OFFSET(AC$4,,-$C11+1),0),),IFERROR(IF($C11=0,0,OFFSET(AC$4,,-$C11+1)/D1_T),0))</f>
        <v>0</v>
      </c>
      <c r="AE11" s="548">
        <f ca="1">IF('Clinic Model'!$P$15="Annuity",-IFERROR(PPMT(D1_I/12,$C11,D1_T,OFFSET(AD$4,,-$C11+1),0),),IFERROR(IF($C11=0,0,OFFSET(AD$4,,-$C11+1)/D1_T),0))</f>
        <v>0</v>
      </c>
      <c r="AF11" s="548">
        <f ca="1">IF('Clinic Model'!$P$15="Annuity",-IFERROR(PPMT(D1_I/12,$C11,D1_T,OFFSET(AE$4,,-$C11+1),0),),IFERROR(IF($C11=0,0,OFFSET(AE$4,,-$C11+1)/D1_T),0))</f>
        <v>0</v>
      </c>
      <c r="AG11" s="548">
        <f ca="1">IF('Clinic Model'!$P$15="Annuity",-IFERROR(PPMT(D1_I/12,$C11,D1_T,OFFSET(AF$4,,-$C11+1),0),),IFERROR(IF($C11=0,0,OFFSET(AF$4,,-$C11+1)/D1_T),0))</f>
        <v>0</v>
      </c>
      <c r="AH11" s="548">
        <f ca="1">IF('Clinic Model'!$P$15="Annuity",-IFERROR(PPMT(D1_I/12,$C11,D1_T,OFFSET(AG$4,,-$C11+1),0),),IFERROR(IF($C11=0,0,OFFSET(AG$4,,-$C11+1)/D1_T),0))</f>
        <v>0</v>
      </c>
      <c r="AI11" s="548">
        <f ca="1">IF('Clinic Model'!$P$15="Annuity",-IFERROR(PPMT(D1_I/12,$C11,D1_T,OFFSET(AH$4,,-$C11+1),0),),IFERROR(IF($C11=0,0,OFFSET(AH$4,,-$C11+1)/D1_T),0))</f>
        <v>0</v>
      </c>
      <c r="AJ11" s="548">
        <f ca="1">IF('Clinic Model'!$P$15="Annuity",-IFERROR(PPMT(D1_I/12,$C11,D1_T,OFFSET(AI$4,,-$C11+1),0),),IFERROR(IF($C11=0,0,OFFSET(AI$4,,-$C11+1)/D1_T),0))</f>
        <v>0</v>
      </c>
      <c r="AK11" s="548">
        <f ca="1">IF('Clinic Model'!$P$15="Annuity",-IFERROR(PPMT(D1_I/12,$C11,D1_T,OFFSET(AJ$4,,-$C11+1),0),),IFERROR(IF($C11=0,0,OFFSET(AJ$4,,-$C11+1)/D1_T),0))</f>
        <v>0</v>
      </c>
      <c r="AL11" s="548">
        <f ca="1">IF('Clinic Model'!$P$15="Annuity",-IFERROR(PPMT(D1_I/12,$C11,D1_T,OFFSET(AK$4,,-$C11+1),0),),IFERROR(IF($C11=0,0,OFFSET(AK$4,,-$C11+1)/D1_T),0))</f>
        <v>0</v>
      </c>
      <c r="AM11" s="548">
        <f ca="1">IF('Clinic Model'!$P$15="Annuity",-IFERROR(PPMT(D1_I/12,$C11,D1_T,OFFSET(AL$4,,-$C11+1),0),),IFERROR(IF($C11=0,0,OFFSET(AL$4,,-$C11+1)/D1_T),0))</f>
        <v>0</v>
      </c>
      <c r="AN11" s="548">
        <f ca="1">IF('Clinic Model'!$P$15="Annuity",-IFERROR(PPMT(D1_I/12,$C11,D1_T,OFFSET(AM$4,,-$C11+1),0),),IFERROR(IF($C11=0,0,OFFSET(AM$4,,-$C11+1)/D1_T),0))</f>
        <v>0</v>
      </c>
      <c r="AO11" s="548">
        <f ca="1">IF('Clinic Model'!$P$15="Annuity",-IFERROR(PPMT(D1_I/12,$C11,D1_T,OFFSET(AN$4,,-$C11+1),0),),IFERROR(IF($C11=0,0,OFFSET(AN$4,,-$C11+1)/D1_T),0))</f>
        <v>0</v>
      </c>
      <c r="AP11" s="548">
        <f ca="1">IF('Clinic Model'!$P$15="Annuity",-IFERROR(PPMT(D1_I/12,$C11,D1_T,OFFSET(AO$4,,-$C11+1),0),),IFERROR(IF($C11=0,0,OFFSET(AO$4,,-$C11+1)/D1_T),0))</f>
        <v>0</v>
      </c>
      <c r="AQ11" s="548">
        <f ca="1">IF('Clinic Model'!$P$15="Annuity",-IFERROR(PPMT(D1_I/12,$C11,D1_T,OFFSET(AP$4,,-$C11+1),0),),IFERROR(IF($C11=0,0,OFFSET(AP$4,,-$C11+1)/D1_T),0))</f>
        <v>0</v>
      </c>
      <c r="AR11" s="548">
        <f ca="1">IF('Clinic Model'!$P$15="Annuity",-IFERROR(PPMT(D1_I/12,$C11,D1_T,OFFSET(AQ$4,,-$C11+1),0),),IFERROR(IF($C11=0,0,OFFSET(AQ$4,,-$C11+1)/D1_T),0))</f>
        <v>0</v>
      </c>
      <c r="AS11" s="548">
        <f ca="1">IF('Clinic Model'!$P$15="Annuity",-IFERROR(PPMT(D1_I/12,$C11,D1_T,OFFSET(AR$4,,-$C11+1),0),),IFERROR(IF($C11=0,0,OFFSET(AR$4,,-$C11+1)/D1_T),0))</f>
        <v>0</v>
      </c>
      <c r="AT11" s="548">
        <f ca="1">IF('Clinic Model'!$P$15="Annuity",-IFERROR(PPMT(D1_I/12,$C11,D1_T,OFFSET(AS$4,,-$C11+1),0),),IFERROR(IF($C11=0,0,OFFSET(AS$4,,-$C11+1)/D1_T),0))</f>
        <v>0</v>
      </c>
      <c r="AU11" s="548">
        <f ca="1">IF('Clinic Model'!$P$15="Annuity",-IFERROR(PPMT(D1_I/12,$C11,D1_T,OFFSET(AT$4,,-$C11+1),0),),IFERROR(IF($C11=0,0,OFFSET(AT$4,,-$C11+1)/D1_T),0))</f>
        <v>0</v>
      </c>
      <c r="AV11" s="548">
        <f ca="1">IF('Clinic Model'!$P$15="Annuity",-IFERROR(PPMT(D1_I/12,$C11,D1_T,OFFSET(AU$4,,-$C11+1),0),),IFERROR(IF($C11=0,0,OFFSET(AU$4,,-$C11+1)/D1_T),0))</f>
        <v>0</v>
      </c>
      <c r="AW11" s="548">
        <f ca="1">IF('Clinic Model'!$P$15="Annuity",-IFERROR(PPMT(D1_I/12,$C11,D1_T,OFFSET(AV$4,,-$C11+1),0),),IFERROR(IF($C11=0,0,OFFSET(AV$4,,-$C11+1)/D1_T),0))</f>
        <v>0</v>
      </c>
      <c r="AX11" s="548">
        <f ca="1">IF('Clinic Model'!$P$15="Annuity",-IFERROR(PPMT(D1_I/12,$C11,D1_T,OFFSET(AW$4,,-$C11+1),0),),IFERROR(IF($C11=0,0,OFFSET(AW$4,,-$C11+1)/D1_T),0))</f>
        <v>0</v>
      </c>
      <c r="AY11" s="548">
        <f ca="1">IF('Clinic Model'!$P$15="Annuity",-IFERROR(PPMT(D1_I/12,$C11,D1_T,OFFSET(AX$4,,-$C11+1),0),),IFERROR(IF($C11=0,0,OFFSET(AX$4,,-$C11+1)/D1_T),0))</f>
        <v>0</v>
      </c>
      <c r="AZ11" s="548">
        <f ca="1">IF('Clinic Model'!$P$15="Annuity",-IFERROR(PPMT(D1_I/12,$C11,D1_T,OFFSET(AY$4,,-$C11+1),0),),IFERROR(IF($C11=0,0,OFFSET(AY$4,,-$C11+1)/D1_T),0))</f>
        <v>0</v>
      </c>
      <c r="BA11" s="548">
        <f ca="1">IF('Clinic Model'!$P$15="Annuity",-IFERROR(PPMT(D1_I/12,$C11,D1_T,OFFSET(AZ$4,,-$C11+1),0),),IFERROR(IF($C11=0,0,OFFSET(AZ$4,,-$C11+1)/D1_T),0))</f>
        <v>0</v>
      </c>
      <c r="BB11" s="548">
        <f ca="1">IF('Clinic Model'!$P$15="Annuity",-IFERROR(PPMT(D1_I/12,$C11,D1_T,OFFSET(BA$4,,-$C11+1),0),),IFERROR(IF($C11=0,0,OFFSET(BA$4,,-$C11+1)/D1_T),0))</f>
        <v>0</v>
      </c>
      <c r="BC11" s="548">
        <f ca="1">IF('Clinic Model'!$P$15="Annuity",-IFERROR(PPMT(D1_I/12,$C11,D1_T,OFFSET(BB$4,,-$C11+1),0),),IFERROR(IF($C11=0,0,OFFSET(BB$4,,-$C11+1)/D1_T),0))</f>
        <v>0</v>
      </c>
      <c r="BD11" s="548">
        <f ca="1">IF('Clinic Model'!$P$15="Annuity",-IFERROR(PPMT(D1_I/12,$C11,D1_T,OFFSET(BC$4,,-$C11+1),0),),IFERROR(IF($C11=0,0,OFFSET(BC$4,,-$C11+1)/D1_T),0))</f>
        <v>0</v>
      </c>
      <c r="BE11" s="548">
        <f ca="1">IF('Clinic Model'!$P$15="Annuity",-IFERROR(PPMT(D1_I/12,$C11,D1_T,OFFSET(BD$4,,-$C11+1),0),),IFERROR(IF($C11=0,0,OFFSET(BD$4,,-$C11+1)/D1_T),0))</f>
        <v>0</v>
      </c>
      <c r="BF11" s="548">
        <f ca="1">IF('Clinic Model'!$P$15="Annuity",-IFERROR(PPMT(D1_I/12,$C11,D1_T,OFFSET(BE$4,,-$C11+1),0),),IFERROR(IF($C11=0,0,OFFSET(BE$4,,-$C11+1)/D1_T),0))</f>
        <v>0</v>
      </c>
      <c r="BG11" s="548">
        <f ca="1">IF('Clinic Model'!$P$15="Annuity",-IFERROR(PPMT(D1_I/12,$C11,D1_T,OFFSET(BF$4,,-$C11+1),0),),IFERROR(IF($C11=0,0,OFFSET(BF$4,,-$C11+1)/D1_T),0))</f>
        <v>0</v>
      </c>
      <c r="BH11" s="548">
        <f ca="1">IF('Clinic Model'!$P$15="Annuity",-IFERROR(PPMT(D1_I/12,$C11,D1_T,OFFSET(BG$4,,-$C11+1),0),),IFERROR(IF($C11=0,0,OFFSET(BG$4,,-$C11+1)/D1_T),0))</f>
        <v>0</v>
      </c>
      <c r="BI11" s="548">
        <f ca="1">IF('Clinic Model'!$P$15="Annuity",-IFERROR(PPMT(D1_I/12,$C11,D1_T,OFFSET(BH$4,,-$C11+1),0),),IFERROR(IF($C11=0,0,OFFSET(BH$4,,-$C11+1)/D1_T),0))</f>
        <v>0</v>
      </c>
      <c r="BJ11" s="548">
        <f ca="1">IF('Clinic Model'!$P$15="Annuity",-IFERROR(PPMT(D1_I/12,$C11,D1_T,OFFSET(BI$4,,-$C11+1),0),),IFERROR(IF($C11=0,0,OFFSET(BI$4,,-$C11+1)/D1_T),0))</f>
        <v>0</v>
      </c>
      <c r="BK11" s="548">
        <f ca="1">IF('Clinic Model'!$P$15="Annuity",-IFERROR(PPMT(D1_I/12,$C11,D1_T,OFFSET(BJ$4,,-$C11+1),0),),IFERROR(IF($C11=0,0,OFFSET(BJ$4,,-$C11+1)/D1_T),0))</f>
        <v>0</v>
      </c>
      <c r="BL11" s="548">
        <f ca="1">IF('Clinic Model'!$P$15="Annuity",-IFERROR(PPMT(D1_I/12,$C11,D1_T,OFFSET(BK$4,,-$C11+1),0),),IFERROR(IF($C11=0,0,OFFSET(BK$4,,-$C11+1)/D1_T),0))</f>
        <v>0</v>
      </c>
    </row>
    <row r="12" spans="1:64" ht="10.5" hidden="1" customHeight="1" outlineLevel="1" x14ac:dyDescent="0.3">
      <c r="A12" s="105"/>
      <c r="B12" s="504"/>
      <c r="C12" s="105">
        <f t="shared" si="3"/>
        <v>6</v>
      </c>
      <c r="E12" s="548">
        <f ca="1">IF('Clinic Model'!$P$15="Annuity",-IFERROR(PPMT(D1_I/12,$C12,D1_T,OFFSET(D$4,,-$C12+1),0),),IFERROR(IF($C12=0,0,OFFSET(D$4,,-$C12+1)/D1_T),0))</f>
        <v>0</v>
      </c>
      <c r="F12" s="548">
        <f ca="1">IF('Clinic Model'!$P$15="Annuity",-IFERROR(PPMT(D1_I/12,$C12,D1_T,OFFSET(E$4,,-$C12+1),0),),IFERROR(IF($C12=0,0,OFFSET(E$4,,-$C12+1)/D1_T),0))</f>
        <v>0</v>
      </c>
      <c r="G12" s="548">
        <f ca="1">IF('Clinic Model'!$P$15="Annuity",-IFERROR(PPMT(D1_I/12,$C12,D1_T,OFFSET(F$4,,-$C12+1),0),),IFERROR(IF($C12=0,0,OFFSET(F$4,,-$C12+1)/D1_T),0))</f>
        <v>0</v>
      </c>
      <c r="H12" s="548">
        <f ca="1">IF('Clinic Model'!$P$15="Annuity",-IFERROR(PPMT(D1_I/12,$C12,D1_T,OFFSET(G$4,,-$C12+1),0),),IFERROR(IF($C12=0,0,OFFSET(G$4,,-$C12+1)/D1_T),0))</f>
        <v>0</v>
      </c>
      <c r="I12" s="548">
        <f ca="1">IF('Clinic Model'!$P$15="Annuity",-IFERROR(PPMT(D1_I/12,$C12,D1_T,OFFSET(H$4,,-$C12+1),0),),IFERROR(IF($C12=0,0,OFFSET(H$4,,-$C12+1)/D1_T),0))</f>
        <v>0</v>
      </c>
      <c r="J12" s="548">
        <f ca="1">IF('Clinic Model'!$P$15="Annuity",-IFERROR(PPMT(D1_I/12,$C12,D1_T,OFFSET(I$4,,-$C12+1),0),),IFERROR(IF($C12=0,0,OFFSET(I$4,,-$C12+1)/D1_T),0))</f>
        <v>0</v>
      </c>
      <c r="K12" s="548">
        <f ca="1">IF('Clinic Model'!$P$15="Annuity",-IFERROR(PPMT(D1_I/12,$C12,D1_T,OFFSET(J$4,,-$C12+1),0),),IFERROR(IF($C12=0,0,OFFSET(J$4,,-$C12+1)/D1_T),0))</f>
        <v>23611.111111111109</v>
      </c>
      <c r="L12" s="548">
        <f ca="1">IF('Clinic Model'!$P$15="Annuity",-IFERROR(PPMT(D1_I/12,$C12,D1_T,OFFSET(K$4,,-$C12+1),0),),IFERROR(IF($C12=0,0,OFFSET(K$4,,-$C12+1)/D1_T),0))</f>
        <v>0</v>
      </c>
      <c r="M12" s="548">
        <f ca="1">IF('Clinic Model'!$P$15="Annuity",-IFERROR(PPMT(D1_I/12,$C12,D1_T,OFFSET(L$4,,-$C12+1),0),),IFERROR(IF($C12=0,0,OFFSET(L$4,,-$C12+1)/D1_T),0))</f>
        <v>0</v>
      </c>
      <c r="N12" s="548">
        <f ca="1">IF('Clinic Model'!$P$15="Annuity",-IFERROR(PPMT(D1_I/12,$C12,D1_T,OFFSET(M$4,,-$C12+1),0),),IFERROR(IF($C12=0,0,OFFSET(M$4,,-$C12+1)/D1_T),0))</f>
        <v>0</v>
      </c>
      <c r="O12" s="548">
        <f ca="1">IF('Clinic Model'!$P$15="Annuity",-IFERROR(PPMT(D1_I/12,$C12,D1_T,OFFSET(N$4,,-$C12+1),0),),IFERROR(IF($C12=0,0,OFFSET(N$4,,-$C12+1)/D1_T),0))</f>
        <v>0</v>
      </c>
      <c r="P12" s="548">
        <f ca="1">IF('Clinic Model'!$P$15="Annuity",-IFERROR(PPMT(D1_I/12,$C12,D1_T,OFFSET(O$4,,-$C12+1),0),),IFERROR(IF($C12=0,0,OFFSET(O$4,,-$C12+1)/D1_T),0))</f>
        <v>0</v>
      </c>
      <c r="Q12" s="548">
        <f ca="1">IF('Clinic Model'!$P$15="Annuity",-IFERROR(PPMT(D1_I/12,$C12,D1_T,OFFSET(P$4,,-$C12+1),0),),IFERROR(IF($C12=0,0,OFFSET(P$4,,-$C12+1)/D1_T),0))</f>
        <v>0</v>
      </c>
      <c r="R12" s="548">
        <f ca="1">IF('Clinic Model'!$P$15="Annuity",-IFERROR(PPMT(D1_I/12,$C12,D1_T,OFFSET(Q$4,,-$C12+1),0),),IFERROR(IF($C12=0,0,OFFSET(Q$4,,-$C12+1)/D1_T),0))</f>
        <v>0</v>
      </c>
      <c r="S12" s="548">
        <f ca="1">IF('Clinic Model'!$P$15="Annuity",-IFERROR(PPMT(D1_I/12,$C12,D1_T,OFFSET(R$4,,-$C12+1),0),),IFERROR(IF($C12=0,0,OFFSET(R$4,,-$C12+1)/D1_T),0))</f>
        <v>0</v>
      </c>
      <c r="T12" s="548">
        <f ca="1">IF('Clinic Model'!$P$15="Annuity",-IFERROR(PPMT(D1_I/12,$C12,D1_T,OFFSET(S$4,,-$C12+1),0),),IFERROR(IF($C12=0,0,OFFSET(S$4,,-$C12+1)/D1_T),0))</f>
        <v>0</v>
      </c>
      <c r="U12" s="548">
        <f ca="1">IF('Clinic Model'!$P$15="Annuity",-IFERROR(PPMT(D1_I/12,$C12,D1_T,OFFSET(T$4,,-$C12+1),0),),IFERROR(IF($C12=0,0,OFFSET(T$4,,-$C12+1)/D1_T),0))</f>
        <v>0</v>
      </c>
      <c r="V12" s="548">
        <f ca="1">IF('Clinic Model'!$P$15="Annuity",-IFERROR(PPMT(D1_I/12,$C12,D1_T,OFFSET(U$4,,-$C12+1),0),),IFERROR(IF($C12=0,0,OFFSET(U$4,,-$C12+1)/D1_T),0))</f>
        <v>0</v>
      </c>
      <c r="W12" s="548">
        <f ca="1">IF('Clinic Model'!$P$15="Annuity",-IFERROR(PPMT(D1_I/12,$C12,D1_T,OFFSET(V$4,,-$C12+1),0),),IFERROR(IF($C12=0,0,OFFSET(V$4,,-$C12+1)/D1_T),0))</f>
        <v>0</v>
      </c>
      <c r="X12" s="548">
        <f ca="1">IF('Clinic Model'!$P$15="Annuity",-IFERROR(PPMT(D1_I/12,$C12,D1_T,OFFSET(W$4,,-$C12+1),0),),IFERROR(IF($C12=0,0,OFFSET(W$4,,-$C12+1)/D1_T),0))</f>
        <v>0</v>
      </c>
      <c r="Y12" s="548">
        <f ca="1">IF('Clinic Model'!$P$15="Annuity",-IFERROR(PPMT(D1_I/12,$C12,D1_T,OFFSET(X$4,,-$C12+1),0),),IFERROR(IF($C12=0,0,OFFSET(X$4,,-$C12+1)/D1_T),0))</f>
        <v>0</v>
      </c>
      <c r="Z12" s="548">
        <f ca="1">IF('Clinic Model'!$P$15="Annuity",-IFERROR(PPMT(D1_I/12,$C12,D1_T,OFFSET(Y$4,,-$C12+1),0),),IFERROR(IF($C12=0,0,OFFSET(Y$4,,-$C12+1)/D1_T),0))</f>
        <v>0</v>
      </c>
      <c r="AA12" s="548">
        <f ca="1">IF('Clinic Model'!$P$15="Annuity",-IFERROR(PPMT(D1_I/12,$C12,D1_T,OFFSET(Z$4,,-$C12+1),0),),IFERROR(IF($C12=0,0,OFFSET(Z$4,,-$C12+1)/D1_T),0))</f>
        <v>0</v>
      </c>
      <c r="AB12" s="548">
        <f ca="1">IF('Clinic Model'!$P$15="Annuity",-IFERROR(PPMT(D1_I/12,$C12,D1_T,OFFSET(AA$4,,-$C12+1),0),),IFERROR(IF($C12=0,0,OFFSET(AA$4,,-$C12+1)/D1_T),0))</f>
        <v>0</v>
      </c>
      <c r="AC12" s="548">
        <f ca="1">IF('Clinic Model'!$P$15="Annuity",-IFERROR(PPMT(D1_I/12,$C12,D1_T,OFFSET(AB$4,,-$C12+1),0),),IFERROR(IF($C12=0,0,OFFSET(AB$4,,-$C12+1)/D1_T),0))</f>
        <v>0</v>
      </c>
      <c r="AD12" s="548">
        <f ca="1">IF('Clinic Model'!$P$15="Annuity",-IFERROR(PPMT(D1_I/12,$C12,D1_T,OFFSET(AC$4,,-$C12+1),0),),IFERROR(IF($C12=0,0,OFFSET(AC$4,,-$C12+1)/D1_T),0))</f>
        <v>0</v>
      </c>
      <c r="AE12" s="548">
        <f ca="1">IF('Clinic Model'!$P$15="Annuity",-IFERROR(PPMT(D1_I/12,$C12,D1_T,OFFSET(AD$4,,-$C12+1),0),),IFERROR(IF($C12=0,0,OFFSET(AD$4,,-$C12+1)/D1_T),0))</f>
        <v>0</v>
      </c>
      <c r="AF12" s="548">
        <f ca="1">IF('Clinic Model'!$P$15="Annuity",-IFERROR(PPMT(D1_I/12,$C12,D1_T,OFFSET(AE$4,,-$C12+1),0),),IFERROR(IF($C12=0,0,OFFSET(AE$4,,-$C12+1)/D1_T),0))</f>
        <v>0</v>
      </c>
      <c r="AG12" s="548">
        <f ca="1">IF('Clinic Model'!$P$15="Annuity",-IFERROR(PPMT(D1_I/12,$C12,D1_T,OFFSET(AF$4,,-$C12+1),0),),IFERROR(IF($C12=0,0,OFFSET(AF$4,,-$C12+1)/D1_T),0))</f>
        <v>0</v>
      </c>
      <c r="AH12" s="548">
        <f ca="1">IF('Clinic Model'!$P$15="Annuity",-IFERROR(PPMT(D1_I/12,$C12,D1_T,OFFSET(AG$4,,-$C12+1),0),),IFERROR(IF($C12=0,0,OFFSET(AG$4,,-$C12+1)/D1_T),0))</f>
        <v>0</v>
      </c>
      <c r="AI12" s="548">
        <f ca="1">IF('Clinic Model'!$P$15="Annuity",-IFERROR(PPMT(D1_I/12,$C12,D1_T,OFFSET(AH$4,,-$C12+1),0),),IFERROR(IF($C12=0,0,OFFSET(AH$4,,-$C12+1)/D1_T),0))</f>
        <v>0</v>
      </c>
      <c r="AJ12" s="548">
        <f ca="1">IF('Clinic Model'!$P$15="Annuity",-IFERROR(PPMT(D1_I/12,$C12,D1_T,OFFSET(AI$4,,-$C12+1),0),),IFERROR(IF($C12=0,0,OFFSET(AI$4,,-$C12+1)/D1_T),0))</f>
        <v>0</v>
      </c>
      <c r="AK12" s="548">
        <f ca="1">IF('Clinic Model'!$P$15="Annuity",-IFERROR(PPMT(D1_I/12,$C12,D1_T,OFFSET(AJ$4,,-$C12+1),0),),IFERROR(IF($C12=0,0,OFFSET(AJ$4,,-$C12+1)/D1_T),0))</f>
        <v>0</v>
      </c>
      <c r="AL12" s="548">
        <f ca="1">IF('Clinic Model'!$P$15="Annuity",-IFERROR(PPMT(D1_I/12,$C12,D1_T,OFFSET(AK$4,,-$C12+1),0),),IFERROR(IF($C12=0,0,OFFSET(AK$4,,-$C12+1)/D1_T),0))</f>
        <v>0</v>
      </c>
      <c r="AM12" s="548">
        <f ca="1">IF('Clinic Model'!$P$15="Annuity",-IFERROR(PPMT(D1_I/12,$C12,D1_T,OFFSET(AL$4,,-$C12+1),0),),IFERROR(IF($C12=0,0,OFFSET(AL$4,,-$C12+1)/D1_T),0))</f>
        <v>0</v>
      </c>
      <c r="AN12" s="548">
        <f ca="1">IF('Clinic Model'!$P$15="Annuity",-IFERROR(PPMT(D1_I/12,$C12,D1_T,OFFSET(AM$4,,-$C12+1),0),),IFERROR(IF($C12=0,0,OFFSET(AM$4,,-$C12+1)/D1_T),0))</f>
        <v>0</v>
      </c>
      <c r="AO12" s="548">
        <f ca="1">IF('Clinic Model'!$P$15="Annuity",-IFERROR(PPMT(D1_I/12,$C12,D1_T,OFFSET(AN$4,,-$C12+1),0),),IFERROR(IF($C12=0,0,OFFSET(AN$4,,-$C12+1)/D1_T),0))</f>
        <v>0</v>
      </c>
      <c r="AP12" s="548">
        <f ca="1">IF('Clinic Model'!$P$15="Annuity",-IFERROR(PPMT(D1_I/12,$C12,D1_T,OFFSET(AO$4,,-$C12+1),0),),IFERROR(IF($C12=0,0,OFFSET(AO$4,,-$C12+1)/D1_T),0))</f>
        <v>0</v>
      </c>
      <c r="AQ12" s="548">
        <f ca="1">IF('Clinic Model'!$P$15="Annuity",-IFERROR(PPMT(D1_I/12,$C12,D1_T,OFFSET(AP$4,,-$C12+1),0),),IFERROR(IF($C12=0,0,OFFSET(AP$4,,-$C12+1)/D1_T),0))</f>
        <v>0</v>
      </c>
      <c r="AR12" s="548">
        <f ca="1">IF('Clinic Model'!$P$15="Annuity",-IFERROR(PPMT(D1_I/12,$C12,D1_T,OFFSET(AQ$4,,-$C12+1),0),),IFERROR(IF($C12=0,0,OFFSET(AQ$4,,-$C12+1)/D1_T),0))</f>
        <v>0</v>
      </c>
      <c r="AS12" s="548">
        <f ca="1">IF('Clinic Model'!$P$15="Annuity",-IFERROR(PPMT(D1_I/12,$C12,D1_T,OFFSET(AR$4,,-$C12+1),0),),IFERROR(IF($C12=0,0,OFFSET(AR$4,,-$C12+1)/D1_T),0))</f>
        <v>0</v>
      </c>
      <c r="AT12" s="548">
        <f ca="1">IF('Clinic Model'!$P$15="Annuity",-IFERROR(PPMT(D1_I/12,$C12,D1_T,OFFSET(AS$4,,-$C12+1),0),),IFERROR(IF($C12=0,0,OFFSET(AS$4,,-$C12+1)/D1_T),0))</f>
        <v>0</v>
      </c>
      <c r="AU12" s="548">
        <f ca="1">IF('Clinic Model'!$P$15="Annuity",-IFERROR(PPMT(D1_I/12,$C12,D1_T,OFFSET(AT$4,,-$C12+1),0),),IFERROR(IF($C12=0,0,OFFSET(AT$4,,-$C12+1)/D1_T),0))</f>
        <v>0</v>
      </c>
      <c r="AV12" s="548">
        <f ca="1">IF('Clinic Model'!$P$15="Annuity",-IFERROR(PPMT(D1_I/12,$C12,D1_T,OFFSET(AU$4,,-$C12+1),0),),IFERROR(IF($C12=0,0,OFFSET(AU$4,,-$C12+1)/D1_T),0))</f>
        <v>0</v>
      </c>
      <c r="AW12" s="548">
        <f ca="1">IF('Clinic Model'!$P$15="Annuity",-IFERROR(PPMT(D1_I/12,$C12,D1_T,OFFSET(AV$4,,-$C12+1),0),),IFERROR(IF($C12=0,0,OFFSET(AV$4,,-$C12+1)/D1_T),0))</f>
        <v>0</v>
      </c>
      <c r="AX12" s="548">
        <f ca="1">IF('Clinic Model'!$P$15="Annuity",-IFERROR(PPMT(D1_I/12,$C12,D1_T,OFFSET(AW$4,,-$C12+1),0),),IFERROR(IF($C12=0,0,OFFSET(AW$4,,-$C12+1)/D1_T),0))</f>
        <v>0</v>
      </c>
      <c r="AY12" s="548">
        <f ca="1">IF('Clinic Model'!$P$15="Annuity",-IFERROR(PPMT(D1_I/12,$C12,D1_T,OFFSET(AX$4,,-$C12+1),0),),IFERROR(IF($C12=0,0,OFFSET(AX$4,,-$C12+1)/D1_T),0))</f>
        <v>0</v>
      </c>
      <c r="AZ12" s="548">
        <f ca="1">IF('Clinic Model'!$P$15="Annuity",-IFERROR(PPMT(D1_I/12,$C12,D1_T,OFFSET(AY$4,,-$C12+1),0),),IFERROR(IF($C12=0,0,OFFSET(AY$4,,-$C12+1)/D1_T),0))</f>
        <v>0</v>
      </c>
      <c r="BA12" s="548">
        <f ca="1">IF('Clinic Model'!$P$15="Annuity",-IFERROR(PPMT(D1_I/12,$C12,D1_T,OFFSET(AZ$4,,-$C12+1),0),),IFERROR(IF($C12=0,0,OFFSET(AZ$4,,-$C12+1)/D1_T),0))</f>
        <v>0</v>
      </c>
      <c r="BB12" s="548">
        <f ca="1">IF('Clinic Model'!$P$15="Annuity",-IFERROR(PPMT(D1_I/12,$C12,D1_T,OFFSET(BA$4,,-$C12+1),0),),IFERROR(IF($C12=0,0,OFFSET(BA$4,,-$C12+1)/D1_T),0))</f>
        <v>0</v>
      </c>
      <c r="BC12" s="548">
        <f ca="1">IF('Clinic Model'!$P$15="Annuity",-IFERROR(PPMT(D1_I/12,$C12,D1_T,OFFSET(BB$4,,-$C12+1),0),),IFERROR(IF($C12=0,0,OFFSET(BB$4,,-$C12+1)/D1_T),0))</f>
        <v>0</v>
      </c>
      <c r="BD12" s="548">
        <f ca="1">IF('Clinic Model'!$P$15="Annuity",-IFERROR(PPMT(D1_I/12,$C12,D1_T,OFFSET(BC$4,,-$C12+1),0),),IFERROR(IF($C12=0,0,OFFSET(BC$4,,-$C12+1)/D1_T),0))</f>
        <v>0</v>
      </c>
      <c r="BE12" s="548">
        <f ca="1">IF('Clinic Model'!$P$15="Annuity",-IFERROR(PPMT(D1_I/12,$C12,D1_T,OFFSET(BD$4,,-$C12+1),0),),IFERROR(IF($C12=0,0,OFFSET(BD$4,,-$C12+1)/D1_T),0))</f>
        <v>0</v>
      </c>
      <c r="BF12" s="548">
        <f ca="1">IF('Clinic Model'!$P$15="Annuity",-IFERROR(PPMT(D1_I/12,$C12,D1_T,OFFSET(BE$4,,-$C12+1),0),),IFERROR(IF($C12=0,0,OFFSET(BE$4,,-$C12+1)/D1_T),0))</f>
        <v>0</v>
      </c>
      <c r="BG12" s="548">
        <f ca="1">IF('Clinic Model'!$P$15="Annuity",-IFERROR(PPMT(D1_I/12,$C12,D1_T,OFFSET(BF$4,,-$C12+1),0),),IFERROR(IF($C12=0,0,OFFSET(BF$4,,-$C12+1)/D1_T),0))</f>
        <v>0</v>
      </c>
      <c r="BH12" s="548">
        <f ca="1">IF('Clinic Model'!$P$15="Annuity",-IFERROR(PPMT(D1_I/12,$C12,D1_T,OFFSET(BG$4,,-$C12+1),0),),IFERROR(IF($C12=0,0,OFFSET(BG$4,,-$C12+1)/D1_T),0))</f>
        <v>0</v>
      </c>
      <c r="BI12" s="548">
        <f ca="1">IF('Clinic Model'!$P$15="Annuity",-IFERROR(PPMT(D1_I/12,$C12,D1_T,OFFSET(BH$4,,-$C12+1),0),),IFERROR(IF($C12=0,0,OFFSET(BH$4,,-$C12+1)/D1_T),0))</f>
        <v>0</v>
      </c>
      <c r="BJ12" s="548">
        <f ca="1">IF('Clinic Model'!$P$15="Annuity",-IFERROR(PPMT(D1_I/12,$C12,D1_T,OFFSET(BI$4,,-$C12+1),0),),IFERROR(IF($C12=0,0,OFFSET(BI$4,,-$C12+1)/D1_T),0))</f>
        <v>0</v>
      </c>
      <c r="BK12" s="548">
        <f ca="1">IF('Clinic Model'!$P$15="Annuity",-IFERROR(PPMT(D1_I/12,$C12,D1_T,OFFSET(BJ$4,,-$C12+1),0),),IFERROR(IF($C12=0,0,OFFSET(BJ$4,,-$C12+1)/D1_T),0))</f>
        <v>0</v>
      </c>
      <c r="BL12" s="548">
        <f ca="1">IF('Clinic Model'!$P$15="Annuity",-IFERROR(PPMT(D1_I/12,$C12,D1_T,OFFSET(BK$4,,-$C12+1),0),),IFERROR(IF($C12=0,0,OFFSET(BK$4,,-$C12+1)/D1_T),0))</f>
        <v>0</v>
      </c>
    </row>
    <row r="13" spans="1:64" ht="10.5" hidden="1" customHeight="1" outlineLevel="1" x14ac:dyDescent="0.3">
      <c r="A13" s="105"/>
      <c r="B13" s="504"/>
      <c r="C13" s="105">
        <f t="shared" si="3"/>
        <v>7</v>
      </c>
      <c r="E13" s="548">
        <f ca="1">IF('Clinic Model'!$P$15="Annuity",-IFERROR(PPMT(D1_I/12,$C13,D1_T,OFFSET(D$4,,-$C13+1),0),),IFERROR(IF($C13=0,0,OFFSET(D$4,,-$C13+1)/D1_T),0))</f>
        <v>0</v>
      </c>
      <c r="F13" s="548">
        <f ca="1">IF('Clinic Model'!$P$15="Annuity",-IFERROR(PPMT(D1_I/12,$C13,D1_T,OFFSET(E$4,,-$C13+1),0),),IFERROR(IF($C13=0,0,OFFSET(E$4,,-$C13+1)/D1_T),0))</f>
        <v>0</v>
      </c>
      <c r="G13" s="548">
        <f ca="1">IF('Clinic Model'!$P$15="Annuity",-IFERROR(PPMT(D1_I/12,$C13,D1_T,OFFSET(F$4,,-$C13+1),0),),IFERROR(IF($C13=0,0,OFFSET(F$4,,-$C13+1)/D1_T),0))</f>
        <v>0</v>
      </c>
      <c r="H13" s="548">
        <f ca="1">IF('Clinic Model'!$P$15="Annuity",-IFERROR(PPMT(D1_I/12,$C13,D1_T,OFFSET(G$4,,-$C13+1),0),),IFERROR(IF($C13=0,0,OFFSET(G$4,,-$C13+1)/D1_T),0))</f>
        <v>0</v>
      </c>
      <c r="I13" s="548">
        <f ca="1">IF('Clinic Model'!$P$15="Annuity",-IFERROR(PPMT(D1_I/12,$C13,D1_T,OFFSET(H$4,,-$C13+1),0),),IFERROR(IF($C13=0,0,OFFSET(H$4,,-$C13+1)/D1_T),0))</f>
        <v>0</v>
      </c>
      <c r="J13" s="548">
        <f ca="1">IF('Clinic Model'!$P$15="Annuity",-IFERROR(PPMT(D1_I/12,$C13,D1_T,OFFSET(I$4,,-$C13+1),0),),IFERROR(IF($C13=0,0,OFFSET(I$4,,-$C13+1)/D1_T),0))</f>
        <v>0</v>
      </c>
      <c r="K13" s="548">
        <f ca="1">IF('Clinic Model'!$P$15="Annuity",-IFERROR(PPMT(D1_I/12,$C13,D1_T,OFFSET(J$4,,-$C13+1),0),),IFERROR(IF($C13=0,0,OFFSET(J$4,,-$C13+1)/D1_T),0))</f>
        <v>0</v>
      </c>
      <c r="L13" s="548">
        <f ca="1">IF('Clinic Model'!$P$15="Annuity",-IFERROR(PPMT(D1_I/12,$C13,D1_T,OFFSET(K$4,,-$C13+1),0),),IFERROR(IF($C13=0,0,OFFSET(K$4,,-$C13+1)/D1_T),0))</f>
        <v>23611.111111111109</v>
      </c>
      <c r="M13" s="548">
        <f ca="1">IF('Clinic Model'!$P$15="Annuity",-IFERROR(PPMT(D1_I/12,$C13,D1_T,OFFSET(L$4,,-$C13+1),0),),IFERROR(IF($C13=0,0,OFFSET(L$4,,-$C13+1)/D1_T),0))</f>
        <v>0</v>
      </c>
      <c r="N13" s="548">
        <f ca="1">IF('Clinic Model'!$P$15="Annuity",-IFERROR(PPMT(D1_I/12,$C13,D1_T,OFFSET(M$4,,-$C13+1),0),),IFERROR(IF($C13=0,0,OFFSET(M$4,,-$C13+1)/D1_T),0))</f>
        <v>0</v>
      </c>
      <c r="O13" s="548">
        <f ca="1">IF('Clinic Model'!$P$15="Annuity",-IFERROR(PPMT(D1_I/12,$C13,D1_T,OFFSET(N$4,,-$C13+1),0),),IFERROR(IF($C13=0,0,OFFSET(N$4,,-$C13+1)/D1_T),0))</f>
        <v>0</v>
      </c>
      <c r="P13" s="548">
        <f ca="1">IF('Clinic Model'!$P$15="Annuity",-IFERROR(PPMT(D1_I/12,$C13,D1_T,OFFSET(O$4,,-$C13+1),0),),IFERROR(IF($C13=0,0,OFFSET(O$4,,-$C13+1)/D1_T),0))</f>
        <v>0</v>
      </c>
      <c r="Q13" s="548">
        <f ca="1">IF('Clinic Model'!$P$15="Annuity",-IFERROR(PPMT(D1_I/12,$C13,D1_T,OFFSET(P$4,,-$C13+1),0),),IFERROR(IF($C13=0,0,OFFSET(P$4,,-$C13+1)/D1_T),0))</f>
        <v>0</v>
      </c>
      <c r="R13" s="548">
        <f ca="1">IF('Clinic Model'!$P$15="Annuity",-IFERROR(PPMT(D1_I/12,$C13,D1_T,OFFSET(Q$4,,-$C13+1),0),),IFERROR(IF($C13=0,0,OFFSET(Q$4,,-$C13+1)/D1_T),0))</f>
        <v>0</v>
      </c>
      <c r="S13" s="548">
        <f ca="1">IF('Clinic Model'!$P$15="Annuity",-IFERROR(PPMT(D1_I/12,$C13,D1_T,OFFSET(R$4,,-$C13+1),0),),IFERROR(IF($C13=0,0,OFFSET(R$4,,-$C13+1)/D1_T),0))</f>
        <v>0</v>
      </c>
      <c r="T13" s="548">
        <f ca="1">IF('Clinic Model'!$P$15="Annuity",-IFERROR(PPMT(D1_I/12,$C13,D1_T,OFFSET(S$4,,-$C13+1),0),),IFERROR(IF($C13=0,0,OFFSET(S$4,,-$C13+1)/D1_T),0))</f>
        <v>0</v>
      </c>
      <c r="U13" s="548">
        <f ca="1">IF('Clinic Model'!$P$15="Annuity",-IFERROR(PPMT(D1_I/12,$C13,D1_T,OFFSET(T$4,,-$C13+1),0),),IFERROR(IF($C13=0,0,OFFSET(T$4,,-$C13+1)/D1_T),0))</f>
        <v>0</v>
      </c>
      <c r="V13" s="548">
        <f ca="1">IF('Clinic Model'!$P$15="Annuity",-IFERROR(PPMT(D1_I/12,$C13,D1_T,OFFSET(U$4,,-$C13+1),0),),IFERROR(IF($C13=0,0,OFFSET(U$4,,-$C13+1)/D1_T),0))</f>
        <v>0</v>
      </c>
      <c r="W13" s="548">
        <f ca="1">IF('Clinic Model'!$P$15="Annuity",-IFERROR(PPMT(D1_I/12,$C13,D1_T,OFFSET(V$4,,-$C13+1),0),),IFERROR(IF($C13=0,0,OFFSET(V$4,,-$C13+1)/D1_T),0))</f>
        <v>0</v>
      </c>
      <c r="X13" s="548">
        <f ca="1">IF('Clinic Model'!$P$15="Annuity",-IFERROR(PPMT(D1_I/12,$C13,D1_T,OFFSET(W$4,,-$C13+1),0),),IFERROR(IF($C13=0,0,OFFSET(W$4,,-$C13+1)/D1_T),0))</f>
        <v>0</v>
      </c>
      <c r="Y13" s="548">
        <f ca="1">IF('Clinic Model'!$P$15="Annuity",-IFERROR(PPMT(D1_I/12,$C13,D1_T,OFFSET(X$4,,-$C13+1),0),),IFERROR(IF($C13=0,0,OFFSET(X$4,,-$C13+1)/D1_T),0))</f>
        <v>0</v>
      </c>
      <c r="Z13" s="548">
        <f ca="1">IF('Clinic Model'!$P$15="Annuity",-IFERROR(PPMT(D1_I/12,$C13,D1_T,OFFSET(Y$4,,-$C13+1),0),),IFERROR(IF($C13=0,0,OFFSET(Y$4,,-$C13+1)/D1_T),0))</f>
        <v>0</v>
      </c>
      <c r="AA13" s="548">
        <f ca="1">IF('Clinic Model'!$P$15="Annuity",-IFERROR(PPMT(D1_I/12,$C13,D1_T,OFFSET(Z$4,,-$C13+1),0),),IFERROR(IF($C13=0,0,OFFSET(Z$4,,-$C13+1)/D1_T),0))</f>
        <v>0</v>
      </c>
      <c r="AB13" s="548">
        <f ca="1">IF('Clinic Model'!$P$15="Annuity",-IFERROR(PPMT(D1_I/12,$C13,D1_T,OFFSET(AA$4,,-$C13+1),0),),IFERROR(IF($C13=0,0,OFFSET(AA$4,,-$C13+1)/D1_T),0))</f>
        <v>0</v>
      </c>
      <c r="AC13" s="548">
        <f ca="1">IF('Clinic Model'!$P$15="Annuity",-IFERROR(PPMT(D1_I/12,$C13,D1_T,OFFSET(AB$4,,-$C13+1),0),),IFERROR(IF($C13=0,0,OFFSET(AB$4,,-$C13+1)/D1_T),0))</f>
        <v>0</v>
      </c>
      <c r="AD13" s="548">
        <f ca="1">IF('Clinic Model'!$P$15="Annuity",-IFERROR(PPMT(D1_I/12,$C13,D1_T,OFFSET(AC$4,,-$C13+1),0),),IFERROR(IF($C13=0,0,OFFSET(AC$4,,-$C13+1)/D1_T),0))</f>
        <v>0</v>
      </c>
      <c r="AE13" s="548">
        <f ca="1">IF('Clinic Model'!$P$15="Annuity",-IFERROR(PPMT(D1_I/12,$C13,D1_T,OFFSET(AD$4,,-$C13+1),0),),IFERROR(IF($C13=0,0,OFFSET(AD$4,,-$C13+1)/D1_T),0))</f>
        <v>0</v>
      </c>
      <c r="AF13" s="548">
        <f ca="1">IF('Clinic Model'!$P$15="Annuity",-IFERROR(PPMT(D1_I/12,$C13,D1_T,OFFSET(AE$4,,-$C13+1),0),),IFERROR(IF($C13=0,0,OFFSET(AE$4,,-$C13+1)/D1_T),0))</f>
        <v>0</v>
      </c>
      <c r="AG13" s="548">
        <f ca="1">IF('Clinic Model'!$P$15="Annuity",-IFERROR(PPMT(D1_I/12,$C13,D1_T,OFFSET(AF$4,,-$C13+1),0),),IFERROR(IF($C13=0,0,OFFSET(AF$4,,-$C13+1)/D1_T),0))</f>
        <v>0</v>
      </c>
      <c r="AH13" s="548">
        <f ca="1">IF('Clinic Model'!$P$15="Annuity",-IFERROR(PPMT(D1_I/12,$C13,D1_T,OFFSET(AG$4,,-$C13+1),0),),IFERROR(IF($C13=0,0,OFFSET(AG$4,,-$C13+1)/D1_T),0))</f>
        <v>0</v>
      </c>
      <c r="AI13" s="548">
        <f ca="1">IF('Clinic Model'!$P$15="Annuity",-IFERROR(PPMT(D1_I/12,$C13,D1_T,OFFSET(AH$4,,-$C13+1),0),),IFERROR(IF($C13=0,0,OFFSET(AH$4,,-$C13+1)/D1_T),0))</f>
        <v>0</v>
      </c>
      <c r="AJ13" s="548">
        <f ca="1">IF('Clinic Model'!$P$15="Annuity",-IFERROR(PPMT(D1_I/12,$C13,D1_T,OFFSET(AI$4,,-$C13+1),0),),IFERROR(IF($C13=0,0,OFFSET(AI$4,,-$C13+1)/D1_T),0))</f>
        <v>0</v>
      </c>
      <c r="AK13" s="548">
        <f ca="1">IF('Clinic Model'!$P$15="Annuity",-IFERROR(PPMT(D1_I/12,$C13,D1_T,OFFSET(AJ$4,,-$C13+1),0),),IFERROR(IF($C13=0,0,OFFSET(AJ$4,,-$C13+1)/D1_T),0))</f>
        <v>0</v>
      </c>
      <c r="AL13" s="548">
        <f ca="1">IF('Clinic Model'!$P$15="Annuity",-IFERROR(PPMT(D1_I/12,$C13,D1_T,OFFSET(AK$4,,-$C13+1),0),),IFERROR(IF($C13=0,0,OFFSET(AK$4,,-$C13+1)/D1_T),0))</f>
        <v>0</v>
      </c>
      <c r="AM13" s="548">
        <f ca="1">IF('Clinic Model'!$P$15="Annuity",-IFERROR(PPMT(D1_I/12,$C13,D1_T,OFFSET(AL$4,,-$C13+1),0),),IFERROR(IF($C13=0,0,OFFSET(AL$4,,-$C13+1)/D1_T),0))</f>
        <v>0</v>
      </c>
      <c r="AN13" s="548">
        <f ca="1">IF('Clinic Model'!$P$15="Annuity",-IFERROR(PPMT(D1_I/12,$C13,D1_T,OFFSET(AM$4,,-$C13+1),0),),IFERROR(IF($C13=0,0,OFFSET(AM$4,,-$C13+1)/D1_T),0))</f>
        <v>0</v>
      </c>
      <c r="AO13" s="548">
        <f ca="1">IF('Clinic Model'!$P$15="Annuity",-IFERROR(PPMT(D1_I/12,$C13,D1_T,OFFSET(AN$4,,-$C13+1),0),),IFERROR(IF($C13=0,0,OFFSET(AN$4,,-$C13+1)/D1_T),0))</f>
        <v>0</v>
      </c>
      <c r="AP13" s="548">
        <f ca="1">IF('Clinic Model'!$P$15="Annuity",-IFERROR(PPMT(D1_I/12,$C13,D1_T,OFFSET(AO$4,,-$C13+1),0),),IFERROR(IF($C13=0,0,OFFSET(AO$4,,-$C13+1)/D1_T),0))</f>
        <v>0</v>
      </c>
      <c r="AQ13" s="548">
        <f ca="1">IF('Clinic Model'!$P$15="Annuity",-IFERROR(PPMT(D1_I/12,$C13,D1_T,OFFSET(AP$4,,-$C13+1),0),),IFERROR(IF($C13=0,0,OFFSET(AP$4,,-$C13+1)/D1_T),0))</f>
        <v>0</v>
      </c>
      <c r="AR13" s="548">
        <f ca="1">IF('Clinic Model'!$P$15="Annuity",-IFERROR(PPMT(D1_I/12,$C13,D1_T,OFFSET(AQ$4,,-$C13+1),0),),IFERROR(IF($C13=0,0,OFFSET(AQ$4,,-$C13+1)/D1_T),0))</f>
        <v>0</v>
      </c>
      <c r="AS13" s="548">
        <f ca="1">IF('Clinic Model'!$P$15="Annuity",-IFERROR(PPMT(D1_I/12,$C13,D1_T,OFFSET(AR$4,,-$C13+1),0),),IFERROR(IF($C13=0,0,OFFSET(AR$4,,-$C13+1)/D1_T),0))</f>
        <v>0</v>
      </c>
      <c r="AT13" s="548">
        <f ca="1">IF('Clinic Model'!$P$15="Annuity",-IFERROR(PPMT(D1_I/12,$C13,D1_T,OFFSET(AS$4,,-$C13+1),0),),IFERROR(IF($C13=0,0,OFFSET(AS$4,,-$C13+1)/D1_T),0))</f>
        <v>0</v>
      </c>
      <c r="AU13" s="548">
        <f ca="1">IF('Clinic Model'!$P$15="Annuity",-IFERROR(PPMT(D1_I/12,$C13,D1_T,OFFSET(AT$4,,-$C13+1),0),),IFERROR(IF($C13=0,0,OFFSET(AT$4,,-$C13+1)/D1_T),0))</f>
        <v>0</v>
      </c>
      <c r="AV13" s="548">
        <f ca="1">IF('Clinic Model'!$P$15="Annuity",-IFERROR(PPMT(D1_I/12,$C13,D1_T,OFFSET(AU$4,,-$C13+1),0),),IFERROR(IF($C13=0,0,OFFSET(AU$4,,-$C13+1)/D1_T),0))</f>
        <v>0</v>
      </c>
      <c r="AW13" s="548">
        <f ca="1">IF('Clinic Model'!$P$15="Annuity",-IFERROR(PPMT(D1_I/12,$C13,D1_T,OFFSET(AV$4,,-$C13+1),0),),IFERROR(IF($C13=0,0,OFFSET(AV$4,,-$C13+1)/D1_T),0))</f>
        <v>0</v>
      </c>
      <c r="AX13" s="548">
        <f ca="1">IF('Clinic Model'!$P$15="Annuity",-IFERROR(PPMT(D1_I/12,$C13,D1_T,OFFSET(AW$4,,-$C13+1),0),),IFERROR(IF($C13=0,0,OFFSET(AW$4,,-$C13+1)/D1_T),0))</f>
        <v>0</v>
      </c>
      <c r="AY13" s="548">
        <f ca="1">IF('Clinic Model'!$P$15="Annuity",-IFERROR(PPMT(D1_I/12,$C13,D1_T,OFFSET(AX$4,,-$C13+1),0),),IFERROR(IF($C13=0,0,OFFSET(AX$4,,-$C13+1)/D1_T),0))</f>
        <v>0</v>
      </c>
      <c r="AZ13" s="548">
        <f ca="1">IF('Clinic Model'!$P$15="Annuity",-IFERROR(PPMT(D1_I/12,$C13,D1_T,OFFSET(AY$4,,-$C13+1),0),),IFERROR(IF($C13=0,0,OFFSET(AY$4,,-$C13+1)/D1_T),0))</f>
        <v>0</v>
      </c>
      <c r="BA13" s="548">
        <f ca="1">IF('Clinic Model'!$P$15="Annuity",-IFERROR(PPMT(D1_I/12,$C13,D1_T,OFFSET(AZ$4,,-$C13+1),0),),IFERROR(IF($C13=0,0,OFFSET(AZ$4,,-$C13+1)/D1_T),0))</f>
        <v>0</v>
      </c>
      <c r="BB13" s="548">
        <f ca="1">IF('Clinic Model'!$P$15="Annuity",-IFERROR(PPMT(D1_I/12,$C13,D1_T,OFFSET(BA$4,,-$C13+1),0),),IFERROR(IF($C13=0,0,OFFSET(BA$4,,-$C13+1)/D1_T),0))</f>
        <v>0</v>
      </c>
      <c r="BC13" s="548">
        <f ca="1">IF('Clinic Model'!$P$15="Annuity",-IFERROR(PPMT(D1_I/12,$C13,D1_T,OFFSET(BB$4,,-$C13+1),0),),IFERROR(IF($C13=0,0,OFFSET(BB$4,,-$C13+1)/D1_T),0))</f>
        <v>0</v>
      </c>
      <c r="BD13" s="548">
        <f ca="1">IF('Clinic Model'!$P$15="Annuity",-IFERROR(PPMT(D1_I/12,$C13,D1_T,OFFSET(BC$4,,-$C13+1),0),),IFERROR(IF($C13=0,0,OFFSET(BC$4,,-$C13+1)/D1_T),0))</f>
        <v>0</v>
      </c>
      <c r="BE13" s="548">
        <f ca="1">IF('Clinic Model'!$P$15="Annuity",-IFERROR(PPMT(D1_I/12,$C13,D1_T,OFFSET(BD$4,,-$C13+1),0),),IFERROR(IF($C13=0,0,OFFSET(BD$4,,-$C13+1)/D1_T),0))</f>
        <v>0</v>
      </c>
      <c r="BF13" s="548">
        <f ca="1">IF('Clinic Model'!$P$15="Annuity",-IFERROR(PPMT(D1_I/12,$C13,D1_T,OFFSET(BE$4,,-$C13+1),0),),IFERROR(IF($C13=0,0,OFFSET(BE$4,,-$C13+1)/D1_T),0))</f>
        <v>0</v>
      </c>
      <c r="BG13" s="548">
        <f ca="1">IF('Clinic Model'!$P$15="Annuity",-IFERROR(PPMT(D1_I/12,$C13,D1_T,OFFSET(BF$4,,-$C13+1),0),),IFERROR(IF($C13=0,0,OFFSET(BF$4,,-$C13+1)/D1_T),0))</f>
        <v>0</v>
      </c>
      <c r="BH13" s="548">
        <f ca="1">IF('Clinic Model'!$P$15="Annuity",-IFERROR(PPMT(D1_I/12,$C13,D1_T,OFFSET(BG$4,,-$C13+1),0),),IFERROR(IF($C13=0,0,OFFSET(BG$4,,-$C13+1)/D1_T),0))</f>
        <v>0</v>
      </c>
      <c r="BI13" s="548">
        <f ca="1">IF('Clinic Model'!$P$15="Annuity",-IFERROR(PPMT(D1_I/12,$C13,D1_T,OFFSET(BH$4,,-$C13+1),0),),IFERROR(IF($C13=0,0,OFFSET(BH$4,,-$C13+1)/D1_T),0))</f>
        <v>0</v>
      </c>
      <c r="BJ13" s="548">
        <f ca="1">IF('Clinic Model'!$P$15="Annuity",-IFERROR(PPMT(D1_I/12,$C13,D1_T,OFFSET(BI$4,,-$C13+1),0),),IFERROR(IF($C13=0,0,OFFSET(BI$4,,-$C13+1)/D1_T),0))</f>
        <v>0</v>
      </c>
      <c r="BK13" s="548">
        <f ca="1">IF('Clinic Model'!$P$15="Annuity",-IFERROR(PPMT(D1_I/12,$C13,D1_T,OFFSET(BJ$4,,-$C13+1),0),),IFERROR(IF($C13=0,0,OFFSET(BJ$4,,-$C13+1)/D1_T),0))</f>
        <v>0</v>
      </c>
      <c r="BL13" s="548">
        <f ca="1">IF('Clinic Model'!$P$15="Annuity",-IFERROR(PPMT(D1_I/12,$C13,D1_T,OFFSET(BK$4,,-$C13+1),0),),IFERROR(IF($C13=0,0,OFFSET(BK$4,,-$C13+1)/D1_T),0))</f>
        <v>0</v>
      </c>
    </row>
    <row r="14" spans="1:64" ht="10.5" hidden="1" customHeight="1" outlineLevel="1" x14ac:dyDescent="0.3">
      <c r="A14" s="105"/>
      <c r="B14" s="504"/>
      <c r="C14" s="105">
        <f t="shared" si="3"/>
        <v>8</v>
      </c>
      <c r="E14" s="548">
        <f ca="1">IF('Clinic Model'!$P$15="Annuity",-IFERROR(PPMT(D1_I/12,$C14,D1_T,OFFSET(D$4,,-$C14+1),0),),IFERROR(IF($C14=0,0,OFFSET(D$4,,-$C14+1)/D1_T),0))</f>
        <v>0</v>
      </c>
      <c r="F14" s="548">
        <f ca="1">IF('Clinic Model'!$P$15="Annuity",-IFERROR(PPMT(D1_I/12,$C14,D1_T,OFFSET(E$4,,-$C14+1),0),),IFERROR(IF($C14=0,0,OFFSET(E$4,,-$C14+1)/D1_T),0))</f>
        <v>0</v>
      </c>
      <c r="G14" s="548">
        <f ca="1">IF('Clinic Model'!$P$15="Annuity",-IFERROR(PPMT(D1_I/12,$C14,D1_T,OFFSET(F$4,,-$C14+1),0),),IFERROR(IF($C14=0,0,OFFSET(F$4,,-$C14+1)/D1_T),0))</f>
        <v>0</v>
      </c>
      <c r="H14" s="548">
        <f ca="1">IF('Clinic Model'!$P$15="Annuity",-IFERROR(PPMT(D1_I/12,$C14,D1_T,OFFSET(G$4,,-$C14+1),0),),IFERROR(IF($C14=0,0,OFFSET(G$4,,-$C14+1)/D1_T),0))</f>
        <v>0</v>
      </c>
      <c r="I14" s="548">
        <f ca="1">IF('Clinic Model'!$P$15="Annuity",-IFERROR(PPMT(D1_I/12,$C14,D1_T,OFFSET(H$4,,-$C14+1),0),),IFERROR(IF($C14=0,0,OFFSET(H$4,,-$C14+1)/D1_T),0))</f>
        <v>0</v>
      </c>
      <c r="J14" s="548">
        <f ca="1">IF('Clinic Model'!$P$15="Annuity",-IFERROR(PPMT(D1_I/12,$C14,D1_T,OFFSET(I$4,,-$C14+1),0),),IFERROR(IF($C14=0,0,OFFSET(I$4,,-$C14+1)/D1_T),0))</f>
        <v>0</v>
      </c>
      <c r="K14" s="548">
        <f ca="1">IF('Clinic Model'!$P$15="Annuity",-IFERROR(PPMT(D1_I/12,$C14,D1_T,OFFSET(J$4,,-$C14+1),0),),IFERROR(IF($C14=0,0,OFFSET(J$4,,-$C14+1)/D1_T),0))</f>
        <v>0</v>
      </c>
      <c r="L14" s="548">
        <f ca="1">IF('Clinic Model'!$P$15="Annuity",-IFERROR(PPMT(D1_I/12,$C14,D1_T,OFFSET(K$4,,-$C14+1),0),),IFERROR(IF($C14=0,0,OFFSET(K$4,,-$C14+1)/D1_T),0))</f>
        <v>0</v>
      </c>
      <c r="M14" s="548">
        <f ca="1">IF('Clinic Model'!$P$15="Annuity",-IFERROR(PPMT(D1_I/12,$C14,D1_T,OFFSET(L$4,,-$C14+1),0),),IFERROR(IF($C14=0,0,OFFSET(L$4,,-$C14+1)/D1_T),0))</f>
        <v>23611.111111111109</v>
      </c>
      <c r="N14" s="548">
        <f ca="1">IF('Clinic Model'!$P$15="Annuity",-IFERROR(PPMT(D1_I/12,$C14,D1_T,OFFSET(M$4,,-$C14+1),0),),IFERROR(IF($C14=0,0,OFFSET(M$4,,-$C14+1)/D1_T),0))</f>
        <v>0</v>
      </c>
      <c r="O14" s="548">
        <f ca="1">IF('Clinic Model'!$P$15="Annuity",-IFERROR(PPMT(D1_I/12,$C14,D1_T,OFFSET(N$4,,-$C14+1),0),),IFERROR(IF($C14=0,0,OFFSET(N$4,,-$C14+1)/D1_T),0))</f>
        <v>0</v>
      </c>
      <c r="P14" s="548">
        <f ca="1">IF('Clinic Model'!$P$15="Annuity",-IFERROR(PPMT(D1_I/12,$C14,D1_T,OFFSET(O$4,,-$C14+1),0),),IFERROR(IF($C14=0,0,OFFSET(O$4,,-$C14+1)/D1_T),0))</f>
        <v>0</v>
      </c>
      <c r="Q14" s="548">
        <f ca="1">IF('Clinic Model'!$P$15="Annuity",-IFERROR(PPMT(D1_I/12,$C14,D1_T,OFFSET(P$4,,-$C14+1),0),),IFERROR(IF($C14=0,0,OFFSET(P$4,,-$C14+1)/D1_T),0))</f>
        <v>0</v>
      </c>
      <c r="R14" s="548">
        <f ca="1">IF('Clinic Model'!$P$15="Annuity",-IFERROR(PPMT(D1_I/12,$C14,D1_T,OFFSET(Q$4,,-$C14+1),0),),IFERROR(IF($C14=0,0,OFFSET(Q$4,,-$C14+1)/D1_T),0))</f>
        <v>0</v>
      </c>
      <c r="S14" s="548">
        <f ca="1">IF('Clinic Model'!$P$15="Annuity",-IFERROR(PPMT(D1_I/12,$C14,D1_T,OFFSET(R$4,,-$C14+1),0),),IFERROR(IF($C14=0,0,OFFSET(R$4,,-$C14+1)/D1_T),0))</f>
        <v>0</v>
      </c>
      <c r="T14" s="548">
        <f ca="1">IF('Clinic Model'!$P$15="Annuity",-IFERROR(PPMT(D1_I/12,$C14,D1_T,OFFSET(S$4,,-$C14+1),0),),IFERROR(IF($C14=0,0,OFFSET(S$4,,-$C14+1)/D1_T),0))</f>
        <v>0</v>
      </c>
      <c r="U14" s="548">
        <f ca="1">IF('Clinic Model'!$P$15="Annuity",-IFERROR(PPMT(D1_I/12,$C14,D1_T,OFFSET(T$4,,-$C14+1),0),),IFERROR(IF($C14=0,0,OFFSET(T$4,,-$C14+1)/D1_T),0))</f>
        <v>0</v>
      </c>
      <c r="V14" s="548">
        <f ca="1">IF('Clinic Model'!$P$15="Annuity",-IFERROR(PPMT(D1_I/12,$C14,D1_T,OFFSET(U$4,,-$C14+1),0),),IFERROR(IF($C14=0,0,OFFSET(U$4,,-$C14+1)/D1_T),0))</f>
        <v>0</v>
      </c>
      <c r="W14" s="548">
        <f ca="1">IF('Clinic Model'!$P$15="Annuity",-IFERROR(PPMT(D1_I/12,$C14,D1_T,OFFSET(V$4,,-$C14+1),0),),IFERROR(IF($C14=0,0,OFFSET(V$4,,-$C14+1)/D1_T),0))</f>
        <v>0</v>
      </c>
      <c r="X14" s="548">
        <f ca="1">IF('Clinic Model'!$P$15="Annuity",-IFERROR(PPMT(D1_I/12,$C14,D1_T,OFFSET(W$4,,-$C14+1),0),),IFERROR(IF($C14=0,0,OFFSET(W$4,,-$C14+1)/D1_T),0))</f>
        <v>0</v>
      </c>
      <c r="Y14" s="548">
        <f ca="1">IF('Clinic Model'!$P$15="Annuity",-IFERROR(PPMT(D1_I/12,$C14,D1_T,OFFSET(X$4,,-$C14+1),0),),IFERROR(IF($C14=0,0,OFFSET(X$4,,-$C14+1)/D1_T),0))</f>
        <v>0</v>
      </c>
      <c r="Z14" s="548">
        <f ca="1">IF('Clinic Model'!$P$15="Annuity",-IFERROR(PPMT(D1_I/12,$C14,D1_T,OFFSET(Y$4,,-$C14+1),0),),IFERROR(IF($C14=0,0,OFFSET(Y$4,,-$C14+1)/D1_T),0))</f>
        <v>0</v>
      </c>
      <c r="AA14" s="548">
        <f ca="1">IF('Clinic Model'!$P$15="Annuity",-IFERROR(PPMT(D1_I/12,$C14,D1_T,OFFSET(Z$4,,-$C14+1),0),),IFERROR(IF($C14=0,0,OFFSET(Z$4,,-$C14+1)/D1_T),0))</f>
        <v>0</v>
      </c>
      <c r="AB14" s="548">
        <f ca="1">IF('Clinic Model'!$P$15="Annuity",-IFERROR(PPMT(D1_I/12,$C14,D1_T,OFFSET(AA$4,,-$C14+1),0),),IFERROR(IF($C14=0,0,OFFSET(AA$4,,-$C14+1)/D1_T),0))</f>
        <v>0</v>
      </c>
      <c r="AC14" s="548">
        <f ca="1">IF('Clinic Model'!$P$15="Annuity",-IFERROR(PPMT(D1_I/12,$C14,D1_T,OFFSET(AB$4,,-$C14+1),0),),IFERROR(IF($C14=0,0,OFFSET(AB$4,,-$C14+1)/D1_T),0))</f>
        <v>0</v>
      </c>
      <c r="AD14" s="548">
        <f ca="1">IF('Clinic Model'!$P$15="Annuity",-IFERROR(PPMT(D1_I/12,$C14,D1_T,OFFSET(AC$4,,-$C14+1),0),),IFERROR(IF($C14=0,0,OFFSET(AC$4,,-$C14+1)/D1_T),0))</f>
        <v>0</v>
      </c>
      <c r="AE14" s="548">
        <f ca="1">IF('Clinic Model'!$P$15="Annuity",-IFERROR(PPMT(D1_I/12,$C14,D1_T,OFFSET(AD$4,,-$C14+1),0),),IFERROR(IF($C14=0,0,OFFSET(AD$4,,-$C14+1)/D1_T),0))</f>
        <v>0</v>
      </c>
      <c r="AF14" s="548">
        <f ca="1">IF('Clinic Model'!$P$15="Annuity",-IFERROR(PPMT(D1_I/12,$C14,D1_T,OFFSET(AE$4,,-$C14+1),0),),IFERROR(IF($C14=0,0,OFFSET(AE$4,,-$C14+1)/D1_T),0))</f>
        <v>0</v>
      </c>
      <c r="AG14" s="548">
        <f ca="1">IF('Clinic Model'!$P$15="Annuity",-IFERROR(PPMT(D1_I/12,$C14,D1_T,OFFSET(AF$4,,-$C14+1),0),),IFERROR(IF($C14=0,0,OFFSET(AF$4,,-$C14+1)/D1_T),0))</f>
        <v>0</v>
      </c>
      <c r="AH14" s="548">
        <f ca="1">IF('Clinic Model'!$P$15="Annuity",-IFERROR(PPMT(D1_I/12,$C14,D1_T,OFFSET(AG$4,,-$C14+1),0),),IFERROR(IF($C14=0,0,OFFSET(AG$4,,-$C14+1)/D1_T),0))</f>
        <v>0</v>
      </c>
      <c r="AI14" s="548">
        <f ca="1">IF('Clinic Model'!$P$15="Annuity",-IFERROR(PPMT(D1_I/12,$C14,D1_T,OFFSET(AH$4,,-$C14+1),0),),IFERROR(IF($C14=0,0,OFFSET(AH$4,,-$C14+1)/D1_T),0))</f>
        <v>0</v>
      </c>
      <c r="AJ14" s="548">
        <f ca="1">IF('Clinic Model'!$P$15="Annuity",-IFERROR(PPMT(D1_I/12,$C14,D1_T,OFFSET(AI$4,,-$C14+1),0),),IFERROR(IF($C14=0,0,OFFSET(AI$4,,-$C14+1)/D1_T),0))</f>
        <v>0</v>
      </c>
      <c r="AK14" s="548">
        <f ca="1">IF('Clinic Model'!$P$15="Annuity",-IFERROR(PPMT(D1_I/12,$C14,D1_T,OFFSET(AJ$4,,-$C14+1),0),),IFERROR(IF($C14=0,0,OFFSET(AJ$4,,-$C14+1)/D1_T),0))</f>
        <v>0</v>
      </c>
      <c r="AL14" s="548">
        <f ca="1">IF('Clinic Model'!$P$15="Annuity",-IFERROR(PPMT(D1_I/12,$C14,D1_T,OFFSET(AK$4,,-$C14+1),0),),IFERROR(IF($C14=0,0,OFFSET(AK$4,,-$C14+1)/D1_T),0))</f>
        <v>0</v>
      </c>
      <c r="AM14" s="548">
        <f ca="1">IF('Clinic Model'!$P$15="Annuity",-IFERROR(PPMT(D1_I/12,$C14,D1_T,OFFSET(AL$4,,-$C14+1),0),),IFERROR(IF($C14=0,0,OFFSET(AL$4,,-$C14+1)/D1_T),0))</f>
        <v>0</v>
      </c>
      <c r="AN14" s="548">
        <f ca="1">IF('Clinic Model'!$P$15="Annuity",-IFERROR(PPMT(D1_I/12,$C14,D1_T,OFFSET(AM$4,,-$C14+1),0),),IFERROR(IF($C14=0,0,OFFSET(AM$4,,-$C14+1)/D1_T),0))</f>
        <v>0</v>
      </c>
      <c r="AO14" s="548">
        <f ca="1">IF('Clinic Model'!$P$15="Annuity",-IFERROR(PPMT(D1_I/12,$C14,D1_T,OFFSET(AN$4,,-$C14+1),0),),IFERROR(IF($C14=0,0,OFFSET(AN$4,,-$C14+1)/D1_T),0))</f>
        <v>0</v>
      </c>
      <c r="AP14" s="548">
        <f ca="1">IF('Clinic Model'!$P$15="Annuity",-IFERROR(PPMT(D1_I/12,$C14,D1_T,OFFSET(AO$4,,-$C14+1),0),),IFERROR(IF($C14=0,0,OFFSET(AO$4,,-$C14+1)/D1_T),0))</f>
        <v>0</v>
      </c>
      <c r="AQ14" s="548">
        <f ca="1">IF('Clinic Model'!$P$15="Annuity",-IFERROR(PPMT(D1_I/12,$C14,D1_T,OFFSET(AP$4,,-$C14+1),0),),IFERROR(IF($C14=0,0,OFFSET(AP$4,,-$C14+1)/D1_T),0))</f>
        <v>0</v>
      </c>
      <c r="AR14" s="548">
        <f ca="1">IF('Clinic Model'!$P$15="Annuity",-IFERROR(PPMT(D1_I/12,$C14,D1_T,OFFSET(AQ$4,,-$C14+1),0),),IFERROR(IF($C14=0,0,OFFSET(AQ$4,,-$C14+1)/D1_T),0))</f>
        <v>0</v>
      </c>
      <c r="AS14" s="548">
        <f ca="1">IF('Clinic Model'!$P$15="Annuity",-IFERROR(PPMT(D1_I/12,$C14,D1_T,OFFSET(AR$4,,-$C14+1),0),),IFERROR(IF($C14=0,0,OFFSET(AR$4,,-$C14+1)/D1_T),0))</f>
        <v>0</v>
      </c>
      <c r="AT14" s="548">
        <f ca="1">IF('Clinic Model'!$P$15="Annuity",-IFERROR(PPMT(D1_I/12,$C14,D1_T,OFFSET(AS$4,,-$C14+1),0),),IFERROR(IF($C14=0,0,OFFSET(AS$4,,-$C14+1)/D1_T),0))</f>
        <v>0</v>
      </c>
      <c r="AU14" s="548">
        <f ca="1">IF('Clinic Model'!$P$15="Annuity",-IFERROR(PPMT(D1_I/12,$C14,D1_T,OFFSET(AT$4,,-$C14+1),0),),IFERROR(IF($C14=0,0,OFFSET(AT$4,,-$C14+1)/D1_T),0))</f>
        <v>0</v>
      </c>
      <c r="AV14" s="548">
        <f ca="1">IF('Clinic Model'!$P$15="Annuity",-IFERROR(PPMT(D1_I/12,$C14,D1_T,OFFSET(AU$4,,-$C14+1),0),),IFERROR(IF($C14=0,0,OFFSET(AU$4,,-$C14+1)/D1_T),0))</f>
        <v>0</v>
      </c>
      <c r="AW14" s="548">
        <f ca="1">IF('Clinic Model'!$P$15="Annuity",-IFERROR(PPMT(D1_I/12,$C14,D1_T,OFFSET(AV$4,,-$C14+1),0),),IFERROR(IF($C14=0,0,OFFSET(AV$4,,-$C14+1)/D1_T),0))</f>
        <v>0</v>
      </c>
      <c r="AX14" s="548">
        <f ca="1">IF('Clinic Model'!$P$15="Annuity",-IFERROR(PPMT(D1_I/12,$C14,D1_T,OFFSET(AW$4,,-$C14+1),0),),IFERROR(IF($C14=0,0,OFFSET(AW$4,,-$C14+1)/D1_T),0))</f>
        <v>0</v>
      </c>
      <c r="AY14" s="548">
        <f ca="1">IF('Clinic Model'!$P$15="Annuity",-IFERROR(PPMT(D1_I/12,$C14,D1_T,OFFSET(AX$4,,-$C14+1),0),),IFERROR(IF($C14=0,0,OFFSET(AX$4,,-$C14+1)/D1_T),0))</f>
        <v>0</v>
      </c>
      <c r="AZ14" s="548">
        <f ca="1">IF('Clinic Model'!$P$15="Annuity",-IFERROR(PPMT(D1_I/12,$C14,D1_T,OFFSET(AY$4,,-$C14+1),0),),IFERROR(IF($C14=0,0,OFFSET(AY$4,,-$C14+1)/D1_T),0))</f>
        <v>0</v>
      </c>
      <c r="BA14" s="548">
        <f ca="1">IF('Clinic Model'!$P$15="Annuity",-IFERROR(PPMT(D1_I/12,$C14,D1_T,OFFSET(AZ$4,,-$C14+1),0),),IFERROR(IF($C14=0,0,OFFSET(AZ$4,,-$C14+1)/D1_T),0))</f>
        <v>0</v>
      </c>
      <c r="BB14" s="548">
        <f ca="1">IF('Clinic Model'!$P$15="Annuity",-IFERROR(PPMT(D1_I/12,$C14,D1_T,OFFSET(BA$4,,-$C14+1),0),),IFERROR(IF($C14=0,0,OFFSET(BA$4,,-$C14+1)/D1_T),0))</f>
        <v>0</v>
      </c>
      <c r="BC14" s="548">
        <f ca="1">IF('Clinic Model'!$P$15="Annuity",-IFERROR(PPMT(D1_I/12,$C14,D1_T,OFFSET(BB$4,,-$C14+1),0),),IFERROR(IF($C14=0,0,OFFSET(BB$4,,-$C14+1)/D1_T),0))</f>
        <v>0</v>
      </c>
      <c r="BD14" s="548">
        <f ca="1">IF('Clinic Model'!$P$15="Annuity",-IFERROR(PPMT(D1_I/12,$C14,D1_T,OFFSET(BC$4,,-$C14+1),0),),IFERROR(IF($C14=0,0,OFFSET(BC$4,,-$C14+1)/D1_T),0))</f>
        <v>0</v>
      </c>
      <c r="BE14" s="548">
        <f ca="1">IF('Clinic Model'!$P$15="Annuity",-IFERROR(PPMT(D1_I/12,$C14,D1_T,OFFSET(BD$4,,-$C14+1),0),),IFERROR(IF($C14=0,0,OFFSET(BD$4,,-$C14+1)/D1_T),0))</f>
        <v>0</v>
      </c>
      <c r="BF14" s="548">
        <f ca="1">IF('Clinic Model'!$P$15="Annuity",-IFERROR(PPMT(D1_I/12,$C14,D1_T,OFFSET(BE$4,,-$C14+1),0),),IFERROR(IF($C14=0,0,OFFSET(BE$4,,-$C14+1)/D1_T),0))</f>
        <v>0</v>
      </c>
      <c r="BG14" s="548">
        <f ca="1">IF('Clinic Model'!$P$15="Annuity",-IFERROR(PPMT(D1_I/12,$C14,D1_T,OFFSET(BF$4,,-$C14+1),0),),IFERROR(IF($C14=0,0,OFFSET(BF$4,,-$C14+1)/D1_T),0))</f>
        <v>0</v>
      </c>
      <c r="BH14" s="548">
        <f ca="1">IF('Clinic Model'!$P$15="Annuity",-IFERROR(PPMT(D1_I/12,$C14,D1_T,OFFSET(BG$4,,-$C14+1),0),),IFERROR(IF($C14=0,0,OFFSET(BG$4,,-$C14+1)/D1_T),0))</f>
        <v>0</v>
      </c>
      <c r="BI14" s="548">
        <f ca="1">IF('Clinic Model'!$P$15="Annuity",-IFERROR(PPMT(D1_I/12,$C14,D1_T,OFFSET(BH$4,,-$C14+1),0),),IFERROR(IF($C14=0,0,OFFSET(BH$4,,-$C14+1)/D1_T),0))</f>
        <v>0</v>
      </c>
      <c r="BJ14" s="548">
        <f ca="1">IF('Clinic Model'!$P$15="Annuity",-IFERROR(PPMT(D1_I/12,$C14,D1_T,OFFSET(BI$4,,-$C14+1),0),),IFERROR(IF($C14=0,0,OFFSET(BI$4,,-$C14+1)/D1_T),0))</f>
        <v>0</v>
      </c>
      <c r="BK14" s="548">
        <f ca="1">IF('Clinic Model'!$P$15="Annuity",-IFERROR(PPMT(D1_I/12,$C14,D1_T,OFFSET(BJ$4,,-$C14+1),0),),IFERROR(IF($C14=0,0,OFFSET(BJ$4,,-$C14+1)/D1_T),0))</f>
        <v>0</v>
      </c>
      <c r="BL14" s="548">
        <f ca="1">IF('Clinic Model'!$P$15="Annuity",-IFERROR(PPMT(D1_I/12,$C14,D1_T,OFFSET(BK$4,,-$C14+1),0),),IFERROR(IF($C14=0,0,OFFSET(BK$4,,-$C14+1)/D1_T),0))</f>
        <v>0</v>
      </c>
    </row>
    <row r="15" spans="1:64" ht="10.5" hidden="1" customHeight="1" outlineLevel="1" x14ac:dyDescent="0.3">
      <c r="A15" s="105"/>
      <c r="B15" s="504"/>
      <c r="C15" s="105">
        <f t="shared" si="3"/>
        <v>9</v>
      </c>
      <c r="E15" s="548">
        <f ca="1">IF('Clinic Model'!$P$15="Annuity",-IFERROR(PPMT(D1_I/12,$C15,D1_T,OFFSET(D$4,,-$C15+1),0),),IFERROR(IF($C15=0,0,OFFSET(D$4,,-$C15+1)/D1_T),0))</f>
        <v>0</v>
      </c>
      <c r="F15" s="548">
        <f ca="1">IF('Clinic Model'!$P$15="Annuity",-IFERROR(PPMT(D1_I/12,$C15,D1_T,OFFSET(E$4,,-$C15+1),0),),IFERROR(IF($C15=0,0,OFFSET(E$4,,-$C15+1)/D1_T),0))</f>
        <v>0</v>
      </c>
      <c r="G15" s="548">
        <f ca="1">IF('Clinic Model'!$P$15="Annuity",-IFERROR(PPMT(D1_I/12,$C15,D1_T,OFFSET(F$4,,-$C15+1),0),),IFERROR(IF($C15=0,0,OFFSET(F$4,,-$C15+1)/D1_T),0))</f>
        <v>0</v>
      </c>
      <c r="H15" s="548">
        <f ca="1">IF('Clinic Model'!$P$15="Annuity",-IFERROR(PPMT(D1_I/12,$C15,D1_T,OFFSET(G$4,,-$C15+1),0),),IFERROR(IF($C15=0,0,OFFSET(G$4,,-$C15+1)/D1_T),0))</f>
        <v>0</v>
      </c>
      <c r="I15" s="548">
        <f ca="1">IF('Clinic Model'!$P$15="Annuity",-IFERROR(PPMT(D1_I/12,$C15,D1_T,OFFSET(H$4,,-$C15+1),0),),IFERROR(IF($C15=0,0,OFFSET(H$4,,-$C15+1)/D1_T),0))</f>
        <v>0</v>
      </c>
      <c r="J15" s="548">
        <f ca="1">IF('Clinic Model'!$P$15="Annuity",-IFERROR(PPMT(D1_I/12,$C15,D1_T,OFFSET(I$4,,-$C15+1),0),),IFERROR(IF($C15=0,0,OFFSET(I$4,,-$C15+1)/D1_T),0))</f>
        <v>0</v>
      </c>
      <c r="K15" s="548">
        <f ca="1">IF('Clinic Model'!$P$15="Annuity",-IFERROR(PPMT(D1_I/12,$C15,D1_T,OFFSET(J$4,,-$C15+1),0),),IFERROR(IF($C15=0,0,OFFSET(J$4,,-$C15+1)/D1_T),0))</f>
        <v>0</v>
      </c>
      <c r="L15" s="548">
        <f ca="1">IF('Clinic Model'!$P$15="Annuity",-IFERROR(PPMT(D1_I/12,$C15,D1_T,OFFSET(K$4,,-$C15+1),0),),IFERROR(IF($C15=0,0,OFFSET(K$4,,-$C15+1)/D1_T),0))</f>
        <v>0</v>
      </c>
      <c r="M15" s="548">
        <f ca="1">IF('Clinic Model'!$P$15="Annuity",-IFERROR(PPMT(D1_I/12,$C15,D1_T,OFFSET(L$4,,-$C15+1),0),),IFERROR(IF($C15=0,0,OFFSET(L$4,,-$C15+1)/D1_T),0))</f>
        <v>0</v>
      </c>
      <c r="N15" s="548">
        <f ca="1">IF('Clinic Model'!$P$15="Annuity",-IFERROR(PPMT(D1_I/12,$C15,D1_T,OFFSET(M$4,,-$C15+1),0),),IFERROR(IF($C15=0,0,OFFSET(M$4,,-$C15+1)/D1_T),0))</f>
        <v>23611.111111111109</v>
      </c>
      <c r="O15" s="548">
        <f ca="1">IF('Clinic Model'!$P$15="Annuity",-IFERROR(PPMT(D1_I/12,$C15,D1_T,OFFSET(N$4,,-$C15+1),0),),IFERROR(IF($C15=0,0,OFFSET(N$4,,-$C15+1)/D1_T),0))</f>
        <v>0</v>
      </c>
      <c r="P15" s="548">
        <f ca="1">IF('Clinic Model'!$P$15="Annuity",-IFERROR(PPMT(D1_I/12,$C15,D1_T,OFFSET(O$4,,-$C15+1),0),),IFERROR(IF($C15=0,0,OFFSET(O$4,,-$C15+1)/D1_T),0))</f>
        <v>0</v>
      </c>
      <c r="Q15" s="548">
        <f ca="1">IF('Clinic Model'!$P$15="Annuity",-IFERROR(PPMT(D1_I/12,$C15,D1_T,OFFSET(P$4,,-$C15+1),0),),IFERROR(IF($C15=0,0,OFFSET(P$4,,-$C15+1)/D1_T),0))</f>
        <v>0</v>
      </c>
      <c r="R15" s="548">
        <f ca="1">IF('Clinic Model'!$P$15="Annuity",-IFERROR(PPMT(D1_I/12,$C15,D1_T,OFFSET(Q$4,,-$C15+1),0),),IFERROR(IF($C15=0,0,OFFSET(Q$4,,-$C15+1)/D1_T),0))</f>
        <v>0</v>
      </c>
      <c r="S15" s="548">
        <f ca="1">IF('Clinic Model'!$P$15="Annuity",-IFERROR(PPMT(D1_I/12,$C15,D1_T,OFFSET(R$4,,-$C15+1),0),),IFERROR(IF($C15=0,0,OFFSET(R$4,,-$C15+1)/D1_T),0))</f>
        <v>0</v>
      </c>
      <c r="T15" s="548">
        <f ca="1">IF('Clinic Model'!$P$15="Annuity",-IFERROR(PPMT(D1_I/12,$C15,D1_T,OFFSET(S$4,,-$C15+1),0),),IFERROR(IF($C15=0,0,OFFSET(S$4,,-$C15+1)/D1_T),0))</f>
        <v>0</v>
      </c>
      <c r="U15" s="548">
        <f ca="1">IF('Clinic Model'!$P$15="Annuity",-IFERROR(PPMT(D1_I/12,$C15,D1_T,OFFSET(T$4,,-$C15+1),0),),IFERROR(IF($C15=0,0,OFFSET(T$4,,-$C15+1)/D1_T),0))</f>
        <v>0</v>
      </c>
      <c r="V15" s="548">
        <f ca="1">IF('Clinic Model'!$P$15="Annuity",-IFERROR(PPMT(D1_I/12,$C15,D1_T,OFFSET(U$4,,-$C15+1),0),),IFERROR(IF($C15=0,0,OFFSET(U$4,,-$C15+1)/D1_T),0))</f>
        <v>0</v>
      </c>
      <c r="W15" s="548">
        <f ca="1">IF('Clinic Model'!$P$15="Annuity",-IFERROR(PPMT(D1_I/12,$C15,D1_T,OFFSET(V$4,,-$C15+1),0),),IFERROR(IF($C15=0,0,OFFSET(V$4,,-$C15+1)/D1_T),0))</f>
        <v>0</v>
      </c>
      <c r="X15" s="548">
        <f ca="1">IF('Clinic Model'!$P$15="Annuity",-IFERROR(PPMT(D1_I/12,$C15,D1_T,OFFSET(W$4,,-$C15+1),0),),IFERROR(IF($C15=0,0,OFFSET(W$4,,-$C15+1)/D1_T),0))</f>
        <v>0</v>
      </c>
      <c r="Y15" s="548">
        <f ca="1">IF('Clinic Model'!$P$15="Annuity",-IFERROR(PPMT(D1_I/12,$C15,D1_T,OFFSET(X$4,,-$C15+1),0),),IFERROR(IF($C15=0,0,OFFSET(X$4,,-$C15+1)/D1_T),0))</f>
        <v>0</v>
      </c>
      <c r="Z15" s="548">
        <f ca="1">IF('Clinic Model'!$P$15="Annuity",-IFERROR(PPMT(D1_I/12,$C15,D1_T,OFFSET(Y$4,,-$C15+1),0),),IFERROR(IF($C15=0,0,OFFSET(Y$4,,-$C15+1)/D1_T),0))</f>
        <v>0</v>
      </c>
      <c r="AA15" s="548">
        <f ca="1">IF('Clinic Model'!$P$15="Annuity",-IFERROR(PPMT(D1_I/12,$C15,D1_T,OFFSET(Z$4,,-$C15+1),0),),IFERROR(IF($C15=0,0,OFFSET(Z$4,,-$C15+1)/D1_T),0))</f>
        <v>0</v>
      </c>
      <c r="AB15" s="548">
        <f ca="1">IF('Clinic Model'!$P$15="Annuity",-IFERROR(PPMT(D1_I/12,$C15,D1_T,OFFSET(AA$4,,-$C15+1),0),),IFERROR(IF($C15=0,0,OFFSET(AA$4,,-$C15+1)/D1_T),0))</f>
        <v>0</v>
      </c>
      <c r="AC15" s="548">
        <f ca="1">IF('Clinic Model'!$P$15="Annuity",-IFERROR(PPMT(D1_I/12,$C15,D1_T,OFFSET(AB$4,,-$C15+1),0),),IFERROR(IF($C15=0,0,OFFSET(AB$4,,-$C15+1)/D1_T),0))</f>
        <v>0</v>
      </c>
      <c r="AD15" s="548">
        <f ca="1">IF('Clinic Model'!$P$15="Annuity",-IFERROR(PPMT(D1_I/12,$C15,D1_T,OFFSET(AC$4,,-$C15+1),0),),IFERROR(IF($C15=0,0,OFFSET(AC$4,,-$C15+1)/D1_T),0))</f>
        <v>0</v>
      </c>
      <c r="AE15" s="548">
        <f ca="1">IF('Clinic Model'!$P$15="Annuity",-IFERROR(PPMT(D1_I/12,$C15,D1_T,OFFSET(AD$4,,-$C15+1),0),),IFERROR(IF($C15=0,0,OFFSET(AD$4,,-$C15+1)/D1_T),0))</f>
        <v>0</v>
      </c>
      <c r="AF15" s="548">
        <f ca="1">IF('Clinic Model'!$P$15="Annuity",-IFERROR(PPMT(D1_I/12,$C15,D1_T,OFFSET(AE$4,,-$C15+1),0),),IFERROR(IF($C15=0,0,OFFSET(AE$4,,-$C15+1)/D1_T),0))</f>
        <v>0</v>
      </c>
      <c r="AG15" s="548">
        <f ca="1">IF('Clinic Model'!$P$15="Annuity",-IFERROR(PPMT(D1_I/12,$C15,D1_T,OFFSET(AF$4,,-$C15+1),0),),IFERROR(IF($C15=0,0,OFFSET(AF$4,,-$C15+1)/D1_T),0))</f>
        <v>0</v>
      </c>
      <c r="AH15" s="548">
        <f ca="1">IF('Clinic Model'!$P$15="Annuity",-IFERROR(PPMT(D1_I/12,$C15,D1_T,OFFSET(AG$4,,-$C15+1),0),),IFERROR(IF($C15=0,0,OFFSET(AG$4,,-$C15+1)/D1_T),0))</f>
        <v>0</v>
      </c>
      <c r="AI15" s="548">
        <f ca="1">IF('Clinic Model'!$P$15="Annuity",-IFERROR(PPMT(D1_I/12,$C15,D1_T,OFFSET(AH$4,,-$C15+1),0),),IFERROR(IF($C15=0,0,OFFSET(AH$4,,-$C15+1)/D1_T),0))</f>
        <v>0</v>
      </c>
      <c r="AJ15" s="548">
        <f ca="1">IF('Clinic Model'!$P$15="Annuity",-IFERROR(PPMT(D1_I/12,$C15,D1_T,OFFSET(AI$4,,-$C15+1),0),),IFERROR(IF($C15=0,0,OFFSET(AI$4,,-$C15+1)/D1_T),0))</f>
        <v>0</v>
      </c>
      <c r="AK15" s="548">
        <f ca="1">IF('Clinic Model'!$P$15="Annuity",-IFERROR(PPMT(D1_I/12,$C15,D1_T,OFFSET(AJ$4,,-$C15+1),0),),IFERROR(IF($C15=0,0,OFFSET(AJ$4,,-$C15+1)/D1_T),0))</f>
        <v>0</v>
      </c>
      <c r="AL15" s="548">
        <f ca="1">IF('Clinic Model'!$P$15="Annuity",-IFERROR(PPMT(D1_I/12,$C15,D1_T,OFFSET(AK$4,,-$C15+1),0),),IFERROR(IF($C15=0,0,OFFSET(AK$4,,-$C15+1)/D1_T),0))</f>
        <v>0</v>
      </c>
      <c r="AM15" s="548">
        <f ca="1">IF('Clinic Model'!$P$15="Annuity",-IFERROR(PPMT(D1_I/12,$C15,D1_T,OFFSET(AL$4,,-$C15+1),0),),IFERROR(IF($C15=0,0,OFFSET(AL$4,,-$C15+1)/D1_T),0))</f>
        <v>0</v>
      </c>
      <c r="AN15" s="548">
        <f ca="1">IF('Clinic Model'!$P$15="Annuity",-IFERROR(PPMT(D1_I/12,$C15,D1_T,OFFSET(AM$4,,-$C15+1),0),),IFERROR(IF($C15=0,0,OFFSET(AM$4,,-$C15+1)/D1_T),0))</f>
        <v>0</v>
      </c>
      <c r="AO15" s="548">
        <f ca="1">IF('Clinic Model'!$P$15="Annuity",-IFERROR(PPMT(D1_I/12,$C15,D1_T,OFFSET(AN$4,,-$C15+1),0),),IFERROR(IF($C15=0,0,OFFSET(AN$4,,-$C15+1)/D1_T),0))</f>
        <v>0</v>
      </c>
      <c r="AP15" s="548">
        <f ca="1">IF('Clinic Model'!$P$15="Annuity",-IFERROR(PPMT(D1_I/12,$C15,D1_T,OFFSET(AO$4,,-$C15+1),0),),IFERROR(IF($C15=0,0,OFFSET(AO$4,,-$C15+1)/D1_T),0))</f>
        <v>0</v>
      </c>
      <c r="AQ15" s="548">
        <f ca="1">IF('Clinic Model'!$P$15="Annuity",-IFERROR(PPMT(D1_I/12,$C15,D1_T,OFFSET(AP$4,,-$C15+1),0),),IFERROR(IF($C15=0,0,OFFSET(AP$4,,-$C15+1)/D1_T),0))</f>
        <v>0</v>
      </c>
      <c r="AR15" s="548">
        <f ca="1">IF('Clinic Model'!$P$15="Annuity",-IFERROR(PPMT(D1_I/12,$C15,D1_T,OFFSET(AQ$4,,-$C15+1),0),),IFERROR(IF($C15=0,0,OFFSET(AQ$4,,-$C15+1)/D1_T),0))</f>
        <v>0</v>
      </c>
      <c r="AS15" s="548">
        <f ca="1">IF('Clinic Model'!$P$15="Annuity",-IFERROR(PPMT(D1_I/12,$C15,D1_T,OFFSET(AR$4,,-$C15+1),0),),IFERROR(IF($C15=0,0,OFFSET(AR$4,,-$C15+1)/D1_T),0))</f>
        <v>0</v>
      </c>
      <c r="AT15" s="548">
        <f ca="1">IF('Clinic Model'!$P$15="Annuity",-IFERROR(PPMT(D1_I/12,$C15,D1_T,OFFSET(AS$4,,-$C15+1),0),),IFERROR(IF($C15=0,0,OFFSET(AS$4,,-$C15+1)/D1_T),0))</f>
        <v>0</v>
      </c>
      <c r="AU15" s="548">
        <f ca="1">IF('Clinic Model'!$P$15="Annuity",-IFERROR(PPMT(D1_I/12,$C15,D1_T,OFFSET(AT$4,,-$C15+1),0),),IFERROR(IF($C15=0,0,OFFSET(AT$4,,-$C15+1)/D1_T),0))</f>
        <v>0</v>
      </c>
      <c r="AV15" s="548">
        <f ca="1">IF('Clinic Model'!$P$15="Annuity",-IFERROR(PPMT(D1_I/12,$C15,D1_T,OFFSET(AU$4,,-$C15+1),0),),IFERROR(IF($C15=0,0,OFFSET(AU$4,,-$C15+1)/D1_T),0))</f>
        <v>0</v>
      </c>
      <c r="AW15" s="548">
        <f ca="1">IF('Clinic Model'!$P$15="Annuity",-IFERROR(PPMT(D1_I/12,$C15,D1_T,OFFSET(AV$4,,-$C15+1),0),),IFERROR(IF($C15=0,0,OFFSET(AV$4,,-$C15+1)/D1_T),0))</f>
        <v>0</v>
      </c>
      <c r="AX15" s="548">
        <f ca="1">IF('Clinic Model'!$P$15="Annuity",-IFERROR(PPMT(D1_I/12,$C15,D1_T,OFFSET(AW$4,,-$C15+1),0),),IFERROR(IF($C15=0,0,OFFSET(AW$4,,-$C15+1)/D1_T),0))</f>
        <v>0</v>
      </c>
      <c r="AY15" s="548">
        <f ca="1">IF('Clinic Model'!$P$15="Annuity",-IFERROR(PPMT(D1_I/12,$C15,D1_T,OFFSET(AX$4,,-$C15+1),0),),IFERROR(IF($C15=0,0,OFFSET(AX$4,,-$C15+1)/D1_T),0))</f>
        <v>0</v>
      </c>
      <c r="AZ15" s="548">
        <f ca="1">IF('Clinic Model'!$P$15="Annuity",-IFERROR(PPMT(D1_I/12,$C15,D1_T,OFFSET(AY$4,,-$C15+1),0),),IFERROR(IF($C15=0,0,OFFSET(AY$4,,-$C15+1)/D1_T),0))</f>
        <v>0</v>
      </c>
      <c r="BA15" s="548">
        <f ca="1">IF('Clinic Model'!$P$15="Annuity",-IFERROR(PPMT(D1_I/12,$C15,D1_T,OFFSET(AZ$4,,-$C15+1),0),),IFERROR(IF($C15=0,0,OFFSET(AZ$4,,-$C15+1)/D1_T),0))</f>
        <v>0</v>
      </c>
      <c r="BB15" s="548">
        <f ca="1">IF('Clinic Model'!$P$15="Annuity",-IFERROR(PPMT(D1_I/12,$C15,D1_T,OFFSET(BA$4,,-$C15+1),0),),IFERROR(IF($C15=0,0,OFFSET(BA$4,,-$C15+1)/D1_T),0))</f>
        <v>0</v>
      </c>
      <c r="BC15" s="548">
        <f ca="1">IF('Clinic Model'!$P$15="Annuity",-IFERROR(PPMT(D1_I/12,$C15,D1_T,OFFSET(BB$4,,-$C15+1),0),),IFERROR(IF($C15=0,0,OFFSET(BB$4,,-$C15+1)/D1_T),0))</f>
        <v>0</v>
      </c>
      <c r="BD15" s="548">
        <f ca="1">IF('Clinic Model'!$P$15="Annuity",-IFERROR(PPMT(D1_I/12,$C15,D1_T,OFFSET(BC$4,,-$C15+1),0),),IFERROR(IF($C15=0,0,OFFSET(BC$4,,-$C15+1)/D1_T),0))</f>
        <v>0</v>
      </c>
      <c r="BE15" s="548">
        <f ca="1">IF('Clinic Model'!$P$15="Annuity",-IFERROR(PPMT(D1_I/12,$C15,D1_T,OFFSET(BD$4,,-$C15+1),0),),IFERROR(IF($C15=0,0,OFFSET(BD$4,,-$C15+1)/D1_T),0))</f>
        <v>0</v>
      </c>
      <c r="BF15" s="548">
        <f ca="1">IF('Clinic Model'!$P$15="Annuity",-IFERROR(PPMT(D1_I/12,$C15,D1_T,OFFSET(BE$4,,-$C15+1),0),),IFERROR(IF($C15=0,0,OFFSET(BE$4,,-$C15+1)/D1_T),0))</f>
        <v>0</v>
      </c>
      <c r="BG15" s="548">
        <f ca="1">IF('Clinic Model'!$P$15="Annuity",-IFERROR(PPMT(D1_I/12,$C15,D1_T,OFFSET(BF$4,,-$C15+1),0),),IFERROR(IF($C15=0,0,OFFSET(BF$4,,-$C15+1)/D1_T),0))</f>
        <v>0</v>
      </c>
      <c r="BH15" s="548">
        <f ca="1">IF('Clinic Model'!$P$15="Annuity",-IFERROR(PPMT(D1_I/12,$C15,D1_T,OFFSET(BG$4,,-$C15+1),0),),IFERROR(IF($C15=0,0,OFFSET(BG$4,,-$C15+1)/D1_T),0))</f>
        <v>0</v>
      </c>
      <c r="BI15" s="548">
        <f ca="1">IF('Clinic Model'!$P$15="Annuity",-IFERROR(PPMT(D1_I/12,$C15,D1_T,OFFSET(BH$4,,-$C15+1),0),),IFERROR(IF($C15=0,0,OFFSET(BH$4,,-$C15+1)/D1_T),0))</f>
        <v>0</v>
      </c>
      <c r="BJ15" s="548">
        <f ca="1">IF('Clinic Model'!$P$15="Annuity",-IFERROR(PPMT(D1_I/12,$C15,D1_T,OFFSET(BI$4,,-$C15+1),0),),IFERROR(IF($C15=0,0,OFFSET(BI$4,,-$C15+1)/D1_T),0))</f>
        <v>0</v>
      </c>
      <c r="BK15" s="548">
        <f ca="1">IF('Clinic Model'!$P$15="Annuity",-IFERROR(PPMT(D1_I/12,$C15,D1_T,OFFSET(BJ$4,,-$C15+1),0),),IFERROR(IF($C15=0,0,OFFSET(BJ$4,,-$C15+1)/D1_T),0))</f>
        <v>0</v>
      </c>
      <c r="BL15" s="548">
        <f ca="1">IF('Clinic Model'!$P$15="Annuity",-IFERROR(PPMT(D1_I/12,$C15,D1_T,OFFSET(BK$4,,-$C15+1),0),),IFERROR(IF($C15=0,0,OFFSET(BK$4,,-$C15+1)/D1_T),0))</f>
        <v>0</v>
      </c>
    </row>
    <row r="16" spans="1:64" ht="10.5" hidden="1" customHeight="1" outlineLevel="1" x14ac:dyDescent="0.3">
      <c r="A16" s="105"/>
      <c r="B16" s="504"/>
      <c r="C16" s="105">
        <f t="shared" si="3"/>
        <v>10</v>
      </c>
      <c r="E16" s="548">
        <f ca="1">IF('Clinic Model'!$P$15="Annuity",-IFERROR(PPMT(D1_I/12,$C16,D1_T,OFFSET(D$4,,-$C16+1),0),),IFERROR(IF($C16=0,0,OFFSET(D$4,,-$C16+1)/D1_T),0))</f>
        <v>0</v>
      </c>
      <c r="F16" s="548">
        <f ca="1">IF('Clinic Model'!$P$15="Annuity",-IFERROR(PPMT(D1_I/12,$C16,D1_T,OFFSET(E$4,,-$C16+1),0),),IFERROR(IF($C16=0,0,OFFSET(E$4,,-$C16+1)/D1_T),0))</f>
        <v>0</v>
      </c>
      <c r="G16" s="548">
        <f ca="1">IF('Clinic Model'!$P$15="Annuity",-IFERROR(PPMT(D1_I/12,$C16,D1_T,OFFSET(F$4,,-$C16+1),0),),IFERROR(IF($C16=0,0,OFFSET(F$4,,-$C16+1)/D1_T),0))</f>
        <v>0</v>
      </c>
      <c r="H16" s="548">
        <f ca="1">IF('Clinic Model'!$P$15="Annuity",-IFERROR(PPMT(D1_I/12,$C16,D1_T,OFFSET(G$4,,-$C16+1),0),),IFERROR(IF($C16=0,0,OFFSET(G$4,,-$C16+1)/D1_T),0))</f>
        <v>0</v>
      </c>
      <c r="I16" s="548">
        <f ca="1">IF('Clinic Model'!$P$15="Annuity",-IFERROR(PPMT(D1_I/12,$C16,D1_T,OFFSET(H$4,,-$C16+1),0),),IFERROR(IF($C16=0,0,OFFSET(H$4,,-$C16+1)/D1_T),0))</f>
        <v>0</v>
      </c>
      <c r="J16" s="548">
        <f ca="1">IF('Clinic Model'!$P$15="Annuity",-IFERROR(PPMT(D1_I/12,$C16,D1_T,OFFSET(I$4,,-$C16+1),0),),IFERROR(IF($C16=0,0,OFFSET(I$4,,-$C16+1)/D1_T),0))</f>
        <v>0</v>
      </c>
      <c r="K16" s="548">
        <f ca="1">IF('Clinic Model'!$P$15="Annuity",-IFERROR(PPMT(D1_I/12,$C16,D1_T,OFFSET(J$4,,-$C16+1),0),),IFERROR(IF($C16=0,0,OFFSET(J$4,,-$C16+1)/D1_T),0))</f>
        <v>0</v>
      </c>
      <c r="L16" s="548">
        <f ca="1">IF('Clinic Model'!$P$15="Annuity",-IFERROR(PPMT(D1_I/12,$C16,D1_T,OFFSET(K$4,,-$C16+1),0),),IFERROR(IF($C16=0,0,OFFSET(K$4,,-$C16+1)/D1_T),0))</f>
        <v>0</v>
      </c>
      <c r="M16" s="548">
        <f ca="1">IF('Clinic Model'!$P$15="Annuity",-IFERROR(PPMT(D1_I/12,$C16,D1_T,OFFSET(L$4,,-$C16+1),0),),IFERROR(IF($C16=0,0,OFFSET(L$4,,-$C16+1)/D1_T),0))</f>
        <v>0</v>
      </c>
      <c r="N16" s="548">
        <f ca="1">IF('Clinic Model'!$P$15="Annuity",-IFERROR(PPMT(D1_I/12,$C16,D1_T,OFFSET(M$4,,-$C16+1),0),),IFERROR(IF($C16=0,0,OFFSET(M$4,,-$C16+1)/D1_T),0))</f>
        <v>0</v>
      </c>
      <c r="O16" s="548">
        <f ca="1">IF('Clinic Model'!$P$15="Annuity",-IFERROR(PPMT(D1_I/12,$C16,D1_T,OFFSET(N$4,,-$C16+1),0),),IFERROR(IF($C16=0,0,OFFSET(N$4,,-$C16+1)/D1_T),0))</f>
        <v>23611.111111111109</v>
      </c>
      <c r="P16" s="548">
        <f ca="1">IF('Clinic Model'!$P$15="Annuity",-IFERROR(PPMT(D1_I/12,$C16,D1_T,OFFSET(O$4,,-$C16+1),0),),IFERROR(IF($C16=0,0,OFFSET(O$4,,-$C16+1)/D1_T),0))</f>
        <v>0</v>
      </c>
      <c r="Q16" s="548">
        <f ca="1">IF('Clinic Model'!$P$15="Annuity",-IFERROR(PPMT(D1_I/12,$C16,D1_T,OFFSET(P$4,,-$C16+1),0),),IFERROR(IF($C16=0,0,OFFSET(P$4,,-$C16+1)/D1_T),0))</f>
        <v>0</v>
      </c>
      <c r="R16" s="548">
        <f ca="1">IF('Clinic Model'!$P$15="Annuity",-IFERROR(PPMT(D1_I/12,$C16,D1_T,OFFSET(Q$4,,-$C16+1),0),),IFERROR(IF($C16=0,0,OFFSET(Q$4,,-$C16+1)/D1_T),0))</f>
        <v>0</v>
      </c>
      <c r="S16" s="548">
        <f ca="1">IF('Clinic Model'!$P$15="Annuity",-IFERROR(PPMT(D1_I/12,$C16,D1_T,OFFSET(R$4,,-$C16+1),0),),IFERROR(IF($C16=0,0,OFFSET(R$4,,-$C16+1)/D1_T),0))</f>
        <v>0</v>
      </c>
      <c r="T16" s="548">
        <f ca="1">IF('Clinic Model'!$P$15="Annuity",-IFERROR(PPMT(D1_I/12,$C16,D1_T,OFFSET(S$4,,-$C16+1),0),),IFERROR(IF($C16=0,0,OFFSET(S$4,,-$C16+1)/D1_T),0))</f>
        <v>0</v>
      </c>
      <c r="U16" s="548">
        <f ca="1">IF('Clinic Model'!$P$15="Annuity",-IFERROR(PPMT(D1_I/12,$C16,D1_T,OFFSET(T$4,,-$C16+1),0),),IFERROR(IF($C16=0,0,OFFSET(T$4,,-$C16+1)/D1_T),0))</f>
        <v>0</v>
      </c>
      <c r="V16" s="548">
        <f ca="1">IF('Clinic Model'!$P$15="Annuity",-IFERROR(PPMT(D1_I/12,$C16,D1_T,OFFSET(U$4,,-$C16+1),0),),IFERROR(IF($C16=0,0,OFFSET(U$4,,-$C16+1)/D1_T),0))</f>
        <v>0</v>
      </c>
      <c r="W16" s="548">
        <f ca="1">IF('Clinic Model'!$P$15="Annuity",-IFERROR(PPMT(D1_I/12,$C16,D1_T,OFFSET(V$4,,-$C16+1),0),),IFERROR(IF($C16=0,0,OFFSET(V$4,,-$C16+1)/D1_T),0))</f>
        <v>0</v>
      </c>
      <c r="X16" s="548">
        <f ca="1">IF('Clinic Model'!$P$15="Annuity",-IFERROR(PPMT(D1_I/12,$C16,D1_T,OFFSET(W$4,,-$C16+1),0),),IFERROR(IF($C16=0,0,OFFSET(W$4,,-$C16+1)/D1_T),0))</f>
        <v>0</v>
      </c>
      <c r="Y16" s="548">
        <f ca="1">IF('Clinic Model'!$P$15="Annuity",-IFERROR(PPMT(D1_I/12,$C16,D1_T,OFFSET(X$4,,-$C16+1),0),),IFERROR(IF($C16=0,0,OFFSET(X$4,,-$C16+1)/D1_T),0))</f>
        <v>0</v>
      </c>
      <c r="Z16" s="548">
        <f ca="1">IF('Clinic Model'!$P$15="Annuity",-IFERROR(PPMT(D1_I/12,$C16,D1_T,OFFSET(Y$4,,-$C16+1),0),),IFERROR(IF($C16=0,0,OFFSET(Y$4,,-$C16+1)/D1_T),0))</f>
        <v>0</v>
      </c>
      <c r="AA16" s="548">
        <f ca="1">IF('Clinic Model'!$P$15="Annuity",-IFERROR(PPMT(D1_I/12,$C16,D1_T,OFFSET(Z$4,,-$C16+1),0),),IFERROR(IF($C16=0,0,OFFSET(Z$4,,-$C16+1)/D1_T),0))</f>
        <v>0</v>
      </c>
      <c r="AB16" s="548">
        <f ca="1">IF('Clinic Model'!$P$15="Annuity",-IFERROR(PPMT(D1_I/12,$C16,D1_T,OFFSET(AA$4,,-$C16+1),0),),IFERROR(IF($C16=0,0,OFFSET(AA$4,,-$C16+1)/D1_T),0))</f>
        <v>0</v>
      </c>
      <c r="AC16" s="548">
        <f ca="1">IF('Clinic Model'!$P$15="Annuity",-IFERROR(PPMT(D1_I/12,$C16,D1_T,OFFSET(AB$4,,-$C16+1),0),),IFERROR(IF($C16=0,0,OFFSET(AB$4,,-$C16+1)/D1_T),0))</f>
        <v>0</v>
      </c>
      <c r="AD16" s="548">
        <f ca="1">IF('Clinic Model'!$P$15="Annuity",-IFERROR(PPMT(D1_I/12,$C16,D1_T,OFFSET(AC$4,,-$C16+1),0),),IFERROR(IF($C16=0,0,OFFSET(AC$4,,-$C16+1)/D1_T),0))</f>
        <v>0</v>
      </c>
      <c r="AE16" s="548">
        <f ca="1">IF('Clinic Model'!$P$15="Annuity",-IFERROR(PPMT(D1_I/12,$C16,D1_T,OFFSET(AD$4,,-$C16+1),0),),IFERROR(IF($C16=0,0,OFFSET(AD$4,,-$C16+1)/D1_T),0))</f>
        <v>0</v>
      </c>
      <c r="AF16" s="548">
        <f ca="1">IF('Clinic Model'!$P$15="Annuity",-IFERROR(PPMT(D1_I/12,$C16,D1_T,OFFSET(AE$4,,-$C16+1),0),),IFERROR(IF($C16=0,0,OFFSET(AE$4,,-$C16+1)/D1_T),0))</f>
        <v>0</v>
      </c>
      <c r="AG16" s="548">
        <f ca="1">IF('Clinic Model'!$P$15="Annuity",-IFERROR(PPMT(D1_I/12,$C16,D1_T,OFFSET(AF$4,,-$C16+1),0),),IFERROR(IF($C16=0,0,OFFSET(AF$4,,-$C16+1)/D1_T),0))</f>
        <v>0</v>
      </c>
      <c r="AH16" s="548">
        <f ca="1">IF('Clinic Model'!$P$15="Annuity",-IFERROR(PPMT(D1_I/12,$C16,D1_T,OFFSET(AG$4,,-$C16+1),0),),IFERROR(IF($C16=0,0,OFFSET(AG$4,,-$C16+1)/D1_T),0))</f>
        <v>0</v>
      </c>
      <c r="AI16" s="548">
        <f ca="1">IF('Clinic Model'!$P$15="Annuity",-IFERROR(PPMT(D1_I/12,$C16,D1_T,OFFSET(AH$4,,-$C16+1),0),),IFERROR(IF($C16=0,0,OFFSET(AH$4,,-$C16+1)/D1_T),0))</f>
        <v>0</v>
      </c>
      <c r="AJ16" s="548">
        <f ca="1">IF('Clinic Model'!$P$15="Annuity",-IFERROR(PPMT(D1_I/12,$C16,D1_T,OFFSET(AI$4,,-$C16+1),0),),IFERROR(IF($C16=0,0,OFFSET(AI$4,,-$C16+1)/D1_T),0))</f>
        <v>0</v>
      </c>
      <c r="AK16" s="548">
        <f ca="1">IF('Clinic Model'!$P$15="Annuity",-IFERROR(PPMT(D1_I/12,$C16,D1_T,OFFSET(AJ$4,,-$C16+1),0),),IFERROR(IF($C16=0,0,OFFSET(AJ$4,,-$C16+1)/D1_T),0))</f>
        <v>0</v>
      </c>
      <c r="AL16" s="548">
        <f ca="1">IF('Clinic Model'!$P$15="Annuity",-IFERROR(PPMT(D1_I/12,$C16,D1_T,OFFSET(AK$4,,-$C16+1),0),),IFERROR(IF($C16=0,0,OFFSET(AK$4,,-$C16+1)/D1_T),0))</f>
        <v>0</v>
      </c>
      <c r="AM16" s="548">
        <f ca="1">IF('Clinic Model'!$P$15="Annuity",-IFERROR(PPMT(D1_I/12,$C16,D1_T,OFFSET(AL$4,,-$C16+1),0),),IFERROR(IF($C16=0,0,OFFSET(AL$4,,-$C16+1)/D1_T),0))</f>
        <v>0</v>
      </c>
      <c r="AN16" s="548">
        <f ca="1">IF('Clinic Model'!$P$15="Annuity",-IFERROR(PPMT(D1_I/12,$C16,D1_T,OFFSET(AM$4,,-$C16+1),0),),IFERROR(IF($C16=0,0,OFFSET(AM$4,,-$C16+1)/D1_T),0))</f>
        <v>0</v>
      </c>
      <c r="AO16" s="548">
        <f ca="1">IF('Clinic Model'!$P$15="Annuity",-IFERROR(PPMT(D1_I/12,$C16,D1_T,OFFSET(AN$4,,-$C16+1),0),),IFERROR(IF($C16=0,0,OFFSET(AN$4,,-$C16+1)/D1_T),0))</f>
        <v>0</v>
      </c>
      <c r="AP16" s="548">
        <f ca="1">IF('Clinic Model'!$P$15="Annuity",-IFERROR(PPMT(D1_I/12,$C16,D1_T,OFFSET(AO$4,,-$C16+1),0),),IFERROR(IF($C16=0,0,OFFSET(AO$4,,-$C16+1)/D1_T),0))</f>
        <v>0</v>
      </c>
      <c r="AQ16" s="548">
        <f ca="1">IF('Clinic Model'!$P$15="Annuity",-IFERROR(PPMT(D1_I/12,$C16,D1_T,OFFSET(AP$4,,-$C16+1),0),),IFERROR(IF($C16=0,0,OFFSET(AP$4,,-$C16+1)/D1_T),0))</f>
        <v>0</v>
      </c>
      <c r="AR16" s="548">
        <f ca="1">IF('Clinic Model'!$P$15="Annuity",-IFERROR(PPMT(D1_I/12,$C16,D1_T,OFFSET(AQ$4,,-$C16+1),0),),IFERROR(IF($C16=0,0,OFFSET(AQ$4,,-$C16+1)/D1_T),0))</f>
        <v>0</v>
      </c>
      <c r="AS16" s="548">
        <f ca="1">IF('Clinic Model'!$P$15="Annuity",-IFERROR(PPMT(D1_I/12,$C16,D1_T,OFFSET(AR$4,,-$C16+1),0),),IFERROR(IF($C16=0,0,OFFSET(AR$4,,-$C16+1)/D1_T),0))</f>
        <v>0</v>
      </c>
      <c r="AT16" s="548">
        <f ca="1">IF('Clinic Model'!$P$15="Annuity",-IFERROR(PPMT(D1_I/12,$C16,D1_T,OFFSET(AS$4,,-$C16+1),0),),IFERROR(IF($C16=0,0,OFFSET(AS$4,,-$C16+1)/D1_T),0))</f>
        <v>0</v>
      </c>
      <c r="AU16" s="548">
        <f ca="1">IF('Clinic Model'!$P$15="Annuity",-IFERROR(PPMT(D1_I/12,$C16,D1_T,OFFSET(AT$4,,-$C16+1),0),),IFERROR(IF($C16=0,0,OFFSET(AT$4,,-$C16+1)/D1_T),0))</f>
        <v>0</v>
      </c>
      <c r="AV16" s="548">
        <f ca="1">IF('Clinic Model'!$P$15="Annuity",-IFERROR(PPMT(D1_I/12,$C16,D1_T,OFFSET(AU$4,,-$C16+1),0),),IFERROR(IF($C16=0,0,OFFSET(AU$4,,-$C16+1)/D1_T),0))</f>
        <v>0</v>
      </c>
      <c r="AW16" s="548">
        <f ca="1">IF('Clinic Model'!$P$15="Annuity",-IFERROR(PPMT(D1_I/12,$C16,D1_T,OFFSET(AV$4,,-$C16+1),0),),IFERROR(IF($C16=0,0,OFFSET(AV$4,,-$C16+1)/D1_T),0))</f>
        <v>0</v>
      </c>
      <c r="AX16" s="548">
        <f ca="1">IF('Clinic Model'!$P$15="Annuity",-IFERROR(PPMT(D1_I/12,$C16,D1_T,OFFSET(AW$4,,-$C16+1),0),),IFERROR(IF($C16=0,0,OFFSET(AW$4,,-$C16+1)/D1_T),0))</f>
        <v>0</v>
      </c>
      <c r="AY16" s="548">
        <f ca="1">IF('Clinic Model'!$P$15="Annuity",-IFERROR(PPMT(D1_I/12,$C16,D1_T,OFFSET(AX$4,,-$C16+1),0),),IFERROR(IF($C16=0,0,OFFSET(AX$4,,-$C16+1)/D1_T),0))</f>
        <v>0</v>
      </c>
      <c r="AZ16" s="548">
        <f ca="1">IF('Clinic Model'!$P$15="Annuity",-IFERROR(PPMT(D1_I/12,$C16,D1_T,OFFSET(AY$4,,-$C16+1),0),),IFERROR(IF($C16=0,0,OFFSET(AY$4,,-$C16+1)/D1_T),0))</f>
        <v>0</v>
      </c>
      <c r="BA16" s="548">
        <f ca="1">IF('Clinic Model'!$P$15="Annuity",-IFERROR(PPMT(D1_I/12,$C16,D1_T,OFFSET(AZ$4,,-$C16+1),0),),IFERROR(IF($C16=0,0,OFFSET(AZ$4,,-$C16+1)/D1_T),0))</f>
        <v>0</v>
      </c>
      <c r="BB16" s="548">
        <f ca="1">IF('Clinic Model'!$P$15="Annuity",-IFERROR(PPMT(D1_I/12,$C16,D1_T,OFFSET(BA$4,,-$C16+1),0),),IFERROR(IF($C16=0,0,OFFSET(BA$4,,-$C16+1)/D1_T),0))</f>
        <v>0</v>
      </c>
      <c r="BC16" s="548">
        <f ca="1">IF('Clinic Model'!$P$15="Annuity",-IFERROR(PPMT(D1_I/12,$C16,D1_T,OFFSET(BB$4,,-$C16+1),0),),IFERROR(IF($C16=0,0,OFFSET(BB$4,,-$C16+1)/D1_T),0))</f>
        <v>0</v>
      </c>
      <c r="BD16" s="548">
        <f ca="1">IF('Clinic Model'!$P$15="Annuity",-IFERROR(PPMT(D1_I/12,$C16,D1_T,OFFSET(BC$4,,-$C16+1),0),),IFERROR(IF($C16=0,0,OFFSET(BC$4,,-$C16+1)/D1_T),0))</f>
        <v>0</v>
      </c>
      <c r="BE16" s="548">
        <f ca="1">IF('Clinic Model'!$P$15="Annuity",-IFERROR(PPMT(D1_I/12,$C16,D1_T,OFFSET(BD$4,,-$C16+1),0),),IFERROR(IF($C16=0,0,OFFSET(BD$4,,-$C16+1)/D1_T),0))</f>
        <v>0</v>
      </c>
      <c r="BF16" s="548">
        <f ca="1">IF('Clinic Model'!$P$15="Annuity",-IFERROR(PPMT(D1_I/12,$C16,D1_T,OFFSET(BE$4,,-$C16+1),0),),IFERROR(IF($C16=0,0,OFFSET(BE$4,,-$C16+1)/D1_T),0))</f>
        <v>0</v>
      </c>
      <c r="BG16" s="548">
        <f ca="1">IF('Clinic Model'!$P$15="Annuity",-IFERROR(PPMT(D1_I/12,$C16,D1_T,OFFSET(BF$4,,-$C16+1),0),),IFERROR(IF($C16=0,0,OFFSET(BF$4,,-$C16+1)/D1_T),0))</f>
        <v>0</v>
      </c>
      <c r="BH16" s="548">
        <f ca="1">IF('Clinic Model'!$P$15="Annuity",-IFERROR(PPMT(D1_I/12,$C16,D1_T,OFFSET(BG$4,,-$C16+1),0),),IFERROR(IF($C16=0,0,OFFSET(BG$4,,-$C16+1)/D1_T),0))</f>
        <v>0</v>
      </c>
      <c r="BI16" s="548">
        <f ca="1">IF('Clinic Model'!$P$15="Annuity",-IFERROR(PPMT(D1_I/12,$C16,D1_T,OFFSET(BH$4,,-$C16+1),0),),IFERROR(IF($C16=0,0,OFFSET(BH$4,,-$C16+1)/D1_T),0))</f>
        <v>0</v>
      </c>
      <c r="BJ16" s="548">
        <f ca="1">IF('Clinic Model'!$P$15="Annuity",-IFERROR(PPMT(D1_I/12,$C16,D1_T,OFFSET(BI$4,,-$C16+1),0),),IFERROR(IF($C16=0,0,OFFSET(BI$4,,-$C16+1)/D1_T),0))</f>
        <v>0</v>
      </c>
      <c r="BK16" s="548">
        <f ca="1">IF('Clinic Model'!$P$15="Annuity",-IFERROR(PPMT(D1_I/12,$C16,D1_T,OFFSET(BJ$4,,-$C16+1),0),),IFERROR(IF($C16=0,0,OFFSET(BJ$4,,-$C16+1)/D1_T),0))</f>
        <v>0</v>
      </c>
      <c r="BL16" s="548">
        <f ca="1">IF('Clinic Model'!$P$15="Annuity",-IFERROR(PPMT(D1_I/12,$C16,D1_T,OFFSET(BK$4,,-$C16+1),0),),IFERROR(IF($C16=0,0,OFFSET(BK$4,,-$C16+1)/D1_T),0))</f>
        <v>0</v>
      </c>
    </row>
    <row r="17" spans="1:64" ht="10.5" hidden="1" customHeight="1" outlineLevel="1" x14ac:dyDescent="0.3">
      <c r="A17" s="105"/>
      <c r="B17" s="504"/>
      <c r="C17" s="105">
        <f t="shared" si="3"/>
        <v>11</v>
      </c>
      <c r="E17" s="548">
        <f ca="1">IF('Clinic Model'!$P$15="Annuity",-IFERROR(PPMT(D1_I/12,$C17,D1_T,OFFSET(D$4,,-$C17+1),0),),IFERROR(IF($C17=0,0,OFFSET(D$4,,-$C17+1)/D1_T),0))</f>
        <v>0</v>
      </c>
      <c r="F17" s="548">
        <f ca="1">IF('Clinic Model'!$P$15="Annuity",-IFERROR(PPMT(D1_I/12,$C17,D1_T,OFFSET(E$4,,-$C17+1),0),),IFERROR(IF($C17=0,0,OFFSET(E$4,,-$C17+1)/D1_T),0))</f>
        <v>0</v>
      </c>
      <c r="G17" s="548">
        <f ca="1">IF('Clinic Model'!$P$15="Annuity",-IFERROR(PPMT(D1_I/12,$C17,D1_T,OFFSET(F$4,,-$C17+1),0),),IFERROR(IF($C17=0,0,OFFSET(F$4,,-$C17+1)/D1_T),0))</f>
        <v>0</v>
      </c>
      <c r="H17" s="548">
        <f ca="1">IF('Clinic Model'!$P$15="Annuity",-IFERROR(PPMT(D1_I/12,$C17,D1_T,OFFSET(G$4,,-$C17+1),0),),IFERROR(IF($C17=0,0,OFFSET(G$4,,-$C17+1)/D1_T),0))</f>
        <v>0</v>
      </c>
      <c r="I17" s="548">
        <f ca="1">IF('Clinic Model'!$P$15="Annuity",-IFERROR(PPMT(D1_I/12,$C17,D1_T,OFFSET(H$4,,-$C17+1),0),),IFERROR(IF($C17=0,0,OFFSET(H$4,,-$C17+1)/D1_T),0))</f>
        <v>0</v>
      </c>
      <c r="J17" s="548">
        <f ca="1">IF('Clinic Model'!$P$15="Annuity",-IFERROR(PPMT(D1_I/12,$C17,D1_T,OFFSET(I$4,,-$C17+1),0),),IFERROR(IF($C17=0,0,OFFSET(I$4,,-$C17+1)/D1_T),0))</f>
        <v>0</v>
      </c>
      <c r="K17" s="548">
        <f ca="1">IF('Clinic Model'!$P$15="Annuity",-IFERROR(PPMT(D1_I/12,$C17,D1_T,OFFSET(J$4,,-$C17+1),0),),IFERROR(IF($C17=0,0,OFFSET(J$4,,-$C17+1)/D1_T),0))</f>
        <v>0</v>
      </c>
      <c r="L17" s="548">
        <f ca="1">IF('Clinic Model'!$P$15="Annuity",-IFERROR(PPMT(D1_I/12,$C17,D1_T,OFFSET(K$4,,-$C17+1),0),),IFERROR(IF($C17=0,0,OFFSET(K$4,,-$C17+1)/D1_T),0))</f>
        <v>0</v>
      </c>
      <c r="M17" s="548">
        <f ca="1">IF('Clinic Model'!$P$15="Annuity",-IFERROR(PPMT(D1_I/12,$C17,D1_T,OFFSET(L$4,,-$C17+1),0),),IFERROR(IF($C17=0,0,OFFSET(L$4,,-$C17+1)/D1_T),0))</f>
        <v>0</v>
      </c>
      <c r="N17" s="548">
        <f ca="1">IF('Clinic Model'!$P$15="Annuity",-IFERROR(PPMT(D1_I/12,$C17,D1_T,OFFSET(M$4,,-$C17+1),0),),IFERROR(IF($C17=0,0,OFFSET(M$4,,-$C17+1)/D1_T),0))</f>
        <v>0</v>
      </c>
      <c r="O17" s="548">
        <f ca="1">IF('Clinic Model'!$P$15="Annuity",-IFERROR(PPMT(D1_I/12,$C17,D1_T,OFFSET(N$4,,-$C17+1),0),),IFERROR(IF($C17=0,0,OFFSET(N$4,,-$C17+1)/D1_T),0))</f>
        <v>0</v>
      </c>
      <c r="P17" s="548">
        <f ca="1">IF('Clinic Model'!$P$15="Annuity",-IFERROR(PPMT(D1_I/12,$C17,D1_T,OFFSET(O$4,,-$C17+1),0),),IFERROR(IF($C17=0,0,OFFSET(O$4,,-$C17+1)/D1_T),0))</f>
        <v>23611.111111111109</v>
      </c>
      <c r="Q17" s="548">
        <f ca="1">IF('Clinic Model'!$P$15="Annuity",-IFERROR(PPMT(D1_I/12,$C17,D1_T,OFFSET(P$4,,-$C17+1),0),),IFERROR(IF($C17=0,0,OFFSET(P$4,,-$C17+1)/D1_T),0))</f>
        <v>0</v>
      </c>
      <c r="R17" s="548">
        <f ca="1">IF('Clinic Model'!$P$15="Annuity",-IFERROR(PPMT(D1_I/12,$C17,D1_T,OFFSET(Q$4,,-$C17+1),0),),IFERROR(IF($C17=0,0,OFFSET(Q$4,,-$C17+1)/D1_T),0))</f>
        <v>0</v>
      </c>
      <c r="S17" s="548">
        <f ca="1">IF('Clinic Model'!$P$15="Annuity",-IFERROR(PPMT(D1_I/12,$C17,D1_T,OFFSET(R$4,,-$C17+1),0),),IFERROR(IF($C17=0,0,OFFSET(R$4,,-$C17+1)/D1_T),0))</f>
        <v>0</v>
      </c>
      <c r="T17" s="548">
        <f ca="1">IF('Clinic Model'!$P$15="Annuity",-IFERROR(PPMT(D1_I/12,$C17,D1_T,OFFSET(S$4,,-$C17+1),0),),IFERROR(IF($C17=0,0,OFFSET(S$4,,-$C17+1)/D1_T),0))</f>
        <v>0</v>
      </c>
      <c r="U17" s="548">
        <f ca="1">IF('Clinic Model'!$P$15="Annuity",-IFERROR(PPMT(D1_I/12,$C17,D1_T,OFFSET(T$4,,-$C17+1),0),),IFERROR(IF($C17=0,0,OFFSET(T$4,,-$C17+1)/D1_T),0))</f>
        <v>0</v>
      </c>
      <c r="V17" s="548">
        <f ca="1">IF('Clinic Model'!$P$15="Annuity",-IFERROR(PPMT(D1_I/12,$C17,D1_T,OFFSET(U$4,,-$C17+1),0),),IFERROR(IF($C17=0,0,OFFSET(U$4,,-$C17+1)/D1_T),0))</f>
        <v>0</v>
      </c>
      <c r="W17" s="548">
        <f ca="1">IF('Clinic Model'!$P$15="Annuity",-IFERROR(PPMT(D1_I/12,$C17,D1_T,OFFSET(V$4,,-$C17+1),0),),IFERROR(IF($C17=0,0,OFFSET(V$4,,-$C17+1)/D1_T),0))</f>
        <v>0</v>
      </c>
      <c r="X17" s="548">
        <f ca="1">IF('Clinic Model'!$P$15="Annuity",-IFERROR(PPMT(D1_I/12,$C17,D1_T,OFFSET(W$4,,-$C17+1),0),),IFERROR(IF($C17=0,0,OFFSET(W$4,,-$C17+1)/D1_T),0))</f>
        <v>0</v>
      </c>
      <c r="Y17" s="548">
        <f ca="1">IF('Clinic Model'!$P$15="Annuity",-IFERROR(PPMT(D1_I/12,$C17,D1_T,OFFSET(X$4,,-$C17+1),0),),IFERROR(IF($C17=0,0,OFFSET(X$4,,-$C17+1)/D1_T),0))</f>
        <v>0</v>
      </c>
      <c r="Z17" s="548">
        <f ca="1">IF('Clinic Model'!$P$15="Annuity",-IFERROR(PPMT(D1_I/12,$C17,D1_T,OFFSET(Y$4,,-$C17+1),0),),IFERROR(IF($C17=0,0,OFFSET(Y$4,,-$C17+1)/D1_T),0))</f>
        <v>0</v>
      </c>
      <c r="AA17" s="548">
        <f ca="1">IF('Clinic Model'!$P$15="Annuity",-IFERROR(PPMT(D1_I/12,$C17,D1_T,OFFSET(Z$4,,-$C17+1),0),),IFERROR(IF($C17=0,0,OFFSET(Z$4,,-$C17+1)/D1_T),0))</f>
        <v>0</v>
      </c>
      <c r="AB17" s="548">
        <f ca="1">IF('Clinic Model'!$P$15="Annuity",-IFERROR(PPMT(D1_I/12,$C17,D1_T,OFFSET(AA$4,,-$C17+1),0),),IFERROR(IF($C17=0,0,OFFSET(AA$4,,-$C17+1)/D1_T),0))</f>
        <v>0</v>
      </c>
      <c r="AC17" s="548">
        <f ca="1">IF('Clinic Model'!$P$15="Annuity",-IFERROR(PPMT(D1_I/12,$C17,D1_T,OFFSET(AB$4,,-$C17+1),0),),IFERROR(IF($C17=0,0,OFFSET(AB$4,,-$C17+1)/D1_T),0))</f>
        <v>0</v>
      </c>
      <c r="AD17" s="548">
        <f ca="1">IF('Clinic Model'!$P$15="Annuity",-IFERROR(PPMT(D1_I/12,$C17,D1_T,OFFSET(AC$4,,-$C17+1),0),),IFERROR(IF($C17=0,0,OFFSET(AC$4,,-$C17+1)/D1_T),0))</f>
        <v>0</v>
      </c>
      <c r="AE17" s="548">
        <f ca="1">IF('Clinic Model'!$P$15="Annuity",-IFERROR(PPMT(D1_I/12,$C17,D1_T,OFFSET(AD$4,,-$C17+1),0),),IFERROR(IF($C17=0,0,OFFSET(AD$4,,-$C17+1)/D1_T),0))</f>
        <v>0</v>
      </c>
      <c r="AF17" s="548">
        <f ca="1">IF('Clinic Model'!$P$15="Annuity",-IFERROR(PPMT(D1_I/12,$C17,D1_T,OFFSET(AE$4,,-$C17+1),0),),IFERROR(IF($C17=0,0,OFFSET(AE$4,,-$C17+1)/D1_T),0))</f>
        <v>0</v>
      </c>
      <c r="AG17" s="548">
        <f ca="1">IF('Clinic Model'!$P$15="Annuity",-IFERROR(PPMT(D1_I/12,$C17,D1_T,OFFSET(AF$4,,-$C17+1),0),),IFERROR(IF($C17=0,0,OFFSET(AF$4,,-$C17+1)/D1_T),0))</f>
        <v>0</v>
      </c>
      <c r="AH17" s="548">
        <f ca="1">IF('Clinic Model'!$P$15="Annuity",-IFERROR(PPMT(D1_I/12,$C17,D1_T,OFFSET(AG$4,,-$C17+1),0),),IFERROR(IF($C17=0,0,OFFSET(AG$4,,-$C17+1)/D1_T),0))</f>
        <v>0</v>
      </c>
      <c r="AI17" s="548">
        <f ca="1">IF('Clinic Model'!$P$15="Annuity",-IFERROR(PPMT(D1_I/12,$C17,D1_T,OFFSET(AH$4,,-$C17+1),0),),IFERROR(IF($C17=0,0,OFFSET(AH$4,,-$C17+1)/D1_T),0))</f>
        <v>0</v>
      </c>
      <c r="AJ17" s="548">
        <f ca="1">IF('Clinic Model'!$P$15="Annuity",-IFERROR(PPMT(D1_I/12,$C17,D1_T,OFFSET(AI$4,,-$C17+1),0),),IFERROR(IF($C17=0,0,OFFSET(AI$4,,-$C17+1)/D1_T),0))</f>
        <v>0</v>
      </c>
      <c r="AK17" s="548">
        <f ca="1">IF('Clinic Model'!$P$15="Annuity",-IFERROR(PPMT(D1_I/12,$C17,D1_T,OFFSET(AJ$4,,-$C17+1),0),),IFERROR(IF($C17=0,0,OFFSET(AJ$4,,-$C17+1)/D1_T),0))</f>
        <v>0</v>
      </c>
      <c r="AL17" s="548">
        <f ca="1">IF('Clinic Model'!$P$15="Annuity",-IFERROR(PPMT(D1_I/12,$C17,D1_T,OFFSET(AK$4,,-$C17+1),0),),IFERROR(IF($C17=0,0,OFFSET(AK$4,,-$C17+1)/D1_T),0))</f>
        <v>0</v>
      </c>
      <c r="AM17" s="548">
        <f ca="1">IF('Clinic Model'!$P$15="Annuity",-IFERROR(PPMT(D1_I/12,$C17,D1_T,OFFSET(AL$4,,-$C17+1),0),),IFERROR(IF($C17=0,0,OFFSET(AL$4,,-$C17+1)/D1_T),0))</f>
        <v>0</v>
      </c>
      <c r="AN17" s="548">
        <f ca="1">IF('Clinic Model'!$P$15="Annuity",-IFERROR(PPMT(D1_I/12,$C17,D1_T,OFFSET(AM$4,,-$C17+1),0),),IFERROR(IF($C17=0,0,OFFSET(AM$4,,-$C17+1)/D1_T),0))</f>
        <v>0</v>
      </c>
      <c r="AO17" s="548">
        <f ca="1">IF('Clinic Model'!$P$15="Annuity",-IFERROR(PPMT(D1_I/12,$C17,D1_T,OFFSET(AN$4,,-$C17+1),0),),IFERROR(IF($C17=0,0,OFFSET(AN$4,,-$C17+1)/D1_T),0))</f>
        <v>0</v>
      </c>
      <c r="AP17" s="548">
        <f ca="1">IF('Clinic Model'!$P$15="Annuity",-IFERROR(PPMT(D1_I/12,$C17,D1_T,OFFSET(AO$4,,-$C17+1),0),),IFERROR(IF($C17=0,0,OFFSET(AO$4,,-$C17+1)/D1_T),0))</f>
        <v>0</v>
      </c>
      <c r="AQ17" s="548">
        <f ca="1">IF('Clinic Model'!$P$15="Annuity",-IFERROR(PPMT(D1_I/12,$C17,D1_T,OFFSET(AP$4,,-$C17+1),0),),IFERROR(IF($C17=0,0,OFFSET(AP$4,,-$C17+1)/D1_T),0))</f>
        <v>0</v>
      </c>
      <c r="AR17" s="548">
        <f ca="1">IF('Clinic Model'!$P$15="Annuity",-IFERROR(PPMT(D1_I/12,$C17,D1_T,OFFSET(AQ$4,,-$C17+1),0),),IFERROR(IF($C17=0,0,OFFSET(AQ$4,,-$C17+1)/D1_T),0))</f>
        <v>0</v>
      </c>
      <c r="AS17" s="548">
        <f ca="1">IF('Clinic Model'!$P$15="Annuity",-IFERROR(PPMT(D1_I/12,$C17,D1_T,OFFSET(AR$4,,-$C17+1),0),),IFERROR(IF($C17=0,0,OFFSET(AR$4,,-$C17+1)/D1_T),0))</f>
        <v>0</v>
      </c>
      <c r="AT17" s="548">
        <f ca="1">IF('Clinic Model'!$P$15="Annuity",-IFERROR(PPMT(D1_I/12,$C17,D1_T,OFFSET(AS$4,,-$C17+1),0),),IFERROR(IF($C17=0,0,OFFSET(AS$4,,-$C17+1)/D1_T),0))</f>
        <v>0</v>
      </c>
      <c r="AU17" s="548">
        <f ca="1">IF('Clinic Model'!$P$15="Annuity",-IFERROR(PPMT(D1_I/12,$C17,D1_T,OFFSET(AT$4,,-$C17+1),0),),IFERROR(IF($C17=0,0,OFFSET(AT$4,,-$C17+1)/D1_T),0))</f>
        <v>0</v>
      </c>
      <c r="AV17" s="548">
        <f ca="1">IF('Clinic Model'!$P$15="Annuity",-IFERROR(PPMT(D1_I/12,$C17,D1_T,OFFSET(AU$4,,-$C17+1),0),),IFERROR(IF($C17=0,0,OFFSET(AU$4,,-$C17+1)/D1_T),0))</f>
        <v>0</v>
      </c>
      <c r="AW17" s="548">
        <f ca="1">IF('Clinic Model'!$P$15="Annuity",-IFERROR(PPMT(D1_I/12,$C17,D1_T,OFFSET(AV$4,,-$C17+1),0),),IFERROR(IF($C17=0,0,OFFSET(AV$4,,-$C17+1)/D1_T),0))</f>
        <v>0</v>
      </c>
      <c r="AX17" s="548">
        <f ca="1">IF('Clinic Model'!$P$15="Annuity",-IFERROR(PPMT(D1_I/12,$C17,D1_T,OFFSET(AW$4,,-$C17+1),0),),IFERROR(IF($C17=0,0,OFFSET(AW$4,,-$C17+1)/D1_T),0))</f>
        <v>0</v>
      </c>
      <c r="AY17" s="548">
        <f ca="1">IF('Clinic Model'!$P$15="Annuity",-IFERROR(PPMT(D1_I/12,$C17,D1_T,OFFSET(AX$4,,-$C17+1),0),),IFERROR(IF($C17=0,0,OFFSET(AX$4,,-$C17+1)/D1_T),0))</f>
        <v>0</v>
      </c>
      <c r="AZ17" s="548">
        <f ca="1">IF('Clinic Model'!$P$15="Annuity",-IFERROR(PPMT(D1_I/12,$C17,D1_T,OFFSET(AY$4,,-$C17+1),0),),IFERROR(IF($C17=0,0,OFFSET(AY$4,,-$C17+1)/D1_T),0))</f>
        <v>0</v>
      </c>
      <c r="BA17" s="548">
        <f ca="1">IF('Clinic Model'!$P$15="Annuity",-IFERROR(PPMT(D1_I/12,$C17,D1_T,OFFSET(AZ$4,,-$C17+1),0),),IFERROR(IF($C17=0,0,OFFSET(AZ$4,,-$C17+1)/D1_T),0))</f>
        <v>0</v>
      </c>
      <c r="BB17" s="548">
        <f ca="1">IF('Clinic Model'!$P$15="Annuity",-IFERROR(PPMT(D1_I/12,$C17,D1_T,OFFSET(BA$4,,-$C17+1),0),),IFERROR(IF($C17=0,0,OFFSET(BA$4,,-$C17+1)/D1_T),0))</f>
        <v>0</v>
      </c>
      <c r="BC17" s="548">
        <f ca="1">IF('Clinic Model'!$P$15="Annuity",-IFERROR(PPMT(D1_I/12,$C17,D1_T,OFFSET(BB$4,,-$C17+1),0),),IFERROR(IF($C17=0,0,OFFSET(BB$4,,-$C17+1)/D1_T),0))</f>
        <v>0</v>
      </c>
      <c r="BD17" s="548">
        <f ca="1">IF('Clinic Model'!$P$15="Annuity",-IFERROR(PPMT(D1_I/12,$C17,D1_T,OFFSET(BC$4,,-$C17+1),0),),IFERROR(IF($C17=0,0,OFFSET(BC$4,,-$C17+1)/D1_T),0))</f>
        <v>0</v>
      </c>
      <c r="BE17" s="548">
        <f ca="1">IF('Clinic Model'!$P$15="Annuity",-IFERROR(PPMT(D1_I/12,$C17,D1_T,OFFSET(BD$4,,-$C17+1),0),),IFERROR(IF($C17=0,0,OFFSET(BD$4,,-$C17+1)/D1_T),0))</f>
        <v>0</v>
      </c>
      <c r="BF17" s="548">
        <f ca="1">IF('Clinic Model'!$P$15="Annuity",-IFERROR(PPMT(D1_I/12,$C17,D1_T,OFFSET(BE$4,,-$C17+1),0),),IFERROR(IF($C17=0,0,OFFSET(BE$4,,-$C17+1)/D1_T),0))</f>
        <v>0</v>
      </c>
      <c r="BG17" s="548">
        <f ca="1">IF('Clinic Model'!$P$15="Annuity",-IFERROR(PPMT(D1_I/12,$C17,D1_T,OFFSET(BF$4,,-$C17+1),0),),IFERROR(IF($C17=0,0,OFFSET(BF$4,,-$C17+1)/D1_T),0))</f>
        <v>0</v>
      </c>
      <c r="BH17" s="548">
        <f ca="1">IF('Clinic Model'!$P$15="Annuity",-IFERROR(PPMT(D1_I/12,$C17,D1_T,OFFSET(BG$4,,-$C17+1),0),),IFERROR(IF($C17=0,0,OFFSET(BG$4,,-$C17+1)/D1_T),0))</f>
        <v>0</v>
      </c>
      <c r="BI17" s="548">
        <f ca="1">IF('Clinic Model'!$P$15="Annuity",-IFERROR(PPMT(D1_I/12,$C17,D1_T,OFFSET(BH$4,,-$C17+1),0),),IFERROR(IF($C17=0,0,OFFSET(BH$4,,-$C17+1)/D1_T),0))</f>
        <v>0</v>
      </c>
      <c r="BJ17" s="548">
        <f ca="1">IF('Clinic Model'!$P$15="Annuity",-IFERROR(PPMT(D1_I/12,$C17,D1_T,OFFSET(BI$4,,-$C17+1),0),),IFERROR(IF($C17=0,0,OFFSET(BI$4,,-$C17+1)/D1_T),0))</f>
        <v>0</v>
      </c>
      <c r="BK17" s="548">
        <f ca="1">IF('Clinic Model'!$P$15="Annuity",-IFERROR(PPMT(D1_I/12,$C17,D1_T,OFFSET(BJ$4,,-$C17+1),0),),IFERROR(IF($C17=0,0,OFFSET(BJ$4,,-$C17+1)/D1_T),0))</f>
        <v>0</v>
      </c>
      <c r="BL17" s="548">
        <f ca="1">IF('Clinic Model'!$P$15="Annuity",-IFERROR(PPMT(D1_I/12,$C17,D1_T,OFFSET(BK$4,,-$C17+1),0),),IFERROR(IF($C17=0,0,OFFSET(BK$4,,-$C17+1)/D1_T),0))</f>
        <v>0</v>
      </c>
    </row>
    <row r="18" spans="1:64" ht="10.5" hidden="1" customHeight="1" outlineLevel="1" x14ac:dyDescent="0.3">
      <c r="A18" s="105"/>
      <c r="B18" s="504"/>
      <c r="C18" s="105">
        <f t="shared" si="3"/>
        <v>12</v>
      </c>
      <c r="E18" s="548">
        <f ca="1">IF('Clinic Model'!$P$15="Annuity",-IFERROR(PPMT(D1_I/12,$C18,D1_T,OFFSET(D$4,,-$C18+1),0),),IFERROR(IF($C18=0,0,OFFSET(D$4,,-$C18+1)/D1_T),0))</f>
        <v>0</v>
      </c>
      <c r="F18" s="548">
        <f ca="1">IF('Clinic Model'!$P$15="Annuity",-IFERROR(PPMT(D1_I/12,$C18,D1_T,OFFSET(E$4,,-$C18+1),0),),IFERROR(IF($C18=0,0,OFFSET(E$4,,-$C18+1)/D1_T),0))</f>
        <v>0</v>
      </c>
      <c r="G18" s="548">
        <f ca="1">IF('Clinic Model'!$P$15="Annuity",-IFERROR(PPMT(D1_I/12,$C18,D1_T,OFFSET(F$4,,-$C18+1),0),),IFERROR(IF($C18=0,0,OFFSET(F$4,,-$C18+1)/D1_T),0))</f>
        <v>0</v>
      </c>
      <c r="H18" s="548">
        <f ca="1">IF('Clinic Model'!$P$15="Annuity",-IFERROR(PPMT(D1_I/12,$C18,D1_T,OFFSET(G$4,,-$C18+1),0),),IFERROR(IF($C18=0,0,OFFSET(G$4,,-$C18+1)/D1_T),0))</f>
        <v>0</v>
      </c>
      <c r="I18" s="548">
        <f ca="1">IF('Clinic Model'!$P$15="Annuity",-IFERROR(PPMT(D1_I/12,$C18,D1_T,OFFSET(H$4,,-$C18+1),0),),IFERROR(IF($C18=0,0,OFFSET(H$4,,-$C18+1)/D1_T),0))</f>
        <v>0</v>
      </c>
      <c r="J18" s="548">
        <f ca="1">IF('Clinic Model'!$P$15="Annuity",-IFERROR(PPMT(D1_I/12,$C18,D1_T,OFFSET(I$4,,-$C18+1),0),),IFERROR(IF($C18=0,0,OFFSET(I$4,,-$C18+1)/D1_T),0))</f>
        <v>0</v>
      </c>
      <c r="K18" s="548">
        <f ca="1">IF('Clinic Model'!$P$15="Annuity",-IFERROR(PPMT(D1_I/12,$C18,D1_T,OFFSET(J$4,,-$C18+1),0),),IFERROR(IF($C18=0,0,OFFSET(J$4,,-$C18+1)/D1_T),0))</f>
        <v>0</v>
      </c>
      <c r="L18" s="548">
        <f ca="1">IF('Clinic Model'!$P$15="Annuity",-IFERROR(PPMT(D1_I/12,$C18,D1_T,OFFSET(K$4,,-$C18+1),0),),IFERROR(IF($C18=0,0,OFFSET(K$4,,-$C18+1)/D1_T),0))</f>
        <v>0</v>
      </c>
      <c r="M18" s="548">
        <f ca="1">IF('Clinic Model'!$P$15="Annuity",-IFERROR(PPMT(D1_I/12,$C18,D1_T,OFFSET(L$4,,-$C18+1),0),),IFERROR(IF($C18=0,0,OFFSET(L$4,,-$C18+1)/D1_T),0))</f>
        <v>0</v>
      </c>
      <c r="N18" s="548">
        <f ca="1">IF('Clinic Model'!$P$15="Annuity",-IFERROR(PPMT(D1_I/12,$C18,D1_T,OFFSET(M$4,,-$C18+1),0),),IFERROR(IF($C18=0,0,OFFSET(M$4,,-$C18+1)/D1_T),0))</f>
        <v>0</v>
      </c>
      <c r="O18" s="548">
        <f ca="1">IF('Clinic Model'!$P$15="Annuity",-IFERROR(PPMT(D1_I/12,$C18,D1_T,OFFSET(N$4,,-$C18+1),0),),IFERROR(IF($C18=0,0,OFFSET(N$4,,-$C18+1)/D1_T),0))</f>
        <v>0</v>
      </c>
      <c r="P18" s="548">
        <f ca="1">IF('Clinic Model'!$P$15="Annuity",-IFERROR(PPMT(D1_I/12,$C18,D1_T,OFFSET(O$4,,-$C18+1),0),),IFERROR(IF($C18=0,0,OFFSET(O$4,,-$C18+1)/D1_T),0))</f>
        <v>0</v>
      </c>
      <c r="Q18" s="548">
        <f ca="1">IF('Clinic Model'!$P$15="Annuity",-IFERROR(PPMT(D1_I/12,$C18,D1_T,OFFSET(P$4,,-$C18+1),0),),IFERROR(IF($C18=0,0,OFFSET(P$4,,-$C18+1)/D1_T),0))</f>
        <v>23611.111111111109</v>
      </c>
      <c r="R18" s="548">
        <f ca="1">IF('Clinic Model'!$P$15="Annuity",-IFERROR(PPMT(D1_I/12,$C18,D1_T,OFFSET(Q$4,,-$C18+1),0),),IFERROR(IF($C18=0,0,OFFSET(Q$4,,-$C18+1)/D1_T),0))</f>
        <v>0</v>
      </c>
      <c r="S18" s="548">
        <f ca="1">IF('Clinic Model'!$P$15="Annuity",-IFERROR(PPMT(D1_I/12,$C18,D1_T,OFFSET(R$4,,-$C18+1),0),),IFERROR(IF($C18=0,0,OFFSET(R$4,,-$C18+1)/D1_T),0))</f>
        <v>0</v>
      </c>
      <c r="T18" s="548">
        <f ca="1">IF('Clinic Model'!$P$15="Annuity",-IFERROR(PPMT(D1_I/12,$C18,D1_T,OFFSET(S$4,,-$C18+1),0),),IFERROR(IF($C18=0,0,OFFSET(S$4,,-$C18+1)/D1_T),0))</f>
        <v>0</v>
      </c>
      <c r="U18" s="548">
        <f ca="1">IF('Clinic Model'!$P$15="Annuity",-IFERROR(PPMT(D1_I/12,$C18,D1_T,OFFSET(T$4,,-$C18+1),0),),IFERROR(IF($C18=0,0,OFFSET(T$4,,-$C18+1)/D1_T),0))</f>
        <v>0</v>
      </c>
      <c r="V18" s="548">
        <f ca="1">IF('Clinic Model'!$P$15="Annuity",-IFERROR(PPMT(D1_I/12,$C18,D1_T,OFFSET(U$4,,-$C18+1),0),),IFERROR(IF($C18=0,0,OFFSET(U$4,,-$C18+1)/D1_T),0))</f>
        <v>0</v>
      </c>
      <c r="W18" s="548">
        <f ca="1">IF('Clinic Model'!$P$15="Annuity",-IFERROR(PPMT(D1_I/12,$C18,D1_T,OFFSET(V$4,,-$C18+1),0),),IFERROR(IF($C18=0,0,OFFSET(V$4,,-$C18+1)/D1_T),0))</f>
        <v>0</v>
      </c>
      <c r="X18" s="548">
        <f ca="1">IF('Clinic Model'!$P$15="Annuity",-IFERROR(PPMT(D1_I/12,$C18,D1_T,OFFSET(W$4,,-$C18+1),0),),IFERROR(IF($C18=0,0,OFFSET(W$4,,-$C18+1)/D1_T),0))</f>
        <v>0</v>
      </c>
      <c r="Y18" s="548">
        <f ca="1">IF('Clinic Model'!$P$15="Annuity",-IFERROR(PPMT(D1_I/12,$C18,D1_T,OFFSET(X$4,,-$C18+1),0),),IFERROR(IF($C18=0,0,OFFSET(X$4,,-$C18+1)/D1_T),0))</f>
        <v>0</v>
      </c>
      <c r="Z18" s="548">
        <f ca="1">IF('Clinic Model'!$P$15="Annuity",-IFERROR(PPMT(D1_I/12,$C18,D1_T,OFFSET(Y$4,,-$C18+1),0),),IFERROR(IF($C18=0,0,OFFSET(Y$4,,-$C18+1)/D1_T),0))</f>
        <v>0</v>
      </c>
      <c r="AA18" s="548">
        <f ca="1">IF('Clinic Model'!$P$15="Annuity",-IFERROR(PPMT(D1_I/12,$C18,D1_T,OFFSET(Z$4,,-$C18+1),0),),IFERROR(IF($C18=0,0,OFFSET(Z$4,,-$C18+1)/D1_T),0))</f>
        <v>0</v>
      </c>
      <c r="AB18" s="548">
        <f ca="1">IF('Clinic Model'!$P$15="Annuity",-IFERROR(PPMT(D1_I/12,$C18,D1_T,OFFSET(AA$4,,-$C18+1),0),),IFERROR(IF($C18=0,0,OFFSET(AA$4,,-$C18+1)/D1_T),0))</f>
        <v>0</v>
      </c>
      <c r="AC18" s="548">
        <f ca="1">IF('Clinic Model'!$P$15="Annuity",-IFERROR(PPMT(D1_I/12,$C18,D1_T,OFFSET(AB$4,,-$C18+1),0),),IFERROR(IF($C18=0,0,OFFSET(AB$4,,-$C18+1)/D1_T),0))</f>
        <v>0</v>
      </c>
      <c r="AD18" s="548">
        <f ca="1">IF('Clinic Model'!$P$15="Annuity",-IFERROR(PPMT(D1_I/12,$C18,D1_T,OFFSET(AC$4,,-$C18+1),0),),IFERROR(IF($C18=0,0,OFFSET(AC$4,,-$C18+1)/D1_T),0))</f>
        <v>0</v>
      </c>
      <c r="AE18" s="548">
        <f ca="1">IF('Clinic Model'!$P$15="Annuity",-IFERROR(PPMT(D1_I/12,$C18,D1_T,OFFSET(AD$4,,-$C18+1),0),),IFERROR(IF($C18=0,0,OFFSET(AD$4,,-$C18+1)/D1_T),0))</f>
        <v>0</v>
      </c>
      <c r="AF18" s="548">
        <f ca="1">IF('Clinic Model'!$P$15="Annuity",-IFERROR(PPMT(D1_I/12,$C18,D1_T,OFFSET(AE$4,,-$C18+1),0),),IFERROR(IF($C18=0,0,OFFSET(AE$4,,-$C18+1)/D1_T),0))</f>
        <v>0</v>
      </c>
      <c r="AG18" s="548">
        <f ca="1">IF('Clinic Model'!$P$15="Annuity",-IFERROR(PPMT(D1_I/12,$C18,D1_T,OFFSET(AF$4,,-$C18+1),0),),IFERROR(IF($C18=0,0,OFFSET(AF$4,,-$C18+1)/D1_T),0))</f>
        <v>0</v>
      </c>
      <c r="AH18" s="548">
        <f ca="1">IF('Clinic Model'!$P$15="Annuity",-IFERROR(PPMT(D1_I/12,$C18,D1_T,OFFSET(AG$4,,-$C18+1),0),),IFERROR(IF($C18=0,0,OFFSET(AG$4,,-$C18+1)/D1_T),0))</f>
        <v>0</v>
      </c>
      <c r="AI18" s="548">
        <f ca="1">IF('Clinic Model'!$P$15="Annuity",-IFERROR(PPMT(D1_I/12,$C18,D1_T,OFFSET(AH$4,,-$C18+1),0),),IFERROR(IF($C18=0,0,OFFSET(AH$4,,-$C18+1)/D1_T),0))</f>
        <v>0</v>
      </c>
      <c r="AJ18" s="548">
        <f ca="1">IF('Clinic Model'!$P$15="Annuity",-IFERROR(PPMT(D1_I/12,$C18,D1_T,OFFSET(AI$4,,-$C18+1),0),),IFERROR(IF($C18=0,0,OFFSET(AI$4,,-$C18+1)/D1_T),0))</f>
        <v>0</v>
      </c>
      <c r="AK18" s="548">
        <f ca="1">IF('Clinic Model'!$P$15="Annuity",-IFERROR(PPMT(D1_I/12,$C18,D1_T,OFFSET(AJ$4,,-$C18+1),0),),IFERROR(IF($C18=0,0,OFFSET(AJ$4,,-$C18+1)/D1_T),0))</f>
        <v>0</v>
      </c>
      <c r="AL18" s="548">
        <f ca="1">IF('Clinic Model'!$P$15="Annuity",-IFERROR(PPMT(D1_I/12,$C18,D1_T,OFFSET(AK$4,,-$C18+1),0),),IFERROR(IF($C18=0,0,OFFSET(AK$4,,-$C18+1)/D1_T),0))</f>
        <v>0</v>
      </c>
      <c r="AM18" s="548">
        <f ca="1">IF('Clinic Model'!$P$15="Annuity",-IFERROR(PPMT(D1_I/12,$C18,D1_T,OFFSET(AL$4,,-$C18+1),0),),IFERROR(IF($C18=0,0,OFFSET(AL$4,,-$C18+1)/D1_T),0))</f>
        <v>0</v>
      </c>
      <c r="AN18" s="548">
        <f ca="1">IF('Clinic Model'!$P$15="Annuity",-IFERROR(PPMT(D1_I/12,$C18,D1_T,OFFSET(AM$4,,-$C18+1),0),),IFERROR(IF($C18=0,0,OFFSET(AM$4,,-$C18+1)/D1_T),0))</f>
        <v>0</v>
      </c>
      <c r="AO18" s="548">
        <f ca="1">IF('Clinic Model'!$P$15="Annuity",-IFERROR(PPMT(D1_I/12,$C18,D1_T,OFFSET(AN$4,,-$C18+1),0),),IFERROR(IF($C18=0,0,OFFSET(AN$4,,-$C18+1)/D1_T),0))</f>
        <v>0</v>
      </c>
      <c r="AP18" s="548">
        <f ca="1">IF('Clinic Model'!$P$15="Annuity",-IFERROR(PPMT(D1_I/12,$C18,D1_T,OFFSET(AO$4,,-$C18+1),0),),IFERROR(IF($C18=0,0,OFFSET(AO$4,,-$C18+1)/D1_T),0))</f>
        <v>0</v>
      </c>
      <c r="AQ18" s="548">
        <f ca="1">IF('Clinic Model'!$P$15="Annuity",-IFERROR(PPMT(D1_I/12,$C18,D1_T,OFFSET(AP$4,,-$C18+1),0),),IFERROR(IF($C18=0,0,OFFSET(AP$4,,-$C18+1)/D1_T),0))</f>
        <v>0</v>
      </c>
      <c r="AR18" s="548">
        <f ca="1">IF('Clinic Model'!$P$15="Annuity",-IFERROR(PPMT(D1_I/12,$C18,D1_T,OFFSET(AQ$4,,-$C18+1),0),),IFERROR(IF($C18=0,0,OFFSET(AQ$4,,-$C18+1)/D1_T),0))</f>
        <v>0</v>
      </c>
      <c r="AS18" s="548">
        <f ca="1">IF('Clinic Model'!$P$15="Annuity",-IFERROR(PPMT(D1_I/12,$C18,D1_T,OFFSET(AR$4,,-$C18+1),0),),IFERROR(IF($C18=0,0,OFFSET(AR$4,,-$C18+1)/D1_T),0))</f>
        <v>0</v>
      </c>
      <c r="AT18" s="548">
        <f ca="1">IF('Clinic Model'!$P$15="Annuity",-IFERROR(PPMT(D1_I/12,$C18,D1_T,OFFSET(AS$4,,-$C18+1),0),),IFERROR(IF($C18=0,0,OFFSET(AS$4,,-$C18+1)/D1_T),0))</f>
        <v>0</v>
      </c>
      <c r="AU18" s="548">
        <f ca="1">IF('Clinic Model'!$P$15="Annuity",-IFERROR(PPMT(D1_I/12,$C18,D1_T,OFFSET(AT$4,,-$C18+1),0),),IFERROR(IF($C18=0,0,OFFSET(AT$4,,-$C18+1)/D1_T),0))</f>
        <v>0</v>
      </c>
      <c r="AV18" s="548">
        <f ca="1">IF('Clinic Model'!$P$15="Annuity",-IFERROR(PPMT(D1_I/12,$C18,D1_T,OFFSET(AU$4,,-$C18+1),0),),IFERROR(IF($C18=0,0,OFFSET(AU$4,,-$C18+1)/D1_T),0))</f>
        <v>0</v>
      </c>
      <c r="AW18" s="548">
        <f ca="1">IF('Clinic Model'!$P$15="Annuity",-IFERROR(PPMT(D1_I/12,$C18,D1_T,OFFSET(AV$4,,-$C18+1),0),),IFERROR(IF($C18=0,0,OFFSET(AV$4,,-$C18+1)/D1_T),0))</f>
        <v>0</v>
      </c>
      <c r="AX18" s="548">
        <f ca="1">IF('Clinic Model'!$P$15="Annuity",-IFERROR(PPMT(D1_I/12,$C18,D1_T,OFFSET(AW$4,,-$C18+1),0),),IFERROR(IF($C18=0,0,OFFSET(AW$4,,-$C18+1)/D1_T),0))</f>
        <v>0</v>
      </c>
      <c r="AY18" s="548">
        <f ca="1">IF('Clinic Model'!$P$15="Annuity",-IFERROR(PPMT(D1_I/12,$C18,D1_T,OFFSET(AX$4,,-$C18+1),0),),IFERROR(IF($C18=0,0,OFFSET(AX$4,,-$C18+1)/D1_T),0))</f>
        <v>0</v>
      </c>
      <c r="AZ18" s="548">
        <f ca="1">IF('Clinic Model'!$P$15="Annuity",-IFERROR(PPMT(D1_I/12,$C18,D1_T,OFFSET(AY$4,,-$C18+1),0),),IFERROR(IF($C18=0,0,OFFSET(AY$4,,-$C18+1)/D1_T),0))</f>
        <v>0</v>
      </c>
      <c r="BA18" s="548">
        <f ca="1">IF('Clinic Model'!$P$15="Annuity",-IFERROR(PPMT(D1_I/12,$C18,D1_T,OFFSET(AZ$4,,-$C18+1),0),),IFERROR(IF($C18=0,0,OFFSET(AZ$4,,-$C18+1)/D1_T),0))</f>
        <v>0</v>
      </c>
      <c r="BB18" s="548">
        <f ca="1">IF('Clinic Model'!$P$15="Annuity",-IFERROR(PPMT(D1_I/12,$C18,D1_T,OFFSET(BA$4,,-$C18+1),0),),IFERROR(IF($C18=0,0,OFFSET(BA$4,,-$C18+1)/D1_T),0))</f>
        <v>0</v>
      </c>
      <c r="BC18" s="548">
        <f ca="1">IF('Clinic Model'!$P$15="Annuity",-IFERROR(PPMT(D1_I/12,$C18,D1_T,OFFSET(BB$4,,-$C18+1),0),),IFERROR(IF($C18=0,0,OFFSET(BB$4,,-$C18+1)/D1_T),0))</f>
        <v>0</v>
      </c>
      <c r="BD18" s="548">
        <f ca="1">IF('Clinic Model'!$P$15="Annuity",-IFERROR(PPMT(D1_I/12,$C18,D1_T,OFFSET(BC$4,,-$C18+1),0),),IFERROR(IF($C18=0,0,OFFSET(BC$4,,-$C18+1)/D1_T),0))</f>
        <v>0</v>
      </c>
      <c r="BE18" s="548">
        <f ca="1">IF('Clinic Model'!$P$15="Annuity",-IFERROR(PPMT(D1_I/12,$C18,D1_T,OFFSET(BD$4,,-$C18+1),0),),IFERROR(IF($C18=0,0,OFFSET(BD$4,,-$C18+1)/D1_T),0))</f>
        <v>0</v>
      </c>
      <c r="BF18" s="548">
        <f ca="1">IF('Clinic Model'!$P$15="Annuity",-IFERROR(PPMT(D1_I/12,$C18,D1_T,OFFSET(BE$4,,-$C18+1),0),),IFERROR(IF($C18=0,0,OFFSET(BE$4,,-$C18+1)/D1_T),0))</f>
        <v>0</v>
      </c>
      <c r="BG18" s="548">
        <f ca="1">IF('Clinic Model'!$P$15="Annuity",-IFERROR(PPMT(D1_I/12,$C18,D1_T,OFFSET(BF$4,,-$C18+1),0),),IFERROR(IF($C18=0,0,OFFSET(BF$4,,-$C18+1)/D1_T),0))</f>
        <v>0</v>
      </c>
      <c r="BH18" s="548">
        <f ca="1">IF('Clinic Model'!$P$15="Annuity",-IFERROR(PPMT(D1_I/12,$C18,D1_T,OFFSET(BG$4,,-$C18+1),0),),IFERROR(IF($C18=0,0,OFFSET(BG$4,,-$C18+1)/D1_T),0))</f>
        <v>0</v>
      </c>
      <c r="BI18" s="548">
        <f ca="1">IF('Clinic Model'!$P$15="Annuity",-IFERROR(PPMT(D1_I/12,$C18,D1_T,OFFSET(BH$4,,-$C18+1),0),),IFERROR(IF($C18=0,0,OFFSET(BH$4,,-$C18+1)/D1_T),0))</f>
        <v>0</v>
      </c>
      <c r="BJ18" s="548">
        <f ca="1">IF('Clinic Model'!$P$15="Annuity",-IFERROR(PPMT(D1_I/12,$C18,D1_T,OFFSET(BI$4,,-$C18+1),0),),IFERROR(IF($C18=0,0,OFFSET(BI$4,,-$C18+1)/D1_T),0))</f>
        <v>0</v>
      </c>
      <c r="BK18" s="548">
        <f ca="1">IF('Clinic Model'!$P$15="Annuity",-IFERROR(PPMT(D1_I/12,$C18,D1_T,OFFSET(BJ$4,,-$C18+1),0),),IFERROR(IF($C18=0,0,OFFSET(BJ$4,,-$C18+1)/D1_T),0))</f>
        <v>0</v>
      </c>
      <c r="BL18" s="548">
        <f ca="1">IF('Clinic Model'!$P$15="Annuity",-IFERROR(PPMT(D1_I/12,$C18,D1_T,OFFSET(BK$4,,-$C18+1),0),),IFERROR(IF($C18=0,0,OFFSET(BK$4,,-$C18+1)/D1_T),0))</f>
        <v>0</v>
      </c>
    </row>
    <row r="19" spans="1:64" ht="10.5" hidden="1" customHeight="1" outlineLevel="1" x14ac:dyDescent="0.3">
      <c r="A19" s="105"/>
      <c r="B19" s="504"/>
      <c r="C19" s="105">
        <f t="shared" si="3"/>
        <v>13</v>
      </c>
      <c r="E19" s="548">
        <f ca="1">IF('Clinic Model'!$P$15="Annuity",-IFERROR(PPMT(D1_I/12,$C19,D1_T,OFFSET(D$4,,-$C19+1),0),),IFERROR(IF($C19=0,0,OFFSET(D$4,,-$C19+1)/D1_T),0))</f>
        <v>0</v>
      </c>
      <c r="F19" s="548">
        <f ca="1">IF('Clinic Model'!$P$15="Annuity",-IFERROR(PPMT(D1_I/12,$C19,D1_T,OFFSET(E$4,,-$C19+1),0),),IFERROR(IF($C19=0,0,OFFSET(E$4,,-$C19+1)/D1_T),0))</f>
        <v>0</v>
      </c>
      <c r="G19" s="548">
        <f ca="1">IF('Clinic Model'!$P$15="Annuity",-IFERROR(PPMT(D1_I/12,$C19,D1_T,OFFSET(F$4,,-$C19+1),0),),IFERROR(IF($C19=0,0,OFFSET(F$4,,-$C19+1)/D1_T),0))</f>
        <v>0</v>
      </c>
      <c r="H19" s="548">
        <f ca="1">IF('Clinic Model'!$P$15="Annuity",-IFERROR(PPMT(D1_I/12,$C19,D1_T,OFFSET(G$4,,-$C19+1),0),),IFERROR(IF($C19=0,0,OFFSET(G$4,,-$C19+1)/D1_T),0))</f>
        <v>0</v>
      </c>
      <c r="I19" s="548">
        <f ca="1">IF('Clinic Model'!$P$15="Annuity",-IFERROR(PPMT(D1_I/12,$C19,D1_T,OFFSET(H$4,,-$C19+1),0),),IFERROR(IF($C19=0,0,OFFSET(H$4,,-$C19+1)/D1_T),0))</f>
        <v>0</v>
      </c>
      <c r="J19" s="548">
        <f ca="1">IF('Clinic Model'!$P$15="Annuity",-IFERROR(PPMT(D1_I/12,$C19,D1_T,OFFSET(I$4,,-$C19+1),0),),IFERROR(IF($C19=0,0,OFFSET(I$4,,-$C19+1)/D1_T),0))</f>
        <v>0</v>
      </c>
      <c r="K19" s="548">
        <f ca="1">IF('Clinic Model'!$P$15="Annuity",-IFERROR(PPMT(D1_I/12,$C19,D1_T,OFFSET(J$4,,-$C19+1),0),),IFERROR(IF($C19=0,0,OFFSET(J$4,,-$C19+1)/D1_T),0))</f>
        <v>0</v>
      </c>
      <c r="L19" s="548">
        <f ca="1">IF('Clinic Model'!$P$15="Annuity",-IFERROR(PPMT(D1_I/12,$C19,D1_T,OFFSET(K$4,,-$C19+1),0),),IFERROR(IF($C19=0,0,OFFSET(K$4,,-$C19+1)/D1_T),0))</f>
        <v>0</v>
      </c>
      <c r="M19" s="548">
        <f ca="1">IF('Clinic Model'!$P$15="Annuity",-IFERROR(PPMT(D1_I/12,$C19,D1_T,OFFSET(L$4,,-$C19+1),0),),IFERROR(IF($C19=0,0,OFFSET(L$4,,-$C19+1)/D1_T),0))</f>
        <v>0</v>
      </c>
      <c r="N19" s="548">
        <f ca="1">IF('Clinic Model'!$P$15="Annuity",-IFERROR(PPMT(D1_I/12,$C19,D1_T,OFFSET(M$4,,-$C19+1),0),),IFERROR(IF($C19=0,0,OFFSET(M$4,,-$C19+1)/D1_T),0))</f>
        <v>0</v>
      </c>
      <c r="O19" s="548">
        <f ca="1">IF('Clinic Model'!$P$15="Annuity",-IFERROR(PPMT(D1_I/12,$C19,D1_T,OFFSET(N$4,,-$C19+1),0),),IFERROR(IF($C19=0,0,OFFSET(N$4,,-$C19+1)/D1_T),0))</f>
        <v>0</v>
      </c>
      <c r="P19" s="548">
        <f ca="1">IF('Clinic Model'!$P$15="Annuity",-IFERROR(PPMT(D1_I/12,$C19,D1_T,OFFSET(O$4,,-$C19+1),0),),IFERROR(IF($C19=0,0,OFFSET(O$4,,-$C19+1)/D1_T),0))</f>
        <v>0</v>
      </c>
      <c r="Q19" s="548">
        <f ca="1">IF('Clinic Model'!$P$15="Annuity",-IFERROR(PPMT(D1_I/12,$C19,D1_T,OFFSET(P$4,,-$C19+1),0),),IFERROR(IF($C19=0,0,OFFSET(P$4,,-$C19+1)/D1_T),0))</f>
        <v>0</v>
      </c>
      <c r="R19" s="548">
        <f ca="1">IF('Clinic Model'!$P$15="Annuity",-IFERROR(PPMT(D1_I/12,$C19,D1_T,OFFSET(Q$4,,-$C19+1),0),),IFERROR(IF($C19=0,0,OFFSET(Q$4,,-$C19+1)/D1_T),0))</f>
        <v>23611.111111111109</v>
      </c>
      <c r="S19" s="548">
        <f ca="1">IF('Clinic Model'!$P$15="Annuity",-IFERROR(PPMT(D1_I/12,$C19,D1_T,OFFSET(R$4,,-$C19+1),0),),IFERROR(IF($C19=0,0,OFFSET(R$4,,-$C19+1)/D1_T),0))</f>
        <v>0</v>
      </c>
      <c r="T19" s="548">
        <f ca="1">IF('Clinic Model'!$P$15="Annuity",-IFERROR(PPMT(D1_I/12,$C19,D1_T,OFFSET(S$4,,-$C19+1),0),),IFERROR(IF($C19=0,0,OFFSET(S$4,,-$C19+1)/D1_T),0))</f>
        <v>0</v>
      </c>
      <c r="U19" s="548">
        <f ca="1">IF('Clinic Model'!$P$15="Annuity",-IFERROR(PPMT(D1_I/12,$C19,D1_T,OFFSET(T$4,,-$C19+1),0),),IFERROR(IF($C19=0,0,OFFSET(T$4,,-$C19+1)/D1_T),0))</f>
        <v>0</v>
      </c>
      <c r="V19" s="548">
        <f ca="1">IF('Clinic Model'!$P$15="Annuity",-IFERROR(PPMT(D1_I/12,$C19,D1_T,OFFSET(U$4,,-$C19+1),0),),IFERROR(IF($C19=0,0,OFFSET(U$4,,-$C19+1)/D1_T),0))</f>
        <v>0</v>
      </c>
      <c r="W19" s="548">
        <f ca="1">IF('Clinic Model'!$P$15="Annuity",-IFERROR(PPMT(D1_I/12,$C19,D1_T,OFFSET(V$4,,-$C19+1),0),),IFERROR(IF($C19=0,0,OFFSET(V$4,,-$C19+1)/D1_T),0))</f>
        <v>0</v>
      </c>
      <c r="X19" s="548">
        <f ca="1">IF('Clinic Model'!$P$15="Annuity",-IFERROR(PPMT(D1_I/12,$C19,D1_T,OFFSET(W$4,,-$C19+1),0),),IFERROR(IF($C19=0,0,OFFSET(W$4,,-$C19+1)/D1_T),0))</f>
        <v>0</v>
      </c>
      <c r="Y19" s="548">
        <f ca="1">IF('Clinic Model'!$P$15="Annuity",-IFERROR(PPMT(D1_I/12,$C19,D1_T,OFFSET(X$4,,-$C19+1),0),),IFERROR(IF($C19=0,0,OFFSET(X$4,,-$C19+1)/D1_T),0))</f>
        <v>0</v>
      </c>
      <c r="Z19" s="548">
        <f ca="1">IF('Clinic Model'!$P$15="Annuity",-IFERROR(PPMT(D1_I/12,$C19,D1_T,OFFSET(Y$4,,-$C19+1),0),),IFERROR(IF($C19=0,0,OFFSET(Y$4,,-$C19+1)/D1_T),0))</f>
        <v>0</v>
      </c>
      <c r="AA19" s="548">
        <f ca="1">IF('Clinic Model'!$P$15="Annuity",-IFERROR(PPMT(D1_I/12,$C19,D1_T,OFFSET(Z$4,,-$C19+1),0),),IFERROR(IF($C19=0,0,OFFSET(Z$4,,-$C19+1)/D1_T),0))</f>
        <v>0</v>
      </c>
      <c r="AB19" s="548">
        <f ca="1">IF('Clinic Model'!$P$15="Annuity",-IFERROR(PPMT(D1_I/12,$C19,D1_T,OFFSET(AA$4,,-$C19+1),0),),IFERROR(IF($C19=0,0,OFFSET(AA$4,,-$C19+1)/D1_T),0))</f>
        <v>0</v>
      </c>
      <c r="AC19" s="548">
        <f ca="1">IF('Clinic Model'!$P$15="Annuity",-IFERROR(PPMT(D1_I/12,$C19,D1_T,OFFSET(AB$4,,-$C19+1),0),),IFERROR(IF($C19=0,0,OFFSET(AB$4,,-$C19+1)/D1_T),0))</f>
        <v>0</v>
      </c>
      <c r="AD19" s="548">
        <f ca="1">IF('Clinic Model'!$P$15="Annuity",-IFERROR(PPMT(D1_I/12,$C19,D1_T,OFFSET(AC$4,,-$C19+1),0),),IFERROR(IF($C19=0,0,OFFSET(AC$4,,-$C19+1)/D1_T),0))</f>
        <v>0</v>
      </c>
      <c r="AE19" s="548">
        <f ca="1">IF('Clinic Model'!$P$15="Annuity",-IFERROR(PPMT(D1_I/12,$C19,D1_T,OFFSET(AD$4,,-$C19+1),0),),IFERROR(IF($C19=0,0,OFFSET(AD$4,,-$C19+1)/D1_T),0))</f>
        <v>0</v>
      </c>
      <c r="AF19" s="548">
        <f ca="1">IF('Clinic Model'!$P$15="Annuity",-IFERROR(PPMT(D1_I/12,$C19,D1_T,OFFSET(AE$4,,-$C19+1),0),),IFERROR(IF($C19=0,0,OFFSET(AE$4,,-$C19+1)/D1_T),0))</f>
        <v>0</v>
      </c>
      <c r="AG19" s="548">
        <f ca="1">IF('Clinic Model'!$P$15="Annuity",-IFERROR(PPMT(D1_I/12,$C19,D1_T,OFFSET(AF$4,,-$C19+1),0),),IFERROR(IF($C19=0,0,OFFSET(AF$4,,-$C19+1)/D1_T),0))</f>
        <v>0</v>
      </c>
      <c r="AH19" s="548">
        <f ca="1">IF('Clinic Model'!$P$15="Annuity",-IFERROR(PPMT(D1_I/12,$C19,D1_T,OFFSET(AG$4,,-$C19+1),0),),IFERROR(IF($C19=0,0,OFFSET(AG$4,,-$C19+1)/D1_T),0))</f>
        <v>0</v>
      </c>
      <c r="AI19" s="548">
        <f ca="1">IF('Clinic Model'!$P$15="Annuity",-IFERROR(PPMT(D1_I/12,$C19,D1_T,OFFSET(AH$4,,-$C19+1),0),),IFERROR(IF($C19=0,0,OFFSET(AH$4,,-$C19+1)/D1_T),0))</f>
        <v>0</v>
      </c>
      <c r="AJ19" s="548">
        <f ca="1">IF('Clinic Model'!$P$15="Annuity",-IFERROR(PPMT(D1_I/12,$C19,D1_T,OFFSET(AI$4,,-$C19+1),0),),IFERROR(IF($C19=0,0,OFFSET(AI$4,,-$C19+1)/D1_T),0))</f>
        <v>0</v>
      </c>
      <c r="AK19" s="548">
        <f ca="1">IF('Clinic Model'!$P$15="Annuity",-IFERROR(PPMT(D1_I/12,$C19,D1_T,OFFSET(AJ$4,,-$C19+1),0),),IFERROR(IF($C19=0,0,OFFSET(AJ$4,,-$C19+1)/D1_T),0))</f>
        <v>0</v>
      </c>
      <c r="AL19" s="548">
        <f ca="1">IF('Clinic Model'!$P$15="Annuity",-IFERROR(PPMT(D1_I/12,$C19,D1_T,OFFSET(AK$4,,-$C19+1),0),),IFERROR(IF($C19=0,0,OFFSET(AK$4,,-$C19+1)/D1_T),0))</f>
        <v>0</v>
      </c>
      <c r="AM19" s="548">
        <f ca="1">IF('Clinic Model'!$P$15="Annuity",-IFERROR(PPMT(D1_I/12,$C19,D1_T,OFFSET(AL$4,,-$C19+1),0),),IFERROR(IF($C19=0,0,OFFSET(AL$4,,-$C19+1)/D1_T),0))</f>
        <v>0</v>
      </c>
      <c r="AN19" s="548">
        <f ca="1">IF('Clinic Model'!$P$15="Annuity",-IFERROR(PPMT(D1_I/12,$C19,D1_T,OFFSET(AM$4,,-$C19+1),0),),IFERROR(IF($C19=0,0,OFFSET(AM$4,,-$C19+1)/D1_T),0))</f>
        <v>0</v>
      </c>
      <c r="AO19" s="548">
        <f ca="1">IF('Clinic Model'!$P$15="Annuity",-IFERROR(PPMT(D1_I/12,$C19,D1_T,OFFSET(AN$4,,-$C19+1),0),),IFERROR(IF($C19=0,0,OFFSET(AN$4,,-$C19+1)/D1_T),0))</f>
        <v>0</v>
      </c>
      <c r="AP19" s="548">
        <f ca="1">IF('Clinic Model'!$P$15="Annuity",-IFERROR(PPMT(D1_I/12,$C19,D1_T,OFFSET(AO$4,,-$C19+1),0),),IFERROR(IF($C19=0,0,OFFSET(AO$4,,-$C19+1)/D1_T),0))</f>
        <v>0</v>
      </c>
      <c r="AQ19" s="548">
        <f ca="1">IF('Clinic Model'!$P$15="Annuity",-IFERROR(PPMT(D1_I/12,$C19,D1_T,OFFSET(AP$4,,-$C19+1),0),),IFERROR(IF($C19=0,0,OFFSET(AP$4,,-$C19+1)/D1_T),0))</f>
        <v>0</v>
      </c>
      <c r="AR19" s="548">
        <f ca="1">IF('Clinic Model'!$P$15="Annuity",-IFERROR(PPMT(D1_I/12,$C19,D1_T,OFFSET(AQ$4,,-$C19+1),0),),IFERROR(IF($C19=0,0,OFFSET(AQ$4,,-$C19+1)/D1_T),0))</f>
        <v>0</v>
      </c>
      <c r="AS19" s="548">
        <f ca="1">IF('Clinic Model'!$P$15="Annuity",-IFERROR(PPMT(D1_I/12,$C19,D1_T,OFFSET(AR$4,,-$C19+1),0),),IFERROR(IF($C19=0,0,OFFSET(AR$4,,-$C19+1)/D1_T),0))</f>
        <v>0</v>
      </c>
      <c r="AT19" s="548">
        <f ca="1">IF('Clinic Model'!$P$15="Annuity",-IFERROR(PPMT(D1_I/12,$C19,D1_T,OFFSET(AS$4,,-$C19+1),0),),IFERROR(IF($C19=0,0,OFFSET(AS$4,,-$C19+1)/D1_T),0))</f>
        <v>0</v>
      </c>
      <c r="AU19" s="548">
        <f ca="1">IF('Clinic Model'!$P$15="Annuity",-IFERROR(PPMT(D1_I/12,$C19,D1_T,OFFSET(AT$4,,-$C19+1),0),),IFERROR(IF($C19=0,0,OFFSET(AT$4,,-$C19+1)/D1_T),0))</f>
        <v>0</v>
      </c>
      <c r="AV19" s="548">
        <f ca="1">IF('Clinic Model'!$P$15="Annuity",-IFERROR(PPMT(D1_I/12,$C19,D1_T,OFFSET(AU$4,,-$C19+1),0),),IFERROR(IF($C19=0,0,OFFSET(AU$4,,-$C19+1)/D1_T),0))</f>
        <v>0</v>
      </c>
      <c r="AW19" s="548">
        <f ca="1">IF('Clinic Model'!$P$15="Annuity",-IFERROR(PPMT(D1_I/12,$C19,D1_T,OFFSET(AV$4,,-$C19+1),0),),IFERROR(IF($C19=0,0,OFFSET(AV$4,,-$C19+1)/D1_T),0))</f>
        <v>0</v>
      </c>
      <c r="AX19" s="548">
        <f ca="1">IF('Clinic Model'!$P$15="Annuity",-IFERROR(PPMT(D1_I/12,$C19,D1_T,OFFSET(AW$4,,-$C19+1),0),),IFERROR(IF($C19=0,0,OFFSET(AW$4,,-$C19+1)/D1_T),0))</f>
        <v>0</v>
      </c>
      <c r="AY19" s="548">
        <f ca="1">IF('Clinic Model'!$P$15="Annuity",-IFERROR(PPMT(D1_I/12,$C19,D1_T,OFFSET(AX$4,,-$C19+1),0),),IFERROR(IF($C19=0,0,OFFSET(AX$4,,-$C19+1)/D1_T),0))</f>
        <v>0</v>
      </c>
      <c r="AZ19" s="548">
        <f ca="1">IF('Clinic Model'!$P$15="Annuity",-IFERROR(PPMT(D1_I/12,$C19,D1_T,OFFSET(AY$4,,-$C19+1),0),),IFERROR(IF($C19=0,0,OFFSET(AY$4,,-$C19+1)/D1_T),0))</f>
        <v>0</v>
      </c>
      <c r="BA19" s="548">
        <f ca="1">IF('Clinic Model'!$P$15="Annuity",-IFERROR(PPMT(D1_I/12,$C19,D1_T,OFFSET(AZ$4,,-$C19+1),0),),IFERROR(IF($C19=0,0,OFFSET(AZ$4,,-$C19+1)/D1_T),0))</f>
        <v>0</v>
      </c>
      <c r="BB19" s="548">
        <f ca="1">IF('Clinic Model'!$P$15="Annuity",-IFERROR(PPMT(D1_I/12,$C19,D1_T,OFFSET(BA$4,,-$C19+1),0),),IFERROR(IF($C19=0,0,OFFSET(BA$4,,-$C19+1)/D1_T),0))</f>
        <v>0</v>
      </c>
      <c r="BC19" s="548">
        <f ca="1">IF('Clinic Model'!$P$15="Annuity",-IFERROR(PPMT(D1_I/12,$C19,D1_T,OFFSET(BB$4,,-$C19+1),0),),IFERROR(IF($C19=0,0,OFFSET(BB$4,,-$C19+1)/D1_T),0))</f>
        <v>0</v>
      </c>
      <c r="BD19" s="548">
        <f ca="1">IF('Clinic Model'!$P$15="Annuity",-IFERROR(PPMT(D1_I/12,$C19,D1_T,OFFSET(BC$4,,-$C19+1),0),),IFERROR(IF($C19=0,0,OFFSET(BC$4,,-$C19+1)/D1_T),0))</f>
        <v>0</v>
      </c>
      <c r="BE19" s="548">
        <f ca="1">IF('Clinic Model'!$P$15="Annuity",-IFERROR(PPMT(D1_I/12,$C19,D1_T,OFFSET(BD$4,,-$C19+1),0),),IFERROR(IF($C19=0,0,OFFSET(BD$4,,-$C19+1)/D1_T),0))</f>
        <v>0</v>
      </c>
      <c r="BF19" s="548">
        <f ca="1">IF('Clinic Model'!$P$15="Annuity",-IFERROR(PPMT(D1_I/12,$C19,D1_T,OFFSET(BE$4,,-$C19+1),0),),IFERROR(IF($C19=0,0,OFFSET(BE$4,,-$C19+1)/D1_T),0))</f>
        <v>0</v>
      </c>
      <c r="BG19" s="548">
        <f ca="1">IF('Clinic Model'!$P$15="Annuity",-IFERROR(PPMT(D1_I/12,$C19,D1_T,OFFSET(BF$4,,-$C19+1),0),),IFERROR(IF($C19=0,0,OFFSET(BF$4,,-$C19+1)/D1_T),0))</f>
        <v>0</v>
      </c>
      <c r="BH19" s="548">
        <f ca="1">IF('Clinic Model'!$P$15="Annuity",-IFERROR(PPMT(D1_I/12,$C19,D1_T,OFFSET(BG$4,,-$C19+1),0),),IFERROR(IF($C19=0,0,OFFSET(BG$4,,-$C19+1)/D1_T),0))</f>
        <v>0</v>
      </c>
      <c r="BI19" s="548">
        <f ca="1">IF('Clinic Model'!$P$15="Annuity",-IFERROR(PPMT(D1_I/12,$C19,D1_T,OFFSET(BH$4,,-$C19+1),0),),IFERROR(IF($C19=0,0,OFFSET(BH$4,,-$C19+1)/D1_T),0))</f>
        <v>0</v>
      </c>
      <c r="BJ19" s="548">
        <f ca="1">IF('Clinic Model'!$P$15="Annuity",-IFERROR(PPMT(D1_I/12,$C19,D1_T,OFFSET(BI$4,,-$C19+1),0),),IFERROR(IF($C19=0,0,OFFSET(BI$4,,-$C19+1)/D1_T),0))</f>
        <v>0</v>
      </c>
      <c r="BK19" s="548">
        <f ca="1">IF('Clinic Model'!$P$15="Annuity",-IFERROR(PPMT(D1_I/12,$C19,D1_T,OFFSET(BJ$4,,-$C19+1),0),),IFERROR(IF($C19=0,0,OFFSET(BJ$4,,-$C19+1)/D1_T),0))</f>
        <v>0</v>
      </c>
      <c r="BL19" s="548">
        <f ca="1">IF('Clinic Model'!$P$15="Annuity",-IFERROR(PPMT(D1_I/12,$C19,D1_T,OFFSET(BK$4,,-$C19+1),0),),IFERROR(IF($C19=0,0,OFFSET(BK$4,,-$C19+1)/D1_T),0))</f>
        <v>0</v>
      </c>
    </row>
    <row r="20" spans="1:64" ht="10.5" hidden="1" customHeight="1" outlineLevel="1" x14ac:dyDescent="0.3">
      <c r="A20" s="105"/>
      <c r="B20" s="504"/>
      <c r="C20" s="105">
        <f t="shared" si="3"/>
        <v>14</v>
      </c>
      <c r="E20" s="548">
        <f ca="1">IF('Clinic Model'!$P$15="Annuity",-IFERROR(PPMT(D1_I/12,$C20,D1_T,OFFSET(D$4,,-$C20+1),0),),IFERROR(IF($C20=0,0,OFFSET(D$4,,-$C20+1)/D1_T),0))</f>
        <v>0</v>
      </c>
      <c r="F20" s="548">
        <f ca="1">IF('Clinic Model'!$P$15="Annuity",-IFERROR(PPMT(D1_I/12,$C20,D1_T,OFFSET(E$4,,-$C20+1),0),),IFERROR(IF($C20=0,0,OFFSET(E$4,,-$C20+1)/D1_T),0))</f>
        <v>0</v>
      </c>
      <c r="G20" s="548">
        <f ca="1">IF('Clinic Model'!$P$15="Annuity",-IFERROR(PPMT(D1_I/12,$C20,D1_T,OFFSET(F$4,,-$C20+1),0),),IFERROR(IF($C20=0,0,OFFSET(F$4,,-$C20+1)/D1_T),0))</f>
        <v>0</v>
      </c>
      <c r="H20" s="548">
        <f ca="1">IF('Clinic Model'!$P$15="Annuity",-IFERROR(PPMT(D1_I/12,$C20,D1_T,OFFSET(G$4,,-$C20+1),0),),IFERROR(IF($C20=0,0,OFFSET(G$4,,-$C20+1)/D1_T),0))</f>
        <v>0</v>
      </c>
      <c r="I20" s="548">
        <f ca="1">IF('Clinic Model'!$P$15="Annuity",-IFERROR(PPMT(D1_I/12,$C20,D1_T,OFFSET(H$4,,-$C20+1),0),),IFERROR(IF($C20=0,0,OFFSET(H$4,,-$C20+1)/D1_T),0))</f>
        <v>0</v>
      </c>
      <c r="J20" s="548">
        <f ca="1">IF('Clinic Model'!$P$15="Annuity",-IFERROR(PPMT(D1_I/12,$C20,D1_T,OFFSET(I$4,,-$C20+1),0),),IFERROR(IF($C20=0,0,OFFSET(I$4,,-$C20+1)/D1_T),0))</f>
        <v>0</v>
      </c>
      <c r="K20" s="548">
        <f ca="1">IF('Clinic Model'!$P$15="Annuity",-IFERROR(PPMT(D1_I/12,$C20,D1_T,OFFSET(J$4,,-$C20+1),0),),IFERROR(IF($C20=0,0,OFFSET(J$4,,-$C20+1)/D1_T),0))</f>
        <v>0</v>
      </c>
      <c r="L20" s="548">
        <f ca="1">IF('Clinic Model'!$P$15="Annuity",-IFERROR(PPMT(D1_I/12,$C20,D1_T,OFFSET(K$4,,-$C20+1),0),),IFERROR(IF($C20=0,0,OFFSET(K$4,,-$C20+1)/D1_T),0))</f>
        <v>0</v>
      </c>
      <c r="M20" s="548">
        <f ca="1">IF('Clinic Model'!$P$15="Annuity",-IFERROR(PPMT(D1_I/12,$C20,D1_T,OFFSET(L$4,,-$C20+1),0),),IFERROR(IF($C20=0,0,OFFSET(L$4,,-$C20+1)/D1_T),0))</f>
        <v>0</v>
      </c>
      <c r="N20" s="548">
        <f ca="1">IF('Clinic Model'!$P$15="Annuity",-IFERROR(PPMT(D1_I/12,$C20,D1_T,OFFSET(M$4,,-$C20+1),0),),IFERROR(IF($C20=0,0,OFFSET(M$4,,-$C20+1)/D1_T),0))</f>
        <v>0</v>
      </c>
      <c r="O20" s="548">
        <f ca="1">IF('Clinic Model'!$P$15="Annuity",-IFERROR(PPMT(D1_I/12,$C20,D1_T,OFFSET(N$4,,-$C20+1),0),),IFERROR(IF($C20=0,0,OFFSET(N$4,,-$C20+1)/D1_T),0))</f>
        <v>0</v>
      </c>
      <c r="P20" s="548">
        <f ca="1">IF('Clinic Model'!$P$15="Annuity",-IFERROR(PPMT(D1_I/12,$C20,D1_T,OFFSET(O$4,,-$C20+1),0),),IFERROR(IF($C20=0,0,OFFSET(O$4,,-$C20+1)/D1_T),0))</f>
        <v>0</v>
      </c>
      <c r="Q20" s="548">
        <f ca="1">IF('Clinic Model'!$P$15="Annuity",-IFERROR(PPMT(D1_I/12,$C20,D1_T,OFFSET(P$4,,-$C20+1),0),),IFERROR(IF($C20=0,0,OFFSET(P$4,,-$C20+1)/D1_T),0))</f>
        <v>0</v>
      </c>
      <c r="R20" s="548">
        <f ca="1">IF('Clinic Model'!$P$15="Annuity",-IFERROR(PPMT(D1_I/12,$C20,D1_T,OFFSET(Q$4,,-$C20+1),0),),IFERROR(IF($C20=0,0,OFFSET(Q$4,,-$C20+1)/D1_T),0))</f>
        <v>0</v>
      </c>
      <c r="S20" s="548">
        <f ca="1">IF('Clinic Model'!$P$15="Annuity",-IFERROR(PPMT(D1_I/12,$C20,D1_T,OFFSET(R$4,,-$C20+1),0),),IFERROR(IF($C20=0,0,OFFSET(R$4,,-$C20+1)/D1_T),0))</f>
        <v>23611.111111111109</v>
      </c>
      <c r="T20" s="548">
        <f ca="1">IF('Clinic Model'!$P$15="Annuity",-IFERROR(PPMT(D1_I/12,$C20,D1_T,OFFSET(S$4,,-$C20+1),0),),IFERROR(IF($C20=0,0,OFFSET(S$4,,-$C20+1)/D1_T),0))</f>
        <v>0</v>
      </c>
      <c r="U20" s="548">
        <f ca="1">IF('Clinic Model'!$P$15="Annuity",-IFERROR(PPMT(D1_I/12,$C20,D1_T,OFFSET(T$4,,-$C20+1),0),),IFERROR(IF($C20=0,0,OFFSET(T$4,,-$C20+1)/D1_T),0))</f>
        <v>0</v>
      </c>
      <c r="V20" s="548">
        <f ca="1">IF('Clinic Model'!$P$15="Annuity",-IFERROR(PPMT(D1_I/12,$C20,D1_T,OFFSET(U$4,,-$C20+1),0),),IFERROR(IF($C20=0,0,OFFSET(U$4,,-$C20+1)/D1_T),0))</f>
        <v>0</v>
      </c>
      <c r="W20" s="548">
        <f ca="1">IF('Clinic Model'!$P$15="Annuity",-IFERROR(PPMT(D1_I/12,$C20,D1_T,OFFSET(V$4,,-$C20+1),0),),IFERROR(IF($C20=0,0,OFFSET(V$4,,-$C20+1)/D1_T),0))</f>
        <v>0</v>
      </c>
      <c r="X20" s="548">
        <f ca="1">IF('Clinic Model'!$P$15="Annuity",-IFERROR(PPMT(D1_I/12,$C20,D1_T,OFFSET(W$4,,-$C20+1),0),),IFERROR(IF($C20=0,0,OFFSET(W$4,,-$C20+1)/D1_T),0))</f>
        <v>0</v>
      </c>
      <c r="Y20" s="548">
        <f ca="1">IF('Clinic Model'!$P$15="Annuity",-IFERROR(PPMT(D1_I/12,$C20,D1_T,OFFSET(X$4,,-$C20+1),0),),IFERROR(IF($C20=0,0,OFFSET(X$4,,-$C20+1)/D1_T),0))</f>
        <v>0</v>
      </c>
      <c r="Z20" s="548">
        <f ca="1">IF('Clinic Model'!$P$15="Annuity",-IFERROR(PPMT(D1_I/12,$C20,D1_T,OFFSET(Y$4,,-$C20+1),0),),IFERROR(IF($C20=0,0,OFFSET(Y$4,,-$C20+1)/D1_T),0))</f>
        <v>0</v>
      </c>
      <c r="AA20" s="548">
        <f ca="1">IF('Clinic Model'!$P$15="Annuity",-IFERROR(PPMT(D1_I/12,$C20,D1_T,OFFSET(Z$4,,-$C20+1),0),),IFERROR(IF($C20=0,0,OFFSET(Z$4,,-$C20+1)/D1_T),0))</f>
        <v>0</v>
      </c>
      <c r="AB20" s="548">
        <f ca="1">IF('Clinic Model'!$P$15="Annuity",-IFERROR(PPMT(D1_I/12,$C20,D1_T,OFFSET(AA$4,,-$C20+1),0),),IFERROR(IF($C20=0,0,OFFSET(AA$4,,-$C20+1)/D1_T),0))</f>
        <v>0</v>
      </c>
      <c r="AC20" s="548">
        <f ca="1">IF('Clinic Model'!$P$15="Annuity",-IFERROR(PPMT(D1_I/12,$C20,D1_T,OFFSET(AB$4,,-$C20+1),0),),IFERROR(IF($C20=0,0,OFFSET(AB$4,,-$C20+1)/D1_T),0))</f>
        <v>0</v>
      </c>
      <c r="AD20" s="548">
        <f ca="1">IF('Clinic Model'!$P$15="Annuity",-IFERROR(PPMT(D1_I/12,$C20,D1_T,OFFSET(AC$4,,-$C20+1),0),),IFERROR(IF($C20=0,0,OFFSET(AC$4,,-$C20+1)/D1_T),0))</f>
        <v>0</v>
      </c>
      <c r="AE20" s="548">
        <f ca="1">IF('Clinic Model'!$P$15="Annuity",-IFERROR(PPMT(D1_I/12,$C20,D1_T,OFFSET(AD$4,,-$C20+1),0),),IFERROR(IF($C20=0,0,OFFSET(AD$4,,-$C20+1)/D1_T),0))</f>
        <v>0</v>
      </c>
      <c r="AF20" s="548">
        <f ca="1">IF('Clinic Model'!$P$15="Annuity",-IFERROR(PPMT(D1_I/12,$C20,D1_T,OFFSET(AE$4,,-$C20+1),0),),IFERROR(IF($C20=0,0,OFFSET(AE$4,,-$C20+1)/D1_T),0))</f>
        <v>0</v>
      </c>
      <c r="AG20" s="548">
        <f ca="1">IF('Clinic Model'!$P$15="Annuity",-IFERROR(PPMT(D1_I/12,$C20,D1_T,OFFSET(AF$4,,-$C20+1),0),),IFERROR(IF($C20=0,0,OFFSET(AF$4,,-$C20+1)/D1_T),0))</f>
        <v>0</v>
      </c>
      <c r="AH20" s="548">
        <f ca="1">IF('Clinic Model'!$P$15="Annuity",-IFERROR(PPMT(D1_I/12,$C20,D1_T,OFFSET(AG$4,,-$C20+1),0),),IFERROR(IF($C20=0,0,OFFSET(AG$4,,-$C20+1)/D1_T),0))</f>
        <v>0</v>
      </c>
      <c r="AI20" s="548">
        <f ca="1">IF('Clinic Model'!$P$15="Annuity",-IFERROR(PPMT(D1_I/12,$C20,D1_T,OFFSET(AH$4,,-$C20+1),0),),IFERROR(IF($C20=0,0,OFFSET(AH$4,,-$C20+1)/D1_T),0))</f>
        <v>0</v>
      </c>
      <c r="AJ20" s="548">
        <f ca="1">IF('Clinic Model'!$P$15="Annuity",-IFERROR(PPMT(D1_I/12,$C20,D1_T,OFFSET(AI$4,,-$C20+1),0),),IFERROR(IF($C20=0,0,OFFSET(AI$4,,-$C20+1)/D1_T),0))</f>
        <v>0</v>
      </c>
      <c r="AK20" s="548">
        <f ca="1">IF('Clinic Model'!$P$15="Annuity",-IFERROR(PPMT(D1_I/12,$C20,D1_T,OFFSET(AJ$4,,-$C20+1),0),),IFERROR(IF($C20=0,0,OFFSET(AJ$4,,-$C20+1)/D1_T),0))</f>
        <v>0</v>
      </c>
      <c r="AL20" s="548">
        <f ca="1">IF('Clinic Model'!$P$15="Annuity",-IFERROR(PPMT(D1_I/12,$C20,D1_T,OFFSET(AK$4,,-$C20+1),0),),IFERROR(IF($C20=0,0,OFFSET(AK$4,,-$C20+1)/D1_T),0))</f>
        <v>0</v>
      </c>
      <c r="AM20" s="548">
        <f ca="1">IF('Clinic Model'!$P$15="Annuity",-IFERROR(PPMT(D1_I/12,$C20,D1_T,OFFSET(AL$4,,-$C20+1),0),),IFERROR(IF($C20=0,0,OFFSET(AL$4,,-$C20+1)/D1_T),0))</f>
        <v>0</v>
      </c>
      <c r="AN20" s="548">
        <f ca="1">IF('Clinic Model'!$P$15="Annuity",-IFERROR(PPMT(D1_I/12,$C20,D1_T,OFFSET(AM$4,,-$C20+1),0),),IFERROR(IF($C20=0,0,OFFSET(AM$4,,-$C20+1)/D1_T),0))</f>
        <v>0</v>
      </c>
      <c r="AO20" s="548">
        <f ca="1">IF('Clinic Model'!$P$15="Annuity",-IFERROR(PPMT(D1_I/12,$C20,D1_T,OFFSET(AN$4,,-$C20+1),0),),IFERROR(IF($C20=0,0,OFFSET(AN$4,,-$C20+1)/D1_T),0))</f>
        <v>0</v>
      </c>
      <c r="AP20" s="548">
        <f ca="1">IF('Clinic Model'!$P$15="Annuity",-IFERROR(PPMT(D1_I/12,$C20,D1_T,OFFSET(AO$4,,-$C20+1),0),),IFERROR(IF($C20=0,0,OFFSET(AO$4,,-$C20+1)/D1_T),0))</f>
        <v>0</v>
      </c>
      <c r="AQ20" s="548">
        <f ca="1">IF('Clinic Model'!$P$15="Annuity",-IFERROR(PPMT(D1_I/12,$C20,D1_T,OFFSET(AP$4,,-$C20+1),0),),IFERROR(IF($C20=0,0,OFFSET(AP$4,,-$C20+1)/D1_T),0))</f>
        <v>0</v>
      </c>
      <c r="AR20" s="548">
        <f ca="1">IF('Clinic Model'!$P$15="Annuity",-IFERROR(PPMT(D1_I/12,$C20,D1_T,OFFSET(AQ$4,,-$C20+1),0),),IFERROR(IF($C20=0,0,OFFSET(AQ$4,,-$C20+1)/D1_T),0))</f>
        <v>0</v>
      </c>
      <c r="AS20" s="548">
        <f ca="1">IF('Clinic Model'!$P$15="Annuity",-IFERROR(PPMT(D1_I/12,$C20,D1_T,OFFSET(AR$4,,-$C20+1),0),),IFERROR(IF($C20=0,0,OFFSET(AR$4,,-$C20+1)/D1_T),0))</f>
        <v>0</v>
      </c>
      <c r="AT20" s="548">
        <f ca="1">IF('Clinic Model'!$P$15="Annuity",-IFERROR(PPMT(D1_I/12,$C20,D1_T,OFFSET(AS$4,,-$C20+1),0),),IFERROR(IF($C20=0,0,OFFSET(AS$4,,-$C20+1)/D1_T),0))</f>
        <v>0</v>
      </c>
      <c r="AU20" s="548">
        <f ca="1">IF('Clinic Model'!$P$15="Annuity",-IFERROR(PPMT(D1_I/12,$C20,D1_T,OFFSET(AT$4,,-$C20+1),0),),IFERROR(IF($C20=0,0,OFFSET(AT$4,,-$C20+1)/D1_T),0))</f>
        <v>0</v>
      </c>
      <c r="AV20" s="548">
        <f ca="1">IF('Clinic Model'!$P$15="Annuity",-IFERROR(PPMT(D1_I/12,$C20,D1_T,OFFSET(AU$4,,-$C20+1),0),),IFERROR(IF($C20=0,0,OFFSET(AU$4,,-$C20+1)/D1_T),0))</f>
        <v>0</v>
      </c>
      <c r="AW20" s="548">
        <f ca="1">IF('Clinic Model'!$P$15="Annuity",-IFERROR(PPMT(D1_I/12,$C20,D1_T,OFFSET(AV$4,,-$C20+1),0),),IFERROR(IF($C20=0,0,OFFSET(AV$4,,-$C20+1)/D1_T),0))</f>
        <v>0</v>
      </c>
      <c r="AX20" s="548">
        <f ca="1">IF('Clinic Model'!$P$15="Annuity",-IFERROR(PPMT(D1_I/12,$C20,D1_T,OFFSET(AW$4,,-$C20+1),0),),IFERROR(IF($C20=0,0,OFFSET(AW$4,,-$C20+1)/D1_T),0))</f>
        <v>0</v>
      </c>
      <c r="AY20" s="548">
        <f ca="1">IF('Clinic Model'!$P$15="Annuity",-IFERROR(PPMT(D1_I/12,$C20,D1_T,OFFSET(AX$4,,-$C20+1),0),),IFERROR(IF($C20=0,0,OFFSET(AX$4,,-$C20+1)/D1_T),0))</f>
        <v>0</v>
      </c>
      <c r="AZ20" s="548">
        <f ca="1">IF('Clinic Model'!$P$15="Annuity",-IFERROR(PPMT(D1_I/12,$C20,D1_T,OFFSET(AY$4,,-$C20+1),0),),IFERROR(IF($C20=0,0,OFFSET(AY$4,,-$C20+1)/D1_T),0))</f>
        <v>0</v>
      </c>
      <c r="BA20" s="548">
        <f ca="1">IF('Clinic Model'!$P$15="Annuity",-IFERROR(PPMT(D1_I/12,$C20,D1_T,OFFSET(AZ$4,,-$C20+1),0),),IFERROR(IF($C20=0,0,OFFSET(AZ$4,,-$C20+1)/D1_T),0))</f>
        <v>0</v>
      </c>
      <c r="BB20" s="548">
        <f ca="1">IF('Clinic Model'!$P$15="Annuity",-IFERROR(PPMT(D1_I/12,$C20,D1_T,OFFSET(BA$4,,-$C20+1),0),),IFERROR(IF($C20=0,0,OFFSET(BA$4,,-$C20+1)/D1_T),0))</f>
        <v>0</v>
      </c>
      <c r="BC20" s="548">
        <f ca="1">IF('Clinic Model'!$P$15="Annuity",-IFERROR(PPMT(D1_I/12,$C20,D1_T,OFFSET(BB$4,,-$C20+1),0),),IFERROR(IF($C20=0,0,OFFSET(BB$4,,-$C20+1)/D1_T),0))</f>
        <v>0</v>
      </c>
      <c r="BD20" s="548">
        <f ca="1">IF('Clinic Model'!$P$15="Annuity",-IFERROR(PPMT(D1_I/12,$C20,D1_T,OFFSET(BC$4,,-$C20+1),0),),IFERROR(IF($C20=0,0,OFFSET(BC$4,,-$C20+1)/D1_T),0))</f>
        <v>0</v>
      </c>
      <c r="BE20" s="548">
        <f ca="1">IF('Clinic Model'!$P$15="Annuity",-IFERROR(PPMT(D1_I/12,$C20,D1_T,OFFSET(BD$4,,-$C20+1),0),),IFERROR(IF($C20=0,0,OFFSET(BD$4,,-$C20+1)/D1_T),0))</f>
        <v>0</v>
      </c>
      <c r="BF20" s="548">
        <f ca="1">IF('Clinic Model'!$P$15="Annuity",-IFERROR(PPMT(D1_I/12,$C20,D1_T,OFFSET(BE$4,,-$C20+1),0),),IFERROR(IF($C20=0,0,OFFSET(BE$4,,-$C20+1)/D1_T),0))</f>
        <v>0</v>
      </c>
      <c r="BG20" s="548">
        <f ca="1">IF('Clinic Model'!$P$15="Annuity",-IFERROR(PPMT(D1_I/12,$C20,D1_T,OFFSET(BF$4,,-$C20+1),0),),IFERROR(IF($C20=0,0,OFFSET(BF$4,,-$C20+1)/D1_T),0))</f>
        <v>0</v>
      </c>
      <c r="BH20" s="548">
        <f ca="1">IF('Clinic Model'!$P$15="Annuity",-IFERROR(PPMT(D1_I/12,$C20,D1_T,OFFSET(BG$4,,-$C20+1),0),),IFERROR(IF($C20=0,0,OFFSET(BG$4,,-$C20+1)/D1_T),0))</f>
        <v>0</v>
      </c>
      <c r="BI20" s="548">
        <f ca="1">IF('Clinic Model'!$P$15="Annuity",-IFERROR(PPMT(D1_I/12,$C20,D1_T,OFFSET(BH$4,,-$C20+1),0),),IFERROR(IF($C20=0,0,OFFSET(BH$4,,-$C20+1)/D1_T),0))</f>
        <v>0</v>
      </c>
      <c r="BJ20" s="548">
        <f ca="1">IF('Clinic Model'!$P$15="Annuity",-IFERROR(PPMT(D1_I/12,$C20,D1_T,OFFSET(BI$4,,-$C20+1),0),),IFERROR(IF($C20=0,0,OFFSET(BI$4,,-$C20+1)/D1_T),0))</f>
        <v>0</v>
      </c>
      <c r="BK20" s="548">
        <f ca="1">IF('Clinic Model'!$P$15="Annuity",-IFERROR(PPMT(D1_I/12,$C20,D1_T,OFFSET(BJ$4,,-$C20+1),0),),IFERROR(IF($C20=0,0,OFFSET(BJ$4,,-$C20+1)/D1_T),0))</f>
        <v>0</v>
      </c>
      <c r="BL20" s="548">
        <f ca="1">IF('Clinic Model'!$P$15="Annuity",-IFERROR(PPMT(D1_I/12,$C20,D1_T,OFFSET(BK$4,,-$C20+1),0),),IFERROR(IF($C20=0,0,OFFSET(BK$4,,-$C20+1)/D1_T),0))</f>
        <v>0</v>
      </c>
    </row>
    <row r="21" spans="1:64" ht="10.5" hidden="1" customHeight="1" outlineLevel="1" x14ac:dyDescent="0.3">
      <c r="A21" s="105"/>
      <c r="B21" s="504"/>
      <c r="C21" s="105">
        <f t="shared" si="3"/>
        <v>15</v>
      </c>
      <c r="E21" s="548">
        <f ca="1">IF('Clinic Model'!$P$15="Annuity",-IFERROR(PPMT(D1_I/12,$C21,D1_T,OFFSET(D$4,,-$C21+1),0),),IFERROR(IF($C21=0,0,OFFSET(D$4,,-$C21+1)/D1_T),0))</f>
        <v>0</v>
      </c>
      <c r="F21" s="548">
        <f ca="1">IF('Clinic Model'!$P$15="Annuity",-IFERROR(PPMT(D1_I/12,$C21,D1_T,OFFSET(E$4,,-$C21+1),0),),IFERROR(IF($C21=0,0,OFFSET(E$4,,-$C21+1)/D1_T),0))</f>
        <v>0</v>
      </c>
      <c r="G21" s="548">
        <f ca="1">IF('Clinic Model'!$P$15="Annuity",-IFERROR(PPMT(D1_I/12,$C21,D1_T,OFFSET(F$4,,-$C21+1),0),),IFERROR(IF($C21=0,0,OFFSET(F$4,,-$C21+1)/D1_T),0))</f>
        <v>0</v>
      </c>
      <c r="H21" s="548">
        <f ca="1">IF('Clinic Model'!$P$15="Annuity",-IFERROR(PPMT(D1_I/12,$C21,D1_T,OFFSET(G$4,,-$C21+1),0),),IFERROR(IF($C21=0,0,OFFSET(G$4,,-$C21+1)/D1_T),0))</f>
        <v>0</v>
      </c>
      <c r="I21" s="548">
        <f ca="1">IF('Clinic Model'!$P$15="Annuity",-IFERROR(PPMT(D1_I/12,$C21,D1_T,OFFSET(H$4,,-$C21+1),0),),IFERROR(IF($C21=0,0,OFFSET(H$4,,-$C21+1)/D1_T),0))</f>
        <v>0</v>
      </c>
      <c r="J21" s="548">
        <f ca="1">IF('Clinic Model'!$P$15="Annuity",-IFERROR(PPMT(D1_I/12,$C21,D1_T,OFFSET(I$4,,-$C21+1),0),),IFERROR(IF($C21=0,0,OFFSET(I$4,,-$C21+1)/D1_T),0))</f>
        <v>0</v>
      </c>
      <c r="K21" s="548">
        <f ca="1">IF('Clinic Model'!$P$15="Annuity",-IFERROR(PPMT(D1_I/12,$C21,D1_T,OFFSET(J$4,,-$C21+1),0),),IFERROR(IF($C21=0,0,OFFSET(J$4,,-$C21+1)/D1_T),0))</f>
        <v>0</v>
      </c>
      <c r="L21" s="548">
        <f ca="1">IF('Clinic Model'!$P$15="Annuity",-IFERROR(PPMT(D1_I/12,$C21,D1_T,OFFSET(K$4,,-$C21+1),0),),IFERROR(IF($C21=0,0,OFFSET(K$4,,-$C21+1)/D1_T),0))</f>
        <v>0</v>
      </c>
      <c r="M21" s="548">
        <f ca="1">IF('Clinic Model'!$P$15="Annuity",-IFERROR(PPMT(D1_I/12,$C21,D1_T,OFFSET(L$4,,-$C21+1),0),),IFERROR(IF($C21=0,0,OFFSET(L$4,,-$C21+1)/D1_T),0))</f>
        <v>0</v>
      </c>
      <c r="N21" s="548">
        <f ca="1">IF('Clinic Model'!$P$15="Annuity",-IFERROR(PPMT(D1_I/12,$C21,D1_T,OFFSET(M$4,,-$C21+1),0),),IFERROR(IF($C21=0,0,OFFSET(M$4,,-$C21+1)/D1_T),0))</f>
        <v>0</v>
      </c>
      <c r="O21" s="548">
        <f ca="1">IF('Clinic Model'!$P$15="Annuity",-IFERROR(PPMT(D1_I/12,$C21,D1_T,OFFSET(N$4,,-$C21+1),0),),IFERROR(IF($C21=0,0,OFFSET(N$4,,-$C21+1)/D1_T),0))</f>
        <v>0</v>
      </c>
      <c r="P21" s="548">
        <f ca="1">IF('Clinic Model'!$P$15="Annuity",-IFERROR(PPMT(D1_I/12,$C21,D1_T,OFFSET(O$4,,-$C21+1),0),),IFERROR(IF($C21=0,0,OFFSET(O$4,,-$C21+1)/D1_T),0))</f>
        <v>0</v>
      </c>
      <c r="Q21" s="548">
        <f ca="1">IF('Clinic Model'!$P$15="Annuity",-IFERROR(PPMT(D1_I/12,$C21,D1_T,OFFSET(P$4,,-$C21+1),0),),IFERROR(IF($C21=0,0,OFFSET(P$4,,-$C21+1)/D1_T),0))</f>
        <v>0</v>
      </c>
      <c r="R21" s="548">
        <f ca="1">IF('Clinic Model'!$P$15="Annuity",-IFERROR(PPMT(D1_I/12,$C21,D1_T,OFFSET(Q$4,,-$C21+1),0),),IFERROR(IF($C21=0,0,OFFSET(Q$4,,-$C21+1)/D1_T),0))</f>
        <v>0</v>
      </c>
      <c r="S21" s="548">
        <f ca="1">IF('Clinic Model'!$P$15="Annuity",-IFERROR(PPMT(D1_I/12,$C21,D1_T,OFFSET(R$4,,-$C21+1),0),),IFERROR(IF($C21=0,0,OFFSET(R$4,,-$C21+1)/D1_T),0))</f>
        <v>0</v>
      </c>
      <c r="T21" s="548">
        <f ca="1">IF('Clinic Model'!$P$15="Annuity",-IFERROR(PPMT(D1_I/12,$C21,D1_T,OFFSET(S$4,,-$C21+1),0),),IFERROR(IF($C21=0,0,OFFSET(S$4,,-$C21+1)/D1_T),0))</f>
        <v>23611.111111111109</v>
      </c>
      <c r="U21" s="548">
        <f ca="1">IF('Clinic Model'!$P$15="Annuity",-IFERROR(PPMT(D1_I/12,$C21,D1_T,OFFSET(T$4,,-$C21+1),0),),IFERROR(IF($C21=0,0,OFFSET(T$4,,-$C21+1)/D1_T),0))</f>
        <v>0</v>
      </c>
      <c r="V21" s="548">
        <f ca="1">IF('Clinic Model'!$P$15="Annuity",-IFERROR(PPMT(D1_I/12,$C21,D1_T,OFFSET(U$4,,-$C21+1),0),),IFERROR(IF($C21=0,0,OFFSET(U$4,,-$C21+1)/D1_T),0))</f>
        <v>0</v>
      </c>
      <c r="W21" s="548">
        <f ca="1">IF('Clinic Model'!$P$15="Annuity",-IFERROR(PPMT(D1_I/12,$C21,D1_T,OFFSET(V$4,,-$C21+1),0),),IFERROR(IF($C21=0,0,OFFSET(V$4,,-$C21+1)/D1_T),0))</f>
        <v>0</v>
      </c>
      <c r="X21" s="548">
        <f ca="1">IF('Clinic Model'!$P$15="Annuity",-IFERROR(PPMT(D1_I/12,$C21,D1_T,OFFSET(W$4,,-$C21+1),0),),IFERROR(IF($C21=0,0,OFFSET(W$4,,-$C21+1)/D1_T),0))</f>
        <v>0</v>
      </c>
      <c r="Y21" s="548">
        <f ca="1">IF('Clinic Model'!$P$15="Annuity",-IFERROR(PPMT(D1_I/12,$C21,D1_T,OFFSET(X$4,,-$C21+1),0),),IFERROR(IF($C21=0,0,OFFSET(X$4,,-$C21+1)/D1_T),0))</f>
        <v>0</v>
      </c>
      <c r="Z21" s="548">
        <f ca="1">IF('Clinic Model'!$P$15="Annuity",-IFERROR(PPMT(D1_I/12,$C21,D1_T,OFFSET(Y$4,,-$C21+1),0),),IFERROR(IF($C21=0,0,OFFSET(Y$4,,-$C21+1)/D1_T),0))</f>
        <v>0</v>
      </c>
      <c r="AA21" s="548">
        <f ca="1">IF('Clinic Model'!$P$15="Annuity",-IFERROR(PPMT(D1_I/12,$C21,D1_T,OFFSET(Z$4,,-$C21+1),0),),IFERROR(IF($C21=0,0,OFFSET(Z$4,,-$C21+1)/D1_T),0))</f>
        <v>0</v>
      </c>
      <c r="AB21" s="548">
        <f ca="1">IF('Clinic Model'!$P$15="Annuity",-IFERROR(PPMT(D1_I/12,$C21,D1_T,OFFSET(AA$4,,-$C21+1),0),),IFERROR(IF($C21=0,0,OFFSET(AA$4,,-$C21+1)/D1_T),0))</f>
        <v>0</v>
      </c>
      <c r="AC21" s="548">
        <f ca="1">IF('Clinic Model'!$P$15="Annuity",-IFERROR(PPMT(D1_I/12,$C21,D1_T,OFFSET(AB$4,,-$C21+1),0),),IFERROR(IF($C21=0,0,OFFSET(AB$4,,-$C21+1)/D1_T),0))</f>
        <v>0</v>
      </c>
      <c r="AD21" s="548">
        <f ca="1">IF('Clinic Model'!$P$15="Annuity",-IFERROR(PPMT(D1_I/12,$C21,D1_T,OFFSET(AC$4,,-$C21+1),0),),IFERROR(IF($C21=0,0,OFFSET(AC$4,,-$C21+1)/D1_T),0))</f>
        <v>0</v>
      </c>
      <c r="AE21" s="548">
        <f ca="1">IF('Clinic Model'!$P$15="Annuity",-IFERROR(PPMT(D1_I/12,$C21,D1_T,OFFSET(AD$4,,-$C21+1),0),),IFERROR(IF($C21=0,0,OFFSET(AD$4,,-$C21+1)/D1_T),0))</f>
        <v>0</v>
      </c>
      <c r="AF21" s="548">
        <f ca="1">IF('Clinic Model'!$P$15="Annuity",-IFERROR(PPMT(D1_I/12,$C21,D1_T,OFFSET(AE$4,,-$C21+1),0),),IFERROR(IF($C21=0,0,OFFSET(AE$4,,-$C21+1)/D1_T),0))</f>
        <v>0</v>
      </c>
      <c r="AG21" s="548">
        <f ca="1">IF('Clinic Model'!$P$15="Annuity",-IFERROR(PPMT(D1_I/12,$C21,D1_T,OFFSET(AF$4,,-$C21+1),0),),IFERROR(IF($C21=0,0,OFFSET(AF$4,,-$C21+1)/D1_T),0))</f>
        <v>0</v>
      </c>
      <c r="AH21" s="548">
        <f ca="1">IF('Clinic Model'!$P$15="Annuity",-IFERROR(PPMT(D1_I/12,$C21,D1_T,OFFSET(AG$4,,-$C21+1),0),),IFERROR(IF($C21=0,0,OFFSET(AG$4,,-$C21+1)/D1_T),0))</f>
        <v>0</v>
      </c>
      <c r="AI21" s="548">
        <f ca="1">IF('Clinic Model'!$P$15="Annuity",-IFERROR(PPMT(D1_I/12,$C21,D1_T,OFFSET(AH$4,,-$C21+1),0),),IFERROR(IF($C21=0,0,OFFSET(AH$4,,-$C21+1)/D1_T),0))</f>
        <v>0</v>
      </c>
      <c r="AJ21" s="548">
        <f ca="1">IF('Clinic Model'!$P$15="Annuity",-IFERROR(PPMT(D1_I/12,$C21,D1_T,OFFSET(AI$4,,-$C21+1),0),),IFERROR(IF($C21=0,0,OFFSET(AI$4,,-$C21+1)/D1_T),0))</f>
        <v>0</v>
      </c>
      <c r="AK21" s="548">
        <f ca="1">IF('Clinic Model'!$P$15="Annuity",-IFERROR(PPMT(D1_I/12,$C21,D1_T,OFFSET(AJ$4,,-$C21+1),0),),IFERROR(IF($C21=0,0,OFFSET(AJ$4,,-$C21+1)/D1_T),0))</f>
        <v>0</v>
      </c>
      <c r="AL21" s="548">
        <f ca="1">IF('Clinic Model'!$P$15="Annuity",-IFERROR(PPMT(D1_I/12,$C21,D1_T,OFFSET(AK$4,,-$C21+1),0),),IFERROR(IF($C21=0,0,OFFSET(AK$4,,-$C21+1)/D1_T),0))</f>
        <v>0</v>
      </c>
      <c r="AM21" s="548">
        <f ca="1">IF('Clinic Model'!$P$15="Annuity",-IFERROR(PPMT(D1_I/12,$C21,D1_T,OFFSET(AL$4,,-$C21+1),0),),IFERROR(IF($C21=0,0,OFFSET(AL$4,,-$C21+1)/D1_T),0))</f>
        <v>0</v>
      </c>
      <c r="AN21" s="548">
        <f ca="1">IF('Clinic Model'!$P$15="Annuity",-IFERROR(PPMT(D1_I/12,$C21,D1_T,OFFSET(AM$4,,-$C21+1),0),),IFERROR(IF($C21=0,0,OFFSET(AM$4,,-$C21+1)/D1_T),0))</f>
        <v>0</v>
      </c>
      <c r="AO21" s="548">
        <f ca="1">IF('Clinic Model'!$P$15="Annuity",-IFERROR(PPMT(D1_I/12,$C21,D1_T,OFFSET(AN$4,,-$C21+1),0),),IFERROR(IF($C21=0,0,OFFSET(AN$4,,-$C21+1)/D1_T),0))</f>
        <v>0</v>
      </c>
      <c r="AP21" s="548">
        <f ca="1">IF('Clinic Model'!$P$15="Annuity",-IFERROR(PPMT(D1_I/12,$C21,D1_T,OFFSET(AO$4,,-$C21+1),0),),IFERROR(IF($C21=0,0,OFFSET(AO$4,,-$C21+1)/D1_T),0))</f>
        <v>0</v>
      </c>
      <c r="AQ21" s="548">
        <f ca="1">IF('Clinic Model'!$P$15="Annuity",-IFERROR(PPMT(D1_I/12,$C21,D1_T,OFFSET(AP$4,,-$C21+1),0),),IFERROR(IF($C21=0,0,OFFSET(AP$4,,-$C21+1)/D1_T),0))</f>
        <v>0</v>
      </c>
      <c r="AR21" s="548">
        <f ca="1">IF('Clinic Model'!$P$15="Annuity",-IFERROR(PPMT(D1_I/12,$C21,D1_T,OFFSET(AQ$4,,-$C21+1),0),),IFERROR(IF($C21=0,0,OFFSET(AQ$4,,-$C21+1)/D1_T),0))</f>
        <v>0</v>
      </c>
      <c r="AS21" s="548">
        <f ca="1">IF('Clinic Model'!$P$15="Annuity",-IFERROR(PPMT(D1_I/12,$C21,D1_T,OFFSET(AR$4,,-$C21+1),0),),IFERROR(IF($C21=0,0,OFFSET(AR$4,,-$C21+1)/D1_T),0))</f>
        <v>0</v>
      </c>
      <c r="AT21" s="548">
        <f ca="1">IF('Clinic Model'!$P$15="Annuity",-IFERROR(PPMT(D1_I/12,$C21,D1_T,OFFSET(AS$4,,-$C21+1),0),),IFERROR(IF($C21=0,0,OFFSET(AS$4,,-$C21+1)/D1_T),0))</f>
        <v>0</v>
      </c>
      <c r="AU21" s="548">
        <f ca="1">IF('Clinic Model'!$P$15="Annuity",-IFERROR(PPMT(D1_I/12,$C21,D1_T,OFFSET(AT$4,,-$C21+1),0),),IFERROR(IF($C21=0,0,OFFSET(AT$4,,-$C21+1)/D1_T),0))</f>
        <v>0</v>
      </c>
      <c r="AV21" s="548">
        <f ca="1">IF('Clinic Model'!$P$15="Annuity",-IFERROR(PPMT(D1_I/12,$C21,D1_T,OFFSET(AU$4,,-$C21+1),0),),IFERROR(IF($C21=0,0,OFFSET(AU$4,,-$C21+1)/D1_T),0))</f>
        <v>0</v>
      </c>
      <c r="AW21" s="548">
        <f ca="1">IF('Clinic Model'!$P$15="Annuity",-IFERROR(PPMT(D1_I/12,$C21,D1_T,OFFSET(AV$4,,-$C21+1),0),),IFERROR(IF($C21=0,0,OFFSET(AV$4,,-$C21+1)/D1_T),0))</f>
        <v>0</v>
      </c>
      <c r="AX21" s="548">
        <f ca="1">IF('Clinic Model'!$P$15="Annuity",-IFERROR(PPMT(D1_I/12,$C21,D1_T,OFFSET(AW$4,,-$C21+1),0),),IFERROR(IF($C21=0,0,OFFSET(AW$4,,-$C21+1)/D1_T),0))</f>
        <v>0</v>
      </c>
      <c r="AY21" s="548">
        <f ca="1">IF('Clinic Model'!$P$15="Annuity",-IFERROR(PPMT(D1_I/12,$C21,D1_T,OFFSET(AX$4,,-$C21+1),0),),IFERROR(IF($C21=0,0,OFFSET(AX$4,,-$C21+1)/D1_T),0))</f>
        <v>0</v>
      </c>
      <c r="AZ21" s="548">
        <f ca="1">IF('Clinic Model'!$P$15="Annuity",-IFERROR(PPMT(D1_I/12,$C21,D1_T,OFFSET(AY$4,,-$C21+1),0),),IFERROR(IF($C21=0,0,OFFSET(AY$4,,-$C21+1)/D1_T),0))</f>
        <v>0</v>
      </c>
      <c r="BA21" s="548">
        <f ca="1">IF('Clinic Model'!$P$15="Annuity",-IFERROR(PPMT(D1_I/12,$C21,D1_T,OFFSET(AZ$4,,-$C21+1),0),),IFERROR(IF($C21=0,0,OFFSET(AZ$4,,-$C21+1)/D1_T),0))</f>
        <v>0</v>
      </c>
      <c r="BB21" s="548">
        <f ca="1">IF('Clinic Model'!$P$15="Annuity",-IFERROR(PPMT(D1_I/12,$C21,D1_T,OFFSET(BA$4,,-$C21+1),0),),IFERROR(IF($C21=0,0,OFFSET(BA$4,,-$C21+1)/D1_T),0))</f>
        <v>0</v>
      </c>
      <c r="BC21" s="548">
        <f ca="1">IF('Clinic Model'!$P$15="Annuity",-IFERROR(PPMT(D1_I/12,$C21,D1_T,OFFSET(BB$4,,-$C21+1),0),),IFERROR(IF($C21=0,0,OFFSET(BB$4,,-$C21+1)/D1_T),0))</f>
        <v>0</v>
      </c>
      <c r="BD21" s="548">
        <f ca="1">IF('Clinic Model'!$P$15="Annuity",-IFERROR(PPMT(D1_I/12,$C21,D1_T,OFFSET(BC$4,,-$C21+1),0),),IFERROR(IF($C21=0,0,OFFSET(BC$4,,-$C21+1)/D1_T),0))</f>
        <v>0</v>
      </c>
      <c r="BE21" s="548">
        <f ca="1">IF('Clinic Model'!$P$15="Annuity",-IFERROR(PPMT(D1_I/12,$C21,D1_T,OFFSET(BD$4,,-$C21+1),0),),IFERROR(IF($C21=0,0,OFFSET(BD$4,,-$C21+1)/D1_T),0))</f>
        <v>0</v>
      </c>
      <c r="BF21" s="548">
        <f ca="1">IF('Clinic Model'!$P$15="Annuity",-IFERROR(PPMT(D1_I/12,$C21,D1_T,OFFSET(BE$4,,-$C21+1),0),),IFERROR(IF($C21=0,0,OFFSET(BE$4,,-$C21+1)/D1_T),0))</f>
        <v>0</v>
      </c>
      <c r="BG21" s="548">
        <f ca="1">IF('Clinic Model'!$P$15="Annuity",-IFERROR(PPMT(D1_I/12,$C21,D1_T,OFFSET(BF$4,,-$C21+1),0),),IFERROR(IF($C21=0,0,OFFSET(BF$4,,-$C21+1)/D1_T),0))</f>
        <v>0</v>
      </c>
      <c r="BH21" s="548">
        <f ca="1">IF('Clinic Model'!$P$15="Annuity",-IFERROR(PPMT(D1_I/12,$C21,D1_T,OFFSET(BG$4,,-$C21+1),0),),IFERROR(IF($C21=0,0,OFFSET(BG$4,,-$C21+1)/D1_T),0))</f>
        <v>0</v>
      </c>
      <c r="BI21" s="548">
        <f ca="1">IF('Clinic Model'!$P$15="Annuity",-IFERROR(PPMT(D1_I/12,$C21,D1_T,OFFSET(BH$4,,-$C21+1),0),),IFERROR(IF($C21=0,0,OFFSET(BH$4,,-$C21+1)/D1_T),0))</f>
        <v>0</v>
      </c>
      <c r="BJ21" s="548">
        <f ca="1">IF('Clinic Model'!$P$15="Annuity",-IFERROR(PPMT(D1_I/12,$C21,D1_T,OFFSET(BI$4,,-$C21+1),0),),IFERROR(IF($C21=0,0,OFFSET(BI$4,,-$C21+1)/D1_T),0))</f>
        <v>0</v>
      </c>
      <c r="BK21" s="548">
        <f ca="1">IF('Clinic Model'!$P$15="Annuity",-IFERROR(PPMT(D1_I/12,$C21,D1_T,OFFSET(BJ$4,,-$C21+1),0),),IFERROR(IF($C21=0,0,OFFSET(BJ$4,,-$C21+1)/D1_T),0))</f>
        <v>0</v>
      </c>
      <c r="BL21" s="548">
        <f ca="1">IF('Clinic Model'!$P$15="Annuity",-IFERROR(PPMT(D1_I/12,$C21,D1_T,OFFSET(BK$4,,-$C21+1),0),),IFERROR(IF($C21=0,0,OFFSET(BK$4,,-$C21+1)/D1_T),0))</f>
        <v>0</v>
      </c>
    </row>
    <row r="22" spans="1:64" ht="10.5" hidden="1" customHeight="1" outlineLevel="1" x14ac:dyDescent="0.3">
      <c r="A22" s="105"/>
      <c r="B22" s="504"/>
      <c r="C22" s="105">
        <f t="shared" si="3"/>
        <v>16</v>
      </c>
      <c r="E22" s="548">
        <f ca="1">IF('Clinic Model'!$P$15="Annuity",-IFERROR(PPMT(D1_I/12,$C22,D1_T,OFFSET(D$4,,-$C22+1),0),),IFERROR(IF($C22=0,0,OFFSET(D$4,,-$C22+1)/D1_T),0))</f>
        <v>0</v>
      </c>
      <c r="F22" s="548">
        <f ca="1">IF('Clinic Model'!$P$15="Annuity",-IFERROR(PPMT(D1_I/12,$C22,D1_T,OFFSET(E$4,,-$C22+1),0),),IFERROR(IF($C22=0,0,OFFSET(E$4,,-$C22+1)/D1_T),0))</f>
        <v>0</v>
      </c>
      <c r="G22" s="548">
        <f ca="1">IF('Clinic Model'!$P$15="Annuity",-IFERROR(PPMT(D1_I/12,$C22,D1_T,OFFSET(F$4,,-$C22+1),0),),IFERROR(IF($C22=0,0,OFFSET(F$4,,-$C22+1)/D1_T),0))</f>
        <v>0</v>
      </c>
      <c r="H22" s="548">
        <f ca="1">IF('Clinic Model'!$P$15="Annuity",-IFERROR(PPMT(D1_I/12,$C22,D1_T,OFFSET(G$4,,-$C22+1),0),),IFERROR(IF($C22=0,0,OFFSET(G$4,,-$C22+1)/D1_T),0))</f>
        <v>0</v>
      </c>
      <c r="I22" s="548">
        <f ca="1">IF('Clinic Model'!$P$15="Annuity",-IFERROR(PPMT(D1_I/12,$C22,D1_T,OFFSET(H$4,,-$C22+1),0),),IFERROR(IF($C22=0,0,OFFSET(H$4,,-$C22+1)/D1_T),0))</f>
        <v>0</v>
      </c>
      <c r="J22" s="548">
        <f ca="1">IF('Clinic Model'!$P$15="Annuity",-IFERROR(PPMT(D1_I/12,$C22,D1_T,OFFSET(I$4,,-$C22+1),0),),IFERROR(IF($C22=0,0,OFFSET(I$4,,-$C22+1)/D1_T),0))</f>
        <v>0</v>
      </c>
      <c r="K22" s="548">
        <f ca="1">IF('Clinic Model'!$P$15="Annuity",-IFERROR(PPMT(D1_I/12,$C22,D1_T,OFFSET(J$4,,-$C22+1),0),),IFERROR(IF($C22=0,0,OFFSET(J$4,,-$C22+1)/D1_T),0))</f>
        <v>0</v>
      </c>
      <c r="L22" s="548">
        <f ca="1">IF('Clinic Model'!$P$15="Annuity",-IFERROR(PPMT(D1_I/12,$C22,D1_T,OFFSET(K$4,,-$C22+1),0),),IFERROR(IF($C22=0,0,OFFSET(K$4,,-$C22+1)/D1_T),0))</f>
        <v>0</v>
      </c>
      <c r="M22" s="548">
        <f ca="1">IF('Clinic Model'!$P$15="Annuity",-IFERROR(PPMT(D1_I/12,$C22,D1_T,OFFSET(L$4,,-$C22+1),0),),IFERROR(IF($C22=0,0,OFFSET(L$4,,-$C22+1)/D1_T),0))</f>
        <v>0</v>
      </c>
      <c r="N22" s="548">
        <f ca="1">IF('Clinic Model'!$P$15="Annuity",-IFERROR(PPMT(D1_I/12,$C22,D1_T,OFFSET(M$4,,-$C22+1),0),),IFERROR(IF($C22=0,0,OFFSET(M$4,,-$C22+1)/D1_T),0))</f>
        <v>0</v>
      </c>
      <c r="O22" s="548">
        <f ca="1">IF('Clinic Model'!$P$15="Annuity",-IFERROR(PPMT(D1_I/12,$C22,D1_T,OFFSET(N$4,,-$C22+1),0),),IFERROR(IF($C22=0,0,OFFSET(N$4,,-$C22+1)/D1_T),0))</f>
        <v>0</v>
      </c>
      <c r="P22" s="548">
        <f ca="1">IF('Clinic Model'!$P$15="Annuity",-IFERROR(PPMT(D1_I/12,$C22,D1_T,OFFSET(O$4,,-$C22+1),0),),IFERROR(IF($C22=0,0,OFFSET(O$4,,-$C22+1)/D1_T),0))</f>
        <v>0</v>
      </c>
      <c r="Q22" s="548">
        <f ca="1">IF('Clinic Model'!$P$15="Annuity",-IFERROR(PPMT(D1_I/12,$C22,D1_T,OFFSET(P$4,,-$C22+1),0),),IFERROR(IF($C22=0,0,OFFSET(P$4,,-$C22+1)/D1_T),0))</f>
        <v>0</v>
      </c>
      <c r="R22" s="548">
        <f ca="1">IF('Clinic Model'!$P$15="Annuity",-IFERROR(PPMT(D1_I/12,$C22,D1_T,OFFSET(Q$4,,-$C22+1),0),),IFERROR(IF($C22=0,0,OFFSET(Q$4,,-$C22+1)/D1_T),0))</f>
        <v>0</v>
      </c>
      <c r="S22" s="548">
        <f ca="1">IF('Clinic Model'!$P$15="Annuity",-IFERROR(PPMT(D1_I/12,$C22,D1_T,OFFSET(R$4,,-$C22+1),0),),IFERROR(IF($C22=0,0,OFFSET(R$4,,-$C22+1)/D1_T),0))</f>
        <v>0</v>
      </c>
      <c r="T22" s="548">
        <f ca="1">IF('Clinic Model'!$P$15="Annuity",-IFERROR(PPMT(D1_I/12,$C22,D1_T,OFFSET(S$4,,-$C22+1),0),),IFERROR(IF($C22=0,0,OFFSET(S$4,,-$C22+1)/D1_T),0))</f>
        <v>0</v>
      </c>
      <c r="U22" s="548">
        <f ca="1">IF('Clinic Model'!$P$15="Annuity",-IFERROR(PPMT(D1_I/12,$C22,D1_T,OFFSET(T$4,,-$C22+1),0),),IFERROR(IF($C22=0,0,OFFSET(T$4,,-$C22+1)/D1_T),0))</f>
        <v>23611.111111111109</v>
      </c>
      <c r="V22" s="548">
        <f ca="1">IF('Clinic Model'!$P$15="Annuity",-IFERROR(PPMT(D1_I/12,$C22,D1_T,OFFSET(U$4,,-$C22+1),0),),IFERROR(IF($C22=0,0,OFFSET(U$4,,-$C22+1)/D1_T),0))</f>
        <v>0</v>
      </c>
      <c r="W22" s="548">
        <f ca="1">IF('Clinic Model'!$P$15="Annuity",-IFERROR(PPMT(D1_I/12,$C22,D1_T,OFFSET(V$4,,-$C22+1),0),),IFERROR(IF($C22=0,0,OFFSET(V$4,,-$C22+1)/D1_T),0))</f>
        <v>0</v>
      </c>
      <c r="X22" s="548">
        <f ca="1">IF('Clinic Model'!$P$15="Annuity",-IFERROR(PPMT(D1_I/12,$C22,D1_T,OFFSET(W$4,,-$C22+1),0),),IFERROR(IF($C22=0,0,OFFSET(W$4,,-$C22+1)/D1_T),0))</f>
        <v>0</v>
      </c>
      <c r="Y22" s="548">
        <f ca="1">IF('Clinic Model'!$P$15="Annuity",-IFERROR(PPMT(D1_I/12,$C22,D1_T,OFFSET(X$4,,-$C22+1),0),),IFERROR(IF($C22=0,0,OFFSET(X$4,,-$C22+1)/D1_T),0))</f>
        <v>0</v>
      </c>
      <c r="Z22" s="548">
        <f ca="1">IF('Clinic Model'!$P$15="Annuity",-IFERROR(PPMT(D1_I/12,$C22,D1_T,OFFSET(Y$4,,-$C22+1),0),),IFERROR(IF($C22=0,0,OFFSET(Y$4,,-$C22+1)/D1_T),0))</f>
        <v>0</v>
      </c>
      <c r="AA22" s="548">
        <f ca="1">IF('Clinic Model'!$P$15="Annuity",-IFERROR(PPMT(D1_I/12,$C22,D1_T,OFFSET(Z$4,,-$C22+1),0),),IFERROR(IF($C22=0,0,OFFSET(Z$4,,-$C22+1)/D1_T),0))</f>
        <v>0</v>
      </c>
      <c r="AB22" s="548">
        <f ca="1">IF('Clinic Model'!$P$15="Annuity",-IFERROR(PPMT(D1_I/12,$C22,D1_T,OFFSET(AA$4,,-$C22+1),0),),IFERROR(IF($C22=0,0,OFFSET(AA$4,,-$C22+1)/D1_T),0))</f>
        <v>0</v>
      </c>
      <c r="AC22" s="548">
        <f ca="1">IF('Clinic Model'!$P$15="Annuity",-IFERROR(PPMT(D1_I/12,$C22,D1_T,OFFSET(AB$4,,-$C22+1),0),),IFERROR(IF($C22=0,0,OFFSET(AB$4,,-$C22+1)/D1_T),0))</f>
        <v>0</v>
      </c>
      <c r="AD22" s="548">
        <f ca="1">IF('Clinic Model'!$P$15="Annuity",-IFERROR(PPMT(D1_I/12,$C22,D1_T,OFFSET(AC$4,,-$C22+1),0),),IFERROR(IF($C22=0,0,OFFSET(AC$4,,-$C22+1)/D1_T),0))</f>
        <v>0</v>
      </c>
      <c r="AE22" s="548">
        <f ca="1">IF('Clinic Model'!$P$15="Annuity",-IFERROR(PPMT(D1_I/12,$C22,D1_T,OFFSET(AD$4,,-$C22+1),0),),IFERROR(IF($C22=0,0,OFFSET(AD$4,,-$C22+1)/D1_T),0))</f>
        <v>0</v>
      </c>
      <c r="AF22" s="548">
        <f ca="1">IF('Clinic Model'!$P$15="Annuity",-IFERROR(PPMT(D1_I/12,$C22,D1_T,OFFSET(AE$4,,-$C22+1),0),),IFERROR(IF($C22=0,0,OFFSET(AE$4,,-$C22+1)/D1_T),0))</f>
        <v>0</v>
      </c>
      <c r="AG22" s="548">
        <f ca="1">IF('Clinic Model'!$P$15="Annuity",-IFERROR(PPMT(D1_I/12,$C22,D1_T,OFFSET(AF$4,,-$C22+1),0),),IFERROR(IF($C22=0,0,OFFSET(AF$4,,-$C22+1)/D1_T),0))</f>
        <v>0</v>
      </c>
      <c r="AH22" s="548">
        <f ca="1">IF('Clinic Model'!$P$15="Annuity",-IFERROR(PPMT(D1_I/12,$C22,D1_T,OFFSET(AG$4,,-$C22+1),0),),IFERROR(IF($C22=0,0,OFFSET(AG$4,,-$C22+1)/D1_T),0))</f>
        <v>0</v>
      </c>
      <c r="AI22" s="548">
        <f ca="1">IF('Clinic Model'!$P$15="Annuity",-IFERROR(PPMT(D1_I/12,$C22,D1_T,OFFSET(AH$4,,-$C22+1),0),),IFERROR(IF($C22=0,0,OFFSET(AH$4,,-$C22+1)/D1_T),0))</f>
        <v>0</v>
      </c>
      <c r="AJ22" s="548">
        <f ca="1">IF('Clinic Model'!$P$15="Annuity",-IFERROR(PPMT(D1_I/12,$C22,D1_T,OFFSET(AI$4,,-$C22+1),0),),IFERROR(IF($C22=0,0,OFFSET(AI$4,,-$C22+1)/D1_T),0))</f>
        <v>0</v>
      </c>
      <c r="AK22" s="548">
        <f ca="1">IF('Clinic Model'!$P$15="Annuity",-IFERROR(PPMT(D1_I/12,$C22,D1_T,OFFSET(AJ$4,,-$C22+1),0),),IFERROR(IF($C22=0,0,OFFSET(AJ$4,,-$C22+1)/D1_T),0))</f>
        <v>0</v>
      </c>
      <c r="AL22" s="548">
        <f ca="1">IF('Clinic Model'!$P$15="Annuity",-IFERROR(PPMT(D1_I/12,$C22,D1_T,OFFSET(AK$4,,-$C22+1),0),),IFERROR(IF($C22=0,0,OFFSET(AK$4,,-$C22+1)/D1_T),0))</f>
        <v>0</v>
      </c>
      <c r="AM22" s="548">
        <f ca="1">IF('Clinic Model'!$P$15="Annuity",-IFERROR(PPMT(D1_I/12,$C22,D1_T,OFFSET(AL$4,,-$C22+1),0),),IFERROR(IF($C22=0,0,OFFSET(AL$4,,-$C22+1)/D1_T),0))</f>
        <v>0</v>
      </c>
      <c r="AN22" s="548">
        <f ca="1">IF('Clinic Model'!$P$15="Annuity",-IFERROR(PPMT(D1_I/12,$C22,D1_T,OFFSET(AM$4,,-$C22+1),0),),IFERROR(IF($C22=0,0,OFFSET(AM$4,,-$C22+1)/D1_T),0))</f>
        <v>0</v>
      </c>
      <c r="AO22" s="548">
        <f ca="1">IF('Clinic Model'!$P$15="Annuity",-IFERROR(PPMT(D1_I/12,$C22,D1_T,OFFSET(AN$4,,-$C22+1),0),),IFERROR(IF($C22=0,0,OFFSET(AN$4,,-$C22+1)/D1_T),0))</f>
        <v>0</v>
      </c>
      <c r="AP22" s="548">
        <f ca="1">IF('Clinic Model'!$P$15="Annuity",-IFERROR(PPMT(D1_I/12,$C22,D1_T,OFFSET(AO$4,,-$C22+1),0),),IFERROR(IF($C22=0,0,OFFSET(AO$4,,-$C22+1)/D1_T),0))</f>
        <v>0</v>
      </c>
      <c r="AQ22" s="548">
        <f ca="1">IF('Clinic Model'!$P$15="Annuity",-IFERROR(PPMT(D1_I/12,$C22,D1_T,OFFSET(AP$4,,-$C22+1),0),),IFERROR(IF($C22=0,0,OFFSET(AP$4,,-$C22+1)/D1_T),0))</f>
        <v>0</v>
      </c>
      <c r="AR22" s="548">
        <f ca="1">IF('Clinic Model'!$P$15="Annuity",-IFERROR(PPMT(D1_I/12,$C22,D1_T,OFFSET(AQ$4,,-$C22+1),0),),IFERROR(IF($C22=0,0,OFFSET(AQ$4,,-$C22+1)/D1_T),0))</f>
        <v>0</v>
      </c>
      <c r="AS22" s="548">
        <f ca="1">IF('Clinic Model'!$P$15="Annuity",-IFERROR(PPMT(D1_I/12,$C22,D1_T,OFFSET(AR$4,,-$C22+1),0),),IFERROR(IF($C22=0,0,OFFSET(AR$4,,-$C22+1)/D1_T),0))</f>
        <v>0</v>
      </c>
      <c r="AT22" s="548">
        <f ca="1">IF('Clinic Model'!$P$15="Annuity",-IFERROR(PPMT(D1_I/12,$C22,D1_T,OFFSET(AS$4,,-$C22+1),0),),IFERROR(IF($C22=0,0,OFFSET(AS$4,,-$C22+1)/D1_T),0))</f>
        <v>0</v>
      </c>
      <c r="AU22" s="548">
        <f ca="1">IF('Clinic Model'!$P$15="Annuity",-IFERROR(PPMT(D1_I/12,$C22,D1_T,OFFSET(AT$4,,-$C22+1),0),),IFERROR(IF($C22=0,0,OFFSET(AT$4,,-$C22+1)/D1_T),0))</f>
        <v>0</v>
      </c>
      <c r="AV22" s="548">
        <f ca="1">IF('Clinic Model'!$P$15="Annuity",-IFERROR(PPMT(D1_I/12,$C22,D1_T,OFFSET(AU$4,,-$C22+1),0),),IFERROR(IF($C22=0,0,OFFSET(AU$4,,-$C22+1)/D1_T),0))</f>
        <v>0</v>
      </c>
      <c r="AW22" s="548">
        <f ca="1">IF('Clinic Model'!$P$15="Annuity",-IFERROR(PPMT(D1_I/12,$C22,D1_T,OFFSET(AV$4,,-$C22+1),0),),IFERROR(IF($C22=0,0,OFFSET(AV$4,,-$C22+1)/D1_T),0))</f>
        <v>0</v>
      </c>
      <c r="AX22" s="548">
        <f ca="1">IF('Clinic Model'!$P$15="Annuity",-IFERROR(PPMT(D1_I/12,$C22,D1_T,OFFSET(AW$4,,-$C22+1),0),),IFERROR(IF($C22=0,0,OFFSET(AW$4,,-$C22+1)/D1_T),0))</f>
        <v>0</v>
      </c>
      <c r="AY22" s="548">
        <f ca="1">IF('Clinic Model'!$P$15="Annuity",-IFERROR(PPMT(D1_I/12,$C22,D1_T,OFFSET(AX$4,,-$C22+1),0),),IFERROR(IF($C22=0,0,OFFSET(AX$4,,-$C22+1)/D1_T),0))</f>
        <v>0</v>
      </c>
      <c r="AZ22" s="548">
        <f ca="1">IF('Clinic Model'!$P$15="Annuity",-IFERROR(PPMT(D1_I/12,$C22,D1_T,OFFSET(AY$4,,-$C22+1),0),),IFERROR(IF($C22=0,0,OFFSET(AY$4,,-$C22+1)/D1_T),0))</f>
        <v>0</v>
      </c>
      <c r="BA22" s="548">
        <f ca="1">IF('Clinic Model'!$P$15="Annuity",-IFERROR(PPMT(D1_I/12,$C22,D1_T,OFFSET(AZ$4,,-$C22+1),0),),IFERROR(IF($C22=0,0,OFFSET(AZ$4,,-$C22+1)/D1_T),0))</f>
        <v>0</v>
      </c>
      <c r="BB22" s="548">
        <f ca="1">IF('Clinic Model'!$P$15="Annuity",-IFERROR(PPMT(D1_I/12,$C22,D1_T,OFFSET(BA$4,,-$C22+1),0),),IFERROR(IF($C22=0,0,OFFSET(BA$4,,-$C22+1)/D1_T),0))</f>
        <v>0</v>
      </c>
      <c r="BC22" s="548">
        <f ca="1">IF('Clinic Model'!$P$15="Annuity",-IFERROR(PPMT(D1_I/12,$C22,D1_T,OFFSET(BB$4,,-$C22+1),0),),IFERROR(IF($C22=0,0,OFFSET(BB$4,,-$C22+1)/D1_T),0))</f>
        <v>0</v>
      </c>
      <c r="BD22" s="548">
        <f ca="1">IF('Clinic Model'!$P$15="Annuity",-IFERROR(PPMT(D1_I/12,$C22,D1_T,OFFSET(BC$4,,-$C22+1),0),),IFERROR(IF($C22=0,0,OFFSET(BC$4,,-$C22+1)/D1_T),0))</f>
        <v>0</v>
      </c>
      <c r="BE22" s="548">
        <f ca="1">IF('Clinic Model'!$P$15="Annuity",-IFERROR(PPMT(D1_I/12,$C22,D1_T,OFFSET(BD$4,,-$C22+1),0),),IFERROR(IF($C22=0,0,OFFSET(BD$4,,-$C22+1)/D1_T),0))</f>
        <v>0</v>
      </c>
      <c r="BF22" s="548">
        <f ca="1">IF('Clinic Model'!$P$15="Annuity",-IFERROR(PPMT(D1_I/12,$C22,D1_T,OFFSET(BE$4,,-$C22+1),0),),IFERROR(IF($C22=0,0,OFFSET(BE$4,,-$C22+1)/D1_T),0))</f>
        <v>0</v>
      </c>
      <c r="BG22" s="548">
        <f ca="1">IF('Clinic Model'!$P$15="Annuity",-IFERROR(PPMT(D1_I/12,$C22,D1_T,OFFSET(BF$4,,-$C22+1),0),),IFERROR(IF($C22=0,0,OFFSET(BF$4,,-$C22+1)/D1_T),0))</f>
        <v>0</v>
      </c>
      <c r="BH22" s="548">
        <f ca="1">IF('Clinic Model'!$P$15="Annuity",-IFERROR(PPMT(D1_I/12,$C22,D1_T,OFFSET(BG$4,,-$C22+1),0),),IFERROR(IF($C22=0,0,OFFSET(BG$4,,-$C22+1)/D1_T),0))</f>
        <v>0</v>
      </c>
      <c r="BI22" s="548">
        <f ca="1">IF('Clinic Model'!$P$15="Annuity",-IFERROR(PPMT(D1_I/12,$C22,D1_T,OFFSET(BH$4,,-$C22+1),0),),IFERROR(IF($C22=0,0,OFFSET(BH$4,,-$C22+1)/D1_T),0))</f>
        <v>0</v>
      </c>
      <c r="BJ22" s="548">
        <f ca="1">IF('Clinic Model'!$P$15="Annuity",-IFERROR(PPMT(D1_I/12,$C22,D1_T,OFFSET(BI$4,,-$C22+1),0),),IFERROR(IF($C22=0,0,OFFSET(BI$4,,-$C22+1)/D1_T),0))</f>
        <v>0</v>
      </c>
      <c r="BK22" s="548">
        <f ca="1">IF('Clinic Model'!$P$15="Annuity",-IFERROR(PPMT(D1_I/12,$C22,D1_T,OFFSET(BJ$4,,-$C22+1),0),),IFERROR(IF($C22=0,0,OFFSET(BJ$4,,-$C22+1)/D1_T),0))</f>
        <v>0</v>
      </c>
      <c r="BL22" s="548">
        <f ca="1">IF('Clinic Model'!$P$15="Annuity",-IFERROR(PPMT(D1_I/12,$C22,D1_T,OFFSET(BK$4,,-$C22+1),0),),IFERROR(IF($C22=0,0,OFFSET(BK$4,,-$C22+1)/D1_T),0))</f>
        <v>0</v>
      </c>
    </row>
    <row r="23" spans="1:64" ht="10.5" hidden="1" customHeight="1" outlineLevel="1" x14ac:dyDescent="0.3">
      <c r="A23" s="105"/>
      <c r="B23" s="504"/>
      <c r="C23" s="105">
        <f t="shared" si="3"/>
        <v>17</v>
      </c>
      <c r="E23" s="548">
        <f ca="1">IF('Clinic Model'!$P$15="Annuity",-IFERROR(PPMT(D1_I/12,$C23,D1_T,OFFSET(D$4,,-$C23+1),0),),IFERROR(IF($C23=0,0,OFFSET(D$4,,-$C23+1)/D1_T),0))</f>
        <v>0</v>
      </c>
      <c r="F23" s="548">
        <f ca="1">IF('Clinic Model'!$P$15="Annuity",-IFERROR(PPMT(D1_I/12,$C23,D1_T,OFFSET(E$4,,-$C23+1),0),),IFERROR(IF($C23=0,0,OFFSET(E$4,,-$C23+1)/D1_T),0))</f>
        <v>0</v>
      </c>
      <c r="G23" s="548">
        <f ca="1">IF('Clinic Model'!$P$15="Annuity",-IFERROR(PPMT(D1_I/12,$C23,D1_T,OFFSET(F$4,,-$C23+1),0),),IFERROR(IF($C23=0,0,OFFSET(F$4,,-$C23+1)/D1_T),0))</f>
        <v>0</v>
      </c>
      <c r="H23" s="548">
        <f ca="1">IF('Clinic Model'!$P$15="Annuity",-IFERROR(PPMT(D1_I/12,$C23,D1_T,OFFSET(G$4,,-$C23+1),0),),IFERROR(IF($C23=0,0,OFFSET(G$4,,-$C23+1)/D1_T),0))</f>
        <v>0</v>
      </c>
      <c r="I23" s="548">
        <f ca="1">IF('Clinic Model'!$P$15="Annuity",-IFERROR(PPMT(D1_I/12,$C23,D1_T,OFFSET(H$4,,-$C23+1),0),),IFERROR(IF($C23=0,0,OFFSET(H$4,,-$C23+1)/D1_T),0))</f>
        <v>0</v>
      </c>
      <c r="J23" s="548">
        <f ca="1">IF('Clinic Model'!$P$15="Annuity",-IFERROR(PPMT(D1_I/12,$C23,D1_T,OFFSET(I$4,,-$C23+1),0),),IFERROR(IF($C23=0,0,OFFSET(I$4,,-$C23+1)/D1_T),0))</f>
        <v>0</v>
      </c>
      <c r="K23" s="548">
        <f ca="1">IF('Clinic Model'!$P$15="Annuity",-IFERROR(PPMT(D1_I/12,$C23,D1_T,OFFSET(J$4,,-$C23+1),0),),IFERROR(IF($C23=0,0,OFFSET(J$4,,-$C23+1)/D1_T),0))</f>
        <v>0</v>
      </c>
      <c r="L23" s="548">
        <f ca="1">IF('Clinic Model'!$P$15="Annuity",-IFERROR(PPMT(D1_I/12,$C23,D1_T,OFFSET(K$4,,-$C23+1),0),),IFERROR(IF($C23=0,0,OFFSET(K$4,,-$C23+1)/D1_T),0))</f>
        <v>0</v>
      </c>
      <c r="M23" s="548">
        <f ca="1">IF('Clinic Model'!$P$15="Annuity",-IFERROR(PPMT(D1_I/12,$C23,D1_T,OFFSET(L$4,,-$C23+1),0),),IFERROR(IF($C23=0,0,OFFSET(L$4,,-$C23+1)/D1_T),0))</f>
        <v>0</v>
      </c>
      <c r="N23" s="548">
        <f ca="1">IF('Clinic Model'!$P$15="Annuity",-IFERROR(PPMT(D1_I/12,$C23,D1_T,OFFSET(M$4,,-$C23+1),0),),IFERROR(IF($C23=0,0,OFFSET(M$4,,-$C23+1)/D1_T),0))</f>
        <v>0</v>
      </c>
      <c r="O23" s="548">
        <f ca="1">IF('Clinic Model'!$P$15="Annuity",-IFERROR(PPMT(D1_I/12,$C23,D1_T,OFFSET(N$4,,-$C23+1),0),),IFERROR(IF($C23=0,0,OFFSET(N$4,,-$C23+1)/D1_T),0))</f>
        <v>0</v>
      </c>
      <c r="P23" s="548">
        <f ca="1">IF('Clinic Model'!$P$15="Annuity",-IFERROR(PPMT(D1_I/12,$C23,D1_T,OFFSET(O$4,,-$C23+1),0),),IFERROR(IF($C23=0,0,OFFSET(O$4,,-$C23+1)/D1_T),0))</f>
        <v>0</v>
      </c>
      <c r="Q23" s="548">
        <f ca="1">IF('Clinic Model'!$P$15="Annuity",-IFERROR(PPMT(D1_I/12,$C23,D1_T,OFFSET(P$4,,-$C23+1),0),),IFERROR(IF($C23=0,0,OFFSET(P$4,,-$C23+1)/D1_T),0))</f>
        <v>0</v>
      </c>
      <c r="R23" s="548">
        <f ca="1">IF('Clinic Model'!$P$15="Annuity",-IFERROR(PPMT(D1_I/12,$C23,D1_T,OFFSET(Q$4,,-$C23+1),0),),IFERROR(IF($C23=0,0,OFFSET(Q$4,,-$C23+1)/D1_T),0))</f>
        <v>0</v>
      </c>
      <c r="S23" s="548">
        <f ca="1">IF('Clinic Model'!$P$15="Annuity",-IFERROR(PPMT(D1_I/12,$C23,D1_T,OFFSET(R$4,,-$C23+1),0),),IFERROR(IF($C23=0,0,OFFSET(R$4,,-$C23+1)/D1_T),0))</f>
        <v>0</v>
      </c>
      <c r="T23" s="548">
        <f ca="1">IF('Clinic Model'!$P$15="Annuity",-IFERROR(PPMT(D1_I/12,$C23,D1_T,OFFSET(S$4,,-$C23+1),0),),IFERROR(IF($C23=0,0,OFFSET(S$4,,-$C23+1)/D1_T),0))</f>
        <v>0</v>
      </c>
      <c r="U23" s="548">
        <f ca="1">IF('Clinic Model'!$P$15="Annuity",-IFERROR(PPMT(D1_I/12,$C23,D1_T,OFFSET(T$4,,-$C23+1),0),),IFERROR(IF($C23=0,0,OFFSET(T$4,,-$C23+1)/D1_T),0))</f>
        <v>0</v>
      </c>
      <c r="V23" s="548">
        <f ca="1">IF('Clinic Model'!$P$15="Annuity",-IFERROR(PPMT(D1_I/12,$C23,D1_T,OFFSET(U$4,,-$C23+1),0),),IFERROR(IF($C23=0,0,OFFSET(U$4,,-$C23+1)/D1_T),0))</f>
        <v>23611.111111111109</v>
      </c>
      <c r="W23" s="548">
        <f ca="1">IF('Clinic Model'!$P$15="Annuity",-IFERROR(PPMT(D1_I/12,$C23,D1_T,OFFSET(V$4,,-$C23+1),0),),IFERROR(IF($C23=0,0,OFFSET(V$4,,-$C23+1)/D1_T),0))</f>
        <v>0</v>
      </c>
      <c r="X23" s="548">
        <f ca="1">IF('Clinic Model'!$P$15="Annuity",-IFERROR(PPMT(D1_I/12,$C23,D1_T,OFFSET(W$4,,-$C23+1),0),),IFERROR(IF($C23=0,0,OFFSET(W$4,,-$C23+1)/D1_T),0))</f>
        <v>0</v>
      </c>
      <c r="Y23" s="548">
        <f ca="1">IF('Clinic Model'!$P$15="Annuity",-IFERROR(PPMT(D1_I/12,$C23,D1_T,OFFSET(X$4,,-$C23+1),0),),IFERROR(IF($C23=0,0,OFFSET(X$4,,-$C23+1)/D1_T),0))</f>
        <v>0</v>
      </c>
      <c r="Z23" s="548">
        <f ca="1">IF('Clinic Model'!$P$15="Annuity",-IFERROR(PPMT(D1_I/12,$C23,D1_T,OFFSET(Y$4,,-$C23+1),0),),IFERROR(IF($C23=0,0,OFFSET(Y$4,,-$C23+1)/D1_T),0))</f>
        <v>0</v>
      </c>
      <c r="AA23" s="548">
        <f ca="1">IF('Clinic Model'!$P$15="Annuity",-IFERROR(PPMT(D1_I/12,$C23,D1_T,OFFSET(Z$4,,-$C23+1),0),),IFERROR(IF($C23=0,0,OFFSET(Z$4,,-$C23+1)/D1_T),0))</f>
        <v>0</v>
      </c>
      <c r="AB23" s="548">
        <f ca="1">IF('Clinic Model'!$P$15="Annuity",-IFERROR(PPMT(D1_I/12,$C23,D1_T,OFFSET(AA$4,,-$C23+1),0),),IFERROR(IF($C23=0,0,OFFSET(AA$4,,-$C23+1)/D1_T),0))</f>
        <v>0</v>
      </c>
      <c r="AC23" s="548">
        <f ca="1">IF('Clinic Model'!$P$15="Annuity",-IFERROR(PPMT(D1_I/12,$C23,D1_T,OFFSET(AB$4,,-$C23+1),0),),IFERROR(IF($C23=0,0,OFFSET(AB$4,,-$C23+1)/D1_T),0))</f>
        <v>0</v>
      </c>
      <c r="AD23" s="548">
        <f ca="1">IF('Clinic Model'!$P$15="Annuity",-IFERROR(PPMT(D1_I/12,$C23,D1_T,OFFSET(AC$4,,-$C23+1),0),),IFERROR(IF($C23=0,0,OFFSET(AC$4,,-$C23+1)/D1_T),0))</f>
        <v>0</v>
      </c>
      <c r="AE23" s="548">
        <f ca="1">IF('Clinic Model'!$P$15="Annuity",-IFERROR(PPMT(D1_I/12,$C23,D1_T,OFFSET(AD$4,,-$C23+1),0),),IFERROR(IF($C23=0,0,OFFSET(AD$4,,-$C23+1)/D1_T),0))</f>
        <v>0</v>
      </c>
      <c r="AF23" s="548">
        <f ca="1">IF('Clinic Model'!$P$15="Annuity",-IFERROR(PPMT(D1_I/12,$C23,D1_T,OFFSET(AE$4,,-$C23+1),0),),IFERROR(IF($C23=0,0,OFFSET(AE$4,,-$C23+1)/D1_T),0))</f>
        <v>0</v>
      </c>
      <c r="AG23" s="548">
        <f ca="1">IF('Clinic Model'!$P$15="Annuity",-IFERROR(PPMT(D1_I/12,$C23,D1_T,OFFSET(AF$4,,-$C23+1),0),),IFERROR(IF($C23=0,0,OFFSET(AF$4,,-$C23+1)/D1_T),0))</f>
        <v>0</v>
      </c>
      <c r="AH23" s="548">
        <f ca="1">IF('Clinic Model'!$P$15="Annuity",-IFERROR(PPMT(D1_I/12,$C23,D1_T,OFFSET(AG$4,,-$C23+1),0),),IFERROR(IF($C23=0,0,OFFSET(AG$4,,-$C23+1)/D1_T),0))</f>
        <v>0</v>
      </c>
      <c r="AI23" s="548">
        <f ca="1">IF('Clinic Model'!$P$15="Annuity",-IFERROR(PPMT(D1_I/12,$C23,D1_T,OFFSET(AH$4,,-$C23+1),0),),IFERROR(IF($C23=0,0,OFFSET(AH$4,,-$C23+1)/D1_T),0))</f>
        <v>0</v>
      </c>
      <c r="AJ23" s="548">
        <f ca="1">IF('Clinic Model'!$P$15="Annuity",-IFERROR(PPMT(D1_I/12,$C23,D1_T,OFFSET(AI$4,,-$C23+1),0),),IFERROR(IF($C23=0,0,OFFSET(AI$4,,-$C23+1)/D1_T),0))</f>
        <v>0</v>
      </c>
      <c r="AK23" s="548">
        <f ca="1">IF('Clinic Model'!$P$15="Annuity",-IFERROR(PPMT(D1_I/12,$C23,D1_T,OFFSET(AJ$4,,-$C23+1),0),),IFERROR(IF($C23=0,0,OFFSET(AJ$4,,-$C23+1)/D1_T),0))</f>
        <v>0</v>
      </c>
      <c r="AL23" s="548">
        <f ca="1">IF('Clinic Model'!$P$15="Annuity",-IFERROR(PPMT(D1_I/12,$C23,D1_T,OFFSET(AK$4,,-$C23+1),0),),IFERROR(IF($C23=0,0,OFFSET(AK$4,,-$C23+1)/D1_T),0))</f>
        <v>0</v>
      </c>
      <c r="AM23" s="548">
        <f ca="1">IF('Clinic Model'!$P$15="Annuity",-IFERROR(PPMT(D1_I/12,$C23,D1_T,OFFSET(AL$4,,-$C23+1),0),),IFERROR(IF($C23=0,0,OFFSET(AL$4,,-$C23+1)/D1_T),0))</f>
        <v>0</v>
      </c>
      <c r="AN23" s="548">
        <f ca="1">IF('Clinic Model'!$P$15="Annuity",-IFERROR(PPMT(D1_I/12,$C23,D1_T,OFFSET(AM$4,,-$C23+1),0),),IFERROR(IF($C23=0,0,OFFSET(AM$4,,-$C23+1)/D1_T),0))</f>
        <v>0</v>
      </c>
      <c r="AO23" s="548">
        <f ca="1">IF('Clinic Model'!$P$15="Annuity",-IFERROR(PPMT(D1_I/12,$C23,D1_T,OFFSET(AN$4,,-$C23+1),0),),IFERROR(IF($C23=0,0,OFFSET(AN$4,,-$C23+1)/D1_T),0))</f>
        <v>0</v>
      </c>
      <c r="AP23" s="548">
        <f ca="1">IF('Clinic Model'!$P$15="Annuity",-IFERROR(PPMT(D1_I/12,$C23,D1_T,OFFSET(AO$4,,-$C23+1),0),),IFERROR(IF($C23=0,0,OFFSET(AO$4,,-$C23+1)/D1_T),0))</f>
        <v>0</v>
      </c>
      <c r="AQ23" s="548">
        <f ca="1">IF('Clinic Model'!$P$15="Annuity",-IFERROR(PPMT(D1_I/12,$C23,D1_T,OFFSET(AP$4,,-$C23+1),0),),IFERROR(IF($C23=0,0,OFFSET(AP$4,,-$C23+1)/D1_T),0))</f>
        <v>0</v>
      </c>
      <c r="AR23" s="548">
        <f ca="1">IF('Clinic Model'!$P$15="Annuity",-IFERROR(PPMT(D1_I/12,$C23,D1_T,OFFSET(AQ$4,,-$C23+1),0),),IFERROR(IF($C23=0,0,OFFSET(AQ$4,,-$C23+1)/D1_T),0))</f>
        <v>0</v>
      </c>
      <c r="AS23" s="548">
        <f ca="1">IF('Clinic Model'!$P$15="Annuity",-IFERROR(PPMT(D1_I/12,$C23,D1_T,OFFSET(AR$4,,-$C23+1),0),),IFERROR(IF($C23=0,0,OFFSET(AR$4,,-$C23+1)/D1_T),0))</f>
        <v>0</v>
      </c>
      <c r="AT23" s="548">
        <f ca="1">IF('Clinic Model'!$P$15="Annuity",-IFERROR(PPMT(D1_I/12,$C23,D1_T,OFFSET(AS$4,,-$C23+1),0),),IFERROR(IF($C23=0,0,OFFSET(AS$4,,-$C23+1)/D1_T),0))</f>
        <v>0</v>
      </c>
      <c r="AU23" s="548">
        <f ca="1">IF('Clinic Model'!$P$15="Annuity",-IFERROR(PPMT(D1_I/12,$C23,D1_T,OFFSET(AT$4,,-$C23+1),0),),IFERROR(IF($C23=0,0,OFFSET(AT$4,,-$C23+1)/D1_T),0))</f>
        <v>0</v>
      </c>
      <c r="AV23" s="548">
        <f ca="1">IF('Clinic Model'!$P$15="Annuity",-IFERROR(PPMT(D1_I/12,$C23,D1_T,OFFSET(AU$4,,-$C23+1),0),),IFERROR(IF($C23=0,0,OFFSET(AU$4,,-$C23+1)/D1_T),0))</f>
        <v>0</v>
      </c>
      <c r="AW23" s="548">
        <f ca="1">IF('Clinic Model'!$P$15="Annuity",-IFERROR(PPMT(D1_I/12,$C23,D1_T,OFFSET(AV$4,,-$C23+1),0),),IFERROR(IF($C23=0,0,OFFSET(AV$4,,-$C23+1)/D1_T),0))</f>
        <v>0</v>
      </c>
      <c r="AX23" s="548">
        <f ca="1">IF('Clinic Model'!$P$15="Annuity",-IFERROR(PPMT(D1_I/12,$C23,D1_T,OFFSET(AW$4,,-$C23+1),0),),IFERROR(IF($C23=0,0,OFFSET(AW$4,,-$C23+1)/D1_T),0))</f>
        <v>0</v>
      </c>
      <c r="AY23" s="548">
        <f ca="1">IF('Clinic Model'!$P$15="Annuity",-IFERROR(PPMT(D1_I/12,$C23,D1_T,OFFSET(AX$4,,-$C23+1),0),),IFERROR(IF($C23=0,0,OFFSET(AX$4,,-$C23+1)/D1_T),0))</f>
        <v>0</v>
      </c>
      <c r="AZ23" s="548">
        <f ca="1">IF('Clinic Model'!$P$15="Annuity",-IFERROR(PPMT(D1_I/12,$C23,D1_T,OFFSET(AY$4,,-$C23+1),0),),IFERROR(IF($C23=0,0,OFFSET(AY$4,,-$C23+1)/D1_T),0))</f>
        <v>0</v>
      </c>
      <c r="BA23" s="548">
        <f ca="1">IF('Clinic Model'!$P$15="Annuity",-IFERROR(PPMT(D1_I/12,$C23,D1_T,OFFSET(AZ$4,,-$C23+1),0),),IFERROR(IF($C23=0,0,OFFSET(AZ$4,,-$C23+1)/D1_T),0))</f>
        <v>0</v>
      </c>
      <c r="BB23" s="548">
        <f ca="1">IF('Clinic Model'!$P$15="Annuity",-IFERROR(PPMT(D1_I/12,$C23,D1_T,OFFSET(BA$4,,-$C23+1),0),),IFERROR(IF($C23=0,0,OFFSET(BA$4,,-$C23+1)/D1_T),0))</f>
        <v>0</v>
      </c>
      <c r="BC23" s="548">
        <f ca="1">IF('Clinic Model'!$P$15="Annuity",-IFERROR(PPMT(D1_I/12,$C23,D1_T,OFFSET(BB$4,,-$C23+1),0),),IFERROR(IF($C23=0,0,OFFSET(BB$4,,-$C23+1)/D1_T),0))</f>
        <v>0</v>
      </c>
      <c r="BD23" s="548">
        <f ca="1">IF('Clinic Model'!$P$15="Annuity",-IFERROR(PPMT(D1_I/12,$C23,D1_T,OFFSET(BC$4,,-$C23+1),0),),IFERROR(IF($C23=0,0,OFFSET(BC$4,,-$C23+1)/D1_T),0))</f>
        <v>0</v>
      </c>
      <c r="BE23" s="548">
        <f ca="1">IF('Clinic Model'!$P$15="Annuity",-IFERROR(PPMT(D1_I/12,$C23,D1_T,OFFSET(BD$4,,-$C23+1),0),),IFERROR(IF($C23=0,0,OFFSET(BD$4,,-$C23+1)/D1_T),0))</f>
        <v>0</v>
      </c>
      <c r="BF23" s="548">
        <f ca="1">IF('Clinic Model'!$P$15="Annuity",-IFERROR(PPMT(D1_I/12,$C23,D1_T,OFFSET(BE$4,,-$C23+1),0),),IFERROR(IF($C23=0,0,OFFSET(BE$4,,-$C23+1)/D1_T),0))</f>
        <v>0</v>
      </c>
      <c r="BG23" s="548">
        <f ca="1">IF('Clinic Model'!$P$15="Annuity",-IFERROR(PPMT(D1_I/12,$C23,D1_T,OFFSET(BF$4,,-$C23+1),0),),IFERROR(IF($C23=0,0,OFFSET(BF$4,,-$C23+1)/D1_T),0))</f>
        <v>0</v>
      </c>
      <c r="BH23" s="548">
        <f ca="1">IF('Clinic Model'!$P$15="Annuity",-IFERROR(PPMT(D1_I/12,$C23,D1_T,OFFSET(BG$4,,-$C23+1),0),),IFERROR(IF($C23=0,0,OFFSET(BG$4,,-$C23+1)/D1_T),0))</f>
        <v>0</v>
      </c>
      <c r="BI23" s="548">
        <f ca="1">IF('Clinic Model'!$P$15="Annuity",-IFERROR(PPMT(D1_I/12,$C23,D1_T,OFFSET(BH$4,,-$C23+1),0),),IFERROR(IF($C23=0,0,OFFSET(BH$4,,-$C23+1)/D1_T),0))</f>
        <v>0</v>
      </c>
      <c r="BJ23" s="548">
        <f ca="1">IF('Clinic Model'!$P$15="Annuity",-IFERROR(PPMT(D1_I/12,$C23,D1_T,OFFSET(BI$4,,-$C23+1),0),),IFERROR(IF($C23=0,0,OFFSET(BI$4,,-$C23+1)/D1_T),0))</f>
        <v>0</v>
      </c>
      <c r="BK23" s="548">
        <f ca="1">IF('Clinic Model'!$P$15="Annuity",-IFERROR(PPMT(D1_I/12,$C23,D1_T,OFFSET(BJ$4,,-$C23+1),0),),IFERROR(IF($C23=0,0,OFFSET(BJ$4,,-$C23+1)/D1_T),0))</f>
        <v>0</v>
      </c>
      <c r="BL23" s="548">
        <f ca="1">IF('Clinic Model'!$P$15="Annuity",-IFERROR(PPMT(D1_I/12,$C23,D1_T,OFFSET(BK$4,,-$C23+1),0),),IFERROR(IF($C23=0,0,OFFSET(BK$4,,-$C23+1)/D1_T),0))</f>
        <v>0</v>
      </c>
    </row>
    <row r="24" spans="1:64" ht="10.5" hidden="1" customHeight="1" outlineLevel="1" x14ac:dyDescent="0.3">
      <c r="A24" s="105"/>
      <c r="B24" s="504"/>
      <c r="C24" s="105">
        <f t="shared" si="3"/>
        <v>18</v>
      </c>
      <c r="E24" s="548">
        <f ca="1">IF('Clinic Model'!$P$15="Annuity",-IFERROR(PPMT(D1_I/12,$C24,D1_T,OFFSET(D$4,,-$C24+1),0),),IFERROR(IF($C24=0,0,OFFSET(D$4,,-$C24+1)/D1_T),0))</f>
        <v>0</v>
      </c>
      <c r="F24" s="548">
        <f ca="1">IF('Clinic Model'!$P$15="Annuity",-IFERROR(PPMT(D1_I/12,$C24,D1_T,OFFSET(E$4,,-$C24+1),0),),IFERROR(IF($C24=0,0,OFFSET(E$4,,-$C24+1)/D1_T),0))</f>
        <v>0</v>
      </c>
      <c r="G24" s="548">
        <f ca="1">IF('Clinic Model'!$P$15="Annuity",-IFERROR(PPMT(D1_I/12,$C24,D1_T,OFFSET(F$4,,-$C24+1),0),),IFERROR(IF($C24=0,0,OFFSET(F$4,,-$C24+1)/D1_T),0))</f>
        <v>0</v>
      </c>
      <c r="H24" s="548">
        <f ca="1">IF('Clinic Model'!$P$15="Annuity",-IFERROR(PPMT(D1_I/12,$C24,D1_T,OFFSET(G$4,,-$C24+1),0),),IFERROR(IF($C24=0,0,OFFSET(G$4,,-$C24+1)/D1_T),0))</f>
        <v>0</v>
      </c>
      <c r="I24" s="548">
        <f ca="1">IF('Clinic Model'!$P$15="Annuity",-IFERROR(PPMT(D1_I/12,$C24,D1_T,OFFSET(H$4,,-$C24+1),0),),IFERROR(IF($C24=0,0,OFFSET(H$4,,-$C24+1)/D1_T),0))</f>
        <v>0</v>
      </c>
      <c r="J24" s="548">
        <f ca="1">IF('Clinic Model'!$P$15="Annuity",-IFERROR(PPMT(D1_I/12,$C24,D1_T,OFFSET(I$4,,-$C24+1),0),),IFERROR(IF($C24=0,0,OFFSET(I$4,,-$C24+1)/D1_T),0))</f>
        <v>0</v>
      </c>
      <c r="K24" s="548">
        <f ca="1">IF('Clinic Model'!$P$15="Annuity",-IFERROR(PPMT(D1_I/12,$C24,D1_T,OFFSET(J$4,,-$C24+1),0),),IFERROR(IF($C24=0,0,OFFSET(J$4,,-$C24+1)/D1_T),0))</f>
        <v>0</v>
      </c>
      <c r="L24" s="548">
        <f ca="1">IF('Clinic Model'!$P$15="Annuity",-IFERROR(PPMT(D1_I/12,$C24,D1_T,OFFSET(K$4,,-$C24+1),0),),IFERROR(IF($C24=0,0,OFFSET(K$4,,-$C24+1)/D1_T),0))</f>
        <v>0</v>
      </c>
      <c r="M24" s="548">
        <f ca="1">IF('Clinic Model'!$P$15="Annuity",-IFERROR(PPMT(D1_I/12,$C24,D1_T,OFFSET(L$4,,-$C24+1),0),),IFERROR(IF($C24=0,0,OFFSET(L$4,,-$C24+1)/D1_T),0))</f>
        <v>0</v>
      </c>
      <c r="N24" s="548">
        <f ca="1">IF('Clinic Model'!$P$15="Annuity",-IFERROR(PPMT(D1_I/12,$C24,D1_T,OFFSET(M$4,,-$C24+1),0),),IFERROR(IF($C24=0,0,OFFSET(M$4,,-$C24+1)/D1_T),0))</f>
        <v>0</v>
      </c>
      <c r="O24" s="548">
        <f ca="1">IF('Clinic Model'!$P$15="Annuity",-IFERROR(PPMT(D1_I/12,$C24,D1_T,OFFSET(N$4,,-$C24+1),0),),IFERROR(IF($C24=0,0,OFFSET(N$4,,-$C24+1)/D1_T),0))</f>
        <v>0</v>
      </c>
      <c r="P24" s="548">
        <f ca="1">IF('Clinic Model'!$P$15="Annuity",-IFERROR(PPMT(D1_I/12,$C24,D1_T,OFFSET(O$4,,-$C24+1),0),),IFERROR(IF($C24=0,0,OFFSET(O$4,,-$C24+1)/D1_T),0))</f>
        <v>0</v>
      </c>
      <c r="Q24" s="548">
        <f ca="1">IF('Clinic Model'!$P$15="Annuity",-IFERROR(PPMT(D1_I/12,$C24,D1_T,OFFSET(P$4,,-$C24+1),0),),IFERROR(IF($C24=0,0,OFFSET(P$4,,-$C24+1)/D1_T),0))</f>
        <v>0</v>
      </c>
      <c r="R24" s="548">
        <f ca="1">IF('Clinic Model'!$P$15="Annuity",-IFERROR(PPMT(D1_I/12,$C24,D1_T,OFFSET(Q$4,,-$C24+1),0),),IFERROR(IF($C24=0,0,OFFSET(Q$4,,-$C24+1)/D1_T),0))</f>
        <v>0</v>
      </c>
      <c r="S24" s="548">
        <f ca="1">IF('Clinic Model'!$P$15="Annuity",-IFERROR(PPMT(D1_I/12,$C24,D1_T,OFFSET(R$4,,-$C24+1),0),),IFERROR(IF($C24=0,0,OFFSET(R$4,,-$C24+1)/D1_T),0))</f>
        <v>0</v>
      </c>
      <c r="T24" s="548">
        <f ca="1">IF('Clinic Model'!$P$15="Annuity",-IFERROR(PPMT(D1_I/12,$C24,D1_T,OFFSET(S$4,,-$C24+1),0),),IFERROR(IF($C24=0,0,OFFSET(S$4,,-$C24+1)/D1_T),0))</f>
        <v>0</v>
      </c>
      <c r="U24" s="548">
        <f ca="1">IF('Clinic Model'!$P$15="Annuity",-IFERROR(PPMT(D1_I/12,$C24,D1_T,OFFSET(T$4,,-$C24+1),0),),IFERROR(IF($C24=0,0,OFFSET(T$4,,-$C24+1)/D1_T),0))</f>
        <v>0</v>
      </c>
      <c r="V24" s="548">
        <f ca="1">IF('Clinic Model'!$P$15="Annuity",-IFERROR(PPMT(D1_I/12,$C24,D1_T,OFFSET(U$4,,-$C24+1),0),),IFERROR(IF($C24=0,0,OFFSET(U$4,,-$C24+1)/D1_T),0))</f>
        <v>0</v>
      </c>
      <c r="W24" s="548">
        <f ca="1">IF('Clinic Model'!$P$15="Annuity",-IFERROR(PPMT(D1_I/12,$C24,D1_T,OFFSET(V$4,,-$C24+1),0),),IFERROR(IF($C24=0,0,OFFSET(V$4,,-$C24+1)/D1_T),0))</f>
        <v>23611.111111111109</v>
      </c>
      <c r="X24" s="548">
        <f ca="1">IF('Clinic Model'!$P$15="Annuity",-IFERROR(PPMT(D1_I/12,$C24,D1_T,OFFSET(W$4,,-$C24+1),0),),IFERROR(IF($C24=0,0,OFFSET(W$4,,-$C24+1)/D1_T),0))</f>
        <v>0</v>
      </c>
      <c r="Y24" s="548">
        <f ca="1">IF('Clinic Model'!$P$15="Annuity",-IFERROR(PPMT(D1_I/12,$C24,D1_T,OFFSET(X$4,,-$C24+1),0),),IFERROR(IF($C24=0,0,OFFSET(X$4,,-$C24+1)/D1_T),0))</f>
        <v>0</v>
      </c>
      <c r="Z24" s="548">
        <f ca="1">IF('Clinic Model'!$P$15="Annuity",-IFERROR(PPMT(D1_I/12,$C24,D1_T,OFFSET(Y$4,,-$C24+1),0),),IFERROR(IF($C24=0,0,OFFSET(Y$4,,-$C24+1)/D1_T),0))</f>
        <v>0</v>
      </c>
      <c r="AA24" s="548">
        <f ca="1">IF('Clinic Model'!$P$15="Annuity",-IFERROR(PPMT(D1_I/12,$C24,D1_T,OFFSET(Z$4,,-$C24+1),0),),IFERROR(IF($C24=0,0,OFFSET(Z$4,,-$C24+1)/D1_T),0))</f>
        <v>0</v>
      </c>
      <c r="AB24" s="548">
        <f ca="1">IF('Clinic Model'!$P$15="Annuity",-IFERROR(PPMT(D1_I/12,$C24,D1_T,OFFSET(AA$4,,-$C24+1),0),),IFERROR(IF($C24=0,0,OFFSET(AA$4,,-$C24+1)/D1_T),0))</f>
        <v>0</v>
      </c>
      <c r="AC24" s="548">
        <f ca="1">IF('Clinic Model'!$P$15="Annuity",-IFERROR(PPMT(D1_I/12,$C24,D1_T,OFFSET(AB$4,,-$C24+1),0),),IFERROR(IF($C24=0,0,OFFSET(AB$4,,-$C24+1)/D1_T),0))</f>
        <v>0</v>
      </c>
      <c r="AD24" s="548">
        <f ca="1">IF('Clinic Model'!$P$15="Annuity",-IFERROR(PPMT(D1_I/12,$C24,D1_T,OFFSET(AC$4,,-$C24+1),0),),IFERROR(IF($C24=0,0,OFFSET(AC$4,,-$C24+1)/D1_T),0))</f>
        <v>0</v>
      </c>
      <c r="AE24" s="548">
        <f ca="1">IF('Clinic Model'!$P$15="Annuity",-IFERROR(PPMT(D1_I/12,$C24,D1_T,OFFSET(AD$4,,-$C24+1),0),),IFERROR(IF($C24=0,0,OFFSET(AD$4,,-$C24+1)/D1_T),0))</f>
        <v>0</v>
      </c>
      <c r="AF24" s="548">
        <f ca="1">IF('Clinic Model'!$P$15="Annuity",-IFERROR(PPMT(D1_I/12,$C24,D1_T,OFFSET(AE$4,,-$C24+1),0),),IFERROR(IF($C24=0,0,OFFSET(AE$4,,-$C24+1)/D1_T),0))</f>
        <v>0</v>
      </c>
      <c r="AG24" s="548">
        <f ca="1">IF('Clinic Model'!$P$15="Annuity",-IFERROR(PPMT(D1_I/12,$C24,D1_T,OFFSET(AF$4,,-$C24+1),0),),IFERROR(IF($C24=0,0,OFFSET(AF$4,,-$C24+1)/D1_T),0))</f>
        <v>0</v>
      </c>
      <c r="AH24" s="548">
        <f ca="1">IF('Clinic Model'!$P$15="Annuity",-IFERROR(PPMT(D1_I/12,$C24,D1_T,OFFSET(AG$4,,-$C24+1),0),),IFERROR(IF($C24=0,0,OFFSET(AG$4,,-$C24+1)/D1_T),0))</f>
        <v>0</v>
      </c>
      <c r="AI24" s="548">
        <f ca="1">IF('Clinic Model'!$P$15="Annuity",-IFERROR(PPMT(D1_I/12,$C24,D1_T,OFFSET(AH$4,,-$C24+1),0),),IFERROR(IF($C24=0,0,OFFSET(AH$4,,-$C24+1)/D1_T),0))</f>
        <v>0</v>
      </c>
      <c r="AJ24" s="548">
        <f ca="1">IF('Clinic Model'!$P$15="Annuity",-IFERROR(PPMT(D1_I/12,$C24,D1_T,OFFSET(AI$4,,-$C24+1),0),),IFERROR(IF($C24=0,0,OFFSET(AI$4,,-$C24+1)/D1_T),0))</f>
        <v>0</v>
      </c>
      <c r="AK24" s="548">
        <f ca="1">IF('Clinic Model'!$P$15="Annuity",-IFERROR(PPMT(D1_I/12,$C24,D1_T,OFFSET(AJ$4,,-$C24+1),0),),IFERROR(IF($C24=0,0,OFFSET(AJ$4,,-$C24+1)/D1_T),0))</f>
        <v>0</v>
      </c>
      <c r="AL24" s="548">
        <f ca="1">IF('Clinic Model'!$P$15="Annuity",-IFERROR(PPMT(D1_I/12,$C24,D1_T,OFFSET(AK$4,,-$C24+1),0),),IFERROR(IF($C24=0,0,OFFSET(AK$4,,-$C24+1)/D1_T),0))</f>
        <v>0</v>
      </c>
      <c r="AM24" s="548">
        <f ca="1">IF('Clinic Model'!$P$15="Annuity",-IFERROR(PPMT(D1_I/12,$C24,D1_T,OFFSET(AL$4,,-$C24+1),0),),IFERROR(IF($C24=0,0,OFFSET(AL$4,,-$C24+1)/D1_T),0))</f>
        <v>0</v>
      </c>
      <c r="AN24" s="548">
        <f ca="1">IF('Clinic Model'!$P$15="Annuity",-IFERROR(PPMT(D1_I/12,$C24,D1_T,OFFSET(AM$4,,-$C24+1),0),),IFERROR(IF($C24=0,0,OFFSET(AM$4,,-$C24+1)/D1_T),0))</f>
        <v>0</v>
      </c>
      <c r="AO24" s="548">
        <f ca="1">IF('Clinic Model'!$P$15="Annuity",-IFERROR(PPMT(D1_I/12,$C24,D1_T,OFFSET(AN$4,,-$C24+1),0),),IFERROR(IF($C24=0,0,OFFSET(AN$4,,-$C24+1)/D1_T),0))</f>
        <v>0</v>
      </c>
      <c r="AP24" s="548">
        <f ca="1">IF('Clinic Model'!$P$15="Annuity",-IFERROR(PPMT(D1_I/12,$C24,D1_T,OFFSET(AO$4,,-$C24+1),0),),IFERROR(IF($C24=0,0,OFFSET(AO$4,,-$C24+1)/D1_T),0))</f>
        <v>0</v>
      </c>
      <c r="AQ24" s="548">
        <f ca="1">IF('Clinic Model'!$P$15="Annuity",-IFERROR(PPMT(D1_I/12,$C24,D1_T,OFFSET(AP$4,,-$C24+1),0),),IFERROR(IF($C24=0,0,OFFSET(AP$4,,-$C24+1)/D1_T),0))</f>
        <v>0</v>
      </c>
      <c r="AR24" s="548">
        <f ca="1">IF('Clinic Model'!$P$15="Annuity",-IFERROR(PPMT(D1_I/12,$C24,D1_T,OFFSET(AQ$4,,-$C24+1),0),),IFERROR(IF($C24=0,0,OFFSET(AQ$4,,-$C24+1)/D1_T),0))</f>
        <v>0</v>
      </c>
      <c r="AS24" s="548">
        <f ca="1">IF('Clinic Model'!$P$15="Annuity",-IFERROR(PPMT(D1_I/12,$C24,D1_T,OFFSET(AR$4,,-$C24+1),0),),IFERROR(IF($C24=0,0,OFFSET(AR$4,,-$C24+1)/D1_T),0))</f>
        <v>0</v>
      </c>
      <c r="AT24" s="548">
        <f ca="1">IF('Clinic Model'!$P$15="Annuity",-IFERROR(PPMT(D1_I/12,$C24,D1_T,OFFSET(AS$4,,-$C24+1),0),),IFERROR(IF($C24=0,0,OFFSET(AS$4,,-$C24+1)/D1_T),0))</f>
        <v>0</v>
      </c>
      <c r="AU24" s="548">
        <f ca="1">IF('Clinic Model'!$P$15="Annuity",-IFERROR(PPMT(D1_I/12,$C24,D1_T,OFFSET(AT$4,,-$C24+1),0),),IFERROR(IF($C24=0,0,OFFSET(AT$4,,-$C24+1)/D1_T),0))</f>
        <v>0</v>
      </c>
      <c r="AV24" s="548">
        <f ca="1">IF('Clinic Model'!$P$15="Annuity",-IFERROR(PPMT(D1_I/12,$C24,D1_T,OFFSET(AU$4,,-$C24+1),0),),IFERROR(IF($C24=0,0,OFFSET(AU$4,,-$C24+1)/D1_T),0))</f>
        <v>0</v>
      </c>
      <c r="AW24" s="548">
        <f ca="1">IF('Clinic Model'!$P$15="Annuity",-IFERROR(PPMT(D1_I/12,$C24,D1_T,OFFSET(AV$4,,-$C24+1),0),),IFERROR(IF($C24=0,0,OFFSET(AV$4,,-$C24+1)/D1_T),0))</f>
        <v>0</v>
      </c>
      <c r="AX24" s="548">
        <f ca="1">IF('Clinic Model'!$P$15="Annuity",-IFERROR(PPMT(D1_I/12,$C24,D1_T,OFFSET(AW$4,,-$C24+1),0),),IFERROR(IF($C24=0,0,OFFSET(AW$4,,-$C24+1)/D1_T),0))</f>
        <v>0</v>
      </c>
      <c r="AY24" s="548">
        <f ca="1">IF('Clinic Model'!$P$15="Annuity",-IFERROR(PPMT(D1_I/12,$C24,D1_T,OFFSET(AX$4,,-$C24+1),0),),IFERROR(IF($C24=0,0,OFFSET(AX$4,,-$C24+1)/D1_T),0))</f>
        <v>0</v>
      </c>
      <c r="AZ24" s="548">
        <f ca="1">IF('Clinic Model'!$P$15="Annuity",-IFERROR(PPMT(D1_I/12,$C24,D1_T,OFFSET(AY$4,,-$C24+1),0),),IFERROR(IF($C24=0,0,OFFSET(AY$4,,-$C24+1)/D1_T),0))</f>
        <v>0</v>
      </c>
      <c r="BA24" s="548">
        <f ca="1">IF('Clinic Model'!$P$15="Annuity",-IFERROR(PPMT(D1_I/12,$C24,D1_T,OFFSET(AZ$4,,-$C24+1),0),),IFERROR(IF($C24=0,0,OFFSET(AZ$4,,-$C24+1)/D1_T),0))</f>
        <v>0</v>
      </c>
      <c r="BB24" s="548">
        <f ca="1">IF('Clinic Model'!$P$15="Annuity",-IFERROR(PPMT(D1_I/12,$C24,D1_T,OFFSET(BA$4,,-$C24+1),0),),IFERROR(IF($C24=0,0,OFFSET(BA$4,,-$C24+1)/D1_T),0))</f>
        <v>0</v>
      </c>
      <c r="BC24" s="548">
        <f ca="1">IF('Clinic Model'!$P$15="Annuity",-IFERROR(PPMT(D1_I/12,$C24,D1_T,OFFSET(BB$4,,-$C24+1),0),),IFERROR(IF($C24=0,0,OFFSET(BB$4,,-$C24+1)/D1_T),0))</f>
        <v>0</v>
      </c>
      <c r="BD24" s="548">
        <f ca="1">IF('Clinic Model'!$P$15="Annuity",-IFERROR(PPMT(D1_I/12,$C24,D1_T,OFFSET(BC$4,,-$C24+1),0),),IFERROR(IF($C24=0,0,OFFSET(BC$4,,-$C24+1)/D1_T),0))</f>
        <v>0</v>
      </c>
      <c r="BE24" s="548">
        <f ca="1">IF('Clinic Model'!$P$15="Annuity",-IFERROR(PPMT(D1_I/12,$C24,D1_T,OFFSET(BD$4,,-$C24+1),0),),IFERROR(IF($C24=0,0,OFFSET(BD$4,,-$C24+1)/D1_T),0))</f>
        <v>0</v>
      </c>
      <c r="BF24" s="548">
        <f ca="1">IF('Clinic Model'!$P$15="Annuity",-IFERROR(PPMT(D1_I/12,$C24,D1_T,OFFSET(BE$4,,-$C24+1),0),),IFERROR(IF($C24=0,0,OFFSET(BE$4,,-$C24+1)/D1_T),0))</f>
        <v>0</v>
      </c>
      <c r="BG24" s="548">
        <f ca="1">IF('Clinic Model'!$P$15="Annuity",-IFERROR(PPMT(D1_I/12,$C24,D1_T,OFFSET(BF$4,,-$C24+1),0),),IFERROR(IF($C24=0,0,OFFSET(BF$4,,-$C24+1)/D1_T),0))</f>
        <v>0</v>
      </c>
      <c r="BH24" s="548">
        <f ca="1">IF('Clinic Model'!$P$15="Annuity",-IFERROR(PPMT(D1_I/12,$C24,D1_T,OFFSET(BG$4,,-$C24+1),0),),IFERROR(IF($C24=0,0,OFFSET(BG$4,,-$C24+1)/D1_T),0))</f>
        <v>0</v>
      </c>
      <c r="BI24" s="548">
        <f ca="1">IF('Clinic Model'!$P$15="Annuity",-IFERROR(PPMT(D1_I/12,$C24,D1_T,OFFSET(BH$4,,-$C24+1),0),),IFERROR(IF($C24=0,0,OFFSET(BH$4,,-$C24+1)/D1_T),0))</f>
        <v>0</v>
      </c>
      <c r="BJ24" s="548">
        <f ca="1">IF('Clinic Model'!$P$15="Annuity",-IFERROR(PPMT(D1_I/12,$C24,D1_T,OFFSET(BI$4,,-$C24+1),0),),IFERROR(IF($C24=0,0,OFFSET(BI$4,,-$C24+1)/D1_T),0))</f>
        <v>0</v>
      </c>
      <c r="BK24" s="548">
        <f ca="1">IF('Clinic Model'!$P$15="Annuity",-IFERROR(PPMT(D1_I/12,$C24,D1_T,OFFSET(BJ$4,,-$C24+1),0),),IFERROR(IF($C24=0,0,OFFSET(BJ$4,,-$C24+1)/D1_T),0))</f>
        <v>0</v>
      </c>
      <c r="BL24" s="548">
        <f ca="1">IF('Clinic Model'!$P$15="Annuity",-IFERROR(PPMT(D1_I/12,$C24,D1_T,OFFSET(BK$4,,-$C24+1),0),),IFERROR(IF($C24=0,0,OFFSET(BK$4,,-$C24+1)/D1_T),0))</f>
        <v>0</v>
      </c>
    </row>
    <row r="25" spans="1:64" ht="10.5" hidden="1" customHeight="1" outlineLevel="1" x14ac:dyDescent="0.3">
      <c r="A25" s="105"/>
      <c r="B25" s="504"/>
      <c r="C25" s="105">
        <f t="shared" si="3"/>
        <v>19</v>
      </c>
      <c r="E25" s="548">
        <f ca="1">IF('Clinic Model'!$P$15="Annuity",-IFERROR(PPMT(D1_I/12,$C25,D1_T,OFFSET(D$4,,-$C25+1),0),),IFERROR(IF($C25=0,0,OFFSET(D$4,,-$C25+1)/D1_T),0))</f>
        <v>0</v>
      </c>
      <c r="F25" s="548">
        <f ca="1">IF('Clinic Model'!$P$15="Annuity",-IFERROR(PPMT(D1_I/12,$C25,D1_T,OFFSET(E$4,,-$C25+1),0),),IFERROR(IF($C25=0,0,OFFSET(E$4,,-$C25+1)/D1_T),0))</f>
        <v>0</v>
      </c>
      <c r="G25" s="548">
        <f ca="1">IF('Clinic Model'!$P$15="Annuity",-IFERROR(PPMT(D1_I/12,$C25,D1_T,OFFSET(F$4,,-$C25+1),0),),IFERROR(IF($C25=0,0,OFFSET(F$4,,-$C25+1)/D1_T),0))</f>
        <v>0</v>
      </c>
      <c r="H25" s="548">
        <f ca="1">IF('Clinic Model'!$P$15="Annuity",-IFERROR(PPMT(D1_I/12,$C25,D1_T,OFFSET(G$4,,-$C25+1),0),),IFERROR(IF($C25=0,0,OFFSET(G$4,,-$C25+1)/D1_T),0))</f>
        <v>0</v>
      </c>
      <c r="I25" s="548">
        <f ca="1">IF('Clinic Model'!$P$15="Annuity",-IFERROR(PPMT(D1_I/12,$C25,D1_T,OFFSET(H$4,,-$C25+1),0),),IFERROR(IF($C25=0,0,OFFSET(H$4,,-$C25+1)/D1_T),0))</f>
        <v>0</v>
      </c>
      <c r="J25" s="548">
        <f ca="1">IF('Clinic Model'!$P$15="Annuity",-IFERROR(PPMT(D1_I/12,$C25,D1_T,OFFSET(I$4,,-$C25+1),0),),IFERROR(IF($C25=0,0,OFFSET(I$4,,-$C25+1)/D1_T),0))</f>
        <v>0</v>
      </c>
      <c r="K25" s="548">
        <f ca="1">IF('Clinic Model'!$P$15="Annuity",-IFERROR(PPMT(D1_I/12,$C25,D1_T,OFFSET(J$4,,-$C25+1),0),),IFERROR(IF($C25=0,0,OFFSET(J$4,,-$C25+1)/D1_T),0))</f>
        <v>0</v>
      </c>
      <c r="L25" s="548">
        <f ca="1">IF('Clinic Model'!$P$15="Annuity",-IFERROR(PPMT(D1_I/12,$C25,D1_T,OFFSET(K$4,,-$C25+1),0),),IFERROR(IF($C25=0,0,OFFSET(K$4,,-$C25+1)/D1_T),0))</f>
        <v>0</v>
      </c>
      <c r="M25" s="548">
        <f ca="1">IF('Clinic Model'!$P$15="Annuity",-IFERROR(PPMT(D1_I/12,$C25,D1_T,OFFSET(L$4,,-$C25+1),0),),IFERROR(IF($C25=0,0,OFFSET(L$4,,-$C25+1)/D1_T),0))</f>
        <v>0</v>
      </c>
      <c r="N25" s="548">
        <f ca="1">IF('Clinic Model'!$P$15="Annuity",-IFERROR(PPMT(D1_I/12,$C25,D1_T,OFFSET(M$4,,-$C25+1),0),),IFERROR(IF($C25=0,0,OFFSET(M$4,,-$C25+1)/D1_T),0))</f>
        <v>0</v>
      </c>
      <c r="O25" s="548">
        <f ca="1">IF('Clinic Model'!$P$15="Annuity",-IFERROR(PPMT(D1_I/12,$C25,D1_T,OFFSET(N$4,,-$C25+1),0),),IFERROR(IF($C25=0,0,OFFSET(N$4,,-$C25+1)/D1_T),0))</f>
        <v>0</v>
      </c>
      <c r="P25" s="548">
        <f ca="1">IF('Clinic Model'!$P$15="Annuity",-IFERROR(PPMT(D1_I/12,$C25,D1_T,OFFSET(O$4,,-$C25+1),0),),IFERROR(IF($C25=0,0,OFFSET(O$4,,-$C25+1)/D1_T),0))</f>
        <v>0</v>
      </c>
      <c r="Q25" s="548">
        <f ca="1">IF('Clinic Model'!$P$15="Annuity",-IFERROR(PPMT(D1_I/12,$C25,D1_T,OFFSET(P$4,,-$C25+1),0),),IFERROR(IF($C25=0,0,OFFSET(P$4,,-$C25+1)/D1_T),0))</f>
        <v>0</v>
      </c>
      <c r="R25" s="548">
        <f ca="1">IF('Clinic Model'!$P$15="Annuity",-IFERROR(PPMT(D1_I/12,$C25,D1_T,OFFSET(Q$4,,-$C25+1),0),),IFERROR(IF($C25=0,0,OFFSET(Q$4,,-$C25+1)/D1_T),0))</f>
        <v>0</v>
      </c>
      <c r="S25" s="548">
        <f ca="1">IF('Clinic Model'!$P$15="Annuity",-IFERROR(PPMT(D1_I/12,$C25,D1_T,OFFSET(R$4,,-$C25+1),0),),IFERROR(IF($C25=0,0,OFFSET(R$4,,-$C25+1)/D1_T),0))</f>
        <v>0</v>
      </c>
      <c r="T25" s="548">
        <f ca="1">IF('Clinic Model'!$P$15="Annuity",-IFERROR(PPMT(D1_I/12,$C25,D1_T,OFFSET(S$4,,-$C25+1),0),),IFERROR(IF($C25=0,0,OFFSET(S$4,,-$C25+1)/D1_T),0))</f>
        <v>0</v>
      </c>
      <c r="U25" s="548">
        <f ca="1">IF('Clinic Model'!$P$15="Annuity",-IFERROR(PPMT(D1_I/12,$C25,D1_T,OFFSET(T$4,,-$C25+1),0),),IFERROR(IF($C25=0,0,OFFSET(T$4,,-$C25+1)/D1_T),0))</f>
        <v>0</v>
      </c>
      <c r="V25" s="548">
        <f ca="1">IF('Clinic Model'!$P$15="Annuity",-IFERROR(PPMT(D1_I/12,$C25,D1_T,OFFSET(U$4,,-$C25+1),0),),IFERROR(IF($C25=0,0,OFFSET(U$4,,-$C25+1)/D1_T),0))</f>
        <v>0</v>
      </c>
      <c r="W25" s="548">
        <f ca="1">IF('Clinic Model'!$P$15="Annuity",-IFERROR(PPMT(D1_I/12,$C25,D1_T,OFFSET(V$4,,-$C25+1),0),),IFERROR(IF($C25=0,0,OFFSET(V$4,,-$C25+1)/D1_T),0))</f>
        <v>0</v>
      </c>
      <c r="X25" s="548">
        <f ca="1">IF('Clinic Model'!$P$15="Annuity",-IFERROR(PPMT(D1_I/12,$C25,D1_T,OFFSET(W$4,,-$C25+1),0),),IFERROR(IF($C25=0,0,OFFSET(W$4,,-$C25+1)/D1_T),0))</f>
        <v>23611.111111111109</v>
      </c>
      <c r="Y25" s="548">
        <f ca="1">IF('Clinic Model'!$P$15="Annuity",-IFERROR(PPMT(D1_I/12,$C25,D1_T,OFFSET(X$4,,-$C25+1),0),),IFERROR(IF($C25=0,0,OFFSET(X$4,,-$C25+1)/D1_T),0))</f>
        <v>0</v>
      </c>
      <c r="Z25" s="548">
        <f ca="1">IF('Clinic Model'!$P$15="Annuity",-IFERROR(PPMT(D1_I/12,$C25,D1_T,OFFSET(Y$4,,-$C25+1),0),),IFERROR(IF($C25=0,0,OFFSET(Y$4,,-$C25+1)/D1_T),0))</f>
        <v>0</v>
      </c>
      <c r="AA25" s="548">
        <f ca="1">IF('Clinic Model'!$P$15="Annuity",-IFERROR(PPMT(D1_I/12,$C25,D1_T,OFFSET(Z$4,,-$C25+1),0),),IFERROR(IF($C25=0,0,OFFSET(Z$4,,-$C25+1)/D1_T),0))</f>
        <v>0</v>
      </c>
      <c r="AB25" s="548">
        <f ca="1">IF('Clinic Model'!$P$15="Annuity",-IFERROR(PPMT(D1_I/12,$C25,D1_T,OFFSET(AA$4,,-$C25+1),0),),IFERROR(IF($C25=0,0,OFFSET(AA$4,,-$C25+1)/D1_T),0))</f>
        <v>0</v>
      </c>
      <c r="AC25" s="548">
        <f ca="1">IF('Clinic Model'!$P$15="Annuity",-IFERROR(PPMT(D1_I/12,$C25,D1_T,OFFSET(AB$4,,-$C25+1),0),),IFERROR(IF($C25=0,0,OFFSET(AB$4,,-$C25+1)/D1_T),0))</f>
        <v>0</v>
      </c>
      <c r="AD25" s="548">
        <f ca="1">IF('Clinic Model'!$P$15="Annuity",-IFERROR(PPMT(D1_I/12,$C25,D1_T,OFFSET(AC$4,,-$C25+1),0),),IFERROR(IF($C25=0,0,OFFSET(AC$4,,-$C25+1)/D1_T),0))</f>
        <v>0</v>
      </c>
      <c r="AE25" s="548">
        <f ca="1">IF('Clinic Model'!$P$15="Annuity",-IFERROR(PPMT(D1_I/12,$C25,D1_T,OFFSET(AD$4,,-$C25+1),0),),IFERROR(IF($C25=0,0,OFFSET(AD$4,,-$C25+1)/D1_T),0))</f>
        <v>0</v>
      </c>
      <c r="AF25" s="548">
        <f ca="1">IF('Clinic Model'!$P$15="Annuity",-IFERROR(PPMT(D1_I/12,$C25,D1_T,OFFSET(AE$4,,-$C25+1),0),),IFERROR(IF($C25=0,0,OFFSET(AE$4,,-$C25+1)/D1_T),0))</f>
        <v>0</v>
      </c>
      <c r="AG25" s="548">
        <f ca="1">IF('Clinic Model'!$P$15="Annuity",-IFERROR(PPMT(D1_I/12,$C25,D1_T,OFFSET(AF$4,,-$C25+1),0),),IFERROR(IF($C25=0,0,OFFSET(AF$4,,-$C25+1)/D1_T),0))</f>
        <v>0</v>
      </c>
      <c r="AH25" s="548">
        <f ca="1">IF('Clinic Model'!$P$15="Annuity",-IFERROR(PPMT(D1_I/12,$C25,D1_T,OFFSET(AG$4,,-$C25+1),0),),IFERROR(IF($C25=0,0,OFFSET(AG$4,,-$C25+1)/D1_T),0))</f>
        <v>0</v>
      </c>
      <c r="AI25" s="548">
        <f ca="1">IF('Clinic Model'!$P$15="Annuity",-IFERROR(PPMT(D1_I/12,$C25,D1_T,OFFSET(AH$4,,-$C25+1),0),),IFERROR(IF($C25=0,0,OFFSET(AH$4,,-$C25+1)/D1_T),0))</f>
        <v>0</v>
      </c>
      <c r="AJ25" s="548">
        <f ca="1">IF('Clinic Model'!$P$15="Annuity",-IFERROR(PPMT(D1_I/12,$C25,D1_T,OFFSET(AI$4,,-$C25+1),0),),IFERROR(IF($C25=0,0,OFFSET(AI$4,,-$C25+1)/D1_T),0))</f>
        <v>0</v>
      </c>
      <c r="AK25" s="548">
        <f ca="1">IF('Clinic Model'!$P$15="Annuity",-IFERROR(PPMT(D1_I/12,$C25,D1_T,OFFSET(AJ$4,,-$C25+1),0),),IFERROR(IF($C25=0,0,OFFSET(AJ$4,,-$C25+1)/D1_T),0))</f>
        <v>0</v>
      </c>
      <c r="AL25" s="548">
        <f ca="1">IF('Clinic Model'!$P$15="Annuity",-IFERROR(PPMT(D1_I/12,$C25,D1_T,OFFSET(AK$4,,-$C25+1),0),),IFERROR(IF($C25=0,0,OFFSET(AK$4,,-$C25+1)/D1_T),0))</f>
        <v>0</v>
      </c>
      <c r="AM25" s="548">
        <f ca="1">IF('Clinic Model'!$P$15="Annuity",-IFERROR(PPMT(D1_I/12,$C25,D1_T,OFFSET(AL$4,,-$C25+1),0),),IFERROR(IF($C25=0,0,OFFSET(AL$4,,-$C25+1)/D1_T),0))</f>
        <v>0</v>
      </c>
      <c r="AN25" s="548">
        <f ca="1">IF('Clinic Model'!$P$15="Annuity",-IFERROR(PPMT(D1_I/12,$C25,D1_T,OFFSET(AM$4,,-$C25+1),0),),IFERROR(IF($C25=0,0,OFFSET(AM$4,,-$C25+1)/D1_T),0))</f>
        <v>0</v>
      </c>
      <c r="AO25" s="548">
        <f ca="1">IF('Clinic Model'!$P$15="Annuity",-IFERROR(PPMT(D1_I/12,$C25,D1_T,OFFSET(AN$4,,-$C25+1),0),),IFERROR(IF($C25=0,0,OFFSET(AN$4,,-$C25+1)/D1_T),0))</f>
        <v>0</v>
      </c>
      <c r="AP25" s="548">
        <f ca="1">IF('Clinic Model'!$P$15="Annuity",-IFERROR(PPMT(D1_I/12,$C25,D1_T,OFFSET(AO$4,,-$C25+1),0),),IFERROR(IF($C25=0,0,OFFSET(AO$4,,-$C25+1)/D1_T),0))</f>
        <v>0</v>
      </c>
      <c r="AQ25" s="548">
        <f ca="1">IF('Clinic Model'!$P$15="Annuity",-IFERROR(PPMT(D1_I/12,$C25,D1_T,OFFSET(AP$4,,-$C25+1),0),),IFERROR(IF($C25=0,0,OFFSET(AP$4,,-$C25+1)/D1_T),0))</f>
        <v>0</v>
      </c>
      <c r="AR25" s="548">
        <f ca="1">IF('Clinic Model'!$P$15="Annuity",-IFERROR(PPMT(D1_I/12,$C25,D1_T,OFFSET(AQ$4,,-$C25+1),0),),IFERROR(IF($C25=0,0,OFFSET(AQ$4,,-$C25+1)/D1_T),0))</f>
        <v>0</v>
      </c>
      <c r="AS25" s="548">
        <f ca="1">IF('Clinic Model'!$P$15="Annuity",-IFERROR(PPMT(D1_I/12,$C25,D1_T,OFFSET(AR$4,,-$C25+1),0),),IFERROR(IF($C25=0,0,OFFSET(AR$4,,-$C25+1)/D1_T),0))</f>
        <v>0</v>
      </c>
      <c r="AT25" s="548">
        <f ca="1">IF('Clinic Model'!$P$15="Annuity",-IFERROR(PPMT(D1_I/12,$C25,D1_T,OFFSET(AS$4,,-$C25+1),0),),IFERROR(IF($C25=0,0,OFFSET(AS$4,,-$C25+1)/D1_T),0))</f>
        <v>0</v>
      </c>
      <c r="AU25" s="548">
        <f ca="1">IF('Clinic Model'!$P$15="Annuity",-IFERROR(PPMT(D1_I/12,$C25,D1_T,OFFSET(AT$4,,-$C25+1),0),),IFERROR(IF($C25=0,0,OFFSET(AT$4,,-$C25+1)/D1_T),0))</f>
        <v>0</v>
      </c>
      <c r="AV25" s="548">
        <f ca="1">IF('Clinic Model'!$P$15="Annuity",-IFERROR(PPMT(D1_I/12,$C25,D1_T,OFFSET(AU$4,,-$C25+1),0),),IFERROR(IF($C25=0,0,OFFSET(AU$4,,-$C25+1)/D1_T),0))</f>
        <v>0</v>
      </c>
      <c r="AW25" s="548">
        <f ca="1">IF('Clinic Model'!$P$15="Annuity",-IFERROR(PPMT(D1_I/12,$C25,D1_T,OFFSET(AV$4,,-$C25+1),0),),IFERROR(IF($C25=0,0,OFFSET(AV$4,,-$C25+1)/D1_T),0))</f>
        <v>0</v>
      </c>
      <c r="AX25" s="548">
        <f ca="1">IF('Clinic Model'!$P$15="Annuity",-IFERROR(PPMT(D1_I/12,$C25,D1_T,OFFSET(AW$4,,-$C25+1),0),),IFERROR(IF($C25=0,0,OFFSET(AW$4,,-$C25+1)/D1_T),0))</f>
        <v>0</v>
      </c>
      <c r="AY25" s="548">
        <f ca="1">IF('Clinic Model'!$P$15="Annuity",-IFERROR(PPMT(D1_I/12,$C25,D1_T,OFFSET(AX$4,,-$C25+1),0),),IFERROR(IF($C25=0,0,OFFSET(AX$4,,-$C25+1)/D1_T),0))</f>
        <v>0</v>
      </c>
      <c r="AZ25" s="548">
        <f ca="1">IF('Clinic Model'!$P$15="Annuity",-IFERROR(PPMT(D1_I/12,$C25,D1_T,OFFSET(AY$4,,-$C25+1),0),),IFERROR(IF($C25=0,0,OFFSET(AY$4,,-$C25+1)/D1_T),0))</f>
        <v>0</v>
      </c>
      <c r="BA25" s="548">
        <f ca="1">IF('Clinic Model'!$P$15="Annuity",-IFERROR(PPMT(D1_I/12,$C25,D1_T,OFFSET(AZ$4,,-$C25+1),0),),IFERROR(IF($C25=0,0,OFFSET(AZ$4,,-$C25+1)/D1_T),0))</f>
        <v>0</v>
      </c>
      <c r="BB25" s="548">
        <f ca="1">IF('Clinic Model'!$P$15="Annuity",-IFERROR(PPMT(D1_I/12,$C25,D1_T,OFFSET(BA$4,,-$C25+1),0),),IFERROR(IF($C25=0,0,OFFSET(BA$4,,-$C25+1)/D1_T),0))</f>
        <v>0</v>
      </c>
      <c r="BC25" s="548">
        <f ca="1">IF('Clinic Model'!$P$15="Annuity",-IFERROR(PPMT(D1_I/12,$C25,D1_T,OFFSET(BB$4,,-$C25+1),0),),IFERROR(IF($C25=0,0,OFFSET(BB$4,,-$C25+1)/D1_T),0))</f>
        <v>0</v>
      </c>
      <c r="BD25" s="548">
        <f ca="1">IF('Clinic Model'!$P$15="Annuity",-IFERROR(PPMT(D1_I/12,$C25,D1_T,OFFSET(BC$4,,-$C25+1),0),),IFERROR(IF($C25=0,0,OFFSET(BC$4,,-$C25+1)/D1_T),0))</f>
        <v>0</v>
      </c>
      <c r="BE25" s="548">
        <f ca="1">IF('Clinic Model'!$P$15="Annuity",-IFERROR(PPMT(D1_I/12,$C25,D1_T,OFFSET(BD$4,,-$C25+1),0),),IFERROR(IF($C25=0,0,OFFSET(BD$4,,-$C25+1)/D1_T),0))</f>
        <v>0</v>
      </c>
      <c r="BF25" s="548">
        <f ca="1">IF('Clinic Model'!$P$15="Annuity",-IFERROR(PPMT(D1_I/12,$C25,D1_T,OFFSET(BE$4,,-$C25+1),0),),IFERROR(IF($C25=0,0,OFFSET(BE$4,,-$C25+1)/D1_T),0))</f>
        <v>0</v>
      </c>
      <c r="BG25" s="548">
        <f ca="1">IF('Clinic Model'!$P$15="Annuity",-IFERROR(PPMT(D1_I/12,$C25,D1_T,OFFSET(BF$4,,-$C25+1),0),),IFERROR(IF($C25=0,0,OFFSET(BF$4,,-$C25+1)/D1_T),0))</f>
        <v>0</v>
      </c>
      <c r="BH25" s="548">
        <f ca="1">IF('Clinic Model'!$P$15="Annuity",-IFERROR(PPMT(D1_I/12,$C25,D1_T,OFFSET(BG$4,,-$C25+1),0),),IFERROR(IF($C25=0,0,OFFSET(BG$4,,-$C25+1)/D1_T),0))</f>
        <v>0</v>
      </c>
      <c r="BI25" s="548">
        <f ca="1">IF('Clinic Model'!$P$15="Annuity",-IFERROR(PPMT(D1_I/12,$C25,D1_T,OFFSET(BH$4,,-$C25+1),0),),IFERROR(IF($C25=0,0,OFFSET(BH$4,,-$C25+1)/D1_T),0))</f>
        <v>0</v>
      </c>
      <c r="BJ25" s="548">
        <f ca="1">IF('Clinic Model'!$P$15="Annuity",-IFERROR(PPMT(D1_I/12,$C25,D1_T,OFFSET(BI$4,,-$C25+1),0),),IFERROR(IF($C25=0,0,OFFSET(BI$4,,-$C25+1)/D1_T),0))</f>
        <v>0</v>
      </c>
      <c r="BK25" s="548">
        <f ca="1">IF('Clinic Model'!$P$15="Annuity",-IFERROR(PPMT(D1_I/12,$C25,D1_T,OFFSET(BJ$4,,-$C25+1),0),),IFERROR(IF($C25=0,0,OFFSET(BJ$4,,-$C25+1)/D1_T),0))</f>
        <v>0</v>
      </c>
      <c r="BL25" s="548">
        <f ca="1">IF('Clinic Model'!$P$15="Annuity",-IFERROR(PPMT(D1_I/12,$C25,D1_T,OFFSET(BK$4,,-$C25+1),0),),IFERROR(IF($C25=0,0,OFFSET(BK$4,,-$C25+1)/D1_T),0))</f>
        <v>0</v>
      </c>
    </row>
    <row r="26" spans="1:64" ht="10.5" hidden="1" customHeight="1" outlineLevel="1" x14ac:dyDescent="0.3">
      <c r="A26" s="105"/>
      <c r="B26" s="504"/>
      <c r="C26" s="105">
        <f t="shared" si="3"/>
        <v>20</v>
      </c>
      <c r="E26" s="548">
        <f ca="1">IF('Clinic Model'!$P$15="Annuity",-IFERROR(PPMT(D1_I/12,$C26,D1_T,OFFSET(D$4,,-$C26+1),0),),IFERROR(IF($C26=0,0,OFFSET(D$4,,-$C26+1)/D1_T),0))</f>
        <v>0</v>
      </c>
      <c r="F26" s="548">
        <f ca="1">IF('Clinic Model'!$P$15="Annuity",-IFERROR(PPMT(D1_I/12,$C26,D1_T,OFFSET(E$4,,-$C26+1),0),),IFERROR(IF($C26=0,0,OFFSET(E$4,,-$C26+1)/D1_T),0))</f>
        <v>0</v>
      </c>
      <c r="G26" s="548">
        <f ca="1">IF('Clinic Model'!$P$15="Annuity",-IFERROR(PPMT(D1_I/12,$C26,D1_T,OFFSET(F$4,,-$C26+1),0),),IFERROR(IF($C26=0,0,OFFSET(F$4,,-$C26+1)/D1_T),0))</f>
        <v>0</v>
      </c>
      <c r="H26" s="548">
        <f ca="1">IF('Clinic Model'!$P$15="Annuity",-IFERROR(PPMT(D1_I/12,$C26,D1_T,OFFSET(G$4,,-$C26+1),0),),IFERROR(IF($C26=0,0,OFFSET(G$4,,-$C26+1)/D1_T),0))</f>
        <v>0</v>
      </c>
      <c r="I26" s="548">
        <f ca="1">IF('Clinic Model'!$P$15="Annuity",-IFERROR(PPMT(D1_I/12,$C26,D1_T,OFFSET(H$4,,-$C26+1),0),),IFERROR(IF($C26=0,0,OFFSET(H$4,,-$C26+1)/D1_T),0))</f>
        <v>0</v>
      </c>
      <c r="J26" s="548">
        <f ca="1">IF('Clinic Model'!$P$15="Annuity",-IFERROR(PPMT(D1_I/12,$C26,D1_T,OFFSET(I$4,,-$C26+1),0),),IFERROR(IF($C26=0,0,OFFSET(I$4,,-$C26+1)/D1_T),0))</f>
        <v>0</v>
      </c>
      <c r="K26" s="548">
        <f ca="1">IF('Clinic Model'!$P$15="Annuity",-IFERROR(PPMT(D1_I/12,$C26,D1_T,OFFSET(J$4,,-$C26+1),0),),IFERROR(IF($C26=0,0,OFFSET(J$4,,-$C26+1)/D1_T),0))</f>
        <v>0</v>
      </c>
      <c r="L26" s="548">
        <f ca="1">IF('Clinic Model'!$P$15="Annuity",-IFERROR(PPMT(D1_I/12,$C26,D1_T,OFFSET(K$4,,-$C26+1),0),),IFERROR(IF($C26=0,0,OFFSET(K$4,,-$C26+1)/D1_T),0))</f>
        <v>0</v>
      </c>
      <c r="M26" s="548">
        <f ca="1">IF('Clinic Model'!$P$15="Annuity",-IFERROR(PPMT(D1_I/12,$C26,D1_T,OFFSET(L$4,,-$C26+1),0),),IFERROR(IF($C26=0,0,OFFSET(L$4,,-$C26+1)/D1_T),0))</f>
        <v>0</v>
      </c>
      <c r="N26" s="548">
        <f ca="1">IF('Clinic Model'!$P$15="Annuity",-IFERROR(PPMT(D1_I/12,$C26,D1_T,OFFSET(M$4,,-$C26+1),0),),IFERROR(IF($C26=0,0,OFFSET(M$4,,-$C26+1)/D1_T),0))</f>
        <v>0</v>
      </c>
      <c r="O26" s="548">
        <f ca="1">IF('Clinic Model'!$P$15="Annuity",-IFERROR(PPMT(D1_I/12,$C26,D1_T,OFFSET(N$4,,-$C26+1),0),),IFERROR(IF($C26=0,0,OFFSET(N$4,,-$C26+1)/D1_T),0))</f>
        <v>0</v>
      </c>
      <c r="P26" s="548">
        <f ca="1">IF('Clinic Model'!$P$15="Annuity",-IFERROR(PPMT(D1_I/12,$C26,D1_T,OFFSET(O$4,,-$C26+1),0),),IFERROR(IF($C26=0,0,OFFSET(O$4,,-$C26+1)/D1_T),0))</f>
        <v>0</v>
      </c>
      <c r="Q26" s="548">
        <f ca="1">IF('Clinic Model'!$P$15="Annuity",-IFERROR(PPMT(D1_I/12,$C26,D1_T,OFFSET(P$4,,-$C26+1),0),),IFERROR(IF($C26=0,0,OFFSET(P$4,,-$C26+1)/D1_T),0))</f>
        <v>0</v>
      </c>
      <c r="R26" s="548">
        <f ca="1">IF('Clinic Model'!$P$15="Annuity",-IFERROR(PPMT(D1_I/12,$C26,D1_T,OFFSET(Q$4,,-$C26+1),0),),IFERROR(IF($C26=0,0,OFFSET(Q$4,,-$C26+1)/D1_T),0))</f>
        <v>0</v>
      </c>
      <c r="S26" s="548">
        <f ca="1">IF('Clinic Model'!$P$15="Annuity",-IFERROR(PPMT(D1_I/12,$C26,D1_T,OFFSET(R$4,,-$C26+1),0),),IFERROR(IF($C26=0,0,OFFSET(R$4,,-$C26+1)/D1_T),0))</f>
        <v>0</v>
      </c>
      <c r="T26" s="548">
        <f ca="1">IF('Clinic Model'!$P$15="Annuity",-IFERROR(PPMT(D1_I/12,$C26,D1_T,OFFSET(S$4,,-$C26+1),0),),IFERROR(IF($C26=0,0,OFFSET(S$4,,-$C26+1)/D1_T),0))</f>
        <v>0</v>
      </c>
      <c r="U26" s="548">
        <f ca="1">IF('Clinic Model'!$P$15="Annuity",-IFERROR(PPMT(D1_I/12,$C26,D1_T,OFFSET(T$4,,-$C26+1),0),),IFERROR(IF($C26=0,0,OFFSET(T$4,,-$C26+1)/D1_T),0))</f>
        <v>0</v>
      </c>
      <c r="V26" s="548">
        <f ca="1">IF('Clinic Model'!$P$15="Annuity",-IFERROR(PPMT(D1_I/12,$C26,D1_T,OFFSET(U$4,,-$C26+1),0),),IFERROR(IF($C26=0,0,OFFSET(U$4,,-$C26+1)/D1_T),0))</f>
        <v>0</v>
      </c>
      <c r="W26" s="548">
        <f ca="1">IF('Clinic Model'!$P$15="Annuity",-IFERROR(PPMT(D1_I/12,$C26,D1_T,OFFSET(V$4,,-$C26+1),0),),IFERROR(IF($C26=0,0,OFFSET(V$4,,-$C26+1)/D1_T),0))</f>
        <v>0</v>
      </c>
      <c r="X26" s="548">
        <f ca="1">IF('Clinic Model'!$P$15="Annuity",-IFERROR(PPMT(D1_I/12,$C26,D1_T,OFFSET(W$4,,-$C26+1),0),),IFERROR(IF($C26=0,0,OFFSET(W$4,,-$C26+1)/D1_T),0))</f>
        <v>0</v>
      </c>
      <c r="Y26" s="548">
        <f ca="1">IF('Clinic Model'!$P$15="Annuity",-IFERROR(PPMT(D1_I/12,$C26,D1_T,OFFSET(X$4,,-$C26+1),0),),IFERROR(IF($C26=0,0,OFFSET(X$4,,-$C26+1)/D1_T),0))</f>
        <v>23611.111111111109</v>
      </c>
      <c r="Z26" s="548">
        <f ca="1">IF('Clinic Model'!$P$15="Annuity",-IFERROR(PPMT(D1_I/12,$C26,D1_T,OFFSET(Y$4,,-$C26+1),0),),IFERROR(IF($C26=0,0,OFFSET(Y$4,,-$C26+1)/D1_T),0))</f>
        <v>0</v>
      </c>
      <c r="AA26" s="548">
        <f ca="1">IF('Clinic Model'!$P$15="Annuity",-IFERROR(PPMT(D1_I/12,$C26,D1_T,OFFSET(Z$4,,-$C26+1),0),),IFERROR(IF($C26=0,0,OFFSET(Z$4,,-$C26+1)/D1_T),0))</f>
        <v>0</v>
      </c>
      <c r="AB26" s="548">
        <f ca="1">IF('Clinic Model'!$P$15="Annuity",-IFERROR(PPMT(D1_I/12,$C26,D1_T,OFFSET(AA$4,,-$C26+1),0),),IFERROR(IF($C26=0,0,OFFSET(AA$4,,-$C26+1)/D1_T),0))</f>
        <v>0</v>
      </c>
      <c r="AC26" s="548">
        <f ca="1">IF('Clinic Model'!$P$15="Annuity",-IFERROR(PPMT(D1_I/12,$C26,D1_T,OFFSET(AB$4,,-$C26+1),0),),IFERROR(IF($C26=0,0,OFFSET(AB$4,,-$C26+1)/D1_T),0))</f>
        <v>0</v>
      </c>
      <c r="AD26" s="548">
        <f ca="1">IF('Clinic Model'!$P$15="Annuity",-IFERROR(PPMT(D1_I/12,$C26,D1_T,OFFSET(AC$4,,-$C26+1),0),),IFERROR(IF($C26=0,0,OFFSET(AC$4,,-$C26+1)/D1_T),0))</f>
        <v>0</v>
      </c>
      <c r="AE26" s="548">
        <f ca="1">IF('Clinic Model'!$P$15="Annuity",-IFERROR(PPMT(D1_I/12,$C26,D1_T,OFFSET(AD$4,,-$C26+1),0),),IFERROR(IF($C26=0,0,OFFSET(AD$4,,-$C26+1)/D1_T),0))</f>
        <v>0</v>
      </c>
      <c r="AF26" s="548">
        <f ca="1">IF('Clinic Model'!$P$15="Annuity",-IFERROR(PPMT(D1_I/12,$C26,D1_T,OFFSET(AE$4,,-$C26+1),0),),IFERROR(IF($C26=0,0,OFFSET(AE$4,,-$C26+1)/D1_T),0))</f>
        <v>0</v>
      </c>
      <c r="AG26" s="548">
        <f ca="1">IF('Clinic Model'!$P$15="Annuity",-IFERROR(PPMT(D1_I/12,$C26,D1_T,OFFSET(AF$4,,-$C26+1),0),),IFERROR(IF($C26=0,0,OFFSET(AF$4,,-$C26+1)/D1_T),0))</f>
        <v>0</v>
      </c>
      <c r="AH26" s="548">
        <f ca="1">IF('Clinic Model'!$P$15="Annuity",-IFERROR(PPMT(D1_I/12,$C26,D1_T,OFFSET(AG$4,,-$C26+1),0),),IFERROR(IF($C26=0,0,OFFSET(AG$4,,-$C26+1)/D1_T),0))</f>
        <v>0</v>
      </c>
      <c r="AI26" s="548">
        <f ca="1">IF('Clinic Model'!$P$15="Annuity",-IFERROR(PPMT(D1_I/12,$C26,D1_T,OFFSET(AH$4,,-$C26+1),0),),IFERROR(IF($C26=0,0,OFFSET(AH$4,,-$C26+1)/D1_T),0))</f>
        <v>0</v>
      </c>
      <c r="AJ26" s="548">
        <f ca="1">IF('Clinic Model'!$P$15="Annuity",-IFERROR(PPMT(D1_I/12,$C26,D1_T,OFFSET(AI$4,,-$C26+1),0),),IFERROR(IF($C26=0,0,OFFSET(AI$4,,-$C26+1)/D1_T),0))</f>
        <v>0</v>
      </c>
      <c r="AK26" s="548">
        <f ca="1">IF('Clinic Model'!$P$15="Annuity",-IFERROR(PPMT(D1_I/12,$C26,D1_T,OFFSET(AJ$4,,-$C26+1),0),),IFERROR(IF($C26=0,0,OFFSET(AJ$4,,-$C26+1)/D1_T),0))</f>
        <v>0</v>
      </c>
      <c r="AL26" s="548">
        <f ca="1">IF('Clinic Model'!$P$15="Annuity",-IFERROR(PPMT(D1_I/12,$C26,D1_T,OFFSET(AK$4,,-$C26+1),0),),IFERROR(IF($C26=0,0,OFFSET(AK$4,,-$C26+1)/D1_T),0))</f>
        <v>0</v>
      </c>
      <c r="AM26" s="548">
        <f ca="1">IF('Clinic Model'!$P$15="Annuity",-IFERROR(PPMT(D1_I/12,$C26,D1_T,OFFSET(AL$4,,-$C26+1),0),),IFERROR(IF($C26=0,0,OFFSET(AL$4,,-$C26+1)/D1_T),0))</f>
        <v>0</v>
      </c>
      <c r="AN26" s="548">
        <f ca="1">IF('Clinic Model'!$P$15="Annuity",-IFERROR(PPMT(D1_I/12,$C26,D1_T,OFFSET(AM$4,,-$C26+1),0),),IFERROR(IF($C26=0,0,OFFSET(AM$4,,-$C26+1)/D1_T),0))</f>
        <v>0</v>
      </c>
      <c r="AO26" s="548">
        <f ca="1">IF('Clinic Model'!$P$15="Annuity",-IFERROR(PPMT(D1_I/12,$C26,D1_T,OFFSET(AN$4,,-$C26+1),0),),IFERROR(IF($C26=0,0,OFFSET(AN$4,,-$C26+1)/D1_T),0))</f>
        <v>0</v>
      </c>
      <c r="AP26" s="548">
        <f ca="1">IF('Clinic Model'!$P$15="Annuity",-IFERROR(PPMT(D1_I/12,$C26,D1_T,OFFSET(AO$4,,-$C26+1),0),),IFERROR(IF($C26=0,0,OFFSET(AO$4,,-$C26+1)/D1_T),0))</f>
        <v>0</v>
      </c>
      <c r="AQ26" s="548">
        <f ca="1">IF('Clinic Model'!$P$15="Annuity",-IFERROR(PPMT(D1_I/12,$C26,D1_T,OFFSET(AP$4,,-$C26+1),0),),IFERROR(IF($C26=0,0,OFFSET(AP$4,,-$C26+1)/D1_T),0))</f>
        <v>0</v>
      </c>
      <c r="AR26" s="548">
        <f ca="1">IF('Clinic Model'!$P$15="Annuity",-IFERROR(PPMT(D1_I/12,$C26,D1_T,OFFSET(AQ$4,,-$C26+1),0),),IFERROR(IF($C26=0,0,OFFSET(AQ$4,,-$C26+1)/D1_T),0))</f>
        <v>0</v>
      </c>
      <c r="AS26" s="548">
        <f ca="1">IF('Clinic Model'!$P$15="Annuity",-IFERROR(PPMT(D1_I/12,$C26,D1_T,OFFSET(AR$4,,-$C26+1),0),),IFERROR(IF($C26=0,0,OFFSET(AR$4,,-$C26+1)/D1_T),0))</f>
        <v>0</v>
      </c>
      <c r="AT26" s="548">
        <f ca="1">IF('Clinic Model'!$P$15="Annuity",-IFERROR(PPMT(D1_I/12,$C26,D1_T,OFFSET(AS$4,,-$C26+1),0),),IFERROR(IF($C26=0,0,OFFSET(AS$4,,-$C26+1)/D1_T),0))</f>
        <v>0</v>
      </c>
      <c r="AU26" s="548">
        <f ca="1">IF('Clinic Model'!$P$15="Annuity",-IFERROR(PPMT(D1_I/12,$C26,D1_T,OFFSET(AT$4,,-$C26+1),0),),IFERROR(IF($C26=0,0,OFFSET(AT$4,,-$C26+1)/D1_T),0))</f>
        <v>0</v>
      </c>
      <c r="AV26" s="548">
        <f ca="1">IF('Clinic Model'!$P$15="Annuity",-IFERROR(PPMT(D1_I/12,$C26,D1_T,OFFSET(AU$4,,-$C26+1),0),),IFERROR(IF($C26=0,0,OFFSET(AU$4,,-$C26+1)/D1_T),0))</f>
        <v>0</v>
      </c>
      <c r="AW26" s="548">
        <f ca="1">IF('Clinic Model'!$P$15="Annuity",-IFERROR(PPMT(D1_I/12,$C26,D1_T,OFFSET(AV$4,,-$C26+1),0),),IFERROR(IF($C26=0,0,OFFSET(AV$4,,-$C26+1)/D1_T),0))</f>
        <v>0</v>
      </c>
      <c r="AX26" s="548">
        <f ca="1">IF('Clinic Model'!$P$15="Annuity",-IFERROR(PPMT(D1_I/12,$C26,D1_T,OFFSET(AW$4,,-$C26+1),0),),IFERROR(IF($C26=0,0,OFFSET(AW$4,,-$C26+1)/D1_T),0))</f>
        <v>0</v>
      </c>
      <c r="AY26" s="548">
        <f ca="1">IF('Clinic Model'!$P$15="Annuity",-IFERROR(PPMT(D1_I/12,$C26,D1_T,OFFSET(AX$4,,-$C26+1),0),),IFERROR(IF($C26=0,0,OFFSET(AX$4,,-$C26+1)/D1_T),0))</f>
        <v>0</v>
      </c>
      <c r="AZ26" s="548">
        <f ca="1">IF('Clinic Model'!$P$15="Annuity",-IFERROR(PPMT(D1_I/12,$C26,D1_T,OFFSET(AY$4,,-$C26+1),0),),IFERROR(IF($C26=0,0,OFFSET(AY$4,,-$C26+1)/D1_T),0))</f>
        <v>0</v>
      </c>
      <c r="BA26" s="548">
        <f ca="1">IF('Clinic Model'!$P$15="Annuity",-IFERROR(PPMT(D1_I/12,$C26,D1_T,OFFSET(AZ$4,,-$C26+1),0),),IFERROR(IF($C26=0,0,OFFSET(AZ$4,,-$C26+1)/D1_T),0))</f>
        <v>0</v>
      </c>
      <c r="BB26" s="548">
        <f ca="1">IF('Clinic Model'!$P$15="Annuity",-IFERROR(PPMT(D1_I/12,$C26,D1_T,OFFSET(BA$4,,-$C26+1),0),),IFERROR(IF($C26=0,0,OFFSET(BA$4,,-$C26+1)/D1_T),0))</f>
        <v>0</v>
      </c>
      <c r="BC26" s="548">
        <f ca="1">IF('Clinic Model'!$P$15="Annuity",-IFERROR(PPMT(D1_I/12,$C26,D1_T,OFFSET(BB$4,,-$C26+1),0),),IFERROR(IF($C26=0,0,OFFSET(BB$4,,-$C26+1)/D1_T),0))</f>
        <v>0</v>
      </c>
      <c r="BD26" s="548">
        <f ca="1">IF('Clinic Model'!$P$15="Annuity",-IFERROR(PPMT(D1_I/12,$C26,D1_T,OFFSET(BC$4,,-$C26+1),0),),IFERROR(IF($C26=0,0,OFFSET(BC$4,,-$C26+1)/D1_T),0))</f>
        <v>0</v>
      </c>
      <c r="BE26" s="548">
        <f ca="1">IF('Clinic Model'!$P$15="Annuity",-IFERROR(PPMT(D1_I/12,$C26,D1_T,OFFSET(BD$4,,-$C26+1),0),),IFERROR(IF($C26=0,0,OFFSET(BD$4,,-$C26+1)/D1_T),0))</f>
        <v>0</v>
      </c>
      <c r="BF26" s="548">
        <f ca="1">IF('Clinic Model'!$P$15="Annuity",-IFERROR(PPMT(D1_I/12,$C26,D1_T,OFFSET(BE$4,,-$C26+1),0),),IFERROR(IF($C26=0,0,OFFSET(BE$4,,-$C26+1)/D1_T),0))</f>
        <v>0</v>
      </c>
      <c r="BG26" s="548">
        <f ca="1">IF('Clinic Model'!$P$15="Annuity",-IFERROR(PPMT(D1_I/12,$C26,D1_T,OFFSET(BF$4,,-$C26+1),0),),IFERROR(IF($C26=0,0,OFFSET(BF$4,,-$C26+1)/D1_T),0))</f>
        <v>0</v>
      </c>
      <c r="BH26" s="548">
        <f ca="1">IF('Clinic Model'!$P$15="Annuity",-IFERROR(PPMT(D1_I/12,$C26,D1_T,OFFSET(BG$4,,-$C26+1),0),),IFERROR(IF($C26=0,0,OFFSET(BG$4,,-$C26+1)/D1_T),0))</f>
        <v>0</v>
      </c>
      <c r="BI26" s="548">
        <f ca="1">IF('Clinic Model'!$P$15="Annuity",-IFERROR(PPMT(D1_I/12,$C26,D1_T,OFFSET(BH$4,,-$C26+1),0),),IFERROR(IF($C26=0,0,OFFSET(BH$4,,-$C26+1)/D1_T),0))</f>
        <v>0</v>
      </c>
      <c r="BJ26" s="548">
        <f ca="1">IF('Clinic Model'!$P$15="Annuity",-IFERROR(PPMT(D1_I/12,$C26,D1_T,OFFSET(BI$4,,-$C26+1),0),),IFERROR(IF($C26=0,0,OFFSET(BI$4,,-$C26+1)/D1_T),0))</f>
        <v>0</v>
      </c>
      <c r="BK26" s="548">
        <f ca="1">IF('Clinic Model'!$P$15="Annuity",-IFERROR(PPMT(D1_I/12,$C26,D1_T,OFFSET(BJ$4,,-$C26+1),0),),IFERROR(IF($C26=0,0,OFFSET(BJ$4,,-$C26+1)/D1_T),0))</f>
        <v>0</v>
      </c>
      <c r="BL26" s="548">
        <f ca="1">IF('Clinic Model'!$P$15="Annuity",-IFERROR(PPMT(D1_I/12,$C26,D1_T,OFFSET(BK$4,,-$C26+1),0),),IFERROR(IF($C26=0,0,OFFSET(BK$4,,-$C26+1)/D1_T),0))</f>
        <v>0</v>
      </c>
    </row>
    <row r="27" spans="1:64" ht="10.5" hidden="1" customHeight="1" outlineLevel="1" x14ac:dyDescent="0.3">
      <c r="A27" s="105"/>
      <c r="B27" s="504"/>
      <c r="C27" s="105">
        <f t="shared" si="3"/>
        <v>21</v>
      </c>
      <c r="E27" s="548">
        <f ca="1">IF('Clinic Model'!$P$15="Annuity",-IFERROR(PPMT(D1_I/12,$C27,D1_T,OFFSET(D$4,,-$C27+1),0),),IFERROR(IF($C27=0,0,OFFSET(D$4,,-$C27+1)/D1_T),0))</f>
        <v>0</v>
      </c>
      <c r="F27" s="548">
        <f ca="1">IF('Clinic Model'!$P$15="Annuity",-IFERROR(PPMT(D1_I/12,$C27,D1_T,OFFSET(E$4,,-$C27+1),0),),IFERROR(IF($C27=0,0,OFFSET(E$4,,-$C27+1)/D1_T),0))</f>
        <v>0</v>
      </c>
      <c r="G27" s="548">
        <f ca="1">IF('Clinic Model'!$P$15="Annuity",-IFERROR(PPMT(D1_I/12,$C27,D1_T,OFFSET(F$4,,-$C27+1),0),),IFERROR(IF($C27=0,0,OFFSET(F$4,,-$C27+1)/D1_T),0))</f>
        <v>0</v>
      </c>
      <c r="H27" s="548">
        <f ca="1">IF('Clinic Model'!$P$15="Annuity",-IFERROR(PPMT(D1_I/12,$C27,D1_T,OFFSET(G$4,,-$C27+1),0),),IFERROR(IF($C27=0,0,OFFSET(G$4,,-$C27+1)/D1_T),0))</f>
        <v>0</v>
      </c>
      <c r="I27" s="548">
        <f ca="1">IF('Clinic Model'!$P$15="Annuity",-IFERROR(PPMT(D1_I/12,$C27,D1_T,OFFSET(H$4,,-$C27+1),0),),IFERROR(IF($C27=0,0,OFFSET(H$4,,-$C27+1)/D1_T),0))</f>
        <v>0</v>
      </c>
      <c r="J27" s="548">
        <f ca="1">IF('Clinic Model'!$P$15="Annuity",-IFERROR(PPMT(D1_I/12,$C27,D1_T,OFFSET(I$4,,-$C27+1),0),),IFERROR(IF($C27=0,0,OFFSET(I$4,,-$C27+1)/D1_T),0))</f>
        <v>0</v>
      </c>
      <c r="K27" s="548">
        <f ca="1">IF('Clinic Model'!$P$15="Annuity",-IFERROR(PPMT(D1_I/12,$C27,D1_T,OFFSET(J$4,,-$C27+1),0),),IFERROR(IF($C27=0,0,OFFSET(J$4,,-$C27+1)/D1_T),0))</f>
        <v>0</v>
      </c>
      <c r="L27" s="548">
        <f ca="1">IF('Clinic Model'!$P$15="Annuity",-IFERROR(PPMT(D1_I/12,$C27,D1_T,OFFSET(K$4,,-$C27+1),0),),IFERROR(IF($C27=0,0,OFFSET(K$4,,-$C27+1)/D1_T),0))</f>
        <v>0</v>
      </c>
      <c r="M27" s="548">
        <f ca="1">IF('Clinic Model'!$P$15="Annuity",-IFERROR(PPMT(D1_I/12,$C27,D1_T,OFFSET(L$4,,-$C27+1),0),),IFERROR(IF($C27=0,0,OFFSET(L$4,,-$C27+1)/D1_T),0))</f>
        <v>0</v>
      </c>
      <c r="N27" s="548">
        <f ca="1">IF('Clinic Model'!$P$15="Annuity",-IFERROR(PPMT(D1_I/12,$C27,D1_T,OFFSET(M$4,,-$C27+1),0),),IFERROR(IF($C27=0,0,OFFSET(M$4,,-$C27+1)/D1_T),0))</f>
        <v>0</v>
      </c>
      <c r="O27" s="548">
        <f ca="1">IF('Clinic Model'!$P$15="Annuity",-IFERROR(PPMT(D1_I/12,$C27,D1_T,OFFSET(N$4,,-$C27+1),0),),IFERROR(IF($C27=0,0,OFFSET(N$4,,-$C27+1)/D1_T),0))</f>
        <v>0</v>
      </c>
      <c r="P27" s="548">
        <f ca="1">IF('Clinic Model'!$P$15="Annuity",-IFERROR(PPMT(D1_I/12,$C27,D1_T,OFFSET(O$4,,-$C27+1),0),),IFERROR(IF($C27=0,0,OFFSET(O$4,,-$C27+1)/D1_T),0))</f>
        <v>0</v>
      </c>
      <c r="Q27" s="548">
        <f ca="1">IF('Clinic Model'!$P$15="Annuity",-IFERROR(PPMT(D1_I/12,$C27,D1_T,OFFSET(P$4,,-$C27+1),0),),IFERROR(IF($C27=0,0,OFFSET(P$4,,-$C27+1)/D1_T),0))</f>
        <v>0</v>
      </c>
      <c r="R27" s="548">
        <f ca="1">IF('Clinic Model'!$P$15="Annuity",-IFERROR(PPMT(D1_I/12,$C27,D1_T,OFFSET(Q$4,,-$C27+1),0),),IFERROR(IF($C27=0,0,OFFSET(Q$4,,-$C27+1)/D1_T),0))</f>
        <v>0</v>
      </c>
      <c r="S27" s="548">
        <f ca="1">IF('Clinic Model'!$P$15="Annuity",-IFERROR(PPMT(D1_I/12,$C27,D1_T,OFFSET(R$4,,-$C27+1),0),),IFERROR(IF($C27=0,0,OFFSET(R$4,,-$C27+1)/D1_T),0))</f>
        <v>0</v>
      </c>
      <c r="T27" s="548">
        <f ca="1">IF('Clinic Model'!$P$15="Annuity",-IFERROR(PPMT(D1_I/12,$C27,D1_T,OFFSET(S$4,,-$C27+1),0),),IFERROR(IF($C27=0,0,OFFSET(S$4,,-$C27+1)/D1_T),0))</f>
        <v>0</v>
      </c>
      <c r="U27" s="548">
        <f ca="1">IF('Clinic Model'!$P$15="Annuity",-IFERROR(PPMT(D1_I/12,$C27,D1_T,OFFSET(T$4,,-$C27+1),0),),IFERROR(IF($C27=0,0,OFFSET(T$4,,-$C27+1)/D1_T),0))</f>
        <v>0</v>
      </c>
      <c r="V27" s="548">
        <f ca="1">IF('Clinic Model'!$P$15="Annuity",-IFERROR(PPMT(D1_I/12,$C27,D1_T,OFFSET(U$4,,-$C27+1),0),),IFERROR(IF($C27=0,0,OFFSET(U$4,,-$C27+1)/D1_T),0))</f>
        <v>0</v>
      </c>
      <c r="W27" s="548">
        <f ca="1">IF('Clinic Model'!$P$15="Annuity",-IFERROR(PPMT(D1_I/12,$C27,D1_T,OFFSET(V$4,,-$C27+1),0),),IFERROR(IF($C27=0,0,OFFSET(V$4,,-$C27+1)/D1_T),0))</f>
        <v>0</v>
      </c>
      <c r="X27" s="548">
        <f ca="1">IF('Clinic Model'!$P$15="Annuity",-IFERROR(PPMT(D1_I/12,$C27,D1_T,OFFSET(W$4,,-$C27+1),0),),IFERROR(IF($C27=0,0,OFFSET(W$4,,-$C27+1)/D1_T),0))</f>
        <v>0</v>
      </c>
      <c r="Y27" s="548">
        <f ca="1">IF('Clinic Model'!$P$15="Annuity",-IFERROR(PPMT(D1_I/12,$C27,D1_T,OFFSET(X$4,,-$C27+1),0),),IFERROR(IF($C27=0,0,OFFSET(X$4,,-$C27+1)/D1_T),0))</f>
        <v>0</v>
      </c>
      <c r="Z27" s="548">
        <f ca="1">IF('Clinic Model'!$P$15="Annuity",-IFERROR(PPMT(D1_I/12,$C27,D1_T,OFFSET(Y$4,,-$C27+1),0),),IFERROR(IF($C27=0,0,OFFSET(Y$4,,-$C27+1)/D1_T),0))</f>
        <v>23611.111111111109</v>
      </c>
      <c r="AA27" s="548">
        <f ca="1">IF('Clinic Model'!$P$15="Annuity",-IFERROR(PPMT(D1_I/12,$C27,D1_T,OFFSET(Z$4,,-$C27+1),0),),IFERROR(IF($C27=0,0,OFFSET(Z$4,,-$C27+1)/D1_T),0))</f>
        <v>0</v>
      </c>
      <c r="AB27" s="548">
        <f ca="1">IF('Clinic Model'!$P$15="Annuity",-IFERROR(PPMT(D1_I/12,$C27,D1_T,OFFSET(AA$4,,-$C27+1),0),),IFERROR(IF($C27=0,0,OFFSET(AA$4,,-$C27+1)/D1_T),0))</f>
        <v>0</v>
      </c>
      <c r="AC27" s="548">
        <f ca="1">IF('Clinic Model'!$P$15="Annuity",-IFERROR(PPMT(D1_I/12,$C27,D1_T,OFFSET(AB$4,,-$C27+1),0),),IFERROR(IF($C27=0,0,OFFSET(AB$4,,-$C27+1)/D1_T),0))</f>
        <v>0</v>
      </c>
      <c r="AD27" s="548">
        <f ca="1">IF('Clinic Model'!$P$15="Annuity",-IFERROR(PPMT(D1_I/12,$C27,D1_T,OFFSET(AC$4,,-$C27+1),0),),IFERROR(IF($C27=0,0,OFFSET(AC$4,,-$C27+1)/D1_T),0))</f>
        <v>0</v>
      </c>
      <c r="AE27" s="548">
        <f ca="1">IF('Clinic Model'!$P$15="Annuity",-IFERROR(PPMT(D1_I/12,$C27,D1_T,OFFSET(AD$4,,-$C27+1),0),),IFERROR(IF($C27=0,0,OFFSET(AD$4,,-$C27+1)/D1_T),0))</f>
        <v>0</v>
      </c>
      <c r="AF27" s="548">
        <f ca="1">IF('Clinic Model'!$P$15="Annuity",-IFERROR(PPMT(D1_I/12,$C27,D1_T,OFFSET(AE$4,,-$C27+1),0),),IFERROR(IF($C27=0,0,OFFSET(AE$4,,-$C27+1)/D1_T),0))</f>
        <v>0</v>
      </c>
      <c r="AG27" s="548">
        <f ca="1">IF('Clinic Model'!$P$15="Annuity",-IFERROR(PPMT(D1_I/12,$C27,D1_T,OFFSET(AF$4,,-$C27+1),0),),IFERROR(IF($C27=0,0,OFFSET(AF$4,,-$C27+1)/D1_T),0))</f>
        <v>0</v>
      </c>
      <c r="AH27" s="548">
        <f ca="1">IF('Clinic Model'!$P$15="Annuity",-IFERROR(PPMT(D1_I/12,$C27,D1_T,OFFSET(AG$4,,-$C27+1),0),),IFERROR(IF($C27=0,0,OFFSET(AG$4,,-$C27+1)/D1_T),0))</f>
        <v>0</v>
      </c>
      <c r="AI27" s="548">
        <f ca="1">IF('Clinic Model'!$P$15="Annuity",-IFERROR(PPMT(D1_I/12,$C27,D1_T,OFFSET(AH$4,,-$C27+1),0),),IFERROR(IF($C27=0,0,OFFSET(AH$4,,-$C27+1)/D1_T),0))</f>
        <v>0</v>
      </c>
      <c r="AJ27" s="548">
        <f ca="1">IF('Clinic Model'!$P$15="Annuity",-IFERROR(PPMT(D1_I/12,$C27,D1_T,OFFSET(AI$4,,-$C27+1),0),),IFERROR(IF($C27=0,0,OFFSET(AI$4,,-$C27+1)/D1_T),0))</f>
        <v>0</v>
      </c>
      <c r="AK27" s="548">
        <f ca="1">IF('Clinic Model'!$P$15="Annuity",-IFERROR(PPMT(D1_I/12,$C27,D1_T,OFFSET(AJ$4,,-$C27+1),0),),IFERROR(IF($C27=0,0,OFFSET(AJ$4,,-$C27+1)/D1_T),0))</f>
        <v>0</v>
      </c>
      <c r="AL27" s="548">
        <f ca="1">IF('Clinic Model'!$P$15="Annuity",-IFERROR(PPMT(D1_I/12,$C27,D1_T,OFFSET(AK$4,,-$C27+1),0),),IFERROR(IF($C27=0,0,OFFSET(AK$4,,-$C27+1)/D1_T),0))</f>
        <v>0</v>
      </c>
      <c r="AM27" s="548">
        <f ca="1">IF('Clinic Model'!$P$15="Annuity",-IFERROR(PPMT(D1_I/12,$C27,D1_T,OFFSET(AL$4,,-$C27+1),0),),IFERROR(IF($C27=0,0,OFFSET(AL$4,,-$C27+1)/D1_T),0))</f>
        <v>0</v>
      </c>
      <c r="AN27" s="548">
        <f ca="1">IF('Clinic Model'!$P$15="Annuity",-IFERROR(PPMT(D1_I/12,$C27,D1_T,OFFSET(AM$4,,-$C27+1),0),),IFERROR(IF($C27=0,0,OFFSET(AM$4,,-$C27+1)/D1_T),0))</f>
        <v>0</v>
      </c>
      <c r="AO27" s="548">
        <f ca="1">IF('Clinic Model'!$P$15="Annuity",-IFERROR(PPMT(D1_I/12,$C27,D1_T,OFFSET(AN$4,,-$C27+1),0),),IFERROR(IF($C27=0,0,OFFSET(AN$4,,-$C27+1)/D1_T),0))</f>
        <v>0</v>
      </c>
      <c r="AP27" s="548">
        <f ca="1">IF('Clinic Model'!$P$15="Annuity",-IFERROR(PPMT(D1_I/12,$C27,D1_T,OFFSET(AO$4,,-$C27+1),0),),IFERROR(IF($C27=0,0,OFFSET(AO$4,,-$C27+1)/D1_T),0))</f>
        <v>0</v>
      </c>
      <c r="AQ27" s="548">
        <f ca="1">IF('Clinic Model'!$P$15="Annuity",-IFERROR(PPMT(D1_I/12,$C27,D1_T,OFFSET(AP$4,,-$C27+1),0),),IFERROR(IF($C27=0,0,OFFSET(AP$4,,-$C27+1)/D1_T),0))</f>
        <v>0</v>
      </c>
      <c r="AR27" s="548">
        <f ca="1">IF('Clinic Model'!$P$15="Annuity",-IFERROR(PPMT(D1_I/12,$C27,D1_T,OFFSET(AQ$4,,-$C27+1),0),),IFERROR(IF($C27=0,0,OFFSET(AQ$4,,-$C27+1)/D1_T),0))</f>
        <v>0</v>
      </c>
      <c r="AS27" s="548">
        <f ca="1">IF('Clinic Model'!$P$15="Annuity",-IFERROR(PPMT(D1_I/12,$C27,D1_T,OFFSET(AR$4,,-$C27+1),0),),IFERROR(IF($C27=0,0,OFFSET(AR$4,,-$C27+1)/D1_T),0))</f>
        <v>0</v>
      </c>
      <c r="AT27" s="548">
        <f ca="1">IF('Clinic Model'!$P$15="Annuity",-IFERROR(PPMT(D1_I/12,$C27,D1_T,OFFSET(AS$4,,-$C27+1),0),),IFERROR(IF($C27=0,0,OFFSET(AS$4,,-$C27+1)/D1_T),0))</f>
        <v>0</v>
      </c>
      <c r="AU27" s="548">
        <f ca="1">IF('Clinic Model'!$P$15="Annuity",-IFERROR(PPMT(D1_I/12,$C27,D1_T,OFFSET(AT$4,,-$C27+1),0),),IFERROR(IF($C27=0,0,OFFSET(AT$4,,-$C27+1)/D1_T),0))</f>
        <v>0</v>
      </c>
      <c r="AV27" s="548">
        <f ca="1">IF('Clinic Model'!$P$15="Annuity",-IFERROR(PPMT(D1_I/12,$C27,D1_T,OFFSET(AU$4,,-$C27+1),0),),IFERROR(IF($C27=0,0,OFFSET(AU$4,,-$C27+1)/D1_T),0))</f>
        <v>0</v>
      </c>
      <c r="AW27" s="548">
        <f ca="1">IF('Clinic Model'!$P$15="Annuity",-IFERROR(PPMT(D1_I/12,$C27,D1_T,OFFSET(AV$4,,-$C27+1),0),),IFERROR(IF($C27=0,0,OFFSET(AV$4,,-$C27+1)/D1_T),0))</f>
        <v>0</v>
      </c>
      <c r="AX27" s="548">
        <f ca="1">IF('Clinic Model'!$P$15="Annuity",-IFERROR(PPMT(D1_I/12,$C27,D1_T,OFFSET(AW$4,,-$C27+1),0),),IFERROR(IF($C27=0,0,OFFSET(AW$4,,-$C27+1)/D1_T),0))</f>
        <v>0</v>
      </c>
      <c r="AY27" s="548">
        <f ca="1">IF('Clinic Model'!$P$15="Annuity",-IFERROR(PPMT(D1_I/12,$C27,D1_T,OFFSET(AX$4,,-$C27+1),0),),IFERROR(IF($C27=0,0,OFFSET(AX$4,,-$C27+1)/D1_T),0))</f>
        <v>0</v>
      </c>
      <c r="AZ27" s="548">
        <f ca="1">IF('Clinic Model'!$P$15="Annuity",-IFERROR(PPMT(D1_I/12,$C27,D1_T,OFFSET(AY$4,,-$C27+1),0),),IFERROR(IF($C27=0,0,OFFSET(AY$4,,-$C27+1)/D1_T),0))</f>
        <v>0</v>
      </c>
      <c r="BA27" s="548">
        <f ca="1">IF('Clinic Model'!$P$15="Annuity",-IFERROR(PPMT(D1_I/12,$C27,D1_T,OFFSET(AZ$4,,-$C27+1),0),),IFERROR(IF($C27=0,0,OFFSET(AZ$4,,-$C27+1)/D1_T),0))</f>
        <v>0</v>
      </c>
      <c r="BB27" s="548">
        <f ca="1">IF('Clinic Model'!$P$15="Annuity",-IFERROR(PPMT(D1_I/12,$C27,D1_T,OFFSET(BA$4,,-$C27+1),0),),IFERROR(IF($C27=0,0,OFFSET(BA$4,,-$C27+1)/D1_T),0))</f>
        <v>0</v>
      </c>
      <c r="BC27" s="548">
        <f ca="1">IF('Clinic Model'!$P$15="Annuity",-IFERROR(PPMT(D1_I/12,$C27,D1_T,OFFSET(BB$4,,-$C27+1),0),),IFERROR(IF($C27=0,0,OFFSET(BB$4,,-$C27+1)/D1_T),0))</f>
        <v>0</v>
      </c>
      <c r="BD27" s="548">
        <f ca="1">IF('Clinic Model'!$P$15="Annuity",-IFERROR(PPMT(D1_I/12,$C27,D1_T,OFFSET(BC$4,,-$C27+1),0),),IFERROR(IF($C27=0,0,OFFSET(BC$4,,-$C27+1)/D1_T),0))</f>
        <v>0</v>
      </c>
      <c r="BE27" s="548">
        <f ca="1">IF('Clinic Model'!$P$15="Annuity",-IFERROR(PPMT(D1_I/12,$C27,D1_T,OFFSET(BD$4,,-$C27+1),0),),IFERROR(IF($C27=0,0,OFFSET(BD$4,,-$C27+1)/D1_T),0))</f>
        <v>0</v>
      </c>
      <c r="BF27" s="548">
        <f ca="1">IF('Clinic Model'!$P$15="Annuity",-IFERROR(PPMT(D1_I/12,$C27,D1_T,OFFSET(BE$4,,-$C27+1),0),),IFERROR(IF($C27=0,0,OFFSET(BE$4,,-$C27+1)/D1_T),0))</f>
        <v>0</v>
      </c>
      <c r="BG27" s="548">
        <f ca="1">IF('Clinic Model'!$P$15="Annuity",-IFERROR(PPMT(D1_I/12,$C27,D1_T,OFFSET(BF$4,,-$C27+1),0),),IFERROR(IF($C27=0,0,OFFSET(BF$4,,-$C27+1)/D1_T),0))</f>
        <v>0</v>
      </c>
      <c r="BH27" s="548">
        <f ca="1">IF('Clinic Model'!$P$15="Annuity",-IFERROR(PPMT(D1_I/12,$C27,D1_T,OFFSET(BG$4,,-$C27+1),0),),IFERROR(IF($C27=0,0,OFFSET(BG$4,,-$C27+1)/D1_T),0))</f>
        <v>0</v>
      </c>
      <c r="BI27" s="548">
        <f ca="1">IF('Clinic Model'!$P$15="Annuity",-IFERROR(PPMT(D1_I/12,$C27,D1_T,OFFSET(BH$4,,-$C27+1),0),),IFERROR(IF($C27=0,0,OFFSET(BH$4,,-$C27+1)/D1_T),0))</f>
        <v>0</v>
      </c>
      <c r="BJ27" s="548">
        <f ca="1">IF('Clinic Model'!$P$15="Annuity",-IFERROR(PPMT(D1_I/12,$C27,D1_T,OFFSET(BI$4,,-$C27+1),0),),IFERROR(IF($C27=0,0,OFFSET(BI$4,,-$C27+1)/D1_T),0))</f>
        <v>0</v>
      </c>
      <c r="BK27" s="548">
        <f ca="1">IF('Clinic Model'!$P$15="Annuity",-IFERROR(PPMT(D1_I/12,$C27,D1_T,OFFSET(BJ$4,,-$C27+1),0),),IFERROR(IF($C27=0,0,OFFSET(BJ$4,,-$C27+1)/D1_T),0))</f>
        <v>0</v>
      </c>
      <c r="BL27" s="548">
        <f ca="1">IF('Clinic Model'!$P$15="Annuity",-IFERROR(PPMT(D1_I/12,$C27,D1_T,OFFSET(BK$4,,-$C27+1),0),),IFERROR(IF($C27=0,0,OFFSET(BK$4,,-$C27+1)/D1_T),0))</f>
        <v>0</v>
      </c>
    </row>
    <row r="28" spans="1:64" ht="10.5" hidden="1" customHeight="1" outlineLevel="1" x14ac:dyDescent="0.3">
      <c r="A28" s="105"/>
      <c r="B28" s="504"/>
      <c r="C28" s="105">
        <f t="shared" si="3"/>
        <v>22</v>
      </c>
      <c r="E28" s="548">
        <f ca="1">IF('Clinic Model'!$P$15="Annuity",-IFERROR(PPMT(D1_I/12,$C28,D1_T,OFFSET(D$4,,-$C28+1),0),),IFERROR(IF($C28=0,0,OFFSET(D$4,,-$C28+1)/D1_T),0))</f>
        <v>0</v>
      </c>
      <c r="F28" s="548">
        <f ca="1">IF('Clinic Model'!$P$15="Annuity",-IFERROR(PPMT(D1_I/12,$C28,D1_T,OFFSET(E$4,,-$C28+1),0),),IFERROR(IF($C28=0,0,OFFSET(E$4,,-$C28+1)/D1_T),0))</f>
        <v>0</v>
      </c>
      <c r="G28" s="548">
        <f ca="1">IF('Clinic Model'!$P$15="Annuity",-IFERROR(PPMT(D1_I/12,$C28,D1_T,OFFSET(F$4,,-$C28+1),0),),IFERROR(IF($C28=0,0,OFFSET(F$4,,-$C28+1)/D1_T),0))</f>
        <v>0</v>
      </c>
      <c r="H28" s="548">
        <f ca="1">IF('Clinic Model'!$P$15="Annuity",-IFERROR(PPMT(D1_I/12,$C28,D1_T,OFFSET(G$4,,-$C28+1),0),),IFERROR(IF($C28=0,0,OFFSET(G$4,,-$C28+1)/D1_T),0))</f>
        <v>0</v>
      </c>
      <c r="I28" s="548">
        <f ca="1">IF('Clinic Model'!$P$15="Annuity",-IFERROR(PPMT(D1_I/12,$C28,D1_T,OFFSET(H$4,,-$C28+1),0),),IFERROR(IF($C28=0,0,OFFSET(H$4,,-$C28+1)/D1_T),0))</f>
        <v>0</v>
      </c>
      <c r="J28" s="548">
        <f ca="1">IF('Clinic Model'!$P$15="Annuity",-IFERROR(PPMT(D1_I/12,$C28,D1_T,OFFSET(I$4,,-$C28+1),0),),IFERROR(IF($C28=0,0,OFFSET(I$4,,-$C28+1)/D1_T),0))</f>
        <v>0</v>
      </c>
      <c r="K28" s="548">
        <f ca="1">IF('Clinic Model'!$P$15="Annuity",-IFERROR(PPMT(D1_I/12,$C28,D1_T,OFFSET(J$4,,-$C28+1),0),),IFERROR(IF($C28=0,0,OFFSET(J$4,,-$C28+1)/D1_T),0))</f>
        <v>0</v>
      </c>
      <c r="L28" s="548">
        <f ca="1">IF('Clinic Model'!$P$15="Annuity",-IFERROR(PPMT(D1_I/12,$C28,D1_T,OFFSET(K$4,,-$C28+1),0),),IFERROR(IF($C28=0,0,OFFSET(K$4,,-$C28+1)/D1_T),0))</f>
        <v>0</v>
      </c>
      <c r="M28" s="548">
        <f ca="1">IF('Clinic Model'!$P$15="Annuity",-IFERROR(PPMT(D1_I/12,$C28,D1_T,OFFSET(L$4,,-$C28+1),0),),IFERROR(IF($C28=0,0,OFFSET(L$4,,-$C28+1)/D1_T),0))</f>
        <v>0</v>
      </c>
      <c r="N28" s="548">
        <f ca="1">IF('Clinic Model'!$P$15="Annuity",-IFERROR(PPMT(D1_I/12,$C28,D1_T,OFFSET(M$4,,-$C28+1),0),),IFERROR(IF($C28=0,0,OFFSET(M$4,,-$C28+1)/D1_T),0))</f>
        <v>0</v>
      </c>
      <c r="O28" s="548">
        <f ca="1">IF('Clinic Model'!$P$15="Annuity",-IFERROR(PPMT(D1_I/12,$C28,D1_T,OFFSET(N$4,,-$C28+1),0),),IFERROR(IF($C28=0,0,OFFSET(N$4,,-$C28+1)/D1_T),0))</f>
        <v>0</v>
      </c>
      <c r="P28" s="548">
        <f ca="1">IF('Clinic Model'!$P$15="Annuity",-IFERROR(PPMT(D1_I/12,$C28,D1_T,OFFSET(O$4,,-$C28+1),0),),IFERROR(IF($C28=0,0,OFFSET(O$4,,-$C28+1)/D1_T),0))</f>
        <v>0</v>
      </c>
      <c r="Q28" s="548">
        <f ca="1">IF('Clinic Model'!$P$15="Annuity",-IFERROR(PPMT(D1_I/12,$C28,D1_T,OFFSET(P$4,,-$C28+1),0),),IFERROR(IF($C28=0,0,OFFSET(P$4,,-$C28+1)/D1_T),0))</f>
        <v>0</v>
      </c>
      <c r="R28" s="548">
        <f ca="1">IF('Clinic Model'!$P$15="Annuity",-IFERROR(PPMT(D1_I/12,$C28,D1_T,OFFSET(Q$4,,-$C28+1),0),),IFERROR(IF($C28=0,0,OFFSET(Q$4,,-$C28+1)/D1_T),0))</f>
        <v>0</v>
      </c>
      <c r="S28" s="548">
        <f ca="1">IF('Clinic Model'!$P$15="Annuity",-IFERROR(PPMT(D1_I/12,$C28,D1_T,OFFSET(R$4,,-$C28+1),0),),IFERROR(IF($C28=0,0,OFFSET(R$4,,-$C28+1)/D1_T),0))</f>
        <v>0</v>
      </c>
      <c r="T28" s="548">
        <f ca="1">IF('Clinic Model'!$P$15="Annuity",-IFERROR(PPMT(D1_I/12,$C28,D1_T,OFFSET(S$4,,-$C28+1),0),),IFERROR(IF($C28=0,0,OFFSET(S$4,,-$C28+1)/D1_T),0))</f>
        <v>0</v>
      </c>
      <c r="U28" s="548">
        <f ca="1">IF('Clinic Model'!$P$15="Annuity",-IFERROR(PPMT(D1_I/12,$C28,D1_T,OFFSET(T$4,,-$C28+1),0),),IFERROR(IF($C28=0,0,OFFSET(T$4,,-$C28+1)/D1_T),0))</f>
        <v>0</v>
      </c>
      <c r="V28" s="548">
        <f ca="1">IF('Clinic Model'!$P$15="Annuity",-IFERROR(PPMT(D1_I/12,$C28,D1_T,OFFSET(U$4,,-$C28+1),0),),IFERROR(IF($C28=0,0,OFFSET(U$4,,-$C28+1)/D1_T),0))</f>
        <v>0</v>
      </c>
      <c r="W28" s="548">
        <f ca="1">IF('Clinic Model'!$P$15="Annuity",-IFERROR(PPMT(D1_I/12,$C28,D1_T,OFFSET(V$4,,-$C28+1),0),),IFERROR(IF($C28=0,0,OFFSET(V$4,,-$C28+1)/D1_T),0))</f>
        <v>0</v>
      </c>
      <c r="X28" s="548">
        <f ca="1">IF('Clinic Model'!$P$15="Annuity",-IFERROR(PPMT(D1_I/12,$C28,D1_T,OFFSET(W$4,,-$C28+1),0),),IFERROR(IF($C28=0,0,OFFSET(W$4,,-$C28+1)/D1_T),0))</f>
        <v>0</v>
      </c>
      <c r="Y28" s="548">
        <f ca="1">IF('Clinic Model'!$P$15="Annuity",-IFERROR(PPMT(D1_I/12,$C28,D1_T,OFFSET(X$4,,-$C28+1),0),),IFERROR(IF($C28=0,0,OFFSET(X$4,,-$C28+1)/D1_T),0))</f>
        <v>0</v>
      </c>
      <c r="Z28" s="548">
        <f ca="1">IF('Clinic Model'!$P$15="Annuity",-IFERROR(PPMT(D1_I/12,$C28,D1_T,OFFSET(Y$4,,-$C28+1),0),),IFERROR(IF($C28=0,0,OFFSET(Y$4,,-$C28+1)/D1_T),0))</f>
        <v>0</v>
      </c>
      <c r="AA28" s="548">
        <f ca="1">IF('Clinic Model'!$P$15="Annuity",-IFERROR(PPMT(D1_I/12,$C28,D1_T,OFFSET(Z$4,,-$C28+1),0),),IFERROR(IF($C28=0,0,OFFSET(Z$4,,-$C28+1)/D1_T),0))</f>
        <v>23611.111111111109</v>
      </c>
      <c r="AB28" s="548">
        <f ca="1">IF('Clinic Model'!$P$15="Annuity",-IFERROR(PPMT(D1_I/12,$C28,D1_T,OFFSET(AA$4,,-$C28+1),0),),IFERROR(IF($C28=0,0,OFFSET(AA$4,,-$C28+1)/D1_T),0))</f>
        <v>0</v>
      </c>
      <c r="AC28" s="548">
        <f ca="1">IF('Clinic Model'!$P$15="Annuity",-IFERROR(PPMT(D1_I/12,$C28,D1_T,OFFSET(AB$4,,-$C28+1),0),),IFERROR(IF($C28=0,0,OFFSET(AB$4,,-$C28+1)/D1_T),0))</f>
        <v>0</v>
      </c>
      <c r="AD28" s="548">
        <f ca="1">IF('Clinic Model'!$P$15="Annuity",-IFERROR(PPMT(D1_I/12,$C28,D1_T,OFFSET(AC$4,,-$C28+1),0),),IFERROR(IF($C28=0,0,OFFSET(AC$4,,-$C28+1)/D1_T),0))</f>
        <v>0</v>
      </c>
      <c r="AE28" s="548">
        <f ca="1">IF('Clinic Model'!$P$15="Annuity",-IFERROR(PPMT(D1_I/12,$C28,D1_T,OFFSET(AD$4,,-$C28+1),0),),IFERROR(IF($C28=0,0,OFFSET(AD$4,,-$C28+1)/D1_T),0))</f>
        <v>0</v>
      </c>
      <c r="AF28" s="548">
        <f ca="1">IF('Clinic Model'!$P$15="Annuity",-IFERROR(PPMT(D1_I/12,$C28,D1_T,OFFSET(AE$4,,-$C28+1),0),),IFERROR(IF($C28=0,0,OFFSET(AE$4,,-$C28+1)/D1_T),0))</f>
        <v>0</v>
      </c>
      <c r="AG28" s="548">
        <f ca="1">IF('Clinic Model'!$P$15="Annuity",-IFERROR(PPMT(D1_I/12,$C28,D1_T,OFFSET(AF$4,,-$C28+1),0),),IFERROR(IF($C28=0,0,OFFSET(AF$4,,-$C28+1)/D1_T),0))</f>
        <v>0</v>
      </c>
      <c r="AH28" s="548">
        <f ca="1">IF('Clinic Model'!$P$15="Annuity",-IFERROR(PPMT(D1_I/12,$C28,D1_T,OFFSET(AG$4,,-$C28+1),0),),IFERROR(IF($C28=0,0,OFFSET(AG$4,,-$C28+1)/D1_T),0))</f>
        <v>0</v>
      </c>
      <c r="AI28" s="548">
        <f ca="1">IF('Clinic Model'!$P$15="Annuity",-IFERROR(PPMT(D1_I/12,$C28,D1_T,OFFSET(AH$4,,-$C28+1),0),),IFERROR(IF($C28=0,0,OFFSET(AH$4,,-$C28+1)/D1_T),0))</f>
        <v>0</v>
      </c>
      <c r="AJ28" s="548">
        <f ca="1">IF('Clinic Model'!$P$15="Annuity",-IFERROR(PPMT(D1_I/12,$C28,D1_T,OFFSET(AI$4,,-$C28+1),0),),IFERROR(IF($C28=0,0,OFFSET(AI$4,,-$C28+1)/D1_T),0))</f>
        <v>0</v>
      </c>
      <c r="AK28" s="548">
        <f ca="1">IF('Clinic Model'!$P$15="Annuity",-IFERROR(PPMT(D1_I/12,$C28,D1_T,OFFSET(AJ$4,,-$C28+1),0),),IFERROR(IF($C28=0,0,OFFSET(AJ$4,,-$C28+1)/D1_T),0))</f>
        <v>0</v>
      </c>
      <c r="AL28" s="548">
        <f ca="1">IF('Clinic Model'!$P$15="Annuity",-IFERROR(PPMT(D1_I/12,$C28,D1_T,OFFSET(AK$4,,-$C28+1),0),),IFERROR(IF($C28=0,0,OFFSET(AK$4,,-$C28+1)/D1_T),0))</f>
        <v>0</v>
      </c>
      <c r="AM28" s="548">
        <f ca="1">IF('Clinic Model'!$P$15="Annuity",-IFERROR(PPMT(D1_I/12,$C28,D1_T,OFFSET(AL$4,,-$C28+1),0),),IFERROR(IF($C28=0,0,OFFSET(AL$4,,-$C28+1)/D1_T),0))</f>
        <v>0</v>
      </c>
      <c r="AN28" s="548">
        <f ca="1">IF('Clinic Model'!$P$15="Annuity",-IFERROR(PPMT(D1_I/12,$C28,D1_T,OFFSET(AM$4,,-$C28+1),0),),IFERROR(IF($C28=0,0,OFFSET(AM$4,,-$C28+1)/D1_T),0))</f>
        <v>0</v>
      </c>
      <c r="AO28" s="548">
        <f ca="1">IF('Clinic Model'!$P$15="Annuity",-IFERROR(PPMT(D1_I/12,$C28,D1_T,OFFSET(AN$4,,-$C28+1),0),),IFERROR(IF($C28=0,0,OFFSET(AN$4,,-$C28+1)/D1_T),0))</f>
        <v>0</v>
      </c>
      <c r="AP28" s="548">
        <f ca="1">IF('Clinic Model'!$P$15="Annuity",-IFERROR(PPMT(D1_I/12,$C28,D1_T,OFFSET(AO$4,,-$C28+1),0),),IFERROR(IF($C28=0,0,OFFSET(AO$4,,-$C28+1)/D1_T),0))</f>
        <v>0</v>
      </c>
      <c r="AQ28" s="548">
        <f ca="1">IF('Clinic Model'!$P$15="Annuity",-IFERROR(PPMT(D1_I/12,$C28,D1_T,OFFSET(AP$4,,-$C28+1),0),),IFERROR(IF($C28=0,0,OFFSET(AP$4,,-$C28+1)/D1_T),0))</f>
        <v>0</v>
      </c>
      <c r="AR28" s="548">
        <f ca="1">IF('Clinic Model'!$P$15="Annuity",-IFERROR(PPMT(D1_I/12,$C28,D1_T,OFFSET(AQ$4,,-$C28+1),0),),IFERROR(IF($C28=0,0,OFFSET(AQ$4,,-$C28+1)/D1_T),0))</f>
        <v>0</v>
      </c>
      <c r="AS28" s="548">
        <f ca="1">IF('Clinic Model'!$P$15="Annuity",-IFERROR(PPMT(D1_I/12,$C28,D1_T,OFFSET(AR$4,,-$C28+1),0),),IFERROR(IF($C28=0,0,OFFSET(AR$4,,-$C28+1)/D1_T),0))</f>
        <v>0</v>
      </c>
      <c r="AT28" s="548">
        <f ca="1">IF('Clinic Model'!$P$15="Annuity",-IFERROR(PPMT(D1_I/12,$C28,D1_T,OFFSET(AS$4,,-$C28+1),0),),IFERROR(IF($C28=0,0,OFFSET(AS$4,,-$C28+1)/D1_T),0))</f>
        <v>0</v>
      </c>
      <c r="AU28" s="548">
        <f ca="1">IF('Clinic Model'!$P$15="Annuity",-IFERROR(PPMT(D1_I/12,$C28,D1_T,OFFSET(AT$4,,-$C28+1),0),),IFERROR(IF($C28=0,0,OFFSET(AT$4,,-$C28+1)/D1_T),0))</f>
        <v>0</v>
      </c>
      <c r="AV28" s="548">
        <f ca="1">IF('Clinic Model'!$P$15="Annuity",-IFERROR(PPMT(D1_I/12,$C28,D1_T,OFFSET(AU$4,,-$C28+1),0),),IFERROR(IF($C28=0,0,OFFSET(AU$4,,-$C28+1)/D1_T),0))</f>
        <v>0</v>
      </c>
      <c r="AW28" s="548">
        <f ca="1">IF('Clinic Model'!$P$15="Annuity",-IFERROR(PPMT(D1_I/12,$C28,D1_T,OFFSET(AV$4,,-$C28+1),0),),IFERROR(IF($C28=0,0,OFFSET(AV$4,,-$C28+1)/D1_T),0))</f>
        <v>0</v>
      </c>
      <c r="AX28" s="548">
        <f ca="1">IF('Clinic Model'!$P$15="Annuity",-IFERROR(PPMT(D1_I/12,$C28,D1_T,OFFSET(AW$4,,-$C28+1),0),),IFERROR(IF($C28=0,0,OFFSET(AW$4,,-$C28+1)/D1_T),0))</f>
        <v>0</v>
      </c>
      <c r="AY28" s="548">
        <f ca="1">IF('Clinic Model'!$P$15="Annuity",-IFERROR(PPMT(D1_I/12,$C28,D1_T,OFFSET(AX$4,,-$C28+1),0),),IFERROR(IF($C28=0,0,OFFSET(AX$4,,-$C28+1)/D1_T),0))</f>
        <v>0</v>
      </c>
      <c r="AZ28" s="548">
        <f ca="1">IF('Clinic Model'!$P$15="Annuity",-IFERROR(PPMT(D1_I/12,$C28,D1_T,OFFSET(AY$4,,-$C28+1),0),),IFERROR(IF($C28=0,0,OFFSET(AY$4,,-$C28+1)/D1_T),0))</f>
        <v>0</v>
      </c>
      <c r="BA28" s="548">
        <f ca="1">IF('Clinic Model'!$P$15="Annuity",-IFERROR(PPMT(D1_I/12,$C28,D1_T,OFFSET(AZ$4,,-$C28+1),0),),IFERROR(IF($C28=0,0,OFFSET(AZ$4,,-$C28+1)/D1_T),0))</f>
        <v>0</v>
      </c>
      <c r="BB28" s="548">
        <f ca="1">IF('Clinic Model'!$P$15="Annuity",-IFERROR(PPMT(D1_I/12,$C28,D1_T,OFFSET(BA$4,,-$C28+1),0),),IFERROR(IF($C28=0,0,OFFSET(BA$4,,-$C28+1)/D1_T),0))</f>
        <v>0</v>
      </c>
      <c r="BC28" s="548">
        <f ca="1">IF('Clinic Model'!$P$15="Annuity",-IFERROR(PPMT(D1_I/12,$C28,D1_T,OFFSET(BB$4,,-$C28+1),0),),IFERROR(IF($C28=0,0,OFFSET(BB$4,,-$C28+1)/D1_T),0))</f>
        <v>0</v>
      </c>
      <c r="BD28" s="548">
        <f ca="1">IF('Clinic Model'!$P$15="Annuity",-IFERROR(PPMT(D1_I/12,$C28,D1_T,OFFSET(BC$4,,-$C28+1),0),),IFERROR(IF($C28=0,0,OFFSET(BC$4,,-$C28+1)/D1_T),0))</f>
        <v>0</v>
      </c>
      <c r="BE28" s="548">
        <f ca="1">IF('Clinic Model'!$P$15="Annuity",-IFERROR(PPMT(D1_I/12,$C28,D1_T,OFFSET(BD$4,,-$C28+1),0),),IFERROR(IF($C28=0,0,OFFSET(BD$4,,-$C28+1)/D1_T),0))</f>
        <v>0</v>
      </c>
      <c r="BF28" s="548">
        <f ca="1">IF('Clinic Model'!$P$15="Annuity",-IFERROR(PPMT(D1_I/12,$C28,D1_T,OFFSET(BE$4,,-$C28+1),0),),IFERROR(IF($C28=0,0,OFFSET(BE$4,,-$C28+1)/D1_T),0))</f>
        <v>0</v>
      </c>
      <c r="BG28" s="548">
        <f ca="1">IF('Clinic Model'!$P$15="Annuity",-IFERROR(PPMT(D1_I/12,$C28,D1_T,OFFSET(BF$4,,-$C28+1),0),),IFERROR(IF($C28=0,0,OFFSET(BF$4,,-$C28+1)/D1_T),0))</f>
        <v>0</v>
      </c>
      <c r="BH28" s="548">
        <f ca="1">IF('Clinic Model'!$P$15="Annuity",-IFERROR(PPMT(D1_I/12,$C28,D1_T,OFFSET(BG$4,,-$C28+1),0),),IFERROR(IF($C28=0,0,OFFSET(BG$4,,-$C28+1)/D1_T),0))</f>
        <v>0</v>
      </c>
      <c r="BI28" s="548">
        <f ca="1">IF('Clinic Model'!$P$15="Annuity",-IFERROR(PPMT(D1_I/12,$C28,D1_T,OFFSET(BH$4,,-$C28+1),0),),IFERROR(IF($C28=0,0,OFFSET(BH$4,,-$C28+1)/D1_T),0))</f>
        <v>0</v>
      </c>
      <c r="BJ28" s="548">
        <f ca="1">IF('Clinic Model'!$P$15="Annuity",-IFERROR(PPMT(D1_I/12,$C28,D1_T,OFFSET(BI$4,,-$C28+1),0),),IFERROR(IF($C28=0,0,OFFSET(BI$4,,-$C28+1)/D1_T),0))</f>
        <v>0</v>
      </c>
      <c r="BK28" s="548">
        <f ca="1">IF('Clinic Model'!$P$15="Annuity",-IFERROR(PPMT(D1_I/12,$C28,D1_T,OFFSET(BJ$4,,-$C28+1),0),),IFERROR(IF($C28=0,0,OFFSET(BJ$4,,-$C28+1)/D1_T),0))</f>
        <v>0</v>
      </c>
      <c r="BL28" s="548">
        <f ca="1">IF('Clinic Model'!$P$15="Annuity",-IFERROR(PPMT(D1_I/12,$C28,D1_T,OFFSET(BK$4,,-$C28+1),0),),IFERROR(IF($C28=0,0,OFFSET(BK$4,,-$C28+1)/D1_T),0))</f>
        <v>0</v>
      </c>
    </row>
    <row r="29" spans="1:64" ht="10.5" hidden="1" customHeight="1" outlineLevel="1" x14ac:dyDescent="0.3">
      <c r="A29" s="105"/>
      <c r="B29" s="504"/>
      <c r="C29" s="105">
        <f t="shared" si="3"/>
        <v>23</v>
      </c>
      <c r="E29" s="548">
        <f ca="1">IF('Clinic Model'!$P$15="Annuity",-IFERROR(PPMT(D1_I/12,$C29,D1_T,OFFSET(D$4,,-$C29+1),0),),IFERROR(IF($C29=0,0,OFFSET(D$4,,-$C29+1)/D1_T),0))</f>
        <v>0</v>
      </c>
      <c r="F29" s="548">
        <f ca="1">IF('Clinic Model'!$P$15="Annuity",-IFERROR(PPMT(D1_I/12,$C29,D1_T,OFFSET(E$4,,-$C29+1),0),),IFERROR(IF($C29=0,0,OFFSET(E$4,,-$C29+1)/D1_T),0))</f>
        <v>0</v>
      </c>
      <c r="G29" s="548">
        <f ca="1">IF('Clinic Model'!$P$15="Annuity",-IFERROR(PPMT(D1_I/12,$C29,D1_T,OFFSET(F$4,,-$C29+1),0),),IFERROR(IF($C29=0,0,OFFSET(F$4,,-$C29+1)/D1_T),0))</f>
        <v>0</v>
      </c>
      <c r="H29" s="548">
        <f ca="1">IF('Clinic Model'!$P$15="Annuity",-IFERROR(PPMT(D1_I/12,$C29,D1_T,OFFSET(G$4,,-$C29+1),0),),IFERROR(IF($C29=0,0,OFFSET(G$4,,-$C29+1)/D1_T),0))</f>
        <v>0</v>
      </c>
      <c r="I29" s="548">
        <f ca="1">IF('Clinic Model'!$P$15="Annuity",-IFERROR(PPMT(D1_I/12,$C29,D1_T,OFFSET(H$4,,-$C29+1),0),),IFERROR(IF($C29=0,0,OFFSET(H$4,,-$C29+1)/D1_T),0))</f>
        <v>0</v>
      </c>
      <c r="J29" s="548">
        <f ca="1">IF('Clinic Model'!$P$15="Annuity",-IFERROR(PPMT(D1_I/12,$C29,D1_T,OFFSET(I$4,,-$C29+1),0),),IFERROR(IF($C29=0,0,OFFSET(I$4,,-$C29+1)/D1_T),0))</f>
        <v>0</v>
      </c>
      <c r="K29" s="548">
        <f ca="1">IF('Clinic Model'!$P$15="Annuity",-IFERROR(PPMT(D1_I/12,$C29,D1_T,OFFSET(J$4,,-$C29+1),0),),IFERROR(IF($C29=0,0,OFFSET(J$4,,-$C29+1)/D1_T),0))</f>
        <v>0</v>
      </c>
      <c r="L29" s="548">
        <f ca="1">IF('Clinic Model'!$P$15="Annuity",-IFERROR(PPMT(D1_I/12,$C29,D1_T,OFFSET(K$4,,-$C29+1),0),),IFERROR(IF($C29=0,0,OFFSET(K$4,,-$C29+1)/D1_T),0))</f>
        <v>0</v>
      </c>
      <c r="M29" s="548">
        <f ca="1">IF('Clinic Model'!$P$15="Annuity",-IFERROR(PPMT(D1_I/12,$C29,D1_T,OFFSET(L$4,,-$C29+1),0),),IFERROR(IF($C29=0,0,OFFSET(L$4,,-$C29+1)/D1_T),0))</f>
        <v>0</v>
      </c>
      <c r="N29" s="548">
        <f ca="1">IF('Clinic Model'!$P$15="Annuity",-IFERROR(PPMT(D1_I/12,$C29,D1_T,OFFSET(M$4,,-$C29+1),0),),IFERROR(IF($C29=0,0,OFFSET(M$4,,-$C29+1)/D1_T),0))</f>
        <v>0</v>
      </c>
      <c r="O29" s="548">
        <f ca="1">IF('Clinic Model'!$P$15="Annuity",-IFERROR(PPMT(D1_I/12,$C29,D1_T,OFFSET(N$4,,-$C29+1),0),),IFERROR(IF($C29=0,0,OFFSET(N$4,,-$C29+1)/D1_T),0))</f>
        <v>0</v>
      </c>
      <c r="P29" s="548">
        <f ca="1">IF('Clinic Model'!$P$15="Annuity",-IFERROR(PPMT(D1_I/12,$C29,D1_T,OFFSET(O$4,,-$C29+1),0),),IFERROR(IF($C29=0,0,OFFSET(O$4,,-$C29+1)/D1_T),0))</f>
        <v>0</v>
      </c>
      <c r="Q29" s="548">
        <f ca="1">IF('Clinic Model'!$P$15="Annuity",-IFERROR(PPMT(D1_I/12,$C29,D1_T,OFFSET(P$4,,-$C29+1),0),),IFERROR(IF($C29=0,0,OFFSET(P$4,,-$C29+1)/D1_T),0))</f>
        <v>0</v>
      </c>
      <c r="R29" s="548">
        <f ca="1">IF('Clinic Model'!$P$15="Annuity",-IFERROR(PPMT(D1_I/12,$C29,D1_T,OFFSET(Q$4,,-$C29+1),0),),IFERROR(IF($C29=0,0,OFFSET(Q$4,,-$C29+1)/D1_T),0))</f>
        <v>0</v>
      </c>
      <c r="S29" s="548">
        <f ca="1">IF('Clinic Model'!$P$15="Annuity",-IFERROR(PPMT(D1_I/12,$C29,D1_T,OFFSET(R$4,,-$C29+1),0),),IFERROR(IF($C29=0,0,OFFSET(R$4,,-$C29+1)/D1_T),0))</f>
        <v>0</v>
      </c>
      <c r="T29" s="548">
        <f ca="1">IF('Clinic Model'!$P$15="Annuity",-IFERROR(PPMT(D1_I/12,$C29,D1_T,OFFSET(S$4,,-$C29+1),0),),IFERROR(IF($C29=0,0,OFFSET(S$4,,-$C29+1)/D1_T),0))</f>
        <v>0</v>
      </c>
      <c r="U29" s="548">
        <f ca="1">IF('Clinic Model'!$P$15="Annuity",-IFERROR(PPMT(D1_I/12,$C29,D1_T,OFFSET(T$4,,-$C29+1),0),),IFERROR(IF($C29=0,0,OFFSET(T$4,,-$C29+1)/D1_T),0))</f>
        <v>0</v>
      </c>
      <c r="V29" s="548">
        <f ca="1">IF('Clinic Model'!$P$15="Annuity",-IFERROR(PPMT(D1_I/12,$C29,D1_T,OFFSET(U$4,,-$C29+1),0),),IFERROR(IF($C29=0,0,OFFSET(U$4,,-$C29+1)/D1_T),0))</f>
        <v>0</v>
      </c>
      <c r="W29" s="548">
        <f ca="1">IF('Clinic Model'!$P$15="Annuity",-IFERROR(PPMT(D1_I/12,$C29,D1_T,OFFSET(V$4,,-$C29+1),0),),IFERROR(IF($C29=0,0,OFFSET(V$4,,-$C29+1)/D1_T),0))</f>
        <v>0</v>
      </c>
      <c r="X29" s="548">
        <f ca="1">IF('Clinic Model'!$P$15="Annuity",-IFERROR(PPMT(D1_I/12,$C29,D1_T,OFFSET(W$4,,-$C29+1),0),),IFERROR(IF($C29=0,0,OFFSET(W$4,,-$C29+1)/D1_T),0))</f>
        <v>0</v>
      </c>
      <c r="Y29" s="548">
        <f ca="1">IF('Clinic Model'!$P$15="Annuity",-IFERROR(PPMT(D1_I/12,$C29,D1_T,OFFSET(X$4,,-$C29+1),0),),IFERROR(IF($C29=0,0,OFFSET(X$4,,-$C29+1)/D1_T),0))</f>
        <v>0</v>
      </c>
      <c r="Z29" s="548">
        <f ca="1">IF('Clinic Model'!$P$15="Annuity",-IFERROR(PPMT(D1_I/12,$C29,D1_T,OFFSET(Y$4,,-$C29+1),0),),IFERROR(IF($C29=0,0,OFFSET(Y$4,,-$C29+1)/D1_T),0))</f>
        <v>0</v>
      </c>
      <c r="AA29" s="548">
        <f ca="1">IF('Clinic Model'!$P$15="Annuity",-IFERROR(PPMT(D1_I/12,$C29,D1_T,OFFSET(Z$4,,-$C29+1),0),),IFERROR(IF($C29=0,0,OFFSET(Z$4,,-$C29+1)/D1_T),0))</f>
        <v>0</v>
      </c>
      <c r="AB29" s="548">
        <f ca="1">IF('Clinic Model'!$P$15="Annuity",-IFERROR(PPMT(D1_I/12,$C29,D1_T,OFFSET(AA$4,,-$C29+1),0),),IFERROR(IF($C29=0,0,OFFSET(AA$4,,-$C29+1)/D1_T),0))</f>
        <v>23611.111111111109</v>
      </c>
      <c r="AC29" s="548">
        <f ca="1">IF('Clinic Model'!$P$15="Annuity",-IFERROR(PPMT(D1_I/12,$C29,D1_T,OFFSET(AB$4,,-$C29+1),0),),IFERROR(IF($C29=0,0,OFFSET(AB$4,,-$C29+1)/D1_T),0))</f>
        <v>0</v>
      </c>
      <c r="AD29" s="548">
        <f ca="1">IF('Clinic Model'!$P$15="Annuity",-IFERROR(PPMT(D1_I/12,$C29,D1_T,OFFSET(AC$4,,-$C29+1),0),),IFERROR(IF($C29=0,0,OFFSET(AC$4,,-$C29+1)/D1_T),0))</f>
        <v>0</v>
      </c>
      <c r="AE29" s="548">
        <f ca="1">IF('Clinic Model'!$P$15="Annuity",-IFERROR(PPMT(D1_I/12,$C29,D1_T,OFFSET(AD$4,,-$C29+1),0),),IFERROR(IF($C29=0,0,OFFSET(AD$4,,-$C29+1)/D1_T),0))</f>
        <v>0</v>
      </c>
      <c r="AF29" s="548">
        <f ca="1">IF('Clinic Model'!$P$15="Annuity",-IFERROR(PPMT(D1_I/12,$C29,D1_T,OFFSET(AE$4,,-$C29+1),0),),IFERROR(IF($C29=0,0,OFFSET(AE$4,,-$C29+1)/D1_T),0))</f>
        <v>0</v>
      </c>
      <c r="AG29" s="548">
        <f ca="1">IF('Clinic Model'!$P$15="Annuity",-IFERROR(PPMT(D1_I/12,$C29,D1_T,OFFSET(AF$4,,-$C29+1),0),),IFERROR(IF($C29=0,0,OFFSET(AF$4,,-$C29+1)/D1_T),0))</f>
        <v>0</v>
      </c>
      <c r="AH29" s="548">
        <f ca="1">IF('Clinic Model'!$P$15="Annuity",-IFERROR(PPMT(D1_I/12,$C29,D1_T,OFFSET(AG$4,,-$C29+1),0),),IFERROR(IF($C29=0,0,OFFSET(AG$4,,-$C29+1)/D1_T),0))</f>
        <v>0</v>
      </c>
      <c r="AI29" s="548">
        <f ca="1">IF('Clinic Model'!$P$15="Annuity",-IFERROR(PPMT(D1_I/12,$C29,D1_T,OFFSET(AH$4,,-$C29+1),0),),IFERROR(IF($C29=0,0,OFFSET(AH$4,,-$C29+1)/D1_T),0))</f>
        <v>0</v>
      </c>
      <c r="AJ29" s="548">
        <f ca="1">IF('Clinic Model'!$P$15="Annuity",-IFERROR(PPMT(D1_I/12,$C29,D1_T,OFFSET(AI$4,,-$C29+1),0),),IFERROR(IF($C29=0,0,OFFSET(AI$4,,-$C29+1)/D1_T),0))</f>
        <v>0</v>
      </c>
      <c r="AK29" s="548">
        <f ca="1">IF('Clinic Model'!$P$15="Annuity",-IFERROR(PPMT(D1_I/12,$C29,D1_T,OFFSET(AJ$4,,-$C29+1),0),),IFERROR(IF($C29=0,0,OFFSET(AJ$4,,-$C29+1)/D1_T),0))</f>
        <v>0</v>
      </c>
      <c r="AL29" s="548">
        <f ca="1">IF('Clinic Model'!$P$15="Annuity",-IFERROR(PPMT(D1_I/12,$C29,D1_T,OFFSET(AK$4,,-$C29+1),0),),IFERROR(IF($C29=0,0,OFFSET(AK$4,,-$C29+1)/D1_T),0))</f>
        <v>0</v>
      </c>
      <c r="AM29" s="548">
        <f ca="1">IF('Clinic Model'!$P$15="Annuity",-IFERROR(PPMT(D1_I/12,$C29,D1_T,OFFSET(AL$4,,-$C29+1),0),),IFERROR(IF($C29=0,0,OFFSET(AL$4,,-$C29+1)/D1_T),0))</f>
        <v>0</v>
      </c>
      <c r="AN29" s="548">
        <f ca="1">IF('Clinic Model'!$P$15="Annuity",-IFERROR(PPMT(D1_I/12,$C29,D1_T,OFFSET(AM$4,,-$C29+1),0),),IFERROR(IF($C29=0,0,OFFSET(AM$4,,-$C29+1)/D1_T),0))</f>
        <v>0</v>
      </c>
      <c r="AO29" s="548">
        <f ca="1">IF('Clinic Model'!$P$15="Annuity",-IFERROR(PPMT(D1_I/12,$C29,D1_T,OFFSET(AN$4,,-$C29+1),0),),IFERROR(IF($C29=0,0,OFFSET(AN$4,,-$C29+1)/D1_T),0))</f>
        <v>0</v>
      </c>
      <c r="AP29" s="548">
        <f ca="1">IF('Clinic Model'!$P$15="Annuity",-IFERROR(PPMT(D1_I/12,$C29,D1_T,OFFSET(AO$4,,-$C29+1),0),),IFERROR(IF($C29=0,0,OFFSET(AO$4,,-$C29+1)/D1_T),0))</f>
        <v>0</v>
      </c>
      <c r="AQ29" s="548">
        <f ca="1">IF('Clinic Model'!$P$15="Annuity",-IFERROR(PPMT(D1_I/12,$C29,D1_T,OFFSET(AP$4,,-$C29+1),0),),IFERROR(IF($C29=0,0,OFFSET(AP$4,,-$C29+1)/D1_T),0))</f>
        <v>0</v>
      </c>
      <c r="AR29" s="548">
        <f ca="1">IF('Clinic Model'!$P$15="Annuity",-IFERROR(PPMT(D1_I/12,$C29,D1_T,OFFSET(AQ$4,,-$C29+1),0),),IFERROR(IF($C29=0,0,OFFSET(AQ$4,,-$C29+1)/D1_T),0))</f>
        <v>0</v>
      </c>
      <c r="AS29" s="548">
        <f ca="1">IF('Clinic Model'!$P$15="Annuity",-IFERROR(PPMT(D1_I/12,$C29,D1_T,OFFSET(AR$4,,-$C29+1),0),),IFERROR(IF($C29=0,0,OFFSET(AR$4,,-$C29+1)/D1_T),0))</f>
        <v>0</v>
      </c>
      <c r="AT29" s="548">
        <f ca="1">IF('Clinic Model'!$P$15="Annuity",-IFERROR(PPMT(D1_I/12,$C29,D1_T,OFFSET(AS$4,,-$C29+1),0),),IFERROR(IF($C29=0,0,OFFSET(AS$4,,-$C29+1)/D1_T),0))</f>
        <v>0</v>
      </c>
      <c r="AU29" s="548">
        <f ca="1">IF('Clinic Model'!$P$15="Annuity",-IFERROR(PPMT(D1_I/12,$C29,D1_T,OFFSET(AT$4,,-$C29+1),0),),IFERROR(IF($C29=0,0,OFFSET(AT$4,,-$C29+1)/D1_T),0))</f>
        <v>0</v>
      </c>
      <c r="AV29" s="548">
        <f ca="1">IF('Clinic Model'!$P$15="Annuity",-IFERROR(PPMT(D1_I/12,$C29,D1_T,OFFSET(AU$4,,-$C29+1),0),),IFERROR(IF($C29=0,0,OFFSET(AU$4,,-$C29+1)/D1_T),0))</f>
        <v>0</v>
      </c>
      <c r="AW29" s="548">
        <f ca="1">IF('Clinic Model'!$P$15="Annuity",-IFERROR(PPMT(D1_I/12,$C29,D1_T,OFFSET(AV$4,,-$C29+1),0),),IFERROR(IF($C29=0,0,OFFSET(AV$4,,-$C29+1)/D1_T),0))</f>
        <v>0</v>
      </c>
      <c r="AX29" s="548">
        <f ca="1">IF('Clinic Model'!$P$15="Annuity",-IFERROR(PPMT(D1_I/12,$C29,D1_T,OFFSET(AW$4,,-$C29+1),0),),IFERROR(IF($C29=0,0,OFFSET(AW$4,,-$C29+1)/D1_T),0))</f>
        <v>0</v>
      </c>
      <c r="AY29" s="548">
        <f ca="1">IF('Clinic Model'!$P$15="Annuity",-IFERROR(PPMT(D1_I/12,$C29,D1_T,OFFSET(AX$4,,-$C29+1),0),),IFERROR(IF($C29=0,0,OFFSET(AX$4,,-$C29+1)/D1_T),0))</f>
        <v>0</v>
      </c>
      <c r="AZ29" s="548">
        <f ca="1">IF('Clinic Model'!$P$15="Annuity",-IFERROR(PPMT(D1_I/12,$C29,D1_T,OFFSET(AY$4,,-$C29+1),0),),IFERROR(IF($C29=0,0,OFFSET(AY$4,,-$C29+1)/D1_T),0))</f>
        <v>0</v>
      </c>
      <c r="BA29" s="548">
        <f ca="1">IF('Clinic Model'!$P$15="Annuity",-IFERROR(PPMT(D1_I/12,$C29,D1_T,OFFSET(AZ$4,,-$C29+1),0),),IFERROR(IF($C29=0,0,OFFSET(AZ$4,,-$C29+1)/D1_T),0))</f>
        <v>0</v>
      </c>
      <c r="BB29" s="548">
        <f ca="1">IF('Clinic Model'!$P$15="Annuity",-IFERROR(PPMT(D1_I/12,$C29,D1_T,OFFSET(BA$4,,-$C29+1),0),),IFERROR(IF($C29=0,0,OFFSET(BA$4,,-$C29+1)/D1_T),0))</f>
        <v>0</v>
      </c>
      <c r="BC29" s="548">
        <f ca="1">IF('Clinic Model'!$P$15="Annuity",-IFERROR(PPMT(D1_I/12,$C29,D1_T,OFFSET(BB$4,,-$C29+1),0),),IFERROR(IF($C29=0,0,OFFSET(BB$4,,-$C29+1)/D1_T),0))</f>
        <v>0</v>
      </c>
      <c r="BD29" s="548">
        <f ca="1">IF('Clinic Model'!$P$15="Annuity",-IFERROR(PPMT(D1_I/12,$C29,D1_T,OFFSET(BC$4,,-$C29+1),0),),IFERROR(IF($C29=0,0,OFFSET(BC$4,,-$C29+1)/D1_T),0))</f>
        <v>0</v>
      </c>
      <c r="BE29" s="548">
        <f ca="1">IF('Clinic Model'!$P$15="Annuity",-IFERROR(PPMT(D1_I/12,$C29,D1_T,OFFSET(BD$4,,-$C29+1),0),),IFERROR(IF($C29=0,0,OFFSET(BD$4,,-$C29+1)/D1_T),0))</f>
        <v>0</v>
      </c>
      <c r="BF29" s="548">
        <f ca="1">IF('Clinic Model'!$P$15="Annuity",-IFERROR(PPMT(D1_I/12,$C29,D1_T,OFFSET(BE$4,,-$C29+1),0),),IFERROR(IF($C29=0,0,OFFSET(BE$4,,-$C29+1)/D1_T),0))</f>
        <v>0</v>
      </c>
      <c r="BG29" s="548">
        <f ca="1">IF('Clinic Model'!$P$15="Annuity",-IFERROR(PPMT(D1_I/12,$C29,D1_T,OFFSET(BF$4,,-$C29+1),0),),IFERROR(IF($C29=0,0,OFFSET(BF$4,,-$C29+1)/D1_T),0))</f>
        <v>0</v>
      </c>
      <c r="BH29" s="548">
        <f ca="1">IF('Clinic Model'!$P$15="Annuity",-IFERROR(PPMT(D1_I/12,$C29,D1_T,OFFSET(BG$4,,-$C29+1),0),),IFERROR(IF($C29=0,0,OFFSET(BG$4,,-$C29+1)/D1_T),0))</f>
        <v>0</v>
      </c>
      <c r="BI29" s="548">
        <f ca="1">IF('Clinic Model'!$P$15="Annuity",-IFERROR(PPMT(D1_I/12,$C29,D1_T,OFFSET(BH$4,,-$C29+1),0),),IFERROR(IF($C29=0,0,OFFSET(BH$4,,-$C29+1)/D1_T),0))</f>
        <v>0</v>
      </c>
      <c r="BJ29" s="548">
        <f ca="1">IF('Clinic Model'!$P$15="Annuity",-IFERROR(PPMT(D1_I/12,$C29,D1_T,OFFSET(BI$4,,-$C29+1),0),),IFERROR(IF($C29=0,0,OFFSET(BI$4,,-$C29+1)/D1_T),0))</f>
        <v>0</v>
      </c>
      <c r="BK29" s="548">
        <f ca="1">IF('Clinic Model'!$P$15="Annuity",-IFERROR(PPMT(D1_I/12,$C29,D1_T,OFFSET(BJ$4,,-$C29+1),0),),IFERROR(IF($C29=0,0,OFFSET(BJ$4,,-$C29+1)/D1_T),0))</f>
        <v>0</v>
      </c>
      <c r="BL29" s="548">
        <f ca="1">IF('Clinic Model'!$P$15="Annuity",-IFERROR(PPMT(D1_I/12,$C29,D1_T,OFFSET(BK$4,,-$C29+1),0),),IFERROR(IF($C29=0,0,OFFSET(BK$4,,-$C29+1)/D1_T),0))</f>
        <v>0</v>
      </c>
    </row>
    <row r="30" spans="1:64" ht="10.5" hidden="1" customHeight="1" outlineLevel="1" x14ac:dyDescent="0.3">
      <c r="A30" s="105"/>
      <c r="B30" s="504"/>
      <c r="C30" s="105">
        <f t="shared" si="3"/>
        <v>24</v>
      </c>
      <c r="E30" s="548">
        <f ca="1">IF('Clinic Model'!$P$15="Annuity",-IFERROR(PPMT(D1_I/12,$C30,D1_T,OFFSET(D$4,,-$C30+1),0),),IFERROR(IF($C30=0,0,OFFSET(D$4,,-$C30+1)/D1_T),0))</f>
        <v>0</v>
      </c>
      <c r="F30" s="548">
        <f ca="1">IF('Clinic Model'!$P$15="Annuity",-IFERROR(PPMT(D1_I/12,$C30,D1_T,OFFSET(E$4,,-$C30+1),0),),IFERROR(IF($C30=0,0,OFFSET(E$4,,-$C30+1)/D1_T),0))</f>
        <v>0</v>
      </c>
      <c r="G30" s="548">
        <f ca="1">IF('Clinic Model'!$P$15="Annuity",-IFERROR(PPMT(D1_I/12,$C30,D1_T,OFFSET(F$4,,-$C30+1),0),),IFERROR(IF($C30=0,0,OFFSET(F$4,,-$C30+1)/D1_T),0))</f>
        <v>0</v>
      </c>
      <c r="H30" s="548">
        <f ca="1">IF('Clinic Model'!$P$15="Annuity",-IFERROR(PPMT(D1_I/12,$C30,D1_T,OFFSET(G$4,,-$C30+1),0),),IFERROR(IF($C30=0,0,OFFSET(G$4,,-$C30+1)/D1_T),0))</f>
        <v>0</v>
      </c>
      <c r="I30" s="548">
        <f ca="1">IF('Clinic Model'!$P$15="Annuity",-IFERROR(PPMT(D1_I/12,$C30,D1_T,OFFSET(H$4,,-$C30+1),0),),IFERROR(IF($C30=0,0,OFFSET(H$4,,-$C30+1)/D1_T),0))</f>
        <v>0</v>
      </c>
      <c r="J30" s="548">
        <f ca="1">IF('Clinic Model'!$P$15="Annuity",-IFERROR(PPMT(D1_I/12,$C30,D1_T,OFFSET(I$4,,-$C30+1),0),),IFERROR(IF($C30=0,0,OFFSET(I$4,,-$C30+1)/D1_T),0))</f>
        <v>0</v>
      </c>
      <c r="K30" s="548">
        <f ca="1">IF('Clinic Model'!$P$15="Annuity",-IFERROR(PPMT(D1_I/12,$C30,D1_T,OFFSET(J$4,,-$C30+1),0),),IFERROR(IF($C30=0,0,OFFSET(J$4,,-$C30+1)/D1_T),0))</f>
        <v>0</v>
      </c>
      <c r="L30" s="548">
        <f ca="1">IF('Clinic Model'!$P$15="Annuity",-IFERROR(PPMT(D1_I/12,$C30,D1_T,OFFSET(K$4,,-$C30+1),0),),IFERROR(IF($C30=0,0,OFFSET(K$4,,-$C30+1)/D1_T),0))</f>
        <v>0</v>
      </c>
      <c r="M30" s="548">
        <f ca="1">IF('Clinic Model'!$P$15="Annuity",-IFERROR(PPMT(D1_I/12,$C30,D1_T,OFFSET(L$4,,-$C30+1),0),),IFERROR(IF($C30=0,0,OFFSET(L$4,,-$C30+1)/D1_T),0))</f>
        <v>0</v>
      </c>
      <c r="N30" s="548">
        <f ca="1">IF('Clinic Model'!$P$15="Annuity",-IFERROR(PPMT(D1_I/12,$C30,D1_T,OFFSET(M$4,,-$C30+1),0),),IFERROR(IF($C30=0,0,OFFSET(M$4,,-$C30+1)/D1_T),0))</f>
        <v>0</v>
      </c>
      <c r="O30" s="548">
        <f ca="1">IF('Clinic Model'!$P$15="Annuity",-IFERROR(PPMT(D1_I/12,$C30,D1_T,OFFSET(N$4,,-$C30+1),0),),IFERROR(IF($C30=0,0,OFFSET(N$4,,-$C30+1)/D1_T),0))</f>
        <v>0</v>
      </c>
      <c r="P30" s="548">
        <f ca="1">IF('Clinic Model'!$P$15="Annuity",-IFERROR(PPMT(D1_I/12,$C30,D1_T,OFFSET(O$4,,-$C30+1),0),),IFERROR(IF($C30=0,0,OFFSET(O$4,,-$C30+1)/D1_T),0))</f>
        <v>0</v>
      </c>
      <c r="Q30" s="548">
        <f ca="1">IF('Clinic Model'!$P$15="Annuity",-IFERROR(PPMT(D1_I/12,$C30,D1_T,OFFSET(P$4,,-$C30+1),0),),IFERROR(IF($C30=0,0,OFFSET(P$4,,-$C30+1)/D1_T),0))</f>
        <v>0</v>
      </c>
      <c r="R30" s="548">
        <f ca="1">IF('Clinic Model'!$P$15="Annuity",-IFERROR(PPMT(D1_I/12,$C30,D1_T,OFFSET(Q$4,,-$C30+1),0),),IFERROR(IF($C30=0,0,OFFSET(Q$4,,-$C30+1)/D1_T),0))</f>
        <v>0</v>
      </c>
      <c r="S30" s="548">
        <f ca="1">IF('Clinic Model'!$P$15="Annuity",-IFERROR(PPMT(D1_I/12,$C30,D1_T,OFFSET(R$4,,-$C30+1),0),),IFERROR(IF($C30=0,0,OFFSET(R$4,,-$C30+1)/D1_T),0))</f>
        <v>0</v>
      </c>
      <c r="T30" s="548">
        <f ca="1">IF('Clinic Model'!$P$15="Annuity",-IFERROR(PPMT(D1_I/12,$C30,D1_T,OFFSET(S$4,,-$C30+1),0),),IFERROR(IF($C30=0,0,OFFSET(S$4,,-$C30+1)/D1_T),0))</f>
        <v>0</v>
      </c>
      <c r="U30" s="548">
        <f ca="1">IF('Clinic Model'!$P$15="Annuity",-IFERROR(PPMT(D1_I/12,$C30,D1_T,OFFSET(T$4,,-$C30+1),0),),IFERROR(IF($C30=0,0,OFFSET(T$4,,-$C30+1)/D1_T),0))</f>
        <v>0</v>
      </c>
      <c r="V30" s="548">
        <f ca="1">IF('Clinic Model'!$P$15="Annuity",-IFERROR(PPMT(D1_I/12,$C30,D1_T,OFFSET(U$4,,-$C30+1),0),),IFERROR(IF($C30=0,0,OFFSET(U$4,,-$C30+1)/D1_T),0))</f>
        <v>0</v>
      </c>
      <c r="W30" s="548">
        <f ca="1">IF('Clinic Model'!$P$15="Annuity",-IFERROR(PPMT(D1_I/12,$C30,D1_T,OFFSET(V$4,,-$C30+1),0),),IFERROR(IF($C30=0,0,OFFSET(V$4,,-$C30+1)/D1_T),0))</f>
        <v>0</v>
      </c>
      <c r="X30" s="548">
        <f ca="1">IF('Clinic Model'!$P$15="Annuity",-IFERROR(PPMT(D1_I/12,$C30,D1_T,OFFSET(W$4,,-$C30+1),0),),IFERROR(IF($C30=0,0,OFFSET(W$4,,-$C30+1)/D1_T),0))</f>
        <v>0</v>
      </c>
      <c r="Y30" s="548">
        <f ca="1">IF('Clinic Model'!$P$15="Annuity",-IFERROR(PPMT(D1_I/12,$C30,D1_T,OFFSET(X$4,,-$C30+1),0),),IFERROR(IF($C30=0,0,OFFSET(X$4,,-$C30+1)/D1_T),0))</f>
        <v>0</v>
      </c>
      <c r="Z30" s="548">
        <f ca="1">IF('Clinic Model'!$P$15="Annuity",-IFERROR(PPMT(D1_I/12,$C30,D1_T,OFFSET(Y$4,,-$C30+1),0),),IFERROR(IF($C30=0,0,OFFSET(Y$4,,-$C30+1)/D1_T),0))</f>
        <v>0</v>
      </c>
      <c r="AA30" s="548">
        <f ca="1">IF('Clinic Model'!$P$15="Annuity",-IFERROR(PPMT(D1_I/12,$C30,D1_T,OFFSET(Z$4,,-$C30+1),0),),IFERROR(IF($C30=0,0,OFFSET(Z$4,,-$C30+1)/D1_T),0))</f>
        <v>0</v>
      </c>
      <c r="AB30" s="548">
        <f ca="1">IF('Clinic Model'!$P$15="Annuity",-IFERROR(PPMT(D1_I/12,$C30,D1_T,OFFSET(AA$4,,-$C30+1),0),),IFERROR(IF($C30=0,0,OFFSET(AA$4,,-$C30+1)/D1_T),0))</f>
        <v>0</v>
      </c>
      <c r="AC30" s="548">
        <f ca="1">IF('Clinic Model'!$P$15="Annuity",-IFERROR(PPMT(D1_I/12,$C30,D1_T,OFFSET(AB$4,,-$C30+1),0),),IFERROR(IF($C30=0,0,OFFSET(AB$4,,-$C30+1)/D1_T),0))</f>
        <v>23611.111111111109</v>
      </c>
      <c r="AD30" s="548">
        <f ca="1">IF('Clinic Model'!$P$15="Annuity",-IFERROR(PPMT(D1_I/12,$C30,D1_T,OFFSET(AC$4,,-$C30+1),0),),IFERROR(IF($C30=0,0,OFFSET(AC$4,,-$C30+1)/D1_T),0))</f>
        <v>0</v>
      </c>
      <c r="AE30" s="548">
        <f ca="1">IF('Clinic Model'!$P$15="Annuity",-IFERROR(PPMT(D1_I/12,$C30,D1_T,OFFSET(AD$4,,-$C30+1),0),),IFERROR(IF($C30=0,0,OFFSET(AD$4,,-$C30+1)/D1_T),0))</f>
        <v>0</v>
      </c>
      <c r="AF30" s="548">
        <f ca="1">IF('Clinic Model'!$P$15="Annuity",-IFERROR(PPMT(D1_I/12,$C30,D1_T,OFFSET(AE$4,,-$C30+1),0),),IFERROR(IF($C30=0,0,OFFSET(AE$4,,-$C30+1)/D1_T),0))</f>
        <v>0</v>
      </c>
      <c r="AG30" s="548">
        <f ca="1">IF('Clinic Model'!$P$15="Annuity",-IFERROR(PPMT(D1_I/12,$C30,D1_T,OFFSET(AF$4,,-$C30+1),0),),IFERROR(IF($C30=0,0,OFFSET(AF$4,,-$C30+1)/D1_T),0))</f>
        <v>0</v>
      </c>
      <c r="AH30" s="548">
        <f ca="1">IF('Clinic Model'!$P$15="Annuity",-IFERROR(PPMT(D1_I/12,$C30,D1_T,OFFSET(AG$4,,-$C30+1),0),),IFERROR(IF($C30=0,0,OFFSET(AG$4,,-$C30+1)/D1_T),0))</f>
        <v>0</v>
      </c>
      <c r="AI30" s="548">
        <f ca="1">IF('Clinic Model'!$P$15="Annuity",-IFERROR(PPMT(D1_I/12,$C30,D1_T,OFFSET(AH$4,,-$C30+1),0),),IFERROR(IF($C30=0,0,OFFSET(AH$4,,-$C30+1)/D1_T),0))</f>
        <v>0</v>
      </c>
      <c r="AJ30" s="548">
        <f ca="1">IF('Clinic Model'!$P$15="Annuity",-IFERROR(PPMT(D1_I/12,$C30,D1_T,OFFSET(AI$4,,-$C30+1),0),),IFERROR(IF($C30=0,0,OFFSET(AI$4,,-$C30+1)/D1_T),0))</f>
        <v>0</v>
      </c>
      <c r="AK30" s="548">
        <f ca="1">IF('Clinic Model'!$P$15="Annuity",-IFERROR(PPMT(D1_I/12,$C30,D1_T,OFFSET(AJ$4,,-$C30+1),0),),IFERROR(IF($C30=0,0,OFFSET(AJ$4,,-$C30+1)/D1_T),0))</f>
        <v>0</v>
      </c>
      <c r="AL30" s="548">
        <f ca="1">IF('Clinic Model'!$P$15="Annuity",-IFERROR(PPMT(D1_I/12,$C30,D1_T,OFFSET(AK$4,,-$C30+1),0),),IFERROR(IF($C30=0,0,OFFSET(AK$4,,-$C30+1)/D1_T),0))</f>
        <v>0</v>
      </c>
      <c r="AM30" s="548">
        <f ca="1">IF('Clinic Model'!$P$15="Annuity",-IFERROR(PPMT(D1_I/12,$C30,D1_T,OFFSET(AL$4,,-$C30+1),0),),IFERROR(IF($C30=0,0,OFFSET(AL$4,,-$C30+1)/D1_T),0))</f>
        <v>0</v>
      </c>
      <c r="AN30" s="548">
        <f ca="1">IF('Clinic Model'!$P$15="Annuity",-IFERROR(PPMT(D1_I/12,$C30,D1_T,OFFSET(AM$4,,-$C30+1),0),),IFERROR(IF($C30=0,0,OFFSET(AM$4,,-$C30+1)/D1_T),0))</f>
        <v>0</v>
      </c>
      <c r="AO30" s="548">
        <f ca="1">IF('Clinic Model'!$P$15="Annuity",-IFERROR(PPMT(D1_I/12,$C30,D1_T,OFFSET(AN$4,,-$C30+1),0),),IFERROR(IF($C30=0,0,OFFSET(AN$4,,-$C30+1)/D1_T),0))</f>
        <v>0</v>
      </c>
      <c r="AP30" s="548">
        <f ca="1">IF('Clinic Model'!$P$15="Annuity",-IFERROR(PPMT(D1_I/12,$C30,D1_T,OFFSET(AO$4,,-$C30+1),0),),IFERROR(IF($C30=0,0,OFFSET(AO$4,,-$C30+1)/D1_T),0))</f>
        <v>0</v>
      </c>
      <c r="AQ30" s="548">
        <f ca="1">IF('Clinic Model'!$P$15="Annuity",-IFERROR(PPMT(D1_I/12,$C30,D1_T,OFFSET(AP$4,,-$C30+1),0),),IFERROR(IF($C30=0,0,OFFSET(AP$4,,-$C30+1)/D1_T),0))</f>
        <v>0</v>
      </c>
      <c r="AR30" s="548">
        <f ca="1">IF('Clinic Model'!$P$15="Annuity",-IFERROR(PPMT(D1_I/12,$C30,D1_T,OFFSET(AQ$4,,-$C30+1),0),),IFERROR(IF($C30=0,0,OFFSET(AQ$4,,-$C30+1)/D1_T),0))</f>
        <v>0</v>
      </c>
      <c r="AS30" s="548">
        <f ca="1">IF('Clinic Model'!$P$15="Annuity",-IFERROR(PPMT(D1_I/12,$C30,D1_T,OFFSET(AR$4,,-$C30+1),0),),IFERROR(IF($C30=0,0,OFFSET(AR$4,,-$C30+1)/D1_T),0))</f>
        <v>0</v>
      </c>
      <c r="AT30" s="548">
        <f ca="1">IF('Clinic Model'!$P$15="Annuity",-IFERROR(PPMT(D1_I/12,$C30,D1_T,OFFSET(AS$4,,-$C30+1),0),),IFERROR(IF($C30=0,0,OFFSET(AS$4,,-$C30+1)/D1_T),0))</f>
        <v>0</v>
      </c>
      <c r="AU30" s="548">
        <f ca="1">IF('Clinic Model'!$P$15="Annuity",-IFERROR(PPMT(D1_I/12,$C30,D1_T,OFFSET(AT$4,,-$C30+1),0),),IFERROR(IF($C30=0,0,OFFSET(AT$4,,-$C30+1)/D1_T),0))</f>
        <v>0</v>
      </c>
      <c r="AV30" s="548">
        <f ca="1">IF('Clinic Model'!$P$15="Annuity",-IFERROR(PPMT(D1_I/12,$C30,D1_T,OFFSET(AU$4,,-$C30+1),0),),IFERROR(IF($C30=0,0,OFFSET(AU$4,,-$C30+1)/D1_T),0))</f>
        <v>0</v>
      </c>
      <c r="AW30" s="548">
        <f ca="1">IF('Clinic Model'!$P$15="Annuity",-IFERROR(PPMT(D1_I/12,$C30,D1_T,OFFSET(AV$4,,-$C30+1),0),),IFERROR(IF($C30=0,0,OFFSET(AV$4,,-$C30+1)/D1_T),0))</f>
        <v>0</v>
      </c>
      <c r="AX30" s="548">
        <f ca="1">IF('Clinic Model'!$P$15="Annuity",-IFERROR(PPMT(D1_I/12,$C30,D1_T,OFFSET(AW$4,,-$C30+1),0),),IFERROR(IF($C30=0,0,OFFSET(AW$4,,-$C30+1)/D1_T),0))</f>
        <v>0</v>
      </c>
      <c r="AY30" s="548">
        <f ca="1">IF('Clinic Model'!$P$15="Annuity",-IFERROR(PPMT(D1_I/12,$C30,D1_T,OFFSET(AX$4,,-$C30+1),0),),IFERROR(IF($C30=0,0,OFFSET(AX$4,,-$C30+1)/D1_T),0))</f>
        <v>0</v>
      </c>
      <c r="AZ30" s="548">
        <f ca="1">IF('Clinic Model'!$P$15="Annuity",-IFERROR(PPMT(D1_I/12,$C30,D1_T,OFFSET(AY$4,,-$C30+1),0),),IFERROR(IF($C30=0,0,OFFSET(AY$4,,-$C30+1)/D1_T),0))</f>
        <v>0</v>
      </c>
      <c r="BA30" s="548">
        <f ca="1">IF('Clinic Model'!$P$15="Annuity",-IFERROR(PPMT(D1_I/12,$C30,D1_T,OFFSET(AZ$4,,-$C30+1),0),),IFERROR(IF($C30=0,0,OFFSET(AZ$4,,-$C30+1)/D1_T),0))</f>
        <v>0</v>
      </c>
      <c r="BB30" s="548">
        <f ca="1">IF('Clinic Model'!$P$15="Annuity",-IFERROR(PPMT(D1_I/12,$C30,D1_T,OFFSET(BA$4,,-$C30+1),0),),IFERROR(IF($C30=0,0,OFFSET(BA$4,,-$C30+1)/D1_T),0))</f>
        <v>0</v>
      </c>
      <c r="BC30" s="548">
        <f ca="1">IF('Clinic Model'!$P$15="Annuity",-IFERROR(PPMT(D1_I/12,$C30,D1_T,OFFSET(BB$4,,-$C30+1),0),),IFERROR(IF($C30=0,0,OFFSET(BB$4,,-$C30+1)/D1_T),0))</f>
        <v>0</v>
      </c>
      <c r="BD30" s="548">
        <f ca="1">IF('Clinic Model'!$P$15="Annuity",-IFERROR(PPMT(D1_I/12,$C30,D1_T,OFFSET(BC$4,,-$C30+1),0),),IFERROR(IF($C30=0,0,OFFSET(BC$4,,-$C30+1)/D1_T),0))</f>
        <v>0</v>
      </c>
      <c r="BE30" s="548">
        <f ca="1">IF('Clinic Model'!$P$15="Annuity",-IFERROR(PPMT(D1_I/12,$C30,D1_T,OFFSET(BD$4,,-$C30+1),0),),IFERROR(IF($C30=0,0,OFFSET(BD$4,,-$C30+1)/D1_T),0))</f>
        <v>0</v>
      </c>
      <c r="BF30" s="548">
        <f ca="1">IF('Clinic Model'!$P$15="Annuity",-IFERROR(PPMT(D1_I/12,$C30,D1_T,OFFSET(BE$4,,-$C30+1),0),),IFERROR(IF($C30=0,0,OFFSET(BE$4,,-$C30+1)/D1_T),0))</f>
        <v>0</v>
      </c>
      <c r="BG30" s="548">
        <f ca="1">IF('Clinic Model'!$P$15="Annuity",-IFERROR(PPMT(D1_I/12,$C30,D1_T,OFFSET(BF$4,,-$C30+1),0),),IFERROR(IF($C30=0,0,OFFSET(BF$4,,-$C30+1)/D1_T),0))</f>
        <v>0</v>
      </c>
      <c r="BH30" s="548">
        <f ca="1">IF('Clinic Model'!$P$15="Annuity",-IFERROR(PPMT(D1_I/12,$C30,D1_T,OFFSET(BG$4,,-$C30+1),0),),IFERROR(IF($C30=0,0,OFFSET(BG$4,,-$C30+1)/D1_T),0))</f>
        <v>0</v>
      </c>
      <c r="BI30" s="548">
        <f ca="1">IF('Clinic Model'!$P$15="Annuity",-IFERROR(PPMT(D1_I/12,$C30,D1_T,OFFSET(BH$4,,-$C30+1),0),),IFERROR(IF($C30=0,0,OFFSET(BH$4,,-$C30+1)/D1_T),0))</f>
        <v>0</v>
      </c>
      <c r="BJ30" s="548">
        <f ca="1">IF('Clinic Model'!$P$15="Annuity",-IFERROR(PPMT(D1_I/12,$C30,D1_T,OFFSET(BI$4,,-$C30+1),0),),IFERROR(IF($C30=0,0,OFFSET(BI$4,,-$C30+1)/D1_T),0))</f>
        <v>0</v>
      </c>
      <c r="BK30" s="548">
        <f ca="1">IF('Clinic Model'!$P$15="Annuity",-IFERROR(PPMT(D1_I/12,$C30,D1_T,OFFSET(BJ$4,,-$C30+1),0),),IFERROR(IF($C30=0,0,OFFSET(BJ$4,,-$C30+1)/D1_T),0))</f>
        <v>0</v>
      </c>
      <c r="BL30" s="548">
        <f ca="1">IF('Clinic Model'!$P$15="Annuity",-IFERROR(PPMT(D1_I/12,$C30,D1_T,OFFSET(BK$4,,-$C30+1),0),),IFERROR(IF($C30=0,0,OFFSET(BK$4,,-$C30+1)/D1_T),0))</f>
        <v>0</v>
      </c>
    </row>
    <row r="31" spans="1:64" ht="10.5" hidden="1" customHeight="1" outlineLevel="1" x14ac:dyDescent="0.3">
      <c r="A31" s="105"/>
      <c r="B31" s="504"/>
      <c r="C31" s="105">
        <f t="shared" si="3"/>
        <v>25</v>
      </c>
      <c r="E31" s="548">
        <f ca="1">IF('Clinic Model'!$P$15="Annuity",-IFERROR(PPMT(D1_I/12,$C31,D1_T,OFFSET(D$4,,-$C31+1),0),),IFERROR(IF($C31=0,0,OFFSET(D$4,,-$C31+1)/D1_T),0))</f>
        <v>0</v>
      </c>
      <c r="F31" s="548">
        <f ca="1">IF('Clinic Model'!$P$15="Annuity",-IFERROR(PPMT(D1_I/12,$C31,D1_T,OFFSET(E$4,,-$C31+1),0),),IFERROR(IF($C31=0,0,OFFSET(E$4,,-$C31+1)/D1_T),0))</f>
        <v>0</v>
      </c>
      <c r="G31" s="548">
        <f ca="1">IF('Clinic Model'!$P$15="Annuity",-IFERROR(PPMT(D1_I/12,$C31,D1_T,OFFSET(F$4,,-$C31+1),0),),IFERROR(IF($C31=0,0,OFFSET(F$4,,-$C31+1)/D1_T),0))</f>
        <v>0</v>
      </c>
      <c r="H31" s="548">
        <f ca="1">IF('Clinic Model'!$P$15="Annuity",-IFERROR(PPMT(D1_I/12,$C31,D1_T,OFFSET(G$4,,-$C31+1),0),),IFERROR(IF($C31=0,0,OFFSET(G$4,,-$C31+1)/D1_T),0))</f>
        <v>0</v>
      </c>
      <c r="I31" s="548">
        <f ca="1">IF('Clinic Model'!$P$15="Annuity",-IFERROR(PPMT(D1_I/12,$C31,D1_T,OFFSET(H$4,,-$C31+1),0),),IFERROR(IF($C31=0,0,OFFSET(H$4,,-$C31+1)/D1_T),0))</f>
        <v>0</v>
      </c>
      <c r="J31" s="548">
        <f ca="1">IF('Clinic Model'!$P$15="Annuity",-IFERROR(PPMT(D1_I/12,$C31,D1_T,OFFSET(I$4,,-$C31+1),0),),IFERROR(IF($C31=0,0,OFFSET(I$4,,-$C31+1)/D1_T),0))</f>
        <v>0</v>
      </c>
      <c r="K31" s="548">
        <f ca="1">IF('Clinic Model'!$P$15="Annuity",-IFERROR(PPMT(D1_I/12,$C31,D1_T,OFFSET(J$4,,-$C31+1),0),),IFERROR(IF($C31=0,0,OFFSET(J$4,,-$C31+1)/D1_T),0))</f>
        <v>0</v>
      </c>
      <c r="L31" s="548">
        <f ca="1">IF('Clinic Model'!$P$15="Annuity",-IFERROR(PPMT(D1_I/12,$C31,D1_T,OFFSET(K$4,,-$C31+1),0),),IFERROR(IF($C31=0,0,OFFSET(K$4,,-$C31+1)/D1_T),0))</f>
        <v>0</v>
      </c>
      <c r="M31" s="548">
        <f ca="1">IF('Clinic Model'!$P$15="Annuity",-IFERROR(PPMT(D1_I/12,$C31,D1_T,OFFSET(L$4,,-$C31+1),0),),IFERROR(IF($C31=0,0,OFFSET(L$4,,-$C31+1)/D1_T),0))</f>
        <v>0</v>
      </c>
      <c r="N31" s="548">
        <f ca="1">IF('Clinic Model'!$P$15="Annuity",-IFERROR(PPMT(D1_I/12,$C31,D1_T,OFFSET(M$4,,-$C31+1),0),),IFERROR(IF($C31=0,0,OFFSET(M$4,,-$C31+1)/D1_T),0))</f>
        <v>0</v>
      </c>
      <c r="O31" s="548">
        <f ca="1">IF('Clinic Model'!$P$15="Annuity",-IFERROR(PPMT(D1_I/12,$C31,D1_T,OFFSET(N$4,,-$C31+1),0),),IFERROR(IF($C31=0,0,OFFSET(N$4,,-$C31+1)/D1_T),0))</f>
        <v>0</v>
      </c>
      <c r="P31" s="548">
        <f ca="1">IF('Clinic Model'!$P$15="Annuity",-IFERROR(PPMT(D1_I/12,$C31,D1_T,OFFSET(O$4,,-$C31+1),0),),IFERROR(IF($C31=0,0,OFFSET(O$4,,-$C31+1)/D1_T),0))</f>
        <v>0</v>
      </c>
      <c r="Q31" s="548">
        <f ca="1">IF('Clinic Model'!$P$15="Annuity",-IFERROR(PPMT(D1_I/12,$C31,D1_T,OFFSET(P$4,,-$C31+1),0),),IFERROR(IF($C31=0,0,OFFSET(P$4,,-$C31+1)/D1_T),0))</f>
        <v>0</v>
      </c>
      <c r="R31" s="548">
        <f ca="1">IF('Clinic Model'!$P$15="Annuity",-IFERROR(PPMT(D1_I/12,$C31,D1_T,OFFSET(Q$4,,-$C31+1),0),),IFERROR(IF($C31=0,0,OFFSET(Q$4,,-$C31+1)/D1_T),0))</f>
        <v>0</v>
      </c>
      <c r="S31" s="548">
        <f ca="1">IF('Clinic Model'!$P$15="Annuity",-IFERROR(PPMT(D1_I/12,$C31,D1_T,OFFSET(R$4,,-$C31+1),0),),IFERROR(IF($C31=0,0,OFFSET(R$4,,-$C31+1)/D1_T),0))</f>
        <v>0</v>
      </c>
      <c r="T31" s="548">
        <f ca="1">IF('Clinic Model'!$P$15="Annuity",-IFERROR(PPMT(D1_I/12,$C31,D1_T,OFFSET(S$4,,-$C31+1),0),),IFERROR(IF($C31=0,0,OFFSET(S$4,,-$C31+1)/D1_T),0))</f>
        <v>0</v>
      </c>
      <c r="U31" s="548">
        <f ca="1">IF('Clinic Model'!$P$15="Annuity",-IFERROR(PPMT(D1_I/12,$C31,D1_T,OFFSET(T$4,,-$C31+1),0),),IFERROR(IF($C31=0,0,OFFSET(T$4,,-$C31+1)/D1_T),0))</f>
        <v>0</v>
      </c>
      <c r="V31" s="548">
        <f ca="1">IF('Clinic Model'!$P$15="Annuity",-IFERROR(PPMT(D1_I/12,$C31,D1_T,OFFSET(U$4,,-$C31+1),0),),IFERROR(IF($C31=0,0,OFFSET(U$4,,-$C31+1)/D1_T),0))</f>
        <v>0</v>
      </c>
      <c r="W31" s="548">
        <f ca="1">IF('Clinic Model'!$P$15="Annuity",-IFERROR(PPMT(D1_I/12,$C31,D1_T,OFFSET(V$4,,-$C31+1),0),),IFERROR(IF($C31=0,0,OFFSET(V$4,,-$C31+1)/D1_T),0))</f>
        <v>0</v>
      </c>
      <c r="X31" s="548">
        <f ca="1">IF('Clinic Model'!$P$15="Annuity",-IFERROR(PPMT(D1_I/12,$C31,D1_T,OFFSET(W$4,,-$C31+1),0),),IFERROR(IF($C31=0,0,OFFSET(W$4,,-$C31+1)/D1_T),0))</f>
        <v>0</v>
      </c>
      <c r="Y31" s="548">
        <f ca="1">IF('Clinic Model'!$P$15="Annuity",-IFERROR(PPMT(D1_I/12,$C31,D1_T,OFFSET(X$4,,-$C31+1),0),),IFERROR(IF($C31=0,0,OFFSET(X$4,,-$C31+1)/D1_T),0))</f>
        <v>0</v>
      </c>
      <c r="Z31" s="548">
        <f ca="1">IF('Clinic Model'!$P$15="Annuity",-IFERROR(PPMT(D1_I/12,$C31,D1_T,OFFSET(Y$4,,-$C31+1),0),),IFERROR(IF($C31=0,0,OFFSET(Y$4,,-$C31+1)/D1_T),0))</f>
        <v>0</v>
      </c>
      <c r="AA31" s="548">
        <f ca="1">IF('Clinic Model'!$P$15="Annuity",-IFERROR(PPMT(D1_I/12,$C31,D1_T,OFFSET(Z$4,,-$C31+1),0),),IFERROR(IF($C31=0,0,OFFSET(Z$4,,-$C31+1)/D1_T),0))</f>
        <v>0</v>
      </c>
      <c r="AB31" s="548">
        <f ca="1">IF('Clinic Model'!$P$15="Annuity",-IFERROR(PPMT(D1_I/12,$C31,D1_T,OFFSET(AA$4,,-$C31+1),0),),IFERROR(IF($C31=0,0,OFFSET(AA$4,,-$C31+1)/D1_T),0))</f>
        <v>0</v>
      </c>
      <c r="AC31" s="548">
        <f ca="1">IF('Clinic Model'!$P$15="Annuity",-IFERROR(PPMT(D1_I/12,$C31,D1_T,OFFSET(AB$4,,-$C31+1),0),),IFERROR(IF($C31=0,0,OFFSET(AB$4,,-$C31+1)/D1_T),0))</f>
        <v>0</v>
      </c>
      <c r="AD31" s="548">
        <f ca="1">IF('Clinic Model'!$P$15="Annuity",-IFERROR(PPMT(D1_I/12,$C31,D1_T,OFFSET(AC$4,,-$C31+1),0),),IFERROR(IF($C31=0,0,OFFSET(AC$4,,-$C31+1)/D1_T),0))</f>
        <v>23611.111111111109</v>
      </c>
      <c r="AE31" s="548">
        <f ca="1">IF('Clinic Model'!$P$15="Annuity",-IFERROR(PPMT(D1_I/12,$C31,D1_T,OFFSET(AD$4,,-$C31+1),0),),IFERROR(IF($C31=0,0,OFFSET(AD$4,,-$C31+1)/D1_T),0))</f>
        <v>0</v>
      </c>
      <c r="AF31" s="548">
        <f ca="1">IF('Clinic Model'!$P$15="Annuity",-IFERROR(PPMT(D1_I/12,$C31,D1_T,OFFSET(AE$4,,-$C31+1),0),),IFERROR(IF($C31=0,0,OFFSET(AE$4,,-$C31+1)/D1_T),0))</f>
        <v>0</v>
      </c>
      <c r="AG31" s="548">
        <f ca="1">IF('Clinic Model'!$P$15="Annuity",-IFERROR(PPMT(D1_I/12,$C31,D1_T,OFFSET(AF$4,,-$C31+1),0),),IFERROR(IF($C31=0,0,OFFSET(AF$4,,-$C31+1)/D1_T),0))</f>
        <v>0</v>
      </c>
      <c r="AH31" s="548">
        <f ca="1">IF('Clinic Model'!$P$15="Annuity",-IFERROR(PPMT(D1_I/12,$C31,D1_T,OFFSET(AG$4,,-$C31+1),0),),IFERROR(IF($C31=0,0,OFFSET(AG$4,,-$C31+1)/D1_T),0))</f>
        <v>0</v>
      </c>
      <c r="AI31" s="548">
        <f ca="1">IF('Clinic Model'!$P$15="Annuity",-IFERROR(PPMT(D1_I/12,$C31,D1_T,OFFSET(AH$4,,-$C31+1),0),),IFERROR(IF($C31=0,0,OFFSET(AH$4,,-$C31+1)/D1_T),0))</f>
        <v>0</v>
      </c>
      <c r="AJ31" s="548">
        <f ca="1">IF('Clinic Model'!$P$15="Annuity",-IFERROR(PPMT(D1_I/12,$C31,D1_T,OFFSET(AI$4,,-$C31+1),0),),IFERROR(IF($C31=0,0,OFFSET(AI$4,,-$C31+1)/D1_T),0))</f>
        <v>0</v>
      </c>
      <c r="AK31" s="548">
        <f ca="1">IF('Clinic Model'!$P$15="Annuity",-IFERROR(PPMT(D1_I/12,$C31,D1_T,OFFSET(AJ$4,,-$C31+1),0),),IFERROR(IF($C31=0,0,OFFSET(AJ$4,,-$C31+1)/D1_T),0))</f>
        <v>0</v>
      </c>
      <c r="AL31" s="548">
        <f ca="1">IF('Clinic Model'!$P$15="Annuity",-IFERROR(PPMT(D1_I/12,$C31,D1_T,OFFSET(AK$4,,-$C31+1),0),),IFERROR(IF($C31=0,0,OFFSET(AK$4,,-$C31+1)/D1_T),0))</f>
        <v>0</v>
      </c>
      <c r="AM31" s="548">
        <f ca="1">IF('Clinic Model'!$P$15="Annuity",-IFERROR(PPMT(D1_I/12,$C31,D1_T,OFFSET(AL$4,,-$C31+1),0),),IFERROR(IF($C31=0,0,OFFSET(AL$4,,-$C31+1)/D1_T),0))</f>
        <v>0</v>
      </c>
      <c r="AN31" s="548">
        <f ca="1">IF('Clinic Model'!$P$15="Annuity",-IFERROR(PPMT(D1_I/12,$C31,D1_T,OFFSET(AM$4,,-$C31+1),0),),IFERROR(IF($C31=0,0,OFFSET(AM$4,,-$C31+1)/D1_T),0))</f>
        <v>0</v>
      </c>
      <c r="AO31" s="548">
        <f ca="1">IF('Clinic Model'!$P$15="Annuity",-IFERROR(PPMT(D1_I/12,$C31,D1_T,OFFSET(AN$4,,-$C31+1),0),),IFERROR(IF($C31=0,0,OFFSET(AN$4,,-$C31+1)/D1_T),0))</f>
        <v>0</v>
      </c>
      <c r="AP31" s="548">
        <f ca="1">IF('Clinic Model'!$P$15="Annuity",-IFERROR(PPMT(D1_I/12,$C31,D1_T,OFFSET(AO$4,,-$C31+1),0),),IFERROR(IF($C31=0,0,OFFSET(AO$4,,-$C31+1)/D1_T),0))</f>
        <v>0</v>
      </c>
      <c r="AQ31" s="548">
        <f ca="1">IF('Clinic Model'!$P$15="Annuity",-IFERROR(PPMT(D1_I/12,$C31,D1_T,OFFSET(AP$4,,-$C31+1),0),),IFERROR(IF($C31=0,0,OFFSET(AP$4,,-$C31+1)/D1_T),0))</f>
        <v>0</v>
      </c>
      <c r="AR31" s="548">
        <f ca="1">IF('Clinic Model'!$P$15="Annuity",-IFERROR(PPMT(D1_I/12,$C31,D1_T,OFFSET(AQ$4,,-$C31+1),0),),IFERROR(IF($C31=0,0,OFFSET(AQ$4,,-$C31+1)/D1_T),0))</f>
        <v>0</v>
      </c>
      <c r="AS31" s="548">
        <f ca="1">IF('Clinic Model'!$P$15="Annuity",-IFERROR(PPMT(D1_I/12,$C31,D1_T,OFFSET(AR$4,,-$C31+1),0),),IFERROR(IF($C31=0,0,OFFSET(AR$4,,-$C31+1)/D1_T),0))</f>
        <v>0</v>
      </c>
      <c r="AT31" s="548">
        <f ca="1">IF('Clinic Model'!$P$15="Annuity",-IFERROR(PPMT(D1_I/12,$C31,D1_T,OFFSET(AS$4,,-$C31+1),0),),IFERROR(IF($C31=0,0,OFFSET(AS$4,,-$C31+1)/D1_T),0))</f>
        <v>0</v>
      </c>
      <c r="AU31" s="548">
        <f ca="1">IF('Clinic Model'!$P$15="Annuity",-IFERROR(PPMT(D1_I/12,$C31,D1_T,OFFSET(AT$4,,-$C31+1),0),),IFERROR(IF($C31=0,0,OFFSET(AT$4,,-$C31+1)/D1_T),0))</f>
        <v>0</v>
      </c>
      <c r="AV31" s="548">
        <f ca="1">IF('Clinic Model'!$P$15="Annuity",-IFERROR(PPMT(D1_I/12,$C31,D1_T,OFFSET(AU$4,,-$C31+1),0),),IFERROR(IF($C31=0,0,OFFSET(AU$4,,-$C31+1)/D1_T),0))</f>
        <v>0</v>
      </c>
      <c r="AW31" s="548">
        <f ca="1">IF('Clinic Model'!$P$15="Annuity",-IFERROR(PPMT(D1_I/12,$C31,D1_T,OFFSET(AV$4,,-$C31+1),0),),IFERROR(IF($C31=0,0,OFFSET(AV$4,,-$C31+1)/D1_T),0))</f>
        <v>0</v>
      </c>
      <c r="AX31" s="548">
        <f ca="1">IF('Clinic Model'!$P$15="Annuity",-IFERROR(PPMT(D1_I/12,$C31,D1_T,OFFSET(AW$4,,-$C31+1),0),),IFERROR(IF($C31=0,0,OFFSET(AW$4,,-$C31+1)/D1_T),0))</f>
        <v>0</v>
      </c>
      <c r="AY31" s="548">
        <f ca="1">IF('Clinic Model'!$P$15="Annuity",-IFERROR(PPMT(D1_I/12,$C31,D1_T,OFFSET(AX$4,,-$C31+1),0),),IFERROR(IF($C31=0,0,OFFSET(AX$4,,-$C31+1)/D1_T),0))</f>
        <v>0</v>
      </c>
      <c r="AZ31" s="548">
        <f ca="1">IF('Clinic Model'!$P$15="Annuity",-IFERROR(PPMT(D1_I/12,$C31,D1_T,OFFSET(AY$4,,-$C31+1),0),),IFERROR(IF($C31=0,0,OFFSET(AY$4,,-$C31+1)/D1_T),0))</f>
        <v>0</v>
      </c>
      <c r="BA31" s="548">
        <f ca="1">IF('Clinic Model'!$P$15="Annuity",-IFERROR(PPMT(D1_I/12,$C31,D1_T,OFFSET(AZ$4,,-$C31+1),0),),IFERROR(IF($C31=0,0,OFFSET(AZ$4,,-$C31+1)/D1_T),0))</f>
        <v>0</v>
      </c>
      <c r="BB31" s="548">
        <f ca="1">IF('Clinic Model'!$P$15="Annuity",-IFERROR(PPMT(D1_I/12,$C31,D1_T,OFFSET(BA$4,,-$C31+1),0),),IFERROR(IF($C31=0,0,OFFSET(BA$4,,-$C31+1)/D1_T),0))</f>
        <v>0</v>
      </c>
      <c r="BC31" s="548">
        <f ca="1">IF('Clinic Model'!$P$15="Annuity",-IFERROR(PPMT(D1_I/12,$C31,D1_T,OFFSET(BB$4,,-$C31+1),0),),IFERROR(IF($C31=0,0,OFFSET(BB$4,,-$C31+1)/D1_T),0))</f>
        <v>0</v>
      </c>
      <c r="BD31" s="548">
        <f ca="1">IF('Clinic Model'!$P$15="Annuity",-IFERROR(PPMT(D1_I/12,$C31,D1_T,OFFSET(BC$4,,-$C31+1),0),),IFERROR(IF($C31=0,0,OFFSET(BC$4,,-$C31+1)/D1_T),0))</f>
        <v>0</v>
      </c>
      <c r="BE31" s="548">
        <f ca="1">IF('Clinic Model'!$P$15="Annuity",-IFERROR(PPMT(D1_I/12,$C31,D1_T,OFFSET(BD$4,,-$C31+1),0),),IFERROR(IF($C31=0,0,OFFSET(BD$4,,-$C31+1)/D1_T),0))</f>
        <v>0</v>
      </c>
      <c r="BF31" s="548">
        <f ca="1">IF('Clinic Model'!$P$15="Annuity",-IFERROR(PPMT(D1_I/12,$C31,D1_T,OFFSET(BE$4,,-$C31+1),0),),IFERROR(IF($C31=0,0,OFFSET(BE$4,,-$C31+1)/D1_T),0))</f>
        <v>0</v>
      </c>
      <c r="BG31" s="548">
        <f ca="1">IF('Clinic Model'!$P$15="Annuity",-IFERROR(PPMT(D1_I/12,$C31,D1_T,OFFSET(BF$4,,-$C31+1),0),),IFERROR(IF($C31=0,0,OFFSET(BF$4,,-$C31+1)/D1_T),0))</f>
        <v>0</v>
      </c>
      <c r="BH31" s="548">
        <f ca="1">IF('Clinic Model'!$P$15="Annuity",-IFERROR(PPMT(D1_I/12,$C31,D1_T,OFFSET(BG$4,,-$C31+1),0),),IFERROR(IF($C31=0,0,OFFSET(BG$4,,-$C31+1)/D1_T),0))</f>
        <v>0</v>
      </c>
      <c r="BI31" s="548">
        <f ca="1">IF('Clinic Model'!$P$15="Annuity",-IFERROR(PPMT(D1_I/12,$C31,D1_T,OFFSET(BH$4,,-$C31+1),0),),IFERROR(IF($C31=0,0,OFFSET(BH$4,,-$C31+1)/D1_T),0))</f>
        <v>0</v>
      </c>
      <c r="BJ31" s="548">
        <f ca="1">IF('Clinic Model'!$P$15="Annuity",-IFERROR(PPMT(D1_I/12,$C31,D1_T,OFFSET(BI$4,,-$C31+1),0),),IFERROR(IF($C31=0,0,OFFSET(BI$4,,-$C31+1)/D1_T),0))</f>
        <v>0</v>
      </c>
      <c r="BK31" s="548">
        <f ca="1">IF('Clinic Model'!$P$15="Annuity",-IFERROR(PPMT(D1_I/12,$C31,D1_T,OFFSET(BJ$4,,-$C31+1),0),),IFERROR(IF($C31=0,0,OFFSET(BJ$4,,-$C31+1)/D1_T),0))</f>
        <v>0</v>
      </c>
      <c r="BL31" s="548">
        <f ca="1">IF('Clinic Model'!$P$15="Annuity",-IFERROR(PPMT(D1_I/12,$C31,D1_T,OFFSET(BK$4,,-$C31+1),0),),IFERROR(IF($C31=0,0,OFFSET(BK$4,,-$C31+1)/D1_T),0))</f>
        <v>0</v>
      </c>
    </row>
    <row r="32" spans="1:64" ht="10.5" hidden="1" customHeight="1" outlineLevel="1" x14ac:dyDescent="0.3">
      <c r="A32" s="105"/>
      <c r="B32" s="504"/>
      <c r="C32" s="105">
        <f t="shared" si="3"/>
        <v>26</v>
      </c>
      <c r="E32" s="548">
        <f ca="1">IF('Clinic Model'!$P$15="Annuity",-IFERROR(PPMT(D1_I/12,$C32,D1_T,OFFSET(D$4,,-$C32+1),0),),IFERROR(IF($C32=0,0,OFFSET(D$4,,-$C32+1)/D1_T),0))</f>
        <v>0</v>
      </c>
      <c r="F32" s="548">
        <f ca="1">IF('Clinic Model'!$P$15="Annuity",-IFERROR(PPMT(D1_I/12,$C32,D1_T,OFFSET(E$4,,-$C32+1),0),),IFERROR(IF($C32=0,0,OFFSET(E$4,,-$C32+1)/D1_T),0))</f>
        <v>0</v>
      </c>
      <c r="G32" s="548">
        <f ca="1">IF('Clinic Model'!$P$15="Annuity",-IFERROR(PPMT(D1_I/12,$C32,D1_T,OFFSET(F$4,,-$C32+1),0),),IFERROR(IF($C32=0,0,OFFSET(F$4,,-$C32+1)/D1_T),0))</f>
        <v>0</v>
      </c>
      <c r="H32" s="548">
        <f ca="1">IF('Clinic Model'!$P$15="Annuity",-IFERROR(PPMT(D1_I/12,$C32,D1_T,OFFSET(G$4,,-$C32+1),0),),IFERROR(IF($C32=0,0,OFFSET(G$4,,-$C32+1)/D1_T),0))</f>
        <v>0</v>
      </c>
      <c r="I32" s="548">
        <f ca="1">IF('Clinic Model'!$P$15="Annuity",-IFERROR(PPMT(D1_I/12,$C32,D1_T,OFFSET(H$4,,-$C32+1),0),),IFERROR(IF($C32=0,0,OFFSET(H$4,,-$C32+1)/D1_T),0))</f>
        <v>0</v>
      </c>
      <c r="J32" s="548">
        <f ca="1">IF('Clinic Model'!$P$15="Annuity",-IFERROR(PPMT(D1_I/12,$C32,D1_T,OFFSET(I$4,,-$C32+1),0),),IFERROR(IF($C32=0,0,OFFSET(I$4,,-$C32+1)/D1_T),0))</f>
        <v>0</v>
      </c>
      <c r="K32" s="548">
        <f ca="1">IF('Clinic Model'!$P$15="Annuity",-IFERROR(PPMT(D1_I/12,$C32,D1_T,OFFSET(J$4,,-$C32+1),0),),IFERROR(IF($C32=0,0,OFFSET(J$4,,-$C32+1)/D1_T),0))</f>
        <v>0</v>
      </c>
      <c r="L32" s="548">
        <f ca="1">IF('Clinic Model'!$P$15="Annuity",-IFERROR(PPMT(D1_I/12,$C32,D1_T,OFFSET(K$4,,-$C32+1),0),),IFERROR(IF($C32=0,0,OFFSET(K$4,,-$C32+1)/D1_T),0))</f>
        <v>0</v>
      </c>
      <c r="M32" s="548">
        <f ca="1">IF('Clinic Model'!$P$15="Annuity",-IFERROR(PPMT(D1_I/12,$C32,D1_T,OFFSET(L$4,,-$C32+1),0),),IFERROR(IF($C32=0,0,OFFSET(L$4,,-$C32+1)/D1_T),0))</f>
        <v>0</v>
      </c>
      <c r="N32" s="548">
        <f ca="1">IF('Clinic Model'!$P$15="Annuity",-IFERROR(PPMT(D1_I/12,$C32,D1_T,OFFSET(M$4,,-$C32+1),0),),IFERROR(IF($C32=0,0,OFFSET(M$4,,-$C32+1)/D1_T),0))</f>
        <v>0</v>
      </c>
      <c r="O32" s="548">
        <f ca="1">IF('Clinic Model'!$P$15="Annuity",-IFERROR(PPMT(D1_I/12,$C32,D1_T,OFFSET(N$4,,-$C32+1),0),),IFERROR(IF($C32=0,0,OFFSET(N$4,,-$C32+1)/D1_T),0))</f>
        <v>0</v>
      </c>
      <c r="P32" s="548">
        <f ca="1">IF('Clinic Model'!$P$15="Annuity",-IFERROR(PPMT(D1_I/12,$C32,D1_T,OFFSET(O$4,,-$C32+1),0),),IFERROR(IF($C32=0,0,OFFSET(O$4,,-$C32+1)/D1_T),0))</f>
        <v>0</v>
      </c>
      <c r="Q32" s="548">
        <f ca="1">IF('Clinic Model'!$P$15="Annuity",-IFERROR(PPMT(D1_I/12,$C32,D1_T,OFFSET(P$4,,-$C32+1),0),),IFERROR(IF($C32=0,0,OFFSET(P$4,,-$C32+1)/D1_T),0))</f>
        <v>0</v>
      </c>
      <c r="R32" s="548">
        <f ca="1">IF('Clinic Model'!$P$15="Annuity",-IFERROR(PPMT(D1_I/12,$C32,D1_T,OFFSET(Q$4,,-$C32+1),0),),IFERROR(IF($C32=0,0,OFFSET(Q$4,,-$C32+1)/D1_T),0))</f>
        <v>0</v>
      </c>
      <c r="S32" s="548">
        <f ca="1">IF('Clinic Model'!$P$15="Annuity",-IFERROR(PPMT(D1_I/12,$C32,D1_T,OFFSET(R$4,,-$C32+1),0),),IFERROR(IF($C32=0,0,OFFSET(R$4,,-$C32+1)/D1_T),0))</f>
        <v>0</v>
      </c>
      <c r="T32" s="548">
        <f ca="1">IF('Clinic Model'!$P$15="Annuity",-IFERROR(PPMT(D1_I/12,$C32,D1_T,OFFSET(S$4,,-$C32+1),0),),IFERROR(IF($C32=0,0,OFFSET(S$4,,-$C32+1)/D1_T),0))</f>
        <v>0</v>
      </c>
      <c r="U32" s="548">
        <f ca="1">IF('Clinic Model'!$P$15="Annuity",-IFERROR(PPMT(D1_I/12,$C32,D1_T,OFFSET(T$4,,-$C32+1),0),),IFERROR(IF($C32=0,0,OFFSET(T$4,,-$C32+1)/D1_T),0))</f>
        <v>0</v>
      </c>
      <c r="V32" s="548">
        <f ca="1">IF('Clinic Model'!$P$15="Annuity",-IFERROR(PPMT(D1_I/12,$C32,D1_T,OFFSET(U$4,,-$C32+1),0),),IFERROR(IF($C32=0,0,OFFSET(U$4,,-$C32+1)/D1_T),0))</f>
        <v>0</v>
      </c>
      <c r="W32" s="548">
        <f ca="1">IF('Clinic Model'!$P$15="Annuity",-IFERROR(PPMT(D1_I/12,$C32,D1_T,OFFSET(V$4,,-$C32+1),0),),IFERROR(IF($C32=0,0,OFFSET(V$4,,-$C32+1)/D1_T),0))</f>
        <v>0</v>
      </c>
      <c r="X32" s="548">
        <f ca="1">IF('Clinic Model'!$P$15="Annuity",-IFERROR(PPMT(D1_I/12,$C32,D1_T,OFFSET(W$4,,-$C32+1),0),),IFERROR(IF($C32=0,0,OFFSET(W$4,,-$C32+1)/D1_T),0))</f>
        <v>0</v>
      </c>
      <c r="Y32" s="548">
        <f ca="1">IF('Clinic Model'!$P$15="Annuity",-IFERROR(PPMT(D1_I/12,$C32,D1_T,OFFSET(X$4,,-$C32+1),0),),IFERROR(IF($C32=0,0,OFFSET(X$4,,-$C32+1)/D1_T),0))</f>
        <v>0</v>
      </c>
      <c r="Z32" s="548">
        <f ca="1">IF('Clinic Model'!$P$15="Annuity",-IFERROR(PPMT(D1_I/12,$C32,D1_T,OFFSET(Y$4,,-$C32+1),0),),IFERROR(IF($C32=0,0,OFFSET(Y$4,,-$C32+1)/D1_T),0))</f>
        <v>0</v>
      </c>
      <c r="AA32" s="548">
        <f ca="1">IF('Clinic Model'!$P$15="Annuity",-IFERROR(PPMT(D1_I/12,$C32,D1_T,OFFSET(Z$4,,-$C32+1),0),),IFERROR(IF($C32=0,0,OFFSET(Z$4,,-$C32+1)/D1_T),0))</f>
        <v>0</v>
      </c>
      <c r="AB32" s="548">
        <f ca="1">IF('Clinic Model'!$P$15="Annuity",-IFERROR(PPMT(D1_I/12,$C32,D1_T,OFFSET(AA$4,,-$C32+1),0),),IFERROR(IF($C32=0,0,OFFSET(AA$4,,-$C32+1)/D1_T),0))</f>
        <v>0</v>
      </c>
      <c r="AC32" s="548">
        <f ca="1">IF('Clinic Model'!$P$15="Annuity",-IFERROR(PPMT(D1_I/12,$C32,D1_T,OFFSET(AB$4,,-$C32+1),0),),IFERROR(IF($C32=0,0,OFFSET(AB$4,,-$C32+1)/D1_T),0))</f>
        <v>0</v>
      </c>
      <c r="AD32" s="548">
        <f ca="1">IF('Clinic Model'!$P$15="Annuity",-IFERROR(PPMT(D1_I/12,$C32,D1_T,OFFSET(AC$4,,-$C32+1),0),),IFERROR(IF($C32=0,0,OFFSET(AC$4,,-$C32+1)/D1_T),0))</f>
        <v>0</v>
      </c>
      <c r="AE32" s="548">
        <f ca="1">IF('Clinic Model'!$P$15="Annuity",-IFERROR(PPMT(D1_I/12,$C32,D1_T,OFFSET(AD$4,,-$C32+1),0),),IFERROR(IF($C32=0,0,OFFSET(AD$4,,-$C32+1)/D1_T),0))</f>
        <v>23611.111111111109</v>
      </c>
      <c r="AF32" s="548">
        <f ca="1">IF('Clinic Model'!$P$15="Annuity",-IFERROR(PPMT(D1_I/12,$C32,D1_T,OFFSET(AE$4,,-$C32+1),0),),IFERROR(IF($C32=0,0,OFFSET(AE$4,,-$C32+1)/D1_T),0))</f>
        <v>0</v>
      </c>
      <c r="AG32" s="548">
        <f ca="1">IF('Clinic Model'!$P$15="Annuity",-IFERROR(PPMT(D1_I/12,$C32,D1_T,OFFSET(AF$4,,-$C32+1),0),),IFERROR(IF($C32=0,0,OFFSET(AF$4,,-$C32+1)/D1_T),0))</f>
        <v>0</v>
      </c>
      <c r="AH32" s="548">
        <f ca="1">IF('Clinic Model'!$P$15="Annuity",-IFERROR(PPMT(D1_I/12,$C32,D1_T,OFFSET(AG$4,,-$C32+1),0),),IFERROR(IF($C32=0,0,OFFSET(AG$4,,-$C32+1)/D1_T),0))</f>
        <v>0</v>
      </c>
      <c r="AI32" s="548">
        <f ca="1">IF('Clinic Model'!$P$15="Annuity",-IFERROR(PPMT(D1_I/12,$C32,D1_T,OFFSET(AH$4,,-$C32+1),0),),IFERROR(IF($C32=0,0,OFFSET(AH$4,,-$C32+1)/D1_T),0))</f>
        <v>0</v>
      </c>
      <c r="AJ32" s="548">
        <f ca="1">IF('Clinic Model'!$P$15="Annuity",-IFERROR(PPMT(D1_I/12,$C32,D1_T,OFFSET(AI$4,,-$C32+1),0),),IFERROR(IF($C32=0,0,OFFSET(AI$4,,-$C32+1)/D1_T),0))</f>
        <v>0</v>
      </c>
      <c r="AK32" s="548">
        <f ca="1">IF('Clinic Model'!$P$15="Annuity",-IFERROR(PPMT(D1_I/12,$C32,D1_T,OFFSET(AJ$4,,-$C32+1),0),),IFERROR(IF($C32=0,0,OFFSET(AJ$4,,-$C32+1)/D1_T),0))</f>
        <v>0</v>
      </c>
      <c r="AL32" s="548">
        <f ca="1">IF('Clinic Model'!$P$15="Annuity",-IFERROR(PPMT(D1_I/12,$C32,D1_T,OFFSET(AK$4,,-$C32+1),0),),IFERROR(IF($C32=0,0,OFFSET(AK$4,,-$C32+1)/D1_T),0))</f>
        <v>0</v>
      </c>
      <c r="AM32" s="548">
        <f ca="1">IF('Clinic Model'!$P$15="Annuity",-IFERROR(PPMT(D1_I/12,$C32,D1_T,OFFSET(AL$4,,-$C32+1),0),),IFERROR(IF($C32=0,0,OFFSET(AL$4,,-$C32+1)/D1_T),0))</f>
        <v>0</v>
      </c>
      <c r="AN32" s="548">
        <f ca="1">IF('Clinic Model'!$P$15="Annuity",-IFERROR(PPMT(D1_I/12,$C32,D1_T,OFFSET(AM$4,,-$C32+1),0),),IFERROR(IF($C32=0,0,OFFSET(AM$4,,-$C32+1)/D1_T),0))</f>
        <v>0</v>
      </c>
      <c r="AO32" s="548">
        <f ca="1">IF('Clinic Model'!$P$15="Annuity",-IFERROR(PPMT(D1_I/12,$C32,D1_T,OFFSET(AN$4,,-$C32+1),0),),IFERROR(IF($C32=0,0,OFFSET(AN$4,,-$C32+1)/D1_T),0))</f>
        <v>0</v>
      </c>
      <c r="AP32" s="548">
        <f ca="1">IF('Clinic Model'!$P$15="Annuity",-IFERROR(PPMT(D1_I/12,$C32,D1_T,OFFSET(AO$4,,-$C32+1),0),),IFERROR(IF($C32=0,0,OFFSET(AO$4,,-$C32+1)/D1_T),0))</f>
        <v>0</v>
      </c>
      <c r="AQ32" s="548">
        <f ca="1">IF('Clinic Model'!$P$15="Annuity",-IFERROR(PPMT(D1_I/12,$C32,D1_T,OFFSET(AP$4,,-$C32+1),0),),IFERROR(IF($C32=0,0,OFFSET(AP$4,,-$C32+1)/D1_T),0))</f>
        <v>0</v>
      </c>
      <c r="AR32" s="548">
        <f ca="1">IF('Clinic Model'!$P$15="Annuity",-IFERROR(PPMT(D1_I/12,$C32,D1_T,OFFSET(AQ$4,,-$C32+1),0),),IFERROR(IF($C32=0,0,OFFSET(AQ$4,,-$C32+1)/D1_T),0))</f>
        <v>0</v>
      </c>
      <c r="AS32" s="548">
        <f ca="1">IF('Clinic Model'!$P$15="Annuity",-IFERROR(PPMT(D1_I/12,$C32,D1_T,OFFSET(AR$4,,-$C32+1),0),),IFERROR(IF($C32=0,0,OFFSET(AR$4,,-$C32+1)/D1_T),0))</f>
        <v>0</v>
      </c>
      <c r="AT32" s="548">
        <f ca="1">IF('Clinic Model'!$P$15="Annuity",-IFERROR(PPMT(D1_I/12,$C32,D1_T,OFFSET(AS$4,,-$C32+1),0),),IFERROR(IF($C32=0,0,OFFSET(AS$4,,-$C32+1)/D1_T),0))</f>
        <v>0</v>
      </c>
      <c r="AU32" s="548">
        <f ca="1">IF('Clinic Model'!$P$15="Annuity",-IFERROR(PPMT(D1_I/12,$C32,D1_T,OFFSET(AT$4,,-$C32+1),0),),IFERROR(IF($C32=0,0,OFFSET(AT$4,,-$C32+1)/D1_T),0))</f>
        <v>0</v>
      </c>
      <c r="AV32" s="548">
        <f ca="1">IF('Clinic Model'!$P$15="Annuity",-IFERROR(PPMT(D1_I/12,$C32,D1_T,OFFSET(AU$4,,-$C32+1),0),),IFERROR(IF($C32=0,0,OFFSET(AU$4,,-$C32+1)/D1_T),0))</f>
        <v>0</v>
      </c>
      <c r="AW32" s="548">
        <f ca="1">IF('Clinic Model'!$P$15="Annuity",-IFERROR(PPMT(D1_I/12,$C32,D1_T,OFFSET(AV$4,,-$C32+1),0),),IFERROR(IF($C32=0,0,OFFSET(AV$4,,-$C32+1)/D1_T),0))</f>
        <v>0</v>
      </c>
      <c r="AX32" s="548">
        <f ca="1">IF('Clinic Model'!$P$15="Annuity",-IFERROR(PPMT(D1_I/12,$C32,D1_T,OFFSET(AW$4,,-$C32+1),0),),IFERROR(IF($C32=0,0,OFFSET(AW$4,,-$C32+1)/D1_T),0))</f>
        <v>0</v>
      </c>
      <c r="AY32" s="548">
        <f ca="1">IF('Clinic Model'!$P$15="Annuity",-IFERROR(PPMT(D1_I/12,$C32,D1_T,OFFSET(AX$4,,-$C32+1),0),),IFERROR(IF($C32=0,0,OFFSET(AX$4,,-$C32+1)/D1_T),0))</f>
        <v>0</v>
      </c>
      <c r="AZ32" s="548">
        <f ca="1">IF('Clinic Model'!$P$15="Annuity",-IFERROR(PPMT(D1_I/12,$C32,D1_T,OFFSET(AY$4,,-$C32+1),0),),IFERROR(IF($C32=0,0,OFFSET(AY$4,,-$C32+1)/D1_T),0))</f>
        <v>0</v>
      </c>
      <c r="BA32" s="548">
        <f ca="1">IF('Clinic Model'!$P$15="Annuity",-IFERROR(PPMT(D1_I/12,$C32,D1_T,OFFSET(AZ$4,,-$C32+1),0),),IFERROR(IF($C32=0,0,OFFSET(AZ$4,,-$C32+1)/D1_T),0))</f>
        <v>0</v>
      </c>
      <c r="BB32" s="548">
        <f ca="1">IF('Clinic Model'!$P$15="Annuity",-IFERROR(PPMT(D1_I/12,$C32,D1_T,OFFSET(BA$4,,-$C32+1),0),),IFERROR(IF($C32=0,0,OFFSET(BA$4,,-$C32+1)/D1_T),0))</f>
        <v>0</v>
      </c>
      <c r="BC32" s="548">
        <f ca="1">IF('Clinic Model'!$P$15="Annuity",-IFERROR(PPMT(D1_I/12,$C32,D1_T,OFFSET(BB$4,,-$C32+1),0),),IFERROR(IF($C32=0,0,OFFSET(BB$4,,-$C32+1)/D1_T),0))</f>
        <v>0</v>
      </c>
      <c r="BD32" s="548">
        <f ca="1">IF('Clinic Model'!$P$15="Annuity",-IFERROR(PPMT(D1_I/12,$C32,D1_T,OFFSET(BC$4,,-$C32+1),0),),IFERROR(IF($C32=0,0,OFFSET(BC$4,,-$C32+1)/D1_T),0))</f>
        <v>0</v>
      </c>
      <c r="BE32" s="548">
        <f ca="1">IF('Clinic Model'!$P$15="Annuity",-IFERROR(PPMT(D1_I/12,$C32,D1_T,OFFSET(BD$4,,-$C32+1),0),),IFERROR(IF($C32=0,0,OFFSET(BD$4,,-$C32+1)/D1_T),0))</f>
        <v>0</v>
      </c>
      <c r="BF32" s="548">
        <f ca="1">IF('Clinic Model'!$P$15="Annuity",-IFERROR(PPMT(D1_I/12,$C32,D1_T,OFFSET(BE$4,,-$C32+1),0),),IFERROR(IF($C32=0,0,OFFSET(BE$4,,-$C32+1)/D1_T),0))</f>
        <v>0</v>
      </c>
      <c r="BG32" s="548">
        <f ca="1">IF('Clinic Model'!$P$15="Annuity",-IFERROR(PPMT(D1_I/12,$C32,D1_T,OFFSET(BF$4,,-$C32+1),0),),IFERROR(IF($C32=0,0,OFFSET(BF$4,,-$C32+1)/D1_T),0))</f>
        <v>0</v>
      </c>
      <c r="BH32" s="548">
        <f ca="1">IF('Clinic Model'!$P$15="Annuity",-IFERROR(PPMT(D1_I/12,$C32,D1_T,OFFSET(BG$4,,-$C32+1),0),),IFERROR(IF($C32=0,0,OFFSET(BG$4,,-$C32+1)/D1_T),0))</f>
        <v>0</v>
      </c>
      <c r="BI32" s="548">
        <f ca="1">IF('Clinic Model'!$P$15="Annuity",-IFERROR(PPMT(D1_I/12,$C32,D1_T,OFFSET(BH$4,,-$C32+1),0),),IFERROR(IF($C32=0,0,OFFSET(BH$4,,-$C32+1)/D1_T),0))</f>
        <v>0</v>
      </c>
      <c r="BJ32" s="548">
        <f ca="1">IF('Clinic Model'!$P$15="Annuity",-IFERROR(PPMT(D1_I/12,$C32,D1_T,OFFSET(BI$4,,-$C32+1),0),),IFERROR(IF($C32=0,0,OFFSET(BI$4,,-$C32+1)/D1_T),0))</f>
        <v>0</v>
      </c>
      <c r="BK32" s="548">
        <f ca="1">IF('Clinic Model'!$P$15="Annuity",-IFERROR(PPMT(D1_I/12,$C32,D1_T,OFFSET(BJ$4,,-$C32+1),0),),IFERROR(IF($C32=0,0,OFFSET(BJ$4,,-$C32+1)/D1_T),0))</f>
        <v>0</v>
      </c>
      <c r="BL32" s="548">
        <f ca="1">IF('Clinic Model'!$P$15="Annuity",-IFERROR(PPMT(D1_I/12,$C32,D1_T,OFFSET(BK$4,,-$C32+1),0),),IFERROR(IF($C32=0,0,OFFSET(BK$4,,-$C32+1)/D1_T),0))</f>
        <v>0</v>
      </c>
    </row>
    <row r="33" spans="1:64" ht="10.5" hidden="1" customHeight="1" outlineLevel="1" x14ac:dyDescent="0.3">
      <c r="A33" s="105"/>
      <c r="B33" s="504"/>
      <c r="C33" s="105">
        <f t="shared" si="3"/>
        <v>27</v>
      </c>
      <c r="E33" s="548">
        <f ca="1">IF('Clinic Model'!$P$15="Annuity",-IFERROR(PPMT(D1_I/12,$C33,D1_T,OFFSET(D$4,,-$C33+1),0),),IFERROR(IF($C33=0,0,OFFSET(D$4,,-$C33+1)/D1_T),0))</f>
        <v>0</v>
      </c>
      <c r="F33" s="548">
        <f ca="1">IF('Clinic Model'!$P$15="Annuity",-IFERROR(PPMT(D1_I/12,$C33,D1_T,OFFSET(E$4,,-$C33+1),0),),IFERROR(IF($C33=0,0,OFFSET(E$4,,-$C33+1)/D1_T),0))</f>
        <v>0</v>
      </c>
      <c r="G33" s="548">
        <f ca="1">IF('Clinic Model'!$P$15="Annuity",-IFERROR(PPMT(D1_I/12,$C33,D1_T,OFFSET(F$4,,-$C33+1),0),),IFERROR(IF($C33=0,0,OFFSET(F$4,,-$C33+1)/D1_T),0))</f>
        <v>0</v>
      </c>
      <c r="H33" s="548">
        <f ca="1">IF('Clinic Model'!$P$15="Annuity",-IFERROR(PPMT(D1_I/12,$C33,D1_T,OFFSET(G$4,,-$C33+1),0),),IFERROR(IF($C33=0,0,OFFSET(G$4,,-$C33+1)/D1_T),0))</f>
        <v>0</v>
      </c>
      <c r="I33" s="548">
        <f ca="1">IF('Clinic Model'!$P$15="Annuity",-IFERROR(PPMT(D1_I/12,$C33,D1_T,OFFSET(H$4,,-$C33+1),0),),IFERROR(IF($C33=0,0,OFFSET(H$4,,-$C33+1)/D1_T),0))</f>
        <v>0</v>
      </c>
      <c r="J33" s="548">
        <f ca="1">IF('Clinic Model'!$P$15="Annuity",-IFERROR(PPMT(D1_I/12,$C33,D1_T,OFFSET(I$4,,-$C33+1),0),),IFERROR(IF($C33=0,0,OFFSET(I$4,,-$C33+1)/D1_T),0))</f>
        <v>0</v>
      </c>
      <c r="K33" s="548">
        <f ca="1">IF('Clinic Model'!$P$15="Annuity",-IFERROR(PPMT(D1_I/12,$C33,D1_T,OFFSET(J$4,,-$C33+1),0),),IFERROR(IF($C33=0,0,OFFSET(J$4,,-$C33+1)/D1_T),0))</f>
        <v>0</v>
      </c>
      <c r="L33" s="548">
        <f ca="1">IF('Clinic Model'!$P$15="Annuity",-IFERROR(PPMT(D1_I/12,$C33,D1_T,OFFSET(K$4,,-$C33+1),0),),IFERROR(IF($C33=0,0,OFFSET(K$4,,-$C33+1)/D1_T),0))</f>
        <v>0</v>
      </c>
      <c r="M33" s="548">
        <f ca="1">IF('Clinic Model'!$P$15="Annuity",-IFERROR(PPMT(D1_I/12,$C33,D1_T,OFFSET(L$4,,-$C33+1),0),),IFERROR(IF($C33=0,0,OFFSET(L$4,,-$C33+1)/D1_T),0))</f>
        <v>0</v>
      </c>
      <c r="N33" s="548">
        <f ca="1">IF('Clinic Model'!$P$15="Annuity",-IFERROR(PPMT(D1_I/12,$C33,D1_T,OFFSET(M$4,,-$C33+1),0),),IFERROR(IF($C33=0,0,OFFSET(M$4,,-$C33+1)/D1_T),0))</f>
        <v>0</v>
      </c>
      <c r="O33" s="548">
        <f ca="1">IF('Clinic Model'!$P$15="Annuity",-IFERROR(PPMT(D1_I/12,$C33,D1_T,OFFSET(N$4,,-$C33+1),0),),IFERROR(IF($C33=0,0,OFFSET(N$4,,-$C33+1)/D1_T),0))</f>
        <v>0</v>
      </c>
      <c r="P33" s="548">
        <f ca="1">IF('Clinic Model'!$P$15="Annuity",-IFERROR(PPMT(D1_I/12,$C33,D1_T,OFFSET(O$4,,-$C33+1),0),),IFERROR(IF($C33=0,0,OFFSET(O$4,,-$C33+1)/D1_T),0))</f>
        <v>0</v>
      </c>
      <c r="Q33" s="548">
        <f ca="1">IF('Clinic Model'!$P$15="Annuity",-IFERROR(PPMT(D1_I/12,$C33,D1_T,OFFSET(P$4,,-$C33+1),0),),IFERROR(IF($C33=0,0,OFFSET(P$4,,-$C33+1)/D1_T),0))</f>
        <v>0</v>
      </c>
      <c r="R33" s="548">
        <f ca="1">IF('Clinic Model'!$P$15="Annuity",-IFERROR(PPMT(D1_I/12,$C33,D1_T,OFFSET(Q$4,,-$C33+1),0),),IFERROR(IF($C33=0,0,OFFSET(Q$4,,-$C33+1)/D1_T),0))</f>
        <v>0</v>
      </c>
      <c r="S33" s="548">
        <f ca="1">IF('Clinic Model'!$P$15="Annuity",-IFERROR(PPMT(D1_I/12,$C33,D1_T,OFFSET(R$4,,-$C33+1),0),),IFERROR(IF($C33=0,0,OFFSET(R$4,,-$C33+1)/D1_T),0))</f>
        <v>0</v>
      </c>
      <c r="T33" s="548">
        <f ca="1">IF('Clinic Model'!$P$15="Annuity",-IFERROR(PPMT(D1_I/12,$C33,D1_T,OFFSET(S$4,,-$C33+1),0),),IFERROR(IF($C33=0,0,OFFSET(S$4,,-$C33+1)/D1_T),0))</f>
        <v>0</v>
      </c>
      <c r="U33" s="548">
        <f ca="1">IF('Clinic Model'!$P$15="Annuity",-IFERROR(PPMT(D1_I/12,$C33,D1_T,OFFSET(T$4,,-$C33+1),0),),IFERROR(IF($C33=0,0,OFFSET(T$4,,-$C33+1)/D1_T),0))</f>
        <v>0</v>
      </c>
      <c r="V33" s="548">
        <f ca="1">IF('Clinic Model'!$P$15="Annuity",-IFERROR(PPMT(D1_I/12,$C33,D1_T,OFFSET(U$4,,-$C33+1),0),),IFERROR(IF($C33=0,0,OFFSET(U$4,,-$C33+1)/D1_T),0))</f>
        <v>0</v>
      </c>
      <c r="W33" s="548">
        <f ca="1">IF('Clinic Model'!$P$15="Annuity",-IFERROR(PPMT(D1_I/12,$C33,D1_T,OFFSET(V$4,,-$C33+1),0),),IFERROR(IF($C33=0,0,OFFSET(V$4,,-$C33+1)/D1_T),0))</f>
        <v>0</v>
      </c>
      <c r="X33" s="548">
        <f ca="1">IF('Clinic Model'!$P$15="Annuity",-IFERROR(PPMT(D1_I/12,$C33,D1_T,OFFSET(W$4,,-$C33+1),0),),IFERROR(IF($C33=0,0,OFFSET(W$4,,-$C33+1)/D1_T),0))</f>
        <v>0</v>
      </c>
      <c r="Y33" s="548">
        <f ca="1">IF('Clinic Model'!$P$15="Annuity",-IFERROR(PPMT(D1_I/12,$C33,D1_T,OFFSET(X$4,,-$C33+1),0),),IFERROR(IF($C33=0,0,OFFSET(X$4,,-$C33+1)/D1_T),0))</f>
        <v>0</v>
      </c>
      <c r="Z33" s="548">
        <f ca="1">IF('Clinic Model'!$P$15="Annuity",-IFERROR(PPMT(D1_I/12,$C33,D1_T,OFFSET(Y$4,,-$C33+1),0),),IFERROR(IF($C33=0,0,OFFSET(Y$4,,-$C33+1)/D1_T),0))</f>
        <v>0</v>
      </c>
      <c r="AA33" s="548">
        <f ca="1">IF('Clinic Model'!$P$15="Annuity",-IFERROR(PPMT(D1_I/12,$C33,D1_T,OFFSET(Z$4,,-$C33+1),0),),IFERROR(IF($C33=0,0,OFFSET(Z$4,,-$C33+1)/D1_T),0))</f>
        <v>0</v>
      </c>
      <c r="AB33" s="548">
        <f ca="1">IF('Clinic Model'!$P$15="Annuity",-IFERROR(PPMT(D1_I/12,$C33,D1_T,OFFSET(AA$4,,-$C33+1),0),),IFERROR(IF($C33=0,0,OFFSET(AA$4,,-$C33+1)/D1_T),0))</f>
        <v>0</v>
      </c>
      <c r="AC33" s="548">
        <f ca="1">IF('Clinic Model'!$P$15="Annuity",-IFERROR(PPMT(D1_I/12,$C33,D1_T,OFFSET(AB$4,,-$C33+1),0),),IFERROR(IF($C33=0,0,OFFSET(AB$4,,-$C33+1)/D1_T),0))</f>
        <v>0</v>
      </c>
      <c r="AD33" s="548">
        <f ca="1">IF('Clinic Model'!$P$15="Annuity",-IFERROR(PPMT(D1_I/12,$C33,D1_T,OFFSET(AC$4,,-$C33+1),0),),IFERROR(IF($C33=0,0,OFFSET(AC$4,,-$C33+1)/D1_T),0))</f>
        <v>0</v>
      </c>
      <c r="AE33" s="548">
        <f ca="1">IF('Clinic Model'!$P$15="Annuity",-IFERROR(PPMT(D1_I/12,$C33,D1_T,OFFSET(AD$4,,-$C33+1),0),),IFERROR(IF($C33=0,0,OFFSET(AD$4,,-$C33+1)/D1_T),0))</f>
        <v>0</v>
      </c>
      <c r="AF33" s="548">
        <f ca="1">IF('Clinic Model'!$P$15="Annuity",-IFERROR(PPMT(D1_I/12,$C33,D1_T,OFFSET(AE$4,,-$C33+1),0),),IFERROR(IF($C33=0,0,OFFSET(AE$4,,-$C33+1)/D1_T),0))</f>
        <v>23611.111111111109</v>
      </c>
      <c r="AG33" s="548">
        <f ca="1">IF('Clinic Model'!$P$15="Annuity",-IFERROR(PPMT(D1_I/12,$C33,D1_T,OFFSET(AF$4,,-$C33+1),0),),IFERROR(IF($C33=0,0,OFFSET(AF$4,,-$C33+1)/D1_T),0))</f>
        <v>0</v>
      </c>
      <c r="AH33" s="548">
        <f ca="1">IF('Clinic Model'!$P$15="Annuity",-IFERROR(PPMT(D1_I/12,$C33,D1_T,OFFSET(AG$4,,-$C33+1),0),),IFERROR(IF($C33=0,0,OFFSET(AG$4,,-$C33+1)/D1_T),0))</f>
        <v>0</v>
      </c>
      <c r="AI33" s="548">
        <f ca="1">IF('Clinic Model'!$P$15="Annuity",-IFERROR(PPMT(D1_I/12,$C33,D1_T,OFFSET(AH$4,,-$C33+1),0),),IFERROR(IF($C33=0,0,OFFSET(AH$4,,-$C33+1)/D1_T),0))</f>
        <v>0</v>
      </c>
      <c r="AJ33" s="548">
        <f ca="1">IF('Clinic Model'!$P$15="Annuity",-IFERROR(PPMT(D1_I/12,$C33,D1_T,OFFSET(AI$4,,-$C33+1),0),),IFERROR(IF($C33=0,0,OFFSET(AI$4,,-$C33+1)/D1_T),0))</f>
        <v>0</v>
      </c>
      <c r="AK33" s="548">
        <f ca="1">IF('Clinic Model'!$P$15="Annuity",-IFERROR(PPMT(D1_I/12,$C33,D1_T,OFFSET(AJ$4,,-$C33+1),0),),IFERROR(IF($C33=0,0,OFFSET(AJ$4,,-$C33+1)/D1_T),0))</f>
        <v>0</v>
      </c>
      <c r="AL33" s="548">
        <f ca="1">IF('Clinic Model'!$P$15="Annuity",-IFERROR(PPMT(D1_I/12,$C33,D1_T,OFFSET(AK$4,,-$C33+1),0),),IFERROR(IF($C33=0,0,OFFSET(AK$4,,-$C33+1)/D1_T),0))</f>
        <v>0</v>
      </c>
      <c r="AM33" s="548">
        <f ca="1">IF('Clinic Model'!$P$15="Annuity",-IFERROR(PPMT(D1_I/12,$C33,D1_T,OFFSET(AL$4,,-$C33+1),0),),IFERROR(IF($C33=0,0,OFFSET(AL$4,,-$C33+1)/D1_T),0))</f>
        <v>0</v>
      </c>
      <c r="AN33" s="548">
        <f ca="1">IF('Clinic Model'!$P$15="Annuity",-IFERROR(PPMT(D1_I/12,$C33,D1_T,OFFSET(AM$4,,-$C33+1),0),),IFERROR(IF($C33=0,0,OFFSET(AM$4,,-$C33+1)/D1_T),0))</f>
        <v>0</v>
      </c>
      <c r="AO33" s="548">
        <f ca="1">IF('Clinic Model'!$P$15="Annuity",-IFERROR(PPMT(D1_I/12,$C33,D1_T,OFFSET(AN$4,,-$C33+1),0),),IFERROR(IF($C33=0,0,OFFSET(AN$4,,-$C33+1)/D1_T),0))</f>
        <v>0</v>
      </c>
      <c r="AP33" s="548">
        <f ca="1">IF('Clinic Model'!$P$15="Annuity",-IFERROR(PPMT(D1_I/12,$C33,D1_T,OFFSET(AO$4,,-$C33+1),0),),IFERROR(IF($C33=0,0,OFFSET(AO$4,,-$C33+1)/D1_T),0))</f>
        <v>0</v>
      </c>
      <c r="AQ33" s="548">
        <f ca="1">IF('Clinic Model'!$P$15="Annuity",-IFERROR(PPMT(D1_I/12,$C33,D1_T,OFFSET(AP$4,,-$C33+1),0),),IFERROR(IF($C33=0,0,OFFSET(AP$4,,-$C33+1)/D1_T),0))</f>
        <v>0</v>
      </c>
      <c r="AR33" s="548">
        <f ca="1">IF('Clinic Model'!$P$15="Annuity",-IFERROR(PPMT(D1_I/12,$C33,D1_T,OFFSET(AQ$4,,-$C33+1),0),),IFERROR(IF($C33=0,0,OFFSET(AQ$4,,-$C33+1)/D1_T),0))</f>
        <v>0</v>
      </c>
      <c r="AS33" s="548">
        <f ca="1">IF('Clinic Model'!$P$15="Annuity",-IFERROR(PPMT(D1_I/12,$C33,D1_T,OFFSET(AR$4,,-$C33+1),0),),IFERROR(IF($C33=0,0,OFFSET(AR$4,,-$C33+1)/D1_T),0))</f>
        <v>0</v>
      </c>
      <c r="AT33" s="548">
        <f ca="1">IF('Clinic Model'!$P$15="Annuity",-IFERROR(PPMT(D1_I/12,$C33,D1_T,OFFSET(AS$4,,-$C33+1),0),),IFERROR(IF($C33=0,0,OFFSET(AS$4,,-$C33+1)/D1_T),0))</f>
        <v>0</v>
      </c>
      <c r="AU33" s="548">
        <f ca="1">IF('Clinic Model'!$P$15="Annuity",-IFERROR(PPMT(D1_I/12,$C33,D1_T,OFFSET(AT$4,,-$C33+1),0),),IFERROR(IF($C33=0,0,OFFSET(AT$4,,-$C33+1)/D1_T),0))</f>
        <v>0</v>
      </c>
      <c r="AV33" s="548">
        <f ca="1">IF('Clinic Model'!$P$15="Annuity",-IFERROR(PPMT(D1_I/12,$C33,D1_T,OFFSET(AU$4,,-$C33+1),0),),IFERROR(IF($C33=0,0,OFFSET(AU$4,,-$C33+1)/D1_T),0))</f>
        <v>0</v>
      </c>
      <c r="AW33" s="548">
        <f ca="1">IF('Clinic Model'!$P$15="Annuity",-IFERROR(PPMT(D1_I/12,$C33,D1_T,OFFSET(AV$4,,-$C33+1),0),),IFERROR(IF($C33=0,0,OFFSET(AV$4,,-$C33+1)/D1_T),0))</f>
        <v>0</v>
      </c>
      <c r="AX33" s="548">
        <f ca="1">IF('Clinic Model'!$P$15="Annuity",-IFERROR(PPMT(D1_I/12,$C33,D1_T,OFFSET(AW$4,,-$C33+1),0),),IFERROR(IF($C33=0,0,OFFSET(AW$4,,-$C33+1)/D1_T),0))</f>
        <v>0</v>
      </c>
      <c r="AY33" s="548">
        <f ca="1">IF('Clinic Model'!$P$15="Annuity",-IFERROR(PPMT(D1_I/12,$C33,D1_T,OFFSET(AX$4,,-$C33+1),0),),IFERROR(IF($C33=0,0,OFFSET(AX$4,,-$C33+1)/D1_T),0))</f>
        <v>0</v>
      </c>
      <c r="AZ33" s="548">
        <f ca="1">IF('Clinic Model'!$P$15="Annuity",-IFERROR(PPMT(D1_I/12,$C33,D1_T,OFFSET(AY$4,,-$C33+1),0),),IFERROR(IF($C33=0,0,OFFSET(AY$4,,-$C33+1)/D1_T),0))</f>
        <v>0</v>
      </c>
      <c r="BA33" s="548">
        <f ca="1">IF('Clinic Model'!$P$15="Annuity",-IFERROR(PPMT(D1_I/12,$C33,D1_T,OFFSET(AZ$4,,-$C33+1),0),),IFERROR(IF($C33=0,0,OFFSET(AZ$4,,-$C33+1)/D1_T),0))</f>
        <v>0</v>
      </c>
      <c r="BB33" s="548">
        <f ca="1">IF('Clinic Model'!$P$15="Annuity",-IFERROR(PPMT(D1_I/12,$C33,D1_T,OFFSET(BA$4,,-$C33+1),0),),IFERROR(IF($C33=0,0,OFFSET(BA$4,,-$C33+1)/D1_T),0))</f>
        <v>0</v>
      </c>
      <c r="BC33" s="548">
        <f ca="1">IF('Clinic Model'!$P$15="Annuity",-IFERROR(PPMT(D1_I/12,$C33,D1_T,OFFSET(BB$4,,-$C33+1),0),),IFERROR(IF($C33=0,0,OFFSET(BB$4,,-$C33+1)/D1_T),0))</f>
        <v>0</v>
      </c>
      <c r="BD33" s="548">
        <f ca="1">IF('Clinic Model'!$P$15="Annuity",-IFERROR(PPMT(D1_I/12,$C33,D1_T,OFFSET(BC$4,,-$C33+1),0),),IFERROR(IF($C33=0,0,OFFSET(BC$4,,-$C33+1)/D1_T),0))</f>
        <v>0</v>
      </c>
      <c r="BE33" s="548">
        <f ca="1">IF('Clinic Model'!$P$15="Annuity",-IFERROR(PPMT(D1_I/12,$C33,D1_T,OFFSET(BD$4,,-$C33+1),0),),IFERROR(IF($C33=0,0,OFFSET(BD$4,,-$C33+1)/D1_T),0))</f>
        <v>0</v>
      </c>
      <c r="BF33" s="548">
        <f ca="1">IF('Clinic Model'!$P$15="Annuity",-IFERROR(PPMT(D1_I/12,$C33,D1_T,OFFSET(BE$4,,-$C33+1),0),),IFERROR(IF($C33=0,0,OFFSET(BE$4,,-$C33+1)/D1_T),0))</f>
        <v>0</v>
      </c>
      <c r="BG33" s="548">
        <f ca="1">IF('Clinic Model'!$P$15="Annuity",-IFERROR(PPMT(D1_I/12,$C33,D1_T,OFFSET(BF$4,,-$C33+1),0),),IFERROR(IF($C33=0,0,OFFSET(BF$4,,-$C33+1)/D1_T),0))</f>
        <v>0</v>
      </c>
      <c r="BH33" s="548">
        <f ca="1">IF('Clinic Model'!$P$15="Annuity",-IFERROR(PPMT(D1_I/12,$C33,D1_T,OFFSET(BG$4,,-$C33+1),0),),IFERROR(IF($C33=0,0,OFFSET(BG$4,,-$C33+1)/D1_T),0))</f>
        <v>0</v>
      </c>
      <c r="BI33" s="548">
        <f ca="1">IF('Clinic Model'!$P$15="Annuity",-IFERROR(PPMT(D1_I/12,$C33,D1_T,OFFSET(BH$4,,-$C33+1),0),),IFERROR(IF($C33=0,0,OFFSET(BH$4,,-$C33+1)/D1_T),0))</f>
        <v>0</v>
      </c>
      <c r="BJ33" s="548">
        <f ca="1">IF('Clinic Model'!$P$15="Annuity",-IFERROR(PPMT(D1_I/12,$C33,D1_T,OFFSET(BI$4,,-$C33+1),0),),IFERROR(IF($C33=0,0,OFFSET(BI$4,,-$C33+1)/D1_T),0))</f>
        <v>0</v>
      </c>
      <c r="BK33" s="548">
        <f ca="1">IF('Clinic Model'!$P$15="Annuity",-IFERROR(PPMT(D1_I/12,$C33,D1_T,OFFSET(BJ$4,,-$C33+1),0),),IFERROR(IF($C33=0,0,OFFSET(BJ$4,,-$C33+1)/D1_T),0))</f>
        <v>0</v>
      </c>
      <c r="BL33" s="548">
        <f ca="1">IF('Clinic Model'!$P$15="Annuity",-IFERROR(PPMT(D1_I/12,$C33,D1_T,OFFSET(BK$4,,-$C33+1),0),),IFERROR(IF($C33=0,0,OFFSET(BK$4,,-$C33+1)/D1_T),0))</f>
        <v>0</v>
      </c>
    </row>
    <row r="34" spans="1:64" ht="10.5" hidden="1" customHeight="1" outlineLevel="1" x14ac:dyDescent="0.3">
      <c r="A34" s="105"/>
      <c r="B34" s="504"/>
      <c r="C34" s="105">
        <f t="shared" si="3"/>
        <v>28</v>
      </c>
      <c r="E34" s="548">
        <f ca="1">IF('Clinic Model'!$P$15="Annuity",-IFERROR(PPMT(D1_I/12,$C34,D1_T,OFFSET(D$4,,-$C34+1),0),),IFERROR(IF($C34=0,0,OFFSET(D$4,,-$C34+1)/D1_T),0))</f>
        <v>0</v>
      </c>
      <c r="F34" s="548">
        <f ca="1">IF('Clinic Model'!$P$15="Annuity",-IFERROR(PPMT(D1_I/12,$C34,D1_T,OFFSET(E$4,,-$C34+1),0),),IFERROR(IF($C34=0,0,OFFSET(E$4,,-$C34+1)/D1_T),0))</f>
        <v>0</v>
      </c>
      <c r="G34" s="548">
        <f ca="1">IF('Clinic Model'!$P$15="Annuity",-IFERROR(PPMT(D1_I/12,$C34,D1_T,OFFSET(F$4,,-$C34+1),0),),IFERROR(IF($C34=0,0,OFFSET(F$4,,-$C34+1)/D1_T),0))</f>
        <v>0</v>
      </c>
      <c r="H34" s="548">
        <f ca="1">IF('Clinic Model'!$P$15="Annuity",-IFERROR(PPMT(D1_I/12,$C34,D1_T,OFFSET(G$4,,-$C34+1),0),),IFERROR(IF($C34=0,0,OFFSET(G$4,,-$C34+1)/D1_T),0))</f>
        <v>0</v>
      </c>
      <c r="I34" s="548">
        <f ca="1">IF('Clinic Model'!$P$15="Annuity",-IFERROR(PPMT(D1_I/12,$C34,D1_T,OFFSET(H$4,,-$C34+1),0),),IFERROR(IF($C34=0,0,OFFSET(H$4,,-$C34+1)/D1_T),0))</f>
        <v>0</v>
      </c>
      <c r="J34" s="548">
        <f ca="1">IF('Clinic Model'!$P$15="Annuity",-IFERROR(PPMT(D1_I/12,$C34,D1_T,OFFSET(I$4,,-$C34+1),0),),IFERROR(IF($C34=0,0,OFFSET(I$4,,-$C34+1)/D1_T),0))</f>
        <v>0</v>
      </c>
      <c r="K34" s="548">
        <f ca="1">IF('Clinic Model'!$P$15="Annuity",-IFERROR(PPMT(D1_I/12,$C34,D1_T,OFFSET(J$4,,-$C34+1),0),),IFERROR(IF($C34=0,0,OFFSET(J$4,,-$C34+1)/D1_T),0))</f>
        <v>0</v>
      </c>
      <c r="L34" s="548">
        <f ca="1">IF('Clinic Model'!$P$15="Annuity",-IFERROR(PPMT(D1_I/12,$C34,D1_T,OFFSET(K$4,,-$C34+1),0),),IFERROR(IF($C34=0,0,OFFSET(K$4,,-$C34+1)/D1_T),0))</f>
        <v>0</v>
      </c>
      <c r="M34" s="548">
        <f ca="1">IF('Clinic Model'!$P$15="Annuity",-IFERROR(PPMT(D1_I/12,$C34,D1_T,OFFSET(L$4,,-$C34+1),0),),IFERROR(IF($C34=0,0,OFFSET(L$4,,-$C34+1)/D1_T),0))</f>
        <v>0</v>
      </c>
      <c r="N34" s="548">
        <f ca="1">IF('Clinic Model'!$P$15="Annuity",-IFERROR(PPMT(D1_I/12,$C34,D1_T,OFFSET(M$4,,-$C34+1),0),),IFERROR(IF($C34=0,0,OFFSET(M$4,,-$C34+1)/D1_T),0))</f>
        <v>0</v>
      </c>
      <c r="O34" s="548">
        <f ca="1">IF('Clinic Model'!$P$15="Annuity",-IFERROR(PPMT(D1_I/12,$C34,D1_T,OFFSET(N$4,,-$C34+1),0),),IFERROR(IF($C34=0,0,OFFSET(N$4,,-$C34+1)/D1_T),0))</f>
        <v>0</v>
      </c>
      <c r="P34" s="548">
        <f ca="1">IF('Clinic Model'!$P$15="Annuity",-IFERROR(PPMT(D1_I/12,$C34,D1_T,OFFSET(O$4,,-$C34+1),0),),IFERROR(IF($C34=0,0,OFFSET(O$4,,-$C34+1)/D1_T),0))</f>
        <v>0</v>
      </c>
      <c r="Q34" s="548">
        <f ca="1">IF('Clinic Model'!$P$15="Annuity",-IFERROR(PPMT(D1_I/12,$C34,D1_T,OFFSET(P$4,,-$C34+1),0),),IFERROR(IF($C34=0,0,OFFSET(P$4,,-$C34+1)/D1_T),0))</f>
        <v>0</v>
      </c>
      <c r="R34" s="548">
        <f ca="1">IF('Clinic Model'!$P$15="Annuity",-IFERROR(PPMT(D1_I/12,$C34,D1_T,OFFSET(Q$4,,-$C34+1),0),),IFERROR(IF($C34=0,0,OFFSET(Q$4,,-$C34+1)/D1_T),0))</f>
        <v>0</v>
      </c>
      <c r="S34" s="548">
        <f ca="1">IF('Clinic Model'!$P$15="Annuity",-IFERROR(PPMT(D1_I/12,$C34,D1_T,OFFSET(R$4,,-$C34+1),0),),IFERROR(IF($C34=0,0,OFFSET(R$4,,-$C34+1)/D1_T),0))</f>
        <v>0</v>
      </c>
      <c r="T34" s="548">
        <f ca="1">IF('Clinic Model'!$P$15="Annuity",-IFERROR(PPMT(D1_I/12,$C34,D1_T,OFFSET(S$4,,-$C34+1),0),),IFERROR(IF($C34=0,0,OFFSET(S$4,,-$C34+1)/D1_T),0))</f>
        <v>0</v>
      </c>
      <c r="U34" s="548">
        <f ca="1">IF('Clinic Model'!$P$15="Annuity",-IFERROR(PPMT(D1_I/12,$C34,D1_T,OFFSET(T$4,,-$C34+1),0),),IFERROR(IF($C34=0,0,OFFSET(T$4,,-$C34+1)/D1_T),0))</f>
        <v>0</v>
      </c>
      <c r="V34" s="548">
        <f ca="1">IF('Clinic Model'!$P$15="Annuity",-IFERROR(PPMT(D1_I/12,$C34,D1_T,OFFSET(U$4,,-$C34+1),0),),IFERROR(IF($C34=0,0,OFFSET(U$4,,-$C34+1)/D1_T),0))</f>
        <v>0</v>
      </c>
      <c r="W34" s="548">
        <f ca="1">IF('Clinic Model'!$P$15="Annuity",-IFERROR(PPMT(D1_I/12,$C34,D1_T,OFFSET(V$4,,-$C34+1),0),),IFERROR(IF($C34=0,0,OFFSET(V$4,,-$C34+1)/D1_T),0))</f>
        <v>0</v>
      </c>
      <c r="X34" s="548">
        <f ca="1">IF('Clinic Model'!$P$15="Annuity",-IFERROR(PPMT(D1_I/12,$C34,D1_T,OFFSET(W$4,,-$C34+1),0),),IFERROR(IF($C34=0,0,OFFSET(W$4,,-$C34+1)/D1_T),0))</f>
        <v>0</v>
      </c>
      <c r="Y34" s="548">
        <f ca="1">IF('Clinic Model'!$P$15="Annuity",-IFERROR(PPMT(D1_I/12,$C34,D1_T,OFFSET(X$4,,-$C34+1),0),),IFERROR(IF($C34=0,0,OFFSET(X$4,,-$C34+1)/D1_T),0))</f>
        <v>0</v>
      </c>
      <c r="Z34" s="548">
        <f ca="1">IF('Clinic Model'!$P$15="Annuity",-IFERROR(PPMT(D1_I/12,$C34,D1_T,OFFSET(Y$4,,-$C34+1),0),),IFERROR(IF($C34=0,0,OFFSET(Y$4,,-$C34+1)/D1_T),0))</f>
        <v>0</v>
      </c>
      <c r="AA34" s="548">
        <f ca="1">IF('Clinic Model'!$P$15="Annuity",-IFERROR(PPMT(D1_I/12,$C34,D1_T,OFFSET(Z$4,,-$C34+1),0),),IFERROR(IF($C34=0,0,OFFSET(Z$4,,-$C34+1)/D1_T),0))</f>
        <v>0</v>
      </c>
      <c r="AB34" s="548">
        <f ca="1">IF('Clinic Model'!$P$15="Annuity",-IFERROR(PPMT(D1_I/12,$C34,D1_T,OFFSET(AA$4,,-$C34+1),0),),IFERROR(IF($C34=0,0,OFFSET(AA$4,,-$C34+1)/D1_T),0))</f>
        <v>0</v>
      </c>
      <c r="AC34" s="548">
        <f ca="1">IF('Clinic Model'!$P$15="Annuity",-IFERROR(PPMT(D1_I/12,$C34,D1_T,OFFSET(AB$4,,-$C34+1),0),),IFERROR(IF($C34=0,0,OFFSET(AB$4,,-$C34+1)/D1_T),0))</f>
        <v>0</v>
      </c>
      <c r="AD34" s="548">
        <f ca="1">IF('Clinic Model'!$P$15="Annuity",-IFERROR(PPMT(D1_I/12,$C34,D1_T,OFFSET(AC$4,,-$C34+1),0),),IFERROR(IF($C34=0,0,OFFSET(AC$4,,-$C34+1)/D1_T),0))</f>
        <v>0</v>
      </c>
      <c r="AE34" s="548">
        <f ca="1">IF('Clinic Model'!$P$15="Annuity",-IFERROR(PPMT(D1_I/12,$C34,D1_T,OFFSET(AD$4,,-$C34+1),0),),IFERROR(IF($C34=0,0,OFFSET(AD$4,,-$C34+1)/D1_T),0))</f>
        <v>0</v>
      </c>
      <c r="AF34" s="548">
        <f ca="1">IF('Clinic Model'!$P$15="Annuity",-IFERROR(PPMT(D1_I/12,$C34,D1_T,OFFSET(AE$4,,-$C34+1),0),),IFERROR(IF($C34=0,0,OFFSET(AE$4,,-$C34+1)/D1_T),0))</f>
        <v>0</v>
      </c>
      <c r="AG34" s="548">
        <f ca="1">IF('Clinic Model'!$P$15="Annuity",-IFERROR(PPMT(D1_I/12,$C34,D1_T,OFFSET(AF$4,,-$C34+1),0),),IFERROR(IF($C34=0,0,OFFSET(AF$4,,-$C34+1)/D1_T),0))</f>
        <v>23611.111111111109</v>
      </c>
      <c r="AH34" s="548">
        <f ca="1">IF('Clinic Model'!$P$15="Annuity",-IFERROR(PPMT(D1_I/12,$C34,D1_T,OFFSET(AG$4,,-$C34+1),0),),IFERROR(IF($C34=0,0,OFFSET(AG$4,,-$C34+1)/D1_T),0))</f>
        <v>0</v>
      </c>
      <c r="AI34" s="548">
        <f ca="1">IF('Clinic Model'!$P$15="Annuity",-IFERROR(PPMT(D1_I/12,$C34,D1_T,OFFSET(AH$4,,-$C34+1),0),),IFERROR(IF($C34=0,0,OFFSET(AH$4,,-$C34+1)/D1_T),0))</f>
        <v>0</v>
      </c>
      <c r="AJ34" s="548">
        <f ca="1">IF('Clinic Model'!$P$15="Annuity",-IFERROR(PPMT(D1_I/12,$C34,D1_T,OFFSET(AI$4,,-$C34+1),0),),IFERROR(IF($C34=0,0,OFFSET(AI$4,,-$C34+1)/D1_T),0))</f>
        <v>0</v>
      </c>
      <c r="AK34" s="548">
        <f ca="1">IF('Clinic Model'!$P$15="Annuity",-IFERROR(PPMT(D1_I/12,$C34,D1_T,OFFSET(AJ$4,,-$C34+1),0),),IFERROR(IF($C34=0,0,OFFSET(AJ$4,,-$C34+1)/D1_T),0))</f>
        <v>0</v>
      </c>
      <c r="AL34" s="548">
        <f ca="1">IF('Clinic Model'!$P$15="Annuity",-IFERROR(PPMT(D1_I/12,$C34,D1_T,OFFSET(AK$4,,-$C34+1),0),),IFERROR(IF($C34=0,0,OFFSET(AK$4,,-$C34+1)/D1_T),0))</f>
        <v>0</v>
      </c>
      <c r="AM34" s="548">
        <f ca="1">IF('Clinic Model'!$P$15="Annuity",-IFERROR(PPMT(D1_I/12,$C34,D1_T,OFFSET(AL$4,,-$C34+1),0),),IFERROR(IF($C34=0,0,OFFSET(AL$4,,-$C34+1)/D1_T),0))</f>
        <v>0</v>
      </c>
      <c r="AN34" s="548">
        <f ca="1">IF('Clinic Model'!$P$15="Annuity",-IFERROR(PPMT(D1_I/12,$C34,D1_T,OFFSET(AM$4,,-$C34+1),0),),IFERROR(IF($C34=0,0,OFFSET(AM$4,,-$C34+1)/D1_T),0))</f>
        <v>0</v>
      </c>
      <c r="AO34" s="548">
        <f ca="1">IF('Clinic Model'!$P$15="Annuity",-IFERROR(PPMT(D1_I/12,$C34,D1_T,OFFSET(AN$4,,-$C34+1),0),),IFERROR(IF($C34=0,0,OFFSET(AN$4,,-$C34+1)/D1_T),0))</f>
        <v>0</v>
      </c>
      <c r="AP34" s="548">
        <f ca="1">IF('Clinic Model'!$P$15="Annuity",-IFERROR(PPMT(D1_I/12,$C34,D1_T,OFFSET(AO$4,,-$C34+1),0),),IFERROR(IF($C34=0,0,OFFSET(AO$4,,-$C34+1)/D1_T),0))</f>
        <v>0</v>
      </c>
      <c r="AQ34" s="548">
        <f ca="1">IF('Clinic Model'!$P$15="Annuity",-IFERROR(PPMT(D1_I/12,$C34,D1_T,OFFSET(AP$4,,-$C34+1),0),),IFERROR(IF($C34=0,0,OFFSET(AP$4,,-$C34+1)/D1_T),0))</f>
        <v>0</v>
      </c>
      <c r="AR34" s="548">
        <f ca="1">IF('Clinic Model'!$P$15="Annuity",-IFERROR(PPMT(D1_I/12,$C34,D1_T,OFFSET(AQ$4,,-$C34+1),0),),IFERROR(IF($C34=0,0,OFFSET(AQ$4,,-$C34+1)/D1_T),0))</f>
        <v>0</v>
      </c>
      <c r="AS34" s="548">
        <f ca="1">IF('Clinic Model'!$P$15="Annuity",-IFERROR(PPMT(D1_I/12,$C34,D1_T,OFFSET(AR$4,,-$C34+1),0),),IFERROR(IF($C34=0,0,OFFSET(AR$4,,-$C34+1)/D1_T),0))</f>
        <v>0</v>
      </c>
      <c r="AT34" s="548">
        <f ca="1">IF('Clinic Model'!$P$15="Annuity",-IFERROR(PPMT(D1_I/12,$C34,D1_T,OFFSET(AS$4,,-$C34+1),0),),IFERROR(IF($C34=0,0,OFFSET(AS$4,,-$C34+1)/D1_T),0))</f>
        <v>0</v>
      </c>
      <c r="AU34" s="548">
        <f ca="1">IF('Clinic Model'!$P$15="Annuity",-IFERROR(PPMT(D1_I/12,$C34,D1_T,OFFSET(AT$4,,-$C34+1),0),),IFERROR(IF($C34=0,0,OFFSET(AT$4,,-$C34+1)/D1_T),0))</f>
        <v>0</v>
      </c>
      <c r="AV34" s="548">
        <f ca="1">IF('Clinic Model'!$P$15="Annuity",-IFERROR(PPMT(D1_I/12,$C34,D1_T,OFFSET(AU$4,,-$C34+1),0),),IFERROR(IF($C34=0,0,OFFSET(AU$4,,-$C34+1)/D1_T),0))</f>
        <v>0</v>
      </c>
      <c r="AW34" s="548">
        <f ca="1">IF('Clinic Model'!$P$15="Annuity",-IFERROR(PPMT(D1_I/12,$C34,D1_T,OFFSET(AV$4,,-$C34+1),0),),IFERROR(IF($C34=0,0,OFFSET(AV$4,,-$C34+1)/D1_T),0))</f>
        <v>0</v>
      </c>
      <c r="AX34" s="548">
        <f ca="1">IF('Clinic Model'!$P$15="Annuity",-IFERROR(PPMT(D1_I/12,$C34,D1_T,OFFSET(AW$4,,-$C34+1),0),),IFERROR(IF($C34=0,0,OFFSET(AW$4,,-$C34+1)/D1_T),0))</f>
        <v>0</v>
      </c>
      <c r="AY34" s="548">
        <f ca="1">IF('Clinic Model'!$P$15="Annuity",-IFERROR(PPMT(D1_I/12,$C34,D1_T,OFFSET(AX$4,,-$C34+1),0),),IFERROR(IF($C34=0,0,OFFSET(AX$4,,-$C34+1)/D1_T),0))</f>
        <v>0</v>
      </c>
      <c r="AZ34" s="548">
        <f ca="1">IF('Clinic Model'!$P$15="Annuity",-IFERROR(PPMT(D1_I/12,$C34,D1_T,OFFSET(AY$4,,-$C34+1),0),),IFERROR(IF($C34=0,0,OFFSET(AY$4,,-$C34+1)/D1_T),0))</f>
        <v>0</v>
      </c>
      <c r="BA34" s="548">
        <f ca="1">IF('Clinic Model'!$P$15="Annuity",-IFERROR(PPMT(D1_I/12,$C34,D1_T,OFFSET(AZ$4,,-$C34+1),0),),IFERROR(IF($C34=0,0,OFFSET(AZ$4,,-$C34+1)/D1_T),0))</f>
        <v>0</v>
      </c>
      <c r="BB34" s="548">
        <f ca="1">IF('Clinic Model'!$P$15="Annuity",-IFERROR(PPMT(D1_I/12,$C34,D1_T,OFFSET(BA$4,,-$C34+1),0),),IFERROR(IF($C34=0,0,OFFSET(BA$4,,-$C34+1)/D1_T),0))</f>
        <v>0</v>
      </c>
      <c r="BC34" s="548">
        <f ca="1">IF('Clinic Model'!$P$15="Annuity",-IFERROR(PPMT(D1_I/12,$C34,D1_T,OFFSET(BB$4,,-$C34+1),0),),IFERROR(IF($C34=0,0,OFFSET(BB$4,,-$C34+1)/D1_T),0))</f>
        <v>0</v>
      </c>
      <c r="BD34" s="548">
        <f ca="1">IF('Clinic Model'!$P$15="Annuity",-IFERROR(PPMT(D1_I/12,$C34,D1_T,OFFSET(BC$4,,-$C34+1),0),),IFERROR(IF($C34=0,0,OFFSET(BC$4,,-$C34+1)/D1_T),0))</f>
        <v>0</v>
      </c>
      <c r="BE34" s="548">
        <f ca="1">IF('Clinic Model'!$P$15="Annuity",-IFERROR(PPMT(D1_I/12,$C34,D1_T,OFFSET(BD$4,,-$C34+1),0),),IFERROR(IF($C34=0,0,OFFSET(BD$4,,-$C34+1)/D1_T),0))</f>
        <v>0</v>
      </c>
      <c r="BF34" s="548">
        <f ca="1">IF('Clinic Model'!$P$15="Annuity",-IFERROR(PPMT(D1_I/12,$C34,D1_T,OFFSET(BE$4,,-$C34+1),0),),IFERROR(IF($C34=0,0,OFFSET(BE$4,,-$C34+1)/D1_T),0))</f>
        <v>0</v>
      </c>
      <c r="BG34" s="548">
        <f ca="1">IF('Clinic Model'!$P$15="Annuity",-IFERROR(PPMT(D1_I/12,$C34,D1_T,OFFSET(BF$4,,-$C34+1),0),),IFERROR(IF($C34=0,0,OFFSET(BF$4,,-$C34+1)/D1_T),0))</f>
        <v>0</v>
      </c>
      <c r="BH34" s="548">
        <f ca="1">IF('Clinic Model'!$P$15="Annuity",-IFERROR(PPMT(D1_I/12,$C34,D1_T,OFFSET(BG$4,,-$C34+1),0),),IFERROR(IF($C34=0,0,OFFSET(BG$4,,-$C34+1)/D1_T),0))</f>
        <v>0</v>
      </c>
      <c r="BI34" s="548">
        <f ca="1">IF('Clinic Model'!$P$15="Annuity",-IFERROR(PPMT(D1_I/12,$C34,D1_T,OFFSET(BH$4,,-$C34+1),0),),IFERROR(IF($C34=0,0,OFFSET(BH$4,,-$C34+1)/D1_T),0))</f>
        <v>0</v>
      </c>
      <c r="BJ34" s="548">
        <f ca="1">IF('Clinic Model'!$P$15="Annuity",-IFERROR(PPMT(D1_I/12,$C34,D1_T,OFFSET(BI$4,,-$C34+1),0),),IFERROR(IF($C34=0,0,OFFSET(BI$4,,-$C34+1)/D1_T),0))</f>
        <v>0</v>
      </c>
      <c r="BK34" s="548">
        <f ca="1">IF('Clinic Model'!$P$15="Annuity",-IFERROR(PPMT(D1_I/12,$C34,D1_T,OFFSET(BJ$4,,-$C34+1),0),),IFERROR(IF($C34=0,0,OFFSET(BJ$4,,-$C34+1)/D1_T),0))</f>
        <v>0</v>
      </c>
      <c r="BL34" s="548">
        <f ca="1">IF('Clinic Model'!$P$15="Annuity",-IFERROR(PPMT(D1_I/12,$C34,D1_T,OFFSET(BK$4,,-$C34+1),0),),IFERROR(IF($C34=0,0,OFFSET(BK$4,,-$C34+1)/D1_T),0))</f>
        <v>0</v>
      </c>
    </row>
    <row r="35" spans="1:64" ht="10.5" hidden="1" customHeight="1" outlineLevel="1" x14ac:dyDescent="0.3">
      <c r="A35" s="105"/>
      <c r="B35" s="504"/>
      <c r="C35" s="105">
        <f t="shared" si="3"/>
        <v>29</v>
      </c>
      <c r="E35" s="548">
        <f ca="1">IF('Clinic Model'!$P$15="Annuity",-IFERROR(PPMT(D1_I/12,$C35,D1_T,OFFSET(D$4,,-$C35+1),0),),IFERROR(IF($C35=0,0,OFFSET(D$4,,-$C35+1)/D1_T),0))</f>
        <v>0</v>
      </c>
      <c r="F35" s="548">
        <f ca="1">IF('Clinic Model'!$P$15="Annuity",-IFERROR(PPMT(D1_I/12,$C35,D1_T,OFFSET(E$4,,-$C35+1),0),),IFERROR(IF($C35=0,0,OFFSET(E$4,,-$C35+1)/D1_T),0))</f>
        <v>0</v>
      </c>
      <c r="G35" s="548">
        <f ca="1">IF('Clinic Model'!$P$15="Annuity",-IFERROR(PPMT(D1_I/12,$C35,D1_T,OFFSET(F$4,,-$C35+1),0),),IFERROR(IF($C35=0,0,OFFSET(F$4,,-$C35+1)/D1_T),0))</f>
        <v>0</v>
      </c>
      <c r="H35" s="548">
        <f ca="1">IF('Clinic Model'!$P$15="Annuity",-IFERROR(PPMT(D1_I/12,$C35,D1_T,OFFSET(G$4,,-$C35+1),0),),IFERROR(IF($C35=0,0,OFFSET(G$4,,-$C35+1)/D1_T),0))</f>
        <v>0</v>
      </c>
      <c r="I35" s="548">
        <f ca="1">IF('Clinic Model'!$P$15="Annuity",-IFERROR(PPMT(D1_I/12,$C35,D1_T,OFFSET(H$4,,-$C35+1),0),),IFERROR(IF($C35=0,0,OFFSET(H$4,,-$C35+1)/D1_T),0))</f>
        <v>0</v>
      </c>
      <c r="J35" s="548">
        <f ca="1">IF('Clinic Model'!$P$15="Annuity",-IFERROR(PPMT(D1_I/12,$C35,D1_T,OFFSET(I$4,,-$C35+1),0),),IFERROR(IF($C35=0,0,OFFSET(I$4,,-$C35+1)/D1_T),0))</f>
        <v>0</v>
      </c>
      <c r="K35" s="548">
        <f ca="1">IF('Clinic Model'!$P$15="Annuity",-IFERROR(PPMT(D1_I/12,$C35,D1_T,OFFSET(J$4,,-$C35+1),0),),IFERROR(IF($C35=0,0,OFFSET(J$4,,-$C35+1)/D1_T),0))</f>
        <v>0</v>
      </c>
      <c r="L35" s="548">
        <f ca="1">IF('Clinic Model'!$P$15="Annuity",-IFERROR(PPMT(D1_I/12,$C35,D1_T,OFFSET(K$4,,-$C35+1),0),),IFERROR(IF($C35=0,0,OFFSET(K$4,,-$C35+1)/D1_T),0))</f>
        <v>0</v>
      </c>
      <c r="M35" s="548">
        <f ca="1">IF('Clinic Model'!$P$15="Annuity",-IFERROR(PPMT(D1_I/12,$C35,D1_T,OFFSET(L$4,,-$C35+1),0),),IFERROR(IF($C35=0,0,OFFSET(L$4,,-$C35+1)/D1_T),0))</f>
        <v>0</v>
      </c>
      <c r="N35" s="548">
        <f ca="1">IF('Clinic Model'!$P$15="Annuity",-IFERROR(PPMT(D1_I/12,$C35,D1_T,OFFSET(M$4,,-$C35+1),0),),IFERROR(IF($C35=0,0,OFFSET(M$4,,-$C35+1)/D1_T),0))</f>
        <v>0</v>
      </c>
      <c r="O35" s="548">
        <f ca="1">IF('Clinic Model'!$P$15="Annuity",-IFERROR(PPMT(D1_I/12,$C35,D1_T,OFFSET(N$4,,-$C35+1),0),),IFERROR(IF($C35=0,0,OFFSET(N$4,,-$C35+1)/D1_T),0))</f>
        <v>0</v>
      </c>
      <c r="P35" s="548">
        <f ca="1">IF('Clinic Model'!$P$15="Annuity",-IFERROR(PPMT(D1_I/12,$C35,D1_T,OFFSET(O$4,,-$C35+1),0),),IFERROR(IF($C35=0,0,OFFSET(O$4,,-$C35+1)/D1_T),0))</f>
        <v>0</v>
      </c>
      <c r="Q35" s="548">
        <f ca="1">IF('Clinic Model'!$P$15="Annuity",-IFERROR(PPMT(D1_I/12,$C35,D1_T,OFFSET(P$4,,-$C35+1),0),),IFERROR(IF($C35=0,0,OFFSET(P$4,,-$C35+1)/D1_T),0))</f>
        <v>0</v>
      </c>
      <c r="R35" s="548">
        <f ca="1">IF('Clinic Model'!$P$15="Annuity",-IFERROR(PPMT(D1_I/12,$C35,D1_T,OFFSET(Q$4,,-$C35+1),0),),IFERROR(IF($C35=0,0,OFFSET(Q$4,,-$C35+1)/D1_T),0))</f>
        <v>0</v>
      </c>
      <c r="S35" s="548">
        <f ca="1">IF('Clinic Model'!$P$15="Annuity",-IFERROR(PPMT(D1_I/12,$C35,D1_T,OFFSET(R$4,,-$C35+1),0),),IFERROR(IF($C35=0,0,OFFSET(R$4,,-$C35+1)/D1_T),0))</f>
        <v>0</v>
      </c>
      <c r="T35" s="548">
        <f ca="1">IF('Clinic Model'!$P$15="Annuity",-IFERROR(PPMT(D1_I/12,$C35,D1_T,OFFSET(S$4,,-$C35+1),0),),IFERROR(IF($C35=0,0,OFFSET(S$4,,-$C35+1)/D1_T),0))</f>
        <v>0</v>
      </c>
      <c r="U35" s="548">
        <f ca="1">IF('Clinic Model'!$P$15="Annuity",-IFERROR(PPMT(D1_I/12,$C35,D1_T,OFFSET(T$4,,-$C35+1),0),),IFERROR(IF($C35=0,0,OFFSET(T$4,,-$C35+1)/D1_T),0))</f>
        <v>0</v>
      </c>
      <c r="V35" s="548">
        <f ca="1">IF('Clinic Model'!$P$15="Annuity",-IFERROR(PPMT(D1_I/12,$C35,D1_T,OFFSET(U$4,,-$C35+1),0),),IFERROR(IF($C35=0,0,OFFSET(U$4,,-$C35+1)/D1_T),0))</f>
        <v>0</v>
      </c>
      <c r="W35" s="548">
        <f ca="1">IF('Clinic Model'!$P$15="Annuity",-IFERROR(PPMT(D1_I/12,$C35,D1_T,OFFSET(V$4,,-$C35+1),0),),IFERROR(IF($C35=0,0,OFFSET(V$4,,-$C35+1)/D1_T),0))</f>
        <v>0</v>
      </c>
      <c r="X35" s="548">
        <f ca="1">IF('Clinic Model'!$P$15="Annuity",-IFERROR(PPMT(D1_I/12,$C35,D1_T,OFFSET(W$4,,-$C35+1),0),),IFERROR(IF($C35=0,0,OFFSET(W$4,,-$C35+1)/D1_T),0))</f>
        <v>0</v>
      </c>
      <c r="Y35" s="548">
        <f ca="1">IF('Clinic Model'!$P$15="Annuity",-IFERROR(PPMT(D1_I/12,$C35,D1_T,OFFSET(X$4,,-$C35+1),0),),IFERROR(IF($C35=0,0,OFFSET(X$4,,-$C35+1)/D1_T),0))</f>
        <v>0</v>
      </c>
      <c r="Z35" s="548">
        <f ca="1">IF('Clinic Model'!$P$15="Annuity",-IFERROR(PPMT(D1_I/12,$C35,D1_T,OFFSET(Y$4,,-$C35+1),0),),IFERROR(IF($C35=0,0,OFFSET(Y$4,,-$C35+1)/D1_T),0))</f>
        <v>0</v>
      </c>
      <c r="AA35" s="548">
        <f ca="1">IF('Clinic Model'!$P$15="Annuity",-IFERROR(PPMT(D1_I/12,$C35,D1_T,OFFSET(Z$4,,-$C35+1),0),),IFERROR(IF($C35=0,0,OFFSET(Z$4,,-$C35+1)/D1_T),0))</f>
        <v>0</v>
      </c>
      <c r="AB35" s="548">
        <f ca="1">IF('Clinic Model'!$P$15="Annuity",-IFERROR(PPMT(D1_I/12,$C35,D1_T,OFFSET(AA$4,,-$C35+1),0),),IFERROR(IF($C35=0,0,OFFSET(AA$4,,-$C35+1)/D1_T),0))</f>
        <v>0</v>
      </c>
      <c r="AC35" s="548">
        <f ca="1">IF('Clinic Model'!$P$15="Annuity",-IFERROR(PPMT(D1_I/12,$C35,D1_T,OFFSET(AB$4,,-$C35+1),0),),IFERROR(IF($C35=0,0,OFFSET(AB$4,,-$C35+1)/D1_T),0))</f>
        <v>0</v>
      </c>
      <c r="AD35" s="548">
        <f ca="1">IF('Clinic Model'!$P$15="Annuity",-IFERROR(PPMT(D1_I/12,$C35,D1_T,OFFSET(AC$4,,-$C35+1),0),),IFERROR(IF($C35=0,0,OFFSET(AC$4,,-$C35+1)/D1_T),0))</f>
        <v>0</v>
      </c>
      <c r="AE35" s="548">
        <f ca="1">IF('Clinic Model'!$P$15="Annuity",-IFERROR(PPMT(D1_I/12,$C35,D1_T,OFFSET(AD$4,,-$C35+1),0),),IFERROR(IF($C35=0,0,OFFSET(AD$4,,-$C35+1)/D1_T),0))</f>
        <v>0</v>
      </c>
      <c r="AF35" s="548">
        <f ca="1">IF('Clinic Model'!$P$15="Annuity",-IFERROR(PPMT(D1_I/12,$C35,D1_T,OFFSET(AE$4,,-$C35+1),0),),IFERROR(IF($C35=0,0,OFFSET(AE$4,,-$C35+1)/D1_T),0))</f>
        <v>0</v>
      </c>
      <c r="AG35" s="548">
        <f ca="1">IF('Clinic Model'!$P$15="Annuity",-IFERROR(PPMT(D1_I/12,$C35,D1_T,OFFSET(AF$4,,-$C35+1),0),),IFERROR(IF($C35=0,0,OFFSET(AF$4,,-$C35+1)/D1_T),0))</f>
        <v>0</v>
      </c>
      <c r="AH35" s="548">
        <f ca="1">IF('Clinic Model'!$P$15="Annuity",-IFERROR(PPMT(D1_I/12,$C35,D1_T,OFFSET(AG$4,,-$C35+1),0),),IFERROR(IF($C35=0,0,OFFSET(AG$4,,-$C35+1)/D1_T),0))</f>
        <v>23611.111111111109</v>
      </c>
      <c r="AI35" s="548">
        <f ca="1">IF('Clinic Model'!$P$15="Annuity",-IFERROR(PPMT(D1_I/12,$C35,D1_T,OFFSET(AH$4,,-$C35+1),0),),IFERROR(IF($C35=0,0,OFFSET(AH$4,,-$C35+1)/D1_T),0))</f>
        <v>0</v>
      </c>
      <c r="AJ35" s="548">
        <f ca="1">IF('Clinic Model'!$P$15="Annuity",-IFERROR(PPMT(D1_I/12,$C35,D1_T,OFFSET(AI$4,,-$C35+1),0),),IFERROR(IF($C35=0,0,OFFSET(AI$4,,-$C35+1)/D1_T),0))</f>
        <v>0</v>
      </c>
      <c r="AK35" s="548">
        <f ca="1">IF('Clinic Model'!$P$15="Annuity",-IFERROR(PPMT(D1_I/12,$C35,D1_T,OFFSET(AJ$4,,-$C35+1),0),),IFERROR(IF($C35=0,0,OFFSET(AJ$4,,-$C35+1)/D1_T),0))</f>
        <v>0</v>
      </c>
      <c r="AL35" s="548">
        <f ca="1">IF('Clinic Model'!$P$15="Annuity",-IFERROR(PPMT(D1_I/12,$C35,D1_T,OFFSET(AK$4,,-$C35+1),0),),IFERROR(IF($C35=0,0,OFFSET(AK$4,,-$C35+1)/D1_T),0))</f>
        <v>0</v>
      </c>
      <c r="AM35" s="548">
        <f ca="1">IF('Clinic Model'!$P$15="Annuity",-IFERROR(PPMT(D1_I/12,$C35,D1_T,OFFSET(AL$4,,-$C35+1),0),),IFERROR(IF($C35=0,0,OFFSET(AL$4,,-$C35+1)/D1_T),0))</f>
        <v>0</v>
      </c>
      <c r="AN35" s="548">
        <f ca="1">IF('Clinic Model'!$P$15="Annuity",-IFERROR(PPMT(D1_I/12,$C35,D1_T,OFFSET(AM$4,,-$C35+1),0),),IFERROR(IF($C35=0,0,OFFSET(AM$4,,-$C35+1)/D1_T),0))</f>
        <v>0</v>
      </c>
      <c r="AO35" s="548">
        <f ca="1">IF('Clinic Model'!$P$15="Annuity",-IFERROR(PPMT(D1_I/12,$C35,D1_T,OFFSET(AN$4,,-$C35+1),0),),IFERROR(IF($C35=0,0,OFFSET(AN$4,,-$C35+1)/D1_T),0))</f>
        <v>0</v>
      </c>
      <c r="AP35" s="548">
        <f ca="1">IF('Clinic Model'!$P$15="Annuity",-IFERROR(PPMT(D1_I/12,$C35,D1_T,OFFSET(AO$4,,-$C35+1),0),),IFERROR(IF($C35=0,0,OFFSET(AO$4,,-$C35+1)/D1_T),0))</f>
        <v>0</v>
      </c>
      <c r="AQ35" s="548">
        <f ca="1">IF('Clinic Model'!$P$15="Annuity",-IFERROR(PPMT(D1_I/12,$C35,D1_T,OFFSET(AP$4,,-$C35+1),0),),IFERROR(IF($C35=0,0,OFFSET(AP$4,,-$C35+1)/D1_T),0))</f>
        <v>0</v>
      </c>
      <c r="AR35" s="548">
        <f ca="1">IF('Clinic Model'!$P$15="Annuity",-IFERROR(PPMT(D1_I/12,$C35,D1_T,OFFSET(AQ$4,,-$C35+1),0),),IFERROR(IF($C35=0,0,OFFSET(AQ$4,,-$C35+1)/D1_T),0))</f>
        <v>0</v>
      </c>
      <c r="AS35" s="548">
        <f ca="1">IF('Clinic Model'!$P$15="Annuity",-IFERROR(PPMT(D1_I/12,$C35,D1_T,OFFSET(AR$4,,-$C35+1),0),),IFERROR(IF($C35=0,0,OFFSET(AR$4,,-$C35+1)/D1_T),0))</f>
        <v>0</v>
      </c>
      <c r="AT35" s="548">
        <f ca="1">IF('Clinic Model'!$P$15="Annuity",-IFERROR(PPMT(D1_I/12,$C35,D1_T,OFFSET(AS$4,,-$C35+1),0),),IFERROR(IF($C35=0,0,OFFSET(AS$4,,-$C35+1)/D1_T),0))</f>
        <v>0</v>
      </c>
      <c r="AU35" s="548">
        <f ca="1">IF('Clinic Model'!$P$15="Annuity",-IFERROR(PPMT(D1_I/12,$C35,D1_T,OFFSET(AT$4,,-$C35+1),0),),IFERROR(IF($C35=0,0,OFFSET(AT$4,,-$C35+1)/D1_T),0))</f>
        <v>0</v>
      </c>
      <c r="AV35" s="548">
        <f ca="1">IF('Clinic Model'!$P$15="Annuity",-IFERROR(PPMT(D1_I/12,$C35,D1_T,OFFSET(AU$4,,-$C35+1),0),),IFERROR(IF($C35=0,0,OFFSET(AU$4,,-$C35+1)/D1_T),0))</f>
        <v>0</v>
      </c>
      <c r="AW35" s="548">
        <f ca="1">IF('Clinic Model'!$P$15="Annuity",-IFERROR(PPMT(D1_I/12,$C35,D1_T,OFFSET(AV$4,,-$C35+1),0),),IFERROR(IF($C35=0,0,OFFSET(AV$4,,-$C35+1)/D1_T),0))</f>
        <v>0</v>
      </c>
      <c r="AX35" s="548">
        <f ca="1">IF('Clinic Model'!$P$15="Annuity",-IFERROR(PPMT(D1_I/12,$C35,D1_T,OFFSET(AW$4,,-$C35+1),0),),IFERROR(IF($C35=0,0,OFFSET(AW$4,,-$C35+1)/D1_T),0))</f>
        <v>0</v>
      </c>
      <c r="AY35" s="548">
        <f ca="1">IF('Clinic Model'!$P$15="Annuity",-IFERROR(PPMT(D1_I/12,$C35,D1_T,OFFSET(AX$4,,-$C35+1),0),),IFERROR(IF($C35=0,0,OFFSET(AX$4,,-$C35+1)/D1_T),0))</f>
        <v>0</v>
      </c>
      <c r="AZ35" s="548">
        <f ca="1">IF('Clinic Model'!$P$15="Annuity",-IFERROR(PPMT(D1_I/12,$C35,D1_T,OFFSET(AY$4,,-$C35+1),0),),IFERROR(IF($C35=0,0,OFFSET(AY$4,,-$C35+1)/D1_T),0))</f>
        <v>0</v>
      </c>
      <c r="BA35" s="548">
        <f ca="1">IF('Clinic Model'!$P$15="Annuity",-IFERROR(PPMT(D1_I/12,$C35,D1_T,OFFSET(AZ$4,,-$C35+1),0),),IFERROR(IF($C35=0,0,OFFSET(AZ$4,,-$C35+1)/D1_T),0))</f>
        <v>0</v>
      </c>
      <c r="BB35" s="548">
        <f ca="1">IF('Clinic Model'!$P$15="Annuity",-IFERROR(PPMT(D1_I/12,$C35,D1_T,OFFSET(BA$4,,-$C35+1),0),),IFERROR(IF($C35=0,0,OFFSET(BA$4,,-$C35+1)/D1_T),0))</f>
        <v>0</v>
      </c>
      <c r="BC35" s="548">
        <f ca="1">IF('Clinic Model'!$P$15="Annuity",-IFERROR(PPMT(D1_I/12,$C35,D1_T,OFFSET(BB$4,,-$C35+1),0),),IFERROR(IF($C35=0,0,OFFSET(BB$4,,-$C35+1)/D1_T),0))</f>
        <v>0</v>
      </c>
      <c r="BD35" s="548">
        <f ca="1">IF('Clinic Model'!$P$15="Annuity",-IFERROR(PPMT(D1_I/12,$C35,D1_T,OFFSET(BC$4,,-$C35+1),0),),IFERROR(IF($C35=0,0,OFFSET(BC$4,,-$C35+1)/D1_T),0))</f>
        <v>0</v>
      </c>
      <c r="BE35" s="548">
        <f ca="1">IF('Clinic Model'!$P$15="Annuity",-IFERROR(PPMT(D1_I/12,$C35,D1_T,OFFSET(BD$4,,-$C35+1),0),),IFERROR(IF($C35=0,0,OFFSET(BD$4,,-$C35+1)/D1_T),0))</f>
        <v>0</v>
      </c>
      <c r="BF35" s="548">
        <f ca="1">IF('Clinic Model'!$P$15="Annuity",-IFERROR(PPMT(D1_I/12,$C35,D1_T,OFFSET(BE$4,,-$C35+1),0),),IFERROR(IF($C35=0,0,OFFSET(BE$4,,-$C35+1)/D1_T),0))</f>
        <v>0</v>
      </c>
      <c r="BG35" s="548">
        <f ca="1">IF('Clinic Model'!$P$15="Annuity",-IFERROR(PPMT(D1_I/12,$C35,D1_T,OFFSET(BF$4,,-$C35+1),0),),IFERROR(IF($C35=0,0,OFFSET(BF$4,,-$C35+1)/D1_T),0))</f>
        <v>0</v>
      </c>
      <c r="BH35" s="548">
        <f ca="1">IF('Clinic Model'!$P$15="Annuity",-IFERROR(PPMT(D1_I/12,$C35,D1_T,OFFSET(BG$4,,-$C35+1),0),),IFERROR(IF($C35=0,0,OFFSET(BG$4,,-$C35+1)/D1_T),0))</f>
        <v>0</v>
      </c>
      <c r="BI35" s="548">
        <f ca="1">IF('Clinic Model'!$P$15="Annuity",-IFERROR(PPMT(D1_I/12,$C35,D1_T,OFFSET(BH$4,,-$C35+1),0),),IFERROR(IF($C35=0,0,OFFSET(BH$4,,-$C35+1)/D1_T),0))</f>
        <v>0</v>
      </c>
      <c r="BJ35" s="548">
        <f ca="1">IF('Clinic Model'!$P$15="Annuity",-IFERROR(PPMT(D1_I/12,$C35,D1_T,OFFSET(BI$4,,-$C35+1),0),),IFERROR(IF($C35=0,0,OFFSET(BI$4,,-$C35+1)/D1_T),0))</f>
        <v>0</v>
      </c>
      <c r="BK35" s="548">
        <f ca="1">IF('Clinic Model'!$P$15="Annuity",-IFERROR(PPMT(D1_I/12,$C35,D1_T,OFFSET(BJ$4,,-$C35+1),0),),IFERROR(IF($C35=0,0,OFFSET(BJ$4,,-$C35+1)/D1_T),0))</f>
        <v>0</v>
      </c>
      <c r="BL35" s="548">
        <f ca="1">IF('Clinic Model'!$P$15="Annuity",-IFERROR(PPMT(D1_I/12,$C35,D1_T,OFFSET(BK$4,,-$C35+1),0),),IFERROR(IF($C35=0,0,OFFSET(BK$4,,-$C35+1)/D1_T),0))</f>
        <v>0</v>
      </c>
    </row>
    <row r="36" spans="1:64" ht="10.5" hidden="1" customHeight="1" outlineLevel="1" x14ac:dyDescent="0.3">
      <c r="A36" s="105"/>
      <c r="B36" s="504"/>
      <c r="C36" s="105">
        <f t="shared" si="3"/>
        <v>30</v>
      </c>
      <c r="E36" s="548">
        <f ca="1">IF('Clinic Model'!$P$15="Annuity",-IFERROR(PPMT(D1_I/12,$C36,D1_T,OFFSET(D$4,,-$C36+1),0),),IFERROR(IF($C36=0,0,OFFSET(D$4,,-$C36+1)/D1_T),0))</f>
        <v>0</v>
      </c>
      <c r="F36" s="548">
        <f ca="1">IF('Clinic Model'!$P$15="Annuity",-IFERROR(PPMT(D1_I/12,$C36,D1_T,OFFSET(E$4,,-$C36+1),0),),IFERROR(IF($C36=0,0,OFFSET(E$4,,-$C36+1)/D1_T),0))</f>
        <v>0</v>
      </c>
      <c r="G36" s="548">
        <f ca="1">IF('Clinic Model'!$P$15="Annuity",-IFERROR(PPMT(D1_I/12,$C36,D1_T,OFFSET(F$4,,-$C36+1),0),),IFERROR(IF($C36=0,0,OFFSET(F$4,,-$C36+1)/D1_T),0))</f>
        <v>0</v>
      </c>
      <c r="H36" s="548">
        <f ca="1">IF('Clinic Model'!$P$15="Annuity",-IFERROR(PPMT(D1_I/12,$C36,D1_T,OFFSET(G$4,,-$C36+1),0),),IFERROR(IF($C36=0,0,OFFSET(G$4,,-$C36+1)/D1_T),0))</f>
        <v>0</v>
      </c>
      <c r="I36" s="548">
        <f ca="1">IF('Clinic Model'!$P$15="Annuity",-IFERROR(PPMT(D1_I/12,$C36,D1_T,OFFSET(H$4,,-$C36+1),0),),IFERROR(IF($C36=0,0,OFFSET(H$4,,-$C36+1)/D1_T),0))</f>
        <v>0</v>
      </c>
      <c r="J36" s="548">
        <f ca="1">IF('Clinic Model'!$P$15="Annuity",-IFERROR(PPMT(D1_I/12,$C36,D1_T,OFFSET(I$4,,-$C36+1),0),),IFERROR(IF($C36=0,0,OFFSET(I$4,,-$C36+1)/D1_T),0))</f>
        <v>0</v>
      </c>
      <c r="K36" s="548">
        <f ca="1">IF('Clinic Model'!$P$15="Annuity",-IFERROR(PPMT(D1_I/12,$C36,D1_T,OFFSET(J$4,,-$C36+1),0),),IFERROR(IF($C36=0,0,OFFSET(J$4,,-$C36+1)/D1_T),0))</f>
        <v>0</v>
      </c>
      <c r="L36" s="548">
        <f ca="1">IF('Clinic Model'!$P$15="Annuity",-IFERROR(PPMT(D1_I/12,$C36,D1_T,OFFSET(K$4,,-$C36+1),0),),IFERROR(IF($C36=0,0,OFFSET(K$4,,-$C36+1)/D1_T),0))</f>
        <v>0</v>
      </c>
      <c r="M36" s="548">
        <f ca="1">IF('Clinic Model'!$P$15="Annuity",-IFERROR(PPMT(D1_I/12,$C36,D1_T,OFFSET(L$4,,-$C36+1),0),),IFERROR(IF($C36=0,0,OFFSET(L$4,,-$C36+1)/D1_T),0))</f>
        <v>0</v>
      </c>
      <c r="N36" s="548">
        <f ca="1">IF('Clinic Model'!$P$15="Annuity",-IFERROR(PPMT(D1_I/12,$C36,D1_T,OFFSET(M$4,,-$C36+1),0),),IFERROR(IF($C36=0,0,OFFSET(M$4,,-$C36+1)/D1_T),0))</f>
        <v>0</v>
      </c>
      <c r="O36" s="548">
        <f ca="1">IF('Clinic Model'!$P$15="Annuity",-IFERROR(PPMT(D1_I/12,$C36,D1_T,OFFSET(N$4,,-$C36+1),0),),IFERROR(IF($C36=0,0,OFFSET(N$4,,-$C36+1)/D1_T),0))</f>
        <v>0</v>
      </c>
      <c r="P36" s="548">
        <f ca="1">IF('Clinic Model'!$P$15="Annuity",-IFERROR(PPMT(D1_I/12,$C36,D1_T,OFFSET(O$4,,-$C36+1),0),),IFERROR(IF($C36=0,0,OFFSET(O$4,,-$C36+1)/D1_T),0))</f>
        <v>0</v>
      </c>
      <c r="Q36" s="548">
        <f ca="1">IF('Clinic Model'!$P$15="Annuity",-IFERROR(PPMT(D1_I/12,$C36,D1_T,OFFSET(P$4,,-$C36+1),0),),IFERROR(IF($C36=0,0,OFFSET(P$4,,-$C36+1)/D1_T),0))</f>
        <v>0</v>
      </c>
      <c r="R36" s="548">
        <f ca="1">IF('Clinic Model'!$P$15="Annuity",-IFERROR(PPMT(D1_I/12,$C36,D1_T,OFFSET(Q$4,,-$C36+1),0),),IFERROR(IF($C36=0,0,OFFSET(Q$4,,-$C36+1)/D1_T),0))</f>
        <v>0</v>
      </c>
      <c r="S36" s="548">
        <f ca="1">IF('Clinic Model'!$P$15="Annuity",-IFERROR(PPMT(D1_I/12,$C36,D1_T,OFFSET(R$4,,-$C36+1),0),),IFERROR(IF($C36=0,0,OFFSET(R$4,,-$C36+1)/D1_T),0))</f>
        <v>0</v>
      </c>
      <c r="T36" s="548">
        <f ca="1">IF('Clinic Model'!$P$15="Annuity",-IFERROR(PPMT(D1_I/12,$C36,D1_T,OFFSET(S$4,,-$C36+1),0),),IFERROR(IF($C36=0,0,OFFSET(S$4,,-$C36+1)/D1_T),0))</f>
        <v>0</v>
      </c>
      <c r="U36" s="548">
        <f ca="1">IF('Clinic Model'!$P$15="Annuity",-IFERROR(PPMT(D1_I/12,$C36,D1_T,OFFSET(T$4,,-$C36+1),0),),IFERROR(IF($C36=0,0,OFFSET(T$4,,-$C36+1)/D1_T),0))</f>
        <v>0</v>
      </c>
      <c r="V36" s="548">
        <f ca="1">IF('Clinic Model'!$P$15="Annuity",-IFERROR(PPMT(D1_I/12,$C36,D1_T,OFFSET(U$4,,-$C36+1),0),),IFERROR(IF($C36=0,0,OFFSET(U$4,,-$C36+1)/D1_T),0))</f>
        <v>0</v>
      </c>
      <c r="W36" s="548">
        <f ca="1">IF('Clinic Model'!$P$15="Annuity",-IFERROR(PPMT(D1_I/12,$C36,D1_T,OFFSET(V$4,,-$C36+1),0),),IFERROR(IF($C36=0,0,OFFSET(V$4,,-$C36+1)/D1_T),0))</f>
        <v>0</v>
      </c>
      <c r="X36" s="548">
        <f ca="1">IF('Clinic Model'!$P$15="Annuity",-IFERROR(PPMT(D1_I/12,$C36,D1_T,OFFSET(W$4,,-$C36+1),0),),IFERROR(IF($C36=0,0,OFFSET(W$4,,-$C36+1)/D1_T),0))</f>
        <v>0</v>
      </c>
      <c r="Y36" s="548">
        <f ca="1">IF('Clinic Model'!$P$15="Annuity",-IFERROR(PPMT(D1_I/12,$C36,D1_T,OFFSET(X$4,,-$C36+1),0),),IFERROR(IF($C36=0,0,OFFSET(X$4,,-$C36+1)/D1_T),0))</f>
        <v>0</v>
      </c>
      <c r="Z36" s="548">
        <f ca="1">IF('Clinic Model'!$P$15="Annuity",-IFERROR(PPMT(D1_I/12,$C36,D1_T,OFFSET(Y$4,,-$C36+1),0),),IFERROR(IF($C36=0,0,OFFSET(Y$4,,-$C36+1)/D1_T),0))</f>
        <v>0</v>
      </c>
      <c r="AA36" s="548">
        <f ca="1">IF('Clinic Model'!$P$15="Annuity",-IFERROR(PPMT(D1_I/12,$C36,D1_T,OFFSET(Z$4,,-$C36+1),0),),IFERROR(IF($C36=0,0,OFFSET(Z$4,,-$C36+1)/D1_T),0))</f>
        <v>0</v>
      </c>
      <c r="AB36" s="548">
        <f ca="1">IF('Clinic Model'!$P$15="Annuity",-IFERROR(PPMT(D1_I/12,$C36,D1_T,OFFSET(AA$4,,-$C36+1),0),),IFERROR(IF($C36=0,0,OFFSET(AA$4,,-$C36+1)/D1_T),0))</f>
        <v>0</v>
      </c>
      <c r="AC36" s="548">
        <f ca="1">IF('Clinic Model'!$P$15="Annuity",-IFERROR(PPMT(D1_I/12,$C36,D1_T,OFFSET(AB$4,,-$C36+1),0),),IFERROR(IF($C36=0,0,OFFSET(AB$4,,-$C36+1)/D1_T),0))</f>
        <v>0</v>
      </c>
      <c r="AD36" s="548">
        <f ca="1">IF('Clinic Model'!$P$15="Annuity",-IFERROR(PPMT(D1_I/12,$C36,D1_T,OFFSET(AC$4,,-$C36+1),0),),IFERROR(IF($C36=0,0,OFFSET(AC$4,,-$C36+1)/D1_T),0))</f>
        <v>0</v>
      </c>
      <c r="AE36" s="548">
        <f ca="1">IF('Clinic Model'!$P$15="Annuity",-IFERROR(PPMT(D1_I/12,$C36,D1_T,OFFSET(AD$4,,-$C36+1),0),),IFERROR(IF($C36=0,0,OFFSET(AD$4,,-$C36+1)/D1_T),0))</f>
        <v>0</v>
      </c>
      <c r="AF36" s="548">
        <f ca="1">IF('Clinic Model'!$P$15="Annuity",-IFERROR(PPMT(D1_I/12,$C36,D1_T,OFFSET(AE$4,,-$C36+1),0),),IFERROR(IF($C36=0,0,OFFSET(AE$4,,-$C36+1)/D1_T),0))</f>
        <v>0</v>
      </c>
      <c r="AG36" s="548">
        <f ca="1">IF('Clinic Model'!$P$15="Annuity",-IFERROR(PPMT(D1_I/12,$C36,D1_T,OFFSET(AF$4,,-$C36+1),0),),IFERROR(IF($C36=0,0,OFFSET(AF$4,,-$C36+1)/D1_T),0))</f>
        <v>0</v>
      </c>
      <c r="AH36" s="548">
        <f ca="1">IF('Clinic Model'!$P$15="Annuity",-IFERROR(PPMT(D1_I/12,$C36,D1_T,OFFSET(AG$4,,-$C36+1),0),),IFERROR(IF($C36=0,0,OFFSET(AG$4,,-$C36+1)/D1_T),0))</f>
        <v>0</v>
      </c>
      <c r="AI36" s="548">
        <f ca="1">IF('Clinic Model'!$P$15="Annuity",-IFERROR(PPMT(D1_I/12,$C36,D1_T,OFFSET(AH$4,,-$C36+1),0),),IFERROR(IF($C36=0,0,OFFSET(AH$4,,-$C36+1)/D1_T),0))</f>
        <v>23611.111111111109</v>
      </c>
      <c r="AJ36" s="548">
        <f ca="1">IF('Clinic Model'!$P$15="Annuity",-IFERROR(PPMT(D1_I/12,$C36,D1_T,OFFSET(AI$4,,-$C36+1),0),),IFERROR(IF($C36=0,0,OFFSET(AI$4,,-$C36+1)/D1_T),0))</f>
        <v>0</v>
      </c>
      <c r="AK36" s="548">
        <f ca="1">IF('Clinic Model'!$P$15="Annuity",-IFERROR(PPMT(D1_I/12,$C36,D1_T,OFFSET(AJ$4,,-$C36+1),0),),IFERROR(IF($C36=0,0,OFFSET(AJ$4,,-$C36+1)/D1_T),0))</f>
        <v>0</v>
      </c>
      <c r="AL36" s="548">
        <f ca="1">IF('Clinic Model'!$P$15="Annuity",-IFERROR(PPMT(D1_I/12,$C36,D1_T,OFFSET(AK$4,,-$C36+1),0),),IFERROR(IF($C36=0,0,OFFSET(AK$4,,-$C36+1)/D1_T),0))</f>
        <v>0</v>
      </c>
      <c r="AM36" s="548">
        <f ca="1">IF('Clinic Model'!$P$15="Annuity",-IFERROR(PPMT(D1_I/12,$C36,D1_T,OFFSET(AL$4,,-$C36+1),0),),IFERROR(IF($C36=0,0,OFFSET(AL$4,,-$C36+1)/D1_T),0))</f>
        <v>0</v>
      </c>
      <c r="AN36" s="548">
        <f ca="1">IF('Clinic Model'!$P$15="Annuity",-IFERROR(PPMT(D1_I/12,$C36,D1_T,OFFSET(AM$4,,-$C36+1),0),),IFERROR(IF($C36=0,0,OFFSET(AM$4,,-$C36+1)/D1_T),0))</f>
        <v>0</v>
      </c>
      <c r="AO36" s="548">
        <f ca="1">IF('Clinic Model'!$P$15="Annuity",-IFERROR(PPMT(D1_I/12,$C36,D1_T,OFFSET(AN$4,,-$C36+1),0),),IFERROR(IF($C36=0,0,OFFSET(AN$4,,-$C36+1)/D1_T),0))</f>
        <v>0</v>
      </c>
      <c r="AP36" s="548">
        <f ca="1">IF('Clinic Model'!$P$15="Annuity",-IFERROR(PPMT(D1_I/12,$C36,D1_T,OFFSET(AO$4,,-$C36+1),0),),IFERROR(IF($C36=0,0,OFFSET(AO$4,,-$C36+1)/D1_T),0))</f>
        <v>0</v>
      </c>
      <c r="AQ36" s="548">
        <f ca="1">IF('Clinic Model'!$P$15="Annuity",-IFERROR(PPMT(D1_I/12,$C36,D1_T,OFFSET(AP$4,,-$C36+1),0),),IFERROR(IF($C36=0,0,OFFSET(AP$4,,-$C36+1)/D1_T),0))</f>
        <v>0</v>
      </c>
      <c r="AR36" s="548">
        <f ca="1">IF('Clinic Model'!$P$15="Annuity",-IFERROR(PPMT(D1_I/12,$C36,D1_T,OFFSET(AQ$4,,-$C36+1),0),),IFERROR(IF($C36=0,0,OFFSET(AQ$4,,-$C36+1)/D1_T),0))</f>
        <v>0</v>
      </c>
      <c r="AS36" s="548">
        <f ca="1">IF('Clinic Model'!$P$15="Annuity",-IFERROR(PPMT(D1_I/12,$C36,D1_T,OFFSET(AR$4,,-$C36+1),0),),IFERROR(IF($C36=0,0,OFFSET(AR$4,,-$C36+1)/D1_T),0))</f>
        <v>0</v>
      </c>
      <c r="AT36" s="548">
        <f ca="1">IF('Clinic Model'!$P$15="Annuity",-IFERROR(PPMT(D1_I/12,$C36,D1_T,OFFSET(AS$4,,-$C36+1),0),),IFERROR(IF($C36=0,0,OFFSET(AS$4,,-$C36+1)/D1_T),0))</f>
        <v>0</v>
      </c>
      <c r="AU36" s="548">
        <f ca="1">IF('Clinic Model'!$P$15="Annuity",-IFERROR(PPMT(D1_I/12,$C36,D1_T,OFFSET(AT$4,,-$C36+1),0),),IFERROR(IF($C36=0,0,OFFSET(AT$4,,-$C36+1)/D1_T),0))</f>
        <v>0</v>
      </c>
      <c r="AV36" s="548">
        <f ca="1">IF('Clinic Model'!$P$15="Annuity",-IFERROR(PPMT(D1_I/12,$C36,D1_T,OFFSET(AU$4,,-$C36+1),0),),IFERROR(IF($C36=0,0,OFFSET(AU$4,,-$C36+1)/D1_T),0))</f>
        <v>0</v>
      </c>
      <c r="AW36" s="548">
        <f ca="1">IF('Clinic Model'!$P$15="Annuity",-IFERROR(PPMT(D1_I/12,$C36,D1_T,OFFSET(AV$4,,-$C36+1),0),),IFERROR(IF($C36=0,0,OFFSET(AV$4,,-$C36+1)/D1_T),0))</f>
        <v>0</v>
      </c>
      <c r="AX36" s="548">
        <f ca="1">IF('Clinic Model'!$P$15="Annuity",-IFERROR(PPMT(D1_I/12,$C36,D1_T,OFFSET(AW$4,,-$C36+1),0),),IFERROR(IF($C36=0,0,OFFSET(AW$4,,-$C36+1)/D1_T),0))</f>
        <v>0</v>
      </c>
      <c r="AY36" s="548">
        <f ca="1">IF('Clinic Model'!$P$15="Annuity",-IFERROR(PPMT(D1_I/12,$C36,D1_T,OFFSET(AX$4,,-$C36+1),0),),IFERROR(IF($C36=0,0,OFFSET(AX$4,,-$C36+1)/D1_T),0))</f>
        <v>0</v>
      </c>
      <c r="AZ36" s="548">
        <f ca="1">IF('Clinic Model'!$P$15="Annuity",-IFERROR(PPMT(D1_I/12,$C36,D1_T,OFFSET(AY$4,,-$C36+1),0),),IFERROR(IF($C36=0,0,OFFSET(AY$4,,-$C36+1)/D1_T),0))</f>
        <v>0</v>
      </c>
      <c r="BA36" s="548">
        <f ca="1">IF('Clinic Model'!$P$15="Annuity",-IFERROR(PPMT(D1_I/12,$C36,D1_T,OFFSET(AZ$4,,-$C36+1),0),),IFERROR(IF($C36=0,0,OFFSET(AZ$4,,-$C36+1)/D1_T),0))</f>
        <v>0</v>
      </c>
      <c r="BB36" s="548">
        <f ca="1">IF('Clinic Model'!$P$15="Annuity",-IFERROR(PPMT(D1_I/12,$C36,D1_T,OFFSET(BA$4,,-$C36+1),0),),IFERROR(IF($C36=0,0,OFFSET(BA$4,,-$C36+1)/D1_T),0))</f>
        <v>0</v>
      </c>
      <c r="BC36" s="548">
        <f ca="1">IF('Clinic Model'!$P$15="Annuity",-IFERROR(PPMT(D1_I/12,$C36,D1_T,OFFSET(BB$4,,-$C36+1),0),),IFERROR(IF($C36=0,0,OFFSET(BB$4,,-$C36+1)/D1_T),0))</f>
        <v>0</v>
      </c>
      <c r="BD36" s="548">
        <f ca="1">IF('Clinic Model'!$P$15="Annuity",-IFERROR(PPMT(D1_I/12,$C36,D1_T,OFFSET(BC$4,,-$C36+1),0),),IFERROR(IF($C36=0,0,OFFSET(BC$4,,-$C36+1)/D1_T),0))</f>
        <v>0</v>
      </c>
      <c r="BE36" s="548">
        <f ca="1">IF('Clinic Model'!$P$15="Annuity",-IFERROR(PPMT(D1_I/12,$C36,D1_T,OFFSET(BD$4,,-$C36+1),0),),IFERROR(IF($C36=0,0,OFFSET(BD$4,,-$C36+1)/D1_T),0))</f>
        <v>0</v>
      </c>
      <c r="BF36" s="548">
        <f ca="1">IF('Clinic Model'!$P$15="Annuity",-IFERROR(PPMT(D1_I/12,$C36,D1_T,OFFSET(BE$4,,-$C36+1),0),),IFERROR(IF($C36=0,0,OFFSET(BE$4,,-$C36+1)/D1_T),0))</f>
        <v>0</v>
      </c>
      <c r="BG36" s="548">
        <f ca="1">IF('Clinic Model'!$P$15="Annuity",-IFERROR(PPMT(D1_I/12,$C36,D1_T,OFFSET(BF$4,,-$C36+1),0),),IFERROR(IF($C36=0,0,OFFSET(BF$4,,-$C36+1)/D1_T),0))</f>
        <v>0</v>
      </c>
      <c r="BH36" s="548">
        <f ca="1">IF('Clinic Model'!$P$15="Annuity",-IFERROR(PPMT(D1_I/12,$C36,D1_T,OFFSET(BG$4,,-$C36+1),0),),IFERROR(IF($C36=0,0,OFFSET(BG$4,,-$C36+1)/D1_T),0))</f>
        <v>0</v>
      </c>
      <c r="BI36" s="548">
        <f ca="1">IF('Clinic Model'!$P$15="Annuity",-IFERROR(PPMT(D1_I/12,$C36,D1_T,OFFSET(BH$4,,-$C36+1),0),),IFERROR(IF($C36=0,0,OFFSET(BH$4,,-$C36+1)/D1_T),0))</f>
        <v>0</v>
      </c>
      <c r="BJ36" s="548">
        <f ca="1">IF('Clinic Model'!$P$15="Annuity",-IFERROR(PPMT(D1_I/12,$C36,D1_T,OFFSET(BI$4,,-$C36+1),0),),IFERROR(IF($C36=0,0,OFFSET(BI$4,,-$C36+1)/D1_T),0))</f>
        <v>0</v>
      </c>
      <c r="BK36" s="548">
        <f ca="1">IF('Clinic Model'!$P$15="Annuity",-IFERROR(PPMT(D1_I/12,$C36,D1_T,OFFSET(BJ$4,,-$C36+1),0),),IFERROR(IF($C36=0,0,OFFSET(BJ$4,,-$C36+1)/D1_T),0))</f>
        <v>0</v>
      </c>
      <c r="BL36" s="548">
        <f ca="1">IF('Clinic Model'!$P$15="Annuity",-IFERROR(PPMT(D1_I/12,$C36,D1_T,OFFSET(BK$4,,-$C36+1),0),),IFERROR(IF($C36=0,0,OFFSET(BK$4,,-$C36+1)/D1_T),0))</f>
        <v>0</v>
      </c>
    </row>
    <row r="37" spans="1:64" ht="10.5" hidden="1" customHeight="1" outlineLevel="1" x14ac:dyDescent="0.3">
      <c r="A37" s="105"/>
      <c r="B37" s="504"/>
      <c r="C37" s="105">
        <f t="shared" si="3"/>
        <v>31</v>
      </c>
      <c r="E37" s="548">
        <f ca="1">IF('Clinic Model'!$P$15="Annuity",-IFERROR(PPMT(D1_I/12,$C37,D1_T,OFFSET(D$4,,-$C37+1),0),),IFERROR(IF($C37=0,0,OFFSET(D$4,,-$C37+1)/D1_T),0))</f>
        <v>0</v>
      </c>
      <c r="F37" s="548">
        <f ca="1">IF('Clinic Model'!$P$15="Annuity",-IFERROR(PPMT(D1_I/12,$C37,D1_T,OFFSET(E$4,,-$C37+1),0),),IFERROR(IF($C37=0,0,OFFSET(E$4,,-$C37+1)/D1_T),0))</f>
        <v>0</v>
      </c>
      <c r="G37" s="548">
        <f ca="1">IF('Clinic Model'!$P$15="Annuity",-IFERROR(PPMT(D1_I/12,$C37,D1_T,OFFSET(F$4,,-$C37+1),0),),IFERROR(IF($C37=0,0,OFFSET(F$4,,-$C37+1)/D1_T),0))</f>
        <v>0</v>
      </c>
      <c r="H37" s="548">
        <f ca="1">IF('Clinic Model'!$P$15="Annuity",-IFERROR(PPMT(D1_I/12,$C37,D1_T,OFFSET(G$4,,-$C37+1),0),),IFERROR(IF($C37=0,0,OFFSET(G$4,,-$C37+1)/D1_T),0))</f>
        <v>0</v>
      </c>
      <c r="I37" s="548">
        <f ca="1">IF('Clinic Model'!$P$15="Annuity",-IFERROR(PPMT(D1_I/12,$C37,D1_T,OFFSET(H$4,,-$C37+1),0),),IFERROR(IF($C37=0,0,OFFSET(H$4,,-$C37+1)/D1_T),0))</f>
        <v>0</v>
      </c>
      <c r="J37" s="548">
        <f ca="1">IF('Clinic Model'!$P$15="Annuity",-IFERROR(PPMT(D1_I/12,$C37,D1_T,OFFSET(I$4,,-$C37+1),0),),IFERROR(IF($C37=0,0,OFFSET(I$4,,-$C37+1)/D1_T),0))</f>
        <v>0</v>
      </c>
      <c r="K37" s="548">
        <f ca="1">IF('Clinic Model'!$P$15="Annuity",-IFERROR(PPMT(D1_I/12,$C37,D1_T,OFFSET(J$4,,-$C37+1),0),),IFERROR(IF($C37=0,0,OFFSET(J$4,,-$C37+1)/D1_T),0))</f>
        <v>0</v>
      </c>
      <c r="L37" s="548">
        <f ca="1">IF('Clinic Model'!$P$15="Annuity",-IFERROR(PPMT(D1_I/12,$C37,D1_T,OFFSET(K$4,,-$C37+1),0),),IFERROR(IF($C37=0,0,OFFSET(K$4,,-$C37+1)/D1_T),0))</f>
        <v>0</v>
      </c>
      <c r="M37" s="548">
        <f ca="1">IF('Clinic Model'!$P$15="Annuity",-IFERROR(PPMT(D1_I/12,$C37,D1_T,OFFSET(L$4,,-$C37+1),0),),IFERROR(IF($C37=0,0,OFFSET(L$4,,-$C37+1)/D1_T),0))</f>
        <v>0</v>
      </c>
      <c r="N37" s="548">
        <f ca="1">IF('Clinic Model'!$P$15="Annuity",-IFERROR(PPMT(D1_I/12,$C37,D1_T,OFFSET(M$4,,-$C37+1),0),),IFERROR(IF($C37=0,0,OFFSET(M$4,,-$C37+1)/D1_T),0))</f>
        <v>0</v>
      </c>
      <c r="O37" s="548">
        <f ca="1">IF('Clinic Model'!$P$15="Annuity",-IFERROR(PPMT(D1_I/12,$C37,D1_T,OFFSET(N$4,,-$C37+1),0),),IFERROR(IF($C37=0,0,OFFSET(N$4,,-$C37+1)/D1_T),0))</f>
        <v>0</v>
      </c>
      <c r="P37" s="548">
        <f ca="1">IF('Clinic Model'!$P$15="Annuity",-IFERROR(PPMT(D1_I/12,$C37,D1_T,OFFSET(O$4,,-$C37+1),0),),IFERROR(IF($C37=0,0,OFFSET(O$4,,-$C37+1)/D1_T),0))</f>
        <v>0</v>
      </c>
      <c r="Q37" s="548">
        <f ca="1">IF('Clinic Model'!$P$15="Annuity",-IFERROR(PPMT(D1_I/12,$C37,D1_T,OFFSET(P$4,,-$C37+1),0),),IFERROR(IF($C37=0,0,OFFSET(P$4,,-$C37+1)/D1_T),0))</f>
        <v>0</v>
      </c>
      <c r="R37" s="548">
        <f ca="1">IF('Clinic Model'!$P$15="Annuity",-IFERROR(PPMT(D1_I/12,$C37,D1_T,OFFSET(Q$4,,-$C37+1),0),),IFERROR(IF($C37=0,0,OFFSET(Q$4,,-$C37+1)/D1_T),0))</f>
        <v>0</v>
      </c>
      <c r="S37" s="548">
        <f ca="1">IF('Clinic Model'!$P$15="Annuity",-IFERROR(PPMT(D1_I/12,$C37,D1_T,OFFSET(R$4,,-$C37+1),0),),IFERROR(IF($C37=0,0,OFFSET(R$4,,-$C37+1)/D1_T),0))</f>
        <v>0</v>
      </c>
      <c r="T37" s="548">
        <f ca="1">IF('Clinic Model'!$P$15="Annuity",-IFERROR(PPMT(D1_I/12,$C37,D1_T,OFFSET(S$4,,-$C37+1),0),),IFERROR(IF($C37=0,0,OFFSET(S$4,,-$C37+1)/D1_T),0))</f>
        <v>0</v>
      </c>
      <c r="U37" s="548">
        <f ca="1">IF('Clinic Model'!$P$15="Annuity",-IFERROR(PPMT(D1_I/12,$C37,D1_T,OFFSET(T$4,,-$C37+1),0),),IFERROR(IF($C37=0,0,OFFSET(T$4,,-$C37+1)/D1_T),0))</f>
        <v>0</v>
      </c>
      <c r="V37" s="548">
        <f ca="1">IF('Clinic Model'!$P$15="Annuity",-IFERROR(PPMT(D1_I/12,$C37,D1_T,OFFSET(U$4,,-$C37+1),0),),IFERROR(IF($C37=0,0,OFFSET(U$4,,-$C37+1)/D1_T),0))</f>
        <v>0</v>
      </c>
      <c r="W37" s="548">
        <f ca="1">IF('Clinic Model'!$P$15="Annuity",-IFERROR(PPMT(D1_I/12,$C37,D1_T,OFFSET(V$4,,-$C37+1),0),),IFERROR(IF($C37=0,0,OFFSET(V$4,,-$C37+1)/D1_T),0))</f>
        <v>0</v>
      </c>
      <c r="X37" s="548">
        <f ca="1">IF('Clinic Model'!$P$15="Annuity",-IFERROR(PPMT(D1_I/12,$C37,D1_T,OFFSET(W$4,,-$C37+1),0),),IFERROR(IF($C37=0,0,OFFSET(W$4,,-$C37+1)/D1_T),0))</f>
        <v>0</v>
      </c>
      <c r="Y37" s="548">
        <f ca="1">IF('Clinic Model'!$P$15="Annuity",-IFERROR(PPMT(D1_I/12,$C37,D1_T,OFFSET(X$4,,-$C37+1),0),),IFERROR(IF($C37=0,0,OFFSET(X$4,,-$C37+1)/D1_T),0))</f>
        <v>0</v>
      </c>
      <c r="Z37" s="548">
        <f ca="1">IF('Clinic Model'!$P$15="Annuity",-IFERROR(PPMT(D1_I/12,$C37,D1_T,OFFSET(Y$4,,-$C37+1),0),),IFERROR(IF($C37=0,0,OFFSET(Y$4,,-$C37+1)/D1_T),0))</f>
        <v>0</v>
      </c>
      <c r="AA37" s="548">
        <f ca="1">IF('Clinic Model'!$P$15="Annuity",-IFERROR(PPMT(D1_I/12,$C37,D1_T,OFFSET(Z$4,,-$C37+1),0),),IFERROR(IF($C37=0,0,OFFSET(Z$4,,-$C37+1)/D1_T),0))</f>
        <v>0</v>
      </c>
      <c r="AB37" s="548">
        <f ca="1">IF('Clinic Model'!$P$15="Annuity",-IFERROR(PPMT(D1_I/12,$C37,D1_T,OFFSET(AA$4,,-$C37+1),0),),IFERROR(IF($C37=0,0,OFFSET(AA$4,,-$C37+1)/D1_T),0))</f>
        <v>0</v>
      </c>
      <c r="AC37" s="548">
        <f ca="1">IF('Clinic Model'!$P$15="Annuity",-IFERROR(PPMT(D1_I/12,$C37,D1_T,OFFSET(AB$4,,-$C37+1),0),),IFERROR(IF($C37=0,0,OFFSET(AB$4,,-$C37+1)/D1_T),0))</f>
        <v>0</v>
      </c>
      <c r="AD37" s="548">
        <f ca="1">IF('Clinic Model'!$P$15="Annuity",-IFERROR(PPMT(D1_I/12,$C37,D1_T,OFFSET(AC$4,,-$C37+1),0),),IFERROR(IF($C37=0,0,OFFSET(AC$4,,-$C37+1)/D1_T),0))</f>
        <v>0</v>
      </c>
      <c r="AE37" s="548">
        <f ca="1">IF('Clinic Model'!$P$15="Annuity",-IFERROR(PPMT(D1_I/12,$C37,D1_T,OFFSET(AD$4,,-$C37+1),0),),IFERROR(IF($C37=0,0,OFFSET(AD$4,,-$C37+1)/D1_T),0))</f>
        <v>0</v>
      </c>
      <c r="AF37" s="548">
        <f ca="1">IF('Clinic Model'!$P$15="Annuity",-IFERROR(PPMT(D1_I/12,$C37,D1_T,OFFSET(AE$4,,-$C37+1),0),),IFERROR(IF($C37=0,0,OFFSET(AE$4,,-$C37+1)/D1_T),0))</f>
        <v>0</v>
      </c>
      <c r="AG37" s="548">
        <f ca="1">IF('Clinic Model'!$P$15="Annuity",-IFERROR(PPMT(D1_I/12,$C37,D1_T,OFFSET(AF$4,,-$C37+1),0),),IFERROR(IF($C37=0,0,OFFSET(AF$4,,-$C37+1)/D1_T),0))</f>
        <v>0</v>
      </c>
      <c r="AH37" s="548">
        <f ca="1">IF('Clinic Model'!$P$15="Annuity",-IFERROR(PPMT(D1_I/12,$C37,D1_T,OFFSET(AG$4,,-$C37+1),0),),IFERROR(IF($C37=0,0,OFFSET(AG$4,,-$C37+1)/D1_T),0))</f>
        <v>0</v>
      </c>
      <c r="AI37" s="548">
        <f ca="1">IF('Clinic Model'!$P$15="Annuity",-IFERROR(PPMT(D1_I/12,$C37,D1_T,OFFSET(AH$4,,-$C37+1),0),),IFERROR(IF($C37=0,0,OFFSET(AH$4,,-$C37+1)/D1_T),0))</f>
        <v>0</v>
      </c>
      <c r="AJ37" s="548">
        <f ca="1">IF('Clinic Model'!$P$15="Annuity",-IFERROR(PPMT(D1_I/12,$C37,D1_T,OFFSET(AI$4,,-$C37+1),0),),IFERROR(IF($C37=0,0,OFFSET(AI$4,,-$C37+1)/D1_T),0))</f>
        <v>23611.111111111109</v>
      </c>
      <c r="AK37" s="548">
        <f ca="1">IF('Clinic Model'!$P$15="Annuity",-IFERROR(PPMT(D1_I/12,$C37,D1_T,OFFSET(AJ$4,,-$C37+1),0),),IFERROR(IF($C37=0,0,OFFSET(AJ$4,,-$C37+1)/D1_T),0))</f>
        <v>0</v>
      </c>
      <c r="AL37" s="548">
        <f ca="1">IF('Clinic Model'!$P$15="Annuity",-IFERROR(PPMT(D1_I/12,$C37,D1_T,OFFSET(AK$4,,-$C37+1),0),),IFERROR(IF($C37=0,0,OFFSET(AK$4,,-$C37+1)/D1_T),0))</f>
        <v>0</v>
      </c>
      <c r="AM37" s="548">
        <f ca="1">IF('Clinic Model'!$P$15="Annuity",-IFERROR(PPMT(D1_I/12,$C37,D1_T,OFFSET(AL$4,,-$C37+1),0),),IFERROR(IF($C37=0,0,OFFSET(AL$4,,-$C37+1)/D1_T),0))</f>
        <v>0</v>
      </c>
      <c r="AN37" s="548">
        <f ca="1">IF('Clinic Model'!$P$15="Annuity",-IFERROR(PPMT(D1_I/12,$C37,D1_T,OFFSET(AM$4,,-$C37+1),0),),IFERROR(IF($C37=0,0,OFFSET(AM$4,,-$C37+1)/D1_T),0))</f>
        <v>0</v>
      </c>
      <c r="AO37" s="548">
        <f ca="1">IF('Clinic Model'!$P$15="Annuity",-IFERROR(PPMT(D1_I/12,$C37,D1_T,OFFSET(AN$4,,-$C37+1),0),),IFERROR(IF($C37=0,0,OFFSET(AN$4,,-$C37+1)/D1_T),0))</f>
        <v>0</v>
      </c>
      <c r="AP37" s="548">
        <f ca="1">IF('Clinic Model'!$P$15="Annuity",-IFERROR(PPMT(D1_I/12,$C37,D1_T,OFFSET(AO$4,,-$C37+1),0),),IFERROR(IF($C37=0,0,OFFSET(AO$4,,-$C37+1)/D1_T),0))</f>
        <v>0</v>
      </c>
      <c r="AQ37" s="548">
        <f ca="1">IF('Clinic Model'!$P$15="Annuity",-IFERROR(PPMT(D1_I/12,$C37,D1_T,OFFSET(AP$4,,-$C37+1),0),),IFERROR(IF($C37=0,0,OFFSET(AP$4,,-$C37+1)/D1_T),0))</f>
        <v>0</v>
      </c>
      <c r="AR37" s="548">
        <f ca="1">IF('Clinic Model'!$P$15="Annuity",-IFERROR(PPMT(D1_I/12,$C37,D1_T,OFFSET(AQ$4,,-$C37+1),0),),IFERROR(IF($C37=0,0,OFFSET(AQ$4,,-$C37+1)/D1_T),0))</f>
        <v>0</v>
      </c>
      <c r="AS37" s="548">
        <f ca="1">IF('Clinic Model'!$P$15="Annuity",-IFERROR(PPMT(D1_I/12,$C37,D1_T,OFFSET(AR$4,,-$C37+1),0),),IFERROR(IF($C37=0,0,OFFSET(AR$4,,-$C37+1)/D1_T),0))</f>
        <v>0</v>
      </c>
      <c r="AT37" s="548">
        <f ca="1">IF('Clinic Model'!$P$15="Annuity",-IFERROR(PPMT(D1_I/12,$C37,D1_T,OFFSET(AS$4,,-$C37+1),0),),IFERROR(IF($C37=0,0,OFFSET(AS$4,,-$C37+1)/D1_T),0))</f>
        <v>0</v>
      </c>
      <c r="AU37" s="548">
        <f ca="1">IF('Clinic Model'!$P$15="Annuity",-IFERROR(PPMT(D1_I/12,$C37,D1_T,OFFSET(AT$4,,-$C37+1),0),),IFERROR(IF($C37=0,0,OFFSET(AT$4,,-$C37+1)/D1_T),0))</f>
        <v>0</v>
      </c>
      <c r="AV37" s="548">
        <f ca="1">IF('Clinic Model'!$P$15="Annuity",-IFERROR(PPMT(D1_I/12,$C37,D1_T,OFFSET(AU$4,,-$C37+1),0),),IFERROR(IF($C37=0,0,OFFSET(AU$4,,-$C37+1)/D1_T),0))</f>
        <v>0</v>
      </c>
      <c r="AW37" s="548">
        <f ca="1">IF('Clinic Model'!$P$15="Annuity",-IFERROR(PPMT(D1_I/12,$C37,D1_T,OFFSET(AV$4,,-$C37+1),0),),IFERROR(IF($C37=0,0,OFFSET(AV$4,,-$C37+1)/D1_T),0))</f>
        <v>0</v>
      </c>
      <c r="AX37" s="548">
        <f ca="1">IF('Clinic Model'!$P$15="Annuity",-IFERROR(PPMT(D1_I/12,$C37,D1_T,OFFSET(AW$4,,-$C37+1),0),),IFERROR(IF($C37=0,0,OFFSET(AW$4,,-$C37+1)/D1_T),0))</f>
        <v>0</v>
      </c>
      <c r="AY37" s="548">
        <f ca="1">IF('Clinic Model'!$P$15="Annuity",-IFERROR(PPMT(D1_I/12,$C37,D1_T,OFFSET(AX$4,,-$C37+1),0),),IFERROR(IF($C37=0,0,OFFSET(AX$4,,-$C37+1)/D1_T),0))</f>
        <v>0</v>
      </c>
      <c r="AZ37" s="548">
        <f ca="1">IF('Clinic Model'!$P$15="Annuity",-IFERROR(PPMT(D1_I/12,$C37,D1_T,OFFSET(AY$4,,-$C37+1),0),),IFERROR(IF($C37=0,0,OFFSET(AY$4,,-$C37+1)/D1_T),0))</f>
        <v>0</v>
      </c>
      <c r="BA37" s="548">
        <f ca="1">IF('Clinic Model'!$P$15="Annuity",-IFERROR(PPMT(D1_I/12,$C37,D1_T,OFFSET(AZ$4,,-$C37+1),0),),IFERROR(IF($C37=0,0,OFFSET(AZ$4,,-$C37+1)/D1_T),0))</f>
        <v>0</v>
      </c>
      <c r="BB37" s="548">
        <f ca="1">IF('Clinic Model'!$P$15="Annuity",-IFERROR(PPMT(D1_I/12,$C37,D1_T,OFFSET(BA$4,,-$C37+1),0),),IFERROR(IF($C37=0,0,OFFSET(BA$4,,-$C37+1)/D1_T),0))</f>
        <v>0</v>
      </c>
      <c r="BC37" s="548">
        <f ca="1">IF('Clinic Model'!$P$15="Annuity",-IFERROR(PPMT(D1_I/12,$C37,D1_T,OFFSET(BB$4,,-$C37+1),0),),IFERROR(IF($C37=0,0,OFFSET(BB$4,,-$C37+1)/D1_T),0))</f>
        <v>0</v>
      </c>
      <c r="BD37" s="548">
        <f ca="1">IF('Clinic Model'!$P$15="Annuity",-IFERROR(PPMT(D1_I/12,$C37,D1_T,OFFSET(BC$4,,-$C37+1),0),),IFERROR(IF($C37=0,0,OFFSET(BC$4,,-$C37+1)/D1_T),0))</f>
        <v>0</v>
      </c>
      <c r="BE37" s="548">
        <f ca="1">IF('Clinic Model'!$P$15="Annuity",-IFERROR(PPMT(D1_I/12,$C37,D1_T,OFFSET(BD$4,,-$C37+1),0),),IFERROR(IF($C37=0,0,OFFSET(BD$4,,-$C37+1)/D1_T),0))</f>
        <v>0</v>
      </c>
      <c r="BF37" s="548">
        <f ca="1">IF('Clinic Model'!$P$15="Annuity",-IFERROR(PPMT(D1_I/12,$C37,D1_T,OFFSET(BE$4,,-$C37+1),0),),IFERROR(IF($C37=0,0,OFFSET(BE$4,,-$C37+1)/D1_T),0))</f>
        <v>0</v>
      </c>
      <c r="BG37" s="548">
        <f ca="1">IF('Clinic Model'!$P$15="Annuity",-IFERROR(PPMT(D1_I/12,$C37,D1_T,OFFSET(BF$4,,-$C37+1),0),),IFERROR(IF($C37=0,0,OFFSET(BF$4,,-$C37+1)/D1_T),0))</f>
        <v>0</v>
      </c>
      <c r="BH37" s="548">
        <f ca="1">IF('Clinic Model'!$P$15="Annuity",-IFERROR(PPMT(D1_I/12,$C37,D1_T,OFFSET(BG$4,,-$C37+1),0),),IFERROR(IF($C37=0,0,OFFSET(BG$4,,-$C37+1)/D1_T),0))</f>
        <v>0</v>
      </c>
      <c r="BI37" s="548">
        <f ca="1">IF('Clinic Model'!$P$15="Annuity",-IFERROR(PPMT(D1_I/12,$C37,D1_T,OFFSET(BH$4,,-$C37+1),0),),IFERROR(IF($C37=0,0,OFFSET(BH$4,,-$C37+1)/D1_T),0))</f>
        <v>0</v>
      </c>
      <c r="BJ37" s="548">
        <f ca="1">IF('Clinic Model'!$P$15="Annuity",-IFERROR(PPMT(D1_I/12,$C37,D1_T,OFFSET(BI$4,,-$C37+1),0),),IFERROR(IF($C37=0,0,OFFSET(BI$4,,-$C37+1)/D1_T),0))</f>
        <v>0</v>
      </c>
      <c r="BK37" s="548">
        <f ca="1">IF('Clinic Model'!$P$15="Annuity",-IFERROR(PPMT(D1_I/12,$C37,D1_T,OFFSET(BJ$4,,-$C37+1),0),),IFERROR(IF($C37=0,0,OFFSET(BJ$4,,-$C37+1)/D1_T),0))</f>
        <v>0</v>
      </c>
      <c r="BL37" s="548">
        <f ca="1">IF('Clinic Model'!$P$15="Annuity",-IFERROR(PPMT(D1_I/12,$C37,D1_T,OFFSET(BK$4,,-$C37+1),0),),IFERROR(IF($C37=0,0,OFFSET(BK$4,,-$C37+1)/D1_T),0))</f>
        <v>0</v>
      </c>
    </row>
    <row r="38" spans="1:64" ht="10.5" hidden="1" customHeight="1" outlineLevel="1" x14ac:dyDescent="0.3">
      <c r="A38" s="105"/>
      <c r="B38" s="504"/>
      <c r="C38" s="105">
        <f t="shared" si="3"/>
        <v>32</v>
      </c>
      <c r="E38" s="548">
        <f ca="1">IF('Clinic Model'!$P$15="Annuity",-IFERROR(PPMT(D1_I/12,$C38,D1_T,OFFSET(D$4,,-$C38+1),0),),IFERROR(IF($C38=0,0,OFFSET(D$4,,-$C38+1)/D1_T),0))</f>
        <v>0</v>
      </c>
      <c r="F38" s="548">
        <f ca="1">IF('Clinic Model'!$P$15="Annuity",-IFERROR(PPMT(D1_I/12,$C38,D1_T,OFFSET(E$4,,-$C38+1),0),),IFERROR(IF($C38=0,0,OFFSET(E$4,,-$C38+1)/D1_T),0))</f>
        <v>0</v>
      </c>
      <c r="G38" s="548">
        <f ca="1">IF('Clinic Model'!$P$15="Annuity",-IFERROR(PPMT(D1_I/12,$C38,D1_T,OFFSET(F$4,,-$C38+1),0),),IFERROR(IF($C38=0,0,OFFSET(F$4,,-$C38+1)/D1_T),0))</f>
        <v>0</v>
      </c>
      <c r="H38" s="548">
        <f ca="1">IF('Clinic Model'!$P$15="Annuity",-IFERROR(PPMT(D1_I/12,$C38,D1_T,OFFSET(G$4,,-$C38+1),0),),IFERROR(IF($C38=0,0,OFFSET(G$4,,-$C38+1)/D1_T),0))</f>
        <v>0</v>
      </c>
      <c r="I38" s="548">
        <f ca="1">IF('Clinic Model'!$P$15="Annuity",-IFERROR(PPMT(D1_I/12,$C38,D1_T,OFFSET(H$4,,-$C38+1),0),),IFERROR(IF($C38=0,0,OFFSET(H$4,,-$C38+1)/D1_T),0))</f>
        <v>0</v>
      </c>
      <c r="J38" s="548">
        <f ca="1">IF('Clinic Model'!$P$15="Annuity",-IFERROR(PPMT(D1_I/12,$C38,D1_T,OFFSET(I$4,,-$C38+1),0),),IFERROR(IF($C38=0,0,OFFSET(I$4,,-$C38+1)/D1_T),0))</f>
        <v>0</v>
      </c>
      <c r="K38" s="548">
        <f ca="1">IF('Clinic Model'!$P$15="Annuity",-IFERROR(PPMT(D1_I/12,$C38,D1_T,OFFSET(J$4,,-$C38+1),0),),IFERROR(IF($C38=0,0,OFFSET(J$4,,-$C38+1)/D1_T),0))</f>
        <v>0</v>
      </c>
      <c r="L38" s="548">
        <f ca="1">IF('Clinic Model'!$P$15="Annuity",-IFERROR(PPMT(D1_I/12,$C38,D1_T,OFFSET(K$4,,-$C38+1),0),),IFERROR(IF($C38=0,0,OFFSET(K$4,,-$C38+1)/D1_T),0))</f>
        <v>0</v>
      </c>
      <c r="M38" s="548">
        <f ca="1">IF('Clinic Model'!$P$15="Annuity",-IFERROR(PPMT(D1_I/12,$C38,D1_T,OFFSET(L$4,,-$C38+1),0),),IFERROR(IF($C38=0,0,OFFSET(L$4,,-$C38+1)/D1_T),0))</f>
        <v>0</v>
      </c>
      <c r="N38" s="548">
        <f ca="1">IF('Clinic Model'!$P$15="Annuity",-IFERROR(PPMT(D1_I/12,$C38,D1_T,OFFSET(M$4,,-$C38+1),0),),IFERROR(IF($C38=0,0,OFFSET(M$4,,-$C38+1)/D1_T),0))</f>
        <v>0</v>
      </c>
      <c r="O38" s="548">
        <f ca="1">IF('Clinic Model'!$P$15="Annuity",-IFERROR(PPMT(D1_I/12,$C38,D1_T,OFFSET(N$4,,-$C38+1),0),),IFERROR(IF($C38=0,0,OFFSET(N$4,,-$C38+1)/D1_T),0))</f>
        <v>0</v>
      </c>
      <c r="P38" s="548">
        <f ca="1">IF('Clinic Model'!$P$15="Annuity",-IFERROR(PPMT(D1_I/12,$C38,D1_T,OFFSET(O$4,,-$C38+1),0),),IFERROR(IF($C38=0,0,OFFSET(O$4,,-$C38+1)/D1_T),0))</f>
        <v>0</v>
      </c>
      <c r="Q38" s="548">
        <f ca="1">IF('Clinic Model'!$P$15="Annuity",-IFERROR(PPMT(D1_I/12,$C38,D1_T,OFFSET(P$4,,-$C38+1),0),),IFERROR(IF($C38=0,0,OFFSET(P$4,,-$C38+1)/D1_T),0))</f>
        <v>0</v>
      </c>
      <c r="R38" s="548">
        <f ca="1">IF('Clinic Model'!$P$15="Annuity",-IFERROR(PPMT(D1_I/12,$C38,D1_T,OFFSET(Q$4,,-$C38+1),0),),IFERROR(IF($C38=0,0,OFFSET(Q$4,,-$C38+1)/D1_T),0))</f>
        <v>0</v>
      </c>
      <c r="S38" s="548">
        <f ca="1">IF('Clinic Model'!$P$15="Annuity",-IFERROR(PPMT(D1_I/12,$C38,D1_T,OFFSET(R$4,,-$C38+1),0),),IFERROR(IF($C38=0,0,OFFSET(R$4,,-$C38+1)/D1_T),0))</f>
        <v>0</v>
      </c>
      <c r="T38" s="548">
        <f ca="1">IF('Clinic Model'!$P$15="Annuity",-IFERROR(PPMT(D1_I/12,$C38,D1_T,OFFSET(S$4,,-$C38+1),0),),IFERROR(IF($C38=0,0,OFFSET(S$4,,-$C38+1)/D1_T),0))</f>
        <v>0</v>
      </c>
      <c r="U38" s="548">
        <f ca="1">IF('Clinic Model'!$P$15="Annuity",-IFERROR(PPMT(D1_I/12,$C38,D1_T,OFFSET(T$4,,-$C38+1),0),),IFERROR(IF($C38=0,0,OFFSET(T$4,,-$C38+1)/D1_T),0))</f>
        <v>0</v>
      </c>
      <c r="V38" s="548">
        <f ca="1">IF('Clinic Model'!$P$15="Annuity",-IFERROR(PPMT(D1_I/12,$C38,D1_T,OFFSET(U$4,,-$C38+1),0),),IFERROR(IF($C38=0,0,OFFSET(U$4,,-$C38+1)/D1_T),0))</f>
        <v>0</v>
      </c>
      <c r="W38" s="548">
        <f ca="1">IF('Clinic Model'!$P$15="Annuity",-IFERROR(PPMT(D1_I/12,$C38,D1_T,OFFSET(V$4,,-$C38+1),0),),IFERROR(IF($C38=0,0,OFFSET(V$4,,-$C38+1)/D1_T),0))</f>
        <v>0</v>
      </c>
      <c r="X38" s="548">
        <f ca="1">IF('Clinic Model'!$P$15="Annuity",-IFERROR(PPMT(D1_I/12,$C38,D1_T,OFFSET(W$4,,-$C38+1),0),),IFERROR(IF($C38=0,0,OFFSET(W$4,,-$C38+1)/D1_T),0))</f>
        <v>0</v>
      </c>
      <c r="Y38" s="548">
        <f ca="1">IF('Clinic Model'!$P$15="Annuity",-IFERROR(PPMT(D1_I/12,$C38,D1_T,OFFSET(X$4,,-$C38+1),0),),IFERROR(IF($C38=0,0,OFFSET(X$4,,-$C38+1)/D1_T),0))</f>
        <v>0</v>
      </c>
      <c r="Z38" s="548">
        <f ca="1">IF('Clinic Model'!$P$15="Annuity",-IFERROR(PPMT(D1_I/12,$C38,D1_T,OFFSET(Y$4,,-$C38+1),0),),IFERROR(IF($C38=0,0,OFFSET(Y$4,,-$C38+1)/D1_T),0))</f>
        <v>0</v>
      </c>
      <c r="AA38" s="548">
        <f ca="1">IF('Clinic Model'!$P$15="Annuity",-IFERROR(PPMT(D1_I/12,$C38,D1_T,OFFSET(Z$4,,-$C38+1),0),),IFERROR(IF($C38=0,0,OFFSET(Z$4,,-$C38+1)/D1_T),0))</f>
        <v>0</v>
      </c>
      <c r="AB38" s="548">
        <f ca="1">IF('Clinic Model'!$P$15="Annuity",-IFERROR(PPMT(D1_I/12,$C38,D1_T,OFFSET(AA$4,,-$C38+1),0),),IFERROR(IF($C38=0,0,OFFSET(AA$4,,-$C38+1)/D1_T),0))</f>
        <v>0</v>
      </c>
      <c r="AC38" s="548">
        <f ca="1">IF('Clinic Model'!$P$15="Annuity",-IFERROR(PPMT(D1_I/12,$C38,D1_T,OFFSET(AB$4,,-$C38+1),0),),IFERROR(IF($C38=0,0,OFFSET(AB$4,,-$C38+1)/D1_T),0))</f>
        <v>0</v>
      </c>
      <c r="AD38" s="548">
        <f ca="1">IF('Clinic Model'!$P$15="Annuity",-IFERROR(PPMT(D1_I/12,$C38,D1_T,OFFSET(AC$4,,-$C38+1),0),),IFERROR(IF($C38=0,0,OFFSET(AC$4,,-$C38+1)/D1_T),0))</f>
        <v>0</v>
      </c>
      <c r="AE38" s="548">
        <f ca="1">IF('Clinic Model'!$P$15="Annuity",-IFERROR(PPMT(D1_I/12,$C38,D1_T,OFFSET(AD$4,,-$C38+1),0),),IFERROR(IF($C38=0,0,OFFSET(AD$4,,-$C38+1)/D1_T),0))</f>
        <v>0</v>
      </c>
      <c r="AF38" s="548">
        <f ca="1">IF('Clinic Model'!$P$15="Annuity",-IFERROR(PPMT(D1_I/12,$C38,D1_T,OFFSET(AE$4,,-$C38+1),0),),IFERROR(IF($C38=0,0,OFFSET(AE$4,,-$C38+1)/D1_T),0))</f>
        <v>0</v>
      </c>
      <c r="AG38" s="548">
        <f ca="1">IF('Clinic Model'!$P$15="Annuity",-IFERROR(PPMT(D1_I/12,$C38,D1_T,OFFSET(AF$4,,-$C38+1),0),),IFERROR(IF($C38=0,0,OFFSET(AF$4,,-$C38+1)/D1_T),0))</f>
        <v>0</v>
      </c>
      <c r="AH38" s="548">
        <f ca="1">IF('Clinic Model'!$P$15="Annuity",-IFERROR(PPMT(D1_I/12,$C38,D1_T,OFFSET(AG$4,,-$C38+1),0),),IFERROR(IF($C38=0,0,OFFSET(AG$4,,-$C38+1)/D1_T),0))</f>
        <v>0</v>
      </c>
      <c r="AI38" s="548">
        <f ca="1">IF('Clinic Model'!$P$15="Annuity",-IFERROR(PPMT(D1_I/12,$C38,D1_T,OFFSET(AH$4,,-$C38+1),0),),IFERROR(IF($C38=0,0,OFFSET(AH$4,,-$C38+1)/D1_T),0))</f>
        <v>0</v>
      </c>
      <c r="AJ38" s="548">
        <f ca="1">IF('Clinic Model'!$P$15="Annuity",-IFERROR(PPMT(D1_I/12,$C38,D1_T,OFFSET(AI$4,,-$C38+1),0),),IFERROR(IF($C38=0,0,OFFSET(AI$4,,-$C38+1)/D1_T),0))</f>
        <v>0</v>
      </c>
      <c r="AK38" s="548">
        <f ca="1">IF('Clinic Model'!$P$15="Annuity",-IFERROR(PPMT(D1_I/12,$C38,D1_T,OFFSET(AJ$4,,-$C38+1),0),),IFERROR(IF($C38=0,0,OFFSET(AJ$4,,-$C38+1)/D1_T),0))</f>
        <v>23611.111111111109</v>
      </c>
      <c r="AL38" s="548">
        <f ca="1">IF('Clinic Model'!$P$15="Annuity",-IFERROR(PPMT(D1_I/12,$C38,D1_T,OFFSET(AK$4,,-$C38+1),0),),IFERROR(IF($C38=0,0,OFFSET(AK$4,,-$C38+1)/D1_T),0))</f>
        <v>0</v>
      </c>
      <c r="AM38" s="548">
        <f ca="1">IF('Clinic Model'!$P$15="Annuity",-IFERROR(PPMT(D1_I/12,$C38,D1_T,OFFSET(AL$4,,-$C38+1),0),),IFERROR(IF($C38=0,0,OFFSET(AL$4,,-$C38+1)/D1_T),0))</f>
        <v>0</v>
      </c>
      <c r="AN38" s="548">
        <f ca="1">IF('Clinic Model'!$P$15="Annuity",-IFERROR(PPMT(D1_I/12,$C38,D1_T,OFFSET(AM$4,,-$C38+1),0),),IFERROR(IF($C38=0,0,OFFSET(AM$4,,-$C38+1)/D1_T),0))</f>
        <v>0</v>
      </c>
      <c r="AO38" s="548">
        <f ca="1">IF('Clinic Model'!$P$15="Annuity",-IFERROR(PPMT(D1_I/12,$C38,D1_T,OFFSET(AN$4,,-$C38+1),0),),IFERROR(IF($C38=0,0,OFFSET(AN$4,,-$C38+1)/D1_T),0))</f>
        <v>0</v>
      </c>
      <c r="AP38" s="548">
        <f ca="1">IF('Clinic Model'!$P$15="Annuity",-IFERROR(PPMT(D1_I/12,$C38,D1_T,OFFSET(AO$4,,-$C38+1),0),),IFERROR(IF($C38=0,0,OFFSET(AO$4,,-$C38+1)/D1_T),0))</f>
        <v>0</v>
      </c>
      <c r="AQ38" s="548">
        <f ca="1">IF('Clinic Model'!$P$15="Annuity",-IFERROR(PPMT(D1_I/12,$C38,D1_T,OFFSET(AP$4,,-$C38+1),0),),IFERROR(IF($C38=0,0,OFFSET(AP$4,,-$C38+1)/D1_T),0))</f>
        <v>0</v>
      </c>
      <c r="AR38" s="548">
        <f ca="1">IF('Clinic Model'!$P$15="Annuity",-IFERROR(PPMT(D1_I/12,$C38,D1_T,OFFSET(AQ$4,,-$C38+1),0),),IFERROR(IF($C38=0,0,OFFSET(AQ$4,,-$C38+1)/D1_T),0))</f>
        <v>0</v>
      </c>
      <c r="AS38" s="548">
        <f ca="1">IF('Clinic Model'!$P$15="Annuity",-IFERROR(PPMT(D1_I/12,$C38,D1_T,OFFSET(AR$4,,-$C38+1),0),),IFERROR(IF($C38=0,0,OFFSET(AR$4,,-$C38+1)/D1_T),0))</f>
        <v>0</v>
      </c>
      <c r="AT38" s="548">
        <f ca="1">IF('Clinic Model'!$P$15="Annuity",-IFERROR(PPMT(D1_I/12,$C38,D1_T,OFFSET(AS$4,,-$C38+1),0),),IFERROR(IF($C38=0,0,OFFSET(AS$4,,-$C38+1)/D1_T),0))</f>
        <v>0</v>
      </c>
      <c r="AU38" s="548">
        <f ca="1">IF('Clinic Model'!$P$15="Annuity",-IFERROR(PPMT(D1_I/12,$C38,D1_T,OFFSET(AT$4,,-$C38+1),0),),IFERROR(IF($C38=0,0,OFFSET(AT$4,,-$C38+1)/D1_T),0))</f>
        <v>0</v>
      </c>
      <c r="AV38" s="548">
        <f ca="1">IF('Clinic Model'!$P$15="Annuity",-IFERROR(PPMT(D1_I/12,$C38,D1_T,OFFSET(AU$4,,-$C38+1),0),),IFERROR(IF($C38=0,0,OFFSET(AU$4,,-$C38+1)/D1_T),0))</f>
        <v>0</v>
      </c>
      <c r="AW38" s="548">
        <f ca="1">IF('Clinic Model'!$P$15="Annuity",-IFERROR(PPMT(D1_I/12,$C38,D1_T,OFFSET(AV$4,,-$C38+1),0),),IFERROR(IF($C38=0,0,OFFSET(AV$4,,-$C38+1)/D1_T),0))</f>
        <v>0</v>
      </c>
      <c r="AX38" s="548">
        <f ca="1">IF('Clinic Model'!$P$15="Annuity",-IFERROR(PPMT(D1_I/12,$C38,D1_T,OFFSET(AW$4,,-$C38+1),0),),IFERROR(IF($C38=0,0,OFFSET(AW$4,,-$C38+1)/D1_T),0))</f>
        <v>0</v>
      </c>
      <c r="AY38" s="548">
        <f ca="1">IF('Clinic Model'!$P$15="Annuity",-IFERROR(PPMT(D1_I/12,$C38,D1_T,OFFSET(AX$4,,-$C38+1),0),),IFERROR(IF($C38=0,0,OFFSET(AX$4,,-$C38+1)/D1_T),0))</f>
        <v>0</v>
      </c>
      <c r="AZ38" s="548">
        <f ca="1">IF('Clinic Model'!$P$15="Annuity",-IFERROR(PPMT(D1_I/12,$C38,D1_T,OFFSET(AY$4,,-$C38+1),0),),IFERROR(IF($C38=0,0,OFFSET(AY$4,,-$C38+1)/D1_T),0))</f>
        <v>0</v>
      </c>
      <c r="BA38" s="548">
        <f ca="1">IF('Clinic Model'!$P$15="Annuity",-IFERROR(PPMT(D1_I/12,$C38,D1_T,OFFSET(AZ$4,,-$C38+1),0),),IFERROR(IF($C38=0,0,OFFSET(AZ$4,,-$C38+1)/D1_T),0))</f>
        <v>0</v>
      </c>
      <c r="BB38" s="548">
        <f ca="1">IF('Clinic Model'!$P$15="Annuity",-IFERROR(PPMT(D1_I/12,$C38,D1_T,OFFSET(BA$4,,-$C38+1),0),),IFERROR(IF($C38=0,0,OFFSET(BA$4,,-$C38+1)/D1_T),0))</f>
        <v>0</v>
      </c>
      <c r="BC38" s="548">
        <f ca="1">IF('Clinic Model'!$P$15="Annuity",-IFERROR(PPMT(D1_I/12,$C38,D1_T,OFFSET(BB$4,,-$C38+1),0),),IFERROR(IF($C38=0,0,OFFSET(BB$4,,-$C38+1)/D1_T),0))</f>
        <v>0</v>
      </c>
      <c r="BD38" s="548">
        <f ca="1">IF('Clinic Model'!$P$15="Annuity",-IFERROR(PPMT(D1_I/12,$C38,D1_T,OFFSET(BC$4,,-$C38+1),0),),IFERROR(IF($C38=0,0,OFFSET(BC$4,,-$C38+1)/D1_T),0))</f>
        <v>0</v>
      </c>
      <c r="BE38" s="548">
        <f ca="1">IF('Clinic Model'!$P$15="Annuity",-IFERROR(PPMT(D1_I/12,$C38,D1_T,OFFSET(BD$4,,-$C38+1),0),),IFERROR(IF($C38=0,0,OFFSET(BD$4,,-$C38+1)/D1_T),0))</f>
        <v>0</v>
      </c>
      <c r="BF38" s="548">
        <f ca="1">IF('Clinic Model'!$P$15="Annuity",-IFERROR(PPMT(D1_I/12,$C38,D1_T,OFFSET(BE$4,,-$C38+1),0),),IFERROR(IF($C38=0,0,OFFSET(BE$4,,-$C38+1)/D1_T),0))</f>
        <v>0</v>
      </c>
      <c r="BG38" s="548">
        <f ca="1">IF('Clinic Model'!$P$15="Annuity",-IFERROR(PPMT(D1_I/12,$C38,D1_T,OFFSET(BF$4,,-$C38+1),0),),IFERROR(IF($C38=0,0,OFFSET(BF$4,,-$C38+1)/D1_T),0))</f>
        <v>0</v>
      </c>
      <c r="BH38" s="548">
        <f ca="1">IF('Clinic Model'!$P$15="Annuity",-IFERROR(PPMT(D1_I/12,$C38,D1_T,OFFSET(BG$4,,-$C38+1),0),),IFERROR(IF($C38=0,0,OFFSET(BG$4,,-$C38+1)/D1_T),0))</f>
        <v>0</v>
      </c>
      <c r="BI38" s="548">
        <f ca="1">IF('Clinic Model'!$P$15="Annuity",-IFERROR(PPMT(D1_I/12,$C38,D1_T,OFFSET(BH$4,,-$C38+1),0),),IFERROR(IF($C38=0,0,OFFSET(BH$4,,-$C38+1)/D1_T),0))</f>
        <v>0</v>
      </c>
      <c r="BJ38" s="548">
        <f ca="1">IF('Clinic Model'!$P$15="Annuity",-IFERROR(PPMT(D1_I/12,$C38,D1_T,OFFSET(BI$4,,-$C38+1),0),),IFERROR(IF($C38=0,0,OFFSET(BI$4,,-$C38+1)/D1_T),0))</f>
        <v>0</v>
      </c>
      <c r="BK38" s="548">
        <f ca="1">IF('Clinic Model'!$P$15="Annuity",-IFERROR(PPMT(D1_I/12,$C38,D1_T,OFFSET(BJ$4,,-$C38+1),0),),IFERROR(IF($C38=0,0,OFFSET(BJ$4,,-$C38+1)/D1_T),0))</f>
        <v>0</v>
      </c>
      <c r="BL38" s="548">
        <f ca="1">IF('Clinic Model'!$P$15="Annuity",-IFERROR(PPMT(D1_I/12,$C38,D1_T,OFFSET(BK$4,,-$C38+1),0),),IFERROR(IF($C38=0,0,OFFSET(BK$4,,-$C38+1)/D1_T),0))</f>
        <v>0</v>
      </c>
    </row>
    <row r="39" spans="1:64" ht="10.5" hidden="1" customHeight="1" outlineLevel="1" x14ac:dyDescent="0.3">
      <c r="A39" s="105"/>
      <c r="B39" s="504"/>
      <c r="C39" s="105">
        <f t="shared" si="3"/>
        <v>33</v>
      </c>
      <c r="E39" s="548">
        <f ca="1">IF('Clinic Model'!$P$15="Annuity",-IFERROR(PPMT(D1_I/12,$C39,D1_T,OFFSET(D$4,,-$C39+1),0),),IFERROR(IF($C39=0,0,OFFSET(D$4,,-$C39+1)/D1_T),0))</f>
        <v>0</v>
      </c>
      <c r="F39" s="548">
        <f ca="1">IF('Clinic Model'!$P$15="Annuity",-IFERROR(PPMT(D1_I/12,$C39,D1_T,OFFSET(E$4,,-$C39+1),0),),IFERROR(IF($C39=0,0,OFFSET(E$4,,-$C39+1)/D1_T),0))</f>
        <v>0</v>
      </c>
      <c r="G39" s="548">
        <f ca="1">IF('Clinic Model'!$P$15="Annuity",-IFERROR(PPMT(D1_I/12,$C39,D1_T,OFFSET(F$4,,-$C39+1),0),),IFERROR(IF($C39=0,0,OFFSET(F$4,,-$C39+1)/D1_T),0))</f>
        <v>0</v>
      </c>
      <c r="H39" s="548">
        <f ca="1">IF('Clinic Model'!$P$15="Annuity",-IFERROR(PPMT(D1_I/12,$C39,D1_T,OFFSET(G$4,,-$C39+1),0),),IFERROR(IF($C39=0,0,OFFSET(G$4,,-$C39+1)/D1_T),0))</f>
        <v>0</v>
      </c>
      <c r="I39" s="548">
        <f ca="1">IF('Clinic Model'!$P$15="Annuity",-IFERROR(PPMT(D1_I/12,$C39,D1_T,OFFSET(H$4,,-$C39+1),0),),IFERROR(IF($C39=0,0,OFFSET(H$4,,-$C39+1)/D1_T),0))</f>
        <v>0</v>
      </c>
      <c r="J39" s="548">
        <f ca="1">IF('Clinic Model'!$P$15="Annuity",-IFERROR(PPMT(D1_I/12,$C39,D1_T,OFFSET(I$4,,-$C39+1),0),),IFERROR(IF($C39=0,0,OFFSET(I$4,,-$C39+1)/D1_T),0))</f>
        <v>0</v>
      </c>
      <c r="K39" s="548">
        <f ca="1">IF('Clinic Model'!$P$15="Annuity",-IFERROR(PPMT(D1_I/12,$C39,D1_T,OFFSET(J$4,,-$C39+1),0),),IFERROR(IF($C39=0,0,OFFSET(J$4,,-$C39+1)/D1_T),0))</f>
        <v>0</v>
      </c>
      <c r="L39" s="548">
        <f ca="1">IF('Clinic Model'!$P$15="Annuity",-IFERROR(PPMT(D1_I/12,$C39,D1_T,OFFSET(K$4,,-$C39+1),0),),IFERROR(IF($C39=0,0,OFFSET(K$4,,-$C39+1)/D1_T),0))</f>
        <v>0</v>
      </c>
      <c r="M39" s="548">
        <f ca="1">IF('Clinic Model'!$P$15="Annuity",-IFERROR(PPMT(D1_I/12,$C39,D1_T,OFFSET(L$4,,-$C39+1),0),),IFERROR(IF($C39=0,0,OFFSET(L$4,,-$C39+1)/D1_T),0))</f>
        <v>0</v>
      </c>
      <c r="N39" s="548">
        <f ca="1">IF('Clinic Model'!$P$15="Annuity",-IFERROR(PPMT(D1_I/12,$C39,D1_T,OFFSET(M$4,,-$C39+1),0),),IFERROR(IF($C39=0,0,OFFSET(M$4,,-$C39+1)/D1_T),0))</f>
        <v>0</v>
      </c>
      <c r="O39" s="548">
        <f ca="1">IF('Clinic Model'!$P$15="Annuity",-IFERROR(PPMT(D1_I/12,$C39,D1_T,OFFSET(N$4,,-$C39+1),0),),IFERROR(IF($C39=0,0,OFFSET(N$4,,-$C39+1)/D1_T),0))</f>
        <v>0</v>
      </c>
      <c r="P39" s="548">
        <f ca="1">IF('Clinic Model'!$P$15="Annuity",-IFERROR(PPMT(D1_I/12,$C39,D1_T,OFFSET(O$4,,-$C39+1),0),),IFERROR(IF($C39=0,0,OFFSET(O$4,,-$C39+1)/D1_T),0))</f>
        <v>0</v>
      </c>
      <c r="Q39" s="548">
        <f ca="1">IF('Clinic Model'!$P$15="Annuity",-IFERROR(PPMT(D1_I/12,$C39,D1_T,OFFSET(P$4,,-$C39+1),0),),IFERROR(IF($C39=0,0,OFFSET(P$4,,-$C39+1)/D1_T),0))</f>
        <v>0</v>
      </c>
      <c r="R39" s="548">
        <f ca="1">IF('Clinic Model'!$P$15="Annuity",-IFERROR(PPMT(D1_I/12,$C39,D1_T,OFFSET(Q$4,,-$C39+1),0),),IFERROR(IF($C39=0,0,OFFSET(Q$4,,-$C39+1)/D1_T),0))</f>
        <v>0</v>
      </c>
      <c r="S39" s="548">
        <f ca="1">IF('Clinic Model'!$P$15="Annuity",-IFERROR(PPMT(D1_I/12,$C39,D1_T,OFFSET(R$4,,-$C39+1),0),),IFERROR(IF($C39=0,0,OFFSET(R$4,,-$C39+1)/D1_T),0))</f>
        <v>0</v>
      </c>
      <c r="T39" s="548">
        <f ca="1">IF('Clinic Model'!$P$15="Annuity",-IFERROR(PPMT(D1_I/12,$C39,D1_T,OFFSET(S$4,,-$C39+1),0),),IFERROR(IF($C39=0,0,OFFSET(S$4,,-$C39+1)/D1_T),0))</f>
        <v>0</v>
      </c>
      <c r="U39" s="548">
        <f ca="1">IF('Clinic Model'!$P$15="Annuity",-IFERROR(PPMT(D1_I/12,$C39,D1_T,OFFSET(T$4,,-$C39+1),0),),IFERROR(IF($C39=0,0,OFFSET(T$4,,-$C39+1)/D1_T),0))</f>
        <v>0</v>
      </c>
      <c r="V39" s="548">
        <f ca="1">IF('Clinic Model'!$P$15="Annuity",-IFERROR(PPMT(D1_I/12,$C39,D1_T,OFFSET(U$4,,-$C39+1),0),),IFERROR(IF($C39=0,0,OFFSET(U$4,,-$C39+1)/D1_T),0))</f>
        <v>0</v>
      </c>
      <c r="W39" s="548">
        <f ca="1">IF('Clinic Model'!$P$15="Annuity",-IFERROR(PPMT(D1_I/12,$C39,D1_T,OFFSET(V$4,,-$C39+1),0),),IFERROR(IF($C39=0,0,OFFSET(V$4,,-$C39+1)/D1_T),0))</f>
        <v>0</v>
      </c>
      <c r="X39" s="548">
        <f ca="1">IF('Clinic Model'!$P$15="Annuity",-IFERROR(PPMT(D1_I/12,$C39,D1_T,OFFSET(W$4,,-$C39+1),0),),IFERROR(IF($C39=0,0,OFFSET(W$4,,-$C39+1)/D1_T),0))</f>
        <v>0</v>
      </c>
      <c r="Y39" s="548">
        <f ca="1">IF('Clinic Model'!$P$15="Annuity",-IFERROR(PPMT(D1_I/12,$C39,D1_T,OFFSET(X$4,,-$C39+1),0),),IFERROR(IF($C39=0,0,OFFSET(X$4,,-$C39+1)/D1_T),0))</f>
        <v>0</v>
      </c>
      <c r="Z39" s="548">
        <f ca="1">IF('Clinic Model'!$P$15="Annuity",-IFERROR(PPMT(D1_I/12,$C39,D1_T,OFFSET(Y$4,,-$C39+1),0),),IFERROR(IF($C39=0,0,OFFSET(Y$4,,-$C39+1)/D1_T),0))</f>
        <v>0</v>
      </c>
      <c r="AA39" s="548">
        <f ca="1">IF('Clinic Model'!$P$15="Annuity",-IFERROR(PPMT(D1_I/12,$C39,D1_T,OFFSET(Z$4,,-$C39+1),0),),IFERROR(IF($C39=0,0,OFFSET(Z$4,,-$C39+1)/D1_T),0))</f>
        <v>0</v>
      </c>
      <c r="AB39" s="548">
        <f ca="1">IF('Clinic Model'!$P$15="Annuity",-IFERROR(PPMT(D1_I/12,$C39,D1_T,OFFSET(AA$4,,-$C39+1),0),),IFERROR(IF($C39=0,0,OFFSET(AA$4,,-$C39+1)/D1_T),0))</f>
        <v>0</v>
      </c>
      <c r="AC39" s="548">
        <f ca="1">IF('Clinic Model'!$P$15="Annuity",-IFERROR(PPMT(D1_I/12,$C39,D1_T,OFFSET(AB$4,,-$C39+1),0),),IFERROR(IF($C39=0,0,OFFSET(AB$4,,-$C39+1)/D1_T),0))</f>
        <v>0</v>
      </c>
      <c r="AD39" s="548">
        <f ca="1">IF('Clinic Model'!$P$15="Annuity",-IFERROR(PPMT(D1_I/12,$C39,D1_T,OFFSET(AC$4,,-$C39+1),0),),IFERROR(IF($C39=0,0,OFFSET(AC$4,,-$C39+1)/D1_T),0))</f>
        <v>0</v>
      </c>
      <c r="AE39" s="548">
        <f ca="1">IF('Clinic Model'!$P$15="Annuity",-IFERROR(PPMT(D1_I/12,$C39,D1_T,OFFSET(AD$4,,-$C39+1),0),),IFERROR(IF($C39=0,0,OFFSET(AD$4,,-$C39+1)/D1_T),0))</f>
        <v>0</v>
      </c>
      <c r="AF39" s="548">
        <f ca="1">IF('Clinic Model'!$P$15="Annuity",-IFERROR(PPMT(D1_I/12,$C39,D1_T,OFFSET(AE$4,,-$C39+1),0),),IFERROR(IF($C39=0,0,OFFSET(AE$4,,-$C39+1)/D1_T),0))</f>
        <v>0</v>
      </c>
      <c r="AG39" s="548">
        <f ca="1">IF('Clinic Model'!$P$15="Annuity",-IFERROR(PPMT(D1_I/12,$C39,D1_T,OFFSET(AF$4,,-$C39+1),0),),IFERROR(IF($C39=0,0,OFFSET(AF$4,,-$C39+1)/D1_T),0))</f>
        <v>0</v>
      </c>
      <c r="AH39" s="548">
        <f ca="1">IF('Clinic Model'!$P$15="Annuity",-IFERROR(PPMT(D1_I/12,$C39,D1_T,OFFSET(AG$4,,-$C39+1),0),),IFERROR(IF($C39=0,0,OFFSET(AG$4,,-$C39+1)/D1_T),0))</f>
        <v>0</v>
      </c>
      <c r="AI39" s="548">
        <f ca="1">IF('Clinic Model'!$P$15="Annuity",-IFERROR(PPMT(D1_I/12,$C39,D1_T,OFFSET(AH$4,,-$C39+1),0),),IFERROR(IF($C39=0,0,OFFSET(AH$4,,-$C39+1)/D1_T),0))</f>
        <v>0</v>
      </c>
      <c r="AJ39" s="548">
        <f ca="1">IF('Clinic Model'!$P$15="Annuity",-IFERROR(PPMT(D1_I/12,$C39,D1_T,OFFSET(AI$4,,-$C39+1),0),),IFERROR(IF($C39=0,0,OFFSET(AI$4,,-$C39+1)/D1_T),0))</f>
        <v>0</v>
      </c>
      <c r="AK39" s="548">
        <f ca="1">IF('Clinic Model'!$P$15="Annuity",-IFERROR(PPMT(D1_I/12,$C39,D1_T,OFFSET(AJ$4,,-$C39+1),0),),IFERROR(IF($C39=0,0,OFFSET(AJ$4,,-$C39+1)/D1_T),0))</f>
        <v>0</v>
      </c>
      <c r="AL39" s="548">
        <f ca="1">IF('Clinic Model'!$P$15="Annuity",-IFERROR(PPMT(D1_I/12,$C39,D1_T,OFFSET(AK$4,,-$C39+1),0),),IFERROR(IF($C39=0,0,OFFSET(AK$4,,-$C39+1)/D1_T),0))</f>
        <v>23611.111111111109</v>
      </c>
      <c r="AM39" s="548">
        <f ca="1">IF('Clinic Model'!$P$15="Annuity",-IFERROR(PPMT(D1_I/12,$C39,D1_T,OFFSET(AL$4,,-$C39+1),0),),IFERROR(IF($C39=0,0,OFFSET(AL$4,,-$C39+1)/D1_T),0))</f>
        <v>0</v>
      </c>
      <c r="AN39" s="548">
        <f ca="1">IF('Clinic Model'!$P$15="Annuity",-IFERROR(PPMT(D1_I/12,$C39,D1_T,OFFSET(AM$4,,-$C39+1),0),),IFERROR(IF($C39=0,0,OFFSET(AM$4,,-$C39+1)/D1_T),0))</f>
        <v>0</v>
      </c>
      <c r="AO39" s="548">
        <f ca="1">IF('Clinic Model'!$P$15="Annuity",-IFERROR(PPMT(D1_I/12,$C39,D1_T,OFFSET(AN$4,,-$C39+1),0),),IFERROR(IF($C39=0,0,OFFSET(AN$4,,-$C39+1)/D1_T),0))</f>
        <v>0</v>
      </c>
      <c r="AP39" s="548">
        <f ca="1">IF('Clinic Model'!$P$15="Annuity",-IFERROR(PPMT(D1_I/12,$C39,D1_T,OFFSET(AO$4,,-$C39+1),0),),IFERROR(IF($C39=0,0,OFFSET(AO$4,,-$C39+1)/D1_T),0))</f>
        <v>0</v>
      </c>
      <c r="AQ39" s="548">
        <f ca="1">IF('Clinic Model'!$P$15="Annuity",-IFERROR(PPMT(D1_I/12,$C39,D1_T,OFFSET(AP$4,,-$C39+1),0),),IFERROR(IF($C39=0,0,OFFSET(AP$4,,-$C39+1)/D1_T),0))</f>
        <v>0</v>
      </c>
      <c r="AR39" s="548">
        <f ca="1">IF('Clinic Model'!$P$15="Annuity",-IFERROR(PPMT(D1_I/12,$C39,D1_T,OFFSET(AQ$4,,-$C39+1),0),),IFERROR(IF($C39=0,0,OFFSET(AQ$4,,-$C39+1)/D1_T),0))</f>
        <v>0</v>
      </c>
      <c r="AS39" s="548">
        <f ca="1">IF('Clinic Model'!$P$15="Annuity",-IFERROR(PPMT(D1_I/12,$C39,D1_T,OFFSET(AR$4,,-$C39+1),0),),IFERROR(IF($C39=0,0,OFFSET(AR$4,,-$C39+1)/D1_T),0))</f>
        <v>0</v>
      </c>
      <c r="AT39" s="548">
        <f ca="1">IF('Clinic Model'!$P$15="Annuity",-IFERROR(PPMT(D1_I/12,$C39,D1_T,OFFSET(AS$4,,-$C39+1),0),),IFERROR(IF($C39=0,0,OFFSET(AS$4,,-$C39+1)/D1_T),0))</f>
        <v>0</v>
      </c>
      <c r="AU39" s="548">
        <f ca="1">IF('Clinic Model'!$P$15="Annuity",-IFERROR(PPMT(D1_I/12,$C39,D1_T,OFFSET(AT$4,,-$C39+1),0),),IFERROR(IF($C39=0,0,OFFSET(AT$4,,-$C39+1)/D1_T),0))</f>
        <v>0</v>
      </c>
      <c r="AV39" s="548">
        <f ca="1">IF('Clinic Model'!$P$15="Annuity",-IFERROR(PPMT(D1_I/12,$C39,D1_T,OFFSET(AU$4,,-$C39+1),0),),IFERROR(IF($C39=0,0,OFFSET(AU$4,,-$C39+1)/D1_T),0))</f>
        <v>0</v>
      </c>
      <c r="AW39" s="548">
        <f ca="1">IF('Clinic Model'!$P$15="Annuity",-IFERROR(PPMT(D1_I/12,$C39,D1_T,OFFSET(AV$4,,-$C39+1),0),),IFERROR(IF($C39=0,0,OFFSET(AV$4,,-$C39+1)/D1_T),0))</f>
        <v>0</v>
      </c>
      <c r="AX39" s="548">
        <f ca="1">IF('Clinic Model'!$P$15="Annuity",-IFERROR(PPMT(D1_I/12,$C39,D1_T,OFFSET(AW$4,,-$C39+1),0),),IFERROR(IF($C39=0,0,OFFSET(AW$4,,-$C39+1)/D1_T),0))</f>
        <v>0</v>
      </c>
      <c r="AY39" s="548">
        <f ca="1">IF('Clinic Model'!$P$15="Annuity",-IFERROR(PPMT(D1_I/12,$C39,D1_T,OFFSET(AX$4,,-$C39+1),0),),IFERROR(IF($C39=0,0,OFFSET(AX$4,,-$C39+1)/D1_T),0))</f>
        <v>0</v>
      </c>
      <c r="AZ39" s="548">
        <f ca="1">IF('Clinic Model'!$P$15="Annuity",-IFERROR(PPMT(D1_I/12,$C39,D1_T,OFFSET(AY$4,,-$C39+1),0),),IFERROR(IF($C39=0,0,OFFSET(AY$4,,-$C39+1)/D1_T),0))</f>
        <v>0</v>
      </c>
      <c r="BA39" s="548">
        <f ca="1">IF('Clinic Model'!$P$15="Annuity",-IFERROR(PPMT(D1_I/12,$C39,D1_T,OFFSET(AZ$4,,-$C39+1),0),),IFERROR(IF($C39=0,0,OFFSET(AZ$4,,-$C39+1)/D1_T),0))</f>
        <v>0</v>
      </c>
      <c r="BB39" s="548">
        <f ca="1">IF('Clinic Model'!$P$15="Annuity",-IFERROR(PPMT(D1_I/12,$C39,D1_T,OFFSET(BA$4,,-$C39+1),0),),IFERROR(IF($C39=0,0,OFFSET(BA$4,,-$C39+1)/D1_T),0))</f>
        <v>0</v>
      </c>
      <c r="BC39" s="548">
        <f ca="1">IF('Clinic Model'!$P$15="Annuity",-IFERROR(PPMT(D1_I/12,$C39,D1_T,OFFSET(BB$4,,-$C39+1),0),),IFERROR(IF($C39=0,0,OFFSET(BB$4,,-$C39+1)/D1_T),0))</f>
        <v>0</v>
      </c>
      <c r="BD39" s="548">
        <f ca="1">IF('Clinic Model'!$P$15="Annuity",-IFERROR(PPMT(D1_I/12,$C39,D1_T,OFFSET(BC$4,,-$C39+1),0),),IFERROR(IF($C39=0,0,OFFSET(BC$4,,-$C39+1)/D1_T),0))</f>
        <v>0</v>
      </c>
      <c r="BE39" s="548">
        <f ca="1">IF('Clinic Model'!$P$15="Annuity",-IFERROR(PPMT(D1_I/12,$C39,D1_T,OFFSET(BD$4,,-$C39+1),0),),IFERROR(IF($C39=0,0,OFFSET(BD$4,,-$C39+1)/D1_T),0))</f>
        <v>0</v>
      </c>
      <c r="BF39" s="548">
        <f ca="1">IF('Clinic Model'!$P$15="Annuity",-IFERROR(PPMT(D1_I/12,$C39,D1_T,OFFSET(BE$4,,-$C39+1),0),),IFERROR(IF($C39=0,0,OFFSET(BE$4,,-$C39+1)/D1_T),0))</f>
        <v>0</v>
      </c>
      <c r="BG39" s="548">
        <f ca="1">IF('Clinic Model'!$P$15="Annuity",-IFERROR(PPMT(D1_I/12,$C39,D1_T,OFFSET(BF$4,,-$C39+1),0),),IFERROR(IF($C39=0,0,OFFSET(BF$4,,-$C39+1)/D1_T),0))</f>
        <v>0</v>
      </c>
      <c r="BH39" s="548">
        <f ca="1">IF('Clinic Model'!$P$15="Annuity",-IFERROR(PPMT(D1_I/12,$C39,D1_T,OFFSET(BG$4,,-$C39+1),0),),IFERROR(IF($C39=0,0,OFFSET(BG$4,,-$C39+1)/D1_T),0))</f>
        <v>0</v>
      </c>
      <c r="BI39" s="548">
        <f ca="1">IF('Clinic Model'!$P$15="Annuity",-IFERROR(PPMT(D1_I/12,$C39,D1_T,OFFSET(BH$4,,-$C39+1),0),),IFERROR(IF($C39=0,0,OFFSET(BH$4,,-$C39+1)/D1_T),0))</f>
        <v>0</v>
      </c>
      <c r="BJ39" s="548">
        <f ca="1">IF('Clinic Model'!$P$15="Annuity",-IFERROR(PPMT(D1_I/12,$C39,D1_T,OFFSET(BI$4,,-$C39+1),0),),IFERROR(IF($C39=0,0,OFFSET(BI$4,,-$C39+1)/D1_T),0))</f>
        <v>0</v>
      </c>
      <c r="BK39" s="548">
        <f ca="1">IF('Clinic Model'!$P$15="Annuity",-IFERROR(PPMT(D1_I/12,$C39,D1_T,OFFSET(BJ$4,,-$C39+1),0),),IFERROR(IF($C39=0,0,OFFSET(BJ$4,,-$C39+1)/D1_T),0))</f>
        <v>0</v>
      </c>
      <c r="BL39" s="548">
        <f ca="1">IF('Clinic Model'!$P$15="Annuity",-IFERROR(PPMT(D1_I/12,$C39,D1_T,OFFSET(BK$4,,-$C39+1),0),),IFERROR(IF($C39=0,0,OFFSET(BK$4,,-$C39+1)/D1_T),0))</f>
        <v>0</v>
      </c>
    </row>
    <row r="40" spans="1:64" ht="10.5" hidden="1" customHeight="1" outlineLevel="1" x14ac:dyDescent="0.3">
      <c r="A40" s="105"/>
      <c r="B40" s="504"/>
      <c r="C40" s="105">
        <f t="shared" ref="C40:C66" si="4">IF(C39=0,0,IF((C39+1)&lt;=D1_T,C39+1,0))</f>
        <v>34</v>
      </c>
      <c r="E40" s="548">
        <f ca="1">IF('Clinic Model'!$P$15="Annuity",-IFERROR(PPMT(D1_I/12,$C40,D1_T,OFFSET(D$4,,-$C40+1),0),),IFERROR(IF($C40=0,0,OFFSET(D$4,,-$C40+1)/D1_T),0))</f>
        <v>0</v>
      </c>
      <c r="F40" s="548">
        <f ca="1">IF('Clinic Model'!$P$15="Annuity",-IFERROR(PPMT(D1_I/12,$C40,D1_T,OFFSET(E$4,,-$C40+1),0),),IFERROR(IF($C40=0,0,OFFSET(E$4,,-$C40+1)/D1_T),0))</f>
        <v>0</v>
      </c>
      <c r="G40" s="548">
        <f ca="1">IF('Clinic Model'!$P$15="Annuity",-IFERROR(PPMT(D1_I/12,$C40,D1_T,OFFSET(F$4,,-$C40+1),0),),IFERROR(IF($C40=0,0,OFFSET(F$4,,-$C40+1)/D1_T),0))</f>
        <v>0</v>
      </c>
      <c r="H40" s="548">
        <f ca="1">IF('Clinic Model'!$P$15="Annuity",-IFERROR(PPMT(D1_I/12,$C40,D1_T,OFFSET(G$4,,-$C40+1),0),),IFERROR(IF($C40=0,0,OFFSET(G$4,,-$C40+1)/D1_T),0))</f>
        <v>0</v>
      </c>
      <c r="I40" s="548">
        <f ca="1">IF('Clinic Model'!$P$15="Annuity",-IFERROR(PPMT(D1_I/12,$C40,D1_T,OFFSET(H$4,,-$C40+1),0),),IFERROR(IF($C40=0,0,OFFSET(H$4,,-$C40+1)/D1_T),0))</f>
        <v>0</v>
      </c>
      <c r="J40" s="548">
        <f ca="1">IF('Clinic Model'!$P$15="Annuity",-IFERROR(PPMT(D1_I/12,$C40,D1_T,OFFSET(I$4,,-$C40+1),0),),IFERROR(IF($C40=0,0,OFFSET(I$4,,-$C40+1)/D1_T),0))</f>
        <v>0</v>
      </c>
      <c r="K40" s="548">
        <f ca="1">IF('Clinic Model'!$P$15="Annuity",-IFERROR(PPMT(D1_I/12,$C40,D1_T,OFFSET(J$4,,-$C40+1),0),),IFERROR(IF($C40=0,0,OFFSET(J$4,,-$C40+1)/D1_T),0))</f>
        <v>0</v>
      </c>
      <c r="L40" s="548">
        <f ca="1">IF('Clinic Model'!$P$15="Annuity",-IFERROR(PPMT(D1_I/12,$C40,D1_T,OFFSET(K$4,,-$C40+1),0),),IFERROR(IF($C40=0,0,OFFSET(K$4,,-$C40+1)/D1_T),0))</f>
        <v>0</v>
      </c>
      <c r="M40" s="548">
        <f ca="1">IF('Clinic Model'!$P$15="Annuity",-IFERROR(PPMT(D1_I/12,$C40,D1_T,OFFSET(L$4,,-$C40+1),0),),IFERROR(IF($C40=0,0,OFFSET(L$4,,-$C40+1)/D1_T),0))</f>
        <v>0</v>
      </c>
      <c r="N40" s="548">
        <f ca="1">IF('Clinic Model'!$P$15="Annuity",-IFERROR(PPMT(D1_I/12,$C40,D1_T,OFFSET(M$4,,-$C40+1),0),),IFERROR(IF($C40=0,0,OFFSET(M$4,,-$C40+1)/D1_T),0))</f>
        <v>0</v>
      </c>
      <c r="O40" s="548">
        <f ca="1">IF('Clinic Model'!$P$15="Annuity",-IFERROR(PPMT(D1_I/12,$C40,D1_T,OFFSET(N$4,,-$C40+1),0),),IFERROR(IF($C40=0,0,OFFSET(N$4,,-$C40+1)/D1_T),0))</f>
        <v>0</v>
      </c>
      <c r="P40" s="548">
        <f ca="1">IF('Clinic Model'!$P$15="Annuity",-IFERROR(PPMT(D1_I/12,$C40,D1_T,OFFSET(O$4,,-$C40+1),0),),IFERROR(IF($C40=0,0,OFFSET(O$4,,-$C40+1)/D1_T),0))</f>
        <v>0</v>
      </c>
      <c r="Q40" s="548">
        <f ca="1">IF('Clinic Model'!$P$15="Annuity",-IFERROR(PPMT(D1_I/12,$C40,D1_T,OFFSET(P$4,,-$C40+1),0),),IFERROR(IF($C40=0,0,OFFSET(P$4,,-$C40+1)/D1_T),0))</f>
        <v>0</v>
      </c>
      <c r="R40" s="548">
        <f ca="1">IF('Clinic Model'!$P$15="Annuity",-IFERROR(PPMT(D1_I/12,$C40,D1_T,OFFSET(Q$4,,-$C40+1),0),),IFERROR(IF($C40=0,0,OFFSET(Q$4,,-$C40+1)/D1_T),0))</f>
        <v>0</v>
      </c>
      <c r="S40" s="548">
        <f ca="1">IF('Clinic Model'!$P$15="Annuity",-IFERROR(PPMT(D1_I/12,$C40,D1_T,OFFSET(R$4,,-$C40+1),0),),IFERROR(IF($C40=0,0,OFFSET(R$4,,-$C40+1)/D1_T),0))</f>
        <v>0</v>
      </c>
      <c r="T40" s="548">
        <f ca="1">IF('Clinic Model'!$P$15="Annuity",-IFERROR(PPMT(D1_I/12,$C40,D1_T,OFFSET(S$4,,-$C40+1),0),),IFERROR(IF($C40=0,0,OFFSET(S$4,,-$C40+1)/D1_T),0))</f>
        <v>0</v>
      </c>
      <c r="U40" s="548">
        <f ca="1">IF('Clinic Model'!$P$15="Annuity",-IFERROR(PPMT(D1_I/12,$C40,D1_T,OFFSET(T$4,,-$C40+1),0),),IFERROR(IF($C40=0,0,OFFSET(T$4,,-$C40+1)/D1_T),0))</f>
        <v>0</v>
      </c>
      <c r="V40" s="548">
        <f ca="1">IF('Clinic Model'!$P$15="Annuity",-IFERROR(PPMT(D1_I/12,$C40,D1_T,OFFSET(U$4,,-$C40+1),0),),IFERROR(IF($C40=0,0,OFFSET(U$4,,-$C40+1)/D1_T),0))</f>
        <v>0</v>
      </c>
      <c r="W40" s="548">
        <f ca="1">IF('Clinic Model'!$P$15="Annuity",-IFERROR(PPMT(D1_I/12,$C40,D1_T,OFFSET(V$4,,-$C40+1),0),),IFERROR(IF($C40=0,0,OFFSET(V$4,,-$C40+1)/D1_T),0))</f>
        <v>0</v>
      </c>
      <c r="X40" s="548">
        <f ca="1">IF('Clinic Model'!$P$15="Annuity",-IFERROR(PPMT(D1_I/12,$C40,D1_T,OFFSET(W$4,,-$C40+1),0),),IFERROR(IF($C40=0,0,OFFSET(W$4,,-$C40+1)/D1_T),0))</f>
        <v>0</v>
      </c>
      <c r="Y40" s="548">
        <f ca="1">IF('Clinic Model'!$P$15="Annuity",-IFERROR(PPMT(D1_I/12,$C40,D1_T,OFFSET(X$4,,-$C40+1),0),),IFERROR(IF($C40=0,0,OFFSET(X$4,,-$C40+1)/D1_T),0))</f>
        <v>0</v>
      </c>
      <c r="Z40" s="548">
        <f ca="1">IF('Clinic Model'!$P$15="Annuity",-IFERROR(PPMT(D1_I/12,$C40,D1_T,OFFSET(Y$4,,-$C40+1),0),),IFERROR(IF($C40=0,0,OFFSET(Y$4,,-$C40+1)/D1_T),0))</f>
        <v>0</v>
      </c>
      <c r="AA40" s="548">
        <f ca="1">IF('Clinic Model'!$P$15="Annuity",-IFERROR(PPMT(D1_I/12,$C40,D1_T,OFFSET(Z$4,,-$C40+1),0),),IFERROR(IF($C40=0,0,OFFSET(Z$4,,-$C40+1)/D1_T),0))</f>
        <v>0</v>
      </c>
      <c r="AB40" s="548">
        <f ca="1">IF('Clinic Model'!$P$15="Annuity",-IFERROR(PPMT(D1_I/12,$C40,D1_T,OFFSET(AA$4,,-$C40+1),0),),IFERROR(IF($C40=0,0,OFFSET(AA$4,,-$C40+1)/D1_T),0))</f>
        <v>0</v>
      </c>
      <c r="AC40" s="548">
        <f ca="1">IF('Clinic Model'!$P$15="Annuity",-IFERROR(PPMT(D1_I/12,$C40,D1_T,OFFSET(AB$4,,-$C40+1),0),),IFERROR(IF($C40=0,0,OFFSET(AB$4,,-$C40+1)/D1_T),0))</f>
        <v>0</v>
      </c>
      <c r="AD40" s="548">
        <f ca="1">IF('Clinic Model'!$P$15="Annuity",-IFERROR(PPMT(D1_I/12,$C40,D1_T,OFFSET(AC$4,,-$C40+1),0),),IFERROR(IF($C40=0,0,OFFSET(AC$4,,-$C40+1)/D1_T),0))</f>
        <v>0</v>
      </c>
      <c r="AE40" s="548">
        <f ca="1">IF('Clinic Model'!$P$15="Annuity",-IFERROR(PPMT(D1_I/12,$C40,D1_T,OFFSET(AD$4,,-$C40+1),0),),IFERROR(IF($C40=0,0,OFFSET(AD$4,,-$C40+1)/D1_T),0))</f>
        <v>0</v>
      </c>
      <c r="AF40" s="548">
        <f ca="1">IF('Clinic Model'!$P$15="Annuity",-IFERROR(PPMT(D1_I/12,$C40,D1_T,OFFSET(AE$4,,-$C40+1),0),),IFERROR(IF($C40=0,0,OFFSET(AE$4,,-$C40+1)/D1_T),0))</f>
        <v>0</v>
      </c>
      <c r="AG40" s="548">
        <f ca="1">IF('Clinic Model'!$P$15="Annuity",-IFERROR(PPMT(D1_I/12,$C40,D1_T,OFFSET(AF$4,,-$C40+1),0),),IFERROR(IF($C40=0,0,OFFSET(AF$4,,-$C40+1)/D1_T),0))</f>
        <v>0</v>
      </c>
      <c r="AH40" s="548">
        <f ca="1">IF('Clinic Model'!$P$15="Annuity",-IFERROR(PPMT(D1_I/12,$C40,D1_T,OFFSET(AG$4,,-$C40+1),0),),IFERROR(IF($C40=0,0,OFFSET(AG$4,,-$C40+1)/D1_T),0))</f>
        <v>0</v>
      </c>
      <c r="AI40" s="548">
        <f ca="1">IF('Clinic Model'!$P$15="Annuity",-IFERROR(PPMT(D1_I/12,$C40,D1_T,OFFSET(AH$4,,-$C40+1),0),),IFERROR(IF($C40=0,0,OFFSET(AH$4,,-$C40+1)/D1_T),0))</f>
        <v>0</v>
      </c>
      <c r="AJ40" s="548">
        <f ca="1">IF('Clinic Model'!$P$15="Annuity",-IFERROR(PPMT(D1_I/12,$C40,D1_T,OFFSET(AI$4,,-$C40+1),0),),IFERROR(IF($C40=0,0,OFFSET(AI$4,,-$C40+1)/D1_T),0))</f>
        <v>0</v>
      </c>
      <c r="AK40" s="548">
        <f ca="1">IF('Clinic Model'!$P$15="Annuity",-IFERROR(PPMT(D1_I/12,$C40,D1_T,OFFSET(AJ$4,,-$C40+1),0),),IFERROR(IF($C40=0,0,OFFSET(AJ$4,,-$C40+1)/D1_T),0))</f>
        <v>0</v>
      </c>
      <c r="AL40" s="548">
        <f ca="1">IF('Clinic Model'!$P$15="Annuity",-IFERROR(PPMT(D1_I/12,$C40,D1_T,OFFSET(AK$4,,-$C40+1),0),),IFERROR(IF($C40=0,0,OFFSET(AK$4,,-$C40+1)/D1_T),0))</f>
        <v>0</v>
      </c>
      <c r="AM40" s="548">
        <f ca="1">IF('Clinic Model'!$P$15="Annuity",-IFERROR(PPMT(D1_I/12,$C40,D1_T,OFFSET(AL$4,,-$C40+1),0),),IFERROR(IF($C40=0,0,OFFSET(AL$4,,-$C40+1)/D1_T),0))</f>
        <v>23611.111111111109</v>
      </c>
      <c r="AN40" s="548">
        <f ca="1">IF('Clinic Model'!$P$15="Annuity",-IFERROR(PPMT(D1_I/12,$C40,D1_T,OFFSET(AM$4,,-$C40+1),0),),IFERROR(IF($C40=0,0,OFFSET(AM$4,,-$C40+1)/D1_T),0))</f>
        <v>0</v>
      </c>
      <c r="AO40" s="548">
        <f ca="1">IF('Clinic Model'!$P$15="Annuity",-IFERROR(PPMT(D1_I/12,$C40,D1_T,OFFSET(AN$4,,-$C40+1),0),),IFERROR(IF($C40=0,0,OFFSET(AN$4,,-$C40+1)/D1_T),0))</f>
        <v>0</v>
      </c>
      <c r="AP40" s="548">
        <f ca="1">IF('Clinic Model'!$P$15="Annuity",-IFERROR(PPMT(D1_I/12,$C40,D1_T,OFFSET(AO$4,,-$C40+1),0),),IFERROR(IF($C40=0,0,OFFSET(AO$4,,-$C40+1)/D1_T),0))</f>
        <v>0</v>
      </c>
      <c r="AQ40" s="548">
        <f ca="1">IF('Clinic Model'!$P$15="Annuity",-IFERROR(PPMT(D1_I/12,$C40,D1_T,OFFSET(AP$4,,-$C40+1),0),),IFERROR(IF($C40=0,0,OFFSET(AP$4,,-$C40+1)/D1_T),0))</f>
        <v>0</v>
      </c>
      <c r="AR40" s="548">
        <f ca="1">IF('Clinic Model'!$P$15="Annuity",-IFERROR(PPMT(D1_I/12,$C40,D1_T,OFFSET(AQ$4,,-$C40+1),0),),IFERROR(IF($C40=0,0,OFFSET(AQ$4,,-$C40+1)/D1_T),0))</f>
        <v>0</v>
      </c>
      <c r="AS40" s="548">
        <f ca="1">IF('Clinic Model'!$P$15="Annuity",-IFERROR(PPMT(D1_I/12,$C40,D1_T,OFFSET(AR$4,,-$C40+1),0),),IFERROR(IF($C40=0,0,OFFSET(AR$4,,-$C40+1)/D1_T),0))</f>
        <v>0</v>
      </c>
      <c r="AT40" s="548">
        <f ca="1">IF('Clinic Model'!$P$15="Annuity",-IFERROR(PPMT(D1_I/12,$C40,D1_T,OFFSET(AS$4,,-$C40+1),0),),IFERROR(IF($C40=0,0,OFFSET(AS$4,,-$C40+1)/D1_T),0))</f>
        <v>0</v>
      </c>
      <c r="AU40" s="548">
        <f ca="1">IF('Clinic Model'!$P$15="Annuity",-IFERROR(PPMT(D1_I/12,$C40,D1_T,OFFSET(AT$4,,-$C40+1),0),),IFERROR(IF($C40=0,0,OFFSET(AT$4,,-$C40+1)/D1_T),0))</f>
        <v>0</v>
      </c>
      <c r="AV40" s="548">
        <f ca="1">IF('Clinic Model'!$P$15="Annuity",-IFERROR(PPMT(D1_I/12,$C40,D1_T,OFFSET(AU$4,,-$C40+1),0),),IFERROR(IF($C40=0,0,OFFSET(AU$4,,-$C40+1)/D1_T),0))</f>
        <v>0</v>
      </c>
      <c r="AW40" s="548">
        <f ca="1">IF('Clinic Model'!$P$15="Annuity",-IFERROR(PPMT(D1_I/12,$C40,D1_T,OFFSET(AV$4,,-$C40+1),0),),IFERROR(IF($C40=0,0,OFFSET(AV$4,,-$C40+1)/D1_T),0))</f>
        <v>0</v>
      </c>
      <c r="AX40" s="548">
        <f ca="1">IF('Clinic Model'!$P$15="Annuity",-IFERROR(PPMT(D1_I/12,$C40,D1_T,OFFSET(AW$4,,-$C40+1),0),),IFERROR(IF($C40=0,0,OFFSET(AW$4,,-$C40+1)/D1_T),0))</f>
        <v>0</v>
      </c>
      <c r="AY40" s="548">
        <f ca="1">IF('Clinic Model'!$P$15="Annuity",-IFERROR(PPMT(D1_I/12,$C40,D1_T,OFFSET(AX$4,,-$C40+1),0),),IFERROR(IF($C40=0,0,OFFSET(AX$4,,-$C40+1)/D1_T),0))</f>
        <v>0</v>
      </c>
      <c r="AZ40" s="548">
        <f ca="1">IF('Clinic Model'!$P$15="Annuity",-IFERROR(PPMT(D1_I/12,$C40,D1_T,OFFSET(AY$4,,-$C40+1),0),),IFERROR(IF($C40=0,0,OFFSET(AY$4,,-$C40+1)/D1_T),0))</f>
        <v>0</v>
      </c>
      <c r="BA40" s="548">
        <f ca="1">IF('Clinic Model'!$P$15="Annuity",-IFERROR(PPMT(D1_I/12,$C40,D1_T,OFFSET(AZ$4,,-$C40+1),0),),IFERROR(IF($C40=0,0,OFFSET(AZ$4,,-$C40+1)/D1_T),0))</f>
        <v>0</v>
      </c>
      <c r="BB40" s="548">
        <f ca="1">IF('Clinic Model'!$P$15="Annuity",-IFERROR(PPMT(D1_I/12,$C40,D1_T,OFFSET(BA$4,,-$C40+1),0),),IFERROR(IF($C40=0,0,OFFSET(BA$4,,-$C40+1)/D1_T),0))</f>
        <v>0</v>
      </c>
      <c r="BC40" s="548">
        <f ca="1">IF('Clinic Model'!$P$15="Annuity",-IFERROR(PPMT(D1_I/12,$C40,D1_T,OFFSET(BB$4,,-$C40+1),0),),IFERROR(IF($C40=0,0,OFFSET(BB$4,,-$C40+1)/D1_T),0))</f>
        <v>0</v>
      </c>
      <c r="BD40" s="548">
        <f ca="1">IF('Clinic Model'!$P$15="Annuity",-IFERROR(PPMT(D1_I/12,$C40,D1_T,OFFSET(BC$4,,-$C40+1),0),),IFERROR(IF($C40=0,0,OFFSET(BC$4,,-$C40+1)/D1_T),0))</f>
        <v>0</v>
      </c>
      <c r="BE40" s="548">
        <f ca="1">IF('Clinic Model'!$P$15="Annuity",-IFERROR(PPMT(D1_I/12,$C40,D1_T,OFFSET(BD$4,,-$C40+1),0),),IFERROR(IF($C40=0,0,OFFSET(BD$4,,-$C40+1)/D1_T),0))</f>
        <v>0</v>
      </c>
      <c r="BF40" s="548">
        <f ca="1">IF('Clinic Model'!$P$15="Annuity",-IFERROR(PPMT(D1_I/12,$C40,D1_T,OFFSET(BE$4,,-$C40+1),0),),IFERROR(IF($C40=0,0,OFFSET(BE$4,,-$C40+1)/D1_T),0))</f>
        <v>0</v>
      </c>
      <c r="BG40" s="548">
        <f ca="1">IF('Clinic Model'!$P$15="Annuity",-IFERROR(PPMT(D1_I/12,$C40,D1_T,OFFSET(BF$4,,-$C40+1),0),),IFERROR(IF($C40=0,0,OFFSET(BF$4,,-$C40+1)/D1_T),0))</f>
        <v>0</v>
      </c>
      <c r="BH40" s="548">
        <f ca="1">IF('Clinic Model'!$P$15="Annuity",-IFERROR(PPMT(D1_I/12,$C40,D1_T,OFFSET(BG$4,,-$C40+1),0),),IFERROR(IF($C40=0,0,OFFSET(BG$4,,-$C40+1)/D1_T),0))</f>
        <v>0</v>
      </c>
      <c r="BI40" s="548">
        <f ca="1">IF('Clinic Model'!$P$15="Annuity",-IFERROR(PPMT(D1_I/12,$C40,D1_T,OFFSET(BH$4,,-$C40+1),0),),IFERROR(IF($C40=0,0,OFFSET(BH$4,,-$C40+1)/D1_T),0))</f>
        <v>0</v>
      </c>
      <c r="BJ40" s="548">
        <f ca="1">IF('Clinic Model'!$P$15="Annuity",-IFERROR(PPMT(D1_I/12,$C40,D1_T,OFFSET(BI$4,,-$C40+1),0),),IFERROR(IF($C40=0,0,OFFSET(BI$4,,-$C40+1)/D1_T),0))</f>
        <v>0</v>
      </c>
      <c r="BK40" s="548">
        <f ca="1">IF('Clinic Model'!$P$15="Annuity",-IFERROR(PPMT(D1_I/12,$C40,D1_T,OFFSET(BJ$4,,-$C40+1),0),),IFERROR(IF($C40=0,0,OFFSET(BJ$4,,-$C40+1)/D1_T),0))</f>
        <v>0</v>
      </c>
      <c r="BL40" s="548">
        <f ca="1">IF('Clinic Model'!$P$15="Annuity",-IFERROR(PPMT(D1_I/12,$C40,D1_T,OFFSET(BK$4,,-$C40+1),0),),IFERROR(IF($C40=0,0,OFFSET(BK$4,,-$C40+1)/D1_T),0))</f>
        <v>0</v>
      </c>
    </row>
    <row r="41" spans="1:64" ht="10.5" hidden="1" customHeight="1" outlineLevel="1" x14ac:dyDescent="0.3">
      <c r="A41" s="105"/>
      <c r="B41" s="504"/>
      <c r="C41" s="105">
        <f t="shared" si="4"/>
        <v>35</v>
      </c>
      <c r="E41" s="548">
        <f ca="1">IF('Clinic Model'!$P$15="Annuity",-IFERROR(PPMT(D1_I/12,$C41,D1_T,OFFSET(D$4,,-$C41+1),0),),IFERROR(IF($C41=0,0,OFFSET(D$4,,-$C41+1)/D1_T),0))</f>
        <v>0</v>
      </c>
      <c r="F41" s="548">
        <f ca="1">IF('Clinic Model'!$P$15="Annuity",-IFERROR(PPMT(D1_I/12,$C41,D1_T,OFFSET(E$4,,-$C41+1),0),),IFERROR(IF($C41=0,0,OFFSET(E$4,,-$C41+1)/D1_T),0))</f>
        <v>0</v>
      </c>
      <c r="G41" s="548">
        <f ca="1">IF('Clinic Model'!$P$15="Annuity",-IFERROR(PPMT(D1_I/12,$C41,D1_T,OFFSET(F$4,,-$C41+1),0),),IFERROR(IF($C41=0,0,OFFSET(F$4,,-$C41+1)/D1_T),0))</f>
        <v>0</v>
      </c>
      <c r="H41" s="548">
        <f ca="1">IF('Clinic Model'!$P$15="Annuity",-IFERROR(PPMT(D1_I/12,$C41,D1_T,OFFSET(G$4,,-$C41+1),0),),IFERROR(IF($C41=0,0,OFFSET(G$4,,-$C41+1)/D1_T),0))</f>
        <v>0</v>
      </c>
      <c r="I41" s="548">
        <f ca="1">IF('Clinic Model'!$P$15="Annuity",-IFERROR(PPMT(D1_I/12,$C41,D1_T,OFFSET(H$4,,-$C41+1),0),),IFERROR(IF($C41=0,0,OFFSET(H$4,,-$C41+1)/D1_T),0))</f>
        <v>0</v>
      </c>
      <c r="J41" s="548">
        <f ca="1">IF('Clinic Model'!$P$15="Annuity",-IFERROR(PPMT(D1_I/12,$C41,D1_T,OFFSET(I$4,,-$C41+1),0),),IFERROR(IF($C41=0,0,OFFSET(I$4,,-$C41+1)/D1_T),0))</f>
        <v>0</v>
      </c>
      <c r="K41" s="548">
        <f ca="1">IF('Clinic Model'!$P$15="Annuity",-IFERROR(PPMT(D1_I/12,$C41,D1_T,OFFSET(J$4,,-$C41+1),0),),IFERROR(IF($C41=0,0,OFFSET(J$4,,-$C41+1)/D1_T),0))</f>
        <v>0</v>
      </c>
      <c r="L41" s="548">
        <f ca="1">IF('Clinic Model'!$P$15="Annuity",-IFERROR(PPMT(D1_I/12,$C41,D1_T,OFFSET(K$4,,-$C41+1),0),),IFERROR(IF($C41=0,0,OFFSET(K$4,,-$C41+1)/D1_T),0))</f>
        <v>0</v>
      </c>
      <c r="M41" s="548">
        <f ca="1">IF('Clinic Model'!$P$15="Annuity",-IFERROR(PPMT(D1_I/12,$C41,D1_T,OFFSET(L$4,,-$C41+1),0),),IFERROR(IF($C41=0,0,OFFSET(L$4,,-$C41+1)/D1_T),0))</f>
        <v>0</v>
      </c>
      <c r="N41" s="548">
        <f ca="1">IF('Clinic Model'!$P$15="Annuity",-IFERROR(PPMT(D1_I/12,$C41,D1_T,OFFSET(M$4,,-$C41+1),0),),IFERROR(IF($C41=0,0,OFFSET(M$4,,-$C41+1)/D1_T),0))</f>
        <v>0</v>
      </c>
      <c r="O41" s="548">
        <f ca="1">IF('Clinic Model'!$P$15="Annuity",-IFERROR(PPMT(D1_I/12,$C41,D1_T,OFFSET(N$4,,-$C41+1),0),),IFERROR(IF($C41=0,0,OFFSET(N$4,,-$C41+1)/D1_T),0))</f>
        <v>0</v>
      </c>
      <c r="P41" s="548">
        <f ca="1">IF('Clinic Model'!$P$15="Annuity",-IFERROR(PPMT(D1_I/12,$C41,D1_T,OFFSET(O$4,,-$C41+1),0),),IFERROR(IF($C41=0,0,OFFSET(O$4,,-$C41+1)/D1_T),0))</f>
        <v>0</v>
      </c>
      <c r="Q41" s="548">
        <f ca="1">IF('Clinic Model'!$P$15="Annuity",-IFERROR(PPMT(D1_I/12,$C41,D1_T,OFFSET(P$4,,-$C41+1),0),),IFERROR(IF($C41=0,0,OFFSET(P$4,,-$C41+1)/D1_T),0))</f>
        <v>0</v>
      </c>
      <c r="R41" s="548">
        <f ca="1">IF('Clinic Model'!$P$15="Annuity",-IFERROR(PPMT(D1_I/12,$C41,D1_T,OFFSET(Q$4,,-$C41+1),0),),IFERROR(IF($C41=0,0,OFFSET(Q$4,,-$C41+1)/D1_T),0))</f>
        <v>0</v>
      </c>
      <c r="S41" s="548">
        <f ca="1">IF('Clinic Model'!$P$15="Annuity",-IFERROR(PPMT(D1_I/12,$C41,D1_T,OFFSET(R$4,,-$C41+1),0),),IFERROR(IF($C41=0,0,OFFSET(R$4,,-$C41+1)/D1_T),0))</f>
        <v>0</v>
      </c>
      <c r="T41" s="548">
        <f ca="1">IF('Clinic Model'!$P$15="Annuity",-IFERROR(PPMT(D1_I/12,$C41,D1_T,OFFSET(S$4,,-$C41+1),0),),IFERROR(IF($C41=0,0,OFFSET(S$4,,-$C41+1)/D1_T),0))</f>
        <v>0</v>
      </c>
      <c r="U41" s="548">
        <f ca="1">IF('Clinic Model'!$P$15="Annuity",-IFERROR(PPMT(D1_I/12,$C41,D1_T,OFFSET(T$4,,-$C41+1),0),),IFERROR(IF($C41=0,0,OFFSET(T$4,,-$C41+1)/D1_T),0))</f>
        <v>0</v>
      </c>
      <c r="V41" s="548">
        <f ca="1">IF('Clinic Model'!$P$15="Annuity",-IFERROR(PPMT(D1_I/12,$C41,D1_T,OFFSET(U$4,,-$C41+1),0),),IFERROR(IF($C41=0,0,OFFSET(U$4,,-$C41+1)/D1_T),0))</f>
        <v>0</v>
      </c>
      <c r="W41" s="548">
        <f ca="1">IF('Clinic Model'!$P$15="Annuity",-IFERROR(PPMT(D1_I/12,$C41,D1_T,OFFSET(V$4,,-$C41+1),0),),IFERROR(IF($C41=0,0,OFFSET(V$4,,-$C41+1)/D1_T),0))</f>
        <v>0</v>
      </c>
      <c r="X41" s="548">
        <f ca="1">IF('Clinic Model'!$P$15="Annuity",-IFERROR(PPMT(D1_I/12,$C41,D1_T,OFFSET(W$4,,-$C41+1),0),),IFERROR(IF($C41=0,0,OFFSET(W$4,,-$C41+1)/D1_T),0))</f>
        <v>0</v>
      </c>
      <c r="Y41" s="548">
        <f ca="1">IF('Clinic Model'!$P$15="Annuity",-IFERROR(PPMT(D1_I/12,$C41,D1_T,OFFSET(X$4,,-$C41+1),0),),IFERROR(IF($C41=0,0,OFFSET(X$4,,-$C41+1)/D1_T),0))</f>
        <v>0</v>
      </c>
      <c r="Z41" s="548">
        <f ca="1">IF('Clinic Model'!$P$15="Annuity",-IFERROR(PPMT(D1_I/12,$C41,D1_T,OFFSET(Y$4,,-$C41+1),0),),IFERROR(IF($C41=0,0,OFFSET(Y$4,,-$C41+1)/D1_T),0))</f>
        <v>0</v>
      </c>
      <c r="AA41" s="548">
        <f ca="1">IF('Clinic Model'!$P$15="Annuity",-IFERROR(PPMT(D1_I/12,$C41,D1_T,OFFSET(Z$4,,-$C41+1),0),),IFERROR(IF($C41=0,0,OFFSET(Z$4,,-$C41+1)/D1_T),0))</f>
        <v>0</v>
      </c>
      <c r="AB41" s="548">
        <f ca="1">IF('Clinic Model'!$P$15="Annuity",-IFERROR(PPMT(D1_I/12,$C41,D1_T,OFFSET(AA$4,,-$C41+1),0),),IFERROR(IF($C41=0,0,OFFSET(AA$4,,-$C41+1)/D1_T),0))</f>
        <v>0</v>
      </c>
      <c r="AC41" s="548">
        <f ca="1">IF('Clinic Model'!$P$15="Annuity",-IFERROR(PPMT(D1_I/12,$C41,D1_T,OFFSET(AB$4,,-$C41+1),0),),IFERROR(IF($C41=0,0,OFFSET(AB$4,,-$C41+1)/D1_T),0))</f>
        <v>0</v>
      </c>
      <c r="AD41" s="548">
        <f ca="1">IF('Clinic Model'!$P$15="Annuity",-IFERROR(PPMT(D1_I/12,$C41,D1_T,OFFSET(AC$4,,-$C41+1),0),),IFERROR(IF($C41=0,0,OFFSET(AC$4,,-$C41+1)/D1_T),0))</f>
        <v>0</v>
      </c>
      <c r="AE41" s="548">
        <f ca="1">IF('Clinic Model'!$P$15="Annuity",-IFERROR(PPMT(D1_I/12,$C41,D1_T,OFFSET(AD$4,,-$C41+1),0),),IFERROR(IF($C41=0,0,OFFSET(AD$4,,-$C41+1)/D1_T),0))</f>
        <v>0</v>
      </c>
      <c r="AF41" s="548">
        <f ca="1">IF('Clinic Model'!$P$15="Annuity",-IFERROR(PPMT(D1_I/12,$C41,D1_T,OFFSET(AE$4,,-$C41+1),0),),IFERROR(IF($C41=0,0,OFFSET(AE$4,,-$C41+1)/D1_T),0))</f>
        <v>0</v>
      </c>
      <c r="AG41" s="548">
        <f ca="1">IF('Clinic Model'!$P$15="Annuity",-IFERROR(PPMT(D1_I/12,$C41,D1_T,OFFSET(AF$4,,-$C41+1),0),),IFERROR(IF($C41=0,0,OFFSET(AF$4,,-$C41+1)/D1_T),0))</f>
        <v>0</v>
      </c>
      <c r="AH41" s="548">
        <f ca="1">IF('Clinic Model'!$P$15="Annuity",-IFERROR(PPMT(D1_I/12,$C41,D1_T,OFFSET(AG$4,,-$C41+1),0),),IFERROR(IF($C41=0,0,OFFSET(AG$4,,-$C41+1)/D1_T),0))</f>
        <v>0</v>
      </c>
      <c r="AI41" s="548">
        <f ca="1">IF('Clinic Model'!$P$15="Annuity",-IFERROR(PPMT(D1_I/12,$C41,D1_T,OFFSET(AH$4,,-$C41+1),0),),IFERROR(IF($C41=0,0,OFFSET(AH$4,,-$C41+1)/D1_T),0))</f>
        <v>0</v>
      </c>
      <c r="AJ41" s="548">
        <f ca="1">IF('Clinic Model'!$P$15="Annuity",-IFERROR(PPMT(D1_I/12,$C41,D1_T,OFFSET(AI$4,,-$C41+1),0),),IFERROR(IF($C41=0,0,OFFSET(AI$4,,-$C41+1)/D1_T),0))</f>
        <v>0</v>
      </c>
      <c r="AK41" s="548">
        <f ca="1">IF('Clinic Model'!$P$15="Annuity",-IFERROR(PPMT(D1_I/12,$C41,D1_T,OFFSET(AJ$4,,-$C41+1),0),),IFERROR(IF($C41=0,0,OFFSET(AJ$4,,-$C41+1)/D1_T),0))</f>
        <v>0</v>
      </c>
      <c r="AL41" s="548">
        <f ca="1">IF('Clinic Model'!$P$15="Annuity",-IFERROR(PPMT(D1_I/12,$C41,D1_T,OFFSET(AK$4,,-$C41+1),0),),IFERROR(IF($C41=0,0,OFFSET(AK$4,,-$C41+1)/D1_T),0))</f>
        <v>0</v>
      </c>
      <c r="AM41" s="548">
        <f ca="1">IF('Clinic Model'!$P$15="Annuity",-IFERROR(PPMT(D1_I/12,$C41,D1_T,OFFSET(AL$4,,-$C41+1),0),),IFERROR(IF($C41=0,0,OFFSET(AL$4,,-$C41+1)/D1_T),0))</f>
        <v>0</v>
      </c>
      <c r="AN41" s="548">
        <f ca="1">IF('Clinic Model'!$P$15="Annuity",-IFERROR(PPMT(D1_I/12,$C41,D1_T,OFFSET(AM$4,,-$C41+1),0),),IFERROR(IF($C41=0,0,OFFSET(AM$4,,-$C41+1)/D1_T),0))</f>
        <v>23611.111111111109</v>
      </c>
      <c r="AO41" s="548">
        <f ca="1">IF('Clinic Model'!$P$15="Annuity",-IFERROR(PPMT(D1_I/12,$C41,D1_T,OFFSET(AN$4,,-$C41+1),0),),IFERROR(IF($C41=0,0,OFFSET(AN$4,,-$C41+1)/D1_T),0))</f>
        <v>0</v>
      </c>
      <c r="AP41" s="548">
        <f ca="1">IF('Clinic Model'!$P$15="Annuity",-IFERROR(PPMT(D1_I/12,$C41,D1_T,OFFSET(AO$4,,-$C41+1),0),),IFERROR(IF($C41=0,0,OFFSET(AO$4,,-$C41+1)/D1_T),0))</f>
        <v>0</v>
      </c>
      <c r="AQ41" s="548">
        <f ca="1">IF('Clinic Model'!$P$15="Annuity",-IFERROR(PPMT(D1_I/12,$C41,D1_T,OFFSET(AP$4,,-$C41+1),0),),IFERROR(IF($C41=0,0,OFFSET(AP$4,,-$C41+1)/D1_T),0))</f>
        <v>0</v>
      </c>
      <c r="AR41" s="548">
        <f ca="1">IF('Clinic Model'!$P$15="Annuity",-IFERROR(PPMT(D1_I/12,$C41,D1_T,OFFSET(AQ$4,,-$C41+1),0),),IFERROR(IF($C41=0,0,OFFSET(AQ$4,,-$C41+1)/D1_T),0))</f>
        <v>0</v>
      </c>
      <c r="AS41" s="548">
        <f ca="1">IF('Clinic Model'!$P$15="Annuity",-IFERROR(PPMT(D1_I/12,$C41,D1_T,OFFSET(AR$4,,-$C41+1),0),),IFERROR(IF($C41=0,0,OFFSET(AR$4,,-$C41+1)/D1_T),0))</f>
        <v>0</v>
      </c>
      <c r="AT41" s="548">
        <f ca="1">IF('Clinic Model'!$P$15="Annuity",-IFERROR(PPMT(D1_I/12,$C41,D1_T,OFFSET(AS$4,,-$C41+1),0),),IFERROR(IF($C41=0,0,OFFSET(AS$4,,-$C41+1)/D1_T),0))</f>
        <v>0</v>
      </c>
      <c r="AU41" s="548">
        <f ca="1">IF('Clinic Model'!$P$15="Annuity",-IFERROR(PPMT(D1_I/12,$C41,D1_T,OFFSET(AT$4,,-$C41+1),0),),IFERROR(IF($C41=0,0,OFFSET(AT$4,,-$C41+1)/D1_T),0))</f>
        <v>0</v>
      </c>
      <c r="AV41" s="548">
        <f ca="1">IF('Clinic Model'!$P$15="Annuity",-IFERROR(PPMT(D1_I/12,$C41,D1_T,OFFSET(AU$4,,-$C41+1),0),),IFERROR(IF($C41=0,0,OFFSET(AU$4,,-$C41+1)/D1_T),0))</f>
        <v>0</v>
      </c>
      <c r="AW41" s="548">
        <f ca="1">IF('Clinic Model'!$P$15="Annuity",-IFERROR(PPMT(D1_I/12,$C41,D1_T,OFFSET(AV$4,,-$C41+1),0),),IFERROR(IF($C41=0,0,OFFSET(AV$4,,-$C41+1)/D1_T),0))</f>
        <v>0</v>
      </c>
      <c r="AX41" s="548">
        <f ca="1">IF('Clinic Model'!$P$15="Annuity",-IFERROR(PPMT(D1_I/12,$C41,D1_T,OFFSET(AW$4,,-$C41+1),0),),IFERROR(IF($C41=0,0,OFFSET(AW$4,,-$C41+1)/D1_T),0))</f>
        <v>0</v>
      </c>
      <c r="AY41" s="548">
        <f ca="1">IF('Clinic Model'!$P$15="Annuity",-IFERROR(PPMT(D1_I/12,$C41,D1_T,OFFSET(AX$4,,-$C41+1),0),),IFERROR(IF($C41=0,0,OFFSET(AX$4,,-$C41+1)/D1_T),0))</f>
        <v>0</v>
      </c>
      <c r="AZ41" s="548">
        <f ca="1">IF('Clinic Model'!$P$15="Annuity",-IFERROR(PPMT(D1_I/12,$C41,D1_T,OFFSET(AY$4,,-$C41+1),0),),IFERROR(IF($C41=0,0,OFFSET(AY$4,,-$C41+1)/D1_T),0))</f>
        <v>0</v>
      </c>
      <c r="BA41" s="548">
        <f ca="1">IF('Clinic Model'!$P$15="Annuity",-IFERROR(PPMT(D1_I/12,$C41,D1_T,OFFSET(AZ$4,,-$C41+1),0),),IFERROR(IF($C41=0,0,OFFSET(AZ$4,,-$C41+1)/D1_T),0))</f>
        <v>0</v>
      </c>
      <c r="BB41" s="548">
        <f ca="1">IF('Clinic Model'!$P$15="Annuity",-IFERROR(PPMT(D1_I/12,$C41,D1_T,OFFSET(BA$4,,-$C41+1),0),),IFERROR(IF($C41=0,0,OFFSET(BA$4,,-$C41+1)/D1_T),0))</f>
        <v>0</v>
      </c>
      <c r="BC41" s="548">
        <f ca="1">IF('Clinic Model'!$P$15="Annuity",-IFERROR(PPMT(D1_I/12,$C41,D1_T,OFFSET(BB$4,,-$C41+1),0),),IFERROR(IF($C41=0,0,OFFSET(BB$4,,-$C41+1)/D1_T),0))</f>
        <v>0</v>
      </c>
      <c r="BD41" s="548">
        <f ca="1">IF('Clinic Model'!$P$15="Annuity",-IFERROR(PPMT(D1_I/12,$C41,D1_T,OFFSET(BC$4,,-$C41+1),0),),IFERROR(IF($C41=0,0,OFFSET(BC$4,,-$C41+1)/D1_T),0))</f>
        <v>0</v>
      </c>
      <c r="BE41" s="548">
        <f ca="1">IF('Clinic Model'!$P$15="Annuity",-IFERROR(PPMT(D1_I/12,$C41,D1_T,OFFSET(BD$4,,-$C41+1),0),),IFERROR(IF($C41=0,0,OFFSET(BD$4,,-$C41+1)/D1_T),0))</f>
        <v>0</v>
      </c>
      <c r="BF41" s="548">
        <f ca="1">IF('Clinic Model'!$P$15="Annuity",-IFERROR(PPMT(D1_I/12,$C41,D1_T,OFFSET(BE$4,,-$C41+1),0),),IFERROR(IF($C41=0,0,OFFSET(BE$4,,-$C41+1)/D1_T),0))</f>
        <v>0</v>
      </c>
      <c r="BG41" s="548">
        <f ca="1">IF('Clinic Model'!$P$15="Annuity",-IFERROR(PPMT(D1_I/12,$C41,D1_T,OFFSET(BF$4,,-$C41+1),0),),IFERROR(IF($C41=0,0,OFFSET(BF$4,,-$C41+1)/D1_T),0))</f>
        <v>0</v>
      </c>
      <c r="BH41" s="548">
        <f ca="1">IF('Clinic Model'!$P$15="Annuity",-IFERROR(PPMT(D1_I/12,$C41,D1_T,OFFSET(BG$4,,-$C41+1),0),),IFERROR(IF($C41=0,0,OFFSET(BG$4,,-$C41+1)/D1_T),0))</f>
        <v>0</v>
      </c>
      <c r="BI41" s="548">
        <f ca="1">IF('Clinic Model'!$P$15="Annuity",-IFERROR(PPMT(D1_I/12,$C41,D1_T,OFFSET(BH$4,,-$C41+1),0),),IFERROR(IF($C41=0,0,OFFSET(BH$4,,-$C41+1)/D1_T),0))</f>
        <v>0</v>
      </c>
      <c r="BJ41" s="548">
        <f ca="1">IF('Clinic Model'!$P$15="Annuity",-IFERROR(PPMT(D1_I/12,$C41,D1_T,OFFSET(BI$4,,-$C41+1),0),),IFERROR(IF($C41=0,0,OFFSET(BI$4,,-$C41+1)/D1_T),0))</f>
        <v>0</v>
      </c>
      <c r="BK41" s="548">
        <f ca="1">IF('Clinic Model'!$P$15="Annuity",-IFERROR(PPMT(D1_I/12,$C41,D1_T,OFFSET(BJ$4,,-$C41+1),0),),IFERROR(IF($C41=0,0,OFFSET(BJ$4,,-$C41+1)/D1_T),0))</f>
        <v>0</v>
      </c>
      <c r="BL41" s="548">
        <f ca="1">IF('Clinic Model'!$P$15="Annuity",-IFERROR(PPMT(D1_I/12,$C41,D1_T,OFFSET(BK$4,,-$C41+1),0),),IFERROR(IF($C41=0,0,OFFSET(BK$4,,-$C41+1)/D1_T),0))</f>
        <v>0</v>
      </c>
    </row>
    <row r="42" spans="1:64" ht="10.5" hidden="1" customHeight="1" outlineLevel="1" x14ac:dyDescent="0.3">
      <c r="A42" s="105"/>
      <c r="B42" s="504"/>
      <c r="C42" s="105">
        <f t="shared" si="4"/>
        <v>36</v>
      </c>
      <c r="E42" s="548">
        <f ca="1">IF('Clinic Model'!$P$15="Annuity",-IFERROR(PPMT(D1_I/12,$C42,D1_T,OFFSET(D$4,,-$C42+1),0),),IFERROR(IF($C42=0,0,OFFSET(D$4,,-$C42+1)/D1_T),0))</f>
        <v>0</v>
      </c>
      <c r="F42" s="548">
        <f ca="1">IF('Clinic Model'!$P$15="Annuity",-IFERROR(PPMT(D1_I/12,$C42,D1_T,OFFSET(E$4,,-$C42+1),0),),IFERROR(IF($C42=0,0,OFFSET(E$4,,-$C42+1)/D1_T),0))</f>
        <v>0</v>
      </c>
      <c r="G42" s="548">
        <f ca="1">IF('Clinic Model'!$P$15="Annuity",-IFERROR(PPMT(D1_I/12,$C42,D1_T,OFFSET(F$4,,-$C42+1),0),),IFERROR(IF($C42=0,0,OFFSET(F$4,,-$C42+1)/D1_T),0))</f>
        <v>0</v>
      </c>
      <c r="H42" s="548">
        <f ca="1">IF('Clinic Model'!$P$15="Annuity",-IFERROR(PPMT(D1_I/12,$C42,D1_T,OFFSET(G$4,,-$C42+1),0),),IFERROR(IF($C42=0,0,OFFSET(G$4,,-$C42+1)/D1_T),0))</f>
        <v>0</v>
      </c>
      <c r="I42" s="548">
        <f ca="1">IF('Clinic Model'!$P$15="Annuity",-IFERROR(PPMT(D1_I/12,$C42,D1_T,OFFSET(H$4,,-$C42+1),0),),IFERROR(IF($C42=0,0,OFFSET(H$4,,-$C42+1)/D1_T),0))</f>
        <v>0</v>
      </c>
      <c r="J42" s="548">
        <f ca="1">IF('Clinic Model'!$P$15="Annuity",-IFERROR(PPMT(D1_I/12,$C42,D1_T,OFFSET(I$4,,-$C42+1),0),),IFERROR(IF($C42=0,0,OFFSET(I$4,,-$C42+1)/D1_T),0))</f>
        <v>0</v>
      </c>
      <c r="K42" s="548">
        <f ca="1">IF('Clinic Model'!$P$15="Annuity",-IFERROR(PPMT(D1_I/12,$C42,D1_T,OFFSET(J$4,,-$C42+1),0),),IFERROR(IF($C42=0,0,OFFSET(J$4,,-$C42+1)/D1_T),0))</f>
        <v>0</v>
      </c>
      <c r="L42" s="548">
        <f ca="1">IF('Clinic Model'!$P$15="Annuity",-IFERROR(PPMT(D1_I/12,$C42,D1_T,OFFSET(K$4,,-$C42+1),0),),IFERROR(IF($C42=0,0,OFFSET(K$4,,-$C42+1)/D1_T),0))</f>
        <v>0</v>
      </c>
      <c r="M42" s="548">
        <f ca="1">IF('Clinic Model'!$P$15="Annuity",-IFERROR(PPMT(D1_I/12,$C42,D1_T,OFFSET(L$4,,-$C42+1),0),),IFERROR(IF($C42=0,0,OFFSET(L$4,,-$C42+1)/D1_T),0))</f>
        <v>0</v>
      </c>
      <c r="N42" s="548">
        <f ca="1">IF('Clinic Model'!$P$15="Annuity",-IFERROR(PPMT(D1_I/12,$C42,D1_T,OFFSET(M$4,,-$C42+1),0),),IFERROR(IF($C42=0,0,OFFSET(M$4,,-$C42+1)/D1_T),0))</f>
        <v>0</v>
      </c>
      <c r="O42" s="548">
        <f ca="1">IF('Clinic Model'!$P$15="Annuity",-IFERROR(PPMT(D1_I/12,$C42,D1_T,OFFSET(N$4,,-$C42+1),0),),IFERROR(IF($C42=0,0,OFFSET(N$4,,-$C42+1)/D1_T),0))</f>
        <v>0</v>
      </c>
      <c r="P42" s="548">
        <f ca="1">IF('Clinic Model'!$P$15="Annuity",-IFERROR(PPMT(D1_I/12,$C42,D1_T,OFFSET(O$4,,-$C42+1),0),),IFERROR(IF($C42=0,0,OFFSET(O$4,,-$C42+1)/D1_T),0))</f>
        <v>0</v>
      </c>
      <c r="Q42" s="548">
        <f ca="1">IF('Clinic Model'!$P$15="Annuity",-IFERROR(PPMT(D1_I/12,$C42,D1_T,OFFSET(P$4,,-$C42+1),0),),IFERROR(IF($C42=0,0,OFFSET(P$4,,-$C42+1)/D1_T),0))</f>
        <v>0</v>
      </c>
      <c r="R42" s="548">
        <f ca="1">IF('Clinic Model'!$P$15="Annuity",-IFERROR(PPMT(D1_I/12,$C42,D1_T,OFFSET(Q$4,,-$C42+1),0),),IFERROR(IF($C42=0,0,OFFSET(Q$4,,-$C42+1)/D1_T),0))</f>
        <v>0</v>
      </c>
      <c r="S42" s="548">
        <f ca="1">IF('Clinic Model'!$P$15="Annuity",-IFERROR(PPMT(D1_I/12,$C42,D1_T,OFFSET(R$4,,-$C42+1),0),),IFERROR(IF($C42=0,0,OFFSET(R$4,,-$C42+1)/D1_T),0))</f>
        <v>0</v>
      </c>
      <c r="T42" s="548">
        <f ca="1">IF('Clinic Model'!$P$15="Annuity",-IFERROR(PPMT(D1_I/12,$C42,D1_T,OFFSET(S$4,,-$C42+1),0),),IFERROR(IF($C42=0,0,OFFSET(S$4,,-$C42+1)/D1_T),0))</f>
        <v>0</v>
      </c>
      <c r="U42" s="548">
        <f ca="1">IF('Clinic Model'!$P$15="Annuity",-IFERROR(PPMT(D1_I/12,$C42,D1_T,OFFSET(T$4,,-$C42+1),0),),IFERROR(IF($C42=0,0,OFFSET(T$4,,-$C42+1)/D1_T),0))</f>
        <v>0</v>
      </c>
      <c r="V42" s="548">
        <f ca="1">IF('Clinic Model'!$P$15="Annuity",-IFERROR(PPMT(D1_I/12,$C42,D1_T,OFFSET(U$4,,-$C42+1),0),),IFERROR(IF($C42=0,0,OFFSET(U$4,,-$C42+1)/D1_T),0))</f>
        <v>0</v>
      </c>
      <c r="W42" s="548">
        <f ca="1">IF('Clinic Model'!$P$15="Annuity",-IFERROR(PPMT(D1_I/12,$C42,D1_T,OFFSET(V$4,,-$C42+1),0),),IFERROR(IF($C42=0,0,OFFSET(V$4,,-$C42+1)/D1_T),0))</f>
        <v>0</v>
      </c>
      <c r="X42" s="548">
        <f ca="1">IF('Clinic Model'!$P$15="Annuity",-IFERROR(PPMT(D1_I/12,$C42,D1_T,OFFSET(W$4,,-$C42+1),0),),IFERROR(IF($C42=0,0,OFFSET(W$4,,-$C42+1)/D1_T),0))</f>
        <v>0</v>
      </c>
      <c r="Y42" s="548">
        <f ca="1">IF('Clinic Model'!$P$15="Annuity",-IFERROR(PPMT(D1_I/12,$C42,D1_T,OFFSET(X$4,,-$C42+1),0),),IFERROR(IF($C42=0,0,OFFSET(X$4,,-$C42+1)/D1_T),0))</f>
        <v>0</v>
      </c>
      <c r="Z42" s="548">
        <f ca="1">IF('Clinic Model'!$P$15="Annuity",-IFERROR(PPMT(D1_I/12,$C42,D1_T,OFFSET(Y$4,,-$C42+1),0),),IFERROR(IF($C42=0,0,OFFSET(Y$4,,-$C42+1)/D1_T),0))</f>
        <v>0</v>
      </c>
      <c r="AA42" s="548">
        <f ca="1">IF('Clinic Model'!$P$15="Annuity",-IFERROR(PPMT(D1_I/12,$C42,D1_T,OFFSET(Z$4,,-$C42+1),0),),IFERROR(IF($C42=0,0,OFFSET(Z$4,,-$C42+1)/D1_T),0))</f>
        <v>0</v>
      </c>
      <c r="AB42" s="548">
        <f ca="1">IF('Clinic Model'!$P$15="Annuity",-IFERROR(PPMT(D1_I/12,$C42,D1_T,OFFSET(AA$4,,-$C42+1),0),),IFERROR(IF($C42=0,0,OFFSET(AA$4,,-$C42+1)/D1_T),0))</f>
        <v>0</v>
      </c>
      <c r="AC42" s="548">
        <f ca="1">IF('Clinic Model'!$P$15="Annuity",-IFERROR(PPMT(D1_I/12,$C42,D1_T,OFFSET(AB$4,,-$C42+1),0),),IFERROR(IF($C42=0,0,OFFSET(AB$4,,-$C42+1)/D1_T),0))</f>
        <v>0</v>
      </c>
      <c r="AD42" s="548">
        <f ca="1">IF('Clinic Model'!$P$15="Annuity",-IFERROR(PPMT(D1_I/12,$C42,D1_T,OFFSET(AC$4,,-$C42+1),0),),IFERROR(IF($C42=0,0,OFFSET(AC$4,,-$C42+1)/D1_T),0))</f>
        <v>0</v>
      </c>
      <c r="AE42" s="548">
        <f ca="1">IF('Clinic Model'!$P$15="Annuity",-IFERROR(PPMT(D1_I/12,$C42,D1_T,OFFSET(AD$4,,-$C42+1),0),),IFERROR(IF($C42=0,0,OFFSET(AD$4,,-$C42+1)/D1_T),0))</f>
        <v>0</v>
      </c>
      <c r="AF42" s="548">
        <f ca="1">IF('Clinic Model'!$P$15="Annuity",-IFERROR(PPMT(D1_I/12,$C42,D1_T,OFFSET(AE$4,,-$C42+1),0),),IFERROR(IF($C42=0,0,OFFSET(AE$4,,-$C42+1)/D1_T),0))</f>
        <v>0</v>
      </c>
      <c r="AG42" s="548">
        <f ca="1">IF('Clinic Model'!$P$15="Annuity",-IFERROR(PPMT(D1_I/12,$C42,D1_T,OFFSET(AF$4,,-$C42+1),0),),IFERROR(IF($C42=0,0,OFFSET(AF$4,,-$C42+1)/D1_T),0))</f>
        <v>0</v>
      </c>
      <c r="AH42" s="548">
        <f ca="1">IF('Clinic Model'!$P$15="Annuity",-IFERROR(PPMT(D1_I/12,$C42,D1_T,OFFSET(AG$4,,-$C42+1),0),),IFERROR(IF($C42=0,0,OFFSET(AG$4,,-$C42+1)/D1_T),0))</f>
        <v>0</v>
      </c>
      <c r="AI42" s="548">
        <f ca="1">IF('Clinic Model'!$P$15="Annuity",-IFERROR(PPMT(D1_I/12,$C42,D1_T,OFFSET(AH$4,,-$C42+1),0),),IFERROR(IF($C42=0,0,OFFSET(AH$4,,-$C42+1)/D1_T),0))</f>
        <v>0</v>
      </c>
      <c r="AJ42" s="548">
        <f ca="1">IF('Clinic Model'!$P$15="Annuity",-IFERROR(PPMT(D1_I/12,$C42,D1_T,OFFSET(AI$4,,-$C42+1),0),),IFERROR(IF($C42=0,0,OFFSET(AI$4,,-$C42+1)/D1_T),0))</f>
        <v>0</v>
      </c>
      <c r="AK42" s="548">
        <f ca="1">IF('Clinic Model'!$P$15="Annuity",-IFERROR(PPMT(D1_I/12,$C42,D1_T,OFFSET(AJ$4,,-$C42+1),0),),IFERROR(IF($C42=0,0,OFFSET(AJ$4,,-$C42+1)/D1_T),0))</f>
        <v>0</v>
      </c>
      <c r="AL42" s="548">
        <f ca="1">IF('Clinic Model'!$P$15="Annuity",-IFERROR(PPMT(D1_I/12,$C42,D1_T,OFFSET(AK$4,,-$C42+1),0),),IFERROR(IF($C42=0,0,OFFSET(AK$4,,-$C42+1)/D1_T),0))</f>
        <v>0</v>
      </c>
      <c r="AM42" s="548">
        <f ca="1">IF('Clinic Model'!$P$15="Annuity",-IFERROR(PPMT(D1_I/12,$C42,D1_T,OFFSET(AL$4,,-$C42+1),0),),IFERROR(IF($C42=0,0,OFFSET(AL$4,,-$C42+1)/D1_T),0))</f>
        <v>0</v>
      </c>
      <c r="AN42" s="548">
        <f ca="1">IF('Clinic Model'!$P$15="Annuity",-IFERROR(PPMT(D1_I/12,$C42,D1_T,OFFSET(AM$4,,-$C42+1),0),),IFERROR(IF($C42=0,0,OFFSET(AM$4,,-$C42+1)/D1_T),0))</f>
        <v>0</v>
      </c>
      <c r="AO42" s="548">
        <f ca="1">IF('Clinic Model'!$P$15="Annuity",-IFERROR(PPMT(D1_I/12,$C42,D1_T,OFFSET(AN$4,,-$C42+1),0),),IFERROR(IF($C42=0,0,OFFSET(AN$4,,-$C42+1)/D1_T),0))</f>
        <v>23611.111111111109</v>
      </c>
      <c r="AP42" s="548">
        <f ca="1">IF('Clinic Model'!$P$15="Annuity",-IFERROR(PPMT(D1_I/12,$C42,D1_T,OFFSET(AO$4,,-$C42+1),0),),IFERROR(IF($C42=0,0,OFFSET(AO$4,,-$C42+1)/D1_T),0))</f>
        <v>0</v>
      </c>
      <c r="AQ42" s="548">
        <f ca="1">IF('Clinic Model'!$P$15="Annuity",-IFERROR(PPMT(D1_I/12,$C42,D1_T,OFFSET(AP$4,,-$C42+1),0),),IFERROR(IF($C42=0,0,OFFSET(AP$4,,-$C42+1)/D1_T),0))</f>
        <v>0</v>
      </c>
      <c r="AR42" s="548">
        <f ca="1">IF('Clinic Model'!$P$15="Annuity",-IFERROR(PPMT(D1_I/12,$C42,D1_T,OFFSET(AQ$4,,-$C42+1),0),),IFERROR(IF($C42=0,0,OFFSET(AQ$4,,-$C42+1)/D1_T),0))</f>
        <v>0</v>
      </c>
      <c r="AS42" s="548">
        <f ca="1">IF('Clinic Model'!$P$15="Annuity",-IFERROR(PPMT(D1_I/12,$C42,D1_T,OFFSET(AR$4,,-$C42+1),0),),IFERROR(IF($C42=0,0,OFFSET(AR$4,,-$C42+1)/D1_T),0))</f>
        <v>0</v>
      </c>
      <c r="AT42" s="548">
        <f ca="1">IF('Clinic Model'!$P$15="Annuity",-IFERROR(PPMT(D1_I/12,$C42,D1_T,OFFSET(AS$4,,-$C42+1),0),),IFERROR(IF($C42=0,0,OFFSET(AS$4,,-$C42+1)/D1_T),0))</f>
        <v>0</v>
      </c>
      <c r="AU42" s="548">
        <f ca="1">IF('Clinic Model'!$P$15="Annuity",-IFERROR(PPMT(D1_I/12,$C42,D1_T,OFFSET(AT$4,,-$C42+1),0),),IFERROR(IF($C42=0,0,OFFSET(AT$4,,-$C42+1)/D1_T),0))</f>
        <v>0</v>
      </c>
      <c r="AV42" s="548">
        <f ca="1">IF('Clinic Model'!$P$15="Annuity",-IFERROR(PPMT(D1_I/12,$C42,D1_T,OFFSET(AU$4,,-$C42+1),0),),IFERROR(IF($C42=0,0,OFFSET(AU$4,,-$C42+1)/D1_T),0))</f>
        <v>0</v>
      </c>
      <c r="AW42" s="548">
        <f ca="1">IF('Clinic Model'!$P$15="Annuity",-IFERROR(PPMT(D1_I/12,$C42,D1_T,OFFSET(AV$4,,-$C42+1),0),),IFERROR(IF($C42=0,0,OFFSET(AV$4,,-$C42+1)/D1_T),0))</f>
        <v>0</v>
      </c>
      <c r="AX42" s="548">
        <f ca="1">IF('Clinic Model'!$P$15="Annuity",-IFERROR(PPMT(D1_I/12,$C42,D1_T,OFFSET(AW$4,,-$C42+1),0),),IFERROR(IF($C42=0,0,OFFSET(AW$4,,-$C42+1)/D1_T),0))</f>
        <v>0</v>
      </c>
      <c r="AY42" s="548">
        <f ca="1">IF('Clinic Model'!$P$15="Annuity",-IFERROR(PPMT(D1_I/12,$C42,D1_T,OFFSET(AX$4,,-$C42+1),0),),IFERROR(IF($C42=0,0,OFFSET(AX$4,,-$C42+1)/D1_T),0))</f>
        <v>0</v>
      </c>
      <c r="AZ42" s="548">
        <f ca="1">IF('Clinic Model'!$P$15="Annuity",-IFERROR(PPMT(D1_I/12,$C42,D1_T,OFFSET(AY$4,,-$C42+1),0),),IFERROR(IF($C42=0,0,OFFSET(AY$4,,-$C42+1)/D1_T),0))</f>
        <v>0</v>
      </c>
      <c r="BA42" s="548">
        <f ca="1">IF('Clinic Model'!$P$15="Annuity",-IFERROR(PPMT(D1_I/12,$C42,D1_T,OFFSET(AZ$4,,-$C42+1),0),),IFERROR(IF($C42=0,0,OFFSET(AZ$4,,-$C42+1)/D1_T),0))</f>
        <v>0</v>
      </c>
      <c r="BB42" s="548">
        <f ca="1">IF('Clinic Model'!$P$15="Annuity",-IFERROR(PPMT(D1_I/12,$C42,D1_T,OFFSET(BA$4,,-$C42+1),0),),IFERROR(IF($C42=0,0,OFFSET(BA$4,,-$C42+1)/D1_T),0))</f>
        <v>0</v>
      </c>
      <c r="BC42" s="548">
        <f ca="1">IF('Clinic Model'!$P$15="Annuity",-IFERROR(PPMT(D1_I/12,$C42,D1_T,OFFSET(BB$4,,-$C42+1),0),),IFERROR(IF($C42=0,0,OFFSET(BB$4,,-$C42+1)/D1_T),0))</f>
        <v>0</v>
      </c>
      <c r="BD42" s="548">
        <f ca="1">IF('Clinic Model'!$P$15="Annuity",-IFERROR(PPMT(D1_I/12,$C42,D1_T,OFFSET(BC$4,,-$C42+1),0),),IFERROR(IF($C42=0,0,OFFSET(BC$4,,-$C42+1)/D1_T),0))</f>
        <v>0</v>
      </c>
      <c r="BE42" s="548">
        <f ca="1">IF('Clinic Model'!$P$15="Annuity",-IFERROR(PPMT(D1_I/12,$C42,D1_T,OFFSET(BD$4,,-$C42+1),0),),IFERROR(IF($C42=0,0,OFFSET(BD$4,,-$C42+1)/D1_T),0))</f>
        <v>0</v>
      </c>
      <c r="BF42" s="548">
        <f ca="1">IF('Clinic Model'!$P$15="Annuity",-IFERROR(PPMT(D1_I/12,$C42,D1_T,OFFSET(BE$4,,-$C42+1),0),),IFERROR(IF($C42=0,0,OFFSET(BE$4,,-$C42+1)/D1_T),0))</f>
        <v>0</v>
      </c>
      <c r="BG42" s="548">
        <f ca="1">IF('Clinic Model'!$P$15="Annuity",-IFERROR(PPMT(D1_I/12,$C42,D1_T,OFFSET(BF$4,,-$C42+1),0),),IFERROR(IF($C42=0,0,OFFSET(BF$4,,-$C42+1)/D1_T),0))</f>
        <v>0</v>
      </c>
      <c r="BH42" s="548">
        <f ca="1">IF('Clinic Model'!$P$15="Annuity",-IFERROR(PPMT(D1_I/12,$C42,D1_T,OFFSET(BG$4,,-$C42+1),0),),IFERROR(IF($C42=0,0,OFFSET(BG$4,,-$C42+1)/D1_T),0))</f>
        <v>0</v>
      </c>
      <c r="BI42" s="548">
        <f ca="1">IF('Clinic Model'!$P$15="Annuity",-IFERROR(PPMT(D1_I/12,$C42,D1_T,OFFSET(BH$4,,-$C42+1),0),),IFERROR(IF($C42=0,0,OFFSET(BH$4,,-$C42+1)/D1_T),0))</f>
        <v>0</v>
      </c>
      <c r="BJ42" s="548">
        <f ca="1">IF('Clinic Model'!$P$15="Annuity",-IFERROR(PPMT(D1_I/12,$C42,D1_T,OFFSET(BI$4,,-$C42+1),0),),IFERROR(IF($C42=0,0,OFFSET(BI$4,,-$C42+1)/D1_T),0))</f>
        <v>0</v>
      </c>
      <c r="BK42" s="548">
        <f ca="1">IF('Clinic Model'!$P$15="Annuity",-IFERROR(PPMT(D1_I/12,$C42,D1_T,OFFSET(BJ$4,,-$C42+1),0),),IFERROR(IF($C42=0,0,OFFSET(BJ$4,,-$C42+1)/D1_T),0))</f>
        <v>0</v>
      </c>
      <c r="BL42" s="548">
        <f ca="1">IF('Clinic Model'!$P$15="Annuity",-IFERROR(PPMT(D1_I/12,$C42,D1_T,OFFSET(BK$4,,-$C42+1),0),),IFERROR(IF($C42=0,0,OFFSET(BK$4,,-$C42+1)/D1_T),0))</f>
        <v>0</v>
      </c>
    </row>
    <row r="43" spans="1:64" ht="10.5" hidden="1" customHeight="1" outlineLevel="1" x14ac:dyDescent="0.3">
      <c r="A43" s="105"/>
      <c r="B43" s="504"/>
      <c r="C43" s="105">
        <f t="shared" si="4"/>
        <v>0</v>
      </c>
      <c r="E43" s="548">
        <f ca="1">IF('Clinic Model'!$P$15="Annuity",-IFERROR(PPMT(D1_I/12,$C43,D1_T,OFFSET(D$4,,-$C43+1),0),),IFERROR(IF($C43=0,0,OFFSET(D$4,,-$C43+1)/D1_T),0))</f>
        <v>0</v>
      </c>
      <c r="F43" s="548">
        <f ca="1">IF('Clinic Model'!$P$15="Annuity",-IFERROR(PPMT(D1_I/12,$C43,D1_T,OFFSET(E$4,,-$C43+1),0),),IFERROR(IF($C43=0,0,OFFSET(E$4,,-$C43+1)/D1_T),0))</f>
        <v>0</v>
      </c>
      <c r="G43" s="548">
        <f ca="1">IF('Clinic Model'!$P$15="Annuity",-IFERROR(PPMT(D1_I/12,$C43,D1_T,OFFSET(F$4,,-$C43+1),0),),IFERROR(IF($C43=0,0,OFFSET(F$4,,-$C43+1)/D1_T),0))</f>
        <v>0</v>
      </c>
      <c r="H43" s="548">
        <f ca="1">IF('Clinic Model'!$P$15="Annuity",-IFERROR(PPMT(D1_I/12,$C43,D1_T,OFFSET(G$4,,-$C43+1),0),),IFERROR(IF($C43=0,0,OFFSET(G$4,,-$C43+1)/D1_T),0))</f>
        <v>0</v>
      </c>
      <c r="I43" s="548">
        <f ca="1">IF('Clinic Model'!$P$15="Annuity",-IFERROR(PPMT(D1_I/12,$C43,D1_T,OFFSET(H$4,,-$C43+1),0),),IFERROR(IF($C43=0,0,OFFSET(H$4,,-$C43+1)/D1_T),0))</f>
        <v>0</v>
      </c>
      <c r="J43" s="548">
        <f ca="1">IF('Clinic Model'!$P$15="Annuity",-IFERROR(PPMT(D1_I/12,$C43,D1_T,OFFSET(I$4,,-$C43+1),0),),IFERROR(IF($C43=0,0,OFFSET(I$4,,-$C43+1)/D1_T),0))</f>
        <v>0</v>
      </c>
      <c r="K43" s="548">
        <f ca="1">IF('Clinic Model'!$P$15="Annuity",-IFERROR(PPMT(D1_I/12,$C43,D1_T,OFFSET(J$4,,-$C43+1),0),),IFERROR(IF($C43=0,0,OFFSET(J$4,,-$C43+1)/D1_T),0))</f>
        <v>0</v>
      </c>
      <c r="L43" s="548">
        <f ca="1">IF('Clinic Model'!$P$15="Annuity",-IFERROR(PPMT(D1_I/12,$C43,D1_T,OFFSET(K$4,,-$C43+1),0),),IFERROR(IF($C43=0,0,OFFSET(K$4,,-$C43+1)/D1_T),0))</f>
        <v>0</v>
      </c>
      <c r="M43" s="548">
        <f ca="1">IF('Clinic Model'!$P$15="Annuity",-IFERROR(PPMT(D1_I/12,$C43,D1_T,OFFSET(L$4,,-$C43+1),0),),IFERROR(IF($C43=0,0,OFFSET(L$4,,-$C43+1)/D1_T),0))</f>
        <v>0</v>
      </c>
      <c r="N43" s="548">
        <f ca="1">IF('Clinic Model'!$P$15="Annuity",-IFERROR(PPMT(D1_I/12,$C43,D1_T,OFFSET(M$4,,-$C43+1),0),),IFERROR(IF($C43=0,0,OFFSET(M$4,,-$C43+1)/D1_T),0))</f>
        <v>0</v>
      </c>
      <c r="O43" s="548">
        <f ca="1">IF('Clinic Model'!$P$15="Annuity",-IFERROR(PPMT(D1_I/12,$C43,D1_T,OFFSET(N$4,,-$C43+1),0),),IFERROR(IF($C43=0,0,OFFSET(N$4,,-$C43+1)/D1_T),0))</f>
        <v>0</v>
      </c>
      <c r="P43" s="548">
        <f ca="1">IF('Clinic Model'!$P$15="Annuity",-IFERROR(PPMT(D1_I/12,$C43,D1_T,OFFSET(O$4,,-$C43+1),0),),IFERROR(IF($C43=0,0,OFFSET(O$4,,-$C43+1)/D1_T),0))</f>
        <v>0</v>
      </c>
      <c r="Q43" s="548">
        <f ca="1">IF('Clinic Model'!$P$15="Annuity",-IFERROR(PPMT(D1_I/12,$C43,D1_T,OFFSET(P$4,,-$C43+1),0),),IFERROR(IF($C43=0,0,OFFSET(P$4,,-$C43+1)/D1_T),0))</f>
        <v>0</v>
      </c>
      <c r="R43" s="548">
        <f ca="1">IF('Clinic Model'!$P$15="Annuity",-IFERROR(PPMT(D1_I/12,$C43,D1_T,OFFSET(Q$4,,-$C43+1),0),),IFERROR(IF($C43=0,0,OFFSET(Q$4,,-$C43+1)/D1_T),0))</f>
        <v>0</v>
      </c>
      <c r="S43" s="548">
        <f ca="1">IF('Clinic Model'!$P$15="Annuity",-IFERROR(PPMT(D1_I/12,$C43,D1_T,OFFSET(R$4,,-$C43+1),0),),IFERROR(IF($C43=0,0,OFFSET(R$4,,-$C43+1)/D1_T),0))</f>
        <v>0</v>
      </c>
      <c r="T43" s="548">
        <f ca="1">IF('Clinic Model'!$P$15="Annuity",-IFERROR(PPMT(D1_I/12,$C43,D1_T,OFFSET(S$4,,-$C43+1),0),),IFERROR(IF($C43=0,0,OFFSET(S$4,,-$C43+1)/D1_T),0))</f>
        <v>0</v>
      </c>
      <c r="U43" s="548">
        <f ca="1">IF('Clinic Model'!$P$15="Annuity",-IFERROR(PPMT(D1_I/12,$C43,D1_T,OFFSET(T$4,,-$C43+1),0),),IFERROR(IF($C43=0,0,OFFSET(T$4,,-$C43+1)/D1_T),0))</f>
        <v>0</v>
      </c>
      <c r="V43" s="548">
        <f ca="1">IF('Clinic Model'!$P$15="Annuity",-IFERROR(PPMT(D1_I/12,$C43,D1_T,OFFSET(U$4,,-$C43+1),0),),IFERROR(IF($C43=0,0,OFFSET(U$4,,-$C43+1)/D1_T),0))</f>
        <v>0</v>
      </c>
      <c r="W43" s="548">
        <f ca="1">IF('Clinic Model'!$P$15="Annuity",-IFERROR(PPMT(D1_I/12,$C43,D1_T,OFFSET(V$4,,-$C43+1),0),),IFERROR(IF($C43=0,0,OFFSET(V$4,,-$C43+1)/D1_T),0))</f>
        <v>0</v>
      </c>
      <c r="X43" s="548">
        <f ca="1">IF('Clinic Model'!$P$15="Annuity",-IFERROR(PPMT(D1_I/12,$C43,D1_T,OFFSET(W$4,,-$C43+1),0),),IFERROR(IF($C43=0,0,OFFSET(W$4,,-$C43+1)/D1_T),0))</f>
        <v>0</v>
      </c>
      <c r="Y43" s="548">
        <f ca="1">IF('Clinic Model'!$P$15="Annuity",-IFERROR(PPMT(D1_I/12,$C43,D1_T,OFFSET(X$4,,-$C43+1),0),),IFERROR(IF($C43=0,0,OFFSET(X$4,,-$C43+1)/D1_T),0))</f>
        <v>0</v>
      </c>
      <c r="Z43" s="548">
        <f ca="1">IF('Clinic Model'!$P$15="Annuity",-IFERROR(PPMT(D1_I/12,$C43,D1_T,OFFSET(Y$4,,-$C43+1),0),),IFERROR(IF($C43=0,0,OFFSET(Y$4,,-$C43+1)/D1_T),0))</f>
        <v>0</v>
      </c>
      <c r="AA43" s="548">
        <f ca="1">IF('Clinic Model'!$P$15="Annuity",-IFERROR(PPMT(D1_I/12,$C43,D1_T,OFFSET(Z$4,,-$C43+1),0),),IFERROR(IF($C43=0,0,OFFSET(Z$4,,-$C43+1)/D1_T),0))</f>
        <v>0</v>
      </c>
      <c r="AB43" s="548">
        <f ca="1">IF('Clinic Model'!$P$15="Annuity",-IFERROR(PPMT(D1_I/12,$C43,D1_T,OFFSET(AA$4,,-$C43+1),0),),IFERROR(IF($C43=0,0,OFFSET(AA$4,,-$C43+1)/D1_T),0))</f>
        <v>0</v>
      </c>
      <c r="AC43" s="548">
        <f ca="1">IF('Clinic Model'!$P$15="Annuity",-IFERROR(PPMT(D1_I/12,$C43,D1_T,OFFSET(AB$4,,-$C43+1),0),),IFERROR(IF($C43=0,0,OFFSET(AB$4,,-$C43+1)/D1_T),0))</f>
        <v>0</v>
      </c>
      <c r="AD43" s="548">
        <f ca="1">IF('Clinic Model'!$P$15="Annuity",-IFERROR(PPMT(D1_I/12,$C43,D1_T,OFFSET(AC$4,,-$C43+1),0),),IFERROR(IF($C43=0,0,OFFSET(AC$4,,-$C43+1)/D1_T),0))</f>
        <v>0</v>
      </c>
      <c r="AE43" s="548">
        <f ca="1">IF('Clinic Model'!$P$15="Annuity",-IFERROR(PPMT(D1_I/12,$C43,D1_T,OFFSET(AD$4,,-$C43+1),0),),IFERROR(IF($C43=0,0,OFFSET(AD$4,,-$C43+1)/D1_T),0))</f>
        <v>0</v>
      </c>
      <c r="AF43" s="548">
        <f ca="1">IF('Clinic Model'!$P$15="Annuity",-IFERROR(PPMT(D1_I/12,$C43,D1_T,OFFSET(AE$4,,-$C43+1),0),),IFERROR(IF($C43=0,0,OFFSET(AE$4,,-$C43+1)/D1_T),0))</f>
        <v>0</v>
      </c>
      <c r="AG43" s="548">
        <f ca="1">IF('Clinic Model'!$P$15="Annuity",-IFERROR(PPMT(D1_I/12,$C43,D1_T,OFFSET(AF$4,,-$C43+1),0),),IFERROR(IF($C43=0,0,OFFSET(AF$4,,-$C43+1)/D1_T),0))</f>
        <v>0</v>
      </c>
      <c r="AH43" s="548">
        <f ca="1">IF('Clinic Model'!$P$15="Annuity",-IFERROR(PPMT(D1_I/12,$C43,D1_T,OFFSET(AG$4,,-$C43+1),0),),IFERROR(IF($C43=0,0,OFFSET(AG$4,,-$C43+1)/D1_T),0))</f>
        <v>0</v>
      </c>
      <c r="AI43" s="548">
        <f ca="1">IF('Clinic Model'!$P$15="Annuity",-IFERROR(PPMT(D1_I/12,$C43,D1_T,OFFSET(AH$4,,-$C43+1),0),),IFERROR(IF($C43=0,0,OFFSET(AH$4,,-$C43+1)/D1_T),0))</f>
        <v>0</v>
      </c>
      <c r="AJ43" s="548">
        <f ca="1">IF('Clinic Model'!$P$15="Annuity",-IFERROR(PPMT(D1_I/12,$C43,D1_T,OFFSET(AI$4,,-$C43+1),0),),IFERROR(IF($C43=0,0,OFFSET(AI$4,,-$C43+1)/D1_T),0))</f>
        <v>0</v>
      </c>
      <c r="AK43" s="548">
        <f ca="1">IF('Clinic Model'!$P$15="Annuity",-IFERROR(PPMT(D1_I/12,$C43,D1_T,OFFSET(AJ$4,,-$C43+1),0),),IFERROR(IF($C43=0,0,OFFSET(AJ$4,,-$C43+1)/D1_T),0))</f>
        <v>0</v>
      </c>
      <c r="AL43" s="548">
        <f ca="1">IF('Clinic Model'!$P$15="Annuity",-IFERROR(PPMT(D1_I/12,$C43,D1_T,OFFSET(AK$4,,-$C43+1),0),),IFERROR(IF($C43=0,0,OFFSET(AK$4,,-$C43+1)/D1_T),0))</f>
        <v>0</v>
      </c>
      <c r="AM43" s="548">
        <f ca="1">IF('Clinic Model'!$P$15="Annuity",-IFERROR(PPMT(D1_I/12,$C43,D1_T,OFFSET(AL$4,,-$C43+1),0),),IFERROR(IF($C43=0,0,OFFSET(AL$4,,-$C43+1)/D1_T),0))</f>
        <v>0</v>
      </c>
      <c r="AN43" s="548">
        <f ca="1">IF('Clinic Model'!$P$15="Annuity",-IFERROR(PPMT(D1_I/12,$C43,D1_T,OFFSET(AM$4,,-$C43+1),0),),IFERROR(IF($C43=0,0,OFFSET(AM$4,,-$C43+1)/D1_T),0))</f>
        <v>0</v>
      </c>
      <c r="AO43" s="548">
        <f ca="1">IF('Clinic Model'!$P$15="Annuity",-IFERROR(PPMT(D1_I/12,$C43,D1_T,OFFSET(AN$4,,-$C43+1),0),),IFERROR(IF($C43=0,0,OFFSET(AN$4,,-$C43+1)/D1_T),0))</f>
        <v>0</v>
      </c>
      <c r="AP43" s="548">
        <f ca="1">IF('Clinic Model'!$P$15="Annuity",-IFERROR(PPMT(D1_I/12,$C43,D1_T,OFFSET(AO$4,,-$C43+1),0),),IFERROR(IF($C43=0,0,OFFSET(AO$4,,-$C43+1)/D1_T),0))</f>
        <v>0</v>
      </c>
      <c r="AQ43" s="548">
        <f ca="1">IF('Clinic Model'!$P$15="Annuity",-IFERROR(PPMT(D1_I/12,$C43,D1_T,OFFSET(AP$4,,-$C43+1),0),),IFERROR(IF($C43=0,0,OFFSET(AP$4,,-$C43+1)/D1_T),0))</f>
        <v>0</v>
      </c>
      <c r="AR43" s="548">
        <f ca="1">IF('Clinic Model'!$P$15="Annuity",-IFERROR(PPMT(D1_I/12,$C43,D1_T,OFFSET(AQ$4,,-$C43+1),0),),IFERROR(IF($C43=0,0,OFFSET(AQ$4,,-$C43+1)/D1_T),0))</f>
        <v>0</v>
      </c>
      <c r="AS43" s="548">
        <f ca="1">IF('Clinic Model'!$P$15="Annuity",-IFERROR(PPMT(D1_I/12,$C43,D1_T,OFFSET(AR$4,,-$C43+1),0),),IFERROR(IF($C43=0,0,OFFSET(AR$4,,-$C43+1)/D1_T),0))</f>
        <v>0</v>
      </c>
      <c r="AT43" s="548">
        <f ca="1">IF('Clinic Model'!$P$15="Annuity",-IFERROR(PPMT(D1_I/12,$C43,D1_T,OFFSET(AS$4,,-$C43+1),0),),IFERROR(IF($C43=0,0,OFFSET(AS$4,,-$C43+1)/D1_T),0))</f>
        <v>0</v>
      </c>
      <c r="AU43" s="548">
        <f ca="1">IF('Clinic Model'!$P$15="Annuity",-IFERROR(PPMT(D1_I/12,$C43,D1_T,OFFSET(AT$4,,-$C43+1),0),),IFERROR(IF($C43=0,0,OFFSET(AT$4,,-$C43+1)/D1_T),0))</f>
        <v>0</v>
      </c>
      <c r="AV43" s="548">
        <f ca="1">IF('Clinic Model'!$P$15="Annuity",-IFERROR(PPMT(D1_I/12,$C43,D1_T,OFFSET(AU$4,,-$C43+1),0),),IFERROR(IF($C43=0,0,OFFSET(AU$4,,-$C43+1)/D1_T),0))</f>
        <v>0</v>
      </c>
      <c r="AW43" s="548">
        <f ca="1">IF('Clinic Model'!$P$15="Annuity",-IFERROR(PPMT(D1_I/12,$C43,D1_T,OFFSET(AV$4,,-$C43+1),0),),IFERROR(IF($C43=0,0,OFFSET(AV$4,,-$C43+1)/D1_T),0))</f>
        <v>0</v>
      </c>
      <c r="AX43" s="548">
        <f ca="1">IF('Clinic Model'!$P$15="Annuity",-IFERROR(PPMT(D1_I/12,$C43,D1_T,OFFSET(AW$4,,-$C43+1),0),),IFERROR(IF($C43=0,0,OFFSET(AW$4,,-$C43+1)/D1_T),0))</f>
        <v>0</v>
      </c>
      <c r="AY43" s="548">
        <f ca="1">IF('Clinic Model'!$P$15="Annuity",-IFERROR(PPMT(D1_I/12,$C43,D1_T,OFFSET(AX$4,,-$C43+1),0),),IFERROR(IF($C43=0,0,OFFSET(AX$4,,-$C43+1)/D1_T),0))</f>
        <v>0</v>
      </c>
      <c r="AZ43" s="548">
        <f ca="1">IF('Clinic Model'!$P$15="Annuity",-IFERROR(PPMT(D1_I/12,$C43,D1_T,OFFSET(AY$4,,-$C43+1),0),),IFERROR(IF($C43=0,0,OFFSET(AY$4,,-$C43+1)/D1_T),0))</f>
        <v>0</v>
      </c>
      <c r="BA43" s="548">
        <f ca="1">IF('Clinic Model'!$P$15="Annuity",-IFERROR(PPMT(D1_I/12,$C43,D1_T,OFFSET(AZ$4,,-$C43+1),0),),IFERROR(IF($C43=0,0,OFFSET(AZ$4,,-$C43+1)/D1_T),0))</f>
        <v>0</v>
      </c>
      <c r="BB43" s="548">
        <f ca="1">IF('Clinic Model'!$P$15="Annuity",-IFERROR(PPMT(D1_I/12,$C43,D1_T,OFFSET(BA$4,,-$C43+1),0),),IFERROR(IF($C43=0,0,OFFSET(BA$4,,-$C43+1)/D1_T),0))</f>
        <v>0</v>
      </c>
      <c r="BC43" s="548">
        <f ca="1">IF('Clinic Model'!$P$15="Annuity",-IFERROR(PPMT(D1_I/12,$C43,D1_T,OFFSET(BB$4,,-$C43+1),0),),IFERROR(IF($C43=0,0,OFFSET(BB$4,,-$C43+1)/D1_T),0))</f>
        <v>0</v>
      </c>
      <c r="BD43" s="548">
        <f ca="1">IF('Clinic Model'!$P$15="Annuity",-IFERROR(PPMT(D1_I/12,$C43,D1_T,OFFSET(BC$4,,-$C43+1),0),),IFERROR(IF($C43=0,0,OFFSET(BC$4,,-$C43+1)/D1_T),0))</f>
        <v>0</v>
      </c>
      <c r="BE43" s="548">
        <f ca="1">IF('Clinic Model'!$P$15="Annuity",-IFERROR(PPMT(D1_I/12,$C43,D1_T,OFFSET(BD$4,,-$C43+1),0),),IFERROR(IF($C43=0,0,OFFSET(BD$4,,-$C43+1)/D1_T),0))</f>
        <v>0</v>
      </c>
      <c r="BF43" s="548">
        <f ca="1">IF('Clinic Model'!$P$15="Annuity",-IFERROR(PPMT(D1_I/12,$C43,D1_T,OFFSET(BE$4,,-$C43+1),0),),IFERROR(IF($C43=0,0,OFFSET(BE$4,,-$C43+1)/D1_T),0))</f>
        <v>0</v>
      </c>
      <c r="BG43" s="548">
        <f ca="1">IF('Clinic Model'!$P$15="Annuity",-IFERROR(PPMT(D1_I/12,$C43,D1_T,OFFSET(BF$4,,-$C43+1),0),),IFERROR(IF($C43=0,0,OFFSET(BF$4,,-$C43+1)/D1_T),0))</f>
        <v>0</v>
      </c>
      <c r="BH43" s="548">
        <f ca="1">IF('Clinic Model'!$P$15="Annuity",-IFERROR(PPMT(D1_I/12,$C43,D1_T,OFFSET(BG$4,,-$C43+1),0),),IFERROR(IF($C43=0,0,OFFSET(BG$4,,-$C43+1)/D1_T),0))</f>
        <v>0</v>
      </c>
      <c r="BI43" s="548">
        <f ca="1">IF('Clinic Model'!$P$15="Annuity",-IFERROR(PPMT(D1_I/12,$C43,D1_T,OFFSET(BH$4,,-$C43+1),0),),IFERROR(IF($C43=0,0,OFFSET(BH$4,,-$C43+1)/D1_T),0))</f>
        <v>0</v>
      </c>
      <c r="BJ43" s="548">
        <f ca="1">IF('Clinic Model'!$P$15="Annuity",-IFERROR(PPMT(D1_I/12,$C43,D1_T,OFFSET(BI$4,,-$C43+1),0),),IFERROR(IF($C43=0,0,OFFSET(BI$4,,-$C43+1)/D1_T),0))</f>
        <v>0</v>
      </c>
      <c r="BK43" s="548">
        <f ca="1">IF('Clinic Model'!$P$15="Annuity",-IFERROR(PPMT(D1_I/12,$C43,D1_T,OFFSET(BJ$4,,-$C43+1),0),),IFERROR(IF($C43=0,0,OFFSET(BJ$4,,-$C43+1)/D1_T),0))</f>
        <v>0</v>
      </c>
      <c r="BL43" s="548">
        <f ca="1">IF('Clinic Model'!$P$15="Annuity",-IFERROR(PPMT(D1_I/12,$C43,D1_T,OFFSET(BK$4,,-$C43+1),0),),IFERROR(IF($C43=0,0,OFFSET(BK$4,,-$C43+1)/D1_T),0))</f>
        <v>0</v>
      </c>
    </row>
    <row r="44" spans="1:64" ht="10.5" hidden="1" customHeight="1" outlineLevel="1" x14ac:dyDescent="0.3">
      <c r="A44" s="105"/>
      <c r="B44" s="504"/>
      <c r="C44" s="105">
        <f t="shared" si="4"/>
        <v>0</v>
      </c>
      <c r="E44" s="548">
        <f ca="1">IF('Clinic Model'!$P$15="Annuity",-IFERROR(PPMT(D1_I/12,$C44,D1_T,OFFSET(D$4,,-$C44+1),0),),IFERROR(IF($C44=0,0,OFFSET(D$4,,-$C44+1)/D1_T),0))</f>
        <v>0</v>
      </c>
      <c r="F44" s="548">
        <f ca="1">IF('Clinic Model'!$P$15="Annuity",-IFERROR(PPMT(D1_I/12,$C44,D1_T,OFFSET(E$4,,-$C44+1),0),),IFERROR(IF($C44=0,0,OFFSET(E$4,,-$C44+1)/D1_T),0))</f>
        <v>0</v>
      </c>
      <c r="G44" s="548">
        <f ca="1">IF('Clinic Model'!$P$15="Annuity",-IFERROR(PPMT(D1_I/12,$C44,D1_T,OFFSET(F$4,,-$C44+1),0),),IFERROR(IF($C44=0,0,OFFSET(F$4,,-$C44+1)/D1_T),0))</f>
        <v>0</v>
      </c>
      <c r="H44" s="548">
        <f ca="1">IF('Clinic Model'!$P$15="Annuity",-IFERROR(PPMT(D1_I/12,$C44,D1_T,OFFSET(G$4,,-$C44+1),0),),IFERROR(IF($C44=0,0,OFFSET(G$4,,-$C44+1)/D1_T),0))</f>
        <v>0</v>
      </c>
      <c r="I44" s="548">
        <f ca="1">IF('Clinic Model'!$P$15="Annuity",-IFERROR(PPMT(D1_I/12,$C44,D1_T,OFFSET(H$4,,-$C44+1),0),),IFERROR(IF($C44=0,0,OFFSET(H$4,,-$C44+1)/D1_T),0))</f>
        <v>0</v>
      </c>
      <c r="J44" s="548">
        <f ca="1">IF('Clinic Model'!$P$15="Annuity",-IFERROR(PPMT(D1_I/12,$C44,D1_T,OFFSET(I$4,,-$C44+1),0),),IFERROR(IF($C44=0,0,OFFSET(I$4,,-$C44+1)/D1_T),0))</f>
        <v>0</v>
      </c>
      <c r="K44" s="548">
        <f ca="1">IF('Clinic Model'!$P$15="Annuity",-IFERROR(PPMT(D1_I/12,$C44,D1_T,OFFSET(J$4,,-$C44+1),0),),IFERROR(IF($C44=0,0,OFFSET(J$4,,-$C44+1)/D1_T),0))</f>
        <v>0</v>
      </c>
      <c r="L44" s="548">
        <f ca="1">IF('Clinic Model'!$P$15="Annuity",-IFERROR(PPMT(D1_I/12,$C44,D1_T,OFFSET(K$4,,-$C44+1),0),),IFERROR(IF($C44=0,0,OFFSET(K$4,,-$C44+1)/D1_T),0))</f>
        <v>0</v>
      </c>
      <c r="M44" s="548">
        <f ca="1">IF('Clinic Model'!$P$15="Annuity",-IFERROR(PPMT(D1_I/12,$C44,D1_T,OFFSET(L$4,,-$C44+1),0),),IFERROR(IF($C44=0,0,OFFSET(L$4,,-$C44+1)/D1_T),0))</f>
        <v>0</v>
      </c>
      <c r="N44" s="548">
        <f ca="1">IF('Clinic Model'!$P$15="Annuity",-IFERROR(PPMT(D1_I/12,$C44,D1_T,OFFSET(M$4,,-$C44+1),0),),IFERROR(IF($C44=0,0,OFFSET(M$4,,-$C44+1)/D1_T),0))</f>
        <v>0</v>
      </c>
      <c r="O44" s="548">
        <f ca="1">IF('Clinic Model'!$P$15="Annuity",-IFERROR(PPMT(D1_I/12,$C44,D1_T,OFFSET(N$4,,-$C44+1),0),),IFERROR(IF($C44=0,0,OFFSET(N$4,,-$C44+1)/D1_T),0))</f>
        <v>0</v>
      </c>
      <c r="P44" s="548">
        <f ca="1">IF('Clinic Model'!$P$15="Annuity",-IFERROR(PPMT(D1_I/12,$C44,D1_T,OFFSET(O$4,,-$C44+1),0),),IFERROR(IF($C44=0,0,OFFSET(O$4,,-$C44+1)/D1_T),0))</f>
        <v>0</v>
      </c>
      <c r="Q44" s="548">
        <f ca="1">IF('Clinic Model'!$P$15="Annuity",-IFERROR(PPMT(D1_I/12,$C44,D1_T,OFFSET(P$4,,-$C44+1),0),),IFERROR(IF($C44=0,0,OFFSET(P$4,,-$C44+1)/D1_T),0))</f>
        <v>0</v>
      </c>
      <c r="R44" s="548">
        <f ca="1">IF('Clinic Model'!$P$15="Annuity",-IFERROR(PPMT(D1_I/12,$C44,D1_T,OFFSET(Q$4,,-$C44+1),0),),IFERROR(IF($C44=0,0,OFFSET(Q$4,,-$C44+1)/D1_T),0))</f>
        <v>0</v>
      </c>
      <c r="S44" s="548">
        <f ca="1">IF('Clinic Model'!$P$15="Annuity",-IFERROR(PPMT(D1_I/12,$C44,D1_T,OFFSET(R$4,,-$C44+1),0),),IFERROR(IF($C44=0,0,OFFSET(R$4,,-$C44+1)/D1_T),0))</f>
        <v>0</v>
      </c>
      <c r="T44" s="548">
        <f ca="1">IF('Clinic Model'!$P$15="Annuity",-IFERROR(PPMT(D1_I/12,$C44,D1_T,OFFSET(S$4,,-$C44+1),0),),IFERROR(IF($C44=0,0,OFFSET(S$4,,-$C44+1)/D1_T),0))</f>
        <v>0</v>
      </c>
      <c r="U44" s="548">
        <f ca="1">IF('Clinic Model'!$P$15="Annuity",-IFERROR(PPMT(D1_I/12,$C44,D1_T,OFFSET(T$4,,-$C44+1),0),),IFERROR(IF($C44=0,0,OFFSET(T$4,,-$C44+1)/D1_T),0))</f>
        <v>0</v>
      </c>
      <c r="V44" s="548">
        <f ca="1">IF('Clinic Model'!$P$15="Annuity",-IFERROR(PPMT(D1_I/12,$C44,D1_T,OFFSET(U$4,,-$C44+1),0),),IFERROR(IF($C44=0,0,OFFSET(U$4,,-$C44+1)/D1_T),0))</f>
        <v>0</v>
      </c>
      <c r="W44" s="548">
        <f ca="1">IF('Clinic Model'!$P$15="Annuity",-IFERROR(PPMT(D1_I/12,$C44,D1_T,OFFSET(V$4,,-$C44+1),0),),IFERROR(IF($C44=0,0,OFFSET(V$4,,-$C44+1)/D1_T),0))</f>
        <v>0</v>
      </c>
      <c r="X44" s="548">
        <f ca="1">IF('Clinic Model'!$P$15="Annuity",-IFERROR(PPMT(D1_I/12,$C44,D1_T,OFFSET(W$4,,-$C44+1),0),),IFERROR(IF($C44=0,0,OFFSET(W$4,,-$C44+1)/D1_T),0))</f>
        <v>0</v>
      </c>
      <c r="Y44" s="548">
        <f ca="1">IF('Clinic Model'!$P$15="Annuity",-IFERROR(PPMT(D1_I/12,$C44,D1_T,OFFSET(X$4,,-$C44+1),0),),IFERROR(IF($C44=0,0,OFFSET(X$4,,-$C44+1)/D1_T),0))</f>
        <v>0</v>
      </c>
      <c r="Z44" s="548">
        <f ca="1">IF('Clinic Model'!$P$15="Annuity",-IFERROR(PPMT(D1_I/12,$C44,D1_T,OFFSET(Y$4,,-$C44+1),0),),IFERROR(IF($C44=0,0,OFFSET(Y$4,,-$C44+1)/D1_T),0))</f>
        <v>0</v>
      </c>
      <c r="AA44" s="548">
        <f ca="1">IF('Clinic Model'!$P$15="Annuity",-IFERROR(PPMT(D1_I/12,$C44,D1_T,OFFSET(Z$4,,-$C44+1),0),),IFERROR(IF($C44=0,0,OFFSET(Z$4,,-$C44+1)/D1_T),0))</f>
        <v>0</v>
      </c>
      <c r="AB44" s="548">
        <f ca="1">IF('Clinic Model'!$P$15="Annuity",-IFERROR(PPMT(D1_I/12,$C44,D1_T,OFFSET(AA$4,,-$C44+1),0),),IFERROR(IF($C44=0,0,OFFSET(AA$4,,-$C44+1)/D1_T),0))</f>
        <v>0</v>
      </c>
      <c r="AC44" s="548">
        <f ca="1">IF('Clinic Model'!$P$15="Annuity",-IFERROR(PPMT(D1_I/12,$C44,D1_T,OFFSET(AB$4,,-$C44+1),0),),IFERROR(IF($C44=0,0,OFFSET(AB$4,,-$C44+1)/D1_T),0))</f>
        <v>0</v>
      </c>
      <c r="AD44" s="548">
        <f ca="1">IF('Clinic Model'!$P$15="Annuity",-IFERROR(PPMT(D1_I/12,$C44,D1_T,OFFSET(AC$4,,-$C44+1),0),),IFERROR(IF($C44=0,0,OFFSET(AC$4,,-$C44+1)/D1_T),0))</f>
        <v>0</v>
      </c>
      <c r="AE44" s="548">
        <f ca="1">IF('Clinic Model'!$P$15="Annuity",-IFERROR(PPMT(D1_I/12,$C44,D1_T,OFFSET(AD$4,,-$C44+1),0),),IFERROR(IF($C44=0,0,OFFSET(AD$4,,-$C44+1)/D1_T),0))</f>
        <v>0</v>
      </c>
      <c r="AF44" s="548">
        <f ca="1">IF('Clinic Model'!$P$15="Annuity",-IFERROR(PPMT(D1_I/12,$C44,D1_T,OFFSET(AE$4,,-$C44+1),0),),IFERROR(IF($C44=0,0,OFFSET(AE$4,,-$C44+1)/D1_T),0))</f>
        <v>0</v>
      </c>
      <c r="AG44" s="548">
        <f ca="1">IF('Clinic Model'!$P$15="Annuity",-IFERROR(PPMT(D1_I/12,$C44,D1_T,OFFSET(AF$4,,-$C44+1),0),),IFERROR(IF($C44=0,0,OFFSET(AF$4,,-$C44+1)/D1_T),0))</f>
        <v>0</v>
      </c>
      <c r="AH44" s="548">
        <f ca="1">IF('Clinic Model'!$P$15="Annuity",-IFERROR(PPMT(D1_I/12,$C44,D1_T,OFFSET(AG$4,,-$C44+1),0),),IFERROR(IF($C44=0,0,OFFSET(AG$4,,-$C44+1)/D1_T),0))</f>
        <v>0</v>
      </c>
      <c r="AI44" s="548">
        <f ca="1">IF('Clinic Model'!$P$15="Annuity",-IFERROR(PPMT(D1_I/12,$C44,D1_T,OFFSET(AH$4,,-$C44+1),0),),IFERROR(IF($C44=0,0,OFFSET(AH$4,,-$C44+1)/D1_T),0))</f>
        <v>0</v>
      </c>
      <c r="AJ44" s="548">
        <f ca="1">IF('Clinic Model'!$P$15="Annuity",-IFERROR(PPMT(D1_I/12,$C44,D1_T,OFFSET(AI$4,,-$C44+1),0),),IFERROR(IF($C44=0,0,OFFSET(AI$4,,-$C44+1)/D1_T),0))</f>
        <v>0</v>
      </c>
      <c r="AK44" s="548">
        <f ca="1">IF('Clinic Model'!$P$15="Annuity",-IFERROR(PPMT(D1_I/12,$C44,D1_T,OFFSET(AJ$4,,-$C44+1),0),),IFERROR(IF($C44=0,0,OFFSET(AJ$4,,-$C44+1)/D1_T),0))</f>
        <v>0</v>
      </c>
      <c r="AL44" s="548">
        <f ca="1">IF('Clinic Model'!$P$15="Annuity",-IFERROR(PPMT(D1_I/12,$C44,D1_T,OFFSET(AK$4,,-$C44+1),0),),IFERROR(IF($C44=0,0,OFFSET(AK$4,,-$C44+1)/D1_T),0))</f>
        <v>0</v>
      </c>
      <c r="AM44" s="548">
        <f ca="1">IF('Clinic Model'!$P$15="Annuity",-IFERROR(PPMT(D1_I/12,$C44,D1_T,OFFSET(AL$4,,-$C44+1),0),),IFERROR(IF($C44=0,0,OFFSET(AL$4,,-$C44+1)/D1_T),0))</f>
        <v>0</v>
      </c>
      <c r="AN44" s="548">
        <f ca="1">IF('Clinic Model'!$P$15="Annuity",-IFERROR(PPMT(D1_I/12,$C44,D1_T,OFFSET(AM$4,,-$C44+1),0),),IFERROR(IF($C44=0,0,OFFSET(AM$4,,-$C44+1)/D1_T),0))</f>
        <v>0</v>
      </c>
      <c r="AO44" s="548">
        <f ca="1">IF('Clinic Model'!$P$15="Annuity",-IFERROR(PPMT(D1_I/12,$C44,D1_T,OFFSET(AN$4,,-$C44+1),0),),IFERROR(IF($C44=0,0,OFFSET(AN$4,,-$C44+1)/D1_T),0))</f>
        <v>0</v>
      </c>
      <c r="AP44" s="548">
        <f ca="1">IF('Clinic Model'!$P$15="Annuity",-IFERROR(PPMT(D1_I/12,$C44,D1_T,OFFSET(AO$4,,-$C44+1),0),),IFERROR(IF($C44=0,0,OFFSET(AO$4,,-$C44+1)/D1_T),0))</f>
        <v>0</v>
      </c>
      <c r="AQ44" s="548">
        <f ca="1">IF('Clinic Model'!$P$15="Annuity",-IFERROR(PPMT(D1_I/12,$C44,D1_T,OFFSET(AP$4,,-$C44+1),0),),IFERROR(IF($C44=0,0,OFFSET(AP$4,,-$C44+1)/D1_T),0))</f>
        <v>0</v>
      </c>
      <c r="AR44" s="548">
        <f ca="1">IF('Clinic Model'!$P$15="Annuity",-IFERROR(PPMT(D1_I/12,$C44,D1_T,OFFSET(AQ$4,,-$C44+1),0),),IFERROR(IF($C44=0,0,OFFSET(AQ$4,,-$C44+1)/D1_T),0))</f>
        <v>0</v>
      </c>
      <c r="AS44" s="548">
        <f ca="1">IF('Clinic Model'!$P$15="Annuity",-IFERROR(PPMT(D1_I/12,$C44,D1_T,OFFSET(AR$4,,-$C44+1),0),),IFERROR(IF($C44=0,0,OFFSET(AR$4,,-$C44+1)/D1_T),0))</f>
        <v>0</v>
      </c>
      <c r="AT44" s="548">
        <f ca="1">IF('Clinic Model'!$P$15="Annuity",-IFERROR(PPMT(D1_I/12,$C44,D1_T,OFFSET(AS$4,,-$C44+1),0),),IFERROR(IF($C44=0,0,OFFSET(AS$4,,-$C44+1)/D1_T),0))</f>
        <v>0</v>
      </c>
      <c r="AU44" s="548">
        <f ca="1">IF('Clinic Model'!$P$15="Annuity",-IFERROR(PPMT(D1_I/12,$C44,D1_T,OFFSET(AT$4,,-$C44+1),0),),IFERROR(IF($C44=0,0,OFFSET(AT$4,,-$C44+1)/D1_T),0))</f>
        <v>0</v>
      </c>
      <c r="AV44" s="548">
        <f ca="1">IF('Clinic Model'!$P$15="Annuity",-IFERROR(PPMT(D1_I/12,$C44,D1_T,OFFSET(AU$4,,-$C44+1),0),),IFERROR(IF($C44=0,0,OFFSET(AU$4,,-$C44+1)/D1_T),0))</f>
        <v>0</v>
      </c>
      <c r="AW44" s="548">
        <f ca="1">IF('Clinic Model'!$P$15="Annuity",-IFERROR(PPMT(D1_I/12,$C44,D1_T,OFFSET(AV$4,,-$C44+1),0),),IFERROR(IF($C44=0,0,OFFSET(AV$4,,-$C44+1)/D1_T),0))</f>
        <v>0</v>
      </c>
      <c r="AX44" s="548">
        <f ca="1">IF('Clinic Model'!$P$15="Annuity",-IFERROR(PPMT(D1_I/12,$C44,D1_T,OFFSET(AW$4,,-$C44+1),0),),IFERROR(IF($C44=0,0,OFFSET(AW$4,,-$C44+1)/D1_T),0))</f>
        <v>0</v>
      </c>
      <c r="AY44" s="548">
        <f ca="1">IF('Clinic Model'!$P$15="Annuity",-IFERROR(PPMT(D1_I/12,$C44,D1_T,OFFSET(AX$4,,-$C44+1),0),),IFERROR(IF($C44=0,0,OFFSET(AX$4,,-$C44+1)/D1_T),0))</f>
        <v>0</v>
      </c>
      <c r="AZ44" s="548">
        <f ca="1">IF('Clinic Model'!$P$15="Annuity",-IFERROR(PPMT(D1_I/12,$C44,D1_T,OFFSET(AY$4,,-$C44+1),0),),IFERROR(IF($C44=0,0,OFFSET(AY$4,,-$C44+1)/D1_T),0))</f>
        <v>0</v>
      </c>
      <c r="BA44" s="548">
        <f ca="1">IF('Clinic Model'!$P$15="Annuity",-IFERROR(PPMT(D1_I/12,$C44,D1_T,OFFSET(AZ$4,,-$C44+1),0),),IFERROR(IF($C44=0,0,OFFSET(AZ$4,,-$C44+1)/D1_T),0))</f>
        <v>0</v>
      </c>
      <c r="BB44" s="548">
        <f ca="1">IF('Clinic Model'!$P$15="Annuity",-IFERROR(PPMT(D1_I/12,$C44,D1_T,OFFSET(BA$4,,-$C44+1),0),),IFERROR(IF($C44=0,0,OFFSET(BA$4,,-$C44+1)/D1_T),0))</f>
        <v>0</v>
      </c>
      <c r="BC44" s="548">
        <f ca="1">IF('Clinic Model'!$P$15="Annuity",-IFERROR(PPMT(D1_I/12,$C44,D1_T,OFFSET(BB$4,,-$C44+1),0),),IFERROR(IF($C44=0,0,OFFSET(BB$4,,-$C44+1)/D1_T),0))</f>
        <v>0</v>
      </c>
      <c r="BD44" s="548">
        <f ca="1">IF('Clinic Model'!$P$15="Annuity",-IFERROR(PPMT(D1_I/12,$C44,D1_T,OFFSET(BC$4,,-$C44+1),0),),IFERROR(IF($C44=0,0,OFFSET(BC$4,,-$C44+1)/D1_T),0))</f>
        <v>0</v>
      </c>
      <c r="BE44" s="548">
        <f ca="1">IF('Clinic Model'!$P$15="Annuity",-IFERROR(PPMT(D1_I/12,$C44,D1_T,OFFSET(BD$4,,-$C44+1),0),),IFERROR(IF($C44=0,0,OFFSET(BD$4,,-$C44+1)/D1_T),0))</f>
        <v>0</v>
      </c>
      <c r="BF44" s="548">
        <f ca="1">IF('Clinic Model'!$P$15="Annuity",-IFERROR(PPMT(D1_I/12,$C44,D1_T,OFFSET(BE$4,,-$C44+1),0),),IFERROR(IF($C44=0,0,OFFSET(BE$4,,-$C44+1)/D1_T),0))</f>
        <v>0</v>
      </c>
      <c r="BG44" s="548">
        <f ca="1">IF('Clinic Model'!$P$15="Annuity",-IFERROR(PPMT(D1_I/12,$C44,D1_T,OFFSET(BF$4,,-$C44+1),0),),IFERROR(IF($C44=0,0,OFFSET(BF$4,,-$C44+1)/D1_T),0))</f>
        <v>0</v>
      </c>
      <c r="BH44" s="548">
        <f ca="1">IF('Clinic Model'!$P$15="Annuity",-IFERROR(PPMT(D1_I/12,$C44,D1_T,OFFSET(BG$4,,-$C44+1),0),),IFERROR(IF($C44=0,0,OFFSET(BG$4,,-$C44+1)/D1_T),0))</f>
        <v>0</v>
      </c>
      <c r="BI44" s="548">
        <f ca="1">IF('Clinic Model'!$P$15="Annuity",-IFERROR(PPMT(D1_I/12,$C44,D1_T,OFFSET(BH$4,,-$C44+1),0),),IFERROR(IF($C44=0,0,OFFSET(BH$4,,-$C44+1)/D1_T),0))</f>
        <v>0</v>
      </c>
      <c r="BJ44" s="548">
        <f ca="1">IF('Clinic Model'!$P$15="Annuity",-IFERROR(PPMT(D1_I/12,$C44,D1_T,OFFSET(BI$4,,-$C44+1),0),),IFERROR(IF($C44=0,0,OFFSET(BI$4,,-$C44+1)/D1_T),0))</f>
        <v>0</v>
      </c>
      <c r="BK44" s="548">
        <f ca="1">IF('Clinic Model'!$P$15="Annuity",-IFERROR(PPMT(D1_I/12,$C44,D1_T,OFFSET(BJ$4,,-$C44+1),0),),IFERROR(IF($C44=0,0,OFFSET(BJ$4,,-$C44+1)/D1_T),0))</f>
        <v>0</v>
      </c>
      <c r="BL44" s="548">
        <f ca="1">IF('Clinic Model'!$P$15="Annuity",-IFERROR(PPMT(D1_I/12,$C44,D1_T,OFFSET(BK$4,,-$C44+1),0),),IFERROR(IF($C44=0,0,OFFSET(BK$4,,-$C44+1)/D1_T),0))</f>
        <v>0</v>
      </c>
    </row>
    <row r="45" spans="1:64" ht="10.5" hidden="1" customHeight="1" outlineLevel="1" x14ac:dyDescent="0.3">
      <c r="A45" s="105"/>
      <c r="B45" s="504"/>
      <c r="C45" s="105">
        <f t="shared" si="4"/>
        <v>0</v>
      </c>
      <c r="E45" s="548">
        <f ca="1">IF('Clinic Model'!$P$15="Annuity",-IFERROR(PPMT(D1_I/12,$C45,D1_T,OFFSET(D$4,,-$C45+1),0),),IFERROR(IF($C45=0,0,OFFSET(D$4,,-$C45+1)/D1_T),0))</f>
        <v>0</v>
      </c>
      <c r="F45" s="548">
        <f ca="1">IF('Clinic Model'!$P$15="Annuity",-IFERROR(PPMT(D1_I/12,$C45,D1_T,OFFSET(E$4,,-$C45+1),0),),IFERROR(IF($C45=0,0,OFFSET(E$4,,-$C45+1)/D1_T),0))</f>
        <v>0</v>
      </c>
      <c r="G45" s="548">
        <f ca="1">IF('Clinic Model'!$P$15="Annuity",-IFERROR(PPMT(D1_I/12,$C45,D1_T,OFFSET(F$4,,-$C45+1),0),),IFERROR(IF($C45=0,0,OFFSET(F$4,,-$C45+1)/D1_T),0))</f>
        <v>0</v>
      </c>
      <c r="H45" s="548">
        <f ca="1">IF('Clinic Model'!$P$15="Annuity",-IFERROR(PPMT(D1_I/12,$C45,D1_T,OFFSET(G$4,,-$C45+1),0),),IFERROR(IF($C45=0,0,OFFSET(G$4,,-$C45+1)/D1_T),0))</f>
        <v>0</v>
      </c>
      <c r="I45" s="548">
        <f ca="1">IF('Clinic Model'!$P$15="Annuity",-IFERROR(PPMT(D1_I/12,$C45,D1_T,OFFSET(H$4,,-$C45+1),0),),IFERROR(IF($C45=0,0,OFFSET(H$4,,-$C45+1)/D1_T),0))</f>
        <v>0</v>
      </c>
      <c r="J45" s="548">
        <f ca="1">IF('Clinic Model'!$P$15="Annuity",-IFERROR(PPMT(D1_I/12,$C45,D1_T,OFFSET(I$4,,-$C45+1),0),),IFERROR(IF($C45=0,0,OFFSET(I$4,,-$C45+1)/D1_T),0))</f>
        <v>0</v>
      </c>
      <c r="K45" s="548">
        <f ca="1">IF('Clinic Model'!$P$15="Annuity",-IFERROR(PPMT(D1_I/12,$C45,D1_T,OFFSET(J$4,,-$C45+1),0),),IFERROR(IF($C45=0,0,OFFSET(J$4,,-$C45+1)/D1_T),0))</f>
        <v>0</v>
      </c>
      <c r="L45" s="548">
        <f ca="1">IF('Clinic Model'!$P$15="Annuity",-IFERROR(PPMT(D1_I/12,$C45,D1_T,OFFSET(K$4,,-$C45+1),0),),IFERROR(IF($C45=0,0,OFFSET(K$4,,-$C45+1)/D1_T),0))</f>
        <v>0</v>
      </c>
      <c r="M45" s="548">
        <f ca="1">IF('Clinic Model'!$P$15="Annuity",-IFERROR(PPMT(D1_I/12,$C45,D1_T,OFFSET(L$4,,-$C45+1),0),),IFERROR(IF($C45=0,0,OFFSET(L$4,,-$C45+1)/D1_T),0))</f>
        <v>0</v>
      </c>
      <c r="N45" s="548">
        <f ca="1">IF('Clinic Model'!$P$15="Annuity",-IFERROR(PPMT(D1_I/12,$C45,D1_T,OFFSET(M$4,,-$C45+1),0),),IFERROR(IF($C45=0,0,OFFSET(M$4,,-$C45+1)/D1_T),0))</f>
        <v>0</v>
      </c>
      <c r="O45" s="548">
        <f ca="1">IF('Clinic Model'!$P$15="Annuity",-IFERROR(PPMT(D1_I/12,$C45,D1_T,OFFSET(N$4,,-$C45+1),0),),IFERROR(IF($C45=0,0,OFFSET(N$4,,-$C45+1)/D1_T),0))</f>
        <v>0</v>
      </c>
      <c r="P45" s="548">
        <f ca="1">IF('Clinic Model'!$P$15="Annuity",-IFERROR(PPMT(D1_I/12,$C45,D1_T,OFFSET(O$4,,-$C45+1),0),),IFERROR(IF($C45=0,0,OFFSET(O$4,,-$C45+1)/D1_T),0))</f>
        <v>0</v>
      </c>
      <c r="Q45" s="548">
        <f ca="1">IF('Clinic Model'!$P$15="Annuity",-IFERROR(PPMT(D1_I/12,$C45,D1_T,OFFSET(P$4,,-$C45+1),0),),IFERROR(IF($C45=0,0,OFFSET(P$4,,-$C45+1)/D1_T),0))</f>
        <v>0</v>
      </c>
      <c r="R45" s="548">
        <f ca="1">IF('Clinic Model'!$P$15="Annuity",-IFERROR(PPMT(D1_I/12,$C45,D1_T,OFFSET(Q$4,,-$C45+1),0),),IFERROR(IF($C45=0,0,OFFSET(Q$4,,-$C45+1)/D1_T),0))</f>
        <v>0</v>
      </c>
      <c r="S45" s="548">
        <f ca="1">IF('Clinic Model'!$P$15="Annuity",-IFERROR(PPMT(D1_I/12,$C45,D1_T,OFFSET(R$4,,-$C45+1),0),),IFERROR(IF($C45=0,0,OFFSET(R$4,,-$C45+1)/D1_T),0))</f>
        <v>0</v>
      </c>
      <c r="T45" s="548">
        <f ca="1">IF('Clinic Model'!$P$15="Annuity",-IFERROR(PPMT(D1_I/12,$C45,D1_T,OFFSET(S$4,,-$C45+1),0),),IFERROR(IF($C45=0,0,OFFSET(S$4,,-$C45+1)/D1_T),0))</f>
        <v>0</v>
      </c>
      <c r="U45" s="548">
        <f ca="1">IF('Clinic Model'!$P$15="Annuity",-IFERROR(PPMT(D1_I/12,$C45,D1_T,OFFSET(T$4,,-$C45+1),0),),IFERROR(IF($C45=0,0,OFFSET(T$4,,-$C45+1)/D1_T),0))</f>
        <v>0</v>
      </c>
      <c r="V45" s="548">
        <f ca="1">IF('Clinic Model'!$P$15="Annuity",-IFERROR(PPMT(D1_I/12,$C45,D1_T,OFFSET(U$4,,-$C45+1),0),),IFERROR(IF($C45=0,0,OFFSET(U$4,,-$C45+1)/D1_T),0))</f>
        <v>0</v>
      </c>
      <c r="W45" s="548">
        <f ca="1">IF('Clinic Model'!$P$15="Annuity",-IFERROR(PPMT(D1_I/12,$C45,D1_T,OFFSET(V$4,,-$C45+1),0),),IFERROR(IF($C45=0,0,OFFSET(V$4,,-$C45+1)/D1_T),0))</f>
        <v>0</v>
      </c>
      <c r="X45" s="548">
        <f ca="1">IF('Clinic Model'!$P$15="Annuity",-IFERROR(PPMT(D1_I/12,$C45,D1_T,OFFSET(W$4,,-$C45+1),0),),IFERROR(IF($C45=0,0,OFFSET(W$4,,-$C45+1)/D1_T),0))</f>
        <v>0</v>
      </c>
      <c r="Y45" s="548">
        <f ca="1">IF('Clinic Model'!$P$15="Annuity",-IFERROR(PPMT(D1_I/12,$C45,D1_T,OFFSET(X$4,,-$C45+1),0),),IFERROR(IF($C45=0,0,OFFSET(X$4,,-$C45+1)/D1_T),0))</f>
        <v>0</v>
      </c>
      <c r="Z45" s="548">
        <f ca="1">IF('Clinic Model'!$P$15="Annuity",-IFERROR(PPMT(D1_I/12,$C45,D1_T,OFFSET(Y$4,,-$C45+1),0),),IFERROR(IF($C45=0,0,OFFSET(Y$4,,-$C45+1)/D1_T),0))</f>
        <v>0</v>
      </c>
      <c r="AA45" s="548">
        <f ca="1">IF('Clinic Model'!$P$15="Annuity",-IFERROR(PPMT(D1_I/12,$C45,D1_T,OFFSET(Z$4,,-$C45+1),0),),IFERROR(IF($C45=0,0,OFFSET(Z$4,,-$C45+1)/D1_T),0))</f>
        <v>0</v>
      </c>
      <c r="AB45" s="548">
        <f ca="1">IF('Clinic Model'!$P$15="Annuity",-IFERROR(PPMT(D1_I/12,$C45,D1_T,OFFSET(AA$4,,-$C45+1),0),),IFERROR(IF($C45=0,0,OFFSET(AA$4,,-$C45+1)/D1_T),0))</f>
        <v>0</v>
      </c>
      <c r="AC45" s="548">
        <f ca="1">IF('Clinic Model'!$P$15="Annuity",-IFERROR(PPMT(D1_I/12,$C45,D1_T,OFFSET(AB$4,,-$C45+1),0),),IFERROR(IF($C45=0,0,OFFSET(AB$4,,-$C45+1)/D1_T),0))</f>
        <v>0</v>
      </c>
      <c r="AD45" s="548">
        <f ca="1">IF('Clinic Model'!$P$15="Annuity",-IFERROR(PPMT(D1_I/12,$C45,D1_T,OFFSET(AC$4,,-$C45+1),0),),IFERROR(IF($C45=0,0,OFFSET(AC$4,,-$C45+1)/D1_T),0))</f>
        <v>0</v>
      </c>
      <c r="AE45" s="548">
        <f ca="1">IF('Clinic Model'!$P$15="Annuity",-IFERROR(PPMT(D1_I/12,$C45,D1_T,OFFSET(AD$4,,-$C45+1),0),),IFERROR(IF($C45=0,0,OFFSET(AD$4,,-$C45+1)/D1_T),0))</f>
        <v>0</v>
      </c>
      <c r="AF45" s="548">
        <f ca="1">IF('Clinic Model'!$P$15="Annuity",-IFERROR(PPMT(D1_I/12,$C45,D1_T,OFFSET(AE$4,,-$C45+1),0),),IFERROR(IF($C45=0,0,OFFSET(AE$4,,-$C45+1)/D1_T),0))</f>
        <v>0</v>
      </c>
      <c r="AG45" s="548">
        <f ca="1">IF('Clinic Model'!$P$15="Annuity",-IFERROR(PPMT(D1_I/12,$C45,D1_T,OFFSET(AF$4,,-$C45+1),0),),IFERROR(IF($C45=0,0,OFFSET(AF$4,,-$C45+1)/D1_T),0))</f>
        <v>0</v>
      </c>
      <c r="AH45" s="548">
        <f ca="1">IF('Clinic Model'!$P$15="Annuity",-IFERROR(PPMT(D1_I/12,$C45,D1_T,OFFSET(AG$4,,-$C45+1),0),),IFERROR(IF($C45=0,0,OFFSET(AG$4,,-$C45+1)/D1_T),0))</f>
        <v>0</v>
      </c>
      <c r="AI45" s="548">
        <f ca="1">IF('Clinic Model'!$P$15="Annuity",-IFERROR(PPMT(D1_I/12,$C45,D1_T,OFFSET(AH$4,,-$C45+1),0),),IFERROR(IF($C45=0,0,OFFSET(AH$4,,-$C45+1)/D1_T),0))</f>
        <v>0</v>
      </c>
      <c r="AJ45" s="548">
        <f ca="1">IF('Clinic Model'!$P$15="Annuity",-IFERROR(PPMT(D1_I/12,$C45,D1_T,OFFSET(AI$4,,-$C45+1),0),),IFERROR(IF($C45=0,0,OFFSET(AI$4,,-$C45+1)/D1_T),0))</f>
        <v>0</v>
      </c>
      <c r="AK45" s="548">
        <f ca="1">IF('Clinic Model'!$P$15="Annuity",-IFERROR(PPMT(D1_I/12,$C45,D1_T,OFFSET(AJ$4,,-$C45+1),0),),IFERROR(IF($C45=0,0,OFFSET(AJ$4,,-$C45+1)/D1_T),0))</f>
        <v>0</v>
      </c>
      <c r="AL45" s="548">
        <f ca="1">IF('Clinic Model'!$P$15="Annuity",-IFERROR(PPMT(D1_I/12,$C45,D1_T,OFFSET(AK$4,,-$C45+1),0),),IFERROR(IF($C45=0,0,OFFSET(AK$4,,-$C45+1)/D1_T),0))</f>
        <v>0</v>
      </c>
      <c r="AM45" s="548">
        <f ca="1">IF('Clinic Model'!$P$15="Annuity",-IFERROR(PPMT(D1_I/12,$C45,D1_T,OFFSET(AL$4,,-$C45+1),0),),IFERROR(IF($C45=0,0,OFFSET(AL$4,,-$C45+1)/D1_T),0))</f>
        <v>0</v>
      </c>
      <c r="AN45" s="548">
        <f ca="1">IF('Clinic Model'!$P$15="Annuity",-IFERROR(PPMT(D1_I/12,$C45,D1_T,OFFSET(AM$4,,-$C45+1),0),),IFERROR(IF($C45=0,0,OFFSET(AM$4,,-$C45+1)/D1_T),0))</f>
        <v>0</v>
      </c>
      <c r="AO45" s="548">
        <f ca="1">IF('Clinic Model'!$P$15="Annuity",-IFERROR(PPMT(D1_I/12,$C45,D1_T,OFFSET(AN$4,,-$C45+1),0),),IFERROR(IF($C45=0,0,OFFSET(AN$4,,-$C45+1)/D1_T),0))</f>
        <v>0</v>
      </c>
      <c r="AP45" s="548">
        <f ca="1">IF('Clinic Model'!$P$15="Annuity",-IFERROR(PPMT(D1_I/12,$C45,D1_T,OFFSET(AO$4,,-$C45+1),0),),IFERROR(IF($C45=0,0,OFFSET(AO$4,,-$C45+1)/D1_T),0))</f>
        <v>0</v>
      </c>
      <c r="AQ45" s="548">
        <f ca="1">IF('Clinic Model'!$P$15="Annuity",-IFERROR(PPMT(D1_I/12,$C45,D1_T,OFFSET(AP$4,,-$C45+1),0),),IFERROR(IF($C45=0,0,OFFSET(AP$4,,-$C45+1)/D1_T),0))</f>
        <v>0</v>
      </c>
      <c r="AR45" s="548">
        <f ca="1">IF('Clinic Model'!$P$15="Annuity",-IFERROR(PPMT(D1_I/12,$C45,D1_T,OFFSET(AQ$4,,-$C45+1),0),),IFERROR(IF($C45=0,0,OFFSET(AQ$4,,-$C45+1)/D1_T),0))</f>
        <v>0</v>
      </c>
      <c r="AS45" s="548">
        <f ca="1">IF('Clinic Model'!$P$15="Annuity",-IFERROR(PPMT(D1_I/12,$C45,D1_T,OFFSET(AR$4,,-$C45+1),0),),IFERROR(IF($C45=0,0,OFFSET(AR$4,,-$C45+1)/D1_T),0))</f>
        <v>0</v>
      </c>
      <c r="AT45" s="548">
        <f ca="1">IF('Clinic Model'!$P$15="Annuity",-IFERROR(PPMT(D1_I/12,$C45,D1_T,OFFSET(AS$4,,-$C45+1),0),),IFERROR(IF($C45=0,0,OFFSET(AS$4,,-$C45+1)/D1_T),0))</f>
        <v>0</v>
      </c>
      <c r="AU45" s="548">
        <f ca="1">IF('Clinic Model'!$P$15="Annuity",-IFERROR(PPMT(D1_I/12,$C45,D1_T,OFFSET(AT$4,,-$C45+1),0),),IFERROR(IF($C45=0,0,OFFSET(AT$4,,-$C45+1)/D1_T),0))</f>
        <v>0</v>
      </c>
      <c r="AV45" s="548">
        <f ca="1">IF('Clinic Model'!$P$15="Annuity",-IFERROR(PPMT(D1_I/12,$C45,D1_T,OFFSET(AU$4,,-$C45+1),0),),IFERROR(IF($C45=0,0,OFFSET(AU$4,,-$C45+1)/D1_T),0))</f>
        <v>0</v>
      </c>
      <c r="AW45" s="548">
        <f ca="1">IF('Clinic Model'!$P$15="Annuity",-IFERROR(PPMT(D1_I/12,$C45,D1_T,OFFSET(AV$4,,-$C45+1),0),),IFERROR(IF($C45=0,0,OFFSET(AV$4,,-$C45+1)/D1_T),0))</f>
        <v>0</v>
      </c>
      <c r="AX45" s="548">
        <f ca="1">IF('Clinic Model'!$P$15="Annuity",-IFERROR(PPMT(D1_I/12,$C45,D1_T,OFFSET(AW$4,,-$C45+1),0),),IFERROR(IF($C45=0,0,OFFSET(AW$4,,-$C45+1)/D1_T),0))</f>
        <v>0</v>
      </c>
      <c r="AY45" s="548">
        <f ca="1">IF('Clinic Model'!$P$15="Annuity",-IFERROR(PPMT(D1_I/12,$C45,D1_T,OFFSET(AX$4,,-$C45+1),0),),IFERROR(IF($C45=0,0,OFFSET(AX$4,,-$C45+1)/D1_T),0))</f>
        <v>0</v>
      </c>
      <c r="AZ45" s="548">
        <f ca="1">IF('Clinic Model'!$P$15="Annuity",-IFERROR(PPMT(D1_I/12,$C45,D1_T,OFFSET(AY$4,,-$C45+1),0),),IFERROR(IF($C45=0,0,OFFSET(AY$4,,-$C45+1)/D1_T),0))</f>
        <v>0</v>
      </c>
      <c r="BA45" s="548">
        <f ca="1">IF('Clinic Model'!$P$15="Annuity",-IFERROR(PPMT(D1_I/12,$C45,D1_T,OFFSET(AZ$4,,-$C45+1),0),),IFERROR(IF($C45=0,0,OFFSET(AZ$4,,-$C45+1)/D1_T),0))</f>
        <v>0</v>
      </c>
      <c r="BB45" s="548">
        <f ca="1">IF('Clinic Model'!$P$15="Annuity",-IFERROR(PPMT(D1_I/12,$C45,D1_T,OFFSET(BA$4,,-$C45+1),0),),IFERROR(IF($C45=0,0,OFFSET(BA$4,,-$C45+1)/D1_T),0))</f>
        <v>0</v>
      </c>
      <c r="BC45" s="548">
        <f ca="1">IF('Clinic Model'!$P$15="Annuity",-IFERROR(PPMT(D1_I/12,$C45,D1_T,OFFSET(BB$4,,-$C45+1),0),),IFERROR(IF($C45=0,0,OFFSET(BB$4,,-$C45+1)/D1_T),0))</f>
        <v>0</v>
      </c>
      <c r="BD45" s="548">
        <f ca="1">IF('Clinic Model'!$P$15="Annuity",-IFERROR(PPMT(D1_I/12,$C45,D1_T,OFFSET(BC$4,,-$C45+1),0),),IFERROR(IF($C45=0,0,OFFSET(BC$4,,-$C45+1)/D1_T),0))</f>
        <v>0</v>
      </c>
      <c r="BE45" s="548">
        <f ca="1">IF('Clinic Model'!$P$15="Annuity",-IFERROR(PPMT(D1_I/12,$C45,D1_T,OFFSET(BD$4,,-$C45+1),0),),IFERROR(IF($C45=0,0,OFFSET(BD$4,,-$C45+1)/D1_T),0))</f>
        <v>0</v>
      </c>
      <c r="BF45" s="548">
        <f ca="1">IF('Clinic Model'!$P$15="Annuity",-IFERROR(PPMT(D1_I/12,$C45,D1_T,OFFSET(BE$4,,-$C45+1),0),),IFERROR(IF($C45=0,0,OFFSET(BE$4,,-$C45+1)/D1_T),0))</f>
        <v>0</v>
      </c>
      <c r="BG45" s="548">
        <f ca="1">IF('Clinic Model'!$P$15="Annuity",-IFERROR(PPMT(D1_I/12,$C45,D1_T,OFFSET(BF$4,,-$C45+1),0),),IFERROR(IF($C45=0,0,OFFSET(BF$4,,-$C45+1)/D1_T),0))</f>
        <v>0</v>
      </c>
      <c r="BH45" s="548">
        <f ca="1">IF('Clinic Model'!$P$15="Annuity",-IFERROR(PPMT(D1_I/12,$C45,D1_T,OFFSET(BG$4,,-$C45+1),0),),IFERROR(IF($C45=0,0,OFFSET(BG$4,,-$C45+1)/D1_T),0))</f>
        <v>0</v>
      </c>
      <c r="BI45" s="548">
        <f ca="1">IF('Clinic Model'!$P$15="Annuity",-IFERROR(PPMT(D1_I/12,$C45,D1_T,OFFSET(BH$4,,-$C45+1),0),),IFERROR(IF($C45=0,0,OFFSET(BH$4,,-$C45+1)/D1_T),0))</f>
        <v>0</v>
      </c>
      <c r="BJ45" s="548">
        <f ca="1">IF('Clinic Model'!$P$15="Annuity",-IFERROR(PPMT(D1_I/12,$C45,D1_T,OFFSET(BI$4,,-$C45+1),0),),IFERROR(IF($C45=0,0,OFFSET(BI$4,,-$C45+1)/D1_T),0))</f>
        <v>0</v>
      </c>
      <c r="BK45" s="548">
        <f ca="1">IF('Clinic Model'!$P$15="Annuity",-IFERROR(PPMT(D1_I/12,$C45,D1_T,OFFSET(BJ$4,,-$C45+1),0),),IFERROR(IF($C45=0,0,OFFSET(BJ$4,,-$C45+1)/D1_T),0))</f>
        <v>0</v>
      </c>
      <c r="BL45" s="548">
        <f ca="1">IF('Clinic Model'!$P$15="Annuity",-IFERROR(PPMT(D1_I/12,$C45,D1_T,OFFSET(BK$4,,-$C45+1),0),),IFERROR(IF($C45=0,0,OFFSET(BK$4,,-$C45+1)/D1_T),0))</f>
        <v>0</v>
      </c>
    </row>
    <row r="46" spans="1:64" ht="10.5" hidden="1" customHeight="1" outlineLevel="1" x14ac:dyDescent="0.3">
      <c r="A46" s="105"/>
      <c r="B46" s="504"/>
      <c r="C46" s="105">
        <f t="shared" si="4"/>
        <v>0</v>
      </c>
      <c r="E46" s="548">
        <f ca="1">IF('Clinic Model'!$P$15="Annuity",-IFERROR(PPMT(D1_I/12,$C46,D1_T,OFFSET(D$4,,-$C46+1),0),),IFERROR(IF($C46=0,0,OFFSET(D$4,,-$C46+1)/D1_T),0))</f>
        <v>0</v>
      </c>
      <c r="F46" s="548">
        <f ca="1">IF('Clinic Model'!$P$15="Annuity",-IFERROR(PPMT(D1_I/12,$C46,D1_T,OFFSET(E$4,,-$C46+1),0),),IFERROR(IF($C46=0,0,OFFSET(E$4,,-$C46+1)/D1_T),0))</f>
        <v>0</v>
      </c>
      <c r="G46" s="548">
        <f ca="1">IF('Clinic Model'!$P$15="Annuity",-IFERROR(PPMT(D1_I/12,$C46,D1_T,OFFSET(F$4,,-$C46+1),0),),IFERROR(IF($C46=0,0,OFFSET(F$4,,-$C46+1)/D1_T),0))</f>
        <v>0</v>
      </c>
      <c r="H46" s="548">
        <f ca="1">IF('Clinic Model'!$P$15="Annuity",-IFERROR(PPMT(D1_I/12,$C46,D1_T,OFFSET(G$4,,-$C46+1),0),),IFERROR(IF($C46=0,0,OFFSET(G$4,,-$C46+1)/D1_T),0))</f>
        <v>0</v>
      </c>
      <c r="I46" s="548">
        <f ca="1">IF('Clinic Model'!$P$15="Annuity",-IFERROR(PPMT(D1_I/12,$C46,D1_T,OFFSET(H$4,,-$C46+1),0),),IFERROR(IF($C46=0,0,OFFSET(H$4,,-$C46+1)/D1_T),0))</f>
        <v>0</v>
      </c>
      <c r="J46" s="548">
        <f ca="1">IF('Clinic Model'!$P$15="Annuity",-IFERROR(PPMT(D1_I/12,$C46,D1_T,OFFSET(I$4,,-$C46+1),0),),IFERROR(IF($C46=0,0,OFFSET(I$4,,-$C46+1)/D1_T),0))</f>
        <v>0</v>
      </c>
      <c r="K46" s="548">
        <f ca="1">IF('Clinic Model'!$P$15="Annuity",-IFERROR(PPMT(D1_I/12,$C46,D1_T,OFFSET(J$4,,-$C46+1),0),),IFERROR(IF($C46=0,0,OFFSET(J$4,,-$C46+1)/D1_T),0))</f>
        <v>0</v>
      </c>
      <c r="L46" s="548">
        <f ca="1">IF('Clinic Model'!$P$15="Annuity",-IFERROR(PPMT(D1_I/12,$C46,D1_T,OFFSET(K$4,,-$C46+1),0),),IFERROR(IF($C46=0,0,OFFSET(K$4,,-$C46+1)/D1_T),0))</f>
        <v>0</v>
      </c>
      <c r="M46" s="548">
        <f ca="1">IF('Clinic Model'!$P$15="Annuity",-IFERROR(PPMT(D1_I/12,$C46,D1_T,OFFSET(L$4,,-$C46+1),0),),IFERROR(IF($C46=0,0,OFFSET(L$4,,-$C46+1)/D1_T),0))</f>
        <v>0</v>
      </c>
      <c r="N46" s="548">
        <f ca="1">IF('Clinic Model'!$P$15="Annuity",-IFERROR(PPMT(D1_I/12,$C46,D1_T,OFFSET(M$4,,-$C46+1),0),),IFERROR(IF($C46=0,0,OFFSET(M$4,,-$C46+1)/D1_T),0))</f>
        <v>0</v>
      </c>
      <c r="O46" s="548">
        <f ca="1">IF('Clinic Model'!$P$15="Annuity",-IFERROR(PPMT(D1_I/12,$C46,D1_T,OFFSET(N$4,,-$C46+1),0),),IFERROR(IF($C46=0,0,OFFSET(N$4,,-$C46+1)/D1_T),0))</f>
        <v>0</v>
      </c>
      <c r="P46" s="548">
        <f ca="1">IF('Clinic Model'!$P$15="Annuity",-IFERROR(PPMT(D1_I/12,$C46,D1_T,OFFSET(O$4,,-$C46+1),0),),IFERROR(IF($C46=0,0,OFFSET(O$4,,-$C46+1)/D1_T),0))</f>
        <v>0</v>
      </c>
      <c r="Q46" s="548">
        <f ca="1">IF('Clinic Model'!$P$15="Annuity",-IFERROR(PPMT(D1_I/12,$C46,D1_T,OFFSET(P$4,,-$C46+1),0),),IFERROR(IF($C46=0,0,OFFSET(P$4,,-$C46+1)/D1_T),0))</f>
        <v>0</v>
      </c>
      <c r="R46" s="548">
        <f ca="1">IF('Clinic Model'!$P$15="Annuity",-IFERROR(PPMT(D1_I/12,$C46,D1_T,OFFSET(Q$4,,-$C46+1),0),),IFERROR(IF($C46=0,0,OFFSET(Q$4,,-$C46+1)/D1_T),0))</f>
        <v>0</v>
      </c>
      <c r="S46" s="548">
        <f ca="1">IF('Clinic Model'!$P$15="Annuity",-IFERROR(PPMT(D1_I/12,$C46,D1_T,OFFSET(R$4,,-$C46+1),0),),IFERROR(IF($C46=0,0,OFFSET(R$4,,-$C46+1)/D1_T),0))</f>
        <v>0</v>
      </c>
      <c r="T46" s="548">
        <f ca="1">IF('Clinic Model'!$P$15="Annuity",-IFERROR(PPMT(D1_I/12,$C46,D1_T,OFFSET(S$4,,-$C46+1),0),),IFERROR(IF($C46=0,0,OFFSET(S$4,,-$C46+1)/D1_T),0))</f>
        <v>0</v>
      </c>
      <c r="U46" s="548">
        <f ca="1">IF('Clinic Model'!$P$15="Annuity",-IFERROR(PPMT(D1_I/12,$C46,D1_T,OFFSET(T$4,,-$C46+1),0),),IFERROR(IF($C46=0,0,OFFSET(T$4,,-$C46+1)/D1_T),0))</f>
        <v>0</v>
      </c>
      <c r="V46" s="548">
        <f ca="1">IF('Clinic Model'!$P$15="Annuity",-IFERROR(PPMT(D1_I/12,$C46,D1_T,OFFSET(U$4,,-$C46+1),0),),IFERROR(IF($C46=0,0,OFFSET(U$4,,-$C46+1)/D1_T),0))</f>
        <v>0</v>
      </c>
      <c r="W46" s="548">
        <f ca="1">IF('Clinic Model'!$P$15="Annuity",-IFERROR(PPMT(D1_I/12,$C46,D1_T,OFFSET(V$4,,-$C46+1),0),),IFERROR(IF($C46=0,0,OFFSET(V$4,,-$C46+1)/D1_T),0))</f>
        <v>0</v>
      </c>
      <c r="X46" s="548">
        <f ca="1">IF('Clinic Model'!$P$15="Annuity",-IFERROR(PPMT(D1_I/12,$C46,D1_T,OFFSET(W$4,,-$C46+1),0),),IFERROR(IF($C46=0,0,OFFSET(W$4,,-$C46+1)/D1_T),0))</f>
        <v>0</v>
      </c>
      <c r="Y46" s="548">
        <f ca="1">IF('Clinic Model'!$P$15="Annuity",-IFERROR(PPMT(D1_I/12,$C46,D1_T,OFFSET(X$4,,-$C46+1),0),),IFERROR(IF($C46=0,0,OFFSET(X$4,,-$C46+1)/D1_T),0))</f>
        <v>0</v>
      </c>
      <c r="Z46" s="548">
        <f ca="1">IF('Clinic Model'!$P$15="Annuity",-IFERROR(PPMT(D1_I/12,$C46,D1_T,OFFSET(Y$4,,-$C46+1),0),),IFERROR(IF($C46=0,0,OFFSET(Y$4,,-$C46+1)/D1_T),0))</f>
        <v>0</v>
      </c>
      <c r="AA46" s="548">
        <f ca="1">IF('Clinic Model'!$P$15="Annuity",-IFERROR(PPMT(D1_I/12,$C46,D1_T,OFFSET(Z$4,,-$C46+1),0),),IFERROR(IF($C46=0,0,OFFSET(Z$4,,-$C46+1)/D1_T),0))</f>
        <v>0</v>
      </c>
      <c r="AB46" s="548">
        <f ca="1">IF('Clinic Model'!$P$15="Annuity",-IFERROR(PPMT(D1_I/12,$C46,D1_T,OFFSET(AA$4,,-$C46+1),0),),IFERROR(IF($C46=0,0,OFFSET(AA$4,,-$C46+1)/D1_T),0))</f>
        <v>0</v>
      </c>
      <c r="AC46" s="548">
        <f ca="1">IF('Clinic Model'!$P$15="Annuity",-IFERROR(PPMT(D1_I/12,$C46,D1_T,OFFSET(AB$4,,-$C46+1),0),),IFERROR(IF($C46=0,0,OFFSET(AB$4,,-$C46+1)/D1_T),0))</f>
        <v>0</v>
      </c>
      <c r="AD46" s="548">
        <f ca="1">IF('Clinic Model'!$P$15="Annuity",-IFERROR(PPMT(D1_I/12,$C46,D1_T,OFFSET(AC$4,,-$C46+1),0),),IFERROR(IF($C46=0,0,OFFSET(AC$4,,-$C46+1)/D1_T),0))</f>
        <v>0</v>
      </c>
      <c r="AE46" s="548">
        <f ca="1">IF('Clinic Model'!$P$15="Annuity",-IFERROR(PPMT(D1_I/12,$C46,D1_T,OFFSET(AD$4,,-$C46+1),0),),IFERROR(IF($C46=0,0,OFFSET(AD$4,,-$C46+1)/D1_T),0))</f>
        <v>0</v>
      </c>
      <c r="AF46" s="548">
        <f ca="1">IF('Clinic Model'!$P$15="Annuity",-IFERROR(PPMT(D1_I/12,$C46,D1_T,OFFSET(AE$4,,-$C46+1),0),),IFERROR(IF($C46=0,0,OFFSET(AE$4,,-$C46+1)/D1_T),0))</f>
        <v>0</v>
      </c>
      <c r="AG46" s="548">
        <f ca="1">IF('Clinic Model'!$P$15="Annuity",-IFERROR(PPMT(D1_I/12,$C46,D1_T,OFFSET(AF$4,,-$C46+1),0),),IFERROR(IF($C46=0,0,OFFSET(AF$4,,-$C46+1)/D1_T),0))</f>
        <v>0</v>
      </c>
      <c r="AH46" s="548">
        <f ca="1">IF('Clinic Model'!$P$15="Annuity",-IFERROR(PPMT(D1_I/12,$C46,D1_T,OFFSET(AG$4,,-$C46+1),0),),IFERROR(IF($C46=0,0,OFFSET(AG$4,,-$C46+1)/D1_T),0))</f>
        <v>0</v>
      </c>
      <c r="AI46" s="548">
        <f ca="1">IF('Clinic Model'!$P$15="Annuity",-IFERROR(PPMT(D1_I/12,$C46,D1_T,OFFSET(AH$4,,-$C46+1),0),),IFERROR(IF($C46=0,0,OFFSET(AH$4,,-$C46+1)/D1_T),0))</f>
        <v>0</v>
      </c>
      <c r="AJ46" s="548">
        <f ca="1">IF('Clinic Model'!$P$15="Annuity",-IFERROR(PPMT(D1_I/12,$C46,D1_T,OFFSET(AI$4,,-$C46+1),0),),IFERROR(IF($C46=0,0,OFFSET(AI$4,,-$C46+1)/D1_T),0))</f>
        <v>0</v>
      </c>
      <c r="AK46" s="548">
        <f ca="1">IF('Clinic Model'!$P$15="Annuity",-IFERROR(PPMT(D1_I/12,$C46,D1_T,OFFSET(AJ$4,,-$C46+1),0),),IFERROR(IF($C46=0,0,OFFSET(AJ$4,,-$C46+1)/D1_T),0))</f>
        <v>0</v>
      </c>
      <c r="AL46" s="548">
        <f ca="1">IF('Clinic Model'!$P$15="Annuity",-IFERROR(PPMT(D1_I/12,$C46,D1_T,OFFSET(AK$4,,-$C46+1),0),),IFERROR(IF($C46=0,0,OFFSET(AK$4,,-$C46+1)/D1_T),0))</f>
        <v>0</v>
      </c>
      <c r="AM46" s="548">
        <f ca="1">IF('Clinic Model'!$P$15="Annuity",-IFERROR(PPMT(D1_I/12,$C46,D1_T,OFFSET(AL$4,,-$C46+1),0),),IFERROR(IF($C46=0,0,OFFSET(AL$4,,-$C46+1)/D1_T),0))</f>
        <v>0</v>
      </c>
      <c r="AN46" s="548">
        <f ca="1">IF('Clinic Model'!$P$15="Annuity",-IFERROR(PPMT(D1_I/12,$C46,D1_T,OFFSET(AM$4,,-$C46+1),0),),IFERROR(IF($C46=0,0,OFFSET(AM$4,,-$C46+1)/D1_T),0))</f>
        <v>0</v>
      </c>
      <c r="AO46" s="548">
        <f ca="1">IF('Clinic Model'!$P$15="Annuity",-IFERROR(PPMT(D1_I/12,$C46,D1_T,OFFSET(AN$4,,-$C46+1),0),),IFERROR(IF($C46=0,0,OFFSET(AN$4,,-$C46+1)/D1_T),0))</f>
        <v>0</v>
      </c>
      <c r="AP46" s="548">
        <f ca="1">IF('Clinic Model'!$P$15="Annuity",-IFERROR(PPMT(D1_I/12,$C46,D1_T,OFFSET(AO$4,,-$C46+1),0),),IFERROR(IF($C46=0,0,OFFSET(AO$4,,-$C46+1)/D1_T),0))</f>
        <v>0</v>
      </c>
      <c r="AQ46" s="548">
        <f ca="1">IF('Clinic Model'!$P$15="Annuity",-IFERROR(PPMT(D1_I/12,$C46,D1_T,OFFSET(AP$4,,-$C46+1),0),),IFERROR(IF($C46=0,0,OFFSET(AP$4,,-$C46+1)/D1_T),0))</f>
        <v>0</v>
      </c>
      <c r="AR46" s="548">
        <f ca="1">IF('Clinic Model'!$P$15="Annuity",-IFERROR(PPMT(D1_I/12,$C46,D1_T,OFFSET(AQ$4,,-$C46+1),0),),IFERROR(IF($C46=0,0,OFFSET(AQ$4,,-$C46+1)/D1_T),0))</f>
        <v>0</v>
      </c>
      <c r="AS46" s="548">
        <f ca="1">IF('Clinic Model'!$P$15="Annuity",-IFERROR(PPMT(D1_I/12,$C46,D1_T,OFFSET(AR$4,,-$C46+1),0),),IFERROR(IF($C46=0,0,OFFSET(AR$4,,-$C46+1)/D1_T),0))</f>
        <v>0</v>
      </c>
      <c r="AT46" s="548">
        <f ca="1">IF('Clinic Model'!$P$15="Annuity",-IFERROR(PPMT(D1_I/12,$C46,D1_T,OFFSET(AS$4,,-$C46+1),0),),IFERROR(IF($C46=0,0,OFFSET(AS$4,,-$C46+1)/D1_T),0))</f>
        <v>0</v>
      </c>
      <c r="AU46" s="548">
        <f ca="1">IF('Clinic Model'!$P$15="Annuity",-IFERROR(PPMT(D1_I/12,$C46,D1_T,OFFSET(AT$4,,-$C46+1),0),),IFERROR(IF($C46=0,0,OFFSET(AT$4,,-$C46+1)/D1_T),0))</f>
        <v>0</v>
      </c>
      <c r="AV46" s="548">
        <f ca="1">IF('Clinic Model'!$P$15="Annuity",-IFERROR(PPMT(D1_I/12,$C46,D1_T,OFFSET(AU$4,,-$C46+1),0),),IFERROR(IF($C46=0,0,OFFSET(AU$4,,-$C46+1)/D1_T),0))</f>
        <v>0</v>
      </c>
      <c r="AW46" s="548">
        <f ca="1">IF('Clinic Model'!$P$15="Annuity",-IFERROR(PPMT(D1_I/12,$C46,D1_T,OFFSET(AV$4,,-$C46+1),0),),IFERROR(IF($C46=0,0,OFFSET(AV$4,,-$C46+1)/D1_T),0))</f>
        <v>0</v>
      </c>
      <c r="AX46" s="548">
        <f ca="1">IF('Clinic Model'!$P$15="Annuity",-IFERROR(PPMT(D1_I/12,$C46,D1_T,OFFSET(AW$4,,-$C46+1),0),),IFERROR(IF($C46=0,0,OFFSET(AW$4,,-$C46+1)/D1_T),0))</f>
        <v>0</v>
      </c>
      <c r="AY46" s="548">
        <f ca="1">IF('Clinic Model'!$P$15="Annuity",-IFERROR(PPMT(D1_I/12,$C46,D1_T,OFFSET(AX$4,,-$C46+1),0),),IFERROR(IF($C46=0,0,OFFSET(AX$4,,-$C46+1)/D1_T),0))</f>
        <v>0</v>
      </c>
      <c r="AZ46" s="548">
        <f ca="1">IF('Clinic Model'!$P$15="Annuity",-IFERROR(PPMT(D1_I/12,$C46,D1_T,OFFSET(AY$4,,-$C46+1),0),),IFERROR(IF($C46=0,0,OFFSET(AY$4,,-$C46+1)/D1_T),0))</f>
        <v>0</v>
      </c>
      <c r="BA46" s="548">
        <f ca="1">IF('Clinic Model'!$P$15="Annuity",-IFERROR(PPMT(D1_I/12,$C46,D1_T,OFFSET(AZ$4,,-$C46+1),0),),IFERROR(IF($C46=0,0,OFFSET(AZ$4,,-$C46+1)/D1_T),0))</f>
        <v>0</v>
      </c>
      <c r="BB46" s="548">
        <f ca="1">IF('Clinic Model'!$P$15="Annuity",-IFERROR(PPMT(D1_I/12,$C46,D1_T,OFFSET(BA$4,,-$C46+1),0),),IFERROR(IF($C46=0,0,OFFSET(BA$4,,-$C46+1)/D1_T),0))</f>
        <v>0</v>
      </c>
      <c r="BC46" s="548">
        <f ca="1">IF('Clinic Model'!$P$15="Annuity",-IFERROR(PPMT(D1_I/12,$C46,D1_T,OFFSET(BB$4,,-$C46+1),0),),IFERROR(IF($C46=0,0,OFFSET(BB$4,,-$C46+1)/D1_T),0))</f>
        <v>0</v>
      </c>
      <c r="BD46" s="548">
        <f ca="1">IF('Clinic Model'!$P$15="Annuity",-IFERROR(PPMT(D1_I/12,$C46,D1_T,OFFSET(BC$4,,-$C46+1),0),),IFERROR(IF($C46=0,0,OFFSET(BC$4,,-$C46+1)/D1_T),0))</f>
        <v>0</v>
      </c>
      <c r="BE46" s="548">
        <f ca="1">IF('Clinic Model'!$P$15="Annuity",-IFERROR(PPMT(D1_I/12,$C46,D1_T,OFFSET(BD$4,,-$C46+1),0),),IFERROR(IF($C46=0,0,OFFSET(BD$4,,-$C46+1)/D1_T),0))</f>
        <v>0</v>
      </c>
      <c r="BF46" s="548">
        <f ca="1">IF('Clinic Model'!$P$15="Annuity",-IFERROR(PPMT(D1_I/12,$C46,D1_T,OFFSET(BE$4,,-$C46+1),0),),IFERROR(IF($C46=0,0,OFFSET(BE$4,,-$C46+1)/D1_T),0))</f>
        <v>0</v>
      </c>
      <c r="BG46" s="548">
        <f ca="1">IF('Clinic Model'!$P$15="Annuity",-IFERROR(PPMT(D1_I/12,$C46,D1_T,OFFSET(BF$4,,-$C46+1),0),),IFERROR(IF($C46=0,0,OFFSET(BF$4,,-$C46+1)/D1_T),0))</f>
        <v>0</v>
      </c>
      <c r="BH46" s="548">
        <f ca="1">IF('Clinic Model'!$P$15="Annuity",-IFERROR(PPMT(D1_I/12,$C46,D1_T,OFFSET(BG$4,,-$C46+1),0),),IFERROR(IF($C46=0,0,OFFSET(BG$4,,-$C46+1)/D1_T),0))</f>
        <v>0</v>
      </c>
      <c r="BI46" s="548">
        <f ca="1">IF('Clinic Model'!$P$15="Annuity",-IFERROR(PPMT(D1_I/12,$C46,D1_T,OFFSET(BH$4,,-$C46+1),0),),IFERROR(IF($C46=0,0,OFFSET(BH$4,,-$C46+1)/D1_T),0))</f>
        <v>0</v>
      </c>
      <c r="BJ46" s="548">
        <f ca="1">IF('Clinic Model'!$P$15="Annuity",-IFERROR(PPMT(D1_I/12,$C46,D1_T,OFFSET(BI$4,,-$C46+1),0),),IFERROR(IF($C46=0,0,OFFSET(BI$4,,-$C46+1)/D1_T),0))</f>
        <v>0</v>
      </c>
      <c r="BK46" s="548">
        <f ca="1">IF('Clinic Model'!$P$15="Annuity",-IFERROR(PPMT(D1_I/12,$C46,D1_T,OFFSET(BJ$4,,-$C46+1),0),),IFERROR(IF($C46=0,0,OFFSET(BJ$4,,-$C46+1)/D1_T),0))</f>
        <v>0</v>
      </c>
      <c r="BL46" s="548">
        <f ca="1">IF('Clinic Model'!$P$15="Annuity",-IFERROR(PPMT(D1_I/12,$C46,D1_T,OFFSET(BK$4,,-$C46+1),0),),IFERROR(IF($C46=0,0,OFFSET(BK$4,,-$C46+1)/D1_T),0))</f>
        <v>0</v>
      </c>
    </row>
    <row r="47" spans="1:64" ht="10.5" hidden="1" customHeight="1" outlineLevel="1" x14ac:dyDescent="0.3">
      <c r="A47" s="105"/>
      <c r="B47" s="504"/>
      <c r="C47" s="105">
        <f t="shared" si="4"/>
        <v>0</v>
      </c>
      <c r="E47" s="548">
        <f ca="1">IF('Clinic Model'!$P$15="Annuity",-IFERROR(PPMT(D1_I/12,$C47,D1_T,OFFSET(D$4,,-$C47+1),0),),IFERROR(IF($C47=0,0,OFFSET(D$4,,-$C47+1)/D1_T),0))</f>
        <v>0</v>
      </c>
      <c r="F47" s="548">
        <f ca="1">IF('Clinic Model'!$P$15="Annuity",-IFERROR(PPMT(D1_I/12,$C47,D1_T,OFFSET(E$4,,-$C47+1),0),),IFERROR(IF($C47=0,0,OFFSET(E$4,,-$C47+1)/D1_T),0))</f>
        <v>0</v>
      </c>
      <c r="G47" s="548">
        <f ca="1">IF('Clinic Model'!$P$15="Annuity",-IFERROR(PPMT(D1_I/12,$C47,D1_T,OFFSET(F$4,,-$C47+1),0),),IFERROR(IF($C47=0,0,OFFSET(F$4,,-$C47+1)/D1_T),0))</f>
        <v>0</v>
      </c>
      <c r="H47" s="548">
        <f ca="1">IF('Clinic Model'!$P$15="Annuity",-IFERROR(PPMT(D1_I/12,$C47,D1_T,OFFSET(G$4,,-$C47+1),0),),IFERROR(IF($C47=0,0,OFFSET(G$4,,-$C47+1)/D1_T),0))</f>
        <v>0</v>
      </c>
      <c r="I47" s="548">
        <f ca="1">IF('Clinic Model'!$P$15="Annuity",-IFERROR(PPMT(D1_I/12,$C47,D1_T,OFFSET(H$4,,-$C47+1),0),),IFERROR(IF($C47=0,0,OFFSET(H$4,,-$C47+1)/D1_T),0))</f>
        <v>0</v>
      </c>
      <c r="J47" s="548">
        <f ca="1">IF('Clinic Model'!$P$15="Annuity",-IFERROR(PPMT(D1_I/12,$C47,D1_T,OFFSET(I$4,,-$C47+1),0),),IFERROR(IF($C47=0,0,OFFSET(I$4,,-$C47+1)/D1_T),0))</f>
        <v>0</v>
      </c>
      <c r="K47" s="548">
        <f ca="1">IF('Clinic Model'!$P$15="Annuity",-IFERROR(PPMT(D1_I/12,$C47,D1_T,OFFSET(J$4,,-$C47+1),0),),IFERROR(IF($C47=0,0,OFFSET(J$4,,-$C47+1)/D1_T),0))</f>
        <v>0</v>
      </c>
      <c r="L47" s="548">
        <f ca="1">IF('Clinic Model'!$P$15="Annuity",-IFERROR(PPMT(D1_I/12,$C47,D1_T,OFFSET(K$4,,-$C47+1),0),),IFERROR(IF($C47=0,0,OFFSET(K$4,,-$C47+1)/D1_T),0))</f>
        <v>0</v>
      </c>
      <c r="M47" s="548">
        <f ca="1">IF('Clinic Model'!$P$15="Annuity",-IFERROR(PPMT(D1_I/12,$C47,D1_T,OFFSET(L$4,,-$C47+1),0),),IFERROR(IF($C47=0,0,OFFSET(L$4,,-$C47+1)/D1_T),0))</f>
        <v>0</v>
      </c>
      <c r="N47" s="548">
        <f ca="1">IF('Clinic Model'!$P$15="Annuity",-IFERROR(PPMT(D1_I/12,$C47,D1_T,OFFSET(M$4,,-$C47+1),0),),IFERROR(IF($C47=0,0,OFFSET(M$4,,-$C47+1)/D1_T),0))</f>
        <v>0</v>
      </c>
      <c r="O47" s="548">
        <f ca="1">IF('Clinic Model'!$P$15="Annuity",-IFERROR(PPMT(D1_I/12,$C47,D1_T,OFFSET(N$4,,-$C47+1),0),),IFERROR(IF($C47=0,0,OFFSET(N$4,,-$C47+1)/D1_T),0))</f>
        <v>0</v>
      </c>
      <c r="P47" s="548">
        <f ca="1">IF('Clinic Model'!$P$15="Annuity",-IFERROR(PPMT(D1_I/12,$C47,D1_T,OFFSET(O$4,,-$C47+1),0),),IFERROR(IF($C47=0,0,OFFSET(O$4,,-$C47+1)/D1_T),0))</f>
        <v>0</v>
      </c>
      <c r="Q47" s="548">
        <f ca="1">IF('Clinic Model'!$P$15="Annuity",-IFERROR(PPMT(D1_I/12,$C47,D1_T,OFFSET(P$4,,-$C47+1),0),),IFERROR(IF($C47=0,0,OFFSET(P$4,,-$C47+1)/D1_T),0))</f>
        <v>0</v>
      </c>
      <c r="R47" s="548">
        <f ca="1">IF('Clinic Model'!$P$15="Annuity",-IFERROR(PPMT(D1_I/12,$C47,D1_T,OFFSET(Q$4,,-$C47+1),0),),IFERROR(IF($C47=0,0,OFFSET(Q$4,,-$C47+1)/D1_T),0))</f>
        <v>0</v>
      </c>
      <c r="S47" s="548">
        <f ca="1">IF('Clinic Model'!$P$15="Annuity",-IFERROR(PPMT(D1_I/12,$C47,D1_T,OFFSET(R$4,,-$C47+1),0),),IFERROR(IF($C47=0,0,OFFSET(R$4,,-$C47+1)/D1_T),0))</f>
        <v>0</v>
      </c>
      <c r="T47" s="548">
        <f ca="1">IF('Clinic Model'!$P$15="Annuity",-IFERROR(PPMT(D1_I/12,$C47,D1_T,OFFSET(S$4,,-$C47+1),0),),IFERROR(IF($C47=0,0,OFFSET(S$4,,-$C47+1)/D1_T),0))</f>
        <v>0</v>
      </c>
      <c r="U47" s="548">
        <f ca="1">IF('Clinic Model'!$P$15="Annuity",-IFERROR(PPMT(D1_I/12,$C47,D1_T,OFFSET(T$4,,-$C47+1),0),),IFERROR(IF($C47=0,0,OFFSET(T$4,,-$C47+1)/D1_T),0))</f>
        <v>0</v>
      </c>
      <c r="V47" s="548">
        <f ca="1">IF('Clinic Model'!$P$15="Annuity",-IFERROR(PPMT(D1_I/12,$C47,D1_T,OFFSET(U$4,,-$C47+1),0),),IFERROR(IF($C47=0,0,OFFSET(U$4,,-$C47+1)/D1_T),0))</f>
        <v>0</v>
      </c>
      <c r="W47" s="548">
        <f ca="1">IF('Clinic Model'!$P$15="Annuity",-IFERROR(PPMT(D1_I/12,$C47,D1_T,OFFSET(V$4,,-$C47+1),0),),IFERROR(IF($C47=0,0,OFFSET(V$4,,-$C47+1)/D1_T),0))</f>
        <v>0</v>
      </c>
      <c r="X47" s="548">
        <f ca="1">IF('Clinic Model'!$P$15="Annuity",-IFERROR(PPMT(D1_I/12,$C47,D1_T,OFFSET(W$4,,-$C47+1),0),),IFERROR(IF($C47=0,0,OFFSET(W$4,,-$C47+1)/D1_T),0))</f>
        <v>0</v>
      </c>
      <c r="Y47" s="548">
        <f ca="1">IF('Clinic Model'!$P$15="Annuity",-IFERROR(PPMT(D1_I/12,$C47,D1_T,OFFSET(X$4,,-$C47+1),0),),IFERROR(IF($C47=0,0,OFFSET(X$4,,-$C47+1)/D1_T),0))</f>
        <v>0</v>
      </c>
      <c r="Z47" s="548">
        <f ca="1">IF('Clinic Model'!$P$15="Annuity",-IFERROR(PPMT(D1_I/12,$C47,D1_T,OFFSET(Y$4,,-$C47+1),0),),IFERROR(IF($C47=0,0,OFFSET(Y$4,,-$C47+1)/D1_T),0))</f>
        <v>0</v>
      </c>
      <c r="AA47" s="548">
        <f ca="1">IF('Clinic Model'!$P$15="Annuity",-IFERROR(PPMT(D1_I/12,$C47,D1_T,OFFSET(Z$4,,-$C47+1),0),),IFERROR(IF($C47=0,0,OFFSET(Z$4,,-$C47+1)/D1_T),0))</f>
        <v>0</v>
      </c>
      <c r="AB47" s="548">
        <f ca="1">IF('Clinic Model'!$P$15="Annuity",-IFERROR(PPMT(D1_I/12,$C47,D1_T,OFFSET(AA$4,,-$C47+1),0),),IFERROR(IF($C47=0,0,OFFSET(AA$4,,-$C47+1)/D1_T),0))</f>
        <v>0</v>
      </c>
      <c r="AC47" s="548">
        <f ca="1">IF('Clinic Model'!$P$15="Annuity",-IFERROR(PPMT(D1_I/12,$C47,D1_T,OFFSET(AB$4,,-$C47+1),0),),IFERROR(IF($C47=0,0,OFFSET(AB$4,,-$C47+1)/D1_T),0))</f>
        <v>0</v>
      </c>
      <c r="AD47" s="548">
        <f ca="1">IF('Clinic Model'!$P$15="Annuity",-IFERROR(PPMT(D1_I/12,$C47,D1_T,OFFSET(AC$4,,-$C47+1),0),),IFERROR(IF($C47=0,0,OFFSET(AC$4,,-$C47+1)/D1_T),0))</f>
        <v>0</v>
      </c>
      <c r="AE47" s="548">
        <f ca="1">IF('Clinic Model'!$P$15="Annuity",-IFERROR(PPMT(D1_I/12,$C47,D1_T,OFFSET(AD$4,,-$C47+1),0),),IFERROR(IF($C47=0,0,OFFSET(AD$4,,-$C47+1)/D1_T),0))</f>
        <v>0</v>
      </c>
      <c r="AF47" s="548">
        <f ca="1">IF('Clinic Model'!$P$15="Annuity",-IFERROR(PPMT(D1_I/12,$C47,D1_T,OFFSET(AE$4,,-$C47+1),0),),IFERROR(IF($C47=0,0,OFFSET(AE$4,,-$C47+1)/D1_T),0))</f>
        <v>0</v>
      </c>
      <c r="AG47" s="548">
        <f ca="1">IF('Clinic Model'!$P$15="Annuity",-IFERROR(PPMT(D1_I/12,$C47,D1_T,OFFSET(AF$4,,-$C47+1),0),),IFERROR(IF($C47=0,0,OFFSET(AF$4,,-$C47+1)/D1_T),0))</f>
        <v>0</v>
      </c>
      <c r="AH47" s="548">
        <f ca="1">IF('Clinic Model'!$P$15="Annuity",-IFERROR(PPMT(D1_I/12,$C47,D1_T,OFFSET(AG$4,,-$C47+1),0),),IFERROR(IF($C47=0,0,OFFSET(AG$4,,-$C47+1)/D1_T),0))</f>
        <v>0</v>
      </c>
      <c r="AI47" s="548">
        <f ca="1">IF('Clinic Model'!$P$15="Annuity",-IFERROR(PPMT(D1_I/12,$C47,D1_T,OFFSET(AH$4,,-$C47+1),0),),IFERROR(IF($C47=0,0,OFFSET(AH$4,,-$C47+1)/D1_T),0))</f>
        <v>0</v>
      </c>
      <c r="AJ47" s="548">
        <f ca="1">IF('Clinic Model'!$P$15="Annuity",-IFERROR(PPMT(D1_I/12,$C47,D1_T,OFFSET(AI$4,,-$C47+1),0),),IFERROR(IF($C47=0,0,OFFSET(AI$4,,-$C47+1)/D1_T),0))</f>
        <v>0</v>
      </c>
      <c r="AK47" s="548">
        <f ca="1">IF('Clinic Model'!$P$15="Annuity",-IFERROR(PPMT(D1_I/12,$C47,D1_T,OFFSET(AJ$4,,-$C47+1),0),),IFERROR(IF($C47=0,0,OFFSET(AJ$4,,-$C47+1)/D1_T),0))</f>
        <v>0</v>
      </c>
      <c r="AL47" s="548">
        <f ca="1">IF('Clinic Model'!$P$15="Annuity",-IFERROR(PPMT(D1_I/12,$C47,D1_T,OFFSET(AK$4,,-$C47+1),0),),IFERROR(IF($C47=0,0,OFFSET(AK$4,,-$C47+1)/D1_T),0))</f>
        <v>0</v>
      </c>
      <c r="AM47" s="548">
        <f ca="1">IF('Clinic Model'!$P$15="Annuity",-IFERROR(PPMT(D1_I/12,$C47,D1_T,OFFSET(AL$4,,-$C47+1),0),),IFERROR(IF($C47=0,0,OFFSET(AL$4,,-$C47+1)/D1_T),0))</f>
        <v>0</v>
      </c>
      <c r="AN47" s="548">
        <f ca="1">IF('Clinic Model'!$P$15="Annuity",-IFERROR(PPMT(D1_I/12,$C47,D1_T,OFFSET(AM$4,,-$C47+1),0),),IFERROR(IF($C47=0,0,OFFSET(AM$4,,-$C47+1)/D1_T),0))</f>
        <v>0</v>
      </c>
      <c r="AO47" s="548">
        <f ca="1">IF('Clinic Model'!$P$15="Annuity",-IFERROR(PPMT(D1_I/12,$C47,D1_T,OFFSET(AN$4,,-$C47+1),0),),IFERROR(IF($C47=0,0,OFFSET(AN$4,,-$C47+1)/D1_T),0))</f>
        <v>0</v>
      </c>
      <c r="AP47" s="548">
        <f ca="1">IF('Clinic Model'!$P$15="Annuity",-IFERROR(PPMT(D1_I/12,$C47,D1_T,OFFSET(AO$4,,-$C47+1),0),),IFERROR(IF($C47=0,0,OFFSET(AO$4,,-$C47+1)/D1_T),0))</f>
        <v>0</v>
      </c>
      <c r="AQ47" s="548">
        <f ca="1">IF('Clinic Model'!$P$15="Annuity",-IFERROR(PPMT(D1_I/12,$C47,D1_T,OFFSET(AP$4,,-$C47+1),0),),IFERROR(IF($C47=0,0,OFFSET(AP$4,,-$C47+1)/D1_T),0))</f>
        <v>0</v>
      </c>
      <c r="AR47" s="548">
        <f ca="1">IF('Clinic Model'!$P$15="Annuity",-IFERROR(PPMT(D1_I/12,$C47,D1_T,OFFSET(AQ$4,,-$C47+1),0),),IFERROR(IF($C47=0,0,OFFSET(AQ$4,,-$C47+1)/D1_T),0))</f>
        <v>0</v>
      </c>
      <c r="AS47" s="548">
        <f ca="1">IF('Clinic Model'!$P$15="Annuity",-IFERROR(PPMT(D1_I/12,$C47,D1_T,OFFSET(AR$4,,-$C47+1),0),),IFERROR(IF($C47=0,0,OFFSET(AR$4,,-$C47+1)/D1_T),0))</f>
        <v>0</v>
      </c>
      <c r="AT47" s="548">
        <f ca="1">IF('Clinic Model'!$P$15="Annuity",-IFERROR(PPMT(D1_I/12,$C47,D1_T,OFFSET(AS$4,,-$C47+1),0),),IFERROR(IF($C47=0,0,OFFSET(AS$4,,-$C47+1)/D1_T),0))</f>
        <v>0</v>
      </c>
      <c r="AU47" s="548">
        <f ca="1">IF('Clinic Model'!$P$15="Annuity",-IFERROR(PPMT(D1_I/12,$C47,D1_T,OFFSET(AT$4,,-$C47+1),0),),IFERROR(IF($C47=0,0,OFFSET(AT$4,,-$C47+1)/D1_T),0))</f>
        <v>0</v>
      </c>
      <c r="AV47" s="548">
        <f ca="1">IF('Clinic Model'!$P$15="Annuity",-IFERROR(PPMT(D1_I/12,$C47,D1_T,OFFSET(AU$4,,-$C47+1),0),),IFERROR(IF($C47=0,0,OFFSET(AU$4,,-$C47+1)/D1_T),0))</f>
        <v>0</v>
      </c>
      <c r="AW47" s="548">
        <f ca="1">IF('Clinic Model'!$P$15="Annuity",-IFERROR(PPMT(D1_I/12,$C47,D1_T,OFFSET(AV$4,,-$C47+1),0),),IFERROR(IF($C47=0,0,OFFSET(AV$4,,-$C47+1)/D1_T),0))</f>
        <v>0</v>
      </c>
      <c r="AX47" s="548">
        <f ca="1">IF('Clinic Model'!$P$15="Annuity",-IFERROR(PPMT(D1_I/12,$C47,D1_T,OFFSET(AW$4,,-$C47+1),0),),IFERROR(IF($C47=0,0,OFFSET(AW$4,,-$C47+1)/D1_T),0))</f>
        <v>0</v>
      </c>
      <c r="AY47" s="548">
        <f ca="1">IF('Clinic Model'!$P$15="Annuity",-IFERROR(PPMT(D1_I/12,$C47,D1_T,OFFSET(AX$4,,-$C47+1),0),),IFERROR(IF($C47=0,0,OFFSET(AX$4,,-$C47+1)/D1_T),0))</f>
        <v>0</v>
      </c>
      <c r="AZ47" s="548">
        <f ca="1">IF('Clinic Model'!$P$15="Annuity",-IFERROR(PPMT(D1_I/12,$C47,D1_T,OFFSET(AY$4,,-$C47+1),0),),IFERROR(IF($C47=0,0,OFFSET(AY$4,,-$C47+1)/D1_T),0))</f>
        <v>0</v>
      </c>
      <c r="BA47" s="548">
        <f ca="1">IF('Clinic Model'!$P$15="Annuity",-IFERROR(PPMT(D1_I/12,$C47,D1_T,OFFSET(AZ$4,,-$C47+1),0),),IFERROR(IF($C47=0,0,OFFSET(AZ$4,,-$C47+1)/D1_T),0))</f>
        <v>0</v>
      </c>
      <c r="BB47" s="548">
        <f ca="1">IF('Clinic Model'!$P$15="Annuity",-IFERROR(PPMT(D1_I/12,$C47,D1_T,OFFSET(BA$4,,-$C47+1),0),),IFERROR(IF($C47=0,0,OFFSET(BA$4,,-$C47+1)/D1_T),0))</f>
        <v>0</v>
      </c>
      <c r="BC47" s="548">
        <f ca="1">IF('Clinic Model'!$P$15="Annuity",-IFERROR(PPMT(D1_I/12,$C47,D1_T,OFFSET(BB$4,,-$C47+1),0),),IFERROR(IF($C47=0,0,OFFSET(BB$4,,-$C47+1)/D1_T),0))</f>
        <v>0</v>
      </c>
      <c r="BD47" s="548">
        <f ca="1">IF('Clinic Model'!$P$15="Annuity",-IFERROR(PPMT(D1_I/12,$C47,D1_T,OFFSET(BC$4,,-$C47+1),0),),IFERROR(IF($C47=0,0,OFFSET(BC$4,,-$C47+1)/D1_T),0))</f>
        <v>0</v>
      </c>
      <c r="BE47" s="548">
        <f ca="1">IF('Clinic Model'!$P$15="Annuity",-IFERROR(PPMT(D1_I/12,$C47,D1_T,OFFSET(BD$4,,-$C47+1),0),),IFERROR(IF($C47=0,0,OFFSET(BD$4,,-$C47+1)/D1_T),0))</f>
        <v>0</v>
      </c>
      <c r="BF47" s="548">
        <f ca="1">IF('Clinic Model'!$P$15="Annuity",-IFERROR(PPMT(D1_I/12,$C47,D1_T,OFFSET(BE$4,,-$C47+1),0),),IFERROR(IF($C47=0,0,OFFSET(BE$4,,-$C47+1)/D1_T),0))</f>
        <v>0</v>
      </c>
      <c r="BG47" s="548">
        <f ca="1">IF('Clinic Model'!$P$15="Annuity",-IFERROR(PPMT(D1_I/12,$C47,D1_T,OFFSET(BF$4,,-$C47+1),0),),IFERROR(IF($C47=0,0,OFFSET(BF$4,,-$C47+1)/D1_T),0))</f>
        <v>0</v>
      </c>
      <c r="BH47" s="548">
        <f ca="1">IF('Clinic Model'!$P$15="Annuity",-IFERROR(PPMT(D1_I/12,$C47,D1_T,OFFSET(BG$4,,-$C47+1),0),),IFERROR(IF($C47=0,0,OFFSET(BG$4,,-$C47+1)/D1_T),0))</f>
        <v>0</v>
      </c>
      <c r="BI47" s="548">
        <f ca="1">IF('Clinic Model'!$P$15="Annuity",-IFERROR(PPMT(D1_I/12,$C47,D1_T,OFFSET(BH$4,,-$C47+1),0),),IFERROR(IF($C47=0,0,OFFSET(BH$4,,-$C47+1)/D1_T),0))</f>
        <v>0</v>
      </c>
      <c r="BJ47" s="548">
        <f ca="1">IF('Clinic Model'!$P$15="Annuity",-IFERROR(PPMT(D1_I/12,$C47,D1_T,OFFSET(BI$4,,-$C47+1),0),),IFERROR(IF($C47=0,0,OFFSET(BI$4,,-$C47+1)/D1_T),0))</f>
        <v>0</v>
      </c>
      <c r="BK47" s="548">
        <f ca="1">IF('Clinic Model'!$P$15="Annuity",-IFERROR(PPMT(D1_I/12,$C47,D1_T,OFFSET(BJ$4,,-$C47+1),0),),IFERROR(IF($C47=0,0,OFFSET(BJ$4,,-$C47+1)/D1_T),0))</f>
        <v>0</v>
      </c>
      <c r="BL47" s="548">
        <f ca="1">IF('Clinic Model'!$P$15="Annuity",-IFERROR(PPMT(D1_I/12,$C47,D1_T,OFFSET(BK$4,,-$C47+1),0),),IFERROR(IF($C47=0,0,OFFSET(BK$4,,-$C47+1)/D1_T),0))</f>
        <v>0</v>
      </c>
    </row>
    <row r="48" spans="1:64" ht="10.5" hidden="1" customHeight="1" outlineLevel="1" x14ac:dyDescent="0.3">
      <c r="A48" s="105"/>
      <c r="B48" s="504"/>
      <c r="C48" s="105">
        <f t="shared" si="4"/>
        <v>0</v>
      </c>
      <c r="E48" s="548">
        <f ca="1">IF('Clinic Model'!$P$15="Annuity",-IFERROR(PPMT(D1_I/12,$C48,D1_T,OFFSET(D$4,,-$C48+1),0),),IFERROR(IF($C48=0,0,OFFSET(D$4,,-$C48+1)/D1_T),0))</f>
        <v>0</v>
      </c>
      <c r="F48" s="548">
        <f ca="1">IF('Clinic Model'!$P$15="Annuity",-IFERROR(PPMT(D1_I/12,$C48,D1_T,OFFSET(E$4,,-$C48+1),0),),IFERROR(IF($C48=0,0,OFFSET(E$4,,-$C48+1)/D1_T),0))</f>
        <v>0</v>
      </c>
      <c r="G48" s="548">
        <f ca="1">IF('Clinic Model'!$P$15="Annuity",-IFERROR(PPMT(D1_I/12,$C48,D1_T,OFFSET(F$4,,-$C48+1),0),),IFERROR(IF($C48=0,0,OFFSET(F$4,,-$C48+1)/D1_T),0))</f>
        <v>0</v>
      </c>
      <c r="H48" s="548">
        <f ca="1">IF('Clinic Model'!$P$15="Annuity",-IFERROR(PPMT(D1_I/12,$C48,D1_T,OFFSET(G$4,,-$C48+1),0),),IFERROR(IF($C48=0,0,OFFSET(G$4,,-$C48+1)/D1_T),0))</f>
        <v>0</v>
      </c>
      <c r="I48" s="548">
        <f ca="1">IF('Clinic Model'!$P$15="Annuity",-IFERROR(PPMT(D1_I/12,$C48,D1_T,OFFSET(H$4,,-$C48+1),0),),IFERROR(IF($C48=0,0,OFFSET(H$4,,-$C48+1)/D1_T),0))</f>
        <v>0</v>
      </c>
      <c r="J48" s="548">
        <f ca="1">IF('Clinic Model'!$P$15="Annuity",-IFERROR(PPMT(D1_I/12,$C48,D1_T,OFFSET(I$4,,-$C48+1),0),),IFERROR(IF($C48=0,0,OFFSET(I$4,,-$C48+1)/D1_T),0))</f>
        <v>0</v>
      </c>
      <c r="K48" s="548">
        <f ca="1">IF('Clinic Model'!$P$15="Annuity",-IFERROR(PPMT(D1_I/12,$C48,D1_T,OFFSET(J$4,,-$C48+1),0),),IFERROR(IF($C48=0,0,OFFSET(J$4,,-$C48+1)/D1_T),0))</f>
        <v>0</v>
      </c>
      <c r="L48" s="548">
        <f ca="1">IF('Clinic Model'!$P$15="Annuity",-IFERROR(PPMT(D1_I/12,$C48,D1_T,OFFSET(K$4,,-$C48+1),0),),IFERROR(IF($C48=0,0,OFFSET(K$4,,-$C48+1)/D1_T),0))</f>
        <v>0</v>
      </c>
      <c r="M48" s="548">
        <f ca="1">IF('Clinic Model'!$P$15="Annuity",-IFERROR(PPMT(D1_I/12,$C48,D1_T,OFFSET(L$4,,-$C48+1),0),),IFERROR(IF($C48=0,0,OFFSET(L$4,,-$C48+1)/D1_T),0))</f>
        <v>0</v>
      </c>
      <c r="N48" s="548">
        <f ca="1">IF('Clinic Model'!$P$15="Annuity",-IFERROR(PPMT(D1_I/12,$C48,D1_T,OFFSET(M$4,,-$C48+1),0),),IFERROR(IF($C48=0,0,OFFSET(M$4,,-$C48+1)/D1_T),0))</f>
        <v>0</v>
      </c>
      <c r="O48" s="548">
        <f ca="1">IF('Clinic Model'!$P$15="Annuity",-IFERROR(PPMT(D1_I/12,$C48,D1_T,OFFSET(N$4,,-$C48+1),0),),IFERROR(IF($C48=0,0,OFFSET(N$4,,-$C48+1)/D1_T),0))</f>
        <v>0</v>
      </c>
      <c r="P48" s="548">
        <f ca="1">IF('Clinic Model'!$P$15="Annuity",-IFERROR(PPMT(D1_I/12,$C48,D1_T,OFFSET(O$4,,-$C48+1),0),),IFERROR(IF($C48=0,0,OFFSET(O$4,,-$C48+1)/D1_T),0))</f>
        <v>0</v>
      </c>
      <c r="Q48" s="548">
        <f ca="1">IF('Clinic Model'!$P$15="Annuity",-IFERROR(PPMT(D1_I/12,$C48,D1_T,OFFSET(P$4,,-$C48+1),0),),IFERROR(IF($C48=0,0,OFFSET(P$4,,-$C48+1)/D1_T),0))</f>
        <v>0</v>
      </c>
      <c r="R48" s="548">
        <f ca="1">IF('Clinic Model'!$P$15="Annuity",-IFERROR(PPMT(D1_I/12,$C48,D1_T,OFFSET(Q$4,,-$C48+1),0),),IFERROR(IF($C48=0,0,OFFSET(Q$4,,-$C48+1)/D1_T),0))</f>
        <v>0</v>
      </c>
      <c r="S48" s="548">
        <f ca="1">IF('Clinic Model'!$P$15="Annuity",-IFERROR(PPMT(D1_I/12,$C48,D1_T,OFFSET(R$4,,-$C48+1),0),),IFERROR(IF($C48=0,0,OFFSET(R$4,,-$C48+1)/D1_T),0))</f>
        <v>0</v>
      </c>
      <c r="T48" s="548">
        <f ca="1">IF('Clinic Model'!$P$15="Annuity",-IFERROR(PPMT(D1_I/12,$C48,D1_T,OFFSET(S$4,,-$C48+1),0),),IFERROR(IF($C48=0,0,OFFSET(S$4,,-$C48+1)/D1_T),0))</f>
        <v>0</v>
      </c>
      <c r="U48" s="548">
        <f ca="1">IF('Clinic Model'!$P$15="Annuity",-IFERROR(PPMT(D1_I/12,$C48,D1_T,OFFSET(T$4,,-$C48+1),0),),IFERROR(IF($C48=0,0,OFFSET(T$4,,-$C48+1)/D1_T),0))</f>
        <v>0</v>
      </c>
      <c r="V48" s="548">
        <f ca="1">IF('Clinic Model'!$P$15="Annuity",-IFERROR(PPMT(D1_I/12,$C48,D1_T,OFFSET(U$4,,-$C48+1),0),),IFERROR(IF($C48=0,0,OFFSET(U$4,,-$C48+1)/D1_T),0))</f>
        <v>0</v>
      </c>
      <c r="W48" s="548">
        <f ca="1">IF('Clinic Model'!$P$15="Annuity",-IFERROR(PPMT(D1_I/12,$C48,D1_T,OFFSET(V$4,,-$C48+1),0),),IFERROR(IF($C48=0,0,OFFSET(V$4,,-$C48+1)/D1_T),0))</f>
        <v>0</v>
      </c>
      <c r="X48" s="548">
        <f ca="1">IF('Clinic Model'!$P$15="Annuity",-IFERROR(PPMT(D1_I/12,$C48,D1_T,OFFSET(W$4,,-$C48+1),0),),IFERROR(IF($C48=0,0,OFFSET(W$4,,-$C48+1)/D1_T),0))</f>
        <v>0</v>
      </c>
      <c r="Y48" s="548">
        <f ca="1">IF('Clinic Model'!$P$15="Annuity",-IFERROR(PPMT(D1_I/12,$C48,D1_T,OFFSET(X$4,,-$C48+1),0),),IFERROR(IF($C48=0,0,OFFSET(X$4,,-$C48+1)/D1_T),0))</f>
        <v>0</v>
      </c>
      <c r="Z48" s="548">
        <f ca="1">IF('Clinic Model'!$P$15="Annuity",-IFERROR(PPMT(D1_I/12,$C48,D1_T,OFFSET(Y$4,,-$C48+1),0),),IFERROR(IF($C48=0,0,OFFSET(Y$4,,-$C48+1)/D1_T),0))</f>
        <v>0</v>
      </c>
      <c r="AA48" s="548">
        <f ca="1">IF('Clinic Model'!$P$15="Annuity",-IFERROR(PPMT(D1_I/12,$C48,D1_T,OFFSET(Z$4,,-$C48+1),0),),IFERROR(IF($C48=0,0,OFFSET(Z$4,,-$C48+1)/D1_T),0))</f>
        <v>0</v>
      </c>
      <c r="AB48" s="548">
        <f ca="1">IF('Clinic Model'!$P$15="Annuity",-IFERROR(PPMT(D1_I/12,$C48,D1_T,OFFSET(AA$4,,-$C48+1),0),),IFERROR(IF($C48=0,0,OFFSET(AA$4,,-$C48+1)/D1_T),0))</f>
        <v>0</v>
      </c>
      <c r="AC48" s="548">
        <f ca="1">IF('Clinic Model'!$P$15="Annuity",-IFERROR(PPMT(D1_I/12,$C48,D1_T,OFFSET(AB$4,,-$C48+1),0),),IFERROR(IF($C48=0,0,OFFSET(AB$4,,-$C48+1)/D1_T),0))</f>
        <v>0</v>
      </c>
      <c r="AD48" s="548">
        <f ca="1">IF('Clinic Model'!$P$15="Annuity",-IFERROR(PPMT(D1_I/12,$C48,D1_T,OFFSET(AC$4,,-$C48+1),0),),IFERROR(IF($C48=0,0,OFFSET(AC$4,,-$C48+1)/D1_T),0))</f>
        <v>0</v>
      </c>
      <c r="AE48" s="548">
        <f ca="1">IF('Clinic Model'!$P$15="Annuity",-IFERROR(PPMT(D1_I/12,$C48,D1_T,OFFSET(AD$4,,-$C48+1),0),),IFERROR(IF($C48=0,0,OFFSET(AD$4,,-$C48+1)/D1_T),0))</f>
        <v>0</v>
      </c>
      <c r="AF48" s="548">
        <f ca="1">IF('Clinic Model'!$P$15="Annuity",-IFERROR(PPMT(D1_I/12,$C48,D1_T,OFFSET(AE$4,,-$C48+1),0),),IFERROR(IF($C48=0,0,OFFSET(AE$4,,-$C48+1)/D1_T),0))</f>
        <v>0</v>
      </c>
      <c r="AG48" s="548">
        <f ca="1">IF('Clinic Model'!$P$15="Annuity",-IFERROR(PPMT(D1_I/12,$C48,D1_T,OFFSET(AF$4,,-$C48+1),0),),IFERROR(IF($C48=0,0,OFFSET(AF$4,,-$C48+1)/D1_T),0))</f>
        <v>0</v>
      </c>
      <c r="AH48" s="548">
        <f ca="1">IF('Clinic Model'!$P$15="Annuity",-IFERROR(PPMT(D1_I/12,$C48,D1_T,OFFSET(AG$4,,-$C48+1),0),),IFERROR(IF($C48=0,0,OFFSET(AG$4,,-$C48+1)/D1_T),0))</f>
        <v>0</v>
      </c>
      <c r="AI48" s="548">
        <f ca="1">IF('Clinic Model'!$P$15="Annuity",-IFERROR(PPMT(D1_I/12,$C48,D1_T,OFFSET(AH$4,,-$C48+1),0),),IFERROR(IF($C48=0,0,OFFSET(AH$4,,-$C48+1)/D1_T),0))</f>
        <v>0</v>
      </c>
      <c r="AJ48" s="548">
        <f ca="1">IF('Clinic Model'!$P$15="Annuity",-IFERROR(PPMT(D1_I/12,$C48,D1_T,OFFSET(AI$4,,-$C48+1),0),),IFERROR(IF($C48=0,0,OFFSET(AI$4,,-$C48+1)/D1_T),0))</f>
        <v>0</v>
      </c>
      <c r="AK48" s="548">
        <f ca="1">IF('Clinic Model'!$P$15="Annuity",-IFERROR(PPMT(D1_I/12,$C48,D1_T,OFFSET(AJ$4,,-$C48+1),0),),IFERROR(IF($C48=0,0,OFFSET(AJ$4,,-$C48+1)/D1_T),0))</f>
        <v>0</v>
      </c>
      <c r="AL48" s="548">
        <f ca="1">IF('Clinic Model'!$P$15="Annuity",-IFERROR(PPMT(D1_I/12,$C48,D1_T,OFFSET(AK$4,,-$C48+1),0),),IFERROR(IF($C48=0,0,OFFSET(AK$4,,-$C48+1)/D1_T),0))</f>
        <v>0</v>
      </c>
      <c r="AM48" s="548">
        <f ca="1">IF('Clinic Model'!$P$15="Annuity",-IFERROR(PPMT(D1_I/12,$C48,D1_T,OFFSET(AL$4,,-$C48+1),0),),IFERROR(IF($C48=0,0,OFFSET(AL$4,,-$C48+1)/D1_T),0))</f>
        <v>0</v>
      </c>
      <c r="AN48" s="548">
        <f ca="1">IF('Clinic Model'!$P$15="Annuity",-IFERROR(PPMT(D1_I/12,$C48,D1_T,OFFSET(AM$4,,-$C48+1),0),),IFERROR(IF($C48=0,0,OFFSET(AM$4,,-$C48+1)/D1_T),0))</f>
        <v>0</v>
      </c>
      <c r="AO48" s="548">
        <f ca="1">IF('Clinic Model'!$P$15="Annuity",-IFERROR(PPMT(D1_I/12,$C48,D1_T,OFFSET(AN$4,,-$C48+1),0),),IFERROR(IF($C48=0,0,OFFSET(AN$4,,-$C48+1)/D1_T),0))</f>
        <v>0</v>
      </c>
      <c r="AP48" s="548">
        <f ca="1">IF('Clinic Model'!$P$15="Annuity",-IFERROR(PPMT(D1_I/12,$C48,D1_T,OFFSET(AO$4,,-$C48+1),0),),IFERROR(IF($C48=0,0,OFFSET(AO$4,,-$C48+1)/D1_T),0))</f>
        <v>0</v>
      </c>
      <c r="AQ48" s="548">
        <f ca="1">IF('Clinic Model'!$P$15="Annuity",-IFERROR(PPMT(D1_I/12,$C48,D1_T,OFFSET(AP$4,,-$C48+1),0),),IFERROR(IF($C48=0,0,OFFSET(AP$4,,-$C48+1)/D1_T),0))</f>
        <v>0</v>
      </c>
      <c r="AR48" s="548">
        <f ca="1">IF('Clinic Model'!$P$15="Annuity",-IFERROR(PPMT(D1_I/12,$C48,D1_T,OFFSET(AQ$4,,-$C48+1),0),),IFERROR(IF($C48=0,0,OFFSET(AQ$4,,-$C48+1)/D1_T),0))</f>
        <v>0</v>
      </c>
      <c r="AS48" s="548">
        <f ca="1">IF('Clinic Model'!$P$15="Annuity",-IFERROR(PPMT(D1_I/12,$C48,D1_T,OFFSET(AR$4,,-$C48+1),0),),IFERROR(IF($C48=0,0,OFFSET(AR$4,,-$C48+1)/D1_T),0))</f>
        <v>0</v>
      </c>
      <c r="AT48" s="548">
        <f ca="1">IF('Clinic Model'!$P$15="Annuity",-IFERROR(PPMT(D1_I/12,$C48,D1_T,OFFSET(AS$4,,-$C48+1),0),),IFERROR(IF($C48=0,0,OFFSET(AS$4,,-$C48+1)/D1_T),0))</f>
        <v>0</v>
      </c>
      <c r="AU48" s="548">
        <f ca="1">IF('Clinic Model'!$P$15="Annuity",-IFERROR(PPMT(D1_I/12,$C48,D1_T,OFFSET(AT$4,,-$C48+1),0),),IFERROR(IF($C48=0,0,OFFSET(AT$4,,-$C48+1)/D1_T),0))</f>
        <v>0</v>
      </c>
      <c r="AV48" s="548">
        <f ca="1">IF('Clinic Model'!$P$15="Annuity",-IFERROR(PPMT(D1_I/12,$C48,D1_T,OFFSET(AU$4,,-$C48+1),0),),IFERROR(IF($C48=0,0,OFFSET(AU$4,,-$C48+1)/D1_T),0))</f>
        <v>0</v>
      </c>
      <c r="AW48" s="548">
        <f ca="1">IF('Clinic Model'!$P$15="Annuity",-IFERROR(PPMT(D1_I/12,$C48,D1_T,OFFSET(AV$4,,-$C48+1),0),),IFERROR(IF($C48=0,0,OFFSET(AV$4,,-$C48+1)/D1_T),0))</f>
        <v>0</v>
      </c>
      <c r="AX48" s="548">
        <f ca="1">IF('Clinic Model'!$P$15="Annuity",-IFERROR(PPMT(D1_I/12,$C48,D1_T,OFFSET(AW$4,,-$C48+1),0),),IFERROR(IF($C48=0,0,OFFSET(AW$4,,-$C48+1)/D1_T),0))</f>
        <v>0</v>
      </c>
      <c r="AY48" s="548">
        <f ca="1">IF('Clinic Model'!$P$15="Annuity",-IFERROR(PPMT(D1_I/12,$C48,D1_T,OFFSET(AX$4,,-$C48+1),0),),IFERROR(IF($C48=0,0,OFFSET(AX$4,,-$C48+1)/D1_T),0))</f>
        <v>0</v>
      </c>
      <c r="AZ48" s="548">
        <f ca="1">IF('Clinic Model'!$P$15="Annuity",-IFERROR(PPMT(D1_I/12,$C48,D1_T,OFFSET(AY$4,,-$C48+1),0),),IFERROR(IF($C48=0,0,OFFSET(AY$4,,-$C48+1)/D1_T),0))</f>
        <v>0</v>
      </c>
      <c r="BA48" s="548">
        <f ca="1">IF('Clinic Model'!$P$15="Annuity",-IFERROR(PPMT(D1_I/12,$C48,D1_T,OFFSET(AZ$4,,-$C48+1),0),),IFERROR(IF($C48=0,0,OFFSET(AZ$4,,-$C48+1)/D1_T),0))</f>
        <v>0</v>
      </c>
      <c r="BB48" s="548">
        <f ca="1">IF('Clinic Model'!$P$15="Annuity",-IFERROR(PPMT(D1_I/12,$C48,D1_T,OFFSET(BA$4,,-$C48+1),0),),IFERROR(IF($C48=0,0,OFFSET(BA$4,,-$C48+1)/D1_T),0))</f>
        <v>0</v>
      </c>
      <c r="BC48" s="548">
        <f ca="1">IF('Clinic Model'!$P$15="Annuity",-IFERROR(PPMT(D1_I/12,$C48,D1_T,OFFSET(BB$4,,-$C48+1),0),),IFERROR(IF($C48=0,0,OFFSET(BB$4,,-$C48+1)/D1_T),0))</f>
        <v>0</v>
      </c>
      <c r="BD48" s="548">
        <f ca="1">IF('Clinic Model'!$P$15="Annuity",-IFERROR(PPMT(D1_I/12,$C48,D1_T,OFFSET(BC$4,,-$C48+1),0),),IFERROR(IF($C48=0,0,OFFSET(BC$4,,-$C48+1)/D1_T),0))</f>
        <v>0</v>
      </c>
      <c r="BE48" s="548">
        <f ca="1">IF('Clinic Model'!$P$15="Annuity",-IFERROR(PPMT(D1_I/12,$C48,D1_T,OFFSET(BD$4,,-$C48+1),0),),IFERROR(IF($C48=0,0,OFFSET(BD$4,,-$C48+1)/D1_T),0))</f>
        <v>0</v>
      </c>
      <c r="BF48" s="548">
        <f ca="1">IF('Clinic Model'!$P$15="Annuity",-IFERROR(PPMT(D1_I/12,$C48,D1_T,OFFSET(BE$4,,-$C48+1),0),),IFERROR(IF($C48=0,0,OFFSET(BE$4,,-$C48+1)/D1_T),0))</f>
        <v>0</v>
      </c>
      <c r="BG48" s="548">
        <f ca="1">IF('Clinic Model'!$P$15="Annuity",-IFERROR(PPMT(D1_I/12,$C48,D1_T,OFFSET(BF$4,,-$C48+1),0),),IFERROR(IF($C48=0,0,OFFSET(BF$4,,-$C48+1)/D1_T),0))</f>
        <v>0</v>
      </c>
      <c r="BH48" s="548">
        <f ca="1">IF('Clinic Model'!$P$15="Annuity",-IFERROR(PPMT(D1_I/12,$C48,D1_T,OFFSET(BG$4,,-$C48+1),0),),IFERROR(IF($C48=0,0,OFFSET(BG$4,,-$C48+1)/D1_T),0))</f>
        <v>0</v>
      </c>
      <c r="BI48" s="548">
        <f ca="1">IF('Clinic Model'!$P$15="Annuity",-IFERROR(PPMT(D1_I/12,$C48,D1_T,OFFSET(BH$4,,-$C48+1),0),),IFERROR(IF($C48=0,0,OFFSET(BH$4,,-$C48+1)/D1_T),0))</f>
        <v>0</v>
      </c>
      <c r="BJ48" s="548">
        <f ca="1">IF('Clinic Model'!$P$15="Annuity",-IFERROR(PPMT(D1_I/12,$C48,D1_T,OFFSET(BI$4,,-$C48+1),0),),IFERROR(IF($C48=0,0,OFFSET(BI$4,,-$C48+1)/D1_T),0))</f>
        <v>0</v>
      </c>
      <c r="BK48" s="548">
        <f ca="1">IF('Clinic Model'!$P$15="Annuity",-IFERROR(PPMT(D1_I/12,$C48,D1_T,OFFSET(BJ$4,,-$C48+1),0),),IFERROR(IF($C48=0,0,OFFSET(BJ$4,,-$C48+1)/D1_T),0))</f>
        <v>0</v>
      </c>
      <c r="BL48" s="548">
        <f ca="1">IF('Clinic Model'!$P$15="Annuity",-IFERROR(PPMT(D1_I/12,$C48,D1_T,OFFSET(BK$4,,-$C48+1),0),),IFERROR(IF($C48=0,0,OFFSET(BK$4,,-$C48+1)/D1_T),0))</f>
        <v>0</v>
      </c>
    </row>
    <row r="49" spans="1:64" ht="10.5" hidden="1" customHeight="1" outlineLevel="1" x14ac:dyDescent="0.3">
      <c r="A49" s="105"/>
      <c r="B49" s="504"/>
      <c r="C49" s="105">
        <f t="shared" si="4"/>
        <v>0</v>
      </c>
      <c r="E49" s="548">
        <f ca="1">IF('Clinic Model'!$P$15="Annuity",-IFERROR(PPMT(D1_I/12,$C49,D1_T,OFFSET(D$4,,-$C49+1),0),),IFERROR(IF($C49=0,0,OFFSET(D$4,,-$C49+1)/D1_T),0))</f>
        <v>0</v>
      </c>
      <c r="F49" s="548">
        <f ca="1">IF('Clinic Model'!$P$15="Annuity",-IFERROR(PPMT(D1_I/12,$C49,D1_T,OFFSET(E$4,,-$C49+1),0),),IFERROR(IF($C49=0,0,OFFSET(E$4,,-$C49+1)/D1_T),0))</f>
        <v>0</v>
      </c>
      <c r="G49" s="548">
        <f ca="1">IF('Clinic Model'!$P$15="Annuity",-IFERROR(PPMT(D1_I/12,$C49,D1_T,OFFSET(F$4,,-$C49+1),0),),IFERROR(IF($C49=0,0,OFFSET(F$4,,-$C49+1)/D1_T),0))</f>
        <v>0</v>
      </c>
      <c r="H49" s="548">
        <f ca="1">IF('Clinic Model'!$P$15="Annuity",-IFERROR(PPMT(D1_I/12,$C49,D1_T,OFFSET(G$4,,-$C49+1),0),),IFERROR(IF($C49=0,0,OFFSET(G$4,,-$C49+1)/D1_T),0))</f>
        <v>0</v>
      </c>
      <c r="I49" s="548">
        <f ca="1">IF('Clinic Model'!$P$15="Annuity",-IFERROR(PPMT(D1_I/12,$C49,D1_T,OFFSET(H$4,,-$C49+1),0),),IFERROR(IF($C49=0,0,OFFSET(H$4,,-$C49+1)/D1_T),0))</f>
        <v>0</v>
      </c>
      <c r="J49" s="548">
        <f ca="1">IF('Clinic Model'!$P$15="Annuity",-IFERROR(PPMT(D1_I/12,$C49,D1_T,OFFSET(I$4,,-$C49+1),0),),IFERROR(IF($C49=0,0,OFFSET(I$4,,-$C49+1)/D1_T),0))</f>
        <v>0</v>
      </c>
      <c r="K49" s="548">
        <f ca="1">IF('Clinic Model'!$P$15="Annuity",-IFERROR(PPMT(D1_I/12,$C49,D1_T,OFFSET(J$4,,-$C49+1),0),),IFERROR(IF($C49=0,0,OFFSET(J$4,,-$C49+1)/D1_T),0))</f>
        <v>0</v>
      </c>
      <c r="L49" s="548">
        <f ca="1">IF('Clinic Model'!$P$15="Annuity",-IFERROR(PPMT(D1_I/12,$C49,D1_T,OFFSET(K$4,,-$C49+1),0),),IFERROR(IF($C49=0,0,OFFSET(K$4,,-$C49+1)/D1_T),0))</f>
        <v>0</v>
      </c>
      <c r="M49" s="548">
        <f ca="1">IF('Clinic Model'!$P$15="Annuity",-IFERROR(PPMT(D1_I/12,$C49,D1_T,OFFSET(L$4,,-$C49+1),0),),IFERROR(IF($C49=0,0,OFFSET(L$4,,-$C49+1)/D1_T),0))</f>
        <v>0</v>
      </c>
      <c r="N49" s="548">
        <f ca="1">IF('Clinic Model'!$P$15="Annuity",-IFERROR(PPMT(D1_I/12,$C49,D1_T,OFFSET(M$4,,-$C49+1),0),),IFERROR(IF($C49=0,0,OFFSET(M$4,,-$C49+1)/D1_T),0))</f>
        <v>0</v>
      </c>
      <c r="O49" s="548">
        <f ca="1">IF('Clinic Model'!$P$15="Annuity",-IFERROR(PPMT(D1_I/12,$C49,D1_T,OFFSET(N$4,,-$C49+1),0),),IFERROR(IF($C49=0,0,OFFSET(N$4,,-$C49+1)/D1_T),0))</f>
        <v>0</v>
      </c>
      <c r="P49" s="548">
        <f ca="1">IF('Clinic Model'!$P$15="Annuity",-IFERROR(PPMT(D1_I/12,$C49,D1_T,OFFSET(O$4,,-$C49+1),0),),IFERROR(IF($C49=0,0,OFFSET(O$4,,-$C49+1)/D1_T),0))</f>
        <v>0</v>
      </c>
      <c r="Q49" s="548">
        <f ca="1">IF('Clinic Model'!$P$15="Annuity",-IFERROR(PPMT(D1_I/12,$C49,D1_T,OFFSET(P$4,,-$C49+1),0),),IFERROR(IF($C49=0,0,OFFSET(P$4,,-$C49+1)/D1_T),0))</f>
        <v>0</v>
      </c>
      <c r="R49" s="548">
        <f ca="1">IF('Clinic Model'!$P$15="Annuity",-IFERROR(PPMT(D1_I/12,$C49,D1_T,OFFSET(Q$4,,-$C49+1),0),),IFERROR(IF($C49=0,0,OFFSET(Q$4,,-$C49+1)/D1_T),0))</f>
        <v>0</v>
      </c>
      <c r="S49" s="548">
        <f ca="1">IF('Clinic Model'!$P$15="Annuity",-IFERROR(PPMT(D1_I/12,$C49,D1_T,OFFSET(R$4,,-$C49+1),0),),IFERROR(IF($C49=0,0,OFFSET(R$4,,-$C49+1)/D1_T),0))</f>
        <v>0</v>
      </c>
      <c r="T49" s="548">
        <f ca="1">IF('Clinic Model'!$P$15="Annuity",-IFERROR(PPMT(D1_I/12,$C49,D1_T,OFFSET(S$4,,-$C49+1),0),),IFERROR(IF($C49=0,0,OFFSET(S$4,,-$C49+1)/D1_T),0))</f>
        <v>0</v>
      </c>
      <c r="U49" s="548">
        <f ca="1">IF('Clinic Model'!$P$15="Annuity",-IFERROR(PPMT(D1_I/12,$C49,D1_T,OFFSET(T$4,,-$C49+1),0),),IFERROR(IF($C49=0,0,OFFSET(T$4,,-$C49+1)/D1_T),0))</f>
        <v>0</v>
      </c>
      <c r="V49" s="548">
        <f ca="1">IF('Clinic Model'!$P$15="Annuity",-IFERROR(PPMT(D1_I/12,$C49,D1_T,OFFSET(U$4,,-$C49+1),0),),IFERROR(IF($C49=0,0,OFFSET(U$4,,-$C49+1)/D1_T),0))</f>
        <v>0</v>
      </c>
      <c r="W49" s="548">
        <f ca="1">IF('Clinic Model'!$P$15="Annuity",-IFERROR(PPMT(D1_I/12,$C49,D1_T,OFFSET(V$4,,-$C49+1),0),),IFERROR(IF($C49=0,0,OFFSET(V$4,,-$C49+1)/D1_T),0))</f>
        <v>0</v>
      </c>
      <c r="X49" s="548">
        <f ca="1">IF('Clinic Model'!$P$15="Annuity",-IFERROR(PPMT(D1_I/12,$C49,D1_T,OFFSET(W$4,,-$C49+1),0),),IFERROR(IF($C49=0,0,OFFSET(W$4,,-$C49+1)/D1_T),0))</f>
        <v>0</v>
      </c>
      <c r="Y49" s="548">
        <f ca="1">IF('Clinic Model'!$P$15="Annuity",-IFERROR(PPMT(D1_I/12,$C49,D1_T,OFFSET(X$4,,-$C49+1),0),),IFERROR(IF($C49=0,0,OFFSET(X$4,,-$C49+1)/D1_T),0))</f>
        <v>0</v>
      </c>
      <c r="Z49" s="548">
        <f ca="1">IF('Clinic Model'!$P$15="Annuity",-IFERROR(PPMT(D1_I/12,$C49,D1_T,OFFSET(Y$4,,-$C49+1),0),),IFERROR(IF($C49=0,0,OFFSET(Y$4,,-$C49+1)/D1_T),0))</f>
        <v>0</v>
      </c>
      <c r="AA49" s="548">
        <f ca="1">IF('Clinic Model'!$P$15="Annuity",-IFERROR(PPMT(D1_I/12,$C49,D1_T,OFFSET(Z$4,,-$C49+1),0),),IFERROR(IF($C49=0,0,OFFSET(Z$4,,-$C49+1)/D1_T),0))</f>
        <v>0</v>
      </c>
      <c r="AB49" s="548">
        <f ca="1">IF('Clinic Model'!$P$15="Annuity",-IFERROR(PPMT(D1_I/12,$C49,D1_T,OFFSET(AA$4,,-$C49+1),0),),IFERROR(IF($C49=0,0,OFFSET(AA$4,,-$C49+1)/D1_T),0))</f>
        <v>0</v>
      </c>
      <c r="AC49" s="548">
        <f ca="1">IF('Clinic Model'!$P$15="Annuity",-IFERROR(PPMT(D1_I/12,$C49,D1_T,OFFSET(AB$4,,-$C49+1),0),),IFERROR(IF($C49=0,0,OFFSET(AB$4,,-$C49+1)/D1_T),0))</f>
        <v>0</v>
      </c>
      <c r="AD49" s="548">
        <f ca="1">IF('Clinic Model'!$P$15="Annuity",-IFERROR(PPMT(D1_I/12,$C49,D1_T,OFFSET(AC$4,,-$C49+1),0),),IFERROR(IF($C49=0,0,OFFSET(AC$4,,-$C49+1)/D1_T),0))</f>
        <v>0</v>
      </c>
      <c r="AE49" s="548">
        <f ca="1">IF('Clinic Model'!$P$15="Annuity",-IFERROR(PPMT(D1_I/12,$C49,D1_T,OFFSET(AD$4,,-$C49+1),0),),IFERROR(IF($C49=0,0,OFFSET(AD$4,,-$C49+1)/D1_T),0))</f>
        <v>0</v>
      </c>
      <c r="AF49" s="548">
        <f ca="1">IF('Clinic Model'!$P$15="Annuity",-IFERROR(PPMT(D1_I/12,$C49,D1_T,OFFSET(AE$4,,-$C49+1),0),),IFERROR(IF($C49=0,0,OFFSET(AE$4,,-$C49+1)/D1_T),0))</f>
        <v>0</v>
      </c>
      <c r="AG49" s="548">
        <f ca="1">IF('Clinic Model'!$P$15="Annuity",-IFERROR(PPMT(D1_I/12,$C49,D1_T,OFFSET(AF$4,,-$C49+1),0),),IFERROR(IF($C49=0,0,OFFSET(AF$4,,-$C49+1)/D1_T),0))</f>
        <v>0</v>
      </c>
      <c r="AH49" s="548">
        <f ca="1">IF('Clinic Model'!$P$15="Annuity",-IFERROR(PPMT(D1_I/12,$C49,D1_T,OFFSET(AG$4,,-$C49+1),0),),IFERROR(IF($C49=0,0,OFFSET(AG$4,,-$C49+1)/D1_T),0))</f>
        <v>0</v>
      </c>
      <c r="AI49" s="548">
        <f ca="1">IF('Clinic Model'!$P$15="Annuity",-IFERROR(PPMT(D1_I/12,$C49,D1_T,OFFSET(AH$4,,-$C49+1),0),),IFERROR(IF($C49=0,0,OFFSET(AH$4,,-$C49+1)/D1_T),0))</f>
        <v>0</v>
      </c>
      <c r="AJ49" s="548">
        <f ca="1">IF('Clinic Model'!$P$15="Annuity",-IFERROR(PPMT(D1_I/12,$C49,D1_T,OFFSET(AI$4,,-$C49+1),0),),IFERROR(IF($C49=0,0,OFFSET(AI$4,,-$C49+1)/D1_T),0))</f>
        <v>0</v>
      </c>
      <c r="AK49" s="548">
        <f ca="1">IF('Clinic Model'!$P$15="Annuity",-IFERROR(PPMT(D1_I/12,$C49,D1_T,OFFSET(AJ$4,,-$C49+1),0),),IFERROR(IF($C49=0,0,OFFSET(AJ$4,,-$C49+1)/D1_T),0))</f>
        <v>0</v>
      </c>
      <c r="AL49" s="548">
        <f ca="1">IF('Clinic Model'!$P$15="Annuity",-IFERROR(PPMT(D1_I/12,$C49,D1_T,OFFSET(AK$4,,-$C49+1),0),),IFERROR(IF($C49=0,0,OFFSET(AK$4,,-$C49+1)/D1_T),0))</f>
        <v>0</v>
      </c>
      <c r="AM49" s="548">
        <f ca="1">IF('Clinic Model'!$P$15="Annuity",-IFERROR(PPMT(D1_I/12,$C49,D1_T,OFFSET(AL$4,,-$C49+1),0),),IFERROR(IF($C49=0,0,OFFSET(AL$4,,-$C49+1)/D1_T),0))</f>
        <v>0</v>
      </c>
      <c r="AN49" s="548">
        <f ca="1">IF('Clinic Model'!$P$15="Annuity",-IFERROR(PPMT(D1_I/12,$C49,D1_T,OFFSET(AM$4,,-$C49+1),0),),IFERROR(IF($C49=0,0,OFFSET(AM$4,,-$C49+1)/D1_T),0))</f>
        <v>0</v>
      </c>
      <c r="AO49" s="548">
        <f ca="1">IF('Clinic Model'!$P$15="Annuity",-IFERROR(PPMT(D1_I/12,$C49,D1_T,OFFSET(AN$4,,-$C49+1),0),),IFERROR(IF($C49=0,0,OFFSET(AN$4,,-$C49+1)/D1_T),0))</f>
        <v>0</v>
      </c>
      <c r="AP49" s="548">
        <f ca="1">IF('Clinic Model'!$P$15="Annuity",-IFERROR(PPMT(D1_I/12,$C49,D1_T,OFFSET(AO$4,,-$C49+1),0),),IFERROR(IF($C49=0,0,OFFSET(AO$4,,-$C49+1)/D1_T),0))</f>
        <v>0</v>
      </c>
      <c r="AQ49" s="548">
        <f ca="1">IF('Clinic Model'!$P$15="Annuity",-IFERROR(PPMT(D1_I/12,$C49,D1_T,OFFSET(AP$4,,-$C49+1),0),),IFERROR(IF($C49=0,0,OFFSET(AP$4,,-$C49+1)/D1_T),0))</f>
        <v>0</v>
      </c>
      <c r="AR49" s="548">
        <f ca="1">IF('Clinic Model'!$P$15="Annuity",-IFERROR(PPMT(D1_I/12,$C49,D1_T,OFFSET(AQ$4,,-$C49+1),0),),IFERROR(IF($C49=0,0,OFFSET(AQ$4,,-$C49+1)/D1_T),0))</f>
        <v>0</v>
      </c>
      <c r="AS49" s="548">
        <f ca="1">IF('Clinic Model'!$P$15="Annuity",-IFERROR(PPMT(D1_I/12,$C49,D1_T,OFFSET(AR$4,,-$C49+1),0),),IFERROR(IF($C49=0,0,OFFSET(AR$4,,-$C49+1)/D1_T),0))</f>
        <v>0</v>
      </c>
      <c r="AT49" s="548">
        <f ca="1">IF('Clinic Model'!$P$15="Annuity",-IFERROR(PPMT(D1_I/12,$C49,D1_T,OFFSET(AS$4,,-$C49+1),0),),IFERROR(IF($C49=0,0,OFFSET(AS$4,,-$C49+1)/D1_T),0))</f>
        <v>0</v>
      </c>
      <c r="AU49" s="548">
        <f ca="1">IF('Clinic Model'!$P$15="Annuity",-IFERROR(PPMT(D1_I/12,$C49,D1_T,OFFSET(AT$4,,-$C49+1),0),),IFERROR(IF($C49=0,0,OFFSET(AT$4,,-$C49+1)/D1_T),0))</f>
        <v>0</v>
      </c>
      <c r="AV49" s="548">
        <f ca="1">IF('Clinic Model'!$P$15="Annuity",-IFERROR(PPMT(D1_I/12,$C49,D1_T,OFFSET(AU$4,,-$C49+1),0),),IFERROR(IF($C49=0,0,OFFSET(AU$4,,-$C49+1)/D1_T),0))</f>
        <v>0</v>
      </c>
      <c r="AW49" s="548">
        <f ca="1">IF('Clinic Model'!$P$15="Annuity",-IFERROR(PPMT(D1_I/12,$C49,D1_T,OFFSET(AV$4,,-$C49+1),0),),IFERROR(IF($C49=0,0,OFFSET(AV$4,,-$C49+1)/D1_T),0))</f>
        <v>0</v>
      </c>
      <c r="AX49" s="548">
        <f ca="1">IF('Clinic Model'!$P$15="Annuity",-IFERROR(PPMT(D1_I/12,$C49,D1_T,OFFSET(AW$4,,-$C49+1),0),),IFERROR(IF($C49=0,0,OFFSET(AW$4,,-$C49+1)/D1_T),0))</f>
        <v>0</v>
      </c>
      <c r="AY49" s="548">
        <f ca="1">IF('Clinic Model'!$P$15="Annuity",-IFERROR(PPMT(D1_I/12,$C49,D1_T,OFFSET(AX$4,,-$C49+1),0),),IFERROR(IF($C49=0,0,OFFSET(AX$4,,-$C49+1)/D1_T),0))</f>
        <v>0</v>
      </c>
      <c r="AZ49" s="548">
        <f ca="1">IF('Clinic Model'!$P$15="Annuity",-IFERROR(PPMT(D1_I/12,$C49,D1_T,OFFSET(AY$4,,-$C49+1),0),),IFERROR(IF($C49=0,0,OFFSET(AY$4,,-$C49+1)/D1_T),0))</f>
        <v>0</v>
      </c>
      <c r="BA49" s="548">
        <f ca="1">IF('Clinic Model'!$P$15="Annuity",-IFERROR(PPMT(D1_I/12,$C49,D1_T,OFFSET(AZ$4,,-$C49+1),0),),IFERROR(IF($C49=0,0,OFFSET(AZ$4,,-$C49+1)/D1_T),0))</f>
        <v>0</v>
      </c>
      <c r="BB49" s="548">
        <f ca="1">IF('Clinic Model'!$P$15="Annuity",-IFERROR(PPMT(D1_I/12,$C49,D1_T,OFFSET(BA$4,,-$C49+1),0),),IFERROR(IF($C49=0,0,OFFSET(BA$4,,-$C49+1)/D1_T),0))</f>
        <v>0</v>
      </c>
      <c r="BC49" s="548">
        <f ca="1">IF('Clinic Model'!$P$15="Annuity",-IFERROR(PPMT(D1_I/12,$C49,D1_T,OFFSET(BB$4,,-$C49+1),0),),IFERROR(IF($C49=0,0,OFFSET(BB$4,,-$C49+1)/D1_T),0))</f>
        <v>0</v>
      </c>
      <c r="BD49" s="548">
        <f ca="1">IF('Clinic Model'!$P$15="Annuity",-IFERROR(PPMT(D1_I/12,$C49,D1_T,OFFSET(BC$4,,-$C49+1),0),),IFERROR(IF($C49=0,0,OFFSET(BC$4,,-$C49+1)/D1_T),0))</f>
        <v>0</v>
      </c>
      <c r="BE49" s="548">
        <f ca="1">IF('Clinic Model'!$P$15="Annuity",-IFERROR(PPMT(D1_I/12,$C49,D1_T,OFFSET(BD$4,,-$C49+1),0),),IFERROR(IF($C49=0,0,OFFSET(BD$4,,-$C49+1)/D1_T),0))</f>
        <v>0</v>
      </c>
      <c r="BF49" s="548">
        <f ca="1">IF('Clinic Model'!$P$15="Annuity",-IFERROR(PPMT(D1_I/12,$C49,D1_T,OFFSET(BE$4,,-$C49+1),0),),IFERROR(IF($C49=0,0,OFFSET(BE$4,,-$C49+1)/D1_T),0))</f>
        <v>0</v>
      </c>
      <c r="BG49" s="548">
        <f ca="1">IF('Clinic Model'!$P$15="Annuity",-IFERROR(PPMT(D1_I/12,$C49,D1_T,OFFSET(BF$4,,-$C49+1),0),),IFERROR(IF($C49=0,0,OFFSET(BF$4,,-$C49+1)/D1_T),0))</f>
        <v>0</v>
      </c>
      <c r="BH49" s="548">
        <f ca="1">IF('Clinic Model'!$P$15="Annuity",-IFERROR(PPMT(D1_I/12,$C49,D1_T,OFFSET(BG$4,,-$C49+1),0),),IFERROR(IF($C49=0,0,OFFSET(BG$4,,-$C49+1)/D1_T),0))</f>
        <v>0</v>
      </c>
      <c r="BI49" s="548">
        <f ca="1">IF('Clinic Model'!$P$15="Annuity",-IFERROR(PPMT(D1_I/12,$C49,D1_T,OFFSET(BH$4,,-$C49+1),0),),IFERROR(IF($C49=0,0,OFFSET(BH$4,,-$C49+1)/D1_T),0))</f>
        <v>0</v>
      </c>
      <c r="BJ49" s="548">
        <f ca="1">IF('Clinic Model'!$P$15="Annuity",-IFERROR(PPMT(D1_I/12,$C49,D1_T,OFFSET(BI$4,,-$C49+1),0),),IFERROR(IF($C49=0,0,OFFSET(BI$4,,-$C49+1)/D1_T),0))</f>
        <v>0</v>
      </c>
      <c r="BK49" s="548">
        <f ca="1">IF('Clinic Model'!$P$15="Annuity",-IFERROR(PPMT(D1_I/12,$C49,D1_T,OFFSET(BJ$4,,-$C49+1),0),),IFERROR(IF($C49=0,0,OFFSET(BJ$4,,-$C49+1)/D1_T),0))</f>
        <v>0</v>
      </c>
      <c r="BL49" s="548">
        <f ca="1">IF('Clinic Model'!$P$15="Annuity",-IFERROR(PPMT(D1_I/12,$C49,D1_T,OFFSET(BK$4,,-$C49+1),0),),IFERROR(IF($C49=0,0,OFFSET(BK$4,,-$C49+1)/D1_T),0))</f>
        <v>0</v>
      </c>
    </row>
    <row r="50" spans="1:64" ht="10.5" hidden="1" customHeight="1" outlineLevel="1" x14ac:dyDescent="0.3">
      <c r="A50" s="105"/>
      <c r="B50" s="504"/>
      <c r="C50" s="105">
        <f t="shared" si="4"/>
        <v>0</v>
      </c>
      <c r="E50" s="548">
        <f ca="1">IF('Clinic Model'!$P$15="Annuity",-IFERROR(PPMT(D1_I/12,$C50,D1_T,OFFSET(D$4,,-$C50+1),0),),IFERROR(IF($C50=0,0,OFFSET(D$4,,-$C50+1)/D1_T),0))</f>
        <v>0</v>
      </c>
      <c r="F50" s="548">
        <f ca="1">IF('Clinic Model'!$P$15="Annuity",-IFERROR(PPMT(D1_I/12,$C50,D1_T,OFFSET(E$4,,-$C50+1),0),),IFERROR(IF($C50=0,0,OFFSET(E$4,,-$C50+1)/D1_T),0))</f>
        <v>0</v>
      </c>
      <c r="G50" s="548">
        <f ca="1">IF('Clinic Model'!$P$15="Annuity",-IFERROR(PPMT(D1_I/12,$C50,D1_T,OFFSET(F$4,,-$C50+1),0),),IFERROR(IF($C50=0,0,OFFSET(F$4,,-$C50+1)/D1_T),0))</f>
        <v>0</v>
      </c>
      <c r="H50" s="548">
        <f ca="1">IF('Clinic Model'!$P$15="Annuity",-IFERROR(PPMT(D1_I/12,$C50,D1_T,OFFSET(G$4,,-$C50+1),0),),IFERROR(IF($C50=0,0,OFFSET(G$4,,-$C50+1)/D1_T),0))</f>
        <v>0</v>
      </c>
      <c r="I50" s="548">
        <f ca="1">IF('Clinic Model'!$P$15="Annuity",-IFERROR(PPMT(D1_I/12,$C50,D1_T,OFFSET(H$4,,-$C50+1),0),),IFERROR(IF($C50=0,0,OFFSET(H$4,,-$C50+1)/D1_T),0))</f>
        <v>0</v>
      </c>
      <c r="J50" s="548">
        <f ca="1">IF('Clinic Model'!$P$15="Annuity",-IFERROR(PPMT(D1_I/12,$C50,D1_T,OFFSET(I$4,,-$C50+1),0),),IFERROR(IF($C50=0,0,OFFSET(I$4,,-$C50+1)/D1_T),0))</f>
        <v>0</v>
      </c>
      <c r="K50" s="548">
        <f ca="1">IF('Clinic Model'!$P$15="Annuity",-IFERROR(PPMT(D1_I/12,$C50,D1_T,OFFSET(J$4,,-$C50+1),0),),IFERROR(IF($C50=0,0,OFFSET(J$4,,-$C50+1)/D1_T),0))</f>
        <v>0</v>
      </c>
      <c r="L50" s="548">
        <f ca="1">IF('Clinic Model'!$P$15="Annuity",-IFERROR(PPMT(D1_I/12,$C50,D1_T,OFFSET(K$4,,-$C50+1),0),),IFERROR(IF($C50=0,0,OFFSET(K$4,,-$C50+1)/D1_T),0))</f>
        <v>0</v>
      </c>
      <c r="M50" s="548">
        <f ca="1">IF('Clinic Model'!$P$15="Annuity",-IFERROR(PPMT(D1_I/12,$C50,D1_T,OFFSET(L$4,,-$C50+1),0),),IFERROR(IF($C50=0,0,OFFSET(L$4,,-$C50+1)/D1_T),0))</f>
        <v>0</v>
      </c>
      <c r="N50" s="548">
        <f ca="1">IF('Clinic Model'!$P$15="Annuity",-IFERROR(PPMT(D1_I/12,$C50,D1_T,OFFSET(M$4,,-$C50+1),0),),IFERROR(IF($C50=0,0,OFFSET(M$4,,-$C50+1)/D1_T),0))</f>
        <v>0</v>
      </c>
      <c r="O50" s="548">
        <f ca="1">IF('Clinic Model'!$P$15="Annuity",-IFERROR(PPMT(D1_I/12,$C50,D1_T,OFFSET(N$4,,-$C50+1),0),),IFERROR(IF($C50=0,0,OFFSET(N$4,,-$C50+1)/D1_T),0))</f>
        <v>0</v>
      </c>
      <c r="P50" s="548">
        <f ca="1">IF('Clinic Model'!$P$15="Annuity",-IFERROR(PPMT(D1_I/12,$C50,D1_T,OFFSET(O$4,,-$C50+1),0),),IFERROR(IF($C50=0,0,OFFSET(O$4,,-$C50+1)/D1_T),0))</f>
        <v>0</v>
      </c>
      <c r="Q50" s="548">
        <f ca="1">IF('Clinic Model'!$P$15="Annuity",-IFERROR(PPMT(D1_I/12,$C50,D1_T,OFFSET(P$4,,-$C50+1),0),),IFERROR(IF($C50=0,0,OFFSET(P$4,,-$C50+1)/D1_T),0))</f>
        <v>0</v>
      </c>
      <c r="R50" s="548">
        <f ca="1">IF('Clinic Model'!$P$15="Annuity",-IFERROR(PPMT(D1_I/12,$C50,D1_T,OFFSET(Q$4,,-$C50+1),0),),IFERROR(IF($C50=0,0,OFFSET(Q$4,,-$C50+1)/D1_T),0))</f>
        <v>0</v>
      </c>
      <c r="S50" s="548">
        <f ca="1">IF('Clinic Model'!$P$15="Annuity",-IFERROR(PPMT(D1_I/12,$C50,D1_T,OFFSET(R$4,,-$C50+1),0),),IFERROR(IF($C50=0,0,OFFSET(R$4,,-$C50+1)/D1_T),0))</f>
        <v>0</v>
      </c>
      <c r="T50" s="548">
        <f ca="1">IF('Clinic Model'!$P$15="Annuity",-IFERROR(PPMT(D1_I/12,$C50,D1_T,OFFSET(S$4,,-$C50+1),0),),IFERROR(IF($C50=0,0,OFFSET(S$4,,-$C50+1)/D1_T),0))</f>
        <v>0</v>
      </c>
      <c r="U50" s="548">
        <f ca="1">IF('Clinic Model'!$P$15="Annuity",-IFERROR(PPMT(D1_I/12,$C50,D1_T,OFFSET(T$4,,-$C50+1),0),),IFERROR(IF($C50=0,0,OFFSET(T$4,,-$C50+1)/D1_T),0))</f>
        <v>0</v>
      </c>
      <c r="V50" s="548">
        <f ca="1">IF('Clinic Model'!$P$15="Annuity",-IFERROR(PPMT(D1_I/12,$C50,D1_T,OFFSET(U$4,,-$C50+1),0),),IFERROR(IF($C50=0,0,OFFSET(U$4,,-$C50+1)/D1_T),0))</f>
        <v>0</v>
      </c>
      <c r="W50" s="548">
        <f ca="1">IF('Clinic Model'!$P$15="Annuity",-IFERROR(PPMT(D1_I/12,$C50,D1_T,OFFSET(V$4,,-$C50+1),0),),IFERROR(IF($C50=0,0,OFFSET(V$4,,-$C50+1)/D1_T),0))</f>
        <v>0</v>
      </c>
      <c r="X50" s="548">
        <f ca="1">IF('Clinic Model'!$P$15="Annuity",-IFERROR(PPMT(D1_I/12,$C50,D1_T,OFFSET(W$4,,-$C50+1),0),),IFERROR(IF($C50=0,0,OFFSET(W$4,,-$C50+1)/D1_T),0))</f>
        <v>0</v>
      </c>
      <c r="Y50" s="548">
        <f ca="1">IF('Clinic Model'!$P$15="Annuity",-IFERROR(PPMT(D1_I/12,$C50,D1_T,OFFSET(X$4,,-$C50+1),0),),IFERROR(IF($C50=0,0,OFFSET(X$4,,-$C50+1)/D1_T),0))</f>
        <v>0</v>
      </c>
      <c r="Z50" s="548">
        <f ca="1">IF('Clinic Model'!$P$15="Annuity",-IFERROR(PPMT(D1_I/12,$C50,D1_T,OFFSET(Y$4,,-$C50+1),0),),IFERROR(IF($C50=0,0,OFFSET(Y$4,,-$C50+1)/D1_T),0))</f>
        <v>0</v>
      </c>
      <c r="AA50" s="548">
        <f ca="1">IF('Clinic Model'!$P$15="Annuity",-IFERROR(PPMT(D1_I/12,$C50,D1_T,OFFSET(Z$4,,-$C50+1),0),),IFERROR(IF($C50=0,0,OFFSET(Z$4,,-$C50+1)/D1_T),0))</f>
        <v>0</v>
      </c>
      <c r="AB50" s="548">
        <f ca="1">IF('Clinic Model'!$P$15="Annuity",-IFERROR(PPMT(D1_I/12,$C50,D1_T,OFFSET(AA$4,,-$C50+1),0),),IFERROR(IF($C50=0,0,OFFSET(AA$4,,-$C50+1)/D1_T),0))</f>
        <v>0</v>
      </c>
      <c r="AC50" s="548">
        <f ca="1">IF('Clinic Model'!$P$15="Annuity",-IFERROR(PPMT(D1_I/12,$C50,D1_T,OFFSET(AB$4,,-$C50+1),0),),IFERROR(IF($C50=0,0,OFFSET(AB$4,,-$C50+1)/D1_T),0))</f>
        <v>0</v>
      </c>
      <c r="AD50" s="548">
        <f ca="1">IF('Clinic Model'!$P$15="Annuity",-IFERROR(PPMT(D1_I/12,$C50,D1_T,OFFSET(AC$4,,-$C50+1),0),),IFERROR(IF($C50=0,0,OFFSET(AC$4,,-$C50+1)/D1_T),0))</f>
        <v>0</v>
      </c>
      <c r="AE50" s="548">
        <f ca="1">IF('Clinic Model'!$P$15="Annuity",-IFERROR(PPMT(D1_I/12,$C50,D1_T,OFFSET(AD$4,,-$C50+1),0),),IFERROR(IF($C50=0,0,OFFSET(AD$4,,-$C50+1)/D1_T),0))</f>
        <v>0</v>
      </c>
      <c r="AF50" s="548">
        <f ca="1">IF('Clinic Model'!$P$15="Annuity",-IFERROR(PPMT(D1_I/12,$C50,D1_T,OFFSET(AE$4,,-$C50+1),0),),IFERROR(IF($C50=0,0,OFFSET(AE$4,,-$C50+1)/D1_T),0))</f>
        <v>0</v>
      </c>
      <c r="AG50" s="548">
        <f ca="1">IF('Clinic Model'!$P$15="Annuity",-IFERROR(PPMT(D1_I/12,$C50,D1_T,OFFSET(AF$4,,-$C50+1),0),),IFERROR(IF($C50=0,0,OFFSET(AF$4,,-$C50+1)/D1_T),0))</f>
        <v>0</v>
      </c>
      <c r="AH50" s="548">
        <f ca="1">IF('Clinic Model'!$P$15="Annuity",-IFERROR(PPMT(D1_I/12,$C50,D1_T,OFFSET(AG$4,,-$C50+1),0),),IFERROR(IF($C50=0,0,OFFSET(AG$4,,-$C50+1)/D1_T),0))</f>
        <v>0</v>
      </c>
      <c r="AI50" s="548">
        <f ca="1">IF('Clinic Model'!$P$15="Annuity",-IFERROR(PPMT(D1_I/12,$C50,D1_T,OFFSET(AH$4,,-$C50+1),0),),IFERROR(IF($C50=0,0,OFFSET(AH$4,,-$C50+1)/D1_T),0))</f>
        <v>0</v>
      </c>
      <c r="AJ50" s="548">
        <f ca="1">IF('Clinic Model'!$P$15="Annuity",-IFERROR(PPMT(D1_I/12,$C50,D1_T,OFFSET(AI$4,,-$C50+1),0),),IFERROR(IF($C50=0,0,OFFSET(AI$4,,-$C50+1)/D1_T),0))</f>
        <v>0</v>
      </c>
      <c r="AK50" s="548">
        <f ca="1">IF('Clinic Model'!$P$15="Annuity",-IFERROR(PPMT(D1_I/12,$C50,D1_T,OFFSET(AJ$4,,-$C50+1),0),),IFERROR(IF($C50=0,0,OFFSET(AJ$4,,-$C50+1)/D1_T),0))</f>
        <v>0</v>
      </c>
      <c r="AL50" s="548">
        <f ca="1">IF('Clinic Model'!$P$15="Annuity",-IFERROR(PPMT(D1_I/12,$C50,D1_T,OFFSET(AK$4,,-$C50+1),0),),IFERROR(IF($C50=0,0,OFFSET(AK$4,,-$C50+1)/D1_T),0))</f>
        <v>0</v>
      </c>
      <c r="AM50" s="548">
        <f ca="1">IF('Clinic Model'!$P$15="Annuity",-IFERROR(PPMT(D1_I/12,$C50,D1_T,OFFSET(AL$4,,-$C50+1),0),),IFERROR(IF($C50=0,0,OFFSET(AL$4,,-$C50+1)/D1_T),0))</f>
        <v>0</v>
      </c>
      <c r="AN50" s="548">
        <f ca="1">IF('Clinic Model'!$P$15="Annuity",-IFERROR(PPMT(D1_I/12,$C50,D1_T,OFFSET(AM$4,,-$C50+1),0),),IFERROR(IF($C50=0,0,OFFSET(AM$4,,-$C50+1)/D1_T),0))</f>
        <v>0</v>
      </c>
      <c r="AO50" s="548">
        <f ca="1">IF('Clinic Model'!$P$15="Annuity",-IFERROR(PPMT(D1_I/12,$C50,D1_T,OFFSET(AN$4,,-$C50+1),0),),IFERROR(IF($C50=0,0,OFFSET(AN$4,,-$C50+1)/D1_T),0))</f>
        <v>0</v>
      </c>
      <c r="AP50" s="548">
        <f ca="1">IF('Clinic Model'!$P$15="Annuity",-IFERROR(PPMT(D1_I/12,$C50,D1_T,OFFSET(AO$4,,-$C50+1),0),),IFERROR(IF($C50=0,0,OFFSET(AO$4,,-$C50+1)/D1_T),0))</f>
        <v>0</v>
      </c>
      <c r="AQ50" s="548">
        <f ca="1">IF('Clinic Model'!$P$15="Annuity",-IFERROR(PPMT(D1_I/12,$C50,D1_T,OFFSET(AP$4,,-$C50+1),0),),IFERROR(IF($C50=0,0,OFFSET(AP$4,,-$C50+1)/D1_T),0))</f>
        <v>0</v>
      </c>
      <c r="AR50" s="548">
        <f ca="1">IF('Clinic Model'!$P$15="Annuity",-IFERROR(PPMT(D1_I/12,$C50,D1_T,OFFSET(AQ$4,,-$C50+1),0),),IFERROR(IF($C50=0,0,OFFSET(AQ$4,,-$C50+1)/D1_T),0))</f>
        <v>0</v>
      </c>
      <c r="AS50" s="548">
        <f ca="1">IF('Clinic Model'!$P$15="Annuity",-IFERROR(PPMT(D1_I/12,$C50,D1_T,OFFSET(AR$4,,-$C50+1),0),),IFERROR(IF($C50=0,0,OFFSET(AR$4,,-$C50+1)/D1_T),0))</f>
        <v>0</v>
      </c>
      <c r="AT50" s="548">
        <f ca="1">IF('Clinic Model'!$P$15="Annuity",-IFERROR(PPMT(D1_I/12,$C50,D1_T,OFFSET(AS$4,,-$C50+1),0),),IFERROR(IF($C50=0,0,OFFSET(AS$4,,-$C50+1)/D1_T),0))</f>
        <v>0</v>
      </c>
      <c r="AU50" s="548">
        <f ca="1">IF('Clinic Model'!$P$15="Annuity",-IFERROR(PPMT(D1_I/12,$C50,D1_T,OFFSET(AT$4,,-$C50+1),0),),IFERROR(IF($C50=0,0,OFFSET(AT$4,,-$C50+1)/D1_T),0))</f>
        <v>0</v>
      </c>
      <c r="AV50" s="548">
        <f ca="1">IF('Clinic Model'!$P$15="Annuity",-IFERROR(PPMT(D1_I/12,$C50,D1_T,OFFSET(AU$4,,-$C50+1),0),),IFERROR(IF($C50=0,0,OFFSET(AU$4,,-$C50+1)/D1_T),0))</f>
        <v>0</v>
      </c>
      <c r="AW50" s="548">
        <f ca="1">IF('Clinic Model'!$P$15="Annuity",-IFERROR(PPMT(D1_I/12,$C50,D1_T,OFFSET(AV$4,,-$C50+1),0),),IFERROR(IF($C50=0,0,OFFSET(AV$4,,-$C50+1)/D1_T),0))</f>
        <v>0</v>
      </c>
      <c r="AX50" s="548">
        <f ca="1">IF('Clinic Model'!$P$15="Annuity",-IFERROR(PPMT(D1_I/12,$C50,D1_T,OFFSET(AW$4,,-$C50+1),0),),IFERROR(IF($C50=0,0,OFFSET(AW$4,,-$C50+1)/D1_T),0))</f>
        <v>0</v>
      </c>
      <c r="AY50" s="548">
        <f ca="1">IF('Clinic Model'!$P$15="Annuity",-IFERROR(PPMT(D1_I/12,$C50,D1_T,OFFSET(AX$4,,-$C50+1),0),),IFERROR(IF($C50=0,0,OFFSET(AX$4,,-$C50+1)/D1_T),0))</f>
        <v>0</v>
      </c>
      <c r="AZ50" s="548">
        <f ca="1">IF('Clinic Model'!$P$15="Annuity",-IFERROR(PPMT(D1_I/12,$C50,D1_T,OFFSET(AY$4,,-$C50+1),0),),IFERROR(IF($C50=0,0,OFFSET(AY$4,,-$C50+1)/D1_T),0))</f>
        <v>0</v>
      </c>
      <c r="BA50" s="548">
        <f ca="1">IF('Clinic Model'!$P$15="Annuity",-IFERROR(PPMT(D1_I/12,$C50,D1_T,OFFSET(AZ$4,,-$C50+1),0),),IFERROR(IF($C50=0,0,OFFSET(AZ$4,,-$C50+1)/D1_T),0))</f>
        <v>0</v>
      </c>
      <c r="BB50" s="548">
        <f ca="1">IF('Clinic Model'!$P$15="Annuity",-IFERROR(PPMT(D1_I/12,$C50,D1_T,OFFSET(BA$4,,-$C50+1),0),),IFERROR(IF($C50=0,0,OFFSET(BA$4,,-$C50+1)/D1_T),0))</f>
        <v>0</v>
      </c>
      <c r="BC50" s="548">
        <f ca="1">IF('Clinic Model'!$P$15="Annuity",-IFERROR(PPMT(D1_I/12,$C50,D1_T,OFFSET(BB$4,,-$C50+1),0),),IFERROR(IF($C50=0,0,OFFSET(BB$4,,-$C50+1)/D1_T),0))</f>
        <v>0</v>
      </c>
      <c r="BD50" s="548">
        <f ca="1">IF('Clinic Model'!$P$15="Annuity",-IFERROR(PPMT(D1_I/12,$C50,D1_T,OFFSET(BC$4,,-$C50+1),0),),IFERROR(IF($C50=0,0,OFFSET(BC$4,,-$C50+1)/D1_T),0))</f>
        <v>0</v>
      </c>
      <c r="BE50" s="548">
        <f ca="1">IF('Clinic Model'!$P$15="Annuity",-IFERROR(PPMT(D1_I/12,$C50,D1_T,OFFSET(BD$4,,-$C50+1),0),),IFERROR(IF($C50=0,0,OFFSET(BD$4,,-$C50+1)/D1_T),0))</f>
        <v>0</v>
      </c>
      <c r="BF50" s="548">
        <f ca="1">IF('Clinic Model'!$P$15="Annuity",-IFERROR(PPMT(D1_I/12,$C50,D1_T,OFFSET(BE$4,,-$C50+1),0),),IFERROR(IF($C50=0,0,OFFSET(BE$4,,-$C50+1)/D1_T),0))</f>
        <v>0</v>
      </c>
      <c r="BG50" s="548">
        <f ca="1">IF('Clinic Model'!$P$15="Annuity",-IFERROR(PPMT(D1_I/12,$C50,D1_T,OFFSET(BF$4,,-$C50+1),0),),IFERROR(IF($C50=0,0,OFFSET(BF$4,,-$C50+1)/D1_T),0))</f>
        <v>0</v>
      </c>
      <c r="BH50" s="548">
        <f ca="1">IF('Clinic Model'!$P$15="Annuity",-IFERROR(PPMT(D1_I/12,$C50,D1_T,OFFSET(BG$4,,-$C50+1),0),),IFERROR(IF($C50=0,0,OFFSET(BG$4,,-$C50+1)/D1_T),0))</f>
        <v>0</v>
      </c>
      <c r="BI50" s="548">
        <f ca="1">IF('Clinic Model'!$P$15="Annuity",-IFERROR(PPMT(D1_I/12,$C50,D1_T,OFFSET(BH$4,,-$C50+1),0),),IFERROR(IF($C50=0,0,OFFSET(BH$4,,-$C50+1)/D1_T),0))</f>
        <v>0</v>
      </c>
      <c r="BJ50" s="548">
        <f ca="1">IF('Clinic Model'!$P$15="Annuity",-IFERROR(PPMT(D1_I/12,$C50,D1_T,OFFSET(BI$4,,-$C50+1),0),),IFERROR(IF($C50=0,0,OFFSET(BI$4,,-$C50+1)/D1_T),0))</f>
        <v>0</v>
      </c>
      <c r="BK50" s="548">
        <f ca="1">IF('Clinic Model'!$P$15="Annuity",-IFERROR(PPMT(D1_I/12,$C50,D1_T,OFFSET(BJ$4,,-$C50+1),0),),IFERROR(IF($C50=0,0,OFFSET(BJ$4,,-$C50+1)/D1_T),0))</f>
        <v>0</v>
      </c>
      <c r="BL50" s="548">
        <f ca="1">IF('Clinic Model'!$P$15="Annuity",-IFERROR(PPMT(D1_I/12,$C50,D1_T,OFFSET(BK$4,,-$C50+1),0),),IFERROR(IF($C50=0,0,OFFSET(BK$4,,-$C50+1)/D1_T),0))</f>
        <v>0</v>
      </c>
    </row>
    <row r="51" spans="1:64" ht="10.5" hidden="1" customHeight="1" outlineLevel="1" x14ac:dyDescent="0.3">
      <c r="A51" s="105"/>
      <c r="B51" s="504"/>
      <c r="C51" s="105">
        <f t="shared" si="4"/>
        <v>0</v>
      </c>
      <c r="E51" s="548">
        <f ca="1">IF('Clinic Model'!$P$15="Annuity",-IFERROR(PPMT(D1_I/12,$C51,D1_T,OFFSET(D$4,,-$C51+1),0),),IFERROR(IF($C51=0,0,OFFSET(D$4,,-$C51+1)/D1_T),0))</f>
        <v>0</v>
      </c>
      <c r="F51" s="548">
        <f ca="1">IF('Clinic Model'!$P$15="Annuity",-IFERROR(PPMT(D1_I/12,$C51,D1_T,OFFSET(E$4,,-$C51+1),0),),IFERROR(IF($C51=0,0,OFFSET(E$4,,-$C51+1)/D1_T),0))</f>
        <v>0</v>
      </c>
      <c r="G51" s="548">
        <f ca="1">IF('Clinic Model'!$P$15="Annuity",-IFERROR(PPMT(D1_I/12,$C51,D1_T,OFFSET(F$4,,-$C51+1),0),),IFERROR(IF($C51=0,0,OFFSET(F$4,,-$C51+1)/D1_T),0))</f>
        <v>0</v>
      </c>
      <c r="H51" s="548">
        <f ca="1">IF('Clinic Model'!$P$15="Annuity",-IFERROR(PPMT(D1_I/12,$C51,D1_T,OFFSET(G$4,,-$C51+1),0),),IFERROR(IF($C51=0,0,OFFSET(G$4,,-$C51+1)/D1_T),0))</f>
        <v>0</v>
      </c>
      <c r="I51" s="548">
        <f ca="1">IF('Clinic Model'!$P$15="Annuity",-IFERROR(PPMT(D1_I/12,$C51,D1_T,OFFSET(H$4,,-$C51+1),0),),IFERROR(IF($C51=0,0,OFFSET(H$4,,-$C51+1)/D1_T),0))</f>
        <v>0</v>
      </c>
      <c r="J51" s="548">
        <f ca="1">IF('Clinic Model'!$P$15="Annuity",-IFERROR(PPMT(D1_I/12,$C51,D1_T,OFFSET(I$4,,-$C51+1),0),),IFERROR(IF($C51=0,0,OFFSET(I$4,,-$C51+1)/D1_T),0))</f>
        <v>0</v>
      </c>
      <c r="K51" s="548">
        <f ca="1">IF('Clinic Model'!$P$15="Annuity",-IFERROR(PPMT(D1_I/12,$C51,D1_T,OFFSET(J$4,,-$C51+1),0),),IFERROR(IF($C51=0,0,OFFSET(J$4,,-$C51+1)/D1_T),0))</f>
        <v>0</v>
      </c>
      <c r="L51" s="548">
        <f ca="1">IF('Clinic Model'!$P$15="Annuity",-IFERROR(PPMT(D1_I/12,$C51,D1_T,OFFSET(K$4,,-$C51+1),0),),IFERROR(IF($C51=0,0,OFFSET(K$4,,-$C51+1)/D1_T),0))</f>
        <v>0</v>
      </c>
      <c r="M51" s="548">
        <f ca="1">IF('Clinic Model'!$P$15="Annuity",-IFERROR(PPMT(D1_I/12,$C51,D1_T,OFFSET(L$4,,-$C51+1),0),),IFERROR(IF($C51=0,0,OFFSET(L$4,,-$C51+1)/D1_T),0))</f>
        <v>0</v>
      </c>
      <c r="N51" s="548">
        <f ca="1">IF('Clinic Model'!$P$15="Annuity",-IFERROR(PPMT(D1_I/12,$C51,D1_T,OFFSET(M$4,,-$C51+1),0),),IFERROR(IF($C51=0,0,OFFSET(M$4,,-$C51+1)/D1_T),0))</f>
        <v>0</v>
      </c>
      <c r="O51" s="548">
        <f ca="1">IF('Clinic Model'!$P$15="Annuity",-IFERROR(PPMT(D1_I/12,$C51,D1_T,OFFSET(N$4,,-$C51+1),0),),IFERROR(IF($C51=0,0,OFFSET(N$4,,-$C51+1)/D1_T),0))</f>
        <v>0</v>
      </c>
      <c r="P51" s="548">
        <f ca="1">IF('Clinic Model'!$P$15="Annuity",-IFERROR(PPMT(D1_I/12,$C51,D1_T,OFFSET(O$4,,-$C51+1),0),),IFERROR(IF($C51=0,0,OFFSET(O$4,,-$C51+1)/D1_T),0))</f>
        <v>0</v>
      </c>
      <c r="Q51" s="548">
        <f ca="1">IF('Clinic Model'!$P$15="Annuity",-IFERROR(PPMT(D1_I/12,$C51,D1_T,OFFSET(P$4,,-$C51+1),0),),IFERROR(IF($C51=0,0,OFFSET(P$4,,-$C51+1)/D1_T),0))</f>
        <v>0</v>
      </c>
      <c r="R51" s="548">
        <f ca="1">IF('Clinic Model'!$P$15="Annuity",-IFERROR(PPMT(D1_I/12,$C51,D1_T,OFFSET(Q$4,,-$C51+1),0),),IFERROR(IF($C51=0,0,OFFSET(Q$4,,-$C51+1)/D1_T),0))</f>
        <v>0</v>
      </c>
      <c r="S51" s="548">
        <f ca="1">IF('Clinic Model'!$P$15="Annuity",-IFERROR(PPMT(D1_I/12,$C51,D1_T,OFFSET(R$4,,-$C51+1),0),),IFERROR(IF($C51=0,0,OFFSET(R$4,,-$C51+1)/D1_T),0))</f>
        <v>0</v>
      </c>
      <c r="T51" s="548">
        <f ca="1">IF('Clinic Model'!$P$15="Annuity",-IFERROR(PPMT(D1_I/12,$C51,D1_T,OFFSET(S$4,,-$C51+1),0),),IFERROR(IF($C51=0,0,OFFSET(S$4,,-$C51+1)/D1_T),0))</f>
        <v>0</v>
      </c>
      <c r="U51" s="548">
        <f ca="1">IF('Clinic Model'!$P$15="Annuity",-IFERROR(PPMT(D1_I/12,$C51,D1_T,OFFSET(T$4,,-$C51+1),0),),IFERROR(IF($C51=0,0,OFFSET(T$4,,-$C51+1)/D1_T),0))</f>
        <v>0</v>
      </c>
      <c r="V51" s="548">
        <f ca="1">IF('Clinic Model'!$P$15="Annuity",-IFERROR(PPMT(D1_I/12,$C51,D1_T,OFFSET(U$4,,-$C51+1),0),),IFERROR(IF($C51=0,0,OFFSET(U$4,,-$C51+1)/D1_T),0))</f>
        <v>0</v>
      </c>
      <c r="W51" s="548">
        <f ca="1">IF('Clinic Model'!$P$15="Annuity",-IFERROR(PPMT(D1_I/12,$C51,D1_T,OFFSET(V$4,,-$C51+1),0),),IFERROR(IF($C51=0,0,OFFSET(V$4,,-$C51+1)/D1_T),0))</f>
        <v>0</v>
      </c>
      <c r="X51" s="548">
        <f ca="1">IF('Clinic Model'!$P$15="Annuity",-IFERROR(PPMT(D1_I/12,$C51,D1_T,OFFSET(W$4,,-$C51+1),0),),IFERROR(IF($C51=0,0,OFFSET(W$4,,-$C51+1)/D1_T),0))</f>
        <v>0</v>
      </c>
      <c r="Y51" s="548">
        <f ca="1">IF('Clinic Model'!$P$15="Annuity",-IFERROR(PPMT(D1_I/12,$C51,D1_T,OFFSET(X$4,,-$C51+1),0),),IFERROR(IF($C51=0,0,OFFSET(X$4,,-$C51+1)/D1_T),0))</f>
        <v>0</v>
      </c>
      <c r="Z51" s="548">
        <f ca="1">IF('Clinic Model'!$P$15="Annuity",-IFERROR(PPMT(D1_I/12,$C51,D1_T,OFFSET(Y$4,,-$C51+1),0),),IFERROR(IF($C51=0,0,OFFSET(Y$4,,-$C51+1)/D1_T),0))</f>
        <v>0</v>
      </c>
      <c r="AA51" s="548">
        <f ca="1">IF('Clinic Model'!$P$15="Annuity",-IFERROR(PPMT(D1_I/12,$C51,D1_T,OFFSET(Z$4,,-$C51+1),0),),IFERROR(IF($C51=0,0,OFFSET(Z$4,,-$C51+1)/D1_T),0))</f>
        <v>0</v>
      </c>
      <c r="AB51" s="548">
        <f ca="1">IF('Clinic Model'!$P$15="Annuity",-IFERROR(PPMT(D1_I/12,$C51,D1_T,OFFSET(AA$4,,-$C51+1),0),),IFERROR(IF($C51=0,0,OFFSET(AA$4,,-$C51+1)/D1_T),0))</f>
        <v>0</v>
      </c>
      <c r="AC51" s="548">
        <f ca="1">IF('Clinic Model'!$P$15="Annuity",-IFERROR(PPMT(D1_I/12,$C51,D1_T,OFFSET(AB$4,,-$C51+1),0),),IFERROR(IF($C51=0,0,OFFSET(AB$4,,-$C51+1)/D1_T),0))</f>
        <v>0</v>
      </c>
      <c r="AD51" s="548">
        <f ca="1">IF('Clinic Model'!$P$15="Annuity",-IFERROR(PPMT(D1_I/12,$C51,D1_T,OFFSET(AC$4,,-$C51+1),0),),IFERROR(IF($C51=0,0,OFFSET(AC$4,,-$C51+1)/D1_T),0))</f>
        <v>0</v>
      </c>
      <c r="AE51" s="548">
        <f ca="1">IF('Clinic Model'!$P$15="Annuity",-IFERROR(PPMT(D1_I/12,$C51,D1_T,OFFSET(AD$4,,-$C51+1),0),),IFERROR(IF($C51=0,0,OFFSET(AD$4,,-$C51+1)/D1_T),0))</f>
        <v>0</v>
      </c>
      <c r="AF51" s="548">
        <f ca="1">IF('Clinic Model'!$P$15="Annuity",-IFERROR(PPMT(D1_I/12,$C51,D1_T,OFFSET(AE$4,,-$C51+1),0),),IFERROR(IF($C51=0,0,OFFSET(AE$4,,-$C51+1)/D1_T),0))</f>
        <v>0</v>
      </c>
      <c r="AG51" s="548">
        <f ca="1">IF('Clinic Model'!$P$15="Annuity",-IFERROR(PPMT(D1_I/12,$C51,D1_T,OFFSET(AF$4,,-$C51+1),0),),IFERROR(IF($C51=0,0,OFFSET(AF$4,,-$C51+1)/D1_T),0))</f>
        <v>0</v>
      </c>
      <c r="AH51" s="548">
        <f ca="1">IF('Clinic Model'!$P$15="Annuity",-IFERROR(PPMT(D1_I/12,$C51,D1_T,OFFSET(AG$4,,-$C51+1),0),),IFERROR(IF($C51=0,0,OFFSET(AG$4,,-$C51+1)/D1_T),0))</f>
        <v>0</v>
      </c>
      <c r="AI51" s="548">
        <f ca="1">IF('Clinic Model'!$P$15="Annuity",-IFERROR(PPMT(D1_I/12,$C51,D1_T,OFFSET(AH$4,,-$C51+1),0),),IFERROR(IF($C51=0,0,OFFSET(AH$4,,-$C51+1)/D1_T),0))</f>
        <v>0</v>
      </c>
      <c r="AJ51" s="548">
        <f ca="1">IF('Clinic Model'!$P$15="Annuity",-IFERROR(PPMT(D1_I/12,$C51,D1_T,OFFSET(AI$4,,-$C51+1),0),),IFERROR(IF($C51=0,0,OFFSET(AI$4,,-$C51+1)/D1_T),0))</f>
        <v>0</v>
      </c>
      <c r="AK51" s="548">
        <f ca="1">IF('Clinic Model'!$P$15="Annuity",-IFERROR(PPMT(D1_I/12,$C51,D1_T,OFFSET(AJ$4,,-$C51+1),0),),IFERROR(IF($C51=0,0,OFFSET(AJ$4,,-$C51+1)/D1_T),0))</f>
        <v>0</v>
      </c>
      <c r="AL51" s="548">
        <f ca="1">IF('Clinic Model'!$P$15="Annuity",-IFERROR(PPMT(D1_I/12,$C51,D1_T,OFFSET(AK$4,,-$C51+1),0),),IFERROR(IF($C51=0,0,OFFSET(AK$4,,-$C51+1)/D1_T),0))</f>
        <v>0</v>
      </c>
      <c r="AM51" s="548">
        <f ca="1">IF('Clinic Model'!$P$15="Annuity",-IFERROR(PPMT(D1_I/12,$C51,D1_T,OFFSET(AL$4,,-$C51+1),0),),IFERROR(IF($C51=0,0,OFFSET(AL$4,,-$C51+1)/D1_T),0))</f>
        <v>0</v>
      </c>
      <c r="AN51" s="548">
        <f ca="1">IF('Clinic Model'!$P$15="Annuity",-IFERROR(PPMT(D1_I/12,$C51,D1_T,OFFSET(AM$4,,-$C51+1),0),),IFERROR(IF($C51=0,0,OFFSET(AM$4,,-$C51+1)/D1_T),0))</f>
        <v>0</v>
      </c>
      <c r="AO51" s="548">
        <f ca="1">IF('Clinic Model'!$P$15="Annuity",-IFERROR(PPMT(D1_I/12,$C51,D1_T,OFFSET(AN$4,,-$C51+1),0),),IFERROR(IF($C51=0,0,OFFSET(AN$4,,-$C51+1)/D1_T),0))</f>
        <v>0</v>
      </c>
      <c r="AP51" s="548">
        <f ca="1">IF('Clinic Model'!$P$15="Annuity",-IFERROR(PPMT(D1_I/12,$C51,D1_T,OFFSET(AO$4,,-$C51+1),0),),IFERROR(IF($C51=0,0,OFFSET(AO$4,,-$C51+1)/D1_T),0))</f>
        <v>0</v>
      </c>
      <c r="AQ51" s="548">
        <f ca="1">IF('Clinic Model'!$P$15="Annuity",-IFERROR(PPMT(D1_I/12,$C51,D1_T,OFFSET(AP$4,,-$C51+1),0),),IFERROR(IF($C51=0,0,OFFSET(AP$4,,-$C51+1)/D1_T),0))</f>
        <v>0</v>
      </c>
      <c r="AR51" s="548">
        <f ca="1">IF('Clinic Model'!$P$15="Annuity",-IFERROR(PPMT(D1_I/12,$C51,D1_T,OFFSET(AQ$4,,-$C51+1),0),),IFERROR(IF($C51=0,0,OFFSET(AQ$4,,-$C51+1)/D1_T),0))</f>
        <v>0</v>
      </c>
      <c r="AS51" s="548">
        <f ca="1">IF('Clinic Model'!$P$15="Annuity",-IFERROR(PPMT(D1_I/12,$C51,D1_T,OFFSET(AR$4,,-$C51+1),0),),IFERROR(IF($C51=0,0,OFFSET(AR$4,,-$C51+1)/D1_T),0))</f>
        <v>0</v>
      </c>
      <c r="AT51" s="548">
        <f ca="1">IF('Clinic Model'!$P$15="Annuity",-IFERROR(PPMT(D1_I/12,$C51,D1_T,OFFSET(AS$4,,-$C51+1),0),),IFERROR(IF($C51=0,0,OFFSET(AS$4,,-$C51+1)/D1_T),0))</f>
        <v>0</v>
      </c>
      <c r="AU51" s="548">
        <f ca="1">IF('Clinic Model'!$P$15="Annuity",-IFERROR(PPMT(D1_I/12,$C51,D1_T,OFFSET(AT$4,,-$C51+1),0),),IFERROR(IF($C51=0,0,OFFSET(AT$4,,-$C51+1)/D1_T),0))</f>
        <v>0</v>
      </c>
      <c r="AV51" s="548">
        <f ca="1">IF('Clinic Model'!$P$15="Annuity",-IFERROR(PPMT(D1_I/12,$C51,D1_T,OFFSET(AU$4,,-$C51+1),0),),IFERROR(IF($C51=0,0,OFFSET(AU$4,,-$C51+1)/D1_T),0))</f>
        <v>0</v>
      </c>
      <c r="AW51" s="548">
        <f ca="1">IF('Clinic Model'!$P$15="Annuity",-IFERROR(PPMT(D1_I/12,$C51,D1_T,OFFSET(AV$4,,-$C51+1),0),),IFERROR(IF($C51=0,0,OFFSET(AV$4,,-$C51+1)/D1_T),0))</f>
        <v>0</v>
      </c>
      <c r="AX51" s="548">
        <f ca="1">IF('Clinic Model'!$P$15="Annuity",-IFERROR(PPMT(D1_I/12,$C51,D1_T,OFFSET(AW$4,,-$C51+1),0),),IFERROR(IF($C51=0,0,OFFSET(AW$4,,-$C51+1)/D1_T),0))</f>
        <v>0</v>
      </c>
      <c r="AY51" s="548">
        <f ca="1">IF('Clinic Model'!$P$15="Annuity",-IFERROR(PPMT(D1_I/12,$C51,D1_T,OFFSET(AX$4,,-$C51+1),0),),IFERROR(IF($C51=0,0,OFFSET(AX$4,,-$C51+1)/D1_T),0))</f>
        <v>0</v>
      </c>
      <c r="AZ51" s="548">
        <f ca="1">IF('Clinic Model'!$P$15="Annuity",-IFERROR(PPMT(D1_I/12,$C51,D1_T,OFFSET(AY$4,,-$C51+1),0),),IFERROR(IF($C51=0,0,OFFSET(AY$4,,-$C51+1)/D1_T),0))</f>
        <v>0</v>
      </c>
      <c r="BA51" s="548">
        <f ca="1">IF('Clinic Model'!$P$15="Annuity",-IFERROR(PPMT(D1_I/12,$C51,D1_T,OFFSET(AZ$4,,-$C51+1),0),),IFERROR(IF($C51=0,0,OFFSET(AZ$4,,-$C51+1)/D1_T),0))</f>
        <v>0</v>
      </c>
      <c r="BB51" s="548">
        <f ca="1">IF('Clinic Model'!$P$15="Annuity",-IFERROR(PPMT(D1_I/12,$C51,D1_T,OFFSET(BA$4,,-$C51+1),0),),IFERROR(IF($C51=0,0,OFFSET(BA$4,,-$C51+1)/D1_T),0))</f>
        <v>0</v>
      </c>
      <c r="BC51" s="548">
        <f ca="1">IF('Clinic Model'!$P$15="Annuity",-IFERROR(PPMT(D1_I/12,$C51,D1_T,OFFSET(BB$4,,-$C51+1),0),),IFERROR(IF($C51=0,0,OFFSET(BB$4,,-$C51+1)/D1_T),0))</f>
        <v>0</v>
      </c>
      <c r="BD51" s="548">
        <f ca="1">IF('Clinic Model'!$P$15="Annuity",-IFERROR(PPMT(D1_I/12,$C51,D1_T,OFFSET(BC$4,,-$C51+1),0),),IFERROR(IF($C51=0,0,OFFSET(BC$4,,-$C51+1)/D1_T),0))</f>
        <v>0</v>
      </c>
      <c r="BE51" s="548">
        <f ca="1">IF('Clinic Model'!$P$15="Annuity",-IFERROR(PPMT(D1_I/12,$C51,D1_T,OFFSET(BD$4,,-$C51+1),0),),IFERROR(IF($C51=0,0,OFFSET(BD$4,,-$C51+1)/D1_T),0))</f>
        <v>0</v>
      </c>
      <c r="BF51" s="548">
        <f ca="1">IF('Clinic Model'!$P$15="Annuity",-IFERROR(PPMT(D1_I/12,$C51,D1_T,OFFSET(BE$4,,-$C51+1),0),),IFERROR(IF($C51=0,0,OFFSET(BE$4,,-$C51+1)/D1_T),0))</f>
        <v>0</v>
      </c>
      <c r="BG51" s="548">
        <f ca="1">IF('Clinic Model'!$P$15="Annuity",-IFERROR(PPMT(D1_I/12,$C51,D1_T,OFFSET(BF$4,,-$C51+1),0),),IFERROR(IF($C51=0,0,OFFSET(BF$4,,-$C51+1)/D1_T),0))</f>
        <v>0</v>
      </c>
      <c r="BH51" s="548">
        <f ca="1">IF('Clinic Model'!$P$15="Annuity",-IFERROR(PPMT(D1_I/12,$C51,D1_T,OFFSET(BG$4,,-$C51+1),0),),IFERROR(IF($C51=0,0,OFFSET(BG$4,,-$C51+1)/D1_T),0))</f>
        <v>0</v>
      </c>
      <c r="BI51" s="548">
        <f ca="1">IF('Clinic Model'!$P$15="Annuity",-IFERROR(PPMT(D1_I/12,$C51,D1_T,OFFSET(BH$4,,-$C51+1),0),),IFERROR(IF($C51=0,0,OFFSET(BH$4,,-$C51+1)/D1_T),0))</f>
        <v>0</v>
      </c>
      <c r="BJ51" s="548">
        <f ca="1">IF('Clinic Model'!$P$15="Annuity",-IFERROR(PPMT(D1_I/12,$C51,D1_T,OFFSET(BI$4,,-$C51+1),0),),IFERROR(IF($C51=0,0,OFFSET(BI$4,,-$C51+1)/D1_T),0))</f>
        <v>0</v>
      </c>
      <c r="BK51" s="548">
        <f ca="1">IF('Clinic Model'!$P$15="Annuity",-IFERROR(PPMT(D1_I/12,$C51,D1_T,OFFSET(BJ$4,,-$C51+1),0),),IFERROR(IF($C51=0,0,OFFSET(BJ$4,,-$C51+1)/D1_T),0))</f>
        <v>0</v>
      </c>
      <c r="BL51" s="548">
        <f ca="1">IF('Clinic Model'!$P$15="Annuity",-IFERROR(PPMT(D1_I/12,$C51,D1_T,OFFSET(BK$4,,-$C51+1),0),),IFERROR(IF($C51=0,0,OFFSET(BK$4,,-$C51+1)/D1_T),0))</f>
        <v>0</v>
      </c>
    </row>
    <row r="52" spans="1:64" ht="10.5" hidden="1" customHeight="1" outlineLevel="1" x14ac:dyDescent="0.3">
      <c r="A52" s="105"/>
      <c r="B52" s="504"/>
      <c r="C52" s="105">
        <f t="shared" si="4"/>
        <v>0</v>
      </c>
      <c r="E52" s="548">
        <f ca="1">IF('Clinic Model'!$P$15="Annuity",-IFERROR(PPMT(D1_I/12,$C52,D1_T,OFFSET(D$4,,-$C52+1),0),),IFERROR(IF($C52=0,0,OFFSET(D$4,,-$C52+1)/D1_T),0))</f>
        <v>0</v>
      </c>
      <c r="F52" s="548">
        <f ca="1">IF('Clinic Model'!$P$15="Annuity",-IFERROR(PPMT(D1_I/12,$C52,D1_T,OFFSET(E$4,,-$C52+1),0),),IFERROR(IF($C52=0,0,OFFSET(E$4,,-$C52+1)/D1_T),0))</f>
        <v>0</v>
      </c>
      <c r="G52" s="548">
        <f ca="1">IF('Clinic Model'!$P$15="Annuity",-IFERROR(PPMT(D1_I/12,$C52,D1_T,OFFSET(F$4,,-$C52+1),0),),IFERROR(IF($C52=0,0,OFFSET(F$4,,-$C52+1)/D1_T),0))</f>
        <v>0</v>
      </c>
      <c r="H52" s="548">
        <f ca="1">IF('Clinic Model'!$P$15="Annuity",-IFERROR(PPMT(D1_I/12,$C52,D1_T,OFFSET(G$4,,-$C52+1),0),),IFERROR(IF($C52=0,0,OFFSET(G$4,,-$C52+1)/D1_T),0))</f>
        <v>0</v>
      </c>
      <c r="I52" s="548">
        <f ca="1">IF('Clinic Model'!$P$15="Annuity",-IFERROR(PPMT(D1_I/12,$C52,D1_T,OFFSET(H$4,,-$C52+1),0),),IFERROR(IF($C52=0,0,OFFSET(H$4,,-$C52+1)/D1_T),0))</f>
        <v>0</v>
      </c>
      <c r="J52" s="548">
        <f ca="1">IF('Clinic Model'!$P$15="Annuity",-IFERROR(PPMT(D1_I/12,$C52,D1_T,OFFSET(I$4,,-$C52+1),0),),IFERROR(IF($C52=0,0,OFFSET(I$4,,-$C52+1)/D1_T),0))</f>
        <v>0</v>
      </c>
      <c r="K52" s="548">
        <f ca="1">IF('Clinic Model'!$P$15="Annuity",-IFERROR(PPMT(D1_I/12,$C52,D1_T,OFFSET(J$4,,-$C52+1),0),),IFERROR(IF($C52=0,0,OFFSET(J$4,,-$C52+1)/D1_T),0))</f>
        <v>0</v>
      </c>
      <c r="L52" s="548">
        <f ca="1">IF('Clinic Model'!$P$15="Annuity",-IFERROR(PPMT(D1_I/12,$C52,D1_T,OFFSET(K$4,,-$C52+1),0),),IFERROR(IF($C52=0,0,OFFSET(K$4,,-$C52+1)/D1_T),0))</f>
        <v>0</v>
      </c>
      <c r="M52" s="548">
        <f ca="1">IF('Clinic Model'!$P$15="Annuity",-IFERROR(PPMT(D1_I/12,$C52,D1_T,OFFSET(L$4,,-$C52+1),0),),IFERROR(IF($C52=0,0,OFFSET(L$4,,-$C52+1)/D1_T),0))</f>
        <v>0</v>
      </c>
      <c r="N52" s="548">
        <f ca="1">IF('Clinic Model'!$P$15="Annuity",-IFERROR(PPMT(D1_I/12,$C52,D1_T,OFFSET(M$4,,-$C52+1),0),),IFERROR(IF($C52=0,0,OFFSET(M$4,,-$C52+1)/D1_T),0))</f>
        <v>0</v>
      </c>
      <c r="O52" s="548">
        <f ca="1">IF('Clinic Model'!$P$15="Annuity",-IFERROR(PPMT(D1_I/12,$C52,D1_T,OFFSET(N$4,,-$C52+1),0),),IFERROR(IF($C52=0,0,OFFSET(N$4,,-$C52+1)/D1_T),0))</f>
        <v>0</v>
      </c>
      <c r="P52" s="548">
        <f ca="1">IF('Clinic Model'!$P$15="Annuity",-IFERROR(PPMT(D1_I/12,$C52,D1_T,OFFSET(O$4,,-$C52+1),0),),IFERROR(IF($C52=0,0,OFFSET(O$4,,-$C52+1)/D1_T),0))</f>
        <v>0</v>
      </c>
      <c r="Q52" s="548">
        <f ca="1">IF('Clinic Model'!$P$15="Annuity",-IFERROR(PPMT(D1_I/12,$C52,D1_T,OFFSET(P$4,,-$C52+1),0),),IFERROR(IF($C52=0,0,OFFSET(P$4,,-$C52+1)/D1_T),0))</f>
        <v>0</v>
      </c>
      <c r="R52" s="548">
        <f ca="1">IF('Clinic Model'!$P$15="Annuity",-IFERROR(PPMT(D1_I/12,$C52,D1_T,OFFSET(Q$4,,-$C52+1),0),),IFERROR(IF($C52=0,0,OFFSET(Q$4,,-$C52+1)/D1_T),0))</f>
        <v>0</v>
      </c>
      <c r="S52" s="548">
        <f ca="1">IF('Clinic Model'!$P$15="Annuity",-IFERROR(PPMT(D1_I/12,$C52,D1_T,OFFSET(R$4,,-$C52+1),0),),IFERROR(IF($C52=0,0,OFFSET(R$4,,-$C52+1)/D1_T),0))</f>
        <v>0</v>
      </c>
      <c r="T52" s="548">
        <f ca="1">IF('Clinic Model'!$P$15="Annuity",-IFERROR(PPMT(D1_I/12,$C52,D1_T,OFFSET(S$4,,-$C52+1),0),),IFERROR(IF($C52=0,0,OFFSET(S$4,,-$C52+1)/D1_T),0))</f>
        <v>0</v>
      </c>
      <c r="U52" s="548">
        <f ca="1">IF('Clinic Model'!$P$15="Annuity",-IFERROR(PPMT(D1_I/12,$C52,D1_T,OFFSET(T$4,,-$C52+1),0),),IFERROR(IF($C52=0,0,OFFSET(T$4,,-$C52+1)/D1_T),0))</f>
        <v>0</v>
      </c>
      <c r="V52" s="548">
        <f ca="1">IF('Clinic Model'!$P$15="Annuity",-IFERROR(PPMT(D1_I/12,$C52,D1_T,OFFSET(U$4,,-$C52+1),0),),IFERROR(IF($C52=0,0,OFFSET(U$4,,-$C52+1)/D1_T),0))</f>
        <v>0</v>
      </c>
      <c r="W52" s="548">
        <f ca="1">IF('Clinic Model'!$P$15="Annuity",-IFERROR(PPMT(D1_I/12,$C52,D1_T,OFFSET(V$4,,-$C52+1),0),),IFERROR(IF($C52=0,0,OFFSET(V$4,,-$C52+1)/D1_T),0))</f>
        <v>0</v>
      </c>
      <c r="X52" s="548">
        <f ca="1">IF('Clinic Model'!$P$15="Annuity",-IFERROR(PPMT(D1_I/12,$C52,D1_T,OFFSET(W$4,,-$C52+1),0),),IFERROR(IF($C52=0,0,OFFSET(W$4,,-$C52+1)/D1_T),0))</f>
        <v>0</v>
      </c>
      <c r="Y52" s="548">
        <f ca="1">IF('Clinic Model'!$P$15="Annuity",-IFERROR(PPMT(D1_I/12,$C52,D1_T,OFFSET(X$4,,-$C52+1),0),),IFERROR(IF($C52=0,0,OFFSET(X$4,,-$C52+1)/D1_T),0))</f>
        <v>0</v>
      </c>
      <c r="Z52" s="548">
        <f ca="1">IF('Clinic Model'!$P$15="Annuity",-IFERROR(PPMT(D1_I/12,$C52,D1_T,OFFSET(Y$4,,-$C52+1),0),),IFERROR(IF($C52=0,0,OFFSET(Y$4,,-$C52+1)/D1_T),0))</f>
        <v>0</v>
      </c>
      <c r="AA52" s="548">
        <f ca="1">IF('Clinic Model'!$P$15="Annuity",-IFERROR(PPMT(D1_I/12,$C52,D1_T,OFFSET(Z$4,,-$C52+1),0),),IFERROR(IF($C52=0,0,OFFSET(Z$4,,-$C52+1)/D1_T),0))</f>
        <v>0</v>
      </c>
      <c r="AB52" s="548">
        <f ca="1">IF('Clinic Model'!$P$15="Annuity",-IFERROR(PPMT(D1_I/12,$C52,D1_T,OFFSET(AA$4,,-$C52+1),0),),IFERROR(IF($C52=0,0,OFFSET(AA$4,,-$C52+1)/D1_T),0))</f>
        <v>0</v>
      </c>
      <c r="AC52" s="548">
        <f ca="1">IF('Clinic Model'!$P$15="Annuity",-IFERROR(PPMT(D1_I/12,$C52,D1_T,OFFSET(AB$4,,-$C52+1),0),),IFERROR(IF($C52=0,0,OFFSET(AB$4,,-$C52+1)/D1_T),0))</f>
        <v>0</v>
      </c>
      <c r="AD52" s="548">
        <f ca="1">IF('Clinic Model'!$P$15="Annuity",-IFERROR(PPMT(D1_I/12,$C52,D1_T,OFFSET(AC$4,,-$C52+1),0),),IFERROR(IF($C52=0,0,OFFSET(AC$4,,-$C52+1)/D1_T),0))</f>
        <v>0</v>
      </c>
      <c r="AE52" s="548">
        <f ca="1">IF('Clinic Model'!$P$15="Annuity",-IFERROR(PPMT(D1_I/12,$C52,D1_T,OFFSET(AD$4,,-$C52+1),0),),IFERROR(IF($C52=0,0,OFFSET(AD$4,,-$C52+1)/D1_T),0))</f>
        <v>0</v>
      </c>
      <c r="AF52" s="548">
        <f ca="1">IF('Clinic Model'!$P$15="Annuity",-IFERROR(PPMT(D1_I/12,$C52,D1_T,OFFSET(AE$4,,-$C52+1),0),),IFERROR(IF($C52=0,0,OFFSET(AE$4,,-$C52+1)/D1_T),0))</f>
        <v>0</v>
      </c>
      <c r="AG52" s="548">
        <f ca="1">IF('Clinic Model'!$P$15="Annuity",-IFERROR(PPMT(D1_I/12,$C52,D1_T,OFFSET(AF$4,,-$C52+1),0),),IFERROR(IF($C52=0,0,OFFSET(AF$4,,-$C52+1)/D1_T),0))</f>
        <v>0</v>
      </c>
      <c r="AH52" s="548">
        <f ca="1">IF('Clinic Model'!$P$15="Annuity",-IFERROR(PPMT(D1_I/12,$C52,D1_T,OFFSET(AG$4,,-$C52+1),0),),IFERROR(IF($C52=0,0,OFFSET(AG$4,,-$C52+1)/D1_T),0))</f>
        <v>0</v>
      </c>
      <c r="AI52" s="548">
        <f ca="1">IF('Clinic Model'!$P$15="Annuity",-IFERROR(PPMT(D1_I/12,$C52,D1_T,OFFSET(AH$4,,-$C52+1),0),),IFERROR(IF($C52=0,0,OFFSET(AH$4,,-$C52+1)/D1_T),0))</f>
        <v>0</v>
      </c>
      <c r="AJ52" s="548">
        <f ca="1">IF('Clinic Model'!$P$15="Annuity",-IFERROR(PPMT(D1_I/12,$C52,D1_T,OFFSET(AI$4,,-$C52+1),0),),IFERROR(IF($C52=0,0,OFFSET(AI$4,,-$C52+1)/D1_T),0))</f>
        <v>0</v>
      </c>
      <c r="AK52" s="548">
        <f ca="1">IF('Clinic Model'!$P$15="Annuity",-IFERROR(PPMT(D1_I/12,$C52,D1_T,OFFSET(AJ$4,,-$C52+1),0),),IFERROR(IF($C52=0,0,OFFSET(AJ$4,,-$C52+1)/D1_T),0))</f>
        <v>0</v>
      </c>
      <c r="AL52" s="548">
        <f ca="1">IF('Clinic Model'!$P$15="Annuity",-IFERROR(PPMT(D1_I/12,$C52,D1_T,OFFSET(AK$4,,-$C52+1),0),),IFERROR(IF($C52=0,0,OFFSET(AK$4,,-$C52+1)/D1_T),0))</f>
        <v>0</v>
      </c>
      <c r="AM52" s="548">
        <f ca="1">IF('Clinic Model'!$P$15="Annuity",-IFERROR(PPMT(D1_I/12,$C52,D1_T,OFFSET(AL$4,,-$C52+1),0),),IFERROR(IF($C52=0,0,OFFSET(AL$4,,-$C52+1)/D1_T),0))</f>
        <v>0</v>
      </c>
      <c r="AN52" s="548">
        <f ca="1">IF('Clinic Model'!$P$15="Annuity",-IFERROR(PPMT(D1_I/12,$C52,D1_T,OFFSET(AM$4,,-$C52+1),0),),IFERROR(IF($C52=0,0,OFFSET(AM$4,,-$C52+1)/D1_T),0))</f>
        <v>0</v>
      </c>
      <c r="AO52" s="548">
        <f ca="1">IF('Clinic Model'!$P$15="Annuity",-IFERROR(PPMT(D1_I/12,$C52,D1_T,OFFSET(AN$4,,-$C52+1),0),),IFERROR(IF($C52=0,0,OFFSET(AN$4,,-$C52+1)/D1_T),0))</f>
        <v>0</v>
      </c>
      <c r="AP52" s="548">
        <f ca="1">IF('Clinic Model'!$P$15="Annuity",-IFERROR(PPMT(D1_I/12,$C52,D1_T,OFFSET(AO$4,,-$C52+1),0),),IFERROR(IF($C52=0,0,OFFSET(AO$4,,-$C52+1)/D1_T),0))</f>
        <v>0</v>
      </c>
      <c r="AQ52" s="548">
        <f ca="1">IF('Clinic Model'!$P$15="Annuity",-IFERROR(PPMT(D1_I/12,$C52,D1_T,OFFSET(AP$4,,-$C52+1),0),),IFERROR(IF($C52=0,0,OFFSET(AP$4,,-$C52+1)/D1_T),0))</f>
        <v>0</v>
      </c>
      <c r="AR52" s="548">
        <f ca="1">IF('Clinic Model'!$P$15="Annuity",-IFERROR(PPMT(D1_I/12,$C52,D1_T,OFFSET(AQ$4,,-$C52+1),0),),IFERROR(IF($C52=0,0,OFFSET(AQ$4,,-$C52+1)/D1_T),0))</f>
        <v>0</v>
      </c>
      <c r="AS52" s="548">
        <f ca="1">IF('Clinic Model'!$P$15="Annuity",-IFERROR(PPMT(D1_I/12,$C52,D1_T,OFFSET(AR$4,,-$C52+1),0),),IFERROR(IF($C52=0,0,OFFSET(AR$4,,-$C52+1)/D1_T),0))</f>
        <v>0</v>
      </c>
      <c r="AT52" s="548">
        <f ca="1">IF('Clinic Model'!$P$15="Annuity",-IFERROR(PPMT(D1_I/12,$C52,D1_T,OFFSET(AS$4,,-$C52+1),0),),IFERROR(IF($C52=0,0,OFFSET(AS$4,,-$C52+1)/D1_T),0))</f>
        <v>0</v>
      </c>
      <c r="AU52" s="548">
        <f ca="1">IF('Clinic Model'!$P$15="Annuity",-IFERROR(PPMT(D1_I/12,$C52,D1_T,OFFSET(AT$4,,-$C52+1),0),),IFERROR(IF($C52=0,0,OFFSET(AT$4,,-$C52+1)/D1_T),0))</f>
        <v>0</v>
      </c>
      <c r="AV52" s="548">
        <f ca="1">IF('Clinic Model'!$P$15="Annuity",-IFERROR(PPMT(D1_I/12,$C52,D1_T,OFFSET(AU$4,,-$C52+1),0),),IFERROR(IF($C52=0,0,OFFSET(AU$4,,-$C52+1)/D1_T),0))</f>
        <v>0</v>
      </c>
      <c r="AW52" s="548">
        <f ca="1">IF('Clinic Model'!$P$15="Annuity",-IFERROR(PPMT(D1_I/12,$C52,D1_T,OFFSET(AV$4,,-$C52+1),0),),IFERROR(IF($C52=0,0,OFFSET(AV$4,,-$C52+1)/D1_T),0))</f>
        <v>0</v>
      </c>
      <c r="AX52" s="548">
        <f ca="1">IF('Clinic Model'!$P$15="Annuity",-IFERROR(PPMT(D1_I/12,$C52,D1_T,OFFSET(AW$4,,-$C52+1),0),),IFERROR(IF($C52=0,0,OFFSET(AW$4,,-$C52+1)/D1_T),0))</f>
        <v>0</v>
      </c>
      <c r="AY52" s="548">
        <f ca="1">IF('Clinic Model'!$P$15="Annuity",-IFERROR(PPMT(D1_I/12,$C52,D1_T,OFFSET(AX$4,,-$C52+1),0),),IFERROR(IF($C52=0,0,OFFSET(AX$4,,-$C52+1)/D1_T),0))</f>
        <v>0</v>
      </c>
      <c r="AZ52" s="548">
        <f ca="1">IF('Clinic Model'!$P$15="Annuity",-IFERROR(PPMT(D1_I/12,$C52,D1_T,OFFSET(AY$4,,-$C52+1),0),),IFERROR(IF($C52=0,0,OFFSET(AY$4,,-$C52+1)/D1_T),0))</f>
        <v>0</v>
      </c>
      <c r="BA52" s="548">
        <f ca="1">IF('Clinic Model'!$P$15="Annuity",-IFERROR(PPMT(D1_I/12,$C52,D1_T,OFFSET(AZ$4,,-$C52+1),0),),IFERROR(IF($C52=0,0,OFFSET(AZ$4,,-$C52+1)/D1_T),0))</f>
        <v>0</v>
      </c>
      <c r="BB52" s="548">
        <f ca="1">IF('Clinic Model'!$P$15="Annuity",-IFERROR(PPMT(D1_I/12,$C52,D1_T,OFFSET(BA$4,,-$C52+1),0),),IFERROR(IF($C52=0,0,OFFSET(BA$4,,-$C52+1)/D1_T),0))</f>
        <v>0</v>
      </c>
      <c r="BC52" s="548">
        <f ca="1">IF('Clinic Model'!$P$15="Annuity",-IFERROR(PPMT(D1_I/12,$C52,D1_T,OFFSET(BB$4,,-$C52+1),0),),IFERROR(IF($C52=0,0,OFFSET(BB$4,,-$C52+1)/D1_T),0))</f>
        <v>0</v>
      </c>
      <c r="BD52" s="548">
        <f ca="1">IF('Clinic Model'!$P$15="Annuity",-IFERROR(PPMT(D1_I/12,$C52,D1_T,OFFSET(BC$4,,-$C52+1),0),),IFERROR(IF($C52=0,0,OFFSET(BC$4,,-$C52+1)/D1_T),0))</f>
        <v>0</v>
      </c>
      <c r="BE52" s="548">
        <f ca="1">IF('Clinic Model'!$P$15="Annuity",-IFERROR(PPMT(D1_I/12,$C52,D1_T,OFFSET(BD$4,,-$C52+1),0),),IFERROR(IF($C52=0,0,OFFSET(BD$4,,-$C52+1)/D1_T),0))</f>
        <v>0</v>
      </c>
      <c r="BF52" s="548">
        <f ca="1">IF('Clinic Model'!$P$15="Annuity",-IFERROR(PPMT(D1_I/12,$C52,D1_T,OFFSET(BE$4,,-$C52+1),0),),IFERROR(IF($C52=0,0,OFFSET(BE$4,,-$C52+1)/D1_T),0))</f>
        <v>0</v>
      </c>
      <c r="BG52" s="548">
        <f ca="1">IF('Clinic Model'!$P$15="Annuity",-IFERROR(PPMT(D1_I/12,$C52,D1_T,OFFSET(BF$4,,-$C52+1),0),),IFERROR(IF($C52=0,0,OFFSET(BF$4,,-$C52+1)/D1_T),0))</f>
        <v>0</v>
      </c>
      <c r="BH52" s="548">
        <f ca="1">IF('Clinic Model'!$P$15="Annuity",-IFERROR(PPMT(D1_I/12,$C52,D1_T,OFFSET(BG$4,,-$C52+1),0),),IFERROR(IF($C52=0,0,OFFSET(BG$4,,-$C52+1)/D1_T),0))</f>
        <v>0</v>
      </c>
      <c r="BI52" s="548">
        <f ca="1">IF('Clinic Model'!$P$15="Annuity",-IFERROR(PPMT(D1_I/12,$C52,D1_T,OFFSET(BH$4,,-$C52+1),0),),IFERROR(IF($C52=0,0,OFFSET(BH$4,,-$C52+1)/D1_T),0))</f>
        <v>0</v>
      </c>
      <c r="BJ52" s="548">
        <f ca="1">IF('Clinic Model'!$P$15="Annuity",-IFERROR(PPMT(D1_I/12,$C52,D1_T,OFFSET(BI$4,,-$C52+1),0),),IFERROR(IF($C52=0,0,OFFSET(BI$4,,-$C52+1)/D1_T),0))</f>
        <v>0</v>
      </c>
      <c r="BK52" s="548">
        <f ca="1">IF('Clinic Model'!$P$15="Annuity",-IFERROR(PPMT(D1_I/12,$C52,D1_T,OFFSET(BJ$4,,-$C52+1),0),),IFERROR(IF($C52=0,0,OFFSET(BJ$4,,-$C52+1)/D1_T),0))</f>
        <v>0</v>
      </c>
      <c r="BL52" s="548">
        <f ca="1">IF('Clinic Model'!$P$15="Annuity",-IFERROR(PPMT(D1_I/12,$C52,D1_T,OFFSET(BK$4,,-$C52+1),0),),IFERROR(IF($C52=0,0,OFFSET(BK$4,,-$C52+1)/D1_T),0))</f>
        <v>0</v>
      </c>
    </row>
    <row r="53" spans="1:64" ht="10.5" hidden="1" customHeight="1" outlineLevel="1" x14ac:dyDescent="0.3">
      <c r="A53" s="105"/>
      <c r="B53" s="504"/>
      <c r="C53" s="105">
        <f t="shared" si="4"/>
        <v>0</v>
      </c>
      <c r="E53" s="548">
        <f ca="1">IF('Clinic Model'!$P$15="Annuity",-IFERROR(PPMT(D1_I/12,$C53,D1_T,OFFSET(D$4,,-$C53+1),0),),IFERROR(IF($C53=0,0,OFFSET(D$4,,-$C53+1)/D1_T),0))</f>
        <v>0</v>
      </c>
      <c r="F53" s="548">
        <f ca="1">IF('Clinic Model'!$P$15="Annuity",-IFERROR(PPMT(D1_I/12,$C53,D1_T,OFFSET(E$4,,-$C53+1),0),),IFERROR(IF($C53=0,0,OFFSET(E$4,,-$C53+1)/D1_T),0))</f>
        <v>0</v>
      </c>
      <c r="G53" s="548">
        <f ca="1">IF('Clinic Model'!$P$15="Annuity",-IFERROR(PPMT(D1_I/12,$C53,D1_T,OFFSET(F$4,,-$C53+1),0),),IFERROR(IF($C53=0,0,OFFSET(F$4,,-$C53+1)/D1_T),0))</f>
        <v>0</v>
      </c>
      <c r="H53" s="548">
        <f ca="1">IF('Clinic Model'!$P$15="Annuity",-IFERROR(PPMT(D1_I/12,$C53,D1_T,OFFSET(G$4,,-$C53+1),0),),IFERROR(IF($C53=0,0,OFFSET(G$4,,-$C53+1)/D1_T),0))</f>
        <v>0</v>
      </c>
      <c r="I53" s="548">
        <f ca="1">IF('Clinic Model'!$P$15="Annuity",-IFERROR(PPMT(D1_I/12,$C53,D1_T,OFFSET(H$4,,-$C53+1),0),),IFERROR(IF($C53=0,0,OFFSET(H$4,,-$C53+1)/D1_T),0))</f>
        <v>0</v>
      </c>
      <c r="J53" s="548">
        <f ca="1">IF('Clinic Model'!$P$15="Annuity",-IFERROR(PPMT(D1_I/12,$C53,D1_T,OFFSET(I$4,,-$C53+1),0),),IFERROR(IF($C53=0,0,OFFSET(I$4,,-$C53+1)/D1_T),0))</f>
        <v>0</v>
      </c>
      <c r="K53" s="548">
        <f ca="1">IF('Clinic Model'!$P$15="Annuity",-IFERROR(PPMT(D1_I/12,$C53,D1_T,OFFSET(J$4,,-$C53+1),0),),IFERROR(IF($C53=0,0,OFFSET(J$4,,-$C53+1)/D1_T),0))</f>
        <v>0</v>
      </c>
      <c r="L53" s="548">
        <f ca="1">IF('Clinic Model'!$P$15="Annuity",-IFERROR(PPMT(D1_I/12,$C53,D1_T,OFFSET(K$4,,-$C53+1),0),),IFERROR(IF($C53=0,0,OFFSET(K$4,,-$C53+1)/D1_T),0))</f>
        <v>0</v>
      </c>
      <c r="M53" s="548">
        <f ca="1">IF('Clinic Model'!$P$15="Annuity",-IFERROR(PPMT(D1_I/12,$C53,D1_T,OFFSET(L$4,,-$C53+1),0),),IFERROR(IF($C53=0,0,OFFSET(L$4,,-$C53+1)/D1_T),0))</f>
        <v>0</v>
      </c>
      <c r="N53" s="548">
        <f ca="1">IF('Clinic Model'!$P$15="Annuity",-IFERROR(PPMT(D1_I/12,$C53,D1_T,OFFSET(M$4,,-$C53+1),0),),IFERROR(IF($C53=0,0,OFFSET(M$4,,-$C53+1)/D1_T),0))</f>
        <v>0</v>
      </c>
      <c r="O53" s="548">
        <f ca="1">IF('Clinic Model'!$P$15="Annuity",-IFERROR(PPMT(D1_I/12,$C53,D1_T,OFFSET(N$4,,-$C53+1),0),),IFERROR(IF($C53=0,0,OFFSET(N$4,,-$C53+1)/D1_T),0))</f>
        <v>0</v>
      </c>
      <c r="P53" s="548">
        <f ca="1">IF('Clinic Model'!$P$15="Annuity",-IFERROR(PPMT(D1_I/12,$C53,D1_T,OFFSET(O$4,,-$C53+1),0),),IFERROR(IF($C53=0,0,OFFSET(O$4,,-$C53+1)/D1_T),0))</f>
        <v>0</v>
      </c>
      <c r="Q53" s="548">
        <f ca="1">IF('Clinic Model'!$P$15="Annuity",-IFERROR(PPMT(D1_I/12,$C53,D1_T,OFFSET(P$4,,-$C53+1),0),),IFERROR(IF($C53=0,0,OFFSET(P$4,,-$C53+1)/D1_T),0))</f>
        <v>0</v>
      </c>
      <c r="R53" s="548">
        <f ca="1">IF('Clinic Model'!$P$15="Annuity",-IFERROR(PPMT(D1_I/12,$C53,D1_T,OFFSET(Q$4,,-$C53+1),0),),IFERROR(IF($C53=0,0,OFFSET(Q$4,,-$C53+1)/D1_T),0))</f>
        <v>0</v>
      </c>
      <c r="S53" s="548">
        <f ca="1">IF('Clinic Model'!$P$15="Annuity",-IFERROR(PPMT(D1_I/12,$C53,D1_T,OFFSET(R$4,,-$C53+1),0),),IFERROR(IF($C53=0,0,OFFSET(R$4,,-$C53+1)/D1_T),0))</f>
        <v>0</v>
      </c>
      <c r="T53" s="548">
        <f ca="1">IF('Clinic Model'!$P$15="Annuity",-IFERROR(PPMT(D1_I/12,$C53,D1_T,OFFSET(S$4,,-$C53+1),0),),IFERROR(IF($C53=0,0,OFFSET(S$4,,-$C53+1)/D1_T),0))</f>
        <v>0</v>
      </c>
      <c r="U53" s="548">
        <f ca="1">IF('Clinic Model'!$P$15="Annuity",-IFERROR(PPMT(D1_I/12,$C53,D1_T,OFFSET(T$4,,-$C53+1),0),),IFERROR(IF($C53=0,0,OFFSET(T$4,,-$C53+1)/D1_T),0))</f>
        <v>0</v>
      </c>
      <c r="V53" s="548">
        <f ca="1">IF('Clinic Model'!$P$15="Annuity",-IFERROR(PPMT(D1_I/12,$C53,D1_T,OFFSET(U$4,,-$C53+1),0),),IFERROR(IF($C53=0,0,OFFSET(U$4,,-$C53+1)/D1_T),0))</f>
        <v>0</v>
      </c>
      <c r="W53" s="548">
        <f ca="1">IF('Clinic Model'!$P$15="Annuity",-IFERROR(PPMT(D1_I/12,$C53,D1_T,OFFSET(V$4,,-$C53+1),0),),IFERROR(IF($C53=0,0,OFFSET(V$4,,-$C53+1)/D1_T),0))</f>
        <v>0</v>
      </c>
      <c r="X53" s="548">
        <f ca="1">IF('Clinic Model'!$P$15="Annuity",-IFERROR(PPMT(D1_I/12,$C53,D1_T,OFFSET(W$4,,-$C53+1),0),),IFERROR(IF($C53=0,0,OFFSET(W$4,,-$C53+1)/D1_T),0))</f>
        <v>0</v>
      </c>
      <c r="Y53" s="548">
        <f ca="1">IF('Clinic Model'!$P$15="Annuity",-IFERROR(PPMT(D1_I/12,$C53,D1_T,OFFSET(X$4,,-$C53+1),0),),IFERROR(IF($C53=0,0,OFFSET(X$4,,-$C53+1)/D1_T),0))</f>
        <v>0</v>
      </c>
      <c r="Z53" s="548">
        <f ca="1">IF('Clinic Model'!$P$15="Annuity",-IFERROR(PPMT(D1_I/12,$C53,D1_T,OFFSET(Y$4,,-$C53+1),0),),IFERROR(IF($C53=0,0,OFFSET(Y$4,,-$C53+1)/D1_T),0))</f>
        <v>0</v>
      </c>
      <c r="AA53" s="548">
        <f ca="1">IF('Clinic Model'!$P$15="Annuity",-IFERROR(PPMT(D1_I/12,$C53,D1_T,OFFSET(Z$4,,-$C53+1),0),),IFERROR(IF($C53=0,0,OFFSET(Z$4,,-$C53+1)/D1_T),0))</f>
        <v>0</v>
      </c>
      <c r="AB53" s="548">
        <f ca="1">IF('Clinic Model'!$P$15="Annuity",-IFERROR(PPMT(D1_I/12,$C53,D1_T,OFFSET(AA$4,,-$C53+1),0),),IFERROR(IF($C53=0,0,OFFSET(AA$4,,-$C53+1)/D1_T),0))</f>
        <v>0</v>
      </c>
      <c r="AC53" s="548">
        <f ca="1">IF('Clinic Model'!$P$15="Annuity",-IFERROR(PPMT(D1_I/12,$C53,D1_T,OFFSET(AB$4,,-$C53+1),0),),IFERROR(IF($C53=0,0,OFFSET(AB$4,,-$C53+1)/D1_T),0))</f>
        <v>0</v>
      </c>
      <c r="AD53" s="548">
        <f ca="1">IF('Clinic Model'!$P$15="Annuity",-IFERROR(PPMT(D1_I/12,$C53,D1_T,OFFSET(AC$4,,-$C53+1),0),),IFERROR(IF($C53=0,0,OFFSET(AC$4,,-$C53+1)/D1_T),0))</f>
        <v>0</v>
      </c>
      <c r="AE53" s="548">
        <f ca="1">IF('Clinic Model'!$P$15="Annuity",-IFERROR(PPMT(D1_I/12,$C53,D1_T,OFFSET(AD$4,,-$C53+1),0),),IFERROR(IF($C53=0,0,OFFSET(AD$4,,-$C53+1)/D1_T),0))</f>
        <v>0</v>
      </c>
      <c r="AF53" s="548">
        <f ca="1">IF('Clinic Model'!$P$15="Annuity",-IFERROR(PPMT(D1_I/12,$C53,D1_T,OFFSET(AE$4,,-$C53+1),0),),IFERROR(IF($C53=0,0,OFFSET(AE$4,,-$C53+1)/D1_T),0))</f>
        <v>0</v>
      </c>
      <c r="AG53" s="548">
        <f ca="1">IF('Clinic Model'!$P$15="Annuity",-IFERROR(PPMT(D1_I/12,$C53,D1_T,OFFSET(AF$4,,-$C53+1),0),),IFERROR(IF($C53=0,0,OFFSET(AF$4,,-$C53+1)/D1_T),0))</f>
        <v>0</v>
      </c>
      <c r="AH53" s="548">
        <f ca="1">IF('Clinic Model'!$P$15="Annuity",-IFERROR(PPMT(D1_I/12,$C53,D1_T,OFFSET(AG$4,,-$C53+1),0),),IFERROR(IF($C53=0,0,OFFSET(AG$4,,-$C53+1)/D1_T),0))</f>
        <v>0</v>
      </c>
      <c r="AI53" s="548">
        <f ca="1">IF('Clinic Model'!$P$15="Annuity",-IFERROR(PPMT(D1_I/12,$C53,D1_T,OFFSET(AH$4,,-$C53+1),0),),IFERROR(IF($C53=0,0,OFFSET(AH$4,,-$C53+1)/D1_T),0))</f>
        <v>0</v>
      </c>
      <c r="AJ53" s="548">
        <f ca="1">IF('Clinic Model'!$P$15="Annuity",-IFERROR(PPMT(D1_I/12,$C53,D1_T,OFFSET(AI$4,,-$C53+1),0),),IFERROR(IF($C53=0,0,OFFSET(AI$4,,-$C53+1)/D1_T),0))</f>
        <v>0</v>
      </c>
      <c r="AK53" s="548">
        <f ca="1">IF('Clinic Model'!$P$15="Annuity",-IFERROR(PPMT(D1_I/12,$C53,D1_T,OFFSET(AJ$4,,-$C53+1),0),),IFERROR(IF($C53=0,0,OFFSET(AJ$4,,-$C53+1)/D1_T),0))</f>
        <v>0</v>
      </c>
      <c r="AL53" s="548">
        <f ca="1">IF('Clinic Model'!$P$15="Annuity",-IFERROR(PPMT(D1_I/12,$C53,D1_T,OFFSET(AK$4,,-$C53+1),0),),IFERROR(IF($C53=0,0,OFFSET(AK$4,,-$C53+1)/D1_T),0))</f>
        <v>0</v>
      </c>
      <c r="AM53" s="548">
        <f ca="1">IF('Clinic Model'!$P$15="Annuity",-IFERROR(PPMT(D1_I/12,$C53,D1_T,OFFSET(AL$4,,-$C53+1),0),),IFERROR(IF($C53=0,0,OFFSET(AL$4,,-$C53+1)/D1_T),0))</f>
        <v>0</v>
      </c>
      <c r="AN53" s="548">
        <f ca="1">IF('Clinic Model'!$P$15="Annuity",-IFERROR(PPMT(D1_I/12,$C53,D1_T,OFFSET(AM$4,,-$C53+1),0),),IFERROR(IF($C53=0,0,OFFSET(AM$4,,-$C53+1)/D1_T),0))</f>
        <v>0</v>
      </c>
      <c r="AO53" s="548">
        <f ca="1">IF('Clinic Model'!$P$15="Annuity",-IFERROR(PPMT(D1_I/12,$C53,D1_T,OFFSET(AN$4,,-$C53+1),0),),IFERROR(IF($C53=0,0,OFFSET(AN$4,,-$C53+1)/D1_T),0))</f>
        <v>0</v>
      </c>
      <c r="AP53" s="548">
        <f ca="1">IF('Clinic Model'!$P$15="Annuity",-IFERROR(PPMT(D1_I/12,$C53,D1_T,OFFSET(AO$4,,-$C53+1),0),),IFERROR(IF($C53=0,0,OFFSET(AO$4,,-$C53+1)/D1_T),0))</f>
        <v>0</v>
      </c>
      <c r="AQ53" s="548">
        <f ca="1">IF('Clinic Model'!$P$15="Annuity",-IFERROR(PPMT(D1_I/12,$C53,D1_T,OFFSET(AP$4,,-$C53+1),0),),IFERROR(IF($C53=0,0,OFFSET(AP$4,,-$C53+1)/D1_T),0))</f>
        <v>0</v>
      </c>
      <c r="AR53" s="548">
        <f ca="1">IF('Clinic Model'!$P$15="Annuity",-IFERROR(PPMT(D1_I/12,$C53,D1_T,OFFSET(AQ$4,,-$C53+1),0),),IFERROR(IF($C53=0,0,OFFSET(AQ$4,,-$C53+1)/D1_T),0))</f>
        <v>0</v>
      </c>
      <c r="AS53" s="548">
        <f ca="1">IF('Clinic Model'!$P$15="Annuity",-IFERROR(PPMT(D1_I/12,$C53,D1_T,OFFSET(AR$4,,-$C53+1),0),),IFERROR(IF($C53=0,0,OFFSET(AR$4,,-$C53+1)/D1_T),0))</f>
        <v>0</v>
      </c>
      <c r="AT53" s="548">
        <f ca="1">IF('Clinic Model'!$P$15="Annuity",-IFERROR(PPMT(D1_I/12,$C53,D1_T,OFFSET(AS$4,,-$C53+1),0),),IFERROR(IF($C53=0,0,OFFSET(AS$4,,-$C53+1)/D1_T),0))</f>
        <v>0</v>
      </c>
      <c r="AU53" s="548">
        <f ca="1">IF('Clinic Model'!$P$15="Annuity",-IFERROR(PPMT(D1_I/12,$C53,D1_T,OFFSET(AT$4,,-$C53+1),0),),IFERROR(IF($C53=0,0,OFFSET(AT$4,,-$C53+1)/D1_T),0))</f>
        <v>0</v>
      </c>
      <c r="AV53" s="548">
        <f ca="1">IF('Clinic Model'!$P$15="Annuity",-IFERROR(PPMT(D1_I/12,$C53,D1_T,OFFSET(AU$4,,-$C53+1),0),),IFERROR(IF($C53=0,0,OFFSET(AU$4,,-$C53+1)/D1_T),0))</f>
        <v>0</v>
      </c>
      <c r="AW53" s="548">
        <f ca="1">IF('Clinic Model'!$P$15="Annuity",-IFERROR(PPMT(D1_I/12,$C53,D1_T,OFFSET(AV$4,,-$C53+1),0),),IFERROR(IF($C53=0,0,OFFSET(AV$4,,-$C53+1)/D1_T),0))</f>
        <v>0</v>
      </c>
      <c r="AX53" s="548">
        <f ca="1">IF('Clinic Model'!$P$15="Annuity",-IFERROR(PPMT(D1_I/12,$C53,D1_T,OFFSET(AW$4,,-$C53+1),0),),IFERROR(IF($C53=0,0,OFFSET(AW$4,,-$C53+1)/D1_T),0))</f>
        <v>0</v>
      </c>
      <c r="AY53" s="548">
        <f ca="1">IF('Clinic Model'!$P$15="Annuity",-IFERROR(PPMT(D1_I/12,$C53,D1_T,OFFSET(AX$4,,-$C53+1),0),),IFERROR(IF($C53=0,0,OFFSET(AX$4,,-$C53+1)/D1_T),0))</f>
        <v>0</v>
      </c>
      <c r="AZ53" s="548">
        <f ca="1">IF('Clinic Model'!$P$15="Annuity",-IFERROR(PPMT(D1_I/12,$C53,D1_T,OFFSET(AY$4,,-$C53+1),0),),IFERROR(IF($C53=0,0,OFFSET(AY$4,,-$C53+1)/D1_T),0))</f>
        <v>0</v>
      </c>
      <c r="BA53" s="548">
        <f ca="1">IF('Clinic Model'!$P$15="Annuity",-IFERROR(PPMT(D1_I/12,$C53,D1_T,OFFSET(AZ$4,,-$C53+1),0),),IFERROR(IF($C53=0,0,OFFSET(AZ$4,,-$C53+1)/D1_T),0))</f>
        <v>0</v>
      </c>
      <c r="BB53" s="548">
        <f ca="1">IF('Clinic Model'!$P$15="Annuity",-IFERROR(PPMT(D1_I/12,$C53,D1_T,OFFSET(BA$4,,-$C53+1),0),),IFERROR(IF($C53=0,0,OFFSET(BA$4,,-$C53+1)/D1_T),0))</f>
        <v>0</v>
      </c>
      <c r="BC53" s="548">
        <f ca="1">IF('Clinic Model'!$P$15="Annuity",-IFERROR(PPMT(D1_I/12,$C53,D1_T,OFFSET(BB$4,,-$C53+1),0),),IFERROR(IF($C53=0,0,OFFSET(BB$4,,-$C53+1)/D1_T),0))</f>
        <v>0</v>
      </c>
      <c r="BD53" s="548">
        <f ca="1">IF('Clinic Model'!$P$15="Annuity",-IFERROR(PPMT(D1_I/12,$C53,D1_T,OFFSET(BC$4,,-$C53+1),0),),IFERROR(IF($C53=0,0,OFFSET(BC$4,,-$C53+1)/D1_T),0))</f>
        <v>0</v>
      </c>
      <c r="BE53" s="548">
        <f ca="1">IF('Clinic Model'!$P$15="Annuity",-IFERROR(PPMT(D1_I/12,$C53,D1_T,OFFSET(BD$4,,-$C53+1),0),),IFERROR(IF($C53=0,0,OFFSET(BD$4,,-$C53+1)/D1_T),0))</f>
        <v>0</v>
      </c>
      <c r="BF53" s="548">
        <f ca="1">IF('Clinic Model'!$P$15="Annuity",-IFERROR(PPMT(D1_I/12,$C53,D1_T,OFFSET(BE$4,,-$C53+1),0),),IFERROR(IF($C53=0,0,OFFSET(BE$4,,-$C53+1)/D1_T),0))</f>
        <v>0</v>
      </c>
      <c r="BG53" s="548">
        <f ca="1">IF('Clinic Model'!$P$15="Annuity",-IFERROR(PPMT(D1_I/12,$C53,D1_T,OFFSET(BF$4,,-$C53+1),0),),IFERROR(IF($C53=0,0,OFFSET(BF$4,,-$C53+1)/D1_T),0))</f>
        <v>0</v>
      </c>
      <c r="BH53" s="548">
        <f ca="1">IF('Clinic Model'!$P$15="Annuity",-IFERROR(PPMT(D1_I/12,$C53,D1_T,OFFSET(BG$4,,-$C53+1),0),),IFERROR(IF($C53=0,0,OFFSET(BG$4,,-$C53+1)/D1_T),0))</f>
        <v>0</v>
      </c>
      <c r="BI53" s="548">
        <f ca="1">IF('Clinic Model'!$P$15="Annuity",-IFERROR(PPMT(D1_I/12,$C53,D1_T,OFFSET(BH$4,,-$C53+1),0),),IFERROR(IF($C53=0,0,OFFSET(BH$4,,-$C53+1)/D1_T),0))</f>
        <v>0</v>
      </c>
      <c r="BJ53" s="548">
        <f ca="1">IF('Clinic Model'!$P$15="Annuity",-IFERROR(PPMT(D1_I/12,$C53,D1_T,OFFSET(BI$4,,-$C53+1),0),),IFERROR(IF($C53=0,0,OFFSET(BI$4,,-$C53+1)/D1_T),0))</f>
        <v>0</v>
      </c>
      <c r="BK53" s="548">
        <f ca="1">IF('Clinic Model'!$P$15="Annuity",-IFERROR(PPMT(D1_I/12,$C53,D1_T,OFFSET(BJ$4,,-$C53+1),0),),IFERROR(IF($C53=0,0,OFFSET(BJ$4,,-$C53+1)/D1_T),0))</f>
        <v>0</v>
      </c>
      <c r="BL53" s="548">
        <f ca="1">IF('Clinic Model'!$P$15="Annuity",-IFERROR(PPMT(D1_I/12,$C53,D1_T,OFFSET(BK$4,,-$C53+1),0),),IFERROR(IF($C53=0,0,OFFSET(BK$4,,-$C53+1)/D1_T),0))</f>
        <v>0</v>
      </c>
    </row>
    <row r="54" spans="1:64" ht="10.5" hidden="1" customHeight="1" outlineLevel="1" x14ac:dyDescent="0.3">
      <c r="A54" s="105"/>
      <c r="B54" s="504"/>
      <c r="C54" s="105">
        <f t="shared" si="4"/>
        <v>0</v>
      </c>
      <c r="E54" s="548">
        <f ca="1">IF('Clinic Model'!$P$15="Annuity",-IFERROR(PPMT(D1_I/12,$C54,D1_T,OFFSET(D$4,,-$C54+1),0),),IFERROR(IF($C54=0,0,OFFSET(D$4,,-$C54+1)/D1_T),0))</f>
        <v>0</v>
      </c>
      <c r="F54" s="548">
        <f ca="1">IF('Clinic Model'!$P$15="Annuity",-IFERROR(PPMT(D1_I/12,$C54,D1_T,OFFSET(E$4,,-$C54+1),0),),IFERROR(IF($C54=0,0,OFFSET(E$4,,-$C54+1)/D1_T),0))</f>
        <v>0</v>
      </c>
      <c r="G54" s="548">
        <f ca="1">IF('Clinic Model'!$P$15="Annuity",-IFERROR(PPMT(D1_I/12,$C54,D1_T,OFFSET(F$4,,-$C54+1),0),),IFERROR(IF($C54=0,0,OFFSET(F$4,,-$C54+1)/D1_T),0))</f>
        <v>0</v>
      </c>
      <c r="H54" s="548">
        <f ca="1">IF('Clinic Model'!$P$15="Annuity",-IFERROR(PPMT(D1_I/12,$C54,D1_T,OFFSET(G$4,,-$C54+1),0),),IFERROR(IF($C54=0,0,OFFSET(G$4,,-$C54+1)/D1_T),0))</f>
        <v>0</v>
      </c>
      <c r="I54" s="548">
        <f ca="1">IF('Clinic Model'!$P$15="Annuity",-IFERROR(PPMT(D1_I/12,$C54,D1_T,OFFSET(H$4,,-$C54+1),0),),IFERROR(IF($C54=0,0,OFFSET(H$4,,-$C54+1)/D1_T),0))</f>
        <v>0</v>
      </c>
      <c r="J54" s="548">
        <f ca="1">IF('Clinic Model'!$P$15="Annuity",-IFERROR(PPMT(D1_I/12,$C54,D1_T,OFFSET(I$4,,-$C54+1),0),),IFERROR(IF($C54=0,0,OFFSET(I$4,,-$C54+1)/D1_T),0))</f>
        <v>0</v>
      </c>
      <c r="K54" s="548">
        <f ca="1">IF('Clinic Model'!$P$15="Annuity",-IFERROR(PPMT(D1_I/12,$C54,D1_T,OFFSET(J$4,,-$C54+1),0),),IFERROR(IF($C54=0,0,OFFSET(J$4,,-$C54+1)/D1_T),0))</f>
        <v>0</v>
      </c>
      <c r="L54" s="548">
        <f ca="1">IF('Clinic Model'!$P$15="Annuity",-IFERROR(PPMT(D1_I/12,$C54,D1_T,OFFSET(K$4,,-$C54+1),0),),IFERROR(IF($C54=0,0,OFFSET(K$4,,-$C54+1)/D1_T),0))</f>
        <v>0</v>
      </c>
      <c r="M54" s="548">
        <f ca="1">IF('Clinic Model'!$P$15="Annuity",-IFERROR(PPMT(D1_I/12,$C54,D1_T,OFFSET(L$4,,-$C54+1),0),),IFERROR(IF($C54=0,0,OFFSET(L$4,,-$C54+1)/D1_T),0))</f>
        <v>0</v>
      </c>
      <c r="N54" s="548">
        <f ca="1">IF('Clinic Model'!$P$15="Annuity",-IFERROR(PPMT(D1_I/12,$C54,D1_T,OFFSET(M$4,,-$C54+1),0),),IFERROR(IF($C54=0,0,OFFSET(M$4,,-$C54+1)/D1_T),0))</f>
        <v>0</v>
      </c>
      <c r="O54" s="548">
        <f ca="1">IF('Clinic Model'!$P$15="Annuity",-IFERROR(PPMT(D1_I/12,$C54,D1_T,OFFSET(N$4,,-$C54+1),0),),IFERROR(IF($C54=0,0,OFFSET(N$4,,-$C54+1)/D1_T),0))</f>
        <v>0</v>
      </c>
      <c r="P54" s="548">
        <f ca="1">IF('Clinic Model'!$P$15="Annuity",-IFERROR(PPMT(D1_I/12,$C54,D1_T,OFFSET(O$4,,-$C54+1),0),),IFERROR(IF($C54=0,0,OFFSET(O$4,,-$C54+1)/D1_T),0))</f>
        <v>0</v>
      </c>
      <c r="Q54" s="548">
        <f ca="1">IF('Clinic Model'!$P$15="Annuity",-IFERROR(PPMT(D1_I/12,$C54,D1_T,OFFSET(P$4,,-$C54+1),0),),IFERROR(IF($C54=0,0,OFFSET(P$4,,-$C54+1)/D1_T),0))</f>
        <v>0</v>
      </c>
      <c r="R54" s="548">
        <f ca="1">IF('Clinic Model'!$P$15="Annuity",-IFERROR(PPMT(D1_I/12,$C54,D1_T,OFFSET(Q$4,,-$C54+1),0),),IFERROR(IF($C54=0,0,OFFSET(Q$4,,-$C54+1)/D1_T),0))</f>
        <v>0</v>
      </c>
      <c r="S54" s="548">
        <f ca="1">IF('Clinic Model'!$P$15="Annuity",-IFERROR(PPMT(D1_I/12,$C54,D1_T,OFFSET(R$4,,-$C54+1),0),),IFERROR(IF($C54=0,0,OFFSET(R$4,,-$C54+1)/D1_T),0))</f>
        <v>0</v>
      </c>
      <c r="T54" s="548">
        <f ca="1">IF('Clinic Model'!$P$15="Annuity",-IFERROR(PPMT(D1_I/12,$C54,D1_T,OFFSET(S$4,,-$C54+1),0),),IFERROR(IF($C54=0,0,OFFSET(S$4,,-$C54+1)/D1_T),0))</f>
        <v>0</v>
      </c>
      <c r="U54" s="548">
        <f ca="1">IF('Clinic Model'!$P$15="Annuity",-IFERROR(PPMT(D1_I/12,$C54,D1_T,OFFSET(T$4,,-$C54+1),0),),IFERROR(IF($C54=0,0,OFFSET(T$4,,-$C54+1)/D1_T),0))</f>
        <v>0</v>
      </c>
      <c r="V54" s="548">
        <f ca="1">IF('Clinic Model'!$P$15="Annuity",-IFERROR(PPMT(D1_I/12,$C54,D1_T,OFFSET(U$4,,-$C54+1),0),),IFERROR(IF($C54=0,0,OFFSET(U$4,,-$C54+1)/D1_T),0))</f>
        <v>0</v>
      </c>
      <c r="W54" s="548">
        <f ca="1">IF('Clinic Model'!$P$15="Annuity",-IFERROR(PPMT(D1_I/12,$C54,D1_T,OFFSET(V$4,,-$C54+1),0),),IFERROR(IF($C54=0,0,OFFSET(V$4,,-$C54+1)/D1_T),0))</f>
        <v>0</v>
      </c>
      <c r="X54" s="548">
        <f ca="1">IF('Clinic Model'!$P$15="Annuity",-IFERROR(PPMT(D1_I/12,$C54,D1_T,OFFSET(W$4,,-$C54+1),0),),IFERROR(IF($C54=0,0,OFFSET(W$4,,-$C54+1)/D1_T),0))</f>
        <v>0</v>
      </c>
      <c r="Y54" s="548">
        <f ca="1">IF('Clinic Model'!$P$15="Annuity",-IFERROR(PPMT(D1_I/12,$C54,D1_T,OFFSET(X$4,,-$C54+1),0),),IFERROR(IF($C54=0,0,OFFSET(X$4,,-$C54+1)/D1_T),0))</f>
        <v>0</v>
      </c>
      <c r="Z54" s="548">
        <f ca="1">IF('Clinic Model'!$P$15="Annuity",-IFERROR(PPMT(D1_I/12,$C54,D1_T,OFFSET(Y$4,,-$C54+1),0),),IFERROR(IF($C54=0,0,OFFSET(Y$4,,-$C54+1)/D1_T),0))</f>
        <v>0</v>
      </c>
      <c r="AA54" s="548">
        <f ca="1">IF('Clinic Model'!$P$15="Annuity",-IFERROR(PPMT(D1_I/12,$C54,D1_T,OFFSET(Z$4,,-$C54+1),0),),IFERROR(IF($C54=0,0,OFFSET(Z$4,,-$C54+1)/D1_T),0))</f>
        <v>0</v>
      </c>
      <c r="AB54" s="548">
        <f ca="1">IF('Clinic Model'!$P$15="Annuity",-IFERROR(PPMT(D1_I/12,$C54,D1_T,OFFSET(AA$4,,-$C54+1),0),),IFERROR(IF($C54=0,0,OFFSET(AA$4,,-$C54+1)/D1_T),0))</f>
        <v>0</v>
      </c>
      <c r="AC54" s="548">
        <f ca="1">IF('Clinic Model'!$P$15="Annuity",-IFERROR(PPMT(D1_I/12,$C54,D1_T,OFFSET(AB$4,,-$C54+1),0),),IFERROR(IF($C54=0,0,OFFSET(AB$4,,-$C54+1)/D1_T),0))</f>
        <v>0</v>
      </c>
      <c r="AD54" s="548">
        <f ca="1">IF('Clinic Model'!$P$15="Annuity",-IFERROR(PPMT(D1_I/12,$C54,D1_T,OFFSET(AC$4,,-$C54+1),0),),IFERROR(IF($C54=0,0,OFFSET(AC$4,,-$C54+1)/D1_T),0))</f>
        <v>0</v>
      </c>
      <c r="AE54" s="548">
        <f ca="1">IF('Clinic Model'!$P$15="Annuity",-IFERROR(PPMT(D1_I/12,$C54,D1_T,OFFSET(AD$4,,-$C54+1),0),),IFERROR(IF($C54=0,0,OFFSET(AD$4,,-$C54+1)/D1_T),0))</f>
        <v>0</v>
      </c>
      <c r="AF54" s="548">
        <f ca="1">IF('Clinic Model'!$P$15="Annuity",-IFERROR(PPMT(D1_I/12,$C54,D1_T,OFFSET(AE$4,,-$C54+1),0),),IFERROR(IF($C54=0,0,OFFSET(AE$4,,-$C54+1)/D1_T),0))</f>
        <v>0</v>
      </c>
      <c r="AG54" s="548">
        <f ca="1">IF('Clinic Model'!$P$15="Annuity",-IFERROR(PPMT(D1_I/12,$C54,D1_T,OFFSET(AF$4,,-$C54+1),0),),IFERROR(IF($C54=0,0,OFFSET(AF$4,,-$C54+1)/D1_T),0))</f>
        <v>0</v>
      </c>
      <c r="AH54" s="548">
        <f ca="1">IF('Clinic Model'!$P$15="Annuity",-IFERROR(PPMT(D1_I/12,$C54,D1_T,OFFSET(AG$4,,-$C54+1),0),),IFERROR(IF($C54=0,0,OFFSET(AG$4,,-$C54+1)/D1_T),0))</f>
        <v>0</v>
      </c>
      <c r="AI54" s="548">
        <f ca="1">IF('Clinic Model'!$P$15="Annuity",-IFERROR(PPMT(D1_I/12,$C54,D1_T,OFFSET(AH$4,,-$C54+1),0),),IFERROR(IF($C54=0,0,OFFSET(AH$4,,-$C54+1)/D1_T),0))</f>
        <v>0</v>
      </c>
      <c r="AJ54" s="548">
        <f ca="1">IF('Clinic Model'!$P$15="Annuity",-IFERROR(PPMT(D1_I/12,$C54,D1_T,OFFSET(AI$4,,-$C54+1),0),),IFERROR(IF($C54=0,0,OFFSET(AI$4,,-$C54+1)/D1_T),0))</f>
        <v>0</v>
      </c>
      <c r="AK54" s="548">
        <f ca="1">IF('Clinic Model'!$P$15="Annuity",-IFERROR(PPMT(D1_I/12,$C54,D1_T,OFFSET(AJ$4,,-$C54+1),0),),IFERROR(IF($C54=0,0,OFFSET(AJ$4,,-$C54+1)/D1_T),0))</f>
        <v>0</v>
      </c>
      <c r="AL54" s="548">
        <f ca="1">IF('Clinic Model'!$P$15="Annuity",-IFERROR(PPMT(D1_I/12,$C54,D1_T,OFFSET(AK$4,,-$C54+1),0),),IFERROR(IF($C54=0,0,OFFSET(AK$4,,-$C54+1)/D1_T),0))</f>
        <v>0</v>
      </c>
      <c r="AM54" s="548">
        <f ca="1">IF('Clinic Model'!$P$15="Annuity",-IFERROR(PPMT(D1_I/12,$C54,D1_T,OFFSET(AL$4,,-$C54+1),0),),IFERROR(IF($C54=0,0,OFFSET(AL$4,,-$C54+1)/D1_T),0))</f>
        <v>0</v>
      </c>
      <c r="AN54" s="548">
        <f ca="1">IF('Clinic Model'!$P$15="Annuity",-IFERROR(PPMT(D1_I/12,$C54,D1_T,OFFSET(AM$4,,-$C54+1),0),),IFERROR(IF($C54=0,0,OFFSET(AM$4,,-$C54+1)/D1_T),0))</f>
        <v>0</v>
      </c>
      <c r="AO54" s="548">
        <f ca="1">IF('Clinic Model'!$P$15="Annuity",-IFERROR(PPMT(D1_I/12,$C54,D1_T,OFFSET(AN$4,,-$C54+1),0),),IFERROR(IF($C54=0,0,OFFSET(AN$4,,-$C54+1)/D1_T),0))</f>
        <v>0</v>
      </c>
      <c r="AP54" s="548">
        <f ca="1">IF('Clinic Model'!$P$15="Annuity",-IFERROR(PPMT(D1_I/12,$C54,D1_T,OFFSET(AO$4,,-$C54+1),0),),IFERROR(IF($C54=0,0,OFFSET(AO$4,,-$C54+1)/D1_T),0))</f>
        <v>0</v>
      </c>
      <c r="AQ54" s="548">
        <f ca="1">IF('Clinic Model'!$P$15="Annuity",-IFERROR(PPMT(D1_I/12,$C54,D1_T,OFFSET(AP$4,,-$C54+1),0),),IFERROR(IF($C54=0,0,OFFSET(AP$4,,-$C54+1)/D1_T),0))</f>
        <v>0</v>
      </c>
      <c r="AR54" s="548">
        <f ca="1">IF('Clinic Model'!$P$15="Annuity",-IFERROR(PPMT(D1_I/12,$C54,D1_T,OFFSET(AQ$4,,-$C54+1),0),),IFERROR(IF($C54=0,0,OFFSET(AQ$4,,-$C54+1)/D1_T),0))</f>
        <v>0</v>
      </c>
      <c r="AS54" s="548">
        <f ca="1">IF('Clinic Model'!$P$15="Annuity",-IFERROR(PPMT(D1_I/12,$C54,D1_T,OFFSET(AR$4,,-$C54+1),0),),IFERROR(IF($C54=0,0,OFFSET(AR$4,,-$C54+1)/D1_T),0))</f>
        <v>0</v>
      </c>
      <c r="AT54" s="548">
        <f ca="1">IF('Clinic Model'!$P$15="Annuity",-IFERROR(PPMT(D1_I/12,$C54,D1_T,OFFSET(AS$4,,-$C54+1),0),),IFERROR(IF($C54=0,0,OFFSET(AS$4,,-$C54+1)/D1_T),0))</f>
        <v>0</v>
      </c>
      <c r="AU54" s="548">
        <f ca="1">IF('Clinic Model'!$P$15="Annuity",-IFERROR(PPMT(D1_I/12,$C54,D1_T,OFFSET(AT$4,,-$C54+1),0),),IFERROR(IF($C54=0,0,OFFSET(AT$4,,-$C54+1)/D1_T),0))</f>
        <v>0</v>
      </c>
      <c r="AV54" s="548">
        <f ca="1">IF('Clinic Model'!$P$15="Annuity",-IFERROR(PPMT(D1_I/12,$C54,D1_T,OFFSET(AU$4,,-$C54+1),0),),IFERROR(IF($C54=0,0,OFFSET(AU$4,,-$C54+1)/D1_T),0))</f>
        <v>0</v>
      </c>
      <c r="AW54" s="548">
        <f ca="1">IF('Clinic Model'!$P$15="Annuity",-IFERROR(PPMT(D1_I/12,$C54,D1_T,OFFSET(AV$4,,-$C54+1),0),),IFERROR(IF($C54=0,0,OFFSET(AV$4,,-$C54+1)/D1_T),0))</f>
        <v>0</v>
      </c>
      <c r="AX54" s="548">
        <f ca="1">IF('Clinic Model'!$P$15="Annuity",-IFERROR(PPMT(D1_I/12,$C54,D1_T,OFFSET(AW$4,,-$C54+1),0),),IFERROR(IF($C54=0,0,OFFSET(AW$4,,-$C54+1)/D1_T),0))</f>
        <v>0</v>
      </c>
      <c r="AY54" s="548">
        <f ca="1">IF('Clinic Model'!$P$15="Annuity",-IFERROR(PPMT(D1_I/12,$C54,D1_T,OFFSET(AX$4,,-$C54+1),0),),IFERROR(IF($C54=0,0,OFFSET(AX$4,,-$C54+1)/D1_T),0))</f>
        <v>0</v>
      </c>
      <c r="AZ54" s="548">
        <f ca="1">IF('Clinic Model'!$P$15="Annuity",-IFERROR(PPMT(D1_I/12,$C54,D1_T,OFFSET(AY$4,,-$C54+1),0),),IFERROR(IF($C54=0,0,OFFSET(AY$4,,-$C54+1)/D1_T),0))</f>
        <v>0</v>
      </c>
      <c r="BA54" s="548">
        <f ca="1">IF('Clinic Model'!$P$15="Annuity",-IFERROR(PPMT(D1_I/12,$C54,D1_T,OFFSET(AZ$4,,-$C54+1),0),),IFERROR(IF($C54=0,0,OFFSET(AZ$4,,-$C54+1)/D1_T),0))</f>
        <v>0</v>
      </c>
      <c r="BB54" s="548">
        <f ca="1">IF('Clinic Model'!$P$15="Annuity",-IFERROR(PPMT(D1_I/12,$C54,D1_T,OFFSET(BA$4,,-$C54+1),0),),IFERROR(IF($C54=0,0,OFFSET(BA$4,,-$C54+1)/D1_T),0))</f>
        <v>0</v>
      </c>
      <c r="BC54" s="548">
        <f ca="1">IF('Clinic Model'!$P$15="Annuity",-IFERROR(PPMT(D1_I/12,$C54,D1_T,OFFSET(BB$4,,-$C54+1),0),),IFERROR(IF($C54=0,0,OFFSET(BB$4,,-$C54+1)/D1_T),0))</f>
        <v>0</v>
      </c>
      <c r="BD54" s="548">
        <f ca="1">IF('Clinic Model'!$P$15="Annuity",-IFERROR(PPMT(D1_I/12,$C54,D1_T,OFFSET(BC$4,,-$C54+1),0),),IFERROR(IF($C54=0,0,OFFSET(BC$4,,-$C54+1)/D1_T),0))</f>
        <v>0</v>
      </c>
      <c r="BE54" s="548">
        <f ca="1">IF('Clinic Model'!$P$15="Annuity",-IFERROR(PPMT(D1_I/12,$C54,D1_T,OFFSET(BD$4,,-$C54+1),0),),IFERROR(IF($C54=0,0,OFFSET(BD$4,,-$C54+1)/D1_T),0))</f>
        <v>0</v>
      </c>
      <c r="BF54" s="548">
        <f ca="1">IF('Clinic Model'!$P$15="Annuity",-IFERROR(PPMT(D1_I/12,$C54,D1_T,OFFSET(BE$4,,-$C54+1),0),),IFERROR(IF($C54=0,0,OFFSET(BE$4,,-$C54+1)/D1_T),0))</f>
        <v>0</v>
      </c>
      <c r="BG54" s="548">
        <f ca="1">IF('Clinic Model'!$P$15="Annuity",-IFERROR(PPMT(D1_I/12,$C54,D1_T,OFFSET(BF$4,,-$C54+1),0),),IFERROR(IF($C54=0,0,OFFSET(BF$4,,-$C54+1)/D1_T),0))</f>
        <v>0</v>
      </c>
      <c r="BH54" s="548">
        <f ca="1">IF('Clinic Model'!$P$15="Annuity",-IFERROR(PPMT(D1_I/12,$C54,D1_T,OFFSET(BG$4,,-$C54+1),0),),IFERROR(IF($C54=0,0,OFFSET(BG$4,,-$C54+1)/D1_T),0))</f>
        <v>0</v>
      </c>
      <c r="BI54" s="548">
        <f ca="1">IF('Clinic Model'!$P$15="Annuity",-IFERROR(PPMT(D1_I/12,$C54,D1_T,OFFSET(BH$4,,-$C54+1),0),),IFERROR(IF($C54=0,0,OFFSET(BH$4,,-$C54+1)/D1_T),0))</f>
        <v>0</v>
      </c>
      <c r="BJ54" s="548">
        <f ca="1">IF('Clinic Model'!$P$15="Annuity",-IFERROR(PPMT(D1_I/12,$C54,D1_T,OFFSET(BI$4,,-$C54+1),0),),IFERROR(IF($C54=0,0,OFFSET(BI$4,,-$C54+1)/D1_T),0))</f>
        <v>0</v>
      </c>
      <c r="BK54" s="548">
        <f ca="1">IF('Clinic Model'!$P$15="Annuity",-IFERROR(PPMT(D1_I/12,$C54,D1_T,OFFSET(BJ$4,,-$C54+1),0),),IFERROR(IF($C54=0,0,OFFSET(BJ$4,,-$C54+1)/D1_T),0))</f>
        <v>0</v>
      </c>
      <c r="BL54" s="548">
        <f ca="1">IF('Clinic Model'!$P$15="Annuity",-IFERROR(PPMT(D1_I/12,$C54,D1_T,OFFSET(BK$4,,-$C54+1),0),),IFERROR(IF($C54=0,0,OFFSET(BK$4,,-$C54+1)/D1_T),0))</f>
        <v>0</v>
      </c>
    </row>
    <row r="55" spans="1:64" ht="10.5" hidden="1" customHeight="1" outlineLevel="1" x14ac:dyDescent="0.3">
      <c r="A55" s="105"/>
      <c r="B55" s="504"/>
      <c r="C55" s="105">
        <f t="shared" si="4"/>
        <v>0</v>
      </c>
      <c r="E55" s="548">
        <f ca="1">IF('Clinic Model'!$P$15="Annuity",-IFERROR(PPMT(D1_I/12,$C55,D1_T,OFFSET(D$4,,-$C55+1),0),),IFERROR(IF($C55=0,0,OFFSET(D$4,,-$C55+1)/D1_T),0))</f>
        <v>0</v>
      </c>
      <c r="F55" s="548">
        <f ca="1">IF('Clinic Model'!$P$15="Annuity",-IFERROR(PPMT(D1_I/12,$C55,D1_T,OFFSET(E$4,,-$C55+1),0),),IFERROR(IF($C55=0,0,OFFSET(E$4,,-$C55+1)/D1_T),0))</f>
        <v>0</v>
      </c>
      <c r="G55" s="548">
        <f ca="1">IF('Clinic Model'!$P$15="Annuity",-IFERROR(PPMT(D1_I/12,$C55,D1_T,OFFSET(F$4,,-$C55+1),0),),IFERROR(IF($C55=0,0,OFFSET(F$4,,-$C55+1)/D1_T),0))</f>
        <v>0</v>
      </c>
      <c r="H55" s="548">
        <f ca="1">IF('Clinic Model'!$P$15="Annuity",-IFERROR(PPMT(D1_I/12,$C55,D1_T,OFFSET(G$4,,-$C55+1),0),),IFERROR(IF($C55=0,0,OFFSET(G$4,,-$C55+1)/D1_T),0))</f>
        <v>0</v>
      </c>
      <c r="I55" s="548">
        <f ca="1">IF('Clinic Model'!$P$15="Annuity",-IFERROR(PPMT(D1_I/12,$C55,D1_T,OFFSET(H$4,,-$C55+1),0),),IFERROR(IF($C55=0,0,OFFSET(H$4,,-$C55+1)/D1_T),0))</f>
        <v>0</v>
      </c>
      <c r="J55" s="548">
        <f ca="1">IF('Clinic Model'!$P$15="Annuity",-IFERROR(PPMT(D1_I/12,$C55,D1_T,OFFSET(I$4,,-$C55+1),0),),IFERROR(IF($C55=0,0,OFFSET(I$4,,-$C55+1)/D1_T),0))</f>
        <v>0</v>
      </c>
      <c r="K55" s="548">
        <f ca="1">IF('Clinic Model'!$P$15="Annuity",-IFERROR(PPMT(D1_I/12,$C55,D1_T,OFFSET(J$4,,-$C55+1),0),),IFERROR(IF($C55=0,0,OFFSET(J$4,,-$C55+1)/D1_T),0))</f>
        <v>0</v>
      </c>
      <c r="L55" s="548">
        <f ca="1">IF('Clinic Model'!$P$15="Annuity",-IFERROR(PPMT(D1_I/12,$C55,D1_T,OFFSET(K$4,,-$C55+1),0),),IFERROR(IF($C55=0,0,OFFSET(K$4,,-$C55+1)/D1_T),0))</f>
        <v>0</v>
      </c>
      <c r="M55" s="548">
        <f ca="1">IF('Clinic Model'!$P$15="Annuity",-IFERROR(PPMT(D1_I/12,$C55,D1_T,OFFSET(L$4,,-$C55+1),0),),IFERROR(IF($C55=0,0,OFFSET(L$4,,-$C55+1)/D1_T),0))</f>
        <v>0</v>
      </c>
      <c r="N55" s="548">
        <f ca="1">IF('Clinic Model'!$P$15="Annuity",-IFERROR(PPMT(D1_I/12,$C55,D1_T,OFFSET(M$4,,-$C55+1),0),),IFERROR(IF($C55=0,0,OFFSET(M$4,,-$C55+1)/D1_T),0))</f>
        <v>0</v>
      </c>
      <c r="O55" s="548">
        <f ca="1">IF('Clinic Model'!$P$15="Annuity",-IFERROR(PPMT(D1_I/12,$C55,D1_T,OFFSET(N$4,,-$C55+1),0),),IFERROR(IF($C55=0,0,OFFSET(N$4,,-$C55+1)/D1_T),0))</f>
        <v>0</v>
      </c>
      <c r="P55" s="548">
        <f ca="1">IF('Clinic Model'!$P$15="Annuity",-IFERROR(PPMT(D1_I/12,$C55,D1_T,OFFSET(O$4,,-$C55+1),0),),IFERROR(IF($C55=0,0,OFFSET(O$4,,-$C55+1)/D1_T),0))</f>
        <v>0</v>
      </c>
      <c r="Q55" s="548">
        <f ca="1">IF('Clinic Model'!$P$15="Annuity",-IFERROR(PPMT(D1_I/12,$C55,D1_T,OFFSET(P$4,,-$C55+1),0),),IFERROR(IF($C55=0,0,OFFSET(P$4,,-$C55+1)/D1_T),0))</f>
        <v>0</v>
      </c>
      <c r="R55" s="548">
        <f ca="1">IF('Clinic Model'!$P$15="Annuity",-IFERROR(PPMT(D1_I/12,$C55,D1_T,OFFSET(Q$4,,-$C55+1),0),),IFERROR(IF($C55=0,0,OFFSET(Q$4,,-$C55+1)/D1_T),0))</f>
        <v>0</v>
      </c>
      <c r="S55" s="548">
        <f ca="1">IF('Clinic Model'!$P$15="Annuity",-IFERROR(PPMT(D1_I/12,$C55,D1_T,OFFSET(R$4,,-$C55+1),0),),IFERROR(IF($C55=0,0,OFFSET(R$4,,-$C55+1)/D1_T),0))</f>
        <v>0</v>
      </c>
      <c r="T55" s="548">
        <f ca="1">IF('Clinic Model'!$P$15="Annuity",-IFERROR(PPMT(D1_I/12,$C55,D1_T,OFFSET(S$4,,-$C55+1),0),),IFERROR(IF($C55=0,0,OFFSET(S$4,,-$C55+1)/D1_T),0))</f>
        <v>0</v>
      </c>
      <c r="U55" s="548">
        <f ca="1">IF('Clinic Model'!$P$15="Annuity",-IFERROR(PPMT(D1_I/12,$C55,D1_T,OFFSET(T$4,,-$C55+1),0),),IFERROR(IF($C55=0,0,OFFSET(T$4,,-$C55+1)/D1_T),0))</f>
        <v>0</v>
      </c>
      <c r="V55" s="548">
        <f ca="1">IF('Clinic Model'!$P$15="Annuity",-IFERROR(PPMT(D1_I/12,$C55,D1_T,OFFSET(U$4,,-$C55+1),0),),IFERROR(IF($C55=0,0,OFFSET(U$4,,-$C55+1)/D1_T),0))</f>
        <v>0</v>
      </c>
      <c r="W55" s="548">
        <f ca="1">IF('Clinic Model'!$P$15="Annuity",-IFERROR(PPMT(D1_I/12,$C55,D1_T,OFFSET(V$4,,-$C55+1),0),),IFERROR(IF($C55=0,0,OFFSET(V$4,,-$C55+1)/D1_T),0))</f>
        <v>0</v>
      </c>
      <c r="X55" s="548">
        <f ca="1">IF('Clinic Model'!$P$15="Annuity",-IFERROR(PPMT(D1_I/12,$C55,D1_T,OFFSET(W$4,,-$C55+1),0),),IFERROR(IF($C55=0,0,OFFSET(W$4,,-$C55+1)/D1_T),0))</f>
        <v>0</v>
      </c>
      <c r="Y55" s="548">
        <f ca="1">IF('Clinic Model'!$P$15="Annuity",-IFERROR(PPMT(D1_I/12,$C55,D1_T,OFFSET(X$4,,-$C55+1),0),),IFERROR(IF($C55=0,0,OFFSET(X$4,,-$C55+1)/D1_T),0))</f>
        <v>0</v>
      </c>
      <c r="Z55" s="548">
        <f ca="1">IF('Clinic Model'!$P$15="Annuity",-IFERROR(PPMT(D1_I/12,$C55,D1_T,OFFSET(Y$4,,-$C55+1),0),),IFERROR(IF($C55=0,0,OFFSET(Y$4,,-$C55+1)/D1_T),0))</f>
        <v>0</v>
      </c>
      <c r="AA55" s="548">
        <f ca="1">IF('Clinic Model'!$P$15="Annuity",-IFERROR(PPMT(D1_I/12,$C55,D1_T,OFFSET(Z$4,,-$C55+1),0),),IFERROR(IF($C55=0,0,OFFSET(Z$4,,-$C55+1)/D1_T),0))</f>
        <v>0</v>
      </c>
      <c r="AB55" s="548">
        <f ca="1">IF('Clinic Model'!$P$15="Annuity",-IFERROR(PPMT(D1_I/12,$C55,D1_T,OFFSET(AA$4,,-$C55+1),0),),IFERROR(IF($C55=0,0,OFFSET(AA$4,,-$C55+1)/D1_T),0))</f>
        <v>0</v>
      </c>
      <c r="AC55" s="548">
        <f ca="1">IF('Clinic Model'!$P$15="Annuity",-IFERROR(PPMT(D1_I/12,$C55,D1_T,OFFSET(AB$4,,-$C55+1),0),),IFERROR(IF($C55=0,0,OFFSET(AB$4,,-$C55+1)/D1_T),0))</f>
        <v>0</v>
      </c>
      <c r="AD55" s="548">
        <f ca="1">IF('Clinic Model'!$P$15="Annuity",-IFERROR(PPMT(D1_I/12,$C55,D1_T,OFFSET(AC$4,,-$C55+1),0),),IFERROR(IF($C55=0,0,OFFSET(AC$4,,-$C55+1)/D1_T),0))</f>
        <v>0</v>
      </c>
      <c r="AE55" s="548">
        <f ca="1">IF('Clinic Model'!$P$15="Annuity",-IFERROR(PPMT(D1_I/12,$C55,D1_T,OFFSET(AD$4,,-$C55+1),0),),IFERROR(IF($C55=0,0,OFFSET(AD$4,,-$C55+1)/D1_T),0))</f>
        <v>0</v>
      </c>
      <c r="AF55" s="548">
        <f ca="1">IF('Clinic Model'!$P$15="Annuity",-IFERROR(PPMT(D1_I/12,$C55,D1_T,OFFSET(AE$4,,-$C55+1),0),),IFERROR(IF($C55=0,0,OFFSET(AE$4,,-$C55+1)/D1_T),0))</f>
        <v>0</v>
      </c>
      <c r="AG55" s="548">
        <f ca="1">IF('Clinic Model'!$P$15="Annuity",-IFERROR(PPMT(D1_I/12,$C55,D1_T,OFFSET(AF$4,,-$C55+1),0),),IFERROR(IF($C55=0,0,OFFSET(AF$4,,-$C55+1)/D1_T),0))</f>
        <v>0</v>
      </c>
      <c r="AH55" s="548">
        <f ca="1">IF('Clinic Model'!$P$15="Annuity",-IFERROR(PPMT(D1_I/12,$C55,D1_T,OFFSET(AG$4,,-$C55+1),0),),IFERROR(IF($C55=0,0,OFFSET(AG$4,,-$C55+1)/D1_T),0))</f>
        <v>0</v>
      </c>
      <c r="AI55" s="548">
        <f ca="1">IF('Clinic Model'!$P$15="Annuity",-IFERROR(PPMT(D1_I/12,$C55,D1_T,OFFSET(AH$4,,-$C55+1),0),),IFERROR(IF($C55=0,0,OFFSET(AH$4,,-$C55+1)/D1_T),0))</f>
        <v>0</v>
      </c>
      <c r="AJ55" s="548">
        <f ca="1">IF('Clinic Model'!$P$15="Annuity",-IFERROR(PPMT(D1_I/12,$C55,D1_T,OFFSET(AI$4,,-$C55+1),0),),IFERROR(IF($C55=0,0,OFFSET(AI$4,,-$C55+1)/D1_T),0))</f>
        <v>0</v>
      </c>
      <c r="AK55" s="548">
        <f ca="1">IF('Clinic Model'!$P$15="Annuity",-IFERROR(PPMT(D1_I/12,$C55,D1_T,OFFSET(AJ$4,,-$C55+1),0),),IFERROR(IF($C55=0,0,OFFSET(AJ$4,,-$C55+1)/D1_T),0))</f>
        <v>0</v>
      </c>
      <c r="AL55" s="548">
        <f ca="1">IF('Clinic Model'!$P$15="Annuity",-IFERROR(PPMT(D1_I/12,$C55,D1_T,OFFSET(AK$4,,-$C55+1),0),),IFERROR(IF($C55=0,0,OFFSET(AK$4,,-$C55+1)/D1_T),0))</f>
        <v>0</v>
      </c>
      <c r="AM55" s="548">
        <f ca="1">IF('Clinic Model'!$P$15="Annuity",-IFERROR(PPMT(D1_I/12,$C55,D1_T,OFFSET(AL$4,,-$C55+1),0),),IFERROR(IF($C55=0,0,OFFSET(AL$4,,-$C55+1)/D1_T),0))</f>
        <v>0</v>
      </c>
      <c r="AN55" s="548">
        <f ca="1">IF('Clinic Model'!$P$15="Annuity",-IFERROR(PPMT(D1_I/12,$C55,D1_T,OFFSET(AM$4,,-$C55+1),0),),IFERROR(IF($C55=0,0,OFFSET(AM$4,,-$C55+1)/D1_T),0))</f>
        <v>0</v>
      </c>
      <c r="AO55" s="548">
        <f ca="1">IF('Clinic Model'!$P$15="Annuity",-IFERROR(PPMT(D1_I/12,$C55,D1_T,OFFSET(AN$4,,-$C55+1),0),),IFERROR(IF($C55=0,0,OFFSET(AN$4,,-$C55+1)/D1_T),0))</f>
        <v>0</v>
      </c>
      <c r="AP55" s="548">
        <f ca="1">IF('Clinic Model'!$P$15="Annuity",-IFERROR(PPMT(D1_I/12,$C55,D1_T,OFFSET(AO$4,,-$C55+1),0),),IFERROR(IF($C55=0,0,OFFSET(AO$4,,-$C55+1)/D1_T),0))</f>
        <v>0</v>
      </c>
      <c r="AQ55" s="548">
        <f ca="1">IF('Clinic Model'!$P$15="Annuity",-IFERROR(PPMT(D1_I/12,$C55,D1_T,OFFSET(AP$4,,-$C55+1),0),),IFERROR(IF($C55=0,0,OFFSET(AP$4,,-$C55+1)/D1_T),0))</f>
        <v>0</v>
      </c>
      <c r="AR55" s="548">
        <f ca="1">IF('Clinic Model'!$P$15="Annuity",-IFERROR(PPMT(D1_I/12,$C55,D1_T,OFFSET(AQ$4,,-$C55+1),0),),IFERROR(IF($C55=0,0,OFFSET(AQ$4,,-$C55+1)/D1_T),0))</f>
        <v>0</v>
      </c>
      <c r="AS55" s="548">
        <f ca="1">IF('Clinic Model'!$P$15="Annuity",-IFERROR(PPMT(D1_I/12,$C55,D1_T,OFFSET(AR$4,,-$C55+1),0),),IFERROR(IF($C55=0,0,OFFSET(AR$4,,-$C55+1)/D1_T),0))</f>
        <v>0</v>
      </c>
      <c r="AT55" s="548">
        <f ca="1">IF('Clinic Model'!$P$15="Annuity",-IFERROR(PPMT(D1_I/12,$C55,D1_T,OFFSET(AS$4,,-$C55+1),0),),IFERROR(IF($C55=0,0,OFFSET(AS$4,,-$C55+1)/D1_T),0))</f>
        <v>0</v>
      </c>
      <c r="AU55" s="548">
        <f ca="1">IF('Clinic Model'!$P$15="Annuity",-IFERROR(PPMT(D1_I/12,$C55,D1_T,OFFSET(AT$4,,-$C55+1),0),),IFERROR(IF($C55=0,0,OFFSET(AT$4,,-$C55+1)/D1_T),0))</f>
        <v>0</v>
      </c>
      <c r="AV55" s="548">
        <f ca="1">IF('Clinic Model'!$P$15="Annuity",-IFERROR(PPMT(D1_I/12,$C55,D1_T,OFFSET(AU$4,,-$C55+1),0),),IFERROR(IF($C55=0,0,OFFSET(AU$4,,-$C55+1)/D1_T),0))</f>
        <v>0</v>
      </c>
      <c r="AW55" s="548">
        <f ca="1">IF('Clinic Model'!$P$15="Annuity",-IFERROR(PPMT(D1_I/12,$C55,D1_T,OFFSET(AV$4,,-$C55+1),0),),IFERROR(IF($C55=0,0,OFFSET(AV$4,,-$C55+1)/D1_T),0))</f>
        <v>0</v>
      </c>
      <c r="AX55" s="548">
        <f ca="1">IF('Clinic Model'!$P$15="Annuity",-IFERROR(PPMT(D1_I/12,$C55,D1_T,OFFSET(AW$4,,-$C55+1),0),),IFERROR(IF($C55=0,0,OFFSET(AW$4,,-$C55+1)/D1_T),0))</f>
        <v>0</v>
      </c>
      <c r="AY55" s="548">
        <f ca="1">IF('Clinic Model'!$P$15="Annuity",-IFERROR(PPMT(D1_I/12,$C55,D1_T,OFFSET(AX$4,,-$C55+1),0),),IFERROR(IF($C55=0,0,OFFSET(AX$4,,-$C55+1)/D1_T),0))</f>
        <v>0</v>
      </c>
      <c r="AZ55" s="548">
        <f ca="1">IF('Clinic Model'!$P$15="Annuity",-IFERROR(PPMT(D1_I/12,$C55,D1_T,OFFSET(AY$4,,-$C55+1),0),),IFERROR(IF($C55=0,0,OFFSET(AY$4,,-$C55+1)/D1_T),0))</f>
        <v>0</v>
      </c>
      <c r="BA55" s="548">
        <f ca="1">IF('Clinic Model'!$P$15="Annuity",-IFERROR(PPMT(D1_I/12,$C55,D1_T,OFFSET(AZ$4,,-$C55+1),0),),IFERROR(IF($C55=0,0,OFFSET(AZ$4,,-$C55+1)/D1_T),0))</f>
        <v>0</v>
      </c>
      <c r="BB55" s="548">
        <f ca="1">IF('Clinic Model'!$P$15="Annuity",-IFERROR(PPMT(D1_I/12,$C55,D1_T,OFFSET(BA$4,,-$C55+1),0),),IFERROR(IF($C55=0,0,OFFSET(BA$4,,-$C55+1)/D1_T),0))</f>
        <v>0</v>
      </c>
      <c r="BC55" s="548">
        <f ca="1">IF('Clinic Model'!$P$15="Annuity",-IFERROR(PPMT(D1_I/12,$C55,D1_T,OFFSET(BB$4,,-$C55+1),0),),IFERROR(IF($C55=0,0,OFFSET(BB$4,,-$C55+1)/D1_T),0))</f>
        <v>0</v>
      </c>
      <c r="BD55" s="548">
        <f ca="1">IF('Clinic Model'!$P$15="Annuity",-IFERROR(PPMT(D1_I/12,$C55,D1_T,OFFSET(BC$4,,-$C55+1),0),),IFERROR(IF($C55=0,0,OFFSET(BC$4,,-$C55+1)/D1_T),0))</f>
        <v>0</v>
      </c>
      <c r="BE55" s="548">
        <f ca="1">IF('Clinic Model'!$P$15="Annuity",-IFERROR(PPMT(D1_I/12,$C55,D1_T,OFFSET(BD$4,,-$C55+1),0),),IFERROR(IF($C55=0,0,OFFSET(BD$4,,-$C55+1)/D1_T),0))</f>
        <v>0</v>
      </c>
      <c r="BF55" s="548">
        <f ca="1">IF('Clinic Model'!$P$15="Annuity",-IFERROR(PPMT(D1_I/12,$C55,D1_T,OFFSET(BE$4,,-$C55+1),0),),IFERROR(IF($C55=0,0,OFFSET(BE$4,,-$C55+1)/D1_T),0))</f>
        <v>0</v>
      </c>
      <c r="BG55" s="548">
        <f ca="1">IF('Clinic Model'!$P$15="Annuity",-IFERROR(PPMT(D1_I/12,$C55,D1_T,OFFSET(BF$4,,-$C55+1),0),),IFERROR(IF($C55=0,0,OFFSET(BF$4,,-$C55+1)/D1_T),0))</f>
        <v>0</v>
      </c>
      <c r="BH55" s="548">
        <f ca="1">IF('Clinic Model'!$P$15="Annuity",-IFERROR(PPMT(D1_I/12,$C55,D1_T,OFFSET(BG$4,,-$C55+1),0),),IFERROR(IF($C55=0,0,OFFSET(BG$4,,-$C55+1)/D1_T),0))</f>
        <v>0</v>
      </c>
      <c r="BI55" s="548">
        <f ca="1">IF('Clinic Model'!$P$15="Annuity",-IFERROR(PPMT(D1_I/12,$C55,D1_T,OFFSET(BH$4,,-$C55+1),0),),IFERROR(IF($C55=0,0,OFFSET(BH$4,,-$C55+1)/D1_T),0))</f>
        <v>0</v>
      </c>
      <c r="BJ55" s="548">
        <f ca="1">IF('Clinic Model'!$P$15="Annuity",-IFERROR(PPMT(D1_I/12,$C55,D1_T,OFFSET(BI$4,,-$C55+1),0),),IFERROR(IF($C55=0,0,OFFSET(BI$4,,-$C55+1)/D1_T),0))</f>
        <v>0</v>
      </c>
      <c r="BK55" s="548">
        <f ca="1">IF('Clinic Model'!$P$15="Annuity",-IFERROR(PPMT(D1_I/12,$C55,D1_T,OFFSET(BJ$4,,-$C55+1),0),),IFERROR(IF($C55=0,0,OFFSET(BJ$4,,-$C55+1)/D1_T),0))</f>
        <v>0</v>
      </c>
      <c r="BL55" s="548">
        <f ca="1">IF('Clinic Model'!$P$15="Annuity",-IFERROR(PPMT(D1_I/12,$C55,D1_T,OFFSET(BK$4,,-$C55+1),0),),IFERROR(IF($C55=0,0,OFFSET(BK$4,,-$C55+1)/D1_T),0))</f>
        <v>0</v>
      </c>
    </row>
    <row r="56" spans="1:64" ht="10.5" hidden="1" customHeight="1" outlineLevel="1" x14ac:dyDescent="0.3">
      <c r="A56" s="105"/>
      <c r="B56" s="504"/>
      <c r="C56" s="105">
        <f t="shared" si="4"/>
        <v>0</v>
      </c>
      <c r="E56" s="548">
        <f ca="1">IF('Clinic Model'!$P$15="Annuity",-IFERROR(PPMT(D1_I/12,$C56,D1_T,OFFSET(D$4,,-$C56+1),0),),IFERROR(IF($C56=0,0,OFFSET(D$4,,-$C56+1)/D1_T),0))</f>
        <v>0</v>
      </c>
      <c r="F56" s="548">
        <f ca="1">IF('Clinic Model'!$P$15="Annuity",-IFERROR(PPMT(D1_I/12,$C56,D1_T,OFFSET(E$4,,-$C56+1),0),),IFERROR(IF($C56=0,0,OFFSET(E$4,,-$C56+1)/D1_T),0))</f>
        <v>0</v>
      </c>
      <c r="G56" s="548">
        <f ca="1">IF('Clinic Model'!$P$15="Annuity",-IFERROR(PPMT(D1_I/12,$C56,D1_T,OFFSET(F$4,,-$C56+1),0),),IFERROR(IF($C56=0,0,OFFSET(F$4,,-$C56+1)/D1_T),0))</f>
        <v>0</v>
      </c>
      <c r="H56" s="548">
        <f ca="1">IF('Clinic Model'!$P$15="Annuity",-IFERROR(PPMT(D1_I/12,$C56,D1_T,OFFSET(G$4,,-$C56+1),0),),IFERROR(IF($C56=0,0,OFFSET(G$4,,-$C56+1)/D1_T),0))</f>
        <v>0</v>
      </c>
      <c r="I56" s="548">
        <f ca="1">IF('Clinic Model'!$P$15="Annuity",-IFERROR(PPMT(D1_I/12,$C56,D1_T,OFFSET(H$4,,-$C56+1),0),),IFERROR(IF($C56=0,0,OFFSET(H$4,,-$C56+1)/D1_T),0))</f>
        <v>0</v>
      </c>
      <c r="J56" s="548">
        <f ca="1">IF('Clinic Model'!$P$15="Annuity",-IFERROR(PPMT(D1_I/12,$C56,D1_T,OFFSET(I$4,,-$C56+1),0),),IFERROR(IF($C56=0,0,OFFSET(I$4,,-$C56+1)/D1_T),0))</f>
        <v>0</v>
      </c>
      <c r="K56" s="548">
        <f ca="1">IF('Clinic Model'!$P$15="Annuity",-IFERROR(PPMT(D1_I/12,$C56,D1_T,OFFSET(J$4,,-$C56+1),0),),IFERROR(IF($C56=0,0,OFFSET(J$4,,-$C56+1)/D1_T),0))</f>
        <v>0</v>
      </c>
      <c r="L56" s="548">
        <f ca="1">IF('Clinic Model'!$P$15="Annuity",-IFERROR(PPMT(D1_I/12,$C56,D1_T,OFFSET(K$4,,-$C56+1),0),),IFERROR(IF($C56=0,0,OFFSET(K$4,,-$C56+1)/D1_T),0))</f>
        <v>0</v>
      </c>
      <c r="M56" s="548">
        <f ca="1">IF('Clinic Model'!$P$15="Annuity",-IFERROR(PPMT(D1_I/12,$C56,D1_T,OFFSET(L$4,,-$C56+1),0),),IFERROR(IF($C56=0,0,OFFSET(L$4,,-$C56+1)/D1_T),0))</f>
        <v>0</v>
      </c>
      <c r="N56" s="548">
        <f ca="1">IF('Clinic Model'!$P$15="Annuity",-IFERROR(PPMT(D1_I/12,$C56,D1_T,OFFSET(M$4,,-$C56+1),0),),IFERROR(IF($C56=0,0,OFFSET(M$4,,-$C56+1)/D1_T),0))</f>
        <v>0</v>
      </c>
      <c r="O56" s="548">
        <f ca="1">IF('Clinic Model'!$P$15="Annuity",-IFERROR(PPMT(D1_I/12,$C56,D1_T,OFFSET(N$4,,-$C56+1),0),),IFERROR(IF($C56=0,0,OFFSET(N$4,,-$C56+1)/D1_T),0))</f>
        <v>0</v>
      </c>
      <c r="P56" s="548">
        <f ca="1">IF('Clinic Model'!$P$15="Annuity",-IFERROR(PPMT(D1_I/12,$C56,D1_T,OFFSET(O$4,,-$C56+1),0),),IFERROR(IF($C56=0,0,OFFSET(O$4,,-$C56+1)/D1_T),0))</f>
        <v>0</v>
      </c>
      <c r="Q56" s="548">
        <f ca="1">IF('Clinic Model'!$P$15="Annuity",-IFERROR(PPMT(D1_I/12,$C56,D1_T,OFFSET(P$4,,-$C56+1),0),),IFERROR(IF($C56=0,0,OFFSET(P$4,,-$C56+1)/D1_T),0))</f>
        <v>0</v>
      </c>
      <c r="R56" s="548">
        <f ca="1">IF('Clinic Model'!$P$15="Annuity",-IFERROR(PPMT(D1_I/12,$C56,D1_T,OFFSET(Q$4,,-$C56+1),0),),IFERROR(IF($C56=0,0,OFFSET(Q$4,,-$C56+1)/D1_T),0))</f>
        <v>0</v>
      </c>
      <c r="S56" s="548">
        <f ca="1">IF('Clinic Model'!$P$15="Annuity",-IFERROR(PPMT(D1_I/12,$C56,D1_T,OFFSET(R$4,,-$C56+1),0),),IFERROR(IF($C56=0,0,OFFSET(R$4,,-$C56+1)/D1_T),0))</f>
        <v>0</v>
      </c>
      <c r="T56" s="548">
        <f ca="1">IF('Clinic Model'!$P$15="Annuity",-IFERROR(PPMT(D1_I/12,$C56,D1_T,OFFSET(S$4,,-$C56+1),0),),IFERROR(IF($C56=0,0,OFFSET(S$4,,-$C56+1)/D1_T),0))</f>
        <v>0</v>
      </c>
      <c r="U56" s="548">
        <f ca="1">IF('Clinic Model'!$P$15="Annuity",-IFERROR(PPMT(D1_I/12,$C56,D1_T,OFFSET(T$4,,-$C56+1),0),),IFERROR(IF($C56=0,0,OFFSET(T$4,,-$C56+1)/D1_T),0))</f>
        <v>0</v>
      </c>
      <c r="V56" s="548">
        <f ca="1">IF('Clinic Model'!$P$15="Annuity",-IFERROR(PPMT(D1_I/12,$C56,D1_T,OFFSET(U$4,,-$C56+1),0),),IFERROR(IF($C56=0,0,OFFSET(U$4,,-$C56+1)/D1_T),0))</f>
        <v>0</v>
      </c>
      <c r="W56" s="548">
        <f ca="1">IF('Clinic Model'!$P$15="Annuity",-IFERROR(PPMT(D1_I/12,$C56,D1_T,OFFSET(V$4,,-$C56+1),0),),IFERROR(IF($C56=0,0,OFFSET(V$4,,-$C56+1)/D1_T),0))</f>
        <v>0</v>
      </c>
      <c r="X56" s="548">
        <f ca="1">IF('Clinic Model'!$P$15="Annuity",-IFERROR(PPMT(D1_I/12,$C56,D1_T,OFFSET(W$4,,-$C56+1),0),),IFERROR(IF($C56=0,0,OFFSET(W$4,,-$C56+1)/D1_T),0))</f>
        <v>0</v>
      </c>
      <c r="Y56" s="548">
        <f ca="1">IF('Clinic Model'!$P$15="Annuity",-IFERROR(PPMT(D1_I/12,$C56,D1_T,OFFSET(X$4,,-$C56+1),0),),IFERROR(IF($C56=0,0,OFFSET(X$4,,-$C56+1)/D1_T),0))</f>
        <v>0</v>
      </c>
      <c r="Z56" s="548">
        <f ca="1">IF('Clinic Model'!$P$15="Annuity",-IFERROR(PPMT(D1_I/12,$C56,D1_T,OFFSET(Y$4,,-$C56+1),0),),IFERROR(IF($C56=0,0,OFFSET(Y$4,,-$C56+1)/D1_T),0))</f>
        <v>0</v>
      </c>
      <c r="AA56" s="548">
        <f ca="1">IF('Clinic Model'!$P$15="Annuity",-IFERROR(PPMT(D1_I/12,$C56,D1_T,OFFSET(Z$4,,-$C56+1),0),),IFERROR(IF($C56=0,0,OFFSET(Z$4,,-$C56+1)/D1_T),0))</f>
        <v>0</v>
      </c>
      <c r="AB56" s="548">
        <f ca="1">IF('Clinic Model'!$P$15="Annuity",-IFERROR(PPMT(D1_I/12,$C56,D1_T,OFFSET(AA$4,,-$C56+1),0),),IFERROR(IF($C56=0,0,OFFSET(AA$4,,-$C56+1)/D1_T),0))</f>
        <v>0</v>
      </c>
      <c r="AC56" s="548">
        <f ca="1">IF('Clinic Model'!$P$15="Annuity",-IFERROR(PPMT(D1_I/12,$C56,D1_T,OFFSET(AB$4,,-$C56+1),0),),IFERROR(IF($C56=0,0,OFFSET(AB$4,,-$C56+1)/D1_T),0))</f>
        <v>0</v>
      </c>
      <c r="AD56" s="548">
        <f ca="1">IF('Clinic Model'!$P$15="Annuity",-IFERROR(PPMT(D1_I/12,$C56,D1_T,OFFSET(AC$4,,-$C56+1),0),),IFERROR(IF($C56=0,0,OFFSET(AC$4,,-$C56+1)/D1_T),0))</f>
        <v>0</v>
      </c>
      <c r="AE56" s="548">
        <f ca="1">IF('Clinic Model'!$P$15="Annuity",-IFERROR(PPMT(D1_I/12,$C56,D1_T,OFFSET(AD$4,,-$C56+1),0),),IFERROR(IF($C56=0,0,OFFSET(AD$4,,-$C56+1)/D1_T),0))</f>
        <v>0</v>
      </c>
      <c r="AF56" s="548">
        <f ca="1">IF('Clinic Model'!$P$15="Annuity",-IFERROR(PPMT(D1_I/12,$C56,D1_T,OFFSET(AE$4,,-$C56+1),0),),IFERROR(IF($C56=0,0,OFFSET(AE$4,,-$C56+1)/D1_T),0))</f>
        <v>0</v>
      </c>
      <c r="AG56" s="548">
        <f ca="1">IF('Clinic Model'!$P$15="Annuity",-IFERROR(PPMT(D1_I/12,$C56,D1_T,OFFSET(AF$4,,-$C56+1),0),),IFERROR(IF($C56=0,0,OFFSET(AF$4,,-$C56+1)/D1_T),0))</f>
        <v>0</v>
      </c>
      <c r="AH56" s="548">
        <f ca="1">IF('Clinic Model'!$P$15="Annuity",-IFERROR(PPMT(D1_I/12,$C56,D1_T,OFFSET(AG$4,,-$C56+1),0),),IFERROR(IF($C56=0,0,OFFSET(AG$4,,-$C56+1)/D1_T),0))</f>
        <v>0</v>
      </c>
      <c r="AI56" s="548">
        <f ca="1">IF('Clinic Model'!$P$15="Annuity",-IFERROR(PPMT(D1_I/12,$C56,D1_T,OFFSET(AH$4,,-$C56+1),0),),IFERROR(IF($C56=0,0,OFFSET(AH$4,,-$C56+1)/D1_T),0))</f>
        <v>0</v>
      </c>
      <c r="AJ56" s="548">
        <f ca="1">IF('Clinic Model'!$P$15="Annuity",-IFERROR(PPMT(D1_I/12,$C56,D1_T,OFFSET(AI$4,,-$C56+1),0),),IFERROR(IF($C56=0,0,OFFSET(AI$4,,-$C56+1)/D1_T),0))</f>
        <v>0</v>
      </c>
      <c r="AK56" s="548">
        <f ca="1">IF('Clinic Model'!$P$15="Annuity",-IFERROR(PPMT(D1_I/12,$C56,D1_T,OFFSET(AJ$4,,-$C56+1),0),),IFERROR(IF($C56=0,0,OFFSET(AJ$4,,-$C56+1)/D1_T),0))</f>
        <v>0</v>
      </c>
      <c r="AL56" s="548">
        <f ca="1">IF('Clinic Model'!$P$15="Annuity",-IFERROR(PPMT(D1_I/12,$C56,D1_T,OFFSET(AK$4,,-$C56+1),0),),IFERROR(IF($C56=0,0,OFFSET(AK$4,,-$C56+1)/D1_T),0))</f>
        <v>0</v>
      </c>
      <c r="AM56" s="548">
        <f ca="1">IF('Clinic Model'!$P$15="Annuity",-IFERROR(PPMT(D1_I/12,$C56,D1_T,OFFSET(AL$4,,-$C56+1),0),),IFERROR(IF($C56=0,0,OFFSET(AL$4,,-$C56+1)/D1_T),0))</f>
        <v>0</v>
      </c>
      <c r="AN56" s="548">
        <f ca="1">IF('Clinic Model'!$P$15="Annuity",-IFERROR(PPMT(D1_I/12,$C56,D1_T,OFFSET(AM$4,,-$C56+1),0),),IFERROR(IF($C56=0,0,OFFSET(AM$4,,-$C56+1)/D1_T),0))</f>
        <v>0</v>
      </c>
      <c r="AO56" s="548">
        <f ca="1">IF('Clinic Model'!$P$15="Annuity",-IFERROR(PPMT(D1_I/12,$C56,D1_T,OFFSET(AN$4,,-$C56+1),0),),IFERROR(IF($C56=0,0,OFFSET(AN$4,,-$C56+1)/D1_T),0))</f>
        <v>0</v>
      </c>
      <c r="AP56" s="548">
        <f ca="1">IF('Clinic Model'!$P$15="Annuity",-IFERROR(PPMT(D1_I/12,$C56,D1_T,OFFSET(AO$4,,-$C56+1),0),),IFERROR(IF($C56=0,0,OFFSET(AO$4,,-$C56+1)/D1_T),0))</f>
        <v>0</v>
      </c>
      <c r="AQ56" s="548">
        <f ca="1">IF('Clinic Model'!$P$15="Annuity",-IFERROR(PPMT(D1_I/12,$C56,D1_T,OFFSET(AP$4,,-$C56+1),0),),IFERROR(IF($C56=0,0,OFFSET(AP$4,,-$C56+1)/D1_T),0))</f>
        <v>0</v>
      </c>
      <c r="AR56" s="548">
        <f ca="1">IF('Clinic Model'!$P$15="Annuity",-IFERROR(PPMT(D1_I/12,$C56,D1_T,OFFSET(AQ$4,,-$C56+1),0),),IFERROR(IF($C56=0,0,OFFSET(AQ$4,,-$C56+1)/D1_T),0))</f>
        <v>0</v>
      </c>
      <c r="AS56" s="548">
        <f ca="1">IF('Clinic Model'!$P$15="Annuity",-IFERROR(PPMT(D1_I/12,$C56,D1_T,OFFSET(AR$4,,-$C56+1),0),),IFERROR(IF($C56=0,0,OFFSET(AR$4,,-$C56+1)/D1_T),0))</f>
        <v>0</v>
      </c>
      <c r="AT56" s="548">
        <f ca="1">IF('Clinic Model'!$P$15="Annuity",-IFERROR(PPMT(D1_I/12,$C56,D1_T,OFFSET(AS$4,,-$C56+1),0),),IFERROR(IF($C56=0,0,OFFSET(AS$4,,-$C56+1)/D1_T),0))</f>
        <v>0</v>
      </c>
      <c r="AU56" s="548">
        <f ca="1">IF('Clinic Model'!$P$15="Annuity",-IFERROR(PPMT(D1_I/12,$C56,D1_T,OFFSET(AT$4,,-$C56+1),0),),IFERROR(IF($C56=0,0,OFFSET(AT$4,,-$C56+1)/D1_T),0))</f>
        <v>0</v>
      </c>
      <c r="AV56" s="548">
        <f ca="1">IF('Clinic Model'!$P$15="Annuity",-IFERROR(PPMT(D1_I/12,$C56,D1_T,OFFSET(AU$4,,-$C56+1),0),),IFERROR(IF($C56=0,0,OFFSET(AU$4,,-$C56+1)/D1_T),0))</f>
        <v>0</v>
      </c>
      <c r="AW56" s="548">
        <f ca="1">IF('Clinic Model'!$P$15="Annuity",-IFERROR(PPMT(D1_I/12,$C56,D1_T,OFFSET(AV$4,,-$C56+1),0),),IFERROR(IF($C56=0,0,OFFSET(AV$4,,-$C56+1)/D1_T),0))</f>
        <v>0</v>
      </c>
      <c r="AX56" s="548">
        <f ca="1">IF('Clinic Model'!$P$15="Annuity",-IFERROR(PPMT(D1_I/12,$C56,D1_T,OFFSET(AW$4,,-$C56+1),0),),IFERROR(IF($C56=0,0,OFFSET(AW$4,,-$C56+1)/D1_T),0))</f>
        <v>0</v>
      </c>
      <c r="AY56" s="548">
        <f ca="1">IF('Clinic Model'!$P$15="Annuity",-IFERROR(PPMT(D1_I/12,$C56,D1_T,OFFSET(AX$4,,-$C56+1),0),),IFERROR(IF($C56=0,0,OFFSET(AX$4,,-$C56+1)/D1_T),0))</f>
        <v>0</v>
      </c>
      <c r="AZ56" s="548">
        <f ca="1">IF('Clinic Model'!$P$15="Annuity",-IFERROR(PPMT(D1_I/12,$C56,D1_T,OFFSET(AY$4,,-$C56+1),0),),IFERROR(IF($C56=0,0,OFFSET(AY$4,,-$C56+1)/D1_T),0))</f>
        <v>0</v>
      </c>
      <c r="BA56" s="548">
        <f ca="1">IF('Clinic Model'!$P$15="Annuity",-IFERROR(PPMT(D1_I/12,$C56,D1_T,OFFSET(AZ$4,,-$C56+1),0),),IFERROR(IF($C56=0,0,OFFSET(AZ$4,,-$C56+1)/D1_T),0))</f>
        <v>0</v>
      </c>
      <c r="BB56" s="548">
        <f ca="1">IF('Clinic Model'!$P$15="Annuity",-IFERROR(PPMT(D1_I/12,$C56,D1_T,OFFSET(BA$4,,-$C56+1),0),),IFERROR(IF($C56=0,0,OFFSET(BA$4,,-$C56+1)/D1_T),0))</f>
        <v>0</v>
      </c>
      <c r="BC56" s="548">
        <f ca="1">IF('Clinic Model'!$P$15="Annuity",-IFERROR(PPMT(D1_I/12,$C56,D1_T,OFFSET(BB$4,,-$C56+1),0),),IFERROR(IF($C56=0,0,OFFSET(BB$4,,-$C56+1)/D1_T),0))</f>
        <v>0</v>
      </c>
      <c r="BD56" s="548">
        <f ca="1">IF('Clinic Model'!$P$15="Annuity",-IFERROR(PPMT(D1_I/12,$C56,D1_T,OFFSET(BC$4,,-$C56+1),0),),IFERROR(IF($C56=0,0,OFFSET(BC$4,,-$C56+1)/D1_T),0))</f>
        <v>0</v>
      </c>
      <c r="BE56" s="548">
        <f ca="1">IF('Clinic Model'!$P$15="Annuity",-IFERROR(PPMT(D1_I/12,$C56,D1_T,OFFSET(BD$4,,-$C56+1),0),),IFERROR(IF($C56=0,0,OFFSET(BD$4,,-$C56+1)/D1_T),0))</f>
        <v>0</v>
      </c>
      <c r="BF56" s="548">
        <f ca="1">IF('Clinic Model'!$P$15="Annuity",-IFERROR(PPMT(D1_I/12,$C56,D1_T,OFFSET(BE$4,,-$C56+1),0),),IFERROR(IF($C56=0,0,OFFSET(BE$4,,-$C56+1)/D1_T),0))</f>
        <v>0</v>
      </c>
      <c r="BG56" s="548">
        <f ca="1">IF('Clinic Model'!$P$15="Annuity",-IFERROR(PPMT(D1_I/12,$C56,D1_T,OFFSET(BF$4,,-$C56+1),0),),IFERROR(IF($C56=0,0,OFFSET(BF$4,,-$C56+1)/D1_T),0))</f>
        <v>0</v>
      </c>
      <c r="BH56" s="548">
        <f ca="1">IF('Clinic Model'!$P$15="Annuity",-IFERROR(PPMT(D1_I/12,$C56,D1_T,OFFSET(BG$4,,-$C56+1),0),),IFERROR(IF($C56=0,0,OFFSET(BG$4,,-$C56+1)/D1_T),0))</f>
        <v>0</v>
      </c>
      <c r="BI56" s="548">
        <f ca="1">IF('Clinic Model'!$P$15="Annuity",-IFERROR(PPMT(D1_I/12,$C56,D1_T,OFFSET(BH$4,,-$C56+1),0),),IFERROR(IF($C56=0,0,OFFSET(BH$4,,-$C56+1)/D1_T),0))</f>
        <v>0</v>
      </c>
      <c r="BJ56" s="548">
        <f ca="1">IF('Clinic Model'!$P$15="Annuity",-IFERROR(PPMT(D1_I/12,$C56,D1_T,OFFSET(BI$4,,-$C56+1),0),),IFERROR(IF($C56=0,0,OFFSET(BI$4,,-$C56+1)/D1_T),0))</f>
        <v>0</v>
      </c>
      <c r="BK56" s="548">
        <f ca="1">IF('Clinic Model'!$P$15="Annuity",-IFERROR(PPMT(D1_I/12,$C56,D1_T,OFFSET(BJ$4,,-$C56+1),0),),IFERROR(IF($C56=0,0,OFFSET(BJ$4,,-$C56+1)/D1_T),0))</f>
        <v>0</v>
      </c>
      <c r="BL56" s="548">
        <f ca="1">IF('Clinic Model'!$P$15="Annuity",-IFERROR(PPMT(D1_I/12,$C56,D1_T,OFFSET(BK$4,,-$C56+1),0),),IFERROR(IF($C56=0,0,OFFSET(BK$4,,-$C56+1)/D1_T),0))</f>
        <v>0</v>
      </c>
    </row>
    <row r="57" spans="1:64" ht="10.5" hidden="1" customHeight="1" outlineLevel="1" x14ac:dyDescent="0.3">
      <c r="A57" s="105"/>
      <c r="B57" s="504"/>
      <c r="C57" s="105">
        <f t="shared" si="4"/>
        <v>0</v>
      </c>
      <c r="E57" s="548">
        <f ca="1">IF('Clinic Model'!$P$15="Annuity",-IFERROR(PPMT(D1_I/12,$C57,D1_T,OFFSET(D$4,,-$C57+1),0),),IFERROR(IF($C57=0,0,OFFSET(D$4,,-$C57+1)/D1_T),0))</f>
        <v>0</v>
      </c>
      <c r="F57" s="548">
        <f ca="1">IF('Clinic Model'!$P$15="Annuity",-IFERROR(PPMT(D1_I/12,$C57,D1_T,OFFSET(E$4,,-$C57+1),0),),IFERROR(IF($C57=0,0,OFFSET(E$4,,-$C57+1)/D1_T),0))</f>
        <v>0</v>
      </c>
      <c r="G57" s="548">
        <f ca="1">IF('Clinic Model'!$P$15="Annuity",-IFERROR(PPMT(D1_I/12,$C57,D1_T,OFFSET(F$4,,-$C57+1),0),),IFERROR(IF($C57=0,0,OFFSET(F$4,,-$C57+1)/D1_T),0))</f>
        <v>0</v>
      </c>
      <c r="H57" s="548">
        <f ca="1">IF('Clinic Model'!$P$15="Annuity",-IFERROR(PPMT(D1_I/12,$C57,D1_T,OFFSET(G$4,,-$C57+1),0),),IFERROR(IF($C57=0,0,OFFSET(G$4,,-$C57+1)/D1_T),0))</f>
        <v>0</v>
      </c>
      <c r="I57" s="548">
        <f ca="1">IF('Clinic Model'!$P$15="Annuity",-IFERROR(PPMT(D1_I/12,$C57,D1_T,OFFSET(H$4,,-$C57+1),0),),IFERROR(IF($C57=0,0,OFFSET(H$4,,-$C57+1)/D1_T),0))</f>
        <v>0</v>
      </c>
      <c r="J57" s="548">
        <f ca="1">IF('Clinic Model'!$P$15="Annuity",-IFERROR(PPMT(D1_I/12,$C57,D1_T,OFFSET(I$4,,-$C57+1),0),),IFERROR(IF($C57=0,0,OFFSET(I$4,,-$C57+1)/D1_T),0))</f>
        <v>0</v>
      </c>
      <c r="K57" s="548">
        <f ca="1">IF('Clinic Model'!$P$15="Annuity",-IFERROR(PPMT(D1_I/12,$C57,D1_T,OFFSET(J$4,,-$C57+1),0),),IFERROR(IF($C57=0,0,OFFSET(J$4,,-$C57+1)/D1_T),0))</f>
        <v>0</v>
      </c>
      <c r="L57" s="548">
        <f ca="1">IF('Clinic Model'!$P$15="Annuity",-IFERROR(PPMT(D1_I/12,$C57,D1_T,OFFSET(K$4,,-$C57+1),0),),IFERROR(IF($C57=0,0,OFFSET(K$4,,-$C57+1)/D1_T),0))</f>
        <v>0</v>
      </c>
      <c r="M57" s="548">
        <f ca="1">IF('Clinic Model'!$P$15="Annuity",-IFERROR(PPMT(D1_I/12,$C57,D1_T,OFFSET(L$4,,-$C57+1),0),),IFERROR(IF($C57=0,0,OFFSET(L$4,,-$C57+1)/D1_T),0))</f>
        <v>0</v>
      </c>
      <c r="N57" s="548">
        <f ca="1">IF('Clinic Model'!$P$15="Annuity",-IFERROR(PPMT(D1_I/12,$C57,D1_T,OFFSET(M$4,,-$C57+1),0),),IFERROR(IF($C57=0,0,OFFSET(M$4,,-$C57+1)/D1_T),0))</f>
        <v>0</v>
      </c>
      <c r="O57" s="548">
        <f ca="1">IF('Clinic Model'!$P$15="Annuity",-IFERROR(PPMT(D1_I/12,$C57,D1_T,OFFSET(N$4,,-$C57+1),0),),IFERROR(IF($C57=0,0,OFFSET(N$4,,-$C57+1)/D1_T),0))</f>
        <v>0</v>
      </c>
      <c r="P57" s="548">
        <f ca="1">IF('Clinic Model'!$P$15="Annuity",-IFERROR(PPMT(D1_I/12,$C57,D1_T,OFFSET(O$4,,-$C57+1),0),),IFERROR(IF($C57=0,0,OFFSET(O$4,,-$C57+1)/D1_T),0))</f>
        <v>0</v>
      </c>
      <c r="Q57" s="548">
        <f ca="1">IF('Clinic Model'!$P$15="Annuity",-IFERROR(PPMT(D1_I/12,$C57,D1_T,OFFSET(P$4,,-$C57+1),0),),IFERROR(IF($C57=0,0,OFFSET(P$4,,-$C57+1)/D1_T),0))</f>
        <v>0</v>
      </c>
      <c r="R57" s="548">
        <f ca="1">IF('Clinic Model'!$P$15="Annuity",-IFERROR(PPMT(D1_I/12,$C57,D1_T,OFFSET(Q$4,,-$C57+1),0),),IFERROR(IF($C57=0,0,OFFSET(Q$4,,-$C57+1)/D1_T),0))</f>
        <v>0</v>
      </c>
      <c r="S57" s="548">
        <f ca="1">IF('Clinic Model'!$P$15="Annuity",-IFERROR(PPMT(D1_I/12,$C57,D1_T,OFFSET(R$4,,-$C57+1),0),),IFERROR(IF($C57=0,0,OFFSET(R$4,,-$C57+1)/D1_T),0))</f>
        <v>0</v>
      </c>
      <c r="T57" s="548">
        <f ca="1">IF('Clinic Model'!$P$15="Annuity",-IFERROR(PPMT(D1_I/12,$C57,D1_T,OFFSET(S$4,,-$C57+1),0),),IFERROR(IF($C57=0,0,OFFSET(S$4,,-$C57+1)/D1_T),0))</f>
        <v>0</v>
      </c>
      <c r="U57" s="548">
        <f ca="1">IF('Clinic Model'!$P$15="Annuity",-IFERROR(PPMT(D1_I/12,$C57,D1_T,OFFSET(T$4,,-$C57+1),0),),IFERROR(IF($C57=0,0,OFFSET(T$4,,-$C57+1)/D1_T),0))</f>
        <v>0</v>
      </c>
      <c r="V57" s="548">
        <f ca="1">IF('Clinic Model'!$P$15="Annuity",-IFERROR(PPMT(D1_I/12,$C57,D1_T,OFFSET(U$4,,-$C57+1),0),),IFERROR(IF($C57=0,0,OFFSET(U$4,,-$C57+1)/D1_T),0))</f>
        <v>0</v>
      </c>
      <c r="W57" s="548">
        <f ca="1">IF('Clinic Model'!$P$15="Annuity",-IFERROR(PPMT(D1_I/12,$C57,D1_T,OFFSET(V$4,,-$C57+1),0),),IFERROR(IF($C57=0,0,OFFSET(V$4,,-$C57+1)/D1_T),0))</f>
        <v>0</v>
      </c>
      <c r="X57" s="548">
        <f ca="1">IF('Clinic Model'!$P$15="Annuity",-IFERROR(PPMT(D1_I/12,$C57,D1_T,OFFSET(W$4,,-$C57+1),0),),IFERROR(IF($C57=0,0,OFFSET(W$4,,-$C57+1)/D1_T),0))</f>
        <v>0</v>
      </c>
      <c r="Y57" s="548">
        <f ca="1">IF('Clinic Model'!$P$15="Annuity",-IFERROR(PPMT(D1_I/12,$C57,D1_T,OFFSET(X$4,,-$C57+1),0),),IFERROR(IF($C57=0,0,OFFSET(X$4,,-$C57+1)/D1_T),0))</f>
        <v>0</v>
      </c>
      <c r="Z57" s="548">
        <f ca="1">IF('Clinic Model'!$P$15="Annuity",-IFERROR(PPMT(D1_I/12,$C57,D1_T,OFFSET(Y$4,,-$C57+1),0),),IFERROR(IF($C57=0,0,OFFSET(Y$4,,-$C57+1)/D1_T),0))</f>
        <v>0</v>
      </c>
      <c r="AA57" s="548">
        <f ca="1">IF('Clinic Model'!$P$15="Annuity",-IFERROR(PPMT(D1_I/12,$C57,D1_T,OFFSET(Z$4,,-$C57+1),0),),IFERROR(IF($C57=0,0,OFFSET(Z$4,,-$C57+1)/D1_T),0))</f>
        <v>0</v>
      </c>
      <c r="AB57" s="548">
        <f ca="1">IF('Clinic Model'!$P$15="Annuity",-IFERROR(PPMT(D1_I/12,$C57,D1_T,OFFSET(AA$4,,-$C57+1),0),),IFERROR(IF($C57=0,0,OFFSET(AA$4,,-$C57+1)/D1_T),0))</f>
        <v>0</v>
      </c>
      <c r="AC57" s="548">
        <f ca="1">IF('Clinic Model'!$P$15="Annuity",-IFERROR(PPMT(D1_I/12,$C57,D1_T,OFFSET(AB$4,,-$C57+1),0),),IFERROR(IF($C57=0,0,OFFSET(AB$4,,-$C57+1)/D1_T),0))</f>
        <v>0</v>
      </c>
      <c r="AD57" s="548">
        <f ca="1">IF('Clinic Model'!$P$15="Annuity",-IFERROR(PPMT(D1_I/12,$C57,D1_T,OFFSET(AC$4,,-$C57+1),0),),IFERROR(IF($C57=0,0,OFFSET(AC$4,,-$C57+1)/D1_T),0))</f>
        <v>0</v>
      </c>
      <c r="AE57" s="548">
        <f ca="1">IF('Clinic Model'!$P$15="Annuity",-IFERROR(PPMT(D1_I/12,$C57,D1_T,OFFSET(AD$4,,-$C57+1),0),),IFERROR(IF($C57=0,0,OFFSET(AD$4,,-$C57+1)/D1_T),0))</f>
        <v>0</v>
      </c>
      <c r="AF57" s="548">
        <f ca="1">IF('Clinic Model'!$P$15="Annuity",-IFERROR(PPMT(D1_I/12,$C57,D1_T,OFFSET(AE$4,,-$C57+1),0),),IFERROR(IF($C57=0,0,OFFSET(AE$4,,-$C57+1)/D1_T),0))</f>
        <v>0</v>
      </c>
      <c r="AG57" s="548">
        <f ca="1">IF('Clinic Model'!$P$15="Annuity",-IFERROR(PPMT(D1_I/12,$C57,D1_T,OFFSET(AF$4,,-$C57+1),0),),IFERROR(IF($C57=0,0,OFFSET(AF$4,,-$C57+1)/D1_T),0))</f>
        <v>0</v>
      </c>
      <c r="AH57" s="548">
        <f ca="1">IF('Clinic Model'!$P$15="Annuity",-IFERROR(PPMT(D1_I/12,$C57,D1_T,OFFSET(AG$4,,-$C57+1),0),),IFERROR(IF($C57=0,0,OFFSET(AG$4,,-$C57+1)/D1_T),0))</f>
        <v>0</v>
      </c>
      <c r="AI57" s="548">
        <f ca="1">IF('Clinic Model'!$P$15="Annuity",-IFERROR(PPMT(D1_I/12,$C57,D1_T,OFFSET(AH$4,,-$C57+1),0),),IFERROR(IF($C57=0,0,OFFSET(AH$4,,-$C57+1)/D1_T),0))</f>
        <v>0</v>
      </c>
      <c r="AJ57" s="548">
        <f ca="1">IF('Clinic Model'!$P$15="Annuity",-IFERROR(PPMT(D1_I/12,$C57,D1_T,OFFSET(AI$4,,-$C57+1),0),),IFERROR(IF($C57=0,0,OFFSET(AI$4,,-$C57+1)/D1_T),0))</f>
        <v>0</v>
      </c>
      <c r="AK57" s="548">
        <f ca="1">IF('Clinic Model'!$P$15="Annuity",-IFERROR(PPMT(D1_I/12,$C57,D1_T,OFFSET(AJ$4,,-$C57+1),0),),IFERROR(IF($C57=0,0,OFFSET(AJ$4,,-$C57+1)/D1_T),0))</f>
        <v>0</v>
      </c>
      <c r="AL57" s="548">
        <f ca="1">IF('Clinic Model'!$P$15="Annuity",-IFERROR(PPMT(D1_I/12,$C57,D1_T,OFFSET(AK$4,,-$C57+1),0),),IFERROR(IF($C57=0,0,OFFSET(AK$4,,-$C57+1)/D1_T),0))</f>
        <v>0</v>
      </c>
      <c r="AM57" s="548">
        <f ca="1">IF('Clinic Model'!$P$15="Annuity",-IFERROR(PPMT(D1_I/12,$C57,D1_T,OFFSET(AL$4,,-$C57+1),0),),IFERROR(IF($C57=0,0,OFFSET(AL$4,,-$C57+1)/D1_T),0))</f>
        <v>0</v>
      </c>
      <c r="AN57" s="548">
        <f ca="1">IF('Clinic Model'!$P$15="Annuity",-IFERROR(PPMT(D1_I/12,$C57,D1_T,OFFSET(AM$4,,-$C57+1),0),),IFERROR(IF($C57=0,0,OFFSET(AM$4,,-$C57+1)/D1_T),0))</f>
        <v>0</v>
      </c>
      <c r="AO57" s="548">
        <f ca="1">IF('Clinic Model'!$P$15="Annuity",-IFERROR(PPMT(D1_I/12,$C57,D1_T,OFFSET(AN$4,,-$C57+1),0),),IFERROR(IF($C57=0,0,OFFSET(AN$4,,-$C57+1)/D1_T),0))</f>
        <v>0</v>
      </c>
      <c r="AP57" s="548">
        <f ca="1">IF('Clinic Model'!$P$15="Annuity",-IFERROR(PPMT(D1_I/12,$C57,D1_T,OFFSET(AO$4,,-$C57+1),0),),IFERROR(IF($C57=0,0,OFFSET(AO$4,,-$C57+1)/D1_T),0))</f>
        <v>0</v>
      </c>
      <c r="AQ57" s="548">
        <f ca="1">IF('Clinic Model'!$P$15="Annuity",-IFERROR(PPMT(D1_I/12,$C57,D1_T,OFFSET(AP$4,,-$C57+1),0),),IFERROR(IF($C57=0,0,OFFSET(AP$4,,-$C57+1)/D1_T),0))</f>
        <v>0</v>
      </c>
      <c r="AR57" s="548">
        <f ca="1">IF('Clinic Model'!$P$15="Annuity",-IFERROR(PPMT(D1_I/12,$C57,D1_T,OFFSET(AQ$4,,-$C57+1),0),),IFERROR(IF($C57=0,0,OFFSET(AQ$4,,-$C57+1)/D1_T),0))</f>
        <v>0</v>
      </c>
      <c r="AS57" s="548">
        <f ca="1">IF('Clinic Model'!$P$15="Annuity",-IFERROR(PPMT(D1_I/12,$C57,D1_T,OFFSET(AR$4,,-$C57+1),0),),IFERROR(IF($C57=0,0,OFFSET(AR$4,,-$C57+1)/D1_T),0))</f>
        <v>0</v>
      </c>
      <c r="AT57" s="548">
        <f ca="1">IF('Clinic Model'!$P$15="Annuity",-IFERROR(PPMT(D1_I/12,$C57,D1_T,OFFSET(AS$4,,-$C57+1),0),),IFERROR(IF($C57=0,0,OFFSET(AS$4,,-$C57+1)/D1_T),0))</f>
        <v>0</v>
      </c>
      <c r="AU57" s="548">
        <f ca="1">IF('Clinic Model'!$P$15="Annuity",-IFERROR(PPMT(D1_I/12,$C57,D1_T,OFFSET(AT$4,,-$C57+1),0),),IFERROR(IF($C57=0,0,OFFSET(AT$4,,-$C57+1)/D1_T),0))</f>
        <v>0</v>
      </c>
      <c r="AV57" s="548">
        <f ca="1">IF('Clinic Model'!$P$15="Annuity",-IFERROR(PPMT(D1_I/12,$C57,D1_T,OFFSET(AU$4,,-$C57+1),0),),IFERROR(IF($C57=0,0,OFFSET(AU$4,,-$C57+1)/D1_T),0))</f>
        <v>0</v>
      </c>
      <c r="AW57" s="548">
        <f ca="1">IF('Clinic Model'!$P$15="Annuity",-IFERROR(PPMT(D1_I/12,$C57,D1_T,OFFSET(AV$4,,-$C57+1),0),),IFERROR(IF($C57=0,0,OFFSET(AV$4,,-$C57+1)/D1_T),0))</f>
        <v>0</v>
      </c>
      <c r="AX57" s="548">
        <f ca="1">IF('Clinic Model'!$P$15="Annuity",-IFERROR(PPMT(D1_I/12,$C57,D1_T,OFFSET(AW$4,,-$C57+1),0),),IFERROR(IF($C57=0,0,OFFSET(AW$4,,-$C57+1)/D1_T),0))</f>
        <v>0</v>
      </c>
      <c r="AY57" s="548">
        <f ca="1">IF('Clinic Model'!$P$15="Annuity",-IFERROR(PPMT(D1_I/12,$C57,D1_T,OFFSET(AX$4,,-$C57+1),0),),IFERROR(IF($C57=0,0,OFFSET(AX$4,,-$C57+1)/D1_T),0))</f>
        <v>0</v>
      </c>
      <c r="AZ57" s="548">
        <f ca="1">IF('Clinic Model'!$P$15="Annuity",-IFERROR(PPMT(D1_I/12,$C57,D1_T,OFFSET(AY$4,,-$C57+1),0),),IFERROR(IF($C57=0,0,OFFSET(AY$4,,-$C57+1)/D1_T),0))</f>
        <v>0</v>
      </c>
      <c r="BA57" s="548">
        <f ca="1">IF('Clinic Model'!$P$15="Annuity",-IFERROR(PPMT(D1_I/12,$C57,D1_T,OFFSET(AZ$4,,-$C57+1),0),),IFERROR(IF($C57=0,0,OFFSET(AZ$4,,-$C57+1)/D1_T),0))</f>
        <v>0</v>
      </c>
      <c r="BB57" s="548">
        <f ca="1">IF('Clinic Model'!$P$15="Annuity",-IFERROR(PPMT(D1_I/12,$C57,D1_T,OFFSET(BA$4,,-$C57+1),0),),IFERROR(IF($C57=0,0,OFFSET(BA$4,,-$C57+1)/D1_T),0))</f>
        <v>0</v>
      </c>
      <c r="BC57" s="548">
        <f ca="1">IF('Clinic Model'!$P$15="Annuity",-IFERROR(PPMT(D1_I/12,$C57,D1_T,OFFSET(BB$4,,-$C57+1),0),),IFERROR(IF($C57=0,0,OFFSET(BB$4,,-$C57+1)/D1_T),0))</f>
        <v>0</v>
      </c>
      <c r="BD57" s="548">
        <f ca="1">IF('Clinic Model'!$P$15="Annuity",-IFERROR(PPMT(D1_I/12,$C57,D1_T,OFFSET(BC$4,,-$C57+1),0),),IFERROR(IF($C57=0,0,OFFSET(BC$4,,-$C57+1)/D1_T),0))</f>
        <v>0</v>
      </c>
      <c r="BE57" s="548">
        <f ca="1">IF('Clinic Model'!$P$15="Annuity",-IFERROR(PPMT(D1_I/12,$C57,D1_T,OFFSET(BD$4,,-$C57+1),0),),IFERROR(IF($C57=0,0,OFFSET(BD$4,,-$C57+1)/D1_T),0))</f>
        <v>0</v>
      </c>
      <c r="BF57" s="548">
        <f ca="1">IF('Clinic Model'!$P$15="Annuity",-IFERROR(PPMT(D1_I/12,$C57,D1_T,OFFSET(BE$4,,-$C57+1),0),),IFERROR(IF($C57=0,0,OFFSET(BE$4,,-$C57+1)/D1_T),0))</f>
        <v>0</v>
      </c>
      <c r="BG57" s="548">
        <f ca="1">IF('Clinic Model'!$P$15="Annuity",-IFERROR(PPMT(D1_I/12,$C57,D1_T,OFFSET(BF$4,,-$C57+1),0),),IFERROR(IF($C57=0,0,OFFSET(BF$4,,-$C57+1)/D1_T),0))</f>
        <v>0</v>
      </c>
      <c r="BH57" s="548">
        <f ca="1">IF('Clinic Model'!$P$15="Annuity",-IFERROR(PPMT(D1_I/12,$C57,D1_T,OFFSET(BG$4,,-$C57+1),0),),IFERROR(IF($C57=0,0,OFFSET(BG$4,,-$C57+1)/D1_T),0))</f>
        <v>0</v>
      </c>
      <c r="BI57" s="548">
        <f ca="1">IF('Clinic Model'!$P$15="Annuity",-IFERROR(PPMT(D1_I/12,$C57,D1_T,OFFSET(BH$4,,-$C57+1),0),),IFERROR(IF($C57=0,0,OFFSET(BH$4,,-$C57+1)/D1_T),0))</f>
        <v>0</v>
      </c>
      <c r="BJ57" s="548">
        <f ca="1">IF('Clinic Model'!$P$15="Annuity",-IFERROR(PPMT(D1_I/12,$C57,D1_T,OFFSET(BI$4,,-$C57+1),0),),IFERROR(IF($C57=0,0,OFFSET(BI$4,,-$C57+1)/D1_T),0))</f>
        <v>0</v>
      </c>
      <c r="BK57" s="548">
        <f ca="1">IF('Clinic Model'!$P$15="Annuity",-IFERROR(PPMT(D1_I/12,$C57,D1_T,OFFSET(BJ$4,,-$C57+1),0),),IFERROR(IF($C57=0,0,OFFSET(BJ$4,,-$C57+1)/D1_T),0))</f>
        <v>0</v>
      </c>
      <c r="BL57" s="548">
        <f ca="1">IF('Clinic Model'!$P$15="Annuity",-IFERROR(PPMT(D1_I/12,$C57,D1_T,OFFSET(BK$4,,-$C57+1),0),),IFERROR(IF($C57=0,0,OFFSET(BK$4,,-$C57+1)/D1_T),0))</f>
        <v>0</v>
      </c>
    </row>
    <row r="58" spans="1:64" ht="10.5" hidden="1" customHeight="1" outlineLevel="1" x14ac:dyDescent="0.3">
      <c r="A58" s="105"/>
      <c r="B58" s="504"/>
      <c r="C58" s="105">
        <f t="shared" si="4"/>
        <v>0</v>
      </c>
      <c r="E58" s="548">
        <f ca="1">IF('Clinic Model'!$P$15="Annuity",-IFERROR(PPMT(D1_I/12,$C58,D1_T,OFFSET(D$4,,-$C58+1),0),),IFERROR(IF($C58=0,0,OFFSET(D$4,,-$C58+1)/D1_T),0))</f>
        <v>0</v>
      </c>
      <c r="F58" s="548">
        <f ca="1">IF('Clinic Model'!$P$15="Annuity",-IFERROR(PPMT(D1_I/12,$C58,D1_T,OFFSET(E$4,,-$C58+1),0),),IFERROR(IF($C58=0,0,OFFSET(E$4,,-$C58+1)/D1_T),0))</f>
        <v>0</v>
      </c>
      <c r="G58" s="548">
        <f ca="1">IF('Clinic Model'!$P$15="Annuity",-IFERROR(PPMT(D1_I/12,$C58,D1_T,OFFSET(F$4,,-$C58+1),0),),IFERROR(IF($C58=0,0,OFFSET(F$4,,-$C58+1)/D1_T),0))</f>
        <v>0</v>
      </c>
      <c r="H58" s="548">
        <f ca="1">IF('Clinic Model'!$P$15="Annuity",-IFERROR(PPMT(D1_I/12,$C58,D1_T,OFFSET(G$4,,-$C58+1),0),),IFERROR(IF($C58=0,0,OFFSET(G$4,,-$C58+1)/D1_T),0))</f>
        <v>0</v>
      </c>
      <c r="I58" s="548">
        <f ca="1">IF('Clinic Model'!$P$15="Annuity",-IFERROR(PPMT(D1_I/12,$C58,D1_T,OFFSET(H$4,,-$C58+1),0),),IFERROR(IF($C58=0,0,OFFSET(H$4,,-$C58+1)/D1_T),0))</f>
        <v>0</v>
      </c>
      <c r="J58" s="548">
        <f ca="1">IF('Clinic Model'!$P$15="Annuity",-IFERROR(PPMT(D1_I/12,$C58,D1_T,OFFSET(I$4,,-$C58+1),0),),IFERROR(IF($C58=0,0,OFFSET(I$4,,-$C58+1)/D1_T),0))</f>
        <v>0</v>
      </c>
      <c r="K58" s="548">
        <f ca="1">IF('Clinic Model'!$P$15="Annuity",-IFERROR(PPMT(D1_I/12,$C58,D1_T,OFFSET(J$4,,-$C58+1),0),),IFERROR(IF($C58=0,0,OFFSET(J$4,,-$C58+1)/D1_T),0))</f>
        <v>0</v>
      </c>
      <c r="L58" s="548">
        <f ca="1">IF('Clinic Model'!$P$15="Annuity",-IFERROR(PPMT(D1_I/12,$C58,D1_T,OFFSET(K$4,,-$C58+1),0),),IFERROR(IF($C58=0,0,OFFSET(K$4,,-$C58+1)/D1_T),0))</f>
        <v>0</v>
      </c>
      <c r="M58" s="548">
        <f ca="1">IF('Clinic Model'!$P$15="Annuity",-IFERROR(PPMT(D1_I/12,$C58,D1_T,OFFSET(L$4,,-$C58+1),0),),IFERROR(IF($C58=0,0,OFFSET(L$4,,-$C58+1)/D1_T),0))</f>
        <v>0</v>
      </c>
      <c r="N58" s="548">
        <f ca="1">IF('Clinic Model'!$P$15="Annuity",-IFERROR(PPMT(D1_I/12,$C58,D1_T,OFFSET(M$4,,-$C58+1),0),),IFERROR(IF($C58=0,0,OFFSET(M$4,,-$C58+1)/D1_T),0))</f>
        <v>0</v>
      </c>
      <c r="O58" s="548">
        <f ca="1">IF('Clinic Model'!$P$15="Annuity",-IFERROR(PPMT(D1_I/12,$C58,D1_T,OFFSET(N$4,,-$C58+1),0),),IFERROR(IF($C58=0,0,OFFSET(N$4,,-$C58+1)/D1_T),0))</f>
        <v>0</v>
      </c>
      <c r="P58" s="548">
        <f ca="1">IF('Clinic Model'!$P$15="Annuity",-IFERROR(PPMT(D1_I/12,$C58,D1_T,OFFSET(O$4,,-$C58+1),0),),IFERROR(IF($C58=0,0,OFFSET(O$4,,-$C58+1)/D1_T),0))</f>
        <v>0</v>
      </c>
      <c r="Q58" s="548">
        <f ca="1">IF('Clinic Model'!$P$15="Annuity",-IFERROR(PPMT(D1_I/12,$C58,D1_T,OFFSET(P$4,,-$C58+1),0),),IFERROR(IF($C58=0,0,OFFSET(P$4,,-$C58+1)/D1_T),0))</f>
        <v>0</v>
      </c>
      <c r="R58" s="548">
        <f ca="1">IF('Clinic Model'!$P$15="Annuity",-IFERROR(PPMT(D1_I/12,$C58,D1_T,OFFSET(Q$4,,-$C58+1),0),),IFERROR(IF($C58=0,0,OFFSET(Q$4,,-$C58+1)/D1_T),0))</f>
        <v>0</v>
      </c>
      <c r="S58" s="548">
        <f ca="1">IF('Clinic Model'!$P$15="Annuity",-IFERROR(PPMT(D1_I/12,$C58,D1_T,OFFSET(R$4,,-$C58+1),0),),IFERROR(IF($C58=0,0,OFFSET(R$4,,-$C58+1)/D1_T),0))</f>
        <v>0</v>
      </c>
      <c r="T58" s="548">
        <f ca="1">IF('Clinic Model'!$P$15="Annuity",-IFERROR(PPMT(D1_I/12,$C58,D1_T,OFFSET(S$4,,-$C58+1),0),),IFERROR(IF($C58=0,0,OFFSET(S$4,,-$C58+1)/D1_T),0))</f>
        <v>0</v>
      </c>
      <c r="U58" s="548">
        <f ca="1">IF('Clinic Model'!$P$15="Annuity",-IFERROR(PPMT(D1_I/12,$C58,D1_T,OFFSET(T$4,,-$C58+1),0),),IFERROR(IF($C58=0,0,OFFSET(T$4,,-$C58+1)/D1_T),0))</f>
        <v>0</v>
      </c>
      <c r="V58" s="548">
        <f ca="1">IF('Clinic Model'!$P$15="Annuity",-IFERROR(PPMT(D1_I/12,$C58,D1_T,OFFSET(U$4,,-$C58+1),0),),IFERROR(IF($C58=0,0,OFFSET(U$4,,-$C58+1)/D1_T),0))</f>
        <v>0</v>
      </c>
      <c r="W58" s="548">
        <f ca="1">IF('Clinic Model'!$P$15="Annuity",-IFERROR(PPMT(D1_I/12,$C58,D1_T,OFFSET(V$4,,-$C58+1),0),),IFERROR(IF($C58=0,0,OFFSET(V$4,,-$C58+1)/D1_T),0))</f>
        <v>0</v>
      </c>
      <c r="X58" s="548">
        <f ca="1">IF('Clinic Model'!$P$15="Annuity",-IFERROR(PPMT(D1_I/12,$C58,D1_T,OFFSET(W$4,,-$C58+1),0),),IFERROR(IF($C58=0,0,OFFSET(W$4,,-$C58+1)/D1_T),0))</f>
        <v>0</v>
      </c>
      <c r="Y58" s="548">
        <f ca="1">IF('Clinic Model'!$P$15="Annuity",-IFERROR(PPMT(D1_I/12,$C58,D1_T,OFFSET(X$4,,-$C58+1),0),),IFERROR(IF($C58=0,0,OFFSET(X$4,,-$C58+1)/D1_T),0))</f>
        <v>0</v>
      </c>
      <c r="Z58" s="548">
        <f ca="1">IF('Clinic Model'!$P$15="Annuity",-IFERROR(PPMT(D1_I/12,$C58,D1_T,OFFSET(Y$4,,-$C58+1),0),),IFERROR(IF($C58=0,0,OFFSET(Y$4,,-$C58+1)/D1_T),0))</f>
        <v>0</v>
      </c>
      <c r="AA58" s="548">
        <f ca="1">IF('Clinic Model'!$P$15="Annuity",-IFERROR(PPMT(D1_I/12,$C58,D1_T,OFFSET(Z$4,,-$C58+1),0),),IFERROR(IF($C58=0,0,OFFSET(Z$4,,-$C58+1)/D1_T),0))</f>
        <v>0</v>
      </c>
      <c r="AB58" s="548">
        <f ca="1">IF('Clinic Model'!$P$15="Annuity",-IFERROR(PPMT(D1_I/12,$C58,D1_T,OFFSET(AA$4,,-$C58+1),0),),IFERROR(IF($C58=0,0,OFFSET(AA$4,,-$C58+1)/D1_T),0))</f>
        <v>0</v>
      </c>
      <c r="AC58" s="548">
        <f ca="1">IF('Clinic Model'!$P$15="Annuity",-IFERROR(PPMT(D1_I/12,$C58,D1_T,OFFSET(AB$4,,-$C58+1),0),),IFERROR(IF($C58=0,0,OFFSET(AB$4,,-$C58+1)/D1_T),0))</f>
        <v>0</v>
      </c>
      <c r="AD58" s="548">
        <f ca="1">IF('Clinic Model'!$P$15="Annuity",-IFERROR(PPMT(D1_I/12,$C58,D1_T,OFFSET(AC$4,,-$C58+1),0),),IFERROR(IF($C58=0,0,OFFSET(AC$4,,-$C58+1)/D1_T),0))</f>
        <v>0</v>
      </c>
      <c r="AE58" s="548">
        <f ca="1">IF('Clinic Model'!$P$15="Annuity",-IFERROR(PPMT(D1_I/12,$C58,D1_T,OFFSET(AD$4,,-$C58+1),0),),IFERROR(IF($C58=0,0,OFFSET(AD$4,,-$C58+1)/D1_T),0))</f>
        <v>0</v>
      </c>
      <c r="AF58" s="548">
        <f ca="1">IF('Clinic Model'!$P$15="Annuity",-IFERROR(PPMT(D1_I/12,$C58,D1_T,OFFSET(AE$4,,-$C58+1),0),),IFERROR(IF($C58=0,0,OFFSET(AE$4,,-$C58+1)/D1_T),0))</f>
        <v>0</v>
      </c>
      <c r="AG58" s="548">
        <f ca="1">IF('Clinic Model'!$P$15="Annuity",-IFERROR(PPMT(D1_I/12,$C58,D1_T,OFFSET(AF$4,,-$C58+1),0),),IFERROR(IF($C58=0,0,OFFSET(AF$4,,-$C58+1)/D1_T),0))</f>
        <v>0</v>
      </c>
      <c r="AH58" s="548">
        <f ca="1">IF('Clinic Model'!$P$15="Annuity",-IFERROR(PPMT(D1_I/12,$C58,D1_T,OFFSET(AG$4,,-$C58+1),0),),IFERROR(IF($C58=0,0,OFFSET(AG$4,,-$C58+1)/D1_T),0))</f>
        <v>0</v>
      </c>
      <c r="AI58" s="548">
        <f ca="1">IF('Clinic Model'!$P$15="Annuity",-IFERROR(PPMT(D1_I/12,$C58,D1_T,OFFSET(AH$4,,-$C58+1),0),),IFERROR(IF($C58=0,0,OFFSET(AH$4,,-$C58+1)/D1_T),0))</f>
        <v>0</v>
      </c>
      <c r="AJ58" s="548">
        <f ca="1">IF('Clinic Model'!$P$15="Annuity",-IFERROR(PPMT(D1_I/12,$C58,D1_T,OFFSET(AI$4,,-$C58+1),0),),IFERROR(IF($C58=0,0,OFFSET(AI$4,,-$C58+1)/D1_T),0))</f>
        <v>0</v>
      </c>
      <c r="AK58" s="548">
        <f ca="1">IF('Clinic Model'!$P$15="Annuity",-IFERROR(PPMT(D1_I/12,$C58,D1_T,OFFSET(AJ$4,,-$C58+1),0),),IFERROR(IF($C58=0,0,OFFSET(AJ$4,,-$C58+1)/D1_T),0))</f>
        <v>0</v>
      </c>
      <c r="AL58" s="548">
        <f ca="1">IF('Clinic Model'!$P$15="Annuity",-IFERROR(PPMT(D1_I/12,$C58,D1_T,OFFSET(AK$4,,-$C58+1),0),),IFERROR(IF($C58=0,0,OFFSET(AK$4,,-$C58+1)/D1_T),0))</f>
        <v>0</v>
      </c>
      <c r="AM58" s="548">
        <f ca="1">IF('Clinic Model'!$P$15="Annuity",-IFERROR(PPMT(D1_I/12,$C58,D1_T,OFFSET(AL$4,,-$C58+1),0),),IFERROR(IF($C58=0,0,OFFSET(AL$4,,-$C58+1)/D1_T),0))</f>
        <v>0</v>
      </c>
      <c r="AN58" s="548">
        <f ca="1">IF('Clinic Model'!$P$15="Annuity",-IFERROR(PPMT(D1_I/12,$C58,D1_T,OFFSET(AM$4,,-$C58+1),0),),IFERROR(IF($C58=0,0,OFFSET(AM$4,,-$C58+1)/D1_T),0))</f>
        <v>0</v>
      </c>
      <c r="AO58" s="548">
        <f ca="1">IF('Clinic Model'!$P$15="Annuity",-IFERROR(PPMT(D1_I/12,$C58,D1_T,OFFSET(AN$4,,-$C58+1),0),),IFERROR(IF($C58=0,0,OFFSET(AN$4,,-$C58+1)/D1_T),0))</f>
        <v>0</v>
      </c>
      <c r="AP58" s="548">
        <f ca="1">IF('Clinic Model'!$P$15="Annuity",-IFERROR(PPMT(D1_I/12,$C58,D1_T,OFFSET(AO$4,,-$C58+1),0),),IFERROR(IF($C58=0,0,OFFSET(AO$4,,-$C58+1)/D1_T),0))</f>
        <v>0</v>
      </c>
      <c r="AQ58" s="548">
        <f ca="1">IF('Clinic Model'!$P$15="Annuity",-IFERROR(PPMT(D1_I/12,$C58,D1_T,OFFSET(AP$4,,-$C58+1),0),),IFERROR(IF($C58=0,0,OFFSET(AP$4,,-$C58+1)/D1_T),0))</f>
        <v>0</v>
      </c>
      <c r="AR58" s="548">
        <f ca="1">IF('Clinic Model'!$P$15="Annuity",-IFERROR(PPMT(D1_I/12,$C58,D1_T,OFFSET(AQ$4,,-$C58+1),0),),IFERROR(IF($C58=0,0,OFFSET(AQ$4,,-$C58+1)/D1_T),0))</f>
        <v>0</v>
      </c>
      <c r="AS58" s="548">
        <f ca="1">IF('Clinic Model'!$P$15="Annuity",-IFERROR(PPMT(D1_I/12,$C58,D1_T,OFFSET(AR$4,,-$C58+1),0),),IFERROR(IF($C58=0,0,OFFSET(AR$4,,-$C58+1)/D1_T),0))</f>
        <v>0</v>
      </c>
      <c r="AT58" s="548">
        <f ca="1">IF('Clinic Model'!$P$15="Annuity",-IFERROR(PPMT(D1_I/12,$C58,D1_T,OFFSET(AS$4,,-$C58+1),0),),IFERROR(IF($C58=0,0,OFFSET(AS$4,,-$C58+1)/D1_T),0))</f>
        <v>0</v>
      </c>
      <c r="AU58" s="548">
        <f ca="1">IF('Clinic Model'!$P$15="Annuity",-IFERROR(PPMT(D1_I/12,$C58,D1_T,OFFSET(AT$4,,-$C58+1),0),),IFERROR(IF($C58=0,0,OFFSET(AT$4,,-$C58+1)/D1_T),0))</f>
        <v>0</v>
      </c>
      <c r="AV58" s="548">
        <f ca="1">IF('Clinic Model'!$P$15="Annuity",-IFERROR(PPMT(D1_I/12,$C58,D1_T,OFFSET(AU$4,,-$C58+1),0),),IFERROR(IF($C58=0,0,OFFSET(AU$4,,-$C58+1)/D1_T),0))</f>
        <v>0</v>
      </c>
      <c r="AW58" s="548">
        <f ca="1">IF('Clinic Model'!$P$15="Annuity",-IFERROR(PPMT(D1_I/12,$C58,D1_T,OFFSET(AV$4,,-$C58+1),0),),IFERROR(IF($C58=0,0,OFFSET(AV$4,,-$C58+1)/D1_T),0))</f>
        <v>0</v>
      </c>
      <c r="AX58" s="548">
        <f ca="1">IF('Clinic Model'!$P$15="Annuity",-IFERROR(PPMT(D1_I/12,$C58,D1_T,OFFSET(AW$4,,-$C58+1),0),),IFERROR(IF($C58=0,0,OFFSET(AW$4,,-$C58+1)/D1_T),0))</f>
        <v>0</v>
      </c>
      <c r="AY58" s="548">
        <f ca="1">IF('Clinic Model'!$P$15="Annuity",-IFERROR(PPMT(D1_I/12,$C58,D1_T,OFFSET(AX$4,,-$C58+1),0),),IFERROR(IF($C58=0,0,OFFSET(AX$4,,-$C58+1)/D1_T),0))</f>
        <v>0</v>
      </c>
      <c r="AZ58" s="548">
        <f ca="1">IF('Clinic Model'!$P$15="Annuity",-IFERROR(PPMT(D1_I/12,$C58,D1_T,OFFSET(AY$4,,-$C58+1),0),),IFERROR(IF($C58=0,0,OFFSET(AY$4,,-$C58+1)/D1_T),0))</f>
        <v>0</v>
      </c>
      <c r="BA58" s="548">
        <f ca="1">IF('Clinic Model'!$P$15="Annuity",-IFERROR(PPMT(D1_I/12,$C58,D1_T,OFFSET(AZ$4,,-$C58+1),0),),IFERROR(IF($C58=0,0,OFFSET(AZ$4,,-$C58+1)/D1_T),0))</f>
        <v>0</v>
      </c>
      <c r="BB58" s="548">
        <f ca="1">IF('Clinic Model'!$P$15="Annuity",-IFERROR(PPMT(D1_I/12,$C58,D1_T,OFFSET(BA$4,,-$C58+1),0),),IFERROR(IF($C58=0,0,OFFSET(BA$4,,-$C58+1)/D1_T),0))</f>
        <v>0</v>
      </c>
      <c r="BC58" s="548">
        <f ca="1">IF('Clinic Model'!$P$15="Annuity",-IFERROR(PPMT(D1_I/12,$C58,D1_T,OFFSET(BB$4,,-$C58+1),0),),IFERROR(IF($C58=0,0,OFFSET(BB$4,,-$C58+1)/D1_T),0))</f>
        <v>0</v>
      </c>
      <c r="BD58" s="548">
        <f ca="1">IF('Clinic Model'!$P$15="Annuity",-IFERROR(PPMT(D1_I/12,$C58,D1_T,OFFSET(BC$4,,-$C58+1),0),),IFERROR(IF($C58=0,0,OFFSET(BC$4,,-$C58+1)/D1_T),0))</f>
        <v>0</v>
      </c>
      <c r="BE58" s="548">
        <f ca="1">IF('Clinic Model'!$P$15="Annuity",-IFERROR(PPMT(D1_I/12,$C58,D1_T,OFFSET(BD$4,,-$C58+1),0),),IFERROR(IF($C58=0,0,OFFSET(BD$4,,-$C58+1)/D1_T),0))</f>
        <v>0</v>
      </c>
      <c r="BF58" s="548">
        <f ca="1">IF('Clinic Model'!$P$15="Annuity",-IFERROR(PPMT(D1_I/12,$C58,D1_T,OFFSET(BE$4,,-$C58+1),0),),IFERROR(IF($C58=0,0,OFFSET(BE$4,,-$C58+1)/D1_T),0))</f>
        <v>0</v>
      </c>
      <c r="BG58" s="548">
        <f ca="1">IF('Clinic Model'!$P$15="Annuity",-IFERROR(PPMT(D1_I/12,$C58,D1_T,OFFSET(BF$4,,-$C58+1),0),),IFERROR(IF($C58=0,0,OFFSET(BF$4,,-$C58+1)/D1_T),0))</f>
        <v>0</v>
      </c>
      <c r="BH58" s="548">
        <f ca="1">IF('Clinic Model'!$P$15="Annuity",-IFERROR(PPMT(D1_I/12,$C58,D1_T,OFFSET(BG$4,,-$C58+1),0),),IFERROR(IF($C58=0,0,OFFSET(BG$4,,-$C58+1)/D1_T),0))</f>
        <v>0</v>
      </c>
      <c r="BI58" s="548">
        <f ca="1">IF('Clinic Model'!$P$15="Annuity",-IFERROR(PPMT(D1_I/12,$C58,D1_T,OFFSET(BH$4,,-$C58+1),0),),IFERROR(IF($C58=0,0,OFFSET(BH$4,,-$C58+1)/D1_T),0))</f>
        <v>0</v>
      </c>
      <c r="BJ58" s="548">
        <f ca="1">IF('Clinic Model'!$P$15="Annuity",-IFERROR(PPMT(D1_I/12,$C58,D1_T,OFFSET(BI$4,,-$C58+1),0),),IFERROR(IF($C58=0,0,OFFSET(BI$4,,-$C58+1)/D1_T),0))</f>
        <v>0</v>
      </c>
      <c r="BK58" s="548">
        <f ca="1">IF('Clinic Model'!$P$15="Annuity",-IFERROR(PPMT(D1_I/12,$C58,D1_T,OFFSET(BJ$4,,-$C58+1),0),),IFERROR(IF($C58=0,0,OFFSET(BJ$4,,-$C58+1)/D1_T),0))</f>
        <v>0</v>
      </c>
      <c r="BL58" s="548">
        <f ca="1">IF('Clinic Model'!$P$15="Annuity",-IFERROR(PPMT(D1_I/12,$C58,D1_T,OFFSET(BK$4,,-$C58+1),0),),IFERROR(IF($C58=0,0,OFFSET(BK$4,,-$C58+1)/D1_T),0))</f>
        <v>0</v>
      </c>
    </row>
    <row r="59" spans="1:64" ht="10.5" hidden="1" customHeight="1" outlineLevel="1" x14ac:dyDescent="0.3">
      <c r="A59" s="105"/>
      <c r="B59" s="504"/>
      <c r="C59" s="105">
        <f t="shared" si="4"/>
        <v>0</v>
      </c>
      <c r="E59" s="548">
        <f ca="1">IF('Clinic Model'!$P$15="Annuity",-IFERROR(PPMT(D1_I/12,$C59,D1_T,OFFSET(D$4,,-$C59+1),0),),IFERROR(IF($C59=0,0,OFFSET(D$4,,-$C59+1)/D1_T),0))</f>
        <v>0</v>
      </c>
      <c r="F59" s="548">
        <f ca="1">IF('Clinic Model'!$P$15="Annuity",-IFERROR(PPMT(D1_I/12,$C59,D1_T,OFFSET(E$4,,-$C59+1),0),),IFERROR(IF($C59=0,0,OFFSET(E$4,,-$C59+1)/D1_T),0))</f>
        <v>0</v>
      </c>
      <c r="G59" s="548">
        <f ca="1">IF('Clinic Model'!$P$15="Annuity",-IFERROR(PPMT(D1_I/12,$C59,D1_T,OFFSET(F$4,,-$C59+1),0),),IFERROR(IF($C59=0,0,OFFSET(F$4,,-$C59+1)/D1_T),0))</f>
        <v>0</v>
      </c>
      <c r="H59" s="548">
        <f ca="1">IF('Clinic Model'!$P$15="Annuity",-IFERROR(PPMT(D1_I/12,$C59,D1_T,OFFSET(G$4,,-$C59+1),0),),IFERROR(IF($C59=0,0,OFFSET(G$4,,-$C59+1)/D1_T),0))</f>
        <v>0</v>
      </c>
      <c r="I59" s="548">
        <f ca="1">IF('Clinic Model'!$P$15="Annuity",-IFERROR(PPMT(D1_I/12,$C59,D1_T,OFFSET(H$4,,-$C59+1),0),),IFERROR(IF($C59=0,0,OFFSET(H$4,,-$C59+1)/D1_T),0))</f>
        <v>0</v>
      </c>
      <c r="J59" s="548">
        <f ca="1">IF('Clinic Model'!$P$15="Annuity",-IFERROR(PPMT(D1_I/12,$C59,D1_T,OFFSET(I$4,,-$C59+1),0),),IFERROR(IF($C59=0,0,OFFSET(I$4,,-$C59+1)/D1_T),0))</f>
        <v>0</v>
      </c>
      <c r="K59" s="548">
        <f ca="1">IF('Clinic Model'!$P$15="Annuity",-IFERROR(PPMT(D1_I/12,$C59,D1_T,OFFSET(J$4,,-$C59+1),0),),IFERROR(IF($C59=0,0,OFFSET(J$4,,-$C59+1)/D1_T),0))</f>
        <v>0</v>
      </c>
      <c r="L59" s="548">
        <f ca="1">IF('Clinic Model'!$P$15="Annuity",-IFERROR(PPMT(D1_I/12,$C59,D1_T,OFFSET(K$4,,-$C59+1),0),),IFERROR(IF($C59=0,0,OFFSET(K$4,,-$C59+1)/D1_T),0))</f>
        <v>0</v>
      </c>
      <c r="M59" s="548">
        <f ca="1">IF('Clinic Model'!$P$15="Annuity",-IFERROR(PPMT(D1_I/12,$C59,D1_T,OFFSET(L$4,,-$C59+1),0),),IFERROR(IF($C59=0,0,OFFSET(L$4,,-$C59+1)/D1_T),0))</f>
        <v>0</v>
      </c>
      <c r="N59" s="548">
        <f ca="1">IF('Clinic Model'!$P$15="Annuity",-IFERROR(PPMT(D1_I/12,$C59,D1_T,OFFSET(M$4,,-$C59+1),0),),IFERROR(IF($C59=0,0,OFFSET(M$4,,-$C59+1)/D1_T),0))</f>
        <v>0</v>
      </c>
      <c r="O59" s="548">
        <f ca="1">IF('Clinic Model'!$P$15="Annuity",-IFERROR(PPMT(D1_I/12,$C59,D1_T,OFFSET(N$4,,-$C59+1),0),),IFERROR(IF($C59=0,0,OFFSET(N$4,,-$C59+1)/D1_T),0))</f>
        <v>0</v>
      </c>
      <c r="P59" s="548">
        <f ca="1">IF('Clinic Model'!$P$15="Annuity",-IFERROR(PPMT(D1_I/12,$C59,D1_T,OFFSET(O$4,,-$C59+1),0),),IFERROR(IF($C59=0,0,OFFSET(O$4,,-$C59+1)/D1_T),0))</f>
        <v>0</v>
      </c>
      <c r="Q59" s="548">
        <f ca="1">IF('Clinic Model'!$P$15="Annuity",-IFERROR(PPMT(D1_I/12,$C59,D1_T,OFFSET(P$4,,-$C59+1),0),),IFERROR(IF($C59=0,0,OFFSET(P$4,,-$C59+1)/D1_T),0))</f>
        <v>0</v>
      </c>
      <c r="R59" s="548">
        <f ca="1">IF('Clinic Model'!$P$15="Annuity",-IFERROR(PPMT(D1_I/12,$C59,D1_T,OFFSET(Q$4,,-$C59+1),0),),IFERROR(IF($C59=0,0,OFFSET(Q$4,,-$C59+1)/D1_T),0))</f>
        <v>0</v>
      </c>
      <c r="S59" s="548">
        <f ca="1">IF('Clinic Model'!$P$15="Annuity",-IFERROR(PPMT(D1_I/12,$C59,D1_T,OFFSET(R$4,,-$C59+1),0),),IFERROR(IF($C59=0,0,OFFSET(R$4,,-$C59+1)/D1_T),0))</f>
        <v>0</v>
      </c>
      <c r="T59" s="548">
        <f ca="1">IF('Clinic Model'!$P$15="Annuity",-IFERROR(PPMT(D1_I/12,$C59,D1_T,OFFSET(S$4,,-$C59+1),0),),IFERROR(IF($C59=0,0,OFFSET(S$4,,-$C59+1)/D1_T),0))</f>
        <v>0</v>
      </c>
      <c r="U59" s="548">
        <f ca="1">IF('Clinic Model'!$P$15="Annuity",-IFERROR(PPMT(D1_I/12,$C59,D1_T,OFFSET(T$4,,-$C59+1),0),),IFERROR(IF($C59=0,0,OFFSET(T$4,,-$C59+1)/D1_T),0))</f>
        <v>0</v>
      </c>
      <c r="V59" s="548">
        <f ca="1">IF('Clinic Model'!$P$15="Annuity",-IFERROR(PPMT(D1_I/12,$C59,D1_T,OFFSET(U$4,,-$C59+1),0),),IFERROR(IF($C59=0,0,OFFSET(U$4,,-$C59+1)/D1_T),0))</f>
        <v>0</v>
      </c>
      <c r="W59" s="548">
        <f ca="1">IF('Clinic Model'!$P$15="Annuity",-IFERROR(PPMT(D1_I/12,$C59,D1_T,OFFSET(V$4,,-$C59+1),0),),IFERROR(IF($C59=0,0,OFFSET(V$4,,-$C59+1)/D1_T),0))</f>
        <v>0</v>
      </c>
      <c r="X59" s="548">
        <f ca="1">IF('Clinic Model'!$P$15="Annuity",-IFERROR(PPMT(D1_I/12,$C59,D1_T,OFFSET(W$4,,-$C59+1),0),),IFERROR(IF($C59=0,0,OFFSET(W$4,,-$C59+1)/D1_T),0))</f>
        <v>0</v>
      </c>
      <c r="Y59" s="548">
        <f ca="1">IF('Clinic Model'!$P$15="Annuity",-IFERROR(PPMT(D1_I/12,$C59,D1_T,OFFSET(X$4,,-$C59+1),0),),IFERROR(IF($C59=0,0,OFFSET(X$4,,-$C59+1)/D1_T),0))</f>
        <v>0</v>
      </c>
      <c r="Z59" s="548">
        <f ca="1">IF('Clinic Model'!$P$15="Annuity",-IFERROR(PPMT(D1_I/12,$C59,D1_T,OFFSET(Y$4,,-$C59+1),0),),IFERROR(IF($C59=0,0,OFFSET(Y$4,,-$C59+1)/D1_T),0))</f>
        <v>0</v>
      </c>
      <c r="AA59" s="548">
        <f ca="1">IF('Clinic Model'!$P$15="Annuity",-IFERROR(PPMT(D1_I/12,$C59,D1_T,OFFSET(Z$4,,-$C59+1),0),),IFERROR(IF($C59=0,0,OFFSET(Z$4,,-$C59+1)/D1_T),0))</f>
        <v>0</v>
      </c>
      <c r="AB59" s="548">
        <f ca="1">IF('Clinic Model'!$P$15="Annuity",-IFERROR(PPMT(D1_I/12,$C59,D1_T,OFFSET(AA$4,,-$C59+1),0),),IFERROR(IF($C59=0,0,OFFSET(AA$4,,-$C59+1)/D1_T),0))</f>
        <v>0</v>
      </c>
      <c r="AC59" s="548">
        <f ca="1">IF('Clinic Model'!$P$15="Annuity",-IFERROR(PPMT(D1_I/12,$C59,D1_T,OFFSET(AB$4,,-$C59+1),0),),IFERROR(IF($C59=0,0,OFFSET(AB$4,,-$C59+1)/D1_T),0))</f>
        <v>0</v>
      </c>
      <c r="AD59" s="548">
        <f ca="1">IF('Clinic Model'!$P$15="Annuity",-IFERROR(PPMT(D1_I/12,$C59,D1_T,OFFSET(AC$4,,-$C59+1),0),),IFERROR(IF($C59=0,0,OFFSET(AC$4,,-$C59+1)/D1_T),0))</f>
        <v>0</v>
      </c>
      <c r="AE59" s="548">
        <f ca="1">IF('Clinic Model'!$P$15="Annuity",-IFERROR(PPMT(D1_I/12,$C59,D1_T,OFFSET(AD$4,,-$C59+1),0),),IFERROR(IF($C59=0,0,OFFSET(AD$4,,-$C59+1)/D1_T),0))</f>
        <v>0</v>
      </c>
      <c r="AF59" s="548">
        <f ca="1">IF('Clinic Model'!$P$15="Annuity",-IFERROR(PPMT(D1_I/12,$C59,D1_T,OFFSET(AE$4,,-$C59+1),0),),IFERROR(IF($C59=0,0,OFFSET(AE$4,,-$C59+1)/D1_T),0))</f>
        <v>0</v>
      </c>
      <c r="AG59" s="548">
        <f ca="1">IF('Clinic Model'!$P$15="Annuity",-IFERROR(PPMT(D1_I/12,$C59,D1_T,OFFSET(AF$4,,-$C59+1),0),),IFERROR(IF($C59=0,0,OFFSET(AF$4,,-$C59+1)/D1_T),0))</f>
        <v>0</v>
      </c>
      <c r="AH59" s="548">
        <f ca="1">IF('Clinic Model'!$P$15="Annuity",-IFERROR(PPMT(D1_I/12,$C59,D1_T,OFFSET(AG$4,,-$C59+1),0),),IFERROR(IF($C59=0,0,OFFSET(AG$4,,-$C59+1)/D1_T),0))</f>
        <v>0</v>
      </c>
      <c r="AI59" s="548">
        <f ca="1">IF('Clinic Model'!$P$15="Annuity",-IFERROR(PPMT(D1_I/12,$C59,D1_T,OFFSET(AH$4,,-$C59+1),0),),IFERROR(IF($C59=0,0,OFFSET(AH$4,,-$C59+1)/D1_T),0))</f>
        <v>0</v>
      </c>
      <c r="AJ59" s="548">
        <f ca="1">IF('Clinic Model'!$P$15="Annuity",-IFERROR(PPMT(D1_I/12,$C59,D1_T,OFFSET(AI$4,,-$C59+1),0),),IFERROR(IF($C59=0,0,OFFSET(AI$4,,-$C59+1)/D1_T),0))</f>
        <v>0</v>
      </c>
      <c r="AK59" s="548">
        <f ca="1">IF('Clinic Model'!$P$15="Annuity",-IFERROR(PPMT(D1_I/12,$C59,D1_T,OFFSET(AJ$4,,-$C59+1),0),),IFERROR(IF($C59=0,0,OFFSET(AJ$4,,-$C59+1)/D1_T),0))</f>
        <v>0</v>
      </c>
      <c r="AL59" s="548">
        <f ca="1">IF('Clinic Model'!$P$15="Annuity",-IFERROR(PPMT(D1_I/12,$C59,D1_T,OFFSET(AK$4,,-$C59+1),0),),IFERROR(IF($C59=0,0,OFFSET(AK$4,,-$C59+1)/D1_T),0))</f>
        <v>0</v>
      </c>
      <c r="AM59" s="548">
        <f ca="1">IF('Clinic Model'!$P$15="Annuity",-IFERROR(PPMT(D1_I/12,$C59,D1_T,OFFSET(AL$4,,-$C59+1),0),),IFERROR(IF($C59=0,0,OFFSET(AL$4,,-$C59+1)/D1_T),0))</f>
        <v>0</v>
      </c>
      <c r="AN59" s="548">
        <f ca="1">IF('Clinic Model'!$P$15="Annuity",-IFERROR(PPMT(D1_I/12,$C59,D1_T,OFFSET(AM$4,,-$C59+1),0),),IFERROR(IF($C59=0,0,OFFSET(AM$4,,-$C59+1)/D1_T),0))</f>
        <v>0</v>
      </c>
      <c r="AO59" s="548">
        <f ca="1">IF('Clinic Model'!$P$15="Annuity",-IFERROR(PPMT(D1_I/12,$C59,D1_T,OFFSET(AN$4,,-$C59+1),0),),IFERROR(IF($C59=0,0,OFFSET(AN$4,,-$C59+1)/D1_T),0))</f>
        <v>0</v>
      </c>
      <c r="AP59" s="548">
        <f ca="1">IF('Clinic Model'!$P$15="Annuity",-IFERROR(PPMT(D1_I/12,$C59,D1_T,OFFSET(AO$4,,-$C59+1),0),),IFERROR(IF($C59=0,0,OFFSET(AO$4,,-$C59+1)/D1_T),0))</f>
        <v>0</v>
      </c>
      <c r="AQ59" s="548">
        <f ca="1">IF('Clinic Model'!$P$15="Annuity",-IFERROR(PPMT(D1_I/12,$C59,D1_T,OFFSET(AP$4,,-$C59+1),0),),IFERROR(IF($C59=0,0,OFFSET(AP$4,,-$C59+1)/D1_T),0))</f>
        <v>0</v>
      </c>
      <c r="AR59" s="548">
        <f ca="1">IF('Clinic Model'!$P$15="Annuity",-IFERROR(PPMT(D1_I/12,$C59,D1_T,OFFSET(AQ$4,,-$C59+1),0),),IFERROR(IF($C59=0,0,OFFSET(AQ$4,,-$C59+1)/D1_T),0))</f>
        <v>0</v>
      </c>
      <c r="AS59" s="548">
        <f ca="1">IF('Clinic Model'!$P$15="Annuity",-IFERROR(PPMT(D1_I/12,$C59,D1_T,OFFSET(AR$4,,-$C59+1),0),),IFERROR(IF($C59=0,0,OFFSET(AR$4,,-$C59+1)/D1_T),0))</f>
        <v>0</v>
      </c>
      <c r="AT59" s="548">
        <f ca="1">IF('Clinic Model'!$P$15="Annuity",-IFERROR(PPMT(D1_I/12,$C59,D1_T,OFFSET(AS$4,,-$C59+1),0),),IFERROR(IF($C59=0,0,OFFSET(AS$4,,-$C59+1)/D1_T),0))</f>
        <v>0</v>
      </c>
      <c r="AU59" s="548">
        <f ca="1">IF('Clinic Model'!$P$15="Annuity",-IFERROR(PPMT(D1_I/12,$C59,D1_T,OFFSET(AT$4,,-$C59+1),0),),IFERROR(IF($C59=0,0,OFFSET(AT$4,,-$C59+1)/D1_T),0))</f>
        <v>0</v>
      </c>
      <c r="AV59" s="548">
        <f ca="1">IF('Clinic Model'!$P$15="Annuity",-IFERROR(PPMT(D1_I/12,$C59,D1_T,OFFSET(AU$4,,-$C59+1),0),),IFERROR(IF($C59=0,0,OFFSET(AU$4,,-$C59+1)/D1_T),0))</f>
        <v>0</v>
      </c>
      <c r="AW59" s="548">
        <f ca="1">IF('Clinic Model'!$P$15="Annuity",-IFERROR(PPMT(D1_I/12,$C59,D1_T,OFFSET(AV$4,,-$C59+1),0),),IFERROR(IF($C59=0,0,OFFSET(AV$4,,-$C59+1)/D1_T),0))</f>
        <v>0</v>
      </c>
      <c r="AX59" s="548">
        <f ca="1">IF('Clinic Model'!$P$15="Annuity",-IFERROR(PPMT(D1_I/12,$C59,D1_T,OFFSET(AW$4,,-$C59+1),0),),IFERROR(IF($C59=0,0,OFFSET(AW$4,,-$C59+1)/D1_T),0))</f>
        <v>0</v>
      </c>
      <c r="AY59" s="548">
        <f ca="1">IF('Clinic Model'!$P$15="Annuity",-IFERROR(PPMT(D1_I/12,$C59,D1_T,OFFSET(AX$4,,-$C59+1),0),),IFERROR(IF($C59=0,0,OFFSET(AX$4,,-$C59+1)/D1_T),0))</f>
        <v>0</v>
      </c>
      <c r="AZ59" s="548">
        <f ca="1">IF('Clinic Model'!$P$15="Annuity",-IFERROR(PPMT(D1_I/12,$C59,D1_T,OFFSET(AY$4,,-$C59+1),0),),IFERROR(IF($C59=0,0,OFFSET(AY$4,,-$C59+1)/D1_T),0))</f>
        <v>0</v>
      </c>
      <c r="BA59" s="548">
        <f ca="1">IF('Clinic Model'!$P$15="Annuity",-IFERROR(PPMT(D1_I/12,$C59,D1_T,OFFSET(AZ$4,,-$C59+1),0),),IFERROR(IF($C59=0,0,OFFSET(AZ$4,,-$C59+1)/D1_T),0))</f>
        <v>0</v>
      </c>
      <c r="BB59" s="548">
        <f ca="1">IF('Clinic Model'!$P$15="Annuity",-IFERROR(PPMT(D1_I/12,$C59,D1_T,OFFSET(BA$4,,-$C59+1),0),),IFERROR(IF($C59=0,0,OFFSET(BA$4,,-$C59+1)/D1_T),0))</f>
        <v>0</v>
      </c>
      <c r="BC59" s="548">
        <f ca="1">IF('Clinic Model'!$P$15="Annuity",-IFERROR(PPMT(D1_I/12,$C59,D1_T,OFFSET(BB$4,,-$C59+1),0),),IFERROR(IF($C59=0,0,OFFSET(BB$4,,-$C59+1)/D1_T),0))</f>
        <v>0</v>
      </c>
      <c r="BD59" s="548">
        <f ca="1">IF('Clinic Model'!$P$15="Annuity",-IFERROR(PPMT(D1_I/12,$C59,D1_T,OFFSET(BC$4,,-$C59+1),0),),IFERROR(IF($C59=0,0,OFFSET(BC$4,,-$C59+1)/D1_T),0))</f>
        <v>0</v>
      </c>
      <c r="BE59" s="548">
        <f ca="1">IF('Clinic Model'!$P$15="Annuity",-IFERROR(PPMT(D1_I/12,$C59,D1_T,OFFSET(BD$4,,-$C59+1),0),),IFERROR(IF($C59=0,0,OFFSET(BD$4,,-$C59+1)/D1_T),0))</f>
        <v>0</v>
      </c>
      <c r="BF59" s="548">
        <f ca="1">IF('Clinic Model'!$P$15="Annuity",-IFERROR(PPMT(D1_I/12,$C59,D1_T,OFFSET(BE$4,,-$C59+1),0),),IFERROR(IF($C59=0,0,OFFSET(BE$4,,-$C59+1)/D1_T),0))</f>
        <v>0</v>
      </c>
      <c r="BG59" s="548">
        <f ca="1">IF('Clinic Model'!$P$15="Annuity",-IFERROR(PPMT(D1_I/12,$C59,D1_T,OFFSET(BF$4,,-$C59+1),0),),IFERROR(IF($C59=0,0,OFFSET(BF$4,,-$C59+1)/D1_T),0))</f>
        <v>0</v>
      </c>
      <c r="BH59" s="548">
        <f ca="1">IF('Clinic Model'!$P$15="Annuity",-IFERROR(PPMT(D1_I/12,$C59,D1_T,OFFSET(BG$4,,-$C59+1),0),),IFERROR(IF($C59=0,0,OFFSET(BG$4,,-$C59+1)/D1_T),0))</f>
        <v>0</v>
      </c>
      <c r="BI59" s="548">
        <f ca="1">IF('Clinic Model'!$P$15="Annuity",-IFERROR(PPMT(D1_I/12,$C59,D1_T,OFFSET(BH$4,,-$C59+1),0),),IFERROR(IF($C59=0,0,OFFSET(BH$4,,-$C59+1)/D1_T),0))</f>
        <v>0</v>
      </c>
      <c r="BJ59" s="548">
        <f ca="1">IF('Clinic Model'!$P$15="Annuity",-IFERROR(PPMT(D1_I/12,$C59,D1_T,OFFSET(BI$4,,-$C59+1),0),),IFERROR(IF($C59=0,0,OFFSET(BI$4,,-$C59+1)/D1_T),0))</f>
        <v>0</v>
      </c>
      <c r="BK59" s="548">
        <f ca="1">IF('Clinic Model'!$P$15="Annuity",-IFERROR(PPMT(D1_I/12,$C59,D1_T,OFFSET(BJ$4,,-$C59+1),0),),IFERROR(IF($C59=0,0,OFFSET(BJ$4,,-$C59+1)/D1_T),0))</f>
        <v>0</v>
      </c>
      <c r="BL59" s="548">
        <f ca="1">IF('Clinic Model'!$P$15="Annuity",-IFERROR(PPMT(D1_I/12,$C59,D1_T,OFFSET(BK$4,,-$C59+1),0),),IFERROR(IF($C59=0,0,OFFSET(BK$4,,-$C59+1)/D1_T),0))</f>
        <v>0</v>
      </c>
    </row>
    <row r="60" spans="1:64" ht="10.5" hidden="1" customHeight="1" outlineLevel="1" x14ac:dyDescent="0.3">
      <c r="A60" s="105"/>
      <c r="B60" s="504"/>
      <c r="C60" s="105">
        <f t="shared" si="4"/>
        <v>0</v>
      </c>
      <c r="E60" s="548">
        <f ca="1">IF('Clinic Model'!$P$15="Annuity",-IFERROR(PPMT(D1_I/12,$C60,D1_T,OFFSET(D$4,,-$C60+1),0),),IFERROR(IF($C60=0,0,OFFSET(D$4,,-$C60+1)/D1_T),0))</f>
        <v>0</v>
      </c>
      <c r="F60" s="548">
        <f ca="1">IF('Clinic Model'!$P$15="Annuity",-IFERROR(PPMT(D1_I/12,$C60,D1_T,OFFSET(E$4,,-$C60+1),0),),IFERROR(IF($C60=0,0,OFFSET(E$4,,-$C60+1)/D1_T),0))</f>
        <v>0</v>
      </c>
      <c r="G60" s="548">
        <f ca="1">IF('Clinic Model'!$P$15="Annuity",-IFERROR(PPMT(D1_I/12,$C60,D1_T,OFFSET(F$4,,-$C60+1),0),),IFERROR(IF($C60=0,0,OFFSET(F$4,,-$C60+1)/D1_T),0))</f>
        <v>0</v>
      </c>
      <c r="H60" s="548">
        <f ca="1">IF('Clinic Model'!$P$15="Annuity",-IFERROR(PPMT(D1_I/12,$C60,D1_T,OFFSET(G$4,,-$C60+1),0),),IFERROR(IF($C60=0,0,OFFSET(G$4,,-$C60+1)/D1_T),0))</f>
        <v>0</v>
      </c>
      <c r="I60" s="548">
        <f ca="1">IF('Clinic Model'!$P$15="Annuity",-IFERROR(PPMT(D1_I/12,$C60,D1_T,OFFSET(H$4,,-$C60+1),0),),IFERROR(IF($C60=0,0,OFFSET(H$4,,-$C60+1)/D1_T),0))</f>
        <v>0</v>
      </c>
      <c r="J60" s="548">
        <f ca="1">IF('Clinic Model'!$P$15="Annuity",-IFERROR(PPMT(D1_I/12,$C60,D1_T,OFFSET(I$4,,-$C60+1),0),),IFERROR(IF($C60=0,0,OFFSET(I$4,,-$C60+1)/D1_T),0))</f>
        <v>0</v>
      </c>
      <c r="K60" s="548">
        <f ca="1">IF('Clinic Model'!$P$15="Annuity",-IFERROR(PPMT(D1_I/12,$C60,D1_T,OFFSET(J$4,,-$C60+1),0),),IFERROR(IF($C60=0,0,OFFSET(J$4,,-$C60+1)/D1_T),0))</f>
        <v>0</v>
      </c>
      <c r="L60" s="548">
        <f ca="1">IF('Clinic Model'!$P$15="Annuity",-IFERROR(PPMT(D1_I/12,$C60,D1_T,OFFSET(K$4,,-$C60+1),0),),IFERROR(IF($C60=0,0,OFFSET(K$4,,-$C60+1)/D1_T),0))</f>
        <v>0</v>
      </c>
      <c r="M60" s="548">
        <f ca="1">IF('Clinic Model'!$P$15="Annuity",-IFERROR(PPMT(D1_I/12,$C60,D1_T,OFFSET(L$4,,-$C60+1),0),),IFERROR(IF($C60=0,0,OFFSET(L$4,,-$C60+1)/D1_T),0))</f>
        <v>0</v>
      </c>
      <c r="N60" s="548">
        <f ca="1">IF('Clinic Model'!$P$15="Annuity",-IFERROR(PPMT(D1_I/12,$C60,D1_T,OFFSET(M$4,,-$C60+1),0),),IFERROR(IF($C60=0,0,OFFSET(M$4,,-$C60+1)/D1_T),0))</f>
        <v>0</v>
      </c>
      <c r="O60" s="548">
        <f ca="1">IF('Clinic Model'!$P$15="Annuity",-IFERROR(PPMT(D1_I/12,$C60,D1_T,OFFSET(N$4,,-$C60+1),0),),IFERROR(IF($C60=0,0,OFFSET(N$4,,-$C60+1)/D1_T),0))</f>
        <v>0</v>
      </c>
      <c r="P60" s="548">
        <f ca="1">IF('Clinic Model'!$P$15="Annuity",-IFERROR(PPMT(D1_I/12,$C60,D1_T,OFFSET(O$4,,-$C60+1),0),),IFERROR(IF($C60=0,0,OFFSET(O$4,,-$C60+1)/D1_T),0))</f>
        <v>0</v>
      </c>
      <c r="Q60" s="548">
        <f ca="1">IF('Clinic Model'!$P$15="Annuity",-IFERROR(PPMT(D1_I/12,$C60,D1_T,OFFSET(P$4,,-$C60+1),0),),IFERROR(IF($C60=0,0,OFFSET(P$4,,-$C60+1)/D1_T),0))</f>
        <v>0</v>
      </c>
      <c r="R60" s="548">
        <f ca="1">IF('Clinic Model'!$P$15="Annuity",-IFERROR(PPMT(D1_I/12,$C60,D1_T,OFFSET(Q$4,,-$C60+1),0),),IFERROR(IF($C60=0,0,OFFSET(Q$4,,-$C60+1)/D1_T),0))</f>
        <v>0</v>
      </c>
      <c r="S60" s="548">
        <f ca="1">IF('Clinic Model'!$P$15="Annuity",-IFERROR(PPMT(D1_I/12,$C60,D1_T,OFFSET(R$4,,-$C60+1),0),),IFERROR(IF($C60=0,0,OFFSET(R$4,,-$C60+1)/D1_T),0))</f>
        <v>0</v>
      </c>
      <c r="T60" s="548">
        <f ca="1">IF('Clinic Model'!$P$15="Annuity",-IFERROR(PPMT(D1_I/12,$C60,D1_T,OFFSET(S$4,,-$C60+1),0),),IFERROR(IF($C60=0,0,OFFSET(S$4,,-$C60+1)/D1_T),0))</f>
        <v>0</v>
      </c>
      <c r="U60" s="548">
        <f ca="1">IF('Clinic Model'!$P$15="Annuity",-IFERROR(PPMT(D1_I/12,$C60,D1_T,OFFSET(T$4,,-$C60+1),0),),IFERROR(IF($C60=0,0,OFFSET(T$4,,-$C60+1)/D1_T),0))</f>
        <v>0</v>
      </c>
      <c r="V60" s="548">
        <f ca="1">IF('Clinic Model'!$P$15="Annuity",-IFERROR(PPMT(D1_I/12,$C60,D1_T,OFFSET(U$4,,-$C60+1),0),),IFERROR(IF($C60=0,0,OFFSET(U$4,,-$C60+1)/D1_T),0))</f>
        <v>0</v>
      </c>
      <c r="W60" s="548">
        <f ca="1">IF('Clinic Model'!$P$15="Annuity",-IFERROR(PPMT(D1_I/12,$C60,D1_T,OFFSET(V$4,,-$C60+1),0),),IFERROR(IF($C60=0,0,OFFSET(V$4,,-$C60+1)/D1_T),0))</f>
        <v>0</v>
      </c>
      <c r="X60" s="548">
        <f ca="1">IF('Clinic Model'!$P$15="Annuity",-IFERROR(PPMT(D1_I/12,$C60,D1_T,OFFSET(W$4,,-$C60+1),0),),IFERROR(IF($C60=0,0,OFFSET(W$4,,-$C60+1)/D1_T),0))</f>
        <v>0</v>
      </c>
      <c r="Y60" s="548">
        <f ca="1">IF('Clinic Model'!$P$15="Annuity",-IFERROR(PPMT(D1_I/12,$C60,D1_T,OFFSET(X$4,,-$C60+1),0),),IFERROR(IF($C60=0,0,OFFSET(X$4,,-$C60+1)/D1_T),0))</f>
        <v>0</v>
      </c>
      <c r="Z60" s="548">
        <f ca="1">IF('Clinic Model'!$P$15="Annuity",-IFERROR(PPMT(D1_I/12,$C60,D1_T,OFFSET(Y$4,,-$C60+1),0),),IFERROR(IF($C60=0,0,OFFSET(Y$4,,-$C60+1)/D1_T),0))</f>
        <v>0</v>
      </c>
      <c r="AA60" s="548">
        <f ca="1">IF('Clinic Model'!$P$15="Annuity",-IFERROR(PPMT(D1_I/12,$C60,D1_T,OFFSET(Z$4,,-$C60+1),0),),IFERROR(IF($C60=0,0,OFFSET(Z$4,,-$C60+1)/D1_T),0))</f>
        <v>0</v>
      </c>
      <c r="AB60" s="548">
        <f ca="1">IF('Clinic Model'!$P$15="Annuity",-IFERROR(PPMT(D1_I/12,$C60,D1_T,OFFSET(AA$4,,-$C60+1),0),),IFERROR(IF($C60=0,0,OFFSET(AA$4,,-$C60+1)/D1_T),0))</f>
        <v>0</v>
      </c>
      <c r="AC60" s="548">
        <f ca="1">IF('Clinic Model'!$P$15="Annuity",-IFERROR(PPMT(D1_I/12,$C60,D1_T,OFFSET(AB$4,,-$C60+1),0),),IFERROR(IF($C60=0,0,OFFSET(AB$4,,-$C60+1)/D1_T),0))</f>
        <v>0</v>
      </c>
      <c r="AD60" s="548">
        <f ca="1">IF('Clinic Model'!$P$15="Annuity",-IFERROR(PPMT(D1_I/12,$C60,D1_T,OFFSET(AC$4,,-$C60+1),0),),IFERROR(IF($C60=0,0,OFFSET(AC$4,,-$C60+1)/D1_T),0))</f>
        <v>0</v>
      </c>
      <c r="AE60" s="548">
        <f ca="1">IF('Clinic Model'!$P$15="Annuity",-IFERROR(PPMT(D1_I/12,$C60,D1_T,OFFSET(AD$4,,-$C60+1),0),),IFERROR(IF($C60=0,0,OFFSET(AD$4,,-$C60+1)/D1_T),0))</f>
        <v>0</v>
      </c>
      <c r="AF60" s="548">
        <f ca="1">IF('Clinic Model'!$P$15="Annuity",-IFERROR(PPMT(D1_I/12,$C60,D1_T,OFFSET(AE$4,,-$C60+1),0),),IFERROR(IF($C60=0,0,OFFSET(AE$4,,-$C60+1)/D1_T),0))</f>
        <v>0</v>
      </c>
      <c r="AG60" s="548">
        <f ca="1">IF('Clinic Model'!$P$15="Annuity",-IFERROR(PPMT(D1_I/12,$C60,D1_T,OFFSET(AF$4,,-$C60+1),0),),IFERROR(IF($C60=0,0,OFFSET(AF$4,,-$C60+1)/D1_T),0))</f>
        <v>0</v>
      </c>
      <c r="AH60" s="548">
        <f ca="1">IF('Clinic Model'!$P$15="Annuity",-IFERROR(PPMT(D1_I/12,$C60,D1_T,OFFSET(AG$4,,-$C60+1),0),),IFERROR(IF($C60=0,0,OFFSET(AG$4,,-$C60+1)/D1_T),0))</f>
        <v>0</v>
      </c>
      <c r="AI60" s="548">
        <f ca="1">IF('Clinic Model'!$P$15="Annuity",-IFERROR(PPMT(D1_I/12,$C60,D1_T,OFFSET(AH$4,,-$C60+1),0),),IFERROR(IF($C60=0,0,OFFSET(AH$4,,-$C60+1)/D1_T),0))</f>
        <v>0</v>
      </c>
      <c r="AJ60" s="548">
        <f ca="1">IF('Clinic Model'!$P$15="Annuity",-IFERROR(PPMT(D1_I/12,$C60,D1_T,OFFSET(AI$4,,-$C60+1),0),),IFERROR(IF($C60=0,0,OFFSET(AI$4,,-$C60+1)/D1_T),0))</f>
        <v>0</v>
      </c>
      <c r="AK60" s="548">
        <f ca="1">IF('Clinic Model'!$P$15="Annuity",-IFERROR(PPMT(D1_I/12,$C60,D1_T,OFFSET(AJ$4,,-$C60+1),0),),IFERROR(IF($C60=0,0,OFFSET(AJ$4,,-$C60+1)/D1_T),0))</f>
        <v>0</v>
      </c>
      <c r="AL60" s="548">
        <f ca="1">IF('Clinic Model'!$P$15="Annuity",-IFERROR(PPMT(D1_I/12,$C60,D1_T,OFFSET(AK$4,,-$C60+1),0),),IFERROR(IF($C60=0,0,OFFSET(AK$4,,-$C60+1)/D1_T),0))</f>
        <v>0</v>
      </c>
      <c r="AM60" s="548">
        <f ca="1">IF('Clinic Model'!$P$15="Annuity",-IFERROR(PPMT(D1_I/12,$C60,D1_T,OFFSET(AL$4,,-$C60+1),0),),IFERROR(IF($C60=0,0,OFFSET(AL$4,,-$C60+1)/D1_T),0))</f>
        <v>0</v>
      </c>
      <c r="AN60" s="548">
        <f ca="1">IF('Clinic Model'!$P$15="Annuity",-IFERROR(PPMT(D1_I/12,$C60,D1_T,OFFSET(AM$4,,-$C60+1),0),),IFERROR(IF($C60=0,0,OFFSET(AM$4,,-$C60+1)/D1_T),0))</f>
        <v>0</v>
      </c>
      <c r="AO60" s="548">
        <f ca="1">IF('Clinic Model'!$P$15="Annuity",-IFERROR(PPMT(D1_I/12,$C60,D1_T,OFFSET(AN$4,,-$C60+1),0),),IFERROR(IF($C60=0,0,OFFSET(AN$4,,-$C60+1)/D1_T),0))</f>
        <v>0</v>
      </c>
      <c r="AP60" s="548">
        <f ca="1">IF('Clinic Model'!$P$15="Annuity",-IFERROR(PPMT(D1_I/12,$C60,D1_T,OFFSET(AO$4,,-$C60+1),0),),IFERROR(IF($C60=0,0,OFFSET(AO$4,,-$C60+1)/D1_T),0))</f>
        <v>0</v>
      </c>
      <c r="AQ60" s="548">
        <f ca="1">IF('Clinic Model'!$P$15="Annuity",-IFERROR(PPMT(D1_I/12,$C60,D1_T,OFFSET(AP$4,,-$C60+1),0),),IFERROR(IF($C60=0,0,OFFSET(AP$4,,-$C60+1)/D1_T),0))</f>
        <v>0</v>
      </c>
      <c r="AR60" s="548">
        <f ca="1">IF('Clinic Model'!$P$15="Annuity",-IFERROR(PPMT(D1_I/12,$C60,D1_T,OFFSET(AQ$4,,-$C60+1),0),),IFERROR(IF($C60=0,0,OFFSET(AQ$4,,-$C60+1)/D1_T),0))</f>
        <v>0</v>
      </c>
      <c r="AS60" s="548">
        <f ca="1">IF('Clinic Model'!$P$15="Annuity",-IFERROR(PPMT(D1_I/12,$C60,D1_T,OFFSET(AR$4,,-$C60+1),0),),IFERROR(IF($C60=0,0,OFFSET(AR$4,,-$C60+1)/D1_T),0))</f>
        <v>0</v>
      </c>
      <c r="AT60" s="548">
        <f ca="1">IF('Clinic Model'!$P$15="Annuity",-IFERROR(PPMT(D1_I/12,$C60,D1_T,OFFSET(AS$4,,-$C60+1),0),),IFERROR(IF($C60=0,0,OFFSET(AS$4,,-$C60+1)/D1_T),0))</f>
        <v>0</v>
      </c>
      <c r="AU60" s="548">
        <f ca="1">IF('Clinic Model'!$P$15="Annuity",-IFERROR(PPMT(D1_I/12,$C60,D1_T,OFFSET(AT$4,,-$C60+1),0),),IFERROR(IF($C60=0,0,OFFSET(AT$4,,-$C60+1)/D1_T),0))</f>
        <v>0</v>
      </c>
      <c r="AV60" s="548">
        <f ca="1">IF('Clinic Model'!$P$15="Annuity",-IFERROR(PPMT(D1_I/12,$C60,D1_T,OFFSET(AU$4,,-$C60+1),0),),IFERROR(IF($C60=0,0,OFFSET(AU$4,,-$C60+1)/D1_T),0))</f>
        <v>0</v>
      </c>
      <c r="AW60" s="548">
        <f ca="1">IF('Clinic Model'!$P$15="Annuity",-IFERROR(PPMT(D1_I/12,$C60,D1_T,OFFSET(AV$4,,-$C60+1),0),),IFERROR(IF($C60=0,0,OFFSET(AV$4,,-$C60+1)/D1_T),0))</f>
        <v>0</v>
      </c>
      <c r="AX60" s="548">
        <f ca="1">IF('Clinic Model'!$P$15="Annuity",-IFERROR(PPMT(D1_I/12,$C60,D1_T,OFFSET(AW$4,,-$C60+1),0),),IFERROR(IF($C60=0,0,OFFSET(AW$4,,-$C60+1)/D1_T),0))</f>
        <v>0</v>
      </c>
      <c r="AY60" s="548">
        <f ca="1">IF('Clinic Model'!$P$15="Annuity",-IFERROR(PPMT(D1_I/12,$C60,D1_T,OFFSET(AX$4,,-$C60+1),0),),IFERROR(IF($C60=0,0,OFFSET(AX$4,,-$C60+1)/D1_T),0))</f>
        <v>0</v>
      </c>
      <c r="AZ60" s="548">
        <f ca="1">IF('Clinic Model'!$P$15="Annuity",-IFERROR(PPMT(D1_I/12,$C60,D1_T,OFFSET(AY$4,,-$C60+1),0),),IFERROR(IF($C60=0,0,OFFSET(AY$4,,-$C60+1)/D1_T),0))</f>
        <v>0</v>
      </c>
      <c r="BA60" s="548">
        <f ca="1">IF('Clinic Model'!$P$15="Annuity",-IFERROR(PPMT(D1_I/12,$C60,D1_T,OFFSET(AZ$4,,-$C60+1),0),),IFERROR(IF($C60=0,0,OFFSET(AZ$4,,-$C60+1)/D1_T),0))</f>
        <v>0</v>
      </c>
      <c r="BB60" s="548">
        <f ca="1">IF('Clinic Model'!$P$15="Annuity",-IFERROR(PPMT(D1_I/12,$C60,D1_T,OFFSET(BA$4,,-$C60+1),0),),IFERROR(IF($C60=0,0,OFFSET(BA$4,,-$C60+1)/D1_T),0))</f>
        <v>0</v>
      </c>
      <c r="BC60" s="548">
        <f ca="1">IF('Clinic Model'!$P$15="Annuity",-IFERROR(PPMT(D1_I/12,$C60,D1_T,OFFSET(BB$4,,-$C60+1),0),),IFERROR(IF($C60=0,0,OFFSET(BB$4,,-$C60+1)/D1_T),0))</f>
        <v>0</v>
      </c>
      <c r="BD60" s="548">
        <f ca="1">IF('Clinic Model'!$P$15="Annuity",-IFERROR(PPMT(D1_I/12,$C60,D1_T,OFFSET(BC$4,,-$C60+1),0),),IFERROR(IF($C60=0,0,OFFSET(BC$4,,-$C60+1)/D1_T),0))</f>
        <v>0</v>
      </c>
      <c r="BE60" s="548">
        <f ca="1">IF('Clinic Model'!$P$15="Annuity",-IFERROR(PPMT(D1_I/12,$C60,D1_T,OFFSET(BD$4,,-$C60+1),0),),IFERROR(IF($C60=0,0,OFFSET(BD$4,,-$C60+1)/D1_T),0))</f>
        <v>0</v>
      </c>
      <c r="BF60" s="548">
        <f ca="1">IF('Clinic Model'!$P$15="Annuity",-IFERROR(PPMT(D1_I/12,$C60,D1_T,OFFSET(BE$4,,-$C60+1),0),),IFERROR(IF($C60=0,0,OFFSET(BE$4,,-$C60+1)/D1_T),0))</f>
        <v>0</v>
      </c>
      <c r="BG60" s="548">
        <f ca="1">IF('Clinic Model'!$P$15="Annuity",-IFERROR(PPMT(D1_I/12,$C60,D1_T,OFFSET(BF$4,,-$C60+1),0),),IFERROR(IF($C60=0,0,OFFSET(BF$4,,-$C60+1)/D1_T),0))</f>
        <v>0</v>
      </c>
      <c r="BH60" s="548">
        <f ca="1">IF('Clinic Model'!$P$15="Annuity",-IFERROR(PPMT(D1_I/12,$C60,D1_T,OFFSET(BG$4,,-$C60+1),0),),IFERROR(IF($C60=0,0,OFFSET(BG$4,,-$C60+1)/D1_T),0))</f>
        <v>0</v>
      </c>
      <c r="BI60" s="548">
        <f ca="1">IF('Clinic Model'!$P$15="Annuity",-IFERROR(PPMT(D1_I/12,$C60,D1_T,OFFSET(BH$4,,-$C60+1),0),),IFERROR(IF($C60=0,0,OFFSET(BH$4,,-$C60+1)/D1_T),0))</f>
        <v>0</v>
      </c>
      <c r="BJ60" s="548">
        <f ca="1">IF('Clinic Model'!$P$15="Annuity",-IFERROR(PPMT(D1_I/12,$C60,D1_T,OFFSET(BI$4,,-$C60+1),0),),IFERROR(IF($C60=0,0,OFFSET(BI$4,,-$C60+1)/D1_T),0))</f>
        <v>0</v>
      </c>
      <c r="BK60" s="548">
        <f ca="1">IF('Clinic Model'!$P$15="Annuity",-IFERROR(PPMT(D1_I/12,$C60,D1_T,OFFSET(BJ$4,,-$C60+1),0),),IFERROR(IF($C60=0,0,OFFSET(BJ$4,,-$C60+1)/D1_T),0))</f>
        <v>0</v>
      </c>
      <c r="BL60" s="548">
        <f ca="1">IF('Clinic Model'!$P$15="Annuity",-IFERROR(PPMT(D1_I/12,$C60,D1_T,OFFSET(BK$4,,-$C60+1),0),),IFERROR(IF($C60=0,0,OFFSET(BK$4,,-$C60+1)/D1_T),0))</f>
        <v>0</v>
      </c>
    </row>
    <row r="61" spans="1:64" ht="10.5" hidden="1" customHeight="1" outlineLevel="1" x14ac:dyDescent="0.3">
      <c r="A61" s="105"/>
      <c r="B61" s="504"/>
      <c r="C61" s="105">
        <f t="shared" si="4"/>
        <v>0</v>
      </c>
      <c r="E61" s="548">
        <f ca="1">IF('Clinic Model'!$P$15="Annuity",-IFERROR(PPMT(D1_I/12,$C61,D1_T,OFFSET(D$4,,-$C61+1),0),),IFERROR(IF($C61=0,0,OFFSET(D$4,,-$C61+1)/D1_T),0))</f>
        <v>0</v>
      </c>
      <c r="F61" s="548">
        <f ca="1">IF('Clinic Model'!$P$15="Annuity",-IFERROR(PPMT(D1_I/12,$C61,D1_T,OFFSET(E$4,,-$C61+1),0),),IFERROR(IF($C61=0,0,OFFSET(E$4,,-$C61+1)/D1_T),0))</f>
        <v>0</v>
      </c>
      <c r="G61" s="548">
        <f ca="1">IF('Clinic Model'!$P$15="Annuity",-IFERROR(PPMT(D1_I/12,$C61,D1_T,OFFSET(F$4,,-$C61+1),0),),IFERROR(IF($C61=0,0,OFFSET(F$4,,-$C61+1)/D1_T),0))</f>
        <v>0</v>
      </c>
      <c r="H61" s="548">
        <f ca="1">IF('Clinic Model'!$P$15="Annuity",-IFERROR(PPMT(D1_I/12,$C61,D1_T,OFFSET(G$4,,-$C61+1),0),),IFERROR(IF($C61=0,0,OFFSET(G$4,,-$C61+1)/D1_T),0))</f>
        <v>0</v>
      </c>
      <c r="I61" s="548">
        <f ca="1">IF('Clinic Model'!$P$15="Annuity",-IFERROR(PPMT(D1_I/12,$C61,D1_T,OFFSET(H$4,,-$C61+1),0),),IFERROR(IF($C61=0,0,OFFSET(H$4,,-$C61+1)/D1_T),0))</f>
        <v>0</v>
      </c>
      <c r="J61" s="548">
        <f ca="1">IF('Clinic Model'!$P$15="Annuity",-IFERROR(PPMT(D1_I/12,$C61,D1_T,OFFSET(I$4,,-$C61+1),0),),IFERROR(IF($C61=0,0,OFFSET(I$4,,-$C61+1)/D1_T),0))</f>
        <v>0</v>
      </c>
      <c r="K61" s="548">
        <f ca="1">IF('Clinic Model'!$P$15="Annuity",-IFERROR(PPMT(D1_I/12,$C61,D1_T,OFFSET(J$4,,-$C61+1),0),),IFERROR(IF($C61=0,0,OFFSET(J$4,,-$C61+1)/D1_T),0))</f>
        <v>0</v>
      </c>
      <c r="L61" s="548">
        <f ca="1">IF('Clinic Model'!$P$15="Annuity",-IFERROR(PPMT(D1_I/12,$C61,D1_T,OFFSET(K$4,,-$C61+1),0),),IFERROR(IF($C61=0,0,OFFSET(K$4,,-$C61+1)/D1_T),0))</f>
        <v>0</v>
      </c>
      <c r="M61" s="548">
        <f ca="1">IF('Clinic Model'!$P$15="Annuity",-IFERROR(PPMT(D1_I/12,$C61,D1_T,OFFSET(L$4,,-$C61+1),0),),IFERROR(IF($C61=0,0,OFFSET(L$4,,-$C61+1)/D1_T),0))</f>
        <v>0</v>
      </c>
      <c r="N61" s="548">
        <f ca="1">IF('Clinic Model'!$P$15="Annuity",-IFERROR(PPMT(D1_I/12,$C61,D1_T,OFFSET(M$4,,-$C61+1),0),),IFERROR(IF($C61=0,0,OFFSET(M$4,,-$C61+1)/D1_T),0))</f>
        <v>0</v>
      </c>
      <c r="O61" s="548">
        <f ca="1">IF('Clinic Model'!$P$15="Annuity",-IFERROR(PPMT(D1_I/12,$C61,D1_T,OFFSET(N$4,,-$C61+1),0),),IFERROR(IF($C61=0,0,OFFSET(N$4,,-$C61+1)/D1_T),0))</f>
        <v>0</v>
      </c>
      <c r="P61" s="548">
        <f ca="1">IF('Clinic Model'!$P$15="Annuity",-IFERROR(PPMT(D1_I/12,$C61,D1_T,OFFSET(O$4,,-$C61+1),0),),IFERROR(IF($C61=0,0,OFFSET(O$4,,-$C61+1)/D1_T),0))</f>
        <v>0</v>
      </c>
      <c r="Q61" s="548">
        <f ca="1">IF('Clinic Model'!$P$15="Annuity",-IFERROR(PPMT(D1_I/12,$C61,D1_T,OFFSET(P$4,,-$C61+1),0),),IFERROR(IF($C61=0,0,OFFSET(P$4,,-$C61+1)/D1_T),0))</f>
        <v>0</v>
      </c>
      <c r="R61" s="548">
        <f ca="1">IF('Clinic Model'!$P$15="Annuity",-IFERROR(PPMT(D1_I/12,$C61,D1_T,OFFSET(Q$4,,-$C61+1),0),),IFERROR(IF($C61=0,0,OFFSET(Q$4,,-$C61+1)/D1_T),0))</f>
        <v>0</v>
      </c>
      <c r="S61" s="548">
        <f ca="1">IF('Clinic Model'!$P$15="Annuity",-IFERROR(PPMT(D1_I/12,$C61,D1_T,OFFSET(R$4,,-$C61+1),0),),IFERROR(IF($C61=0,0,OFFSET(R$4,,-$C61+1)/D1_T),0))</f>
        <v>0</v>
      </c>
      <c r="T61" s="548">
        <f ca="1">IF('Clinic Model'!$P$15="Annuity",-IFERROR(PPMT(D1_I/12,$C61,D1_T,OFFSET(S$4,,-$C61+1),0),),IFERROR(IF($C61=0,0,OFFSET(S$4,,-$C61+1)/D1_T),0))</f>
        <v>0</v>
      </c>
      <c r="U61" s="548">
        <f ca="1">IF('Clinic Model'!$P$15="Annuity",-IFERROR(PPMT(D1_I/12,$C61,D1_T,OFFSET(T$4,,-$C61+1),0),),IFERROR(IF($C61=0,0,OFFSET(T$4,,-$C61+1)/D1_T),0))</f>
        <v>0</v>
      </c>
      <c r="V61" s="548">
        <f ca="1">IF('Clinic Model'!$P$15="Annuity",-IFERROR(PPMT(D1_I/12,$C61,D1_T,OFFSET(U$4,,-$C61+1),0),),IFERROR(IF($C61=0,0,OFFSET(U$4,,-$C61+1)/D1_T),0))</f>
        <v>0</v>
      </c>
      <c r="W61" s="548">
        <f ca="1">IF('Clinic Model'!$P$15="Annuity",-IFERROR(PPMT(D1_I/12,$C61,D1_T,OFFSET(V$4,,-$C61+1),0),),IFERROR(IF($C61=0,0,OFFSET(V$4,,-$C61+1)/D1_T),0))</f>
        <v>0</v>
      </c>
      <c r="X61" s="548">
        <f ca="1">IF('Clinic Model'!$P$15="Annuity",-IFERROR(PPMT(D1_I/12,$C61,D1_T,OFFSET(W$4,,-$C61+1),0),),IFERROR(IF($C61=0,0,OFFSET(W$4,,-$C61+1)/D1_T),0))</f>
        <v>0</v>
      </c>
      <c r="Y61" s="548">
        <f ca="1">IF('Clinic Model'!$P$15="Annuity",-IFERROR(PPMT(D1_I/12,$C61,D1_T,OFFSET(X$4,,-$C61+1),0),),IFERROR(IF($C61=0,0,OFFSET(X$4,,-$C61+1)/D1_T),0))</f>
        <v>0</v>
      </c>
      <c r="Z61" s="548">
        <f ca="1">IF('Clinic Model'!$P$15="Annuity",-IFERROR(PPMT(D1_I/12,$C61,D1_T,OFFSET(Y$4,,-$C61+1),0),),IFERROR(IF($C61=0,0,OFFSET(Y$4,,-$C61+1)/D1_T),0))</f>
        <v>0</v>
      </c>
      <c r="AA61" s="548">
        <f ca="1">IF('Clinic Model'!$P$15="Annuity",-IFERROR(PPMT(D1_I/12,$C61,D1_T,OFFSET(Z$4,,-$C61+1),0),),IFERROR(IF($C61=0,0,OFFSET(Z$4,,-$C61+1)/D1_T),0))</f>
        <v>0</v>
      </c>
      <c r="AB61" s="548">
        <f ca="1">IF('Clinic Model'!$P$15="Annuity",-IFERROR(PPMT(D1_I/12,$C61,D1_T,OFFSET(AA$4,,-$C61+1),0),),IFERROR(IF($C61=0,0,OFFSET(AA$4,,-$C61+1)/D1_T),0))</f>
        <v>0</v>
      </c>
      <c r="AC61" s="548">
        <f ca="1">IF('Clinic Model'!$P$15="Annuity",-IFERROR(PPMT(D1_I/12,$C61,D1_T,OFFSET(AB$4,,-$C61+1),0),),IFERROR(IF($C61=0,0,OFFSET(AB$4,,-$C61+1)/D1_T),0))</f>
        <v>0</v>
      </c>
      <c r="AD61" s="548">
        <f ca="1">IF('Clinic Model'!$P$15="Annuity",-IFERROR(PPMT(D1_I/12,$C61,D1_T,OFFSET(AC$4,,-$C61+1),0),),IFERROR(IF($C61=0,0,OFFSET(AC$4,,-$C61+1)/D1_T),0))</f>
        <v>0</v>
      </c>
      <c r="AE61" s="548">
        <f ca="1">IF('Clinic Model'!$P$15="Annuity",-IFERROR(PPMT(D1_I/12,$C61,D1_T,OFFSET(AD$4,,-$C61+1),0),),IFERROR(IF($C61=0,0,OFFSET(AD$4,,-$C61+1)/D1_T),0))</f>
        <v>0</v>
      </c>
      <c r="AF61" s="548">
        <f ca="1">IF('Clinic Model'!$P$15="Annuity",-IFERROR(PPMT(D1_I/12,$C61,D1_T,OFFSET(AE$4,,-$C61+1),0),),IFERROR(IF($C61=0,0,OFFSET(AE$4,,-$C61+1)/D1_T),0))</f>
        <v>0</v>
      </c>
      <c r="AG61" s="548">
        <f ca="1">IF('Clinic Model'!$P$15="Annuity",-IFERROR(PPMT(D1_I/12,$C61,D1_T,OFFSET(AF$4,,-$C61+1),0),),IFERROR(IF($C61=0,0,OFFSET(AF$4,,-$C61+1)/D1_T),0))</f>
        <v>0</v>
      </c>
      <c r="AH61" s="548">
        <f ca="1">IF('Clinic Model'!$P$15="Annuity",-IFERROR(PPMT(D1_I/12,$C61,D1_T,OFFSET(AG$4,,-$C61+1),0),),IFERROR(IF($C61=0,0,OFFSET(AG$4,,-$C61+1)/D1_T),0))</f>
        <v>0</v>
      </c>
      <c r="AI61" s="548">
        <f ca="1">IF('Clinic Model'!$P$15="Annuity",-IFERROR(PPMT(D1_I/12,$C61,D1_T,OFFSET(AH$4,,-$C61+1),0),),IFERROR(IF($C61=0,0,OFFSET(AH$4,,-$C61+1)/D1_T),0))</f>
        <v>0</v>
      </c>
      <c r="AJ61" s="548">
        <f ca="1">IF('Clinic Model'!$P$15="Annuity",-IFERROR(PPMT(D1_I/12,$C61,D1_T,OFFSET(AI$4,,-$C61+1),0),),IFERROR(IF($C61=0,0,OFFSET(AI$4,,-$C61+1)/D1_T),0))</f>
        <v>0</v>
      </c>
      <c r="AK61" s="548">
        <f ca="1">IF('Clinic Model'!$P$15="Annuity",-IFERROR(PPMT(D1_I/12,$C61,D1_T,OFFSET(AJ$4,,-$C61+1),0),),IFERROR(IF($C61=0,0,OFFSET(AJ$4,,-$C61+1)/D1_T),0))</f>
        <v>0</v>
      </c>
      <c r="AL61" s="548">
        <f ca="1">IF('Clinic Model'!$P$15="Annuity",-IFERROR(PPMT(D1_I/12,$C61,D1_T,OFFSET(AK$4,,-$C61+1),0),),IFERROR(IF($C61=0,0,OFFSET(AK$4,,-$C61+1)/D1_T),0))</f>
        <v>0</v>
      </c>
      <c r="AM61" s="548">
        <f ca="1">IF('Clinic Model'!$P$15="Annuity",-IFERROR(PPMT(D1_I/12,$C61,D1_T,OFFSET(AL$4,,-$C61+1),0),),IFERROR(IF($C61=0,0,OFFSET(AL$4,,-$C61+1)/D1_T),0))</f>
        <v>0</v>
      </c>
      <c r="AN61" s="548">
        <f ca="1">IF('Clinic Model'!$P$15="Annuity",-IFERROR(PPMT(D1_I/12,$C61,D1_T,OFFSET(AM$4,,-$C61+1),0),),IFERROR(IF($C61=0,0,OFFSET(AM$4,,-$C61+1)/D1_T),0))</f>
        <v>0</v>
      </c>
      <c r="AO61" s="548">
        <f ca="1">IF('Clinic Model'!$P$15="Annuity",-IFERROR(PPMT(D1_I/12,$C61,D1_T,OFFSET(AN$4,,-$C61+1),0),),IFERROR(IF($C61=0,0,OFFSET(AN$4,,-$C61+1)/D1_T),0))</f>
        <v>0</v>
      </c>
      <c r="AP61" s="548">
        <f ca="1">IF('Clinic Model'!$P$15="Annuity",-IFERROR(PPMT(D1_I/12,$C61,D1_T,OFFSET(AO$4,,-$C61+1),0),),IFERROR(IF($C61=0,0,OFFSET(AO$4,,-$C61+1)/D1_T),0))</f>
        <v>0</v>
      </c>
      <c r="AQ61" s="548">
        <f ca="1">IF('Clinic Model'!$P$15="Annuity",-IFERROR(PPMT(D1_I/12,$C61,D1_T,OFFSET(AP$4,,-$C61+1),0),),IFERROR(IF($C61=0,0,OFFSET(AP$4,,-$C61+1)/D1_T),0))</f>
        <v>0</v>
      </c>
      <c r="AR61" s="548">
        <f ca="1">IF('Clinic Model'!$P$15="Annuity",-IFERROR(PPMT(D1_I/12,$C61,D1_T,OFFSET(AQ$4,,-$C61+1),0),),IFERROR(IF($C61=0,0,OFFSET(AQ$4,,-$C61+1)/D1_T),0))</f>
        <v>0</v>
      </c>
      <c r="AS61" s="548">
        <f ca="1">IF('Clinic Model'!$P$15="Annuity",-IFERROR(PPMT(D1_I/12,$C61,D1_T,OFFSET(AR$4,,-$C61+1),0),),IFERROR(IF($C61=0,0,OFFSET(AR$4,,-$C61+1)/D1_T),0))</f>
        <v>0</v>
      </c>
      <c r="AT61" s="548">
        <f ca="1">IF('Clinic Model'!$P$15="Annuity",-IFERROR(PPMT(D1_I/12,$C61,D1_T,OFFSET(AS$4,,-$C61+1),0),),IFERROR(IF($C61=0,0,OFFSET(AS$4,,-$C61+1)/D1_T),0))</f>
        <v>0</v>
      </c>
      <c r="AU61" s="548">
        <f ca="1">IF('Clinic Model'!$P$15="Annuity",-IFERROR(PPMT(D1_I/12,$C61,D1_T,OFFSET(AT$4,,-$C61+1),0),),IFERROR(IF($C61=0,0,OFFSET(AT$4,,-$C61+1)/D1_T),0))</f>
        <v>0</v>
      </c>
      <c r="AV61" s="548">
        <f ca="1">IF('Clinic Model'!$P$15="Annuity",-IFERROR(PPMT(D1_I/12,$C61,D1_T,OFFSET(AU$4,,-$C61+1),0),),IFERROR(IF($C61=0,0,OFFSET(AU$4,,-$C61+1)/D1_T),0))</f>
        <v>0</v>
      </c>
      <c r="AW61" s="548">
        <f ca="1">IF('Clinic Model'!$P$15="Annuity",-IFERROR(PPMT(D1_I/12,$C61,D1_T,OFFSET(AV$4,,-$C61+1),0),),IFERROR(IF($C61=0,0,OFFSET(AV$4,,-$C61+1)/D1_T),0))</f>
        <v>0</v>
      </c>
      <c r="AX61" s="548">
        <f ca="1">IF('Clinic Model'!$P$15="Annuity",-IFERROR(PPMT(D1_I/12,$C61,D1_T,OFFSET(AW$4,,-$C61+1),0),),IFERROR(IF($C61=0,0,OFFSET(AW$4,,-$C61+1)/D1_T),0))</f>
        <v>0</v>
      </c>
      <c r="AY61" s="548">
        <f ca="1">IF('Clinic Model'!$P$15="Annuity",-IFERROR(PPMT(D1_I/12,$C61,D1_T,OFFSET(AX$4,,-$C61+1),0),),IFERROR(IF($C61=0,0,OFFSET(AX$4,,-$C61+1)/D1_T),0))</f>
        <v>0</v>
      </c>
      <c r="AZ61" s="548">
        <f ca="1">IF('Clinic Model'!$P$15="Annuity",-IFERROR(PPMT(D1_I/12,$C61,D1_T,OFFSET(AY$4,,-$C61+1),0),),IFERROR(IF($C61=0,0,OFFSET(AY$4,,-$C61+1)/D1_T),0))</f>
        <v>0</v>
      </c>
      <c r="BA61" s="548">
        <f ca="1">IF('Clinic Model'!$P$15="Annuity",-IFERROR(PPMT(D1_I/12,$C61,D1_T,OFFSET(AZ$4,,-$C61+1),0),),IFERROR(IF($C61=0,0,OFFSET(AZ$4,,-$C61+1)/D1_T),0))</f>
        <v>0</v>
      </c>
      <c r="BB61" s="548">
        <f ca="1">IF('Clinic Model'!$P$15="Annuity",-IFERROR(PPMT(D1_I/12,$C61,D1_T,OFFSET(BA$4,,-$C61+1),0),),IFERROR(IF($C61=0,0,OFFSET(BA$4,,-$C61+1)/D1_T),0))</f>
        <v>0</v>
      </c>
      <c r="BC61" s="548">
        <f ca="1">IF('Clinic Model'!$P$15="Annuity",-IFERROR(PPMT(D1_I/12,$C61,D1_T,OFFSET(BB$4,,-$C61+1),0),),IFERROR(IF($C61=0,0,OFFSET(BB$4,,-$C61+1)/D1_T),0))</f>
        <v>0</v>
      </c>
      <c r="BD61" s="548">
        <f ca="1">IF('Clinic Model'!$P$15="Annuity",-IFERROR(PPMT(D1_I/12,$C61,D1_T,OFFSET(BC$4,,-$C61+1),0),),IFERROR(IF($C61=0,0,OFFSET(BC$4,,-$C61+1)/D1_T),0))</f>
        <v>0</v>
      </c>
      <c r="BE61" s="548">
        <f ca="1">IF('Clinic Model'!$P$15="Annuity",-IFERROR(PPMT(D1_I/12,$C61,D1_T,OFFSET(BD$4,,-$C61+1),0),),IFERROR(IF($C61=0,0,OFFSET(BD$4,,-$C61+1)/D1_T),0))</f>
        <v>0</v>
      </c>
      <c r="BF61" s="548">
        <f ca="1">IF('Clinic Model'!$P$15="Annuity",-IFERROR(PPMT(D1_I/12,$C61,D1_T,OFFSET(BE$4,,-$C61+1),0),),IFERROR(IF($C61=0,0,OFFSET(BE$4,,-$C61+1)/D1_T),0))</f>
        <v>0</v>
      </c>
      <c r="BG61" s="548">
        <f ca="1">IF('Clinic Model'!$P$15="Annuity",-IFERROR(PPMT(D1_I/12,$C61,D1_T,OFFSET(BF$4,,-$C61+1),0),),IFERROR(IF($C61=0,0,OFFSET(BF$4,,-$C61+1)/D1_T),0))</f>
        <v>0</v>
      </c>
      <c r="BH61" s="548">
        <f ca="1">IF('Clinic Model'!$P$15="Annuity",-IFERROR(PPMT(D1_I/12,$C61,D1_T,OFFSET(BG$4,,-$C61+1),0),),IFERROR(IF($C61=0,0,OFFSET(BG$4,,-$C61+1)/D1_T),0))</f>
        <v>0</v>
      </c>
      <c r="BI61" s="548">
        <f ca="1">IF('Clinic Model'!$P$15="Annuity",-IFERROR(PPMT(D1_I/12,$C61,D1_T,OFFSET(BH$4,,-$C61+1),0),),IFERROR(IF($C61=0,0,OFFSET(BH$4,,-$C61+1)/D1_T),0))</f>
        <v>0</v>
      </c>
      <c r="BJ61" s="548">
        <f ca="1">IF('Clinic Model'!$P$15="Annuity",-IFERROR(PPMT(D1_I/12,$C61,D1_T,OFFSET(BI$4,,-$C61+1),0),),IFERROR(IF($C61=0,0,OFFSET(BI$4,,-$C61+1)/D1_T),0))</f>
        <v>0</v>
      </c>
      <c r="BK61" s="548">
        <f ca="1">IF('Clinic Model'!$P$15="Annuity",-IFERROR(PPMT(D1_I/12,$C61,D1_T,OFFSET(BJ$4,,-$C61+1),0),),IFERROR(IF($C61=0,0,OFFSET(BJ$4,,-$C61+1)/D1_T),0))</f>
        <v>0</v>
      </c>
      <c r="BL61" s="548">
        <f ca="1">IF('Clinic Model'!$P$15="Annuity",-IFERROR(PPMT(D1_I/12,$C61,D1_T,OFFSET(BK$4,,-$C61+1),0),),IFERROR(IF($C61=0,0,OFFSET(BK$4,,-$C61+1)/D1_T),0))</f>
        <v>0</v>
      </c>
    </row>
    <row r="62" spans="1:64" ht="10.5" hidden="1" customHeight="1" outlineLevel="1" x14ac:dyDescent="0.3">
      <c r="A62" s="105"/>
      <c r="B62" s="504"/>
      <c r="C62" s="105">
        <f t="shared" si="4"/>
        <v>0</v>
      </c>
      <c r="E62" s="548">
        <f ca="1">IF('Clinic Model'!$P$15="Annuity",-IFERROR(PPMT(D1_I/12,$C62,D1_T,OFFSET(D$4,,-$C62+1),0),),IFERROR(IF($C62=0,0,OFFSET(D$4,,-$C62+1)/D1_T),0))</f>
        <v>0</v>
      </c>
      <c r="F62" s="548">
        <f ca="1">IF('Clinic Model'!$P$15="Annuity",-IFERROR(PPMT(D1_I/12,$C62,D1_T,OFFSET(E$4,,-$C62+1),0),),IFERROR(IF($C62=0,0,OFFSET(E$4,,-$C62+1)/D1_T),0))</f>
        <v>0</v>
      </c>
      <c r="G62" s="548">
        <f ca="1">IF('Clinic Model'!$P$15="Annuity",-IFERROR(PPMT(D1_I/12,$C62,D1_T,OFFSET(F$4,,-$C62+1),0),),IFERROR(IF($C62=0,0,OFFSET(F$4,,-$C62+1)/D1_T),0))</f>
        <v>0</v>
      </c>
      <c r="H62" s="548">
        <f ca="1">IF('Clinic Model'!$P$15="Annuity",-IFERROR(PPMT(D1_I/12,$C62,D1_T,OFFSET(G$4,,-$C62+1),0),),IFERROR(IF($C62=0,0,OFFSET(G$4,,-$C62+1)/D1_T),0))</f>
        <v>0</v>
      </c>
      <c r="I62" s="548">
        <f ca="1">IF('Clinic Model'!$P$15="Annuity",-IFERROR(PPMT(D1_I/12,$C62,D1_T,OFFSET(H$4,,-$C62+1),0),),IFERROR(IF($C62=0,0,OFFSET(H$4,,-$C62+1)/D1_T),0))</f>
        <v>0</v>
      </c>
      <c r="J62" s="548">
        <f ca="1">IF('Clinic Model'!$P$15="Annuity",-IFERROR(PPMT(D1_I/12,$C62,D1_T,OFFSET(I$4,,-$C62+1),0),),IFERROR(IF($C62=0,0,OFFSET(I$4,,-$C62+1)/D1_T),0))</f>
        <v>0</v>
      </c>
      <c r="K62" s="548">
        <f ca="1">IF('Clinic Model'!$P$15="Annuity",-IFERROR(PPMT(D1_I/12,$C62,D1_T,OFFSET(J$4,,-$C62+1),0),),IFERROR(IF($C62=0,0,OFFSET(J$4,,-$C62+1)/D1_T),0))</f>
        <v>0</v>
      </c>
      <c r="L62" s="548">
        <f ca="1">IF('Clinic Model'!$P$15="Annuity",-IFERROR(PPMT(D1_I/12,$C62,D1_T,OFFSET(K$4,,-$C62+1),0),),IFERROR(IF($C62=0,0,OFFSET(K$4,,-$C62+1)/D1_T),0))</f>
        <v>0</v>
      </c>
      <c r="M62" s="548">
        <f ca="1">IF('Clinic Model'!$P$15="Annuity",-IFERROR(PPMT(D1_I/12,$C62,D1_T,OFFSET(L$4,,-$C62+1),0),),IFERROR(IF($C62=0,0,OFFSET(L$4,,-$C62+1)/D1_T),0))</f>
        <v>0</v>
      </c>
      <c r="N62" s="548">
        <f ca="1">IF('Clinic Model'!$P$15="Annuity",-IFERROR(PPMT(D1_I/12,$C62,D1_T,OFFSET(M$4,,-$C62+1),0),),IFERROR(IF($C62=0,0,OFFSET(M$4,,-$C62+1)/D1_T),0))</f>
        <v>0</v>
      </c>
      <c r="O62" s="548">
        <f ca="1">IF('Clinic Model'!$P$15="Annuity",-IFERROR(PPMT(D1_I/12,$C62,D1_T,OFFSET(N$4,,-$C62+1),0),),IFERROR(IF($C62=0,0,OFFSET(N$4,,-$C62+1)/D1_T),0))</f>
        <v>0</v>
      </c>
      <c r="P62" s="548">
        <f ca="1">IF('Clinic Model'!$P$15="Annuity",-IFERROR(PPMT(D1_I/12,$C62,D1_T,OFFSET(O$4,,-$C62+1),0),),IFERROR(IF($C62=0,0,OFFSET(O$4,,-$C62+1)/D1_T),0))</f>
        <v>0</v>
      </c>
      <c r="Q62" s="548">
        <f ca="1">IF('Clinic Model'!$P$15="Annuity",-IFERROR(PPMT(D1_I/12,$C62,D1_T,OFFSET(P$4,,-$C62+1),0),),IFERROR(IF($C62=0,0,OFFSET(P$4,,-$C62+1)/D1_T),0))</f>
        <v>0</v>
      </c>
      <c r="R62" s="548">
        <f ca="1">IF('Clinic Model'!$P$15="Annuity",-IFERROR(PPMT(D1_I/12,$C62,D1_T,OFFSET(Q$4,,-$C62+1),0),),IFERROR(IF($C62=0,0,OFFSET(Q$4,,-$C62+1)/D1_T),0))</f>
        <v>0</v>
      </c>
      <c r="S62" s="548">
        <f ca="1">IF('Clinic Model'!$P$15="Annuity",-IFERROR(PPMT(D1_I/12,$C62,D1_T,OFFSET(R$4,,-$C62+1),0),),IFERROR(IF($C62=0,0,OFFSET(R$4,,-$C62+1)/D1_T),0))</f>
        <v>0</v>
      </c>
      <c r="T62" s="548">
        <f ca="1">IF('Clinic Model'!$P$15="Annuity",-IFERROR(PPMT(D1_I/12,$C62,D1_T,OFFSET(S$4,,-$C62+1),0),),IFERROR(IF($C62=0,0,OFFSET(S$4,,-$C62+1)/D1_T),0))</f>
        <v>0</v>
      </c>
      <c r="U62" s="548">
        <f ca="1">IF('Clinic Model'!$P$15="Annuity",-IFERROR(PPMT(D1_I/12,$C62,D1_T,OFFSET(T$4,,-$C62+1),0),),IFERROR(IF($C62=0,0,OFFSET(T$4,,-$C62+1)/D1_T),0))</f>
        <v>0</v>
      </c>
      <c r="V62" s="548">
        <f ca="1">IF('Clinic Model'!$P$15="Annuity",-IFERROR(PPMT(D1_I/12,$C62,D1_T,OFFSET(U$4,,-$C62+1),0),),IFERROR(IF($C62=0,0,OFFSET(U$4,,-$C62+1)/D1_T),0))</f>
        <v>0</v>
      </c>
      <c r="W62" s="548">
        <f ca="1">IF('Clinic Model'!$P$15="Annuity",-IFERROR(PPMT(D1_I/12,$C62,D1_T,OFFSET(V$4,,-$C62+1),0),),IFERROR(IF($C62=0,0,OFFSET(V$4,,-$C62+1)/D1_T),0))</f>
        <v>0</v>
      </c>
      <c r="X62" s="548">
        <f ca="1">IF('Clinic Model'!$P$15="Annuity",-IFERROR(PPMT(D1_I/12,$C62,D1_T,OFFSET(W$4,,-$C62+1),0),),IFERROR(IF($C62=0,0,OFFSET(W$4,,-$C62+1)/D1_T),0))</f>
        <v>0</v>
      </c>
      <c r="Y62" s="548">
        <f ca="1">IF('Clinic Model'!$P$15="Annuity",-IFERROR(PPMT(D1_I/12,$C62,D1_T,OFFSET(X$4,,-$C62+1),0),),IFERROR(IF($C62=0,0,OFFSET(X$4,,-$C62+1)/D1_T),0))</f>
        <v>0</v>
      </c>
      <c r="Z62" s="548">
        <f ca="1">IF('Clinic Model'!$P$15="Annuity",-IFERROR(PPMT(D1_I/12,$C62,D1_T,OFFSET(Y$4,,-$C62+1),0),),IFERROR(IF($C62=0,0,OFFSET(Y$4,,-$C62+1)/D1_T),0))</f>
        <v>0</v>
      </c>
      <c r="AA62" s="548">
        <f ca="1">IF('Clinic Model'!$P$15="Annuity",-IFERROR(PPMT(D1_I/12,$C62,D1_T,OFFSET(Z$4,,-$C62+1),0),),IFERROR(IF($C62=0,0,OFFSET(Z$4,,-$C62+1)/D1_T),0))</f>
        <v>0</v>
      </c>
      <c r="AB62" s="548">
        <f ca="1">IF('Clinic Model'!$P$15="Annuity",-IFERROR(PPMT(D1_I/12,$C62,D1_T,OFFSET(AA$4,,-$C62+1),0),),IFERROR(IF($C62=0,0,OFFSET(AA$4,,-$C62+1)/D1_T),0))</f>
        <v>0</v>
      </c>
      <c r="AC62" s="548">
        <f ca="1">IF('Clinic Model'!$P$15="Annuity",-IFERROR(PPMT(D1_I/12,$C62,D1_T,OFFSET(AB$4,,-$C62+1),0),),IFERROR(IF($C62=0,0,OFFSET(AB$4,,-$C62+1)/D1_T),0))</f>
        <v>0</v>
      </c>
      <c r="AD62" s="548">
        <f ca="1">IF('Clinic Model'!$P$15="Annuity",-IFERROR(PPMT(D1_I/12,$C62,D1_T,OFFSET(AC$4,,-$C62+1),0),),IFERROR(IF($C62=0,0,OFFSET(AC$4,,-$C62+1)/D1_T),0))</f>
        <v>0</v>
      </c>
      <c r="AE62" s="548">
        <f ca="1">IF('Clinic Model'!$P$15="Annuity",-IFERROR(PPMT(D1_I/12,$C62,D1_T,OFFSET(AD$4,,-$C62+1),0),),IFERROR(IF($C62=0,0,OFFSET(AD$4,,-$C62+1)/D1_T),0))</f>
        <v>0</v>
      </c>
      <c r="AF62" s="548">
        <f ca="1">IF('Clinic Model'!$P$15="Annuity",-IFERROR(PPMT(D1_I/12,$C62,D1_T,OFFSET(AE$4,,-$C62+1),0),),IFERROR(IF($C62=0,0,OFFSET(AE$4,,-$C62+1)/D1_T),0))</f>
        <v>0</v>
      </c>
      <c r="AG62" s="548">
        <f ca="1">IF('Clinic Model'!$P$15="Annuity",-IFERROR(PPMT(D1_I/12,$C62,D1_T,OFFSET(AF$4,,-$C62+1),0),),IFERROR(IF($C62=0,0,OFFSET(AF$4,,-$C62+1)/D1_T),0))</f>
        <v>0</v>
      </c>
      <c r="AH62" s="548">
        <f ca="1">IF('Clinic Model'!$P$15="Annuity",-IFERROR(PPMT(D1_I/12,$C62,D1_T,OFFSET(AG$4,,-$C62+1),0),),IFERROR(IF($C62=0,0,OFFSET(AG$4,,-$C62+1)/D1_T),0))</f>
        <v>0</v>
      </c>
      <c r="AI62" s="548">
        <f ca="1">IF('Clinic Model'!$P$15="Annuity",-IFERROR(PPMT(D1_I/12,$C62,D1_T,OFFSET(AH$4,,-$C62+1),0),),IFERROR(IF($C62=0,0,OFFSET(AH$4,,-$C62+1)/D1_T),0))</f>
        <v>0</v>
      </c>
      <c r="AJ62" s="548">
        <f ca="1">IF('Clinic Model'!$P$15="Annuity",-IFERROR(PPMT(D1_I/12,$C62,D1_T,OFFSET(AI$4,,-$C62+1),0),),IFERROR(IF($C62=0,0,OFFSET(AI$4,,-$C62+1)/D1_T),0))</f>
        <v>0</v>
      </c>
      <c r="AK62" s="548">
        <f ca="1">IF('Clinic Model'!$P$15="Annuity",-IFERROR(PPMT(D1_I/12,$C62,D1_T,OFFSET(AJ$4,,-$C62+1),0),),IFERROR(IF($C62=0,0,OFFSET(AJ$4,,-$C62+1)/D1_T),0))</f>
        <v>0</v>
      </c>
      <c r="AL62" s="548">
        <f ca="1">IF('Clinic Model'!$P$15="Annuity",-IFERROR(PPMT(D1_I/12,$C62,D1_T,OFFSET(AK$4,,-$C62+1),0),),IFERROR(IF($C62=0,0,OFFSET(AK$4,,-$C62+1)/D1_T),0))</f>
        <v>0</v>
      </c>
      <c r="AM62" s="548">
        <f ca="1">IF('Clinic Model'!$P$15="Annuity",-IFERROR(PPMT(D1_I/12,$C62,D1_T,OFFSET(AL$4,,-$C62+1),0),),IFERROR(IF($C62=0,0,OFFSET(AL$4,,-$C62+1)/D1_T),0))</f>
        <v>0</v>
      </c>
      <c r="AN62" s="548">
        <f ca="1">IF('Clinic Model'!$P$15="Annuity",-IFERROR(PPMT(D1_I/12,$C62,D1_T,OFFSET(AM$4,,-$C62+1),0),),IFERROR(IF($C62=0,0,OFFSET(AM$4,,-$C62+1)/D1_T),0))</f>
        <v>0</v>
      </c>
      <c r="AO62" s="548">
        <f ca="1">IF('Clinic Model'!$P$15="Annuity",-IFERROR(PPMT(D1_I/12,$C62,D1_T,OFFSET(AN$4,,-$C62+1),0),),IFERROR(IF($C62=0,0,OFFSET(AN$4,,-$C62+1)/D1_T),0))</f>
        <v>0</v>
      </c>
      <c r="AP62" s="548">
        <f ca="1">IF('Clinic Model'!$P$15="Annuity",-IFERROR(PPMT(D1_I/12,$C62,D1_T,OFFSET(AO$4,,-$C62+1),0),),IFERROR(IF($C62=0,0,OFFSET(AO$4,,-$C62+1)/D1_T),0))</f>
        <v>0</v>
      </c>
      <c r="AQ62" s="548">
        <f ca="1">IF('Clinic Model'!$P$15="Annuity",-IFERROR(PPMT(D1_I/12,$C62,D1_T,OFFSET(AP$4,,-$C62+1),0),),IFERROR(IF($C62=0,0,OFFSET(AP$4,,-$C62+1)/D1_T),0))</f>
        <v>0</v>
      </c>
      <c r="AR62" s="548">
        <f ca="1">IF('Clinic Model'!$P$15="Annuity",-IFERROR(PPMT(D1_I/12,$C62,D1_T,OFFSET(AQ$4,,-$C62+1),0),),IFERROR(IF($C62=0,0,OFFSET(AQ$4,,-$C62+1)/D1_T),0))</f>
        <v>0</v>
      </c>
      <c r="AS62" s="548">
        <f ca="1">IF('Clinic Model'!$P$15="Annuity",-IFERROR(PPMT(D1_I/12,$C62,D1_T,OFFSET(AR$4,,-$C62+1),0),),IFERROR(IF($C62=0,0,OFFSET(AR$4,,-$C62+1)/D1_T),0))</f>
        <v>0</v>
      </c>
      <c r="AT62" s="548">
        <f ca="1">IF('Clinic Model'!$P$15="Annuity",-IFERROR(PPMT(D1_I/12,$C62,D1_T,OFFSET(AS$4,,-$C62+1),0),),IFERROR(IF($C62=0,0,OFFSET(AS$4,,-$C62+1)/D1_T),0))</f>
        <v>0</v>
      </c>
      <c r="AU62" s="548">
        <f ca="1">IF('Clinic Model'!$P$15="Annuity",-IFERROR(PPMT(D1_I/12,$C62,D1_T,OFFSET(AT$4,,-$C62+1),0),),IFERROR(IF($C62=0,0,OFFSET(AT$4,,-$C62+1)/D1_T),0))</f>
        <v>0</v>
      </c>
      <c r="AV62" s="548">
        <f ca="1">IF('Clinic Model'!$P$15="Annuity",-IFERROR(PPMT(D1_I/12,$C62,D1_T,OFFSET(AU$4,,-$C62+1),0),),IFERROR(IF($C62=0,0,OFFSET(AU$4,,-$C62+1)/D1_T),0))</f>
        <v>0</v>
      </c>
      <c r="AW62" s="548">
        <f ca="1">IF('Clinic Model'!$P$15="Annuity",-IFERROR(PPMT(D1_I/12,$C62,D1_T,OFFSET(AV$4,,-$C62+1),0),),IFERROR(IF($C62=0,0,OFFSET(AV$4,,-$C62+1)/D1_T),0))</f>
        <v>0</v>
      </c>
      <c r="AX62" s="548">
        <f ca="1">IF('Clinic Model'!$P$15="Annuity",-IFERROR(PPMT(D1_I/12,$C62,D1_T,OFFSET(AW$4,,-$C62+1),0),),IFERROR(IF($C62=0,0,OFFSET(AW$4,,-$C62+1)/D1_T),0))</f>
        <v>0</v>
      </c>
      <c r="AY62" s="548">
        <f ca="1">IF('Clinic Model'!$P$15="Annuity",-IFERROR(PPMT(D1_I/12,$C62,D1_T,OFFSET(AX$4,,-$C62+1),0),),IFERROR(IF($C62=0,0,OFFSET(AX$4,,-$C62+1)/D1_T),0))</f>
        <v>0</v>
      </c>
      <c r="AZ62" s="548">
        <f ca="1">IF('Clinic Model'!$P$15="Annuity",-IFERROR(PPMT(D1_I/12,$C62,D1_T,OFFSET(AY$4,,-$C62+1),0),),IFERROR(IF($C62=0,0,OFFSET(AY$4,,-$C62+1)/D1_T),0))</f>
        <v>0</v>
      </c>
      <c r="BA62" s="548">
        <f ca="1">IF('Clinic Model'!$P$15="Annuity",-IFERROR(PPMT(D1_I/12,$C62,D1_T,OFFSET(AZ$4,,-$C62+1),0),),IFERROR(IF($C62=0,0,OFFSET(AZ$4,,-$C62+1)/D1_T),0))</f>
        <v>0</v>
      </c>
      <c r="BB62" s="548">
        <f ca="1">IF('Clinic Model'!$P$15="Annuity",-IFERROR(PPMT(D1_I/12,$C62,D1_T,OFFSET(BA$4,,-$C62+1),0),),IFERROR(IF($C62=0,0,OFFSET(BA$4,,-$C62+1)/D1_T),0))</f>
        <v>0</v>
      </c>
      <c r="BC62" s="548">
        <f ca="1">IF('Clinic Model'!$P$15="Annuity",-IFERROR(PPMT(D1_I/12,$C62,D1_T,OFFSET(BB$4,,-$C62+1),0),),IFERROR(IF($C62=0,0,OFFSET(BB$4,,-$C62+1)/D1_T),0))</f>
        <v>0</v>
      </c>
      <c r="BD62" s="548">
        <f ca="1">IF('Clinic Model'!$P$15="Annuity",-IFERROR(PPMT(D1_I/12,$C62,D1_T,OFFSET(BC$4,,-$C62+1),0),),IFERROR(IF($C62=0,0,OFFSET(BC$4,,-$C62+1)/D1_T),0))</f>
        <v>0</v>
      </c>
      <c r="BE62" s="548">
        <f ca="1">IF('Clinic Model'!$P$15="Annuity",-IFERROR(PPMT(D1_I/12,$C62,D1_T,OFFSET(BD$4,,-$C62+1),0),),IFERROR(IF($C62=0,0,OFFSET(BD$4,,-$C62+1)/D1_T),0))</f>
        <v>0</v>
      </c>
      <c r="BF62" s="548">
        <f ca="1">IF('Clinic Model'!$P$15="Annuity",-IFERROR(PPMT(D1_I/12,$C62,D1_T,OFFSET(BE$4,,-$C62+1),0),),IFERROR(IF($C62=0,0,OFFSET(BE$4,,-$C62+1)/D1_T),0))</f>
        <v>0</v>
      </c>
      <c r="BG62" s="548">
        <f ca="1">IF('Clinic Model'!$P$15="Annuity",-IFERROR(PPMT(D1_I/12,$C62,D1_T,OFFSET(BF$4,,-$C62+1),0),),IFERROR(IF($C62=0,0,OFFSET(BF$4,,-$C62+1)/D1_T),0))</f>
        <v>0</v>
      </c>
      <c r="BH62" s="548">
        <f ca="1">IF('Clinic Model'!$P$15="Annuity",-IFERROR(PPMT(D1_I/12,$C62,D1_T,OFFSET(BG$4,,-$C62+1),0),),IFERROR(IF($C62=0,0,OFFSET(BG$4,,-$C62+1)/D1_T),0))</f>
        <v>0</v>
      </c>
      <c r="BI62" s="548">
        <f ca="1">IF('Clinic Model'!$P$15="Annuity",-IFERROR(PPMT(D1_I/12,$C62,D1_T,OFFSET(BH$4,,-$C62+1),0),),IFERROR(IF($C62=0,0,OFFSET(BH$4,,-$C62+1)/D1_T),0))</f>
        <v>0</v>
      </c>
      <c r="BJ62" s="548">
        <f ca="1">IF('Clinic Model'!$P$15="Annuity",-IFERROR(PPMT(D1_I/12,$C62,D1_T,OFFSET(BI$4,,-$C62+1),0),),IFERROR(IF($C62=0,0,OFFSET(BI$4,,-$C62+1)/D1_T),0))</f>
        <v>0</v>
      </c>
      <c r="BK62" s="548">
        <f ca="1">IF('Clinic Model'!$P$15="Annuity",-IFERROR(PPMT(D1_I/12,$C62,D1_T,OFFSET(BJ$4,,-$C62+1),0),),IFERROR(IF($C62=0,0,OFFSET(BJ$4,,-$C62+1)/D1_T),0))</f>
        <v>0</v>
      </c>
      <c r="BL62" s="548">
        <f ca="1">IF('Clinic Model'!$P$15="Annuity",-IFERROR(PPMT(D1_I/12,$C62,D1_T,OFFSET(BK$4,,-$C62+1),0),),IFERROR(IF($C62=0,0,OFFSET(BK$4,,-$C62+1)/D1_T),0))</f>
        <v>0</v>
      </c>
    </row>
    <row r="63" spans="1:64" ht="10.5" hidden="1" customHeight="1" outlineLevel="1" x14ac:dyDescent="0.3">
      <c r="A63" s="105"/>
      <c r="B63" s="504"/>
      <c r="C63" s="105">
        <f t="shared" si="4"/>
        <v>0</v>
      </c>
      <c r="E63" s="548">
        <f ca="1">IF('Clinic Model'!$P$15="Annuity",-IFERROR(PPMT(D1_I/12,$C63,D1_T,OFFSET(D$4,,-$C63+1),0),),IFERROR(IF($C63=0,0,OFFSET(D$4,,-$C63+1)/D1_T),0))</f>
        <v>0</v>
      </c>
      <c r="F63" s="548">
        <f ca="1">IF('Clinic Model'!$P$15="Annuity",-IFERROR(PPMT(D1_I/12,$C63,D1_T,OFFSET(E$4,,-$C63+1),0),),IFERROR(IF($C63=0,0,OFFSET(E$4,,-$C63+1)/D1_T),0))</f>
        <v>0</v>
      </c>
      <c r="G63" s="548">
        <f ca="1">IF('Clinic Model'!$P$15="Annuity",-IFERROR(PPMT(D1_I/12,$C63,D1_T,OFFSET(F$4,,-$C63+1),0),),IFERROR(IF($C63=0,0,OFFSET(F$4,,-$C63+1)/D1_T),0))</f>
        <v>0</v>
      </c>
      <c r="H63" s="548">
        <f ca="1">IF('Clinic Model'!$P$15="Annuity",-IFERROR(PPMT(D1_I/12,$C63,D1_T,OFFSET(G$4,,-$C63+1),0),),IFERROR(IF($C63=0,0,OFFSET(G$4,,-$C63+1)/D1_T),0))</f>
        <v>0</v>
      </c>
      <c r="I63" s="548">
        <f ca="1">IF('Clinic Model'!$P$15="Annuity",-IFERROR(PPMT(D1_I/12,$C63,D1_T,OFFSET(H$4,,-$C63+1),0),),IFERROR(IF($C63=0,0,OFFSET(H$4,,-$C63+1)/D1_T),0))</f>
        <v>0</v>
      </c>
      <c r="J63" s="548">
        <f ca="1">IF('Clinic Model'!$P$15="Annuity",-IFERROR(PPMT(D1_I/12,$C63,D1_T,OFFSET(I$4,,-$C63+1),0),),IFERROR(IF($C63=0,0,OFFSET(I$4,,-$C63+1)/D1_T),0))</f>
        <v>0</v>
      </c>
      <c r="K63" s="548">
        <f ca="1">IF('Clinic Model'!$P$15="Annuity",-IFERROR(PPMT(D1_I/12,$C63,D1_T,OFFSET(J$4,,-$C63+1),0),),IFERROR(IF($C63=0,0,OFFSET(J$4,,-$C63+1)/D1_T),0))</f>
        <v>0</v>
      </c>
      <c r="L63" s="548">
        <f ca="1">IF('Clinic Model'!$P$15="Annuity",-IFERROR(PPMT(D1_I/12,$C63,D1_T,OFFSET(K$4,,-$C63+1),0),),IFERROR(IF($C63=0,0,OFFSET(K$4,,-$C63+1)/D1_T),0))</f>
        <v>0</v>
      </c>
      <c r="M63" s="548">
        <f ca="1">IF('Clinic Model'!$P$15="Annuity",-IFERROR(PPMT(D1_I/12,$C63,D1_T,OFFSET(L$4,,-$C63+1),0),),IFERROR(IF($C63=0,0,OFFSET(L$4,,-$C63+1)/D1_T),0))</f>
        <v>0</v>
      </c>
      <c r="N63" s="548">
        <f ca="1">IF('Clinic Model'!$P$15="Annuity",-IFERROR(PPMT(D1_I/12,$C63,D1_T,OFFSET(M$4,,-$C63+1),0),),IFERROR(IF($C63=0,0,OFFSET(M$4,,-$C63+1)/D1_T),0))</f>
        <v>0</v>
      </c>
      <c r="O63" s="548">
        <f ca="1">IF('Clinic Model'!$P$15="Annuity",-IFERROR(PPMT(D1_I/12,$C63,D1_T,OFFSET(N$4,,-$C63+1),0),),IFERROR(IF($C63=0,0,OFFSET(N$4,,-$C63+1)/D1_T),0))</f>
        <v>0</v>
      </c>
      <c r="P63" s="548">
        <f ca="1">IF('Clinic Model'!$P$15="Annuity",-IFERROR(PPMT(D1_I/12,$C63,D1_T,OFFSET(O$4,,-$C63+1),0),),IFERROR(IF($C63=0,0,OFFSET(O$4,,-$C63+1)/D1_T),0))</f>
        <v>0</v>
      </c>
      <c r="Q63" s="548">
        <f ca="1">IF('Clinic Model'!$P$15="Annuity",-IFERROR(PPMT(D1_I/12,$C63,D1_T,OFFSET(P$4,,-$C63+1),0),),IFERROR(IF($C63=0,0,OFFSET(P$4,,-$C63+1)/D1_T),0))</f>
        <v>0</v>
      </c>
      <c r="R63" s="548">
        <f ca="1">IF('Clinic Model'!$P$15="Annuity",-IFERROR(PPMT(D1_I/12,$C63,D1_T,OFFSET(Q$4,,-$C63+1),0),),IFERROR(IF($C63=0,0,OFFSET(Q$4,,-$C63+1)/D1_T),0))</f>
        <v>0</v>
      </c>
      <c r="S63" s="548">
        <f ca="1">IF('Clinic Model'!$P$15="Annuity",-IFERROR(PPMT(D1_I/12,$C63,D1_T,OFFSET(R$4,,-$C63+1),0),),IFERROR(IF($C63=0,0,OFFSET(R$4,,-$C63+1)/D1_T),0))</f>
        <v>0</v>
      </c>
      <c r="T63" s="548">
        <f ca="1">IF('Clinic Model'!$P$15="Annuity",-IFERROR(PPMT(D1_I/12,$C63,D1_T,OFFSET(S$4,,-$C63+1),0),),IFERROR(IF($C63=0,0,OFFSET(S$4,,-$C63+1)/D1_T),0))</f>
        <v>0</v>
      </c>
      <c r="U63" s="548">
        <f ca="1">IF('Clinic Model'!$P$15="Annuity",-IFERROR(PPMT(D1_I/12,$C63,D1_T,OFFSET(T$4,,-$C63+1),0),),IFERROR(IF($C63=0,0,OFFSET(T$4,,-$C63+1)/D1_T),0))</f>
        <v>0</v>
      </c>
      <c r="V63" s="548">
        <f ca="1">IF('Clinic Model'!$P$15="Annuity",-IFERROR(PPMT(D1_I/12,$C63,D1_T,OFFSET(U$4,,-$C63+1),0),),IFERROR(IF($C63=0,0,OFFSET(U$4,,-$C63+1)/D1_T),0))</f>
        <v>0</v>
      </c>
      <c r="W63" s="548">
        <f ca="1">IF('Clinic Model'!$P$15="Annuity",-IFERROR(PPMT(D1_I/12,$C63,D1_T,OFFSET(V$4,,-$C63+1),0),),IFERROR(IF($C63=0,0,OFFSET(V$4,,-$C63+1)/D1_T),0))</f>
        <v>0</v>
      </c>
      <c r="X63" s="548">
        <f ca="1">IF('Clinic Model'!$P$15="Annuity",-IFERROR(PPMT(D1_I/12,$C63,D1_T,OFFSET(W$4,,-$C63+1),0),),IFERROR(IF($C63=0,0,OFFSET(W$4,,-$C63+1)/D1_T),0))</f>
        <v>0</v>
      </c>
      <c r="Y63" s="548">
        <f ca="1">IF('Clinic Model'!$P$15="Annuity",-IFERROR(PPMT(D1_I/12,$C63,D1_T,OFFSET(X$4,,-$C63+1),0),),IFERROR(IF($C63=0,0,OFFSET(X$4,,-$C63+1)/D1_T),0))</f>
        <v>0</v>
      </c>
      <c r="Z63" s="548">
        <f ca="1">IF('Clinic Model'!$P$15="Annuity",-IFERROR(PPMT(D1_I/12,$C63,D1_T,OFFSET(Y$4,,-$C63+1),0),),IFERROR(IF($C63=0,0,OFFSET(Y$4,,-$C63+1)/D1_T),0))</f>
        <v>0</v>
      </c>
      <c r="AA63" s="548">
        <f ca="1">IF('Clinic Model'!$P$15="Annuity",-IFERROR(PPMT(D1_I/12,$C63,D1_T,OFFSET(Z$4,,-$C63+1),0),),IFERROR(IF($C63=0,0,OFFSET(Z$4,,-$C63+1)/D1_T),0))</f>
        <v>0</v>
      </c>
      <c r="AB63" s="548">
        <f ca="1">IF('Clinic Model'!$P$15="Annuity",-IFERROR(PPMT(D1_I/12,$C63,D1_T,OFFSET(AA$4,,-$C63+1),0),),IFERROR(IF($C63=0,0,OFFSET(AA$4,,-$C63+1)/D1_T),0))</f>
        <v>0</v>
      </c>
      <c r="AC63" s="548">
        <f ca="1">IF('Clinic Model'!$P$15="Annuity",-IFERROR(PPMT(D1_I/12,$C63,D1_T,OFFSET(AB$4,,-$C63+1),0),),IFERROR(IF($C63=0,0,OFFSET(AB$4,,-$C63+1)/D1_T),0))</f>
        <v>0</v>
      </c>
      <c r="AD63" s="548">
        <f ca="1">IF('Clinic Model'!$P$15="Annuity",-IFERROR(PPMT(D1_I/12,$C63,D1_T,OFFSET(AC$4,,-$C63+1),0),),IFERROR(IF($C63=0,0,OFFSET(AC$4,,-$C63+1)/D1_T),0))</f>
        <v>0</v>
      </c>
      <c r="AE63" s="548">
        <f ca="1">IF('Clinic Model'!$P$15="Annuity",-IFERROR(PPMT(D1_I/12,$C63,D1_T,OFFSET(AD$4,,-$C63+1),0),),IFERROR(IF($C63=0,0,OFFSET(AD$4,,-$C63+1)/D1_T),0))</f>
        <v>0</v>
      </c>
      <c r="AF63" s="548">
        <f ca="1">IF('Clinic Model'!$P$15="Annuity",-IFERROR(PPMT(D1_I/12,$C63,D1_T,OFFSET(AE$4,,-$C63+1),0),),IFERROR(IF($C63=0,0,OFFSET(AE$4,,-$C63+1)/D1_T),0))</f>
        <v>0</v>
      </c>
      <c r="AG63" s="548">
        <f ca="1">IF('Clinic Model'!$P$15="Annuity",-IFERROR(PPMT(D1_I/12,$C63,D1_T,OFFSET(AF$4,,-$C63+1),0),),IFERROR(IF($C63=0,0,OFFSET(AF$4,,-$C63+1)/D1_T),0))</f>
        <v>0</v>
      </c>
      <c r="AH63" s="548">
        <f ca="1">IF('Clinic Model'!$P$15="Annuity",-IFERROR(PPMT(D1_I/12,$C63,D1_T,OFFSET(AG$4,,-$C63+1),0),),IFERROR(IF($C63=0,0,OFFSET(AG$4,,-$C63+1)/D1_T),0))</f>
        <v>0</v>
      </c>
      <c r="AI63" s="548">
        <f ca="1">IF('Clinic Model'!$P$15="Annuity",-IFERROR(PPMT(D1_I/12,$C63,D1_T,OFFSET(AH$4,,-$C63+1),0),),IFERROR(IF($C63=0,0,OFFSET(AH$4,,-$C63+1)/D1_T),0))</f>
        <v>0</v>
      </c>
      <c r="AJ63" s="548">
        <f ca="1">IF('Clinic Model'!$P$15="Annuity",-IFERROR(PPMT(D1_I/12,$C63,D1_T,OFFSET(AI$4,,-$C63+1),0),),IFERROR(IF($C63=0,0,OFFSET(AI$4,,-$C63+1)/D1_T),0))</f>
        <v>0</v>
      </c>
      <c r="AK63" s="548">
        <f ca="1">IF('Clinic Model'!$P$15="Annuity",-IFERROR(PPMT(D1_I/12,$C63,D1_T,OFFSET(AJ$4,,-$C63+1),0),),IFERROR(IF($C63=0,0,OFFSET(AJ$4,,-$C63+1)/D1_T),0))</f>
        <v>0</v>
      </c>
      <c r="AL63" s="548">
        <f ca="1">IF('Clinic Model'!$P$15="Annuity",-IFERROR(PPMT(D1_I/12,$C63,D1_T,OFFSET(AK$4,,-$C63+1),0),),IFERROR(IF($C63=0,0,OFFSET(AK$4,,-$C63+1)/D1_T),0))</f>
        <v>0</v>
      </c>
      <c r="AM63" s="548">
        <f ca="1">IF('Clinic Model'!$P$15="Annuity",-IFERROR(PPMT(D1_I/12,$C63,D1_T,OFFSET(AL$4,,-$C63+1),0),),IFERROR(IF($C63=0,0,OFFSET(AL$4,,-$C63+1)/D1_T),0))</f>
        <v>0</v>
      </c>
      <c r="AN63" s="548">
        <f ca="1">IF('Clinic Model'!$P$15="Annuity",-IFERROR(PPMT(D1_I/12,$C63,D1_T,OFFSET(AM$4,,-$C63+1),0),),IFERROR(IF($C63=0,0,OFFSET(AM$4,,-$C63+1)/D1_T),0))</f>
        <v>0</v>
      </c>
      <c r="AO63" s="548">
        <f ca="1">IF('Clinic Model'!$P$15="Annuity",-IFERROR(PPMT(D1_I/12,$C63,D1_T,OFFSET(AN$4,,-$C63+1),0),),IFERROR(IF($C63=0,0,OFFSET(AN$4,,-$C63+1)/D1_T),0))</f>
        <v>0</v>
      </c>
      <c r="AP63" s="548">
        <f ca="1">IF('Clinic Model'!$P$15="Annuity",-IFERROR(PPMT(D1_I/12,$C63,D1_T,OFFSET(AO$4,,-$C63+1),0),),IFERROR(IF($C63=0,0,OFFSET(AO$4,,-$C63+1)/D1_T),0))</f>
        <v>0</v>
      </c>
      <c r="AQ63" s="548">
        <f ca="1">IF('Clinic Model'!$P$15="Annuity",-IFERROR(PPMT(D1_I/12,$C63,D1_T,OFFSET(AP$4,,-$C63+1),0),),IFERROR(IF($C63=0,0,OFFSET(AP$4,,-$C63+1)/D1_T),0))</f>
        <v>0</v>
      </c>
      <c r="AR63" s="548">
        <f ca="1">IF('Clinic Model'!$P$15="Annuity",-IFERROR(PPMT(D1_I/12,$C63,D1_T,OFFSET(AQ$4,,-$C63+1),0),),IFERROR(IF($C63=0,0,OFFSET(AQ$4,,-$C63+1)/D1_T),0))</f>
        <v>0</v>
      </c>
      <c r="AS63" s="548">
        <f ca="1">IF('Clinic Model'!$P$15="Annuity",-IFERROR(PPMT(D1_I/12,$C63,D1_T,OFFSET(AR$4,,-$C63+1),0),),IFERROR(IF($C63=0,0,OFFSET(AR$4,,-$C63+1)/D1_T),0))</f>
        <v>0</v>
      </c>
      <c r="AT63" s="548">
        <f ca="1">IF('Clinic Model'!$P$15="Annuity",-IFERROR(PPMT(D1_I/12,$C63,D1_T,OFFSET(AS$4,,-$C63+1),0),),IFERROR(IF($C63=0,0,OFFSET(AS$4,,-$C63+1)/D1_T),0))</f>
        <v>0</v>
      </c>
      <c r="AU63" s="548">
        <f ca="1">IF('Clinic Model'!$P$15="Annuity",-IFERROR(PPMT(D1_I/12,$C63,D1_T,OFFSET(AT$4,,-$C63+1),0),),IFERROR(IF($C63=0,0,OFFSET(AT$4,,-$C63+1)/D1_T),0))</f>
        <v>0</v>
      </c>
      <c r="AV63" s="548">
        <f ca="1">IF('Clinic Model'!$P$15="Annuity",-IFERROR(PPMT(D1_I/12,$C63,D1_T,OFFSET(AU$4,,-$C63+1),0),),IFERROR(IF($C63=0,0,OFFSET(AU$4,,-$C63+1)/D1_T),0))</f>
        <v>0</v>
      </c>
      <c r="AW63" s="548">
        <f ca="1">IF('Clinic Model'!$P$15="Annuity",-IFERROR(PPMT(D1_I/12,$C63,D1_T,OFFSET(AV$4,,-$C63+1),0),),IFERROR(IF($C63=0,0,OFFSET(AV$4,,-$C63+1)/D1_T),0))</f>
        <v>0</v>
      </c>
      <c r="AX63" s="548">
        <f ca="1">IF('Clinic Model'!$P$15="Annuity",-IFERROR(PPMT(D1_I/12,$C63,D1_T,OFFSET(AW$4,,-$C63+1),0),),IFERROR(IF($C63=0,0,OFFSET(AW$4,,-$C63+1)/D1_T),0))</f>
        <v>0</v>
      </c>
      <c r="AY63" s="548">
        <f ca="1">IF('Clinic Model'!$P$15="Annuity",-IFERROR(PPMT(D1_I/12,$C63,D1_T,OFFSET(AX$4,,-$C63+1),0),),IFERROR(IF($C63=0,0,OFFSET(AX$4,,-$C63+1)/D1_T),0))</f>
        <v>0</v>
      </c>
      <c r="AZ63" s="548">
        <f ca="1">IF('Clinic Model'!$P$15="Annuity",-IFERROR(PPMT(D1_I/12,$C63,D1_T,OFFSET(AY$4,,-$C63+1),0),),IFERROR(IF($C63=0,0,OFFSET(AY$4,,-$C63+1)/D1_T),0))</f>
        <v>0</v>
      </c>
      <c r="BA63" s="548">
        <f ca="1">IF('Clinic Model'!$P$15="Annuity",-IFERROR(PPMT(D1_I/12,$C63,D1_T,OFFSET(AZ$4,,-$C63+1),0),),IFERROR(IF($C63=0,0,OFFSET(AZ$4,,-$C63+1)/D1_T),0))</f>
        <v>0</v>
      </c>
      <c r="BB63" s="548">
        <f ca="1">IF('Clinic Model'!$P$15="Annuity",-IFERROR(PPMT(D1_I/12,$C63,D1_T,OFFSET(BA$4,,-$C63+1),0),),IFERROR(IF($C63=0,0,OFFSET(BA$4,,-$C63+1)/D1_T),0))</f>
        <v>0</v>
      </c>
      <c r="BC63" s="548">
        <f ca="1">IF('Clinic Model'!$P$15="Annuity",-IFERROR(PPMT(D1_I/12,$C63,D1_T,OFFSET(BB$4,,-$C63+1),0),),IFERROR(IF($C63=0,0,OFFSET(BB$4,,-$C63+1)/D1_T),0))</f>
        <v>0</v>
      </c>
      <c r="BD63" s="548">
        <f ca="1">IF('Clinic Model'!$P$15="Annuity",-IFERROR(PPMT(D1_I/12,$C63,D1_T,OFFSET(BC$4,,-$C63+1),0),),IFERROR(IF($C63=0,0,OFFSET(BC$4,,-$C63+1)/D1_T),0))</f>
        <v>0</v>
      </c>
      <c r="BE63" s="548">
        <f ca="1">IF('Clinic Model'!$P$15="Annuity",-IFERROR(PPMT(D1_I/12,$C63,D1_T,OFFSET(BD$4,,-$C63+1),0),),IFERROR(IF($C63=0,0,OFFSET(BD$4,,-$C63+1)/D1_T),0))</f>
        <v>0</v>
      </c>
      <c r="BF63" s="548">
        <f ca="1">IF('Clinic Model'!$P$15="Annuity",-IFERROR(PPMT(D1_I/12,$C63,D1_T,OFFSET(BE$4,,-$C63+1),0),),IFERROR(IF($C63=0,0,OFFSET(BE$4,,-$C63+1)/D1_T),0))</f>
        <v>0</v>
      </c>
      <c r="BG63" s="548">
        <f ca="1">IF('Clinic Model'!$P$15="Annuity",-IFERROR(PPMT(D1_I/12,$C63,D1_T,OFFSET(BF$4,,-$C63+1),0),),IFERROR(IF($C63=0,0,OFFSET(BF$4,,-$C63+1)/D1_T),0))</f>
        <v>0</v>
      </c>
      <c r="BH63" s="548">
        <f ca="1">IF('Clinic Model'!$P$15="Annuity",-IFERROR(PPMT(D1_I/12,$C63,D1_T,OFFSET(BG$4,,-$C63+1),0),),IFERROR(IF($C63=0,0,OFFSET(BG$4,,-$C63+1)/D1_T),0))</f>
        <v>0</v>
      </c>
      <c r="BI63" s="548">
        <f ca="1">IF('Clinic Model'!$P$15="Annuity",-IFERROR(PPMT(D1_I/12,$C63,D1_T,OFFSET(BH$4,,-$C63+1),0),),IFERROR(IF($C63=0,0,OFFSET(BH$4,,-$C63+1)/D1_T),0))</f>
        <v>0</v>
      </c>
      <c r="BJ63" s="548">
        <f ca="1">IF('Clinic Model'!$P$15="Annuity",-IFERROR(PPMT(D1_I/12,$C63,D1_T,OFFSET(BI$4,,-$C63+1),0),),IFERROR(IF($C63=0,0,OFFSET(BI$4,,-$C63+1)/D1_T),0))</f>
        <v>0</v>
      </c>
      <c r="BK63" s="548">
        <f ca="1">IF('Clinic Model'!$P$15="Annuity",-IFERROR(PPMT(D1_I/12,$C63,D1_T,OFFSET(BJ$4,,-$C63+1),0),),IFERROR(IF($C63=0,0,OFFSET(BJ$4,,-$C63+1)/D1_T),0))</f>
        <v>0</v>
      </c>
      <c r="BL63" s="548">
        <f ca="1">IF('Clinic Model'!$P$15="Annuity",-IFERROR(PPMT(D1_I/12,$C63,D1_T,OFFSET(BK$4,,-$C63+1),0),),IFERROR(IF($C63=0,0,OFFSET(BK$4,,-$C63+1)/D1_T),0))</f>
        <v>0</v>
      </c>
    </row>
    <row r="64" spans="1:64" ht="10.5" hidden="1" customHeight="1" outlineLevel="1" x14ac:dyDescent="0.3">
      <c r="A64" s="105"/>
      <c r="B64" s="504"/>
      <c r="C64" s="105">
        <f t="shared" si="4"/>
        <v>0</v>
      </c>
      <c r="E64" s="548">
        <f ca="1">IF('Clinic Model'!$P$15="Annuity",-IFERROR(PPMT(D1_I/12,$C64,D1_T,OFFSET(D$4,,-$C64+1),0),),IFERROR(IF($C64=0,0,OFFSET(D$4,,-$C64+1)/D1_T),0))</f>
        <v>0</v>
      </c>
      <c r="F64" s="548">
        <f ca="1">IF('Clinic Model'!$P$15="Annuity",-IFERROR(PPMT(D1_I/12,$C64,D1_T,OFFSET(E$4,,-$C64+1),0),),IFERROR(IF($C64=0,0,OFFSET(E$4,,-$C64+1)/D1_T),0))</f>
        <v>0</v>
      </c>
      <c r="G64" s="548">
        <f ca="1">IF('Clinic Model'!$P$15="Annuity",-IFERROR(PPMT(D1_I/12,$C64,D1_T,OFFSET(F$4,,-$C64+1),0),),IFERROR(IF($C64=0,0,OFFSET(F$4,,-$C64+1)/D1_T),0))</f>
        <v>0</v>
      </c>
      <c r="H64" s="548">
        <f ca="1">IF('Clinic Model'!$P$15="Annuity",-IFERROR(PPMT(D1_I/12,$C64,D1_T,OFFSET(G$4,,-$C64+1),0),),IFERROR(IF($C64=0,0,OFFSET(G$4,,-$C64+1)/D1_T),0))</f>
        <v>0</v>
      </c>
      <c r="I64" s="548">
        <f ca="1">IF('Clinic Model'!$P$15="Annuity",-IFERROR(PPMT(D1_I/12,$C64,D1_T,OFFSET(H$4,,-$C64+1),0),),IFERROR(IF($C64=0,0,OFFSET(H$4,,-$C64+1)/D1_T),0))</f>
        <v>0</v>
      </c>
      <c r="J64" s="548">
        <f ca="1">IF('Clinic Model'!$P$15="Annuity",-IFERROR(PPMT(D1_I/12,$C64,D1_T,OFFSET(I$4,,-$C64+1),0),),IFERROR(IF($C64=0,0,OFFSET(I$4,,-$C64+1)/D1_T),0))</f>
        <v>0</v>
      </c>
      <c r="K64" s="548">
        <f ca="1">IF('Clinic Model'!$P$15="Annuity",-IFERROR(PPMT(D1_I/12,$C64,D1_T,OFFSET(J$4,,-$C64+1),0),),IFERROR(IF($C64=0,0,OFFSET(J$4,,-$C64+1)/D1_T),0))</f>
        <v>0</v>
      </c>
      <c r="L64" s="548">
        <f ca="1">IF('Clinic Model'!$P$15="Annuity",-IFERROR(PPMT(D1_I/12,$C64,D1_T,OFFSET(K$4,,-$C64+1),0),),IFERROR(IF($C64=0,0,OFFSET(K$4,,-$C64+1)/D1_T),0))</f>
        <v>0</v>
      </c>
      <c r="M64" s="548">
        <f ca="1">IF('Clinic Model'!$P$15="Annuity",-IFERROR(PPMT(D1_I/12,$C64,D1_T,OFFSET(L$4,,-$C64+1),0),),IFERROR(IF($C64=0,0,OFFSET(L$4,,-$C64+1)/D1_T),0))</f>
        <v>0</v>
      </c>
      <c r="N64" s="548">
        <f ca="1">IF('Clinic Model'!$P$15="Annuity",-IFERROR(PPMT(D1_I/12,$C64,D1_T,OFFSET(M$4,,-$C64+1),0),),IFERROR(IF($C64=0,0,OFFSET(M$4,,-$C64+1)/D1_T),0))</f>
        <v>0</v>
      </c>
      <c r="O64" s="548">
        <f ca="1">IF('Clinic Model'!$P$15="Annuity",-IFERROR(PPMT(D1_I/12,$C64,D1_T,OFFSET(N$4,,-$C64+1),0),),IFERROR(IF($C64=0,0,OFFSET(N$4,,-$C64+1)/D1_T),0))</f>
        <v>0</v>
      </c>
      <c r="P64" s="548">
        <f ca="1">IF('Clinic Model'!$P$15="Annuity",-IFERROR(PPMT(D1_I/12,$C64,D1_T,OFFSET(O$4,,-$C64+1),0),),IFERROR(IF($C64=0,0,OFFSET(O$4,,-$C64+1)/D1_T),0))</f>
        <v>0</v>
      </c>
      <c r="Q64" s="548">
        <f ca="1">IF('Clinic Model'!$P$15="Annuity",-IFERROR(PPMT(D1_I/12,$C64,D1_T,OFFSET(P$4,,-$C64+1),0),),IFERROR(IF($C64=0,0,OFFSET(P$4,,-$C64+1)/D1_T),0))</f>
        <v>0</v>
      </c>
      <c r="R64" s="548">
        <f ca="1">IF('Clinic Model'!$P$15="Annuity",-IFERROR(PPMT(D1_I/12,$C64,D1_T,OFFSET(Q$4,,-$C64+1),0),),IFERROR(IF($C64=0,0,OFFSET(Q$4,,-$C64+1)/D1_T),0))</f>
        <v>0</v>
      </c>
      <c r="S64" s="548">
        <f ca="1">IF('Clinic Model'!$P$15="Annuity",-IFERROR(PPMT(D1_I/12,$C64,D1_T,OFFSET(R$4,,-$C64+1),0),),IFERROR(IF($C64=0,0,OFFSET(R$4,,-$C64+1)/D1_T),0))</f>
        <v>0</v>
      </c>
      <c r="T64" s="548">
        <f ca="1">IF('Clinic Model'!$P$15="Annuity",-IFERROR(PPMT(D1_I/12,$C64,D1_T,OFFSET(S$4,,-$C64+1),0),),IFERROR(IF($C64=0,0,OFFSET(S$4,,-$C64+1)/D1_T),0))</f>
        <v>0</v>
      </c>
      <c r="U64" s="548">
        <f ca="1">IF('Clinic Model'!$P$15="Annuity",-IFERROR(PPMT(D1_I/12,$C64,D1_T,OFFSET(T$4,,-$C64+1),0),),IFERROR(IF($C64=0,0,OFFSET(T$4,,-$C64+1)/D1_T),0))</f>
        <v>0</v>
      </c>
      <c r="V64" s="548">
        <f ca="1">IF('Clinic Model'!$P$15="Annuity",-IFERROR(PPMT(D1_I/12,$C64,D1_T,OFFSET(U$4,,-$C64+1),0),),IFERROR(IF($C64=0,0,OFFSET(U$4,,-$C64+1)/D1_T),0))</f>
        <v>0</v>
      </c>
      <c r="W64" s="548">
        <f ca="1">IF('Clinic Model'!$P$15="Annuity",-IFERROR(PPMT(D1_I/12,$C64,D1_T,OFFSET(V$4,,-$C64+1),0),),IFERROR(IF($C64=0,0,OFFSET(V$4,,-$C64+1)/D1_T),0))</f>
        <v>0</v>
      </c>
      <c r="X64" s="548">
        <f ca="1">IF('Clinic Model'!$P$15="Annuity",-IFERROR(PPMT(D1_I/12,$C64,D1_T,OFFSET(W$4,,-$C64+1),0),),IFERROR(IF($C64=0,0,OFFSET(W$4,,-$C64+1)/D1_T),0))</f>
        <v>0</v>
      </c>
      <c r="Y64" s="548">
        <f ca="1">IF('Clinic Model'!$P$15="Annuity",-IFERROR(PPMT(D1_I/12,$C64,D1_T,OFFSET(X$4,,-$C64+1),0),),IFERROR(IF($C64=0,0,OFFSET(X$4,,-$C64+1)/D1_T),0))</f>
        <v>0</v>
      </c>
      <c r="Z64" s="548">
        <f ca="1">IF('Clinic Model'!$P$15="Annuity",-IFERROR(PPMT(D1_I/12,$C64,D1_T,OFFSET(Y$4,,-$C64+1),0),),IFERROR(IF($C64=0,0,OFFSET(Y$4,,-$C64+1)/D1_T),0))</f>
        <v>0</v>
      </c>
      <c r="AA64" s="548">
        <f ca="1">IF('Clinic Model'!$P$15="Annuity",-IFERROR(PPMT(D1_I/12,$C64,D1_T,OFFSET(Z$4,,-$C64+1),0),),IFERROR(IF($C64=0,0,OFFSET(Z$4,,-$C64+1)/D1_T),0))</f>
        <v>0</v>
      </c>
      <c r="AB64" s="548">
        <f ca="1">IF('Clinic Model'!$P$15="Annuity",-IFERROR(PPMT(D1_I/12,$C64,D1_T,OFFSET(AA$4,,-$C64+1),0),),IFERROR(IF($C64=0,0,OFFSET(AA$4,,-$C64+1)/D1_T),0))</f>
        <v>0</v>
      </c>
      <c r="AC64" s="548">
        <f ca="1">IF('Clinic Model'!$P$15="Annuity",-IFERROR(PPMT(D1_I/12,$C64,D1_T,OFFSET(AB$4,,-$C64+1),0),),IFERROR(IF($C64=0,0,OFFSET(AB$4,,-$C64+1)/D1_T),0))</f>
        <v>0</v>
      </c>
      <c r="AD64" s="548">
        <f ca="1">IF('Clinic Model'!$P$15="Annuity",-IFERROR(PPMT(D1_I/12,$C64,D1_T,OFFSET(AC$4,,-$C64+1),0),),IFERROR(IF($C64=0,0,OFFSET(AC$4,,-$C64+1)/D1_T),0))</f>
        <v>0</v>
      </c>
      <c r="AE64" s="548">
        <f ca="1">IF('Clinic Model'!$P$15="Annuity",-IFERROR(PPMT(D1_I/12,$C64,D1_T,OFFSET(AD$4,,-$C64+1),0),),IFERROR(IF($C64=0,0,OFFSET(AD$4,,-$C64+1)/D1_T),0))</f>
        <v>0</v>
      </c>
      <c r="AF64" s="548">
        <f ca="1">IF('Clinic Model'!$P$15="Annuity",-IFERROR(PPMT(D1_I/12,$C64,D1_T,OFFSET(AE$4,,-$C64+1),0),),IFERROR(IF($C64=0,0,OFFSET(AE$4,,-$C64+1)/D1_T),0))</f>
        <v>0</v>
      </c>
      <c r="AG64" s="548">
        <f ca="1">IF('Clinic Model'!$P$15="Annuity",-IFERROR(PPMT(D1_I/12,$C64,D1_T,OFFSET(AF$4,,-$C64+1),0),),IFERROR(IF($C64=0,0,OFFSET(AF$4,,-$C64+1)/D1_T),0))</f>
        <v>0</v>
      </c>
      <c r="AH64" s="548">
        <f ca="1">IF('Clinic Model'!$P$15="Annuity",-IFERROR(PPMT(D1_I/12,$C64,D1_T,OFFSET(AG$4,,-$C64+1),0),),IFERROR(IF($C64=0,0,OFFSET(AG$4,,-$C64+1)/D1_T),0))</f>
        <v>0</v>
      </c>
      <c r="AI64" s="548">
        <f ca="1">IF('Clinic Model'!$P$15="Annuity",-IFERROR(PPMT(D1_I/12,$C64,D1_T,OFFSET(AH$4,,-$C64+1),0),),IFERROR(IF($C64=0,0,OFFSET(AH$4,,-$C64+1)/D1_T),0))</f>
        <v>0</v>
      </c>
      <c r="AJ64" s="548">
        <f ca="1">IF('Clinic Model'!$P$15="Annuity",-IFERROR(PPMT(D1_I/12,$C64,D1_T,OFFSET(AI$4,,-$C64+1),0),),IFERROR(IF($C64=0,0,OFFSET(AI$4,,-$C64+1)/D1_T),0))</f>
        <v>0</v>
      </c>
      <c r="AK64" s="548">
        <f ca="1">IF('Clinic Model'!$P$15="Annuity",-IFERROR(PPMT(D1_I/12,$C64,D1_T,OFFSET(AJ$4,,-$C64+1),0),),IFERROR(IF($C64=0,0,OFFSET(AJ$4,,-$C64+1)/D1_T),0))</f>
        <v>0</v>
      </c>
      <c r="AL64" s="548">
        <f ca="1">IF('Clinic Model'!$P$15="Annuity",-IFERROR(PPMT(D1_I/12,$C64,D1_T,OFFSET(AK$4,,-$C64+1),0),),IFERROR(IF($C64=0,0,OFFSET(AK$4,,-$C64+1)/D1_T),0))</f>
        <v>0</v>
      </c>
      <c r="AM64" s="548">
        <f ca="1">IF('Clinic Model'!$P$15="Annuity",-IFERROR(PPMT(D1_I/12,$C64,D1_T,OFFSET(AL$4,,-$C64+1),0),),IFERROR(IF($C64=0,0,OFFSET(AL$4,,-$C64+1)/D1_T),0))</f>
        <v>0</v>
      </c>
      <c r="AN64" s="548">
        <f ca="1">IF('Clinic Model'!$P$15="Annuity",-IFERROR(PPMT(D1_I/12,$C64,D1_T,OFFSET(AM$4,,-$C64+1),0),),IFERROR(IF($C64=0,0,OFFSET(AM$4,,-$C64+1)/D1_T),0))</f>
        <v>0</v>
      </c>
      <c r="AO64" s="548">
        <f ca="1">IF('Clinic Model'!$P$15="Annuity",-IFERROR(PPMT(D1_I/12,$C64,D1_T,OFFSET(AN$4,,-$C64+1),0),),IFERROR(IF($C64=0,0,OFFSET(AN$4,,-$C64+1)/D1_T),0))</f>
        <v>0</v>
      </c>
      <c r="AP64" s="548">
        <f ca="1">IF('Clinic Model'!$P$15="Annuity",-IFERROR(PPMT(D1_I/12,$C64,D1_T,OFFSET(AO$4,,-$C64+1),0),),IFERROR(IF($C64=0,0,OFFSET(AO$4,,-$C64+1)/D1_T),0))</f>
        <v>0</v>
      </c>
      <c r="AQ64" s="548">
        <f ca="1">IF('Clinic Model'!$P$15="Annuity",-IFERROR(PPMT(D1_I/12,$C64,D1_T,OFFSET(AP$4,,-$C64+1),0),),IFERROR(IF($C64=0,0,OFFSET(AP$4,,-$C64+1)/D1_T),0))</f>
        <v>0</v>
      </c>
      <c r="AR64" s="548">
        <f ca="1">IF('Clinic Model'!$P$15="Annuity",-IFERROR(PPMT(D1_I/12,$C64,D1_T,OFFSET(AQ$4,,-$C64+1),0),),IFERROR(IF($C64=0,0,OFFSET(AQ$4,,-$C64+1)/D1_T),0))</f>
        <v>0</v>
      </c>
      <c r="AS64" s="548">
        <f ca="1">IF('Clinic Model'!$P$15="Annuity",-IFERROR(PPMT(D1_I/12,$C64,D1_T,OFFSET(AR$4,,-$C64+1),0),),IFERROR(IF($C64=0,0,OFFSET(AR$4,,-$C64+1)/D1_T),0))</f>
        <v>0</v>
      </c>
      <c r="AT64" s="548">
        <f ca="1">IF('Clinic Model'!$P$15="Annuity",-IFERROR(PPMT(D1_I/12,$C64,D1_T,OFFSET(AS$4,,-$C64+1),0),),IFERROR(IF($C64=0,0,OFFSET(AS$4,,-$C64+1)/D1_T),0))</f>
        <v>0</v>
      </c>
      <c r="AU64" s="548">
        <f ca="1">IF('Clinic Model'!$P$15="Annuity",-IFERROR(PPMT(D1_I/12,$C64,D1_T,OFFSET(AT$4,,-$C64+1),0),),IFERROR(IF($C64=0,0,OFFSET(AT$4,,-$C64+1)/D1_T),0))</f>
        <v>0</v>
      </c>
      <c r="AV64" s="548">
        <f ca="1">IF('Clinic Model'!$P$15="Annuity",-IFERROR(PPMT(D1_I/12,$C64,D1_T,OFFSET(AU$4,,-$C64+1),0),),IFERROR(IF($C64=0,0,OFFSET(AU$4,,-$C64+1)/D1_T),0))</f>
        <v>0</v>
      </c>
      <c r="AW64" s="548">
        <f ca="1">IF('Clinic Model'!$P$15="Annuity",-IFERROR(PPMT(D1_I/12,$C64,D1_T,OFFSET(AV$4,,-$C64+1),0),),IFERROR(IF($C64=0,0,OFFSET(AV$4,,-$C64+1)/D1_T),0))</f>
        <v>0</v>
      </c>
      <c r="AX64" s="548">
        <f ca="1">IF('Clinic Model'!$P$15="Annuity",-IFERROR(PPMT(D1_I/12,$C64,D1_T,OFFSET(AW$4,,-$C64+1),0),),IFERROR(IF($C64=0,0,OFFSET(AW$4,,-$C64+1)/D1_T),0))</f>
        <v>0</v>
      </c>
      <c r="AY64" s="548">
        <f ca="1">IF('Clinic Model'!$P$15="Annuity",-IFERROR(PPMT(D1_I/12,$C64,D1_T,OFFSET(AX$4,,-$C64+1),0),),IFERROR(IF($C64=0,0,OFFSET(AX$4,,-$C64+1)/D1_T),0))</f>
        <v>0</v>
      </c>
      <c r="AZ64" s="548">
        <f ca="1">IF('Clinic Model'!$P$15="Annuity",-IFERROR(PPMT(D1_I/12,$C64,D1_T,OFFSET(AY$4,,-$C64+1),0),),IFERROR(IF($C64=0,0,OFFSET(AY$4,,-$C64+1)/D1_T),0))</f>
        <v>0</v>
      </c>
      <c r="BA64" s="548">
        <f ca="1">IF('Clinic Model'!$P$15="Annuity",-IFERROR(PPMT(D1_I/12,$C64,D1_T,OFFSET(AZ$4,,-$C64+1),0),),IFERROR(IF($C64=0,0,OFFSET(AZ$4,,-$C64+1)/D1_T),0))</f>
        <v>0</v>
      </c>
      <c r="BB64" s="548">
        <f ca="1">IF('Clinic Model'!$P$15="Annuity",-IFERROR(PPMT(D1_I/12,$C64,D1_T,OFFSET(BA$4,,-$C64+1),0),),IFERROR(IF($C64=0,0,OFFSET(BA$4,,-$C64+1)/D1_T),0))</f>
        <v>0</v>
      </c>
      <c r="BC64" s="548">
        <f ca="1">IF('Clinic Model'!$P$15="Annuity",-IFERROR(PPMT(D1_I/12,$C64,D1_T,OFFSET(BB$4,,-$C64+1),0),),IFERROR(IF($C64=0,0,OFFSET(BB$4,,-$C64+1)/D1_T),0))</f>
        <v>0</v>
      </c>
      <c r="BD64" s="548">
        <f ca="1">IF('Clinic Model'!$P$15="Annuity",-IFERROR(PPMT(D1_I/12,$C64,D1_T,OFFSET(BC$4,,-$C64+1),0),),IFERROR(IF($C64=0,0,OFFSET(BC$4,,-$C64+1)/D1_T),0))</f>
        <v>0</v>
      </c>
      <c r="BE64" s="548">
        <f ca="1">IF('Clinic Model'!$P$15="Annuity",-IFERROR(PPMT(D1_I/12,$C64,D1_T,OFFSET(BD$4,,-$C64+1),0),),IFERROR(IF($C64=0,0,OFFSET(BD$4,,-$C64+1)/D1_T),0))</f>
        <v>0</v>
      </c>
      <c r="BF64" s="548">
        <f ca="1">IF('Clinic Model'!$P$15="Annuity",-IFERROR(PPMT(D1_I/12,$C64,D1_T,OFFSET(BE$4,,-$C64+1),0),),IFERROR(IF($C64=0,0,OFFSET(BE$4,,-$C64+1)/D1_T),0))</f>
        <v>0</v>
      </c>
      <c r="BG64" s="548">
        <f ca="1">IF('Clinic Model'!$P$15="Annuity",-IFERROR(PPMT(D1_I/12,$C64,D1_T,OFFSET(BF$4,,-$C64+1),0),),IFERROR(IF($C64=0,0,OFFSET(BF$4,,-$C64+1)/D1_T),0))</f>
        <v>0</v>
      </c>
      <c r="BH64" s="548">
        <f ca="1">IF('Clinic Model'!$P$15="Annuity",-IFERROR(PPMT(D1_I/12,$C64,D1_T,OFFSET(BG$4,,-$C64+1),0),),IFERROR(IF($C64=0,0,OFFSET(BG$4,,-$C64+1)/D1_T),0))</f>
        <v>0</v>
      </c>
      <c r="BI64" s="548">
        <f ca="1">IF('Clinic Model'!$P$15="Annuity",-IFERROR(PPMT(D1_I/12,$C64,D1_T,OFFSET(BH$4,,-$C64+1),0),),IFERROR(IF($C64=0,0,OFFSET(BH$4,,-$C64+1)/D1_T),0))</f>
        <v>0</v>
      </c>
      <c r="BJ64" s="548">
        <f ca="1">IF('Clinic Model'!$P$15="Annuity",-IFERROR(PPMT(D1_I/12,$C64,D1_T,OFFSET(BI$4,,-$C64+1),0),),IFERROR(IF($C64=0,0,OFFSET(BI$4,,-$C64+1)/D1_T),0))</f>
        <v>0</v>
      </c>
      <c r="BK64" s="548">
        <f ca="1">IF('Clinic Model'!$P$15="Annuity",-IFERROR(PPMT(D1_I/12,$C64,D1_T,OFFSET(BJ$4,,-$C64+1),0),),IFERROR(IF($C64=0,0,OFFSET(BJ$4,,-$C64+1)/D1_T),0))</f>
        <v>0</v>
      </c>
      <c r="BL64" s="548">
        <f ca="1">IF('Clinic Model'!$P$15="Annuity",-IFERROR(PPMT(D1_I/12,$C64,D1_T,OFFSET(BK$4,,-$C64+1),0),),IFERROR(IF($C64=0,0,OFFSET(BK$4,,-$C64+1)/D1_T),0))</f>
        <v>0</v>
      </c>
    </row>
    <row r="65" spans="1:64" ht="10.5" hidden="1" customHeight="1" outlineLevel="1" x14ac:dyDescent="0.3">
      <c r="A65" s="105"/>
      <c r="B65" s="504"/>
      <c r="C65" s="105">
        <f t="shared" si="4"/>
        <v>0</v>
      </c>
      <c r="E65" s="548">
        <f ca="1">IF('Clinic Model'!$P$15="Annuity",-IFERROR(PPMT(D1_I/12,$C65,D1_T,OFFSET(D$4,,-$C65+1),0),),IFERROR(IF($C65=0,0,OFFSET(D$4,,-$C65+1)/D1_T),0))</f>
        <v>0</v>
      </c>
      <c r="F65" s="548">
        <f ca="1">IF('Clinic Model'!$P$15="Annuity",-IFERROR(PPMT(D1_I/12,$C65,D1_T,OFFSET(E$4,,-$C65+1),0),),IFERROR(IF($C65=0,0,OFFSET(E$4,,-$C65+1)/D1_T),0))</f>
        <v>0</v>
      </c>
      <c r="G65" s="548">
        <f ca="1">IF('Clinic Model'!$P$15="Annuity",-IFERROR(PPMT(D1_I/12,$C65,D1_T,OFFSET(F$4,,-$C65+1),0),),IFERROR(IF($C65=0,0,OFFSET(F$4,,-$C65+1)/D1_T),0))</f>
        <v>0</v>
      </c>
      <c r="H65" s="548">
        <f ca="1">IF('Clinic Model'!$P$15="Annuity",-IFERROR(PPMT(D1_I/12,$C65,D1_T,OFFSET(G$4,,-$C65+1),0),),IFERROR(IF($C65=0,0,OFFSET(G$4,,-$C65+1)/D1_T),0))</f>
        <v>0</v>
      </c>
      <c r="I65" s="548">
        <f ca="1">IF('Clinic Model'!$P$15="Annuity",-IFERROR(PPMT(D1_I/12,$C65,D1_T,OFFSET(H$4,,-$C65+1),0),),IFERROR(IF($C65=0,0,OFFSET(H$4,,-$C65+1)/D1_T),0))</f>
        <v>0</v>
      </c>
      <c r="J65" s="548">
        <f ca="1">IF('Clinic Model'!$P$15="Annuity",-IFERROR(PPMT(D1_I/12,$C65,D1_T,OFFSET(I$4,,-$C65+1),0),),IFERROR(IF($C65=0,0,OFFSET(I$4,,-$C65+1)/D1_T),0))</f>
        <v>0</v>
      </c>
      <c r="K65" s="548">
        <f ca="1">IF('Clinic Model'!$P$15="Annuity",-IFERROR(PPMT(D1_I/12,$C65,D1_T,OFFSET(J$4,,-$C65+1),0),),IFERROR(IF($C65=0,0,OFFSET(J$4,,-$C65+1)/D1_T),0))</f>
        <v>0</v>
      </c>
      <c r="L65" s="548">
        <f ca="1">IF('Clinic Model'!$P$15="Annuity",-IFERROR(PPMT(D1_I/12,$C65,D1_T,OFFSET(K$4,,-$C65+1),0),),IFERROR(IF($C65=0,0,OFFSET(K$4,,-$C65+1)/D1_T),0))</f>
        <v>0</v>
      </c>
      <c r="M65" s="548">
        <f ca="1">IF('Clinic Model'!$P$15="Annuity",-IFERROR(PPMT(D1_I/12,$C65,D1_T,OFFSET(L$4,,-$C65+1),0),),IFERROR(IF($C65=0,0,OFFSET(L$4,,-$C65+1)/D1_T),0))</f>
        <v>0</v>
      </c>
      <c r="N65" s="548">
        <f ca="1">IF('Clinic Model'!$P$15="Annuity",-IFERROR(PPMT(D1_I/12,$C65,D1_T,OFFSET(M$4,,-$C65+1),0),),IFERROR(IF($C65=0,0,OFFSET(M$4,,-$C65+1)/D1_T),0))</f>
        <v>0</v>
      </c>
      <c r="O65" s="548">
        <f ca="1">IF('Clinic Model'!$P$15="Annuity",-IFERROR(PPMT(D1_I/12,$C65,D1_T,OFFSET(N$4,,-$C65+1),0),),IFERROR(IF($C65=0,0,OFFSET(N$4,,-$C65+1)/D1_T),0))</f>
        <v>0</v>
      </c>
      <c r="P65" s="548">
        <f ca="1">IF('Clinic Model'!$P$15="Annuity",-IFERROR(PPMT(D1_I/12,$C65,D1_T,OFFSET(O$4,,-$C65+1),0),),IFERROR(IF($C65=0,0,OFFSET(O$4,,-$C65+1)/D1_T),0))</f>
        <v>0</v>
      </c>
      <c r="Q65" s="548">
        <f ca="1">IF('Clinic Model'!$P$15="Annuity",-IFERROR(PPMT(D1_I/12,$C65,D1_T,OFFSET(P$4,,-$C65+1),0),),IFERROR(IF($C65=0,0,OFFSET(P$4,,-$C65+1)/D1_T),0))</f>
        <v>0</v>
      </c>
      <c r="R65" s="548">
        <f ca="1">IF('Clinic Model'!$P$15="Annuity",-IFERROR(PPMT(D1_I/12,$C65,D1_T,OFFSET(Q$4,,-$C65+1),0),),IFERROR(IF($C65=0,0,OFFSET(Q$4,,-$C65+1)/D1_T),0))</f>
        <v>0</v>
      </c>
      <c r="S65" s="548">
        <f ca="1">IF('Clinic Model'!$P$15="Annuity",-IFERROR(PPMT(D1_I/12,$C65,D1_T,OFFSET(R$4,,-$C65+1),0),),IFERROR(IF($C65=0,0,OFFSET(R$4,,-$C65+1)/D1_T),0))</f>
        <v>0</v>
      </c>
      <c r="T65" s="548">
        <f ca="1">IF('Clinic Model'!$P$15="Annuity",-IFERROR(PPMT(D1_I/12,$C65,D1_T,OFFSET(S$4,,-$C65+1),0),),IFERROR(IF($C65=0,0,OFFSET(S$4,,-$C65+1)/D1_T),0))</f>
        <v>0</v>
      </c>
      <c r="U65" s="548">
        <f ca="1">IF('Clinic Model'!$P$15="Annuity",-IFERROR(PPMT(D1_I/12,$C65,D1_T,OFFSET(T$4,,-$C65+1),0),),IFERROR(IF($C65=0,0,OFFSET(T$4,,-$C65+1)/D1_T),0))</f>
        <v>0</v>
      </c>
      <c r="V65" s="548">
        <f ca="1">IF('Clinic Model'!$P$15="Annuity",-IFERROR(PPMT(D1_I/12,$C65,D1_T,OFFSET(U$4,,-$C65+1),0),),IFERROR(IF($C65=0,0,OFFSET(U$4,,-$C65+1)/D1_T),0))</f>
        <v>0</v>
      </c>
      <c r="W65" s="548">
        <f ca="1">IF('Clinic Model'!$P$15="Annuity",-IFERROR(PPMT(D1_I/12,$C65,D1_T,OFFSET(V$4,,-$C65+1),0),),IFERROR(IF($C65=0,0,OFFSET(V$4,,-$C65+1)/D1_T),0))</f>
        <v>0</v>
      </c>
      <c r="X65" s="548">
        <f ca="1">IF('Clinic Model'!$P$15="Annuity",-IFERROR(PPMT(D1_I/12,$C65,D1_T,OFFSET(W$4,,-$C65+1),0),),IFERROR(IF($C65=0,0,OFFSET(W$4,,-$C65+1)/D1_T),0))</f>
        <v>0</v>
      </c>
      <c r="Y65" s="548">
        <f ca="1">IF('Clinic Model'!$P$15="Annuity",-IFERROR(PPMT(D1_I/12,$C65,D1_T,OFFSET(X$4,,-$C65+1),0),),IFERROR(IF($C65=0,0,OFFSET(X$4,,-$C65+1)/D1_T),0))</f>
        <v>0</v>
      </c>
      <c r="Z65" s="548">
        <f ca="1">IF('Clinic Model'!$P$15="Annuity",-IFERROR(PPMT(D1_I/12,$C65,D1_T,OFFSET(Y$4,,-$C65+1),0),),IFERROR(IF($C65=0,0,OFFSET(Y$4,,-$C65+1)/D1_T),0))</f>
        <v>0</v>
      </c>
      <c r="AA65" s="548">
        <f ca="1">IF('Clinic Model'!$P$15="Annuity",-IFERROR(PPMT(D1_I/12,$C65,D1_T,OFFSET(Z$4,,-$C65+1),0),),IFERROR(IF($C65=0,0,OFFSET(Z$4,,-$C65+1)/D1_T),0))</f>
        <v>0</v>
      </c>
      <c r="AB65" s="548">
        <f ca="1">IF('Clinic Model'!$P$15="Annuity",-IFERROR(PPMT(D1_I/12,$C65,D1_T,OFFSET(AA$4,,-$C65+1),0),),IFERROR(IF($C65=0,0,OFFSET(AA$4,,-$C65+1)/D1_T),0))</f>
        <v>0</v>
      </c>
      <c r="AC65" s="548">
        <f ca="1">IF('Clinic Model'!$P$15="Annuity",-IFERROR(PPMT(D1_I/12,$C65,D1_T,OFFSET(AB$4,,-$C65+1),0),),IFERROR(IF($C65=0,0,OFFSET(AB$4,,-$C65+1)/D1_T),0))</f>
        <v>0</v>
      </c>
      <c r="AD65" s="548">
        <f ca="1">IF('Clinic Model'!$P$15="Annuity",-IFERROR(PPMT(D1_I/12,$C65,D1_T,OFFSET(AC$4,,-$C65+1),0),),IFERROR(IF($C65=0,0,OFFSET(AC$4,,-$C65+1)/D1_T),0))</f>
        <v>0</v>
      </c>
      <c r="AE65" s="548">
        <f ca="1">IF('Clinic Model'!$P$15="Annuity",-IFERROR(PPMT(D1_I/12,$C65,D1_T,OFFSET(AD$4,,-$C65+1),0),),IFERROR(IF($C65=0,0,OFFSET(AD$4,,-$C65+1)/D1_T),0))</f>
        <v>0</v>
      </c>
      <c r="AF65" s="548">
        <f ca="1">IF('Clinic Model'!$P$15="Annuity",-IFERROR(PPMT(D1_I/12,$C65,D1_T,OFFSET(AE$4,,-$C65+1),0),),IFERROR(IF($C65=0,0,OFFSET(AE$4,,-$C65+1)/D1_T),0))</f>
        <v>0</v>
      </c>
      <c r="AG65" s="548">
        <f ca="1">IF('Clinic Model'!$P$15="Annuity",-IFERROR(PPMT(D1_I/12,$C65,D1_T,OFFSET(AF$4,,-$C65+1),0),),IFERROR(IF($C65=0,0,OFFSET(AF$4,,-$C65+1)/D1_T),0))</f>
        <v>0</v>
      </c>
      <c r="AH65" s="548">
        <f ca="1">IF('Clinic Model'!$P$15="Annuity",-IFERROR(PPMT(D1_I/12,$C65,D1_T,OFFSET(AG$4,,-$C65+1),0),),IFERROR(IF($C65=0,0,OFFSET(AG$4,,-$C65+1)/D1_T),0))</f>
        <v>0</v>
      </c>
      <c r="AI65" s="548">
        <f ca="1">IF('Clinic Model'!$P$15="Annuity",-IFERROR(PPMT(D1_I/12,$C65,D1_T,OFFSET(AH$4,,-$C65+1),0),),IFERROR(IF($C65=0,0,OFFSET(AH$4,,-$C65+1)/D1_T),0))</f>
        <v>0</v>
      </c>
      <c r="AJ65" s="548">
        <f ca="1">IF('Clinic Model'!$P$15="Annuity",-IFERROR(PPMT(D1_I/12,$C65,D1_T,OFFSET(AI$4,,-$C65+1),0),),IFERROR(IF($C65=0,0,OFFSET(AI$4,,-$C65+1)/D1_T),0))</f>
        <v>0</v>
      </c>
      <c r="AK65" s="548">
        <f ca="1">IF('Clinic Model'!$P$15="Annuity",-IFERROR(PPMT(D1_I/12,$C65,D1_T,OFFSET(AJ$4,,-$C65+1),0),),IFERROR(IF($C65=0,0,OFFSET(AJ$4,,-$C65+1)/D1_T),0))</f>
        <v>0</v>
      </c>
      <c r="AL65" s="548">
        <f ca="1">IF('Clinic Model'!$P$15="Annuity",-IFERROR(PPMT(D1_I/12,$C65,D1_T,OFFSET(AK$4,,-$C65+1),0),),IFERROR(IF($C65=0,0,OFFSET(AK$4,,-$C65+1)/D1_T),0))</f>
        <v>0</v>
      </c>
      <c r="AM65" s="548">
        <f ca="1">IF('Clinic Model'!$P$15="Annuity",-IFERROR(PPMT(D1_I/12,$C65,D1_T,OFFSET(AL$4,,-$C65+1),0),),IFERROR(IF($C65=0,0,OFFSET(AL$4,,-$C65+1)/D1_T),0))</f>
        <v>0</v>
      </c>
      <c r="AN65" s="548">
        <f ca="1">IF('Clinic Model'!$P$15="Annuity",-IFERROR(PPMT(D1_I/12,$C65,D1_T,OFFSET(AM$4,,-$C65+1),0),),IFERROR(IF($C65=0,0,OFFSET(AM$4,,-$C65+1)/D1_T),0))</f>
        <v>0</v>
      </c>
      <c r="AO65" s="548">
        <f ca="1">IF('Clinic Model'!$P$15="Annuity",-IFERROR(PPMT(D1_I/12,$C65,D1_T,OFFSET(AN$4,,-$C65+1),0),),IFERROR(IF($C65=0,0,OFFSET(AN$4,,-$C65+1)/D1_T),0))</f>
        <v>0</v>
      </c>
      <c r="AP65" s="548">
        <f ca="1">IF('Clinic Model'!$P$15="Annuity",-IFERROR(PPMT(D1_I/12,$C65,D1_T,OFFSET(AO$4,,-$C65+1),0),),IFERROR(IF($C65=0,0,OFFSET(AO$4,,-$C65+1)/D1_T),0))</f>
        <v>0</v>
      </c>
      <c r="AQ65" s="548">
        <f ca="1">IF('Clinic Model'!$P$15="Annuity",-IFERROR(PPMT(D1_I/12,$C65,D1_T,OFFSET(AP$4,,-$C65+1),0),),IFERROR(IF($C65=0,0,OFFSET(AP$4,,-$C65+1)/D1_T),0))</f>
        <v>0</v>
      </c>
      <c r="AR65" s="548">
        <f ca="1">IF('Clinic Model'!$P$15="Annuity",-IFERROR(PPMT(D1_I/12,$C65,D1_T,OFFSET(AQ$4,,-$C65+1),0),),IFERROR(IF($C65=0,0,OFFSET(AQ$4,,-$C65+1)/D1_T),0))</f>
        <v>0</v>
      </c>
      <c r="AS65" s="548">
        <f ca="1">IF('Clinic Model'!$P$15="Annuity",-IFERROR(PPMT(D1_I/12,$C65,D1_T,OFFSET(AR$4,,-$C65+1),0),),IFERROR(IF($C65=0,0,OFFSET(AR$4,,-$C65+1)/D1_T),0))</f>
        <v>0</v>
      </c>
      <c r="AT65" s="548">
        <f ca="1">IF('Clinic Model'!$P$15="Annuity",-IFERROR(PPMT(D1_I/12,$C65,D1_T,OFFSET(AS$4,,-$C65+1),0),),IFERROR(IF($C65=0,0,OFFSET(AS$4,,-$C65+1)/D1_T),0))</f>
        <v>0</v>
      </c>
      <c r="AU65" s="548">
        <f ca="1">IF('Clinic Model'!$P$15="Annuity",-IFERROR(PPMT(D1_I/12,$C65,D1_T,OFFSET(AT$4,,-$C65+1),0),),IFERROR(IF($C65=0,0,OFFSET(AT$4,,-$C65+1)/D1_T),0))</f>
        <v>0</v>
      </c>
      <c r="AV65" s="548">
        <f ca="1">IF('Clinic Model'!$P$15="Annuity",-IFERROR(PPMT(D1_I/12,$C65,D1_T,OFFSET(AU$4,,-$C65+1),0),),IFERROR(IF($C65=0,0,OFFSET(AU$4,,-$C65+1)/D1_T),0))</f>
        <v>0</v>
      </c>
      <c r="AW65" s="548">
        <f ca="1">IF('Clinic Model'!$P$15="Annuity",-IFERROR(PPMT(D1_I/12,$C65,D1_T,OFFSET(AV$4,,-$C65+1),0),),IFERROR(IF($C65=0,0,OFFSET(AV$4,,-$C65+1)/D1_T),0))</f>
        <v>0</v>
      </c>
      <c r="AX65" s="548">
        <f ca="1">IF('Clinic Model'!$P$15="Annuity",-IFERROR(PPMT(D1_I/12,$C65,D1_T,OFFSET(AW$4,,-$C65+1),0),),IFERROR(IF($C65=0,0,OFFSET(AW$4,,-$C65+1)/D1_T),0))</f>
        <v>0</v>
      </c>
      <c r="AY65" s="548">
        <f ca="1">IF('Clinic Model'!$P$15="Annuity",-IFERROR(PPMT(D1_I/12,$C65,D1_T,OFFSET(AX$4,,-$C65+1),0),),IFERROR(IF($C65=0,0,OFFSET(AX$4,,-$C65+1)/D1_T),0))</f>
        <v>0</v>
      </c>
      <c r="AZ65" s="548">
        <f ca="1">IF('Clinic Model'!$P$15="Annuity",-IFERROR(PPMT(D1_I/12,$C65,D1_T,OFFSET(AY$4,,-$C65+1),0),),IFERROR(IF($C65=0,0,OFFSET(AY$4,,-$C65+1)/D1_T),0))</f>
        <v>0</v>
      </c>
      <c r="BA65" s="548">
        <f ca="1">IF('Clinic Model'!$P$15="Annuity",-IFERROR(PPMT(D1_I/12,$C65,D1_T,OFFSET(AZ$4,,-$C65+1),0),),IFERROR(IF($C65=0,0,OFFSET(AZ$4,,-$C65+1)/D1_T),0))</f>
        <v>0</v>
      </c>
      <c r="BB65" s="548">
        <f ca="1">IF('Clinic Model'!$P$15="Annuity",-IFERROR(PPMT(D1_I/12,$C65,D1_T,OFFSET(BA$4,,-$C65+1),0),),IFERROR(IF($C65=0,0,OFFSET(BA$4,,-$C65+1)/D1_T),0))</f>
        <v>0</v>
      </c>
      <c r="BC65" s="548">
        <f ca="1">IF('Clinic Model'!$P$15="Annuity",-IFERROR(PPMT(D1_I/12,$C65,D1_T,OFFSET(BB$4,,-$C65+1),0),),IFERROR(IF($C65=0,0,OFFSET(BB$4,,-$C65+1)/D1_T),0))</f>
        <v>0</v>
      </c>
      <c r="BD65" s="548">
        <f ca="1">IF('Clinic Model'!$P$15="Annuity",-IFERROR(PPMT(D1_I/12,$C65,D1_T,OFFSET(BC$4,,-$C65+1),0),),IFERROR(IF($C65=0,0,OFFSET(BC$4,,-$C65+1)/D1_T),0))</f>
        <v>0</v>
      </c>
      <c r="BE65" s="548">
        <f ca="1">IF('Clinic Model'!$P$15="Annuity",-IFERROR(PPMT(D1_I/12,$C65,D1_T,OFFSET(BD$4,,-$C65+1),0),),IFERROR(IF($C65=0,0,OFFSET(BD$4,,-$C65+1)/D1_T),0))</f>
        <v>0</v>
      </c>
      <c r="BF65" s="548">
        <f ca="1">IF('Clinic Model'!$P$15="Annuity",-IFERROR(PPMT(D1_I/12,$C65,D1_T,OFFSET(BE$4,,-$C65+1),0),),IFERROR(IF($C65=0,0,OFFSET(BE$4,,-$C65+1)/D1_T),0))</f>
        <v>0</v>
      </c>
      <c r="BG65" s="548">
        <f ca="1">IF('Clinic Model'!$P$15="Annuity",-IFERROR(PPMT(D1_I/12,$C65,D1_T,OFFSET(BF$4,,-$C65+1),0),),IFERROR(IF($C65=0,0,OFFSET(BF$4,,-$C65+1)/D1_T),0))</f>
        <v>0</v>
      </c>
      <c r="BH65" s="548">
        <f ca="1">IF('Clinic Model'!$P$15="Annuity",-IFERROR(PPMT(D1_I/12,$C65,D1_T,OFFSET(BG$4,,-$C65+1),0),),IFERROR(IF($C65=0,0,OFFSET(BG$4,,-$C65+1)/D1_T),0))</f>
        <v>0</v>
      </c>
      <c r="BI65" s="548">
        <f ca="1">IF('Clinic Model'!$P$15="Annuity",-IFERROR(PPMT(D1_I/12,$C65,D1_T,OFFSET(BH$4,,-$C65+1),0),),IFERROR(IF($C65=0,0,OFFSET(BH$4,,-$C65+1)/D1_T),0))</f>
        <v>0</v>
      </c>
      <c r="BJ65" s="548">
        <f ca="1">IF('Clinic Model'!$P$15="Annuity",-IFERROR(PPMT(D1_I/12,$C65,D1_T,OFFSET(BI$4,,-$C65+1),0),),IFERROR(IF($C65=0,0,OFFSET(BI$4,,-$C65+1)/D1_T),0))</f>
        <v>0</v>
      </c>
      <c r="BK65" s="548">
        <f ca="1">IF('Clinic Model'!$P$15="Annuity",-IFERROR(PPMT(D1_I/12,$C65,D1_T,OFFSET(BJ$4,,-$C65+1),0),),IFERROR(IF($C65=0,0,OFFSET(BJ$4,,-$C65+1)/D1_T),0))</f>
        <v>0</v>
      </c>
      <c r="BL65" s="548">
        <f ca="1">IF('Clinic Model'!$P$15="Annuity",-IFERROR(PPMT(D1_I/12,$C65,D1_T,OFFSET(BK$4,,-$C65+1),0),),IFERROR(IF($C65=0,0,OFFSET(BK$4,,-$C65+1)/D1_T),0))</f>
        <v>0</v>
      </c>
    </row>
    <row r="66" spans="1:64" ht="10.5" hidden="1" customHeight="1" outlineLevel="1" x14ac:dyDescent="0.3">
      <c r="A66" s="105"/>
      <c r="B66" s="504"/>
      <c r="C66" s="105">
        <f t="shared" si="4"/>
        <v>0</v>
      </c>
      <c r="E66" s="552">
        <f ca="1">IF('Clinic Model'!$P$15="Annuity",-IFERROR(PPMT(D1_I/12,$C66,D1_T,OFFSET(D$4,,-$C66+1),0),),IFERROR(IF($C66=0,0,OFFSET(D$4,,-$C66+1)/D1_T),0))</f>
        <v>0</v>
      </c>
      <c r="F66" s="552">
        <f ca="1">IF('Clinic Model'!$P$15="Annuity",-IFERROR(PPMT(D1_I/12,$C66,D1_T,OFFSET(E$4,,-$C66+1),0),),IFERROR(IF($C66=0,0,OFFSET(E$4,,-$C66+1)/D1_T),0))</f>
        <v>0</v>
      </c>
      <c r="G66" s="552">
        <f ca="1">IF('Clinic Model'!$P$15="Annuity",-IFERROR(PPMT(D1_I/12,$C66,D1_T,OFFSET(F$4,,-$C66+1),0),),IFERROR(IF($C66=0,0,OFFSET(F$4,,-$C66+1)/D1_T),0))</f>
        <v>0</v>
      </c>
      <c r="H66" s="552">
        <f ca="1">IF('Clinic Model'!$P$15="Annuity",-IFERROR(PPMT(D1_I/12,$C66,D1_T,OFFSET(G$4,,-$C66+1),0),),IFERROR(IF($C66=0,0,OFFSET(G$4,,-$C66+1)/D1_T),0))</f>
        <v>0</v>
      </c>
      <c r="I66" s="552">
        <f ca="1">IF('Clinic Model'!$P$15="Annuity",-IFERROR(PPMT(D1_I/12,$C66,D1_T,OFFSET(H$4,,-$C66+1),0),),IFERROR(IF($C66=0,0,OFFSET(H$4,,-$C66+1)/D1_T),0))</f>
        <v>0</v>
      </c>
      <c r="J66" s="552">
        <f ca="1">IF('Clinic Model'!$P$15="Annuity",-IFERROR(PPMT(D1_I/12,$C66,D1_T,OFFSET(I$4,,-$C66+1),0),),IFERROR(IF($C66=0,0,OFFSET(I$4,,-$C66+1)/D1_T),0))</f>
        <v>0</v>
      </c>
      <c r="K66" s="552">
        <f ca="1">IF('Clinic Model'!$P$15="Annuity",-IFERROR(PPMT(D1_I/12,$C66,D1_T,OFFSET(J$4,,-$C66+1),0),),IFERROR(IF($C66=0,0,OFFSET(J$4,,-$C66+1)/D1_T),0))</f>
        <v>0</v>
      </c>
      <c r="L66" s="552">
        <f ca="1">IF('Clinic Model'!$P$15="Annuity",-IFERROR(PPMT(D1_I/12,$C66,D1_T,OFFSET(K$4,,-$C66+1),0),),IFERROR(IF($C66=0,0,OFFSET(K$4,,-$C66+1)/D1_T),0))</f>
        <v>0</v>
      </c>
      <c r="M66" s="552">
        <f ca="1">IF('Clinic Model'!$P$15="Annuity",-IFERROR(PPMT(D1_I/12,$C66,D1_T,OFFSET(L$4,,-$C66+1),0),),IFERROR(IF($C66=0,0,OFFSET(L$4,,-$C66+1)/D1_T),0))</f>
        <v>0</v>
      </c>
      <c r="N66" s="552">
        <f ca="1">IF('Clinic Model'!$P$15="Annuity",-IFERROR(PPMT(D1_I/12,$C66,D1_T,OFFSET(M$4,,-$C66+1),0),),IFERROR(IF($C66=0,0,OFFSET(M$4,,-$C66+1)/D1_T),0))</f>
        <v>0</v>
      </c>
      <c r="O66" s="552">
        <f ca="1">IF('Clinic Model'!$P$15="Annuity",-IFERROR(PPMT(D1_I/12,$C66,D1_T,OFFSET(N$4,,-$C66+1),0),),IFERROR(IF($C66=0,0,OFFSET(N$4,,-$C66+1)/D1_T),0))</f>
        <v>0</v>
      </c>
      <c r="P66" s="552">
        <f ca="1">IF('Clinic Model'!$P$15="Annuity",-IFERROR(PPMT(D1_I/12,$C66,D1_T,OFFSET(O$4,,-$C66+1),0),),IFERROR(IF($C66=0,0,OFFSET(O$4,,-$C66+1)/D1_T),0))</f>
        <v>0</v>
      </c>
      <c r="Q66" s="552">
        <f ca="1">IF('Clinic Model'!$P$15="Annuity",-IFERROR(PPMT(D1_I/12,$C66,D1_T,OFFSET(P$4,,-$C66+1),0),),IFERROR(IF($C66=0,0,OFFSET(P$4,,-$C66+1)/D1_T),0))</f>
        <v>0</v>
      </c>
      <c r="R66" s="552">
        <f ca="1">IF('Clinic Model'!$P$15="Annuity",-IFERROR(PPMT(D1_I/12,$C66,D1_T,OFFSET(Q$4,,-$C66+1),0),),IFERROR(IF($C66=0,0,OFFSET(Q$4,,-$C66+1)/D1_T),0))</f>
        <v>0</v>
      </c>
      <c r="S66" s="552">
        <f ca="1">IF('Clinic Model'!$P$15="Annuity",-IFERROR(PPMT(D1_I/12,$C66,D1_T,OFFSET(R$4,,-$C66+1),0),),IFERROR(IF($C66=0,0,OFFSET(R$4,,-$C66+1)/D1_T),0))</f>
        <v>0</v>
      </c>
      <c r="T66" s="552">
        <f ca="1">IF('Clinic Model'!$P$15="Annuity",-IFERROR(PPMT(D1_I/12,$C66,D1_T,OFFSET(S$4,,-$C66+1),0),),IFERROR(IF($C66=0,0,OFFSET(S$4,,-$C66+1)/D1_T),0))</f>
        <v>0</v>
      </c>
      <c r="U66" s="552">
        <f ca="1">IF('Clinic Model'!$P$15="Annuity",-IFERROR(PPMT(D1_I/12,$C66,D1_T,OFFSET(T$4,,-$C66+1),0),),IFERROR(IF($C66=0,0,OFFSET(T$4,,-$C66+1)/D1_T),0))</f>
        <v>0</v>
      </c>
      <c r="V66" s="552">
        <f ca="1">IF('Clinic Model'!$P$15="Annuity",-IFERROR(PPMT(D1_I/12,$C66,D1_T,OFFSET(U$4,,-$C66+1),0),),IFERROR(IF($C66=0,0,OFFSET(U$4,,-$C66+1)/D1_T),0))</f>
        <v>0</v>
      </c>
      <c r="W66" s="552">
        <f ca="1">IF('Clinic Model'!$P$15="Annuity",-IFERROR(PPMT(D1_I/12,$C66,D1_T,OFFSET(V$4,,-$C66+1),0),),IFERROR(IF($C66=0,0,OFFSET(V$4,,-$C66+1)/D1_T),0))</f>
        <v>0</v>
      </c>
      <c r="X66" s="552">
        <f ca="1">IF('Clinic Model'!$P$15="Annuity",-IFERROR(PPMT(D1_I/12,$C66,D1_T,OFFSET(W$4,,-$C66+1),0),),IFERROR(IF($C66=0,0,OFFSET(W$4,,-$C66+1)/D1_T),0))</f>
        <v>0</v>
      </c>
      <c r="Y66" s="552">
        <f ca="1">IF('Clinic Model'!$P$15="Annuity",-IFERROR(PPMT(D1_I/12,$C66,D1_T,OFFSET(X$4,,-$C66+1),0),),IFERROR(IF($C66=0,0,OFFSET(X$4,,-$C66+1)/D1_T),0))</f>
        <v>0</v>
      </c>
      <c r="Z66" s="552">
        <f ca="1">IF('Clinic Model'!$P$15="Annuity",-IFERROR(PPMT(D1_I/12,$C66,D1_T,OFFSET(Y$4,,-$C66+1),0),),IFERROR(IF($C66=0,0,OFFSET(Y$4,,-$C66+1)/D1_T),0))</f>
        <v>0</v>
      </c>
      <c r="AA66" s="552">
        <f ca="1">IF('Clinic Model'!$P$15="Annuity",-IFERROR(PPMT(D1_I/12,$C66,D1_T,OFFSET(Z$4,,-$C66+1),0),),IFERROR(IF($C66=0,0,OFFSET(Z$4,,-$C66+1)/D1_T),0))</f>
        <v>0</v>
      </c>
      <c r="AB66" s="552">
        <f ca="1">IF('Clinic Model'!$P$15="Annuity",-IFERROR(PPMT(D1_I/12,$C66,D1_T,OFFSET(AA$4,,-$C66+1),0),),IFERROR(IF($C66=0,0,OFFSET(AA$4,,-$C66+1)/D1_T),0))</f>
        <v>0</v>
      </c>
      <c r="AC66" s="552">
        <f ca="1">IF('Clinic Model'!$P$15="Annuity",-IFERROR(PPMT(D1_I/12,$C66,D1_T,OFFSET(AB$4,,-$C66+1),0),),IFERROR(IF($C66=0,0,OFFSET(AB$4,,-$C66+1)/D1_T),0))</f>
        <v>0</v>
      </c>
      <c r="AD66" s="552">
        <f ca="1">IF('Clinic Model'!$P$15="Annuity",-IFERROR(PPMT(D1_I/12,$C66,D1_T,OFFSET(AC$4,,-$C66+1),0),),IFERROR(IF($C66=0,0,OFFSET(AC$4,,-$C66+1)/D1_T),0))</f>
        <v>0</v>
      </c>
      <c r="AE66" s="552">
        <f ca="1">IF('Clinic Model'!$P$15="Annuity",-IFERROR(PPMT(D1_I/12,$C66,D1_T,OFFSET(AD$4,,-$C66+1),0),),IFERROR(IF($C66=0,0,OFFSET(AD$4,,-$C66+1)/D1_T),0))</f>
        <v>0</v>
      </c>
      <c r="AF66" s="552">
        <f ca="1">IF('Clinic Model'!$P$15="Annuity",-IFERROR(PPMT(D1_I/12,$C66,D1_T,OFFSET(AE$4,,-$C66+1),0),),IFERROR(IF($C66=0,0,OFFSET(AE$4,,-$C66+1)/D1_T),0))</f>
        <v>0</v>
      </c>
      <c r="AG66" s="552">
        <f ca="1">IF('Clinic Model'!$P$15="Annuity",-IFERROR(PPMT(D1_I/12,$C66,D1_T,OFFSET(AF$4,,-$C66+1),0),),IFERROR(IF($C66=0,0,OFFSET(AF$4,,-$C66+1)/D1_T),0))</f>
        <v>0</v>
      </c>
      <c r="AH66" s="552">
        <f ca="1">IF('Clinic Model'!$P$15="Annuity",-IFERROR(PPMT(D1_I/12,$C66,D1_T,OFFSET(AG$4,,-$C66+1),0),),IFERROR(IF($C66=0,0,OFFSET(AG$4,,-$C66+1)/D1_T),0))</f>
        <v>0</v>
      </c>
      <c r="AI66" s="552">
        <f ca="1">IF('Clinic Model'!$P$15="Annuity",-IFERROR(PPMT(D1_I/12,$C66,D1_T,OFFSET(AH$4,,-$C66+1),0),),IFERROR(IF($C66=0,0,OFFSET(AH$4,,-$C66+1)/D1_T),0))</f>
        <v>0</v>
      </c>
      <c r="AJ66" s="552">
        <f ca="1">IF('Clinic Model'!$P$15="Annuity",-IFERROR(PPMT(D1_I/12,$C66,D1_T,OFFSET(AI$4,,-$C66+1),0),),IFERROR(IF($C66=0,0,OFFSET(AI$4,,-$C66+1)/D1_T),0))</f>
        <v>0</v>
      </c>
      <c r="AK66" s="552">
        <f ca="1">IF('Clinic Model'!$P$15="Annuity",-IFERROR(PPMT(D1_I/12,$C66,D1_T,OFFSET(AJ$4,,-$C66+1),0),),IFERROR(IF($C66=0,0,OFFSET(AJ$4,,-$C66+1)/D1_T),0))</f>
        <v>0</v>
      </c>
      <c r="AL66" s="552">
        <f ca="1">IF('Clinic Model'!$P$15="Annuity",-IFERROR(PPMT(D1_I/12,$C66,D1_T,OFFSET(AK$4,,-$C66+1),0),),IFERROR(IF($C66=0,0,OFFSET(AK$4,,-$C66+1)/D1_T),0))</f>
        <v>0</v>
      </c>
      <c r="AM66" s="552">
        <f ca="1">IF('Clinic Model'!$P$15="Annuity",-IFERROR(PPMT(D1_I/12,$C66,D1_T,OFFSET(AL$4,,-$C66+1),0),),IFERROR(IF($C66=0,0,OFFSET(AL$4,,-$C66+1)/D1_T),0))</f>
        <v>0</v>
      </c>
      <c r="AN66" s="552">
        <f ca="1">IF('Clinic Model'!$P$15="Annuity",-IFERROR(PPMT(D1_I/12,$C66,D1_T,OFFSET(AM$4,,-$C66+1),0),),IFERROR(IF($C66=0,0,OFFSET(AM$4,,-$C66+1)/D1_T),0))</f>
        <v>0</v>
      </c>
      <c r="AO66" s="552">
        <f ca="1">IF('Clinic Model'!$P$15="Annuity",-IFERROR(PPMT(D1_I/12,$C66,D1_T,OFFSET(AN$4,,-$C66+1),0),),IFERROR(IF($C66=0,0,OFFSET(AN$4,,-$C66+1)/D1_T),0))</f>
        <v>0</v>
      </c>
      <c r="AP66" s="552">
        <f ca="1">IF('Clinic Model'!$P$15="Annuity",-IFERROR(PPMT(D1_I/12,$C66,D1_T,OFFSET(AO$4,,-$C66+1),0),),IFERROR(IF($C66=0,0,OFFSET(AO$4,,-$C66+1)/D1_T),0))</f>
        <v>0</v>
      </c>
      <c r="AQ66" s="552">
        <f ca="1">IF('Clinic Model'!$P$15="Annuity",-IFERROR(PPMT(D1_I/12,$C66,D1_T,OFFSET(AP$4,,-$C66+1),0),),IFERROR(IF($C66=0,0,OFFSET(AP$4,,-$C66+1)/D1_T),0))</f>
        <v>0</v>
      </c>
      <c r="AR66" s="552">
        <f ca="1">IF('Clinic Model'!$P$15="Annuity",-IFERROR(PPMT(D1_I/12,$C66,D1_T,OFFSET(AQ$4,,-$C66+1),0),),IFERROR(IF($C66=0,0,OFFSET(AQ$4,,-$C66+1)/D1_T),0))</f>
        <v>0</v>
      </c>
      <c r="AS66" s="552">
        <f ca="1">IF('Clinic Model'!$P$15="Annuity",-IFERROR(PPMT(D1_I/12,$C66,D1_T,OFFSET(AR$4,,-$C66+1),0),),IFERROR(IF($C66=0,0,OFFSET(AR$4,,-$C66+1)/D1_T),0))</f>
        <v>0</v>
      </c>
      <c r="AT66" s="552">
        <f ca="1">IF('Clinic Model'!$P$15="Annuity",-IFERROR(PPMT(D1_I/12,$C66,D1_T,OFFSET(AS$4,,-$C66+1),0),),IFERROR(IF($C66=0,0,OFFSET(AS$4,,-$C66+1)/D1_T),0))</f>
        <v>0</v>
      </c>
      <c r="AU66" s="552">
        <f ca="1">IF('Clinic Model'!$P$15="Annuity",-IFERROR(PPMT(D1_I/12,$C66,D1_T,OFFSET(AT$4,,-$C66+1),0),),IFERROR(IF($C66=0,0,OFFSET(AT$4,,-$C66+1)/D1_T),0))</f>
        <v>0</v>
      </c>
      <c r="AV66" s="552">
        <f ca="1">IF('Clinic Model'!$P$15="Annuity",-IFERROR(PPMT(D1_I/12,$C66,D1_T,OFFSET(AU$4,,-$C66+1),0),),IFERROR(IF($C66=0,0,OFFSET(AU$4,,-$C66+1)/D1_T),0))</f>
        <v>0</v>
      </c>
      <c r="AW66" s="552">
        <f ca="1">IF('Clinic Model'!$P$15="Annuity",-IFERROR(PPMT(D1_I/12,$C66,D1_T,OFFSET(AV$4,,-$C66+1),0),),IFERROR(IF($C66=0,0,OFFSET(AV$4,,-$C66+1)/D1_T),0))</f>
        <v>0</v>
      </c>
      <c r="AX66" s="552">
        <f ca="1">IF('Clinic Model'!$P$15="Annuity",-IFERROR(PPMT(D1_I/12,$C66,D1_T,OFFSET(AW$4,,-$C66+1),0),),IFERROR(IF($C66=0,0,OFFSET(AW$4,,-$C66+1)/D1_T),0))</f>
        <v>0</v>
      </c>
      <c r="AY66" s="552">
        <f ca="1">IF('Clinic Model'!$P$15="Annuity",-IFERROR(PPMT(D1_I/12,$C66,D1_T,OFFSET(AX$4,,-$C66+1),0),),IFERROR(IF($C66=0,0,OFFSET(AX$4,,-$C66+1)/D1_T),0))</f>
        <v>0</v>
      </c>
      <c r="AZ66" s="552">
        <f ca="1">IF('Clinic Model'!$P$15="Annuity",-IFERROR(PPMT(D1_I/12,$C66,D1_T,OFFSET(AY$4,,-$C66+1),0),),IFERROR(IF($C66=0,0,OFFSET(AY$4,,-$C66+1)/D1_T),0))</f>
        <v>0</v>
      </c>
      <c r="BA66" s="552">
        <f ca="1">IF('Clinic Model'!$P$15="Annuity",-IFERROR(PPMT(D1_I/12,$C66,D1_T,OFFSET(AZ$4,,-$C66+1),0),),IFERROR(IF($C66=0,0,OFFSET(AZ$4,,-$C66+1)/D1_T),0))</f>
        <v>0</v>
      </c>
      <c r="BB66" s="552">
        <f ca="1">IF('Clinic Model'!$P$15="Annuity",-IFERROR(PPMT(D1_I/12,$C66,D1_T,OFFSET(BA$4,,-$C66+1),0),),IFERROR(IF($C66=0,0,OFFSET(BA$4,,-$C66+1)/D1_T),0))</f>
        <v>0</v>
      </c>
      <c r="BC66" s="552">
        <f ca="1">IF('Clinic Model'!$P$15="Annuity",-IFERROR(PPMT(D1_I/12,$C66,D1_T,OFFSET(BB$4,,-$C66+1),0),),IFERROR(IF($C66=0,0,OFFSET(BB$4,,-$C66+1)/D1_T),0))</f>
        <v>0</v>
      </c>
      <c r="BD66" s="552">
        <f ca="1">IF('Clinic Model'!$P$15="Annuity",-IFERROR(PPMT(D1_I/12,$C66,D1_T,OFFSET(BC$4,,-$C66+1),0),),IFERROR(IF($C66=0,0,OFFSET(BC$4,,-$C66+1)/D1_T),0))</f>
        <v>0</v>
      </c>
      <c r="BE66" s="552">
        <f ca="1">IF('Clinic Model'!$P$15="Annuity",-IFERROR(PPMT(D1_I/12,$C66,D1_T,OFFSET(BD$4,,-$C66+1),0),),IFERROR(IF($C66=0,0,OFFSET(BD$4,,-$C66+1)/D1_T),0))</f>
        <v>0</v>
      </c>
      <c r="BF66" s="552">
        <f ca="1">IF('Clinic Model'!$P$15="Annuity",-IFERROR(PPMT(D1_I/12,$C66,D1_T,OFFSET(BE$4,,-$C66+1),0),),IFERROR(IF($C66=0,0,OFFSET(BE$4,,-$C66+1)/D1_T),0))</f>
        <v>0</v>
      </c>
      <c r="BG66" s="552">
        <f ca="1">IF('Clinic Model'!$P$15="Annuity",-IFERROR(PPMT(D1_I/12,$C66,D1_T,OFFSET(BF$4,,-$C66+1),0),),IFERROR(IF($C66=0,0,OFFSET(BF$4,,-$C66+1)/D1_T),0))</f>
        <v>0</v>
      </c>
      <c r="BH66" s="552">
        <f ca="1">IF('Clinic Model'!$P$15="Annuity",-IFERROR(PPMT(D1_I/12,$C66,D1_T,OFFSET(BG$4,,-$C66+1),0),),IFERROR(IF($C66=0,0,OFFSET(BG$4,,-$C66+1)/D1_T),0))</f>
        <v>0</v>
      </c>
      <c r="BI66" s="552">
        <f ca="1">IF('Clinic Model'!$P$15="Annuity",-IFERROR(PPMT(D1_I/12,$C66,D1_T,OFFSET(BH$4,,-$C66+1),0),),IFERROR(IF($C66=0,0,OFFSET(BH$4,,-$C66+1)/D1_T),0))</f>
        <v>0</v>
      </c>
      <c r="BJ66" s="552">
        <f ca="1">IF('Clinic Model'!$P$15="Annuity",-IFERROR(PPMT(D1_I/12,$C66,D1_T,OFFSET(BI$4,,-$C66+1),0),),IFERROR(IF($C66=0,0,OFFSET(BI$4,,-$C66+1)/D1_T),0))</f>
        <v>0</v>
      </c>
      <c r="BK66" s="552">
        <f ca="1">IF('Clinic Model'!$P$15="Annuity",-IFERROR(PPMT(D1_I/12,$C66,D1_T,OFFSET(BJ$4,,-$C66+1),0),),IFERROR(IF($C66=0,0,OFFSET(BJ$4,,-$C66+1)/D1_T),0))</f>
        <v>0</v>
      </c>
      <c r="BL66" s="552">
        <f ca="1">IF('Clinic Model'!$P$15="Annuity",-IFERROR(PPMT(D1_I/12,$C66,D1_T,OFFSET(BK$4,,-$C66+1),0),),IFERROR(IF($C66=0,0,OFFSET(BK$4,,-$C66+1)/D1_T),0))</f>
        <v>0</v>
      </c>
    </row>
    <row r="67" spans="1:64" ht="14.4" collapsed="1" thickBot="1" x14ac:dyDescent="0.35">
      <c r="A67" s="105"/>
      <c r="B67" s="544" t="s">
        <v>106</v>
      </c>
      <c r="C67" s="105"/>
      <c r="E67" s="554">
        <f ca="1">SUM(E68:E127)</f>
        <v>0</v>
      </c>
      <c r="F67" s="554">
        <f t="shared" ref="F67:AJ67" ca="1" si="5">SUM(F68:F127)</f>
        <v>8500</v>
      </c>
      <c r="G67" s="554">
        <f t="shared" ca="1" si="5"/>
        <v>8263.8888888888887</v>
      </c>
      <c r="H67" s="554">
        <f t="shared" ca="1" si="5"/>
        <v>8027.7777777777774</v>
      </c>
      <c r="I67" s="554">
        <f t="shared" ca="1" si="5"/>
        <v>7791.666666666667</v>
      </c>
      <c r="J67" s="554">
        <f t="shared" ca="1" si="5"/>
        <v>7555.5555555555557</v>
      </c>
      <c r="K67" s="554">
        <f t="shared" ca="1" si="5"/>
        <v>7319.4444444444443</v>
      </c>
      <c r="L67" s="554">
        <f t="shared" ca="1" si="5"/>
        <v>7083.333333333333</v>
      </c>
      <c r="M67" s="554">
        <f t="shared" ca="1" si="5"/>
        <v>6847.2222222222226</v>
      </c>
      <c r="N67" s="554">
        <f t="shared" ca="1" si="5"/>
        <v>6611.1111111111113</v>
      </c>
      <c r="O67" s="554">
        <f t="shared" ca="1" si="5"/>
        <v>6375</v>
      </c>
      <c r="P67" s="554">
        <f t="shared" ca="1" si="5"/>
        <v>6138.8888888888887</v>
      </c>
      <c r="Q67" s="554">
        <f t="shared" ca="1" si="5"/>
        <v>5902.7777777777774</v>
      </c>
      <c r="R67" s="554">
        <f t="shared" ca="1" si="5"/>
        <v>5666.666666666667</v>
      </c>
      <c r="S67" s="554">
        <f t="shared" ca="1" si="5"/>
        <v>5430.5555555555557</v>
      </c>
      <c r="T67" s="554">
        <f t="shared" ca="1" si="5"/>
        <v>5194.4444444444443</v>
      </c>
      <c r="U67" s="554">
        <f t="shared" ca="1" si="5"/>
        <v>4958.333333333333</v>
      </c>
      <c r="V67" s="554">
        <f t="shared" ca="1" si="5"/>
        <v>4722.2222222222226</v>
      </c>
      <c r="W67" s="554">
        <f t="shared" ca="1" si="5"/>
        <v>4486.1111111111113</v>
      </c>
      <c r="X67" s="554">
        <f t="shared" ca="1" si="5"/>
        <v>4250</v>
      </c>
      <c r="Y67" s="554">
        <f t="shared" ca="1" si="5"/>
        <v>4013.8888888888887</v>
      </c>
      <c r="Z67" s="554">
        <f t="shared" ca="1" si="5"/>
        <v>3777.7777777777778</v>
      </c>
      <c r="AA67" s="554">
        <f t="shared" ca="1" si="5"/>
        <v>3541.6666666666665</v>
      </c>
      <c r="AB67" s="554">
        <f t="shared" ca="1" si="5"/>
        <v>3305.5555555555557</v>
      </c>
      <c r="AC67" s="554">
        <f t="shared" ca="1" si="5"/>
        <v>3069.4444444444443</v>
      </c>
      <c r="AD67" s="554">
        <f t="shared" ca="1" si="5"/>
        <v>2833.3333333333335</v>
      </c>
      <c r="AE67" s="554">
        <f t="shared" ca="1" si="5"/>
        <v>2597.2222222222222</v>
      </c>
      <c r="AF67" s="554">
        <f t="shared" ca="1" si="5"/>
        <v>2361.1111111111113</v>
      </c>
      <c r="AG67" s="554">
        <f t="shared" ca="1" si="5"/>
        <v>2125</v>
      </c>
      <c r="AH67" s="554">
        <f t="shared" ca="1" si="5"/>
        <v>1888.8888888888889</v>
      </c>
      <c r="AI67" s="554">
        <f t="shared" ca="1" si="5"/>
        <v>1652.7777777777778</v>
      </c>
      <c r="AJ67" s="554">
        <f t="shared" ca="1" si="5"/>
        <v>1416.6666666666667</v>
      </c>
      <c r="AK67" s="554">
        <f t="shared" ref="AK67:BL67" ca="1" si="6">SUM(AK68:AK127)</f>
        <v>1180.5555555555557</v>
      </c>
      <c r="AL67" s="554">
        <f t="shared" ca="1" si="6"/>
        <v>944.44444444444446</v>
      </c>
      <c r="AM67" s="554">
        <f t="shared" ca="1" si="6"/>
        <v>708.33333333333337</v>
      </c>
      <c r="AN67" s="554">
        <f t="shared" ca="1" si="6"/>
        <v>472.22222222222223</v>
      </c>
      <c r="AO67" s="554">
        <f t="shared" ca="1" si="6"/>
        <v>236.11111111111111</v>
      </c>
      <c r="AP67" s="554">
        <f t="shared" ca="1" si="6"/>
        <v>0</v>
      </c>
      <c r="AQ67" s="554">
        <f t="shared" ca="1" si="6"/>
        <v>0</v>
      </c>
      <c r="AR67" s="554">
        <f t="shared" ca="1" si="6"/>
        <v>0</v>
      </c>
      <c r="AS67" s="554">
        <f t="shared" ca="1" si="6"/>
        <v>0</v>
      </c>
      <c r="AT67" s="554">
        <f t="shared" ca="1" si="6"/>
        <v>0</v>
      </c>
      <c r="AU67" s="554">
        <f t="shared" ca="1" si="6"/>
        <v>0</v>
      </c>
      <c r="AV67" s="554">
        <f t="shared" ca="1" si="6"/>
        <v>0</v>
      </c>
      <c r="AW67" s="554">
        <f t="shared" ca="1" si="6"/>
        <v>0</v>
      </c>
      <c r="AX67" s="554">
        <f t="shared" ca="1" si="6"/>
        <v>0</v>
      </c>
      <c r="AY67" s="554">
        <f t="shared" ca="1" si="6"/>
        <v>0</v>
      </c>
      <c r="AZ67" s="554">
        <f t="shared" ca="1" si="6"/>
        <v>0</v>
      </c>
      <c r="BA67" s="554">
        <f t="shared" ca="1" si="6"/>
        <v>0</v>
      </c>
      <c r="BB67" s="554">
        <f t="shared" ca="1" si="6"/>
        <v>0</v>
      </c>
      <c r="BC67" s="554">
        <f t="shared" ca="1" si="6"/>
        <v>0</v>
      </c>
      <c r="BD67" s="554">
        <f t="shared" ca="1" si="6"/>
        <v>0</v>
      </c>
      <c r="BE67" s="554">
        <f t="shared" ca="1" si="6"/>
        <v>0</v>
      </c>
      <c r="BF67" s="554">
        <f t="shared" ca="1" si="6"/>
        <v>0</v>
      </c>
      <c r="BG67" s="554">
        <f t="shared" ca="1" si="6"/>
        <v>0</v>
      </c>
      <c r="BH67" s="554">
        <f t="shared" ca="1" si="6"/>
        <v>0</v>
      </c>
      <c r="BI67" s="554">
        <f t="shared" ca="1" si="6"/>
        <v>0</v>
      </c>
      <c r="BJ67" s="554">
        <f t="shared" ca="1" si="6"/>
        <v>0</v>
      </c>
      <c r="BK67" s="554">
        <f t="shared" ca="1" si="6"/>
        <v>0</v>
      </c>
      <c r="BL67" s="554">
        <f t="shared" ca="1" si="6"/>
        <v>0</v>
      </c>
    </row>
    <row r="68" spans="1:64" ht="10.5" hidden="1" customHeight="1" outlineLevel="1" x14ac:dyDescent="0.3">
      <c r="A68" s="105"/>
      <c r="B68" s="504"/>
      <c r="C68" s="105">
        <v>1</v>
      </c>
      <c r="E68" s="548">
        <f ca="1">IF($C68=0,0,IF('Clinic Model'!$P$15="Annuity",-IFERROR(IPMT(D1_I/12,$C68,D1_T,OFFSET(D$4,,-$C68+1),0),),-IFERROR(ISPMT(D1_I/12,$C68-1,D1_T,OFFSET(D$4,,-$C68+1)),)))</f>
        <v>0</v>
      </c>
      <c r="F68" s="548">
        <f ca="1">IF($C68=0,0,IF('Clinic Model'!$P$15="Annuity",-IFERROR(IPMT(D1_I/12,$C68,D1_T,OFFSET(E$4,,-$C68+1),0),),-IFERROR(ISPMT(D1_I/12,$C68-1,D1_T,OFFSET(E$4,,-$C68+1)),)))</f>
        <v>8500</v>
      </c>
      <c r="G68" s="548">
        <f ca="1">IF($C68=0,0,IF('Clinic Model'!$P$15="Annuity",-IFERROR(IPMT(D1_I/12,$C68,D1_T,OFFSET(F$4,,-$C68+1),0),),-IFERROR(ISPMT(D1_I/12,$C68-1,D1_T,OFFSET(F$4,,-$C68+1)),)))</f>
        <v>0</v>
      </c>
      <c r="H68" s="548">
        <f ca="1">IF($C68=0,0,IF('Clinic Model'!$P$15="Annuity",-IFERROR(IPMT(D1_I/12,$C68,D1_T,OFFSET(G$4,,-$C68+1),0),),-IFERROR(ISPMT(D1_I/12,$C68-1,D1_T,OFFSET(G$4,,-$C68+1)),)))</f>
        <v>0</v>
      </c>
      <c r="I68" s="548">
        <f ca="1">IF($C68=0,0,IF('Clinic Model'!$P$15="Annuity",-IFERROR(IPMT(D1_I/12,$C68,D1_T,OFFSET(H$4,,-$C68+1),0),),-IFERROR(ISPMT(D1_I/12,$C68-1,D1_T,OFFSET(H$4,,-$C68+1)),)))</f>
        <v>0</v>
      </c>
      <c r="J68" s="548">
        <f ca="1">IF($C68=0,0,IF('Clinic Model'!$P$15="Annuity",-IFERROR(IPMT(D1_I/12,$C68,D1_T,OFFSET(I$4,,-$C68+1),0),),-IFERROR(ISPMT(D1_I/12,$C68-1,D1_T,OFFSET(I$4,,-$C68+1)),)))</f>
        <v>0</v>
      </c>
      <c r="K68" s="548">
        <f ca="1">IF($C68=0,0,IF('Clinic Model'!$P$15="Annuity",-IFERROR(IPMT(D1_I/12,$C68,D1_T,OFFSET(J$4,,-$C68+1),0),),-IFERROR(ISPMT(D1_I/12,$C68-1,D1_T,OFFSET(J$4,,-$C68+1)),)))</f>
        <v>0</v>
      </c>
      <c r="L68" s="548">
        <f ca="1">IF($C68=0,0,IF('Clinic Model'!$P$15="Annuity",-IFERROR(IPMT(D1_I/12,$C68,D1_T,OFFSET(K$4,,-$C68+1),0),),-IFERROR(ISPMT(D1_I/12,$C68-1,D1_T,OFFSET(K$4,,-$C68+1)),)))</f>
        <v>0</v>
      </c>
      <c r="M68" s="548">
        <f ca="1">IF($C68=0,0,IF('Clinic Model'!$P$15="Annuity",-IFERROR(IPMT(D1_I/12,$C68,D1_T,OFFSET(L$4,,-$C68+1),0),),-IFERROR(ISPMT(D1_I/12,$C68-1,D1_T,OFFSET(L$4,,-$C68+1)),)))</f>
        <v>0</v>
      </c>
      <c r="N68" s="548">
        <f ca="1">IF($C68=0,0,IF('Clinic Model'!$P$15="Annuity",-IFERROR(IPMT(D1_I/12,$C68,D1_T,OFFSET(M$4,,-$C68+1),0),),-IFERROR(ISPMT(D1_I/12,$C68-1,D1_T,OFFSET(M$4,,-$C68+1)),)))</f>
        <v>0</v>
      </c>
      <c r="O68" s="548">
        <f ca="1">IF($C68=0,0,IF('Clinic Model'!$P$15="Annuity",-IFERROR(IPMT(D1_I/12,$C68,D1_T,OFFSET(N$4,,-$C68+1),0),),-IFERROR(ISPMT(D1_I/12,$C68-1,D1_T,OFFSET(N$4,,-$C68+1)),)))</f>
        <v>0</v>
      </c>
      <c r="P68" s="548">
        <f ca="1">IF($C68=0,0,IF('Clinic Model'!$P$15="Annuity",-IFERROR(IPMT(D1_I/12,$C68,D1_T,OFFSET(O$4,,-$C68+1),0),),-IFERROR(ISPMT(D1_I/12,$C68-1,D1_T,OFFSET(O$4,,-$C68+1)),)))</f>
        <v>0</v>
      </c>
      <c r="Q68" s="548">
        <f ca="1">IF($C68=0,0,IF('Clinic Model'!$P$15="Annuity",-IFERROR(IPMT(D1_I/12,$C68,D1_T,OFFSET(P$4,,-$C68+1),0),),-IFERROR(ISPMT(D1_I/12,$C68-1,D1_T,OFFSET(P$4,,-$C68+1)),)))</f>
        <v>0</v>
      </c>
      <c r="R68" s="548">
        <f ca="1">IF($C68=0,0,IF('Clinic Model'!$P$15="Annuity",-IFERROR(IPMT(D1_I/12,$C68,D1_T,OFFSET(Q$4,,-$C68+1),0),),-IFERROR(ISPMT(D1_I/12,$C68-1,D1_T,OFFSET(Q$4,,-$C68+1)),)))</f>
        <v>0</v>
      </c>
      <c r="S68" s="548">
        <f ca="1">IF($C68=0,0,IF('Clinic Model'!$P$15="Annuity",-IFERROR(IPMT(D1_I/12,$C68,D1_T,OFFSET(R$4,,-$C68+1),0),),-IFERROR(ISPMT(D1_I/12,$C68-1,D1_T,OFFSET(R$4,,-$C68+1)),)))</f>
        <v>0</v>
      </c>
      <c r="T68" s="548">
        <f ca="1">IF($C68=0,0,IF('Clinic Model'!$P$15="Annuity",-IFERROR(IPMT(D1_I/12,$C68,D1_T,OFFSET(S$4,,-$C68+1),0),),-IFERROR(ISPMT(D1_I/12,$C68-1,D1_T,OFFSET(S$4,,-$C68+1)),)))</f>
        <v>0</v>
      </c>
      <c r="U68" s="548">
        <f ca="1">IF($C68=0,0,IF('Clinic Model'!$P$15="Annuity",-IFERROR(IPMT(D1_I/12,$C68,D1_T,OFFSET(T$4,,-$C68+1),0),),-IFERROR(ISPMT(D1_I/12,$C68-1,D1_T,OFFSET(T$4,,-$C68+1)),)))</f>
        <v>0</v>
      </c>
      <c r="V68" s="548">
        <f ca="1">IF($C68=0,0,IF('Clinic Model'!$P$15="Annuity",-IFERROR(IPMT(D1_I/12,$C68,D1_T,OFFSET(U$4,,-$C68+1),0),),-IFERROR(ISPMT(D1_I/12,$C68-1,D1_T,OFFSET(U$4,,-$C68+1)),)))</f>
        <v>0</v>
      </c>
      <c r="W68" s="548">
        <f ca="1">IF($C68=0,0,IF('Clinic Model'!$P$15="Annuity",-IFERROR(IPMT(D1_I/12,$C68,D1_T,OFFSET(V$4,,-$C68+1),0),),-IFERROR(ISPMT(D1_I/12,$C68-1,D1_T,OFFSET(V$4,,-$C68+1)),)))</f>
        <v>0</v>
      </c>
      <c r="X68" s="548">
        <f ca="1">IF($C68=0,0,IF('Clinic Model'!$P$15="Annuity",-IFERROR(IPMT(D1_I/12,$C68,D1_T,OFFSET(W$4,,-$C68+1),0),),-IFERROR(ISPMT(D1_I/12,$C68-1,D1_T,OFFSET(W$4,,-$C68+1)),)))</f>
        <v>0</v>
      </c>
      <c r="Y68" s="548">
        <f ca="1">IF($C68=0,0,IF('Clinic Model'!$P$15="Annuity",-IFERROR(IPMT(D1_I/12,$C68,D1_T,OFFSET(X$4,,-$C68+1),0),),-IFERROR(ISPMT(D1_I/12,$C68-1,D1_T,OFFSET(X$4,,-$C68+1)),)))</f>
        <v>0</v>
      </c>
      <c r="Z68" s="548">
        <f ca="1">IF($C68=0,0,IF('Clinic Model'!$P$15="Annuity",-IFERROR(IPMT(D1_I/12,$C68,D1_T,OFFSET(Y$4,,-$C68+1),0),),-IFERROR(ISPMT(D1_I/12,$C68-1,D1_T,OFFSET(Y$4,,-$C68+1)),)))</f>
        <v>0</v>
      </c>
      <c r="AA68" s="548">
        <f ca="1">IF($C68=0,0,IF('Clinic Model'!$P$15="Annuity",-IFERROR(IPMT(D1_I/12,$C68,D1_T,OFFSET(Z$4,,-$C68+1),0),),-IFERROR(ISPMT(D1_I/12,$C68-1,D1_T,OFFSET(Z$4,,-$C68+1)),)))</f>
        <v>0</v>
      </c>
      <c r="AB68" s="548">
        <f ca="1">IF($C68=0,0,IF('Clinic Model'!$P$15="Annuity",-IFERROR(IPMT(D1_I/12,$C68,D1_T,OFFSET(AA$4,,-$C68+1),0),),-IFERROR(ISPMT(D1_I/12,$C68-1,D1_T,OFFSET(AA$4,,-$C68+1)),)))</f>
        <v>0</v>
      </c>
      <c r="AC68" s="548">
        <f ca="1">IF($C68=0,0,IF('Clinic Model'!$P$15="Annuity",-IFERROR(IPMT(D1_I/12,$C68,D1_T,OFFSET(AB$4,,-$C68+1),0),),-IFERROR(ISPMT(D1_I/12,$C68-1,D1_T,OFFSET(AB$4,,-$C68+1)),)))</f>
        <v>0</v>
      </c>
      <c r="AD68" s="548">
        <f ca="1">IF($C68=0,0,IF('Clinic Model'!$P$15="Annuity",-IFERROR(IPMT(D1_I/12,$C68,D1_T,OFFSET(AC$4,,-$C68+1),0),),-IFERROR(ISPMT(D1_I/12,$C68-1,D1_T,OFFSET(AC$4,,-$C68+1)),)))</f>
        <v>0</v>
      </c>
      <c r="AE68" s="548">
        <f ca="1">IF($C68=0,0,IF('Clinic Model'!$P$15="Annuity",-IFERROR(IPMT(D1_I/12,$C68,D1_T,OFFSET(AD$4,,-$C68+1),0),),-IFERROR(ISPMT(D1_I/12,$C68-1,D1_T,OFFSET(AD$4,,-$C68+1)),)))</f>
        <v>0</v>
      </c>
      <c r="AF68" s="548">
        <f ca="1">IF($C68=0,0,IF('Clinic Model'!$P$15="Annuity",-IFERROR(IPMT(D1_I/12,$C68,D1_T,OFFSET(AE$4,,-$C68+1),0),),-IFERROR(ISPMT(D1_I/12,$C68-1,D1_T,OFFSET(AE$4,,-$C68+1)),)))</f>
        <v>0</v>
      </c>
      <c r="AG68" s="548">
        <f ca="1">IF($C68=0,0,IF('Clinic Model'!$P$15="Annuity",-IFERROR(IPMT(D1_I/12,$C68,D1_T,OFFSET(AF$4,,-$C68+1),0),),-IFERROR(ISPMT(D1_I/12,$C68-1,D1_T,OFFSET(AF$4,,-$C68+1)),)))</f>
        <v>0</v>
      </c>
      <c r="AH68" s="548">
        <f ca="1">IF($C68=0,0,IF('Clinic Model'!$P$15="Annuity",-IFERROR(IPMT(D1_I/12,$C68,D1_T,OFFSET(AG$4,,-$C68+1),0),),-IFERROR(ISPMT(D1_I/12,$C68-1,D1_T,OFFSET(AG$4,,-$C68+1)),)))</f>
        <v>0</v>
      </c>
      <c r="AI68" s="548">
        <f ca="1">IF($C68=0,0,IF('Clinic Model'!$P$15="Annuity",-IFERROR(IPMT(D1_I/12,$C68,D1_T,OFFSET(AH$4,,-$C68+1),0),),-IFERROR(ISPMT(D1_I/12,$C68-1,D1_T,OFFSET(AH$4,,-$C68+1)),)))</f>
        <v>0</v>
      </c>
      <c r="AJ68" s="548">
        <f ca="1">IF($C68=0,0,IF('Clinic Model'!$P$15="Annuity",-IFERROR(IPMT(D1_I/12,$C68,D1_T,OFFSET(AI$4,,-$C68+1),0),),-IFERROR(ISPMT(D1_I/12,$C68-1,D1_T,OFFSET(AI$4,,-$C68+1)),)))</f>
        <v>0</v>
      </c>
      <c r="AK68" s="548">
        <f ca="1">IF($C68=0,0,IF('Clinic Model'!$P$15="Annuity",-IFERROR(IPMT(D1_I/12,$C68,D1_T,OFFSET(AJ$4,,-$C68+1),0),),-IFERROR(ISPMT(D1_I/12,$C68-1,D1_T,OFFSET(AJ$4,,-$C68+1)),)))</f>
        <v>0</v>
      </c>
      <c r="AL68" s="548">
        <f ca="1">IF($C68=0,0,IF('Clinic Model'!$P$15="Annuity",-IFERROR(IPMT(D1_I/12,$C68,D1_T,OFFSET(AK$4,,-$C68+1),0),),-IFERROR(ISPMT(D1_I/12,$C68-1,D1_T,OFFSET(AK$4,,-$C68+1)),)))</f>
        <v>0</v>
      </c>
      <c r="AM68" s="548">
        <f ca="1">IF($C68=0,0,IF('Clinic Model'!$P$15="Annuity",-IFERROR(IPMT(D1_I/12,$C68,D1_T,OFFSET(AL$4,,-$C68+1),0),),-IFERROR(ISPMT(D1_I/12,$C68-1,D1_T,OFFSET(AL$4,,-$C68+1)),)))</f>
        <v>0</v>
      </c>
      <c r="AN68" s="548">
        <f ca="1">IF($C68=0,0,IF('Clinic Model'!$P$15="Annuity",-IFERROR(IPMT(D1_I/12,$C68,D1_T,OFFSET(AM$4,,-$C68+1),0),),-IFERROR(ISPMT(D1_I/12,$C68-1,D1_T,OFFSET(AM$4,,-$C68+1)),)))</f>
        <v>0</v>
      </c>
      <c r="AO68" s="548">
        <f ca="1">IF($C68=0,0,IF('Clinic Model'!$P$15="Annuity",-IFERROR(IPMT(D1_I/12,$C68,D1_T,OFFSET(AN$4,,-$C68+1),0),),-IFERROR(ISPMT(D1_I/12,$C68-1,D1_T,OFFSET(AN$4,,-$C68+1)),)))</f>
        <v>0</v>
      </c>
      <c r="AP68" s="548">
        <f ca="1">IF($C68=0,0,IF('Clinic Model'!$P$15="Annuity",-IFERROR(IPMT(D1_I/12,$C68,D1_T,OFFSET(AO$4,,-$C68+1),0),),-IFERROR(ISPMT(D1_I/12,$C68-1,D1_T,OFFSET(AO$4,,-$C68+1)),)))</f>
        <v>0</v>
      </c>
      <c r="AQ68" s="548">
        <f ca="1">IF($C68=0,0,IF('Clinic Model'!$P$15="Annuity",-IFERROR(IPMT(D1_I/12,$C68,D1_T,OFFSET(AP$4,,-$C68+1),0),),-IFERROR(ISPMT(D1_I/12,$C68-1,D1_T,OFFSET(AP$4,,-$C68+1)),)))</f>
        <v>0</v>
      </c>
      <c r="AR68" s="548">
        <f ca="1">IF($C68=0,0,IF('Clinic Model'!$P$15="Annuity",-IFERROR(IPMT(D1_I/12,$C68,D1_T,OFFSET(AQ$4,,-$C68+1),0),),-IFERROR(ISPMT(D1_I/12,$C68-1,D1_T,OFFSET(AQ$4,,-$C68+1)),)))</f>
        <v>0</v>
      </c>
      <c r="AS68" s="548">
        <f ca="1">IF($C68=0,0,IF('Clinic Model'!$P$15="Annuity",-IFERROR(IPMT(D1_I/12,$C68,D1_T,OFFSET(AR$4,,-$C68+1),0),),-IFERROR(ISPMT(D1_I/12,$C68-1,D1_T,OFFSET(AR$4,,-$C68+1)),)))</f>
        <v>0</v>
      </c>
      <c r="AT68" s="548">
        <f ca="1">IF($C68=0,0,IF('Clinic Model'!$P$15="Annuity",-IFERROR(IPMT(D1_I/12,$C68,D1_T,OFFSET(AS$4,,-$C68+1),0),),-IFERROR(ISPMT(D1_I/12,$C68-1,D1_T,OFFSET(AS$4,,-$C68+1)),)))</f>
        <v>0</v>
      </c>
      <c r="AU68" s="548">
        <f ca="1">IF($C68=0,0,IF('Clinic Model'!$P$15="Annuity",-IFERROR(IPMT(D1_I/12,$C68,D1_T,OFFSET(AT$4,,-$C68+1),0),),-IFERROR(ISPMT(D1_I/12,$C68-1,D1_T,OFFSET(AT$4,,-$C68+1)),)))</f>
        <v>0</v>
      </c>
      <c r="AV68" s="548">
        <f ca="1">IF($C68=0,0,IF('Clinic Model'!$P$15="Annuity",-IFERROR(IPMT(D1_I/12,$C68,D1_T,OFFSET(AU$4,,-$C68+1),0),),-IFERROR(ISPMT(D1_I/12,$C68-1,D1_T,OFFSET(AU$4,,-$C68+1)),)))</f>
        <v>0</v>
      </c>
      <c r="AW68" s="548">
        <f ca="1">IF($C68=0,0,IF('Clinic Model'!$P$15="Annuity",-IFERROR(IPMT(D1_I/12,$C68,D1_T,OFFSET(AV$4,,-$C68+1),0),),-IFERROR(ISPMT(D1_I/12,$C68-1,D1_T,OFFSET(AV$4,,-$C68+1)),)))</f>
        <v>0</v>
      </c>
      <c r="AX68" s="548">
        <f ca="1">IF($C68=0,0,IF('Clinic Model'!$P$15="Annuity",-IFERROR(IPMT(D1_I/12,$C68,D1_T,OFFSET(AW$4,,-$C68+1),0),),-IFERROR(ISPMT(D1_I/12,$C68-1,D1_T,OFFSET(AW$4,,-$C68+1)),)))</f>
        <v>0</v>
      </c>
      <c r="AY68" s="548">
        <f ca="1">IF($C68=0,0,IF('Clinic Model'!$P$15="Annuity",-IFERROR(IPMT(D1_I/12,$C68,D1_T,OFFSET(AX$4,,-$C68+1),0),),-IFERROR(ISPMT(D1_I/12,$C68-1,D1_T,OFFSET(AX$4,,-$C68+1)),)))</f>
        <v>0</v>
      </c>
      <c r="AZ68" s="548">
        <f ca="1">IF($C68=0,0,IF('Clinic Model'!$P$15="Annuity",-IFERROR(IPMT(D1_I/12,$C68,D1_T,OFFSET(AY$4,,-$C68+1),0),),-IFERROR(ISPMT(D1_I/12,$C68-1,D1_T,OFFSET(AY$4,,-$C68+1)),)))</f>
        <v>0</v>
      </c>
      <c r="BA68" s="548">
        <f ca="1">IF($C68=0,0,IF('Clinic Model'!$P$15="Annuity",-IFERROR(IPMT(D1_I/12,$C68,D1_T,OFFSET(AZ$4,,-$C68+1),0),),-IFERROR(ISPMT(D1_I/12,$C68-1,D1_T,OFFSET(AZ$4,,-$C68+1)),)))</f>
        <v>0</v>
      </c>
      <c r="BB68" s="548">
        <f ca="1">IF($C68=0,0,IF('Clinic Model'!$P$15="Annuity",-IFERROR(IPMT(D1_I/12,$C68,D1_T,OFFSET(BA$4,,-$C68+1),0),),-IFERROR(ISPMT(D1_I/12,$C68-1,D1_T,OFFSET(BA$4,,-$C68+1)),)))</f>
        <v>0</v>
      </c>
      <c r="BC68" s="548">
        <f ca="1">IF($C68=0,0,IF('Clinic Model'!$P$15="Annuity",-IFERROR(IPMT(D1_I/12,$C68,D1_T,OFFSET(BB$4,,-$C68+1),0),),-IFERROR(ISPMT(D1_I/12,$C68-1,D1_T,OFFSET(BB$4,,-$C68+1)),)))</f>
        <v>0</v>
      </c>
      <c r="BD68" s="548">
        <f ca="1">IF($C68=0,0,IF('Clinic Model'!$P$15="Annuity",-IFERROR(IPMT(D1_I/12,$C68,D1_T,OFFSET(BC$4,,-$C68+1),0),),-IFERROR(ISPMT(D1_I/12,$C68-1,D1_T,OFFSET(BC$4,,-$C68+1)),)))</f>
        <v>0</v>
      </c>
      <c r="BE68" s="548">
        <f ca="1">IF($C68=0,0,IF('Clinic Model'!$P$15="Annuity",-IFERROR(IPMT(D1_I/12,$C68,D1_T,OFFSET(BD$4,,-$C68+1),0),),-IFERROR(ISPMT(D1_I/12,$C68-1,D1_T,OFFSET(BD$4,,-$C68+1)),)))</f>
        <v>0</v>
      </c>
      <c r="BF68" s="548">
        <f ca="1">IF($C68=0,0,IF('Clinic Model'!$P$15="Annuity",-IFERROR(IPMT(D1_I/12,$C68,D1_T,OFFSET(BE$4,,-$C68+1),0),),-IFERROR(ISPMT(D1_I/12,$C68-1,D1_T,OFFSET(BE$4,,-$C68+1)),)))</f>
        <v>0</v>
      </c>
      <c r="BG68" s="548">
        <f ca="1">IF($C68=0,0,IF('Clinic Model'!$P$15="Annuity",-IFERROR(IPMT(D1_I/12,$C68,D1_T,OFFSET(BF$4,,-$C68+1),0),),-IFERROR(ISPMT(D1_I/12,$C68-1,D1_T,OFFSET(BF$4,,-$C68+1)),)))</f>
        <v>0</v>
      </c>
      <c r="BH68" s="548">
        <f ca="1">IF($C68=0,0,IF('Clinic Model'!$P$15="Annuity",-IFERROR(IPMT(D1_I/12,$C68,D1_T,OFFSET(BG$4,,-$C68+1),0),),-IFERROR(ISPMT(D1_I/12,$C68-1,D1_T,OFFSET(BG$4,,-$C68+1)),)))</f>
        <v>0</v>
      </c>
      <c r="BI68" s="548">
        <f ca="1">IF($C68=0,0,IF('Clinic Model'!$P$15="Annuity",-IFERROR(IPMT(D1_I/12,$C68,D1_T,OFFSET(BH$4,,-$C68+1),0),),-IFERROR(ISPMT(D1_I/12,$C68-1,D1_T,OFFSET(BH$4,,-$C68+1)),)))</f>
        <v>0</v>
      </c>
      <c r="BJ68" s="548">
        <f ca="1">IF($C68=0,0,IF('Clinic Model'!$P$15="Annuity",-IFERROR(IPMT(D1_I/12,$C68,D1_T,OFFSET(BI$4,,-$C68+1),0),),-IFERROR(ISPMT(D1_I/12,$C68-1,D1_T,OFFSET(BI$4,,-$C68+1)),)))</f>
        <v>0</v>
      </c>
      <c r="BK68" s="548">
        <f ca="1">IF($C68=0,0,IF('Clinic Model'!$P$15="Annuity",-IFERROR(IPMT(D1_I/12,$C68,D1_T,OFFSET(BJ$4,,-$C68+1),0),),-IFERROR(ISPMT(D1_I/12,$C68-1,D1_T,OFFSET(BJ$4,,-$C68+1)),)))</f>
        <v>0</v>
      </c>
      <c r="BL68" s="548">
        <f ca="1">IF($C68=0,0,IF('Clinic Model'!$P$15="Annuity",-IFERROR(IPMT(D1_I/12,$C68,D1_T,OFFSET(BK$4,,-$C68+1),0),),-IFERROR(ISPMT(D1_I/12,$C68-1,D1_T,OFFSET(BK$4,,-$C68+1)),)))</f>
        <v>0</v>
      </c>
    </row>
    <row r="69" spans="1:64" ht="10.5" hidden="1" customHeight="1" outlineLevel="1" x14ac:dyDescent="0.3">
      <c r="A69" s="105"/>
      <c r="B69" s="504"/>
      <c r="C69" s="105">
        <f t="shared" ref="C69:C100" si="7">IF(C68=0,0,IF((C68+1)&lt;=D1_T,C68+1,0))</f>
        <v>2</v>
      </c>
      <c r="E69" s="548">
        <f ca="1">IF($C69=0,0,IF('Clinic Model'!$P$15="Annuity",-IFERROR(IPMT(D1_I/12,$C69,D1_T,OFFSET(D$4,,-$C69+1),0),),-IFERROR(ISPMT(D1_I/12,$C69-1,D1_T,OFFSET(D$4,,-$C69+1)),)))</f>
        <v>0</v>
      </c>
      <c r="F69" s="548">
        <f ca="1">IF($C69=0,0,IF('Clinic Model'!$P$15="Annuity",-IFERROR(IPMT(D1_I/12,$C69,D1_T,OFFSET(E$4,,-$C69+1),0),),-IFERROR(ISPMT(D1_I/12,$C69-1,D1_T,OFFSET(E$4,,-$C69+1)),)))</f>
        <v>0</v>
      </c>
      <c r="G69" s="548">
        <f ca="1">IF($C69=0,0,IF('Clinic Model'!$P$15="Annuity",-IFERROR(IPMT(D1_I/12,$C69,D1_T,OFFSET(F$4,,-$C69+1),0),),-IFERROR(ISPMT(D1_I/12,$C69-1,D1_T,OFFSET(F$4,,-$C69+1)),)))</f>
        <v>8263.8888888888887</v>
      </c>
      <c r="H69" s="548">
        <f ca="1">IF($C69=0,0,IF('Clinic Model'!$P$15="Annuity",-IFERROR(IPMT(D1_I/12,$C69,D1_T,OFFSET(G$4,,-$C69+1),0),),-IFERROR(ISPMT(D1_I/12,$C69-1,D1_T,OFFSET(G$4,,-$C69+1)),)))</f>
        <v>0</v>
      </c>
      <c r="I69" s="548">
        <f ca="1">IF($C69=0,0,IF('Clinic Model'!$P$15="Annuity",-IFERROR(IPMT(D1_I/12,$C69,D1_T,OFFSET(H$4,,-$C69+1),0),),-IFERROR(ISPMT(D1_I/12,$C69-1,D1_T,OFFSET(H$4,,-$C69+1)),)))</f>
        <v>0</v>
      </c>
      <c r="J69" s="548">
        <f ca="1">IF($C69=0,0,IF('Clinic Model'!$P$15="Annuity",-IFERROR(IPMT(D1_I/12,$C69,D1_T,OFFSET(I$4,,-$C69+1),0),),-IFERROR(ISPMT(D1_I/12,$C69-1,D1_T,OFFSET(I$4,,-$C69+1)),)))</f>
        <v>0</v>
      </c>
      <c r="K69" s="548">
        <f ca="1">IF($C69=0,0,IF('Clinic Model'!$P$15="Annuity",-IFERROR(IPMT(D1_I/12,$C69,D1_T,OFFSET(J$4,,-$C69+1),0),),-IFERROR(ISPMT(D1_I/12,$C69-1,D1_T,OFFSET(J$4,,-$C69+1)),)))</f>
        <v>0</v>
      </c>
      <c r="L69" s="548">
        <f ca="1">IF($C69=0,0,IF('Clinic Model'!$P$15="Annuity",-IFERROR(IPMT(D1_I/12,$C69,D1_T,OFFSET(K$4,,-$C69+1),0),),-IFERROR(ISPMT(D1_I/12,$C69-1,D1_T,OFFSET(K$4,,-$C69+1)),)))</f>
        <v>0</v>
      </c>
      <c r="M69" s="548">
        <f ca="1">IF($C69=0,0,IF('Clinic Model'!$P$15="Annuity",-IFERROR(IPMT(D1_I/12,$C69,D1_T,OFFSET(L$4,,-$C69+1),0),),-IFERROR(ISPMT(D1_I/12,$C69-1,D1_T,OFFSET(L$4,,-$C69+1)),)))</f>
        <v>0</v>
      </c>
      <c r="N69" s="548">
        <f ca="1">IF($C69=0,0,IF('Clinic Model'!$P$15="Annuity",-IFERROR(IPMT(D1_I/12,$C69,D1_T,OFFSET(M$4,,-$C69+1),0),),-IFERROR(ISPMT(D1_I/12,$C69-1,D1_T,OFFSET(M$4,,-$C69+1)),)))</f>
        <v>0</v>
      </c>
      <c r="O69" s="548">
        <f ca="1">IF($C69=0,0,IF('Clinic Model'!$P$15="Annuity",-IFERROR(IPMT(D1_I/12,$C69,D1_T,OFFSET(N$4,,-$C69+1),0),),-IFERROR(ISPMT(D1_I/12,$C69-1,D1_T,OFFSET(N$4,,-$C69+1)),)))</f>
        <v>0</v>
      </c>
      <c r="P69" s="548">
        <f ca="1">IF($C69=0,0,IF('Clinic Model'!$P$15="Annuity",-IFERROR(IPMT(D1_I/12,$C69,D1_T,OFFSET(O$4,,-$C69+1),0),),-IFERROR(ISPMT(D1_I/12,$C69-1,D1_T,OFFSET(O$4,,-$C69+1)),)))</f>
        <v>0</v>
      </c>
      <c r="Q69" s="548">
        <f ca="1">IF($C69=0,0,IF('Clinic Model'!$P$15="Annuity",-IFERROR(IPMT(D1_I/12,$C69,D1_T,OFFSET(P$4,,-$C69+1),0),),-IFERROR(ISPMT(D1_I/12,$C69-1,D1_T,OFFSET(P$4,,-$C69+1)),)))</f>
        <v>0</v>
      </c>
      <c r="R69" s="548">
        <f ca="1">IF($C69=0,0,IF('Clinic Model'!$P$15="Annuity",-IFERROR(IPMT(D1_I/12,$C69,D1_T,OFFSET(Q$4,,-$C69+1),0),),-IFERROR(ISPMT(D1_I/12,$C69-1,D1_T,OFFSET(Q$4,,-$C69+1)),)))</f>
        <v>0</v>
      </c>
      <c r="S69" s="548">
        <f ca="1">IF($C69=0,0,IF('Clinic Model'!$P$15="Annuity",-IFERROR(IPMT(D1_I/12,$C69,D1_T,OFFSET(R$4,,-$C69+1),0),),-IFERROR(ISPMT(D1_I/12,$C69-1,D1_T,OFFSET(R$4,,-$C69+1)),)))</f>
        <v>0</v>
      </c>
      <c r="T69" s="548">
        <f ca="1">IF($C69=0,0,IF('Clinic Model'!$P$15="Annuity",-IFERROR(IPMT(D1_I/12,$C69,D1_T,OFFSET(S$4,,-$C69+1),0),),-IFERROR(ISPMT(D1_I/12,$C69-1,D1_T,OFFSET(S$4,,-$C69+1)),)))</f>
        <v>0</v>
      </c>
      <c r="U69" s="548">
        <f ca="1">IF($C69=0,0,IF('Clinic Model'!$P$15="Annuity",-IFERROR(IPMT(D1_I/12,$C69,D1_T,OFFSET(T$4,,-$C69+1),0),),-IFERROR(ISPMT(D1_I/12,$C69-1,D1_T,OFFSET(T$4,,-$C69+1)),)))</f>
        <v>0</v>
      </c>
      <c r="V69" s="548">
        <f ca="1">IF($C69=0,0,IF('Clinic Model'!$P$15="Annuity",-IFERROR(IPMT(D1_I/12,$C69,D1_T,OFFSET(U$4,,-$C69+1),0),),-IFERROR(ISPMT(D1_I/12,$C69-1,D1_T,OFFSET(U$4,,-$C69+1)),)))</f>
        <v>0</v>
      </c>
      <c r="W69" s="548">
        <f ca="1">IF($C69=0,0,IF('Clinic Model'!$P$15="Annuity",-IFERROR(IPMT(D1_I/12,$C69,D1_T,OFFSET(V$4,,-$C69+1),0),),-IFERROR(ISPMT(D1_I/12,$C69-1,D1_T,OFFSET(V$4,,-$C69+1)),)))</f>
        <v>0</v>
      </c>
      <c r="X69" s="548">
        <f ca="1">IF($C69=0,0,IF('Clinic Model'!$P$15="Annuity",-IFERROR(IPMT(D1_I/12,$C69,D1_T,OFFSET(W$4,,-$C69+1),0),),-IFERROR(ISPMT(D1_I/12,$C69-1,D1_T,OFFSET(W$4,,-$C69+1)),)))</f>
        <v>0</v>
      </c>
      <c r="Y69" s="548">
        <f ca="1">IF($C69=0,0,IF('Clinic Model'!$P$15="Annuity",-IFERROR(IPMT(D1_I/12,$C69,D1_T,OFFSET(X$4,,-$C69+1),0),),-IFERROR(ISPMT(D1_I/12,$C69-1,D1_T,OFFSET(X$4,,-$C69+1)),)))</f>
        <v>0</v>
      </c>
      <c r="Z69" s="548">
        <f ca="1">IF($C69=0,0,IF('Clinic Model'!$P$15="Annuity",-IFERROR(IPMT(D1_I/12,$C69,D1_T,OFFSET(Y$4,,-$C69+1),0),),-IFERROR(ISPMT(D1_I/12,$C69-1,D1_T,OFFSET(Y$4,,-$C69+1)),)))</f>
        <v>0</v>
      </c>
      <c r="AA69" s="548">
        <f ca="1">IF($C69=0,0,IF('Clinic Model'!$P$15="Annuity",-IFERROR(IPMT(D1_I/12,$C69,D1_T,OFFSET(Z$4,,-$C69+1),0),),-IFERROR(ISPMT(D1_I/12,$C69-1,D1_T,OFFSET(Z$4,,-$C69+1)),)))</f>
        <v>0</v>
      </c>
      <c r="AB69" s="548">
        <f ca="1">IF($C69=0,0,IF('Clinic Model'!$P$15="Annuity",-IFERROR(IPMT(D1_I/12,$C69,D1_T,OFFSET(AA$4,,-$C69+1),0),),-IFERROR(ISPMT(D1_I/12,$C69-1,D1_T,OFFSET(AA$4,,-$C69+1)),)))</f>
        <v>0</v>
      </c>
      <c r="AC69" s="548">
        <f ca="1">IF($C69=0,0,IF('Clinic Model'!$P$15="Annuity",-IFERROR(IPMT(D1_I/12,$C69,D1_T,OFFSET(AB$4,,-$C69+1),0),),-IFERROR(ISPMT(D1_I/12,$C69-1,D1_T,OFFSET(AB$4,,-$C69+1)),)))</f>
        <v>0</v>
      </c>
      <c r="AD69" s="548">
        <f ca="1">IF($C69=0,0,IF('Clinic Model'!$P$15="Annuity",-IFERROR(IPMT(D1_I/12,$C69,D1_T,OFFSET(AC$4,,-$C69+1),0),),-IFERROR(ISPMT(D1_I/12,$C69-1,D1_T,OFFSET(AC$4,,-$C69+1)),)))</f>
        <v>0</v>
      </c>
      <c r="AE69" s="548">
        <f ca="1">IF($C69=0,0,IF('Clinic Model'!$P$15="Annuity",-IFERROR(IPMT(D1_I/12,$C69,D1_T,OFFSET(AD$4,,-$C69+1),0),),-IFERROR(ISPMT(D1_I/12,$C69-1,D1_T,OFFSET(AD$4,,-$C69+1)),)))</f>
        <v>0</v>
      </c>
      <c r="AF69" s="548">
        <f ca="1">IF($C69=0,0,IF('Clinic Model'!$P$15="Annuity",-IFERROR(IPMT(D1_I/12,$C69,D1_T,OFFSET(AE$4,,-$C69+1),0),),-IFERROR(ISPMT(D1_I/12,$C69-1,D1_T,OFFSET(AE$4,,-$C69+1)),)))</f>
        <v>0</v>
      </c>
      <c r="AG69" s="548">
        <f ca="1">IF($C69=0,0,IF('Clinic Model'!$P$15="Annuity",-IFERROR(IPMT(D1_I/12,$C69,D1_T,OFFSET(AF$4,,-$C69+1),0),),-IFERROR(ISPMT(D1_I/12,$C69-1,D1_T,OFFSET(AF$4,,-$C69+1)),)))</f>
        <v>0</v>
      </c>
      <c r="AH69" s="548">
        <f ca="1">IF($C69=0,0,IF('Clinic Model'!$P$15="Annuity",-IFERROR(IPMT(D1_I/12,$C69,D1_T,OFFSET(AG$4,,-$C69+1),0),),-IFERROR(ISPMT(D1_I/12,$C69-1,D1_T,OFFSET(AG$4,,-$C69+1)),)))</f>
        <v>0</v>
      </c>
      <c r="AI69" s="548">
        <f ca="1">IF($C69=0,0,IF('Clinic Model'!$P$15="Annuity",-IFERROR(IPMT(D1_I/12,$C69,D1_T,OFFSET(AH$4,,-$C69+1),0),),-IFERROR(ISPMT(D1_I/12,$C69-1,D1_T,OFFSET(AH$4,,-$C69+1)),)))</f>
        <v>0</v>
      </c>
      <c r="AJ69" s="548">
        <f ca="1">IF($C69=0,0,IF('Clinic Model'!$P$15="Annuity",-IFERROR(IPMT(D1_I/12,$C69,D1_T,OFFSET(AI$4,,-$C69+1),0),),-IFERROR(ISPMT(D1_I/12,$C69-1,D1_T,OFFSET(AI$4,,-$C69+1)),)))</f>
        <v>0</v>
      </c>
      <c r="AK69" s="548">
        <f ca="1">IF($C69=0,0,IF('Clinic Model'!$P$15="Annuity",-IFERROR(IPMT(D1_I/12,$C69,D1_T,OFFSET(AJ$4,,-$C69+1),0),),-IFERROR(ISPMT(D1_I/12,$C69-1,D1_T,OFFSET(AJ$4,,-$C69+1)),)))</f>
        <v>0</v>
      </c>
      <c r="AL69" s="548">
        <f ca="1">IF($C69=0,0,IF('Clinic Model'!$P$15="Annuity",-IFERROR(IPMT(D1_I/12,$C69,D1_T,OFFSET(AK$4,,-$C69+1),0),),-IFERROR(ISPMT(D1_I/12,$C69-1,D1_T,OFFSET(AK$4,,-$C69+1)),)))</f>
        <v>0</v>
      </c>
      <c r="AM69" s="548">
        <f ca="1">IF($C69=0,0,IF('Clinic Model'!$P$15="Annuity",-IFERROR(IPMT(D1_I/12,$C69,D1_T,OFFSET(AL$4,,-$C69+1),0),),-IFERROR(ISPMT(D1_I/12,$C69-1,D1_T,OFFSET(AL$4,,-$C69+1)),)))</f>
        <v>0</v>
      </c>
      <c r="AN69" s="548">
        <f ca="1">IF($C69=0,0,IF('Clinic Model'!$P$15="Annuity",-IFERROR(IPMT(D1_I/12,$C69,D1_T,OFFSET(AM$4,,-$C69+1),0),),-IFERROR(ISPMT(D1_I/12,$C69-1,D1_T,OFFSET(AM$4,,-$C69+1)),)))</f>
        <v>0</v>
      </c>
      <c r="AO69" s="548">
        <f ca="1">IF($C69=0,0,IF('Clinic Model'!$P$15="Annuity",-IFERROR(IPMT(D1_I/12,$C69,D1_T,OFFSET(AN$4,,-$C69+1),0),),-IFERROR(ISPMT(D1_I/12,$C69-1,D1_T,OFFSET(AN$4,,-$C69+1)),)))</f>
        <v>0</v>
      </c>
      <c r="AP69" s="548">
        <f ca="1">IF($C69=0,0,IF('Clinic Model'!$P$15="Annuity",-IFERROR(IPMT(D1_I/12,$C69,D1_T,OFFSET(AO$4,,-$C69+1),0),),-IFERROR(ISPMT(D1_I/12,$C69-1,D1_T,OFFSET(AO$4,,-$C69+1)),)))</f>
        <v>0</v>
      </c>
      <c r="AQ69" s="548">
        <f ca="1">IF($C69=0,0,IF('Clinic Model'!$P$15="Annuity",-IFERROR(IPMT(D1_I/12,$C69,D1_T,OFFSET(AP$4,,-$C69+1),0),),-IFERROR(ISPMT(D1_I/12,$C69-1,D1_T,OFFSET(AP$4,,-$C69+1)),)))</f>
        <v>0</v>
      </c>
      <c r="AR69" s="548">
        <f ca="1">IF($C69=0,0,IF('Clinic Model'!$P$15="Annuity",-IFERROR(IPMT(D1_I/12,$C69,D1_T,OFFSET(AQ$4,,-$C69+1),0),),-IFERROR(ISPMT(D1_I/12,$C69-1,D1_T,OFFSET(AQ$4,,-$C69+1)),)))</f>
        <v>0</v>
      </c>
      <c r="AS69" s="548">
        <f ca="1">IF($C69=0,0,IF('Clinic Model'!$P$15="Annuity",-IFERROR(IPMT(D1_I/12,$C69,D1_T,OFFSET(AR$4,,-$C69+1),0),),-IFERROR(ISPMT(D1_I/12,$C69-1,D1_T,OFFSET(AR$4,,-$C69+1)),)))</f>
        <v>0</v>
      </c>
      <c r="AT69" s="548">
        <f ca="1">IF($C69=0,0,IF('Clinic Model'!$P$15="Annuity",-IFERROR(IPMT(D1_I/12,$C69,D1_T,OFFSET(AS$4,,-$C69+1),0),),-IFERROR(ISPMT(D1_I/12,$C69-1,D1_T,OFFSET(AS$4,,-$C69+1)),)))</f>
        <v>0</v>
      </c>
      <c r="AU69" s="548">
        <f ca="1">IF($C69=0,0,IF('Clinic Model'!$P$15="Annuity",-IFERROR(IPMT(D1_I/12,$C69,D1_T,OFFSET(AT$4,,-$C69+1),0),),-IFERROR(ISPMT(D1_I/12,$C69-1,D1_T,OFFSET(AT$4,,-$C69+1)),)))</f>
        <v>0</v>
      </c>
      <c r="AV69" s="548">
        <f ca="1">IF($C69=0,0,IF('Clinic Model'!$P$15="Annuity",-IFERROR(IPMT(D1_I/12,$C69,D1_T,OFFSET(AU$4,,-$C69+1),0),),-IFERROR(ISPMT(D1_I/12,$C69-1,D1_T,OFFSET(AU$4,,-$C69+1)),)))</f>
        <v>0</v>
      </c>
      <c r="AW69" s="548">
        <f ca="1">IF($C69=0,0,IF('Clinic Model'!$P$15="Annuity",-IFERROR(IPMT(D1_I/12,$C69,D1_T,OFFSET(AV$4,,-$C69+1),0),),-IFERROR(ISPMT(D1_I/12,$C69-1,D1_T,OFFSET(AV$4,,-$C69+1)),)))</f>
        <v>0</v>
      </c>
      <c r="AX69" s="548">
        <f ca="1">IF($C69=0,0,IF('Clinic Model'!$P$15="Annuity",-IFERROR(IPMT(D1_I/12,$C69,D1_T,OFFSET(AW$4,,-$C69+1),0),),-IFERROR(ISPMT(D1_I/12,$C69-1,D1_T,OFFSET(AW$4,,-$C69+1)),)))</f>
        <v>0</v>
      </c>
      <c r="AY69" s="548">
        <f ca="1">IF($C69=0,0,IF('Clinic Model'!$P$15="Annuity",-IFERROR(IPMT(D1_I/12,$C69,D1_T,OFFSET(AX$4,,-$C69+1),0),),-IFERROR(ISPMT(D1_I/12,$C69-1,D1_T,OFFSET(AX$4,,-$C69+1)),)))</f>
        <v>0</v>
      </c>
      <c r="AZ69" s="548">
        <f ca="1">IF($C69=0,0,IF('Clinic Model'!$P$15="Annuity",-IFERROR(IPMT(D1_I/12,$C69,D1_T,OFFSET(AY$4,,-$C69+1),0),),-IFERROR(ISPMT(D1_I/12,$C69-1,D1_T,OFFSET(AY$4,,-$C69+1)),)))</f>
        <v>0</v>
      </c>
      <c r="BA69" s="548">
        <f ca="1">IF($C69=0,0,IF('Clinic Model'!$P$15="Annuity",-IFERROR(IPMT(D1_I/12,$C69,D1_T,OFFSET(AZ$4,,-$C69+1),0),),-IFERROR(ISPMT(D1_I/12,$C69-1,D1_T,OFFSET(AZ$4,,-$C69+1)),)))</f>
        <v>0</v>
      </c>
      <c r="BB69" s="548">
        <f ca="1">IF($C69=0,0,IF('Clinic Model'!$P$15="Annuity",-IFERROR(IPMT(D1_I/12,$C69,D1_T,OFFSET(BA$4,,-$C69+1),0),),-IFERROR(ISPMT(D1_I/12,$C69-1,D1_T,OFFSET(BA$4,,-$C69+1)),)))</f>
        <v>0</v>
      </c>
      <c r="BC69" s="548">
        <f ca="1">IF($C69=0,0,IF('Clinic Model'!$P$15="Annuity",-IFERROR(IPMT(D1_I/12,$C69,D1_T,OFFSET(BB$4,,-$C69+1),0),),-IFERROR(ISPMT(D1_I/12,$C69-1,D1_T,OFFSET(BB$4,,-$C69+1)),)))</f>
        <v>0</v>
      </c>
      <c r="BD69" s="548">
        <f ca="1">IF($C69=0,0,IF('Clinic Model'!$P$15="Annuity",-IFERROR(IPMT(D1_I/12,$C69,D1_T,OFFSET(BC$4,,-$C69+1),0),),-IFERROR(ISPMT(D1_I/12,$C69-1,D1_T,OFFSET(BC$4,,-$C69+1)),)))</f>
        <v>0</v>
      </c>
      <c r="BE69" s="548">
        <f ca="1">IF($C69=0,0,IF('Clinic Model'!$P$15="Annuity",-IFERROR(IPMT(D1_I/12,$C69,D1_T,OFFSET(BD$4,,-$C69+1),0),),-IFERROR(ISPMT(D1_I/12,$C69-1,D1_T,OFFSET(BD$4,,-$C69+1)),)))</f>
        <v>0</v>
      </c>
      <c r="BF69" s="548">
        <f ca="1">IF($C69=0,0,IF('Clinic Model'!$P$15="Annuity",-IFERROR(IPMT(D1_I/12,$C69,D1_T,OFFSET(BE$4,,-$C69+1),0),),-IFERROR(ISPMT(D1_I/12,$C69-1,D1_T,OFFSET(BE$4,,-$C69+1)),)))</f>
        <v>0</v>
      </c>
      <c r="BG69" s="548">
        <f ca="1">IF($C69=0,0,IF('Clinic Model'!$P$15="Annuity",-IFERROR(IPMT(D1_I/12,$C69,D1_T,OFFSET(BF$4,,-$C69+1),0),),-IFERROR(ISPMT(D1_I/12,$C69-1,D1_T,OFFSET(BF$4,,-$C69+1)),)))</f>
        <v>0</v>
      </c>
      <c r="BH69" s="548">
        <f ca="1">IF($C69=0,0,IF('Clinic Model'!$P$15="Annuity",-IFERROR(IPMT(D1_I/12,$C69,D1_T,OFFSET(BG$4,,-$C69+1),0),),-IFERROR(ISPMT(D1_I/12,$C69-1,D1_T,OFFSET(BG$4,,-$C69+1)),)))</f>
        <v>0</v>
      </c>
      <c r="BI69" s="548">
        <f ca="1">IF($C69=0,0,IF('Clinic Model'!$P$15="Annuity",-IFERROR(IPMT(D1_I/12,$C69,D1_T,OFFSET(BH$4,,-$C69+1),0),),-IFERROR(ISPMT(D1_I/12,$C69-1,D1_T,OFFSET(BH$4,,-$C69+1)),)))</f>
        <v>0</v>
      </c>
      <c r="BJ69" s="548">
        <f ca="1">IF($C69=0,0,IF('Clinic Model'!$P$15="Annuity",-IFERROR(IPMT(D1_I/12,$C69,D1_T,OFFSET(BI$4,,-$C69+1),0),),-IFERROR(ISPMT(D1_I/12,$C69-1,D1_T,OFFSET(BI$4,,-$C69+1)),)))</f>
        <v>0</v>
      </c>
      <c r="BK69" s="548">
        <f ca="1">IF($C69=0,0,IF('Clinic Model'!$P$15="Annuity",-IFERROR(IPMT(D1_I/12,$C69,D1_T,OFFSET(BJ$4,,-$C69+1),0),),-IFERROR(ISPMT(D1_I/12,$C69-1,D1_T,OFFSET(BJ$4,,-$C69+1)),)))</f>
        <v>0</v>
      </c>
      <c r="BL69" s="548">
        <f ca="1">IF($C69=0,0,IF('Clinic Model'!$P$15="Annuity",-IFERROR(IPMT(D1_I/12,$C69,D1_T,OFFSET(BK$4,,-$C69+1),0),),-IFERROR(ISPMT(D1_I/12,$C69-1,D1_T,OFFSET(BK$4,,-$C69+1)),)))</f>
        <v>0</v>
      </c>
    </row>
    <row r="70" spans="1:64" ht="10.5" hidden="1" customHeight="1" outlineLevel="1" x14ac:dyDescent="0.3">
      <c r="A70" s="105"/>
      <c r="B70" s="504"/>
      <c r="C70" s="105">
        <f t="shared" si="7"/>
        <v>3</v>
      </c>
      <c r="E70" s="548">
        <f ca="1">IF($C70=0,0,IF('Clinic Model'!$P$15="Annuity",-IFERROR(IPMT(D1_I/12,$C70,D1_T,OFFSET(D$4,,-$C70+1),0),),-IFERROR(ISPMT(D1_I/12,$C70-1,D1_T,OFFSET(D$4,,-$C70+1)),)))</f>
        <v>0</v>
      </c>
      <c r="F70" s="548">
        <f ca="1">IF($C70=0,0,IF('Clinic Model'!$P$15="Annuity",-IFERROR(IPMT(D1_I/12,$C70,D1_T,OFFSET(E$4,,-$C70+1),0),),-IFERROR(ISPMT(D1_I/12,$C70-1,D1_T,OFFSET(E$4,,-$C70+1)),)))</f>
        <v>0</v>
      </c>
      <c r="G70" s="548">
        <f ca="1">IF($C70=0,0,IF('Clinic Model'!$P$15="Annuity",-IFERROR(IPMT(D1_I/12,$C70,D1_T,OFFSET(F$4,,-$C70+1),0),),-IFERROR(ISPMT(D1_I/12,$C70-1,D1_T,OFFSET(F$4,,-$C70+1)),)))</f>
        <v>0</v>
      </c>
      <c r="H70" s="548">
        <f ca="1">IF($C70=0,0,IF('Clinic Model'!$P$15="Annuity",-IFERROR(IPMT(D1_I/12,$C70,D1_T,OFFSET(G$4,,-$C70+1),0),),-IFERROR(ISPMT(D1_I/12,$C70-1,D1_T,OFFSET(G$4,,-$C70+1)),)))</f>
        <v>8027.7777777777774</v>
      </c>
      <c r="I70" s="548">
        <f ca="1">IF($C70=0,0,IF('Clinic Model'!$P$15="Annuity",-IFERROR(IPMT(D1_I/12,$C70,D1_T,OFFSET(H$4,,-$C70+1),0),),-IFERROR(ISPMT(D1_I/12,$C70-1,D1_T,OFFSET(H$4,,-$C70+1)),)))</f>
        <v>0</v>
      </c>
      <c r="J70" s="548">
        <f ca="1">IF($C70=0,0,IF('Clinic Model'!$P$15="Annuity",-IFERROR(IPMT(D1_I/12,$C70,D1_T,OFFSET(I$4,,-$C70+1),0),),-IFERROR(ISPMT(D1_I/12,$C70-1,D1_T,OFFSET(I$4,,-$C70+1)),)))</f>
        <v>0</v>
      </c>
      <c r="K70" s="548">
        <f ca="1">IF($C70=0,0,IF('Clinic Model'!$P$15="Annuity",-IFERROR(IPMT(D1_I/12,$C70,D1_T,OFFSET(J$4,,-$C70+1),0),),-IFERROR(ISPMT(D1_I/12,$C70-1,D1_T,OFFSET(J$4,,-$C70+1)),)))</f>
        <v>0</v>
      </c>
      <c r="L70" s="548">
        <f ca="1">IF($C70=0,0,IF('Clinic Model'!$P$15="Annuity",-IFERROR(IPMT(D1_I/12,$C70,D1_T,OFFSET(K$4,,-$C70+1),0),),-IFERROR(ISPMT(D1_I/12,$C70-1,D1_T,OFFSET(K$4,,-$C70+1)),)))</f>
        <v>0</v>
      </c>
      <c r="M70" s="548">
        <f ca="1">IF($C70=0,0,IF('Clinic Model'!$P$15="Annuity",-IFERROR(IPMT(D1_I/12,$C70,D1_T,OFFSET(L$4,,-$C70+1),0),),-IFERROR(ISPMT(D1_I/12,$C70-1,D1_T,OFFSET(L$4,,-$C70+1)),)))</f>
        <v>0</v>
      </c>
      <c r="N70" s="548">
        <f ca="1">IF($C70=0,0,IF('Clinic Model'!$P$15="Annuity",-IFERROR(IPMT(D1_I/12,$C70,D1_T,OFFSET(M$4,,-$C70+1),0),),-IFERROR(ISPMT(D1_I/12,$C70-1,D1_T,OFFSET(M$4,,-$C70+1)),)))</f>
        <v>0</v>
      </c>
      <c r="O70" s="548">
        <f ca="1">IF($C70=0,0,IF('Clinic Model'!$P$15="Annuity",-IFERROR(IPMT(D1_I/12,$C70,D1_T,OFFSET(N$4,,-$C70+1),0),),-IFERROR(ISPMT(D1_I/12,$C70-1,D1_T,OFFSET(N$4,,-$C70+1)),)))</f>
        <v>0</v>
      </c>
      <c r="P70" s="548">
        <f ca="1">IF($C70=0,0,IF('Clinic Model'!$P$15="Annuity",-IFERROR(IPMT(D1_I/12,$C70,D1_T,OFFSET(O$4,,-$C70+1),0),),-IFERROR(ISPMT(D1_I/12,$C70-1,D1_T,OFFSET(O$4,,-$C70+1)),)))</f>
        <v>0</v>
      </c>
      <c r="Q70" s="548">
        <f ca="1">IF($C70=0,0,IF('Clinic Model'!$P$15="Annuity",-IFERROR(IPMT(D1_I/12,$C70,D1_T,OFFSET(P$4,,-$C70+1),0),),-IFERROR(ISPMT(D1_I/12,$C70-1,D1_T,OFFSET(P$4,,-$C70+1)),)))</f>
        <v>0</v>
      </c>
      <c r="R70" s="548">
        <f ca="1">IF($C70=0,0,IF('Clinic Model'!$P$15="Annuity",-IFERROR(IPMT(D1_I/12,$C70,D1_T,OFFSET(Q$4,,-$C70+1),0),),-IFERROR(ISPMT(D1_I/12,$C70-1,D1_T,OFFSET(Q$4,,-$C70+1)),)))</f>
        <v>0</v>
      </c>
      <c r="S70" s="548">
        <f ca="1">IF($C70=0,0,IF('Clinic Model'!$P$15="Annuity",-IFERROR(IPMT(D1_I/12,$C70,D1_T,OFFSET(R$4,,-$C70+1),0),),-IFERROR(ISPMT(D1_I/12,$C70-1,D1_T,OFFSET(R$4,,-$C70+1)),)))</f>
        <v>0</v>
      </c>
      <c r="T70" s="548">
        <f ca="1">IF($C70=0,0,IF('Clinic Model'!$P$15="Annuity",-IFERROR(IPMT(D1_I/12,$C70,D1_T,OFFSET(S$4,,-$C70+1),0),),-IFERROR(ISPMT(D1_I/12,$C70-1,D1_T,OFFSET(S$4,,-$C70+1)),)))</f>
        <v>0</v>
      </c>
      <c r="U70" s="548">
        <f ca="1">IF($C70=0,0,IF('Clinic Model'!$P$15="Annuity",-IFERROR(IPMT(D1_I/12,$C70,D1_T,OFFSET(T$4,,-$C70+1),0),),-IFERROR(ISPMT(D1_I/12,$C70-1,D1_T,OFFSET(T$4,,-$C70+1)),)))</f>
        <v>0</v>
      </c>
      <c r="V70" s="548">
        <f ca="1">IF($C70=0,0,IF('Clinic Model'!$P$15="Annuity",-IFERROR(IPMT(D1_I/12,$C70,D1_T,OFFSET(U$4,,-$C70+1),0),),-IFERROR(ISPMT(D1_I/12,$C70-1,D1_T,OFFSET(U$4,,-$C70+1)),)))</f>
        <v>0</v>
      </c>
      <c r="W70" s="548">
        <f ca="1">IF($C70=0,0,IF('Clinic Model'!$P$15="Annuity",-IFERROR(IPMT(D1_I/12,$C70,D1_T,OFFSET(V$4,,-$C70+1),0),),-IFERROR(ISPMT(D1_I/12,$C70-1,D1_T,OFFSET(V$4,,-$C70+1)),)))</f>
        <v>0</v>
      </c>
      <c r="X70" s="548">
        <f ca="1">IF($C70=0,0,IF('Clinic Model'!$P$15="Annuity",-IFERROR(IPMT(D1_I/12,$C70,D1_T,OFFSET(W$4,,-$C70+1),0),),-IFERROR(ISPMT(D1_I/12,$C70-1,D1_T,OFFSET(W$4,,-$C70+1)),)))</f>
        <v>0</v>
      </c>
      <c r="Y70" s="548">
        <f ca="1">IF($C70=0,0,IF('Clinic Model'!$P$15="Annuity",-IFERROR(IPMT(D1_I/12,$C70,D1_T,OFFSET(X$4,,-$C70+1),0),),-IFERROR(ISPMT(D1_I/12,$C70-1,D1_T,OFFSET(X$4,,-$C70+1)),)))</f>
        <v>0</v>
      </c>
      <c r="Z70" s="548">
        <f ca="1">IF($C70=0,0,IF('Clinic Model'!$P$15="Annuity",-IFERROR(IPMT(D1_I/12,$C70,D1_T,OFFSET(Y$4,,-$C70+1),0),),-IFERROR(ISPMT(D1_I/12,$C70-1,D1_T,OFFSET(Y$4,,-$C70+1)),)))</f>
        <v>0</v>
      </c>
      <c r="AA70" s="548">
        <f ca="1">IF($C70=0,0,IF('Clinic Model'!$P$15="Annuity",-IFERROR(IPMT(D1_I/12,$C70,D1_T,OFFSET(Z$4,,-$C70+1),0),),-IFERROR(ISPMT(D1_I/12,$C70-1,D1_T,OFFSET(Z$4,,-$C70+1)),)))</f>
        <v>0</v>
      </c>
      <c r="AB70" s="548">
        <f ca="1">IF($C70=0,0,IF('Clinic Model'!$P$15="Annuity",-IFERROR(IPMT(D1_I/12,$C70,D1_T,OFFSET(AA$4,,-$C70+1),0),),-IFERROR(ISPMT(D1_I/12,$C70-1,D1_T,OFFSET(AA$4,,-$C70+1)),)))</f>
        <v>0</v>
      </c>
      <c r="AC70" s="548">
        <f ca="1">IF($C70=0,0,IF('Clinic Model'!$P$15="Annuity",-IFERROR(IPMT(D1_I/12,$C70,D1_T,OFFSET(AB$4,,-$C70+1),0),),-IFERROR(ISPMT(D1_I/12,$C70-1,D1_T,OFFSET(AB$4,,-$C70+1)),)))</f>
        <v>0</v>
      </c>
      <c r="AD70" s="548">
        <f ca="1">IF($C70=0,0,IF('Clinic Model'!$P$15="Annuity",-IFERROR(IPMT(D1_I/12,$C70,D1_T,OFFSET(AC$4,,-$C70+1),0),),-IFERROR(ISPMT(D1_I/12,$C70-1,D1_T,OFFSET(AC$4,,-$C70+1)),)))</f>
        <v>0</v>
      </c>
      <c r="AE70" s="548">
        <f ca="1">IF($C70=0,0,IF('Clinic Model'!$P$15="Annuity",-IFERROR(IPMT(D1_I/12,$C70,D1_T,OFFSET(AD$4,,-$C70+1),0),),-IFERROR(ISPMT(D1_I/12,$C70-1,D1_T,OFFSET(AD$4,,-$C70+1)),)))</f>
        <v>0</v>
      </c>
      <c r="AF70" s="548">
        <f ca="1">IF($C70=0,0,IF('Clinic Model'!$P$15="Annuity",-IFERROR(IPMT(D1_I/12,$C70,D1_T,OFFSET(AE$4,,-$C70+1),0),),-IFERROR(ISPMT(D1_I/12,$C70-1,D1_T,OFFSET(AE$4,,-$C70+1)),)))</f>
        <v>0</v>
      </c>
      <c r="AG70" s="548">
        <f ca="1">IF($C70=0,0,IF('Clinic Model'!$P$15="Annuity",-IFERROR(IPMT(D1_I/12,$C70,D1_T,OFFSET(AF$4,,-$C70+1),0),),-IFERROR(ISPMT(D1_I/12,$C70-1,D1_T,OFFSET(AF$4,,-$C70+1)),)))</f>
        <v>0</v>
      </c>
      <c r="AH70" s="548">
        <f ca="1">IF($C70=0,0,IF('Clinic Model'!$P$15="Annuity",-IFERROR(IPMT(D1_I/12,$C70,D1_T,OFFSET(AG$4,,-$C70+1),0),),-IFERROR(ISPMT(D1_I/12,$C70-1,D1_T,OFFSET(AG$4,,-$C70+1)),)))</f>
        <v>0</v>
      </c>
      <c r="AI70" s="548">
        <f ca="1">IF($C70=0,0,IF('Clinic Model'!$P$15="Annuity",-IFERROR(IPMT(D1_I/12,$C70,D1_T,OFFSET(AH$4,,-$C70+1),0),),-IFERROR(ISPMT(D1_I/12,$C70-1,D1_T,OFFSET(AH$4,,-$C70+1)),)))</f>
        <v>0</v>
      </c>
      <c r="AJ70" s="548">
        <f ca="1">IF($C70=0,0,IF('Clinic Model'!$P$15="Annuity",-IFERROR(IPMT(D1_I/12,$C70,D1_T,OFFSET(AI$4,,-$C70+1),0),),-IFERROR(ISPMT(D1_I/12,$C70-1,D1_T,OFFSET(AI$4,,-$C70+1)),)))</f>
        <v>0</v>
      </c>
      <c r="AK70" s="548">
        <f ca="1">IF($C70=0,0,IF('Clinic Model'!$P$15="Annuity",-IFERROR(IPMT(D1_I/12,$C70,D1_T,OFFSET(AJ$4,,-$C70+1),0),),-IFERROR(ISPMT(D1_I/12,$C70-1,D1_T,OFFSET(AJ$4,,-$C70+1)),)))</f>
        <v>0</v>
      </c>
      <c r="AL70" s="548">
        <f ca="1">IF($C70=0,0,IF('Clinic Model'!$P$15="Annuity",-IFERROR(IPMT(D1_I/12,$C70,D1_T,OFFSET(AK$4,,-$C70+1),0),),-IFERROR(ISPMT(D1_I/12,$C70-1,D1_T,OFFSET(AK$4,,-$C70+1)),)))</f>
        <v>0</v>
      </c>
      <c r="AM70" s="548">
        <f ca="1">IF($C70=0,0,IF('Clinic Model'!$P$15="Annuity",-IFERROR(IPMT(D1_I/12,$C70,D1_T,OFFSET(AL$4,,-$C70+1),0),),-IFERROR(ISPMT(D1_I/12,$C70-1,D1_T,OFFSET(AL$4,,-$C70+1)),)))</f>
        <v>0</v>
      </c>
      <c r="AN70" s="548">
        <f ca="1">IF($C70=0,0,IF('Clinic Model'!$P$15="Annuity",-IFERROR(IPMT(D1_I/12,$C70,D1_T,OFFSET(AM$4,,-$C70+1),0),),-IFERROR(ISPMT(D1_I/12,$C70-1,D1_T,OFFSET(AM$4,,-$C70+1)),)))</f>
        <v>0</v>
      </c>
      <c r="AO70" s="548">
        <f ca="1">IF($C70=0,0,IF('Clinic Model'!$P$15="Annuity",-IFERROR(IPMT(D1_I/12,$C70,D1_T,OFFSET(AN$4,,-$C70+1),0),),-IFERROR(ISPMT(D1_I/12,$C70-1,D1_T,OFFSET(AN$4,,-$C70+1)),)))</f>
        <v>0</v>
      </c>
      <c r="AP70" s="548">
        <f ca="1">IF($C70=0,0,IF('Clinic Model'!$P$15="Annuity",-IFERROR(IPMT(D1_I/12,$C70,D1_T,OFFSET(AO$4,,-$C70+1),0),),-IFERROR(ISPMT(D1_I/12,$C70-1,D1_T,OFFSET(AO$4,,-$C70+1)),)))</f>
        <v>0</v>
      </c>
      <c r="AQ70" s="548">
        <f ca="1">IF($C70=0,0,IF('Clinic Model'!$P$15="Annuity",-IFERROR(IPMT(D1_I/12,$C70,D1_T,OFFSET(AP$4,,-$C70+1),0),),-IFERROR(ISPMT(D1_I/12,$C70-1,D1_T,OFFSET(AP$4,,-$C70+1)),)))</f>
        <v>0</v>
      </c>
      <c r="AR70" s="548">
        <f ca="1">IF($C70=0,0,IF('Clinic Model'!$P$15="Annuity",-IFERROR(IPMT(D1_I/12,$C70,D1_T,OFFSET(AQ$4,,-$C70+1),0),),-IFERROR(ISPMT(D1_I/12,$C70-1,D1_T,OFFSET(AQ$4,,-$C70+1)),)))</f>
        <v>0</v>
      </c>
      <c r="AS70" s="548">
        <f ca="1">IF($C70=0,0,IF('Clinic Model'!$P$15="Annuity",-IFERROR(IPMT(D1_I/12,$C70,D1_T,OFFSET(AR$4,,-$C70+1),0),),-IFERROR(ISPMT(D1_I/12,$C70-1,D1_T,OFFSET(AR$4,,-$C70+1)),)))</f>
        <v>0</v>
      </c>
      <c r="AT70" s="548">
        <f ca="1">IF($C70=0,0,IF('Clinic Model'!$P$15="Annuity",-IFERROR(IPMT(D1_I/12,$C70,D1_T,OFFSET(AS$4,,-$C70+1),0),),-IFERROR(ISPMT(D1_I/12,$C70-1,D1_T,OFFSET(AS$4,,-$C70+1)),)))</f>
        <v>0</v>
      </c>
      <c r="AU70" s="548">
        <f ca="1">IF($C70=0,0,IF('Clinic Model'!$P$15="Annuity",-IFERROR(IPMT(D1_I/12,$C70,D1_T,OFFSET(AT$4,,-$C70+1),0),),-IFERROR(ISPMT(D1_I/12,$C70-1,D1_T,OFFSET(AT$4,,-$C70+1)),)))</f>
        <v>0</v>
      </c>
      <c r="AV70" s="548">
        <f ca="1">IF($C70=0,0,IF('Clinic Model'!$P$15="Annuity",-IFERROR(IPMT(D1_I/12,$C70,D1_T,OFFSET(AU$4,,-$C70+1),0),),-IFERROR(ISPMT(D1_I/12,$C70-1,D1_T,OFFSET(AU$4,,-$C70+1)),)))</f>
        <v>0</v>
      </c>
      <c r="AW70" s="548">
        <f ca="1">IF($C70=0,0,IF('Clinic Model'!$P$15="Annuity",-IFERROR(IPMT(D1_I/12,$C70,D1_T,OFFSET(AV$4,,-$C70+1),0),),-IFERROR(ISPMT(D1_I/12,$C70-1,D1_T,OFFSET(AV$4,,-$C70+1)),)))</f>
        <v>0</v>
      </c>
      <c r="AX70" s="548">
        <f ca="1">IF($C70=0,0,IF('Clinic Model'!$P$15="Annuity",-IFERROR(IPMT(D1_I/12,$C70,D1_T,OFFSET(AW$4,,-$C70+1),0),),-IFERROR(ISPMT(D1_I/12,$C70-1,D1_T,OFFSET(AW$4,,-$C70+1)),)))</f>
        <v>0</v>
      </c>
      <c r="AY70" s="548">
        <f ca="1">IF($C70=0,0,IF('Clinic Model'!$P$15="Annuity",-IFERROR(IPMT(D1_I/12,$C70,D1_T,OFFSET(AX$4,,-$C70+1),0),),-IFERROR(ISPMT(D1_I/12,$C70-1,D1_T,OFFSET(AX$4,,-$C70+1)),)))</f>
        <v>0</v>
      </c>
      <c r="AZ70" s="548">
        <f ca="1">IF($C70=0,0,IF('Clinic Model'!$P$15="Annuity",-IFERROR(IPMT(D1_I/12,$C70,D1_T,OFFSET(AY$4,,-$C70+1),0),),-IFERROR(ISPMT(D1_I/12,$C70-1,D1_T,OFFSET(AY$4,,-$C70+1)),)))</f>
        <v>0</v>
      </c>
      <c r="BA70" s="548">
        <f ca="1">IF($C70=0,0,IF('Clinic Model'!$P$15="Annuity",-IFERROR(IPMT(D1_I/12,$C70,D1_T,OFFSET(AZ$4,,-$C70+1),0),),-IFERROR(ISPMT(D1_I/12,$C70-1,D1_T,OFFSET(AZ$4,,-$C70+1)),)))</f>
        <v>0</v>
      </c>
      <c r="BB70" s="548">
        <f ca="1">IF($C70=0,0,IF('Clinic Model'!$P$15="Annuity",-IFERROR(IPMT(D1_I/12,$C70,D1_T,OFFSET(BA$4,,-$C70+1),0),),-IFERROR(ISPMT(D1_I/12,$C70-1,D1_T,OFFSET(BA$4,,-$C70+1)),)))</f>
        <v>0</v>
      </c>
      <c r="BC70" s="548">
        <f ca="1">IF($C70=0,0,IF('Clinic Model'!$P$15="Annuity",-IFERROR(IPMT(D1_I/12,$C70,D1_T,OFFSET(BB$4,,-$C70+1),0),),-IFERROR(ISPMT(D1_I/12,$C70-1,D1_T,OFFSET(BB$4,,-$C70+1)),)))</f>
        <v>0</v>
      </c>
      <c r="BD70" s="548">
        <f ca="1">IF($C70=0,0,IF('Clinic Model'!$P$15="Annuity",-IFERROR(IPMT(D1_I/12,$C70,D1_T,OFFSET(BC$4,,-$C70+1),0),),-IFERROR(ISPMT(D1_I/12,$C70-1,D1_T,OFFSET(BC$4,,-$C70+1)),)))</f>
        <v>0</v>
      </c>
      <c r="BE70" s="548">
        <f ca="1">IF($C70=0,0,IF('Clinic Model'!$P$15="Annuity",-IFERROR(IPMT(D1_I/12,$C70,D1_T,OFFSET(BD$4,,-$C70+1),0),),-IFERROR(ISPMT(D1_I/12,$C70-1,D1_T,OFFSET(BD$4,,-$C70+1)),)))</f>
        <v>0</v>
      </c>
      <c r="BF70" s="548">
        <f ca="1">IF($C70=0,0,IF('Clinic Model'!$P$15="Annuity",-IFERROR(IPMT(D1_I/12,$C70,D1_T,OFFSET(BE$4,,-$C70+1),0),),-IFERROR(ISPMT(D1_I/12,$C70-1,D1_T,OFFSET(BE$4,,-$C70+1)),)))</f>
        <v>0</v>
      </c>
      <c r="BG70" s="548">
        <f ca="1">IF($C70=0,0,IF('Clinic Model'!$P$15="Annuity",-IFERROR(IPMT(D1_I/12,$C70,D1_T,OFFSET(BF$4,,-$C70+1),0),),-IFERROR(ISPMT(D1_I/12,$C70-1,D1_T,OFFSET(BF$4,,-$C70+1)),)))</f>
        <v>0</v>
      </c>
      <c r="BH70" s="548">
        <f ca="1">IF($C70=0,0,IF('Clinic Model'!$P$15="Annuity",-IFERROR(IPMT(D1_I/12,$C70,D1_T,OFFSET(BG$4,,-$C70+1),0),),-IFERROR(ISPMT(D1_I/12,$C70-1,D1_T,OFFSET(BG$4,,-$C70+1)),)))</f>
        <v>0</v>
      </c>
      <c r="BI70" s="548">
        <f ca="1">IF($C70=0,0,IF('Clinic Model'!$P$15="Annuity",-IFERROR(IPMT(D1_I/12,$C70,D1_T,OFFSET(BH$4,,-$C70+1),0),),-IFERROR(ISPMT(D1_I/12,$C70-1,D1_T,OFFSET(BH$4,,-$C70+1)),)))</f>
        <v>0</v>
      </c>
      <c r="BJ70" s="548">
        <f ca="1">IF($C70=0,0,IF('Clinic Model'!$P$15="Annuity",-IFERROR(IPMT(D1_I/12,$C70,D1_T,OFFSET(BI$4,,-$C70+1),0),),-IFERROR(ISPMT(D1_I/12,$C70-1,D1_T,OFFSET(BI$4,,-$C70+1)),)))</f>
        <v>0</v>
      </c>
      <c r="BK70" s="548">
        <f ca="1">IF($C70=0,0,IF('Clinic Model'!$P$15="Annuity",-IFERROR(IPMT(D1_I/12,$C70,D1_T,OFFSET(BJ$4,,-$C70+1),0),),-IFERROR(ISPMT(D1_I/12,$C70-1,D1_T,OFFSET(BJ$4,,-$C70+1)),)))</f>
        <v>0</v>
      </c>
      <c r="BL70" s="548">
        <f ca="1">IF($C70=0,0,IF('Clinic Model'!$P$15="Annuity",-IFERROR(IPMT(D1_I/12,$C70,D1_T,OFFSET(BK$4,,-$C70+1),0),),-IFERROR(ISPMT(D1_I/12,$C70-1,D1_T,OFFSET(BK$4,,-$C70+1)),)))</f>
        <v>0</v>
      </c>
    </row>
    <row r="71" spans="1:64" ht="10.5" hidden="1" customHeight="1" outlineLevel="1" x14ac:dyDescent="0.3">
      <c r="A71" s="105"/>
      <c r="B71" s="504"/>
      <c r="C71" s="105">
        <f t="shared" si="7"/>
        <v>4</v>
      </c>
      <c r="E71" s="548">
        <f ca="1">IF($C71=0,0,IF('Clinic Model'!$P$15="Annuity",-IFERROR(IPMT(D1_I/12,$C71,D1_T,OFFSET(D$4,,-$C71+1),0),),-IFERROR(ISPMT(D1_I/12,$C71-1,D1_T,OFFSET(D$4,,-$C71+1)),)))</f>
        <v>0</v>
      </c>
      <c r="F71" s="548">
        <f ca="1">IF($C71=0,0,IF('Clinic Model'!$P$15="Annuity",-IFERROR(IPMT(D1_I/12,$C71,D1_T,OFFSET(E$4,,-$C71+1),0),),-IFERROR(ISPMT(D1_I/12,$C71-1,D1_T,OFFSET(E$4,,-$C71+1)),)))</f>
        <v>0</v>
      </c>
      <c r="G71" s="548">
        <f ca="1">IF($C71=0,0,IF('Clinic Model'!$P$15="Annuity",-IFERROR(IPMT(D1_I/12,$C71,D1_T,OFFSET(F$4,,-$C71+1),0),),-IFERROR(ISPMT(D1_I/12,$C71-1,D1_T,OFFSET(F$4,,-$C71+1)),)))</f>
        <v>0</v>
      </c>
      <c r="H71" s="548">
        <f ca="1">IF($C71=0,0,IF('Clinic Model'!$P$15="Annuity",-IFERROR(IPMT(D1_I/12,$C71,D1_T,OFFSET(G$4,,-$C71+1),0),),-IFERROR(ISPMT(D1_I/12,$C71-1,D1_T,OFFSET(G$4,,-$C71+1)),)))</f>
        <v>0</v>
      </c>
      <c r="I71" s="548">
        <f ca="1">IF($C71=0,0,IF('Clinic Model'!$P$15="Annuity",-IFERROR(IPMT(D1_I/12,$C71,D1_T,OFFSET(H$4,,-$C71+1),0),),-IFERROR(ISPMT(D1_I/12,$C71-1,D1_T,OFFSET(H$4,,-$C71+1)),)))</f>
        <v>7791.666666666667</v>
      </c>
      <c r="J71" s="548">
        <f ca="1">IF($C71=0,0,IF('Clinic Model'!$P$15="Annuity",-IFERROR(IPMT(D1_I/12,$C71,D1_T,OFFSET(I$4,,-$C71+1),0),),-IFERROR(ISPMT(D1_I/12,$C71-1,D1_T,OFFSET(I$4,,-$C71+1)),)))</f>
        <v>0</v>
      </c>
      <c r="K71" s="548">
        <f ca="1">IF($C71=0,0,IF('Clinic Model'!$P$15="Annuity",-IFERROR(IPMT(D1_I/12,$C71,D1_T,OFFSET(J$4,,-$C71+1),0),),-IFERROR(ISPMT(D1_I/12,$C71-1,D1_T,OFFSET(J$4,,-$C71+1)),)))</f>
        <v>0</v>
      </c>
      <c r="L71" s="548">
        <f ca="1">IF($C71=0,0,IF('Clinic Model'!$P$15="Annuity",-IFERROR(IPMT(D1_I/12,$C71,D1_T,OFFSET(K$4,,-$C71+1),0),),-IFERROR(ISPMT(D1_I/12,$C71-1,D1_T,OFFSET(K$4,,-$C71+1)),)))</f>
        <v>0</v>
      </c>
      <c r="M71" s="548">
        <f ca="1">IF($C71=0,0,IF('Clinic Model'!$P$15="Annuity",-IFERROR(IPMT(D1_I/12,$C71,D1_T,OFFSET(L$4,,-$C71+1),0),),-IFERROR(ISPMT(D1_I/12,$C71-1,D1_T,OFFSET(L$4,,-$C71+1)),)))</f>
        <v>0</v>
      </c>
      <c r="N71" s="548">
        <f ca="1">IF($C71=0,0,IF('Clinic Model'!$P$15="Annuity",-IFERROR(IPMT(D1_I/12,$C71,D1_T,OFFSET(M$4,,-$C71+1),0),),-IFERROR(ISPMT(D1_I/12,$C71-1,D1_T,OFFSET(M$4,,-$C71+1)),)))</f>
        <v>0</v>
      </c>
      <c r="O71" s="548">
        <f ca="1">IF($C71=0,0,IF('Clinic Model'!$P$15="Annuity",-IFERROR(IPMT(D1_I/12,$C71,D1_T,OFFSET(N$4,,-$C71+1),0),),-IFERROR(ISPMT(D1_I/12,$C71-1,D1_T,OFFSET(N$4,,-$C71+1)),)))</f>
        <v>0</v>
      </c>
      <c r="P71" s="548">
        <f ca="1">IF($C71=0,0,IF('Clinic Model'!$P$15="Annuity",-IFERROR(IPMT(D1_I/12,$C71,D1_T,OFFSET(O$4,,-$C71+1),0),),-IFERROR(ISPMT(D1_I/12,$C71-1,D1_T,OFFSET(O$4,,-$C71+1)),)))</f>
        <v>0</v>
      </c>
      <c r="Q71" s="548">
        <f ca="1">IF($C71=0,0,IF('Clinic Model'!$P$15="Annuity",-IFERROR(IPMT(D1_I/12,$C71,D1_T,OFFSET(P$4,,-$C71+1),0),),-IFERROR(ISPMT(D1_I/12,$C71-1,D1_T,OFFSET(P$4,,-$C71+1)),)))</f>
        <v>0</v>
      </c>
      <c r="R71" s="548">
        <f ca="1">IF($C71=0,0,IF('Clinic Model'!$P$15="Annuity",-IFERROR(IPMT(D1_I/12,$C71,D1_T,OFFSET(Q$4,,-$C71+1),0),),-IFERROR(ISPMT(D1_I/12,$C71-1,D1_T,OFFSET(Q$4,,-$C71+1)),)))</f>
        <v>0</v>
      </c>
      <c r="S71" s="548">
        <f ca="1">IF($C71=0,0,IF('Clinic Model'!$P$15="Annuity",-IFERROR(IPMT(D1_I/12,$C71,D1_T,OFFSET(R$4,,-$C71+1),0),),-IFERROR(ISPMT(D1_I/12,$C71-1,D1_T,OFFSET(R$4,,-$C71+1)),)))</f>
        <v>0</v>
      </c>
      <c r="T71" s="548">
        <f ca="1">IF($C71=0,0,IF('Clinic Model'!$P$15="Annuity",-IFERROR(IPMT(D1_I/12,$C71,D1_T,OFFSET(S$4,,-$C71+1),0),),-IFERROR(ISPMT(D1_I/12,$C71-1,D1_T,OFFSET(S$4,,-$C71+1)),)))</f>
        <v>0</v>
      </c>
      <c r="U71" s="548">
        <f ca="1">IF($C71=0,0,IF('Clinic Model'!$P$15="Annuity",-IFERROR(IPMT(D1_I/12,$C71,D1_T,OFFSET(T$4,,-$C71+1),0),),-IFERROR(ISPMT(D1_I/12,$C71-1,D1_T,OFFSET(T$4,,-$C71+1)),)))</f>
        <v>0</v>
      </c>
      <c r="V71" s="548">
        <f ca="1">IF($C71=0,0,IF('Clinic Model'!$P$15="Annuity",-IFERROR(IPMT(D1_I/12,$C71,D1_T,OFFSET(U$4,,-$C71+1),0),),-IFERROR(ISPMT(D1_I/12,$C71-1,D1_T,OFFSET(U$4,,-$C71+1)),)))</f>
        <v>0</v>
      </c>
      <c r="W71" s="548">
        <f ca="1">IF($C71=0,0,IF('Clinic Model'!$P$15="Annuity",-IFERROR(IPMT(D1_I/12,$C71,D1_T,OFFSET(V$4,,-$C71+1),0),),-IFERROR(ISPMT(D1_I/12,$C71-1,D1_T,OFFSET(V$4,,-$C71+1)),)))</f>
        <v>0</v>
      </c>
      <c r="X71" s="548">
        <f ca="1">IF($C71=0,0,IF('Clinic Model'!$P$15="Annuity",-IFERROR(IPMT(D1_I/12,$C71,D1_T,OFFSET(W$4,,-$C71+1),0),),-IFERROR(ISPMT(D1_I/12,$C71-1,D1_T,OFFSET(W$4,,-$C71+1)),)))</f>
        <v>0</v>
      </c>
      <c r="Y71" s="548">
        <f ca="1">IF($C71=0,0,IF('Clinic Model'!$P$15="Annuity",-IFERROR(IPMT(D1_I/12,$C71,D1_T,OFFSET(X$4,,-$C71+1),0),),-IFERROR(ISPMT(D1_I/12,$C71-1,D1_T,OFFSET(X$4,,-$C71+1)),)))</f>
        <v>0</v>
      </c>
      <c r="Z71" s="548">
        <f ca="1">IF($C71=0,0,IF('Clinic Model'!$P$15="Annuity",-IFERROR(IPMT(D1_I/12,$C71,D1_T,OFFSET(Y$4,,-$C71+1),0),),-IFERROR(ISPMT(D1_I/12,$C71-1,D1_T,OFFSET(Y$4,,-$C71+1)),)))</f>
        <v>0</v>
      </c>
      <c r="AA71" s="548">
        <f ca="1">IF($C71=0,0,IF('Clinic Model'!$P$15="Annuity",-IFERROR(IPMT(D1_I/12,$C71,D1_T,OFFSET(Z$4,,-$C71+1),0),),-IFERROR(ISPMT(D1_I/12,$C71-1,D1_T,OFFSET(Z$4,,-$C71+1)),)))</f>
        <v>0</v>
      </c>
      <c r="AB71" s="548">
        <f ca="1">IF($C71=0,0,IF('Clinic Model'!$P$15="Annuity",-IFERROR(IPMT(D1_I/12,$C71,D1_T,OFFSET(AA$4,,-$C71+1),0),),-IFERROR(ISPMT(D1_I/12,$C71-1,D1_T,OFFSET(AA$4,,-$C71+1)),)))</f>
        <v>0</v>
      </c>
      <c r="AC71" s="548">
        <f ca="1">IF($C71=0,0,IF('Clinic Model'!$P$15="Annuity",-IFERROR(IPMT(D1_I/12,$C71,D1_T,OFFSET(AB$4,,-$C71+1),0),),-IFERROR(ISPMT(D1_I/12,$C71-1,D1_T,OFFSET(AB$4,,-$C71+1)),)))</f>
        <v>0</v>
      </c>
      <c r="AD71" s="548">
        <f ca="1">IF($C71=0,0,IF('Clinic Model'!$P$15="Annuity",-IFERROR(IPMT(D1_I/12,$C71,D1_T,OFFSET(AC$4,,-$C71+1),0),),-IFERROR(ISPMT(D1_I/12,$C71-1,D1_T,OFFSET(AC$4,,-$C71+1)),)))</f>
        <v>0</v>
      </c>
      <c r="AE71" s="548">
        <f ca="1">IF($C71=0,0,IF('Clinic Model'!$P$15="Annuity",-IFERROR(IPMT(D1_I/12,$C71,D1_T,OFFSET(AD$4,,-$C71+1),0),),-IFERROR(ISPMT(D1_I/12,$C71-1,D1_T,OFFSET(AD$4,,-$C71+1)),)))</f>
        <v>0</v>
      </c>
      <c r="AF71" s="548">
        <f ca="1">IF($C71=0,0,IF('Clinic Model'!$P$15="Annuity",-IFERROR(IPMT(D1_I/12,$C71,D1_T,OFFSET(AE$4,,-$C71+1),0),),-IFERROR(ISPMT(D1_I/12,$C71-1,D1_T,OFFSET(AE$4,,-$C71+1)),)))</f>
        <v>0</v>
      </c>
      <c r="AG71" s="548">
        <f ca="1">IF($C71=0,0,IF('Clinic Model'!$P$15="Annuity",-IFERROR(IPMT(D1_I/12,$C71,D1_T,OFFSET(AF$4,,-$C71+1),0),),-IFERROR(ISPMT(D1_I/12,$C71-1,D1_T,OFFSET(AF$4,,-$C71+1)),)))</f>
        <v>0</v>
      </c>
      <c r="AH71" s="548">
        <f ca="1">IF($C71=0,0,IF('Clinic Model'!$P$15="Annuity",-IFERROR(IPMT(D1_I/12,$C71,D1_T,OFFSET(AG$4,,-$C71+1),0),),-IFERROR(ISPMT(D1_I/12,$C71-1,D1_T,OFFSET(AG$4,,-$C71+1)),)))</f>
        <v>0</v>
      </c>
      <c r="AI71" s="548">
        <f ca="1">IF($C71=0,0,IF('Clinic Model'!$P$15="Annuity",-IFERROR(IPMT(D1_I/12,$C71,D1_T,OFFSET(AH$4,,-$C71+1),0),),-IFERROR(ISPMT(D1_I/12,$C71-1,D1_T,OFFSET(AH$4,,-$C71+1)),)))</f>
        <v>0</v>
      </c>
      <c r="AJ71" s="548">
        <f ca="1">IF($C71=0,0,IF('Clinic Model'!$P$15="Annuity",-IFERROR(IPMT(D1_I/12,$C71,D1_T,OFFSET(AI$4,,-$C71+1),0),),-IFERROR(ISPMT(D1_I/12,$C71-1,D1_T,OFFSET(AI$4,,-$C71+1)),)))</f>
        <v>0</v>
      </c>
      <c r="AK71" s="548">
        <f ca="1">IF($C71=0,0,IF('Clinic Model'!$P$15="Annuity",-IFERROR(IPMT(D1_I/12,$C71,D1_T,OFFSET(AJ$4,,-$C71+1),0),),-IFERROR(ISPMT(D1_I/12,$C71-1,D1_T,OFFSET(AJ$4,,-$C71+1)),)))</f>
        <v>0</v>
      </c>
      <c r="AL71" s="548">
        <f ca="1">IF($C71=0,0,IF('Clinic Model'!$P$15="Annuity",-IFERROR(IPMT(D1_I/12,$C71,D1_T,OFFSET(AK$4,,-$C71+1),0),),-IFERROR(ISPMT(D1_I/12,$C71-1,D1_T,OFFSET(AK$4,,-$C71+1)),)))</f>
        <v>0</v>
      </c>
      <c r="AM71" s="548">
        <f ca="1">IF($C71=0,0,IF('Clinic Model'!$P$15="Annuity",-IFERROR(IPMT(D1_I/12,$C71,D1_T,OFFSET(AL$4,,-$C71+1),0),),-IFERROR(ISPMT(D1_I/12,$C71-1,D1_T,OFFSET(AL$4,,-$C71+1)),)))</f>
        <v>0</v>
      </c>
      <c r="AN71" s="548">
        <f ca="1">IF($C71=0,0,IF('Clinic Model'!$P$15="Annuity",-IFERROR(IPMT(D1_I/12,$C71,D1_T,OFFSET(AM$4,,-$C71+1),0),),-IFERROR(ISPMT(D1_I/12,$C71-1,D1_T,OFFSET(AM$4,,-$C71+1)),)))</f>
        <v>0</v>
      </c>
      <c r="AO71" s="548">
        <f ca="1">IF($C71=0,0,IF('Clinic Model'!$P$15="Annuity",-IFERROR(IPMT(D1_I/12,$C71,D1_T,OFFSET(AN$4,,-$C71+1),0),),-IFERROR(ISPMT(D1_I/12,$C71-1,D1_T,OFFSET(AN$4,,-$C71+1)),)))</f>
        <v>0</v>
      </c>
      <c r="AP71" s="548">
        <f ca="1">IF($C71=0,0,IF('Clinic Model'!$P$15="Annuity",-IFERROR(IPMT(D1_I/12,$C71,D1_T,OFFSET(AO$4,,-$C71+1),0),),-IFERROR(ISPMT(D1_I/12,$C71-1,D1_T,OFFSET(AO$4,,-$C71+1)),)))</f>
        <v>0</v>
      </c>
      <c r="AQ71" s="548">
        <f ca="1">IF($C71=0,0,IF('Clinic Model'!$P$15="Annuity",-IFERROR(IPMT(D1_I/12,$C71,D1_T,OFFSET(AP$4,,-$C71+1),0),),-IFERROR(ISPMT(D1_I/12,$C71-1,D1_T,OFFSET(AP$4,,-$C71+1)),)))</f>
        <v>0</v>
      </c>
      <c r="AR71" s="548">
        <f ca="1">IF($C71=0,0,IF('Clinic Model'!$P$15="Annuity",-IFERROR(IPMT(D1_I/12,$C71,D1_T,OFFSET(AQ$4,,-$C71+1),0),),-IFERROR(ISPMT(D1_I/12,$C71-1,D1_T,OFFSET(AQ$4,,-$C71+1)),)))</f>
        <v>0</v>
      </c>
      <c r="AS71" s="548">
        <f ca="1">IF($C71=0,0,IF('Clinic Model'!$P$15="Annuity",-IFERROR(IPMT(D1_I/12,$C71,D1_T,OFFSET(AR$4,,-$C71+1),0),),-IFERROR(ISPMT(D1_I/12,$C71-1,D1_T,OFFSET(AR$4,,-$C71+1)),)))</f>
        <v>0</v>
      </c>
      <c r="AT71" s="548">
        <f ca="1">IF($C71=0,0,IF('Clinic Model'!$P$15="Annuity",-IFERROR(IPMT(D1_I/12,$C71,D1_T,OFFSET(AS$4,,-$C71+1),0),),-IFERROR(ISPMT(D1_I/12,$C71-1,D1_T,OFFSET(AS$4,,-$C71+1)),)))</f>
        <v>0</v>
      </c>
      <c r="AU71" s="548">
        <f ca="1">IF($C71=0,0,IF('Clinic Model'!$P$15="Annuity",-IFERROR(IPMT(D1_I/12,$C71,D1_T,OFFSET(AT$4,,-$C71+1),0),),-IFERROR(ISPMT(D1_I/12,$C71-1,D1_T,OFFSET(AT$4,,-$C71+1)),)))</f>
        <v>0</v>
      </c>
      <c r="AV71" s="548">
        <f ca="1">IF($C71=0,0,IF('Clinic Model'!$P$15="Annuity",-IFERROR(IPMT(D1_I/12,$C71,D1_T,OFFSET(AU$4,,-$C71+1),0),),-IFERROR(ISPMT(D1_I/12,$C71-1,D1_T,OFFSET(AU$4,,-$C71+1)),)))</f>
        <v>0</v>
      </c>
      <c r="AW71" s="548">
        <f ca="1">IF($C71=0,0,IF('Clinic Model'!$P$15="Annuity",-IFERROR(IPMT(D1_I/12,$C71,D1_T,OFFSET(AV$4,,-$C71+1),0),),-IFERROR(ISPMT(D1_I/12,$C71-1,D1_T,OFFSET(AV$4,,-$C71+1)),)))</f>
        <v>0</v>
      </c>
      <c r="AX71" s="548">
        <f ca="1">IF($C71=0,0,IF('Clinic Model'!$P$15="Annuity",-IFERROR(IPMT(D1_I/12,$C71,D1_T,OFFSET(AW$4,,-$C71+1),0),),-IFERROR(ISPMT(D1_I/12,$C71-1,D1_T,OFFSET(AW$4,,-$C71+1)),)))</f>
        <v>0</v>
      </c>
      <c r="AY71" s="548">
        <f ca="1">IF($C71=0,0,IF('Clinic Model'!$P$15="Annuity",-IFERROR(IPMT(D1_I/12,$C71,D1_T,OFFSET(AX$4,,-$C71+1),0),),-IFERROR(ISPMT(D1_I/12,$C71-1,D1_T,OFFSET(AX$4,,-$C71+1)),)))</f>
        <v>0</v>
      </c>
      <c r="AZ71" s="548">
        <f ca="1">IF($C71=0,0,IF('Clinic Model'!$P$15="Annuity",-IFERROR(IPMT(D1_I/12,$C71,D1_T,OFFSET(AY$4,,-$C71+1),0),),-IFERROR(ISPMT(D1_I/12,$C71-1,D1_T,OFFSET(AY$4,,-$C71+1)),)))</f>
        <v>0</v>
      </c>
      <c r="BA71" s="548">
        <f ca="1">IF($C71=0,0,IF('Clinic Model'!$P$15="Annuity",-IFERROR(IPMT(D1_I/12,$C71,D1_T,OFFSET(AZ$4,,-$C71+1),0),),-IFERROR(ISPMT(D1_I/12,$C71-1,D1_T,OFFSET(AZ$4,,-$C71+1)),)))</f>
        <v>0</v>
      </c>
      <c r="BB71" s="548">
        <f ca="1">IF($C71=0,0,IF('Clinic Model'!$P$15="Annuity",-IFERROR(IPMT(D1_I/12,$C71,D1_T,OFFSET(BA$4,,-$C71+1),0),),-IFERROR(ISPMT(D1_I/12,$C71-1,D1_T,OFFSET(BA$4,,-$C71+1)),)))</f>
        <v>0</v>
      </c>
      <c r="BC71" s="548">
        <f ca="1">IF($C71=0,0,IF('Clinic Model'!$P$15="Annuity",-IFERROR(IPMT(D1_I/12,$C71,D1_T,OFFSET(BB$4,,-$C71+1),0),),-IFERROR(ISPMT(D1_I/12,$C71-1,D1_T,OFFSET(BB$4,,-$C71+1)),)))</f>
        <v>0</v>
      </c>
      <c r="BD71" s="548">
        <f ca="1">IF($C71=0,0,IF('Clinic Model'!$P$15="Annuity",-IFERROR(IPMT(D1_I/12,$C71,D1_T,OFFSET(BC$4,,-$C71+1),0),),-IFERROR(ISPMT(D1_I/12,$C71-1,D1_T,OFFSET(BC$4,,-$C71+1)),)))</f>
        <v>0</v>
      </c>
      <c r="BE71" s="548">
        <f ca="1">IF($C71=0,0,IF('Clinic Model'!$P$15="Annuity",-IFERROR(IPMT(D1_I/12,$C71,D1_T,OFFSET(BD$4,,-$C71+1),0),),-IFERROR(ISPMT(D1_I/12,$C71-1,D1_T,OFFSET(BD$4,,-$C71+1)),)))</f>
        <v>0</v>
      </c>
      <c r="BF71" s="548">
        <f ca="1">IF($C71=0,0,IF('Clinic Model'!$P$15="Annuity",-IFERROR(IPMT(D1_I/12,$C71,D1_T,OFFSET(BE$4,,-$C71+1),0),),-IFERROR(ISPMT(D1_I/12,$C71-1,D1_T,OFFSET(BE$4,,-$C71+1)),)))</f>
        <v>0</v>
      </c>
      <c r="BG71" s="548">
        <f ca="1">IF($C71=0,0,IF('Clinic Model'!$P$15="Annuity",-IFERROR(IPMT(D1_I/12,$C71,D1_T,OFFSET(BF$4,,-$C71+1),0),),-IFERROR(ISPMT(D1_I/12,$C71-1,D1_T,OFFSET(BF$4,,-$C71+1)),)))</f>
        <v>0</v>
      </c>
      <c r="BH71" s="548">
        <f ca="1">IF($C71=0,0,IF('Clinic Model'!$P$15="Annuity",-IFERROR(IPMT(D1_I/12,$C71,D1_T,OFFSET(BG$4,,-$C71+1),0),),-IFERROR(ISPMT(D1_I/12,$C71-1,D1_T,OFFSET(BG$4,,-$C71+1)),)))</f>
        <v>0</v>
      </c>
      <c r="BI71" s="548">
        <f ca="1">IF($C71=0,0,IF('Clinic Model'!$P$15="Annuity",-IFERROR(IPMT(D1_I/12,$C71,D1_T,OFFSET(BH$4,,-$C71+1),0),),-IFERROR(ISPMT(D1_I/12,$C71-1,D1_T,OFFSET(BH$4,,-$C71+1)),)))</f>
        <v>0</v>
      </c>
      <c r="BJ71" s="548">
        <f ca="1">IF($C71=0,0,IF('Clinic Model'!$P$15="Annuity",-IFERROR(IPMT(D1_I/12,$C71,D1_T,OFFSET(BI$4,,-$C71+1),0),),-IFERROR(ISPMT(D1_I/12,$C71-1,D1_T,OFFSET(BI$4,,-$C71+1)),)))</f>
        <v>0</v>
      </c>
      <c r="BK71" s="548">
        <f ca="1">IF($C71=0,0,IF('Clinic Model'!$P$15="Annuity",-IFERROR(IPMT(D1_I/12,$C71,D1_T,OFFSET(BJ$4,,-$C71+1),0),),-IFERROR(ISPMT(D1_I/12,$C71-1,D1_T,OFFSET(BJ$4,,-$C71+1)),)))</f>
        <v>0</v>
      </c>
      <c r="BL71" s="548">
        <f ca="1">IF($C71=0,0,IF('Clinic Model'!$P$15="Annuity",-IFERROR(IPMT(D1_I/12,$C71,D1_T,OFFSET(BK$4,,-$C71+1),0),),-IFERROR(ISPMT(D1_I/12,$C71-1,D1_T,OFFSET(BK$4,,-$C71+1)),)))</f>
        <v>0</v>
      </c>
    </row>
    <row r="72" spans="1:64" ht="10.5" hidden="1" customHeight="1" outlineLevel="1" x14ac:dyDescent="0.3">
      <c r="A72" s="105"/>
      <c r="B72" s="504"/>
      <c r="C72" s="105">
        <f t="shared" si="7"/>
        <v>5</v>
      </c>
      <c r="E72" s="548">
        <f ca="1">IF($C72=0,0,IF('Clinic Model'!$P$15="Annuity",-IFERROR(IPMT(D1_I/12,$C72,D1_T,OFFSET(D$4,,-$C72+1),0),),-IFERROR(ISPMT(D1_I/12,$C72-1,D1_T,OFFSET(D$4,,-$C72+1)),)))</f>
        <v>0</v>
      </c>
      <c r="F72" s="548">
        <f ca="1">IF($C72=0,0,IF('Clinic Model'!$P$15="Annuity",-IFERROR(IPMT(D1_I/12,$C72,D1_T,OFFSET(E$4,,-$C72+1),0),),-IFERROR(ISPMT(D1_I/12,$C72-1,D1_T,OFFSET(E$4,,-$C72+1)),)))</f>
        <v>0</v>
      </c>
      <c r="G72" s="548">
        <f ca="1">IF($C72=0,0,IF('Clinic Model'!$P$15="Annuity",-IFERROR(IPMT(D1_I/12,$C72,D1_T,OFFSET(F$4,,-$C72+1),0),),-IFERROR(ISPMT(D1_I/12,$C72-1,D1_T,OFFSET(F$4,,-$C72+1)),)))</f>
        <v>0</v>
      </c>
      <c r="H72" s="548">
        <f ca="1">IF($C72=0,0,IF('Clinic Model'!$P$15="Annuity",-IFERROR(IPMT(D1_I/12,$C72,D1_T,OFFSET(G$4,,-$C72+1),0),),-IFERROR(ISPMT(D1_I/12,$C72-1,D1_T,OFFSET(G$4,,-$C72+1)),)))</f>
        <v>0</v>
      </c>
      <c r="I72" s="548">
        <f ca="1">IF($C72=0,0,IF('Clinic Model'!$P$15="Annuity",-IFERROR(IPMT(D1_I/12,$C72,D1_T,OFFSET(H$4,,-$C72+1),0),),-IFERROR(ISPMT(D1_I/12,$C72-1,D1_T,OFFSET(H$4,,-$C72+1)),)))</f>
        <v>0</v>
      </c>
      <c r="J72" s="548">
        <f ca="1">IF($C72=0,0,IF('Clinic Model'!$P$15="Annuity",-IFERROR(IPMT(D1_I/12,$C72,D1_T,OFFSET(I$4,,-$C72+1),0),),-IFERROR(ISPMT(D1_I/12,$C72-1,D1_T,OFFSET(I$4,,-$C72+1)),)))</f>
        <v>7555.5555555555557</v>
      </c>
      <c r="K72" s="548">
        <f ca="1">IF($C72=0,0,IF('Clinic Model'!$P$15="Annuity",-IFERROR(IPMT(D1_I/12,$C72,D1_T,OFFSET(J$4,,-$C72+1),0),),-IFERROR(ISPMT(D1_I/12,$C72-1,D1_T,OFFSET(J$4,,-$C72+1)),)))</f>
        <v>0</v>
      </c>
      <c r="L72" s="548">
        <f ca="1">IF($C72=0,0,IF('Clinic Model'!$P$15="Annuity",-IFERROR(IPMT(D1_I/12,$C72,D1_T,OFFSET(K$4,,-$C72+1),0),),-IFERROR(ISPMT(D1_I/12,$C72-1,D1_T,OFFSET(K$4,,-$C72+1)),)))</f>
        <v>0</v>
      </c>
      <c r="M72" s="548">
        <f ca="1">IF($C72=0,0,IF('Clinic Model'!$P$15="Annuity",-IFERROR(IPMT(D1_I/12,$C72,D1_T,OFFSET(L$4,,-$C72+1),0),),-IFERROR(ISPMT(D1_I/12,$C72-1,D1_T,OFFSET(L$4,,-$C72+1)),)))</f>
        <v>0</v>
      </c>
      <c r="N72" s="548">
        <f ca="1">IF($C72=0,0,IF('Clinic Model'!$P$15="Annuity",-IFERROR(IPMT(D1_I/12,$C72,D1_T,OFFSET(M$4,,-$C72+1),0),),-IFERROR(ISPMT(D1_I/12,$C72-1,D1_T,OFFSET(M$4,,-$C72+1)),)))</f>
        <v>0</v>
      </c>
      <c r="O72" s="548">
        <f ca="1">IF($C72=0,0,IF('Clinic Model'!$P$15="Annuity",-IFERROR(IPMT(D1_I/12,$C72,D1_T,OFFSET(N$4,,-$C72+1),0),),-IFERROR(ISPMT(D1_I/12,$C72-1,D1_T,OFFSET(N$4,,-$C72+1)),)))</f>
        <v>0</v>
      </c>
      <c r="P72" s="548">
        <f ca="1">IF($C72=0,0,IF('Clinic Model'!$P$15="Annuity",-IFERROR(IPMT(D1_I/12,$C72,D1_T,OFFSET(O$4,,-$C72+1),0),),-IFERROR(ISPMT(D1_I/12,$C72-1,D1_T,OFFSET(O$4,,-$C72+1)),)))</f>
        <v>0</v>
      </c>
      <c r="Q72" s="548">
        <f ca="1">IF($C72=0,0,IF('Clinic Model'!$P$15="Annuity",-IFERROR(IPMT(D1_I/12,$C72,D1_T,OFFSET(P$4,,-$C72+1),0),),-IFERROR(ISPMT(D1_I/12,$C72-1,D1_T,OFFSET(P$4,,-$C72+1)),)))</f>
        <v>0</v>
      </c>
      <c r="R72" s="548">
        <f ca="1">IF($C72=0,0,IF('Clinic Model'!$P$15="Annuity",-IFERROR(IPMT(D1_I/12,$C72,D1_T,OFFSET(Q$4,,-$C72+1),0),),-IFERROR(ISPMT(D1_I/12,$C72-1,D1_T,OFFSET(Q$4,,-$C72+1)),)))</f>
        <v>0</v>
      </c>
      <c r="S72" s="548">
        <f ca="1">IF($C72=0,0,IF('Clinic Model'!$P$15="Annuity",-IFERROR(IPMT(D1_I/12,$C72,D1_T,OFFSET(R$4,,-$C72+1),0),),-IFERROR(ISPMT(D1_I/12,$C72-1,D1_T,OFFSET(R$4,,-$C72+1)),)))</f>
        <v>0</v>
      </c>
      <c r="T72" s="548">
        <f ca="1">IF($C72=0,0,IF('Clinic Model'!$P$15="Annuity",-IFERROR(IPMT(D1_I/12,$C72,D1_T,OFFSET(S$4,,-$C72+1),0),),-IFERROR(ISPMT(D1_I/12,$C72-1,D1_T,OFFSET(S$4,,-$C72+1)),)))</f>
        <v>0</v>
      </c>
      <c r="U72" s="548">
        <f ca="1">IF($C72=0,0,IF('Clinic Model'!$P$15="Annuity",-IFERROR(IPMT(D1_I/12,$C72,D1_T,OFFSET(T$4,,-$C72+1),0),),-IFERROR(ISPMT(D1_I/12,$C72-1,D1_T,OFFSET(T$4,,-$C72+1)),)))</f>
        <v>0</v>
      </c>
      <c r="V72" s="548">
        <f ca="1">IF($C72=0,0,IF('Clinic Model'!$P$15="Annuity",-IFERROR(IPMT(D1_I/12,$C72,D1_T,OFFSET(U$4,,-$C72+1),0),),-IFERROR(ISPMT(D1_I/12,$C72-1,D1_T,OFFSET(U$4,,-$C72+1)),)))</f>
        <v>0</v>
      </c>
      <c r="W72" s="548">
        <f ca="1">IF($C72=0,0,IF('Clinic Model'!$P$15="Annuity",-IFERROR(IPMT(D1_I/12,$C72,D1_T,OFFSET(V$4,,-$C72+1),0),),-IFERROR(ISPMT(D1_I/12,$C72-1,D1_T,OFFSET(V$4,,-$C72+1)),)))</f>
        <v>0</v>
      </c>
      <c r="X72" s="548">
        <f ca="1">IF($C72=0,0,IF('Clinic Model'!$P$15="Annuity",-IFERROR(IPMT(D1_I/12,$C72,D1_T,OFFSET(W$4,,-$C72+1),0),),-IFERROR(ISPMT(D1_I/12,$C72-1,D1_T,OFFSET(W$4,,-$C72+1)),)))</f>
        <v>0</v>
      </c>
      <c r="Y72" s="548">
        <f ca="1">IF($C72=0,0,IF('Clinic Model'!$P$15="Annuity",-IFERROR(IPMT(D1_I/12,$C72,D1_T,OFFSET(X$4,,-$C72+1),0),),-IFERROR(ISPMT(D1_I/12,$C72-1,D1_T,OFFSET(X$4,,-$C72+1)),)))</f>
        <v>0</v>
      </c>
      <c r="Z72" s="548">
        <f ca="1">IF($C72=0,0,IF('Clinic Model'!$P$15="Annuity",-IFERROR(IPMT(D1_I/12,$C72,D1_T,OFFSET(Y$4,,-$C72+1),0),),-IFERROR(ISPMT(D1_I/12,$C72-1,D1_T,OFFSET(Y$4,,-$C72+1)),)))</f>
        <v>0</v>
      </c>
      <c r="AA72" s="548">
        <f ca="1">IF($C72=0,0,IF('Clinic Model'!$P$15="Annuity",-IFERROR(IPMT(D1_I/12,$C72,D1_T,OFFSET(Z$4,,-$C72+1),0),),-IFERROR(ISPMT(D1_I/12,$C72-1,D1_T,OFFSET(Z$4,,-$C72+1)),)))</f>
        <v>0</v>
      </c>
      <c r="AB72" s="548">
        <f ca="1">IF($C72=0,0,IF('Clinic Model'!$P$15="Annuity",-IFERROR(IPMT(D1_I/12,$C72,D1_T,OFFSET(AA$4,,-$C72+1),0),),-IFERROR(ISPMT(D1_I/12,$C72-1,D1_T,OFFSET(AA$4,,-$C72+1)),)))</f>
        <v>0</v>
      </c>
      <c r="AC72" s="548">
        <f ca="1">IF($C72=0,0,IF('Clinic Model'!$P$15="Annuity",-IFERROR(IPMT(D1_I/12,$C72,D1_T,OFFSET(AB$4,,-$C72+1),0),),-IFERROR(ISPMT(D1_I/12,$C72-1,D1_T,OFFSET(AB$4,,-$C72+1)),)))</f>
        <v>0</v>
      </c>
      <c r="AD72" s="548">
        <f ca="1">IF($C72=0,0,IF('Clinic Model'!$P$15="Annuity",-IFERROR(IPMT(D1_I/12,$C72,D1_T,OFFSET(AC$4,,-$C72+1),0),),-IFERROR(ISPMT(D1_I/12,$C72-1,D1_T,OFFSET(AC$4,,-$C72+1)),)))</f>
        <v>0</v>
      </c>
      <c r="AE72" s="548">
        <f ca="1">IF($C72=0,0,IF('Clinic Model'!$P$15="Annuity",-IFERROR(IPMT(D1_I/12,$C72,D1_T,OFFSET(AD$4,,-$C72+1),0),),-IFERROR(ISPMT(D1_I/12,$C72-1,D1_T,OFFSET(AD$4,,-$C72+1)),)))</f>
        <v>0</v>
      </c>
      <c r="AF72" s="548">
        <f ca="1">IF($C72=0,0,IF('Clinic Model'!$P$15="Annuity",-IFERROR(IPMT(D1_I/12,$C72,D1_T,OFFSET(AE$4,,-$C72+1),0),),-IFERROR(ISPMT(D1_I/12,$C72-1,D1_T,OFFSET(AE$4,,-$C72+1)),)))</f>
        <v>0</v>
      </c>
      <c r="AG72" s="548">
        <f ca="1">IF($C72=0,0,IF('Clinic Model'!$P$15="Annuity",-IFERROR(IPMT(D1_I/12,$C72,D1_T,OFFSET(AF$4,,-$C72+1),0),),-IFERROR(ISPMT(D1_I/12,$C72-1,D1_T,OFFSET(AF$4,,-$C72+1)),)))</f>
        <v>0</v>
      </c>
      <c r="AH72" s="548">
        <f ca="1">IF($C72=0,0,IF('Clinic Model'!$P$15="Annuity",-IFERROR(IPMT(D1_I/12,$C72,D1_T,OFFSET(AG$4,,-$C72+1),0),),-IFERROR(ISPMT(D1_I/12,$C72-1,D1_T,OFFSET(AG$4,,-$C72+1)),)))</f>
        <v>0</v>
      </c>
      <c r="AI72" s="548">
        <f ca="1">IF($C72=0,0,IF('Clinic Model'!$P$15="Annuity",-IFERROR(IPMT(D1_I/12,$C72,D1_T,OFFSET(AH$4,,-$C72+1),0),),-IFERROR(ISPMT(D1_I/12,$C72-1,D1_T,OFFSET(AH$4,,-$C72+1)),)))</f>
        <v>0</v>
      </c>
      <c r="AJ72" s="548">
        <f ca="1">IF($C72=0,0,IF('Clinic Model'!$P$15="Annuity",-IFERROR(IPMT(D1_I/12,$C72,D1_T,OFFSET(AI$4,,-$C72+1),0),),-IFERROR(ISPMT(D1_I/12,$C72-1,D1_T,OFFSET(AI$4,,-$C72+1)),)))</f>
        <v>0</v>
      </c>
      <c r="AK72" s="548">
        <f ca="1">IF($C72=0,0,IF('Clinic Model'!$P$15="Annuity",-IFERROR(IPMT(D1_I/12,$C72,D1_T,OFFSET(AJ$4,,-$C72+1),0),),-IFERROR(ISPMT(D1_I/12,$C72-1,D1_T,OFFSET(AJ$4,,-$C72+1)),)))</f>
        <v>0</v>
      </c>
      <c r="AL72" s="548">
        <f ca="1">IF($C72=0,0,IF('Clinic Model'!$P$15="Annuity",-IFERROR(IPMT(D1_I/12,$C72,D1_T,OFFSET(AK$4,,-$C72+1),0),),-IFERROR(ISPMT(D1_I/12,$C72-1,D1_T,OFFSET(AK$4,,-$C72+1)),)))</f>
        <v>0</v>
      </c>
      <c r="AM72" s="548">
        <f ca="1">IF($C72=0,0,IF('Clinic Model'!$P$15="Annuity",-IFERROR(IPMT(D1_I/12,$C72,D1_T,OFFSET(AL$4,,-$C72+1),0),),-IFERROR(ISPMT(D1_I/12,$C72-1,D1_T,OFFSET(AL$4,,-$C72+1)),)))</f>
        <v>0</v>
      </c>
      <c r="AN72" s="548">
        <f ca="1">IF($C72=0,0,IF('Clinic Model'!$P$15="Annuity",-IFERROR(IPMT(D1_I/12,$C72,D1_T,OFFSET(AM$4,,-$C72+1),0),),-IFERROR(ISPMT(D1_I/12,$C72-1,D1_T,OFFSET(AM$4,,-$C72+1)),)))</f>
        <v>0</v>
      </c>
      <c r="AO72" s="548">
        <f ca="1">IF($C72=0,0,IF('Clinic Model'!$P$15="Annuity",-IFERROR(IPMT(D1_I/12,$C72,D1_T,OFFSET(AN$4,,-$C72+1),0),),-IFERROR(ISPMT(D1_I/12,$C72-1,D1_T,OFFSET(AN$4,,-$C72+1)),)))</f>
        <v>0</v>
      </c>
      <c r="AP72" s="548">
        <f ca="1">IF($C72=0,0,IF('Clinic Model'!$P$15="Annuity",-IFERROR(IPMT(D1_I/12,$C72,D1_T,OFFSET(AO$4,,-$C72+1),0),),-IFERROR(ISPMT(D1_I/12,$C72-1,D1_T,OFFSET(AO$4,,-$C72+1)),)))</f>
        <v>0</v>
      </c>
      <c r="AQ72" s="548">
        <f ca="1">IF($C72=0,0,IF('Clinic Model'!$P$15="Annuity",-IFERROR(IPMT(D1_I/12,$C72,D1_T,OFFSET(AP$4,,-$C72+1),0),),-IFERROR(ISPMT(D1_I/12,$C72-1,D1_T,OFFSET(AP$4,,-$C72+1)),)))</f>
        <v>0</v>
      </c>
      <c r="AR72" s="548">
        <f ca="1">IF($C72=0,0,IF('Clinic Model'!$P$15="Annuity",-IFERROR(IPMT(D1_I/12,$C72,D1_T,OFFSET(AQ$4,,-$C72+1),0),),-IFERROR(ISPMT(D1_I/12,$C72-1,D1_T,OFFSET(AQ$4,,-$C72+1)),)))</f>
        <v>0</v>
      </c>
      <c r="AS72" s="548">
        <f ca="1">IF($C72=0,0,IF('Clinic Model'!$P$15="Annuity",-IFERROR(IPMT(D1_I/12,$C72,D1_T,OFFSET(AR$4,,-$C72+1),0),),-IFERROR(ISPMT(D1_I/12,$C72-1,D1_T,OFFSET(AR$4,,-$C72+1)),)))</f>
        <v>0</v>
      </c>
      <c r="AT72" s="548">
        <f ca="1">IF($C72=0,0,IF('Clinic Model'!$P$15="Annuity",-IFERROR(IPMT(D1_I/12,$C72,D1_T,OFFSET(AS$4,,-$C72+1),0),),-IFERROR(ISPMT(D1_I/12,$C72-1,D1_T,OFFSET(AS$4,,-$C72+1)),)))</f>
        <v>0</v>
      </c>
      <c r="AU72" s="548">
        <f ca="1">IF($C72=0,0,IF('Clinic Model'!$P$15="Annuity",-IFERROR(IPMT(D1_I/12,$C72,D1_T,OFFSET(AT$4,,-$C72+1),0),),-IFERROR(ISPMT(D1_I/12,$C72-1,D1_T,OFFSET(AT$4,,-$C72+1)),)))</f>
        <v>0</v>
      </c>
      <c r="AV72" s="548">
        <f ca="1">IF($C72=0,0,IF('Clinic Model'!$P$15="Annuity",-IFERROR(IPMT(D1_I/12,$C72,D1_T,OFFSET(AU$4,,-$C72+1),0),),-IFERROR(ISPMT(D1_I/12,$C72-1,D1_T,OFFSET(AU$4,,-$C72+1)),)))</f>
        <v>0</v>
      </c>
      <c r="AW72" s="548">
        <f ca="1">IF($C72=0,0,IF('Clinic Model'!$P$15="Annuity",-IFERROR(IPMT(D1_I/12,$C72,D1_T,OFFSET(AV$4,,-$C72+1),0),),-IFERROR(ISPMT(D1_I/12,$C72-1,D1_T,OFFSET(AV$4,,-$C72+1)),)))</f>
        <v>0</v>
      </c>
      <c r="AX72" s="548">
        <f ca="1">IF($C72=0,0,IF('Clinic Model'!$P$15="Annuity",-IFERROR(IPMT(D1_I/12,$C72,D1_T,OFFSET(AW$4,,-$C72+1),0),),-IFERROR(ISPMT(D1_I/12,$C72-1,D1_T,OFFSET(AW$4,,-$C72+1)),)))</f>
        <v>0</v>
      </c>
      <c r="AY72" s="548">
        <f ca="1">IF($C72=0,0,IF('Clinic Model'!$P$15="Annuity",-IFERROR(IPMT(D1_I/12,$C72,D1_T,OFFSET(AX$4,,-$C72+1),0),),-IFERROR(ISPMT(D1_I/12,$C72-1,D1_T,OFFSET(AX$4,,-$C72+1)),)))</f>
        <v>0</v>
      </c>
      <c r="AZ72" s="548">
        <f ca="1">IF($C72=0,0,IF('Clinic Model'!$P$15="Annuity",-IFERROR(IPMT(D1_I/12,$C72,D1_T,OFFSET(AY$4,,-$C72+1),0),),-IFERROR(ISPMT(D1_I/12,$C72-1,D1_T,OFFSET(AY$4,,-$C72+1)),)))</f>
        <v>0</v>
      </c>
      <c r="BA72" s="548">
        <f ca="1">IF($C72=0,0,IF('Clinic Model'!$P$15="Annuity",-IFERROR(IPMT(D1_I/12,$C72,D1_T,OFFSET(AZ$4,,-$C72+1),0),),-IFERROR(ISPMT(D1_I/12,$C72-1,D1_T,OFFSET(AZ$4,,-$C72+1)),)))</f>
        <v>0</v>
      </c>
      <c r="BB72" s="548">
        <f ca="1">IF($C72=0,0,IF('Clinic Model'!$P$15="Annuity",-IFERROR(IPMT(D1_I/12,$C72,D1_T,OFFSET(BA$4,,-$C72+1),0),),-IFERROR(ISPMT(D1_I/12,$C72-1,D1_T,OFFSET(BA$4,,-$C72+1)),)))</f>
        <v>0</v>
      </c>
      <c r="BC72" s="548">
        <f ca="1">IF($C72=0,0,IF('Clinic Model'!$P$15="Annuity",-IFERROR(IPMT(D1_I/12,$C72,D1_T,OFFSET(BB$4,,-$C72+1),0),),-IFERROR(ISPMT(D1_I/12,$C72-1,D1_T,OFFSET(BB$4,,-$C72+1)),)))</f>
        <v>0</v>
      </c>
      <c r="BD72" s="548">
        <f ca="1">IF($C72=0,0,IF('Clinic Model'!$P$15="Annuity",-IFERROR(IPMT(D1_I/12,$C72,D1_T,OFFSET(BC$4,,-$C72+1),0),),-IFERROR(ISPMT(D1_I/12,$C72-1,D1_T,OFFSET(BC$4,,-$C72+1)),)))</f>
        <v>0</v>
      </c>
      <c r="BE72" s="548">
        <f ca="1">IF($C72=0,0,IF('Clinic Model'!$P$15="Annuity",-IFERROR(IPMT(D1_I/12,$C72,D1_T,OFFSET(BD$4,,-$C72+1),0),),-IFERROR(ISPMT(D1_I/12,$C72-1,D1_T,OFFSET(BD$4,,-$C72+1)),)))</f>
        <v>0</v>
      </c>
      <c r="BF72" s="548">
        <f ca="1">IF($C72=0,0,IF('Clinic Model'!$P$15="Annuity",-IFERROR(IPMT(D1_I/12,$C72,D1_T,OFFSET(BE$4,,-$C72+1),0),),-IFERROR(ISPMT(D1_I/12,$C72-1,D1_T,OFFSET(BE$4,,-$C72+1)),)))</f>
        <v>0</v>
      </c>
      <c r="BG72" s="548">
        <f ca="1">IF($C72=0,0,IF('Clinic Model'!$P$15="Annuity",-IFERROR(IPMT(D1_I/12,$C72,D1_T,OFFSET(BF$4,,-$C72+1),0),),-IFERROR(ISPMT(D1_I/12,$C72-1,D1_T,OFFSET(BF$4,,-$C72+1)),)))</f>
        <v>0</v>
      </c>
      <c r="BH72" s="548">
        <f ca="1">IF($C72=0,0,IF('Clinic Model'!$P$15="Annuity",-IFERROR(IPMT(D1_I/12,$C72,D1_T,OFFSET(BG$4,,-$C72+1),0),),-IFERROR(ISPMT(D1_I/12,$C72-1,D1_T,OFFSET(BG$4,,-$C72+1)),)))</f>
        <v>0</v>
      </c>
      <c r="BI72" s="548">
        <f ca="1">IF($C72=0,0,IF('Clinic Model'!$P$15="Annuity",-IFERROR(IPMT(D1_I/12,$C72,D1_T,OFFSET(BH$4,,-$C72+1),0),),-IFERROR(ISPMT(D1_I/12,$C72-1,D1_T,OFFSET(BH$4,,-$C72+1)),)))</f>
        <v>0</v>
      </c>
      <c r="BJ72" s="548">
        <f ca="1">IF($C72=0,0,IF('Clinic Model'!$P$15="Annuity",-IFERROR(IPMT(D1_I/12,$C72,D1_T,OFFSET(BI$4,,-$C72+1),0),),-IFERROR(ISPMT(D1_I/12,$C72-1,D1_T,OFFSET(BI$4,,-$C72+1)),)))</f>
        <v>0</v>
      </c>
      <c r="BK72" s="548">
        <f ca="1">IF($C72=0,0,IF('Clinic Model'!$P$15="Annuity",-IFERROR(IPMT(D1_I/12,$C72,D1_T,OFFSET(BJ$4,,-$C72+1),0),),-IFERROR(ISPMT(D1_I/12,$C72-1,D1_T,OFFSET(BJ$4,,-$C72+1)),)))</f>
        <v>0</v>
      </c>
      <c r="BL72" s="548">
        <f ca="1">IF($C72=0,0,IF('Clinic Model'!$P$15="Annuity",-IFERROR(IPMT(D1_I/12,$C72,D1_T,OFFSET(BK$4,,-$C72+1),0),),-IFERROR(ISPMT(D1_I/12,$C72-1,D1_T,OFFSET(BK$4,,-$C72+1)),)))</f>
        <v>0</v>
      </c>
    </row>
    <row r="73" spans="1:64" ht="10.5" hidden="1" customHeight="1" outlineLevel="1" x14ac:dyDescent="0.3">
      <c r="A73" s="105"/>
      <c r="B73" s="504"/>
      <c r="C73" s="105">
        <f t="shared" si="7"/>
        <v>6</v>
      </c>
      <c r="E73" s="548">
        <f ca="1">IF($C73=0,0,IF('Clinic Model'!$P$15="Annuity",-IFERROR(IPMT(D1_I/12,$C73,D1_T,OFFSET(D$4,,-$C73+1),0),),-IFERROR(ISPMT(D1_I/12,$C73-1,D1_T,OFFSET(D$4,,-$C73+1)),)))</f>
        <v>0</v>
      </c>
      <c r="F73" s="548">
        <f ca="1">IF($C73=0,0,IF('Clinic Model'!$P$15="Annuity",-IFERROR(IPMT(D1_I/12,$C73,D1_T,OFFSET(E$4,,-$C73+1),0),),-IFERROR(ISPMT(D1_I/12,$C73-1,D1_T,OFFSET(E$4,,-$C73+1)),)))</f>
        <v>0</v>
      </c>
      <c r="G73" s="548">
        <f ca="1">IF($C73=0,0,IF('Clinic Model'!$P$15="Annuity",-IFERROR(IPMT(D1_I/12,$C73,D1_T,OFFSET(F$4,,-$C73+1),0),),-IFERROR(ISPMT(D1_I/12,$C73-1,D1_T,OFFSET(F$4,,-$C73+1)),)))</f>
        <v>0</v>
      </c>
      <c r="H73" s="548">
        <f ca="1">IF($C73=0,0,IF('Clinic Model'!$P$15="Annuity",-IFERROR(IPMT(D1_I/12,$C73,D1_T,OFFSET(G$4,,-$C73+1),0),),-IFERROR(ISPMT(D1_I/12,$C73-1,D1_T,OFFSET(G$4,,-$C73+1)),)))</f>
        <v>0</v>
      </c>
      <c r="I73" s="548">
        <f ca="1">IF($C73=0,0,IF('Clinic Model'!$P$15="Annuity",-IFERROR(IPMT(D1_I/12,$C73,D1_T,OFFSET(H$4,,-$C73+1),0),),-IFERROR(ISPMT(D1_I/12,$C73-1,D1_T,OFFSET(H$4,,-$C73+1)),)))</f>
        <v>0</v>
      </c>
      <c r="J73" s="548">
        <f ca="1">IF($C73=0,0,IF('Clinic Model'!$P$15="Annuity",-IFERROR(IPMT(D1_I/12,$C73,D1_T,OFFSET(I$4,,-$C73+1),0),),-IFERROR(ISPMT(D1_I/12,$C73-1,D1_T,OFFSET(I$4,,-$C73+1)),)))</f>
        <v>0</v>
      </c>
      <c r="K73" s="548">
        <f ca="1">IF($C73=0,0,IF('Clinic Model'!$P$15="Annuity",-IFERROR(IPMT(D1_I/12,$C73,D1_T,OFFSET(J$4,,-$C73+1),0),),-IFERROR(ISPMT(D1_I/12,$C73-1,D1_T,OFFSET(J$4,,-$C73+1)),)))</f>
        <v>7319.4444444444443</v>
      </c>
      <c r="L73" s="548">
        <f ca="1">IF($C73=0,0,IF('Clinic Model'!$P$15="Annuity",-IFERROR(IPMT(D1_I/12,$C73,D1_T,OFFSET(K$4,,-$C73+1),0),),-IFERROR(ISPMT(D1_I/12,$C73-1,D1_T,OFFSET(K$4,,-$C73+1)),)))</f>
        <v>0</v>
      </c>
      <c r="M73" s="548">
        <f ca="1">IF($C73=0,0,IF('Clinic Model'!$P$15="Annuity",-IFERROR(IPMT(D1_I/12,$C73,D1_T,OFFSET(L$4,,-$C73+1),0),),-IFERROR(ISPMT(D1_I/12,$C73-1,D1_T,OFFSET(L$4,,-$C73+1)),)))</f>
        <v>0</v>
      </c>
      <c r="N73" s="548">
        <f ca="1">IF($C73=0,0,IF('Clinic Model'!$P$15="Annuity",-IFERROR(IPMT(D1_I/12,$C73,D1_T,OFFSET(M$4,,-$C73+1),0),),-IFERROR(ISPMT(D1_I/12,$C73-1,D1_T,OFFSET(M$4,,-$C73+1)),)))</f>
        <v>0</v>
      </c>
      <c r="O73" s="548">
        <f ca="1">IF($C73=0,0,IF('Clinic Model'!$P$15="Annuity",-IFERROR(IPMT(D1_I/12,$C73,D1_T,OFFSET(N$4,,-$C73+1),0),),-IFERROR(ISPMT(D1_I/12,$C73-1,D1_T,OFFSET(N$4,,-$C73+1)),)))</f>
        <v>0</v>
      </c>
      <c r="P73" s="548">
        <f ca="1">IF($C73=0,0,IF('Clinic Model'!$P$15="Annuity",-IFERROR(IPMT(D1_I/12,$C73,D1_T,OFFSET(O$4,,-$C73+1),0),),-IFERROR(ISPMT(D1_I/12,$C73-1,D1_T,OFFSET(O$4,,-$C73+1)),)))</f>
        <v>0</v>
      </c>
      <c r="Q73" s="548">
        <f ca="1">IF($C73=0,0,IF('Clinic Model'!$P$15="Annuity",-IFERROR(IPMT(D1_I/12,$C73,D1_T,OFFSET(P$4,,-$C73+1),0),),-IFERROR(ISPMT(D1_I/12,$C73-1,D1_T,OFFSET(P$4,,-$C73+1)),)))</f>
        <v>0</v>
      </c>
      <c r="R73" s="548">
        <f ca="1">IF($C73=0,0,IF('Clinic Model'!$P$15="Annuity",-IFERROR(IPMT(D1_I/12,$C73,D1_T,OFFSET(Q$4,,-$C73+1),0),),-IFERROR(ISPMT(D1_I/12,$C73-1,D1_T,OFFSET(Q$4,,-$C73+1)),)))</f>
        <v>0</v>
      </c>
      <c r="S73" s="548">
        <f ca="1">IF($C73=0,0,IF('Clinic Model'!$P$15="Annuity",-IFERROR(IPMT(D1_I/12,$C73,D1_T,OFFSET(R$4,,-$C73+1),0),),-IFERROR(ISPMT(D1_I/12,$C73-1,D1_T,OFFSET(R$4,,-$C73+1)),)))</f>
        <v>0</v>
      </c>
      <c r="T73" s="548">
        <f ca="1">IF($C73=0,0,IF('Clinic Model'!$P$15="Annuity",-IFERROR(IPMT(D1_I/12,$C73,D1_T,OFFSET(S$4,,-$C73+1),0),),-IFERROR(ISPMT(D1_I/12,$C73-1,D1_T,OFFSET(S$4,,-$C73+1)),)))</f>
        <v>0</v>
      </c>
      <c r="U73" s="548">
        <f ca="1">IF($C73=0,0,IF('Clinic Model'!$P$15="Annuity",-IFERROR(IPMT(D1_I/12,$C73,D1_T,OFFSET(T$4,,-$C73+1),0),),-IFERROR(ISPMT(D1_I/12,$C73-1,D1_T,OFFSET(T$4,,-$C73+1)),)))</f>
        <v>0</v>
      </c>
      <c r="V73" s="548">
        <f ca="1">IF($C73=0,0,IF('Clinic Model'!$P$15="Annuity",-IFERROR(IPMT(D1_I/12,$C73,D1_T,OFFSET(U$4,,-$C73+1),0),),-IFERROR(ISPMT(D1_I/12,$C73-1,D1_T,OFFSET(U$4,,-$C73+1)),)))</f>
        <v>0</v>
      </c>
      <c r="W73" s="548">
        <f ca="1">IF($C73=0,0,IF('Clinic Model'!$P$15="Annuity",-IFERROR(IPMT(D1_I/12,$C73,D1_T,OFFSET(V$4,,-$C73+1),0),),-IFERROR(ISPMT(D1_I/12,$C73-1,D1_T,OFFSET(V$4,,-$C73+1)),)))</f>
        <v>0</v>
      </c>
      <c r="X73" s="548">
        <f ca="1">IF($C73=0,0,IF('Clinic Model'!$P$15="Annuity",-IFERROR(IPMT(D1_I/12,$C73,D1_T,OFFSET(W$4,,-$C73+1),0),),-IFERROR(ISPMT(D1_I/12,$C73-1,D1_T,OFFSET(W$4,,-$C73+1)),)))</f>
        <v>0</v>
      </c>
      <c r="Y73" s="548">
        <f ca="1">IF($C73=0,0,IF('Clinic Model'!$P$15="Annuity",-IFERROR(IPMT(D1_I/12,$C73,D1_T,OFFSET(X$4,,-$C73+1),0),),-IFERROR(ISPMT(D1_I/12,$C73-1,D1_T,OFFSET(X$4,,-$C73+1)),)))</f>
        <v>0</v>
      </c>
      <c r="Z73" s="548">
        <f ca="1">IF($C73=0,0,IF('Clinic Model'!$P$15="Annuity",-IFERROR(IPMT(D1_I/12,$C73,D1_T,OFFSET(Y$4,,-$C73+1),0),),-IFERROR(ISPMT(D1_I/12,$C73-1,D1_T,OFFSET(Y$4,,-$C73+1)),)))</f>
        <v>0</v>
      </c>
      <c r="AA73" s="548">
        <f ca="1">IF($C73=0,0,IF('Clinic Model'!$P$15="Annuity",-IFERROR(IPMT(D1_I/12,$C73,D1_T,OFFSET(Z$4,,-$C73+1),0),),-IFERROR(ISPMT(D1_I/12,$C73-1,D1_T,OFFSET(Z$4,,-$C73+1)),)))</f>
        <v>0</v>
      </c>
      <c r="AB73" s="548">
        <f ca="1">IF($C73=0,0,IF('Clinic Model'!$P$15="Annuity",-IFERROR(IPMT(D1_I/12,$C73,D1_T,OFFSET(AA$4,,-$C73+1),0),),-IFERROR(ISPMT(D1_I/12,$C73-1,D1_T,OFFSET(AA$4,,-$C73+1)),)))</f>
        <v>0</v>
      </c>
      <c r="AC73" s="548">
        <f ca="1">IF($C73=0,0,IF('Clinic Model'!$P$15="Annuity",-IFERROR(IPMT(D1_I/12,$C73,D1_T,OFFSET(AB$4,,-$C73+1),0),),-IFERROR(ISPMT(D1_I/12,$C73-1,D1_T,OFFSET(AB$4,,-$C73+1)),)))</f>
        <v>0</v>
      </c>
      <c r="AD73" s="548">
        <f ca="1">IF($C73=0,0,IF('Clinic Model'!$P$15="Annuity",-IFERROR(IPMT(D1_I/12,$C73,D1_T,OFFSET(AC$4,,-$C73+1),0),),-IFERROR(ISPMT(D1_I/12,$C73-1,D1_T,OFFSET(AC$4,,-$C73+1)),)))</f>
        <v>0</v>
      </c>
      <c r="AE73" s="548">
        <f ca="1">IF($C73=0,0,IF('Clinic Model'!$P$15="Annuity",-IFERROR(IPMT(D1_I/12,$C73,D1_T,OFFSET(AD$4,,-$C73+1),0),),-IFERROR(ISPMT(D1_I/12,$C73-1,D1_T,OFFSET(AD$4,,-$C73+1)),)))</f>
        <v>0</v>
      </c>
      <c r="AF73" s="548">
        <f ca="1">IF($C73=0,0,IF('Clinic Model'!$P$15="Annuity",-IFERROR(IPMT(D1_I/12,$C73,D1_T,OFFSET(AE$4,,-$C73+1),0),),-IFERROR(ISPMT(D1_I/12,$C73-1,D1_T,OFFSET(AE$4,,-$C73+1)),)))</f>
        <v>0</v>
      </c>
      <c r="AG73" s="548">
        <f ca="1">IF($C73=0,0,IF('Clinic Model'!$P$15="Annuity",-IFERROR(IPMT(D1_I/12,$C73,D1_T,OFFSET(AF$4,,-$C73+1),0),),-IFERROR(ISPMT(D1_I/12,$C73-1,D1_T,OFFSET(AF$4,,-$C73+1)),)))</f>
        <v>0</v>
      </c>
      <c r="AH73" s="548">
        <f ca="1">IF($C73=0,0,IF('Clinic Model'!$P$15="Annuity",-IFERROR(IPMT(D1_I/12,$C73,D1_T,OFFSET(AG$4,,-$C73+1),0),),-IFERROR(ISPMT(D1_I/12,$C73-1,D1_T,OFFSET(AG$4,,-$C73+1)),)))</f>
        <v>0</v>
      </c>
      <c r="AI73" s="548">
        <f ca="1">IF($C73=0,0,IF('Clinic Model'!$P$15="Annuity",-IFERROR(IPMT(D1_I/12,$C73,D1_T,OFFSET(AH$4,,-$C73+1),0),),-IFERROR(ISPMT(D1_I/12,$C73-1,D1_T,OFFSET(AH$4,,-$C73+1)),)))</f>
        <v>0</v>
      </c>
      <c r="AJ73" s="548">
        <f ca="1">IF($C73=0,0,IF('Clinic Model'!$P$15="Annuity",-IFERROR(IPMT(D1_I/12,$C73,D1_T,OFFSET(AI$4,,-$C73+1),0),),-IFERROR(ISPMT(D1_I/12,$C73-1,D1_T,OFFSET(AI$4,,-$C73+1)),)))</f>
        <v>0</v>
      </c>
      <c r="AK73" s="548">
        <f ca="1">IF($C73=0,0,IF('Clinic Model'!$P$15="Annuity",-IFERROR(IPMT(D1_I/12,$C73,D1_T,OFFSET(AJ$4,,-$C73+1),0),),-IFERROR(ISPMT(D1_I/12,$C73-1,D1_T,OFFSET(AJ$4,,-$C73+1)),)))</f>
        <v>0</v>
      </c>
      <c r="AL73" s="548">
        <f ca="1">IF($C73=0,0,IF('Clinic Model'!$P$15="Annuity",-IFERROR(IPMT(D1_I/12,$C73,D1_T,OFFSET(AK$4,,-$C73+1),0),),-IFERROR(ISPMT(D1_I/12,$C73-1,D1_T,OFFSET(AK$4,,-$C73+1)),)))</f>
        <v>0</v>
      </c>
      <c r="AM73" s="548">
        <f ca="1">IF($C73=0,0,IF('Clinic Model'!$P$15="Annuity",-IFERROR(IPMT(D1_I/12,$C73,D1_T,OFFSET(AL$4,,-$C73+1),0),),-IFERROR(ISPMT(D1_I/12,$C73-1,D1_T,OFFSET(AL$4,,-$C73+1)),)))</f>
        <v>0</v>
      </c>
      <c r="AN73" s="548">
        <f ca="1">IF($C73=0,0,IF('Clinic Model'!$P$15="Annuity",-IFERROR(IPMT(D1_I/12,$C73,D1_T,OFFSET(AM$4,,-$C73+1),0),),-IFERROR(ISPMT(D1_I/12,$C73-1,D1_T,OFFSET(AM$4,,-$C73+1)),)))</f>
        <v>0</v>
      </c>
      <c r="AO73" s="548">
        <f ca="1">IF($C73=0,0,IF('Clinic Model'!$P$15="Annuity",-IFERROR(IPMT(D1_I/12,$C73,D1_T,OFFSET(AN$4,,-$C73+1),0),),-IFERROR(ISPMT(D1_I/12,$C73-1,D1_T,OFFSET(AN$4,,-$C73+1)),)))</f>
        <v>0</v>
      </c>
      <c r="AP73" s="548">
        <f ca="1">IF($C73=0,0,IF('Clinic Model'!$P$15="Annuity",-IFERROR(IPMT(D1_I/12,$C73,D1_T,OFFSET(AO$4,,-$C73+1),0),),-IFERROR(ISPMT(D1_I/12,$C73-1,D1_T,OFFSET(AO$4,,-$C73+1)),)))</f>
        <v>0</v>
      </c>
      <c r="AQ73" s="548">
        <f ca="1">IF($C73=0,0,IF('Clinic Model'!$P$15="Annuity",-IFERROR(IPMT(D1_I/12,$C73,D1_T,OFFSET(AP$4,,-$C73+1),0),),-IFERROR(ISPMT(D1_I/12,$C73-1,D1_T,OFFSET(AP$4,,-$C73+1)),)))</f>
        <v>0</v>
      </c>
      <c r="AR73" s="548">
        <f ca="1">IF($C73=0,0,IF('Clinic Model'!$P$15="Annuity",-IFERROR(IPMT(D1_I/12,$C73,D1_T,OFFSET(AQ$4,,-$C73+1),0),),-IFERROR(ISPMT(D1_I/12,$C73-1,D1_T,OFFSET(AQ$4,,-$C73+1)),)))</f>
        <v>0</v>
      </c>
      <c r="AS73" s="548">
        <f ca="1">IF($C73=0,0,IF('Clinic Model'!$P$15="Annuity",-IFERROR(IPMT(D1_I/12,$C73,D1_T,OFFSET(AR$4,,-$C73+1),0),),-IFERROR(ISPMT(D1_I/12,$C73-1,D1_T,OFFSET(AR$4,,-$C73+1)),)))</f>
        <v>0</v>
      </c>
      <c r="AT73" s="548">
        <f ca="1">IF($C73=0,0,IF('Clinic Model'!$P$15="Annuity",-IFERROR(IPMT(D1_I/12,$C73,D1_T,OFFSET(AS$4,,-$C73+1),0),),-IFERROR(ISPMT(D1_I/12,$C73-1,D1_T,OFFSET(AS$4,,-$C73+1)),)))</f>
        <v>0</v>
      </c>
      <c r="AU73" s="548">
        <f ca="1">IF($C73=0,0,IF('Clinic Model'!$P$15="Annuity",-IFERROR(IPMT(D1_I/12,$C73,D1_T,OFFSET(AT$4,,-$C73+1),0),),-IFERROR(ISPMT(D1_I/12,$C73-1,D1_T,OFFSET(AT$4,,-$C73+1)),)))</f>
        <v>0</v>
      </c>
      <c r="AV73" s="548">
        <f ca="1">IF($C73=0,0,IF('Clinic Model'!$P$15="Annuity",-IFERROR(IPMT(D1_I/12,$C73,D1_T,OFFSET(AU$4,,-$C73+1),0),),-IFERROR(ISPMT(D1_I/12,$C73-1,D1_T,OFFSET(AU$4,,-$C73+1)),)))</f>
        <v>0</v>
      </c>
      <c r="AW73" s="548">
        <f ca="1">IF($C73=0,0,IF('Clinic Model'!$P$15="Annuity",-IFERROR(IPMT(D1_I/12,$C73,D1_T,OFFSET(AV$4,,-$C73+1),0),),-IFERROR(ISPMT(D1_I/12,$C73-1,D1_T,OFFSET(AV$4,,-$C73+1)),)))</f>
        <v>0</v>
      </c>
      <c r="AX73" s="548">
        <f ca="1">IF($C73=0,0,IF('Clinic Model'!$P$15="Annuity",-IFERROR(IPMT(D1_I/12,$C73,D1_T,OFFSET(AW$4,,-$C73+1),0),),-IFERROR(ISPMT(D1_I/12,$C73-1,D1_T,OFFSET(AW$4,,-$C73+1)),)))</f>
        <v>0</v>
      </c>
      <c r="AY73" s="548">
        <f ca="1">IF($C73=0,0,IF('Clinic Model'!$P$15="Annuity",-IFERROR(IPMT(D1_I/12,$C73,D1_T,OFFSET(AX$4,,-$C73+1),0),),-IFERROR(ISPMT(D1_I/12,$C73-1,D1_T,OFFSET(AX$4,,-$C73+1)),)))</f>
        <v>0</v>
      </c>
      <c r="AZ73" s="548">
        <f ca="1">IF($C73=0,0,IF('Clinic Model'!$P$15="Annuity",-IFERROR(IPMT(D1_I/12,$C73,D1_T,OFFSET(AY$4,,-$C73+1),0),),-IFERROR(ISPMT(D1_I/12,$C73-1,D1_T,OFFSET(AY$4,,-$C73+1)),)))</f>
        <v>0</v>
      </c>
      <c r="BA73" s="548">
        <f ca="1">IF($C73=0,0,IF('Clinic Model'!$P$15="Annuity",-IFERROR(IPMT(D1_I/12,$C73,D1_T,OFFSET(AZ$4,,-$C73+1),0),),-IFERROR(ISPMT(D1_I/12,$C73-1,D1_T,OFFSET(AZ$4,,-$C73+1)),)))</f>
        <v>0</v>
      </c>
      <c r="BB73" s="548">
        <f ca="1">IF($C73=0,0,IF('Clinic Model'!$P$15="Annuity",-IFERROR(IPMT(D1_I/12,$C73,D1_T,OFFSET(BA$4,,-$C73+1),0),),-IFERROR(ISPMT(D1_I/12,$C73-1,D1_T,OFFSET(BA$4,,-$C73+1)),)))</f>
        <v>0</v>
      </c>
      <c r="BC73" s="548">
        <f ca="1">IF($C73=0,0,IF('Clinic Model'!$P$15="Annuity",-IFERROR(IPMT(D1_I/12,$C73,D1_T,OFFSET(BB$4,,-$C73+1),0),),-IFERROR(ISPMT(D1_I/12,$C73-1,D1_T,OFFSET(BB$4,,-$C73+1)),)))</f>
        <v>0</v>
      </c>
      <c r="BD73" s="548">
        <f ca="1">IF($C73=0,0,IF('Clinic Model'!$P$15="Annuity",-IFERROR(IPMT(D1_I/12,$C73,D1_T,OFFSET(BC$4,,-$C73+1),0),),-IFERROR(ISPMT(D1_I/12,$C73-1,D1_T,OFFSET(BC$4,,-$C73+1)),)))</f>
        <v>0</v>
      </c>
      <c r="BE73" s="548">
        <f ca="1">IF($C73=0,0,IF('Clinic Model'!$P$15="Annuity",-IFERROR(IPMT(D1_I/12,$C73,D1_T,OFFSET(BD$4,,-$C73+1),0),),-IFERROR(ISPMT(D1_I/12,$C73-1,D1_T,OFFSET(BD$4,,-$C73+1)),)))</f>
        <v>0</v>
      </c>
      <c r="BF73" s="548">
        <f ca="1">IF($C73=0,0,IF('Clinic Model'!$P$15="Annuity",-IFERROR(IPMT(D1_I/12,$C73,D1_T,OFFSET(BE$4,,-$C73+1),0),),-IFERROR(ISPMT(D1_I/12,$C73-1,D1_T,OFFSET(BE$4,,-$C73+1)),)))</f>
        <v>0</v>
      </c>
      <c r="BG73" s="548">
        <f ca="1">IF($C73=0,0,IF('Clinic Model'!$P$15="Annuity",-IFERROR(IPMT(D1_I/12,$C73,D1_T,OFFSET(BF$4,,-$C73+1),0),),-IFERROR(ISPMT(D1_I/12,$C73-1,D1_T,OFFSET(BF$4,,-$C73+1)),)))</f>
        <v>0</v>
      </c>
      <c r="BH73" s="548">
        <f ca="1">IF($C73=0,0,IF('Clinic Model'!$P$15="Annuity",-IFERROR(IPMT(D1_I/12,$C73,D1_T,OFFSET(BG$4,,-$C73+1),0),),-IFERROR(ISPMT(D1_I/12,$C73-1,D1_T,OFFSET(BG$4,,-$C73+1)),)))</f>
        <v>0</v>
      </c>
      <c r="BI73" s="548">
        <f ca="1">IF($C73=0,0,IF('Clinic Model'!$P$15="Annuity",-IFERROR(IPMT(D1_I/12,$C73,D1_T,OFFSET(BH$4,,-$C73+1),0),),-IFERROR(ISPMT(D1_I/12,$C73-1,D1_T,OFFSET(BH$4,,-$C73+1)),)))</f>
        <v>0</v>
      </c>
      <c r="BJ73" s="548">
        <f ca="1">IF($C73=0,0,IF('Clinic Model'!$P$15="Annuity",-IFERROR(IPMT(D1_I/12,$C73,D1_T,OFFSET(BI$4,,-$C73+1),0),),-IFERROR(ISPMT(D1_I/12,$C73-1,D1_T,OFFSET(BI$4,,-$C73+1)),)))</f>
        <v>0</v>
      </c>
      <c r="BK73" s="548">
        <f ca="1">IF($C73=0,0,IF('Clinic Model'!$P$15="Annuity",-IFERROR(IPMT(D1_I/12,$C73,D1_T,OFFSET(BJ$4,,-$C73+1),0),),-IFERROR(ISPMT(D1_I/12,$C73-1,D1_T,OFFSET(BJ$4,,-$C73+1)),)))</f>
        <v>0</v>
      </c>
      <c r="BL73" s="548">
        <f ca="1">IF($C73=0,0,IF('Clinic Model'!$P$15="Annuity",-IFERROR(IPMT(D1_I/12,$C73,D1_T,OFFSET(BK$4,,-$C73+1),0),),-IFERROR(ISPMT(D1_I/12,$C73-1,D1_T,OFFSET(BK$4,,-$C73+1)),)))</f>
        <v>0</v>
      </c>
    </row>
    <row r="74" spans="1:64" ht="10.5" hidden="1" customHeight="1" outlineLevel="1" x14ac:dyDescent="0.3">
      <c r="A74" s="105"/>
      <c r="B74" s="504"/>
      <c r="C74" s="105">
        <f t="shared" si="7"/>
        <v>7</v>
      </c>
      <c r="E74" s="548">
        <f ca="1">IF($C74=0,0,IF('Clinic Model'!$P$15="Annuity",-IFERROR(IPMT(D1_I/12,$C74,D1_T,OFFSET(D$4,,-$C74+1),0),),-IFERROR(ISPMT(D1_I/12,$C74-1,D1_T,OFFSET(D$4,,-$C74+1)),)))</f>
        <v>0</v>
      </c>
      <c r="F74" s="548">
        <f ca="1">IF($C74=0,0,IF('Clinic Model'!$P$15="Annuity",-IFERROR(IPMT(D1_I/12,$C74,D1_T,OFFSET(E$4,,-$C74+1),0),),-IFERROR(ISPMT(D1_I/12,$C74-1,D1_T,OFFSET(E$4,,-$C74+1)),)))</f>
        <v>0</v>
      </c>
      <c r="G74" s="548">
        <f ca="1">IF($C74=0,0,IF('Clinic Model'!$P$15="Annuity",-IFERROR(IPMT(D1_I/12,$C74,D1_T,OFFSET(F$4,,-$C74+1),0),),-IFERROR(ISPMT(D1_I/12,$C74-1,D1_T,OFFSET(F$4,,-$C74+1)),)))</f>
        <v>0</v>
      </c>
      <c r="H74" s="548">
        <f ca="1">IF($C74=0,0,IF('Clinic Model'!$P$15="Annuity",-IFERROR(IPMT(D1_I/12,$C74,D1_T,OFFSET(G$4,,-$C74+1),0),),-IFERROR(ISPMT(D1_I/12,$C74-1,D1_T,OFFSET(G$4,,-$C74+1)),)))</f>
        <v>0</v>
      </c>
      <c r="I74" s="548">
        <f ca="1">IF($C74=0,0,IF('Clinic Model'!$P$15="Annuity",-IFERROR(IPMT(D1_I/12,$C74,D1_T,OFFSET(H$4,,-$C74+1),0),),-IFERROR(ISPMT(D1_I/12,$C74-1,D1_T,OFFSET(H$4,,-$C74+1)),)))</f>
        <v>0</v>
      </c>
      <c r="J74" s="548">
        <f ca="1">IF($C74=0,0,IF('Clinic Model'!$P$15="Annuity",-IFERROR(IPMT(D1_I/12,$C74,D1_T,OFFSET(I$4,,-$C74+1),0),),-IFERROR(ISPMT(D1_I/12,$C74-1,D1_T,OFFSET(I$4,,-$C74+1)),)))</f>
        <v>0</v>
      </c>
      <c r="K74" s="548">
        <f ca="1">IF($C74=0,0,IF('Clinic Model'!$P$15="Annuity",-IFERROR(IPMT(D1_I/12,$C74,D1_T,OFFSET(J$4,,-$C74+1),0),),-IFERROR(ISPMT(D1_I/12,$C74-1,D1_T,OFFSET(J$4,,-$C74+1)),)))</f>
        <v>0</v>
      </c>
      <c r="L74" s="548">
        <f ca="1">IF($C74=0,0,IF('Clinic Model'!$P$15="Annuity",-IFERROR(IPMT(D1_I/12,$C74,D1_T,OFFSET(K$4,,-$C74+1),0),),-IFERROR(ISPMT(D1_I/12,$C74-1,D1_T,OFFSET(K$4,,-$C74+1)),)))</f>
        <v>7083.333333333333</v>
      </c>
      <c r="M74" s="548">
        <f ca="1">IF($C74=0,0,IF('Clinic Model'!$P$15="Annuity",-IFERROR(IPMT(D1_I/12,$C74,D1_T,OFFSET(L$4,,-$C74+1),0),),-IFERROR(ISPMT(D1_I/12,$C74-1,D1_T,OFFSET(L$4,,-$C74+1)),)))</f>
        <v>0</v>
      </c>
      <c r="N74" s="548">
        <f ca="1">IF($C74=0,0,IF('Clinic Model'!$P$15="Annuity",-IFERROR(IPMT(D1_I/12,$C74,D1_T,OFFSET(M$4,,-$C74+1),0),),-IFERROR(ISPMT(D1_I/12,$C74-1,D1_T,OFFSET(M$4,,-$C74+1)),)))</f>
        <v>0</v>
      </c>
      <c r="O74" s="548">
        <f ca="1">IF($C74=0,0,IF('Clinic Model'!$P$15="Annuity",-IFERROR(IPMT(D1_I/12,$C74,D1_T,OFFSET(N$4,,-$C74+1),0),),-IFERROR(ISPMT(D1_I/12,$C74-1,D1_T,OFFSET(N$4,,-$C74+1)),)))</f>
        <v>0</v>
      </c>
      <c r="P74" s="548">
        <f ca="1">IF($C74=0,0,IF('Clinic Model'!$P$15="Annuity",-IFERROR(IPMT(D1_I/12,$C74,D1_T,OFFSET(O$4,,-$C74+1),0),),-IFERROR(ISPMT(D1_I/12,$C74-1,D1_T,OFFSET(O$4,,-$C74+1)),)))</f>
        <v>0</v>
      </c>
      <c r="Q74" s="548">
        <f ca="1">IF($C74=0,0,IF('Clinic Model'!$P$15="Annuity",-IFERROR(IPMT(D1_I/12,$C74,D1_T,OFFSET(P$4,,-$C74+1),0),),-IFERROR(ISPMT(D1_I/12,$C74-1,D1_T,OFFSET(P$4,,-$C74+1)),)))</f>
        <v>0</v>
      </c>
      <c r="R74" s="548">
        <f ca="1">IF($C74=0,0,IF('Clinic Model'!$P$15="Annuity",-IFERROR(IPMT(D1_I/12,$C74,D1_T,OFFSET(Q$4,,-$C74+1),0),),-IFERROR(ISPMT(D1_I/12,$C74-1,D1_T,OFFSET(Q$4,,-$C74+1)),)))</f>
        <v>0</v>
      </c>
      <c r="S74" s="548">
        <f ca="1">IF($C74=0,0,IF('Clinic Model'!$P$15="Annuity",-IFERROR(IPMT(D1_I/12,$C74,D1_T,OFFSET(R$4,,-$C74+1),0),),-IFERROR(ISPMT(D1_I/12,$C74-1,D1_T,OFFSET(R$4,,-$C74+1)),)))</f>
        <v>0</v>
      </c>
      <c r="T74" s="548">
        <f ca="1">IF($C74=0,0,IF('Clinic Model'!$P$15="Annuity",-IFERROR(IPMT(D1_I/12,$C74,D1_T,OFFSET(S$4,,-$C74+1),0),),-IFERROR(ISPMT(D1_I/12,$C74-1,D1_T,OFFSET(S$4,,-$C74+1)),)))</f>
        <v>0</v>
      </c>
      <c r="U74" s="548">
        <f ca="1">IF($C74=0,0,IF('Clinic Model'!$P$15="Annuity",-IFERROR(IPMT(D1_I/12,$C74,D1_T,OFFSET(T$4,,-$C74+1),0),),-IFERROR(ISPMT(D1_I/12,$C74-1,D1_T,OFFSET(T$4,,-$C74+1)),)))</f>
        <v>0</v>
      </c>
      <c r="V74" s="548">
        <f ca="1">IF($C74=0,0,IF('Clinic Model'!$P$15="Annuity",-IFERROR(IPMT(D1_I/12,$C74,D1_T,OFFSET(U$4,,-$C74+1),0),),-IFERROR(ISPMT(D1_I/12,$C74-1,D1_T,OFFSET(U$4,,-$C74+1)),)))</f>
        <v>0</v>
      </c>
      <c r="W74" s="548">
        <f ca="1">IF($C74=0,0,IF('Clinic Model'!$P$15="Annuity",-IFERROR(IPMT(D1_I/12,$C74,D1_T,OFFSET(V$4,,-$C74+1),0),),-IFERROR(ISPMT(D1_I/12,$C74-1,D1_T,OFFSET(V$4,,-$C74+1)),)))</f>
        <v>0</v>
      </c>
      <c r="X74" s="548">
        <f ca="1">IF($C74=0,0,IF('Clinic Model'!$P$15="Annuity",-IFERROR(IPMT(D1_I/12,$C74,D1_T,OFFSET(W$4,,-$C74+1),0),),-IFERROR(ISPMT(D1_I/12,$C74-1,D1_T,OFFSET(W$4,,-$C74+1)),)))</f>
        <v>0</v>
      </c>
      <c r="Y74" s="548">
        <f ca="1">IF($C74=0,0,IF('Clinic Model'!$P$15="Annuity",-IFERROR(IPMT(D1_I/12,$C74,D1_T,OFFSET(X$4,,-$C74+1),0),),-IFERROR(ISPMT(D1_I/12,$C74-1,D1_T,OFFSET(X$4,,-$C74+1)),)))</f>
        <v>0</v>
      </c>
      <c r="Z74" s="548">
        <f ca="1">IF($C74=0,0,IF('Clinic Model'!$P$15="Annuity",-IFERROR(IPMT(D1_I/12,$C74,D1_T,OFFSET(Y$4,,-$C74+1),0),),-IFERROR(ISPMT(D1_I/12,$C74-1,D1_T,OFFSET(Y$4,,-$C74+1)),)))</f>
        <v>0</v>
      </c>
      <c r="AA74" s="548">
        <f ca="1">IF($C74=0,0,IF('Clinic Model'!$P$15="Annuity",-IFERROR(IPMT(D1_I/12,$C74,D1_T,OFFSET(Z$4,,-$C74+1),0),),-IFERROR(ISPMT(D1_I/12,$C74-1,D1_T,OFFSET(Z$4,,-$C74+1)),)))</f>
        <v>0</v>
      </c>
      <c r="AB74" s="548">
        <f ca="1">IF($C74=0,0,IF('Clinic Model'!$P$15="Annuity",-IFERROR(IPMT(D1_I/12,$C74,D1_T,OFFSET(AA$4,,-$C74+1),0),),-IFERROR(ISPMT(D1_I/12,$C74-1,D1_T,OFFSET(AA$4,,-$C74+1)),)))</f>
        <v>0</v>
      </c>
      <c r="AC74" s="548">
        <f ca="1">IF($C74=0,0,IF('Clinic Model'!$P$15="Annuity",-IFERROR(IPMT(D1_I/12,$C74,D1_T,OFFSET(AB$4,,-$C74+1),0),),-IFERROR(ISPMT(D1_I/12,$C74-1,D1_T,OFFSET(AB$4,,-$C74+1)),)))</f>
        <v>0</v>
      </c>
      <c r="AD74" s="548">
        <f ca="1">IF($C74=0,0,IF('Clinic Model'!$P$15="Annuity",-IFERROR(IPMT(D1_I/12,$C74,D1_T,OFFSET(AC$4,,-$C74+1),0),),-IFERROR(ISPMT(D1_I/12,$C74-1,D1_T,OFFSET(AC$4,,-$C74+1)),)))</f>
        <v>0</v>
      </c>
      <c r="AE74" s="548">
        <f ca="1">IF($C74=0,0,IF('Clinic Model'!$P$15="Annuity",-IFERROR(IPMT(D1_I/12,$C74,D1_T,OFFSET(AD$4,,-$C74+1),0),),-IFERROR(ISPMT(D1_I/12,$C74-1,D1_T,OFFSET(AD$4,,-$C74+1)),)))</f>
        <v>0</v>
      </c>
      <c r="AF74" s="548">
        <f ca="1">IF($C74=0,0,IF('Clinic Model'!$P$15="Annuity",-IFERROR(IPMT(D1_I/12,$C74,D1_T,OFFSET(AE$4,,-$C74+1),0),),-IFERROR(ISPMT(D1_I/12,$C74-1,D1_T,OFFSET(AE$4,,-$C74+1)),)))</f>
        <v>0</v>
      </c>
      <c r="AG74" s="548">
        <f ca="1">IF($C74=0,0,IF('Clinic Model'!$P$15="Annuity",-IFERROR(IPMT(D1_I/12,$C74,D1_T,OFFSET(AF$4,,-$C74+1),0),),-IFERROR(ISPMT(D1_I/12,$C74-1,D1_T,OFFSET(AF$4,,-$C74+1)),)))</f>
        <v>0</v>
      </c>
      <c r="AH74" s="548">
        <f ca="1">IF($C74=0,0,IF('Clinic Model'!$P$15="Annuity",-IFERROR(IPMT(D1_I/12,$C74,D1_T,OFFSET(AG$4,,-$C74+1),0),),-IFERROR(ISPMT(D1_I/12,$C74-1,D1_T,OFFSET(AG$4,,-$C74+1)),)))</f>
        <v>0</v>
      </c>
      <c r="AI74" s="548">
        <f ca="1">IF($C74=0,0,IF('Clinic Model'!$P$15="Annuity",-IFERROR(IPMT(D1_I/12,$C74,D1_T,OFFSET(AH$4,,-$C74+1),0),),-IFERROR(ISPMT(D1_I/12,$C74-1,D1_T,OFFSET(AH$4,,-$C74+1)),)))</f>
        <v>0</v>
      </c>
      <c r="AJ74" s="548">
        <f ca="1">IF($C74=0,0,IF('Clinic Model'!$P$15="Annuity",-IFERROR(IPMT(D1_I/12,$C74,D1_T,OFFSET(AI$4,,-$C74+1),0),),-IFERROR(ISPMT(D1_I/12,$C74-1,D1_T,OFFSET(AI$4,,-$C74+1)),)))</f>
        <v>0</v>
      </c>
      <c r="AK74" s="548">
        <f ca="1">IF($C74=0,0,IF('Clinic Model'!$P$15="Annuity",-IFERROR(IPMT(D1_I/12,$C74,D1_T,OFFSET(AJ$4,,-$C74+1),0),),-IFERROR(ISPMT(D1_I/12,$C74-1,D1_T,OFFSET(AJ$4,,-$C74+1)),)))</f>
        <v>0</v>
      </c>
      <c r="AL74" s="548">
        <f ca="1">IF($C74=0,0,IF('Clinic Model'!$P$15="Annuity",-IFERROR(IPMT(D1_I/12,$C74,D1_T,OFFSET(AK$4,,-$C74+1),0),),-IFERROR(ISPMT(D1_I/12,$C74-1,D1_T,OFFSET(AK$4,,-$C74+1)),)))</f>
        <v>0</v>
      </c>
      <c r="AM74" s="548">
        <f ca="1">IF($C74=0,0,IF('Clinic Model'!$P$15="Annuity",-IFERROR(IPMT(D1_I/12,$C74,D1_T,OFFSET(AL$4,,-$C74+1),0),),-IFERROR(ISPMT(D1_I/12,$C74-1,D1_T,OFFSET(AL$4,,-$C74+1)),)))</f>
        <v>0</v>
      </c>
      <c r="AN74" s="548">
        <f ca="1">IF($C74=0,0,IF('Clinic Model'!$P$15="Annuity",-IFERROR(IPMT(D1_I/12,$C74,D1_T,OFFSET(AM$4,,-$C74+1),0),),-IFERROR(ISPMT(D1_I/12,$C74-1,D1_T,OFFSET(AM$4,,-$C74+1)),)))</f>
        <v>0</v>
      </c>
      <c r="AO74" s="548">
        <f ca="1">IF($C74=0,0,IF('Clinic Model'!$P$15="Annuity",-IFERROR(IPMT(D1_I/12,$C74,D1_T,OFFSET(AN$4,,-$C74+1),0),),-IFERROR(ISPMT(D1_I/12,$C74-1,D1_T,OFFSET(AN$4,,-$C74+1)),)))</f>
        <v>0</v>
      </c>
      <c r="AP74" s="548">
        <f ca="1">IF($C74=0,0,IF('Clinic Model'!$P$15="Annuity",-IFERROR(IPMT(D1_I/12,$C74,D1_T,OFFSET(AO$4,,-$C74+1),0),),-IFERROR(ISPMT(D1_I/12,$C74-1,D1_T,OFFSET(AO$4,,-$C74+1)),)))</f>
        <v>0</v>
      </c>
      <c r="AQ74" s="548">
        <f ca="1">IF($C74=0,0,IF('Clinic Model'!$P$15="Annuity",-IFERROR(IPMT(D1_I/12,$C74,D1_T,OFFSET(AP$4,,-$C74+1),0),),-IFERROR(ISPMT(D1_I/12,$C74-1,D1_T,OFFSET(AP$4,,-$C74+1)),)))</f>
        <v>0</v>
      </c>
      <c r="AR74" s="548">
        <f ca="1">IF($C74=0,0,IF('Clinic Model'!$P$15="Annuity",-IFERROR(IPMT(D1_I/12,$C74,D1_T,OFFSET(AQ$4,,-$C74+1),0),),-IFERROR(ISPMT(D1_I/12,$C74-1,D1_T,OFFSET(AQ$4,,-$C74+1)),)))</f>
        <v>0</v>
      </c>
      <c r="AS74" s="548">
        <f ca="1">IF($C74=0,0,IF('Clinic Model'!$P$15="Annuity",-IFERROR(IPMT(D1_I/12,$C74,D1_T,OFFSET(AR$4,,-$C74+1),0),),-IFERROR(ISPMT(D1_I/12,$C74-1,D1_T,OFFSET(AR$4,,-$C74+1)),)))</f>
        <v>0</v>
      </c>
      <c r="AT74" s="548">
        <f ca="1">IF($C74=0,0,IF('Clinic Model'!$P$15="Annuity",-IFERROR(IPMT(D1_I/12,$C74,D1_T,OFFSET(AS$4,,-$C74+1),0),),-IFERROR(ISPMT(D1_I/12,$C74-1,D1_T,OFFSET(AS$4,,-$C74+1)),)))</f>
        <v>0</v>
      </c>
      <c r="AU74" s="548">
        <f ca="1">IF($C74=0,0,IF('Clinic Model'!$P$15="Annuity",-IFERROR(IPMT(D1_I/12,$C74,D1_T,OFFSET(AT$4,,-$C74+1),0),),-IFERROR(ISPMT(D1_I/12,$C74-1,D1_T,OFFSET(AT$4,,-$C74+1)),)))</f>
        <v>0</v>
      </c>
      <c r="AV74" s="548">
        <f ca="1">IF($C74=0,0,IF('Clinic Model'!$P$15="Annuity",-IFERROR(IPMT(D1_I/12,$C74,D1_T,OFFSET(AU$4,,-$C74+1),0),),-IFERROR(ISPMT(D1_I/12,$C74-1,D1_T,OFFSET(AU$4,,-$C74+1)),)))</f>
        <v>0</v>
      </c>
      <c r="AW74" s="548">
        <f ca="1">IF($C74=0,0,IF('Clinic Model'!$P$15="Annuity",-IFERROR(IPMT(D1_I/12,$C74,D1_T,OFFSET(AV$4,,-$C74+1),0),),-IFERROR(ISPMT(D1_I/12,$C74-1,D1_T,OFFSET(AV$4,,-$C74+1)),)))</f>
        <v>0</v>
      </c>
      <c r="AX74" s="548">
        <f ca="1">IF($C74=0,0,IF('Clinic Model'!$P$15="Annuity",-IFERROR(IPMT(D1_I/12,$C74,D1_T,OFFSET(AW$4,,-$C74+1),0),),-IFERROR(ISPMT(D1_I/12,$C74-1,D1_T,OFFSET(AW$4,,-$C74+1)),)))</f>
        <v>0</v>
      </c>
      <c r="AY74" s="548">
        <f ca="1">IF($C74=0,0,IF('Clinic Model'!$P$15="Annuity",-IFERROR(IPMT(D1_I/12,$C74,D1_T,OFFSET(AX$4,,-$C74+1),0),),-IFERROR(ISPMT(D1_I/12,$C74-1,D1_T,OFFSET(AX$4,,-$C74+1)),)))</f>
        <v>0</v>
      </c>
      <c r="AZ74" s="548">
        <f ca="1">IF($C74=0,0,IF('Clinic Model'!$P$15="Annuity",-IFERROR(IPMT(D1_I/12,$C74,D1_T,OFFSET(AY$4,,-$C74+1),0),),-IFERROR(ISPMT(D1_I/12,$C74-1,D1_T,OFFSET(AY$4,,-$C74+1)),)))</f>
        <v>0</v>
      </c>
      <c r="BA74" s="548">
        <f ca="1">IF($C74=0,0,IF('Clinic Model'!$P$15="Annuity",-IFERROR(IPMT(D1_I/12,$C74,D1_T,OFFSET(AZ$4,,-$C74+1),0),),-IFERROR(ISPMT(D1_I/12,$C74-1,D1_T,OFFSET(AZ$4,,-$C74+1)),)))</f>
        <v>0</v>
      </c>
      <c r="BB74" s="548">
        <f ca="1">IF($C74=0,0,IF('Clinic Model'!$P$15="Annuity",-IFERROR(IPMT(D1_I/12,$C74,D1_T,OFFSET(BA$4,,-$C74+1),0),),-IFERROR(ISPMT(D1_I/12,$C74-1,D1_T,OFFSET(BA$4,,-$C74+1)),)))</f>
        <v>0</v>
      </c>
      <c r="BC74" s="548">
        <f ca="1">IF($C74=0,0,IF('Clinic Model'!$P$15="Annuity",-IFERROR(IPMT(D1_I/12,$C74,D1_T,OFFSET(BB$4,,-$C74+1),0),),-IFERROR(ISPMT(D1_I/12,$C74-1,D1_T,OFFSET(BB$4,,-$C74+1)),)))</f>
        <v>0</v>
      </c>
      <c r="BD74" s="548">
        <f ca="1">IF($C74=0,0,IF('Clinic Model'!$P$15="Annuity",-IFERROR(IPMT(D1_I/12,$C74,D1_T,OFFSET(BC$4,,-$C74+1),0),),-IFERROR(ISPMT(D1_I/12,$C74-1,D1_T,OFFSET(BC$4,,-$C74+1)),)))</f>
        <v>0</v>
      </c>
      <c r="BE74" s="548">
        <f ca="1">IF($C74=0,0,IF('Clinic Model'!$P$15="Annuity",-IFERROR(IPMT(D1_I/12,$C74,D1_T,OFFSET(BD$4,,-$C74+1),0),),-IFERROR(ISPMT(D1_I/12,$C74-1,D1_T,OFFSET(BD$4,,-$C74+1)),)))</f>
        <v>0</v>
      </c>
      <c r="BF74" s="548">
        <f ca="1">IF($C74=0,0,IF('Clinic Model'!$P$15="Annuity",-IFERROR(IPMT(D1_I/12,$C74,D1_T,OFFSET(BE$4,,-$C74+1),0),),-IFERROR(ISPMT(D1_I/12,$C74-1,D1_T,OFFSET(BE$4,,-$C74+1)),)))</f>
        <v>0</v>
      </c>
      <c r="BG74" s="548">
        <f ca="1">IF($C74=0,0,IF('Clinic Model'!$P$15="Annuity",-IFERROR(IPMT(D1_I/12,$C74,D1_T,OFFSET(BF$4,,-$C74+1),0),),-IFERROR(ISPMT(D1_I/12,$C74-1,D1_T,OFFSET(BF$4,,-$C74+1)),)))</f>
        <v>0</v>
      </c>
      <c r="BH74" s="548">
        <f ca="1">IF($C74=0,0,IF('Clinic Model'!$P$15="Annuity",-IFERROR(IPMT(D1_I/12,$C74,D1_T,OFFSET(BG$4,,-$C74+1),0),),-IFERROR(ISPMT(D1_I/12,$C74-1,D1_T,OFFSET(BG$4,,-$C74+1)),)))</f>
        <v>0</v>
      </c>
      <c r="BI74" s="548">
        <f ca="1">IF($C74=0,0,IF('Clinic Model'!$P$15="Annuity",-IFERROR(IPMT(D1_I/12,$C74,D1_T,OFFSET(BH$4,,-$C74+1),0),),-IFERROR(ISPMT(D1_I/12,$C74-1,D1_T,OFFSET(BH$4,,-$C74+1)),)))</f>
        <v>0</v>
      </c>
      <c r="BJ74" s="548">
        <f ca="1">IF($C74=0,0,IF('Clinic Model'!$P$15="Annuity",-IFERROR(IPMT(D1_I/12,$C74,D1_T,OFFSET(BI$4,,-$C74+1),0),),-IFERROR(ISPMT(D1_I/12,$C74-1,D1_T,OFFSET(BI$4,,-$C74+1)),)))</f>
        <v>0</v>
      </c>
      <c r="BK74" s="548">
        <f ca="1">IF($C74=0,0,IF('Clinic Model'!$P$15="Annuity",-IFERROR(IPMT(D1_I/12,$C74,D1_T,OFFSET(BJ$4,,-$C74+1),0),),-IFERROR(ISPMT(D1_I/12,$C74-1,D1_T,OFFSET(BJ$4,,-$C74+1)),)))</f>
        <v>0</v>
      </c>
      <c r="BL74" s="548">
        <f ca="1">IF($C74=0,0,IF('Clinic Model'!$P$15="Annuity",-IFERROR(IPMT(D1_I/12,$C74,D1_T,OFFSET(BK$4,,-$C74+1),0),),-IFERROR(ISPMT(D1_I/12,$C74-1,D1_T,OFFSET(BK$4,,-$C74+1)),)))</f>
        <v>0</v>
      </c>
    </row>
    <row r="75" spans="1:64" ht="10.5" hidden="1" customHeight="1" outlineLevel="1" x14ac:dyDescent="0.3">
      <c r="A75" s="105"/>
      <c r="B75" s="504"/>
      <c r="C75" s="105">
        <f t="shared" si="7"/>
        <v>8</v>
      </c>
      <c r="E75" s="548">
        <f ca="1">IF($C75=0,0,IF('Clinic Model'!$P$15="Annuity",-IFERROR(IPMT(D1_I/12,$C75,D1_T,OFFSET(D$4,,-$C75+1),0),),-IFERROR(ISPMT(D1_I/12,$C75-1,D1_T,OFFSET(D$4,,-$C75+1)),)))</f>
        <v>0</v>
      </c>
      <c r="F75" s="548">
        <f ca="1">IF($C75=0,0,IF('Clinic Model'!$P$15="Annuity",-IFERROR(IPMT(D1_I/12,$C75,D1_T,OFFSET(E$4,,-$C75+1),0),),-IFERROR(ISPMT(D1_I/12,$C75-1,D1_T,OFFSET(E$4,,-$C75+1)),)))</f>
        <v>0</v>
      </c>
      <c r="G75" s="548">
        <f ca="1">IF($C75=0,0,IF('Clinic Model'!$P$15="Annuity",-IFERROR(IPMT(D1_I/12,$C75,D1_T,OFFSET(F$4,,-$C75+1),0),),-IFERROR(ISPMT(D1_I/12,$C75-1,D1_T,OFFSET(F$4,,-$C75+1)),)))</f>
        <v>0</v>
      </c>
      <c r="H75" s="548">
        <f ca="1">IF($C75=0,0,IF('Clinic Model'!$P$15="Annuity",-IFERROR(IPMT(D1_I/12,$C75,D1_T,OFFSET(G$4,,-$C75+1),0),),-IFERROR(ISPMT(D1_I/12,$C75-1,D1_T,OFFSET(G$4,,-$C75+1)),)))</f>
        <v>0</v>
      </c>
      <c r="I75" s="548">
        <f ca="1">IF($C75=0,0,IF('Clinic Model'!$P$15="Annuity",-IFERROR(IPMT(D1_I/12,$C75,D1_T,OFFSET(H$4,,-$C75+1),0),),-IFERROR(ISPMT(D1_I/12,$C75-1,D1_T,OFFSET(H$4,,-$C75+1)),)))</f>
        <v>0</v>
      </c>
      <c r="J75" s="548">
        <f ca="1">IF($C75=0,0,IF('Clinic Model'!$P$15="Annuity",-IFERROR(IPMT(D1_I/12,$C75,D1_T,OFFSET(I$4,,-$C75+1),0),),-IFERROR(ISPMT(D1_I/12,$C75-1,D1_T,OFFSET(I$4,,-$C75+1)),)))</f>
        <v>0</v>
      </c>
      <c r="K75" s="548">
        <f ca="1">IF($C75=0,0,IF('Clinic Model'!$P$15="Annuity",-IFERROR(IPMT(D1_I/12,$C75,D1_T,OFFSET(J$4,,-$C75+1),0),),-IFERROR(ISPMT(D1_I/12,$C75-1,D1_T,OFFSET(J$4,,-$C75+1)),)))</f>
        <v>0</v>
      </c>
      <c r="L75" s="548">
        <f ca="1">IF($C75=0,0,IF('Clinic Model'!$P$15="Annuity",-IFERROR(IPMT(D1_I/12,$C75,D1_T,OFFSET(K$4,,-$C75+1),0),),-IFERROR(ISPMT(D1_I/12,$C75-1,D1_T,OFFSET(K$4,,-$C75+1)),)))</f>
        <v>0</v>
      </c>
      <c r="M75" s="548">
        <f ca="1">IF($C75=0,0,IF('Clinic Model'!$P$15="Annuity",-IFERROR(IPMT(D1_I/12,$C75,D1_T,OFFSET(L$4,,-$C75+1),0),),-IFERROR(ISPMT(D1_I/12,$C75-1,D1_T,OFFSET(L$4,,-$C75+1)),)))</f>
        <v>6847.2222222222226</v>
      </c>
      <c r="N75" s="548">
        <f ca="1">IF($C75=0,0,IF('Clinic Model'!$P$15="Annuity",-IFERROR(IPMT(D1_I/12,$C75,D1_T,OFFSET(M$4,,-$C75+1),0),),-IFERROR(ISPMT(D1_I/12,$C75-1,D1_T,OFFSET(M$4,,-$C75+1)),)))</f>
        <v>0</v>
      </c>
      <c r="O75" s="548">
        <f ca="1">IF($C75=0,0,IF('Clinic Model'!$P$15="Annuity",-IFERROR(IPMT(D1_I/12,$C75,D1_T,OFFSET(N$4,,-$C75+1),0),),-IFERROR(ISPMT(D1_I/12,$C75-1,D1_T,OFFSET(N$4,,-$C75+1)),)))</f>
        <v>0</v>
      </c>
      <c r="P75" s="548">
        <f ca="1">IF($C75=0,0,IF('Clinic Model'!$P$15="Annuity",-IFERROR(IPMT(D1_I/12,$C75,D1_T,OFFSET(O$4,,-$C75+1),0),),-IFERROR(ISPMT(D1_I/12,$C75-1,D1_T,OFFSET(O$4,,-$C75+1)),)))</f>
        <v>0</v>
      </c>
      <c r="Q75" s="548">
        <f ca="1">IF($C75=0,0,IF('Clinic Model'!$P$15="Annuity",-IFERROR(IPMT(D1_I/12,$C75,D1_T,OFFSET(P$4,,-$C75+1),0),),-IFERROR(ISPMT(D1_I/12,$C75-1,D1_T,OFFSET(P$4,,-$C75+1)),)))</f>
        <v>0</v>
      </c>
      <c r="R75" s="548">
        <f ca="1">IF($C75=0,0,IF('Clinic Model'!$P$15="Annuity",-IFERROR(IPMT(D1_I/12,$C75,D1_T,OFFSET(Q$4,,-$C75+1),0),),-IFERROR(ISPMT(D1_I/12,$C75-1,D1_T,OFFSET(Q$4,,-$C75+1)),)))</f>
        <v>0</v>
      </c>
      <c r="S75" s="548">
        <f ca="1">IF($C75=0,0,IF('Clinic Model'!$P$15="Annuity",-IFERROR(IPMT(D1_I/12,$C75,D1_T,OFFSET(R$4,,-$C75+1),0),),-IFERROR(ISPMT(D1_I/12,$C75-1,D1_T,OFFSET(R$4,,-$C75+1)),)))</f>
        <v>0</v>
      </c>
      <c r="T75" s="548">
        <f ca="1">IF($C75=0,0,IF('Clinic Model'!$P$15="Annuity",-IFERROR(IPMT(D1_I/12,$C75,D1_T,OFFSET(S$4,,-$C75+1),0),),-IFERROR(ISPMT(D1_I/12,$C75-1,D1_T,OFFSET(S$4,,-$C75+1)),)))</f>
        <v>0</v>
      </c>
      <c r="U75" s="548">
        <f ca="1">IF($C75=0,0,IF('Clinic Model'!$P$15="Annuity",-IFERROR(IPMT(D1_I/12,$C75,D1_T,OFFSET(T$4,,-$C75+1),0),),-IFERROR(ISPMT(D1_I/12,$C75-1,D1_T,OFFSET(T$4,,-$C75+1)),)))</f>
        <v>0</v>
      </c>
      <c r="V75" s="548">
        <f ca="1">IF($C75=0,0,IF('Clinic Model'!$P$15="Annuity",-IFERROR(IPMT(D1_I/12,$C75,D1_T,OFFSET(U$4,,-$C75+1),0),),-IFERROR(ISPMT(D1_I/12,$C75-1,D1_T,OFFSET(U$4,,-$C75+1)),)))</f>
        <v>0</v>
      </c>
      <c r="W75" s="548">
        <f ca="1">IF($C75=0,0,IF('Clinic Model'!$P$15="Annuity",-IFERROR(IPMT(D1_I/12,$C75,D1_T,OFFSET(V$4,,-$C75+1),0),),-IFERROR(ISPMT(D1_I/12,$C75-1,D1_T,OFFSET(V$4,,-$C75+1)),)))</f>
        <v>0</v>
      </c>
      <c r="X75" s="548">
        <f ca="1">IF($C75=0,0,IF('Clinic Model'!$P$15="Annuity",-IFERROR(IPMT(D1_I/12,$C75,D1_T,OFFSET(W$4,,-$C75+1),0),),-IFERROR(ISPMT(D1_I/12,$C75-1,D1_T,OFFSET(W$4,,-$C75+1)),)))</f>
        <v>0</v>
      </c>
      <c r="Y75" s="548">
        <f ca="1">IF($C75=0,0,IF('Clinic Model'!$P$15="Annuity",-IFERROR(IPMT(D1_I/12,$C75,D1_T,OFFSET(X$4,,-$C75+1),0),),-IFERROR(ISPMT(D1_I/12,$C75-1,D1_T,OFFSET(X$4,,-$C75+1)),)))</f>
        <v>0</v>
      </c>
      <c r="Z75" s="548">
        <f ca="1">IF($C75=0,0,IF('Clinic Model'!$P$15="Annuity",-IFERROR(IPMT(D1_I/12,$C75,D1_T,OFFSET(Y$4,,-$C75+1),0),),-IFERROR(ISPMT(D1_I/12,$C75-1,D1_T,OFFSET(Y$4,,-$C75+1)),)))</f>
        <v>0</v>
      </c>
      <c r="AA75" s="548">
        <f ca="1">IF($C75=0,0,IF('Clinic Model'!$P$15="Annuity",-IFERROR(IPMT(D1_I/12,$C75,D1_T,OFFSET(Z$4,,-$C75+1),0),),-IFERROR(ISPMT(D1_I/12,$C75-1,D1_T,OFFSET(Z$4,,-$C75+1)),)))</f>
        <v>0</v>
      </c>
      <c r="AB75" s="548">
        <f ca="1">IF($C75=0,0,IF('Clinic Model'!$P$15="Annuity",-IFERROR(IPMT(D1_I/12,$C75,D1_T,OFFSET(AA$4,,-$C75+1),0),),-IFERROR(ISPMT(D1_I/12,$C75-1,D1_T,OFFSET(AA$4,,-$C75+1)),)))</f>
        <v>0</v>
      </c>
      <c r="AC75" s="548">
        <f ca="1">IF($C75=0,0,IF('Clinic Model'!$P$15="Annuity",-IFERROR(IPMT(D1_I/12,$C75,D1_T,OFFSET(AB$4,,-$C75+1),0),),-IFERROR(ISPMT(D1_I/12,$C75-1,D1_T,OFFSET(AB$4,,-$C75+1)),)))</f>
        <v>0</v>
      </c>
      <c r="AD75" s="548">
        <f ca="1">IF($C75=0,0,IF('Clinic Model'!$P$15="Annuity",-IFERROR(IPMT(D1_I/12,$C75,D1_T,OFFSET(AC$4,,-$C75+1),0),),-IFERROR(ISPMT(D1_I/12,$C75-1,D1_T,OFFSET(AC$4,,-$C75+1)),)))</f>
        <v>0</v>
      </c>
      <c r="AE75" s="548">
        <f ca="1">IF($C75=0,0,IF('Clinic Model'!$P$15="Annuity",-IFERROR(IPMT(D1_I/12,$C75,D1_T,OFFSET(AD$4,,-$C75+1),0),),-IFERROR(ISPMT(D1_I/12,$C75-1,D1_T,OFFSET(AD$4,,-$C75+1)),)))</f>
        <v>0</v>
      </c>
      <c r="AF75" s="548">
        <f ca="1">IF($C75=0,0,IF('Clinic Model'!$P$15="Annuity",-IFERROR(IPMT(D1_I/12,$C75,D1_T,OFFSET(AE$4,,-$C75+1),0),),-IFERROR(ISPMT(D1_I/12,$C75-1,D1_T,OFFSET(AE$4,,-$C75+1)),)))</f>
        <v>0</v>
      </c>
      <c r="AG75" s="548">
        <f ca="1">IF($C75=0,0,IF('Clinic Model'!$P$15="Annuity",-IFERROR(IPMT(D1_I/12,$C75,D1_T,OFFSET(AF$4,,-$C75+1),0),),-IFERROR(ISPMT(D1_I/12,$C75-1,D1_T,OFFSET(AF$4,,-$C75+1)),)))</f>
        <v>0</v>
      </c>
      <c r="AH75" s="548">
        <f ca="1">IF($C75=0,0,IF('Clinic Model'!$P$15="Annuity",-IFERROR(IPMT(D1_I/12,$C75,D1_T,OFFSET(AG$4,,-$C75+1),0),),-IFERROR(ISPMT(D1_I/12,$C75-1,D1_T,OFFSET(AG$4,,-$C75+1)),)))</f>
        <v>0</v>
      </c>
      <c r="AI75" s="548">
        <f ca="1">IF($C75=0,0,IF('Clinic Model'!$P$15="Annuity",-IFERROR(IPMT(D1_I/12,$C75,D1_T,OFFSET(AH$4,,-$C75+1),0),),-IFERROR(ISPMT(D1_I/12,$C75-1,D1_T,OFFSET(AH$4,,-$C75+1)),)))</f>
        <v>0</v>
      </c>
      <c r="AJ75" s="548">
        <f ca="1">IF($C75=0,0,IF('Clinic Model'!$P$15="Annuity",-IFERROR(IPMT(D1_I/12,$C75,D1_T,OFFSET(AI$4,,-$C75+1),0),),-IFERROR(ISPMT(D1_I/12,$C75-1,D1_T,OFFSET(AI$4,,-$C75+1)),)))</f>
        <v>0</v>
      </c>
      <c r="AK75" s="548">
        <f ca="1">IF($C75=0,0,IF('Clinic Model'!$P$15="Annuity",-IFERROR(IPMT(D1_I/12,$C75,D1_T,OFFSET(AJ$4,,-$C75+1),0),),-IFERROR(ISPMT(D1_I/12,$C75-1,D1_T,OFFSET(AJ$4,,-$C75+1)),)))</f>
        <v>0</v>
      </c>
      <c r="AL75" s="548">
        <f ca="1">IF($C75=0,0,IF('Clinic Model'!$P$15="Annuity",-IFERROR(IPMT(D1_I/12,$C75,D1_T,OFFSET(AK$4,,-$C75+1),0),),-IFERROR(ISPMT(D1_I/12,$C75-1,D1_T,OFFSET(AK$4,,-$C75+1)),)))</f>
        <v>0</v>
      </c>
      <c r="AM75" s="548">
        <f ca="1">IF($C75=0,0,IF('Clinic Model'!$P$15="Annuity",-IFERROR(IPMT(D1_I/12,$C75,D1_T,OFFSET(AL$4,,-$C75+1),0),),-IFERROR(ISPMT(D1_I/12,$C75-1,D1_T,OFFSET(AL$4,,-$C75+1)),)))</f>
        <v>0</v>
      </c>
      <c r="AN75" s="548">
        <f ca="1">IF($C75=0,0,IF('Clinic Model'!$P$15="Annuity",-IFERROR(IPMT(D1_I/12,$C75,D1_T,OFFSET(AM$4,,-$C75+1),0),),-IFERROR(ISPMT(D1_I/12,$C75-1,D1_T,OFFSET(AM$4,,-$C75+1)),)))</f>
        <v>0</v>
      </c>
      <c r="AO75" s="548">
        <f ca="1">IF($C75=0,0,IF('Clinic Model'!$P$15="Annuity",-IFERROR(IPMT(D1_I/12,$C75,D1_T,OFFSET(AN$4,,-$C75+1),0),),-IFERROR(ISPMT(D1_I/12,$C75-1,D1_T,OFFSET(AN$4,,-$C75+1)),)))</f>
        <v>0</v>
      </c>
      <c r="AP75" s="548">
        <f ca="1">IF($C75=0,0,IF('Clinic Model'!$P$15="Annuity",-IFERROR(IPMT(D1_I/12,$C75,D1_T,OFFSET(AO$4,,-$C75+1),0),),-IFERROR(ISPMT(D1_I/12,$C75-1,D1_T,OFFSET(AO$4,,-$C75+1)),)))</f>
        <v>0</v>
      </c>
      <c r="AQ75" s="548">
        <f ca="1">IF($C75=0,0,IF('Clinic Model'!$P$15="Annuity",-IFERROR(IPMT(D1_I/12,$C75,D1_T,OFFSET(AP$4,,-$C75+1),0),),-IFERROR(ISPMT(D1_I/12,$C75-1,D1_T,OFFSET(AP$4,,-$C75+1)),)))</f>
        <v>0</v>
      </c>
      <c r="AR75" s="548">
        <f ca="1">IF($C75=0,0,IF('Clinic Model'!$P$15="Annuity",-IFERROR(IPMT(D1_I/12,$C75,D1_T,OFFSET(AQ$4,,-$C75+1),0),),-IFERROR(ISPMT(D1_I/12,$C75-1,D1_T,OFFSET(AQ$4,,-$C75+1)),)))</f>
        <v>0</v>
      </c>
      <c r="AS75" s="548">
        <f ca="1">IF($C75=0,0,IF('Clinic Model'!$P$15="Annuity",-IFERROR(IPMT(D1_I/12,$C75,D1_T,OFFSET(AR$4,,-$C75+1),0),),-IFERROR(ISPMT(D1_I/12,$C75-1,D1_T,OFFSET(AR$4,,-$C75+1)),)))</f>
        <v>0</v>
      </c>
      <c r="AT75" s="548">
        <f ca="1">IF($C75=0,0,IF('Clinic Model'!$P$15="Annuity",-IFERROR(IPMT(D1_I/12,$C75,D1_T,OFFSET(AS$4,,-$C75+1),0),),-IFERROR(ISPMT(D1_I/12,$C75-1,D1_T,OFFSET(AS$4,,-$C75+1)),)))</f>
        <v>0</v>
      </c>
      <c r="AU75" s="548">
        <f ca="1">IF($C75=0,0,IF('Clinic Model'!$P$15="Annuity",-IFERROR(IPMT(D1_I/12,$C75,D1_T,OFFSET(AT$4,,-$C75+1),0),),-IFERROR(ISPMT(D1_I/12,$C75-1,D1_T,OFFSET(AT$4,,-$C75+1)),)))</f>
        <v>0</v>
      </c>
      <c r="AV75" s="548">
        <f ca="1">IF($C75=0,0,IF('Clinic Model'!$P$15="Annuity",-IFERROR(IPMT(D1_I/12,$C75,D1_T,OFFSET(AU$4,,-$C75+1),0),),-IFERROR(ISPMT(D1_I/12,$C75-1,D1_T,OFFSET(AU$4,,-$C75+1)),)))</f>
        <v>0</v>
      </c>
      <c r="AW75" s="548">
        <f ca="1">IF($C75=0,0,IF('Clinic Model'!$P$15="Annuity",-IFERROR(IPMT(D1_I/12,$C75,D1_T,OFFSET(AV$4,,-$C75+1),0),),-IFERROR(ISPMT(D1_I/12,$C75-1,D1_T,OFFSET(AV$4,,-$C75+1)),)))</f>
        <v>0</v>
      </c>
      <c r="AX75" s="548">
        <f ca="1">IF($C75=0,0,IF('Clinic Model'!$P$15="Annuity",-IFERROR(IPMT(D1_I/12,$C75,D1_T,OFFSET(AW$4,,-$C75+1),0),),-IFERROR(ISPMT(D1_I/12,$C75-1,D1_T,OFFSET(AW$4,,-$C75+1)),)))</f>
        <v>0</v>
      </c>
      <c r="AY75" s="548">
        <f ca="1">IF($C75=0,0,IF('Clinic Model'!$P$15="Annuity",-IFERROR(IPMT(D1_I/12,$C75,D1_T,OFFSET(AX$4,,-$C75+1),0),),-IFERROR(ISPMT(D1_I/12,$C75-1,D1_T,OFFSET(AX$4,,-$C75+1)),)))</f>
        <v>0</v>
      </c>
      <c r="AZ75" s="548">
        <f ca="1">IF($C75=0,0,IF('Clinic Model'!$P$15="Annuity",-IFERROR(IPMT(D1_I/12,$C75,D1_T,OFFSET(AY$4,,-$C75+1),0),),-IFERROR(ISPMT(D1_I/12,$C75-1,D1_T,OFFSET(AY$4,,-$C75+1)),)))</f>
        <v>0</v>
      </c>
      <c r="BA75" s="548">
        <f ca="1">IF($C75=0,0,IF('Clinic Model'!$P$15="Annuity",-IFERROR(IPMT(D1_I/12,$C75,D1_T,OFFSET(AZ$4,,-$C75+1),0),),-IFERROR(ISPMT(D1_I/12,$C75-1,D1_T,OFFSET(AZ$4,,-$C75+1)),)))</f>
        <v>0</v>
      </c>
      <c r="BB75" s="548">
        <f ca="1">IF($C75=0,0,IF('Clinic Model'!$P$15="Annuity",-IFERROR(IPMT(D1_I/12,$C75,D1_T,OFFSET(BA$4,,-$C75+1),0),),-IFERROR(ISPMT(D1_I/12,$C75-1,D1_T,OFFSET(BA$4,,-$C75+1)),)))</f>
        <v>0</v>
      </c>
      <c r="BC75" s="548">
        <f ca="1">IF($C75=0,0,IF('Clinic Model'!$P$15="Annuity",-IFERROR(IPMT(D1_I/12,$C75,D1_T,OFFSET(BB$4,,-$C75+1),0),),-IFERROR(ISPMT(D1_I/12,$C75-1,D1_T,OFFSET(BB$4,,-$C75+1)),)))</f>
        <v>0</v>
      </c>
      <c r="BD75" s="548">
        <f ca="1">IF($C75=0,0,IF('Clinic Model'!$P$15="Annuity",-IFERROR(IPMT(D1_I/12,$C75,D1_T,OFFSET(BC$4,,-$C75+1),0),),-IFERROR(ISPMT(D1_I/12,$C75-1,D1_T,OFFSET(BC$4,,-$C75+1)),)))</f>
        <v>0</v>
      </c>
      <c r="BE75" s="548">
        <f ca="1">IF($C75=0,0,IF('Clinic Model'!$P$15="Annuity",-IFERROR(IPMT(D1_I/12,$C75,D1_T,OFFSET(BD$4,,-$C75+1),0),),-IFERROR(ISPMT(D1_I/12,$C75-1,D1_T,OFFSET(BD$4,,-$C75+1)),)))</f>
        <v>0</v>
      </c>
      <c r="BF75" s="548">
        <f ca="1">IF($C75=0,0,IF('Clinic Model'!$P$15="Annuity",-IFERROR(IPMT(D1_I/12,$C75,D1_T,OFFSET(BE$4,,-$C75+1),0),),-IFERROR(ISPMT(D1_I/12,$C75-1,D1_T,OFFSET(BE$4,,-$C75+1)),)))</f>
        <v>0</v>
      </c>
      <c r="BG75" s="548">
        <f ca="1">IF($C75=0,0,IF('Clinic Model'!$P$15="Annuity",-IFERROR(IPMT(D1_I/12,$C75,D1_T,OFFSET(BF$4,,-$C75+1),0),),-IFERROR(ISPMT(D1_I/12,$C75-1,D1_T,OFFSET(BF$4,,-$C75+1)),)))</f>
        <v>0</v>
      </c>
      <c r="BH75" s="548">
        <f ca="1">IF($C75=0,0,IF('Clinic Model'!$P$15="Annuity",-IFERROR(IPMT(D1_I/12,$C75,D1_T,OFFSET(BG$4,,-$C75+1),0),),-IFERROR(ISPMT(D1_I/12,$C75-1,D1_T,OFFSET(BG$4,,-$C75+1)),)))</f>
        <v>0</v>
      </c>
      <c r="BI75" s="548">
        <f ca="1">IF($C75=0,0,IF('Clinic Model'!$P$15="Annuity",-IFERROR(IPMT(D1_I/12,$C75,D1_T,OFFSET(BH$4,,-$C75+1),0),),-IFERROR(ISPMT(D1_I/12,$C75-1,D1_T,OFFSET(BH$4,,-$C75+1)),)))</f>
        <v>0</v>
      </c>
      <c r="BJ75" s="548">
        <f ca="1">IF($C75=0,0,IF('Clinic Model'!$P$15="Annuity",-IFERROR(IPMT(D1_I/12,$C75,D1_T,OFFSET(BI$4,,-$C75+1),0),),-IFERROR(ISPMT(D1_I/12,$C75-1,D1_T,OFFSET(BI$4,,-$C75+1)),)))</f>
        <v>0</v>
      </c>
      <c r="BK75" s="548">
        <f ca="1">IF($C75=0,0,IF('Clinic Model'!$P$15="Annuity",-IFERROR(IPMT(D1_I/12,$C75,D1_T,OFFSET(BJ$4,,-$C75+1),0),),-IFERROR(ISPMT(D1_I/12,$C75-1,D1_T,OFFSET(BJ$4,,-$C75+1)),)))</f>
        <v>0</v>
      </c>
      <c r="BL75" s="548">
        <f ca="1">IF($C75=0,0,IF('Clinic Model'!$P$15="Annuity",-IFERROR(IPMT(D1_I/12,$C75,D1_T,OFFSET(BK$4,,-$C75+1),0),),-IFERROR(ISPMT(D1_I/12,$C75-1,D1_T,OFFSET(BK$4,,-$C75+1)),)))</f>
        <v>0</v>
      </c>
    </row>
    <row r="76" spans="1:64" ht="10.5" hidden="1" customHeight="1" outlineLevel="1" x14ac:dyDescent="0.3">
      <c r="A76" s="105"/>
      <c r="B76" s="504"/>
      <c r="C76" s="105">
        <f t="shared" si="7"/>
        <v>9</v>
      </c>
      <c r="E76" s="548">
        <f ca="1">IF($C76=0,0,IF('Clinic Model'!$P$15="Annuity",-IFERROR(IPMT(D1_I/12,$C76,D1_T,OFFSET(D$4,,-$C76+1),0),),-IFERROR(ISPMT(D1_I/12,$C76-1,D1_T,OFFSET(D$4,,-$C76+1)),)))</f>
        <v>0</v>
      </c>
      <c r="F76" s="548">
        <f ca="1">IF($C76=0,0,IF('Clinic Model'!$P$15="Annuity",-IFERROR(IPMT(D1_I/12,$C76,D1_T,OFFSET(E$4,,-$C76+1),0),),-IFERROR(ISPMT(D1_I/12,$C76-1,D1_T,OFFSET(E$4,,-$C76+1)),)))</f>
        <v>0</v>
      </c>
      <c r="G76" s="548">
        <f ca="1">IF($C76=0,0,IF('Clinic Model'!$P$15="Annuity",-IFERROR(IPMT(D1_I/12,$C76,D1_T,OFFSET(F$4,,-$C76+1),0),),-IFERROR(ISPMT(D1_I/12,$C76-1,D1_T,OFFSET(F$4,,-$C76+1)),)))</f>
        <v>0</v>
      </c>
      <c r="H76" s="548">
        <f ca="1">IF($C76=0,0,IF('Clinic Model'!$P$15="Annuity",-IFERROR(IPMT(D1_I/12,$C76,D1_T,OFFSET(G$4,,-$C76+1),0),),-IFERROR(ISPMT(D1_I/12,$C76-1,D1_T,OFFSET(G$4,,-$C76+1)),)))</f>
        <v>0</v>
      </c>
      <c r="I76" s="548">
        <f ca="1">IF($C76=0,0,IF('Clinic Model'!$P$15="Annuity",-IFERROR(IPMT(D1_I/12,$C76,D1_T,OFFSET(H$4,,-$C76+1),0),),-IFERROR(ISPMT(D1_I/12,$C76-1,D1_T,OFFSET(H$4,,-$C76+1)),)))</f>
        <v>0</v>
      </c>
      <c r="J76" s="548">
        <f ca="1">IF($C76=0,0,IF('Clinic Model'!$P$15="Annuity",-IFERROR(IPMT(D1_I/12,$C76,D1_T,OFFSET(I$4,,-$C76+1),0),),-IFERROR(ISPMT(D1_I/12,$C76-1,D1_T,OFFSET(I$4,,-$C76+1)),)))</f>
        <v>0</v>
      </c>
      <c r="K76" s="548">
        <f ca="1">IF($C76=0,0,IF('Clinic Model'!$P$15="Annuity",-IFERROR(IPMT(D1_I/12,$C76,D1_T,OFFSET(J$4,,-$C76+1),0),),-IFERROR(ISPMT(D1_I/12,$C76-1,D1_T,OFFSET(J$4,,-$C76+1)),)))</f>
        <v>0</v>
      </c>
      <c r="L76" s="548">
        <f ca="1">IF($C76=0,0,IF('Clinic Model'!$P$15="Annuity",-IFERROR(IPMT(D1_I/12,$C76,D1_T,OFFSET(K$4,,-$C76+1),0),),-IFERROR(ISPMT(D1_I/12,$C76-1,D1_T,OFFSET(K$4,,-$C76+1)),)))</f>
        <v>0</v>
      </c>
      <c r="M76" s="548">
        <f ca="1">IF($C76=0,0,IF('Clinic Model'!$P$15="Annuity",-IFERROR(IPMT(D1_I/12,$C76,D1_T,OFFSET(L$4,,-$C76+1),0),),-IFERROR(ISPMT(D1_I/12,$C76-1,D1_T,OFFSET(L$4,,-$C76+1)),)))</f>
        <v>0</v>
      </c>
      <c r="N76" s="548">
        <f ca="1">IF($C76=0,0,IF('Clinic Model'!$P$15="Annuity",-IFERROR(IPMT(D1_I/12,$C76,D1_T,OFFSET(M$4,,-$C76+1),0),),-IFERROR(ISPMT(D1_I/12,$C76-1,D1_T,OFFSET(M$4,,-$C76+1)),)))</f>
        <v>6611.1111111111113</v>
      </c>
      <c r="O76" s="548">
        <f ca="1">IF($C76=0,0,IF('Clinic Model'!$P$15="Annuity",-IFERROR(IPMT(D1_I/12,$C76,D1_T,OFFSET(N$4,,-$C76+1),0),),-IFERROR(ISPMT(D1_I/12,$C76-1,D1_T,OFFSET(N$4,,-$C76+1)),)))</f>
        <v>0</v>
      </c>
      <c r="P76" s="548">
        <f ca="1">IF($C76=0,0,IF('Clinic Model'!$P$15="Annuity",-IFERROR(IPMT(D1_I/12,$C76,D1_T,OFFSET(O$4,,-$C76+1),0),),-IFERROR(ISPMT(D1_I/12,$C76-1,D1_T,OFFSET(O$4,,-$C76+1)),)))</f>
        <v>0</v>
      </c>
      <c r="Q76" s="548">
        <f ca="1">IF($C76=0,0,IF('Clinic Model'!$P$15="Annuity",-IFERROR(IPMT(D1_I/12,$C76,D1_T,OFFSET(P$4,,-$C76+1),0),),-IFERROR(ISPMT(D1_I/12,$C76-1,D1_T,OFFSET(P$4,,-$C76+1)),)))</f>
        <v>0</v>
      </c>
      <c r="R76" s="548">
        <f ca="1">IF($C76=0,0,IF('Clinic Model'!$P$15="Annuity",-IFERROR(IPMT(D1_I/12,$C76,D1_T,OFFSET(Q$4,,-$C76+1),0),),-IFERROR(ISPMT(D1_I/12,$C76-1,D1_T,OFFSET(Q$4,,-$C76+1)),)))</f>
        <v>0</v>
      </c>
      <c r="S76" s="548">
        <f ca="1">IF($C76=0,0,IF('Clinic Model'!$P$15="Annuity",-IFERROR(IPMT(D1_I/12,$C76,D1_T,OFFSET(R$4,,-$C76+1),0),),-IFERROR(ISPMT(D1_I/12,$C76-1,D1_T,OFFSET(R$4,,-$C76+1)),)))</f>
        <v>0</v>
      </c>
      <c r="T76" s="548">
        <f ca="1">IF($C76=0,0,IF('Clinic Model'!$P$15="Annuity",-IFERROR(IPMT(D1_I/12,$C76,D1_T,OFFSET(S$4,,-$C76+1),0),),-IFERROR(ISPMT(D1_I/12,$C76-1,D1_T,OFFSET(S$4,,-$C76+1)),)))</f>
        <v>0</v>
      </c>
      <c r="U76" s="548">
        <f ca="1">IF($C76=0,0,IF('Clinic Model'!$P$15="Annuity",-IFERROR(IPMT(D1_I/12,$C76,D1_T,OFFSET(T$4,,-$C76+1),0),),-IFERROR(ISPMT(D1_I/12,$C76-1,D1_T,OFFSET(T$4,,-$C76+1)),)))</f>
        <v>0</v>
      </c>
      <c r="V76" s="548">
        <f ca="1">IF($C76=0,0,IF('Clinic Model'!$P$15="Annuity",-IFERROR(IPMT(D1_I/12,$C76,D1_T,OFFSET(U$4,,-$C76+1),0),),-IFERROR(ISPMT(D1_I/12,$C76-1,D1_T,OFFSET(U$4,,-$C76+1)),)))</f>
        <v>0</v>
      </c>
      <c r="W76" s="548">
        <f ca="1">IF($C76=0,0,IF('Clinic Model'!$P$15="Annuity",-IFERROR(IPMT(D1_I/12,$C76,D1_T,OFFSET(V$4,,-$C76+1),0),),-IFERROR(ISPMT(D1_I/12,$C76-1,D1_T,OFFSET(V$4,,-$C76+1)),)))</f>
        <v>0</v>
      </c>
      <c r="X76" s="548">
        <f ca="1">IF($C76=0,0,IF('Clinic Model'!$P$15="Annuity",-IFERROR(IPMT(D1_I/12,$C76,D1_T,OFFSET(W$4,,-$C76+1),0),),-IFERROR(ISPMT(D1_I/12,$C76-1,D1_T,OFFSET(W$4,,-$C76+1)),)))</f>
        <v>0</v>
      </c>
      <c r="Y76" s="548">
        <f ca="1">IF($C76=0,0,IF('Clinic Model'!$P$15="Annuity",-IFERROR(IPMT(D1_I/12,$C76,D1_T,OFFSET(X$4,,-$C76+1),0),),-IFERROR(ISPMT(D1_I/12,$C76-1,D1_T,OFFSET(X$4,,-$C76+1)),)))</f>
        <v>0</v>
      </c>
      <c r="Z76" s="548">
        <f ca="1">IF($C76=0,0,IF('Clinic Model'!$P$15="Annuity",-IFERROR(IPMT(D1_I/12,$C76,D1_T,OFFSET(Y$4,,-$C76+1),0),),-IFERROR(ISPMT(D1_I/12,$C76-1,D1_T,OFFSET(Y$4,,-$C76+1)),)))</f>
        <v>0</v>
      </c>
      <c r="AA76" s="548">
        <f ca="1">IF($C76=0,0,IF('Clinic Model'!$P$15="Annuity",-IFERROR(IPMT(D1_I/12,$C76,D1_T,OFFSET(Z$4,,-$C76+1),0),),-IFERROR(ISPMT(D1_I/12,$C76-1,D1_T,OFFSET(Z$4,,-$C76+1)),)))</f>
        <v>0</v>
      </c>
      <c r="AB76" s="548">
        <f ca="1">IF($C76=0,0,IF('Clinic Model'!$P$15="Annuity",-IFERROR(IPMT(D1_I/12,$C76,D1_T,OFFSET(AA$4,,-$C76+1),0),),-IFERROR(ISPMT(D1_I/12,$C76-1,D1_T,OFFSET(AA$4,,-$C76+1)),)))</f>
        <v>0</v>
      </c>
      <c r="AC76" s="548">
        <f ca="1">IF($C76=0,0,IF('Clinic Model'!$P$15="Annuity",-IFERROR(IPMT(D1_I/12,$C76,D1_T,OFFSET(AB$4,,-$C76+1),0),),-IFERROR(ISPMT(D1_I/12,$C76-1,D1_T,OFFSET(AB$4,,-$C76+1)),)))</f>
        <v>0</v>
      </c>
      <c r="AD76" s="548">
        <f ca="1">IF($C76=0,0,IF('Clinic Model'!$P$15="Annuity",-IFERROR(IPMT(D1_I/12,$C76,D1_T,OFFSET(AC$4,,-$C76+1),0),),-IFERROR(ISPMT(D1_I/12,$C76-1,D1_T,OFFSET(AC$4,,-$C76+1)),)))</f>
        <v>0</v>
      </c>
      <c r="AE76" s="548">
        <f ca="1">IF($C76=0,0,IF('Clinic Model'!$P$15="Annuity",-IFERROR(IPMT(D1_I/12,$C76,D1_T,OFFSET(AD$4,,-$C76+1),0),),-IFERROR(ISPMT(D1_I/12,$C76-1,D1_T,OFFSET(AD$4,,-$C76+1)),)))</f>
        <v>0</v>
      </c>
      <c r="AF76" s="548">
        <f ca="1">IF($C76=0,0,IF('Clinic Model'!$P$15="Annuity",-IFERROR(IPMT(D1_I/12,$C76,D1_T,OFFSET(AE$4,,-$C76+1),0),),-IFERROR(ISPMT(D1_I/12,$C76-1,D1_T,OFFSET(AE$4,,-$C76+1)),)))</f>
        <v>0</v>
      </c>
      <c r="AG76" s="548">
        <f ca="1">IF($C76=0,0,IF('Clinic Model'!$P$15="Annuity",-IFERROR(IPMT(D1_I/12,$C76,D1_T,OFFSET(AF$4,,-$C76+1),0),),-IFERROR(ISPMT(D1_I/12,$C76-1,D1_T,OFFSET(AF$4,,-$C76+1)),)))</f>
        <v>0</v>
      </c>
      <c r="AH76" s="548">
        <f ca="1">IF($C76=0,0,IF('Clinic Model'!$P$15="Annuity",-IFERROR(IPMT(D1_I/12,$C76,D1_T,OFFSET(AG$4,,-$C76+1),0),),-IFERROR(ISPMT(D1_I/12,$C76-1,D1_T,OFFSET(AG$4,,-$C76+1)),)))</f>
        <v>0</v>
      </c>
      <c r="AI76" s="548">
        <f ca="1">IF($C76=0,0,IF('Clinic Model'!$P$15="Annuity",-IFERROR(IPMT(D1_I/12,$C76,D1_T,OFFSET(AH$4,,-$C76+1),0),),-IFERROR(ISPMT(D1_I/12,$C76-1,D1_T,OFFSET(AH$4,,-$C76+1)),)))</f>
        <v>0</v>
      </c>
      <c r="AJ76" s="548">
        <f ca="1">IF($C76=0,0,IF('Clinic Model'!$P$15="Annuity",-IFERROR(IPMT(D1_I/12,$C76,D1_T,OFFSET(AI$4,,-$C76+1),0),),-IFERROR(ISPMT(D1_I/12,$C76-1,D1_T,OFFSET(AI$4,,-$C76+1)),)))</f>
        <v>0</v>
      </c>
      <c r="AK76" s="548">
        <f ca="1">IF($C76=0,0,IF('Clinic Model'!$P$15="Annuity",-IFERROR(IPMT(D1_I/12,$C76,D1_T,OFFSET(AJ$4,,-$C76+1),0),),-IFERROR(ISPMT(D1_I/12,$C76-1,D1_T,OFFSET(AJ$4,,-$C76+1)),)))</f>
        <v>0</v>
      </c>
      <c r="AL76" s="548">
        <f ca="1">IF($C76=0,0,IF('Clinic Model'!$P$15="Annuity",-IFERROR(IPMT(D1_I/12,$C76,D1_T,OFFSET(AK$4,,-$C76+1),0),),-IFERROR(ISPMT(D1_I/12,$C76-1,D1_T,OFFSET(AK$4,,-$C76+1)),)))</f>
        <v>0</v>
      </c>
      <c r="AM76" s="548">
        <f ca="1">IF($C76=0,0,IF('Clinic Model'!$P$15="Annuity",-IFERROR(IPMT(D1_I/12,$C76,D1_T,OFFSET(AL$4,,-$C76+1),0),),-IFERROR(ISPMT(D1_I/12,$C76-1,D1_T,OFFSET(AL$4,,-$C76+1)),)))</f>
        <v>0</v>
      </c>
      <c r="AN76" s="548">
        <f ca="1">IF($C76=0,0,IF('Clinic Model'!$P$15="Annuity",-IFERROR(IPMT(D1_I/12,$C76,D1_T,OFFSET(AM$4,,-$C76+1),0),),-IFERROR(ISPMT(D1_I/12,$C76-1,D1_T,OFFSET(AM$4,,-$C76+1)),)))</f>
        <v>0</v>
      </c>
      <c r="AO76" s="548">
        <f ca="1">IF($C76=0,0,IF('Clinic Model'!$P$15="Annuity",-IFERROR(IPMT(D1_I/12,$C76,D1_T,OFFSET(AN$4,,-$C76+1),0),),-IFERROR(ISPMT(D1_I/12,$C76-1,D1_T,OFFSET(AN$4,,-$C76+1)),)))</f>
        <v>0</v>
      </c>
      <c r="AP76" s="548">
        <f ca="1">IF($C76=0,0,IF('Clinic Model'!$P$15="Annuity",-IFERROR(IPMT(D1_I/12,$C76,D1_T,OFFSET(AO$4,,-$C76+1),0),),-IFERROR(ISPMT(D1_I/12,$C76-1,D1_T,OFFSET(AO$4,,-$C76+1)),)))</f>
        <v>0</v>
      </c>
      <c r="AQ76" s="548">
        <f ca="1">IF($C76=0,0,IF('Clinic Model'!$P$15="Annuity",-IFERROR(IPMT(D1_I/12,$C76,D1_T,OFFSET(AP$4,,-$C76+1),0),),-IFERROR(ISPMT(D1_I/12,$C76-1,D1_T,OFFSET(AP$4,,-$C76+1)),)))</f>
        <v>0</v>
      </c>
      <c r="AR76" s="548">
        <f ca="1">IF($C76=0,0,IF('Clinic Model'!$P$15="Annuity",-IFERROR(IPMT(D1_I/12,$C76,D1_T,OFFSET(AQ$4,,-$C76+1),0),),-IFERROR(ISPMT(D1_I/12,$C76-1,D1_T,OFFSET(AQ$4,,-$C76+1)),)))</f>
        <v>0</v>
      </c>
      <c r="AS76" s="548">
        <f ca="1">IF($C76=0,0,IF('Clinic Model'!$P$15="Annuity",-IFERROR(IPMT(D1_I/12,$C76,D1_T,OFFSET(AR$4,,-$C76+1),0),),-IFERROR(ISPMT(D1_I/12,$C76-1,D1_T,OFFSET(AR$4,,-$C76+1)),)))</f>
        <v>0</v>
      </c>
      <c r="AT76" s="548">
        <f ca="1">IF($C76=0,0,IF('Clinic Model'!$P$15="Annuity",-IFERROR(IPMT(D1_I/12,$C76,D1_T,OFFSET(AS$4,,-$C76+1),0),),-IFERROR(ISPMT(D1_I/12,$C76-1,D1_T,OFFSET(AS$4,,-$C76+1)),)))</f>
        <v>0</v>
      </c>
      <c r="AU76" s="548">
        <f ca="1">IF($C76=0,0,IF('Clinic Model'!$P$15="Annuity",-IFERROR(IPMT(D1_I/12,$C76,D1_T,OFFSET(AT$4,,-$C76+1),0),),-IFERROR(ISPMT(D1_I/12,$C76-1,D1_T,OFFSET(AT$4,,-$C76+1)),)))</f>
        <v>0</v>
      </c>
      <c r="AV76" s="548">
        <f ca="1">IF($C76=0,0,IF('Clinic Model'!$P$15="Annuity",-IFERROR(IPMT(D1_I/12,$C76,D1_T,OFFSET(AU$4,,-$C76+1),0),),-IFERROR(ISPMT(D1_I/12,$C76-1,D1_T,OFFSET(AU$4,,-$C76+1)),)))</f>
        <v>0</v>
      </c>
      <c r="AW76" s="548">
        <f ca="1">IF($C76=0,0,IF('Clinic Model'!$P$15="Annuity",-IFERROR(IPMT(D1_I/12,$C76,D1_T,OFFSET(AV$4,,-$C76+1),0),),-IFERROR(ISPMT(D1_I/12,$C76-1,D1_T,OFFSET(AV$4,,-$C76+1)),)))</f>
        <v>0</v>
      </c>
      <c r="AX76" s="548">
        <f ca="1">IF($C76=0,0,IF('Clinic Model'!$P$15="Annuity",-IFERROR(IPMT(D1_I/12,$C76,D1_T,OFFSET(AW$4,,-$C76+1),0),),-IFERROR(ISPMT(D1_I/12,$C76-1,D1_T,OFFSET(AW$4,,-$C76+1)),)))</f>
        <v>0</v>
      </c>
      <c r="AY76" s="548">
        <f ca="1">IF($C76=0,0,IF('Clinic Model'!$P$15="Annuity",-IFERROR(IPMT(D1_I/12,$C76,D1_T,OFFSET(AX$4,,-$C76+1),0),),-IFERROR(ISPMT(D1_I/12,$C76-1,D1_T,OFFSET(AX$4,,-$C76+1)),)))</f>
        <v>0</v>
      </c>
      <c r="AZ76" s="548">
        <f ca="1">IF($C76=0,0,IF('Clinic Model'!$P$15="Annuity",-IFERROR(IPMT(D1_I/12,$C76,D1_T,OFFSET(AY$4,,-$C76+1),0),),-IFERROR(ISPMT(D1_I/12,$C76-1,D1_T,OFFSET(AY$4,,-$C76+1)),)))</f>
        <v>0</v>
      </c>
      <c r="BA76" s="548">
        <f ca="1">IF($C76=0,0,IF('Clinic Model'!$P$15="Annuity",-IFERROR(IPMT(D1_I/12,$C76,D1_T,OFFSET(AZ$4,,-$C76+1),0),),-IFERROR(ISPMT(D1_I/12,$C76-1,D1_T,OFFSET(AZ$4,,-$C76+1)),)))</f>
        <v>0</v>
      </c>
      <c r="BB76" s="548">
        <f ca="1">IF($C76=0,0,IF('Clinic Model'!$P$15="Annuity",-IFERROR(IPMT(D1_I/12,$C76,D1_T,OFFSET(BA$4,,-$C76+1),0),),-IFERROR(ISPMT(D1_I/12,$C76-1,D1_T,OFFSET(BA$4,,-$C76+1)),)))</f>
        <v>0</v>
      </c>
      <c r="BC76" s="548">
        <f ca="1">IF($C76=0,0,IF('Clinic Model'!$P$15="Annuity",-IFERROR(IPMT(D1_I/12,$C76,D1_T,OFFSET(BB$4,,-$C76+1),0),),-IFERROR(ISPMT(D1_I/12,$C76-1,D1_T,OFFSET(BB$4,,-$C76+1)),)))</f>
        <v>0</v>
      </c>
      <c r="BD76" s="548">
        <f ca="1">IF($C76=0,0,IF('Clinic Model'!$P$15="Annuity",-IFERROR(IPMT(D1_I/12,$C76,D1_T,OFFSET(BC$4,,-$C76+1),0),),-IFERROR(ISPMT(D1_I/12,$C76-1,D1_T,OFFSET(BC$4,,-$C76+1)),)))</f>
        <v>0</v>
      </c>
      <c r="BE76" s="548">
        <f ca="1">IF($C76=0,0,IF('Clinic Model'!$P$15="Annuity",-IFERROR(IPMT(D1_I/12,$C76,D1_T,OFFSET(BD$4,,-$C76+1),0),),-IFERROR(ISPMT(D1_I/12,$C76-1,D1_T,OFFSET(BD$4,,-$C76+1)),)))</f>
        <v>0</v>
      </c>
      <c r="BF76" s="548">
        <f ca="1">IF($C76=0,0,IF('Clinic Model'!$P$15="Annuity",-IFERROR(IPMT(D1_I/12,$C76,D1_T,OFFSET(BE$4,,-$C76+1),0),),-IFERROR(ISPMT(D1_I/12,$C76-1,D1_T,OFFSET(BE$4,,-$C76+1)),)))</f>
        <v>0</v>
      </c>
      <c r="BG76" s="548">
        <f ca="1">IF($C76=0,0,IF('Clinic Model'!$P$15="Annuity",-IFERROR(IPMT(D1_I/12,$C76,D1_T,OFFSET(BF$4,,-$C76+1),0),),-IFERROR(ISPMT(D1_I/12,$C76-1,D1_T,OFFSET(BF$4,,-$C76+1)),)))</f>
        <v>0</v>
      </c>
      <c r="BH76" s="548">
        <f ca="1">IF($C76=0,0,IF('Clinic Model'!$P$15="Annuity",-IFERROR(IPMT(D1_I/12,$C76,D1_T,OFFSET(BG$4,,-$C76+1),0),),-IFERROR(ISPMT(D1_I/12,$C76-1,D1_T,OFFSET(BG$4,,-$C76+1)),)))</f>
        <v>0</v>
      </c>
      <c r="BI76" s="548">
        <f ca="1">IF($C76=0,0,IF('Clinic Model'!$P$15="Annuity",-IFERROR(IPMT(D1_I/12,$C76,D1_T,OFFSET(BH$4,,-$C76+1),0),),-IFERROR(ISPMT(D1_I/12,$C76-1,D1_T,OFFSET(BH$4,,-$C76+1)),)))</f>
        <v>0</v>
      </c>
      <c r="BJ76" s="548">
        <f ca="1">IF($C76=0,0,IF('Clinic Model'!$P$15="Annuity",-IFERROR(IPMT(D1_I/12,$C76,D1_T,OFFSET(BI$4,,-$C76+1),0),),-IFERROR(ISPMT(D1_I/12,$C76-1,D1_T,OFFSET(BI$4,,-$C76+1)),)))</f>
        <v>0</v>
      </c>
      <c r="BK76" s="548">
        <f ca="1">IF($C76=0,0,IF('Clinic Model'!$P$15="Annuity",-IFERROR(IPMT(D1_I/12,$C76,D1_T,OFFSET(BJ$4,,-$C76+1),0),),-IFERROR(ISPMT(D1_I/12,$C76-1,D1_T,OFFSET(BJ$4,,-$C76+1)),)))</f>
        <v>0</v>
      </c>
      <c r="BL76" s="548">
        <f ca="1">IF($C76=0,0,IF('Clinic Model'!$P$15="Annuity",-IFERROR(IPMT(D1_I/12,$C76,D1_T,OFFSET(BK$4,,-$C76+1),0),),-IFERROR(ISPMT(D1_I/12,$C76-1,D1_T,OFFSET(BK$4,,-$C76+1)),)))</f>
        <v>0</v>
      </c>
    </row>
    <row r="77" spans="1:64" ht="10.5" hidden="1" customHeight="1" outlineLevel="1" x14ac:dyDescent="0.3">
      <c r="A77" s="105"/>
      <c r="B77" s="504"/>
      <c r="C77" s="105">
        <f t="shared" si="7"/>
        <v>10</v>
      </c>
      <c r="E77" s="548">
        <f ca="1">IF($C77=0,0,IF('Clinic Model'!$P$15="Annuity",-IFERROR(IPMT(D1_I/12,$C77,D1_T,OFFSET(D$4,,-$C77+1),0),),-IFERROR(ISPMT(D1_I/12,$C77-1,D1_T,OFFSET(D$4,,-$C77+1)),)))</f>
        <v>0</v>
      </c>
      <c r="F77" s="548">
        <f ca="1">IF($C77=0,0,IF('Clinic Model'!$P$15="Annuity",-IFERROR(IPMT(D1_I/12,$C77,D1_T,OFFSET(E$4,,-$C77+1),0),),-IFERROR(ISPMT(D1_I/12,$C77-1,D1_T,OFFSET(E$4,,-$C77+1)),)))</f>
        <v>0</v>
      </c>
      <c r="G77" s="548">
        <f ca="1">IF($C77=0,0,IF('Clinic Model'!$P$15="Annuity",-IFERROR(IPMT(D1_I/12,$C77,D1_T,OFFSET(F$4,,-$C77+1),0),),-IFERROR(ISPMT(D1_I/12,$C77-1,D1_T,OFFSET(F$4,,-$C77+1)),)))</f>
        <v>0</v>
      </c>
      <c r="H77" s="548">
        <f ca="1">IF($C77=0,0,IF('Clinic Model'!$P$15="Annuity",-IFERROR(IPMT(D1_I/12,$C77,D1_T,OFFSET(G$4,,-$C77+1),0),),-IFERROR(ISPMT(D1_I/12,$C77-1,D1_T,OFFSET(G$4,,-$C77+1)),)))</f>
        <v>0</v>
      </c>
      <c r="I77" s="548">
        <f ca="1">IF($C77=0,0,IF('Clinic Model'!$P$15="Annuity",-IFERROR(IPMT(D1_I/12,$C77,D1_T,OFFSET(H$4,,-$C77+1),0),),-IFERROR(ISPMT(D1_I/12,$C77-1,D1_T,OFFSET(H$4,,-$C77+1)),)))</f>
        <v>0</v>
      </c>
      <c r="J77" s="548">
        <f ca="1">IF($C77=0,0,IF('Clinic Model'!$P$15="Annuity",-IFERROR(IPMT(D1_I/12,$C77,D1_T,OFFSET(I$4,,-$C77+1),0),),-IFERROR(ISPMT(D1_I/12,$C77-1,D1_T,OFFSET(I$4,,-$C77+1)),)))</f>
        <v>0</v>
      </c>
      <c r="K77" s="548">
        <f ca="1">IF($C77=0,0,IF('Clinic Model'!$P$15="Annuity",-IFERROR(IPMT(D1_I/12,$C77,D1_T,OFFSET(J$4,,-$C77+1),0),),-IFERROR(ISPMT(D1_I/12,$C77-1,D1_T,OFFSET(J$4,,-$C77+1)),)))</f>
        <v>0</v>
      </c>
      <c r="L77" s="548">
        <f ca="1">IF($C77=0,0,IF('Clinic Model'!$P$15="Annuity",-IFERROR(IPMT(D1_I/12,$C77,D1_T,OFFSET(K$4,,-$C77+1),0),),-IFERROR(ISPMT(D1_I/12,$C77-1,D1_T,OFFSET(K$4,,-$C77+1)),)))</f>
        <v>0</v>
      </c>
      <c r="M77" s="548">
        <f ca="1">IF($C77=0,0,IF('Clinic Model'!$P$15="Annuity",-IFERROR(IPMT(D1_I/12,$C77,D1_T,OFFSET(L$4,,-$C77+1),0),),-IFERROR(ISPMT(D1_I/12,$C77-1,D1_T,OFFSET(L$4,,-$C77+1)),)))</f>
        <v>0</v>
      </c>
      <c r="N77" s="548">
        <f ca="1">IF($C77=0,0,IF('Clinic Model'!$P$15="Annuity",-IFERROR(IPMT(D1_I/12,$C77,D1_T,OFFSET(M$4,,-$C77+1),0),),-IFERROR(ISPMT(D1_I/12,$C77-1,D1_T,OFFSET(M$4,,-$C77+1)),)))</f>
        <v>0</v>
      </c>
      <c r="O77" s="548">
        <f ca="1">IF($C77=0,0,IF('Clinic Model'!$P$15="Annuity",-IFERROR(IPMT(D1_I/12,$C77,D1_T,OFFSET(N$4,,-$C77+1),0),),-IFERROR(ISPMT(D1_I/12,$C77-1,D1_T,OFFSET(N$4,,-$C77+1)),)))</f>
        <v>6375</v>
      </c>
      <c r="P77" s="548">
        <f ca="1">IF($C77=0,0,IF('Clinic Model'!$P$15="Annuity",-IFERROR(IPMT(D1_I/12,$C77,D1_T,OFFSET(O$4,,-$C77+1),0),),-IFERROR(ISPMT(D1_I/12,$C77-1,D1_T,OFFSET(O$4,,-$C77+1)),)))</f>
        <v>0</v>
      </c>
      <c r="Q77" s="548">
        <f ca="1">IF($C77=0,0,IF('Clinic Model'!$P$15="Annuity",-IFERROR(IPMT(D1_I/12,$C77,D1_T,OFFSET(P$4,,-$C77+1),0),),-IFERROR(ISPMT(D1_I/12,$C77-1,D1_T,OFFSET(P$4,,-$C77+1)),)))</f>
        <v>0</v>
      </c>
      <c r="R77" s="548">
        <f ca="1">IF($C77=0,0,IF('Clinic Model'!$P$15="Annuity",-IFERROR(IPMT(D1_I/12,$C77,D1_T,OFFSET(Q$4,,-$C77+1),0),),-IFERROR(ISPMT(D1_I/12,$C77-1,D1_T,OFFSET(Q$4,,-$C77+1)),)))</f>
        <v>0</v>
      </c>
      <c r="S77" s="548">
        <f ca="1">IF($C77=0,0,IF('Clinic Model'!$P$15="Annuity",-IFERROR(IPMT(D1_I/12,$C77,D1_T,OFFSET(R$4,,-$C77+1),0),),-IFERROR(ISPMT(D1_I/12,$C77-1,D1_T,OFFSET(R$4,,-$C77+1)),)))</f>
        <v>0</v>
      </c>
      <c r="T77" s="548">
        <f ca="1">IF($C77=0,0,IF('Clinic Model'!$P$15="Annuity",-IFERROR(IPMT(D1_I/12,$C77,D1_T,OFFSET(S$4,,-$C77+1),0),),-IFERROR(ISPMT(D1_I/12,$C77-1,D1_T,OFFSET(S$4,,-$C77+1)),)))</f>
        <v>0</v>
      </c>
      <c r="U77" s="548">
        <f ca="1">IF($C77=0,0,IF('Clinic Model'!$P$15="Annuity",-IFERROR(IPMT(D1_I/12,$C77,D1_T,OFFSET(T$4,,-$C77+1),0),),-IFERROR(ISPMT(D1_I/12,$C77-1,D1_T,OFFSET(T$4,,-$C77+1)),)))</f>
        <v>0</v>
      </c>
      <c r="V77" s="548">
        <f ca="1">IF($C77=0,0,IF('Clinic Model'!$P$15="Annuity",-IFERROR(IPMT(D1_I/12,$C77,D1_T,OFFSET(U$4,,-$C77+1),0),),-IFERROR(ISPMT(D1_I/12,$C77-1,D1_T,OFFSET(U$4,,-$C77+1)),)))</f>
        <v>0</v>
      </c>
      <c r="W77" s="548">
        <f ca="1">IF($C77=0,0,IF('Clinic Model'!$P$15="Annuity",-IFERROR(IPMT(D1_I/12,$C77,D1_T,OFFSET(V$4,,-$C77+1),0),),-IFERROR(ISPMT(D1_I/12,$C77-1,D1_T,OFFSET(V$4,,-$C77+1)),)))</f>
        <v>0</v>
      </c>
      <c r="X77" s="548">
        <f ca="1">IF($C77=0,0,IF('Clinic Model'!$P$15="Annuity",-IFERROR(IPMT(D1_I/12,$C77,D1_T,OFFSET(W$4,,-$C77+1),0),),-IFERROR(ISPMT(D1_I/12,$C77-1,D1_T,OFFSET(W$4,,-$C77+1)),)))</f>
        <v>0</v>
      </c>
      <c r="Y77" s="548">
        <f ca="1">IF($C77=0,0,IF('Clinic Model'!$P$15="Annuity",-IFERROR(IPMT(D1_I/12,$C77,D1_T,OFFSET(X$4,,-$C77+1),0),),-IFERROR(ISPMT(D1_I/12,$C77-1,D1_T,OFFSET(X$4,,-$C77+1)),)))</f>
        <v>0</v>
      </c>
      <c r="Z77" s="548">
        <f ca="1">IF($C77=0,0,IF('Clinic Model'!$P$15="Annuity",-IFERROR(IPMT(D1_I/12,$C77,D1_T,OFFSET(Y$4,,-$C77+1),0),),-IFERROR(ISPMT(D1_I/12,$C77-1,D1_T,OFFSET(Y$4,,-$C77+1)),)))</f>
        <v>0</v>
      </c>
      <c r="AA77" s="548">
        <f ca="1">IF($C77=0,0,IF('Clinic Model'!$P$15="Annuity",-IFERROR(IPMT(D1_I/12,$C77,D1_T,OFFSET(Z$4,,-$C77+1),0),),-IFERROR(ISPMT(D1_I/12,$C77-1,D1_T,OFFSET(Z$4,,-$C77+1)),)))</f>
        <v>0</v>
      </c>
      <c r="AB77" s="548">
        <f ca="1">IF($C77=0,0,IF('Clinic Model'!$P$15="Annuity",-IFERROR(IPMT(D1_I/12,$C77,D1_T,OFFSET(AA$4,,-$C77+1),0),),-IFERROR(ISPMT(D1_I/12,$C77-1,D1_T,OFFSET(AA$4,,-$C77+1)),)))</f>
        <v>0</v>
      </c>
      <c r="AC77" s="548">
        <f ca="1">IF($C77=0,0,IF('Clinic Model'!$P$15="Annuity",-IFERROR(IPMT(D1_I/12,$C77,D1_T,OFFSET(AB$4,,-$C77+1),0),),-IFERROR(ISPMT(D1_I/12,$C77-1,D1_T,OFFSET(AB$4,,-$C77+1)),)))</f>
        <v>0</v>
      </c>
      <c r="AD77" s="548">
        <f ca="1">IF($C77=0,0,IF('Clinic Model'!$P$15="Annuity",-IFERROR(IPMT(D1_I/12,$C77,D1_T,OFFSET(AC$4,,-$C77+1),0),),-IFERROR(ISPMT(D1_I/12,$C77-1,D1_T,OFFSET(AC$4,,-$C77+1)),)))</f>
        <v>0</v>
      </c>
      <c r="AE77" s="548">
        <f ca="1">IF($C77=0,0,IF('Clinic Model'!$P$15="Annuity",-IFERROR(IPMT(D1_I/12,$C77,D1_T,OFFSET(AD$4,,-$C77+1),0),),-IFERROR(ISPMT(D1_I/12,$C77-1,D1_T,OFFSET(AD$4,,-$C77+1)),)))</f>
        <v>0</v>
      </c>
      <c r="AF77" s="548">
        <f ca="1">IF($C77=0,0,IF('Clinic Model'!$P$15="Annuity",-IFERROR(IPMT(D1_I/12,$C77,D1_T,OFFSET(AE$4,,-$C77+1),0),),-IFERROR(ISPMT(D1_I/12,$C77-1,D1_T,OFFSET(AE$4,,-$C77+1)),)))</f>
        <v>0</v>
      </c>
      <c r="AG77" s="548">
        <f ca="1">IF($C77=0,0,IF('Clinic Model'!$P$15="Annuity",-IFERROR(IPMT(D1_I/12,$C77,D1_T,OFFSET(AF$4,,-$C77+1),0),),-IFERROR(ISPMT(D1_I/12,$C77-1,D1_T,OFFSET(AF$4,,-$C77+1)),)))</f>
        <v>0</v>
      </c>
      <c r="AH77" s="548">
        <f ca="1">IF($C77=0,0,IF('Clinic Model'!$P$15="Annuity",-IFERROR(IPMT(D1_I/12,$C77,D1_T,OFFSET(AG$4,,-$C77+1),0),),-IFERROR(ISPMT(D1_I/12,$C77-1,D1_T,OFFSET(AG$4,,-$C77+1)),)))</f>
        <v>0</v>
      </c>
      <c r="AI77" s="548">
        <f ca="1">IF($C77=0,0,IF('Clinic Model'!$P$15="Annuity",-IFERROR(IPMT(D1_I/12,$C77,D1_T,OFFSET(AH$4,,-$C77+1),0),),-IFERROR(ISPMT(D1_I/12,$C77-1,D1_T,OFFSET(AH$4,,-$C77+1)),)))</f>
        <v>0</v>
      </c>
      <c r="AJ77" s="548">
        <f ca="1">IF($C77=0,0,IF('Clinic Model'!$P$15="Annuity",-IFERROR(IPMT(D1_I/12,$C77,D1_T,OFFSET(AI$4,,-$C77+1),0),),-IFERROR(ISPMT(D1_I/12,$C77-1,D1_T,OFFSET(AI$4,,-$C77+1)),)))</f>
        <v>0</v>
      </c>
      <c r="AK77" s="548">
        <f ca="1">IF($C77=0,0,IF('Clinic Model'!$P$15="Annuity",-IFERROR(IPMT(D1_I/12,$C77,D1_T,OFFSET(AJ$4,,-$C77+1),0),),-IFERROR(ISPMT(D1_I/12,$C77-1,D1_T,OFFSET(AJ$4,,-$C77+1)),)))</f>
        <v>0</v>
      </c>
      <c r="AL77" s="548">
        <f ca="1">IF($C77=0,0,IF('Clinic Model'!$P$15="Annuity",-IFERROR(IPMT(D1_I/12,$C77,D1_T,OFFSET(AK$4,,-$C77+1),0),),-IFERROR(ISPMT(D1_I/12,$C77-1,D1_T,OFFSET(AK$4,,-$C77+1)),)))</f>
        <v>0</v>
      </c>
      <c r="AM77" s="548">
        <f ca="1">IF($C77=0,0,IF('Clinic Model'!$P$15="Annuity",-IFERROR(IPMT(D1_I/12,$C77,D1_T,OFFSET(AL$4,,-$C77+1),0),),-IFERROR(ISPMT(D1_I/12,$C77-1,D1_T,OFFSET(AL$4,,-$C77+1)),)))</f>
        <v>0</v>
      </c>
      <c r="AN77" s="548">
        <f ca="1">IF($C77=0,0,IF('Clinic Model'!$P$15="Annuity",-IFERROR(IPMT(D1_I/12,$C77,D1_T,OFFSET(AM$4,,-$C77+1),0),),-IFERROR(ISPMT(D1_I/12,$C77-1,D1_T,OFFSET(AM$4,,-$C77+1)),)))</f>
        <v>0</v>
      </c>
      <c r="AO77" s="548">
        <f ca="1">IF($C77=0,0,IF('Clinic Model'!$P$15="Annuity",-IFERROR(IPMT(D1_I/12,$C77,D1_T,OFFSET(AN$4,,-$C77+1),0),),-IFERROR(ISPMT(D1_I/12,$C77-1,D1_T,OFFSET(AN$4,,-$C77+1)),)))</f>
        <v>0</v>
      </c>
      <c r="AP77" s="548">
        <f ca="1">IF($C77=0,0,IF('Clinic Model'!$P$15="Annuity",-IFERROR(IPMT(D1_I/12,$C77,D1_T,OFFSET(AO$4,,-$C77+1),0),),-IFERROR(ISPMT(D1_I/12,$C77-1,D1_T,OFFSET(AO$4,,-$C77+1)),)))</f>
        <v>0</v>
      </c>
      <c r="AQ77" s="548">
        <f ca="1">IF($C77=0,0,IF('Clinic Model'!$P$15="Annuity",-IFERROR(IPMT(D1_I/12,$C77,D1_T,OFFSET(AP$4,,-$C77+1),0),),-IFERROR(ISPMT(D1_I/12,$C77-1,D1_T,OFFSET(AP$4,,-$C77+1)),)))</f>
        <v>0</v>
      </c>
      <c r="AR77" s="548">
        <f ca="1">IF($C77=0,0,IF('Clinic Model'!$P$15="Annuity",-IFERROR(IPMT(D1_I/12,$C77,D1_T,OFFSET(AQ$4,,-$C77+1),0),),-IFERROR(ISPMT(D1_I/12,$C77-1,D1_T,OFFSET(AQ$4,,-$C77+1)),)))</f>
        <v>0</v>
      </c>
      <c r="AS77" s="548">
        <f ca="1">IF($C77=0,0,IF('Clinic Model'!$P$15="Annuity",-IFERROR(IPMT(D1_I/12,$C77,D1_T,OFFSET(AR$4,,-$C77+1),0),),-IFERROR(ISPMT(D1_I/12,$C77-1,D1_T,OFFSET(AR$4,,-$C77+1)),)))</f>
        <v>0</v>
      </c>
      <c r="AT77" s="548">
        <f ca="1">IF($C77=0,0,IF('Clinic Model'!$P$15="Annuity",-IFERROR(IPMT(D1_I/12,$C77,D1_T,OFFSET(AS$4,,-$C77+1),0),),-IFERROR(ISPMT(D1_I/12,$C77-1,D1_T,OFFSET(AS$4,,-$C77+1)),)))</f>
        <v>0</v>
      </c>
      <c r="AU77" s="548">
        <f ca="1">IF($C77=0,0,IF('Clinic Model'!$P$15="Annuity",-IFERROR(IPMT(D1_I/12,$C77,D1_T,OFFSET(AT$4,,-$C77+1),0),),-IFERROR(ISPMT(D1_I/12,$C77-1,D1_T,OFFSET(AT$4,,-$C77+1)),)))</f>
        <v>0</v>
      </c>
      <c r="AV77" s="548">
        <f ca="1">IF($C77=0,0,IF('Clinic Model'!$P$15="Annuity",-IFERROR(IPMT(D1_I/12,$C77,D1_T,OFFSET(AU$4,,-$C77+1),0),),-IFERROR(ISPMT(D1_I/12,$C77-1,D1_T,OFFSET(AU$4,,-$C77+1)),)))</f>
        <v>0</v>
      </c>
      <c r="AW77" s="548">
        <f ca="1">IF($C77=0,0,IF('Clinic Model'!$P$15="Annuity",-IFERROR(IPMT(D1_I/12,$C77,D1_T,OFFSET(AV$4,,-$C77+1),0),),-IFERROR(ISPMT(D1_I/12,$C77-1,D1_T,OFFSET(AV$4,,-$C77+1)),)))</f>
        <v>0</v>
      </c>
      <c r="AX77" s="548">
        <f ca="1">IF($C77=0,0,IF('Clinic Model'!$P$15="Annuity",-IFERROR(IPMT(D1_I/12,$C77,D1_T,OFFSET(AW$4,,-$C77+1),0),),-IFERROR(ISPMT(D1_I/12,$C77-1,D1_T,OFFSET(AW$4,,-$C77+1)),)))</f>
        <v>0</v>
      </c>
      <c r="AY77" s="548">
        <f ca="1">IF($C77=0,0,IF('Clinic Model'!$P$15="Annuity",-IFERROR(IPMT(D1_I/12,$C77,D1_T,OFFSET(AX$4,,-$C77+1),0),),-IFERROR(ISPMT(D1_I/12,$C77-1,D1_T,OFFSET(AX$4,,-$C77+1)),)))</f>
        <v>0</v>
      </c>
      <c r="AZ77" s="548">
        <f ca="1">IF($C77=0,0,IF('Clinic Model'!$P$15="Annuity",-IFERROR(IPMT(D1_I/12,$C77,D1_T,OFFSET(AY$4,,-$C77+1),0),),-IFERROR(ISPMT(D1_I/12,$C77-1,D1_T,OFFSET(AY$4,,-$C77+1)),)))</f>
        <v>0</v>
      </c>
      <c r="BA77" s="548">
        <f ca="1">IF($C77=0,0,IF('Clinic Model'!$P$15="Annuity",-IFERROR(IPMT(D1_I/12,$C77,D1_T,OFFSET(AZ$4,,-$C77+1),0),),-IFERROR(ISPMT(D1_I/12,$C77-1,D1_T,OFFSET(AZ$4,,-$C77+1)),)))</f>
        <v>0</v>
      </c>
      <c r="BB77" s="548">
        <f ca="1">IF($C77=0,0,IF('Clinic Model'!$P$15="Annuity",-IFERROR(IPMT(D1_I/12,$C77,D1_T,OFFSET(BA$4,,-$C77+1),0),),-IFERROR(ISPMT(D1_I/12,$C77-1,D1_T,OFFSET(BA$4,,-$C77+1)),)))</f>
        <v>0</v>
      </c>
      <c r="BC77" s="548">
        <f ca="1">IF($C77=0,0,IF('Clinic Model'!$P$15="Annuity",-IFERROR(IPMT(D1_I/12,$C77,D1_T,OFFSET(BB$4,,-$C77+1),0),),-IFERROR(ISPMT(D1_I/12,$C77-1,D1_T,OFFSET(BB$4,,-$C77+1)),)))</f>
        <v>0</v>
      </c>
      <c r="BD77" s="548">
        <f ca="1">IF($C77=0,0,IF('Clinic Model'!$P$15="Annuity",-IFERROR(IPMT(D1_I/12,$C77,D1_T,OFFSET(BC$4,,-$C77+1),0),),-IFERROR(ISPMT(D1_I/12,$C77-1,D1_T,OFFSET(BC$4,,-$C77+1)),)))</f>
        <v>0</v>
      </c>
      <c r="BE77" s="548">
        <f ca="1">IF($C77=0,0,IF('Clinic Model'!$P$15="Annuity",-IFERROR(IPMT(D1_I/12,$C77,D1_T,OFFSET(BD$4,,-$C77+1),0),),-IFERROR(ISPMT(D1_I/12,$C77-1,D1_T,OFFSET(BD$4,,-$C77+1)),)))</f>
        <v>0</v>
      </c>
      <c r="BF77" s="548">
        <f ca="1">IF($C77=0,0,IF('Clinic Model'!$P$15="Annuity",-IFERROR(IPMT(D1_I/12,$C77,D1_T,OFFSET(BE$4,,-$C77+1),0),),-IFERROR(ISPMT(D1_I/12,$C77-1,D1_T,OFFSET(BE$4,,-$C77+1)),)))</f>
        <v>0</v>
      </c>
      <c r="BG77" s="548">
        <f ca="1">IF($C77=0,0,IF('Clinic Model'!$P$15="Annuity",-IFERROR(IPMT(D1_I/12,$C77,D1_T,OFFSET(BF$4,,-$C77+1),0),),-IFERROR(ISPMT(D1_I/12,$C77-1,D1_T,OFFSET(BF$4,,-$C77+1)),)))</f>
        <v>0</v>
      </c>
      <c r="BH77" s="548">
        <f ca="1">IF($C77=0,0,IF('Clinic Model'!$P$15="Annuity",-IFERROR(IPMT(D1_I/12,$C77,D1_T,OFFSET(BG$4,,-$C77+1),0),),-IFERROR(ISPMT(D1_I/12,$C77-1,D1_T,OFFSET(BG$4,,-$C77+1)),)))</f>
        <v>0</v>
      </c>
      <c r="BI77" s="548">
        <f ca="1">IF($C77=0,0,IF('Clinic Model'!$P$15="Annuity",-IFERROR(IPMT(D1_I/12,$C77,D1_T,OFFSET(BH$4,,-$C77+1),0),),-IFERROR(ISPMT(D1_I/12,$C77-1,D1_T,OFFSET(BH$4,,-$C77+1)),)))</f>
        <v>0</v>
      </c>
      <c r="BJ77" s="548">
        <f ca="1">IF($C77=0,0,IF('Clinic Model'!$P$15="Annuity",-IFERROR(IPMT(D1_I/12,$C77,D1_T,OFFSET(BI$4,,-$C77+1),0),),-IFERROR(ISPMT(D1_I/12,$C77-1,D1_T,OFFSET(BI$4,,-$C77+1)),)))</f>
        <v>0</v>
      </c>
      <c r="BK77" s="548">
        <f ca="1">IF($C77=0,0,IF('Clinic Model'!$P$15="Annuity",-IFERROR(IPMT(D1_I/12,$C77,D1_T,OFFSET(BJ$4,,-$C77+1),0),),-IFERROR(ISPMT(D1_I/12,$C77-1,D1_T,OFFSET(BJ$4,,-$C77+1)),)))</f>
        <v>0</v>
      </c>
      <c r="BL77" s="548">
        <f ca="1">IF($C77=0,0,IF('Clinic Model'!$P$15="Annuity",-IFERROR(IPMT(D1_I/12,$C77,D1_T,OFFSET(BK$4,,-$C77+1),0),),-IFERROR(ISPMT(D1_I/12,$C77-1,D1_T,OFFSET(BK$4,,-$C77+1)),)))</f>
        <v>0</v>
      </c>
    </row>
    <row r="78" spans="1:64" ht="10.5" hidden="1" customHeight="1" outlineLevel="1" x14ac:dyDescent="0.3">
      <c r="A78" s="105"/>
      <c r="B78" s="504"/>
      <c r="C78" s="105">
        <f t="shared" si="7"/>
        <v>11</v>
      </c>
      <c r="E78" s="548">
        <f ca="1">IF($C78=0,0,IF('Clinic Model'!$P$15="Annuity",-IFERROR(IPMT(D1_I/12,$C78,D1_T,OFFSET(D$4,,-$C78+1),0),),-IFERROR(ISPMT(D1_I/12,$C78-1,D1_T,OFFSET(D$4,,-$C78+1)),)))</f>
        <v>0</v>
      </c>
      <c r="F78" s="548">
        <f ca="1">IF($C78=0,0,IF('Clinic Model'!$P$15="Annuity",-IFERROR(IPMT(D1_I/12,$C78,D1_T,OFFSET(E$4,,-$C78+1),0),),-IFERROR(ISPMT(D1_I/12,$C78-1,D1_T,OFFSET(E$4,,-$C78+1)),)))</f>
        <v>0</v>
      </c>
      <c r="G78" s="548">
        <f ca="1">IF($C78=0,0,IF('Clinic Model'!$P$15="Annuity",-IFERROR(IPMT(D1_I/12,$C78,D1_T,OFFSET(F$4,,-$C78+1),0),),-IFERROR(ISPMT(D1_I/12,$C78-1,D1_T,OFFSET(F$4,,-$C78+1)),)))</f>
        <v>0</v>
      </c>
      <c r="H78" s="548">
        <f ca="1">IF($C78=0,0,IF('Clinic Model'!$P$15="Annuity",-IFERROR(IPMT(D1_I/12,$C78,D1_T,OFFSET(G$4,,-$C78+1),0),),-IFERROR(ISPMT(D1_I/12,$C78-1,D1_T,OFFSET(G$4,,-$C78+1)),)))</f>
        <v>0</v>
      </c>
      <c r="I78" s="548">
        <f ca="1">IF($C78=0,0,IF('Clinic Model'!$P$15="Annuity",-IFERROR(IPMT(D1_I/12,$C78,D1_T,OFFSET(H$4,,-$C78+1),0),),-IFERROR(ISPMT(D1_I/12,$C78-1,D1_T,OFFSET(H$4,,-$C78+1)),)))</f>
        <v>0</v>
      </c>
      <c r="J78" s="548">
        <f ca="1">IF($C78=0,0,IF('Clinic Model'!$P$15="Annuity",-IFERROR(IPMT(D1_I/12,$C78,D1_T,OFFSET(I$4,,-$C78+1),0),),-IFERROR(ISPMT(D1_I/12,$C78-1,D1_T,OFFSET(I$4,,-$C78+1)),)))</f>
        <v>0</v>
      </c>
      <c r="K78" s="548">
        <f ca="1">IF($C78=0,0,IF('Clinic Model'!$P$15="Annuity",-IFERROR(IPMT(D1_I/12,$C78,D1_T,OFFSET(J$4,,-$C78+1),0),),-IFERROR(ISPMT(D1_I/12,$C78-1,D1_T,OFFSET(J$4,,-$C78+1)),)))</f>
        <v>0</v>
      </c>
      <c r="L78" s="548">
        <f ca="1">IF($C78=0,0,IF('Clinic Model'!$P$15="Annuity",-IFERROR(IPMT(D1_I/12,$C78,D1_T,OFFSET(K$4,,-$C78+1),0),),-IFERROR(ISPMT(D1_I/12,$C78-1,D1_T,OFFSET(K$4,,-$C78+1)),)))</f>
        <v>0</v>
      </c>
      <c r="M78" s="548">
        <f ca="1">IF($C78=0,0,IF('Clinic Model'!$P$15="Annuity",-IFERROR(IPMT(D1_I/12,$C78,D1_T,OFFSET(L$4,,-$C78+1),0),),-IFERROR(ISPMT(D1_I/12,$C78-1,D1_T,OFFSET(L$4,,-$C78+1)),)))</f>
        <v>0</v>
      </c>
      <c r="N78" s="548">
        <f ca="1">IF($C78=0,0,IF('Clinic Model'!$P$15="Annuity",-IFERROR(IPMT(D1_I/12,$C78,D1_T,OFFSET(M$4,,-$C78+1),0),),-IFERROR(ISPMT(D1_I/12,$C78-1,D1_T,OFFSET(M$4,,-$C78+1)),)))</f>
        <v>0</v>
      </c>
      <c r="O78" s="548">
        <f ca="1">IF($C78=0,0,IF('Clinic Model'!$P$15="Annuity",-IFERROR(IPMT(D1_I/12,$C78,D1_T,OFFSET(N$4,,-$C78+1),0),),-IFERROR(ISPMT(D1_I/12,$C78-1,D1_T,OFFSET(N$4,,-$C78+1)),)))</f>
        <v>0</v>
      </c>
      <c r="P78" s="548">
        <f ca="1">IF($C78=0,0,IF('Clinic Model'!$P$15="Annuity",-IFERROR(IPMT(D1_I/12,$C78,D1_T,OFFSET(O$4,,-$C78+1),0),),-IFERROR(ISPMT(D1_I/12,$C78-1,D1_T,OFFSET(O$4,,-$C78+1)),)))</f>
        <v>6138.8888888888887</v>
      </c>
      <c r="Q78" s="548">
        <f ca="1">IF($C78=0,0,IF('Clinic Model'!$P$15="Annuity",-IFERROR(IPMT(D1_I/12,$C78,D1_T,OFFSET(P$4,,-$C78+1),0),),-IFERROR(ISPMT(D1_I/12,$C78-1,D1_T,OFFSET(P$4,,-$C78+1)),)))</f>
        <v>0</v>
      </c>
      <c r="R78" s="548">
        <f ca="1">IF($C78=0,0,IF('Clinic Model'!$P$15="Annuity",-IFERROR(IPMT(D1_I/12,$C78,D1_T,OFFSET(Q$4,,-$C78+1),0),),-IFERROR(ISPMT(D1_I/12,$C78-1,D1_T,OFFSET(Q$4,,-$C78+1)),)))</f>
        <v>0</v>
      </c>
      <c r="S78" s="548">
        <f ca="1">IF($C78=0,0,IF('Clinic Model'!$P$15="Annuity",-IFERROR(IPMT(D1_I/12,$C78,D1_T,OFFSET(R$4,,-$C78+1),0),),-IFERROR(ISPMT(D1_I/12,$C78-1,D1_T,OFFSET(R$4,,-$C78+1)),)))</f>
        <v>0</v>
      </c>
      <c r="T78" s="548">
        <f ca="1">IF($C78=0,0,IF('Clinic Model'!$P$15="Annuity",-IFERROR(IPMT(D1_I/12,$C78,D1_T,OFFSET(S$4,,-$C78+1),0),),-IFERROR(ISPMT(D1_I/12,$C78-1,D1_T,OFFSET(S$4,,-$C78+1)),)))</f>
        <v>0</v>
      </c>
      <c r="U78" s="548">
        <f ca="1">IF($C78=0,0,IF('Clinic Model'!$P$15="Annuity",-IFERROR(IPMT(D1_I/12,$C78,D1_T,OFFSET(T$4,,-$C78+1),0),),-IFERROR(ISPMT(D1_I/12,$C78-1,D1_T,OFFSET(T$4,,-$C78+1)),)))</f>
        <v>0</v>
      </c>
      <c r="V78" s="548">
        <f ca="1">IF($C78=0,0,IF('Clinic Model'!$P$15="Annuity",-IFERROR(IPMT(D1_I/12,$C78,D1_T,OFFSET(U$4,,-$C78+1),0),),-IFERROR(ISPMT(D1_I/12,$C78-1,D1_T,OFFSET(U$4,,-$C78+1)),)))</f>
        <v>0</v>
      </c>
      <c r="W78" s="548">
        <f ca="1">IF($C78=0,0,IF('Clinic Model'!$P$15="Annuity",-IFERROR(IPMT(D1_I/12,$C78,D1_T,OFFSET(V$4,,-$C78+1),0),),-IFERROR(ISPMT(D1_I/12,$C78-1,D1_T,OFFSET(V$4,,-$C78+1)),)))</f>
        <v>0</v>
      </c>
      <c r="X78" s="548">
        <f ca="1">IF($C78=0,0,IF('Clinic Model'!$P$15="Annuity",-IFERROR(IPMT(D1_I/12,$C78,D1_T,OFFSET(W$4,,-$C78+1),0),),-IFERROR(ISPMT(D1_I/12,$C78-1,D1_T,OFFSET(W$4,,-$C78+1)),)))</f>
        <v>0</v>
      </c>
      <c r="Y78" s="548">
        <f ca="1">IF($C78=0,0,IF('Clinic Model'!$P$15="Annuity",-IFERROR(IPMT(D1_I/12,$C78,D1_T,OFFSET(X$4,,-$C78+1),0),),-IFERROR(ISPMT(D1_I/12,$C78-1,D1_T,OFFSET(X$4,,-$C78+1)),)))</f>
        <v>0</v>
      </c>
      <c r="Z78" s="548">
        <f ca="1">IF($C78=0,0,IF('Clinic Model'!$P$15="Annuity",-IFERROR(IPMT(D1_I/12,$C78,D1_T,OFFSET(Y$4,,-$C78+1),0),),-IFERROR(ISPMT(D1_I/12,$C78-1,D1_T,OFFSET(Y$4,,-$C78+1)),)))</f>
        <v>0</v>
      </c>
      <c r="AA78" s="548">
        <f ca="1">IF($C78=0,0,IF('Clinic Model'!$P$15="Annuity",-IFERROR(IPMT(D1_I/12,$C78,D1_T,OFFSET(Z$4,,-$C78+1),0),),-IFERROR(ISPMT(D1_I/12,$C78-1,D1_T,OFFSET(Z$4,,-$C78+1)),)))</f>
        <v>0</v>
      </c>
      <c r="AB78" s="548">
        <f ca="1">IF($C78=0,0,IF('Clinic Model'!$P$15="Annuity",-IFERROR(IPMT(D1_I/12,$C78,D1_T,OFFSET(AA$4,,-$C78+1),0),),-IFERROR(ISPMT(D1_I/12,$C78-1,D1_T,OFFSET(AA$4,,-$C78+1)),)))</f>
        <v>0</v>
      </c>
      <c r="AC78" s="548">
        <f ca="1">IF($C78=0,0,IF('Clinic Model'!$P$15="Annuity",-IFERROR(IPMT(D1_I/12,$C78,D1_T,OFFSET(AB$4,,-$C78+1),0),),-IFERROR(ISPMT(D1_I/12,$C78-1,D1_T,OFFSET(AB$4,,-$C78+1)),)))</f>
        <v>0</v>
      </c>
      <c r="AD78" s="548">
        <f ca="1">IF($C78=0,0,IF('Clinic Model'!$P$15="Annuity",-IFERROR(IPMT(D1_I/12,$C78,D1_T,OFFSET(AC$4,,-$C78+1),0),),-IFERROR(ISPMT(D1_I/12,$C78-1,D1_T,OFFSET(AC$4,,-$C78+1)),)))</f>
        <v>0</v>
      </c>
      <c r="AE78" s="548">
        <f ca="1">IF($C78=0,0,IF('Clinic Model'!$P$15="Annuity",-IFERROR(IPMT(D1_I/12,$C78,D1_T,OFFSET(AD$4,,-$C78+1),0),),-IFERROR(ISPMT(D1_I/12,$C78-1,D1_T,OFFSET(AD$4,,-$C78+1)),)))</f>
        <v>0</v>
      </c>
      <c r="AF78" s="548">
        <f ca="1">IF($C78=0,0,IF('Clinic Model'!$P$15="Annuity",-IFERROR(IPMT(D1_I/12,$C78,D1_T,OFFSET(AE$4,,-$C78+1),0),),-IFERROR(ISPMT(D1_I/12,$C78-1,D1_T,OFFSET(AE$4,,-$C78+1)),)))</f>
        <v>0</v>
      </c>
      <c r="AG78" s="548">
        <f ca="1">IF($C78=0,0,IF('Clinic Model'!$P$15="Annuity",-IFERROR(IPMT(D1_I/12,$C78,D1_T,OFFSET(AF$4,,-$C78+1),0),),-IFERROR(ISPMT(D1_I/12,$C78-1,D1_T,OFFSET(AF$4,,-$C78+1)),)))</f>
        <v>0</v>
      </c>
      <c r="AH78" s="548">
        <f ca="1">IF($C78=0,0,IF('Clinic Model'!$P$15="Annuity",-IFERROR(IPMT(D1_I/12,$C78,D1_T,OFFSET(AG$4,,-$C78+1),0),),-IFERROR(ISPMT(D1_I/12,$C78-1,D1_T,OFFSET(AG$4,,-$C78+1)),)))</f>
        <v>0</v>
      </c>
      <c r="AI78" s="548">
        <f ca="1">IF($C78=0,0,IF('Clinic Model'!$P$15="Annuity",-IFERROR(IPMT(D1_I/12,$C78,D1_T,OFFSET(AH$4,,-$C78+1),0),),-IFERROR(ISPMT(D1_I/12,$C78-1,D1_T,OFFSET(AH$4,,-$C78+1)),)))</f>
        <v>0</v>
      </c>
      <c r="AJ78" s="548">
        <f ca="1">IF($C78=0,0,IF('Clinic Model'!$P$15="Annuity",-IFERROR(IPMT(D1_I/12,$C78,D1_T,OFFSET(AI$4,,-$C78+1),0),),-IFERROR(ISPMT(D1_I/12,$C78-1,D1_T,OFFSET(AI$4,,-$C78+1)),)))</f>
        <v>0</v>
      </c>
      <c r="AK78" s="548">
        <f ca="1">IF($C78=0,0,IF('Clinic Model'!$P$15="Annuity",-IFERROR(IPMT(D1_I/12,$C78,D1_T,OFFSET(AJ$4,,-$C78+1),0),),-IFERROR(ISPMT(D1_I/12,$C78-1,D1_T,OFFSET(AJ$4,,-$C78+1)),)))</f>
        <v>0</v>
      </c>
      <c r="AL78" s="548">
        <f ca="1">IF($C78=0,0,IF('Clinic Model'!$P$15="Annuity",-IFERROR(IPMT(D1_I/12,$C78,D1_T,OFFSET(AK$4,,-$C78+1),0),),-IFERROR(ISPMT(D1_I/12,$C78-1,D1_T,OFFSET(AK$4,,-$C78+1)),)))</f>
        <v>0</v>
      </c>
      <c r="AM78" s="548">
        <f ca="1">IF($C78=0,0,IF('Clinic Model'!$P$15="Annuity",-IFERROR(IPMT(D1_I/12,$C78,D1_T,OFFSET(AL$4,,-$C78+1),0),),-IFERROR(ISPMT(D1_I/12,$C78-1,D1_T,OFFSET(AL$4,,-$C78+1)),)))</f>
        <v>0</v>
      </c>
      <c r="AN78" s="548">
        <f ca="1">IF($C78=0,0,IF('Clinic Model'!$P$15="Annuity",-IFERROR(IPMT(D1_I/12,$C78,D1_T,OFFSET(AM$4,,-$C78+1),0),),-IFERROR(ISPMT(D1_I/12,$C78-1,D1_T,OFFSET(AM$4,,-$C78+1)),)))</f>
        <v>0</v>
      </c>
      <c r="AO78" s="548">
        <f ca="1">IF($C78=0,0,IF('Clinic Model'!$P$15="Annuity",-IFERROR(IPMT(D1_I/12,$C78,D1_T,OFFSET(AN$4,,-$C78+1),0),),-IFERROR(ISPMT(D1_I/12,$C78-1,D1_T,OFFSET(AN$4,,-$C78+1)),)))</f>
        <v>0</v>
      </c>
      <c r="AP78" s="548">
        <f ca="1">IF($C78=0,0,IF('Clinic Model'!$P$15="Annuity",-IFERROR(IPMT(D1_I/12,$C78,D1_T,OFFSET(AO$4,,-$C78+1),0),),-IFERROR(ISPMT(D1_I/12,$C78-1,D1_T,OFFSET(AO$4,,-$C78+1)),)))</f>
        <v>0</v>
      </c>
      <c r="AQ78" s="548">
        <f ca="1">IF($C78=0,0,IF('Clinic Model'!$P$15="Annuity",-IFERROR(IPMT(D1_I/12,$C78,D1_T,OFFSET(AP$4,,-$C78+1),0),),-IFERROR(ISPMT(D1_I/12,$C78-1,D1_T,OFFSET(AP$4,,-$C78+1)),)))</f>
        <v>0</v>
      </c>
      <c r="AR78" s="548">
        <f ca="1">IF($C78=0,0,IF('Clinic Model'!$P$15="Annuity",-IFERROR(IPMT(D1_I/12,$C78,D1_T,OFFSET(AQ$4,,-$C78+1),0),),-IFERROR(ISPMT(D1_I/12,$C78-1,D1_T,OFFSET(AQ$4,,-$C78+1)),)))</f>
        <v>0</v>
      </c>
      <c r="AS78" s="548">
        <f ca="1">IF($C78=0,0,IF('Clinic Model'!$P$15="Annuity",-IFERROR(IPMT(D1_I/12,$C78,D1_T,OFFSET(AR$4,,-$C78+1),0),),-IFERROR(ISPMT(D1_I/12,$C78-1,D1_T,OFFSET(AR$4,,-$C78+1)),)))</f>
        <v>0</v>
      </c>
      <c r="AT78" s="548">
        <f ca="1">IF($C78=0,0,IF('Clinic Model'!$P$15="Annuity",-IFERROR(IPMT(D1_I/12,$C78,D1_T,OFFSET(AS$4,,-$C78+1),0),),-IFERROR(ISPMT(D1_I/12,$C78-1,D1_T,OFFSET(AS$4,,-$C78+1)),)))</f>
        <v>0</v>
      </c>
      <c r="AU78" s="548">
        <f ca="1">IF($C78=0,0,IF('Clinic Model'!$P$15="Annuity",-IFERROR(IPMT(D1_I/12,$C78,D1_T,OFFSET(AT$4,,-$C78+1),0),),-IFERROR(ISPMT(D1_I/12,$C78-1,D1_T,OFFSET(AT$4,,-$C78+1)),)))</f>
        <v>0</v>
      </c>
      <c r="AV78" s="548">
        <f ca="1">IF($C78=0,0,IF('Clinic Model'!$P$15="Annuity",-IFERROR(IPMT(D1_I/12,$C78,D1_T,OFFSET(AU$4,,-$C78+1),0),),-IFERROR(ISPMT(D1_I/12,$C78-1,D1_T,OFFSET(AU$4,,-$C78+1)),)))</f>
        <v>0</v>
      </c>
      <c r="AW78" s="548">
        <f ca="1">IF($C78=0,0,IF('Clinic Model'!$P$15="Annuity",-IFERROR(IPMT(D1_I/12,$C78,D1_T,OFFSET(AV$4,,-$C78+1),0),),-IFERROR(ISPMT(D1_I/12,$C78-1,D1_T,OFFSET(AV$4,,-$C78+1)),)))</f>
        <v>0</v>
      </c>
      <c r="AX78" s="548">
        <f ca="1">IF($C78=0,0,IF('Clinic Model'!$P$15="Annuity",-IFERROR(IPMT(D1_I/12,$C78,D1_T,OFFSET(AW$4,,-$C78+1),0),),-IFERROR(ISPMT(D1_I/12,$C78-1,D1_T,OFFSET(AW$4,,-$C78+1)),)))</f>
        <v>0</v>
      </c>
      <c r="AY78" s="548">
        <f ca="1">IF($C78=0,0,IF('Clinic Model'!$P$15="Annuity",-IFERROR(IPMT(D1_I/12,$C78,D1_T,OFFSET(AX$4,,-$C78+1),0),),-IFERROR(ISPMT(D1_I/12,$C78-1,D1_T,OFFSET(AX$4,,-$C78+1)),)))</f>
        <v>0</v>
      </c>
      <c r="AZ78" s="548">
        <f ca="1">IF($C78=0,0,IF('Clinic Model'!$P$15="Annuity",-IFERROR(IPMT(D1_I/12,$C78,D1_T,OFFSET(AY$4,,-$C78+1),0),),-IFERROR(ISPMT(D1_I/12,$C78-1,D1_T,OFFSET(AY$4,,-$C78+1)),)))</f>
        <v>0</v>
      </c>
      <c r="BA78" s="548">
        <f ca="1">IF($C78=0,0,IF('Clinic Model'!$P$15="Annuity",-IFERROR(IPMT(D1_I/12,$C78,D1_T,OFFSET(AZ$4,,-$C78+1),0),),-IFERROR(ISPMT(D1_I/12,$C78-1,D1_T,OFFSET(AZ$4,,-$C78+1)),)))</f>
        <v>0</v>
      </c>
      <c r="BB78" s="548">
        <f ca="1">IF($C78=0,0,IF('Clinic Model'!$P$15="Annuity",-IFERROR(IPMT(D1_I/12,$C78,D1_T,OFFSET(BA$4,,-$C78+1),0),),-IFERROR(ISPMT(D1_I/12,$C78-1,D1_T,OFFSET(BA$4,,-$C78+1)),)))</f>
        <v>0</v>
      </c>
      <c r="BC78" s="548">
        <f ca="1">IF($C78=0,0,IF('Clinic Model'!$P$15="Annuity",-IFERROR(IPMT(D1_I/12,$C78,D1_T,OFFSET(BB$4,,-$C78+1),0),),-IFERROR(ISPMT(D1_I/12,$C78-1,D1_T,OFFSET(BB$4,,-$C78+1)),)))</f>
        <v>0</v>
      </c>
      <c r="BD78" s="548">
        <f ca="1">IF($C78=0,0,IF('Clinic Model'!$P$15="Annuity",-IFERROR(IPMT(D1_I/12,$C78,D1_T,OFFSET(BC$4,,-$C78+1),0),),-IFERROR(ISPMT(D1_I/12,$C78-1,D1_T,OFFSET(BC$4,,-$C78+1)),)))</f>
        <v>0</v>
      </c>
      <c r="BE78" s="548">
        <f ca="1">IF($C78=0,0,IF('Clinic Model'!$P$15="Annuity",-IFERROR(IPMT(D1_I/12,$C78,D1_T,OFFSET(BD$4,,-$C78+1),0),),-IFERROR(ISPMT(D1_I/12,$C78-1,D1_T,OFFSET(BD$4,,-$C78+1)),)))</f>
        <v>0</v>
      </c>
      <c r="BF78" s="548">
        <f ca="1">IF($C78=0,0,IF('Clinic Model'!$P$15="Annuity",-IFERROR(IPMT(D1_I/12,$C78,D1_T,OFFSET(BE$4,,-$C78+1),0),),-IFERROR(ISPMT(D1_I/12,$C78-1,D1_T,OFFSET(BE$4,,-$C78+1)),)))</f>
        <v>0</v>
      </c>
      <c r="BG78" s="548">
        <f ca="1">IF($C78=0,0,IF('Clinic Model'!$P$15="Annuity",-IFERROR(IPMT(D1_I/12,$C78,D1_T,OFFSET(BF$4,,-$C78+1),0),),-IFERROR(ISPMT(D1_I/12,$C78-1,D1_T,OFFSET(BF$4,,-$C78+1)),)))</f>
        <v>0</v>
      </c>
      <c r="BH78" s="548">
        <f ca="1">IF($C78=0,0,IF('Clinic Model'!$P$15="Annuity",-IFERROR(IPMT(D1_I/12,$C78,D1_T,OFFSET(BG$4,,-$C78+1),0),),-IFERROR(ISPMT(D1_I/12,$C78-1,D1_T,OFFSET(BG$4,,-$C78+1)),)))</f>
        <v>0</v>
      </c>
      <c r="BI78" s="548">
        <f ca="1">IF($C78=0,0,IF('Clinic Model'!$P$15="Annuity",-IFERROR(IPMT(D1_I/12,$C78,D1_T,OFFSET(BH$4,,-$C78+1),0),),-IFERROR(ISPMT(D1_I/12,$C78-1,D1_T,OFFSET(BH$4,,-$C78+1)),)))</f>
        <v>0</v>
      </c>
      <c r="BJ78" s="548">
        <f ca="1">IF($C78=0,0,IF('Clinic Model'!$P$15="Annuity",-IFERROR(IPMT(D1_I/12,$C78,D1_T,OFFSET(BI$4,,-$C78+1),0),),-IFERROR(ISPMT(D1_I/12,$C78-1,D1_T,OFFSET(BI$4,,-$C78+1)),)))</f>
        <v>0</v>
      </c>
      <c r="BK78" s="548">
        <f ca="1">IF($C78=0,0,IF('Clinic Model'!$P$15="Annuity",-IFERROR(IPMT(D1_I/12,$C78,D1_T,OFFSET(BJ$4,,-$C78+1),0),),-IFERROR(ISPMT(D1_I/12,$C78-1,D1_T,OFFSET(BJ$4,,-$C78+1)),)))</f>
        <v>0</v>
      </c>
      <c r="BL78" s="548">
        <f ca="1">IF($C78=0,0,IF('Clinic Model'!$P$15="Annuity",-IFERROR(IPMT(D1_I/12,$C78,D1_T,OFFSET(BK$4,,-$C78+1),0),),-IFERROR(ISPMT(D1_I/12,$C78-1,D1_T,OFFSET(BK$4,,-$C78+1)),)))</f>
        <v>0</v>
      </c>
    </row>
    <row r="79" spans="1:64" ht="10.5" hidden="1" customHeight="1" outlineLevel="1" x14ac:dyDescent="0.3">
      <c r="A79" s="105"/>
      <c r="B79" s="504"/>
      <c r="C79" s="105">
        <f t="shared" si="7"/>
        <v>12</v>
      </c>
      <c r="E79" s="548">
        <f ca="1">IF($C79=0,0,IF('Clinic Model'!$P$15="Annuity",-IFERROR(IPMT(D1_I/12,$C79,D1_T,OFFSET(D$4,,-$C79+1),0),),-IFERROR(ISPMT(D1_I/12,$C79-1,D1_T,OFFSET(D$4,,-$C79+1)),)))</f>
        <v>0</v>
      </c>
      <c r="F79" s="548">
        <f ca="1">IF($C79=0,0,IF('Clinic Model'!$P$15="Annuity",-IFERROR(IPMT(D1_I/12,$C79,D1_T,OFFSET(E$4,,-$C79+1),0),),-IFERROR(ISPMT(D1_I/12,$C79-1,D1_T,OFFSET(E$4,,-$C79+1)),)))</f>
        <v>0</v>
      </c>
      <c r="G79" s="548">
        <f ca="1">IF($C79=0,0,IF('Clinic Model'!$P$15="Annuity",-IFERROR(IPMT(D1_I/12,$C79,D1_T,OFFSET(F$4,,-$C79+1),0),),-IFERROR(ISPMT(D1_I/12,$C79-1,D1_T,OFFSET(F$4,,-$C79+1)),)))</f>
        <v>0</v>
      </c>
      <c r="H79" s="548">
        <f ca="1">IF($C79=0,0,IF('Clinic Model'!$P$15="Annuity",-IFERROR(IPMT(D1_I/12,$C79,D1_T,OFFSET(G$4,,-$C79+1),0),),-IFERROR(ISPMT(D1_I/12,$C79-1,D1_T,OFFSET(G$4,,-$C79+1)),)))</f>
        <v>0</v>
      </c>
      <c r="I79" s="548">
        <f ca="1">IF($C79=0,0,IF('Clinic Model'!$P$15="Annuity",-IFERROR(IPMT(D1_I/12,$C79,D1_T,OFFSET(H$4,,-$C79+1),0),),-IFERROR(ISPMT(D1_I/12,$C79-1,D1_T,OFFSET(H$4,,-$C79+1)),)))</f>
        <v>0</v>
      </c>
      <c r="J79" s="548">
        <f ca="1">IF($C79=0,0,IF('Clinic Model'!$P$15="Annuity",-IFERROR(IPMT(D1_I/12,$C79,D1_T,OFFSET(I$4,,-$C79+1),0),),-IFERROR(ISPMT(D1_I/12,$C79-1,D1_T,OFFSET(I$4,,-$C79+1)),)))</f>
        <v>0</v>
      </c>
      <c r="K79" s="548">
        <f ca="1">IF($C79=0,0,IF('Clinic Model'!$P$15="Annuity",-IFERROR(IPMT(D1_I/12,$C79,D1_T,OFFSET(J$4,,-$C79+1),0),),-IFERROR(ISPMT(D1_I/12,$C79-1,D1_T,OFFSET(J$4,,-$C79+1)),)))</f>
        <v>0</v>
      </c>
      <c r="L79" s="548">
        <f ca="1">IF($C79=0,0,IF('Clinic Model'!$P$15="Annuity",-IFERROR(IPMT(D1_I/12,$C79,D1_T,OFFSET(K$4,,-$C79+1),0),),-IFERROR(ISPMT(D1_I/12,$C79-1,D1_T,OFFSET(K$4,,-$C79+1)),)))</f>
        <v>0</v>
      </c>
      <c r="M79" s="548">
        <f ca="1">IF($C79=0,0,IF('Clinic Model'!$P$15="Annuity",-IFERROR(IPMT(D1_I/12,$C79,D1_T,OFFSET(L$4,,-$C79+1),0),),-IFERROR(ISPMT(D1_I/12,$C79-1,D1_T,OFFSET(L$4,,-$C79+1)),)))</f>
        <v>0</v>
      </c>
      <c r="N79" s="548">
        <f ca="1">IF($C79=0,0,IF('Clinic Model'!$P$15="Annuity",-IFERROR(IPMT(D1_I/12,$C79,D1_T,OFFSET(M$4,,-$C79+1),0),),-IFERROR(ISPMT(D1_I/12,$C79-1,D1_T,OFFSET(M$4,,-$C79+1)),)))</f>
        <v>0</v>
      </c>
      <c r="O79" s="548">
        <f ca="1">IF($C79=0,0,IF('Clinic Model'!$P$15="Annuity",-IFERROR(IPMT(D1_I/12,$C79,D1_T,OFFSET(N$4,,-$C79+1),0),),-IFERROR(ISPMT(D1_I/12,$C79-1,D1_T,OFFSET(N$4,,-$C79+1)),)))</f>
        <v>0</v>
      </c>
      <c r="P79" s="548">
        <f ca="1">IF($C79=0,0,IF('Clinic Model'!$P$15="Annuity",-IFERROR(IPMT(D1_I/12,$C79,D1_T,OFFSET(O$4,,-$C79+1),0),),-IFERROR(ISPMT(D1_I/12,$C79-1,D1_T,OFFSET(O$4,,-$C79+1)),)))</f>
        <v>0</v>
      </c>
      <c r="Q79" s="548">
        <f ca="1">IF($C79=0,0,IF('Clinic Model'!$P$15="Annuity",-IFERROR(IPMT(D1_I/12,$C79,D1_T,OFFSET(P$4,,-$C79+1),0),),-IFERROR(ISPMT(D1_I/12,$C79-1,D1_T,OFFSET(P$4,,-$C79+1)),)))</f>
        <v>5902.7777777777774</v>
      </c>
      <c r="R79" s="548">
        <f ca="1">IF($C79=0,0,IF('Clinic Model'!$P$15="Annuity",-IFERROR(IPMT(D1_I/12,$C79,D1_T,OFFSET(Q$4,,-$C79+1),0),),-IFERROR(ISPMT(D1_I/12,$C79-1,D1_T,OFFSET(Q$4,,-$C79+1)),)))</f>
        <v>0</v>
      </c>
      <c r="S79" s="548">
        <f ca="1">IF($C79=0,0,IF('Clinic Model'!$P$15="Annuity",-IFERROR(IPMT(D1_I/12,$C79,D1_T,OFFSET(R$4,,-$C79+1),0),),-IFERROR(ISPMT(D1_I/12,$C79-1,D1_T,OFFSET(R$4,,-$C79+1)),)))</f>
        <v>0</v>
      </c>
      <c r="T79" s="548">
        <f ca="1">IF($C79=0,0,IF('Clinic Model'!$P$15="Annuity",-IFERROR(IPMT(D1_I/12,$C79,D1_T,OFFSET(S$4,,-$C79+1),0),),-IFERROR(ISPMT(D1_I/12,$C79-1,D1_T,OFFSET(S$4,,-$C79+1)),)))</f>
        <v>0</v>
      </c>
      <c r="U79" s="548">
        <f ca="1">IF($C79=0,0,IF('Clinic Model'!$P$15="Annuity",-IFERROR(IPMT(D1_I/12,$C79,D1_T,OFFSET(T$4,,-$C79+1),0),),-IFERROR(ISPMT(D1_I/12,$C79-1,D1_T,OFFSET(T$4,,-$C79+1)),)))</f>
        <v>0</v>
      </c>
      <c r="V79" s="548">
        <f ca="1">IF($C79=0,0,IF('Clinic Model'!$P$15="Annuity",-IFERROR(IPMT(D1_I/12,$C79,D1_T,OFFSET(U$4,,-$C79+1),0),),-IFERROR(ISPMT(D1_I/12,$C79-1,D1_T,OFFSET(U$4,,-$C79+1)),)))</f>
        <v>0</v>
      </c>
      <c r="W79" s="548">
        <f ca="1">IF($C79=0,0,IF('Clinic Model'!$P$15="Annuity",-IFERROR(IPMT(D1_I/12,$C79,D1_T,OFFSET(V$4,,-$C79+1),0),),-IFERROR(ISPMT(D1_I/12,$C79-1,D1_T,OFFSET(V$4,,-$C79+1)),)))</f>
        <v>0</v>
      </c>
      <c r="X79" s="548">
        <f ca="1">IF($C79=0,0,IF('Clinic Model'!$P$15="Annuity",-IFERROR(IPMT(D1_I/12,$C79,D1_T,OFFSET(W$4,,-$C79+1),0),),-IFERROR(ISPMT(D1_I/12,$C79-1,D1_T,OFFSET(W$4,,-$C79+1)),)))</f>
        <v>0</v>
      </c>
      <c r="Y79" s="548">
        <f ca="1">IF($C79=0,0,IF('Clinic Model'!$P$15="Annuity",-IFERROR(IPMT(D1_I/12,$C79,D1_T,OFFSET(X$4,,-$C79+1),0),),-IFERROR(ISPMT(D1_I/12,$C79-1,D1_T,OFFSET(X$4,,-$C79+1)),)))</f>
        <v>0</v>
      </c>
      <c r="Z79" s="548">
        <f ca="1">IF($C79=0,0,IF('Clinic Model'!$P$15="Annuity",-IFERROR(IPMT(D1_I/12,$C79,D1_T,OFFSET(Y$4,,-$C79+1),0),),-IFERROR(ISPMT(D1_I/12,$C79-1,D1_T,OFFSET(Y$4,,-$C79+1)),)))</f>
        <v>0</v>
      </c>
      <c r="AA79" s="548">
        <f ca="1">IF($C79=0,0,IF('Clinic Model'!$P$15="Annuity",-IFERROR(IPMT(D1_I/12,$C79,D1_T,OFFSET(Z$4,,-$C79+1),0),),-IFERROR(ISPMT(D1_I/12,$C79-1,D1_T,OFFSET(Z$4,,-$C79+1)),)))</f>
        <v>0</v>
      </c>
      <c r="AB79" s="548">
        <f ca="1">IF($C79=0,0,IF('Clinic Model'!$P$15="Annuity",-IFERROR(IPMT(D1_I/12,$C79,D1_T,OFFSET(AA$4,,-$C79+1),0),),-IFERROR(ISPMT(D1_I/12,$C79-1,D1_T,OFFSET(AA$4,,-$C79+1)),)))</f>
        <v>0</v>
      </c>
      <c r="AC79" s="548">
        <f ca="1">IF($C79=0,0,IF('Clinic Model'!$P$15="Annuity",-IFERROR(IPMT(D1_I/12,$C79,D1_T,OFFSET(AB$4,,-$C79+1),0),),-IFERROR(ISPMT(D1_I/12,$C79-1,D1_T,OFFSET(AB$4,,-$C79+1)),)))</f>
        <v>0</v>
      </c>
      <c r="AD79" s="548">
        <f ca="1">IF($C79=0,0,IF('Clinic Model'!$P$15="Annuity",-IFERROR(IPMT(D1_I/12,$C79,D1_T,OFFSET(AC$4,,-$C79+1),0),),-IFERROR(ISPMT(D1_I/12,$C79-1,D1_T,OFFSET(AC$4,,-$C79+1)),)))</f>
        <v>0</v>
      </c>
      <c r="AE79" s="548">
        <f ca="1">IF($C79=0,0,IF('Clinic Model'!$P$15="Annuity",-IFERROR(IPMT(D1_I/12,$C79,D1_T,OFFSET(AD$4,,-$C79+1),0),),-IFERROR(ISPMT(D1_I/12,$C79-1,D1_T,OFFSET(AD$4,,-$C79+1)),)))</f>
        <v>0</v>
      </c>
      <c r="AF79" s="548">
        <f ca="1">IF($C79=0,0,IF('Clinic Model'!$P$15="Annuity",-IFERROR(IPMT(D1_I/12,$C79,D1_T,OFFSET(AE$4,,-$C79+1),0),),-IFERROR(ISPMT(D1_I/12,$C79-1,D1_T,OFFSET(AE$4,,-$C79+1)),)))</f>
        <v>0</v>
      </c>
      <c r="AG79" s="548">
        <f ca="1">IF($C79=0,0,IF('Clinic Model'!$P$15="Annuity",-IFERROR(IPMT(D1_I/12,$C79,D1_T,OFFSET(AF$4,,-$C79+1),0),),-IFERROR(ISPMT(D1_I/12,$C79-1,D1_T,OFFSET(AF$4,,-$C79+1)),)))</f>
        <v>0</v>
      </c>
      <c r="AH79" s="548">
        <f ca="1">IF($C79=0,0,IF('Clinic Model'!$P$15="Annuity",-IFERROR(IPMT(D1_I/12,$C79,D1_T,OFFSET(AG$4,,-$C79+1),0),),-IFERROR(ISPMT(D1_I/12,$C79-1,D1_T,OFFSET(AG$4,,-$C79+1)),)))</f>
        <v>0</v>
      </c>
      <c r="AI79" s="548">
        <f ca="1">IF($C79=0,0,IF('Clinic Model'!$P$15="Annuity",-IFERROR(IPMT(D1_I/12,$C79,D1_T,OFFSET(AH$4,,-$C79+1),0),),-IFERROR(ISPMT(D1_I/12,$C79-1,D1_T,OFFSET(AH$4,,-$C79+1)),)))</f>
        <v>0</v>
      </c>
      <c r="AJ79" s="548">
        <f ca="1">IF($C79=0,0,IF('Clinic Model'!$P$15="Annuity",-IFERROR(IPMT(D1_I/12,$C79,D1_T,OFFSET(AI$4,,-$C79+1),0),),-IFERROR(ISPMT(D1_I/12,$C79-1,D1_T,OFFSET(AI$4,,-$C79+1)),)))</f>
        <v>0</v>
      </c>
      <c r="AK79" s="548">
        <f ca="1">IF($C79=0,0,IF('Clinic Model'!$P$15="Annuity",-IFERROR(IPMT(D1_I/12,$C79,D1_T,OFFSET(AJ$4,,-$C79+1),0),),-IFERROR(ISPMT(D1_I/12,$C79-1,D1_T,OFFSET(AJ$4,,-$C79+1)),)))</f>
        <v>0</v>
      </c>
      <c r="AL79" s="548">
        <f ca="1">IF($C79=0,0,IF('Clinic Model'!$P$15="Annuity",-IFERROR(IPMT(D1_I/12,$C79,D1_T,OFFSET(AK$4,,-$C79+1),0),),-IFERROR(ISPMT(D1_I/12,$C79-1,D1_T,OFFSET(AK$4,,-$C79+1)),)))</f>
        <v>0</v>
      </c>
      <c r="AM79" s="548">
        <f ca="1">IF($C79=0,0,IF('Clinic Model'!$P$15="Annuity",-IFERROR(IPMT(D1_I/12,$C79,D1_T,OFFSET(AL$4,,-$C79+1),0),),-IFERROR(ISPMT(D1_I/12,$C79-1,D1_T,OFFSET(AL$4,,-$C79+1)),)))</f>
        <v>0</v>
      </c>
      <c r="AN79" s="548">
        <f ca="1">IF($C79=0,0,IF('Clinic Model'!$P$15="Annuity",-IFERROR(IPMT(D1_I/12,$C79,D1_T,OFFSET(AM$4,,-$C79+1),0),),-IFERROR(ISPMT(D1_I/12,$C79-1,D1_T,OFFSET(AM$4,,-$C79+1)),)))</f>
        <v>0</v>
      </c>
      <c r="AO79" s="548">
        <f ca="1">IF($C79=0,0,IF('Clinic Model'!$P$15="Annuity",-IFERROR(IPMT(D1_I/12,$C79,D1_T,OFFSET(AN$4,,-$C79+1),0),),-IFERROR(ISPMT(D1_I/12,$C79-1,D1_T,OFFSET(AN$4,,-$C79+1)),)))</f>
        <v>0</v>
      </c>
      <c r="AP79" s="548">
        <f ca="1">IF($C79=0,0,IF('Clinic Model'!$P$15="Annuity",-IFERROR(IPMT(D1_I/12,$C79,D1_T,OFFSET(AO$4,,-$C79+1),0),),-IFERROR(ISPMT(D1_I/12,$C79-1,D1_T,OFFSET(AO$4,,-$C79+1)),)))</f>
        <v>0</v>
      </c>
      <c r="AQ79" s="548">
        <f ca="1">IF($C79=0,0,IF('Clinic Model'!$P$15="Annuity",-IFERROR(IPMT(D1_I/12,$C79,D1_T,OFFSET(AP$4,,-$C79+1),0),),-IFERROR(ISPMT(D1_I/12,$C79-1,D1_T,OFFSET(AP$4,,-$C79+1)),)))</f>
        <v>0</v>
      </c>
      <c r="AR79" s="548">
        <f ca="1">IF($C79=0,0,IF('Clinic Model'!$P$15="Annuity",-IFERROR(IPMT(D1_I/12,$C79,D1_T,OFFSET(AQ$4,,-$C79+1),0),),-IFERROR(ISPMT(D1_I/12,$C79-1,D1_T,OFFSET(AQ$4,,-$C79+1)),)))</f>
        <v>0</v>
      </c>
      <c r="AS79" s="548">
        <f ca="1">IF($C79=0,0,IF('Clinic Model'!$P$15="Annuity",-IFERROR(IPMT(D1_I/12,$C79,D1_T,OFFSET(AR$4,,-$C79+1),0),),-IFERROR(ISPMT(D1_I/12,$C79-1,D1_T,OFFSET(AR$4,,-$C79+1)),)))</f>
        <v>0</v>
      </c>
      <c r="AT79" s="548">
        <f ca="1">IF($C79=0,0,IF('Clinic Model'!$P$15="Annuity",-IFERROR(IPMT(D1_I/12,$C79,D1_T,OFFSET(AS$4,,-$C79+1),0),),-IFERROR(ISPMT(D1_I/12,$C79-1,D1_T,OFFSET(AS$4,,-$C79+1)),)))</f>
        <v>0</v>
      </c>
      <c r="AU79" s="548">
        <f ca="1">IF($C79=0,0,IF('Clinic Model'!$P$15="Annuity",-IFERROR(IPMT(D1_I/12,$C79,D1_T,OFFSET(AT$4,,-$C79+1),0),),-IFERROR(ISPMT(D1_I/12,$C79-1,D1_T,OFFSET(AT$4,,-$C79+1)),)))</f>
        <v>0</v>
      </c>
      <c r="AV79" s="548">
        <f ca="1">IF($C79=0,0,IF('Clinic Model'!$P$15="Annuity",-IFERROR(IPMT(D1_I/12,$C79,D1_T,OFFSET(AU$4,,-$C79+1),0),),-IFERROR(ISPMT(D1_I/12,$C79-1,D1_T,OFFSET(AU$4,,-$C79+1)),)))</f>
        <v>0</v>
      </c>
      <c r="AW79" s="548">
        <f ca="1">IF($C79=0,0,IF('Clinic Model'!$P$15="Annuity",-IFERROR(IPMT(D1_I/12,$C79,D1_T,OFFSET(AV$4,,-$C79+1),0),),-IFERROR(ISPMT(D1_I/12,$C79-1,D1_T,OFFSET(AV$4,,-$C79+1)),)))</f>
        <v>0</v>
      </c>
      <c r="AX79" s="548">
        <f ca="1">IF($C79=0,0,IF('Clinic Model'!$P$15="Annuity",-IFERROR(IPMT(D1_I/12,$C79,D1_T,OFFSET(AW$4,,-$C79+1),0),),-IFERROR(ISPMT(D1_I/12,$C79-1,D1_T,OFFSET(AW$4,,-$C79+1)),)))</f>
        <v>0</v>
      </c>
      <c r="AY79" s="548">
        <f ca="1">IF($C79=0,0,IF('Clinic Model'!$P$15="Annuity",-IFERROR(IPMT(D1_I/12,$C79,D1_T,OFFSET(AX$4,,-$C79+1),0),),-IFERROR(ISPMT(D1_I/12,$C79-1,D1_T,OFFSET(AX$4,,-$C79+1)),)))</f>
        <v>0</v>
      </c>
      <c r="AZ79" s="548">
        <f ca="1">IF($C79=0,0,IF('Clinic Model'!$P$15="Annuity",-IFERROR(IPMT(D1_I/12,$C79,D1_T,OFFSET(AY$4,,-$C79+1),0),),-IFERROR(ISPMT(D1_I/12,$C79-1,D1_T,OFFSET(AY$4,,-$C79+1)),)))</f>
        <v>0</v>
      </c>
      <c r="BA79" s="548">
        <f ca="1">IF($C79=0,0,IF('Clinic Model'!$P$15="Annuity",-IFERROR(IPMT(D1_I/12,$C79,D1_T,OFFSET(AZ$4,,-$C79+1),0),),-IFERROR(ISPMT(D1_I/12,$C79-1,D1_T,OFFSET(AZ$4,,-$C79+1)),)))</f>
        <v>0</v>
      </c>
      <c r="BB79" s="548">
        <f ca="1">IF($C79=0,0,IF('Clinic Model'!$P$15="Annuity",-IFERROR(IPMT(D1_I/12,$C79,D1_T,OFFSET(BA$4,,-$C79+1),0),),-IFERROR(ISPMT(D1_I/12,$C79-1,D1_T,OFFSET(BA$4,,-$C79+1)),)))</f>
        <v>0</v>
      </c>
      <c r="BC79" s="548">
        <f ca="1">IF($C79=0,0,IF('Clinic Model'!$P$15="Annuity",-IFERROR(IPMT(D1_I/12,$C79,D1_T,OFFSET(BB$4,,-$C79+1),0),),-IFERROR(ISPMT(D1_I/12,$C79-1,D1_T,OFFSET(BB$4,,-$C79+1)),)))</f>
        <v>0</v>
      </c>
      <c r="BD79" s="548">
        <f ca="1">IF($C79=0,0,IF('Clinic Model'!$P$15="Annuity",-IFERROR(IPMT(D1_I/12,$C79,D1_T,OFFSET(BC$4,,-$C79+1),0),),-IFERROR(ISPMT(D1_I/12,$C79-1,D1_T,OFFSET(BC$4,,-$C79+1)),)))</f>
        <v>0</v>
      </c>
      <c r="BE79" s="548">
        <f ca="1">IF($C79=0,0,IF('Clinic Model'!$P$15="Annuity",-IFERROR(IPMT(D1_I/12,$C79,D1_T,OFFSET(BD$4,,-$C79+1),0),),-IFERROR(ISPMT(D1_I/12,$C79-1,D1_T,OFFSET(BD$4,,-$C79+1)),)))</f>
        <v>0</v>
      </c>
      <c r="BF79" s="548">
        <f ca="1">IF($C79=0,0,IF('Clinic Model'!$P$15="Annuity",-IFERROR(IPMT(D1_I/12,$C79,D1_T,OFFSET(BE$4,,-$C79+1),0),),-IFERROR(ISPMT(D1_I/12,$C79-1,D1_T,OFFSET(BE$4,,-$C79+1)),)))</f>
        <v>0</v>
      </c>
      <c r="BG79" s="548">
        <f ca="1">IF($C79=0,0,IF('Clinic Model'!$P$15="Annuity",-IFERROR(IPMT(D1_I/12,$C79,D1_T,OFFSET(BF$4,,-$C79+1),0),),-IFERROR(ISPMT(D1_I/12,$C79-1,D1_T,OFFSET(BF$4,,-$C79+1)),)))</f>
        <v>0</v>
      </c>
      <c r="BH79" s="548">
        <f ca="1">IF($C79=0,0,IF('Clinic Model'!$P$15="Annuity",-IFERROR(IPMT(D1_I/12,$C79,D1_T,OFFSET(BG$4,,-$C79+1),0),),-IFERROR(ISPMT(D1_I/12,$C79-1,D1_T,OFFSET(BG$4,,-$C79+1)),)))</f>
        <v>0</v>
      </c>
      <c r="BI79" s="548">
        <f ca="1">IF($C79=0,0,IF('Clinic Model'!$P$15="Annuity",-IFERROR(IPMT(D1_I/12,$C79,D1_T,OFFSET(BH$4,,-$C79+1),0),),-IFERROR(ISPMT(D1_I/12,$C79-1,D1_T,OFFSET(BH$4,,-$C79+1)),)))</f>
        <v>0</v>
      </c>
      <c r="BJ79" s="548">
        <f ca="1">IF($C79=0,0,IF('Clinic Model'!$P$15="Annuity",-IFERROR(IPMT(D1_I/12,$C79,D1_T,OFFSET(BI$4,,-$C79+1),0),),-IFERROR(ISPMT(D1_I/12,$C79-1,D1_T,OFFSET(BI$4,,-$C79+1)),)))</f>
        <v>0</v>
      </c>
      <c r="BK79" s="548">
        <f ca="1">IF($C79=0,0,IF('Clinic Model'!$P$15="Annuity",-IFERROR(IPMT(D1_I/12,$C79,D1_T,OFFSET(BJ$4,,-$C79+1),0),),-IFERROR(ISPMT(D1_I/12,$C79-1,D1_T,OFFSET(BJ$4,,-$C79+1)),)))</f>
        <v>0</v>
      </c>
      <c r="BL79" s="548">
        <f ca="1">IF($C79=0,0,IF('Clinic Model'!$P$15="Annuity",-IFERROR(IPMT(D1_I/12,$C79,D1_T,OFFSET(BK$4,,-$C79+1),0),),-IFERROR(ISPMT(D1_I/12,$C79-1,D1_T,OFFSET(BK$4,,-$C79+1)),)))</f>
        <v>0</v>
      </c>
    </row>
    <row r="80" spans="1:64" ht="10.5" hidden="1" customHeight="1" outlineLevel="1" x14ac:dyDescent="0.3">
      <c r="A80" s="105"/>
      <c r="B80" s="504"/>
      <c r="C80" s="105">
        <f t="shared" si="7"/>
        <v>13</v>
      </c>
      <c r="E80" s="548">
        <f ca="1">IF($C80=0,0,IF('Clinic Model'!$P$15="Annuity",-IFERROR(IPMT(D1_I/12,$C80,D1_T,OFFSET(D$4,,-$C80+1),0),),-IFERROR(ISPMT(D1_I/12,$C80-1,D1_T,OFFSET(D$4,,-$C80+1)),)))</f>
        <v>0</v>
      </c>
      <c r="F80" s="548">
        <f ca="1">IF($C80=0,0,IF('Clinic Model'!$P$15="Annuity",-IFERROR(IPMT(D1_I/12,$C80,D1_T,OFFSET(E$4,,-$C80+1),0),),-IFERROR(ISPMT(D1_I/12,$C80-1,D1_T,OFFSET(E$4,,-$C80+1)),)))</f>
        <v>0</v>
      </c>
      <c r="G80" s="548">
        <f ca="1">IF($C80=0,0,IF('Clinic Model'!$P$15="Annuity",-IFERROR(IPMT(D1_I/12,$C80,D1_T,OFFSET(F$4,,-$C80+1),0),),-IFERROR(ISPMT(D1_I/12,$C80-1,D1_T,OFFSET(F$4,,-$C80+1)),)))</f>
        <v>0</v>
      </c>
      <c r="H80" s="548">
        <f ca="1">IF($C80=0,0,IF('Clinic Model'!$P$15="Annuity",-IFERROR(IPMT(D1_I/12,$C80,D1_T,OFFSET(G$4,,-$C80+1),0),),-IFERROR(ISPMT(D1_I/12,$C80-1,D1_T,OFFSET(G$4,,-$C80+1)),)))</f>
        <v>0</v>
      </c>
      <c r="I80" s="548">
        <f ca="1">IF($C80=0,0,IF('Clinic Model'!$P$15="Annuity",-IFERROR(IPMT(D1_I/12,$C80,D1_T,OFFSET(H$4,,-$C80+1),0),),-IFERROR(ISPMT(D1_I/12,$C80-1,D1_T,OFFSET(H$4,,-$C80+1)),)))</f>
        <v>0</v>
      </c>
      <c r="J80" s="548">
        <f ca="1">IF($C80=0,0,IF('Clinic Model'!$P$15="Annuity",-IFERROR(IPMT(D1_I/12,$C80,D1_T,OFFSET(I$4,,-$C80+1),0),),-IFERROR(ISPMT(D1_I/12,$C80-1,D1_T,OFFSET(I$4,,-$C80+1)),)))</f>
        <v>0</v>
      </c>
      <c r="K80" s="548">
        <f ca="1">IF($C80=0,0,IF('Clinic Model'!$P$15="Annuity",-IFERROR(IPMT(D1_I/12,$C80,D1_T,OFFSET(J$4,,-$C80+1),0),),-IFERROR(ISPMT(D1_I/12,$C80-1,D1_T,OFFSET(J$4,,-$C80+1)),)))</f>
        <v>0</v>
      </c>
      <c r="L80" s="548">
        <f ca="1">IF($C80=0,0,IF('Clinic Model'!$P$15="Annuity",-IFERROR(IPMT(D1_I/12,$C80,D1_T,OFFSET(K$4,,-$C80+1),0),),-IFERROR(ISPMT(D1_I/12,$C80-1,D1_T,OFFSET(K$4,,-$C80+1)),)))</f>
        <v>0</v>
      </c>
      <c r="M80" s="548">
        <f ca="1">IF($C80=0,0,IF('Clinic Model'!$P$15="Annuity",-IFERROR(IPMT(D1_I/12,$C80,D1_T,OFFSET(L$4,,-$C80+1),0),),-IFERROR(ISPMT(D1_I/12,$C80-1,D1_T,OFFSET(L$4,,-$C80+1)),)))</f>
        <v>0</v>
      </c>
      <c r="N80" s="548">
        <f ca="1">IF($C80=0,0,IF('Clinic Model'!$P$15="Annuity",-IFERROR(IPMT(D1_I/12,$C80,D1_T,OFFSET(M$4,,-$C80+1),0),),-IFERROR(ISPMT(D1_I/12,$C80-1,D1_T,OFFSET(M$4,,-$C80+1)),)))</f>
        <v>0</v>
      </c>
      <c r="O80" s="548">
        <f ca="1">IF($C80=0,0,IF('Clinic Model'!$P$15="Annuity",-IFERROR(IPMT(D1_I/12,$C80,D1_T,OFFSET(N$4,,-$C80+1),0),),-IFERROR(ISPMT(D1_I/12,$C80-1,D1_T,OFFSET(N$4,,-$C80+1)),)))</f>
        <v>0</v>
      </c>
      <c r="P80" s="548">
        <f ca="1">IF($C80=0,0,IF('Clinic Model'!$P$15="Annuity",-IFERROR(IPMT(D1_I/12,$C80,D1_T,OFFSET(O$4,,-$C80+1),0),),-IFERROR(ISPMT(D1_I/12,$C80-1,D1_T,OFFSET(O$4,,-$C80+1)),)))</f>
        <v>0</v>
      </c>
      <c r="Q80" s="548">
        <f ca="1">IF($C80=0,0,IF('Clinic Model'!$P$15="Annuity",-IFERROR(IPMT(D1_I/12,$C80,D1_T,OFFSET(P$4,,-$C80+1),0),),-IFERROR(ISPMT(D1_I/12,$C80-1,D1_T,OFFSET(P$4,,-$C80+1)),)))</f>
        <v>0</v>
      </c>
      <c r="R80" s="548">
        <f ca="1">IF($C80=0,0,IF('Clinic Model'!$P$15="Annuity",-IFERROR(IPMT(D1_I/12,$C80,D1_T,OFFSET(Q$4,,-$C80+1),0),),-IFERROR(ISPMT(D1_I/12,$C80-1,D1_T,OFFSET(Q$4,,-$C80+1)),)))</f>
        <v>5666.666666666667</v>
      </c>
      <c r="S80" s="548">
        <f ca="1">IF($C80=0,0,IF('Clinic Model'!$P$15="Annuity",-IFERROR(IPMT(D1_I/12,$C80,D1_T,OFFSET(R$4,,-$C80+1),0),),-IFERROR(ISPMT(D1_I/12,$C80-1,D1_T,OFFSET(R$4,,-$C80+1)),)))</f>
        <v>0</v>
      </c>
      <c r="T80" s="548">
        <f ca="1">IF($C80=0,0,IF('Clinic Model'!$P$15="Annuity",-IFERROR(IPMT(D1_I/12,$C80,D1_T,OFFSET(S$4,,-$C80+1),0),),-IFERROR(ISPMT(D1_I/12,$C80-1,D1_T,OFFSET(S$4,,-$C80+1)),)))</f>
        <v>0</v>
      </c>
      <c r="U80" s="548">
        <f ca="1">IF($C80=0,0,IF('Clinic Model'!$P$15="Annuity",-IFERROR(IPMT(D1_I/12,$C80,D1_T,OFFSET(T$4,,-$C80+1),0),),-IFERROR(ISPMT(D1_I/12,$C80-1,D1_T,OFFSET(T$4,,-$C80+1)),)))</f>
        <v>0</v>
      </c>
      <c r="V80" s="548">
        <f ca="1">IF($C80=0,0,IF('Clinic Model'!$P$15="Annuity",-IFERROR(IPMT(D1_I/12,$C80,D1_T,OFFSET(U$4,,-$C80+1),0),),-IFERROR(ISPMT(D1_I/12,$C80-1,D1_T,OFFSET(U$4,,-$C80+1)),)))</f>
        <v>0</v>
      </c>
      <c r="W80" s="548">
        <f ca="1">IF($C80=0,0,IF('Clinic Model'!$P$15="Annuity",-IFERROR(IPMT(D1_I/12,$C80,D1_T,OFFSET(V$4,,-$C80+1),0),),-IFERROR(ISPMT(D1_I/12,$C80-1,D1_T,OFFSET(V$4,,-$C80+1)),)))</f>
        <v>0</v>
      </c>
      <c r="X80" s="548">
        <f ca="1">IF($C80=0,0,IF('Clinic Model'!$P$15="Annuity",-IFERROR(IPMT(D1_I/12,$C80,D1_T,OFFSET(W$4,,-$C80+1),0),),-IFERROR(ISPMT(D1_I/12,$C80-1,D1_T,OFFSET(W$4,,-$C80+1)),)))</f>
        <v>0</v>
      </c>
      <c r="Y80" s="548">
        <f ca="1">IF($C80=0,0,IF('Clinic Model'!$P$15="Annuity",-IFERROR(IPMT(D1_I/12,$C80,D1_T,OFFSET(X$4,,-$C80+1),0),),-IFERROR(ISPMT(D1_I/12,$C80-1,D1_T,OFFSET(X$4,,-$C80+1)),)))</f>
        <v>0</v>
      </c>
      <c r="Z80" s="548">
        <f ca="1">IF($C80=0,0,IF('Clinic Model'!$P$15="Annuity",-IFERROR(IPMT(D1_I/12,$C80,D1_T,OFFSET(Y$4,,-$C80+1),0),),-IFERROR(ISPMT(D1_I/12,$C80-1,D1_T,OFFSET(Y$4,,-$C80+1)),)))</f>
        <v>0</v>
      </c>
      <c r="AA80" s="548">
        <f ca="1">IF($C80=0,0,IF('Clinic Model'!$P$15="Annuity",-IFERROR(IPMT(D1_I/12,$C80,D1_T,OFFSET(Z$4,,-$C80+1),0),),-IFERROR(ISPMT(D1_I/12,$C80-1,D1_T,OFFSET(Z$4,,-$C80+1)),)))</f>
        <v>0</v>
      </c>
      <c r="AB80" s="548">
        <f ca="1">IF($C80=0,0,IF('Clinic Model'!$P$15="Annuity",-IFERROR(IPMT(D1_I/12,$C80,D1_T,OFFSET(AA$4,,-$C80+1),0),),-IFERROR(ISPMT(D1_I/12,$C80-1,D1_T,OFFSET(AA$4,,-$C80+1)),)))</f>
        <v>0</v>
      </c>
      <c r="AC80" s="548">
        <f ca="1">IF($C80=0,0,IF('Clinic Model'!$P$15="Annuity",-IFERROR(IPMT(D1_I/12,$C80,D1_T,OFFSET(AB$4,,-$C80+1),0),),-IFERROR(ISPMT(D1_I/12,$C80-1,D1_T,OFFSET(AB$4,,-$C80+1)),)))</f>
        <v>0</v>
      </c>
      <c r="AD80" s="548">
        <f ca="1">IF($C80=0,0,IF('Clinic Model'!$P$15="Annuity",-IFERROR(IPMT(D1_I/12,$C80,D1_T,OFFSET(AC$4,,-$C80+1),0),),-IFERROR(ISPMT(D1_I/12,$C80-1,D1_T,OFFSET(AC$4,,-$C80+1)),)))</f>
        <v>0</v>
      </c>
      <c r="AE80" s="548">
        <f ca="1">IF($C80=0,0,IF('Clinic Model'!$P$15="Annuity",-IFERROR(IPMT(D1_I/12,$C80,D1_T,OFFSET(AD$4,,-$C80+1),0),),-IFERROR(ISPMT(D1_I/12,$C80-1,D1_T,OFFSET(AD$4,,-$C80+1)),)))</f>
        <v>0</v>
      </c>
      <c r="AF80" s="548">
        <f ca="1">IF($C80=0,0,IF('Clinic Model'!$P$15="Annuity",-IFERROR(IPMT(D1_I/12,$C80,D1_T,OFFSET(AE$4,,-$C80+1),0),),-IFERROR(ISPMT(D1_I/12,$C80-1,D1_T,OFFSET(AE$4,,-$C80+1)),)))</f>
        <v>0</v>
      </c>
      <c r="AG80" s="548">
        <f ca="1">IF($C80=0,0,IF('Clinic Model'!$P$15="Annuity",-IFERROR(IPMT(D1_I/12,$C80,D1_T,OFFSET(AF$4,,-$C80+1),0),),-IFERROR(ISPMT(D1_I/12,$C80-1,D1_T,OFFSET(AF$4,,-$C80+1)),)))</f>
        <v>0</v>
      </c>
      <c r="AH80" s="548">
        <f ca="1">IF($C80=0,0,IF('Clinic Model'!$P$15="Annuity",-IFERROR(IPMT(D1_I/12,$C80,D1_T,OFFSET(AG$4,,-$C80+1),0),),-IFERROR(ISPMT(D1_I/12,$C80-1,D1_T,OFFSET(AG$4,,-$C80+1)),)))</f>
        <v>0</v>
      </c>
      <c r="AI80" s="548">
        <f ca="1">IF($C80=0,0,IF('Clinic Model'!$P$15="Annuity",-IFERROR(IPMT(D1_I/12,$C80,D1_T,OFFSET(AH$4,,-$C80+1),0),),-IFERROR(ISPMT(D1_I/12,$C80-1,D1_T,OFFSET(AH$4,,-$C80+1)),)))</f>
        <v>0</v>
      </c>
      <c r="AJ80" s="548">
        <f ca="1">IF($C80=0,0,IF('Clinic Model'!$P$15="Annuity",-IFERROR(IPMT(D1_I/12,$C80,D1_T,OFFSET(AI$4,,-$C80+1),0),),-IFERROR(ISPMT(D1_I/12,$C80-1,D1_T,OFFSET(AI$4,,-$C80+1)),)))</f>
        <v>0</v>
      </c>
      <c r="AK80" s="548">
        <f ca="1">IF($C80=0,0,IF('Clinic Model'!$P$15="Annuity",-IFERROR(IPMT(D1_I/12,$C80,D1_T,OFFSET(AJ$4,,-$C80+1),0),),-IFERROR(ISPMT(D1_I/12,$C80-1,D1_T,OFFSET(AJ$4,,-$C80+1)),)))</f>
        <v>0</v>
      </c>
      <c r="AL80" s="548">
        <f ca="1">IF($C80=0,0,IF('Clinic Model'!$P$15="Annuity",-IFERROR(IPMT(D1_I/12,$C80,D1_T,OFFSET(AK$4,,-$C80+1),0),),-IFERROR(ISPMT(D1_I/12,$C80-1,D1_T,OFFSET(AK$4,,-$C80+1)),)))</f>
        <v>0</v>
      </c>
      <c r="AM80" s="548">
        <f ca="1">IF($C80=0,0,IF('Clinic Model'!$P$15="Annuity",-IFERROR(IPMT(D1_I/12,$C80,D1_T,OFFSET(AL$4,,-$C80+1),0),),-IFERROR(ISPMT(D1_I/12,$C80-1,D1_T,OFFSET(AL$4,,-$C80+1)),)))</f>
        <v>0</v>
      </c>
      <c r="AN80" s="548">
        <f ca="1">IF($C80=0,0,IF('Clinic Model'!$P$15="Annuity",-IFERROR(IPMT(D1_I/12,$C80,D1_T,OFFSET(AM$4,,-$C80+1),0),),-IFERROR(ISPMT(D1_I/12,$C80-1,D1_T,OFFSET(AM$4,,-$C80+1)),)))</f>
        <v>0</v>
      </c>
      <c r="AO80" s="548">
        <f ca="1">IF($C80=0,0,IF('Clinic Model'!$P$15="Annuity",-IFERROR(IPMT(D1_I/12,$C80,D1_T,OFFSET(AN$4,,-$C80+1),0),),-IFERROR(ISPMT(D1_I/12,$C80-1,D1_T,OFFSET(AN$4,,-$C80+1)),)))</f>
        <v>0</v>
      </c>
      <c r="AP80" s="548">
        <f ca="1">IF($C80=0,0,IF('Clinic Model'!$P$15="Annuity",-IFERROR(IPMT(D1_I/12,$C80,D1_T,OFFSET(AO$4,,-$C80+1),0),),-IFERROR(ISPMT(D1_I/12,$C80-1,D1_T,OFFSET(AO$4,,-$C80+1)),)))</f>
        <v>0</v>
      </c>
      <c r="AQ80" s="548">
        <f ca="1">IF($C80=0,0,IF('Clinic Model'!$P$15="Annuity",-IFERROR(IPMT(D1_I/12,$C80,D1_T,OFFSET(AP$4,,-$C80+1),0),),-IFERROR(ISPMT(D1_I/12,$C80-1,D1_T,OFFSET(AP$4,,-$C80+1)),)))</f>
        <v>0</v>
      </c>
      <c r="AR80" s="548">
        <f ca="1">IF($C80=0,0,IF('Clinic Model'!$P$15="Annuity",-IFERROR(IPMT(D1_I/12,$C80,D1_T,OFFSET(AQ$4,,-$C80+1),0),),-IFERROR(ISPMT(D1_I/12,$C80-1,D1_T,OFFSET(AQ$4,,-$C80+1)),)))</f>
        <v>0</v>
      </c>
      <c r="AS80" s="548">
        <f ca="1">IF($C80=0,0,IF('Clinic Model'!$P$15="Annuity",-IFERROR(IPMT(D1_I/12,$C80,D1_T,OFFSET(AR$4,,-$C80+1),0),),-IFERROR(ISPMT(D1_I/12,$C80-1,D1_T,OFFSET(AR$4,,-$C80+1)),)))</f>
        <v>0</v>
      </c>
      <c r="AT80" s="548">
        <f ca="1">IF($C80=0,0,IF('Clinic Model'!$P$15="Annuity",-IFERROR(IPMT(D1_I/12,$C80,D1_T,OFFSET(AS$4,,-$C80+1),0),),-IFERROR(ISPMT(D1_I/12,$C80-1,D1_T,OFFSET(AS$4,,-$C80+1)),)))</f>
        <v>0</v>
      </c>
      <c r="AU80" s="548">
        <f ca="1">IF($C80=0,0,IF('Clinic Model'!$P$15="Annuity",-IFERROR(IPMT(D1_I/12,$C80,D1_T,OFFSET(AT$4,,-$C80+1),0),),-IFERROR(ISPMT(D1_I/12,$C80-1,D1_T,OFFSET(AT$4,,-$C80+1)),)))</f>
        <v>0</v>
      </c>
      <c r="AV80" s="548">
        <f ca="1">IF($C80=0,0,IF('Clinic Model'!$P$15="Annuity",-IFERROR(IPMT(D1_I/12,$C80,D1_T,OFFSET(AU$4,,-$C80+1),0),),-IFERROR(ISPMT(D1_I/12,$C80-1,D1_T,OFFSET(AU$4,,-$C80+1)),)))</f>
        <v>0</v>
      </c>
      <c r="AW80" s="548">
        <f ca="1">IF($C80=0,0,IF('Clinic Model'!$P$15="Annuity",-IFERROR(IPMT(D1_I/12,$C80,D1_T,OFFSET(AV$4,,-$C80+1),0),),-IFERROR(ISPMT(D1_I/12,$C80-1,D1_T,OFFSET(AV$4,,-$C80+1)),)))</f>
        <v>0</v>
      </c>
      <c r="AX80" s="548">
        <f ca="1">IF($C80=0,0,IF('Clinic Model'!$P$15="Annuity",-IFERROR(IPMT(D1_I/12,$C80,D1_T,OFFSET(AW$4,,-$C80+1),0),),-IFERROR(ISPMT(D1_I/12,$C80-1,D1_T,OFFSET(AW$4,,-$C80+1)),)))</f>
        <v>0</v>
      </c>
      <c r="AY80" s="548">
        <f ca="1">IF($C80=0,0,IF('Clinic Model'!$P$15="Annuity",-IFERROR(IPMT(D1_I/12,$C80,D1_T,OFFSET(AX$4,,-$C80+1),0),),-IFERROR(ISPMT(D1_I/12,$C80-1,D1_T,OFFSET(AX$4,,-$C80+1)),)))</f>
        <v>0</v>
      </c>
      <c r="AZ80" s="548">
        <f ca="1">IF($C80=0,0,IF('Clinic Model'!$P$15="Annuity",-IFERROR(IPMT(D1_I/12,$C80,D1_T,OFFSET(AY$4,,-$C80+1),0),),-IFERROR(ISPMT(D1_I/12,$C80-1,D1_T,OFFSET(AY$4,,-$C80+1)),)))</f>
        <v>0</v>
      </c>
      <c r="BA80" s="548">
        <f ca="1">IF($C80=0,0,IF('Clinic Model'!$P$15="Annuity",-IFERROR(IPMT(D1_I/12,$C80,D1_T,OFFSET(AZ$4,,-$C80+1),0),),-IFERROR(ISPMT(D1_I/12,$C80-1,D1_T,OFFSET(AZ$4,,-$C80+1)),)))</f>
        <v>0</v>
      </c>
      <c r="BB80" s="548">
        <f ca="1">IF($C80=0,0,IF('Clinic Model'!$P$15="Annuity",-IFERROR(IPMT(D1_I/12,$C80,D1_T,OFFSET(BA$4,,-$C80+1),0),),-IFERROR(ISPMT(D1_I/12,$C80-1,D1_T,OFFSET(BA$4,,-$C80+1)),)))</f>
        <v>0</v>
      </c>
      <c r="BC80" s="548">
        <f ca="1">IF($C80=0,0,IF('Clinic Model'!$P$15="Annuity",-IFERROR(IPMT(D1_I/12,$C80,D1_T,OFFSET(BB$4,,-$C80+1),0),),-IFERROR(ISPMT(D1_I/12,$C80-1,D1_T,OFFSET(BB$4,,-$C80+1)),)))</f>
        <v>0</v>
      </c>
      <c r="BD80" s="548">
        <f ca="1">IF($C80=0,0,IF('Clinic Model'!$P$15="Annuity",-IFERROR(IPMT(D1_I/12,$C80,D1_T,OFFSET(BC$4,,-$C80+1),0),),-IFERROR(ISPMT(D1_I/12,$C80-1,D1_T,OFFSET(BC$4,,-$C80+1)),)))</f>
        <v>0</v>
      </c>
      <c r="BE80" s="548">
        <f ca="1">IF($C80=0,0,IF('Clinic Model'!$P$15="Annuity",-IFERROR(IPMT(D1_I/12,$C80,D1_T,OFFSET(BD$4,,-$C80+1),0),),-IFERROR(ISPMT(D1_I/12,$C80-1,D1_T,OFFSET(BD$4,,-$C80+1)),)))</f>
        <v>0</v>
      </c>
      <c r="BF80" s="548">
        <f ca="1">IF($C80=0,0,IF('Clinic Model'!$P$15="Annuity",-IFERROR(IPMT(D1_I/12,$C80,D1_T,OFFSET(BE$4,,-$C80+1),0),),-IFERROR(ISPMT(D1_I/12,$C80-1,D1_T,OFFSET(BE$4,,-$C80+1)),)))</f>
        <v>0</v>
      </c>
      <c r="BG80" s="548">
        <f ca="1">IF($C80=0,0,IF('Clinic Model'!$P$15="Annuity",-IFERROR(IPMT(D1_I/12,$C80,D1_T,OFFSET(BF$4,,-$C80+1),0),),-IFERROR(ISPMT(D1_I/12,$C80-1,D1_T,OFFSET(BF$4,,-$C80+1)),)))</f>
        <v>0</v>
      </c>
      <c r="BH80" s="548">
        <f ca="1">IF($C80=0,0,IF('Clinic Model'!$P$15="Annuity",-IFERROR(IPMT(D1_I/12,$C80,D1_T,OFFSET(BG$4,,-$C80+1),0),),-IFERROR(ISPMT(D1_I/12,$C80-1,D1_T,OFFSET(BG$4,,-$C80+1)),)))</f>
        <v>0</v>
      </c>
      <c r="BI80" s="548">
        <f ca="1">IF($C80=0,0,IF('Clinic Model'!$P$15="Annuity",-IFERROR(IPMT(D1_I/12,$C80,D1_T,OFFSET(BH$4,,-$C80+1),0),),-IFERROR(ISPMT(D1_I/12,$C80-1,D1_T,OFFSET(BH$4,,-$C80+1)),)))</f>
        <v>0</v>
      </c>
      <c r="BJ80" s="548">
        <f ca="1">IF($C80=0,0,IF('Clinic Model'!$P$15="Annuity",-IFERROR(IPMT(D1_I/12,$C80,D1_T,OFFSET(BI$4,,-$C80+1),0),),-IFERROR(ISPMT(D1_I/12,$C80-1,D1_T,OFFSET(BI$4,,-$C80+1)),)))</f>
        <v>0</v>
      </c>
      <c r="BK80" s="548">
        <f ca="1">IF($C80=0,0,IF('Clinic Model'!$P$15="Annuity",-IFERROR(IPMT(D1_I/12,$C80,D1_T,OFFSET(BJ$4,,-$C80+1),0),),-IFERROR(ISPMT(D1_I/12,$C80-1,D1_T,OFFSET(BJ$4,,-$C80+1)),)))</f>
        <v>0</v>
      </c>
      <c r="BL80" s="548">
        <f ca="1">IF($C80=0,0,IF('Clinic Model'!$P$15="Annuity",-IFERROR(IPMT(D1_I/12,$C80,D1_T,OFFSET(BK$4,,-$C80+1),0),),-IFERROR(ISPMT(D1_I/12,$C80-1,D1_T,OFFSET(BK$4,,-$C80+1)),)))</f>
        <v>0</v>
      </c>
    </row>
    <row r="81" spans="1:64" ht="10.5" hidden="1" customHeight="1" outlineLevel="1" x14ac:dyDescent="0.3">
      <c r="A81" s="105"/>
      <c r="B81" s="504"/>
      <c r="C81" s="105">
        <f t="shared" si="7"/>
        <v>14</v>
      </c>
      <c r="E81" s="548">
        <f ca="1">IF($C81=0,0,IF('Clinic Model'!$P$15="Annuity",-IFERROR(IPMT(D1_I/12,$C81,D1_T,OFFSET(D$4,,-$C81+1),0),),-IFERROR(ISPMT(D1_I/12,$C81-1,D1_T,OFFSET(D$4,,-$C81+1)),)))</f>
        <v>0</v>
      </c>
      <c r="F81" s="548">
        <f ca="1">IF($C81=0,0,IF('Clinic Model'!$P$15="Annuity",-IFERROR(IPMT(D1_I/12,$C81,D1_T,OFFSET(E$4,,-$C81+1),0),),-IFERROR(ISPMT(D1_I/12,$C81-1,D1_T,OFFSET(E$4,,-$C81+1)),)))</f>
        <v>0</v>
      </c>
      <c r="G81" s="548">
        <f ca="1">IF($C81=0,0,IF('Clinic Model'!$P$15="Annuity",-IFERROR(IPMT(D1_I/12,$C81,D1_T,OFFSET(F$4,,-$C81+1),0),),-IFERROR(ISPMT(D1_I/12,$C81-1,D1_T,OFFSET(F$4,,-$C81+1)),)))</f>
        <v>0</v>
      </c>
      <c r="H81" s="548">
        <f ca="1">IF($C81=0,0,IF('Clinic Model'!$P$15="Annuity",-IFERROR(IPMT(D1_I/12,$C81,D1_T,OFFSET(G$4,,-$C81+1),0),),-IFERROR(ISPMT(D1_I/12,$C81-1,D1_T,OFFSET(G$4,,-$C81+1)),)))</f>
        <v>0</v>
      </c>
      <c r="I81" s="548">
        <f ca="1">IF($C81=0,0,IF('Clinic Model'!$P$15="Annuity",-IFERROR(IPMT(D1_I/12,$C81,D1_T,OFFSET(H$4,,-$C81+1),0),),-IFERROR(ISPMT(D1_I/12,$C81-1,D1_T,OFFSET(H$4,,-$C81+1)),)))</f>
        <v>0</v>
      </c>
      <c r="J81" s="548">
        <f ca="1">IF($C81=0,0,IF('Clinic Model'!$P$15="Annuity",-IFERROR(IPMT(D1_I/12,$C81,D1_T,OFFSET(I$4,,-$C81+1),0),),-IFERROR(ISPMT(D1_I/12,$C81-1,D1_T,OFFSET(I$4,,-$C81+1)),)))</f>
        <v>0</v>
      </c>
      <c r="K81" s="548">
        <f ca="1">IF($C81=0,0,IF('Clinic Model'!$P$15="Annuity",-IFERROR(IPMT(D1_I/12,$C81,D1_T,OFFSET(J$4,,-$C81+1),0),),-IFERROR(ISPMT(D1_I/12,$C81-1,D1_T,OFFSET(J$4,,-$C81+1)),)))</f>
        <v>0</v>
      </c>
      <c r="L81" s="548">
        <f ca="1">IF($C81=0,0,IF('Clinic Model'!$P$15="Annuity",-IFERROR(IPMT(D1_I/12,$C81,D1_T,OFFSET(K$4,,-$C81+1),0),),-IFERROR(ISPMT(D1_I/12,$C81-1,D1_T,OFFSET(K$4,,-$C81+1)),)))</f>
        <v>0</v>
      </c>
      <c r="M81" s="548">
        <f ca="1">IF($C81=0,0,IF('Clinic Model'!$P$15="Annuity",-IFERROR(IPMT(D1_I/12,$C81,D1_T,OFFSET(L$4,,-$C81+1),0),),-IFERROR(ISPMT(D1_I/12,$C81-1,D1_T,OFFSET(L$4,,-$C81+1)),)))</f>
        <v>0</v>
      </c>
      <c r="N81" s="548">
        <f ca="1">IF($C81=0,0,IF('Clinic Model'!$P$15="Annuity",-IFERROR(IPMT(D1_I/12,$C81,D1_T,OFFSET(M$4,,-$C81+1),0),),-IFERROR(ISPMT(D1_I/12,$C81-1,D1_T,OFFSET(M$4,,-$C81+1)),)))</f>
        <v>0</v>
      </c>
      <c r="O81" s="548">
        <f ca="1">IF($C81=0,0,IF('Clinic Model'!$P$15="Annuity",-IFERROR(IPMT(D1_I/12,$C81,D1_T,OFFSET(N$4,,-$C81+1),0),),-IFERROR(ISPMT(D1_I/12,$C81-1,D1_T,OFFSET(N$4,,-$C81+1)),)))</f>
        <v>0</v>
      </c>
      <c r="P81" s="548">
        <f ca="1">IF($C81=0,0,IF('Clinic Model'!$P$15="Annuity",-IFERROR(IPMT(D1_I/12,$C81,D1_T,OFFSET(O$4,,-$C81+1),0),),-IFERROR(ISPMT(D1_I/12,$C81-1,D1_T,OFFSET(O$4,,-$C81+1)),)))</f>
        <v>0</v>
      </c>
      <c r="Q81" s="548">
        <f ca="1">IF($C81=0,0,IF('Clinic Model'!$P$15="Annuity",-IFERROR(IPMT(D1_I/12,$C81,D1_T,OFFSET(P$4,,-$C81+1),0),),-IFERROR(ISPMT(D1_I/12,$C81-1,D1_T,OFFSET(P$4,,-$C81+1)),)))</f>
        <v>0</v>
      </c>
      <c r="R81" s="548">
        <f ca="1">IF($C81=0,0,IF('Clinic Model'!$P$15="Annuity",-IFERROR(IPMT(D1_I/12,$C81,D1_T,OFFSET(Q$4,,-$C81+1),0),),-IFERROR(ISPMT(D1_I/12,$C81-1,D1_T,OFFSET(Q$4,,-$C81+1)),)))</f>
        <v>0</v>
      </c>
      <c r="S81" s="548">
        <f ca="1">IF($C81=0,0,IF('Clinic Model'!$P$15="Annuity",-IFERROR(IPMT(D1_I/12,$C81,D1_T,OFFSET(R$4,,-$C81+1),0),),-IFERROR(ISPMT(D1_I/12,$C81-1,D1_T,OFFSET(R$4,,-$C81+1)),)))</f>
        <v>5430.5555555555557</v>
      </c>
      <c r="T81" s="548">
        <f ca="1">IF($C81=0,0,IF('Clinic Model'!$P$15="Annuity",-IFERROR(IPMT(D1_I/12,$C81,D1_T,OFFSET(S$4,,-$C81+1),0),),-IFERROR(ISPMT(D1_I/12,$C81-1,D1_T,OFFSET(S$4,,-$C81+1)),)))</f>
        <v>0</v>
      </c>
      <c r="U81" s="548">
        <f ca="1">IF($C81=0,0,IF('Clinic Model'!$P$15="Annuity",-IFERROR(IPMT(D1_I/12,$C81,D1_T,OFFSET(T$4,,-$C81+1),0),),-IFERROR(ISPMT(D1_I/12,$C81-1,D1_T,OFFSET(T$4,,-$C81+1)),)))</f>
        <v>0</v>
      </c>
      <c r="V81" s="548">
        <f ca="1">IF($C81=0,0,IF('Clinic Model'!$P$15="Annuity",-IFERROR(IPMT(D1_I/12,$C81,D1_T,OFFSET(U$4,,-$C81+1),0),),-IFERROR(ISPMT(D1_I/12,$C81-1,D1_T,OFFSET(U$4,,-$C81+1)),)))</f>
        <v>0</v>
      </c>
      <c r="W81" s="548">
        <f ca="1">IF($C81=0,0,IF('Clinic Model'!$P$15="Annuity",-IFERROR(IPMT(D1_I/12,$C81,D1_T,OFFSET(V$4,,-$C81+1),0),),-IFERROR(ISPMT(D1_I/12,$C81-1,D1_T,OFFSET(V$4,,-$C81+1)),)))</f>
        <v>0</v>
      </c>
      <c r="X81" s="548">
        <f ca="1">IF($C81=0,0,IF('Clinic Model'!$P$15="Annuity",-IFERROR(IPMT(D1_I/12,$C81,D1_T,OFFSET(W$4,,-$C81+1),0),),-IFERROR(ISPMT(D1_I/12,$C81-1,D1_T,OFFSET(W$4,,-$C81+1)),)))</f>
        <v>0</v>
      </c>
      <c r="Y81" s="548">
        <f ca="1">IF($C81=0,0,IF('Clinic Model'!$P$15="Annuity",-IFERROR(IPMT(D1_I/12,$C81,D1_T,OFFSET(X$4,,-$C81+1),0),),-IFERROR(ISPMT(D1_I/12,$C81-1,D1_T,OFFSET(X$4,,-$C81+1)),)))</f>
        <v>0</v>
      </c>
      <c r="Z81" s="548">
        <f ca="1">IF($C81=0,0,IF('Clinic Model'!$P$15="Annuity",-IFERROR(IPMT(D1_I/12,$C81,D1_T,OFFSET(Y$4,,-$C81+1),0),),-IFERROR(ISPMT(D1_I/12,$C81-1,D1_T,OFFSET(Y$4,,-$C81+1)),)))</f>
        <v>0</v>
      </c>
      <c r="AA81" s="548">
        <f ca="1">IF($C81=0,0,IF('Clinic Model'!$P$15="Annuity",-IFERROR(IPMT(D1_I/12,$C81,D1_T,OFFSET(Z$4,,-$C81+1),0),),-IFERROR(ISPMT(D1_I/12,$C81-1,D1_T,OFFSET(Z$4,,-$C81+1)),)))</f>
        <v>0</v>
      </c>
      <c r="AB81" s="548">
        <f ca="1">IF($C81=0,0,IF('Clinic Model'!$P$15="Annuity",-IFERROR(IPMT(D1_I/12,$C81,D1_T,OFFSET(AA$4,,-$C81+1),0),),-IFERROR(ISPMT(D1_I/12,$C81-1,D1_T,OFFSET(AA$4,,-$C81+1)),)))</f>
        <v>0</v>
      </c>
      <c r="AC81" s="548">
        <f ca="1">IF($C81=0,0,IF('Clinic Model'!$P$15="Annuity",-IFERROR(IPMT(D1_I/12,$C81,D1_T,OFFSET(AB$4,,-$C81+1),0),),-IFERROR(ISPMT(D1_I/12,$C81-1,D1_T,OFFSET(AB$4,,-$C81+1)),)))</f>
        <v>0</v>
      </c>
      <c r="AD81" s="548">
        <f ca="1">IF($C81=0,0,IF('Clinic Model'!$P$15="Annuity",-IFERROR(IPMT(D1_I/12,$C81,D1_T,OFFSET(AC$4,,-$C81+1),0),),-IFERROR(ISPMT(D1_I/12,$C81-1,D1_T,OFFSET(AC$4,,-$C81+1)),)))</f>
        <v>0</v>
      </c>
      <c r="AE81" s="548">
        <f ca="1">IF($C81=0,0,IF('Clinic Model'!$P$15="Annuity",-IFERROR(IPMT(D1_I/12,$C81,D1_T,OFFSET(AD$4,,-$C81+1),0),),-IFERROR(ISPMT(D1_I/12,$C81-1,D1_T,OFFSET(AD$4,,-$C81+1)),)))</f>
        <v>0</v>
      </c>
      <c r="AF81" s="548">
        <f ca="1">IF($C81=0,0,IF('Clinic Model'!$P$15="Annuity",-IFERROR(IPMT(D1_I/12,$C81,D1_T,OFFSET(AE$4,,-$C81+1),0),),-IFERROR(ISPMT(D1_I/12,$C81-1,D1_T,OFFSET(AE$4,,-$C81+1)),)))</f>
        <v>0</v>
      </c>
      <c r="AG81" s="548">
        <f ca="1">IF($C81=0,0,IF('Clinic Model'!$P$15="Annuity",-IFERROR(IPMT(D1_I/12,$C81,D1_T,OFFSET(AF$4,,-$C81+1),0),),-IFERROR(ISPMT(D1_I/12,$C81-1,D1_T,OFFSET(AF$4,,-$C81+1)),)))</f>
        <v>0</v>
      </c>
      <c r="AH81" s="548">
        <f ca="1">IF($C81=0,0,IF('Clinic Model'!$P$15="Annuity",-IFERROR(IPMT(D1_I/12,$C81,D1_T,OFFSET(AG$4,,-$C81+1),0),),-IFERROR(ISPMT(D1_I/12,$C81-1,D1_T,OFFSET(AG$4,,-$C81+1)),)))</f>
        <v>0</v>
      </c>
      <c r="AI81" s="548">
        <f ca="1">IF($C81=0,0,IF('Clinic Model'!$P$15="Annuity",-IFERROR(IPMT(D1_I/12,$C81,D1_T,OFFSET(AH$4,,-$C81+1),0),),-IFERROR(ISPMT(D1_I/12,$C81-1,D1_T,OFFSET(AH$4,,-$C81+1)),)))</f>
        <v>0</v>
      </c>
      <c r="AJ81" s="548">
        <f ca="1">IF($C81=0,0,IF('Clinic Model'!$P$15="Annuity",-IFERROR(IPMT(D1_I/12,$C81,D1_T,OFFSET(AI$4,,-$C81+1),0),),-IFERROR(ISPMT(D1_I/12,$C81-1,D1_T,OFFSET(AI$4,,-$C81+1)),)))</f>
        <v>0</v>
      </c>
      <c r="AK81" s="548">
        <f ca="1">IF($C81=0,0,IF('Clinic Model'!$P$15="Annuity",-IFERROR(IPMT(D1_I/12,$C81,D1_T,OFFSET(AJ$4,,-$C81+1),0),),-IFERROR(ISPMT(D1_I/12,$C81-1,D1_T,OFFSET(AJ$4,,-$C81+1)),)))</f>
        <v>0</v>
      </c>
      <c r="AL81" s="548">
        <f ca="1">IF($C81=0,0,IF('Clinic Model'!$P$15="Annuity",-IFERROR(IPMT(D1_I/12,$C81,D1_T,OFFSET(AK$4,,-$C81+1),0),),-IFERROR(ISPMT(D1_I/12,$C81-1,D1_T,OFFSET(AK$4,,-$C81+1)),)))</f>
        <v>0</v>
      </c>
      <c r="AM81" s="548">
        <f ca="1">IF($C81=0,0,IF('Clinic Model'!$P$15="Annuity",-IFERROR(IPMT(D1_I/12,$C81,D1_T,OFFSET(AL$4,,-$C81+1),0),),-IFERROR(ISPMT(D1_I/12,$C81-1,D1_T,OFFSET(AL$4,,-$C81+1)),)))</f>
        <v>0</v>
      </c>
      <c r="AN81" s="548">
        <f ca="1">IF($C81=0,0,IF('Clinic Model'!$P$15="Annuity",-IFERROR(IPMT(D1_I/12,$C81,D1_T,OFFSET(AM$4,,-$C81+1),0),),-IFERROR(ISPMT(D1_I/12,$C81-1,D1_T,OFFSET(AM$4,,-$C81+1)),)))</f>
        <v>0</v>
      </c>
      <c r="AO81" s="548">
        <f ca="1">IF($C81=0,0,IF('Clinic Model'!$P$15="Annuity",-IFERROR(IPMT(D1_I/12,$C81,D1_T,OFFSET(AN$4,,-$C81+1),0),),-IFERROR(ISPMT(D1_I/12,$C81-1,D1_T,OFFSET(AN$4,,-$C81+1)),)))</f>
        <v>0</v>
      </c>
      <c r="AP81" s="548">
        <f ca="1">IF($C81=0,0,IF('Clinic Model'!$P$15="Annuity",-IFERROR(IPMT(D1_I/12,$C81,D1_T,OFFSET(AO$4,,-$C81+1),0),),-IFERROR(ISPMT(D1_I/12,$C81-1,D1_T,OFFSET(AO$4,,-$C81+1)),)))</f>
        <v>0</v>
      </c>
      <c r="AQ81" s="548">
        <f ca="1">IF($C81=0,0,IF('Clinic Model'!$P$15="Annuity",-IFERROR(IPMT(D1_I/12,$C81,D1_T,OFFSET(AP$4,,-$C81+1),0),),-IFERROR(ISPMT(D1_I/12,$C81-1,D1_T,OFFSET(AP$4,,-$C81+1)),)))</f>
        <v>0</v>
      </c>
      <c r="AR81" s="548">
        <f ca="1">IF($C81=0,0,IF('Clinic Model'!$P$15="Annuity",-IFERROR(IPMT(D1_I/12,$C81,D1_T,OFFSET(AQ$4,,-$C81+1),0),),-IFERROR(ISPMT(D1_I/12,$C81-1,D1_T,OFFSET(AQ$4,,-$C81+1)),)))</f>
        <v>0</v>
      </c>
      <c r="AS81" s="548">
        <f ca="1">IF($C81=0,0,IF('Clinic Model'!$P$15="Annuity",-IFERROR(IPMT(D1_I/12,$C81,D1_T,OFFSET(AR$4,,-$C81+1),0),),-IFERROR(ISPMT(D1_I/12,$C81-1,D1_T,OFFSET(AR$4,,-$C81+1)),)))</f>
        <v>0</v>
      </c>
      <c r="AT81" s="548">
        <f ca="1">IF($C81=0,0,IF('Clinic Model'!$P$15="Annuity",-IFERROR(IPMT(D1_I/12,$C81,D1_T,OFFSET(AS$4,,-$C81+1),0),),-IFERROR(ISPMT(D1_I/12,$C81-1,D1_T,OFFSET(AS$4,,-$C81+1)),)))</f>
        <v>0</v>
      </c>
      <c r="AU81" s="548">
        <f ca="1">IF($C81=0,0,IF('Clinic Model'!$P$15="Annuity",-IFERROR(IPMT(D1_I/12,$C81,D1_T,OFFSET(AT$4,,-$C81+1),0),),-IFERROR(ISPMT(D1_I/12,$C81-1,D1_T,OFFSET(AT$4,,-$C81+1)),)))</f>
        <v>0</v>
      </c>
      <c r="AV81" s="548">
        <f ca="1">IF($C81=0,0,IF('Clinic Model'!$P$15="Annuity",-IFERROR(IPMT(D1_I/12,$C81,D1_T,OFFSET(AU$4,,-$C81+1),0),),-IFERROR(ISPMT(D1_I/12,$C81-1,D1_T,OFFSET(AU$4,,-$C81+1)),)))</f>
        <v>0</v>
      </c>
      <c r="AW81" s="548">
        <f ca="1">IF($C81=0,0,IF('Clinic Model'!$P$15="Annuity",-IFERROR(IPMT(D1_I/12,$C81,D1_T,OFFSET(AV$4,,-$C81+1),0),),-IFERROR(ISPMT(D1_I/12,$C81-1,D1_T,OFFSET(AV$4,,-$C81+1)),)))</f>
        <v>0</v>
      </c>
      <c r="AX81" s="548">
        <f ca="1">IF($C81=0,0,IF('Clinic Model'!$P$15="Annuity",-IFERROR(IPMT(D1_I/12,$C81,D1_T,OFFSET(AW$4,,-$C81+1),0),),-IFERROR(ISPMT(D1_I/12,$C81-1,D1_T,OFFSET(AW$4,,-$C81+1)),)))</f>
        <v>0</v>
      </c>
      <c r="AY81" s="548">
        <f ca="1">IF($C81=0,0,IF('Clinic Model'!$P$15="Annuity",-IFERROR(IPMT(D1_I/12,$C81,D1_T,OFFSET(AX$4,,-$C81+1),0),),-IFERROR(ISPMT(D1_I/12,$C81-1,D1_T,OFFSET(AX$4,,-$C81+1)),)))</f>
        <v>0</v>
      </c>
      <c r="AZ81" s="548">
        <f ca="1">IF($C81=0,0,IF('Clinic Model'!$P$15="Annuity",-IFERROR(IPMT(D1_I/12,$C81,D1_T,OFFSET(AY$4,,-$C81+1),0),),-IFERROR(ISPMT(D1_I/12,$C81-1,D1_T,OFFSET(AY$4,,-$C81+1)),)))</f>
        <v>0</v>
      </c>
      <c r="BA81" s="548">
        <f ca="1">IF($C81=0,0,IF('Clinic Model'!$P$15="Annuity",-IFERROR(IPMT(D1_I/12,$C81,D1_T,OFFSET(AZ$4,,-$C81+1),0),),-IFERROR(ISPMT(D1_I/12,$C81-1,D1_T,OFFSET(AZ$4,,-$C81+1)),)))</f>
        <v>0</v>
      </c>
      <c r="BB81" s="548">
        <f ca="1">IF($C81=0,0,IF('Clinic Model'!$P$15="Annuity",-IFERROR(IPMT(D1_I/12,$C81,D1_T,OFFSET(BA$4,,-$C81+1),0),),-IFERROR(ISPMT(D1_I/12,$C81-1,D1_T,OFFSET(BA$4,,-$C81+1)),)))</f>
        <v>0</v>
      </c>
      <c r="BC81" s="548">
        <f ca="1">IF($C81=0,0,IF('Clinic Model'!$P$15="Annuity",-IFERROR(IPMT(D1_I/12,$C81,D1_T,OFFSET(BB$4,,-$C81+1),0),),-IFERROR(ISPMT(D1_I/12,$C81-1,D1_T,OFFSET(BB$4,,-$C81+1)),)))</f>
        <v>0</v>
      </c>
      <c r="BD81" s="548">
        <f ca="1">IF($C81=0,0,IF('Clinic Model'!$P$15="Annuity",-IFERROR(IPMT(D1_I/12,$C81,D1_T,OFFSET(BC$4,,-$C81+1),0),),-IFERROR(ISPMT(D1_I/12,$C81-1,D1_T,OFFSET(BC$4,,-$C81+1)),)))</f>
        <v>0</v>
      </c>
      <c r="BE81" s="548">
        <f ca="1">IF($C81=0,0,IF('Clinic Model'!$P$15="Annuity",-IFERROR(IPMT(D1_I/12,$C81,D1_T,OFFSET(BD$4,,-$C81+1),0),),-IFERROR(ISPMT(D1_I/12,$C81-1,D1_T,OFFSET(BD$4,,-$C81+1)),)))</f>
        <v>0</v>
      </c>
      <c r="BF81" s="548">
        <f ca="1">IF($C81=0,0,IF('Clinic Model'!$P$15="Annuity",-IFERROR(IPMT(D1_I/12,$C81,D1_T,OFFSET(BE$4,,-$C81+1),0),),-IFERROR(ISPMT(D1_I/12,$C81-1,D1_T,OFFSET(BE$4,,-$C81+1)),)))</f>
        <v>0</v>
      </c>
      <c r="BG81" s="548">
        <f ca="1">IF($C81=0,0,IF('Clinic Model'!$P$15="Annuity",-IFERROR(IPMT(D1_I/12,$C81,D1_T,OFFSET(BF$4,,-$C81+1),0),),-IFERROR(ISPMT(D1_I/12,$C81-1,D1_T,OFFSET(BF$4,,-$C81+1)),)))</f>
        <v>0</v>
      </c>
      <c r="BH81" s="548">
        <f ca="1">IF($C81=0,0,IF('Clinic Model'!$P$15="Annuity",-IFERROR(IPMT(D1_I/12,$C81,D1_T,OFFSET(BG$4,,-$C81+1),0),),-IFERROR(ISPMT(D1_I/12,$C81-1,D1_T,OFFSET(BG$4,,-$C81+1)),)))</f>
        <v>0</v>
      </c>
      <c r="BI81" s="548">
        <f ca="1">IF($C81=0,0,IF('Clinic Model'!$P$15="Annuity",-IFERROR(IPMT(D1_I/12,$C81,D1_T,OFFSET(BH$4,,-$C81+1),0),),-IFERROR(ISPMT(D1_I/12,$C81-1,D1_T,OFFSET(BH$4,,-$C81+1)),)))</f>
        <v>0</v>
      </c>
      <c r="BJ81" s="548">
        <f ca="1">IF($C81=0,0,IF('Clinic Model'!$P$15="Annuity",-IFERROR(IPMT(D1_I/12,$C81,D1_T,OFFSET(BI$4,,-$C81+1),0),),-IFERROR(ISPMT(D1_I/12,$C81-1,D1_T,OFFSET(BI$4,,-$C81+1)),)))</f>
        <v>0</v>
      </c>
      <c r="BK81" s="548">
        <f ca="1">IF($C81=0,0,IF('Clinic Model'!$P$15="Annuity",-IFERROR(IPMT(D1_I/12,$C81,D1_T,OFFSET(BJ$4,,-$C81+1),0),),-IFERROR(ISPMT(D1_I/12,$C81-1,D1_T,OFFSET(BJ$4,,-$C81+1)),)))</f>
        <v>0</v>
      </c>
      <c r="BL81" s="548">
        <f ca="1">IF($C81=0,0,IF('Clinic Model'!$P$15="Annuity",-IFERROR(IPMT(D1_I/12,$C81,D1_T,OFFSET(BK$4,,-$C81+1),0),),-IFERROR(ISPMT(D1_I/12,$C81-1,D1_T,OFFSET(BK$4,,-$C81+1)),)))</f>
        <v>0</v>
      </c>
    </row>
    <row r="82" spans="1:64" ht="10.5" hidden="1" customHeight="1" outlineLevel="1" x14ac:dyDescent="0.3">
      <c r="A82" s="105"/>
      <c r="B82" s="504"/>
      <c r="C82" s="105">
        <f t="shared" si="7"/>
        <v>15</v>
      </c>
      <c r="E82" s="548">
        <f ca="1">IF($C82=0,0,IF('Clinic Model'!$P$15="Annuity",-IFERROR(IPMT(D1_I/12,$C82,D1_T,OFFSET(D$4,,-$C82+1),0),),-IFERROR(ISPMT(D1_I/12,$C82-1,D1_T,OFFSET(D$4,,-$C82+1)),)))</f>
        <v>0</v>
      </c>
      <c r="F82" s="548">
        <f ca="1">IF($C82=0,0,IF('Clinic Model'!$P$15="Annuity",-IFERROR(IPMT(D1_I/12,$C82,D1_T,OFFSET(E$4,,-$C82+1),0),),-IFERROR(ISPMT(D1_I/12,$C82-1,D1_T,OFFSET(E$4,,-$C82+1)),)))</f>
        <v>0</v>
      </c>
      <c r="G82" s="548">
        <f ca="1">IF($C82=0,0,IF('Clinic Model'!$P$15="Annuity",-IFERROR(IPMT(D1_I/12,$C82,D1_T,OFFSET(F$4,,-$C82+1),0),),-IFERROR(ISPMT(D1_I/12,$C82-1,D1_T,OFFSET(F$4,,-$C82+1)),)))</f>
        <v>0</v>
      </c>
      <c r="H82" s="548">
        <f ca="1">IF($C82=0,0,IF('Clinic Model'!$P$15="Annuity",-IFERROR(IPMT(D1_I/12,$C82,D1_T,OFFSET(G$4,,-$C82+1),0),),-IFERROR(ISPMT(D1_I/12,$C82-1,D1_T,OFFSET(G$4,,-$C82+1)),)))</f>
        <v>0</v>
      </c>
      <c r="I82" s="548">
        <f ca="1">IF($C82=0,0,IF('Clinic Model'!$P$15="Annuity",-IFERROR(IPMT(D1_I/12,$C82,D1_T,OFFSET(H$4,,-$C82+1),0),),-IFERROR(ISPMT(D1_I/12,$C82-1,D1_T,OFFSET(H$4,,-$C82+1)),)))</f>
        <v>0</v>
      </c>
      <c r="J82" s="548">
        <f ca="1">IF($C82=0,0,IF('Clinic Model'!$P$15="Annuity",-IFERROR(IPMT(D1_I/12,$C82,D1_T,OFFSET(I$4,,-$C82+1),0),),-IFERROR(ISPMT(D1_I/12,$C82-1,D1_T,OFFSET(I$4,,-$C82+1)),)))</f>
        <v>0</v>
      </c>
      <c r="K82" s="548">
        <f ca="1">IF($C82=0,0,IF('Clinic Model'!$P$15="Annuity",-IFERROR(IPMT(D1_I/12,$C82,D1_T,OFFSET(J$4,,-$C82+1),0),),-IFERROR(ISPMT(D1_I/12,$C82-1,D1_T,OFFSET(J$4,,-$C82+1)),)))</f>
        <v>0</v>
      </c>
      <c r="L82" s="548">
        <f ca="1">IF($C82=0,0,IF('Clinic Model'!$P$15="Annuity",-IFERROR(IPMT(D1_I/12,$C82,D1_T,OFFSET(K$4,,-$C82+1),0),),-IFERROR(ISPMT(D1_I/12,$C82-1,D1_T,OFFSET(K$4,,-$C82+1)),)))</f>
        <v>0</v>
      </c>
      <c r="M82" s="548">
        <f ca="1">IF($C82=0,0,IF('Clinic Model'!$P$15="Annuity",-IFERROR(IPMT(D1_I/12,$C82,D1_T,OFFSET(L$4,,-$C82+1),0),),-IFERROR(ISPMT(D1_I/12,$C82-1,D1_T,OFFSET(L$4,,-$C82+1)),)))</f>
        <v>0</v>
      </c>
      <c r="N82" s="548">
        <f ca="1">IF($C82=0,0,IF('Clinic Model'!$P$15="Annuity",-IFERROR(IPMT(D1_I/12,$C82,D1_T,OFFSET(M$4,,-$C82+1),0),),-IFERROR(ISPMT(D1_I/12,$C82-1,D1_T,OFFSET(M$4,,-$C82+1)),)))</f>
        <v>0</v>
      </c>
      <c r="O82" s="548">
        <f ca="1">IF($C82=0,0,IF('Clinic Model'!$P$15="Annuity",-IFERROR(IPMT(D1_I/12,$C82,D1_T,OFFSET(N$4,,-$C82+1),0),),-IFERROR(ISPMT(D1_I/12,$C82-1,D1_T,OFFSET(N$4,,-$C82+1)),)))</f>
        <v>0</v>
      </c>
      <c r="P82" s="548">
        <f ca="1">IF($C82=0,0,IF('Clinic Model'!$P$15="Annuity",-IFERROR(IPMT(D1_I/12,$C82,D1_T,OFFSET(O$4,,-$C82+1),0),),-IFERROR(ISPMT(D1_I/12,$C82-1,D1_T,OFFSET(O$4,,-$C82+1)),)))</f>
        <v>0</v>
      </c>
      <c r="Q82" s="548">
        <f ca="1">IF($C82=0,0,IF('Clinic Model'!$P$15="Annuity",-IFERROR(IPMT(D1_I/12,$C82,D1_T,OFFSET(P$4,,-$C82+1),0),),-IFERROR(ISPMT(D1_I/12,$C82-1,D1_T,OFFSET(P$4,,-$C82+1)),)))</f>
        <v>0</v>
      </c>
      <c r="R82" s="548">
        <f ca="1">IF($C82=0,0,IF('Clinic Model'!$P$15="Annuity",-IFERROR(IPMT(D1_I/12,$C82,D1_T,OFFSET(Q$4,,-$C82+1),0),),-IFERROR(ISPMT(D1_I/12,$C82-1,D1_T,OFFSET(Q$4,,-$C82+1)),)))</f>
        <v>0</v>
      </c>
      <c r="S82" s="548">
        <f ca="1">IF($C82=0,0,IF('Clinic Model'!$P$15="Annuity",-IFERROR(IPMT(D1_I/12,$C82,D1_T,OFFSET(R$4,,-$C82+1),0),),-IFERROR(ISPMT(D1_I/12,$C82-1,D1_T,OFFSET(R$4,,-$C82+1)),)))</f>
        <v>0</v>
      </c>
      <c r="T82" s="548">
        <f ca="1">IF($C82=0,0,IF('Clinic Model'!$P$15="Annuity",-IFERROR(IPMT(D1_I/12,$C82,D1_T,OFFSET(S$4,,-$C82+1),0),),-IFERROR(ISPMT(D1_I/12,$C82-1,D1_T,OFFSET(S$4,,-$C82+1)),)))</f>
        <v>5194.4444444444443</v>
      </c>
      <c r="U82" s="548">
        <f ca="1">IF($C82=0,0,IF('Clinic Model'!$P$15="Annuity",-IFERROR(IPMT(D1_I/12,$C82,D1_T,OFFSET(T$4,,-$C82+1),0),),-IFERROR(ISPMT(D1_I/12,$C82-1,D1_T,OFFSET(T$4,,-$C82+1)),)))</f>
        <v>0</v>
      </c>
      <c r="V82" s="548">
        <f ca="1">IF($C82=0,0,IF('Clinic Model'!$P$15="Annuity",-IFERROR(IPMT(D1_I/12,$C82,D1_T,OFFSET(U$4,,-$C82+1),0),),-IFERROR(ISPMT(D1_I/12,$C82-1,D1_T,OFFSET(U$4,,-$C82+1)),)))</f>
        <v>0</v>
      </c>
      <c r="W82" s="548">
        <f ca="1">IF($C82=0,0,IF('Clinic Model'!$P$15="Annuity",-IFERROR(IPMT(D1_I/12,$C82,D1_T,OFFSET(V$4,,-$C82+1),0),),-IFERROR(ISPMT(D1_I/12,$C82-1,D1_T,OFFSET(V$4,,-$C82+1)),)))</f>
        <v>0</v>
      </c>
      <c r="X82" s="548">
        <f ca="1">IF($C82=0,0,IF('Clinic Model'!$P$15="Annuity",-IFERROR(IPMT(D1_I/12,$C82,D1_T,OFFSET(W$4,,-$C82+1),0),),-IFERROR(ISPMT(D1_I/12,$C82-1,D1_T,OFFSET(W$4,,-$C82+1)),)))</f>
        <v>0</v>
      </c>
      <c r="Y82" s="548">
        <f ca="1">IF($C82=0,0,IF('Clinic Model'!$P$15="Annuity",-IFERROR(IPMT(D1_I/12,$C82,D1_T,OFFSET(X$4,,-$C82+1),0),),-IFERROR(ISPMT(D1_I/12,$C82-1,D1_T,OFFSET(X$4,,-$C82+1)),)))</f>
        <v>0</v>
      </c>
      <c r="Z82" s="548">
        <f ca="1">IF($C82=0,0,IF('Clinic Model'!$P$15="Annuity",-IFERROR(IPMT(D1_I/12,$C82,D1_T,OFFSET(Y$4,,-$C82+1),0),),-IFERROR(ISPMT(D1_I/12,$C82-1,D1_T,OFFSET(Y$4,,-$C82+1)),)))</f>
        <v>0</v>
      </c>
      <c r="AA82" s="548">
        <f ca="1">IF($C82=0,0,IF('Clinic Model'!$P$15="Annuity",-IFERROR(IPMT(D1_I/12,$C82,D1_T,OFFSET(Z$4,,-$C82+1),0),),-IFERROR(ISPMT(D1_I/12,$C82-1,D1_T,OFFSET(Z$4,,-$C82+1)),)))</f>
        <v>0</v>
      </c>
      <c r="AB82" s="548">
        <f ca="1">IF($C82=0,0,IF('Clinic Model'!$P$15="Annuity",-IFERROR(IPMT(D1_I/12,$C82,D1_T,OFFSET(AA$4,,-$C82+1),0),),-IFERROR(ISPMT(D1_I/12,$C82-1,D1_T,OFFSET(AA$4,,-$C82+1)),)))</f>
        <v>0</v>
      </c>
      <c r="AC82" s="548">
        <f ca="1">IF($C82=0,0,IF('Clinic Model'!$P$15="Annuity",-IFERROR(IPMT(D1_I/12,$C82,D1_T,OFFSET(AB$4,,-$C82+1),0),),-IFERROR(ISPMT(D1_I/12,$C82-1,D1_T,OFFSET(AB$4,,-$C82+1)),)))</f>
        <v>0</v>
      </c>
      <c r="AD82" s="548">
        <f ca="1">IF($C82=0,0,IF('Clinic Model'!$P$15="Annuity",-IFERROR(IPMT(D1_I/12,$C82,D1_T,OFFSET(AC$4,,-$C82+1),0),),-IFERROR(ISPMT(D1_I/12,$C82-1,D1_T,OFFSET(AC$4,,-$C82+1)),)))</f>
        <v>0</v>
      </c>
      <c r="AE82" s="548">
        <f ca="1">IF($C82=0,0,IF('Clinic Model'!$P$15="Annuity",-IFERROR(IPMT(D1_I/12,$C82,D1_T,OFFSET(AD$4,,-$C82+1),0),),-IFERROR(ISPMT(D1_I/12,$C82-1,D1_T,OFFSET(AD$4,,-$C82+1)),)))</f>
        <v>0</v>
      </c>
      <c r="AF82" s="548">
        <f ca="1">IF($C82=0,0,IF('Clinic Model'!$P$15="Annuity",-IFERROR(IPMT(D1_I/12,$C82,D1_T,OFFSET(AE$4,,-$C82+1),0),),-IFERROR(ISPMT(D1_I/12,$C82-1,D1_T,OFFSET(AE$4,,-$C82+1)),)))</f>
        <v>0</v>
      </c>
      <c r="AG82" s="548">
        <f ca="1">IF($C82=0,0,IF('Clinic Model'!$P$15="Annuity",-IFERROR(IPMT(D1_I/12,$C82,D1_T,OFFSET(AF$4,,-$C82+1),0),),-IFERROR(ISPMT(D1_I/12,$C82-1,D1_T,OFFSET(AF$4,,-$C82+1)),)))</f>
        <v>0</v>
      </c>
      <c r="AH82" s="548">
        <f ca="1">IF($C82=0,0,IF('Clinic Model'!$P$15="Annuity",-IFERROR(IPMT(D1_I/12,$C82,D1_T,OFFSET(AG$4,,-$C82+1),0),),-IFERROR(ISPMT(D1_I/12,$C82-1,D1_T,OFFSET(AG$4,,-$C82+1)),)))</f>
        <v>0</v>
      </c>
      <c r="AI82" s="548">
        <f ca="1">IF($C82=0,0,IF('Clinic Model'!$P$15="Annuity",-IFERROR(IPMT(D1_I/12,$C82,D1_T,OFFSET(AH$4,,-$C82+1),0),),-IFERROR(ISPMT(D1_I/12,$C82-1,D1_T,OFFSET(AH$4,,-$C82+1)),)))</f>
        <v>0</v>
      </c>
      <c r="AJ82" s="548">
        <f ca="1">IF($C82=0,0,IF('Clinic Model'!$P$15="Annuity",-IFERROR(IPMT(D1_I/12,$C82,D1_T,OFFSET(AI$4,,-$C82+1),0),),-IFERROR(ISPMT(D1_I/12,$C82-1,D1_T,OFFSET(AI$4,,-$C82+1)),)))</f>
        <v>0</v>
      </c>
      <c r="AK82" s="548">
        <f ca="1">IF($C82=0,0,IF('Clinic Model'!$P$15="Annuity",-IFERROR(IPMT(D1_I/12,$C82,D1_T,OFFSET(AJ$4,,-$C82+1),0),),-IFERROR(ISPMT(D1_I/12,$C82-1,D1_T,OFFSET(AJ$4,,-$C82+1)),)))</f>
        <v>0</v>
      </c>
      <c r="AL82" s="548">
        <f ca="1">IF($C82=0,0,IF('Clinic Model'!$P$15="Annuity",-IFERROR(IPMT(D1_I/12,$C82,D1_T,OFFSET(AK$4,,-$C82+1),0),),-IFERROR(ISPMT(D1_I/12,$C82-1,D1_T,OFFSET(AK$4,,-$C82+1)),)))</f>
        <v>0</v>
      </c>
      <c r="AM82" s="548">
        <f ca="1">IF($C82=0,0,IF('Clinic Model'!$P$15="Annuity",-IFERROR(IPMT(D1_I/12,$C82,D1_T,OFFSET(AL$4,,-$C82+1),0),),-IFERROR(ISPMT(D1_I/12,$C82-1,D1_T,OFFSET(AL$4,,-$C82+1)),)))</f>
        <v>0</v>
      </c>
      <c r="AN82" s="548">
        <f ca="1">IF($C82=0,0,IF('Clinic Model'!$P$15="Annuity",-IFERROR(IPMT(D1_I/12,$C82,D1_T,OFFSET(AM$4,,-$C82+1),0),),-IFERROR(ISPMT(D1_I/12,$C82-1,D1_T,OFFSET(AM$4,,-$C82+1)),)))</f>
        <v>0</v>
      </c>
      <c r="AO82" s="548">
        <f ca="1">IF($C82=0,0,IF('Clinic Model'!$P$15="Annuity",-IFERROR(IPMT(D1_I/12,$C82,D1_T,OFFSET(AN$4,,-$C82+1),0),),-IFERROR(ISPMT(D1_I/12,$C82-1,D1_T,OFFSET(AN$4,,-$C82+1)),)))</f>
        <v>0</v>
      </c>
      <c r="AP82" s="548">
        <f ca="1">IF($C82=0,0,IF('Clinic Model'!$P$15="Annuity",-IFERROR(IPMT(D1_I/12,$C82,D1_T,OFFSET(AO$4,,-$C82+1),0),),-IFERROR(ISPMT(D1_I/12,$C82-1,D1_T,OFFSET(AO$4,,-$C82+1)),)))</f>
        <v>0</v>
      </c>
      <c r="AQ82" s="548">
        <f ca="1">IF($C82=0,0,IF('Clinic Model'!$P$15="Annuity",-IFERROR(IPMT(D1_I/12,$C82,D1_T,OFFSET(AP$4,,-$C82+1),0),),-IFERROR(ISPMT(D1_I/12,$C82-1,D1_T,OFFSET(AP$4,,-$C82+1)),)))</f>
        <v>0</v>
      </c>
      <c r="AR82" s="548">
        <f ca="1">IF($C82=0,0,IF('Clinic Model'!$P$15="Annuity",-IFERROR(IPMT(D1_I/12,$C82,D1_T,OFFSET(AQ$4,,-$C82+1),0),),-IFERROR(ISPMT(D1_I/12,$C82-1,D1_T,OFFSET(AQ$4,,-$C82+1)),)))</f>
        <v>0</v>
      </c>
      <c r="AS82" s="548">
        <f ca="1">IF($C82=0,0,IF('Clinic Model'!$P$15="Annuity",-IFERROR(IPMT(D1_I/12,$C82,D1_T,OFFSET(AR$4,,-$C82+1),0),),-IFERROR(ISPMT(D1_I/12,$C82-1,D1_T,OFFSET(AR$4,,-$C82+1)),)))</f>
        <v>0</v>
      </c>
      <c r="AT82" s="548">
        <f ca="1">IF($C82=0,0,IF('Clinic Model'!$P$15="Annuity",-IFERROR(IPMT(D1_I/12,$C82,D1_T,OFFSET(AS$4,,-$C82+1),0),),-IFERROR(ISPMT(D1_I/12,$C82-1,D1_T,OFFSET(AS$4,,-$C82+1)),)))</f>
        <v>0</v>
      </c>
      <c r="AU82" s="548">
        <f ca="1">IF($C82=0,0,IF('Clinic Model'!$P$15="Annuity",-IFERROR(IPMT(D1_I/12,$C82,D1_T,OFFSET(AT$4,,-$C82+1),0),),-IFERROR(ISPMT(D1_I/12,$C82-1,D1_T,OFFSET(AT$4,,-$C82+1)),)))</f>
        <v>0</v>
      </c>
      <c r="AV82" s="548">
        <f ca="1">IF($C82=0,0,IF('Clinic Model'!$P$15="Annuity",-IFERROR(IPMT(D1_I/12,$C82,D1_T,OFFSET(AU$4,,-$C82+1),0),),-IFERROR(ISPMT(D1_I/12,$C82-1,D1_T,OFFSET(AU$4,,-$C82+1)),)))</f>
        <v>0</v>
      </c>
      <c r="AW82" s="548">
        <f ca="1">IF($C82=0,0,IF('Clinic Model'!$P$15="Annuity",-IFERROR(IPMT(D1_I/12,$C82,D1_T,OFFSET(AV$4,,-$C82+1),0),),-IFERROR(ISPMT(D1_I/12,$C82-1,D1_T,OFFSET(AV$4,,-$C82+1)),)))</f>
        <v>0</v>
      </c>
      <c r="AX82" s="548">
        <f ca="1">IF($C82=0,0,IF('Clinic Model'!$P$15="Annuity",-IFERROR(IPMT(D1_I/12,$C82,D1_T,OFFSET(AW$4,,-$C82+1),0),),-IFERROR(ISPMT(D1_I/12,$C82-1,D1_T,OFFSET(AW$4,,-$C82+1)),)))</f>
        <v>0</v>
      </c>
      <c r="AY82" s="548">
        <f ca="1">IF($C82=0,0,IF('Clinic Model'!$P$15="Annuity",-IFERROR(IPMT(D1_I/12,$C82,D1_T,OFFSET(AX$4,,-$C82+1),0),),-IFERROR(ISPMT(D1_I/12,$C82-1,D1_T,OFFSET(AX$4,,-$C82+1)),)))</f>
        <v>0</v>
      </c>
      <c r="AZ82" s="548">
        <f ca="1">IF($C82=0,0,IF('Clinic Model'!$P$15="Annuity",-IFERROR(IPMT(D1_I/12,$C82,D1_T,OFFSET(AY$4,,-$C82+1),0),),-IFERROR(ISPMT(D1_I/12,$C82-1,D1_T,OFFSET(AY$4,,-$C82+1)),)))</f>
        <v>0</v>
      </c>
      <c r="BA82" s="548">
        <f ca="1">IF($C82=0,0,IF('Clinic Model'!$P$15="Annuity",-IFERROR(IPMT(D1_I/12,$C82,D1_T,OFFSET(AZ$4,,-$C82+1),0),),-IFERROR(ISPMT(D1_I/12,$C82-1,D1_T,OFFSET(AZ$4,,-$C82+1)),)))</f>
        <v>0</v>
      </c>
      <c r="BB82" s="548">
        <f ca="1">IF($C82=0,0,IF('Clinic Model'!$P$15="Annuity",-IFERROR(IPMT(D1_I/12,$C82,D1_T,OFFSET(BA$4,,-$C82+1),0),),-IFERROR(ISPMT(D1_I/12,$C82-1,D1_T,OFFSET(BA$4,,-$C82+1)),)))</f>
        <v>0</v>
      </c>
      <c r="BC82" s="548">
        <f ca="1">IF($C82=0,0,IF('Clinic Model'!$P$15="Annuity",-IFERROR(IPMT(D1_I/12,$C82,D1_T,OFFSET(BB$4,,-$C82+1),0),),-IFERROR(ISPMT(D1_I/12,$C82-1,D1_T,OFFSET(BB$4,,-$C82+1)),)))</f>
        <v>0</v>
      </c>
      <c r="BD82" s="548">
        <f ca="1">IF($C82=0,0,IF('Clinic Model'!$P$15="Annuity",-IFERROR(IPMT(D1_I/12,$C82,D1_T,OFFSET(BC$4,,-$C82+1),0),),-IFERROR(ISPMT(D1_I/12,$C82-1,D1_T,OFFSET(BC$4,,-$C82+1)),)))</f>
        <v>0</v>
      </c>
      <c r="BE82" s="548">
        <f ca="1">IF($C82=0,0,IF('Clinic Model'!$P$15="Annuity",-IFERROR(IPMT(D1_I/12,$C82,D1_T,OFFSET(BD$4,,-$C82+1),0),),-IFERROR(ISPMT(D1_I/12,$C82-1,D1_T,OFFSET(BD$4,,-$C82+1)),)))</f>
        <v>0</v>
      </c>
      <c r="BF82" s="548">
        <f ca="1">IF($C82=0,0,IF('Clinic Model'!$P$15="Annuity",-IFERROR(IPMT(D1_I/12,$C82,D1_T,OFFSET(BE$4,,-$C82+1),0),),-IFERROR(ISPMT(D1_I/12,$C82-1,D1_T,OFFSET(BE$4,,-$C82+1)),)))</f>
        <v>0</v>
      </c>
      <c r="BG82" s="548">
        <f ca="1">IF($C82=0,0,IF('Clinic Model'!$P$15="Annuity",-IFERROR(IPMT(D1_I/12,$C82,D1_T,OFFSET(BF$4,,-$C82+1),0),),-IFERROR(ISPMT(D1_I/12,$C82-1,D1_T,OFFSET(BF$4,,-$C82+1)),)))</f>
        <v>0</v>
      </c>
      <c r="BH82" s="548">
        <f ca="1">IF($C82=0,0,IF('Clinic Model'!$P$15="Annuity",-IFERROR(IPMT(D1_I/12,$C82,D1_T,OFFSET(BG$4,,-$C82+1),0),),-IFERROR(ISPMT(D1_I/12,$C82-1,D1_T,OFFSET(BG$4,,-$C82+1)),)))</f>
        <v>0</v>
      </c>
      <c r="BI82" s="548">
        <f ca="1">IF($C82=0,0,IF('Clinic Model'!$P$15="Annuity",-IFERROR(IPMT(D1_I/12,$C82,D1_T,OFFSET(BH$4,,-$C82+1),0),),-IFERROR(ISPMT(D1_I/12,$C82-1,D1_T,OFFSET(BH$4,,-$C82+1)),)))</f>
        <v>0</v>
      </c>
      <c r="BJ82" s="548">
        <f ca="1">IF($C82=0,0,IF('Clinic Model'!$P$15="Annuity",-IFERROR(IPMT(D1_I/12,$C82,D1_T,OFFSET(BI$4,,-$C82+1),0),),-IFERROR(ISPMT(D1_I/12,$C82-1,D1_T,OFFSET(BI$4,,-$C82+1)),)))</f>
        <v>0</v>
      </c>
      <c r="BK82" s="548">
        <f ca="1">IF($C82=0,0,IF('Clinic Model'!$P$15="Annuity",-IFERROR(IPMT(D1_I/12,$C82,D1_T,OFFSET(BJ$4,,-$C82+1),0),),-IFERROR(ISPMT(D1_I/12,$C82-1,D1_T,OFFSET(BJ$4,,-$C82+1)),)))</f>
        <v>0</v>
      </c>
      <c r="BL82" s="548">
        <f ca="1">IF($C82=0,0,IF('Clinic Model'!$P$15="Annuity",-IFERROR(IPMT(D1_I/12,$C82,D1_T,OFFSET(BK$4,,-$C82+1),0),),-IFERROR(ISPMT(D1_I/12,$C82-1,D1_T,OFFSET(BK$4,,-$C82+1)),)))</f>
        <v>0</v>
      </c>
    </row>
    <row r="83" spans="1:64" ht="10.5" hidden="1" customHeight="1" outlineLevel="1" x14ac:dyDescent="0.3">
      <c r="A83" s="105"/>
      <c r="B83" s="504"/>
      <c r="C83" s="105">
        <f t="shared" si="7"/>
        <v>16</v>
      </c>
      <c r="E83" s="548">
        <f ca="1">IF($C83=0,0,IF('Clinic Model'!$P$15="Annuity",-IFERROR(IPMT(D1_I/12,$C83,D1_T,OFFSET(D$4,,-$C83+1),0),),-IFERROR(ISPMT(D1_I/12,$C83-1,D1_T,OFFSET(D$4,,-$C83+1)),)))</f>
        <v>0</v>
      </c>
      <c r="F83" s="548">
        <f ca="1">IF($C83=0,0,IF('Clinic Model'!$P$15="Annuity",-IFERROR(IPMT(D1_I/12,$C83,D1_T,OFFSET(E$4,,-$C83+1),0),),-IFERROR(ISPMT(D1_I/12,$C83-1,D1_T,OFFSET(E$4,,-$C83+1)),)))</f>
        <v>0</v>
      </c>
      <c r="G83" s="548">
        <f ca="1">IF($C83=0,0,IF('Clinic Model'!$P$15="Annuity",-IFERROR(IPMT(D1_I/12,$C83,D1_T,OFFSET(F$4,,-$C83+1),0),),-IFERROR(ISPMT(D1_I/12,$C83-1,D1_T,OFFSET(F$4,,-$C83+1)),)))</f>
        <v>0</v>
      </c>
      <c r="H83" s="548">
        <f ca="1">IF($C83=0,0,IF('Clinic Model'!$P$15="Annuity",-IFERROR(IPMT(D1_I/12,$C83,D1_T,OFFSET(G$4,,-$C83+1),0),),-IFERROR(ISPMT(D1_I/12,$C83-1,D1_T,OFFSET(G$4,,-$C83+1)),)))</f>
        <v>0</v>
      </c>
      <c r="I83" s="548">
        <f ca="1">IF($C83=0,0,IF('Clinic Model'!$P$15="Annuity",-IFERROR(IPMT(D1_I/12,$C83,D1_T,OFFSET(H$4,,-$C83+1),0),),-IFERROR(ISPMT(D1_I/12,$C83-1,D1_T,OFFSET(H$4,,-$C83+1)),)))</f>
        <v>0</v>
      </c>
      <c r="J83" s="548">
        <f ca="1">IF($C83=0,0,IF('Clinic Model'!$P$15="Annuity",-IFERROR(IPMT(D1_I/12,$C83,D1_T,OFFSET(I$4,,-$C83+1),0),),-IFERROR(ISPMT(D1_I/12,$C83-1,D1_T,OFFSET(I$4,,-$C83+1)),)))</f>
        <v>0</v>
      </c>
      <c r="K83" s="548">
        <f ca="1">IF($C83=0,0,IF('Clinic Model'!$P$15="Annuity",-IFERROR(IPMT(D1_I/12,$C83,D1_T,OFFSET(J$4,,-$C83+1),0),),-IFERROR(ISPMT(D1_I/12,$C83-1,D1_T,OFFSET(J$4,,-$C83+1)),)))</f>
        <v>0</v>
      </c>
      <c r="L83" s="548">
        <f ca="1">IF($C83=0,0,IF('Clinic Model'!$P$15="Annuity",-IFERROR(IPMT(D1_I/12,$C83,D1_T,OFFSET(K$4,,-$C83+1),0),),-IFERROR(ISPMT(D1_I/12,$C83-1,D1_T,OFFSET(K$4,,-$C83+1)),)))</f>
        <v>0</v>
      </c>
      <c r="M83" s="548">
        <f ca="1">IF($C83=0,0,IF('Clinic Model'!$P$15="Annuity",-IFERROR(IPMT(D1_I/12,$C83,D1_T,OFFSET(L$4,,-$C83+1),0),),-IFERROR(ISPMT(D1_I/12,$C83-1,D1_T,OFFSET(L$4,,-$C83+1)),)))</f>
        <v>0</v>
      </c>
      <c r="N83" s="548">
        <f ca="1">IF($C83=0,0,IF('Clinic Model'!$P$15="Annuity",-IFERROR(IPMT(D1_I/12,$C83,D1_T,OFFSET(M$4,,-$C83+1),0),),-IFERROR(ISPMT(D1_I/12,$C83-1,D1_T,OFFSET(M$4,,-$C83+1)),)))</f>
        <v>0</v>
      </c>
      <c r="O83" s="548">
        <f ca="1">IF($C83=0,0,IF('Clinic Model'!$P$15="Annuity",-IFERROR(IPMT(D1_I/12,$C83,D1_T,OFFSET(N$4,,-$C83+1),0),),-IFERROR(ISPMT(D1_I/12,$C83-1,D1_T,OFFSET(N$4,,-$C83+1)),)))</f>
        <v>0</v>
      </c>
      <c r="P83" s="548">
        <f ca="1">IF($C83=0,0,IF('Clinic Model'!$P$15="Annuity",-IFERROR(IPMT(D1_I/12,$C83,D1_T,OFFSET(O$4,,-$C83+1),0),),-IFERROR(ISPMT(D1_I/12,$C83-1,D1_T,OFFSET(O$4,,-$C83+1)),)))</f>
        <v>0</v>
      </c>
      <c r="Q83" s="548">
        <f ca="1">IF($C83=0,0,IF('Clinic Model'!$P$15="Annuity",-IFERROR(IPMT(D1_I/12,$C83,D1_T,OFFSET(P$4,,-$C83+1),0),),-IFERROR(ISPMT(D1_I/12,$C83-1,D1_T,OFFSET(P$4,,-$C83+1)),)))</f>
        <v>0</v>
      </c>
      <c r="R83" s="548">
        <f ca="1">IF($C83=0,0,IF('Clinic Model'!$P$15="Annuity",-IFERROR(IPMT(D1_I/12,$C83,D1_T,OFFSET(Q$4,,-$C83+1),0),),-IFERROR(ISPMT(D1_I/12,$C83-1,D1_T,OFFSET(Q$4,,-$C83+1)),)))</f>
        <v>0</v>
      </c>
      <c r="S83" s="548">
        <f ca="1">IF($C83=0,0,IF('Clinic Model'!$P$15="Annuity",-IFERROR(IPMT(D1_I/12,$C83,D1_T,OFFSET(R$4,,-$C83+1),0),),-IFERROR(ISPMT(D1_I/12,$C83-1,D1_T,OFFSET(R$4,,-$C83+1)),)))</f>
        <v>0</v>
      </c>
      <c r="T83" s="548">
        <f ca="1">IF($C83=0,0,IF('Clinic Model'!$P$15="Annuity",-IFERROR(IPMT(D1_I/12,$C83,D1_T,OFFSET(S$4,,-$C83+1),0),),-IFERROR(ISPMT(D1_I/12,$C83-1,D1_T,OFFSET(S$4,,-$C83+1)),)))</f>
        <v>0</v>
      </c>
      <c r="U83" s="548">
        <f ca="1">IF($C83=0,0,IF('Clinic Model'!$P$15="Annuity",-IFERROR(IPMT(D1_I/12,$C83,D1_T,OFFSET(T$4,,-$C83+1),0),),-IFERROR(ISPMT(D1_I/12,$C83-1,D1_T,OFFSET(T$4,,-$C83+1)),)))</f>
        <v>4958.333333333333</v>
      </c>
      <c r="V83" s="548">
        <f ca="1">IF($C83=0,0,IF('Clinic Model'!$P$15="Annuity",-IFERROR(IPMT(D1_I/12,$C83,D1_T,OFFSET(U$4,,-$C83+1),0),),-IFERROR(ISPMT(D1_I/12,$C83-1,D1_T,OFFSET(U$4,,-$C83+1)),)))</f>
        <v>0</v>
      </c>
      <c r="W83" s="548">
        <f ca="1">IF($C83=0,0,IF('Clinic Model'!$P$15="Annuity",-IFERROR(IPMT(D1_I/12,$C83,D1_T,OFFSET(V$4,,-$C83+1),0),),-IFERROR(ISPMT(D1_I/12,$C83-1,D1_T,OFFSET(V$4,,-$C83+1)),)))</f>
        <v>0</v>
      </c>
      <c r="X83" s="548">
        <f ca="1">IF($C83=0,0,IF('Clinic Model'!$P$15="Annuity",-IFERROR(IPMT(D1_I/12,$C83,D1_T,OFFSET(W$4,,-$C83+1),0),),-IFERROR(ISPMT(D1_I/12,$C83-1,D1_T,OFFSET(W$4,,-$C83+1)),)))</f>
        <v>0</v>
      </c>
      <c r="Y83" s="548">
        <f ca="1">IF($C83=0,0,IF('Clinic Model'!$P$15="Annuity",-IFERROR(IPMT(D1_I/12,$C83,D1_T,OFFSET(X$4,,-$C83+1),0),),-IFERROR(ISPMT(D1_I/12,$C83-1,D1_T,OFFSET(X$4,,-$C83+1)),)))</f>
        <v>0</v>
      </c>
      <c r="Z83" s="548">
        <f ca="1">IF($C83=0,0,IF('Clinic Model'!$P$15="Annuity",-IFERROR(IPMT(D1_I/12,$C83,D1_T,OFFSET(Y$4,,-$C83+1),0),),-IFERROR(ISPMT(D1_I/12,$C83-1,D1_T,OFFSET(Y$4,,-$C83+1)),)))</f>
        <v>0</v>
      </c>
      <c r="AA83" s="548">
        <f ca="1">IF($C83=0,0,IF('Clinic Model'!$P$15="Annuity",-IFERROR(IPMT(D1_I/12,$C83,D1_T,OFFSET(Z$4,,-$C83+1),0),),-IFERROR(ISPMT(D1_I/12,$C83-1,D1_T,OFFSET(Z$4,,-$C83+1)),)))</f>
        <v>0</v>
      </c>
      <c r="AB83" s="548">
        <f ca="1">IF($C83=0,0,IF('Clinic Model'!$P$15="Annuity",-IFERROR(IPMT(D1_I/12,$C83,D1_T,OFFSET(AA$4,,-$C83+1),0),),-IFERROR(ISPMT(D1_I/12,$C83-1,D1_T,OFFSET(AA$4,,-$C83+1)),)))</f>
        <v>0</v>
      </c>
      <c r="AC83" s="548">
        <f ca="1">IF($C83=0,0,IF('Clinic Model'!$P$15="Annuity",-IFERROR(IPMT(D1_I/12,$C83,D1_T,OFFSET(AB$4,,-$C83+1),0),),-IFERROR(ISPMT(D1_I/12,$C83-1,D1_T,OFFSET(AB$4,,-$C83+1)),)))</f>
        <v>0</v>
      </c>
      <c r="AD83" s="548">
        <f ca="1">IF($C83=0,0,IF('Clinic Model'!$P$15="Annuity",-IFERROR(IPMT(D1_I/12,$C83,D1_T,OFFSET(AC$4,,-$C83+1),0),),-IFERROR(ISPMT(D1_I/12,$C83-1,D1_T,OFFSET(AC$4,,-$C83+1)),)))</f>
        <v>0</v>
      </c>
      <c r="AE83" s="548">
        <f ca="1">IF($C83=0,0,IF('Clinic Model'!$P$15="Annuity",-IFERROR(IPMT(D1_I/12,$C83,D1_T,OFFSET(AD$4,,-$C83+1),0),),-IFERROR(ISPMT(D1_I/12,$C83-1,D1_T,OFFSET(AD$4,,-$C83+1)),)))</f>
        <v>0</v>
      </c>
      <c r="AF83" s="548">
        <f ca="1">IF($C83=0,0,IF('Clinic Model'!$P$15="Annuity",-IFERROR(IPMT(D1_I/12,$C83,D1_T,OFFSET(AE$4,,-$C83+1),0),),-IFERROR(ISPMT(D1_I/12,$C83-1,D1_T,OFFSET(AE$4,,-$C83+1)),)))</f>
        <v>0</v>
      </c>
      <c r="AG83" s="548">
        <f ca="1">IF($C83=0,0,IF('Clinic Model'!$P$15="Annuity",-IFERROR(IPMT(D1_I/12,$C83,D1_T,OFFSET(AF$4,,-$C83+1),0),),-IFERROR(ISPMT(D1_I/12,$C83-1,D1_T,OFFSET(AF$4,,-$C83+1)),)))</f>
        <v>0</v>
      </c>
      <c r="AH83" s="548">
        <f ca="1">IF($C83=0,0,IF('Clinic Model'!$P$15="Annuity",-IFERROR(IPMT(D1_I/12,$C83,D1_T,OFFSET(AG$4,,-$C83+1),0),),-IFERROR(ISPMT(D1_I/12,$C83-1,D1_T,OFFSET(AG$4,,-$C83+1)),)))</f>
        <v>0</v>
      </c>
      <c r="AI83" s="548">
        <f ca="1">IF($C83=0,0,IF('Clinic Model'!$P$15="Annuity",-IFERROR(IPMT(D1_I/12,$C83,D1_T,OFFSET(AH$4,,-$C83+1),0),),-IFERROR(ISPMT(D1_I/12,$C83-1,D1_T,OFFSET(AH$4,,-$C83+1)),)))</f>
        <v>0</v>
      </c>
      <c r="AJ83" s="548">
        <f ca="1">IF($C83=0,0,IF('Clinic Model'!$P$15="Annuity",-IFERROR(IPMT(D1_I/12,$C83,D1_T,OFFSET(AI$4,,-$C83+1),0),),-IFERROR(ISPMT(D1_I/12,$C83-1,D1_T,OFFSET(AI$4,,-$C83+1)),)))</f>
        <v>0</v>
      </c>
      <c r="AK83" s="548">
        <f ca="1">IF($C83=0,0,IF('Clinic Model'!$P$15="Annuity",-IFERROR(IPMT(D1_I/12,$C83,D1_T,OFFSET(AJ$4,,-$C83+1),0),),-IFERROR(ISPMT(D1_I/12,$C83-1,D1_T,OFFSET(AJ$4,,-$C83+1)),)))</f>
        <v>0</v>
      </c>
      <c r="AL83" s="548">
        <f ca="1">IF($C83=0,0,IF('Clinic Model'!$P$15="Annuity",-IFERROR(IPMT(D1_I/12,$C83,D1_T,OFFSET(AK$4,,-$C83+1),0),),-IFERROR(ISPMT(D1_I/12,$C83-1,D1_T,OFFSET(AK$4,,-$C83+1)),)))</f>
        <v>0</v>
      </c>
      <c r="AM83" s="548">
        <f ca="1">IF($C83=0,0,IF('Clinic Model'!$P$15="Annuity",-IFERROR(IPMT(D1_I/12,$C83,D1_T,OFFSET(AL$4,,-$C83+1),0),),-IFERROR(ISPMT(D1_I/12,$C83-1,D1_T,OFFSET(AL$4,,-$C83+1)),)))</f>
        <v>0</v>
      </c>
      <c r="AN83" s="548">
        <f ca="1">IF($C83=0,0,IF('Clinic Model'!$P$15="Annuity",-IFERROR(IPMT(D1_I/12,$C83,D1_T,OFFSET(AM$4,,-$C83+1),0),),-IFERROR(ISPMT(D1_I/12,$C83-1,D1_T,OFFSET(AM$4,,-$C83+1)),)))</f>
        <v>0</v>
      </c>
      <c r="AO83" s="548">
        <f ca="1">IF($C83=0,0,IF('Clinic Model'!$P$15="Annuity",-IFERROR(IPMT(D1_I/12,$C83,D1_T,OFFSET(AN$4,,-$C83+1),0),),-IFERROR(ISPMT(D1_I/12,$C83-1,D1_T,OFFSET(AN$4,,-$C83+1)),)))</f>
        <v>0</v>
      </c>
      <c r="AP83" s="548">
        <f ca="1">IF($C83=0,0,IF('Clinic Model'!$P$15="Annuity",-IFERROR(IPMT(D1_I/12,$C83,D1_T,OFFSET(AO$4,,-$C83+1),0),),-IFERROR(ISPMT(D1_I/12,$C83-1,D1_T,OFFSET(AO$4,,-$C83+1)),)))</f>
        <v>0</v>
      </c>
      <c r="AQ83" s="548">
        <f ca="1">IF($C83=0,0,IF('Clinic Model'!$P$15="Annuity",-IFERROR(IPMT(D1_I/12,$C83,D1_T,OFFSET(AP$4,,-$C83+1),0),),-IFERROR(ISPMT(D1_I/12,$C83-1,D1_T,OFFSET(AP$4,,-$C83+1)),)))</f>
        <v>0</v>
      </c>
      <c r="AR83" s="548">
        <f ca="1">IF($C83=0,0,IF('Clinic Model'!$P$15="Annuity",-IFERROR(IPMT(D1_I/12,$C83,D1_T,OFFSET(AQ$4,,-$C83+1),0),),-IFERROR(ISPMT(D1_I/12,$C83-1,D1_T,OFFSET(AQ$4,,-$C83+1)),)))</f>
        <v>0</v>
      </c>
      <c r="AS83" s="548">
        <f ca="1">IF($C83=0,0,IF('Clinic Model'!$P$15="Annuity",-IFERROR(IPMT(D1_I/12,$C83,D1_T,OFFSET(AR$4,,-$C83+1),0),),-IFERROR(ISPMT(D1_I/12,$C83-1,D1_T,OFFSET(AR$4,,-$C83+1)),)))</f>
        <v>0</v>
      </c>
      <c r="AT83" s="548">
        <f ca="1">IF($C83=0,0,IF('Clinic Model'!$P$15="Annuity",-IFERROR(IPMT(D1_I/12,$C83,D1_T,OFFSET(AS$4,,-$C83+1),0),),-IFERROR(ISPMT(D1_I/12,$C83-1,D1_T,OFFSET(AS$4,,-$C83+1)),)))</f>
        <v>0</v>
      </c>
      <c r="AU83" s="548">
        <f ca="1">IF($C83=0,0,IF('Clinic Model'!$P$15="Annuity",-IFERROR(IPMT(D1_I/12,$C83,D1_T,OFFSET(AT$4,,-$C83+1),0),),-IFERROR(ISPMT(D1_I/12,$C83-1,D1_T,OFFSET(AT$4,,-$C83+1)),)))</f>
        <v>0</v>
      </c>
      <c r="AV83" s="548">
        <f ca="1">IF($C83=0,0,IF('Clinic Model'!$P$15="Annuity",-IFERROR(IPMT(D1_I/12,$C83,D1_T,OFFSET(AU$4,,-$C83+1),0),),-IFERROR(ISPMT(D1_I/12,$C83-1,D1_T,OFFSET(AU$4,,-$C83+1)),)))</f>
        <v>0</v>
      </c>
      <c r="AW83" s="548">
        <f ca="1">IF($C83=0,0,IF('Clinic Model'!$P$15="Annuity",-IFERROR(IPMT(D1_I/12,$C83,D1_T,OFFSET(AV$4,,-$C83+1),0),),-IFERROR(ISPMT(D1_I/12,$C83-1,D1_T,OFFSET(AV$4,,-$C83+1)),)))</f>
        <v>0</v>
      </c>
      <c r="AX83" s="548">
        <f ca="1">IF($C83=0,0,IF('Clinic Model'!$P$15="Annuity",-IFERROR(IPMT(D1_I/12,$C83,D1_T,OFFSET(AW$4,,-$C83+1),0),),-IFERROR(ISPMT(D1_I/12,$C83-1,D1_T,OFFSET(AW$4,,-$C83+1)),)))</f>
        <v>0</v>
      </c>
      <c r="AY83" s="548">
        <f ca="1">IF($C83=0,0,IF('Clinic Model'!$P$15="Annuity",-IFERROR(IPMT(D1_I/12,$C83,D1_T,OFFSET(AX$4,,-$C83+1),0),),-IFERROR(ISPMT(D1_I/12,$C83-1,D1_T,OFFSET(AX$4,,-$C83+1)),)))</f>
        <v>0</v>
      </c>
      <c r="AZ83" s="548">
        <f ca="1">IF($C83=0,0,IF('Clinic Model'!$P$15="Annuity",-IFERROR(IPMT(D1_I/12,$C83,D1_T,OFFSET(AY$4,,-$C83+1),0),),-IFERROR(ISPMT(D1_I/12,$C83-1,D1_T,OFFSET(AY$4,,-$C83+1)),)))</f>
        <v>0</v>
      </c>
      <c r="BA83" s="548">
        <f ca="1">IF($C83=0,0,IF('Clinic Model'!$P$15="Annuity",-IFERROR(IPMT(D1_I/12,$C83,D1_T,OFFSET(AZ$4,,-$C83+1),0),),-IFERROR(ISPMT(D1_I/12,$C83-1,D1_T,OFFSET(AZ$4,,-$C83+1)),)))</f>
        <v>0</v>
      </c>
      <c r="BB83" s="548">
        <f ca="1">IF($C83=0,0,IF('Clinic Model'!$P$15="Annuity",-IFERROR(IPMT(D1_I/12,$C83,D1_T,OFFSET(BA$4,,-$C83+1),0),),-IFERROR(ISPMT(D1_I/12,$C83-1,D1_T,OFFSET(BA$4,,-$C83+1)),)))</f>
        <v>0</v>
      </c>
      <c r="BC83" s="548">
        <f ca="1">IF($C83=0,0,IF('Clinic Model'!$P$15="Annuity",-IFERROR(IPMT(D1_I/12,$C83,D1_T,OFFSET(BB$4,,-$C83+1),0),),-IFERROR(ISPMT(D1_I/12,$C83-1,D1_T,OFFSET(BB$4,,-$C83+1)),)))</f>
        <v>0</v>
      </c>
      <c r="BD83" s="548">
        <f ca="1">IF($C83=0,0,IF('Clinic Model'!$P$15="Annuity",-IFERROR(IPMT(D1_I/12,$C83,D1_T,OFFSET(BC$4,,-$C83+1),0),),-IFERROR(ISPMT(D1_I/12,$C83-1,D1_T,OFFSET(BC$4,,-$C83+1)),)))</f>
        <v>0</v>
      </c>
      <c r="BE83" s="548">
        <f ca="1">IF($C83=0,0,IF('Clinic Model'!$P$15="Annuity",-IFERROR(IPMT(D1_I/12,$C83,D1_T,OFFSET(BD$4,,-$C83+1),0),),-IFERROR(ISPMT(D1_I/12,$C83-1,D1_T,OFFSET(BD$4,,-$C83+1)),)))</f>
        <v>0</v>
      </c>
      <c r="BF83" s="548">
        <f ca="1">IF($C83=0,0,IF('Clinic Model'!$P$15="Annuity",-IFERROR(IPMT(D1_I/12,$C83,D1_T,OFFSET(BE$4,,-$C83+1),0),),-IFERROR(ISPMT(D1_I/12,$C83-1,D1_T,OFFSET(BE$4,,-$C83+1)),)))</f>
        <v>0</v>
      </c>
      <c r="BG83" s="548">
        <f ca="1">IF($C83=0,0,IF('Clinic Model'!$P$15="Annuity",-IFERROR(IPMT(D1_I/12,$C83,D1_T,OFFSET(BF$4,,-$C83+1),0),),-IFERROR(ISPMT(D1_I/12,$C83-1,D1_T,OFFSET(BF$4,,-$C83+1)),)))</f>
        <v>0</v>
      </c>
      <c r="BH83" s="548">
        <f ca="1">IF($C83=0,0,IF('Clinic Model'!$P$15="Annuity",-IFERROR(IPMT(D1_I/12,$C83,D1_T,OFFSET(BG$4,,-$C83+1),0),),-IFERROR(ISPMT(D1_I/12,$C83-1,D1_T,OFFSET(BG$4,,-$C83+1)),)))</f>
        <v>0</v>
      </c>
      <c r="BI83" s="548">
        <f ca="1">IF($C83=0,0,IF('Clinic Model'!$P$15="Annuity",-IFERROR(IPMT(D1_I/12,$C83,D1_T,OFFSET(BH$4,,-$C83+1),0),),-IFERROR(ISPMT(D1_I/12,$C83-1,D1_T,OFFSET(BH$4,,-$C83+1)),)))</f>
        <v>0</v>
      </c>
      <c r="BJ83" s="548">
        <f ca="1">IF($C83=0,0,IF('Clinic Model'!$P$15="Annuity",-IFERROR(IPMT(D1_I/12,$C83,D1_T,OFFSET(BI$4,,-$C83+1),0),),-IFERROR(ISPMT(D1_I/12,$C83-1,D1_T,OFFSET(BI$4,,-$C83+1)),)))</f>
        <v>0</v>
      </c>
      <c r="BK83" s="548">
        <f ca="1">IF($C83=0,0,IF('Clinic Model'!$P$15="Annuity",-IFERROR(IPMT(D1_I/12,$C83,D1_T,OFFSET(BJ$4,,-$C83+1),0),),-IFERROR(ISPMT(D1_I/12,$C83-1,D1_T,OFFSET(BJ$4,,-$C83+1)),)))</f>
        <v>0</v>
      </c>
      <c r="BL83" s="548">
        <f ca="1">IF($C83=0,0,IF('Clinic Model'!$P$15="Annuity",-IFERROR(IPMT(D1_I/12,$C83,D1_T,OFFSET(BK$4,,-$C83+1),0),),-IFERROR(ISPMT(D1_I/12,$C83-1,D1_T,OFFSET(BK$4,,-$C83+1)),)))</f>
        <v>0</v>
      </c>
    </row>
    <row r="84" spans="1:64" ht="10.5" hidden="1" customHeight="1" outlineLevel="1" x14ac:dyDescent="0.3">
      <c r="A84" s="105"/>
      <c r="B84" s="504"/>
      <c r="C84" s="105">
        <f t="shared" si="7"/>
        <v>17</v>
      </c>
      <c r="E84" s="548">
        <f ca="1">IF($C84=0,0,IF('Clinic Model'!$P$15="Annuity",-IFERROR(IPMT(D1_I/12,$C84,D1_T,OFFSET(D$4,,-$C84+1),0),),-IFERROR(ISPMT(D1_I/12,$C84-1,D1_T,OFFSET(D$4,,-$C84+1)),)))</f>
        <v>0</v>
      </c>
      <c r="F84" s="548">
        <f ca="1">IF($C84=0,0,IF('Clinic Model'!$P$15="Annuity",-IFERROR(IPMT(D1_I/12,$C84,D1_T,OFFSET(E$4,,-$C84+1),0),),-IFERROR(ISPMT(D1_I/12,$C84-1,D1_T,OFFSET(E$4,,-$C84+1)),)))</f>
        <v>0</v>
      </c>
      <c r="G84" s="548">
        <f ca="1">IF($C84=0,0,IF('Clinic Model'!$P$15="Annuity",-IFERROR(IPMT(D1_I/12,$C84,D1_T,OFFSET(F$4,,-$C84+1),0),),-IFERROR(ISPMT(D1_I/12,$C84-1,D1_T,OFFSET(F$4,,-$C84+1)),)))</f>
        <v>0</v>
      </c>
      <c r="H84" s="548">
        <f ca="1">IF($C84=0,0,IF('Clinic Model'!$P$15="Annuity",-IFERROR(IPMT(D1_I/12,$C84,D1_T,OFFSET(G$4,,-$C84+1),0),),-IFERROR(ISPMT(D1_I/12,$C84-1,D1_T,OFFSET(G$4,,-$C84+1)),)))</f>
        <v>0</v>
      </c>
      <c r="I84" s="548">
        <f ca="1">IF($C84=0,0,IF('Clinic Model'!$P$15="Annuity",-IFERROR(IPMT(D1_I/12,$C84,D1_T,OFFSET(H$4,,-$C84+1),0),),-IFERROR(ISPMT(D1_I/12,$C84-1,D1_T,OFFSET(H$4,,-$C84+1)),)))</f>
        <v>0</v>
      </c>
      <c r="J84" s="548">
        <f ca="1">IF($C84=0,0,IF('Clinic Model'!$P$15="Annuity",-IFERROR(IPMT(D1_I/12,$C84,D1_T,OFFSET(I$4,,-$C84+1),0),),-IFERROR(ISPMT(D1_I/12,$C84-1,D1_T,OFFSET(I$4,,-$C84+1)),)))</f>
        <v>0</v>
      </c>
      <c r="K84" s="548">
        <f ca="1">IF($C84=0,0,IF('Clinic Model'!$P$15="Annuity",-IFERROR(IPMT(D1_I/12,$C84,D1_T,OFFSET(J$4,,-$C84+1),0),),-IFERROR(ISPMT(D1_I/12,$C84-1,D1_T,OFFSET(J$4,,-$C84+1)),)))</f>
        <v>0</v>
      </c>
      <c r="L84" s="548">
        <f ca="1">IF($C84=0,0,IF('Clinic Model'!$P$15="Annuity",-IFERROR(IPMT(D1_I/12,$C84,D1_T,OFFSET(K$4,,-$C84+1),0),),-IFERROR(ISPMT(D1_I/12,$C84-1,D1_T,OFFSET(K$4,,-$C84+1)),)))</f>
        <v>0</v>
      </c>
      <c r="M84" s="548">
        <f ca="1">IF($C84=0,0,IF('Clinic Model'!$P$15="Annuity",-IFERROR(IPMT(D1_I/12,$C84,D1_T,OFFSET(L$4,,-$C84+1),0),),-IFERROR(ISPMT(D1_I/12,$C84-1,D1_T,OFFSET(L$4,,-$C84+1)),)))</f>
        <v>0</v>
      </c>
      <c r="N84" s="548">
        <f ca="1">IF($C84=0,0,IF('Clinic Model'!$P$15="Annuity",-IFERROR(IPMT(D1_I/12,$C84,D1_T,OFFSET(M$4,,-$C84+1),0),),-IFERROR(ISPMT(D1_I/12,$C84-1,D1_T,OFFSET(M$4,,-$C84+1)),)))</f>
        <v>0</v>
      </c>
      <c r="O84" s="548">
        <f ca="1">IF($C84=0,0,IF('Clinic Model'!$P$15="Annuity",-IFERROR(IPMT(D1_I/12,$C84,D1_T,OFFSET(N$4,,-$C84+1),0),),-IFERROR(ISPMT(D1_I/12,$C84-1,D1_T,OFFSET(N$4,,-$C84+1)),)))</f>
        <v>0</v>
      </c>
      <c r="P84" s="548">
        <f ca="1">IF($C84=0,0,IF('Clinic Model'!$P$15="Annuity",-IFERROR(IPMT(D1_I/12,$C84,D1_T,OFFSET(O$4,,-$C84+1),0),),-IFERROR(ISPMT(D1_I/12,$C84-1,D1_T,OFFSET(O$4,,-$C84+1)),)))</f>
        <v>0</v>
      </c>
      <c r="Q84" s="548">
        <f ca="1">IF($C84=0,0,IF('Clinic Model'!$P$15="Annuity",-IFERROR(IPMT(D1_I/12,$C84,D1_T,OFFSET(P$4,,-$C84+1),0),),-IFERROR(ISPMT(D1_I/12,$C84-1,D1_T,OFFSET(P$4,,-$C84+1)),)))</f>
        <v>0</v>
      </c>
      <c r="R84" s="548">
        <f ca="1">IF($C84=0,0,IF('Clinic Model'!$P$15="Annuity",-IFERROR(IPMT(D1_I/12,$C84,D1_T,OFFSET(Q$4,,-$C84+1),0),),-IFERROR(ISPMT(D1_I/12,$C84-1,D1_T,OFFSET(Q$4,,-$C84+1)),)))</f>
        <v>0</v>
      </c>
      <c r="S84" s="548">
        <f ca="1">IF($C84=0,0,IF('Clinic Model'!$P$15="Annuity",-IFERROR(IPMT(D1_I/12,$C84,D1_T,OFFSET(R$4,,-$C84+1),0),),-IFERROR(ISPMT(D1_I/12,$C84-1,D1_T,OFFSET(R$4,,-$C84+1)),)))</f>
        <v>0</v>
      </c>
      <c r="T84" s="548">
        <f ca="1">IF($C84=0,0,IF('Clinic Model'!$P$15="Annuity",-IFERROR(IPMT(D1_I/12,$C84,D1_T,OFFSET(S$4,,-$C84+1),0),),-IFERROR(ISPMT(D1_I/12,$C84-1,D1_T,OFFSET(S$4,,-$C84+1)),)))</f>
        <v>0</v>
      </c>
      <c r="U84" s="548">
        <f ca="1">IF($C84=0,0,IF('Clinic Model'!$P$15="Annuity",-IFERROR(IPMT(D1_I/12,$C84,D1_T,OFFSET(T$4,,-$C84+1),0),),-IFERROR(ISPMT(D1_I/12,$C84-1,D1_T,OFFSET(T$4,,-$C84+1)),)))</f>
        <v>0</v>
      </c>
      <c r="V84" s="548">
        <f ca="1">IF($C84=0,0,IF('Clinic Model'!$P$15="Annuity",-IFERROR(IPMT(D1_I/12,$C84,D1_T,OFFSET(U$4,,-$C84+1),0),),-IFERROR(ISPMT(D1_I/12,$C84-1,D1_T,OFFSET(U$4,,-$C84+1)),)))</f>
        <v>4722.2222222222226</v>
      </c>
      <c r="W84" s="548">
        <f ca="1">IF($C84=0,0,IF('Clinic Model'!$P$15="Annuity",-IFERROR(IPMT(D1_I/12,$C84,D1_T,OFFSET(V$4,,-$C84+1),0),),-IFERROR(ISPMT(D1_I/12,$C84-1,D1_T,OFFSET(V$4,,-$C84+1)),)))</f>
        <v>0</v>
      </c>
      <c r="X84" s="548">
        <f ca="1">IF($C84=0,0,IF('Clinic Model'!$P$15="Annuity",-IFERROR(IPMT(D1_I/12,$C84,D1_T,OFFSET(W$4,,-$C84+1),0),),-IFERROR(ISPMT(D1_I/12,$C84-1,D1_T,OFFSET(W$4,,-$C84+1)),)))</f>
        <v>0</v>
      </c>
      <c r="Y84" s="548">
        <f ca="1">IF($C84=0,0,IF('Clinic Model'!$P$15="Annuity",-IFERROR(IPMT(D1_I/12,$C84,D1_T,OFFSET(X$4,,-$C84+1),0),),-IFERROR(ISPMT(D1_I/12,$C84-1,D1_T,OFFSET(X$4,,-$C84+1)),)))</f>
        <v>0</v>
      </c>
      <c r="Z84" s="548">
        <f ca="1">IF($C84=0,0,IF('Clinic Model'!$P$15="Annuity",-IFERROR(IPMT(D1_I/12,$C84,D1_T,OFFSET(Y$4,,-$C84+1),0),),-IFERROR(ISPMT(D1_I/12,$C84-1,D1_T,OFFSET(Y$4,,-$C84+1)),)))</f>
        <v>0</v>
      </c>
      <c r="AA84" s="548">
        <f ca="1">IF($C84=0,0,IF('Clinic Model'!$P$15="Annuity",-IFERROR(IPMT(D1_I/12,$C84,D1_T,OFFSET(Z$4,,-$C84+1),0),),-IFERROR(ISPMT(D1_I/12,$C84-1,D1_T,OFFSET(Z$4,,-$C84+1)),)))</f>
        <v>0</v>
      </c>
      <c r="AB84" s="548">
        <f ca="1">IF($C84=0,0,IF('Clinic Model'!$P$15="Annuity",-IFERROR(IPMT(D1_I/12,$C84,D1_T,OFFSET(AA$4,,-$C84+1),0),),-IFERROR(ISPMT(D1_I/12,$C84-1,D1_T,OFFSET(AA$4,,-$C84+1)),)))</f>
        <v>0</v>
      </c>
      <c r="AC84" s="548">
        <f ca="1">IF($C84=0,0,IF('Clinic Model'!$P$15="Annuity",-IFERROR(IPMT(D1_I/12,$C84,D1_T,OFFSET(AB$4,,-$C84+1),0),),-IFERROR(ISPMT(D1_I/12,$C84-1,D1_T,OFFSET(AB$4,,-$C84+1)),)))</f>
        <v>0</v>
      </c>
      <c r="AD84" s="548">
        <f ca="1">IF($C84=0,0,IF('Clinic Model'!$P$15="Annuity",-IFERROR(IPMT(D1_I/12,$C84,D1_T,OFFSET(AC$4,,-$C84+1),0),),-IFERROR(ISPMT(D1_I/12,$C84-1,D1_T,OFFSET(AC$4,,-$C84+1)),)))</f>
        <v>0</v>
      </c>
      <c r="AE84" s="548">
        <f ca="1">IF($C84=0,0,IF('Clinic Model'!$P$15="Annuity",-IFERROR(IPMT(D1_I/12,$C84,D1_T,OFFSET(AD$4,,-$C84+1),0),),-IFERROR(ISPMT(D1_I/12,$C84-1,D1_T,OFFSET(AD$4,,-$C84+1)),)))</f>
        <v>0</v>
      </c>
      <c r="AF84" s="548">
        <f ca="1">IF($C84=0,0,IF('Clinic Model'!$P$15="Annuity",-IFERROR(IPMT(D1_I/12,$C84,D1_T,OFFSET(AE$4,,-$C84+1),0),),-IFERROR(ISPMT(D1_I/12,$C84-1,D1_T,OFFSET(AE$4,,-$C84+1)),)))</f>
        <v>0</v>
      </c>
      <c r="AG84" s="548">
        <f ca="1">IF($C84=0,0,IF('Clinic Model'!$P$15="Annuity",-IFERROR(IPMT(D1_I/12,$C84,D1_T,OFFSET(AF$4,,-$C84+1),0),),-IFERROR(ISPMT(D1_I/12,$C84-1,D1_T,OFFSET(AF$4,,-$C84+1)),)))</f>
        <v>0</v>
      </c>
      <c r="AH84" s="548">
        <f ca="1">IF($C84=0,0,IF('Clinic Model'!$P$15="Annuity",-IFERROR(IPMT(D1_I/12,$C84,D1_T,OFFSET(AG$4,,-$C84+1),0),),-IFERROR(ISPMT(D1_I/12,$C84-1,D1_T,OFFSET(AG$4,,-$C84+1)),)))</f>
        <v>0</v>
      </c>
      <c r="AI84" s="548">
        <f ca="1">IF($C84=0,0,IF('Clinic Model'!$P$15="Annuity",-IFERROR(IPMT(D1_I/12,$C84,D1_T,OFFSET(AH$4,,-$C84+1),0),),-IFERROR(ISPMT(D1_I/12,$C84-1,D1_T,OFFSET(AH$4,,-$C84+1)),)))</f>
        <v>0</v>
      </c>
      <c r="AJ84" s="548">
        <f ca="1">IF($C84=0,0,IF('Clinic Model'!$P$15="Annuity",-IFERROR(IPMT(D1_I/12,$C84,D1_T,OFFSET(AI$4,,-$C84+1),0),),-IFERROR(ISPMT(D1_I/12,$C84-1,D1_T,OFFSET(AI$4,,-$C84+1)),)))</f>
        <v>0</v>
      </c>
      <c r="AK84" s="548">
        <f ca="1">IF($C84=0,0,IF('Clinic Model'!$P$15="Annuity",-IFERROR(IPMT(D1_I/12,$C84,D1_T,OFFSET(AJ$4,,-$C84+1),0),),-IFERROR(ISPMT(D1_I/12,$C84-1,D1_T,OFFSET(AJ$4,,-$C84+1)),)))</f>
        <v>0</v>
      </c>
      <c r="AL84" s="548">
        <f ca="1">IF($C84=0,0,IF('Clinic Model'!$P$15="Annuity",-IFERROR(IPMT(D1_I/12,$C84,D1_T,OFFSET(AK$4,,-$C84+1),0),),-IFERROR(ISPMT(D1_I/12,$C84-1,D1_T,OFFSET(AK$4,,-$C84+1)),)))</f>
        <v>0</v>
      </c>
      <c r="AM84" s="548">
        <f ca="1">IF($C84=0,0,IF('Clinic Model'!$P$15="Annuity",-IFERROR(IPMT(D1_I/12,$C84,D1_T,OFFSET(AL$4,,-$C84+1),0),),-IFERROR(ISPMT(D1_I/12,$C84-1,D1_T,OFFSET(AL$4,,-$C84+1)),)))</f>
        <v>0</v>
      </c>
      <c r="AN84" s="548">
        <f ca="1">IF($C84=0,0,IF('Clinic Model'!$P$15="Annuity",-IFERROR(IPMT(D1_I/12,$C84,D1_T,OFFSET(AM$4,,-$C84+1),0),),-IFERROR(ISPMT(D1_I/12,$C84-1,D1_T,OFFSET(AM$4,,-$C84+1)),)))</f>
        <v>0</v>
      </c>
      <c r="AO84" s="548">
        <f ca="1">IF($C84=0,0,IF('Clinic Model'!$P$15="Annuity",-IFERROR(IPMT(D1_I/12,$C84,D1_T,OFFSET(AN$4,,-$C84+1),0),),-IFERROR(ISPMT(D1_I/12,$C84-1,D1_T,OFFSET(AN$4,,-$C84+1)),)))</f>
        <v>0</v>
      </c>
      <c r="AP84" s="548">
        <f ca="1">IF($C84=0,0,IF('Clinic Model'!$P$15="Annuity",-IFERROR(IPMT(D1_I/12,$C84,D1_T,OFFSET(AO$4,,-$C84+1),0),),-IFERROR(ISPMT(D1_I/12,$C84-1,D1_T,OFFSET(AO$4,,-$C84+1)),)))</f>
        <v>0</v>
      </c>
      <c r="AQ84" s="548">
        <f ca="1">IF($C84=0,0,IF('Clinic Model'!$P$15="Annuity",-IFERROR(IPMT(D1_I/12,$C84,D1_T,OFFSET(AP$4,,-$C84+1),0),),-IFERROR(ISPMT(D1_I/12,$C84-1,D1_T,OFFSET(AP$4,,-$C84+1)),)))</f>
        <v>0</v>
      </c>
      <c r="AR84" s="548">
        <f ca="1">IF($C84=0,0,IF('Clinic Model'!$P$15="Annuity",-IFERROR(IPMT(D1_I/12,$C84,D1_T,OFFSET(AQ$4,,-$C84+1),0),),-IFERROR(ISPMT(D1_I/12,$C84-1,D1_T,OFFSET(AQ$4,,-$C84+1)),)))</f>
        <v>0</v>
      </c>
      <c r="AS84" s="548">
        <f ca="1">IF($C84=0,0,IF('Clinic Model'!$P$15="Annuity",-IFERROR(IPMT(D1_I/12,$C84,D1_T,OFFSET(AR$4,,-$C84+1),0),),-IFERROR(ISPMT(D1_I/12,$C84-1,D1_T,OFFSET(AR$4,,-$C84+1)),)))</f>
        <v>0</v>
      </c>
      <c r="AT84" s="548">
        <f ca="1">IF($C84=0,0,IF('Clinic Model'!$P$15="Annuity",-IFERROR(IPMT(D1_I/12,$C84,D1_T,OFFSET(AS$4,,-$C84+1),0),),-IFERROR(ISPMT(D1_I/12,$C84-1,D1_T,OFFSET(AS$4,,-$C84+1)),)))</f>
        <v>0</v>
      </c>
      <c r="AU84" s="548">
        <f ca="1">IF($C84=0,0,IF('Clinic Model'!$P$15="Annuity",-IFERROR(IPMT(D1_I/12,$C84,D1_T,OFFSET(AT$4,,-$C84+1),0),),-IFERROR(ISPMT(D1_I/12,$C84-1,D1_T,OFFSET(AT$4,,-$C84+1)),)))</f>
        <v>0</v>
      </c>
      <c r="AV84" s="548">
        <f ca="1">IF($C84=0,0,IF('Clinic Model'!$P$15="Annuity",-IFERROR(IPMT(D1_I/12,$C84,D1_T,OFFSET(AU$4,,-$C84+1),0),),-IFERROR(ISPMT(D1_I/12,$C84-1,D1_T,OFFSET(AU$4,,-$C84+1)),)))</f>
        <v>0</v>
      </c>
      <c r="AW84" s="548">
        <f ca="1">IF($C84=0,0,IF('Clinic Model'!$P$15="Annuity",-IFERROR(IPMT(D1_I/12,$C84,D1_T,OFFSET(AV$4,,-$C84+1),0),),-IFERROR(ISPMT(D1_I/12,$C84-1,D1_T,OFFSET(AV$4,,-$C84+1)),)))</f>
        <v>0</v>
      </c>
      <c r="AX84" s="548">
        <f ca="1">IF($C84=0,0,IF('Clinic Model'!$P$15="Annuity",-IFERROR(IPMT(D1_I/12,$C84,D1_T,OFFSET(AW$4,,-$C84+1),0),),-IFERROR(ISPMT(D1_I/12,$C84-1,D1_T,OFFSET(AW$4,,-$C84+1)),)))</f>
        <v>0</v>
      </c>
      <c r="AY84" s="548">
        <f ca="1">IF($C84=0,0,IF('Clinic Model'!$P$15="Annuity",-IFERROR(IPMT(D1_I/12,$C84,D1_T,OFFSET(AX$4,,-$C84+1),0),),-IFERROR(ISPMT(D1_I/12,$C84-1,D1_T,OFFSET(AX$4,,-$C84+1)),)))</f>
        <v>0</v>
      </c>
      <c r="AZ84" s="548">
        <f ca="1">IF($C84=0,0,IF('Clinic Model'!$P$15="Annuity",-IFERROR(IPMT(D1_I/12,$C84,D1_T,OFFSET(AY$4,,-$C84+1),0),),-IFERROR(ISPMT(D1_I/12,$C84-1,D1_T,OFFSET(AY$4,,-$C84+1)),)))</f>
        <v>0</v>
      </c>
      <c r="BA84" s="548">
        <f ca="1">IF($C84=0,0,IF('Clinic Model'!$P$15="Annuity",-IFERROR(IPMT(D1_I/12,$C84,D1_T,OFFSET(AZ$4,,-$C84+1),0),),-IFERROR(ISPMT(D1_I/12,$C84-1,D1_T,OFFSET(AZ$4,,-$C84+1)),)))</f>
        <v>0</v>
      </c>
      <c r="BB84" s="548">
        <f ca="1">IF($C84=0,0,IF('Clinic Model'!$P$15="Annuity",-IFERROR(IPMT(D1_I/12,$C84,D1_T,OFFSET(BA$4,,-$C84+1),0),),-IFERROR(ISPMT(D1_I/12,$C84-1,D1_T,OFFSET(BA$4,,-$C84+1)),)))</f>
        <v>0</v>
      </c>
      <c r="BC84" s="548">
        <f ca="1">IF($C84=0,0,IF('Clinic Model'!$P$15="Annuity",-IFERROR(IPMT(D1_I/12,$C84,D1_T,OFFSET(BB$4,,-$C84+1),0),),-IFERROR(ISPMT(D1_I/12,$C84-1,D1_T,OFFSET(BB$4,,-$C84+1)),)))</f>
        <v>0</v>
      </c>
      <c r="BD84" s="548">
        <f ca="1">IF($C84=0,0,IF('Clinic Model'!$P$15="Annuity",-IFERROR(IPMT(D1_I/12,$C84,D1_T,OFFSET(BC$4,,-$C84+1),0),),-IFERROR(ISPMT(D1_I/12,$C84-1,D1_T,OFFSET(BC$4,,-$C84+1)),)))</f>
        <v>0</v>
      </c>
      <c r="BE84" s="548">
        <f ca="1">IF($C84=0,0,IF('Clinic Model'!$P$15="Annuity",-IFERROR(IPMT(D1_I/12,$C84,D1_T,OFFSET(BD$4,,-$C84+1),0),),-IFERROR(ISPMT(D1_I/12,$C84-1,D1_T,OFFSET(BD$4,,-$C84+1)),)))</f>
        <v>0</v>
      </c>
      <c r="BF84" s="548">
        <f ca="1">IF($C84=0,0,IF('Clinic Model'!$P$15="Annuity",-IFERROR(IPMT(D1_I/12,$C84,D1_T,OFFSET(BE$4,,-$C84+1),0),),-IFERROR(ISPMT(D1_I/12,$C84-1,D1_T,OFFSET(BE$4,,-$C84+1)),)))</f>
        <v>0</v>
      </c>
      <c r="BG84" s="548">
        <f ca="1">IF($C84=0,0,IF('Clinic Model'!$P$15="Annuity",-IFERROR(IPMT(D1_I/12,$C84,D1_T,OFFSET(BF$4,,-$C84+1),0),),-IFERROR(ISPMT(D1_I/12,$C84-1,D1_T,OFFSET(BF$4,,-$C84+1)),)))</f>
        <v>0</v>
      </c>
      <c r="BH84" s="548">
        <f ca="1">IF($C84=0,0,IF('Clinic Model'!$P$15="Annuity",-IFERROR(IPMT(D1_I/12,$C84,D1_T,OFFSET(BG$4,,-$C84+1),0),),-IFERROR(ISPMT(D1_I/12,$C84-1,D1_T,OFFSET(BG$4,,-$C84+1)),)))</f>
        <v>0</v>
      </c>
      <c r="BI84" s="548">
        <f ca="1">IF($C84=0,0,IF('Clinic Model'!$P$15="Annuity",-IFERROR(IPMT(D1_I/12,$C84,D1_T,OFFSET(BH$4,,-$C84+1),0),),-IFERROR(ISPMT(D1_I/12,$C84-1,D1_T,OFFSET(BH$4,,-$C84+1)),)))</f>
        <v>0</v>
      </c>
      <c r="BJ84" s="548">
        <f ca="1">IF($C84=0,0,IF('Clinic Model'!$P$15="Annuity",-IFERROR(IPMT(D1_I/12,$C84,D1_T,OFFSET(BI$4,,-$C84+1),0),),-IFERROR(ISPMT(D1_I/12,$C84-1,D1_T,OFFSET(BI$4,,-$C84+1)),)))</f>
        <v>0</v>
      </c>
      <c r="BK84" s="548">
        <f ca="1">IF($C84=0,0,IF('Clinic Model'!$P$15="Annuity",-IFERROR(IPMT(D1_I/12,$C84,D1_T,OFFSET(BJ$4,,-$C84+1),0),),-IFERROR(ISPMT(D1_I/12,$C84-1,D1_T,OFFSET(BJ$4,,-$C84+1)),)))</f>
        <v>0</v>
      </c>
      <c r="BL84" s="548">
        <f ca="1">IF($C84=0,0,IF('Clinic Model'!$P$15="Annuity",-IFERROR(IPMT(D1_I/12,$C84,D1_T,OFFSET(BK$4,,-$C84+1),0),),-IFERROR(ISPMT(D1_I/12,$C84-1,D1_T,OFFSET(BK$4,,-$C84+1)),)))</f>
        <v>0</v>
      </c>
    </row>
    <row r="85" spans="1:64" ht="10.5" hidden="1" customHeight="1" outlineLevel="1" x14ac:dyDescent="0.3">
      <c r="A85" s="105"/>
      <c r="B85" s="504"/>
      <c r="C85" s="105">
        <f t="shared" si="7"/>
        <v>18</v>
      </c>
      <c r="E85" s="548">
        <f ca="1">IF($C85=0,0,IF('Clinic Model'!$P$15="Annuity",-IFERROR(IPMT(D1_I/12,$C85,D1_T,OFFSET(D$4,,-$C85+1),0),),-IFERROR(ISPMT(D1_I/12,$C85-1,D1_T,OFFSET(D$4,,-$C85+1)),)))</f>
        <v>0</v>
      </c>
      <c r="F85" s="548">
        <f ca="1">IF($C85=0,0,IF('Clinic Model'!$P$15="Annuity",-IFERROR(IPMT(D1_I/12,$C85,D1_T,OFFSET(E$4,,-$C85+1),0),),-IFERROR(ISPMT(D1_I/12,$C85-1,D1_T,OFFSET(E$4,,-$C85+1)),)))</f>
        <v>0</v>
      </c>
      <c r="G85" s="548">
        <f ca="1">IF($C85=0,0,IF('Clinic Model'!$P$15="Annuity",-IFERROR(IPMT(D1_I/12,$C85,D1_T,OFFSET(F$4,,-$C85+1),0),),-IFERROR(ISPMT(D1_I/12,$C85-1,D1_T,OFFSET(F$4,,-$C85+1)),)))</f>
        <v>0</v>
      </c>
      <c r="H85" s="548">
        <f ca="1">IF($C85=0,0,IF('Clinic Model'!$P$15="Annuity",-IFERROR(IPMT(D1_I/12,$C85,D1_T,OFFSET(G$4,,-$C85+1),0),),-IFERROR(ISPMT(D1_I/12,$C85-1,D1_T,OFFSET(G$4,,-$C85+1)),)))</f>
        <v>0</v>
      </c>
      <c r="I85" s="548">
        <f ca="1">IF($C85=0,0,IF('Clinic Model'!$P$15="Annuity",-IFERROR(IPMT(D1_I/12,$C85,D1_T,OFFSET(H$4,,-$C85+1),0),),-IFERROR(ISPMT(D1_I/12,$C85-1,D1_T,OFFSET(H$4,,-$C85+1)),)))</f>
        <v>0</v>
      </c>
      <c r="J85" s="548">
        <f ca="1">IF($C85=0,0,IF('Clinic Model'!$P$15="Annuity",-IFERROR(IPMT(D1_I/12,$C85,D1_T,OFFSET(I$4,,-$C85+1),0),),-IFERROR(ISPMT(D1_I/12,$C85-1,D1_T,OFFSET(I$4,,-$C85+1)),)))</f>
        <v>0</v>
      </c>
      <c r="K85" s="548">
        <f ca="1">IF($C85=0,0,IF('Clinic Model'!$P$15="Annuity",-IFERROR(IPMT(D1_I/12,$C85,D1_T,OFFSET(J$4,,-$C85+1),0),),-IFERROR(ISPMT(D1_I/12,$C85-1,D1_T,OFFSET(J$4,,-$C85+1)),)))</f>
        <v>0</v>
      </c>
      <c r="L85" s="548">
        <f ca="1">IF($C85=0,0,IF('Clinic Model'!$P$15="Annuity",-IFERROR(IPMT(D1_I/12,$C85,D1_T,OFFSET(K$4,,-$C85+1),0),),-IFERROR(ISPMT(D1_I/12,$C85-1,D1_T,OFFSET(K$4,,-$C85+1)),)))</f>
        <v>0</v>
      </c>
      <c r="M85" s="548">
        <f ca="1">IF($C85=0,0,IF('Clinic Model'!$P$15="Annuity",-IFERROR(IPMT(D1_I/12,$C85,D1_T,OFFSET(L$4,,-$C85+1),0),),-IFERROR(ISPMT(D1_I/12,$C85-1,D1_T,OFFSET(L$4,,-$C85+1)),)))</f>
        <v>0</v>
      </c>
      <c r="N85" s="548">
        <f ca="1">IF($C85=0,0,IF('Clinic Model'!$P$15="Annuity",-IFERROR(IPMT(D1_I/12,$C85,D1_T,OFFSET(M$4,,-$C85+1),0),),-IFERROR(ISPMT(D1_I/12,$C85-1,D1_T,OFFSET(M$4,,-$C85+1)),)))</f>
        <v>0</v>
      </c>
      <c r="O85" s="548">
        <f ca="1">IF($C85=0,0,IF('Clinic Model'!$P$15="Annuity",-IFERROR(IPMT(D1_I/12,$C85,D1_T,OFFSET(N$4,,-$C85+1),0),),-IFERROR(ISPMT(D1_I/12,$C85-1,D1_T,OFFSET(N$4,,-$C85+1)),)))</f>
        <v>0</v>
      </c>
      <c r="P85" s="548">
        <f ca="1">IF($C85=0,0,IF('Clinic Model'!$P$15="Annuity",-IFERROR(IPMT(D1_I/12,$C85,D1_T,OFFSET(O$4,,-$C85+1),0),),-IFERROR(ISPMT(D1_I/12,$C85-1,D1_T,OFFSET(O$4,,-$C85+1)),)))</f>
        <v>0</v>
      </c>
      <c r="Q85" s="548">
        <f ca="1">IF($C85=0,0,IF('Clinic Model'!$P$15="Annuity",-IFERROR(IPMT(D1_I/12,$C85,D1_T,OFFSET(P$4,,-$C85+1),0),),-IFERROR(ISPMT(D1_I/12,$C85-1,D1_T,OFFSET(P$4,,-$C85+1)),)))</f>
        <v>0</v>
      </c>
      <c r="R85" s="548">
        <f ca="1">IF($C85=0,0,IF('Clinic Model'!$P$15="Annuity",-IFERROR(IPMT(D1_I/12,$C85,D1_T,OFFSET(Q$4,,-$C85+1),0),),-IFERROR(ISPMT(D1_I/12,$C85-1,D1_T,OFFSET(Q$4,,-$C85+1)),)))</f>
        <v>0</v>
      </c>
      <c r="S85" s="548">
        <f ca="1">IF($C85=0,0,IF('Clinic Model'!$P$15="Annuity",-IFERROR(IPMT(D1_I/12,$C85,D1_T,OFFSET(R$4,,-$C85+1),0),),-IFERROR(ISPMT(D1_I/12,$C85-1,D1_T,OFFSET(R$4,,-$C85+1)),)))</f>
        <v>0</v>
      </c>
      <c r="T85" s="548">
        <f ca="1">IF($C85=0,0,IF('Clinic Model'!$P$15="Annuity",-IFERROR(IPMT(D1_I/12,$C85,D1_T,OFFSET(S$4,,-$C85+1),0),),-IFERROR(ISPMT(D1_I/12,$C85-1,D1_T,OFFSET(S$4,,-$C85+1)),)))</f>
        <v>0</v>
      </c>
      <c r="U85" s="548">
        <f ca="1">IF($C85=0,0,IF('Clinic Model'!$P$15="Annuity",-IFERROR(IPMT(D1_I/12,$C85,D1_T,OFFSET(T$4,,-$C85+1),0),),-IFERROR(ISPMT(D1_I/12,$C85-1,D1_T,OFFSET(T$4,,-$C85+1)),)))</f>
        <v>0</v>
      </c>
      <c r="V85" s="548">
        <f ca="1">IF($C85=0,0,IF('Clinic Model'!$P$15="Annuity",-IFERROR(IPMT(D1_I/12,$C85,D1_T,OFFSET(U$4,,-$C85+1),0),),-IFERROR(ISPMT(D1_I/12,$C85-1,D1_T,OFFSET(U$4,,-$C85+1)),)))</f>
        <v>0</v>
      </c>
      <c r="W85" s="548">
        <f ca="1">IF($C85=0,0,IF('Clinic Model'!$P$15="Annuity",-IFERROR(IPMT(D1_I/12,$C85,D1_T,OFFSET(V$4,,-$C85+1),0),),-IFERROR(ISPMT(D1_I/12,$C85-1,D1_T,OFFSET(V$4,,-$C85+1)),)))</f>
        <v>4486.1111111111113</v>
      </c>
      <c r="X85" s="548">
        <f ca="1">IF($C85=0,0,IF('Clinic Model'!$P$15="Annuity",-IFERROR(IPMT(D1_I/12,$C85,D1_T,OFFSET(W$4,,-$C85+1),0),),-IFERROR(ISPMT(D1_I/12,$C85-1,D1_T,OFFSET(W$4,,-$C85+1)),)))</f>
        <v>0</v>
      </c>
      <c r="Y85" s="548">
        <f ca="1">IF($C85=0,0,IF('Clinic Model'!$P$15="Annuity",-IFERROR(IPMT(D1_I/12,$C85,D1_T,OFFSET(X$4,,-$C85+1),0),),-IFERROR(ISPMT(D1_I/12,$C85-1,D1_T,OFFSET(X$4,,-$C85+1)),)))</f>
        <v>0</v>
      </c>
      <c r="Z85" s="548">
        <f ca="1">IF($C85=0,0,IF('Clinic Model'!$P$15="Annuity",-IFERROR(IPMT(D1_I/12,$C85,D1_T,OFFSET(Y$4,,-$C85+1),0),),-IFERROR(ISPMT(D1_I/12,$C85-1,D1_T,OFFSET(Y$4,,-$C85+1)),)))</f>
        <v>0</v>
      </c>
      <c r="AA85" s="548">
        <f ca="1">IF($C85=0,0,IF('Clinic Model'!$P$15="Annuity",-IFERROR(IPMT(D1_I/12,$C85,D1_T,OFFSET(Z$4,,-$C85+1),0),),-IFERROR(ISPMT(D1_I/12,$C85-1,D1_T,OFFSET(Z$4,,-$C85+1)),)))</f>
        <v>0</v>
      </c>
      <c r="AB85" s="548">
        <f ca="1">IF($C85=0,0,IF('Clinic Model'!$P$15="Annuity",-IFERROR(IPMT(D1_I/12,$C85,D1_T,OFFSET(AA$4,,-$C85+1),0),),-IFERROR(ISPMT(D1_I/12,$C85-1,D1_T,OFFSET(AA$4,,-$C85+1)),)))</f>
        <v>0</v>
      </c>
      <c r="AC85" s="548">
        <f ca="1">IF($C85=0,0,IF('Clinic Model'!$P$15="Annuity",-IFERROR(IPMT(D1_I/12,$C85,D1_T,OFFSET(AB$4,,-$C85+1),0),),-IFERROR(ISPMT(D1_I/12,$C85-1,D1_T,OFFSET(AB$4,,-$C85+1)),)))</f>
        <v>0</v>
      </c>
      <c r="AD85" s="548">
        <f ca="1">IF($C85=0,0,IF('Clinic Model'!$P$15="Annuity",-IFERROR(IPMT(D1_I/12,$C85,D1_T,OFFSET(AC$4,,-$C85+1),0),),-IFERROR(ISPMT(D1_I/12,$C85-1,D1_T,OFFSET(AC$4,,-$C85+1)),)))</f>
        <v>0</v>
      </c>
      <c r="AE85" s="548">
        <f ca="1">IF($C85=0,0,IF('Clinic Model'!$P$15="Annuity",-IFERROR(IPMT(D1_I/12,$C85,D1_T,OFFSET(AD$4,,-$C85+1),0),),-IFERROR(ISPMT(D1_I/12,$C85-1,D1_T,OFFSET(AD$4,,-$C85+1)),)))</f>
        <v>0</v>
      </c>
      <c r="AF85" s="548">
        <f ca="1">IF($C85=0,0,IF('Clinic Model'!$P$15="Annuity",-IFERROR(IPMT(D1_I/12,$C85,D1_T,OFFSET(AE$4,,-$C85+1),0),),-IFERROR(ISPMT(D1_I/12,$C85-1,D1_T,OFFSET(AE$4,,-$C85+1)),)))</f>
        <v>0</v>
      </c>
      <c r="AG85" s="548">
        <f ca="1">IF($C85=0,0,IF('Clinic Model'!$P$15="Annuity",-IFERROR(IPMT(D1_I/12,$C85,D1_T,OFFSET(AF$4,,-$C85+1),0),),-IFERROR(ISPMT(D1_I/12,$C85-1,D1_T,OFFSET(AF$4,,-$C85+1)),)))</f>
        <v>0</v>
      </c>
      <c r="AH85" s="548">
        <f ca="1">IF($C85=0,0,IF('Clinic Model'!$P$15="Annuity",-IFERROR(IPMT(D1_I/12,$C85,D1_T,OFFSET(AG$4,,-$C85+1),0),),-IFERROR(ISPMT(D1_I/12,$C85-1,D1_T,OFFSET(AG$4,,-$C85+1)),)))</f>
        <v>0</v>
      </c>
      <c r="AI85" s="548">
        <f ca="1">IF($C85=0,0,IF('Clinic Model'!$P$15="Annuity",-IFERROR(IPMT(D1_I/12,$C85,D1_T,OFFSET(AH$4,,-$C85+1),0),),-IFERROR(ISPMT(D1_I/12,$C85-1,D1_T,OFFSET(AH$4,,-$C85+1)),)))</f>
        <v>0</v>
      </c>
      <c r="AJ85" s="548">
        <f ca="1">IF($C85=0,0,IF('Clinic Model'!$P$15="Annuity",-IFERROR(IPMT(D1_I/12,$C85,D1_T,OFFSET(AI$4,,-$C85+1),0),),-IFERROR(ISPMT(D1_I/12,$C85-1,D1_T,OFFSET(AI$4,,-$C85+1)),)))</f>
        <v>0</v>
      </c>
      <c r="AK85" s="548">
        <f ca="1">IF($C85=0,0,IF('Clinic Model'!$P$15="Annuity",-IFERROR(IPMT(D1_I/12,$C85,D1_T,OFFSET(AJ$4,,-$C85+1),0),),-IFERROR(ISPMT(D1_I/12,$C85-1,D1_T,OFFSET(AJ$4,,-$C85+1)),)))</f>
        <v>0</v>
      </c>
      <c r="AL85" s="548">
        <f ca="1">IF($C85=0,0,IF('Clinic Model'!$P$15="Annuity",-IFERROR(IPMT(D1_I/12,$C85,D1_T,OFFSET(AK$4,,-$C85+1),0),),-IFERROR(ISPMT(D1_I/12,$C85-1,D1_T,OFFSET(AK$4,,-$C85+1)),)))</f>
        <v>0</v>
      </c>
      <c r="AM85" s="548">
        <f ca="1">IF($C85=0,0,IF('Clinic Model'!$P$15="Annuity",-IFERROR(IPMT(D1_I/12,$C85,D1_T,OFFSET(AL$4,,-$C85+1),0),),-IFERROR(ISPMT(D1_I/12,$C85-1,D1_T,OFFSET(AL$4,,-$C85+1)),)))</f>
        <v>0</v>
      </c>
      <c r="AN85" s="548">
        <f ca="1">IF($C85=0,0,IF('Clinic Model'!$P$15="Annuity",-IFERROR(IPMT(D1_I/12,$C85,D1_T,OFFSET(AM$4,,-$C85+1),0),),-IFERROR(ISPMT(D1_I/12,$C85-1,D1_T,OFFSET(AM$4,,-$C85+1)),)))</f>
        <v>0</v>
      </c>
      <c r="AO85" s="548">
        <f ca="1">IF($C85=0,0,IF('Clinic Model'!$P$15="Annuity",-IFERROR(IPMT(D1_I/12,$C85,D1_T,OFFSET(AN$4,,-$C85+1),0),),-IFERROR(ISPMT(D1_I/12,$C85-1,D1_T,OFFSET(AN$4,,-$C85+1)),)))</f>
        <v>0</v>
      </c>
      <c r="AP85" s="548">
        <f ca="1">IF($C85=0,0,IF('Clinic Model'!$P$15="Annuity",-IFERROR(IPMT(D1_I/12,$C85,D1_T,OFFSET(AO$4,,-$C85+1),0),),-IFERROR(ISPMT(D1_I/12,$C85-1,D1_T,OFFSET(AO$4,,-$C85+1)),)))</f>
        <v>0</v>
      </c>
      <c r="AQ85" s="548">
        <f ca="1">IF($C85=0,0,IF('Clinic Model'!$P$15="Annuity",-IFERROR(IPMT(D1_I/12,$C85,D1_T,OFFSET(AP$4,,-$C85+1),0),),-IFERROR(ISPMT(D1_I/12,$C85-1,D1_T,OFFSET(AP$4,,-$C85+1)),)))</f>
        <v>0</v>
      </c>
      <c r="AR85" s="548">
        <f ca="1">IF($C85=0,0,IF('Clinic Model'!$P$15="Annuity",-IFERROR(IPMT(D1_I/12,$C85,D1_T,OFFSET(AQ$4,,-$C85+1),0),),-IFERROR(ISPMT(D1_I/12,$C85-1,D1_T,OFFSET(AQ$4,,-$C85+1)),)))</f>
        <v>0</v>
      </c>
      <c r="AS85" s="548">
        <f ca="1">IF($C85=0,0,IF('Clinic Model'!$P$15="Annuity",-IFERROR(IPMT(D1_I/12,$C85,D1_T,OFFSET(AR$4,,-$C85+1),0),),-IFERROR(ISPMT(D1_I/12,$C85-1,D1_T,OFFSET(AR$4,,-$C85+1)),)))</f>
        <v>0</v>
      </c>
      <c r="AT85" s="548">
        <f ca="1">IF($C85=0,0,IF('Clinic Model'!$P$15="Annuity",-IFERROR(IPMT(D1_I/12,$C85,D1_T,OFFSET(AS$4,,-$C85+1),0),),-IFERROR(ISPMT(D1_I/12,$C85-1,D1_T,OFFSET(AS$4,,-$C85+1)),)))</f>
        <v>0</v>
      </c>
      <c r="AU85" s="548">
        <f ca="1">IF($C85=0,0,IF('Clinic Model'!$P$15="Annuity",-IFERROR(IPMT(D1_I/12,$C85,D1_T,OFFSET(AT$4,,-$C85+1),0),),-IFERROR(ISPMT(D1_I/12,$C85-1,D1_T,OFFSET(AT$4,,-$C85+1)),)))</f>
        <v>0</v>
      </c>
      <c r="AV85" s="548">
        <f ca="1">IF($C85=0,0,IF('Clinic Model'!$P$15="Annuity",-IFERROR(IPMT(D1_I/12,$C85,D1_T,OFFSET(AU$4,,-$C85+1),0),),-IFERROR(ISPMT(D1_I/12,$C85-1,D1_T,OFFSET(AU$4,,-$C85+1)),)))</f>
        <v>0</v>
      </c>
      <c r="AW85" s="548">
        <f ca="1">IF($C85=0,0,IF('Clinic Model'!$P$15="Annuity",-IFERROR(IPMT(D1_I/12,$C85,D1_T,OFFSET(AV$4,,-$C85+1),0),),-IFERROR(ISPMT(D1_I/12,$C85-1,D1_T,OFFSET(AV$4,,-$C85+1)),)))</f>
        <v>0</v>
      </c>
      <c r="AX85" s="548">
        <f ca="1">IF($C85=0,0,IF('Clinic Model'!$P$15="Annuity",-IFERROR(IPMT(D1_I/12,$C85,D1_T,OFFSET(AW$4,,-$C85+1),0),),-IFERROR(ISPMT(D1_I/12,$C85-1,D1_T,OFFSET(AW$4,,-$C85+1)),)))</f>
        <v>0</v>
      </c>
      <c r="AY85" s="548">
        <f ca="1">IF($C85=0,0,IF('Clinic Model'!$P$15="Annuity",-IFERROR(IPMT(D1_I/12,$C85,D1_T,OFFSET(AX$4,,-$C85+1),0),),-IFERROR(ISPMT(D1_I/12,$C85-1,D1_T,OFFSET(AX$4,,-$C85+1)),)))</f>
        <v>0</v>
      </c>
      <c r="AZ85" s="548">
        <f ca="1">IF($C85=0,0,IF('Clinic Model'!$P$15="Annuity",-IFERROR(IPMT(D1_I/12,$C85,D1_T,OFFSET(AY$4,,-$C85+1),0),),-IFERROR(ISPMT(D1_I/12,$C85-1,D1_T,OFFSET(AY$4,,-$C85+1)),)))</f>
        <v>0</v>
      </c>
      <c r="BA85" s="548">
        <f ca="1">IF($C85=0,0,IF('Clinic Model'!$P$15="Annuity",-IFERROR(IPMT(D1_I/12,$C85,D1_T,OFFSET(AZ$4,,-$C85+1),0),),-IFERROR(ISPMT(D1_I/12,$C85-1,D1_T,OFFSET(AZ$4,,-$C85+1)),)))</f>
        <v>0</v>
      </c>
      <c r="BB85" s="548">
        <f ca="1">IF($C85=0,0,IF('Clinic Model'!$P$15="Annuity",-IFERROR(IPMT(D1_I/12,$C85,D1_T,OFFSET(BA$4,,-$C85+1),0),),-IFERROR(ISPMT(D1_I/12,$C85-1,D1_T,OFFSET(BA$4,,-$C85+1)),)))</f>
        <v>0</v>
      </c>
      <c r="BC85" s="548">
        <f ca="1">IF($C85=0,0,IF('Clinic Model'!$P$15="Annuity",-IFERROR(IPMT(D1_I/12,$C85,D1_T,OFFSET(BB$4,,-$C85+1),0),),-IFERROR(ISPMT(D1_I/12,$C85-1,D1_T,OFFSET(BB$4,,-$C85+1)),)))</f>
        <v>0</v>
      </c>
      <c r="BD85" s="548">
        <f ca="1">IF($C85=0,0,IF('Clinic Model'!$P$15="Annuity",-IFERROR(IPMT(D1_I/12,$C85,D1_T,OFFSET(BC$4,,-$C85+1),0),),-IFERROR(ISPMT(D1_I/12,$C85-1,D1_T,OFFSET(BC$4,,-$C85+1)),)))</f>
        <v>0</v>
      </c>
      <c r="BE85" s="548">
        <f ca="1">IF($C85=0,0,IF('Clinic Model'!$P$15="Annuity",-IFERROR(IPMT(D1_I/12,$C85,D1_T,OFFSET(BD$4,,-$C85+1),0),),-IFERROR(ISPMT(D1_I/12,$C85-1,D1_T,OFFSET(BD$4,,-$C85+1)),)))</f>
        <v>0</v>
      </c>
      <c r="BF85" s="548">
        <f ca="1">IF($C85=0,0,IF('Clinic Model'!$P$15="Annuity",-IFERROR(IPMT(D1_I/12,$C85,D1_T,OFFSET(BE$4,,-$C85+1),0),),-IFERROR(ISPMT(D1_I/12,$C85-1,D1_T,OFFSET(BE$4,,-$C85+1)),)))</f>
        <v>0</v>
      </c>
      <c r="BG85" s="548">
        <f ca="1">IF($C85=0,0,IF('Clinic Model'!$P$15="Annuity",-IFERROR(IPMT(D1_I/12,$C85,D1_T,OFFSET(BF$4,,-$C85+1),0),),-IFERROR(ISPMT(D1_I/12,$C85-1,D1_T,OFFSET(BF$4,,-$C85+1)),)))</f>
        <v>0</v>
      </c>
      <c r="BH85" s="548">
        <f ca="1">IF($C85=0,0,IF('Clinic Model'!$P$15="Annuity",-IFERROR(IPMT(D1_I/12,$C85,D1_T,OFFSET(BG$4,,-$C85+1),0),),-IFERROR(ISPMT(D1_I/12,$C85-1,D1_T,OFFSET(BG$4,,-$C85+1)),)))</f>
        <v>0</v>
      </c>
      <c r="BI85" s="548">
        <f ca="1">IF($C85=0,0,IF('Clinic Model'!$P$15="Annuity",-IFERROR(IPMT(D1_I/12,$C85,D1_T,OFFSET(BH$4,,-$C85+1),0),),-IFERROR(ISPMT(D1_I/12,$C85-1,D1_T,OFFSET(BH$4,,-$C85+1)),)))</f>
        <v>0</v>
      </c>
      <c r="BJ85" s="548">
        <f ca="1">IF($C85=0,0,IF('Clinic Model'!$P$15="Annuity",-IFERROR(IPMT(D1_I/12,$C85,D1_T,OFFSET(BI$4,,-$C85+1),0),),-IFERROR(ISPMT(D1_I/12,$C85-1,D1_T,OFFSET(BI$4,,-$C85+1)),)))</f>
        <v>0</v>
      </c>
      <c r="BK85" s="548">
        <f ca="1">IF($C85=0,0,IF('Clinic Model'!$P$15="Annuity",-IFERROR(IPMT(D1_I/12,$C85,D1_T,OFFSET(BJ$4,,-$C85+1),0),),-IFERROR(ISPMT(D1_I/12,$C85-1,D1_T,OFFSET(BJ$4,,-$C85+1)),)))</f>
        <v>0</v>
      </c>
      <c r="BL85" s="548">
        <f ca="1">IF($C85=0,0,IF('Clinic Model'!$P$15="Annuity",-IFERROR(IPMT(D1_I/12,$C85,D1_T,OFFSET(BK$4,,-$C85+1),0),),-IFERROR(ISPMT(D1_I/12,$C85-1,D1_T,OFFSET(BK$4,,-$C85+1)),)))</f>
        <v>0</v>
      </c>
    </row>
    <row r="86" spans="1:64" ht="10.5" hidden="1" customHeight="1" outlineLevel="1" x14ac:dyDescent="0.3">
      <c r="A86" s="105"/>
      <c r="B86" s="504"/>
      <c r="C86" s="105">
        <f t="shared" si="7"/>
        <v>19</v>
      </c>
      <c r="E86" s="548">
        <f ca="1">IF($C86=0,0,IF('Clinic Model'!$P$15="Annuity",-IFERROR(IPMT(D1_I/12,$C86,D1_T,OFFSET(D$4,,-$C86+1),0),),-IFERROR(ISPMT(D1_I/12,$C86-1,D1_T,OFFSET(D$4,,-$C86+1)),)))</f>
        <v>0</v>
      </c>
      <c r="F86" s="548">
        <f ca="1">IF($C86=0,0,IF('Clinic Model'!$P$15="Annuity",-IFERROR(IPMT(D1_I/12,$C86,D1_T,OFFSET(E$4,,-$C86+1),0),),-IFERROR(ISPMT(D1_I/12,$C86-1,D1_T,OFFSET(E$4,,-$C86+1)),)))</f>
        <v>0</v>
      </c>
      <c r="G86" s="548">
        <f ca="1">IF($C86=0,0,IF('Clinic Model'!$P$15="Annuity",-IFERROR(IPMT(D1_I/12,$C86,D1_T,OFFSET(F$4,,-$C86+1),0),),-IFERROR(ISPMT(D1_I/12,$C86-1,D1_T,OFFSET(F$4,,-$C86+1)),)))</f>
        <v>0</v>
      </c>
      <c r="H86" s="548">
        <f ca="1">IF($C86=0,0,IF('Clinic Model'!$P$15="Annuity",-IFERROR(IPMT(D1_I/12,$C86,D1_T,OFFSET(G$4,,-$C86+1),0),),-IFERROR(ISPMT(D1_I/12,$C86-1,D1_T,OFFSET(G$4,,-$C86+1)),)))</f>
        <v>0</v>
      </c>
      <c r="I86" s="548">
        <f ca="1">IF($C86=0,0,IF('Clinic Model'!$P$15="Annuity",-IFERROR(IPMT(D1_I/12,$C86,D1_T,OFFSET(H$4,,-$C86+1),0),),-IFERROR(ISPMT(D1_I/12,$C86-1,D1_T,OFFSET(H$4,,-$C86+1)),)))</f>
        <v>0</v>
      </c>
      <c r="J86" s="548">
        <f ca="1">IF($C86=0,0,IF('Clinic Model'!$P$15="Annuity",-IFERROR(IPMT(D1_I/12,$C86,D1_T,OFFSET(I$4,,-$C86+1),0),),-IFERROR(ISPMT(D1_I/12,$C86-1,D1_T,OFFSET(I$4,,-$C86+1)),)))</f>
        <v>0</v>
      </c>
      <c r="K86" s="548">
        <f ca="1">IF($C86=0,0,IF('Clinic Model'!$P$15="Annuity",-IFERROR(IPMT(D1_I/12,$C86,D1_T,OFFSET(J$4,,-$C86+1),0),),-IFERROR(ISPMT(D1_I/12,$C86-1,D1_T,OFFSET(J$4,,-$C86+1)),)))</f>
        <v>0</v>
      </c>
      <c r="L86" s="548">
        <f ca="1">IF($C86=0,0,IF('Clinic Model'!$P$15="Annuity",-IFERROR(IPMT(D1_I/12,$C86,D1_T,OFFSET(K$4,,-$C86+1),0),),-IFERROR(ISPMT(D1_I/12,$C86-1,D1_T,OFFSET(K$4,,-$C86+1)),)))</f>
        <v>0</v>
      </c>
      <c r="M86" s="548">
        <f ca="1">IF($C86=0,0,IF('Clinic Model'!$P$15="Annuity",-IFERROR(IPMT(D1_I/12,$C86,D1_T,OFFSET(L$4,,-$C86+1),0),),-IFERROR(ISPMT(D1_I/12,$C86-1,D1_T,OFFSET(L$4,,-$C86+1)),)))</f>
        <v>0</v>
      </c>
      <c r="N86" s="548">
        <f ca="1">IF($C86=0,0,IF('Clinic Model'!$P$15="Annuity",-IFERROR(IPMT(D1_I/12,$C86,D1_T,OFFSET(M$4,,-$C86+1),0),),-IFERROR(ISPMT(D1_I/12,$C86-1,D1_T,OFFSET(M$4,,-$C86+1)),)))</f>
        <v>0</v>
      </c>
      <c r="O86" s="548">
        <f ca="1">IF($C86=0,0,IF('Clinic Model'!$P$15="Annuity",-IFERROR(IPMT(D1_I/12,$C86,D1_T,OFFSET(N$4,,-$C86+1),0),),-IFERROR(ISPMT(D1_I/12,$C86-1,D1_T,OFFSET(N$4,,-$C86+1)),)))</f>
        <v>0</v>
      </c>
      <c r="P86" s="548">
        <f ca="1">IF($C86=0,0,IF('Clinic Model'!$P$15="Annuity",-IFERROR(IPMT(D1_I/12,$C86,D1_T,OFFSET(O$4,,-$C86+1),0),),-IFERROR(ISPMT(D1_I/12,$C86-1,D1_T,OFFSET(O$4,,-$C86+1)),)))</f>
        <v>0</v>
      </c>
      <c r="Q86" s="548">
        <f ca="1">IF($C86=0,0,IF('Clinic Model'!$P$15="Annuity",-IFERROR(IPMT(D1_I/12,$C86,D1_T,OFFSET(P$4,,-$C86+1),0),),-IFERROR(ISPMT(D1_I/12,$C86-1,D1_T,OFFSET(P$4,,-$C86+1)),)))</f>
        <v>0</v>
      </c>
      <c r="R86" s="548">
        <f ca="1">IF($C86=0,0,IF('Clinic Model'!$P$15="Annuity",-IFERROR(IPMT(D1_I/12,$C86,D1_T,OFFSET(Q$4,,-$C86+1),0),),-IFERROR(ISPMT(D1_I/12,$C86-1,D1_T,OFFSET(Q$4,,-$C86+1)),)))</f>
        <v>0</v>
      </c>
      <c r="S86" s="548">
        <f ca="1">IF($C86=0,0,IF('Clinic Model'!$P$15="Annuity",-IFERROR(IPMT(D1_I/12,$C86,D1_T,OFFSET(R$4,,-$C86+1),0),),-IFERROR(ISPMT(D1_I/12,$C86-1,D1_T,OFFSET(R$4,,-$C86+1)),)))</f>
        <v>0</v>
      </c>
      <c r="T86" s="548">
        <f ca="1">IF($C86=0,0,IF('Clinic Model'!$P$15="Annuity",-IFERROR(IPMT(D1_I/12,$C86,D1_T,OFFSET(S$4,,-$C86+1),0),),-IFERROR(ISPMT(D1_I/12,$C86-1,D1_T,OFFSET(S$4,,-$C86+1)),)))</f>
        <v>0</v>
      </c>
      <c r="U86" s="548">
        <f ca="1">IF($C86=0,0,IF('Clinic Model'!$P$15="Annuity",-IFERROR(IPMT(D1_I/12,$C86,D1_T,OFFSET(T$4,,-$C86+1),0),),-IFERROR(ISPMT(D1_I/12,$C86-1,D1_T,OFFSET(T$4,,-$C86+1)),)))</f>
        <v>0</v>
      </c>
      <c r="V86" s="548">
        <f ca="1">IF($C86=0,0,IF('Clinic Model'!$P$15="Annuity",-IFERROR(IPMT(D1_I/12,$C86,D1_T,OFFSET(U$4,,-$C86+1),0),),-IFERROR(ISPMT(D1_I/12,$C86-1,D1_T,OFFSET(U$4,,-$C86+1)),)))</f>
        <v>0</v>
      </c>
      <c r="W86" s="548">
        <f ca="1">IF($C86=0,0,IF('Clinic Model'!$P$15="Annuity",-IFERROR(IPMT(D1_I/12,$C86,D1_T,OFFSET(V$4,,-$C86+1),0),),-IFERROR(ISPMT(D1_I/12,$C86-1,D1_T,OFFSET(V$4,,-$C86+1)),)))</f>
        <v>0</v>
      </c>
      <c r="X86" s="548">
        <f ca="1">IF($C86=0,0,IF('Clinic Model'!$P$15="Annuity",-IFERROR(IPMT(D1_I/12,$C86,D1_T,OFFSET(W$4,,-$C86+1),0),),-IFERROR(ISPMT(D1_I/12,$C86-1,D1_T,OFFSET(W$4,,-$C86+1)),)))</f>
        <v>4250</v>
      </c>
      <c r="Y86" s="548">
        <f ca="1">IF($C86=0,0,IF('Clinic Model'!$P$15="Annuity",-IFERROR(IPMT(D1_I/12,$C86,D1_T,OFFSET(X$4,,-$C86+1),0),),-IFERROR(ISPMT(D1_I/12,$C86-1,D1_T,OFFSET(X$4,,-$C86+1)),)))</f>
        <v>0</v>
      </c>
      <c r="Z86" s="548">
        <f ca="1">IF($C86=0,0,IF('Clinic Model'!$P$15="Annuity",-IFERROR(IPMT(D1_I/12,$C86,D1_T,OFFSET(Y$4,,-$C86+1),0),),-IFERROR(ISPMT(D1_I/12,$C86-1,D1_T,OFFSET(Y$4,,-$C86+1)),)))</f>
        <v>0</v>
      </c>
      <c r="AA86" s="548">
        <f ca="1">IF($C86=0,0,IF('Clinic Model'!$P$15="Annuity",-IFERROR(IPMT(D1_I/12,$C86,D1_T,OFFSET(Z$4,,-$C86+1),0),),-IFERROR(ISPMT(D1_I/12,$C86-1,D1_T,OFFSET(Z$4,,-$C86+1)),)))</f>
        <v>0</v>
      </c>
      <c r="AB86" s="548">
        <f ca="1">IF($C86=0,0,IF('Clinic Model'!$P$15="Annuity",-IFERROR(IPMT(D1_I/12,$C86,D1_T,OFFSET(AA$4,,-$C86+1),0),),-IFERROR(ISPMT(D1_I/12,$C86-1,D1_T,OFFSET(AA$4,,-$C86+1)),)))</f>
        <v>0</v>
      </c>
      <c r="AC86" s="548">
        <f ca="1">IF($C86=0,0,IF('Clinic Model'!$P$15="Annuity",-IFERROR(IPMT(D1_I/12,$C86,D1_T,OFFSET(AB$4,,-$C86+1),0),),-IFERROR(ISPMT(D1_I/12,$C86-1,D1_T,OFFSET(AB$4,,-$C86+1)),)))</f>
        <v>0</v>
      </c>
      <c r="AD86" s="548">
        <f ca="1">IF($C86=0,0,IF('Clinic Model'!$P$15="Annuity",-IFERROR(IPMT(D1_I/12,$C86,D1_T,OFFSET(AC$4,,-$C86+1),0),),-IFERROR(ISPMT(D1_I/12,$C86-1,D1_T,OFFSET(AC$4,,-$C86+1)),)))</f>
        <v>0</v>
      </c>
      <c r="AE86" s="548">
        <f ca="1">IF($C86=0,0,IF('Clinic Model'!$P$15="Annuity",-IFERROR(IPMT(D1_I/12,$C86,D1_T,OFFSET(AD$4,,-$C86+1),0),),-IFERROR(ISPMT(D1_I/12,$C86-1,D1_T,OFFSET(AD$4,,-$C86+1)),)))</f>
        <v>0</v>
      </c>
      <c r="AF86" s="548">
        <f ca="1">IF($C86=0,0,IF('Clinic Model'!$P$15="Annuity",-IFERROR(IPMT(D1_I/12,$C86,D1_T,OFFSET(AE$4,,-$C86+1),0),),-IFERROR(ISPMT(D1_I/12,$C86-1,D1_T,OFFSET(AE$4,,-$C86+1)),)))</f>
        <v>0</v>
      </c>
      <c r="AG86" s="548">
        <f ca="1">IF($C86=0,0,IF('Clinic Model'!$P$15="Annuity",-IFERROR(IPMT(D1_I/12,$C86,D1_T,OFFSET(AF$4,,-$C86+1),0),),-IFERROR(ISPMT(D1_I/12,$C86-1,D1_T,OFFSET(AF$4,,-$C86+1)),)))</f>
        <v>0</v>
      </c>
      <c r="AH86" s="548">
        <f ca="1">IF($C86=0,0,IF('Clinic Model'!$P$15="Annuity",-IFERROR(IPMT(D1_I/12,$C86,D1_T,OFFSET(AG$4,,-$C86+1),0),),-IFERROR(ISPMT(D1_I/12,$C86-1,D1_T,OFFSET(AG$4,,-$C86+1)),)))</f>
        <v>0</v>
      </c>
      <c r="AI86" s="548">
        <f ca="1">IF($C86=0,0,IF('Clinic Model'!$P$15="Annuity",-IFERROR(IPMT(D1_I/12,$C86,D1_T,OFFSET(AH$4,,-$C86+1),0),),-IFERROR(ISPMT(D1_I/12,$C86-1,D1_T,OFFSET(AH$4,,-$C86+1)),)))</f>
        <v>0</v>
      </c>
      <c r="AJ86" s="548">
        <f ca="1">IF($C86=0,0,IF('Clinic Model'!$P$15="Annuity",-IFERROR(IPMT(D1_I/12,$C86,D1_T,OFFSET(AI$4,,-$C86+1),0),),-IFERROR(ISPMT(D1_I/12,$C86-1,D1_T,OFFSET(AI$4,,-$C86+1)),)))</f>
        <v>0</v>
      </c>
      <c r="AK86" s="548">
        <f ca="1">IF($C86=0,0,IF('Clinic Model'!$P$15="Annuity",-IFERROR(IPMT(D1_I/12,$C86,D1_T,OFFSET(AJ$4,,-$C86+1),0),),-IFERROR(ISPMT(D1_I/12,$C86-1,D1_T,OFFSET(AJ$4,,-$C86+1)),)))</f>
        <v>0</v>
      </c>
      <c r="AL86" s="548">
        <f ca="1">IF($C86=0,0,IF('Clinic Model'!$P$15="Annuity",-IFERROR(IPMT(D1_I/12,$C86,D1_T,OFFSET(AK$4,,-$C86+1),0),),-IFERROR(ISPMT(D1_I/12,$C86-1,D1_T,OFFSET(AK$4,,-$C86+1)),)))</f>
        <v>0</v>
      </c>
      <c r="AM86" s="548">
        <f ca="1">IF($C86=0,0,IF('Clinic Model'!$P$15="Annuity",-IFERROR(IPMT(D1_I/12,$C86,D1_T,OFFSET(AL$4,,-$C86+1),0),),-IFERROR(ISPMT(D1_I/12,$C86-1,D1_T,OFFSET(AL$4,,-$C86+1)),)))</f>
        <v>0</v>
      </c>
      <c r="AN86" s="548">
        <f ca="1">IF($C86=0,0,IF('Clinic Model'!$P$15="Annuity",-IFERROR(IPMT(D1_I/12,$C86,D1_T,OFFSET(AM$4,,-$C86+1),0),),-IFERROR(ISPMT(D1_I/12,$C86-1,D1_T,OFFSET(AM$4,,-$C86+1)),)))</f>
        <v>0</v>
      </c>
      <c r="AO86" s="548">
        <f ca="1">IF($C86=0,0,IF('Clinic Model'!$P$15="Annuity",-IFERROR(IPMT(D1_I/12,$C86,D1_T,OFFSET(AN$4,,-$C86+1),0),),-IFERROR(ISPMT(D1_I/12,$C86-1,D1_T,OFFSET(AN$4,,-$C86+1)),)))</f>
        <v>0</v>
      </c>
      <c r="AP86" s="548">
        <f ca="1">IF($C86=0,0,IF('Clinic Model'!$P$15="Annuity",-IFERROR(IPMT(D1_I/12,$C86,D1_T,OFFSET(AO$4,,-$C86+1),0),),-IFERROR(ISPMT(D1_I/12,$C86-1,D1_T,OFFSET(AO$4,,-$C86+1)),)))</f>
        <v>0</v>
      </c>
      <c r="AQ86" s="548">
        <f ca="1">IF($C86=0,0,IF('Clinic Model'!$P$15="Annuity",-IFERROR(IPMT(D1_I/12,$C86,D1_T,OFFSET(AP$4,,-$C86+1),0),),-IFERROR(ISPMT(D1_I/12,$C86-1,D1_T,OFFSET(AP$4,,-$C86+1)),)))</f>
        <v>0</v>
      </c>
      <c r="AR86" s="548">
        <f ca="1">IF($C86=0,0,IF('Clinic Model'!$P$15="Annuity",-IFERROR(IPMT(D1_I/12,$C86,D1_T,OFFSET(AQ$4,,-$C86+1),0),),-IFERROR(ISPMT(D1_I/12,$C86-1,D1_T,OFFSET(AQ$4,,-$C86+1)),)))</f>
        <v>0</v>
      </c>
      <c r="AS86" s="548">
        <f ca="1">IF($C86=0,0,IF('Clinic Model'!$P$15="Annuity",-IFERROR(IPMT(D1_I/12,$C86,D1_T,OFFSET(AR$4,,-$C86+1),0),),-IFERROR(ISPMT(D1_I/12,$C86-1,D1_T,OFFSET(AR$4,,-$C86+1)),)))</f>
        <v>0</v>
      </c>
      <c r="AT86" s="548">
        <f ca="1">IF($C86=0,0,IF('Clinic Model'!$P$15="Annuity",-IFERROR(IPMT(D1_I/12,$C86,D1_T,OFFSET(AS$4,,-$C86+1),0),),-IFERROR(ISPMT(D1_I/12,$C86-1,D1_T,OFFSET(AS$4,,-$C86+1)),)))</f>
        <v>0</v>
      </c>
      <c r="AU86" s="548">
        <f ca="1">IF($C86=0,0,IF('Clinic Model'!$P$15="Annuity",-IFERROR(IPMT(D1_I/12,$C86,D1_T,OFFSET(AT$4,,-$C86+1),0),),-IFERROR(ISPMT(D1_I/12,$C86-1,D1_T,OFFSET(AT$4,,-$C86+1)),)))</f>
        <v>0</v>
      </c>
      <c r="AV86" s="548">
        <f ca="1">IF($C86=0,0,IF('Clinic Model'!$P$15="Annuity",-IFERROR(IPMT(D1_I/12,$C86,D1_T,OFFSET(AU$4,,-$C86+1),0),),-IFERROR(ISPMT(D1_I/12,$C86-1,D1_T,OFFSET(AU$4,,-$C86+1)),)))</f>
        <v>0</v>
      </c>
      <c r="AW86" s="548">
        <f ca="1">IF($C86=0,0,IF('Clinic Model'!$P$15="Annuity",-IFERROR(IPMT(D1_I/12,$C86,D1_T,OFFSET(AV$4,,-$C86+1),0),),-IFERROR(ISPMT(D1_I/12,$C86-1,D1_T,OFFSET(AV$4,,-$C86+1)),)))</f>
        <v>0</v>
      </c>
      <c r="AX86" s="548">
        <f ca="1">IF($C86=0,0,IF('Clinic Model'!$P$15="Annuity",-IFERROR(IPMT(D1_I/12,$C86,D1_T,OFFSET(AW$4,,-$C86+1),0),),-IFERROR(ISPMT(D1_I/12,$C86-1,D1_T,OFFSET(AW$4,,-$C86+1)),)))</f>
        <v>0</v>
      </c>
      <c r="AY86" s="548">
        <f ca="1">IF($C86=0,0,IF('Clinic Model'!$P$15="Annuity",-IFERROR(IPMT(D1_I/12,$C86,D1_T,OFFSET(AX$4,,-$C86+1),0),),-IFERROR(ISPMT(D1_I/12,$C86-1,D1_T,OFFSET(AX$4,,-$C86+1)),)))</f>
        <v>0</v>
      </c>
      <c r="AZ86" s="548">
        <f ca="1">IF($C86=0,0,IF('Clinic Model'!$P$15="Annuity",-IFERROR(IPMT(D1_I/12,$C86,D1_T,OFFSET(AY$4,,-$C86+1),0),),-IFERROR(ISPMT(D1_I/12,$C86-1,D1_T,OFFSET(AY$4,,-$C86+1)),)))</f>
        <v>0</v>
      </c>
      <c r="BA86" s="548">
        <f ca="1">IF($C86=0,0,IF('Clinic Model'!$P$15="Annuity",-IFERROR(IPMT(D1_I/12,$C86,D1_T,OFFSET(AZ$4,,-$C86+1),0),),-IFERROR(ISPMT(D1_I/12,$C86-1,D1_T,OFFSET(AZ$4,,-$C86+1)),)))</f>
        <v>0</v>
      </c>
      <c r="BB86" s="548">
        <f ca="1">IF($C86=0,0,IF('Clinic Model'!$P$15="Annuity",-IFERROR(IPMT(D1_I/12,$C86,D1_T,OFFSET(BA$4,,-$C86+1),0),),-IFERROR(ISPMT(D1_I/12,$C86-1,D1_T,OFFSET(BA$4,,-$C86+1)),)))</f>
        <v>0</v>
      </c>
      <c r="BC86" s="548">
        <f ca="1">IF($C86=0,0,IF('Clinic Model'!$P$15="Annuity",-IFERROR(IPMT(D1_I/12,$C86,D1_T,OFFSET(BB$4,,-$C86+1),0),),-IFERROR(ISPMT(D1_I/12,$C86-1,D1_T,OFFSET(BB$4,,-$C86+1)),)))</f>
        <v>0</v>
      </c>
      <c r="BD86" s="548">
        <f ca="1">IF($C86=0,0,IF('Clinic Model'!$P$15="Annuity",-IFERROR(IPMT(D1_I/12,$C86,D1_T,OFFSET(BC$4,,-$C86+1),0),),-IFERROR(ISPMT(D1_I/12,$C86-1,D1_T,OFFSET(BC$4,,-$C86+1)),)))</f>
        <v>0</v>
      </c>
      <c r="BE86" s="548">
        <f ca="1">IF($C86=0,0,IF('Clinic Model'!$P$15="Annuity",-IFERROR(IPMT(D1_I/12,$C86,D1_T,OFFSET(BD$4,,-$C86+1),0),),-IFERROR(ISPMT(D1_I/12,$C86-1,D1_T,OFFSET(BD$4,,-$C86+1)),)))</f>
        <v>0</v>
      </c>
      <c r="BF86" s="548">
        <f ca="1">IF($C86=0,0,IF('Clinic Model'!$P$15="Annuity",-IFERROR(IPMT(D1_I/12,$C86,D1_T,OFFSET(BE$4,,-$C86+1),0),),-IFERROR(ISPMT(D1_I/12,$C86-1,D1_T,OFFSET(BE$4,,-$C86+1)),)))</f>
        <v>0</v>
      </c>
      <c r="BG86" s="548">
        <f ca="1">IF($C86=0,0,IF('Clinic Model'!$P$15="Annuity",-IFERROR(IPMT(D1_I/12,$C86,D1_T,OFFSET(BF$4,,-$C86+1),0),),-IFERROR(ISPMT(D1_I/12,$C86-1,D1_T,OFFSET(BF$4,,-$C86+1)),)))</f>
        <v>0</v>
      </c>
      <c r="BH86" s="548">
        <f ca="1">IF($C86=0,0,IF('Clinic Model'!$P$15="Annuity",-IFERROR(IPMT(D1_I/12,$C86,D1_T,OFFSET(BG$4,,-$C86+1),0),),-IFERROR(ISPMT(D1_I/12,$C86-1,D1_T,OFFSET(BG$4,,-$C86+1)),)))</f>
        <v>0</v>
      </c>
      <c r="BI86" s="548">
        <f ca="1">IF($C86=0,0,IF('Clinic Model'!$P$15="Annuity",-IFERROR(IPMT(D1_I/12,$C86,D1_T,OFFSET(BH$4,,-$C86+1),0),),-IFERROR(ISPMT(D1_I/12,$C86-1,D1_T,OFFSET(BH$4,,-$C86+1)),)))</f>
        <v>0</v>
      </c>
      <c r="BJ86" s="548">
        <f ca="1">IF($C86=0,0,IF('Clinic Model'!$P$15="Annuity",-IFERROR(IPMT(D1_I/12,$C86,D1_T,OFFSET(BI$4,,-$C86+1),0),),-IFERROR(ISPMT(D1_I/12,$C86-1,D1_T,OFFSET(BI$4,,-$C86+1)),)))</f>
        <v>0</v>
      </c>
      <c r="BK86" s="548">
        <f ca="1">IF($C86=0,0,IF('Clinic Model'!$P$15="Annuity",-IFERROR(IPMT(D1_I/12,$C86,D1_T,OFFSET(BJ$4,,-$C86+1),0),),-IFERROR(ISPMT(D1_I/12,$C86-1,D1_T,OFFSET(BJ$4,,-$C86+1)),)))</f>
        <v>0</v>
      </c>
      <c r="BL86" s="548">
        <f ca="1">IF($C86=0,0,IF('Clinic Model'!$P$15="Annuity",-IFERROR(IPMT(D1_I/12,$C86,D1_T,OFFSET(BK$4,,-$C86+1),0),),-IFERROR(ISPMT(D1_I/12,$C86-1,D1_T,OFFSET(BK$4,,-$C86+1)),)))</f>
        <v>0</v>
      </c>
    </row>
    <row r="87" spans="1:64" ht="10.5" hidden="1" customHeight="1" outlineLevel="1" x14ac:dyDescent="0.3">
      <c r="A87" s="105"/>
      <c r="B87" s="504"/>
      <c r="C87" s="105">
        <f t="shared" si="7"/>
        <v>20</v>
      </c>
      <c r="E87" s="548">
        <f ca="1">IF($C87=0,0,IF('Clinic Model'!$P$15="Annuity",-IFERROR(IPMT(D1_I/12,$C87,D1_T,OFFSET(D$4,,-$C87+1),0),),-IFERROR(ISPMT(D1_I/12,$C87-1,D1_T,OFFSET(D$4,,-$C87+1)),)))</f>
        <v>0</v>
      </c>
      <c r="F87" s="548">
        <f ca="1">IF($C87=0,0,IF('Clinic Model'!$P$15="Annuity",-IFERROR(IPMT(D1_I/12,$C87,D1_T,OFFSET(E$4,,-$C87+1),0),),-IFERROR(ISPMT(D1_I/12,$C87-1,D1_T,OFFSET(E$4,,-$C87+1)),)))</f>
        <v>0</v>
      </c>
      <c r="G87" s="548">
        <f ca="1">IF($C87=0,0,IF('Clinic Model'!$P$15="Annuity",-IFERROR(IPMT(D1_I/12,$C87,D1_T,OFFSET(F$4,,-$C87+1),0),),-IFERROR(ISPMT(D1_I/12,$C87-1,D1_T,OFFSET(F$4,,-$C87+1)),)))</f>
        <v>0</v>
      </c>
      <c r="H87" s="548">
        <f ca="1">IF($C87=0,0,IF('Clinic Model'!$P$15="Annuity",-IFERROR(IPMT(D1_I/12,$C87,D1_T,OFFSET(G$4,,-$C87+1),0),),-IFERROR(ISPMT(D1_I/12,$C87-1,D1_T,OFFSET(G$4,,-$C87+1)),)))</f>
        <v>0</v>
      </c>
      <c r="I87" s="548">
        <f ca="1">IF($C87=0,0,IF('Clinic Model'!$P$15="Annuity",-IFERROR(IPMT(D1_I/12,$C87,D1_T,OFFSET(H$4,,-$C87+1),0),),-IFERROR(ISPMT(D1_I/12,$C87-1,D1_T,OFFSET(H$4,,-$C87+1)),)))</f>
        <v>0</v>
      </c>
      <c r="J87" s="548">
        <f ca="1">IF($C87=0,0,IF('Clinic Model'!$P$15="Annuity",-IFERROR(IPMT(D1_I/12,$C87,D1_T,OFFSET(I$4,,-$C87+1),0),),-IFERROR(ISPMT(D1_I/12,$C87-1,D1_T,OFFSET(I$4,,-$C87+1)),)))</f>
        <v>0</v>
      </c>
      <c r="K87" s="548">
        <f ca="1">IF($C87=0,0,IF('Clinic Model'!$P$15="Annuity",-IFERROR(IPMT(D1_I/12,$C87,D1_T,OFFSET(J$4,,-$C87+1),0),),-IFERROR(ISPMT(D1_I/12,$C87-1,D1_T,OFFSET(J$4,,-$C87+1)),)))</f>
        <v>0</v>
      </c>
      <c r="L87" s="548">
        <f ca="1">IF($C87=0,0,IF('Clinic Model'!$P$15="Annuity",-IFERROR(IPMT(D1_I/12,$C87,D1_T,OFFSET(K$4,,-$C87+1),0),),-IFERROR(ISPMT(D1_I/12,$C87-1,D1_T,OFFSET(K$4,,-$C87+1)),)))</f>
        <v>0</v>
      </c>
      <c r="M87" s="548">
        <f ca="1">IF($C87=0,0,IF('Clinic Model'!$P$15="Annuity",-IFERROR(IPMT(D1_I/12,$C87,D1_T,OFFSET(L$4,,-$C87+1),0),),-IFERROR(ISPMT(D1_I/12,$C87-1,D1_T,OFFSET(L$4,,-$C87+1)),)))</f>
        <v>0</v>
      </c>
      <c r="N87" s="548">
        <f ca="1">IF($C87=0,0,IF('Clinic Model'!$P$15="Annuity",-IFERROR(IPMT(D1_I/12,$C87,D1_T,OFFSET(M$4,,-$C87+1),0),),-IFERROR(ISPMT(D1_I/12,$C87-1,D1_T,OFFSET(M$4,,-$C87+1)),)))</f>
        <v>0</v>
      </c>
      <c r="O87" s="548">
        <f ca="1">IF($C87=0,0,IF('Clinic Model'!$P$15="Annuity",-IFERROR(IPMT(D1_I/12,$C87,D1_T,OFFSET(N$4,,-$C87+1),0),),-IFERROR(ISPMT(D1_I/12,$C87-1,D1_T,OFFSET(N$4,,-$C87+1)),)))</f>
        <v>0</v>
      </c>
      <c r="P87" s="548">
        <f ca="1">IF($C87=0,0,IF('Clinic Model'!$P$15="Annuity",-IFERROR(IPMT(D1_I/12,$C87,D1_T,OFFSET(O$4,,-$C87+1),0),),-IFERROR(ISPMT(D1_I/12,$C87-1,D1_T,OFFSET(O$4,,-$C87+1)),)))</f>
        <v>0</v>
      </c>
      <c r="Q87" s="548">
        <f ca="1">IF($C87=0,0,IF('Clinic Model'!$P$15="Annuity",-IFERROR(IPMT(D1_I/12,$C87,D1_T,OFFSET(P$4,,-$C87+1),0),),-IFERROR(ISPMT(D1_I/12,$C87-1,D1_T,OFFSET(P$4,,-$C87+1)),)))</f>
        <v>0</v>
      </c>
      <c r="R87" s="548">
        <f ca="1">IF($C87=0,0,IF('Clinic Model'!$P$15="Annuity",-IFERROR(IPMT(D1_I/12,$C87,D1_T,OFFSET(Q$4,,-$C87+1),0),),-IFERROR(ISPMT(D1_I/12,$C87-1,D1_T,OFFSET(Q$4,,-$C87+1)),)))</f>
        <v>0</v>
      </c>
      <c r="S87" s="548">
        <f ca="1">IF($C87=0,0,IF('Clinic Model'!$P$15="Annuity",-IFERROR(IPMT(D1_I/12,$C87,D1_T,OFFSET(R$4,,-$C87+1),0),),-IFERROR(ISPMT(D1_I/12,$C87-1,D1_T,OFFSET(R$4,,-$C87+1)),)))</f>
        <v>0</v>
      </c>
      <c r="T87" s="548">
        <f ca="1">IF($C87=0,0,IF('Clinic Model'!$P$15="Annuity",-IFERROR(IPMT(D1_I/12,$C87,D1_T,OFFSET(S$4,,-$C87+1),0),),-IFERROR(ISPMT(D1_I/12,$C87-1,D1_T,OFFSET(S$4,,-$C87+1)),)))</f>
        <v>0</v>
      </c>
      <c r="U87" s="548">
        <f ca="1">IF($C87=0,0,IF('Clinic Model'!$P$15="Annuity",-IFERROR(IPMT(D1_I/12,$C87,D1_T,OFFSET(T$4,,-$C87+1),0),),-IFERROR(ISPMT(D1_I/12,$C87-1,D1_T,OFFSET(T$4,,-$C87+1)),)))</f>
        <v>0</v>
      </c>
      <c r="V87" s="548">
        <f ca="1">IF($C87=0,0,IF('Clinic Model'!$P$15="Annuity",-IFERROR(IPMT(D1_I/12,$C87,D1_T,OFFSET(U$4,,-$C87+1),0),),-IFERROR(ISPMT(D1_I/12,$C87-1,D1_T,OFFSET(U$4,,-$C87+1)),)))</f>
        <v>0</v>
      </c>
      <c r="W87" s="548">
        <f ca="1">IF($C87=0,0,IF('Clinic Model'!$P$15="Annuity",-IFERROR(IPMT(D1_I/12,$C87,D1_T,OFFSET(V$4,,-$C87+1),0),),-IFERROR(ISPMT(D1_I/12,$C87-1,D1_T,OFFSET(V$4,,-$C87+1)),)))</f>
        <v>0</v>
      </c>
      <c r="X87" s="548">
        <f ca="1">IF($C87=0,0,IF('Clinic Model'!$P$15="Annuity",-IFERROR(IPMT(D1_I/12,$C87,D1_T,OFFSET(W$4,,-$C87+1),0),),-IFERROR(ISPMT(D1_I/12,$C87-1,D1_T,OFFSET(W$4,,-$C87+1)),)))</f>
        <v>0</v>
      </c>
      <c r="Y87" s="548">
        <f ca="1">IF($C87=0,0,IF('Clinic Model'!$P$15="Annuity",-IFERROR(IPMT(D1_I/12,$C87,D1_T,OFFSET(X$4,,-$C87+1),0),),-IFERROR(ISPMT(D1_I/12,$C87-1,D1_T,OFFSET(X$4,,-$C87+1)),)))</f>
        <v>4013.8888888888887</v>
      </c>
      <c r="Z87" s="548">
        <f ca="1">IF($C87=0,0,IF('Clinic Model'!$P$15="Annuity",-IFERROR(IPMT(D1_I/12,$C87,D1_T,OFFSET(Y$4,,-$C87+1),0),),-IFERROR(ISPMT(D1_I/12,$C87-1,D1_T,OFFSET(Y$4,,-$C87+1)),)))</f>
        <v>0</v>
      </c>
      <c r="AA87" s="548">
        <f ca="1">IF($C87=0,0,IF('Clinic Model'!$P$15="Annuity",-IFERROR(IPMT(D1_I/12,$C87,D1_T,OFFSET(Z$4,,-$C87+1),0),),-IFERROR(ISPMT(D1_I/12,$C87-1,D1_T,OFFSET(Z$4,,-$C87+1)),)))</f>
        <v>0</v>
      </c>
      <c r="AB87" s="548">
        <f ca="1">IF($C87=0,0,IF('Clinic Model'!$P$15="Annuity",-IFERROR(IPMT(D1_I/12,$C87,D1_T,OFFSET(AA$4,,-$C87+1),0),),-IFERROR(ISPMT(D1_I/12,$C87-1,D1_T,OFFSET(AA$4,,-$C87+1)),)))</f>
        <v>0</v>
      </c>
      <c r="AC87" s="548">
        <f ca="1">IF($C87=0,0,IF('Clinic Model'!$P$15="Annuity",-IFERROR(IPMT(D1_I/12,$C87,D1_T,OFFSET(AB$4,,-$C87+1),0),),-IFERROR(ISPMT(D1_I/12,$C87-1,D1_T,OFFSET(AB$4,,-$C87+1)),)))</f>
        <v>0</v>
      </c>
      <c r="AD87" s="548">
        <f ca="1">IF($C87=0,0,IF('Clinic Model'!$P$15="Annuity",-IFERROR(IPMT(D1_I/12,$C87,D1_T,OFFSET(AC$4,,-$C87+1),0),),-IFERROR(ISPMT(D1_I/12,$C87-1,D1_T,OFFSET(AC$4,,-$C87+1)),)))</f>
        <v>0</v>
      </c>
      <c r="AE87" s="548">
        <f ca="1">IF($C87=0,0,IF('Clinic Model'!$P$15="Annuity",-IFERROR(IPMT(D1_I/12,$C87,D1_T,OFFSET(AD$4,,-$C87+1),0),),-IFERROR(ISPMT(D1_I/12,$C87-1,D1_T,OFFSET(AD$4,,-$C87+1)),)))</f>
        <v>0</v>
      </c>
      <c r="AF87" s="548">
        <f ca="1">IF($C87=0,0,IF('Clinic Model'!$P$15="Annuity",-IFERROR(IPMT(D1_I/12,$C87,D1_T,OFFSET(AE$4,,-$C87+1),0),),-IFERROR(ISPMT(D1_I/12,$C87-1,D1_T,OFFSET(AE$4,,-$C87+1)),)))</f>
        <v>0</v>
      </c>
      <c r="AG87" s="548">
        <f ca="1">IF($C87=0,0,IF('Clinic Model'!$P$15="Annuity",-IFERROR(IPMT(D1_I/12,$C87,D1_T,OFFSET(AF$4,,-$C87+1),0),),-IFERROR(ISPMT(D1_I/12,$C87-1,D1_T,OFFSET(AF$4,,-$C87+1)),)))</f>
        <v>0</v>
      </c>
      <c r="AH87" s="548">
        <f ca="1">IF($C87=0,0,IF('Clinic Model'!$P$15="Annuity",-IFERROR(IPMT(D1_I/12,$C87,D1_T,OFFSET(AG$4,,-$C87+1),0),),-IFERROR(ISPMT(D1_I/12,$C87-1,D1_T,OFFSET(AG$4,,-$C87+1)),)))</f>
        <v>0</v>
      </c>
      <c r="AI87" s="548">
        <f ca="1">IF($C87=0,0,IF('Clinic Model'!$P$15="Annuity",-IFERROR(IPMT(D1_I/12,$C87,D1_T,OFFSET(AH$4,,-$C87+1),0),),-IFERROR(ISPMT(D1_I/12,$C87-1,D1_T,OFFSET(AH$4,,-$C87+1)),)))</f>
        <v>0</v>
      </c>
      <c r="AJ87" s="548">
        <f ca="1">IF($C87=0,0,IF('Clinic Model'!$P$15="Annuity",-IFERROR(IPMT(D1_I/12,$C87,D1_T,OFFSET(AI$4,,-$C87+1),0),),-IFERROR(ISPMT(D1_I/12,$C87-1,D1_T,OFFSET(AI$4,,-$C87+1)),)))</f>
        <v>0</v>
      </c>
      <c r="AK87" s="548">
        <f ca="1">IF($C87=0,0,IF('Clinic Model'!$P$15="Annuity",-IFERROR(IPMT(D1_I/12,$C87,D1_T,OFFSET(AJ$4,,-$C87+1),0),),-IFERROR(ISPMT(D1_I/12,$C87-1,D1_T,OFFSET(AJ$4,,-$C87+1)),)))</f>
        <v>0</v>
      </c>
      <c r="AL87" s="548">
        <f ca="1">IF($C87=0,0,IF('Clinic Model'!$P$15="Annuity",-IFERROR(IPMT(D1_I/12,$C87,D1_T,OFFSET(AK$4,,-$C87+1),0),),-IFERROR(ISPMT(D1_I/12,$C87-1,D1_T,OFFSET(AK$4,,-$C87+1)),)))</f>
        <v>0</v>
      </c>
      <c r="AM87" s="548">
        <f ca="1">IF($C87=0,0,IF('Clinic Model'!$P$15="Annuity",-IFERROR(IPMT(D1_I/12,$C87,D1_T,OFFSET(AL$4,,-$C87+1),0),),-IFERROR(ISPMT(D1_I/12,$C87-1,D1_T,OFFSET(AL$4,,-$C87+1)),)))</f>
        <v>0</v>
      </c>
      <c r="AN87" s="548">
        <f ca="1">IF($C87=0,0,IF('Clinic Model'!$P$15="Annuity",-IFERROR(IPMT(D1_I/12,$C87,D1_T,OFFSET(AM$4,,-$C87+1),0),),-IFERROR(ISPMT(D1_I/12,$C87-1,D1_T,OFFSET(AM$4,,-$C87+1)),)))</f>
        <v>0</v>
      </c>
      <c r="AO87" s="548">
        <f ca="1">IF($C87=0,0,IF('Clinic Model'!$P$15="Annuity",-IFERROR(IPMT(D1_I/12,$C87,D1_T,OFFSET(AN$4,,-$C87+1),0),),-IFERROR(ISPMT(D1_I/12,$C87-1,D1_T,OFFSET(AN$4,,-$C87+1)),)))</f>
        <v>0</v>
      </c>
      <c r="AP87" s="548">
        <f ca="1">IF($C87=0,0,IF('Clinic Model'!$P$15="Annuity",-IFERROR(IPMT(D1_I/12,$C87,D1_T,OFFSET(AO$4,,-$C87+1),0),),-IFERROR(ISPMT(D1_I/12,$C87-1,D1_T,OFFSET(AO$4,,-$C87+1)),)))</f>
        <v>0</v>
      </c>
      <c r="AQ87" s="548">
        <f ca="1">IF($C87=0,0,IF('Clinic Model'!$P$15="Annuity",-IFERROR(IPMT(D1_I/12,$C87,D1_T,OFFSET(AP$4,,-$C87+1),0),),-IFERROR(ISPMT(D1_I/12,$C87-1,D1_T,OFFSET(AP$4,,-$C87+1)),)))</f>
        <v>0</v>
      </c>
      <c r="AR87" s="548">
        <f ca="1">IF($C87=0,0,IF('Clinic Model'!$P$15="Annuity",-IFERROR(IPMT(D1_I/12,$C87,D1_T,OFFSET(AQ$4,,-$C87+1),0),),-IFERROR(ISPMT(D1_I/12,$C87-1,D1_T,OFFSET(AQ$4,,-$C87+1)),)))</f>
        <v>0</v>
      </c>
      <c r="AS87" s="548">
        <f ca="1">IF($C87=0,0,IF('Clinic Model'!$P$15="Annuity",-IFERROR(IPMT(D1_I/12,$C87,D1_T,OFFSET(AR$4,,-$C87+1),0),),-IFERROR(ISPMT(D1_I/12,$C87-1,D1_T,OFFSET(AR$4,,-$C87+1)),)))</f>
        <v>0</v>
      </c>
      <c r="AT87" s="548">
        <f ca="1">IF($C87=0,0,IF('Clinic Model'!$P$15="Annuity",-IFERROR(IPMT(D1_I/12,$C87,D1_T,OFFSET(AS$4,,-$C87+1),0),),-IFERROR(ISPMT(D1_I/12,$C87-1,D1_T,OFFSET(AS$4,,-$C87+1)),)))</f>
        <v>0</v>
      </c>
      <c r="AU87" s="548">
        <f ca="1">IF($C87=0,0,IF('Clinic Model'!$P$15="Annuity",-IFERROR(IPMT(D1_I/12,$C87,D1_T,OFFSET(AT$4,,-$C87+1),0),),-IFERROR(ISPMT(D1_I/12,$C87-1,D1_T,OFFSET(AT$4,,-$C87+1)),)))</f>
        <v>0</v>
      </c>
      <c r="AV87" s="548">
        <f ca="1">IF($C87=0,0,IF('Clinic Model'!$P$15="Annuity",-IFERROR(IPMT(D1_I/12,$C87,D1_T,OFFSET(AU$4,,-$C87+1),0),),-IFERROR(ISPMT(D1_I/12,$C87-1,D1_T,OFFSET(AU$4,,-$C87+1)),)))</f>
        <v>0</v>
      </c>
      <c r="AW87" s="548">
        <f ca="1">IF($C87=0,0,IF('Clinic Model'!$P$15="Annuity",-IFERROR(IPMT(D1_I/12,$C87,D1_T,OFFSET(AV$4,,-$C87+1),0),),-IFERROR(ISPMT(D1_I/12,$C87-1,D1_T,OFFSET(AV$4,,-$C87+1)),)))</f>
        <v>0</v>
      </c>
      <c r="AX87" s="548">
        <f ca="1">IF($C87=0,0,IF('Clinic Model'!$P$15="Annuity",-IFERROR(IPMT(D1_I/12,$C87,D1_T,OFFSET(AW$4,,-$C87+1),0),),-IFERROR(ISPMT(D1_I/12,$C87-1,D1_T,OFFSET(AW$4,,-$C87+1)),)))</f>
        <v>0</v>
      </c>
      <c r="AY87" s="548">
        <f ca="1">IF($C87=0,0,IF('Clinic Model'!$P$15="Annuity",-IFERROR(IPMT(D1_I/12,$C87,D1_T,OFFSET(AX$4,,-$C87+1),0),),-IFERROR(ISPMT(D1_I/12,$C87-1,D1_T,OFFSET(AX$4,,-$C87+1)),)))</f>
        <v>0</v>
      </c>
      <c r="AZ87" s="548">
        <f ca="1">IF($C87=0,0,IF('Clinic Model'!$P$15="Annuity",-IFERROR(IPMT(D1_I/12,$C87,D1_T,OFFSET(AY$4,,-$C87+1),0),),-IFERROR(ISPMT(D1_I/12,$C87-1,D1_T,OFFSET(AY$4,,-$C87+1)),)))</f>
        <v>0</v>
      </c>
      <c r="BA87" s="548">
        <f ca="1">IF($C87=0,0,IF('Clinic Model'!$P$15="Annuity",-IFERROR(IPMT(D1_I/12,$C87,D1_T,OFFSET(AZ$4,,-$C87+1),0),),-IFERROR(ISPMT(D1_I/12,$C87-1,D1_T,OFFSET(AZ$4,,-$C87+1)),)))</f>
        <v>0</v>
      </c>
      <c r="BB87" s="548">
        <f ca="1">IF($C87=0,0,IF('Clinic Model'!$P$15="Annuity",-IFERROR(IPMT(D1_I/12,$C87,D1_T,OFFSET(BA$4,,-$C87+1),0),),-IFERROR(ISPMT(D1_I/12,$C87-1,D1_T,OFFSET(BA$4,,-$C87+1)),)))</f>
        <v>0</v>
      </c>
      <c r="BC87" s="548">
        <f ca="1">IF($C87=0,0,IF('Clinic Model'!$P$15="Annuity",-IFERROR(IPMT(D1_I/12,$C87,D1_T,OFFSET(BB$4,,-$C87+1),0),),-IFERROR(ISPMT(D1_I/12,$C87-1,D1_T,OFFSET(BB$4,,-$C87+1)),)))</f>
        <v>0</v>
      </c>
      <c r="BD87" s="548">
        <f ca="1">IF($C87=0,0,IF('Clinic Model'!$P$15="Annuity",-IFERROR(IPMT(D1_I/12,$C87,D1_T,OFFSET(BC$4,,-$C87+1),0),),-IFERROR(ISPMT(D1_I/12,$C87-1,D1_T,OFFSET(BC$4,,-$C87+1)),)))</f>
        <v>0</v>
      </c>
      <c r="BE87" s="548">
        <f ca="1">IF($C87=0,0,IF('Clinic Model'!$P$15="Annuity",-IFERROR(IPMT(D1_I/12,$C87,D1_T,OFFSET(BD$4,,-$C87+1),0),),-IFERROR(ISPMT(D1_I/12,$C87-1,D1_T,OFFSET(BD$4,,-$C87+1)),)))</f>
        <v>0</v>
      </c>
      <c r="BF87" s="548">
        <f ca="1">IF($C87=0,0,IF('Clinic Model'!$P$15="Annuity",-IFERROR(IPMT(D1_I/12,$C87,D1_T,OFFSET(BE$4,,-$C87+1),0),),-IFERROR(ISPMT(D1_I/12,$C87-1,D1_T,OFFSET(BE$4,,-$C87+1)),)))</f>
        <v>0</v>
      </c>
      <c r="BG87" s="548">
        <f ca="1">IF($C87=0,0,IF('Clinic Model'!$P$15="Annuity",-IFERROR(IPMT(D1_I/12,$C87,D1_T,OFFSET(BF$4,,-$C87+1),0),),-IFERROR(ISPMT(D1_I/12,$C87-1,D1_T,OFFSET(BF$4,,-$C87+1)),)))</f>
        <v>0</v>
      </c>
      <c r="BH87" s="548">
        <f ca="1">IF($C87=0,0,IF('Clinic Model'!$P$15="Annuity",-IFERROR(IPMT(D1_I/12,$C87,D1_T,OFFSET(BG$4,,-$C87+1),0),),-IFERROR(ISPMT(D1_I/12,$C87-1,D1_T,OFFSET(BG$4,,-$C87+1)),)))</f>
        <v>0</v>
      </c>
      <c r="BI87" s="548">
        <f ca="1">IF($C87=0,0,IF('Clinic Model'!$P$15="Annuity",-IFERROR(IPMT(D1_I/12,$C87,D1_T,OFFSET(BH$4,,-$C87+1),0),),-IFERROR(ISPMT(D1_I/12,$C87-1,D1_T,OFFSET(BH$4,,-$C87+1)),)))</f>
        <v>0</v>
      </c>
      <c r="BJ87" s="548">
        <f ca="1">IF($C87=0,0,IF('Clinic Model'!$P$15="Annuity",-IFERROR(IPMT(D1_I/12,$C87,D1_T,OFFSET(BI$4,,-$C87+1),0),),-IFERROR(ISPMT(D1_I/12,$C87-1,D1_T,OFFSET(BI$4,,-$C87+1)),)))</f>
        <v>0</v>
      </c>
      <c r="BK87" s="548">
        <f ca="1">IF($C87=0,0,IF('Clinic Model'!$P$15="Annuity",-IFERROR(IPMT(D1_I/12,$C87,D1_T,OFFSET(BJ$4,,-$C87+1),0),),-IFERROR(ISPMT(D1_I/12,$C87-1,D1_T,OFFSET(BJ$4,,-$C87+1)),)))</f>
        <v>0</v>
      </c>
      <c r="BL87" s="548">
        <f ca="1">IF($C87=0,0,IF('Clinic Model'!$P$15="Annuity",-IFERROR(IPMT(D1_I/12,$C87,D1_T,OFFSET(BK$4,,-$C87+1),0),),-IFERROR(ISPMT(D1_I/12,$C87-1,D1_T,OFFSET(BK$4,,-$C87+1)),)))</f>
        <v>0</v>
      </c>
    </row>
    <row r="88" spans="1:64" ht="10.5" hidden="1" customHeight="1" outlineLevel="1" x14ac:dyDescent="0.3">
      <c r="A88" s="105"/>
      <c r="B88" s="504"/>
      <c r="C88" s="105">
        <f t="shared" si="7"/>
        <v>21</v>
      </c>
      <c r="E88" s="548">
        <f ca="1">IF($C88=0,0,IF('Clinic Model'!$P$15="Annuity",-IFERROR(IPMT(D1_I/12,$C88,D1_T,OFFSET(D$4,,-$C88+1),0),),-IFERROR(ISPMT(D1_I/12,$C88-1,D1_T,OFFSET(D$4,,-$C88+1)),)))</f>
        <v>0</v>
      </c>
      <c r="F88" s="548">
        <f ca="1">IF($C88=0,0,IF('Clinic Model'!$P$15="Annuity",-IFERROR(IPMT(D1_I/12,$C88,D1_T,OFFSET(E$4,,-$C88+1),0),),-IFERROR(ISPMT(D1_I/12,$C88-1,D1_T,OFFSET(E$4,,-$C88+1)),)))</f>
        <v>0</v>
      </c>
      <c r="G88" s="548">
        <f ca="1">IF($C88=0,0,IF('Clinic Model'!$P$15="Annuity",-IFERROR(IPMT(D1_I/12,$C88,D1_T,OFFSET(F$4,,-$C88+1),0),),-IFERROR(ISPMT(D1_I/12,$C88-1,D1_T,OFFSET(F$4,,-$C88+1)),)))</f>
        <v>0</v>
      </c>
      <c r="H88" s="548">
        <f ca="1">IF($C88=0,0,IF('Clinic Model'!$P$15="Annuity",-IFERROR(IPMT(D1_I/12,$C88,D1_T,OFFSET(G$4,,-$C88+1),0),),-IFERROR(ISPMT(D1_I/12,$C88-1,D1_T,OFFSET(G$4,,-$C88+1)),)))</f>
        <v>0</v>
      </c>
      <c r="I88" s="548">
        <f ca="1">IF($C88=0,0,IF('Clinic Model'!$P$15="Annuity",-IFERROR(IPMT(D1_I/12,$C88,D1_T,OFFSET(H$4,,-$C88+1),0),),-IFERROR(ISPMT(D1_I/12,$C88-1,D1_T,OFFSET(H$4,,-$C88+1)),)))</f>
        <v>0</v>
      </c>
      <c r="J88" s="548">
        <f ca="1">IF($C88=0,0,IF('Clinic Model'!$P$15="Annuity",-IFERROR(IPMT(D1_I/12,$C88,D1_T,OFFSET(I$4,,-$C88+1),0),),-IFERROR(ISPMT(D1_I/12,$C88-1,D1_T,OFFSET(I$4,,-$C88+1)),)))</f>
        <v>0</v>
      </c>
      <c r="K88" s="548">
        <f ca="1">IF($C88=0,0,IF('Clinic Model'!$P$15="Annuity",-IFERROR(IPMT(D1_I/12,$C88,D1_T,OFFSET(J$4,,-$C88+1),0),),-IFERROR(ISPMT(D1_I/12,$C88-1,D1_T,OFFSET(J$4,,-$C88+1)),)))</f>
        <v>0</v>
      </c>
      <c r="L88" s="548">
        <f ca="1">IF($C88=0,0,IF('Clinic Model'!$P$15="Annuity",-IFERROR(IPMT(D1_I/12,$C88,D1_T,OFFSET(K$4,,-$C88+1),0),),-IFERROR(ISPMT(D1_I/12,$C88-1,D1_T,OFFSET(K$4,,-$C88+1)),)))</f>
        <v>0</v>
      </c>
      <c r="M88" s="548">
        <f ca="1">IF($C88=0,0,IF('Clinic Model'!$P$15="Annuity",-IFERROR(IPMT(D1_I/12,$C88,D1_T,OFFSET(L$4,,-$C88+1),0),),-IFERROR(ISPMT(D1_I/12,$C88-1,D1_T,OFFSET(L$4,,-$C88+1)),)))</f>
        <v>0</v>
      </c>
      <c r="N88" s="548">
        <f ca="1">IF($C88=0,0,IF('Clinic Model'!$P$15="Annuity",-IFERROR(IPMT(D1_I/12,$C88,D1_T,OFFSET(M$4,,-$C88+1),0),),-IFERROR(ISPMT(D1_I/12,$C88-1,D1_T,OFFSET(M$4,,-$C88+1)),)))</f>
        <v>0</v>
      </c>
      <c r="O88" s="548">
        <f ca="1">IF($C88=0,0,IF('Clinic Model'!$P$15="Annuity",-IFERROR(IPMT(D1_I/12,$C88,D1_T,OFFSET(N$4,,-$C88+1),0),),-IFERROR(ISPMT(D1_I/12,$C88-1,D1_T,OFFSET(N$4,,-$C88+1)),)))</f>
        <v>0</v>
      </c>
      <c r="P88" s="548">
        <f ca="1">IF($C88=0,0,IF('Clinic Model'!$P$15="Annuity",-IFERROR(IPMT(D1_I/12,$C88,D1_T,OFFSET(O$4,,-$C88+1),0),),-IFERROR(ISPMT(D1_I/12,$C88-1,D1_T,OFFSET(O$4,,-$C88+1)),)))</f>
        <v>0</v>
      </c>
      <c r="Q88" s="548">
        <f ca="1">IF($C88=0,0,IF('Clinic Model'!$P$15="Annuity",-IFERROR(IPMT(D1_I/12,$C88,D1_T,OFFSET(P$4,,-$C88+1),0),),-IFERROR(ISPMT(D1_I/12,$C88-1,D1_T,OFFSET(P$4,,-$C88+1)),)))</f>
        <v>0</v>
      </c>
      <c r="R88" s="548">
        <f ca="1">IF($C88=0,0,IF('Clinic Model'!$P$15="Annuity",-IFERROR(IPMT(D1_I/12,$C88,D1_T,OFFSET(Q$4,,-$C88+1),0),),-IFERROR(ISPMT(D1_I/12,$C88-1,D1_T,OFFSET(Q$4,,-$C88+1)),)))</f>
        <v>0</v>
      </c>
      <c r="S88" s="548">
        <f ca="1">IF($C88=0,0,IF('Clinic Model'!$P$15="Annuity",-IFERROR(IPMT(D1_I/12,$C88,D1_T,OFFSET(R$4,,-$C88+1),0),),-IFERROR(ISPMT(D1_I/12,$C88-1,D1_T,OFFSET(R$4,,-$C88+1)),)))</f>
        <v>0</v>
      </c>
      <c r="T88" s="548">
        <f ca="1">IF($C88=0,0,IF('Clinic Model'!$P$15="Annuity",-IFERROR(IPMT(D1_I/12,$C88,D1_T,OFFSET(S$4,,-$C88+1),0),),-IFERROR(ISPMT(D1_I/12,$C88-1,D1_T,OFFSET(S$4,,-$C88+1)),)))</f>
        <v>0</v>
      </c>
      <c r="U88" s="548">
        <f ca="1">IF($C88=0,0,IF('Clinic Model'!$P$15="Annuity",-IFERROR(IPMT(D1_I/12,$C88,D1_T,OFFSET(T$4,,-$C88+1),0),),-IFERROR(ISPMT(D1_I/12,$C88-1,D1_T,OFFSET(T$4,,-$C88+1)),)))</f>
        <v>0</v>
      </c>
      <c r="V88" s="548">
        <f ca="1">IF($C88=0,0,IF('Clinic Model'!$P$15="Annuity",-IFERROR(IPMT(D1_I/12,$C88,D1_T,OFFSET(U$4,,-$C88+1),0),),-IFERROR(ISPMT(D1_I/12,$C88-1,D1_T,OFFSET(U$4,,-$C88+1)),)))</f>
        <v>0</v>
      </c>
      <c r="W88" s="548">
        <f ca="1">IF($C88=0,0,IF('Clinic Model'!$P$15="Annuity",-IFERROR(IPMT(D1_I/12,$C88,D1_T,OFFSET(V$4,,-$C88+1),0),),-IFERROR(ISPMT(D1_I/12,$C88-1,D1_T,OFFSET(V$4,,-$C88+1)),)))</f>
        <v>0</v>
      </c>
      <c r="X88" s="548">
        <f ca="1">IF($C88=0,0,IF('Clinic Model'!$P$15="Annuity",-IFERROR(IPMT(D1_I/12,$C88,D1_T,OFFSET(W$4,,-$C88+1),0),),-IFERROR(ISPMT(D1_I/12,$C88-1,D1_T,OFFSET(W$4,,-$C88+1)),)))</f>
        <v>0</v>
      </c>
      <c r="Y88" s="548">
        <f ca="1">IF($C88=0,0,IF('Clinic Model'!$P$15="Annuity",-IFERROR(IPMT(D1_I/12,$C88,D1_T,OFFSET(X$4,,-$C88+1),0),),-IFERROR(ISPMT(D1_I/12,$C88-1,D1_T,OFFSET(X$4,,-$C88+1)),)))</f>
        <v>0</v>
      </c>
      <c r="Z88" s="548">
        <f ca="1">IF($C88=0,0,IF('Clinic Model'!$P$15="Annuity",-IFERROR(IPMT(D1_I/12,$C88,D1_T,OFFSET(Y$4,,-$C88+1),0),),-IFERROR(ISPMT(D1_I/12,$C88-1,D1_T,OFFSET(Y$4,,-$C88+1)),)))</f>
        <v>3777.7777777777778</v>
      </c>
      <c r="AA88" s="548">
        <f ca="1">IF($C88=0,0,IF('Clinic Model'!$P$15="Annuity",-IFERROR(IPMT(D1_I/12,$C88,D1_T,OFFSET(Z$4,,-$C88+1),0),),-IFERROR(ISPMT(D1_I/12,$C88-1,D1_T,OFFSET(Z$4,,-$C88+1)),)))</f>
        <v>0</v>
      </c>
      <c r="AB88" s="548">
        <f ca="1">IF($C88=0,0,IF('Clinic Model'!$P$15="Annuity",-IFERROR(IPMT(D1_I/12,$C88,D1_T,OFFSET(AA$4,,-$C88+1),0),),-IFERROR(ISPMT(D1_I/12,$C88-1,D1_T,OFFSET(AA$4,,-$C88+1)),)))</f>
        <v>0</v>
      </c>
      <c r="AC88" s="548">
        <f ca="1">IF($C88=0,0,IF('Clinic Model'!$P$15="Annuity",-IFERROR(IPMT(D1_I/12,$C88,D1_T,OFFSET(AB$4,,-$C88+1),0),),-IFERROR(ISPMT(D1_I/12,$C88-1,D1_T,OFFSET(AB$4,,-$C88+1)),)))</f>
        <v>0</v>
      </c>
      <c r="AD88" s="548">
        <f ca="1">IF($C88=0,0,IF('Clinic Model'!$P$15="Annuity",-IFERROR(IPMT(D1_I/12,$C88,D1_T,OFFSET(AC$4,,-$C88+1),0),),-IFERROR(ISPMT(D1_I/12,$C88-1,D1_T,OFFSET(AC$4,,-$C88+1)),)))</f>
        <v>0</v>
      </c>
      <c r="AE88" s="548">
        <f ca="1">IF($C88=0,0,IF('Clinic Model'!$P$15="Annuity",-IFERROR(IPMT(D1_I/12,$C88,D1_T,OFFSET(AD$4,,-$C88+1),0),),-IFERROR(ISPMT(D1_I/12,$C88-1,D1_T,OFFSET(AD$4,,-$C88+1)),)))</f>
        <v>0</v>
      </c>
      <c r="AF88" s="548">
        <f ca="1">IF($C88=0,0,IF('Clinic Model'!$P$15="Annuity",-IFERROR(IPMT(D1_I/12,$C88,D1_T,OFFSET(AE$4,,-$C88+1),0),),-IFERROR(ISPMT(D1_I/12,$C88-1,D1_T,OFFSET(AE$4,,-$C88+1)),)))</f>
        <v>0</v>
      </c>
      <c r="AG88" s="548">
        <f ca="1">IF($C88=0,0,IF('Clinic Model'!$P$15="Annuity",-IFERROR(IPMT(D1_I/12,$C88,D1_T,OFFSET(AF$4,,-$C88+1),0),),-IFERROR(ISPMT(D1_I/12,$C88-1,D1_T,OFFSET(AF$4,,-$C88+1)),)))</f>
        <v>0</v>
      </c>
      <c r="AH88" s="548">
        <f ca="1">IF($C88=0,0,IF('Clinic Model'!$P$15="Annuity",-IFERROR(IPMT(D1_I/12,$C88,D1_T,OFFSET(AG$4,,-$C88+1),0),),-IFERROR(ISPMT(D1_I/12,$C88-1,D1_T,OFFSET(AG$4,,-$C88+1)),)))</f>
        <v>0</v>
      </c>
      <c r="AI88" s="548">
        <f ca="1">IF($C88=0,0,IF('Clinic Model'!$P$15="Annuity",-IFERROR(IPMT(D1_I/12,$C88,D1_T,OFFSET(AH$4,,-$C88+1),0),),-IFERROR(ISPMT(D1_I/12,$C88-1,D1_T,OFFSET(AH$4,,-$C88+1)),)))</f>
        <v>0</v>
      </c>
      <c r="AJ88" s="548">
        <f ca="1">IF($C88=0,0,IF('Clinic Model'!$P$15="Annuity",-IFERROR(IPMT(D1_I/12,$C88,D1_T,OFFSET(AI$4,,-$C88+1),0),),-IFERROR(ISPMT(D1_I/12,$C88-1,D1_T,OFFSET(AI$4,,-$C88+1)),)))</f>
        <v>0</v>
      </c>
      <c r="AK88" s="548">
        <f ca="1">IF($C88=0,0,IF('Clinic Model'!$P$15="Annuity",-IFERROR(IPMT(D1_I/12,$C88,D1_T,OFFSET(AJ$4,,-$C88+1),0),),-IFERROR(ISPMT(D1_I/12,$C88-1,D1_T,OFFSET(AJ$4,,-$C88+1)),)))</f>
        <v>0</v>
      </c>
      <c r="AL88" s="548">
        <f ca="1">IF($C88=0,0,IF('Clinic Model'!$P$15="Annuity",-IFERROR(IPMT(D1_I/12,$C88,D1_T,OFFSET(AK$4,,-$C88+1),0),),-IFERROR(ISPMT(D1_I/12,$C88-1,D1_T,OFFSET(AK$4,,-$C88+1)),)))</f>
        <v>0</v>
      </c>
      <c r="AM88" s="548">
        <f ca="1">IF($C88=0,0,IF('Clinic Model'!$P$15="Annuity",-IFERROR(IPMT(D1_I/12,$C88,D1_T,OFFSET(AL$4,,-$C88+1),0),),-IFERROR(ISPMT(D1_I/12,$C88-1,D1_T,OFFSET(AL$4,,-$C88+1)),)))</f>
        <v>0</v>
      </c>
      <c r="AN88" s="548">
        <f ca="1">IF($C88=0,0,IF('Clinic Model'!$P$15="Annuity",-IFERROR(IPMT(D1_I/12,$C88,D1_T,OFFSET(AM$4,,-$C88+1),0),),-IFERROR(ISPMT(D1_I/12,$C88-1,D1_T,OFFSET(AM$4,,-$C88+1)),)))</f>
        <v>0</v>
      </c>
      <c r="AO88" s="548">
        <f ca="1">IF($C88=0,0,IF('Clinic Model'!$P$15="Annuity",-IFERROR(IPMT(D1_I/12,$C88,D1_T,OFFSET(AN$4,,-$C88+1),0),),-IFERROR(ISPMT(D1_I/12,$C88-1,D1_T,OFFSET(AN$4,,-$C88+1)),)))</f>
        <v>0</v>
      </c>
      <c r="AP88" s="548">
        <f ca="1">IF($C88=0,0,IF('Clinic Model'!$P$15="Annuity",-IFERROR(IPMT(D1_I/12,$C88,D1_T,OFFSET(AO$4,,-$C88+1),0),),-IFERROR(ISPMT(D1_I/12,$C88-1,D1_T,OFFSET(AO$4,,-$C88+1)),)))</f>
        <v>0</v>
      </c>
      <c r="AQ88" s="548">
        <f ca="1">IF($C88=0,0,IF('Clinic Model'!$P$15="Annuity",-IFERROR(IPMT(D1_I/12,$C88,D1_T,OFFSET(AP$4,,-$C88+1),0),),-IFERROR(ISPMT(D1_I/12,$C88-1,D1_T,OFFSET(AP$4,,-$C88+1)),)))</f>
        <v>0</v>
      </c>
      <c r="AR88" s="548">
        <f ca="1">IF($C88=0,0,IF('Clinic Model'!$P$15="Annuity",-IFERROR(IPMT(D1_I/12,$C88,D1_T,OFFSET(AQ$4,,-$C88+1),0),),-IFERROR(ISPMT(D1_I/12,$C88-1,D1_T,OFFSET(AQ$4,,-$C88+1)),)))</f>
        <v>0</v>
      </c>
      <c r="AS88" s="548">
        <f ca="1">IF($C88=0,0,IF('Clinic Model'!$P$15="Annuity",-IFERROR(IPMT(D1_I/12,$C88,D1_T,OFFSET(AR$4,,-$C88+1),0),),-IFERROR(ISPMT(D1_I/12,$C88-1,D1_T,OFFSET(AR$4,,-$C88+1)),)))</f>
        <v>0</v>
      </c>
      <c r="AT88" s="548">
        <f ca="1">IF($C88=0,0,IF('Clinic Model'!$P$15="Annuity",-IFERROR(IPMT(D1_I/12,$C88,D1_T,OFFSET(AS$4,,-$C88+1),0),),-IFERROR(ISPMT(D1_I/12,$C88-1,D1_T,OFFSET(AS$4,,-$C88+1)),)))</f>
        <v>0</v>
      </c>
      <c r="AU88" s="548">
        <f ca="1">IF($C88=0,0,IF('Clinic Model'!$P$15="Annuity",-IFERROR(IPMT(D1_I/12,$C88,D1_T,OFFSET(AT$4,,-$C88+1),0),),-IFERROR(ISPMT(D1_I/12,$C88-1,D1_T,OFFSET(AT$4,,-$C88+1)),)))</f>
        <v>0</v>
      </c>
      <c r="AV88" s="548">
        <f ca="1">IF($C88=0,0,IF('Clinic Model'!$P$15="Annuity",-IFERROR(IPMT(D1_I/12,$C88,D1_T,OFFSET(AU$4,,-$C88+1),0),),-IFERROR(ISPMT(D1_I/12,$C88-1,D1_T,OFFSET(AU$4,,-$C88+1)),)))</f>
        <v>0</v>
      </c>
      <c r="AW88" s="548">
        <f ca="1">IF($C88=0,0,IF('Clinic Model'!$P$15="Annuity",-IFERROR(IPMT(D1_I/12,$C88,D1_T,OFFSET(AV$4,,-$C88+1),0),),-IFERROR(ISPMT(D1_I/12,$C88-1,D1_T,OFFSET(AV$4,,-$C88+1)),)))</f>
        <v>0</v>
      </c>
      <c r="AX88" s="548">
        <f ca="1">IF($C88=0,0,IF('Clinic Model'!$P$15="Annuity",-IFERROR(IPMT(D1_I/12,$C88,D1_T,OFFSET(AW$4,,-$C88+1),0),),-IFERROR(ISPMT(D1_I/12,$C88-1,D1_T,OFFSET(AW$4,,-$C88+1)),)))</f>
        <v>0</v>
      </c>
      <c r="AY88" s="548">
        <f ca="1">IF($C88=0,0,IF('Clinic Model'!$P$15="Annuity",-IFERROR(IPMT(D1_I/12,$C88,D1_T,OFFSET(AX$4,,-$C88+1),0),),-IFERROR(ISPMT(D1_I/12,$C88-1,D1_T,OFFSET(AX$4,,-$C88+1)),)))</f>
        <v>0</v>
      </c>
      <c r="AZ88" s="548">
        <f ca="1">IF($C88=0,0,IF('Clinic Model'!$P$15="Annuity",-IFERROR(IPMT(D1_I/12,$C88,D1_T,OFFSET(AY$4,,-$C88+1),0),),-IFERROR(ISPMT(D1_I/12,$C88-1,D1_T,OFFSET(AY$4,,-$C88+1)),)))</f>
        <v>0</v>
      </c>
      <c r="BA88" s="548">
        <f ca="1">IF($C88=0,0,IF('Clinic Model'!$P$15="Annuity",-IFERROR(IPMT(D1_I/12,$C88,D1_T,OFFSET(AZ$4,,-$C88+1),0),),-IFERROR(ISPMT(D1_I/12,$C88-1,D1_T,OFFSET(AZ$4,,-$C88+1)),)))</f>
        <v>0</v>
      </c>
      <c r="BB88" s="548">
        <f ca="1">IF($C88=0,0,IF('Clinic Model'!$P$15="Annuity",-IFERROR(IPMT(D1_I/12,$C88,D1_T,OFFSET(BA$4,,-$C88+1),0),),-IFERROR(ISPMT(D1_I/12,$C88-1,D1_T,OFFSET(BA$4,,-$C88+1)),)))</f>
        <v>0</v>
      </c>
      <c r="BC88" s="548">
        <f ca="1">IF($C88=0,0,IF('Clinic Model'!$P$15="Annuity",-IFERROR(IPMT(D1_I/12,$C88,D1_T,OFFSET(BB$4,,-$C88+1),0),),-IFERROR(ISPMT(D1_I/12,$C88-1,D1_T,OFFSET(BB$4,,-$C88+1)),)))</f>
        <v>0</v>
      </c>
      <c r="BD88" s="548">
        <f ca="1">IF($C88=0,0,IF('Clinic Model'!$P$15="Annuity",-IFERROR(IPMT(D1_I/12,$C88,D1_T,OFFSET(BC$4,,-$C88+1),0),),-IFERROR(ISPMT(D1_I/12,$C88-1,D1_T,OFFSET(BC$4,,-$C88+1)),)))</f>
        <v>0</v>
      </c>
      <c r="BE88" s="548">
        <f ca="1">IF($C88=0,0,IF('Clinic Model'!$P$15="Annuity",-IFERROR(IPMT(D1_I/12,$C88,D1_T,OFFSET(BD$4,,-$C88+1),0),),-IFERROR(ISPMT(D1_I/12,$C88-1,D1_T,OFFSET(BD$4,,-$C88+1)),)))</f>
        <v>0</v>
      </c>
      <c r="BF88" s="548">
        <f ca="1">IF($C88=0,0,IF('Clinic Model'!$P$15="Annuity",-IFERROR(IPMT(D1_I/12,$C88,D1_T,OFFSET(BE$4,,-$C88+1),0),),-IFERROR(ISPMT(D1_I/12,$C88-1,D1_T,OFFSET(BE$4,,-$C88+1)),)))</f>
        <v>0</v>
      </c>
      <c r="BG88" s="548">
        <f ca="1">IF($C88=0,0,IF('Clinic Model'!$P$15="Annuity",-IFERROR(IPMT(D1_I/12,$C88,D1_T,OFFSET(BF$4,,-$C88+1),0),),-IFERROR(ISPMT(D1_I/12,$C88-1,D1_T,OFFSET(BF$4,,-$C88+1)),)))</f>
        <v>0</v>
      </c>
      <c r="BH88" s="548">
        <f ca="1">IF($C88=0,0,IF('Clinic Model'!$P$15="Annuity",-IFERROR(IPMT(D1_I/12,$C88,D1_T,OFFSET(BG$4,,-$C88+1),0),),-IFERROR(ISPMT(D1_I/12,$C88-1,D1_T,OFFSET(BG$4,,-$C88+1)),)))</f>
        <v>0</v>
      </c>
      <c r="BI88" s="548">
        <f ca="1">IF($C88=0,0,IF('Clinic Model'!$P$15="Annuity",-IFERROR(IPMT(D1_I/12,$C88,D1_T,OFFSET(BH$4,,-$C88+1),0),),-IFERROR(ISPMT(D1_I/12,$C88-1,D1_T,OFFSET(BH$4,,-$C88+1)),)))</f>
        <v>0</v>
      </c>
      <c r="BJ88" s="548">
        <f ca="1">IF($C88=0,0,IF('Clinic Model'!$P$15="Annuity",-IFERROR(IPMT(D1_I/12,$C88,D1_T,OFFSET(BI$4,,-$C88+1),0),),-IFERROR(ISPMT(D1_I/12,$C88-1,D1_T,OFFSET(BI$4,,-$C88+1)),)))</f>
        <v>0</v>
      </c>
      <c r="BK88" s="548">
        <f ca="1">IF($C88=0,0,IF('Clinic Model'!$P$15="Annuity",-IFERROR(IPMT(D1_I/12,$C88,D1_T,OFFSET(BJ$4,,-$C88+1),0),),-IFERROR(ISPMT(D1_I/12,$C88-1,D1_T,OFFSET(BJ$4,,-$C88+1)),)))</f>
        <v>0</v>
      </c>
      <c r="BL88" s="548">
        <f ca="1">IF($C88=0,0,IF('Clinic Model'!$P$15="Annuity",-IFERROR(IPMT(D1_I/12,$C88,D1_T,OFFSET(BK$4,,-$C88+1),0),),-IFERROR(ISPMT(D1_I/12,$C88-1,D1_T,OFFSET(BK$4,,-$C88+1)),)))</f>
        <v>0</v>
      </c>
    </row>
    <row r="89" spans="1:64" ht="10.5" hidden="1" customHeight="1" outlineLevel="1" x14ac:dyDescent="0.3">
      <c r="A89" s="105"/>
      <c r="B89" s="504"/>
      <c r="C89" s="105">
        <f t="shared" si="7"/>
        <v>22</v>
      </c>
      <c r="E89" s="548">
        <f ca="1">IF($C89=0,0,IF('Clinic Model'!$P$15="Annuity",-IFERROR(IPMT(D1_I/12,$C89,D1_T,OFFSET(D$4,,-$C89+1),0),),-IFERROR(ISPMT(D1_I/12,$C89-1,D1_T,OFFSET(D$4,,-$C89+1)),)))</f>
        <v>0</v>
      </c>
      <c r="F89" s="548">
        <f ca="1">IF($C89=0,0,IF('Clinic Model'!$P$15="Annuity",-IFERROR(IPMT(D1_I/12,$C89,D1_T,OFFSET(E$4,,-$C89+1),0),),-IFERROR(ISPMT(D1_I/12,$C89-1,D1_T,OFFSET(E$4,,-$C89+1)),)))</f>
        <v>0</v>
      </c>
      <c r="G89" s="548">
        <f ca="1">IF($C89=0,0,IF('Clinic Model'!$P$15="Annuity",-IFERROR(IPMT(D1_I/12,$C89,D1_T,OFFSET(F$4,,-$C89+1),0),),-IFERROR(ISPMT(D1_I/12,$C89-1,D1_T,OFFSET(F$4,,-$C89+1)),)))</f>
        <v>0</v>
      </c>
      <c r="H89" s="548">
        <f ca="1">IF($C89=0,0,IF('Clinic Model'!$P$15="Annuity",-IFERROR(IPMT(D1_I/12,$C89,D1_T,OFFSET(G$4,,-$C89+1),0),),-IFERROR(ISPMT(D1_I/12,$C89-1,D1_T,OFFSET(G$4,,-$C89+1)),)))</f>
        <v>0</v>
      </c>
      <c r="I89" s="548">
        <f ca="1">IF($C89=0,0,IF('Clinic Model'!$P$15="Annuity",-IFERROR(IPMT(D1_I/12,$C89,D1_T,OFFSET(H$4,,-$C89+1),0),),-IFERROR(ISPMT(D1_I/12,$C89-1,D1_T,OFFSET(H$4,,-$C89+1)),)))</f>
        <v>0</v>
      </c>
      <c r="J89" s="548">
        <f ca="1">IF($C89=0,0,IF('Clinic Model'!$P$15="Annuity",-IFERROR(IPMT(D1_I/12,$C89,D1_T,OFFSET(I$4,,-$C89+1),0),),-IFERROR(ISPMT(D1_I/12,$C89-1,D1_T,OFFSET(I$4,,-$C89+1)),)))</f>
        <v>0</v>
      </c>
      <c r="K89" s="548">
        <f ca="1">IF($C89=0,0,IF('Clinic Model'!$P$15="Annuity",-IFERROR(IPMT(D1_I/12,$C89,D1_T,OFFSET(J$4,,-$C89+1),0),),-IFERROR(ISPMT(D1_I/12,$C89-1,D1_T,OFFSET(J$4,,-$C89+1)),)))</f>
        <v>0</v>
      </c>
      <c r="L89" s="548">
        <f ca="1">IF($C89=0,0,IF('Clinic Model'!$P$15="Annuity",-IFERROR(IPMT(D1_I/12,$C89,D1_T,OFFSET(K$4,,-$C89+1),0),),-IFERROR(ISPMT(D1_I/12,$C89-1,D1_T,OFFSET(K$4,,-$C89+1)),)))</f>
        <v>0</v>
      </c>
      <c r="M89" s="548">
        <f ca="1">IF($C89=0,0,IF('Clinic Model'!$P$15="Annuity",-IFERROR(IPMT(D1_I/12,$C89,D1_T,OFFSET(L$4,,-$C89+1),0),),-IFERROR(ISPMT(D1_I/12,$C89-1,D1_T,OFFSET(L$4,,-$C89+1)),)))</f>
        <v>0</v>
      </c>
      <c r="N89" s="548">
        <f ca="1">IF($C89=0,0,IF('Clinic Model'!$P$15="Annuity",-IFERROR(IPMT(D1_I/12,$C89,D1_T,OFFSET(M$4,,-$C89+1),0),),-IFERROR(ISPMT(D1_I/12,$C89-1,D1_T,OFFSET(M$4,,-$C89+1)),)))</f>
        <v>0</v>
      </c>
      <c r="O89" s="548">
        <f ca="1">IF($C89=0,0,IF('Clinic Model'!$P$15="Annuity",-IFERROR(IPMT(D1_I/12,$C89,D1_T,OFFSET(N$4,,-$C89+1),0),),-IFERROR(ISPMT(D1_I/12,$C89-1,D1_T,OFFSET(N$4,,-$C89+1)),)))</f>
        <v>0</v>
      </c>
      <c r="P89" s="548">
        <f ca="1">IF($C89=0,0,IF('Clinic Model'!$P$15="Annuity",-IFERROR(IPMT(D1_I/12,$C89,D1_T,OFFSET(O$4,,-$C89+1),0),),-IFERROR(ISPMT(D1_I/12,$C89-1,D1_T,OFFSET(O$4,,-$C89+1)),)))</f>
        <v>0</v>
      </c>
      <c r="Q89" s="548">
        <f ca="1">IF($C89=0,0,IF('Clinic Model'!$P$15="Annuity",-IFERROR(IPMT(D1_I/12,$C89,D1_T,OFFSET(P$4,,-$C89+1),0),),-IFERROR(ISPMT(D1_I/12,$C89-1,D1_T,OFFSET(P$4,,-$C89+1)),)))</f>
        <v>0</v>
      </c>
      <c r="R89" s="548">
        <f ca="1">IF($C89=0,0,IF('Clinic Model'!$P$15="Annuity",-IFERROR(IPMT(D1_I/12,$C89,D1_T,OFFSET(Q$4,,-$C89+1),0),),-IFERROR(ISPMT(D1_I/12,$C89-1,D1_T,OFFSET(Q$4,,-$C89+1)),)))</f>
        <v>0</v>
      </c>
      <c r="S89" s="548">
        <f ca="1">IF($C89=0,0,IF('Clinic Model'!$P$15="Annuity",-IFERROR(IPMT(D1_I/12,$C89,D1_T,OFFSET(R$4,,-$C89+1),0),),-IFERROR(ISPMT(D1_I/12,$C89-1,D1_T,OFFSET(R$4,,-$C89+1)),)))</f>
        <v>0</v>
      </c>
      <c r="T89" s="548">
        <f ca="1">IF($C89=0,0,IF('Clinic Model'!$P$15="Annuity",-IFERROR(IPMT(D1_I/12,$C89,D1_T,OFFSET(S$4,,-$C89+1),0),),-IFERROR(ISPMT(D1_I/12,$C89-1,D1_T,OFFSET(S$4,,-$C89+1)),)))</f>
        <v>0</v>
      </c>
      <c r="U89" s="548">
        <f ca="1">IF($C89=0,0,IF('Clinic Model'!$P$15="Annuity",-IFERROR(IPMT(D1_I/12,$C89,D1_T,OFFSET(T$4,,-$C89+1),0),),-IFERROR(ISPMT(D1_I/12,$C89-1,D1_T,OFFSET(T$4,,-$C89+1)),)))</f>
        <v>0</v>
      </c>
      <c r="V89" s="548">
        <f ca="1">IF($C89=0,0,IF('Clinic Model'!$P$15="Annuity",-IFERROR(IPMT(D1_I/12,$C89,D1_T,OFFSET(U$4,,-$C89+1),0),),-IFERROR(ISPMT(D1_I/12,$C89-1,D1_T,OFFSET(U$4,,-$C89+1)),)))</f>
        <v>0</v>
      </c>
      <c r="W89" s="548">
        <f ca="1">IF($C89=0,0,IF('Clinic Model'!$P$15="Annuity",-IFERROR(IPMT(D1_I/12,$C89,D1_T,OFFSET(V$4,,-$C89+1),0),),-IFERROR(ISPMT(D1_I/12,$C89-1,D1_T,OFFSET(V$4,,-$C89+1)),)))</f>
        <v>0</v>
      </c>
      <c r="X89" s="548">
        <f ca="1">IF($C89=0,0,IF('Clinic Model'!$P$15="Annuity",-IFERROR(IPMT(D1_I/12,$C89,D1_T,OFFSET(W$4,,-$C89+1),0),),-IFERROR(ISPMT(D1_I/12,$C89-1,D1_T,OFFSET(W$4,,-$C89+1)),)))</f>
        <v>0</v>
      </c>
      <c r="Y89" s="548">
        <f ca="1">IF($C89=0,0,IF('Clinic Model'!$P$15="Annuity",-IFERROR(IPMT(D1_I/12,$C89,D1_T,OFFSET(X$4,,-$C89+1),0),),-IFERROR(ISPMT(D1_I/12,$C89-1,D1_T,OFFSET(X$4,,-$C89+1)),)))</f>
        <v>0</v>
      </c>
      <c r="Z89" s="548">
        <f ca="1">IF($C89=0,0,IF('Clinic Model'!$P$15="Annuity",-IFERROR(IPMT(D1_I/12,$C89,D1_T,OFFSET(Y$4,,-$C89+1),0),),-IFERROR(ISPMT(D1_I/12,$C89-1,D1_T,OFFSET(Y$4,,-$C89+1)),)))</f>
        <v>0</v>
      </c>
      <c r="AA89" s="548">
        <f ca="1">IF($C89=0,0,IF('Clinic Model'!$P$15="Annuity",-IFERROR(IPMT(D1_I/12,$C89,D1_T,OFFSET(Z$4,,-$C89+1),0),),-IFERROR(ISPMT(D1_I/12,$C89-1,D1_T,OFFSET(Z$4,,-$C89+1)),)))</f>
        <v>3541.6666666666665</v>
      </c>
      <c r="AB89" s="548">
        <f ca="1">IF($C89=0,0,IF('Clinic Model'!$P$15="Annuity",-IFERROR(IPMT(D1_I/12,$C89,D1_T,OFFSET(AA$4,,-$C89+1),0),),-IFERROR(ISPMT(D1_I/12,$C89-1,D1_T,OFFSET(AA$4,,-$C89+1)),)))</f>
        <v>0</v>
      </c>
      <c r="AC89" s="548">
        <f ca="1">IF($C89=0,0,IF('Clinic Model'!$P$15="Annuity",-IFERROR(IPMT(D1_I/12,$C89,D1_T,OFFSET(AB$4,,-$C89+1),0),),-IFERROR(ISPMT(D1_I/12,$C89-1,D1_T,OFFSET(AB$4,,-$C89+1)),)))</f>
        <v>0</v>
      </c>
      <c r="AD89" s="548">
        <f ca="1">IF($C89=0,0,IF('Clinic Model'!$P$15="Annuity",-IFERROR(IPMT(D1_I/12,$C89,D1_T,OFFSET(AC$4,,-$C89+1),0),),-IFERROR(ISPMT(D1_I/12,$C89-1,D1_T,OFFSET(AC$4,,-$C89+1)),)))</f>
        <v>0</v>
      </c>
      <c r="AE89" s="548">
        <f ca="1">IF($C89=0,0,IF('Clinic Model'!$P$15="Annuity",-IFERROR(IPMT(D1_I/12,$C89,D1_T,OFFSET(AD$4,,-$C89+1),0),),-IFERROR(ISPMT(D1_I/12,$C89-1,D1_T,OFFSET(AD$4,,-$C89+1)),)))</f>
        <v>0</v>
      </c>
      <c r="AF89" s="548">
        <f ca="1">IF($C89=0,0,IF('Clinic Model'!$P$15="Annuity",-IFERROR(IPMT(D1_I/12,$C89,D1_T,OFFSET(AE$4,,-$C89+1),0),),-IFERROR(ISPMT(D1_I/12,$C89-1,D1_T,OFFSET(AE$4,,-$C89+1)),)))</f>
        <v>0</v>
      </c>
      <c r="AG89" s="548">
        <f ca="1">IF($C89=0,0,IF('Clinic Model'!$P$15="Annuity",-IFERROR(IPMT(D1_I/12,$C89,D1_T,OFFSET(AF$4,,-$C89+1),0),),-IFERROR(ISPMT(D1_I/12,$C89-1,D1_T,OFFSET(AF$4,,-$C89+1)),)))</f>
        <v>0</v>
      </c>
      <c r="AH89" s="548">
        <f ca="1">IF($C89=0,0,IF('Clinic Model'!$P$15="Annuity",-IFERROR(IPMT(D1_I/12,$C89,D1_T,OFFSET(AG$4,,-$C89+1),0),),-IFERROR(ISPMT(D1_I/12,$C89-1,D1_T,OFFSET(AG$4,,-$C89+1)),)))</f>
        <v>0</v>
      </c>
      <c r="AI89" s="548">
        <f ca="1">IF($C89=0,0,IF('Clinic Model'!$P$15="Annuity",-IFERROR(IPMT(D1_I/12,$C89,D1_T,OFFSET(AH$4,,-$C89+1),0),),-IFERROR(ISPMT(D1_I/12,$C89-1,D1_T,OFFSET(AH$4,,-$C89+1)),)))</f>
        <v>0</v>
      </c>
      <c r="AJ89" s="548">
        <f ca="1">IF($C89=0,0,IF('Clinic Model'!$P$15="Annuity",-IFERROR(IPMT(D1_I/12,$C89,D1_T,OFFSET(AI$4,,-$C89+1),0),),-IFERROR(ISPMT(D1_I/12,$C89-1,D1_T,OFFSET(AI$4,,-$C89+1)),)))</f>
        <v>0</v>
      </c>
      <c r="AK89" s="548">
        <f ca="1">IF($C89=0,0,IF('Clinic Model'!$P$15="Annuity",-IFERROR(IPMT(D1_I/12,$C89,D1_T,OFFSET(AJ$4,,-$C89+1),0),),-IFERROR(ISPMT(D1_I/12,$C89-1,D1_T,OFFSET(AJ$4,,-$C89+1)),)))</f>
        <v>0</v>
      </c>
      <c r="AL89" s="548">
        <f ca="1">IF($C89=0,0,IF('Clinic Model'!$P$15="Annuity",-IFERROR(IPMT(D1_I/12,$C89,D1_T,OFFSET(AK$4,,-$C89+1),0),),-IFERROR(ISPMT(D1_I/12,$C89-1,D1_T,OFFSET(AK$4,,-$C89+1)),)))</f>
        <v>0</v>
      </c>
      <c r="AM89" s="548">
        <f ca="1">IF($C89=0,0,IF('Clinic Model'!$P$15="Annuity",-IFERROR(IPMT(D1_I/12,$C89,D1_T,OFFSET(AL$4,,-$C89+1),0),),-IFERROR(ISPMT(D1_I/12,$C89-1,D1_T,OFFSET(AL$4,,-$C89+1)),)))</f>
        <v>0</v>
      </c>
      <c r="AN89" s="548">
        <f ca="1">IF($C89=0,0,IF('Clinic Model'!$P$15="Annuity",-IFERROR(IPMT(D1_I/12,$C89,D1_T,OFFSET(AM$4,,-$C89+1),0),),-IFERROR(ISPMT(D1_I/12,$C89-1,D1_T,OFFSET(AM$4,,-$C89+1)),)))</f>
        <v>0</v>
      </c>
      <c r="AO89" s="548">
        <f ca="1">IF($C89=0,0,IF('Clinic Model'!$P$15="Annuity",-IFERROR(IPMT(D1_I/12,$C89,D1_T,OFFSET(AN$4,,-$C89+1),0),),-IFERROR(ISPMT(D1_I/12,$C89-1,D1_T,OFFSET(AN$4,,-$C89+1)),)))</f>
        <v>0</v>
      </c>
      <c r="AP89" s="548">
        <f ca="1">IF($C89=0,0,IF('Clinic Model'!$P$15="Annuity",-IFERROR(IPMT(D1_I/12,$C89,D1_T,OFFSET(AO$4,,-$C89+1),0),),-IFERROR(ISPMT(D1_I/12,$C89-1,D1_T,OFFSET(AO$4,,-$C89+1)),)))</f>
        <v>0</v>
      </c>
      <c r="AQ89" s="548">
        <f ca="1">IF($C89=0,0,IF('Clinic Model'!$P$15="Annuity",-IFERROR(IPMT(D1_I/12,$C89,D1_T,OFFSET(AP$4,,-$C89+1),0),),-IFERROR(ISPMT(D1_I/12,$C89-1,D1_T,OFFSET(AP$4,,-$C89+1)),)))</f>
        <v>0</v>
      </c>
      <c r="AR89" s="548">
        <f ca="1">IF($C89=0,0,IF('Clinic Model'!$P$15="Annuity",-IFERROR(IPMT(D1_I/12,$C89,D1_T,OFFSET(AQ$4,,-$C89+1),0),),-IFERROR(ISPMT(D1_I/12,$C89-1,D1_T,OFFSET(AQ$4,,-$C89+1)),)))</f>
        <v>0</v>
      </c>
      <c r="AS89" s="548">
        <f ca="1">IF($C89=0,0,IF('Clinic Model'!$P$15="Annuity",-IFERROR(IPMT(D1_I/12,$C89,D1_T,OFFSET(AR$4,,-$C89+1),0),),-IFERROR(ISPMT(D1_I/12,$C89-1,D1_T,OFFSET(AR$4,,-$C89+1)),)))</f>
        <v>0</v>
      </c>
      <c r="AT89" s="548">
        <f ca="1">IF($C89=0,0,IF('Clinic Model'!$P$15="Annuity",-IFERROR(IPMT(D1_I/12,$C89,D1_T,OFFSET(AS$4,,-$C89+1),0),),-IFERROR(ISPMT(D1_I/12,$C89-1,D1_T,OFFSET(AS$4,,-$C89+1)),)))</f>
        <v>0</v>
      </c>
      <c r="AU89" s="548">
        <f ca="1">IF($C89=0,0,IF('Clinic Model'!$P$15="Annuity",-IFERROR(IPMT(D1_I/12,$C89,D1_T,OFFSET(AT$4,,-$C89+1),0),),-IFERROR(ISPMT(D1_I/12,$C89-1,D1_T,OFFSET(AT$4,,-$C89+1)),)))</f>
        <v>0</v>
      </c>
      <c r="AV89" s="548">
        <f ca="1">IF($C89=0,0,IF('Clinic Model'!$P$15="Annuity",-IFERROR(IPMT(D1_I/12,$C89,D1_T,OFFSET(AU$4,,-$C89+1),0),),-IFERROR(ISPMT(D1_I/12,$C89-1,D1_T,OFFSET(AU$4,,-$C89+1)),)))</f>
        <v>0</v>
      </c>
      <c r="AW89" s="548">
        <f ca="1">IF($C89=0,0,IF('Clinic Model'!$P$15="Annuity",-IFERROR(IPMT(D1_I/12,$C89,D1_T,OFFSET(AV$4,,-$C89+1),0),),-IFERROR(ISPMT(D1_I/12,$C89-1,D1_T,OFFSET(AV$4,,-$C89+1)),)))</f>
        <v>0</v>
      </c>
      <c r="AX89" s="548">
        <f ca="1">IF($C89=0,0,IF('Clinic Model'!$P$15="Annuity",-IFERROR(IPMT(D1_I/12,$C89,D1_T,OFFSET(AW$4,,-$C89+1),0),),-IFERROR(ISPMT(D1_I/12,$C89-1,D1_T,OFFSET(AW$4,,-$C89+1)),)))</f>
        <v>0</v>
      </c>
      <c r="AY89" s="548">
        <f ca="1">IF($C89=0,0,IF('Clinic Model'!$P$15="Annuity",-IFERROR(IPMT(D1_I/12,$C89,D1_T,OFFSET(AX$4,,-$C89+1),0),),-IFERROR(ISPMT(D1_I/12,$C89-1,D1_T,OFFSET(AX$4,,-$C89+1)),)))</f>
        <v>0</v>
      </c>
      <c r="AZ89" s="548">
        <f ca="1">IF($C89=0,0,IF('Clinic Model'!$P$15="Annuity",-IFERROR(IPMT(D1_I/12,$C89,D1_T,OFFSET(AY$4,,-$C89+1),0),),-IFERROR(ISPMT(D1_I/12,$C89-1,D1_T,OFFSET(AY$4,,-$C89+1)),)))</f>
        <v>0</v>
      </c>
      <c r="BA89" s="548">
        <f ca="1">IF($C89=0,0,IF('Clinic Model'!$P$15="Annuity",-IFERROR(IPMT(D1_I/12,$C89,D1_T,OFFSET(AZ$4,,-$C89+1),0),),-IFERROR(ISPMT(D1_I/12,$C89-1,D1_T,OFFSET(AZ$4,,-$C89+1)),)))</f>
        <v>0</v>
      </c>
      <c r="BB89" s="548">
        <f ca="1">IF($C89=0,0,IF('Clinic Model'!$P$15="Annuity",-IFERROR(IPMT(D1_I/12,$C89,D1_T,OFFSET(BA$4,,-$C89+1),0),),-IFERROR(ISPMT(D1_I/12,$C89-1,D1_T,OFFSET(BA$4,,-$C89+1)),)))</f>
        <v>0</v>
      </c>
      <c r="BC89" s="548">
        <f ca="1">IF($C89=0,0,IF('Clinic Model'!$P$15="Annuity",-IFERROR(IPMT(D1_I/12,$C89,D1_T,OFFSET(BB$4,,-$C89+1),0),),-IFERROR(ISPMT(D1_I/12,$C89-1,D1_T,OFFSET(BB$4,,-$C89+1)),)))</f>
        <v>0</v>
      </c>
      <c r="BD89" s="548">
        <f ca="1">IF($C89=0,0,IF('Clinic Model'!$P$15="Annuity",-IFERROR(IPMT(D1_I/12,$C89,D1_T,OFFSET(BC$4,,-$C89+1),0),),-IFERROR(ISPMT(D1_I/12,$C89-1,D1_T,OFFSET(BC$4,,-$C89+1)),)))</f>
        <v>0</v>
      </c>
      <c r="BE89" s="548">
        <f ca="1">IF($C89=0,0,IF('Clinic Model'!$P$15="Annuity",-IFERROR(IPMT(D1_I/12,$C89,D1_T,OFFSET(BD$4,,-$C89+1),0),),-IFERROR(ISPMT(D1_I/12,$C89-1,D1_T,OFFSET(BD$4,,-$C89+1)),)))</f>
        <v>0</v>
      </c>
      <c r="BF89" s="548">
        <f ca="1">IF($C89=0,0,IF('Clinic Model'!$P$15="Annuity",-IFERROR(IPMT(D1_I/12,$C89,D1_T,OFFSET(BE$4,,-$C89+1),0),),-IFERROR(ISPMT(D1_I/12,$C89-1,D1_T,OFFSET(BE$4,,-$C89+1)),)))</f>
        <v>0</v>
      </c>
      <c r="BG89" s="548">
        <f ca="1">IF($C89=0,0,IF('Clinic Model'!$P$15="Annuity",-IFERROR(IPMT(D1_I/12,$C89,D1_T,OFFSET(BF$4,,-$C89+1),0),),-IFERROR(ISPMT(D1_I/12,$C89-1,D1_T,OFFSET(BF$4,,-$C89+1)),)))</f>
        <v>0</v>
      </c>
      <c r="BH89" s="548">
        <f ca="1">IF($C89=0,0,IF('Clinic Model'!$P$15="Annuity",-IFERROR(IPMT(D1_I/12,$C89,D1_T,OFFSET(BG$4,,-$C89+1),0),),-IFERROR(ISPMT(D1_I/12,$C89-1,D1_T,OFFSET(BG$4,,-$C89+1)),)))</f>
        <v>0</v>
      </c>
      <c r="BI89" s="548">
        <f ca="1">IF($C89=0,0,IF('Clinic Model'!$P$15="Annuity",-IFERROR(IPMT(D1_I/12,$C89,D1_T,OFFSET(BH$4,,-$C89+1),0),),-IFERROR(ISPMT(D1_I/12,$C89-1,D1_T,OFFSET(BH$4,,-$C89+1)),)))</f>
        <v>0</v>
      </c>
      <c r="BJ89" s="548">
        <f ca="1">IF($C89=0,0,IF('Clinic Model'!$P$15="Annuity",-IFERROR(IPMT(D1_I/12,$C89,D1_T,OFFSET(BI$4,,-$C89+1),0),),-IFERROR(ISPMT(D1_I/12,$C89-1,D1_T,OFFSET(BI$4,,-$C89+1)),)))</f>
        <v>0</v>
      </c>
      <c r="BK89" s="548">
        <f ca="1">IF($C89=0,0,IF('Clinic Model'!$P$15="Annuity",-IFERROR(IPMT(D1_I/12,$C89,D1_T,OFFSET(BJ$4,,-$C89+1),0),),-IFERROR(ISPMT(D1_I/12,$C89-1,D1_T,OFFSET(BJ$4,,-$C89+1)),)))</f>
        <v>0</v>
      </c>
      <c r="BL89" s="548">
        <f ca="1">IF($C89=0,0,IF('Clinic Model'!$P$15="Annuity",-IFERROR(IPMT(D1_I/12,$C89,D1_T,OFFSET(BK$4,,-$C89+1),0),),-IFERROR(ISPMT(D1_I/12,$C89-1,D1_T,OFFSET(BK$4,,-$C89+1)),)))</f>
        <v>0</v>
      </c>
    </row>
    <row r="90" spans="1:64" ht="10.5" hidden="1" customHeight="1" outlineLevel="1" x14ac:dyDescent="0.3">
      <c r="A90" s="105"/>
      <c r="B90" s="504"/>
      <c r="C90" s="105">
        <f t="shared" si="7"/>
        <v>23</v>
      </c>
      <c r="E90" s="548">
        <f ca="1">IF($C90=0,0,IF('Clinic Model'!$P$15="Annuity",-IFERROR(IPMT(D1_I/12,$C90,D1_T,OFFSET(D$4,,-$C90+1),0),),-IFERROR(ISPMT(D1_I/12,$C90-1,D1_T,OFFSET(D$4,,-$C90+1)),)))</f>
        <v>0</v>
      </c>
      <c r="F90" s="548">
        <f ca="1">IF($C90=0,0,IF('Clinic Model'!$P$15="Annuity",-IFERROR(IPMT(D1_I/12,$C90,D1_T,OFFSET(E$4,,-$C90+1),0),),-IFERROR(ISPMT(D1_I/12,$C90-1,D1_T,OFFSET(E$4,,-$C90+1)),)))</f>
        <v>0</v>
      </c>
      <c r="G90" s="548">
        <f ca="1">IF($C90=0,0,IF('Clinic Model'!$P$15="Annuity",-IFERROR(IPMT(D1_I/12,$C90,D1_T,OFFSET(F$4,,-$C90+1),0),),-IFERROR(ISPMT(D1_I/12,$C90-1,D1_T,OFFSET(F$4,,-$C90+1)),)))</f>
        <v>0</v>
      </c>
      <c r="H90" s="548">
        <f ca="1">IF($C90=0,0,IF('Clinic Model'!$P$15="Annuity",-IFERROR(IPMT(D1_I/12,$C90,D1_T,OFFSET(G$4,,-$C90+1),0),),-IFERROR(ISPMT(D1_I/12,$C90-1,D1_T,OFFSET(G$4,,-$C90+1)),)))</f>
        <v>0</v>
      </c>
      <c r="I90" s="548">
        <f ca="1">IF($C90=0,0,IF('Clinic Model'!$P$15="Annuity",-IFERROR(IPMT(D1_I/12,$C90,D1_T,OFFSET(H$4,,-$C90+1),0),),-IFERROR(ISPMT(D1_I/12,$C90-1,D1_T,OFFSET(H$4,,-$C90+1)),)))</f>
        <v>0</v>
      </c>
      <c r="J90" s="548">
        <f ca="1">IF($C90=0,0,IF('Clinic Model'!$P$15="Annuity",-IFERROR(IPMT(D1_I/12,$C90,D1_T,OFFSET(I$4,,-$C90+1),0),),-IFERROR(ISPMT(D1_I/12,$C90-1,D1_T,OFFSET(I$4,,-$C90+1)),)))</f>
        <v>0</v>
      </c>
      <c r="K90" s="548">
        <f ca="1">IF($C90=0,0,IF('Clinic Model'!$P$15="Annuity",-IFERROR(IPMT(D1_I/12,$C90,D1_T,OFFSET(J$4,,-$C90+1),0),),-IFERROR(ISPMT(D1_I/12,$C90-1,D1_T,OFFSET(J$4,,-$C90+1)),)))</f>
        <v>0</v>
      </c>
      <c r="L90" s="548">
        <f ca="1">IF($C90=0,0,IF('Clinic Model'!$P$15="Annuity",-IFERROR(IPMT(D1_I/12,$C90,D1_T,OFFSET(K$4,,-$C90+1),0),),-IFERROR(ISPMT(D1_I/12,$C90-1,D1_T,OFFSET(K$4,,-$C90+1)),)))</f>
        <v>0</v>
      </c>
      <c r="M90" s="548">
        <f ca="1">IF($C90=0,0,IF('Clinic Model'!$P$15="Annuity",-IFERROR(IPMT(D1_I/12,$C90,D1_T,OFFSET(L$4,,-$C90+1),0),),-IFERROR(ISPMT(D1_I/12,$C90-1,D1_T,OFFSET(L$4,,-$C90+1)),)))</f>
        <v>0</v>
      </c>
      <c r="N90" s="548">
        <f ca="1">IF($C90=0,0,IF('Clinic Model'!$P$15="Annuity",-IFERROR(IPMT(D1_I/12,$C90,D1_T,OFFSET(M$4,,-$C90+1),0),),-IFERROR(ISPMT(D1_I/12,$C90-1,D1_T,OFFSET(M$4,,-$C90+1)),)))</f>
        <v>0</v>
      </c>
      <c r="O90" s="548">
        <f ca="1">IF($C90=0,0,IF('Clinic Model'!$P$15="Annuity",-IFERROR(IPMT(D1_I/12,$C90,D1_T,OFFSET(N$4,,-$C90+1),0),),-IFERROR(ISPMT(D1_I/12,$C90-1,D1_T,OFFSET(N$4,,-$C90+1)),)))</f>
        <v>0</v>
      </c>
      <c r="P90" s="548">
        <f ca="1">IF($C90=0,0,IF('Clinic Model'!$P$15="Annuity",-IFERROR(IPMT(D1_I/12,$C90,D1_T,OFFSET(O$4,,-$C90+1),0),),-IFERROR(ISPMT(D1_I/12,$C90-1,D1_T,OFFSET(O$4,,-$C90+1)),)))</f>
        <v>0</v>
      </c>
      <c r="Q90" s="548">
        <f ca="1">IF($C90=0,0,IF('Clinic Model'!$P$15="Annuity",-IFERROR(IPMT(D1_I/12,$C90,D1_T,OFFSET(P$4,,-$C90+1),0),),-IFERROR(ISPMT(D1_I/12,$C90-1,D1_T,OFFSET(P$4,,-$C90+1)),)))</f>
        <v>0</v>
      </c>
      <c r="R90" s="548">
        <f ca="1">IF($C90=0,0,IF('Clinic Model'!$P$15="Annuity",-IFERROR(IPMT(D1_I/12,$C90,D1_T,OFFSET(Q$4,,-$C90+1),0),),-IFERROR(ISPMT(D1_I/12,$C90-1,D1_T,OFFSET(Q$4,,-$C90+1)),)))</f>
        <v>0</v>
      </c>
      <c r="S90" s="548">
        <f ca="1">IF($C90=0,0,IF('Clinic Model'!$P$15="Annuity",-IFERROR(IPMT(D1_I/12,$C90,D1_T,OFFSET(R$4,,-$C90+1),0),),-IFERROR(ISPMT(D1_I/12,$C90-1,D1_T,OFFSET(R$4,,-$C90+1)),)))</f>
        <v>0</v>
      </c>
      <c r="T90" s="548">
        <f ca="1">IF($C90=0,0,IF('Clinic Model'!$P$15="Annuity",-IFERROR(IPMT(D1_I/12,$C90,D1_T,OFFSET(S$4,,-$C90+1),0),),-IFERROR(ISPMT(D1_I/12,$C90-1,D1_T,OFFSET(S$4,,-$C90+1)),)))</f>
        <v>0</v>
      </c>
      <c r="U90" s="548">
        <f ca="1">IF($C90=0,0,IF('Clinic Model'!$P$15="Annuity",-IFERROR(IPMT(D1_I/12,$C90,D1_T,OFFSET(T$4,,-$C90+1),0),),-IFERROR(ISPMT(D1_I/12,$C90-1,D1_T,OFFSET(T$4,,-$C90+1)),)))</f>
        <v>0</v>
      </c>
      <c r="V90" s="548">
        <f ca="1">IF($C90=0,0,IF('Clinic Model'!$P$15="Annuity",-IFERROR(IPMT(D1_I/12,$C90,D1_T,OFFSET(U$4,,-$C90+1),0),),-IFERROR(ISPMT(D1_I/12,$C90-1,D1_T,OFFSET(U$4,,-$C90+1)),)))</f>
        <v>0</v>
      </c>
      <c r="W90" s="548">
        <f ca="1">IF($C90=0,0,IF('Clinic Model'!$P$15="Annuity",-IFERROR(IPMT(D1_I/12,$C90,D1_T,OFFSET(V$4,,-$C90+1),0),),-IFERROR(ISPMT(D1_I/12,$C90-1,D1_T,OFFSET(V$4,,-$C90+1)),)))</f>
        <v>0</v>
      </c>
      <c r="X90" s="548">
        <f ca="1">IF($C90=0,0,IF('Clinic Model'!$P$15="Annuity",-IFERROR(IPMT(D1_I/12,$C90,D1_T,OFFSET(W$4,,-$C90+1),0),),-IFERROR(ISPMT(D1_I/12,$C90-1,D1_T,OFFSET(W$4,,-$C90+1)),)))</f>
        <v>0</v>
      </c>
      <c r="Y90" s="548">
        <f ca="1">IF($C90=0,0,IF('Clinic Model'!$P$15="Annuity",-IFERROR(IPMT(D1_I/12,$C90,D1_T,OFFSET(X$4,,-$C90+1),0),),-IFERROR(ISPMT(D1_I/12,$C90-1,D1_T,OFFSET(X$4,,-$C90+1)),)))</f>
        <v>0</v>
      </c>
      <c r="Z90" s="548">
        <f ca="1">IF($C90=0,0,IF('Clinic Model'!$P$15="Annuity",-IFERROR(IPMT(D1_I/12,$C90,D1_T,OFFSET(Y$4,,-$C90+1),0),),-IFERROR(ISPMT(D1_I/12,$C90-1,D1_T,OFFSET(Y$4,,-$C90+1)),)))</f>
        <v>0</v>
      </c>
      <c r="AA90" s="548">
        <f ca="1">IF($C90=0,0,IF('Clinic Model'!$P$15="Annuity",-IFERROR(IPMT(D1_I/12,$C90,D1_T,OFFSET(Z$4,,-$C90+1),0),),-IFERROR(ISPMT(D1_I/12,$C90-1,D1_T,OFFSET(Z$4,,-$C90+1)),)))</f>
        <v>0</v>
      </c>
      <c r="AB90" s="548">
        <f ca="1">IF($C90=0,0,IF('Clinic Model'!$P$15="Annuity",-IFERROR(IPMT(D1_I/12,$C90,D1_T,OFFSET(AA$4,,-$C90+1),0),),-IFERROR(ISPMT(D1_I/12,$C90-1,D1_T,OFFSET(AA$4,,-$C90+1)),)))</f>
        <v>3305.5555555555557</v>
      </c>
      <c r="AC90" s="548">
        <f ca="1">IF($C90=0,0,IF('Clinic Model'!$P$15="Annuity",-IFERROR(IPMT(D1_I/12,$C90,D1_T,OFFSET(AB$4,,-$C90+1),0),),-IFERROR(ISPMT(D1_I/12,$C90-1,D1_T,OFFSET(AB$4,,-$C90+1)),)))</f>
        <v>0</v>
      </c>
      <c r="AD90" s="548">
        <f ca="1">IF($C90=0,0,IF('Clinic Model'!$P$15="Annuity",-IFERROR(IPMT(D1_I/12,$C90,D1_T,OFFSET(AC$4,,-$C90+1),0),),-IFERROR(ISPMT(D1_I/12,$C90-1,D1_T,OFFSET(AC$4,,-$C90+1)),)))</f>
        <v>0</v>
      </c>
      <c r="AE90" s="548">
        <f ca="1">IF($C90=0,0,IF('Clinic Model'!$P$15="Annuity",-IFERROR(IPMT(D1_I/12,$C90,D1_T,OFFSET(AD$4,,-$C90+1),0),),-IFERROR(ISPMT(D1_I/12,$C90-1,D1_T,OFFSET(AD$4,,-$C90+1)),)))</f>
        <v>0</v>
      </c>
      <c r="AF90" s="548">
        <f ca="1">IF($C90=0,0,IF('Clinic Model'!$P$15="Annuity",-IFERROR(IPMT(D1_I/12,$C90,D1_T,OFFSET(AE$4,,-$C90+1),0),),-IFERROR(ISPMT(D1_I/12,$C90-1,D1_T,OFFSET(AE$4,,-$C90+1)),)))</f>
        <v>0</v>
      </c>
      <c r="AG90" s="548">
        <f ca="1">IF($C90=0,0,IF('Clinic Model'!$P$15="Annuity",-IFERROR(IPMT(D1_I/12,$C90,D1_T,OFFSET(AF$4,,-$C90+1),0),),-IFERROR(ISPMT(D1_I/12,$C90-1,D1_T,OFFSET(AF$4,,-$C90+1)),)))</f>
        <v>0</v>
      </c>
      <c r="AH90" s="548">
        <f ca="1">IF($C90=0,0,IF('Clinic Model'!$P$15="Annuity",-IFERROR(IPMT(D1_I/12,$C90,D1_T,OFFSET(AG$4,,-$C90+1),0),),-IFERROR(ISPMT(D1_I/12,$C90-1,D1_T,OFFSET(AG$4,,-$C90+1)),)))</f>
        <v>0</v>
      </c>
      <c r="AI90" s="548">
        <f ca="1">IF($C90=0,0,IF('Clinic Model'!$P$15="Annuity",-IFERROR(IPMT(D1_I/12,$C90,D1_T,OFFSET(AH$4,,-$C90+1),0),),-IFERROR(ISPMT(D1_I/12,$C90-1,D1_T,OFFSET(AH$4,,-$C90+1)),)))</f>
        <v>0</v>
      </c>
      <c r="AJ90" s="548">
        <f ca="1">IF($C90=0,0,IF('Clinic Model'!$P$15="Annuity",-IFERROR(IPMT(D1_I/12,$C90,D1_T,OFFSET(AI$4,,-$C90+1),0),),-IFERROR(ISPMT(D1_I/12,$C90-1,D1_T,OFFSET(AI$4,,-$C90+1)),)))</f>
        <v>0</v>
      </c>
      <c r="AK90" s="548">
        <f ca="1">IF($C90=0,0,IF('Clinic Model'!$P$15="Annuity",-IFERROR(IPMT(D1_I/12,$C90,D1_T,OFFSET(AJ$4,,-$C90+1),0),),-IFERROR(ISPMT(D1_I/12,$C90-1,D1_T,OFFSET(AJ$4,,-$C90+1)),)))</f>
        <v>0</v>
      </c>
      <c r="AL90" s="548">
        <f ca="1">IF($C90=0,0,IF('Clinic Model'!$P$15="Annuity",-IFERROR(IPMT(D1_I/12,$C90,D1_T,OFFSET(AK$4,,-$C90+1),0),),-IFERROR(ISPMT(D1_I/12,$C90-1,D1_T,OFFSET(AK$4,,-$C90+1)),)))</f>
        <v>0</v>
      </c>
      <c r="AM90" s="548">
        <f ca="1">IF($C90=0,0,IF('Clinic Model'!$P$15="Annuity",-IFERROR(IPMT(D1_I/12,$C90,D1_T,OFFSET(AL$4,,-$C90+1),0),),-IFERROR(ISPMT(D1_I/12,$C90-1,D1_T,OFFSET(AL$4,,-$C90+1)),)))</f>
        <v>0</v>
      </c>
      <c r="AN90" s="548">
        <f ca="1">IF($C90=0,0,IF('Clinic Model'!$P$15="Annuity",-IFERROR(IPMT(D1_I/12,$C90,D1_T,OFFSET(AM$4,,-$C90+1),0),),-IFERROR(ISPMT(D1_I/12,$C90-1,D1_T,OFFSET(AM$4,,-$C90+1)),)))</f>
        <v>0</v>
      </c>
      <c r="AO90" s="548">
        <f ca="1">IF($C90=0,0,IF('Clinic Model'!$P$15="Annuity",-IFERROR(IPMT(D1_I/12,$C90,D1_T,OFFSET(AN$4,,-$C90+1),0),),-IFERROR(ISPMT(D1_I/12,$C90-1,D1_T,OFFSET(AN$4,,-$C90+1)),)))</f>
        <v>0</v>
      </c>
      <c r="AP90" s="548">
        <f ca="1">IF($C90=0,0,IF('Clinic Model'!$P$15="Annuity",-IFERROR(IPMT(D1_I/12,$C90,D1_T,OFFSET(AO$4,,-$C90+1),0),),-IFERROR(ISPMT(D1_I/12,$C90-1,D1_T,OFFSET(AO$4,,-$C90+1)),)))</f>
        <v>0</v>
      </c>
      <c r="AQ90" s="548">
        <f ca="1">IF($C90=0,0,IF('Clinic Model'!$P$15="Annuity",-IFERROR(IPMT(D1_I/12,$C90,D1_T,OFFSET(AP$4,,-$C90+1),0),),-IFERROR(ISPMT(D1_I/12,$C90-1,D1_T,OFFSET(AP$4,,-$C90+1)),)))</f>
        <v>0</v>
      </c>
      <c r="AR90" s="548">
        <f ca="1">IF($C90=0,0,IF('Clinic Model'!$P$15="Annuity",-IFERROR(IPMT(D1_I/12,$C90,D1_T,OFFSET(AQ$4,,-$C90+1),0),),-IFERROR(ISPMT(D1_I/12,$C90-1,D1_T,OFFSET(AQ$4,,-$C90+1)),)))</f>
        <v>0</v>
      </c>
      <c r="AS90" s="548">
        <f ca="1">IF($C90=0,0,IF('Clinic Model'!$P$15="Annuity",-IFERROR(IPMT(D1_I/12,$C90,D1_T,OFFSET(AR$4,,-$C90+1),0),),-IFERROR(ISPMT(D1_I/12,$C90-1,D1_T,OFFSET(AR$4,,-$C90+1)),)))</f>
        <v>0</v>
      </c>
      <c r="AT90" s="548">
        <f ca="1">IF($C90=0,0,IF('Clinic Model'!$P$15="Annuity",-IFERROR(IPMT(D1_I/12,$C90,D1_T,OFFSET(AS$4,,-$C90+1),0),),-IFERROR(ISPMT(D1_I/12,$C90-1,D1_T,OFFSET(AS$4,,-$C90+1)),)))</f>
        <v>0</v>
      </c>
      <c r="AU90" s="548">
        <f ca="1">IF($C90=0,0,IF('Clinic Model'!$P$15="Annuity",-IFERROR(IPMT(D1_I/12,$C90,D1_T,OFFSET(AT$4,,-$C90+1),0),),-IFERROR(ISPMT(D1_I/12,$C90-1,D1_T,OFFSET(AT$4,,-$C90+1)),)))</f>
        <v>0</v>
      </c>
      <c r="AV90" s="548">
        <f ca="1">IF($C90=0,0,IF('Clinic Model'!$P$15="Annuity",-IFERROR(IPMT(D1_I/12,$C90,D1_T,OFFSET(AU$4,,-$C90+1),0),),-IFERROR(ISPMT(D1_I/12,$C90-1,D1_T,OFFSET(AU$4,,-$C90+1)),)))</f>
        <v>0</v>
      </c>
      <c r="AW90" s="548">
        <f ca="1">IF($C90=0,0,IF('Clinic Model'!$P$15="Annuity",-IFERROR(IPMT(D1_I/12,$C90,D1_T,OFFSET(AV$4,,-$C90+1),0),),-IFERROR(ISPMT(D1_I/12,$C90-1,D1_T,OFFSET(AV$4,,-$C90+1)),)))</f>
        <v>0</v>
      </c>
      <c r="AX90" s="548">
        <f ca="1">IF($C90=0,0,IF('Clinic Model'!$P$15="Annuity",-IFERROR(IPMT(D1_I/12,$C90,D1_T,OFFSET(AW$4,,-$C90+1),0),),-IFERROR(ISPMT(D1_I/12,$C90-1,D1_T,OFFSET(AW$4,,-$C90+1)),)))</f>
        <v>0</v>
      </c>
      <c r="AY90" s="548">
        <f ca="1">IF($C90=0,0,IF('Clinic Model'!$P$15="Annuity",-IFERROR(IPMT(D1_I/12,$C90,D1_T,OFFSET(AX$4,,-$C90+1),0),),-IFERROR(ISPMT(D1_I/12,$C90-1,D1_T,OFFSET(AX$4,,-$C90+1)),)))</f>
        <v>0</v>
      </c>
      <c r="AZ90" s="548">
        <f ca="1">IF($C90=0,0,IF('Clinic Model'!$P$15="Annuity",-IFERROR(IPMT(D1_I/12,$C90,D1_T,OFFSET(AY$4,,-$C90+1),0),),-IFERROR(ISPMT(D1_I/12,$C90-1,D1_T,OFFSET(AY$4,,-$C90+1)),)))</f>
        <v>0</v>
      </c>
      <c r="BA90" s="548">
        <f ca="1">IF($C90=0,0,IF('Clinic Model'!$P$15="Annuity",-IFERROR(IPMT(D1_I/12,$C90,D1_T,OFFSET(AZ$4,,-$C90+1),0),),-IFERROR(ISPMT(D1_I/12,$C90-1,D1_T,OFFSET(AZ$4,,-$C90+1)),)))</f>
        <v>0</v>
      </c>
      <c r="BB90" s="548">
        <f ca="1">IF($C90=0,0,IF('Clinic Model'!$P$15="Annuity",-IFERROR(IPMT(D1_I/12,$C90,D1_T,OFFSET(BA$4,,-$C90+1),0),),-IFERROR(ISPMT(D1_I/12,$C90-1,D1_T,OFFSET(BA$4,,-$C90+1)),)))</f>
        <v>0</v>
      </c>
      <c r="BC90" s="548">
        <f ca="1">IF($C90=0,0,IF('Clinic Model'!$P$15="Annuity",-IFERROR(IPMT(D1_I/12,$C90,D1_T,OFFSET(BB$4,,-$C90+1),0),),-IFERROR(ISPMT(D1_I/12,$C90-1,D1_T,OFFSET(BB$4,,-$C90+1)),)))</f>
        <v>0</v>
      </c>
      <c r="BD90" s="548">
        <f ca="1">IF($C90=0,0,IF('Clinic Model'!$P$15="Annuity",-IFERROR(IPMT(D1_I/12,$C90,D1_T,OFFSET(BC$4,,-$C90+1),0),),-IFERROR(ISPMT(D1_I/12,$C90-1,D1_T,OFFSET(BC$4,,-$C90+1)),)))</f>
        <v>0</v>
      </c>
      <c r="BE90" s="548">
        <f ca="1">IF($C90=0,0,IF('Clinic Model'!$P$15="Annuity",-IFERROR(IPMT(D1_I/12,$C90,D1_T,OFFSET(BD$4,,-$C90+1),0),),-IFERROR(ISPMT(D1_I/12,$C90-1,D1_T,OFFSET(BD$4,,-$C90+1)),)))</f>
        <v>0</v>
      </c>
      <c r="BF90" s="548">
        <f ca="1">IF($C90=0,0,IF('Clinic Model'!$P$15="Annuity",-IFERROR(IPMT(D1_I/12,$C90,D1_T,OFFSET(BE$4,,-$C90+1),0),),-IFERROR(ISPMT(D1_I/12,$C90-1,D1_T,OFFSET(BE$4,,-$C90+1)),)))</f>
        <v>0</v>
      </c>
      <c r="BG90" s="548">
        <f ca="1">IF($C90=0,0,IF('Clinic Model'!$P$15="Annuity",-IFERROR(IPMT(D1_I/12,$C90,D1_T,OFFSET(BF$4,,-$C90+1),0),),-IFERROR(ISPMT(D1_I/12,$C90-1,D1_T,OFFSET(BF$4,,-$C90+1)),)))</f>
        <v>0</v>
      </c>
      <c r="BH90" s="548">
        <f ca="1">IF($C90=0,0,IF('Clinic Model'!$P$15="Annuity",-IFERROR(IPMT(D1_I/12,$C90,D1_T,OFFSET(BG$4,,-$C90+1),0),),-IFERROR(ISPMT(D1_I/12,$C90-1,D1_T,OFFSET(BG$4,,-$C90+1)),)))</f>
        <v>0</v>
      </c>
      <c r="BI90" s="548">
        <f ca="1">IF($C90=0,0,IF('Clinic Model'!$P$15="Annuity",-IFERROR(IPMT(D1_I/12,$C90,D1_T,OFFSET(BH$4,,-$C90+1),0),),-IFERROR(ISPMT(D1_I/12,$C90-1,D1_T,OFFSET(BH$4,,-$C90+1)),)))</f>
        <v>0</v>
      </c>
      <c r="BJ90" s="548">
        <f ca="1">IF($C90=0,0,IF('Clinic Model'!$P$15="Annuity",-IFERROR(IPMT(D1_I/12,$C90,D1_T,OFFSET(BI$4,,-$C90+1),0),),-IFERROR(ISPMT(D1_I/12,$C90-1,D1_T,OFFSET(BI$4,,-$C90+1)),)))</f>
        <v>0</v>
      </c>
      <c r="BK90" s="548">
        <f ca="1">IF($C90=0,0,IF('Clinic Model'!$P$15="Annuity",-IFERROR(IPMT(D1_I/12,$C90,D1_T,OFFSET(BJ$4,,-$C90+1),0),),-IFERROR(ISPMT(D1_I/12,$C90-1,D1_T,OFFSET(BJ$4,,-$C90+1)),)))</f>
        <v>0</v>
      </c>
      <c r="BL90" s="548">
        <f ca="1">IF($C90=0,0,IF('Clinic Model'!$P$15="Annuity",-IFERROR(IPMT(D1_I/12,$C90,D1_T,OFFSET(BK$4,,-$C90+1),0),),-IFERROR(ISPMT(D1_I/12,$C90-1,D1_T,OFFSET(BK$4,,-$C90+1)),)))</f>
        <v>0</v>
      </c>
    </row>
    <row r="91" spans="1:64" ht="10.5" hidden="1" customHeight="1" outlineLevel="1" x14ac:dyDescent="0.3">
      <c r="A91" s="105"/>
      <c r="B91" s="504"/>
      <c r="C91" s="105">
        <f t="shared" si="7"/>
        <v>24</v>
      </c>
      <c r="E91" s="548">
        <f ca="1">IF($C91=0,0,IF('Clinic Model'!$P$15="Annuity",-IFERROR(IPMT(D1_I/12,$C91,D1_T,OFFSET(D$4,,-$C91+1),0),),-IFERROR(ISPMT(D1_I/12,$C91-1,D1_T,OFFSET(D$4,,-$C91+1)),)))</f>
        <v>0</v>
      </c>
      <c r="F91" s="548">
        <f ca="1">IF($C91=0,0,IF('Clinic Model'!$P$15="Annuity",-IFERROR(IPMT(D1_I/12,$C91,D1_T,OFFSET(E$4,,-$C91+1),0),),-IFERROR(ISPMT(D1_I/12,$C91-1,D1_T,OFFSET(E$4,,-$C91+1)),)))</f>
        <v>0</v>
      </c>
      <c r="G91" s="548">
        <f ca="1">IF($C91=0,0,IF('Clinic Model'!$P$15="Annuity",-IFERROR(IPMT(D1_I/12,$C91,D1_T,OFFSET(F$4,,-$C91+1),0),),-IFERROR(ISPMT(D1_I/12,$C91-1,D1_T,OFFSET(F$4,,-$C91+1)),)))</f>
        <v>0</v>
      </c>
      <c r="H91" s="548">
        <f ca="1">IF($C91=0,0,IF('Clinic Model'!$P$15="Annuity",-IFERROR(IPMT(D1_I/12,$C91,D1_T,OFFSET(G$4,,-$C91+1),0),),-IFERROR(ISPMT(D1_I/12,$C91-1,D1_T,OFFSET(G$4,,-$C91+1)),)))</f>
        <v>0</v>
      </c>
      <c r="I91" s="548">
        <f ca="1">IF($C91=0,0,IF('Clinic Model'!$P$15="Annuity",-IFERROR(IPMT(D1_I/12,$C91,D1_T,OFFSET(H$4,,-$C91+1),0),),-IFERROR(ISPMT(D1_I/12,$C91-1,D1_T,OFFSET(H$4,,-$C91+1)),)))</f>
        <v>0</v>
      </c>
      <c r="J91" s="548">
        <f ca="1">IF($C91=0,0,IF('Clinic Model'!$P$15="Annuity",-IFERROR(IPMT(D1_I/12,$C91,D1_T,OFFSET(I$4,,-$C91+1),0),),-IFERROR(ISPMT(D1_I/12,$C91-1,D1_T,OFFSET(I$4,,-$C91+1)),)))</f>
        <v>0</v>
      </c>
      <c r="K91" s="548">
        <f ca="1">IF($C91=0,0,IF('Clinic Model'!$P$15="Annuity",-IFERROR(IPMT(D1_I/12,$C91,D1_T,OFFSET(J$4,,-$C91+1),0),),-IFERROR(ISPMT(D1_I/12,$C91-1,D1_T,OFFSET(J$4,,-$C91+1)),)))</f>
        <v>0</v>
      </c>
      <c r="L91" s="548">
        <f ca="1">IF($C91=0,0,IF('Clinic Model'!$P$15="Annuity",-IFERROR(IPMT(D1_I/12,$C91,D1_T,OFFSET(K$4,,-$C91+1),0),),-IFERROR(ISPMT(D1_I/12,$C91-1,D1_T,OFFSET(K$4,,-$C91+1)),)))</f>
        <v>0</v>
      </c>
      <c r="M91" s="548">
        <f ca="1">IF($C91=0,0,IF('Clinic Model'!$P$15="Annuity",-IFERROR(IPMT(D1_I/12,$C91,D1_T,OFFSET(L$4,,-$C91+1),0),),-IFERROR(ISPMT(D1_I/12,$C91-1,D1_T,OFFSET(L$4,,-$C91+1)),)))</f>
        <v>0</v>
      </c>
      <c r="N91" s="548">
        <f ca="1">IF($C91=0,0,IF('Clinic Model'!$P$15="Annuity",-IFERROR(IPMT(D1_I/12,$C91,D1_T,OFFSET(M$4,,-$C91+1),0),),-IFERROR(ISPMT(D1_I/12,$C91-1,D1_T,OFFSET(M$4,,-$C91+1)),)))</f>
        <v>0</v>
      </c>
      <c r="O91" s="548">
        <f ca="1">IF($C91=0,0,IF('Clinic Model'!$P$15="Annuity",-IFERROR(IPMT(D1_I/12,$C91,D1_T,OFFSET(N$4,,-$C91+1),0),),-IFERROR(ISPMT(D1_I/12,$C91-1,D1_T,OFFSET(N$4,,-$C91+1)),)))</f>
        <v>0</v>
      </c>
      <c r="P91" s="548">
        <f ca="1">IF($C91=0,0,IF('Clinic Model'!$P$15="Annuity",-IFERROR(IPMT(D1_I/12,$C91,D1_T,OFFSET(O$4,,-$C91+1),0),),-IFERROR(ISPMT(D1_I/12,$C91-1,D1_T,OFFSET(O$4,,-$C91+1)),)))</f>
        <v>0</v>
      </c>
      <c r="Q91" s="548">
        <f ca="1">IF($C91=0,0,IF('Clinic Model'!$P$15="Annuity",-IFERROR(IPMT(D1_I/12,$C91,D1_T,OFFSET(P$4,,-$C91+1),0),),-IFERROR(ISPMT(D1_I/12,$C91-1,D1_T,OFFSET(P$4,,-$C91+1)),)))</f>
        <v>0</v>
      </c>
      <c r="R91" s="548">
        <f ca="1">IF($C91=0,0,IF('Clinic Model'!$P$15="Annuity",-IFERROR(IPMT(D1_I/12,$C91,D1_T,OFFSET(Q$4,,-$C91+1),0),),-IFERROR(ISPMT(D1_I/12,$C91-1,D1_T,OFFSET(Q$4,,-$C91+1)),)))</f>
        <v>0</v>
      </c>
      <c r="S91" s="548">
        <f ca="1">IF($C91=0,0,IF('Clinic Model'!$P$15="Annuity",-IFERROR(IPMT(D1_I/12,$C91,D1_T,OFFSET(R$4,,-$C91+1),0),),-IFERROR(ISPMT(D1_I/12,$C91-1,D1_T,OFFSET(R$4,,-$C91+1)),)))</f>
        <v>0</v>
      </c>
      <c r="T91" s="548">
        <f ca="1">IF($C91=0,0,IF('Clinic Model'!$P$15="Annuity",-IFERROR(IPMT(D1_I/12,$C91,D1_T,OFFSET(S$4,,-$C91+1),0),),-IFERROR(ISPMT(D1_I/12,$C91-1,D1_T,OFFSET(S$4,,-$C91+1)),)))</f>
        <v>0</v>
      </c>
      <c r="U91" s="548">
        <f ca="1">IF($C91=0,0,IF('Clinic Model'!$P$15="Annuity",-IFERROR(IPMT(D1_I/12,$C91,D1_T,OFFSET(T$4,,-$C91+1),0),),-IFERROR(ISPMT(D1_I/12,$C91-1,D1_T,OFFSET(T$4,,-$C91+1)),)))</f>
        <v>0</v>
      </c>
      <c r="V91" s="548">
        <f ca="1">IF($C91=0,0,IF('Clinic Model'!$P$15="Annuity",-IFERROR(IPMT(D1_I/12,$C91,D1_T,OFFSET(U$4,,-$C91+1),0),),-IFERROR(ISPMT(D1_I/12,$C91-1,D1_T,OFFSET(U$4,,-$C91+1)),)))</f>
        <v>0</v>
      </c>
      <c r="W91" s="548">
        <f ca="1">IF($C91=0,0,IF('Clinic Model'!$P$15="Annuity",-IFERROR(IPMT(D1_I/12,$C91,D1_T,OFFSET(V$4,,-$C91+1),0),),-IFERROR(ISPMT(D1_I/12,$C91-1,D1_T,OFFSET(V$4,,-$C91+1)),)))</f>
        <v>0</v>
      </c>
      <c r="X91" s="548">
        <f ca="1">IF($C91=0,0,IF('Clinic Model'!$P$15="Annuity",-IFERROR(IPMT(D1_I/12,$C91,D1_T,OFFSET(W$4,,-$C91+1),0),),-IFERROR(ISPMT(D1_I/12,$C91-1,D1_T,OFFSET(W$4,,-$C91+1)),)))</f>
        <v>0</v>
      </c>
      <c r="Y91" s="548">
        <f ca="1">IF($C91=0,0,IF('Clinic Model'!$P$15="Annuity",-IFERROR(IPMT(D1_I/12,$C91,D1_T,OFFSET(X$4,,-$C91+1),0),),-IFERROR(ISPMT(D1_I/12,$C91-1,D1_T,OFFSET(X$4,,-$C91+1)),)))</f>
        <v>0</v>
      </c>
      <c r="Z91" s="548">
        <f ca="1">IF($C91=0,0,IF('Clinic Model'!$P$15="Annuity",-IFERROR(IPMT(D1_I/12,$C91,D1_T,OFFSET(Y$4,,-$C91+1),0),),-IFERROR(ISPMT(D1_I/12,$C91-1,D1_T,OFFSET(Y$4,,-$C91+1)),)))</f>
        <v>0</v>
      </c>
      <c r="AA91" s="548">
        <f ca="1">IF($C91=0,0,IF('Clinic Model'!$P$15="Annuity",-IFERROR(IPMT(D1_I/12,$C91,D1_T,OFFSET(Z$4,,-$C91+1),0),),-IFERROR(ISPMT(D1_I/12,$C91-1,D1_T,OFFSET(Z$4,,-$C91+1)),)))</f>
        <v>0</v>
      </c>
      <c r="AB91" s="548">
        <f ca="1">IF($C91=0,0,IF('Clinic Model'!$P$15="Annuity",-IFERROR(IPMT(D1_I/12,$C91,D1_T,OFFSET(AA$4,,-$C91+1),0),),-IFERROR(ISPMT(D1_I/12,$C91-1,D1_T,OFFSET(AA$4,,-$C91+1)),)))</f>
        <v>0</v>
      </c>
      <c r="AC91" s="548">
        <f ca="1">IF($C91=0,0,IF('Clinic Model'!$P$15="Annuity",-IFERROR(IPMT(D1_I/12,$C91,D1_T,OFFSET(AB$4,,-$C91+1),0),),-IFERROR(ISPMT(D1_I/12,$C91-1,D1_T,OFFSET(AB$4,,-$C91+1)),)))</f>
        <v>3069.4444444444443</v>
      </c>
      <c r="AD91" s="548">
        <f ca="1">IF($C91=0,0,IF('Clinic Model'!$P$15="Annuity",-IFERROR(IPMT(D1_I/12,$C91,D1_T,OFFSET(AC$4,,-$C91+1),0),),-IFERROR(ISPMT(D1_I/12,$C91-1,D1_T,OFFSET(AC$4,,-$C91+1)),)))</f>
        <v>0</v>
      </c>
      <c r="AE91" s="548">
        <f ca="1">IF($C91=0,0,IF('Clinic Model'!$P$15="Annuity",-IFERROR(IPMT(D1_I/12,$C91,D1_T,OFFSET(AD$4,,-$C91+1),0),),-IFERROR(ISPMT(D1_I/12,$C91-1,D1_T,OFFSET(AD$4,,-$C91+1)),)))</f>
        <v>0</v>
      </c>
      <c r="AF91" s="548">
        <f ca="1">IF($C91=0,0,IF('Clinic Model'!$P$15="Annuity",-IFERROR(IPMT(D1_I/12,$C91,D1_T,OFFSET(AE$4,,-$C91+1),0),),-IFERROR(ISPMT(D1_I/12,$C91-1,D1_T,OFFSET(AE$4,,-$C91+1)),)))</f>
        <v>0</v>
      </c>
      <c r="AG91" s="548">
        <f ca="1">IF($C91=0,0,IF('Clinic Model'!$P$15="Annuity",-IFERROR(IPMT(D1_I/12,$C91,D1_T,OFFSET(AF$4,,-$C91+1),0),),-IFERROR(ISPMT(D1_I/12,$C91-1,D1_T,OFFSET(AF$4,,-$C91+1)),)))</f>
        <v>0</v>
      </c>
      <c r="AH91" s="548">
        <f ca="1">IF($C91=0,0,IF('Clinic Model'!$P$15="Annuity",-IFERROR(IPMT(D1_I/12,$C91,D1_T,OFFSET(AG$4,,-$C91+1),0),),-IFERROR(ISPMT(D1_I/12,$C91-1,D1_T,OFFSET(AG$4,,-$C91+1)),)))</f>
        <v>0</v>
      </c>
      <c r="AI91" s="548">
        <f ca="1">IF($C91=0,0,IF('Clinic Model'!$P$15="Annuity",-IFERROR(IPMT(D1_I/12,$C91,D1_T,OFFSET(AH$4,,-$C91+1),0),),-IFERROR(ISPMT(D1_I/12,$C91-1,D1_T,OFFSET(AH$4,,-$C91+1)),)))</f>
        <v>0</v>
      </c>
      <c r="AJ91" s="548">
        <f ca="1">IF($C91=0,0,IF('Clinic Model'!$P$15="Annuity",-IFERROR(IPMT(D1_I/12,$C91,D1_T,OFFSET(AI$4,,-$C91+1),0),),-IFERROR(ISPMT(D1_I/12,$C91-1,D1_T,OFFSET(AI$4,,-$C91+1)),)))</f>
        <v>0</v>
      </c>
      <c r="AK91" s="548">
        <f ca="1">IF($C91=0,0,IF('Clinic Model'!$P$15="Annuity",-IFERROR(IPMT(D1_I/12,$C91,D1_T,OFFSET(AJ$4,,-$C91+1),0),),-IFERROR(ISPMT(D1_I/12,$C91-1,D1_T,OFFSET(AJ$4,,-$C91+1)),)))</f>
        <v>0</v>
      </c>
      <c r="AL91" s="548">
        <f ca="1">IF($C91=0,0,IF('Clinic Model'!$P$15="Annuity",-IFERROR(IPMT(D1_I/12,$C91,D1_T,OFFSET(AK$4,,-$C91+1),0),),-IFERROR(ISPMT(D1_I/12,$C91-1,D1_T,OFFSET(AK$4,,-$C91+1)),)))</f>
        <v>0</v>
      </c>
      <c r="AM91" s="548">
        <f ca="1">IF($C91=0,0,IF('Clinic Model'!$P$15="Annuity",-IFERROR(IPMT(D1_I/12,$C91,D1_T,OFFSET(AL$4,,-$C91+1),0),),-IFERROR(ISPMT(D1_I/12,$C91-1,D1_T,OFFSET(AL$4,,-$C91+1)),)))</f>
        <v>0</v>
      </c>
      <c r="AN91" s="548">
        <f ca="1">IF($C91=0,0,IF('Clinic Model'!$P$15="Annuity",-IFERROR(IPMT(D1_I/12,$C91,D1_T,OFFSET(AM$4,,-$C91+1),0),),-IFERROR(ISPMT(D1_I/12,$C91-1,D1_T,OFFSET(AM$4,,-$C91+1)),)))</f>
        <v>0</v>
      </c>
      <c r="AO91" s="548">
        <f ca="1">IF($C91=0,0,IF('Clinic Model'!$P$15="Annuity",-IFERROR(IPMT(D1_I/12,$C91,D1_T,OFFSET(AN$4,,-$C91+1),0),),-IFERROR(ISPMT(D1_I/12,$C91-1,D1_T,OFFSET(AN$4,,-$C91+1)),)))</f>
        <v>0</v>
      </c>
      <c r="AP91" s="548">
        <f ca="1">IF($C91=0,0,IF('Clinic Model'!$P$15="Annuity",-IFERROR(IPMT(D1_I/12,$C91,D1_T,OFFSET(AO$4,,-$C91+1),0),),-IFERROR(ISPMT(D1_I/12,$C91-1,D1_T,OFFSET(AO$4,,-$C91+1)),)))</f>
        <v>0</v>
      </c>
      <c r="AQ91" s="548">
        <f ca="1">IF($C91=0,0,IF('Clinic Model'!$P$15="Annuity",-IFERROR(IPMT(D1_I/12,$C91,D1_T,OFFSET(AP$4,,-$C91+1),0),),-IFERROR(ISPMT(D1_I/12,$C91-1,D1_T,OFFSET(AP$4,,-$C91+1)),)))</f>
        <v>0</v>
      </c>
      <c r="AR91" s="548">
        <f ca="1">IF($C91=0,0,IF('Clinic Model'!$P$15="Annuity",-IFERROR(IPMT(D1_I/12,$C91,D1_T,OFFSET(AQ$4,,-$C91+1),0),),-IFERROR(ISPMT(D1_I/12,$C91-1,D1_T,OFFSET(AQ$4,,-$C91+1)),)))</f>
        <v>0</v>
      </c>
      <c r="AS91" s="548">
        <f ca="1">IF($C91=0,0,IF('Clinic Model'!$P$15="Annuity",-IFERROR(IPMT(D1_I/12,$C91,D1_T,OFFSET(AR$4,,-$C91+1),0),),-IFERROR(ISPMT(D1_I/12,$C91-1,D1_T,OFFSET(AR$4,,-$C91+1)),)))</f>
        <v>0</v>
      </c>
      <c r="AT91" s="548">
        <f ca="1">IF($C91=0,0,IF('Clinic Model'!$P$15="Annuity",-IFERROR(IPMT(D1_I/12,$C91,D1_T,OFFSET(AS$4,,-$C91+1),0),),-IFERROR(ISPMT(D1_I/12,$C91-1,D1_T,OFFSET(AS$4,,-$C91+1)),)))</f>
        <v>0</v>
      </c>
      <c r="AU91" s="548">
        <f ca="1">IF($C91=0,0,IF('Clinic Model'!$P$15="Annuity",-IFERROR(IPMT(D1_I/12,$C91,D1_T,OFFSET(AT$4,,-$C91+1),0),),-IFERROR(ISPMT(D1_I/12,$C91-1,D1_T,OFFSET(AT$4,,-$C91+1)),)))</f>
        <v>0</v>
      </c>
      <c r="AV91" s="548">
        <f ca="1">IF($C91=0,0,IF('Clinic Model'!$P$15="Annuity",-IFERROR(IPMT(D1_I/12,$C91,D1_T,OFFSET(AU$4,,-$C91+1),0),),-IFERROR(ISPMT(D1_I/12,$C91-1,D1_T,OFFSET(AU$4,,-$C91+1)),)))</f>
        <v>0</v>
      </c>
      <c r="AW91" s="548">
        <f ca="1">IF($C91=0,0,IF('Clinic Model'!$P$15="Annuity",-IFERROR(IPMT(D1_I/12,$C91,D1_T,OFFSET(AV$4,,-$C91+1),0),),-IFERROR(ISPMT(D1_I/12,$C91-1,D1_T,OFFSET(AV$4,,-$C91+1)),)))</f>
        <v>0</v>
      </c>
      <c r="AX91" s="548">
        <f ca="1">IF($C91=0,0,IF('Clinic Model'!$P$15="Annuity",-IFERROR(IPMT(D1_I/12,$C91,D1_T,OFFSET(AW$4,,-$C91+1),0),),-IFERROR(ISPMT(D1_I/12,$C91-1,D1_T,OFFSET(AW$4,,-$C91+1)),)))</f>
        <v>0</v>
      </c>
      <c r="AY91" s="548">
        <f ca="1">IF($C91=0,0,IF('Clinic Model'!$P$15="Annuity",-IFERROR(IPMT(D1_I/12,$C91,D1_T,OFFSET(AX$4,,-$C91+1),0),),-IFERROR(ISPMT(D1_I/12,$C91-1,D1_T,OFFSET(AX$4,,-$C91+1)),)))</f>
        <v>0</v>
      </c>
      <c r="AZ91" s="548">
        <f ca="1">IF($C91=0,0,IF('Clinic Model'!$P$15="Annuity",-IFERROR(IPMT(D1_I/12,$C91,D1_T,OFFSET(AY$4,,-$C91+1),0),),-IFERROR(ISPMT(D1_I/12,$C91-1,D1_T,OFFSET(AY$4,,-$C91+1)),)))</f>
        <v>0</v>
      </c>
      <c r="BA91" s="548">
        <f ca="1">IF($C91=0,0,IF('Clinic Model'!$P$15="Annuity",-IFERROR(IPMT(D1_I/12,$C91,D1_T,OFFSET(AZ$4,,-$C91+1),0),),-IFERROR(ISPMT(D1_I/12,$C91-1,D1_T,OFFSET(AZ$4,,-$C91+1)),)))</f>
        <v>0</v>
      </c>
      <c r="BB91" s="548">
        <f ca="1">IF($C91=0,0,IF('Clinic Model'!$P$15="Annuity",-IFERROR(IPMT(D1_I/12,$C91,D1_T,OFFSET(BA$4,,-$C91+1),0),),-IFERROR(ISPMT(D1_I/12,$C91-1,D1_T,OFFSET(BA$4,,-$C91+1)),)))</f>
        <v>0</v>
      </c>
      <c r="BC91" s="548">
        <f ca="1">IF($C91=0,0,IF('Clinic Model'!$P$15="Annuity",-IFERROR(IPMT(D1_I/12,$C91,D1_T,OFFSET(BB$4,,-$C91+1),0),),-IFERROR(ISPMT(D1_I/12,$C91-1,D1_T,OFFSET(BB$4,,-$C91+1)),)))</f>
        <v>0</v>
      </c>
      <c r="BD91" s="548">
        <f ca="1">IF($C91=0,0,IF('Clinic Model'!$P$15="Annuity",-IFERROR(IPMT(D1_I/12,$C91,D1_T,OFFSET(BC$4,,-$C91+1),0),),-IFERROR(ISPMT(D1_I/12,$C91-1,D1_T,OFFSET(BC$4,,-$C91+1)),)))</f>
        <v>0</v>
      </c>
      <c r="BE91" s="548">
        <f ca="1">IF($C91=0,0,IF('Clinic Model'!$P$15="Annuity",-IFERROR(IPMT(D1_I/12,$C91,D1_T,OFFSET(BD$4,,-$C91+1),0),),-IFERROR(ISPMT(D1_I/12,$C91-1,D1_T,OFFSET(BD$4,,-$C91+1)),)))</f>
        <v>0</v>
      </c>
      <c r="BF91" s="548">
        <f ca="1">IF($C91=0,0,IF('Clinic Model'!$P$15="Annuity",-IFERROR(IPMT(D1_I/12,$C91,D1_T,OFFSET(BE$4,,-$C91+1),0),),-IFERROR(ISPMT(D1_I/12,$C91-1,D1_T,OFFSET(BE$4,,-$C91+1)),)))</f>
        <v>0</v>
      </c>
      <c r="BG91" s="548">
        <f ca="1">IF($C91=0,0,IF('Clinic Model'!$P$15="Annuity",-IFERROR(IPMT(D1_I/12,$C91,D1_T,OFFSET(BF$4,,-$C91+1),0),),-IFERROR(ISPMT(D1_I/12,$C91-1,D1_T,OFFSET(BF$4,,-$C91+1)),)))</f>
        <v>0</v>
      </c>
      <c r="BH91" s="548">
        <f ca="1">IF($C91=0,0,IF('Clinic Model'!$P$15="Annuity",-IFERROR(IPMT(D1_I/12,$C91,D1_T,OFFSET(BG$4,,-$C91+1),0),),-IFERROR(ISPMT(D1_I/12,$C91-1,D1_T,OFFSET(BG$4,,-$C91+1)),)))</f>
        <v>0</v>
      </c>
      <c r="BI91" s="548">
        <f ca="1">IF($C91=0,0,IF('Clinic Model'!$P$15="Annuity",-IFERROR(IPMT(D1_I/12,$C91,D1_T,OFFSET(BH$4,,-$C91+1),0),),-IFERROR(ISPMT(D1_I/12,$C91-1,D1_T,OFFSET(BH$4,,-$C91+1)),)))</f>
        <v>0</v>
      </c>
      <c r="BJ91" s="548">
        <f ca="1">IF($C91=0,0,IF('Clinic Model'!$P$15="Annuity",-IFERROR(IPMT(D1_I/12,$C91,D1_T,OFFSET(BI$4,,-$C91+1),0),),-IFERROR(ISPMT(D1_I/12,$C91-1,D1_T,OFFSET(BI$4,,-$C91+1)),)))</f>
        <v>0</v>
      </c>
      <c r="BK91" s="548">
        <f ca="1">IF($C91=0,0,IF('Clinic Model'!$P$15="Annuity",-IFERROR(IPMT(D1_I/12,$C91,D1_T,OFFSET(BJ$4,,-$C91+1),0),),-IFERROR(ISPMT(D1_I/12,$C91-1,D1_T,OFFSET(BJ$4,,-$C91+1)),)))</f>
        <v>0</v>
      </c>
      <c r="BL91" s="548">
        <f ca="1">IF($C91=0,0,IF('Clinic Model'!$P$15="Annuity",-IFERROR(IPMT(D1_I/12,$C91,D1_T,OFFSET(BK$4,,-$C91+1),0),),-IFERROR(ISPMT(D1_I/12,$C91-1,D1_T,OFFSET(BK$4,,-$C91+1)),)))</f>
        <v>0</v>
      </c>
    </row>
    <row r="92" spans="1:64" ht="10.5" hidden="1" customHeight="1" outlineLevel="1" x14ac:dyDescent="0.3">
      <c r="A92" s="105"/>
      <c r="B92" s="504"/>
      <c r="C92" s="105">
        <f t="shared" si="7"/>
        <v>25</v>
      </c>
      <c r="E92" s="548">
        <f ca="1">IF($C92=0,0,IF('Clinic Model'!$P$15="Annuity",-IFERROR(IPMT(D1_I/12,$C92,D1_T,OFFSET(D$4,,-$C92+1),0),),-IFERROR(ISPMT(D1_I/12,$C92-1,D1_T,OFFSET(D$4,,-$C92+1)),)))</f>
        <v>0</v>
      </c>
      <c r="F92" s="548">
        <f ca="1">IF($C92=0,0,IF('Clinic Model'!$P$15="Annuity",-IFERROR(IPMT(D1_I/12,$C92,D1_T,OFFSET(E$4,,-$C92+1),0),),-IFERROR(ISPMT(D1_I/12,$C92-1,D1_T,OFFSET(E$4,,-$C92+1)),)))</f>
        <v>0</v>
      </c>
      <c r="G92" s="548">
        <f ca="1">IF($C92=0,0,IF('Clinic Model'!$P$15="Annuity",-IFERROR(IPMT(D1_I/12,$C92,D1_T,OFFSET(F$4,,-$C92+1),0),),-IFERROR(ISPMT(D1_I/12,$C92-1,D1_T,OFFSET(F$4,,-$C92+1)),)))</f>
        <v>0</v>
      </c>
      <c r="H92" s="548">
        <f ca="1">IF($C92=0,0,IF('Clinic Model'!$P$15="Annuity",-IFERROR(IPMT(D1_I/12,$C92,D1_T,OFFSET(G$4,,-$C92+1),0),),-IFERROR(ISPMT(D1_I/12,$C92-1,D1_T,OFFSET(G$4,,-$C92+1)),)))</f>
        <v>0</v>
      </c>
      <c r="I92" s="548">
        <f ca="1">IF($C92=0,0,IF('Clinic Model'!$P$15="Annuity",-IFERROR(IPMT(D1_I/12,$C92,D1_T,OFFSET(H$4,,-$C92+1),0),),-IFERROR(ISPMT(D1_I/12,$C92-1,D1_T,OFFSET(H$4,,-$C92+1)),)))</f>
        <v>0</v>
      </c>
      <c r="J92" s="548">
        <f ca="1">IF($C92=0,0,IF('Clinic Model'!$P$15="Annuity",-IFERROR(IPMT(D1_I/12,$C92,D1_T,OFFSET(I$4,,-$C92+1),0),),-IFERROR(ISPMT(D1_I/12,$C92-1,D1_T,OFFSET(I$4,,-$C92+1)),)))</f>
        <v>0</v>
      </c>
      <c r="K92" s="548">
        <f ca="1">IF($C92=0,0,IF('Clinic Model'!$P$15="Annuity",-IFERROR(IPMT(D1_I/12,$C92,D1_T,OFFSET(J$4,,-$C92+1),0),),-IFERROR(ISPMT(D1_I/12,$C92-1,D1_T,OFFSET(J$4,,-$C92+1)),)))</f>
        <v>0</v>
      </c>
      <c r="L92" s="548">
        <f ca="1">IF($C92=0,0,IF('Clinic Model'!$P$15="Annuity",-IFERROR(IPMT(D1_I/12,$C92,D1_T,OFFSET(K$4,,-$C92+1),0),),-IFERROR(ISPMT(D1_I/12,$C92-1,D1_T,OFFSET(K$4,,-$C92+1)),)))</f>
        <v>0</v>
      </c>
      <c r="M92" s="548">
        <f ca="1">IF($C92=0,0,IF('Clinic Model'!$P$15="Annuity",-IFERROR(IPMT(D1_I/12,$C92,D1_T,OFFSET(L$4,,-$C92+1),0),),-IFERROR(ISPMT(D1_I/12,$C92-1,D1_T,OFFSET(L$4,,-$C92+1)),)))</f>
        <v>0</v>
      </c>
      <c r="N92" s="548">
        <f ca="1">IF($C92=0,0,IF('Clinic Model'!$P$15="Annuity",-IFERROR(IPMT(D1_I/12,$C92,D1_T,OFFSET(M$4,,-$C92+1),0),),-IFERROR(ISPMT(D1_I/12,$C92-1,D1_T,OFFSET(M$4,,-$C92+1)),)))</f>
        <v>0</v>
      </c>
      <c r="O92" s="548">
        <f ca="1">IF($C92=0,0,IF('Clinic Model'!$P$15="Annuity",-IFERROR(IPMT(D1_I/12,$C92,D1_T,OFFSET(N$4,,-$C92+1),0),),-IFERROR(ISPMT(D1_I/12,$C92-1,D1_T,OFFSET(N$4,,-$C92+1)),)))</f>
        <v>0</v>
      </c>
      <c r="P92" s="548">
        <f ca="1">IF($C92=0,0,IF('Clinic Model'!$P$15="Annuity",-IFERROR(IPMT(D1_I/12,$C92,D1_T,OFFSET(O$4,,-$C92+1),0),),-IFERROR(ISPMT(D1_I/12,$C92-1,D1_T,OFFSET(O$4,,-$C92+1)),)))</f>
        <v>0</v>
      </c>
      <c r="Q92" s="548">
        <f ca="1">IF($C92=0,0,IF('Clinic Model'!$P$15="Annuity",-IFERROR(IPMT(D1_I/12,$C92,D1_T,OFFSET(P$4,,-$C92+1),0),),-IFERROR(ISPMT(D1_I/12,$C92-1,D1_T,OFFSET(P$4,,-$C92+1)),)))</f>
        <v>0</v>
      </c>
      <c r="R92" s="548">
        <f ca="1">IF($C92=0,0,IF('Clinic Model'!$P$15="Annuity",-IFERROR(IPMT(D1_I/12,$C92,D1_T,OFFSET(Q$4,,-$C92+1),0),),-IFERROR(ISPMT(D1_I/12,$C92-1,D1_T,OFFSET(Q$4,,-$C92+1)),)))</f>
        <v>0</v>
      </c>
      <c r="S92" s="548">
        <f ca="1">IF($C92=0,0,IF('Clinic Model'!$P$15="Annuity",-IFERROR(IPMT(D1_I/12,$C92,D1_T,OFFSET(R$4,,-$C92+1),0),),-IFERROR(ISPMT(D1_I/12,$C92-1,D1_T,OFFSET(R$4,,-$C92+1)),)))</f>
        <v>0</v>
      </c>
      <c r="T92" s="548">
        <f ca="1">IF($C92=0,0,IF('Clinic Model'!$P$15="Annuity",-IFERROR(IPMT(D1_I/12,$C92,D1_T,OFFSET(S$4,,-$C92+1),0),),-IFERROR(ISPMT(D1_I/12,$C92-1,D1_T,OFFSET(S$4,,-$C92+1)),)))</f>
        <v>0</v>
      </c>
      <c r="U92" s="548">
        <f ca="1">IF($C92=0,0,IF('Clinic Model'!$P$15="Annuity",-IFERROR(IPMT(D1_I/12,$C92,D1_T,OFFSET(T$4,,-$C92+1),0),),-IFERROR(ISPMT(D1_I/12,$C92-1,D1_T,OFFSET(T$4,,-$C92+1)),)))</f>
        <v>0</v>
      </c>
      <c r="V92" s="548">
        <f ca="1">IF($C92=0,0,IF('Clinic Model'!$P$15="Annuity",-IFERROR(IPMT(D1_I/12,$C92,D1_T,OFFSET(U$4,,-$C92+1),0),),-IFERROR(ISPMT(D1_I/12,$C92-1,D1_T,OFFSET(U$4,,-$C92+1)),)))</f>
        <v>0</v>
      </c>
      <c r="W92" s="548">
        <f ca="1">IF($C92=0,0,IF('Clinic Model'!$P$15="Annuity",-IFERROR(IPMT(D1_I/12,$C92,D1_T,OFFSET(V$4,,-$C92+1),0),),-IFERROR(ISPMT(D1_I/12,$C92-1,D1_T,OFFSET(V$4,,-$C92+1)),)))</f>
        <v>0</v>
      </c>
      <c r="X92" s="548">
        <f ca="1">IF($C92=0,0,IF('Clinic Model'!$P$15="Annuity",-IFERROR(IPMT(D1_I/12,$C92,D1_T,OFFSET(W$4,,-$C92+1),0),),-IFERROR(ISPMT(D1_I/12,$C92-1,D1_T,OFFSET(W$4,,-$C92+1)),)))</f>
        <v>0</v>
      </c>
      <c r="Y92" s="548">
        <f ca="1">IF($C92=0,0,IF('Clinic Model'!$P$15="Annuity",-IFERROR(IPMT(D1_I/12,$C92,D1_T,OFFSET(X$4,,-$C92+1),0),),-IFERROR(ISPMT(D1_I/12,$C92-1,D1_T,OFFSET(X$4,,-$C92+1)),)))</f>
        <v>0</v>
      </c>
      <c r="Z92" s="548">
        <f ca="1">IF($C92=0,0,IF('Clinic Model'!$P$15="Annuity",-IFERROR(IPMT(D1_I/12,$C92,D1_T,OFFSET(Y$4,,-$C92+1),0),),-IFERROR(ISPMT(D1_I/12,$C92-1,D1_T,OFFSET(Y$4,,-$C92+1)),)))</f>
        <v>0</v>
      </c>
      <c r="AA92" s="548">
        <f ca="1">IF($C92=0,0,IF('Clinic Model'!$P$15="Annuity",-IFERROR(IPMT(D1_I/12,$C92,D1_T,OFFSET(Z$4,,-$C92+1),0),),-IFERROR(ISPMT(D1_I/12,$C92-1,D1_T,OFFSET(Z$4,,-$C92+1)),)))</f>
        <v>0</v>
      </c>
      <c r="AB92" s="548">
        <f ca="1">IF($C92=0,0,IF('Clinic Model'!$P$15="Annuity",-IFERROR(IPMT(D1_I/12,$C92,D1_T,OFFSET(AA$4,,-$C92+1),0),),-IFERROR(ISPMT(D1_I/12,$C92-1,D1_T,OFFSET(AA$4,,-$C92+1)),)))</f>
        <v>0</v>
      </c>
      <c r="AC92" s="548">
        <f ca="1">IF($C92=0,0,IF('Clinic Model'!$P$15="Annuity",-IFERROR(IPMT(D1_I/12,$C92,D1_T,OFFSET(AB$4,,-$C92+1),0),),-IFERROR(ISPMT(D1_I/12,$C92-1,D1_T,OFFSET(AB$4,,-$C92+1)),)))</f>
        <v>0</v>
      </c>
      <c r="AD92" s="548">
        <f ca="1">IF($C92=0,0,IF('Clinic Model'!$P$15="Annuity",-IFERROR(IPMT(D1_I/12,$C92,D1_T,OFFSET(AC$4,,-$C92+1),0),),-IFERROR(ISPMT(D1_I/12,$C92-1,D1_T,OFFSET(AC$4,,-$C92+1)),)))</f>
        <v>2833.3333333333335</v>
      </c>
      <c r="AE92" s="548">
        <f ca="1">IF($C92=0,0,IF('Clinic Model'!$P$15="Annuity",-IFERROR(IPMT(D1_I/12,$C92,D1_T,OFFSET(AD$4,,-$C92+1),0),),-IFERROR(ISPMT(D1_I/12,$C92-1,D1_T,OFFSET(AD$4,,-$C92+1)),)))</f>
        <v>0</v>
      </c>
      <c r="AF92" s="548">
        <f ca="1">IF($C92=0,0,IF('Clinic Model'!$P$15="Annuity",-IFERROR(IPMT(D1_I/12,$C92,D1_T,OFFSET(AE$4,,-$C92+1),0),),-IFERROR(ISPMT(D1_I/12,$C92-1,D1_T,OFFSET(AE$4,,-$C92+1)),)))</f>
        <v>0</v>
      </c>
      <c r="AG92" s="548">
        <f ca="1">IF($C92=0,0,IF('Clinic Model'!$P$15="Annuity",-IFERROR(IPMT(D1_I/12,$C92,D1_T,OFFSET(AF$4,,-$C92+1),0),),-IFERROR(ISPMT(D1_I/12,$C92-1,D1_T,OFFSET(AF$4,,-$C92+1)),)))</f>
        <v>0</v>
      </c>
      <c r="AH92" s="548">
        <f ca="1">IF($C92=0,0,IF('Clinic Model'!$P$15="Annuity",-IFERROR(IPMT(D1_I/12,$C92,D1_T,OFFSET(AG$4,,-$C92+1),0),),-IFERROR(ISPMT(D1_I/12,$C92-1,D1_T,OFFSET(AG$4,,-$C92+1)),)))</f>
        <v>0</v>
      </c>
      <c r="AI92" s="548">
        <f ca="1">IF($C92=0,0,IF('Clinic Model'!$P$15="Annuity",-IFERROR(IPMT(D1_I/12,$C92,D1_T,OFFSET(AH$4,,-$C92+1),0),),-IFERROR(ISPMT(D1_I/12,$C92-1,D1_T,OFFSET(AH$4,,-$C92+1)),)))</f>
        <v>0</v>
      </c>
      <c r="AJ92" s="548">
        <f ca="1">IF($C92=0,0,IF('Clinic Model'!$P$15="Annuity",-IFERROR(IPMT(D1_I/12,$C92,D1_T,OFFSET(AI$4,,-$C92+1),0),),-IFERROR(ISPMT(D1_I/12,$C92-1,D1_T,OFFSET(AI$4,,-$C92+1)),)))</f>
        <v>0</v>
      </c>
      <c r="AK92" s="548">
        <f ca="1">IF($C92=0,0,IF('Clinic Model'!$P$15="Annuity",-IFERROR(IPMT(D1_I/12,$C92,D1_T,OFFSET(AJ$4,,-$C92+1),0),),-IFERROR(ISPMT(D1_I/12,$C92-1,D1_T,OFFSET(AJ$4,,-$C92+1)),)))</f>
        <v>0</v>
      </c>
      <c r="AL92" s="548">
        <f ca="1">IF($C92=0,0,IF('Clinic Model'!$P$15="Annuity",-IFERROR(IPMT(D1_I/12,$C92,D1_T,OFFSET(AK$4,,-$C92+1),0),),-IFERROR(ISPMT(D1_I/12,$C92-1,D1_T,OFFSET(AK$4,,-$C92+1)),)))</f>
        <v>0</v>
      </c>
      <c r="AM92" s="548">
        <f ca="1">IF($C92=0,0,IF('Clinic Model'!$P$15="Annuity",-IFERROR(IPMT(D1_I/12,$C92,D1_T,OFFSET(AL$4,,-$C92+1),0),),-IFERROR(ISPMT(D1_I/12,$C92-1,D1_T,OFFSET(AL$4,,-$C92+1)),)))</f>
        <v>0</v>
      </c>
      <c r="AN92" s="548">
        <f ca="1">IF($C92=0,0,IF('Clinic Model'!$P$15="Annuity",-IFERROR(IPMT(D1_I/12,$C92,D1_T,OFFSET(AM$4,,-$C92+1),0),),-IFERROR(ISPMT(D1_I/12,$C92-1,D1_T,OFFSET(AM$4,,-$C92+1)),)))</f>
        <v>0</v>
      </c>
      <c r="AO92" s="548">
        <f ca="1">IF($C92=0,0,IF('Clinic Model'!$P$15="Annuity",-IFERROR(IPMT(D1_I/12,$C92,D1_T,OFFSET(AN$4,,-$C92+1),0),),-IFERROR(ISPMT(D1_I/12,$C92-1,D1_T,OFFSET(AN$4,,-$C92+1)),)))</f>
        <v>0</v>
      </c>
      <c r="AP92" s="548">
        <f ca="1">IF($C92=0,0,IF('Clinic Model'!$P$15="Annuity",-IFERROR(IPMT(D1_I/12,$C92,D1_T,OFFSET(AO$4,,-$C92+1),0),),-IFERROR(ISPMT(D1_I/12,$C92-1,D1_T,OFFSET(AO$4,,-$C92+1)),)))</f>
        <v>0</v>
      </c>
      <c r="AQ92" s="548">
        <f ca="1">IF($C92=0,0,IF('Clinic Model'!$P$15="Annuity",-IFERROR(IPMT(D1_I/12,$C92,D1_T,OFFSET(AP$4,,-$C92+1),0),),-IFERROR(ISPMT(D1_I/12,$C92-1,D1_T,OFFSET(AP$4,,-$C92+1)),)))</f>
        <v>0</v>
      </c>
      <c r="AR92" s="548">
        <f ca="1">IF($C92=0,0,IF('Clinic Model'!$P$15="Annuity",-IFERROR(IPMT(D1_I/12,$C92,D1_T,OFFSET(AQ$4,,-$C92+1),0),),-IFERROR(ISPMT(D1_I/12,$C92-1,D1_T,OFFSET(AQ$4,,-$C92+1)),)))</f>
        <v>0</v>
      </c>
      <c r="AS92" s="548">
        <f ca="1">IF($C92=0,0,IF('Clinic Model'!$P$15="Annuity",-IFERROR(IPMT(D1_I/12,$C92,D1_T,OFFSET(AR$4,,-$C92+1),0),),-IFERROR(ISPMT(D1_I/12,$C92-1,D1_T,OFFSET(AR$4,,-$C92+1)),)))</f>
        <v>0</v>
      </c>
      <c r="AT92" s="548">
        <f ca="1">IF($C92=0,0,IF('Clinic Model'!$P$15="Annuity",-IFERROR(IPMT(D1_I/12,$C92,D1_T,OFFSET(AS$4,,-$C92+1),0),),-IFERROR(ISPMT(D1_I/12,$C92-1,D1_T,OFFSET(AS$4,,-$C92+1)),)))</f>
        <v>0</v>
      </c>
      <c r="AU92" s="548">
        <f ca="1">IF($C92=0,0,IF('Clinic Model'!$P$15="Annuity",-IFERROR(IPMT(D1_I/12,$C92,D1_T,OFFSET(AT$4,,-$C92+1),0),),-IFERROR(ISPMT(D1_I/12,$C92-1,D1_T,OFFSET(AT$4,,-$C92+1)),)))</f>
        <v>0</v>
      </c>
      <c r="AV92" s="548">
        <f ca="1">IF($C92=0,0,IF('Clinic Model'!$P$15="Annuity",-IFERROR(IPMT(D1_I/12,$C92,D1_T,OFFSET(AU$4,,-$C92+1),0),),-IFERROR(ISPMT(D1_I/12,$C92-1,D1_T,OFFSET(AU$4,,-$C92+1)),)))</f>
        <v>0</v>
      </c>
      <c r="AW92" s="548">
        <f ca="1">IF($C92=0,0,IF('Clinic Model'!$P$15="Annuity",-IFERROR(IPMT(D1_I/12,$C92,D1_T,OFFSET(AV$4,,-$C92+1),0),),-IFERROR(ISPMT(D1_I/12,$C92-1,D1_T,OFFSET(AV$4,,-$C92+1)),)))</f>
        <v>0</v>
      </c>
      <c r="AX92" s="548">
        <f ca="1">IF($C92=0,0,IF('Clinic Model'!$P$15="Annuity",-IFERROR(IPMT(D1_I/12,$C92,D1_T,OFFSET(AW$4,,-$C92+1),0),),-IFERROR(ISPMT(D1_I/12,$C92-1,D1_T,OFFSET(AW$4,,-$C92+1)),)))</f>
        <v>0</v>
      </c>
      <c r="AY92" s="548">
        <f ca="1">IF($C92=0,0,IF('Clinic Model'!$P$15="Annuity",-IFERROR(IPMT(D1_I/12,$C92,D1_T,OFFSET(AX$4,,-$C92+1),0),),-IFERROR(ISPMT(D1_I/12,$C92-1,D1_T,OFFSET(AX$4,,-$C92+1)),)))</f>
        <v>0</v>
      </c>
      <c r="AZ92" s="548">
        <f ca="1">IF($C92=0,0,IF('Clinic Model'!$P$15="Annuity",-IFERROR(IPMT(D1_I/12,$C92,D1_T,OFFSET(AY$4,,-$C92+1),0),),-IFERROR(ISPMT(D1_I/12,$C92-1,D1_T,OFFSET(AY$4,,-$C92+1)),)))</f>
        <v>0</v>
      </c>
      <c r="BA92" s="548">
        <f ca="1">IF($C92=0,0,IF('Clinic Model'!$P$15="Annuity",-IFERROR(IPMT(D1_I/12,$C92,D1_T,OFFSET(AZ$4,,-$C92+1),0),),-IFERROR(ISPMT(D1_I/12,$C92-1,D1_T,OFFSET(AZ$4,,-$C92+1)),)))</f>
        <v>0</v>
      </c>
      <c r="BB92" s="548">
        <f ca="1">IF($C92=0,0,IF('Clinic Model'!$P$15="Annuity",-IFERROR(IPMT(D1_I/12,$C92,D1_T,OFFSET(BA$4,,-$C92+1),0),),-IFERROR(ISPMT(D1_I/12,$C92-1,D1_T,OFFSET(BA$4,,-$C92+1)),)))</f>
        <v>0</v>
      </c>
      <c r="BC92" s="548">
        <f ca="1">IF($C92=0,0,IF('Clinic Model'!$P$15="Annuity",-IFERROR(IPMT(D1_I/12,$C92,D1_T,OFFSET(BB$4,,-$C92+1),0),),-IFERROR(ISPMT(D1_I/12,$C92-1,D1_T,OFFSET(BB$4,,-$C92+1)),)))</f>
        <v>0</v>
      </c>
      <c r="BD92" s="548">
        <f ca="1">IF($C92=0,0,IF('Clinic Model'!$P$15="Annuity",-IFERROR(IPMT(D1_I/12,$C92,D1_T,OFFSET(BC$4,,-$C92+1),0),),-IFERROR(ISPMT(D1_I/12,$C92-1,D1_T,OFFSET(BC$4,,-$C92+1)),)))</f>
        <v>0</v>
      </c>
      <c r="BE92" s="548">
        <f ca="1">IF($C92=0,0,IF('Clinic Model'!$P$15="Annuity",-IFERROR(IPMT(D1_I/12,$C92,D1_T,OFFSET(BD$4,,-$C92+1),0),),-IFERROR(ISPMT(D1_I/12,$C92-1,D1_T,OFFSET(BD$4,,-$C92+1)),)))</f>
        <v>0</v>
      </c>
      <c r="BF92" s="548">
        <f ca="1">IF($C92=0,0,IF('Clinic Model'!$P$15="Annuity",-IFERROR(IPMT(D1_I/12,$C92,D1_T,OFFSET(BE$4,,-$C92+1),0),),-IFERROR(ISPMT(D1_I/12,$C92-1,D1_T,OFFSET(BE$4,,-$C92+1)),)))</f>
        <v>0</v>
      </c>
      <c r="BG92" s="548">
        <f ca="1">IF($C92=0,0,IF('Clinic Model'!$P$15="Annuity",-IFERROR(IPMT(D1_I/12,$C92,D1_T,OFFSET(BF$4,,-$C92+1),0),),-IFERROR(ISPMT(D1_I/12,$C92-1,D1_T,OFFSET(BF$4,,-$C92+1)),)))</f>
        <v>0</v>
      </c>
      <c r="BH92" s="548">
        <f ca="1">IF($C92=0,0,IF('Clinic Model'!$P$15="Annuity",-IFERROR(IPMT(D1_I/12,$C92,D1_T,OFFSET(BG$4,,-$C92+1),0),),-IFERROR(ISPMT(D1_I/12,$C92-1,D1_T,OFFSET(BG$4,,-$C92+1)),)))</f>
        <v>0</v>
      </c>
      <c r="BI92" s="548">
        <f ca="1">IF($C92=0,0,IF('Clinic Model'!$P$15="Annuity",-IFERROR(IPMT(D1_I/12,$C92,D1_T,OFFSET(BH$4,,-$C92+1),0),),-IFERROR(ISPMT(D1_I/12,$C92-1,D1_T,OFFSET(BH$4,,-$C92+1)),)))</f>
        <v>0</v>
      </c>
      <c r="BJ92" s="548">
        <f ca="1">IF($C92=0,0,IF('Clinic Model'!$P$15="Annuity",-IFERROR(IPMT(D1_I/12,$C92,D1_T,OFFSET(BI$4,,-$C92+1),0),),-IFERROR(ISPMT(D1_I/12,$C92-1,D1_T,OFFSET(BI$4,,-$C92+1)),)))</f>
        <v>0</v>
      </c>
      <c r="BK92" s="548">
        <f ca="1">IF($C92=0,0,IF('Clinic Model'!$P$15="Annuity",-IFERROR(IPMT(D1_I/12,$C92,D1_T,OFFSET(BJ$4,,-$C92+1),0),),-IFERROR(ISPMT(D1_I/12,$C92-1,D1_T,OFFSET(BJ$4,,-$C92+1)),)))</f>
        <v>0</v>
      </c>
      <c r="BL92" s="548">
        <f ca="1">IF($C92=0,0,IF('Clinic Model'!$P$15="Annuity",-IFERROR(IPMT(D1_I/12,$C92,D1_T,OFFSET(BK$4,,-$C92+1),0),),-IFERROR(ISPMT(D1_I/12,$C92-1,D1_T,OFFSET(BK$4,,-$C92+1)),)))</f>
        <v>0</v>
      </c>
    </row>
    <row r="93" spans="1:64" ht="10.5" hidden="1" customHeight="1" outlineLevel="1" x14ac:dyDescent="0.3">
      <c r="A93" s="105"/>
      <c r="B93" s="504"/>
      <c r="C93" s="105">
        <f t="shared" si="7"/>
        <v>26</v>
      </c>
      <c r="E93" s="548">
        <f ca="1">IF($C93=0,0,IF('Clinic Model'!$P$15="Annuity",-IFERROR(IPMT(D1_I/12,$C93,D1_T,OFFSET(D$4,,-$C93+1),0),),-IFERROR(ISPMT(D1_I/12,$C93-1,D1_T,OFFSET(D$4,,-$C93+1)),)))</f>
        <v>0</v>
      </c>
      <c r="F93" s="548">
        <f ca="1">IF($C93=0,0,IF('Clinic Model'!$P$15="Annuity",-IFERROR(IPMT(D1_I/12,$C93,D1_T,OFFSET(E$4,,-$C93+1),0),),-IFERROR(ISPMT(D1_I/12,$C93-1,D1_T,OFFSET(E$4,,-$C93+1)),)))</f>
        <v>0</v>
      </c>
      <c r="G93" s="548">
        <f ca="1">IF($C93=0,0,IF('Clinic Model'!$P$15="Annuity",-IFERROR(IPMT(D1_I/12,$C93,D1_T,OFFSET(F$4,,-$C93+1),0),),-IFERROR(ISPMT(D1_I/12,$C93-1,D1_T,OFFSET(F$4,,-$C93+1)),)))</f>
        <v>0</v>
      </c>
      <c r="H93" s="548">
        <f ca="1">IF($C93=0,0,IF('Clinic Model'!$P$15="Annuity",-IFERROR(IPMT(D1_I/12,$C93,D1_T,OFFSET(G$4,,-$C93+1),0),),-IFERROR(ISPMT(D1_I/12,$C93-1,D1_T,OFFSET(G$4,,-$C93+1)),)))</f>
        <v>0</v>
      </c>
      <c r="I93" s="548">
        <f ca="1">IF($C93=0,0,IF('Clinic Model'!$P$15="Annuity",-IFERROR(IPMT(D1_I/12,$C93,D1_T,OFFSET(H$4,,-$C93+1),0),),-IFERROR(ISPMT(D1_I/12,$C93-1,D1_T,OFFSET(H$4,,-$C93+1)),)))</f>
        <v>0</v>
      </c>
      <c r="J93" s="548">
        <f ca="1">IF($C93=0,0,IF('Clinic Model'!$P$15="Annuity",-IFERROR(IPMT(D1_I/12,$C93,D1_T,OFFSET(I$4,,-$C93+1),0),),-IFERROR(ISPMT(D1_I/12,$C93-1,D1_T,OFFSET(I$4,,-$C93+1)),)))</f>
        <v>0</v>
      </c>
      <c r="K93" s="548">
        <f ca="1">IF($C93=0,0,IF('Clinic Model'!$P$15="Annuity",-IFERROR(IPMT(D1_I/12,$C93,D1_T,OFFSET(J$4,,-$C93+1),0),),-IFERROR(ISPMT(D1_I/12,$C93-1,D1_T,OFFSET(J$4,,-$C93+1)),)))</f>
        <v>0</v>
      </c>
      <c r="L93" s="548">
        <f ca="1">IF($C93=0,0,IF('Clinic Model'!$P$15="Annuity",-IFERROR(IPMT(D1_I/12,$C93,D1_T,OFFSET(K$4,,-$C93+1),0),),-IFERROR(ISPMT(D1_I/12,$C93-1,D1_T,OFFSET(K$4,,-$C93+1)),)))</f>
        <v>0</v>
      </c>
      <c r="M93" s="548">
        <f ca="1">IF($C93=0,0,IF('Clinic Model'!$P$15="Annuity",-IFERROR(IPMT(D1_I/12,$C93,D1_T,OFFSET(L$4,,-$C93+1),0),),-IFERROR(ISPMT(D1_I/12,$C93-1,D1_T,OFFSET(L$4,,-$C93+1)),)))</f>
        <v>0</v>
      </c>
      <c r="N93" s="548">
        <f ca="1">IF($C93=0,0,IF('Clinic Model'!$P$15="Annuity",-IFERROR(IPMT(D1_I/12,$C93,D1_T,OFFSET(M$4,,-$C93+1),0),),-IFERROR(ISPMT(D1_I/12,$C93-1,D1_T,OFFSET(M$4,,-$C93+1)),)))</f>
        <v>0</v>
      </c>
      <c r="O93" s="548">
        <f ca="1">IF($C93=0,0,IF('Clinic Model'!$P$15="Annuity",-IFERROR(IPMT(D1_I/12,$C93,D1_T,OFFSET(N$4,,-$C93+1),0),),-IFERROR(ISPMT(D1_I/12,$C93-1,D1_T,OFFSET(N$4,,-$C93+1)),)))</f>
        <v>0</v>
      </c>
      <c r="P93" s="548">
        <f ca="1">IF($C93=0,0,IF('Clinic Model'!$P$15="Annuity",-IFERROR(IPMT(D1_I/12,$C93,D1_T,OFFSET(O$4,,-$C93+1),0),),-IFERROR(ISPMT(D1_I/12,$C93-1,D1_T,OFFSET(O$4,,-$C93+1)),)))</f>
        <v>0</v>
      </c>
      <c r="Q93" s="548">
        <f ca="1">IF($C93=0,0,IF('Clinic Model'!$P$15="Annuity",-IFERROR(IPMT(D1_I/12,$C93,D1_T,OFFSET(P$4,,-$C93+1),0),),-IFERROR(ISPMT(D1_I/12,$C93-1,D1_T,OFFSET(P$4,,-$C93+1)),)))</f>
        <v>0</v>
      </c>
      <c r="R93" s="548">
        <f ca="1">IF($C93=0,0,IF('Clinic Model'!$P$15="Annuity",-IFERROR(IPMT(D1_I/12,$C93,D1_T,OFFSET(Q$4,,-$C93+1),0),),-IFERROR(ISPMT(D1_I/12,$C93-1,D1_T,OFFSET(Q$4,,-$C93+1)),)))</f>
        <v>0</v>
      </c>
      <c r="S93" s="548">
        <f ca="1">IF($C93=0,0,IF('Clinic Model'!$P$15="Annuity",-IFERROR(IPMT(D1_I/12,$C93,D1_T,OFFSET(R$4,,-$C93+1),0),),-IFERROR(ISPMT(D1_I/12,$C93-1,D1_T,OFFSET(R$4,,-$C93+1)),)))</f>
        <v>0</v>
      </c>
      <c r="T93" s="548">
        <f ca="1">IF($C93=0,0,IF('Clinic Model'!$P$15="Annuity",-IFERROR(IPMT(D1_I/12,$C93,D1_T,OFFSET(S$4,,-$C93+1),0),),-IFERROR(ISPMT(D1_I/12,$C93-1,D1_T,OFFSET(S$4,,-$C93+1)),)))</f>
        <v>0</v>
      </c>
      <c r="U93" s="548">
        <f ca="1">IF($C93=0,0,IF('Clinic Model'!$P$15="Annuity",-IFERROR(IPMT(D1_I/12,$C93,D1_T,OFFSET(T$4,,-$C93+1),0),),-IFERROR(ISPMT(D1_I/12,$C93-1,D1_T,OFFSET(T$4,,-$C93+1)),)))</f>
        <v>0</v>
      </c>
      <c r="V93" s="548">
        <f ca="1">IF($C93=0,0,IF('Clinic Model'!$P$15="Annuity",-IFERROR(IPMT(D1_I/12,$C93,D1_T,OFFSET(U$4,,-$C93+1),0),),-IFERROR(ISPMT(D1_I/12,$C93-1,D1_T,OFFSET(U$4,,-$C93+1)),)))</f>
        <v>0</v>
      </c>
      <c r="W93" s="548">
        <f ca="1">IF($C93=0,0,IF('Clinic Model'!$P$15="Annuity",-IFERROR(IPMT(D1_I/12,$C93,D1_T,OFFSET(V$4,,-$C93+1),0),),-IFERROR(ISPMT(D1_I/12,$C93-1,D1_T,OFFSET(V$4,,-$C93+1)),)))</f>
        <v>0</v>
      </c>
      <c r="X93" s="548">
        <f ca="1">IF($C93=0,0,IF('Clinic Model'!$P$15="Annuity",-IFERROR(IPMT(D1_I/12,$C93,D1_T,OFFSET(W$4,,-$C93+1),0),),-IFERROR(ISPMT(D1_I/12,$C93-1,D1_T,OFFSET(W$4,,-$C93+1)),)))</f>
        <v>0</v>
      </c>
      <c r="Y93" s="548">
        <f ca="1">IF($C93=0,0,IF('Clinic Model'!$P$15="Annuity",-IFERROR(IPMT(D1_I/12,$C93,D1_T,OFFSET(X$4,,-$C93+1),0),),-IFERROR(ISPMT(D1_I/12,$C93-1,D1_T,OFFSET(X$4,,-$C93+1)),)))</f>
        <v>0</v>
      </c>
      <c r="Z93" s="548">
        <f ca="1">IF($C93=0,0,IF('Clinic Model'!$P$15="Annuity",-IFERROR(IPMT(D1_I/12,$C93,D1_T,OFFSET(Y$4,,-$C93+1),0),),-IFERROR(ISPMT(D1_I/12,$C93-1,D1_T,OFFSET(Y$4,,-$C93+1)),)))</f>
        <v>0</v>
      </c>
      <c r="AA93" s="548">
        <f ca="1">IF($C93=0,0,IF('Clinic Model'!$P$15="Annuity",-IFERROR(IPMT(D1_I/12,$C93,D1_T,OFFSET(Z$4,,-$C93+1),0),),-IFERROR(ISPMT(D1_I/12,$C93-1,D1_T,OFFSET(Z$4,,-$C93+1)),)))</f>
        <v>0</v>
      </c>
      <c r="AB93" s="548">
        <f ca="1">IF($C93=0,0,IF('Clinic Model'!$P$15="Annuity",-IFERROR(IPMT(D1_I/12,$C93,D1_T,OFFSET(AA$4,,-$C93+1),0),),-IFERROR(ISPMT(D1_I/12,$C93-1,D1_T,OFFSET(AA$4,,-$C93+1)),)))</f>
        <v>0</v>
      </c>
      <c r="AC93" s="548">
        <f ca="1">IF($C93=0,0,IF('Clinic Model'!$P$15="Annuity",-IFERROR(IPMT(D1_I/12,$C93,D1_T,OFFSET(AB$4,,-$C93+1),0),),-IFERROR(ISPMT(D1_I/12,$C93-1,D1_T,OFFSET(AB$4,,-$C93+1)),)))</f>
        <v>0</v>
      </c>
      <c r="AD93" s="548">
        <f ca="1">IF($C93=0,0,IF('Clinic Model'!$P$15="Annuity",-IFERROR(IPMT(D1_I/12,$C93,D1_T,OFFSET(AC$4,,-$C93+1),0),),-IFERROR(ISPMT(D1_I/12,$C93-1,D1_T,OFFSET(AC$4,,-$C93+1)),)))</f>
        <v>0</v>
      </c>
      <c r="AE93" s="548">
        <f ca="1">IF($C93=0,0,IF('Clinic Model'!$P$15="Annuity",-IFERROR(IPMT(D1_I/12,$C93,D1_T,OFFSET(AD$4,,-$C93+1),0),),-IFERROR(ISPMT(D1_I/12,$C93-1,D1_T,OFFSET(AD$4,,-$C93+1)),)))</f>
        <v>2597.2222222222222</v>
      </c>
      <c r="AF93" s="548">
        <f ca="1">IF($C93=0,0,IF('Clinic Model'!$P$15="Annuity",-IFERROR(IPMT(D1_I/12,$C93,D1_T,OFFSET(AE$4,,-$C93+1),0),),-IFERROR(ISPMT(D1_I/12,$C93-1,D1_T,OFFSET(AE$4,,-$C93+1)),)))</f>
        <v>0</v>
      </c>
      <c r="AG93" s="548">
        <f ca="1">IF($C93=0,0,IF('Clinic Model'!$P$15="Annuity",-IFERROR(IPMT(D1_I/12,$C93,D1_T,OFFSET(AF$4,,-$C93+1),0),),-IFERROR(ISPMT(D1_I/12,$C93-1,D1_T,OFFSET(AF$4,,-$C93+1)),)))</f>
        <v>0</v>
      </c>
      <c r="AH93" s="548">
        <f ca="1">IF($C93=0,0,IF('Clinic Model'!$P$15="Annuity",-IFERROR(IPMT(D1_I/12,$C93,D1_T,OFFSET(AG$4,,-$C93+1),0),),-IFERROR(ISPMT(D1_I/12,$C93-1,D1_T,OFFSET(AG$4,,-$C93+1)),)))</f>
        <v>0</v>
      </c>
      <c r="AI93" s="548">
        <f ca="1">IF($C93=0,0,IF('Clinic Model'!$P$15="Annuity",-IFERROR(IPMT(D1_I/12,$C93,D1_T,OFFSET(AH$4,,-$C93+1),0),),-IFERROR(ISPMT(D1_I/12,$C93-1,D1_T,OFFSET(AH$4,,-$C93+1)),)))</f>
        <v>0</v>
      </c>
      <c r="AJ93" s="548">
        <f ca="1">IF($C93=0,0,IF('Clinic Model'!$P$15="Annuity",-IFERROR(IPMT(D1_I/12,$C93,D1_T,OFFSET(AI$4,,-$C93+1),0),),-IFERROR(ISPMT(D1_I/12,$C93-1,D1_T,OFFSET(AI$4,,-$C93+1)),)))</f>
        <v>0</v>
      </c>
      <c r="AK93" s="548">
        <f ca="1">IF($C93=0,0,IF('Clinic Model'!$P$15="Annuity",-IFERROR(IPMT(D1_I/12,$C93,D1_T,OFFSET(AJ$4,,-$C93+1),0),),-IFERROR(ISPMT(D1_I/12,$C93-1,D1_T,OFFSET(AJ$4,,-$C93+1)),)))</f>
        <v>0</v>
      </c>
      <c r="AL93" s="548">
        <f ca="1">IF($C93=0,0,IF('Clinic Model'!$P$15="Annuity",-IFERROR(IPMT(D1_I/12,$C93,D1_T,OFFSET(AK$4,,-$C93+1),0),),-IFERROR(ISPMT(D1_I/12,$C93-1,D1_T,OFFSET(AK$4,,-$C93+1)),)))</f>
        <v>0</v>
      </c>
      <c r="AM93" s="548">
        <f ca="1">IF($C93=0,0,IF('Clinic Model'!$P$15="Annuity",-IFERROR(IPMT(D1_I/12,$C93,D1_T,OFFSET(AL$4,,-$C93+1),0),),-IFERROR(ISPMT(D1_I/12,$C93-1,D1_T,OFFSET(AL$4,,-$C93+1)),)))</f>
        <v>0</v>
      </c>
      <c r="AN93" s="548">
        <f ca="1">IF($C93=0,0,IF('Clinic Model'!$P$15="Annuity",-IFERROR(IPMT(D1_I/12,$C93,D1_T,OFFSET(AM$4,,-$C93+1),0),),-IFERROR(ISPMT(D1_I/12,$C93-1,D1_T,OFFSET(AM$4,,-$C93+1)),)))</f>
        <v>0</v>
      </c>
      <c r="AO93" s="548">
        <f ca="1">IF($C93=0,0,IF('Clinic Model'!$P$15="Annuity",-IFERROR(IPMT(D1_I/12,$C93,D1_T,OFFSET(AN$4,,-$C93+1),0),),-IFERROR(ISPMT(D1_I/12,$C93-1,D1_T,OFFSET(AN$4,,-$C93+1)),)))</f>
        <v>0</v>
      </c>
      <c r="AP93" s="548">
        <f ca="1">IF($C93=0,0,IF('Clinic Model'!$P$15="Annuity",-IFERROR(IPMT(D1_I/12,$C93,D1_T,OFFSET(AO$4,,-$C93+1),0),),-IFERROR(ISPMT(D1_I/12,$C93-1,D1_T,OFFSET(AO$4,,-$C93+1)),)))</f>
        <v>0</v>
      </c>
      <c r="AQ93" s="548">
        <f ca="1">IF($C93=0,0,IF('Clinic Model'!$P$15="Annuity",-IFERROR(IPMT(D1_I/12,$C93,D1_T,OFFSET(AP$4,,-$C93+1),0),),-IFERROR(ISPMT(D1_I/12,$C93-1,D1_T,OFFSET(AP$4,,-$C93+1)),)))</f>
        <v>0</v>
      </c>
      <c r="AR93" s="548">
        <f ca="1">IF($C93=0,0,IF('Clinic Model'!$P$15="Annuity",-IFERROR(IPMT(D1_I/12,$C93,D1_T,OFFSET(AQ$4,,-$C93+1),0),),-IFERROR(ISPMT(D1_I/12,$C93-1,D1_T,OFFSET(AQ$4,,-$C93+1)),)))</f>
        <v>0</v>
      </c>
      <c r="AS93" s="548">
        <f ca="1">IF($C93=0,0,IF('Clinic Model'!$P$15="Annuity",-IFERROR(IPMT(D1_I/12,$C93,D1_T,OFFSET(AR$4,,-$C93+1),0),),-IFERROR(ISPMT(D1_I/12,$C93-1,D1_T,OFFSET(AR$4,,-$C93+1)),)))</f>
        <v>0</v>
      </c>
      <c r="AT93" s="548">
        <f ca="1">IF($C93=0,0,IF('Clinic Model'!$P$15="Annuity",-IFERROR(IPMT(D1_I/12,$C93,D1_T,OFFSET(AS$4,,-$C93+1),0),),-IFERROR(ISPMT(D1_I/12,$C93-1,D1_T,OFFSET(AS$4,,-$C93+1)),)))</f>
        <v>0</v>
      </c>
      <c r="AU93" s="548">
        <f ca="1">IF($C93=0,0,IF('Clinic Model'!$P$15="Annuity",-IFERROR(IPMT(D1_I/12,$C93,D1_T,OFFSET(AT$4,,-$C93+1),0),),-IFERROR(ISPMT(D1_I/12,$C93-1,D1_T,OFFSET(AT$4,,-$C93+1)),)))</f>
        <v>0</v>
      </c>
      <c r="AV93" s="548">
        <f ca="1">IF($C93=0,0,IF('Clinic Model'!$P$15="Annuity",-IFERROR(IPMT(D1_I/12,$C93,D1_T,OFFSET(AU$4,,-$C93+1),0),),-IFERROR(ISPMT(D1_I/12,$C93-1,D1_T,OFFSET(AU$4,,-$C93+1)),)))</f>
        <v>0</v>
      </c>
      <c r="AW93" s="548">
        <f ca="1">IF($C93=0,0,IF('Clinic Model'!$P$15="Annuity",-IFERROR(IPMT(D1_I/12,$C93,D1_T,OFFSET(AV$4,,-$C93+1),0),),-IFERROR(ISPMT(D1_I/12,$C93-1,D1_T,OFFSET(AV$4,,-$C93+1)),)))</f>
        <v>0</v>
      </c>
      <c r="AX93" s="548">
        <f ca="1">IF($C93=0,0,IF('Clinic Model'!$P$15="Annuity",-IFERROR(IPMT(D1_I/12,$C93,D1_T,OFFSET(AW$4,,-$C93+1),0),),-IFERROR(ISPMT(D1_I/12,$C93-1,D1_T,OFFSET(AW$4,,-$C93+1)),)))</f>
        <v>0</v>
      </c>
      <c r="AY93" s="548">
        <f ca="1">IF($C93=0,0,IF('Clinic Model'!$P$15="Annuity",-IFERROR(IPMT(D1_I/12,$C93,D1_T,OFFSET(AX$4,,-$C93+1),0),),-IFERROR(ISPMT(D1_I/12,$C93-1,D1_T,OFFSET(AX$4,,-$C93+1)),)))</f>
        <v>0</v>
      </c>
      <c r="AZ93" s="548">
        <f ca="1">IF($C93=0,0,IF('Clinic Model'!$P$15="Annuity",-IFERROR(IPMT(D1_I/12,$C93,D1_T,OFFSET(AY$4,,-$C93+1),0),),-IFERROR(ISPMT(D1_I/12,$C93-1,D1_T,OFFSET(AY$4,,-$C93+1)),)))</f>
        <v>0</v>
      </c>
      <c r="BA93" s="548">
        <f ca="1">IF($C93=0,0,IF('Clinic Model'!$P$15="Annuity",-IFERROR(IPMT(D1_I/12,$C93,D1_T,OFFSET(AZ$4,,-$C93+1),0),),-IFERROR(ISPMT(D1_I/12,$C93-1,D1_T,OFFSET(AZ$4,,-$C93+1)),)))</f>
        <v>0</v>
      </c>
      <c r="BB93" s="548">
        <f ca="1">IF($C93=0,0,IF('Clinic Model'!$P$15="Annuity",-IFERROR(IPMT(D1_I/12,$C93,D1_T,OFFSET(BA$4,,-$C93+1),0),),-IFERROR(ISPMT(D1_I/12,$C93-1,D1_T,OFFSET(BA$4,,-$C93+1)),)))</f>
        <v>0</v>
      </c>
      <c r="BC93" s="548">
        <f ca="1">IF($C93=0,0,IF('Clinic Model'!$P$15="Annuity",-IFERROR(IPMT(D1_I/12,$C93,D1_T,OFFSET(BB$4,,-$C93+1),0),),-IFERROR(ISPMT(D1_I/12,$C93-1,D1_T,OFFSET(BB$4,,-$C93+1)),)))</f>
        <v>0</v>
      </c>
      <c r="BD93" s="548">
        <f ca="1">IF($C93=0,0,IF('Clinic Model'!$P$15="Annuity",-IFERROR(IPMT(D1_I/12,$C93,D1_T,OFFSET(BC$4,,-$C93+1),0),),-IFERROR(ISPMT(D1_I/12,$C93-1,D1_T,OFFSET(BC$4,,-$C93+1)),)))</f>
        <v>0</v>
      </c>
      <c r="BE93" s="548">
        <f ca="1">IF($C93=0,0,IF('Clinic Model'!$P$15="Annuity",-IFERROR(IPMT(D1_I/12,$C93,D1_T,OFFSET(BD$4,,-$C93+1),0),),-IFERROR(ISPMT(D1_I/12,$C93-1,D1_T,OFFSET(BD$4,,-$C93+1)),)))</f>
        <v>0</v>
      </c>
      <c r="BF93" s="548">
        <f ca="1">IF($C93=0,0,IF('Clinic Model'!$P$15="Annuity",-IFERROR(IPMT(D1_I/12,$C93,D1_T,OFFSET(BE$4,,-$C93+1),0),),-IFERROR(ISPMT(D1_I/12,$C93-1,D1_T,OFFSET(BE$4,,-$C93+1)),)))</f>
        <v>0</v>
      </c>
      <c r="BG93" s="548">
        <f ca="1">IF($C93=0,0,IF('Clinic Model'!$P$15="Annuity",-IFERROR(IPMT(D1_I/12,$C93,D1_T,OFFSET(BF$4,,-$C93+1),0),),-IFERROR(ISPMT(D1_I/12,$C93-1,D1_T,OFFSET(BF$4,,-$C93+1)),)))</f>
        <v>0</v>
      </c>
      <c r="BH93" s="548">
        <f ca="1">IF($C93=0,0,IF('Clinic Model'!$P$15="Annuity",-IFERROR(IPMT(D1_I/12,$C93,D1_T,OFFSET(BG$4,,-$C93+1),0),),-IFERROR(ISPMT(D1_I/12,$C93-1,D1_T,OFFSET(BG$4,,-$C93+1)),)))</f>
        <v>0</v>
      </c>
      <c r="BI93" s="548">
        <f ca="1">IF($C93=0,0,IF('Clinic Model'!$P$15="Annuity",-IFERROR(IPMT(D1_I/12,$C93,D1_T,OFFSET(BH$4,,-$C93+1),0),),-IFERROR(ISPMT(D1_I/12,$C93-1,D1_T,OFFSET(BH$4,,-$C93+1)),)))</f>
        <v>0</v>
      </c>
      <c r="BJ93" s="548">
        <f ca="1">IF($C93=0,0,IF('Clinic Model'!$P$15="Annuity",-IFERROR(IPMT(D1_I/12,$C93,D1_T,OFFSET(BI$4,,-$C93+1),0),),-IFERROR(ISPMT(D1_I/12,$C93-1,D1_T,OFFSET(BI$4,,-$C93+1)),)))</f>
        <v>0</v>
      </c>
      <c r="BK93" s="548">
        <f ca="1">IF($C93=0,0,IF('Clinic Model'!$P$15="Annuity",-IFERROR(IPMT(D1_I/12,$C93,D1_T,OFFSET(BJ$4,,-$C93+1),0),),-IFERROR(ISPMT(D1_I/12,$C93-1,D1_T,OFFSET(BJ$4,,-$C93+1)),)))</f>
        <v>0</v>
      </c>
      <c r="BL93" s="548">
        <f ca="1">IF($C93=0,0,IF('Clinic Model'!$P$15="Annuity",-IFERROR(IPMT(D1_I/12,$C93,D1_T,OFFSET(BK$4,,-$C93+1),0),),-IFERROR(ISPMT(D1_I/12,$C93-1,D1_T,OFFSET(BK$4,,-$C93+1)),)))</f>
        <v>0</v>
      </c>
    </row>
    <row r="94" spans="1:64" ht="10.5" hidden="1" customHeight="1" outlineLevel="1" x14ac:dyDescent="0.3">
      <c r="A94" s="105"/>
      <c r="B94" s="504"/>
      <c r="C94" s="105">
        <f t="shared" si="7"/>
        <v>27</v>
      </c>
      <c r="E94" s="548">
        <f ca="1">IF($C94=0,0,IF('Clinic Model'!$P$15="Annuity",-IFERROR(IPMT(D1_I/12,$C94,D1_T,OFFSET(D$4,,-$C94+1),0),),-IFERROR(ISPMT(D1_I/12,$C94-1,D1_T,OFFSET(D$4,,-$C94+1)),)))</f>
        <v>0</v>
      </c>
      <c r="F94" s="548">
        <f ca="1">IF($C94=0,0,IF('Clinic Model'!$P$15="Annuity",-IFERROR(IPMT(D1_I/12,$C94,D1_T,OFFSET(E$4,,-$C94+1),0),),-IFERROR(ISPMT(D1_I/12,$C94-1,D1_T,OFFSET(E$4,,-$C94+1)),)))</f>
        <v>0</v>
      </c>
      <c r="G94" s="548">
        <f ca="1">IF($C94=0,0,IF('Clinic Model'!$P$15="Annuity",-IFERROR(IPMT(D1_I/12,$C94,D1_T,OFFSET(F$4,,-$C94+1),0),),-IFERROR(ISPMT(D1_I/12,$C94-1,D1_T,OFFSET(F$4,,-$C94+1)),)))</f>
        <v>0</v>
      </c>
      <c r="H94" s="548">
        <f ca="1">IF($C94=0,0,IF('Clinic Model'!$P$15="Annuity",-IFERROR(IPMT(D1_I/12,$C94,D1_T,OFFSET(G$4,,-$C94+1),0),),-IFERROR(ISPMT(D1_I/12,$C94-1,D1_T,OFFSET(G$4,,-$C94+1)),)))</f>
        <v>0</v>
      </c>
      <c r="I94" s="548">
        <f ca="1">IF($C94=0,0,IF('Clinic Model'!$P$15="Annuity",-IFERROR(IPMT(D1_I/12,$C94,D1_T,OFFSET(H$4,,-$C94+1),0),),-IFERROR(ISPMT(D1_I/12,$C94-1,D1_T,OFFSET(H$4,,-$C94+1)),)))</f>
        <v>0</v>
      </c>
      <c r="J94" s="548">
        <f ca="1">IF($C94=0,0,IF('Clinic Model'!$P$15="Annuity",-IFERROR(IPMT(D1_I/12,$C94,D1_T,OFFSET(I$4,,-$C94+1),0),),-IFERROR(ISPMT(D1_I/12,$C94-1,D1_T,OFFSET(I$4,,-$C94+1)),)))</f>
        <v>0</v>
      </c>
      <c r="K94" s="548">
        <f ca="1">IF($C94=0,0,IF('Clinic Model'!$P$15="Annuity",-IFERROR(IPMT(D1_I/12,$C94,D1_T,OFFSET(J$4,,-$C94+1),0),),-IFERROR(ISPMT(D1_I/12,$C94-1,D1_T,OFFSET(J$4,,-$C94+1)),)))</f>
        <v>0</v>
      </c>
      <c r="L94" s="548">
        <f ca="1">IF($C94=0,0,IF('Clinic Model'!$P$15="Annuity",-IFERROR(IPMT(D1_I/12,$C94,D1_T,OFFSET(K$4,,-$C94+1),0),),-IFERROR(ISPMT(D1_I/12,$C94-1,D1_T,OFFSET(K$4,,-$C94+1)),)))</f>
        <v>0</v>
      </c>
      <c r="M94" s="548">
        <f ca="1">IF($C94=0,0,IF('Clinic Model'!$P$15="Annuity",-IFERROR(IPMT(D1_I/12,$C94,D1_T,OFFSET(L$4,,-$C94+1),0),),-IFERROR(ISPMT(D1_I/12,$C94-1,D1_T,OFFSET(L$4,,-$C94+1)),)))</f>
        <v>0</v>
      </c>
      <c r="N94" s="548">
        <f ca="1">IF($C94=0,0,IF('Clinic Model'!$P$15="Annuity",-IFERROR(IPMT(D1_I/12,$C94,D1_T,OFFSET(M$4,,-$C94+1),0),),-IFERROR(ISPMT(D1_I/12,$C94-1,D1_T,OFFSET(M$4,,-$C94+1)),)))</f>
        <v>0</v>
      </c>
      <c r="O94" s="548">
        <f ca="1">IF($C94=0,0,IF('Clinic Model'!$P$15="Annuity",-IFERROR(IPMT(D1_I/12,$C94,D1_T,OFFSET(N$4,,-$C94+1),0),),-IFERROR(ISPMT(D1_I/12,$C94-1,D1_T,OFFSET(N$4,,-$C94+1)),)))</f>
        <v>0</v>
      </c>
      <c r="P94" s="548">
        <f ca="1">IF($C94=0,0,IF('Clinic Model'!$P$15="Annuity",-IFERROR(IPMT(D1_I/12,$C94,D1_T,OFFSET(O$4,,-$C94+1),0),),-IFERROR(ISPMT(D1_I/12,$C94-1,D1_T,OFFSET(O$4,,-$C94+1)),)))</f>
        <v>0</v>
      </c>
      <c r="Q94" s="548">
        <f ca="1">IF($C94=0,0,IF('Clinic Model'!$P$15="Annuity",-IFERROR(IPMT(D1_I/12,$C94,D1_T,OFFSET(P$4,,-$C94+1),0),),-IFERROR(ISPMT(D1_I/12,$C94-1,D1_T,OFFSET(P$4,,-$C94+1)),)))</f>
        <v>0</v>
      </c>
      <c r="R94" s="548">
        <f ca="1">IF($C94=0,0,IF('Clinic Model'!$P$15="Annuity",-IFERROR(IPMT(D1_I/12,$C94,D1_T,OFFSET(Q$4,,-$C94+1),0),),-IFERROR(ISPMT(D1_I/12,$C94-1,D1_T,OFFSET(Q$4,,-$C94+1)),)))</f>
        <v>0</v>
      </c>
      <c r="S94" s="548">
        <f ca="1">IF($C94=0,0,IF('Clinic Model'!$P$15="Annuity",-IFERROR(IPMT(D1_I/12,$C94,D1_T,OFFSET(R$4,,-$C94+1),0),),-IFERROR(ISPMT(D1_I/12,$C94-1,D1_T,OFFSET(R$4,,-$C94+1)),)))</f>
        <v>0</v>
      </c>
      <c r="T94" s="548">
        <f ca="1">IF($C94=0,0,IF('Clinic Model'!$P$15="Annuity",-IFERROR(IPMT(D1_I/12,$C94,D1_T,OFFSET(S$4,,-$C94+1),0),),-IFERROR(ISPMT(D1_I/12,$C94-1,D1_T,OFFSET(S$4,,-$C94+1)),)))</f>
        <v>0</v>
      </c>
      <c r="U94" s="548">
        <f ca="1">IF($C94=0,0,IF('Clinic Model'!$P$15="Annuity",-IFERROR(IPMT(D1_I/12,$C94,D1_T,OFFSET(T$4,,-$C94+1),0),),-IFERROR(ISPMT(D1_I/12,$C94-1,D1_T,OFFSET(T$4,,-$C94+1)),)))</f>
        <v>0</v>
      </c>
      <c r="V94" s="548">
        <f ca="1">IF($C94=0,0,IF('Clinic Model'!$P$15="Annuity",-IFERROR(IPMT(D1_I/12,$C94,D1_T,OFFSET(U$4,,-$C94+1),0),),-IFERROR(ISPMT(D1_I/12,$C94-1,D1_T,OFFSET(U$4,,-$C94+1)),)))</f>
        <v>0</v>
      </c>
      <c r="W94" s="548">
        <f ca="1">IF($C94=0,0,IF('Clinic Model'!$P$15="Annuity",-IFERROR(IPMT(D1_I/12,$C94,D1_T,OFFSET(V$4,,-$C94+1),0),),-IFERROR(ISPMT(D1_I/12,$C94-1,D1_T,OFFSET(V$4,,-$C94+1)),)))</f>
        <v>0</v>
      </c>
      <c r="X94" s="548">
        <f ca="1">IF($C94=0,0,IF('Clinic Model'!$P$15="Annuity",-IFERROR(IPMT(D1_I/12,$C94,D1_T,OFFSET(W$4,,-$C94+1),0),),-IFERROR(ISPMT(D1_I/12,$C94-1,D1_T,OFFSET(W$4,,-$C94+1)),)))</f>
        <v>0</v>
      </c>
      <c r="Y94" s="548">
        <f ca="1">IF($C94=0,0,IF('Clinic Model'!$P$15="Annuity",-IFERROR(IPMT(D1_I/12,$C94,D1_T,OFFSET(X$4,,-$C94+1),0),),-IFERROR(ISPMT(D1_I/12,$C94-1,D1_T,OFFSET(X$4,,-$C94+1)),)))</f>
        <v>0</v>
      </c>
      <c r="Z94" s="548">
        <f ca="1">IF($C94=0,0,IF('Clinic Model'!$P$15="Annuity",-IFERROR(IPMT(D1_I/12,$C94,D1_T,OFFSET(Y$4,,-$C94+1),0),),-IFERROR(ISPMT(D1_I/12,$C94-1,D1_T,OFFSET(Y$4,,-$C94+1)),)))</f>
        <v>0</v>
      </c>
      <c r="AA94" s="548">
        <f ca="1">IF($C94=0,0,IF('Clinic Model'!$P$15="Annuity",-IFERROR(IPMT(D1_I/12,$C94,D1_T,OFFSET(Z$4,,-$C94+1),0),),-IFERROR(ISPMT(D1_I/12,$C94-1,D1_T,OFFSET(Z$4,,-$C94+1)),)))</f>
        <v>0</v>
      </c>
      <c r="AB94" s="548">
        <f ca="1">IF($C94=0,0,IF('Clinic Model'!$P$15="Annuity",-IFERROR(IPMT(D1_I/12,$C94,D1_T,OFFSET(AA$4,,-$C94+1),0),),-IFERROR(ISPMT(D1_I/12,$C94-1,D1_T,OFFSET(AA$4,,-$C94+1)),)))</f>
        <v>0</v>
      </c>
      <c r="AC94" s="548">
        <f ca="1">IF($C94=0,0,IF('Clinic Model'!$P$15="Annuity",-IFERROR(IPMT(D1_I/12,$C94,D1_T,OFFSET(AB$4,,-$C94+1),0),),-IFERROR(ISPMT(D1_I/12,$C94-1,D1_T,OFFSET(AB$4,,-$C94+1)),)))</f>
        <v>0</v>
      </c>
      <c r="AD94" s="548">
        <f ca="1">IF($C94=0,0,IF('Clinic Model'!$P$15="Annuity",-IFERROR(IPMT(D1_I/12,$C94,D1_T,OFFSET(AC$4,,-$C94+1),0),),-IFERROR(ISPMT(D1_I/12,$C94-1,D1_T,OFFSET(AC$4,,-$C94+1)),)))</f>
        <v>0</v>
      </c>
      <c r="AE94" s="548">
        <f ca="1">IF($C94=0,0,IF('Clinic Model'!$P$15="Annuity",-IFERROR(IPMT(D1_I/12,$C94,D1_T,OFFSET(AD$4,,-$C94+1),0),),-IFERROR(ISPMT(D1_I/12,$C94-1,D1_T,OFFSET(AD$4,,-$C94+1)),)))</f>
        <v>0</v>
      </c>
      <c r="AF94" s="548">
        <f ca="1">IF($C94=0,0,IF('Clinic Model'!$P$15="Annuity",-IFERROR(IPMT(D1_I/12,$C94,D1_T,OFFSET(AE$4,,-$C94+1),0),),-IFERROR(ISPMT(D1_I/12,$C94-1,D1_T,OFFSET(AE$4,,-$C94+1)),)))</f>
        <v>2361.1111111111113</v>
      </c>
      <c r="AG94" s="548">
        <f ca="1">IF($C94=0,0,IF('Clinic Model'!$P$15="Annuity",-IFERROR(IPMT(D1_I/12,$C94,D1_T,OFFSET(AF$4,,-$C94+1),0),),-IFERROR(ISPMT(D1_I/12,$C94-1,D1_T,OFFSET(AF$4,,-$C94+1)),)))</f>
        <v>0</v>
      </c>
      <c r="AH94" s="548">
        <f ca="1">IF($C94=0,0,IF('Clinic Model'!$P$15="Annuity",-IFERROR(IPMT(D1_I/12,$C94,D1_T,OFFSET(AG$4,,-$C94+1),0),),-IFERROR(ISPMT(D1_I/12,$C94-1,D1_T,OFFSET(AG$4,,-$C94+1)),)))</f>
        <v>0</v>
      </c>
      <c r="AI94" s="548">
        <f ca="1">IF($C94=0,0,IF('Clinic Model'!$P$15="Annuity",-IFERROR(IPMT(D1_I/12,$C94,D1_T,OFFSET(AH$4,,-$C94+1),0),),-IFERROR(ISPMT(D1_I/12,$C94-1,D1_T,OFFSET(AH$4,,-$C94+1)),)))</f>
        <v>0</v>
      </c>
      <c r="AJ94" s="548">
        <f ca="1">IF($C94=0,0,IF('Clinic Model'!$P$15="Annuity",-IFERROR(IPMT(D1_I/12,$C94,D1_T,OFFSET(AI$4,,-$C94+1),0),),-IFERROR(ISPMT(D1_I/12,$C94-1,D1_T,OFFSET(AI$4,,-$C94+1)),)))</f>
        <v>0</v>
      </c>
      <c r="AK94" s="548">
        <f ca="1">IF($C94=0,0,IF('Clinic Model'!$P$15="Annuity",-IFERROR(IPMT(D1_I/12,$C94,D1_T,OFFSET(AJ$4,,-$C94+1),0),),-IFERROR(ISPMT(D1_I/12,$C94-1,D1_T,OFFSET(AJ$4,,-$C94+1)),)))</f>
        <v>0</v>
      </c>
      <c r="AL94" s="548">
        <f ca="1">IF($C94=0,0,IF('Clinic Model'!$P$15="Annuity",-IFERROR(IPMT(D1_I/12,$C94,D1_T,OFFSET(AK$4,,-$C94+1),0),),-IFERROR(ISPMT(D1_I/12,$C94-1,D1_T,OFFSET(AK$4,,-$C94+1)),)))</f>
        <v>0</v>
      </c>
      <c r="AM94" s="548">
        <f ca="1">IF($C94=0,0,IF('Clinic Model'!$P$15="Annuity",-IFERROR(IPMT(D1_I/12,$C94,D1_T,OFFSET(AL$4,,-$C94+1),0),),-IFERROR(ISPMT(D1_I/12,$C94-1,D1_T,OFFSET(AL$4,,-$C94+1)),)))</f>
        <v>0</v>
      </c>
      <c r="AN94" s="548">
        <f ca="1">IF($C94=0,0,IF('Clinic Model'!$P$15="Annuity",-IFERROR(IPMT(D1_I/12,$C94,D1_T,OFFSET(AM$4,,-$C94+1),0),),-IFERROR(ISPMT(D1_I/12,$C94-1,D1_T,OFFSET(AM$4,,-$C94+1)),)))</f>
        <v>0</v>
      </c>
      <c r="AO94" s="548">
        <f ca="1">IF($C94=0,0,IF('Clinic Model'!$P$15="Annuity",-IFERROR(IPMT(D1_I/12,$C94,D1_T,OFFSET(AN$4,,-$C94+1),0),),-IFERROR(ISPMT(D1_I/12,$C94-1,D1_T,OFFSET(AN$4,,-$C94+1)),)))</f>
        <v>0</v>
      </c>
      <c r="AP94" s="548">
        <f ca="1">IF($C94=0,0,IF('Clinic Model'!$P$15="Annuity",-IFERROR(IPMT(D1_I/12,$C94,D1_T,OFFSET(AO$4,,-$C94+1),0),),-IFERROR(ISPMT(D1_I/12,$C94-1,D1_T,OFFSET(AO$4,,-$C94+1)),)))</f>
        <v>0</v>
      </c>
      <c r="AQ94" s="548">
        <f ca="1">IF($C94=0,0,IF('Clinic Model'!$P$15="Annuity",-IFERROR(IPMT(D1_I/12,$C94,D1_T,OFFSET(AP$4,,-$C94+1),0),),-IFERROR(ISPMT(D1_I/12,$C94-1,D1_T,OFFSET(AP$4,,-$C94+1)),)))</f>
        <v>0</v>
      </c>
      <c r="AR94" s="548">
        <f ca="1">IF($C94=0,0,IF('Clinic Model'!$P$15="Annuity",-IFERROR(IPMT(D1_I/12,$C94,D1_T,OFFSET(AQ$4,,-$C94+1),0),),-IFERROR(ISPMT(D1_I/12,$C94-1,D1_T,OFFSET(AQ$4,,-$C94+1)),)))</f>
        <v>0</v>
      </c>
      <c r="AS94" s="548">
        <f ca="1">IF($C94=0,0,IF('Clinic Model'!$P$15="Annuity",-IFERROR(IPMT(D1_I/12,$C94,D1_T,OFFSET(AR$4,,-$C94+1),0),),-IFERROR(ISPMT(D1_I/12,$C94-1,D1_T,OFFSET(AR$4,,-$C94+1)),)))</f>
        <v>0</v>
      </c>
      <c r="AT94" s="548">
        <f ca="1">IF($C94=0,0,IF('Clinic Model'!$P$15="Annuity",-IFERROR(IPMT(D1_I/12,$C94,D1_T,OFFSET(AS$4,,-$C94+1),0),),-IFERROR(ISPMT(D1_I/12,$C94-1,D1_T,OFFSET(AS$4,,-$C94+1)),)))</f>
        <v>0</v>
      </c>
      <c r="AU94" s="548">
        <f ca="1">IF($C94=0,0,IF('Clinic Model'!$P$15="Annuity",-IFERROR(IPMT(D1_I/12,$C94,D1_T,OFFSET(AT$4,,-$C94+1),0),),-IFERROR(ISPMT(D1_I/12,$C94-1,D1_T,OFFSET(AT$4,,-$C94+1)),)))</f>
        <v>0</v>
      </c>
      <c r="AV94" s="548">
        <f ca="1">IF($C94=0,0,IF('Clinic Model'!$P$15="Annuity",-IFERROR(IPMT(D1_I/12,$C94,D1_T,OFFSET(AU$4,,-$C94+1),0),),-IFERROR(ISPMT(D1_I/12,$C94-1,D1_T,OFFSET(AU$4,,-$C94+1)),)))</f>
        <v>0</v>
      </c>
      <c r="AW94" s="548">
        <f ca="1">IF($C94=0,0,IF('Clinic Model'!$P$15="Annuity",-IFERROR(IPMT(D1_I/12,$C94,D1_T,OFFSET(AV$4,,-$C94+1),0),),-IFERROR(ISPMT(D1_I/12,$C94-1,D1_T,OFFSET(AV$4,,-$C94+1)),)))</f>
        <v>0</v>
      </c>
      <c r="AX94" s="548">
        <f ca="1">IF($C94=0,0,IF('Clinic Model'!$P$15="Annuity",-IFERROR(IPMT(D1_I/12,$C94,D1_T,OFFSET(AW$4,,-$C94+1),0),),-IFERROR(ISPMT(D1_I/12,$C94-1,D1_T,OFFSET(AW$4,,-$C94+1)),)))</f>
        <v>0</v>
      </c>
      <c r="AY94" s="548">
        <f ca="1">IF($C94=0,0,IF('Clinic Model'!$P$15="Annuity",-IFERROR(IPMT(D1_I/12,$C94,D1_T,OFFSET(AX$4,,-$C94+1),0),),-IFERROR(ISPMT(D1_I/12,$C94-1,D1_T,OFFSET(AX$4,,-$C94+1)),)))</f>
        <v>0</v>
      </c>
      <c r="AZ94" s="548">
        <f ca="1">IF($C94=0,0,IF('Clinic Model'!$P$15="Annuity",-IFERROR(IPMT(D1_I/12,$C94,D1_T,OFFSET(AY$4,,-$C94+1),0),),-IFERROR(ISPMT(D1_I/12,$C94-1,D1_T,OFFSET(AY$4,,-$C94+1)),)))</f>
        <v>0</v>
      </c>
      <c r="BA94" s="548">
        <f ca="1">IF($C94=0,0,IF('Clinic Model'!$P$15="Annuity",-IFERROR(IPMT(D1_I/12,$C94,D1_T,OFFSET(AZ$4,,-$C94+1),0),),-IFERROR(ISPMT(D1_I/12,$C94-1,D1_T,OFFSET(AZ$4,,-$C94+1)),)))</f>
        <v>0</v>
      </c>
      <c r="BB94" s="548">
        <f ca="1">IF($C94=0,0,IF('Clinic Model'!$P$15="Annuity",-IFERROR(IPMT(D1_I/12,$C94,D1_T,OFFSET(BA$4,,-$C94+1),0),),-IFERROR(ISPMT(D1_I/12,$C94-1,D1_T,OFFSET(BA$4,,-$C94+1)),)))</f>
        <v>0</v>
      </c>
      <c r="BC94" s="548">
        <f ca="1">IF($C94=0,0,IF('Clinic Model'!$P$15="Annuity",-IFERROR(IPMT(D1_I/12,$C94,D1_T,OFFSET(BB$4,,-$C94+1),0),),-IFERROR(ISPMT(D1_I/12,$C94-1,D1_T,OFFSET(BB$4,,-$C94+1)),)))</f>
        <v>0</v>
      </c>
      <c r="BD94" s="548">
        <f ca="1">IF($C94=0,0,IF('Clinic Model'!$P$15="Annuity",-IFERROR(IPMT(D1_I/12,$C94,D1_T,OFFSET(BC$4,,-$C94+1),0),),-IFERROR(ISPMT(D1_I/12,$C94-1,D1_T,OFFSET(BC$4,,-$C94+1)),)))</f>
        <v>0</v>
      </c>
      <c r="BE94" s="548">
        <f ca="1">IF($C94=0,0,IF('Clinic Model'!$P$15="Annuity",-IFERROR(IPMT(D1_I/12,$C94,D1_T,OFFSET(BD$4,,-$C94+1),0),),-IFERROR(ISPMT(D1_I/12,$C94-1,D1_T,OFFSET(BD$4,,-$C94+1)),)))</f>
        <v>0</v>
      </c>
      <c r="BF94" s="548">
        <f ca="1">IF($C94=0,0,IF('Clinic Model'!$P$15="Annuity",-IFERROR(IPMT(D1_I/12,$C94,D1_T,OFFSET(BE$4,,-$C94+1),0),),-IFERROR(ISPMT(D1_I/12,$C94-1,D1_T,OFFSET(BE$4,,-$C94+1)),)))</f>
        <v>0</v>
      </c>
      <c r="BG94" s="548">
        <f ca="1">IF($C94=0,0,IF('Clinic Model'!$P$15="Annuity",-IFERROR(IPMT(D1_I/12,$C94,D1_T,OFFSET(BF$4,,-$C94+1),0),),-IFERROR(ISPMT(D1_I/12,$C94-1,D1_T,OFFSET(BF$4,,-$C94+1)),)))</f>
        <v>0</v>
      </c>
      <c r="BH94" s="548">
        <f ca="1">IF($C94=0,0,IF('Clinic Model'!$P$15="Annuity",-IFERROR(IPMT(D1_I/12,$C94,D1_T,OFFSET(BG$4,,-$C94+1),0),),-IFERROR(ISPMT(D1_I/12,$C94-1,D1_T,OFFSET(BG$4,,-$C94+1)),)))</f>
        <v>0</v>
      </c>
      <c r="BI94" s="548">
        <f ca="1">IF($C94=0,0,IF('Clinic Model'!$P$15="Annuity",-IFERROR(IPMT(D1_I/12,$C94,D1_T,OFFSET(BH$4,,-$C94+1),0),),-IFERROR(ISPMT(D1_I/12,$C94-1,D1_T,OFFSET(BH$4,,-$C94+1)),)))</f>
        <v>0</v>
      </c>
      <c r="BJ94" s="548">
        <f ca="1">IF($C94=0,0,IF('Clinic Model'!$P$15="Annuity",-IFERROR(IPMT(D1_I/12,$C94,D1_T,OFFSET(BI$4,,-$C94+1),0),),-IFERROR(ISPMT(D1_I/12,$C94-1,D1_T,OFFSET(BI$4,,-$C94+1)),)))</f>
        <v>0</v>
      </c>
      <c r="BK94" s="548">
        <f ca="1">IF($C94=0,0,IF('Clinic Model'!$P$15="Annuity",-IFERROR(IPMT(D1_I/12,$C94,D1_T,OFFSET(BJ$4,,-$C94+1),0),),-IFERROR(ISPMT(D1_I/12,$C94-1,D1_T,OFFSET(BJ$4,,-$C94+1)),)))</f>
        <v>0</v>
      </c>
      <c r="BL94" s="548">
        <f ca="1">IF($C94=0,0,IF('Clinic Model'!$P$15="Annuity",-IFERROR(IPMT(D1_I/12,$C94,D1_T,OFFSET(BK$4,,-$C94+1),0),),-IFERROR(ISPMT(D1_I/12,$C94-1,D1_T,OFFSET(BK$4,,-$C94+1)),)))</f>
        <v>0</v>
      </c>
    </row>
    <row r="95" spans="1:64" ht="10.5" hidden="1" customHeight="1" outlineLevel="1" x14ac:dyDescent="0.3">
      <c r="A95" s="105"/>
      <c r="B95" s="504"/>
      <c r="C95" s="105">
        <f t="shared" si="7"/>
        <v>28</v>
      </c>
      <c r="E95" s="548">
        <f ca="1">IF($C95=0,0,IF('Clinic Model'!$P$15="Annuity",-IFERROR(IPMT(D1_I/12,$C95,D1_T,OFFSET(D$4,,-$C95+1),0),),-IFERROR(ISPMT(D1_I/12,$C95-1,D1_T,OFFSET(D$4,,-$C95+1)),)))</f>
        <v>0</v>
      </c>
      <c r="F95" s="548">
        <f ca="1">IF($C95=0,0,IF('Clinic Model'!$P$15="Annuity",-IFERROR(IPMT(D1_I/12,$C95,D1_T,OFFSET(E$4,,-$C95+1),0),),-IFERROR(ISPMT(D1_I/12,$C95-1,D1_T,OFFSET(E$4,,-$C95+1)),)))</f>
        <v>0</v>
      </c>
      <c r="G95" s="548">
        <f ca="1">IF($C95=0,0,IF('Clinic Model'!$P$15="Annuity",-IFERROR(IPMT(D1_I/12,$C95,D1_T,OFFSET(F$4,,-$C95+1),0),),-IFERROR(ISPMT(D1_I/12,$C95-1,D1_T,OFFSET(F$4,,-$C95+1)),)))</f>
        <v>0</v>
      </c>
      <c r="H95" s="548">
        <f ca="1">IF($C95=0,0,IF('Clinic Model'!$P$15="Annuity",-IFERROR(IPMT(D1_I/12,$C95,D1_T,OFFSET(G$4,,-$C95+1),0),),-IFERROR(ISPMT(D1_I/12,$C95-1,D1_T,OFFSET(G$4,,-$C95+1)),)))</f>
        <v>0</v>
      </c>
      <c r="I95" s="548">
        <f ca="1">IF($C95=0,0,IF('Clinic Model'!$P$15="Annuity",-IFERROR(IPMT(D1_I/12,$C95,D1_T,OFFSET(H$4,,-$C95+1),0),),-IFERROR(ISPMT(D1_I/12,$C95-1,D1_T,OFFSET(H$4,,-$C95+1)),)))</f>
        <v>0</v>
      </c>
      <c r="J95" s="548">
        <f ca="1">IF($C95=0,0,IF('Clinic Model'!$P$15="Annuity",-IFERROR(IPMT(D1_I/12,$C95,D1_T,OFFSET(I$4,,-$C95+1),0),),-IFERROR(ISPMT(D1_I/12,$C95-1,D1_T,OFFSET(I$4,,-$C95+1)),)))</f>
        <v>0</v>
      </c>
      <c r="K95" s="548">
        <f ca="1">IF($C95=0,0,IF('Clinic Model'!$P$15="Annuity",-IFERROR(IPMT(D1_I/12,$C95,D1_T,OFFSET(J$4,,-$C95+1),0),),-IFERROR(ISPMT(D1_I/12,$C95-1,D1_T,OFFSET(J$4,,-$C95+1)),)))</f>
        <v>0</v>
      </c>
      <c r="L95" s="548">
        <f ca="1">IF($C95=0,0,IF('Clinic Model'!$P$15="Annuity",-IFERROR(IPMT(D1_I/12,$C95,D1_T,OFFSET(K$4,,-$C95+1),0),),-IFERROR(ISPMT(D1_I/12,$C95-1,D1_T,OFFSET(K$4,,-$C95+1)),)))</f>
        <v>0</v>
      </c>
      <c r="M95" s="548">
        <f ca="1">IF($C95=0,0,IF('Clinic Model'!$P$15="Annuity",-IFERROR(IPMT(D1_I/12,$C95,D1_T,OFFSET(L$4,,-$C95+1),0),),-IFERROR(ISPMT(D1_I/12,$C95-1,D1_T,OFFSET(L$4,,-$C95+1)),)))</f>
        <v>0</v>
      </c>
      <c r="N95" s="548">
        <f ca="1">IF($C95=0,0,IF('Clinic Model'!$P$15="Annuity",-IFERROR(IPMT(D1_I/12,$C95,D1_T,OFFSET(M$4,,-$C95+1),0),),-IFERROR(ISPMT(D1_I/12,$C95-1,D1_T,OFFSET(M$4,,-$C95+1)),)))</f>
        <v>0</v>
      </c>
      <c r="O95" s="548">
        <f ca="1">IF($C95=0,0,IF('Clinic Model'!$P$15="Annuity",-IFERROR(IPMT(D1_I/12,$C95,D1_T,OFFSET(N$4,,-$C95+1),0),),-IFERROR(ISPMT(D1_I/12,$C95-1,D1_T,OFFSET(N$4,,-$C95+1)),)))</f>
        <v>0</v>
      </c>
      <c r="P95" s="548">
        <f ca="1">IF($C95=0,0,IF('Clinic Model'!$P$15="Annuity",-IFERROR(IPMT(D1_I/12,$C95,D1_T,OFFSET(O$4,,-$C95+1),0),),-IFERROR(ISPMT(D1_I/12,$C95-1,D1_T,OFFSET(O$4,,-$C95+1)),)))</f>
        <v>0</v>
      </c>
      <c r="Q95" s="548">
        <f ca="1">IF($C95=0,0,IF('Clinic Model'!$P$15="Annuity",-IFERROR(IPMT(D1_I/12,$C95,D1_T,OFFSET(P$4,,-$C95+1),0),),-IFERROR(ISPMT(D1_I/12,$C95-1,D1_T,OFFSET(P$4,,-$C95+1)),)))</f>
        <v>0</v>
      </c>
      <c r="R95" s="548">
        <f ca="1">IF($C95=0,0,IF('Clinic Model'!$P$15="Annuity",-IFERROR(IPMT(D1_I/12,$C95,D1_T,OFFSET(Q$4,,-$C95+1),0),),-IFERROR(ISPMT(D1_I/12,$C95-1,D1_T,OFFSET(Q$4,,-$C95+1)),)))</f>
        <v>0</v>
      </c>
      <c r="S95" s="548">
        <f ca="1">IF($C95=0,0,IF('Clinic Model'!$P$15="Annuity",-IFERROR(IPMT(D1_I/12,$C95,D1_T,OFFSET(R$4,,-$C95+1),0),),-IFERROR(ISPMT(D1_I/12,$C95-1,D1_T,OFFSET(R$4,,-$C95+1)),)))</f>
        <v>0</v>
      </c>
      <c r="T95" s="548">
        <f ca="1">IF($C95=0,0,IF('Clinic Model'!$P$15="Annuity",-IFERROR(IPMT(D1_I/12,$C95,D1_T,OFFSET(S$4,,-$C95+1),0),),-IFERROR(ISPMT(D1_I/12,$C95-1,D1_T,OFFSET(S$4,,-$C95+1)),)))</f>
        <v>0</v>
      </c>
      <c r="U95" s="548">
        <f ca="1">IF($C95=0,0,IF('Clinic Model'!$P$15="Annuity",-IFERROR(IPMT(D1_I/12,$C95,D1_T,OFFSET(T$4,,-$C95+1),0),),-IFERROR(ISPMT(D1_I/12,$C95-1,D1_T,OFFSET(T$4,,-$C95+1)),)))</f>
        <v>0</v>
      </c>
      <c r="V95" s="548">
        <f ca="1">IF($C95=0,0,IF('Clinic Model'!$P$15="Annuity",-IFERROR(IPMT(D1_I/12,$C95,D1_T,OFFSET(U$4,,-$C95+1),0),),-IFERROR(ISPMT(D1_I/12,$C95-1,D1_T,OFFSET(U$4,,-$C95+1)),)))</f>
        <v>0</v>
      </c>
      <c r="W95" s="548">
        <f ca="1">IF($C95=0,0,IF('Clinic Model'!$P$15="Annuity",-IFERROR(IPMT(D1_I/12,$C95,D1_T,OFFSET(V$4,,-$C95+1),0),),-IFERROR(ISPMT(D1_I/12,$C95-1,D1_T,OFFSET(V$4,,-$C95+1)),)))</f>
        <v>0</v>
      </c>
      <c r="X95" s="548">
        <f ca="1">IF($C95=0,0,IF('Clinic Model'!$P$15="Annuity",-IFERROR(IPMT(D1_I/12,$C95,D1_T,OFFSET(W$4,,-$C95+1),0),),-IFERROR(ISPMT(D1_I/12,$C95-1,D1_T,OFFSET(W$4,,-$C95+1)),)))</f>
        <v>0</v>
      </c>
      <c r="Y95" s="548">
        <f ca="1">IF($C95=0,0,IF('Clinic Model'!$P$15="Annuity",-IFERROR(IPMT(D1_I/12,$C95,D1_T,OFFSET(X$4,,-$C95+1),0),),-IFERROR(ISPMT(D1_I/12,$C95-1,D1_T,OFFSET(X$4,,-$C95+1)),)))</f>
        <v>0</v>
      </c>
      <c r="Z95" s="548">
        <f ca="1">IF($C95=0,0,IF('Clinic Model'!$P$15="Annuity",-IFERROR(IPMT(D1_I/12,$C95,D1_T,OFFSET(Y$4,,-$C95+1),0),),-IFERROR(ISPMT(D1_I/12,$C95-1,D1_T,OFFSET(Y$4,,-$C95+1)),)))</f>
        <v>0</v>
      </c>
      <c r="AA95" s="548">
        <f ca="1">IF($C95=0,0,IF('Clinic Model'!$P$15="Annuity",-IFERROR(IPMT(D1_I/12,$C95,D1_T,OFFSET(Z$4,,-$C95+1),0),),-IFERROR(ISPMT(D1_I/12,$C95-1,D1_T,OFFSET(Z$4,,-$C95+1)),)))</f>
        <v>0</v>
      </c>
      <c r="AB95" s="548">
        <f ca="1">IF($C95=0,0,IF('Clinic Model'!$P$15="Annuity",-IFERROR(IPMT(D1_I/12,$C95,D1_T,OFFSET(AA$4,,-$C95+1),0),),-IFERROR(ISPMT(D1_I/12,$C95-1,D1_T,OFFSET(AA$4,,-$C95+1)),)))</f>
        <v>0</v>
      </c>
      <c r="AC95" s="548">
        <f ca="1">IF($C95=0,0,IF('Clinic Model'!$P$15="Annuity",-IFERROR(IPMT(D1_I/12,$C95,D1_T,OFFSET(AB$4,,-$C95+1),0),),-IFERROR(ISPMT(D1_I/12,$C95-1,D1_T,OFFSET(AB$4,,-$C95+1)),)))</f>
        <v>0</v>
      </c>
      <c r="AD95" s="548">
        <f ca="1">IF($C95=0,0,IF('Clinic Model'!$P$15="Annuity",-IFERROR(IPMT(D1_I/12,$C95,D1_T,OFFSET(AC$4,,-$C95+1),0),),-IFERROR(ISPMT(D1_I/12,$C95-1,D1_T,OFFSET(AC$4,,-$C95+1)),)))</f>
        <v>0</v>
      </c>
      <c r="AE95" s="548">
        <f ca="1">IF($C95=0,0,IF('Clinic Model'!$P$15="Annuity",-IFERROR(IPMT(D1_I/12,$C95,D1_T,OFFSET(AD$4,,-$C95+1),0),),-IFERROR(ISPMT(D1_I/12,$C95-1,D1_T,OFFSET(AD$4,,-$C95+1)),)))</f>
        <v>0</v>
      </c>
      <c r="AF95" s="548">
        <f ca="1">IF($C95=0,0,IF('Clinic Model'!$P$15="Annuity",-IFERROR(IPMT(D1_I/12,$C95,D1_T,OFFSET(AE$4,,-$C95+1),0),),-IFERROR(ISPMT(D1_I/12,$C95-1,D1_T,OFFSET(AE$4,,-$C95+1)),)))</f>
        <v>0</v>
      </c>
      <c r="AG95" s="548">
        <f ca="1">IF($C95=0,0,IF('Clinic Model'!$P$15="Annuity",-IFERROR(IPMT(D1_I/12,$C95,D1_T,OFFSET(AF$4,,-$C95+1),0),),-IFERROR(ISPMT(D1_I/12,$C95-1,D1_T,OFFSET(AF$4,,-$C95+1)),)))</f>
        <v>2125</v>
      </c>
      <c r="AH95" s="548">
        <f ca="1">IF($C95=0,0,IF('Clinic Model'!$P$15="Annuity",-IFERROR(IPMT(D1_I/12,$C95,D1_T,OFFSET(AG$4,,-$C95+1),0),),-IFERROR(ISPMT(D1_I/12,$C95-1,D1_T,OFFSET(AG$4,,-$C95+1)),)))</f>
        <v>0</v>
      </c>
      <c r="AI95" s="548">
        <f ca="1">IF($C95=0,0,IF('Clinic Model'!$P$15="Annuity",-IFERROR(IPMT(D1_I/12,$C95,D1_T,OFFSET(AH$4,,-$C95+1),0),),-IFERROR(ISPMT(D1_I/12,$C95-1,D1_T,OFFSET(AH$4,,-$C95+1)),)))</f>
        <v>0</v>
      </c>
      <c r="AJ95" s="548">
        <f ca="1">IF($C95=0,0,IF('Clinic Model'!$P$15="Annuity",-IFERROR(IPMT(D1_I/12,$C95,D1_T,OFFSET(AI$4,,-$C95+1),0),),-IFERROR(ISPMT(D1_I/12,$C95-1,D1_T,OFFSET(AI$4,,-$C95+1)),)))</f>
        <v>0</v>
      </c>
      <c r="AK95" s="548">
        <f ca="1">IF($C95=0,0,IF('Clinic Model'!$P$15="Annuity",-IFERROR(IPMT(D1_I/12,$C95,D1_T,OFFSET(AJ$4,,-$C95+1),0),),-IFERROR(ISPMT(D1_I/12,$C95-1,D1_T,OFFSET(AJ$4,,-$C95+1)),)))</f>
        <v>0</v>
      </c>
      <c r="AL95" s="548">
        <f ca="1">IF($C95=0,0,IF('Clinic Model'!$P$15="Annuity",-IFERROR(IPMT(D1_I/12,$C95,D1_T,OFFSET(AK$4,,-$C95+1),0),),-IFERROR(ISPMT(D1_I/12,$C95-1,D1_T,OFFSET(AK$4,,-$C95+1)),)))</f>
        <v>0</v>
      </c>
      <c r="AM95" s="548">
        <f ca="1">IF($C95=0,0,IF('Clinic Model'!$P$15="Annuity",-IFERROR(IPMT(D1_I/12,$C95,D1_T,OFFSET(AL$4,,-$C95+1),0),),-IFERROR(ISPMT(D1_I/12,$C95-1,D1_T,OFFSET(AL$4,,-$C95+1)),)))</f>
        <v>0</v>
      </c>
      <c r="AN95" s="548">
        <f ca="1">IF($C95=0,0,IF('Clinic Model'!$P$15="Annuity",-IFERROR(IPMT(D1_I/12,$C95,D1_T,OFFSET(AM$4,,-$C95+1),0),),-IFERROR(ISPMT(D1_I/12,$C95-1,D1_T,OFFSET(AM$4,,-$C95+1)),)))</f>
        <v>0</v>
      </c>
      <c r="AO95" s="548">
        <f ca="1">IF($C95=0,0,IF('Clinic Model'!$P$15="Annuity",-IFERROR(IPMT(D1_I/12,$C95,D1_T,OFFSET(AN$4,,-$C95+1),0),),-IFERROR(ISPMT(D1_I/12,$C95-1,D1_T,OFFSET(AN$4,,-$C95+1)),)))</f>
        <v>0</v>
      </c>
      <c r="AP95" s="548">
        <f ca="1">IF($C95=0,0,IF('Clinic Model'!$P$15="Annuity",-IFERROR(IPMT(D1_I/12,$C95,D1_T,OFFSET(AO$4,,-$C95+1),0),),-IFERROR(ISPMT(D1_I/12,$C95-1,D1_T,OFFSET(AO$4,,-$C95+1)),)))</f>
        <v>0</v>
      </c>
      <c r="AQ95" s="548">
        <f ca="1">IF($C95=0,0,IF('Clinic Model'!$P$15="Annuity",-IFERROR(IPMT(D1_I/12,$C95,D1_T,OFFSET(AP$4,,-$C95+1),0),),-IFERROR(ISPMT(D1_I/12,$C95-1,D1_T,OFFSET(AP$4,,-$C95+1)),)))</f>
        <v>0</v>
      </c>
      <c r="AR95" s="548">
        <f ca="1">IF($C95=0,0,IF('Clinic Model'!$P$15="Annuity",-IFERROR(IPMT(D1_I/12,$C95,D1_T,OFFSET(AQ$4,,-$C95+1),0),),-IFERROR(ISPMT(D1_I/12,$C95-1,D1_T,OFFSET(AQ$4,,-$C95+1)),)))</f>
        <v>0</v>
      </c>
      <c r="AS95" s="548">
        <f ca="1">IF($C95=0,0,IF('Clinic Model'!$P$15="Annuity",-IFERROR(IPMT(D1_I/12,$C95,D1_T,OFFSET(AR$4,,-$C95+1),0),),-IFERROR(ISPMT(D1_I/12,$C95-1,D1_T,OFFSET(AR$4,,-$C95+1)),)))</f>
        <v>0</v>
      </c>
      <c r="AT95" s="548">
        <f ca="1">IF($C95=0,0,IF('Clinic Model'!$P$15="Annuity",-IFERROR(IPMT(D1_I/12,$C95,D1_T,OFFSET(AS$4,,-$C95+1),0),),-IFERROR(ISPMT(D1_I/12,$C95-1,D1_T,OFFSET(AS$4,,-$C95+1)),)))</f>
        <v>0</v>
      </c>
      <c r="AU95" s="548">
        <f ca="1">IF($C95=0,0,IF('Clinic Model'!$P$15="Annuity",-IFERROR(IPMT(D1_I/12,$C95,D1_T,OFFSET(AT$4,,-$C95+1),0),),-IFERROR(ISPMT(D1_I/12,$C95-1,D1_T,OFFSET(AT$4,,-$C95+1)),)))</f>
        <v>0</v>
      </c>
      <c r="AV95" s="548">
        <f ca="1">IF($C95=0,0,IF('Clinic Model'!$P$15="Annuity",-IFERROR(IPMT(D1_I/12,$C95,D1_T,OFFSET(AU$4,,-$C95+1),0),),-IFERROR(ISPMT(D1_I/12,$C95-1,D1_T,OFFSET(AU$4,,-$C95+1)),)))</f>
        <v>0</v>
      </c>
      <c r="AW95" s="548">
        <f ca="1">IF($C95=0,0,IF('Clinic Model'!$P$15="Annuity",-IFERROR(IPMT(D1_I/12,$C95,D1_T,OFFSET(AV$4,,-$C95+1),0),),-IFERROR(ISPMT(D1_I/12,$C95-1,D1_T,OFFSET(AV$4,,-$C95+1)),)))</f>
        <v>0</v>
      </c>
      <c r="AX95" s="548">
        <f ca="1">IF($C95=0,0,IF('Clinic Model'!$P$15="Annuity",-IFERROR(IPMT(D1_I/12,$C95,D1_T,OFFSET(AW$4,,-$C95+1),0),),-IFERROR(ISPMT(D1_I/12,$C95-1,D1_T,OFFSET(AW$4,,-$C95+1)),)))</f>
        <v>0</v>
      </c>
      <c r="AY95" s="548">
        <f ca="1">IF($C95=0,0,IF('Clinic Model'!$P$15="Annuity",-IFERROR(IPMT(D1_I/12,$C95,D1_T,OFFSET(AX$4,,-$C95+1),0),),-IFERROR(ISPMT(D1_I/12,$C95-1,D1_T,OFFSET(AX$4,,-$C95+1)),)))</f>
        <v>0</v>
      </c>
      <c r="AZ95" s="548">
        <f ca="1">IF($C95=0,0,IF('Clinic Model'!$P$15="Annuity",-IFERROR(IPMT(D1_I/12,$C95,D1_T,OFFSET(AY$4,,-$C95+1),0),),-IFERROR(ISPMT(D1_I/12,$C95-1,D1_T,OFFSET(AY$4,,-$C95+1)),)))</f>
        <v>0</v>
      </c>
      <c r="BA95" s="548">
        <f ca="1">IF($C95=0,0,IF('Clinic Model'!$P$15="Annuity",-IFERROR(IPMT(D1_I/12,$C95,D1_T,OFFSET(AZ$4,,-$C95+1),0),),-IFERROR(ISPMT(D1_I/12,$C95-1,D1_T,OFFSET(AZ$4,,-$C95+1)),)))</f>
        <v>0</v>
      </c>
      <c r="BB95" s="548">
        <f ca="1">IF($C95=0,0,IF('Clinic Model'!$P$15="Annuity",-IFERROR(IPMT(D1_I/12,$C95,D1_T,OFFSET(BA$4,,-$C95+1),0),),-IFERROR(ISPMT(D1_I/12,$C95-1,D1_T,OFFSET(BA$4,,-$C95+1)),)))</f>
        <v>0</v>
      </c>
      <c r="BC95" s="548">
        <f ca="1">IF($C95=0,0,IF('Clinic Model'!$P$15="Annuity",-IFERROR(IPMT(D1_I/12,$C95,D1_T,OFFSET(BB$4,,-$C95+1),0),),-IFERROR(ISPMT(D1_I/12,$C95-1,D1_T,OFFSET(BB$4,,-$C95+1)),)))</f>
        <v>0</v>
      </c>
      <c r="BD95" s="548">
        <f ca="1">IF($C95=0,0,IF('Clinic Model'!$P$15="Annuity",-IFERROR(IPMT(D1_I/12,$C95,D1_T,OFFSET(BC$4,,-$C95+1),0),),-IFERROR(ISPMT(D1_I/12,$C95-1,D1_T,OFFSET(BC$4,,-$C95+1)),)))</f>
        <v>0</v>
      </c>
      <c r="BE95" s="548">
        <f ca="1">IF($C95=0,0,IF('Clinic Model'!$P$15="Annuity",-IFERROR(IPMT(D1_I/12,$C95,D1_T,OFFSET(BD$4,,-$C95+1),0),),-IFERROR(ISPMT(D1_I/12,$C95-1,D1_T,OFFSET(BD$4,,-$C95+1)),)))</f>
        <v>0</v>
      </c>
      <c r="BF95" s="548">
        <f ca="1">IF($C95=0,0,IF('Clinic Model'!$P$15="Annuity",-IFERROR(IPMT(D1_I/12,$C95,D1_T,OFFSET(BE$4,,-$C95+1),0),),-IFERROR(ISPMT(D1_I/12,$C95-1,D1_T,OFFSET(BE$4,,-$C95+1)),)))</f>
        <v>0</v>
      </c>
      <c r="BG95" s="548">
        <f ca="1">IF($C95=0,0,IF('Clinic Model'!$P$15="Annuity",-IFERROR(IPMT(D1_I/12,$C95,D1_T,OFFSET(BF$4,,-$C95+1),0),),-IFERROR(ISPMT(D1_I/12,$C95-1,D1_T,OFFSET(BF$4,,-$C95+1)),)))</f>
        <v>0</v>
      </c>
      <c r="BH95" s="548">
        <f ca="1">IF($C95=0,0,IF('Clinic Model'!$P$15="Annuity",-IFERROR(IPMT(D1_I/12,$C95,D1_T,OFFSET(BG$4,,-$C95+1),0),),-IFERROR(ISPMT(D1_I/12,$C95-1,D1_T,OFFSET(BG$4,,-$C95+1)),)))</f>
        <v>0</v>
      </c>
      <c r="BI95" s="548">
        <f ca="1">IF($C95=0,0,IF('Clinic Model'!$P$15="Annuity",-IFERROR(IPMT(D1_I/12,$C95,D1_T,OFFSET(BH$4,,-$C95+1),0),),-IFERROR(ISPMT(D1_I/12,$C95-1,D1_T,OFFSET(BH$4,,-$C95+1)),)))</f>
        <v>0</v>
      </c>
      <c r="BJ95" s="548">
        <f ca="1">IF($C95=0,0,IF('Clinic Model'!$P$15="Annuity",-IFERROR(IPMT(D1_I/12,$C95,D1_T,OFFSET(BI$4,,-$C95+1),0),),-IFERROR(ISPMT(D1_I/12,$C95-1,D1_T,OFFSET(BI$4,,-$C95+1)),)))</f>
        <v>0</v>
      </c>
      <c r="BK95" s="548">
        <f ca="1">IF($C95=0,0,IF('Clinic Model'!$P$15="Annuity",-IFERROR(IPMT(D1_I/12,$C95,D1_T,OFFSET(BJ$4,,-$C95+1),0),),-IFERROR(ISPMT(D1_I/12,$C95-1,D1_T,OFFSET(BJ$4,,-$C95+1)),)))</f>
        <v>0</v>
      </c>
      <c r="BL95" s="548">
        <f ca="1">IF($C95=0,0,IF('Clinic Model'!$P$15="Annuity",-IFERROR(IPMT(D1_I/12,$C95,D1_T,OFFSET(BK$4,,-$C95+1),0),),-IFERROR(ISPMT(D1_I/12,$C95-1,D1_T,OFFSET(BK$4,,-$C95+1)),)))</f>
        <v>0</v>
      </c>
    </row>
    <row r="96" spans="1:64" ht="10.5" hidden="1" customHeight="1" outlineLevel="1" x14ac:dyDescent="0.3">
      <c r="A96" s="105"/>
      <c r="B96" s="504"/>
      <c r="C96" s="105">
        <f t="shared" si="7"/>
        <v>29</v>
      </c>
      <c r="E96" s="548">
        <f ca="1">IF($C96=0,0,IF('Clinic Model'!$P$15="Annuity",-IFERROR(IPMT(D1_I/12,$C96,D1_T,OFFSET(D$4,,-$C96+1),0),),-IFERROR(ISPMT(D1_I/12,$C96-1,D1_T,OFFSET(D$4,,-$C96+1)),)))</f>
        <v>0</v>
      </c>
      <c r="F96" s="548">
        <f ca="1">IF($C96=0,0,IF('Clinic Model'!$P$15="Annuity",-IFERROR(IPMT(D1_I/12,$C96,D1_T,OFFSET(E$4,,-$C96+1),0),),-IFERROR(ISPMT(D1_I/12,$C96-1,D1_T,OFFSET(E$4,,-$C96+1)),)))</f>
        <v>0</v>
      </c>
      <c r="G96" s="548">
        <f ca="1">IF($C96=0,0,IF('Clinic Model'!$P$15="Annuity",-IFERROR(IPMT(D1_I/12,$C96,D1_T,OFFSET(F$4,,-$C96+1),0),),-IFERROR(ISPMT(D1_I/12,$C96-1,D1_T,OFFSET(F$4,,-$C96+1)),)))</f>
        <v>0</v>
      </c>
      <c r="H96" s="548">
        <f ca="1">IF($C96=0,0,IF('Clinic Model'!$P$15="Annuity",-IFERROR(IPMT(D1_I/12,$C96,D1_T,OFFSET(G$4,,-$C96+1),0),),-IFERROR(ISPMT(D1_I/12,$C96-1,D1_T,OFFSET(G$4,,-$C96+1)),)))</f>
        <v>0</v>
      </c>
      <c r="I96" s="548">
        <f ca="1">IF($C96=0,0,IF('Clinic Model'!$P$15="Annuity",-IFERROR(IPMT(D1_I/12,$C96,D1_T,OFFSET(H$4,,-$C96+1),0),),-IFERROR(ISPMT(D1_I/12,$C96-1,D1_T,OFFSET(H$4,,-$C96+1)),)))</f>
        <v>0</v>
      </c>
      <c r="J96" s="548">
        <f ca="1">IF($C96=0,0,IF('Clinic Model'!$P$15="Annuity",-IFERROR(IPMT(D1_I/12,$C96,D1_T,OFFSET(I$4,,-$C96+1),0),),-IFERROR(ISPMT(D1_I/12,$C96-1,D1_T,OFFSET(I$4,,-$C96+1)),)))</f>
        <v>0</v>
      </c>
      <c r="K96" s="548">
        <f ca="1">IF($C96=0,0,IF('Clinic Model'!$P$15="Annuity",-IFERROR(IPMT(D1_I/12,$C96,D1_T,OFFSET(J$4,,-$C96+1),0),),-IFERROR(ISPMT(D1_I/12,$C96-1,D1_T,OFFSET(J$4,,-$C96+1)),)))</f>
        <v>0</v>
      </c>
      <c r="L96" s="548">
        <f ca="1">IF($C96=0,0,IF('Clinic Model'!$P$15="Annuity",-IFERROR(IPMT(D1_I/12,$C96,D1_T,OFFSET(K$4,,-$C96+1),0),),-IFERROR(ISPMT(D1_I/12,$C96-1,D1_T,OFFSET(K$4,,-$C96+1)),)))</f>
        <v>0</v>
      </c>
      <c r="M96" s="548">
        <f ca="1">IF($C96=0,0,IF('Clinic Model'!$P$15="Annuity",-IFERROR(IPMT(D1_I/12,$C96,D1_T,OFFSET(L$4,,-$C96+1),0),),-IFERROR(ISPMT(D1_I/12,$C96-1,D1_T,OFFSET(L$4,,-$C96+1)),)))</f>
        <v>0</v>
      </c>
      <c r="N96" s="548">
        <f ca="1">IF($C96=0,0,IF('Clinic Model'!$P$15="Annuity",-IFERROR(IPMT(D1_I/12,$C96,D1_T,OFFSET(M$4,,-$C96+1),0),),-IFERROR(ISPMT(D1_I/12,$C96-1,D1_T,OFFSET(M$4,,-$C96+1)),)))</f>
        <v>0</v>
      </c>
      <c r="O96" s="548">
        <f ca="1">IF($C96=0,0,IF('Clinic Model'!$P$15="Annuity",-IFERROR(IPMT(D1_I/12,$C96,D1_T,OFFSET(N$4,,-$C96+1),0),),-IFERROR(ISPMT(D1_I/12,$C96-1,D1_T,OFFSET(N$4,,-$C96+1)),)))</f>
        <v>0</v>
      </c>
      <c r="P96" s="548">
        <f ca="1">IF($C96=0,0,IF('Clinic Model'!$P$15="Annuity",-IFERROR(IPMT(D1_I/12,$C96,D1_T,OFFSET(O$4,,-$C96+1),0),),-IFERROR(ISPMT(D1_I/12,$C96-1,D1_T,OFFSET(O$4,,-$C96+1)),)))</f>
        <v>0</v>
      </c>
      <c r="Q96" s="548">
        <f ca="1">IF($C96=0,0,IF('Clinic Model'!$P$15="Annuity",-IFERROR(IPMT(D1_I/12,$C96,D1_T,OFFSET(P$4,,-$C96+1),0),),-IFERROR(ISPMT(D1_I/12,$C96-1,D1_T,OFFSET(P$4,,-$C96+1)),)))</f>
        <v>0</v>
      </c>
      <c r="R96" s="548">
        <f ca="1">IF($C96=0,0,IF('Clinic Model'!$P$15="Annuity",-IFERROR(IPMT(D1_I/12,$C96,D1_T,OFFSET(Q$4,,-$C96+1),0),),-IFERROR(ISPMT(D1_I/12,$C96-1,D1_T,OFFSET(Q$4,,-$C96+1)),)))</f>
        <v>0</v>
      </c>
      <c r="S96" s="548">
        <f ca="1">IF($C96=0,0,IF('Clinic Model'!$P$15="Annuity",-IFERROR(IPMT(D1_I/12,$C96,D1_T,OFFSET(R$4,,-$C96+1),0),),-IFERROR(ISPMT(D1_I/12,$C96-1,D1_T,OFFSET(R$4,,-$C96+1)),)))</f>
        <v>0</v>
      </c>
      <c r="T96" s="548">
        <f ca="1">IF($C96=0,0,IF('Clinic Model'!$P$15="Annuity",-IFERROR(IPMT(D1_I/12,$C96,D1_T,OFFSET(S$4,,-$C96+1),0),),-IFERROR(ISPMT(D1_I/12,$C96-1,D1_T,OFFSET(S$4,,-$C96+1)),)))</f>
        <v>0</v>
      </c>
      <c r="U96" s="548">
        <f ca="1">IF($C96=0,0,IF('Clinic Model'!$P$15="Annuity",-IFERROR(IPMT(D1_I/12,$C96,D1_T,OFFSET(T$4,,-$C96+1),0),),-IFERROR(ISPMT(D1_I/12,$C96-1,D1_T,OFFSET(T$4,,-$C96+1)),)))</f>
        <v>0</v>
      </c>
      <c r="V96" s="548">
        <f ca="1">IF($C96=0,0,IF('Clinic Model'!$P$15="Annuity",-IFERROR(IPMT(D1_I/12,$C96,D1_T,OFFSET(U$4,,-$C96+1),0),),-IFERROR(ISPMT(D1_I/12,$C96-1,D1_T,OFFSET(U$4,,-$C96+1)),)))</f>
        <v>0</v>
      </c>
      <c r="W96" s="548">
        <f ca="1">IF($C96=0,0,IF('Clinic Model'!$P$15="Annuity",-IFERROR(IPMT(D1_I/12,$C96,D1_T,OFFSET(V$4,,-$C96+1),0),),-IFERROR(ISPMT(D1_I/12,$C96-1,D1_T,OFFSET(V$4,,-$C96+1)),)))</f>
        <v>0</v>
      </c>
      <c r="X96" s="548">
        <f ca="1">IF($C96=0,0,IF('Clinic Model'!$P$15="Annuity",-IFERROR(IPMT(D1_I/12,$C96,D1_T,OFFSET(W$4,,-$C96+1),0),),-IFERROR(ISPMT(D1_I/12,$C96-1,D1_T,OFFSET(W$4,,-$C96+1)),)))</f>
        <v>0</v>
      </c>
      <c r="Y96" s="548">
        <f ca="1">IF($C96=0,0,IF('Clinic Model'!$P$15="Annuity",-IFERROR(IPMT(D1_I/12,$C96,D1_T,OFFSET(X$4,,-$C96+1),0),),-IFERROR(ISPMT(D1_I/12,$C96-1,D1_T,OFFSET(X$4,,-$C96+1)),)))</f>
        <v>0</v>
      </c>
      <c r="Z96" s="548">
        <f ca="1">IF($C96=0,0,IF('Clinic Model'!$P$15="Annuity",-IFERROR(IPMT(D1_I/12,$C96,D1_T,OFFSET(Y$4,,-$C96+1),0),),-IFERROR(ISPMT(D1_I/12,$C96-1,D1_T,OFFSET(Y$4,,-$C96+1)),)))</f>
        <v>0</v>
      </c>
      <c r="AA96" s="548">
        <f ca="1">IF($C96=0,0,IF('Clinic Model'!$P$15="Annuity",-IFERROR(IPMT(D1_I/12,$C96,D1_T,OFFSET(Z$4,,-$C96+1),0),),-IFERROR(ISPMT(D1_I/12,$C96-1,D1_T,OFFSET(Z$4,,-$C96+1)),)))</f>
        <v>0</v>
      </c>
      <c r="AB96" s="548">
        <f ca="1">IF($C96=0,0,IF('Clinic Model'!$P$15="Annuity",-IFERROR(IPMT(D1_I/12,$C96,D1_T,OFFSET(AA$4,,-$C96+1),0),),-IFERROR(ISPMT(D1_I/12,$C96-1,D1_T,OFFSET(AA$4,,-$C96+1)),)))</f>
        <v>0</v>
      </c>
      <c r="AC96" s="548">
        <f ca="1">IF($C96=0,0,IF('Clinic Model'!$P$15="Annuity",-IFERROR(IPMT(D1_I/12,$C96,D1_T,OFFSET(AB$4,,-$C96+1),0),),-IFERROR(ISPMT(D1_I/12,$C96-1,D1_T,OFFSET(AB$4,,-$C96+1)),)))</f>
        <v>0</v>
      </c>
      <c r="AD96" s="548">
        <f ca="1">IF($C96=0,0,IF('Clinic Model'!$P$15="Annuity",-IFERROR(IPMT(D1_I/12,$C96,D1_T,OFFSET(AC$4,,-$C96+1),0),),-IFERROR(ISPMT(D1_I/12,$C96-1,D1_T,OFFSET(AC$4,,-$C96+1)),)))</f>
        <v>0</v>
      </c>
      <c r="AE96" s="548">
        <f ca="1">IF($C96=0,0,IF('Clinic Model'!$P$15="Annuity",-IFERROR(IPMT(D1_I/12,$C96,D1_T,OFFSET(AD$4,,-$C96+1),0),),-IFERROR(ISPMT(D1_I/12,$C96-1,D1_T,OFFSET(AD$4,,-$C96+1)),)))</f>
        <v>0</v>
      </c>
      <c r="AF96" s="548">
        <f ca="1">IF($C96=0,0,IF('Clinic Model'!$P$15="Annuity",-IFERROR(IPMT(D1_I/12,$C96,D1_T,OFFSET(AE$4,,-$C96+1),0),),-IFERROR(ISPMT(D1_I/12,$C96-1,D1_T,OFFSET(AE$4,,-$C96+1)),)))</f>
        <v>0</v>
      </c>
      <c r="AG96" s="548">
        <f ca="1">IF($C96=0,0,IF('Clinic Model'!$P$15="Annuity",-IFERROR(IPMT(D1_I/12,$C96,D1_T,OFFSET(AF$4,,-$C96+1),0),),-IFERROR(ISPMT(D1_I/12,$C96-1,D1_T,OFFSET(AF$4,,-$C96+1)),)))</f>
        <v>0</v>
      </c>
      <c r="AH96" s="548">
        <f ca="1">IF($C96=0,0,IF('Clinic Model'!$P$15="Annuity",-IFERROR(IPMT(D1_I/12,$C96,D1_T,OFFSET(AG$4,,-$C96+1),0),),-IFERROR(ISPMT(D1_I/12,$C96-1,D1_T,OFFSET(AG$4,,-$C96+1)),)))</f>
        <v>1888.8888888888889</v>
      </c>
      <c r="AI96" s="548">
        <f ca="1">IF($C96=0,0,IF('Clinic Model'!$P$15="Annuity",-IFERROR(IPMT(D1_I/12,$C96,D1_T,OFFSET(AH$4,,-$C96+1),0),),-IFERROR(ISPMT(D1_I/12,$C96-1,D1_T,OFFSET(AH$4,,-$C96+1)),)))</f>
        <v>0</v>
      </c>
      <c r="AJ96" s="548">
        <f ca="1">IF($C96=0,0,IF('Clinic Model'!$P$15="Annuity",-IFERROR(IPMT(D1_I/12,$C96,D1_T,OFFSET(AI$4,,-$C96+1),0),),-IFERROR(ISPMT(D1_I/12,$C96-1,D1_T,OFFSET(AI$4,,-$C96+1)),)))</f>
        <v>0</v>
      </c>
      <c r="AK96" s="548">
        <f ca="1">IF($C96=0,0,IF('Clinic Model'!$P$15="Annuity",-IFERROR(IPMT(D1_I/12,$C96,D1_T,OFFSET(AJ$4,,-$C96+1),0),),-IFERROR(ISPMT(D1_I/12,$C96-1,D1_T,OFFSET(AJ$4,,-$C96+1)),)))</f>
        <v>0</v>
      </c>
      <c r="AL96" s="548">
        <f ca="1">IF($C96=0,0,IF('Clinic Model'!$P$15="Annuity",-IFERROR(IPMT(D1_I/12,$C96,D1_T,OFFSET(AK$4,,-$C96+1),0),),-IFERROR(ISPMT(D1_I/12,$C96-1,D1_T,OFFSET(AK$4,,-$C96+1)),)))</f>
        <v>0</v>
      </c>
      <c r="AM96" s="548">
        <f ca="1">IF($C96=0,0,IF('Clinic Model'!$P$15="Annuity",-IFERROR(IPMT(D1_I/12,$C96,D1_T,OFFSET(AL$4,,-$C96+1),0),),-IFERROR(ISPMT(D1_I/12,$C96-1,D1_T,OFFSET(AL$4,,-$C96+1)),)))</f>
        <v>0</v>
      </c>
      <c r="AN96" s="548">
        <f ca="1">IF($C96=0,0,IF('Clinic Model'!$P$15="Annuity",-IFERROR(IPMT(D1_I/12,$C96,D1_T,OFFSET(AM$4,,-$C96+1),0),),-IFERROR(ISPMT(D1_I/12,$C96-1,D1_T,OFFSET(AM$4,,-$C96+1)),)))</f>
        <v>0</v>
      </c>
      <c r="AO96" s="548">
        <f ca="1">IF($C96=0,0,IF('Clinic Model'!$P$15="Annuity",-IFERROR(IPMT(D1_I/12,$C96,D1_T,OFFSET(AN$4,,-$C96+1),0),),-IFERROR(ISPMT(D1_I/12,$C96-1,D1_T,OFFSET(AN$4,,-$C96+1)),)))</f>
        <v>0</v>
      </c>
      <c r="AP96" s="548">
        <f ca="1">IF($C96=0,0,IF('Clinic Model'!$P$15="Annuity",-IFERROR(IPMT(D1_I/12,$C96,D1_T,OFFSET(AO$4,,-$C96+1),0),),-IFERROR(ISPMT(D1_I/12,$C96-1,D1_T,OFFSET(AO$4,,-$C96+1)),)))</f>
        <v>0</v>
      </c>
      <c r="AQ96" s="548">
        <f ca="1">IF($C96=0,0,IF('Clinic Model'!$P$15="Annuity",-IFERROR(IPMT(D1_I/12,$C96,D1_T,OFFSET(AP$4,,-$C96+1),0),),-IFERROR(ISPMT(D1_I/12,$C96-1,D1_T,OFFSET(AP$4,,-$C96+1)),)))</f>
        <v>0</v>
      </c>
      <c r="AR96" s="548">
        <f ca="1">IF($C96=0,0,IF('Clinic Model'!$P$15="Annuity",-IFERROR(IPMT(D1_I/12,$C96,D1_T,OFFSET(AQ$4,,-$C96+1),0),),-IFERROR(ISPMT(D1_I/12,$C96-1,D1_T,OFFSET(AQ$4,,-$C96+1)),)))</f>
        <v>0</v>
      </c>
      <c r="AS96" s="548">
        <f ca="1">IF($C96=0,0,IF('Clinic Model'!$P$15="Annuity",-IFERROR(IPMT(D1_I/12,$C96,D1_T,OFFSET(AR$4,,-$C96+1),0),),-IFERROR(ISPMT(D1_I/12,$C96-1,D1_T,OFFSET(AR$4,,-$C96+1)),)))</f>
        <v>0</v>
      </c>
      <c r="AT96" s="548">
        <f ca="1">IF($C96=0,0,IF('Clinic Model'!$P$15="Annuity",-IFERROR(IPMT(D1_I/12,$C96,D1_T,OFFSET(AS$4,,-$C96+1),0),),-IFERROR(ISPMT(D1_I/12,$C96-1,D1_T,OFFSET(AS$4,,-$C96+1)),)))</f>
        <v>0</v>
      </c>
      <c r="AU96" s="548">
        <f ca="1">IF($C96=0,0,IF('Clinic Model'!$P$15="Annuity",-IFERROR(IPMT(D1_I/12,$C96,D1_T,OFFSET(AT$4,,-$C96+1),0),),-IFERROR(ISPMT(D1_I/12,$C96-1,D1_T,OFFSET(AT$4,,-$C96+1)),)))</f>
        <v>0</v>
      </c>
      <c r="AV96" s="548">
        <f ca="1">IF($C96=0,0,IF('Clinic Model'!$P$15="Annuity",-IFERROR(IPMT(D1_I/12,$C96,D1_T,OFFSET(AU$4,,-$C96+1),0),),-IFERROR(ISPMT(D1_I/12,$C96-1,D1_T,OFFSET(AU$4,,-$C96+1)),)))</f>
        <v>0</v>
      </c>
      <c r="AW96" s="548">
        <f ca="1">IF($C96=0,0,IF('Clinic Model'!$P$15="Annuity",-IFERROR(IPMT(D1_I/12,$C96,D1_T,OFFSET(AV$4,,-$C96+1),0),),-IFERROR(ISPMT(D1_I/12,$C96-1,D1_T,OFFSET(AV$4,,-$C96+1)),)))</f>
        <v>0</v>
      </c>
      <c r="AX96" s="548">
        <f ca="1">IF($C96=0,0,IF('Clinic Model'!$P$15="Annuity",-IFERROR(IPMT(D1_I/12,$C96,D1_T,OFFSET(AW$4,,-$C96+1),0),),-IFERROR(ISPMT(D1_I/12,$C96-1,D1_T,OFFSET(AW$4,,-$C96+1)),)))</f>
        <v>0</v>
      </c>
      <c r="AY96" s="548">
        <f ca="1">IF($C96=0,0,IF('Clinic Model'!$P$15="Annuity",-IFERROR(IPMT(D1_I/12,$C96,D1_T,OFFSET(AX$4,,-$C96+1),0),),-IFERROR(ISPMT(D1_I/12,$C96-1,D1_T,OFFSET(AX$4,,-$C96+1)),)))</f>
        <v>0</v>
      </c>
      <c r="AZ96" s="548">
        <f ca="1">IF($C96=0,0,IF('Clinic Model'!$P$15="Annuity",-IFERROR(IPMT(D1_I/12,$C96,D1_T,OFFSET(AY$4,,-$C96+1),0),),-IFERROR(ISPMT(D1_I/12,$C96-1,D1_T,OFFSET(AY$4,,-$C96+1)),)))</f>
        <v>0</v>
      </c>
      <c r="BA96" s="548">
        <f ca="1">IF($C96=0,0,IF('Clinic Model'!$P$15="Annuity",-IFERROR(IPMT(D1_I/12,$C96,D1_T,OFFSET(AZ$4,,-$C96+1),0),),-IFERROR(ISPMT(D1_I/12,$C96-1,D1_T,OFFSET(AZ$4,,-$C96+1)),)))</f>
        <v>0</v>
      </c>
      <c r="BB96" s="548">
        <f ca="1">IF($C96=0,0,IF('Clinic Model'!$P$15="Annuity",-IFERROR(IPMT(D1_I/12,$C96,D1_T,OFFSET(BA$4,,-$C96+1),0),),-IFERROR(ISPMT(D1_I/12,$C96-1,D1_T,OFFSET(BA$4,,-$C96+1)),)))</f>
        <v>0</v>
      </c>
      <c r="BC96" s="548">
        <f ca="1">IF($C96=0,0,IF('Clinic Model'!$P$15="Annuity",-IFERROR(IPMT(D1_I/12,$C96,D1_T,OFFSET(BB$4,,-$C96+1),0),),-IFERROR(ISPMT(D1_I/12,$C96-1,D1_T,OFFSET(BB$4,,-$C96+1)),)))</f>
        <v>0</v>
      </c>
      <c r="BD96" s="548">
        <f ca="1">IF($C96=0,0,IF('Clinic Model'!$P$15="Annuity",-IFERROR(IPMT(D1_I/12,$C96,D1_T,OFFSET(BC$4,,-$C96+1),0),),-IFERROR(ISPMT(D1_I/12,$C96-1,D1_T,OFFSET(BC$4,,-$C96+1)),)))</f>
        <v>0</v>
      </c>
      <c r="BE96" s="548">
        <f ca="1">IF($C96=0,0,IF('Clinic Model'!$P$15="Annuity",-IFERROR(IPMT(D1_I/12,$C96,D1_T,OFFSET(BD$4,,-$C96+1),0),),-IFERROR(ISPMT(D1_I/12,$C96-1,D1_T,OFFSET(BD$4,,-$C96+1)),)))</f>
        <v>0</v>
      </c>
      <c r="BF96" s="548">
        <f ca="1">IF($C96=0,0,IF('Clinic Model'!$P$15="Annuity",-IFERROR(IPMT(D1_I/12,$C96,D1_T,OFFSET(BE$4,,-$C96+1),0),),-IFERROR(ISPMT(D1_I/12,$C96-1,D1_T,OFFSET(BE$4,,-$C96+1)),)))</f>
        <v>0</v>
      </c>
      <c r="BG96" s="548">
        <f ca="1">IF($C96=0,0,IF('Clinic Model'!$P$15="Annuity",-IFERROR(IPMT(D1_I/12,$C96,D1_T,OFFSET(BF$4,,-$C96+1),0),),-IFERROR(ISPMT(D1_I/12,$C96-1,D1_T,OFFSET(BF$4,,-$C96+1)),)))</f>
        <v>0</v>
      </c>
      <c r="BH96" s="548">
        <f ca="1">IF($C96=0,0,IF('Clinic Model'!$P$15="Annuity",-IFERROR(IPMT(D1_I/12,$C96,D1_T,OFFSET(BG$4,,-$C96+1),0),),-IFERROR(ISPMT(D1_I/12,$C96-1,D1_T,OFFSET(BG$4,,-$C96+1)),)))</f>
        <v>0</v>
      </c>
      <c r="BI96" s="548">
        <f ca="1">IF($C96=0,0,IF('Clinic Model'!$P$15="Annuity",-IFERROR(IPMT(D1_I/12,$C96,D1_T,OFFSET(BH$4,,-$C96+1),0),),-IFERROR(ISPMT(D1_I/12,$C96-1,D1_T,OFFSET(BH$4,,-$C96+1)),)))</f>
        <v>0</v>
      </c>
      <c r="BJ96" s="548">
        <f ca="1">IF($C96=0,0,IF('Clinic Model'!$P$15="Annuity",-IFERROR(IPMT(D1_I/12,$C96,D1_T,OFFSET(BI$4,,-$C96+1),0),),-IFERROR(ISPMT(D1_I/12,$C96-1,D1_T,OFFSET(BI$4,,-$C96+1)),)))</f>
        <v>0</v>
      </c>
      <c r="BK96" s="548">
        <f ca="1">IF($C96=0,0,IF('Clinic Model'!$P$15="Annuity",-IFERROR(IPMT(D1_I/12,$C96,D1_T,OFFSET(BJ$4,,-$C96+1),0),),-IFERROR(ISPMT(D1_I/12,$C96-1,D1_T,OFFSET(BJ$4,,-$C96+1)),)))</f>
        <v>0</v>
      </c>
      <c r="BL96" s="548">
        <f ca="1">IF($C96=0,0,IF('Clinic Model'!$P$15="Annuity",-IFERROR(IPMT(D1_I/12,$C96,D1_T,OFFSET(BK$4,,-$C96+1),0),),-IFERROR(ISPMT(D1_I/12,$C96-1,D1_T,OFFSET(BK$4,,-$C96+1)),)))</f>
        <v>0</v>
      </c>
    </row>
    <row r="97" spans="1:64" ht="10.5" hidden="1" customHeight="1" outlineLevel="1" x14ac:dyDescent="0.3">
      <c r="A97" s="105"/>
      <c r="B97" s="504"/>
      <c r="C97" s="105">
        <f t="shared" si="7"/>
        <v>30</v>
      </c>
      <c r="E97" s="548">
        <f ca="1">IF($C97=0,0,IF('Clinic Model'!$P$15="Annuity",-IFERROR(IPMT(D1_I/12,$C97,D1_T,OFFSET(D$4,,-$C97+1),0),),-IFERROR(ISPMT(D1_I/12,$C97-1,D1_T,OFFSET(D$4,,-$C97+1)),)))</f>
        <v>0</v>
      </c>
      <c r="F97" s="548">
        <f ca="1">IF($C97=0,0,IF('Clinic Model'!$P$15="Annuity",-IFERROR(IPMT(D1_I/12,$C97,D1_T,OFFSET(E$4,,-$C97+1),0),),-IFERROR(ISPMT(D1_I/12,$C97-1,D1_T,OFFSET(E$4,,-$C97+1)),)))</f>
        <v>0</v>
      </c>
      <c r="G97" s="548">
        <f ca="1">IF($C97=0,0,IF('Clinic Model'!$P$15="Annuity",-IFERROR(IPMT(D1_I/12,$C97,D1_T,OFFSET(F$4,,-$C97+1),0),),-IFERROR(ISPMT(D1_I/12,$C97-1,D1_T,OFFSET(F$4,,-$C97+1)),)))</f>
        <v>0</v>
      </c>
      <c r="H97" s="548">
        <f ca="1">IF($C97=0,0,IF('Clinic Model'!$P$15="Annuity",-IFERROR(IPMT(D1_I/12,$C97,D1_T,OFFSET(G$4,,-$C97+1),0),),-IFERROR(ISPMT(D1_I/12,$C97-1,D1_T,OFFSET(G$4,,-$C97+1)),)))</f>
        <v>0</v>
      </c>
      <c r="I97" s="548">
        <f ca="1">IF($C97=0,0,IF('Clinic Model'!$P$15="Annuity",-IFERROR(IPMT(D1_I/12,$C97,D1_T,OFFSET(H$4,,-$C97+1),0),),-IFERROR(ISPMT(D1_I/12,$C97-1,D1_T,OFFSET(H$4,,-$C97+1)),)))</f>
        <v>0</v>
      </c>
      <c r="J97" s="548">
        <f ca="1">IF($C97=0,0,IF('Clinic Model'!$P$15="Annuity",-IFERROR(IPMT(D1_I/12,$C97,D1_T,OFFSET(I$4,,-$C97+1),0),),-IFERROR(ISPMT(D1_I/12,$C97-1,D1_T,OFFSET(I$4,,-$C97+1)),)))</f>
        <v>0</v>
      </c>
      <c r="K97" s="548">
        <f ca="1">IF($C97=0,0,IF('Clinic Model'!$P$15="Annuity",-IFERROR(IPMT(D1_I/12,$C97,D1_T,OFFSET(J$4,,-$C97+1),0),),-IFERROR(ISPMT(D1_I/12,$C97-1,D1_T,OFFSET(J$4,,-$C97+1)),)))</f>
        <v>0</v>
      </c>
      <c r="L97" s="548">
        <f ca="1">IF($C97=0,0,IF('Clinic Model'!$P$15="Annuity",-IFERROR(IPMT(D1_I/12,$C97,D1_T,OFFSET(K$4,,-$C97+1),0),),-IFERROR(ISPMT(D1_I/12,$C97-1,D1_T,OFFSET(K$4,,-$C97+1)),)))</f>
        <v>0</v>
      </c>
      <c r="M97" s="548">
        <f ca="1">IF($C97=0,0,IF('Clinic Model'!$P$15="Annuity",-IFERROR(IPMT(D1_I/12,$C97,D1_T,OFFSET(L$4,,-$C97+1),0),),-IFERROR(ISPMT(D1_I/12,$C97-1,D1_T,OFFSET(L$4,,-$C97+1)),)))</f>
        <v>0</v>
      </c>
      <c r="N97" s="548">
        <f ca="1">IF($C97=0,0,IF('Clinic Model'!$P$15="Annuity",-IFERROR(IPMT(D1_I/12,$C97,D1_T,OFFSET(M$4,,-$C97+1),0),),-IFERROR(ISPMT(D1_I/12,$C97-1,D1_T,OFFSET(M$4,,-$C97+1)),)))</f>
        <v>0</v>
      </c>
      <c r="O97" s="548">
        <f ca="1">IF($C97=0,0,IF('Clinic Model'!$P$15="Annuity",-IFERROR(IPMT(D1_I/12,$C97,D1_T,OFFSET(N$4,,-$C97+1),0),),-IFERROR(ISPMT(D1_I/12,$C97-1,D1_T,OFFSET(N$4,,-$C97+1)),)))</f>
        <v>0</v>
      </c>
      <c r="P97" s="548">
        <f ca="1">IF($C97=0,0,IF('Clinic Model'!$P$15="Annuity",-IFERROR(IPMT(D1_I/12,$C97,D1_T,OFFSET(O$4,,-$C97+1),0),),-IFERROR(ISPMT(D1_I/12,$C97-1,D1_T,OFFSET(O$4,,-$C97+1)),)))</f>
        <v>0</v>
      </c>
      <c r="Q97" s="548">
        <f ca="1">IF($C97=0,0,IF('Clinic Model'!$P$15="Annuity",-IFERROR(IPMT(D1_I/12,$C97,D1_T,OFFSET(P$4,,-$C97+1),0),),-IFERROR(ISPMT(D1_I/12,$C97-1,D1_T,OFFSET(P$4,,-$C97+1)),)))</f>
        <v>0</v>
      </c>
      <c r="R97" s="548">
        <f ca="1">IF($C97=0,0,IF('Clinic Model'!$P$15="Annuity",-IFERROR(IPMT(D1_I/12,$C97,D1_T,OFFSET(Q$4,,-$C97+1),0),),-IFERROR(ISPMT(D1_I/12,$C97-1,D1_T,OFFSET(Q$4,,-$C97+1)),)))</f>
        <v>0</v>
      </c>
      <c r="S97" s="548">
        <f ca="1">IF($C97=0,0,IF('Clinic Model'!$P$15="Annuity",-IFERROR(IPMT(D1_I/12,$C97,D1_T,OFFSET(R$4,,-$C97+1),0),),-IFERROR(ISPMT(D1_I/12,$C97-1,D1_T,OFFSET(R$4,,-$C97+1)),)))</f>
        <v>0</v>
      </c>
      <c r="T97" s="548">
        <f ca="1">IF($C97=0,0,IF('Clinic Model'!$P$15="Annuity",-IFERROR(IPMT(D1_I/12,$C97,D1_T,OFFSET(S$4,,-$C97+1),0),),-IFERROR(ISPMT(D1_I/12,$C97-1,D1_T,OFFSET(S$4,,-$C97+1)),)))</f>
        <v>0</v>
      </c>
      <c r="U97" s="548">
        <f ca="1">IF($C97=0,0,IF('Clinic Model'!$P$15="Annuity",-IFERROR(IPMT(D1_I/12,$C97,D1_T,OFFSET(T$4,,-$C97+1),0),),-IFERROR(ISPMT(D1_I/12,$C97-1,D1_T,OFFSET(T$4,,-$C97+1)),)))</f>
        <v>0</v>
      </c>
      <c r="V97" s="548">
        <f ca="1">IF($C97=0,0,IF('Clinic Model'!$P$15="Annuity",-IFERROR(IPMT(D1_I/12,$C97,D1_T,OFFSET(U$4,,-$C97+1),0),),-IFERROR(ISPMT(D1_I/12,$C97-1,D1_T,OFFSET(U$4,,-$C97+1)),)))</f>
        <v>0</v>
      </c>
      <c r="W97" s="548">
        <f ca="1">IF($C97=0,0,IF('Clinic Model'!$P$15="Annuity",-IFERROR(IPMT(D1_I/12,$C97,D1_T,OFFSET(V$4,,-$C97+1),0),),-IFERROR(ISPMT(D1_I/12,$C97-1,D1_T,OFFSET(V$4,,-$C97+1)),)))</f>
        <v>0</v>
      </c>
      <c r="X97" s="548">
        <f ca="1">IF($C97=0,0,IF('Clinic Model'!$P$15="Annuity",-IFERROR(IPMT(D1_I/12,$C97,D1_T,OFFSET(W$4,,-$C97+1),0),),-IFERROR(ISPMT(D1_I/12,$C97-1,D1_T,OFFSET(W$4,,-$C97+1)),)))</f>
        <v>0</v>
      </c>
      <c r="Y97" s="548">
        <f ca="1">IF($C97=0,0,IF('Clinic Model'!$P$15="Annuity",-IFERROR(IPMT(D1_I/12,$C97,D1_T,OFFSET(X$4,,-$C97+1),0),),-IFERROR(ISPMT(D1_I/12,$C97-1,D1_T,OFFSET(X$4,,-$C97+1)),)))</f>
        <v>0</v>
      </c>
      <c r="Z97" s="548">
        <f ca="1">IF($C97=0,0,IF('Clinic Model'!$P$15="Annuity",-IFERROR(IPMT(D1_I/12,$C97,D1_T,OFFSET(Y$4,,-$C97+1),0),),-IFERROR(ISPMT(D1_I/12,$C97-1,D1_T,OFFSET(Y$4,,-$C97+1)),)))</f>
        <v>0</v>
      </c>
      <c r="AA97" s="548">
        <f ca="1">IF($C97=0,0,IF('Clinic Model'!$P$15="Annuity",-IFERROR(IPMT(D1_I/12,$C97,D1_T,OFFSET(Z$4,,-$C97+1),0),),-IFERROR(ISPMT(D1_I/12,$C97-1,D1_T,OFFSET(Z$4,,-$C97+1)),)))</f>
        <v>0</v>
      </c>
      <c r="AB97" s="548">
        <f ca="1">IF($C97=0,0,IF('Clinic Model'!$P$15="Annuity",-IFERROR(IPMT(D1_I/12,$C97,D1_T,OFFSET(AA$4,,-$C97+1),0),),-IFERROR(ISPMT(D1_I/12,$C97-1,D1_T,OFFSET(AA$4,,-$C97+1)),)))</f>
        <v>0</v>
      </c>
      <c r="AC97" s="548">
        <f ca="1">IF($C97=0,0,IF('Clinic Model'!$P$15="Annuity",-IFERROR(IPMT(D1_I/12,$C97,D1_T,OFFSET(AB$4,,-$C97+1),0),),-IFERROR(ISPMT(D1_I/12,$C97-1,D1_T,OFFSET(AB$4,,-$C97+1)),)))</f>
        <v>0</v>
      </c>
      <c r="AD97" s="548">
        <f ca="1">IF($C97=0,0,IF('Clinic Model'!$P$15="Annuity",-IFERROR(IPMT(D1_I/12,$C97,D1_T,OFFSET(AC$4,,-$C97+1),0),),-IFERROR(ISPMT(D1_I/12,$C97-1,D1_T,OFFSET(AC$4,,-$C97+1)),)))</f>
        <v>0</v>
      </c>
      <c r="AE97" s="548">
        <f ca="1">IF($C97=0,0,IF('Clinic Model'!$P$15="Annuity",-IFERROR(IPMT(D1_I/12,$C97,D1_T,OFFSET(AD$4,,-$C97+1),0),),-IFERROR(ISPMT(D1_I/12,$C97-1,D1_T,OFFSET(AD$4,,-$C97+1)),)))</f>
        <v>0</v>
      </c>
      <c r="AF97" s="548">
        <f ca="1">IF($C97=0,0,IF('Clinic Model'!$P$15="Annuity",-IFERROR(IPMT(D1_I/12,$C97,D1_T,OFFSET(AE$4,,-$C97+1),0),),-IFERROR(ISPMT(D1_I/12,$C97-1,D1_T,OFFSET(AE$4,,-$C97+1)),)))</f>
        <v>0</v>
      </c>
      <c r="AG97" s="548">
        <f ca="1">IF($C97=0,0,IF('Clinic Model'!$P$15="Annuity",-IFERROR(IPMT(D1_I/12,$C97,D1_T,OFFSET(AF$4,,-$C97+1),0),),-IFERROR(ISPMT(D1_I/12,$C97-1,D1_T,OFFSET(AF$4,,-$C97+1)),)))</f>
        <v>0</v>
      </c>
      <c r="AH97" s="548">
        <f ca="1">IF($C97=0,0,IF('Clinic Model'!$P$15="Annuity",-IFERROR(IPMT(D1_I/12,$C97,D1_T,OFFSET(AG$4,,-$C97+1),0),),-IFERROR(ISPMT(D1_I/12,$C97-1,D1_T,OFFSET(AG$4,,-$C97+1)),)))</f>
        <v>0</v>
      </c>
      <c r="AI97" s="548">
        <f ca="1">IF($C97=0,0,IF('Clinic Model'!$P$15="Annuity",-IFERROR(IPMT(D1_I/12,$C97,D1_T,OFFSET(AH$4,,-$C97+1),0),),-IFERROR(ISPMT(D1_I/12,$C97-1,D1_T,OFFSET(AH$4,,-$C97+1)),)))</f>
        <v>1652.7777777777778</v>
      </c>
      <c r="AJ97" s="548">
        <f ca="1">IF($C97=0,0,IF('Clinic Model'!$P$15="Annuity",-IFERROR(IPMT(D1_I/12,$C97,D1_T,OFFSET(AI$4,,-$C97+1),0),),-IFERROR(ISPMT(D1_I/12,$C97-1,D1_T,OFFSET(AI$4,,-$C97+1)),)))</f>
        <v>0</v>
      </c>
      <c r="AK97" s="548">
        <f ca="1">IF($C97=0,0,IF('Clinic Model'!$P$15="Annuity",-IFERROR(IPMT(D1_I/12,$C97,D1_T,OFFSET(AJ$4,,-$C97+1),0),),-IFERROR(ISPMT(D1_I/12,$C97-1,D1_T,OFFSET(AJ$4,,-$C97+1)),)))</f>
        <v>0</v>
      </c>
      <c r="AL97" s="548">
        <f ca="1">IF($C97=0,0,IF('Clinic Model'!$P$15="Annuity",-IFERROR(IPMT(D1_I/12,$C97,D1_T,OFFSET(AK$4,,-$C97+1),0),),-IFERROR(ISPMT(D1_I/12,$C97-1,D1_T,OFFSET(AK$4,,-$C97+1)),)))</f>
        <v>0</v>
      </c>
      <c r="AM97" s="548">
        <f ca="1">IF($C97=0,0,IF('Clinic Model'!$P$15="Annuity",-IFERROR(IPMT(D1_I/12,$C97,D1_T,OFFSET(AL$4,,-$C97+1),0),),-IFERROR(ISPMT(D1_I/12,$C97-1,D1_T,OFFSET(AL$4,,-$C97+1)),)))</f>
        <v>0</v>
      </c>
      <c r="AN97" s="548">
        <f ca="1">IF($C97=0,0,IF('Clinic Model'!$P$15="Annuity",-IFERROR(IPMT(D1_I/12,$C97,D1_T,OFFSET(AM$4,,-$C97+1),0),),-IFERROR(ISPMT(D1_I/12,$C97-1,D1_T,OFFSET(AM$4,,-$C97+1)),)))</f>
        <v>0</v>
      </c>
      <c r="AO97" s="548">
        <f ca="1">IF($C97=0,0,IF('Clinic Model'!$P$15="Annuity",-IFERROR(IPMT(D1_I/12,$C97,D1_T,OFFSET(AN$4,,-$C97+1),0),),-IFERROR(ISPMT(D1_I/12,$C97-1,D1_T,OFFSET(AN$4,,-$C97+1)),)))</f>
        <v>0</v>
      </c>
      <c r="AP97" s="548">
        <f ca="1">IF($C97=0,0,IF('Clinic Model'!$P$15="Annuity",-IFERROR(IPMT(D1_I/12,$C97,D1_T,OFFSET(AO$4,,-$C97+1),0),),-IFERROR(ISPMT(D1_I/12,$C97-1,D1_T,OFFSET(AO$4,,-$C97+1)),)))</f>
        <v>0</v>
      </c>
      <c r="AQ97" s="548">
        <f ca="1">IF($C97=0,0,IF('Clinic Model'!$P$15="Annuity",-IFERROR(IPMT(D1_I/12,$C97,D1_T,OFFSET(AP$4,,-$C97+1),0),),-IFERROR(ISPMT(D1_I/12,$C97-1,D1_T,OFFSET(AP$4,,-$C97+1)),)))</f>
        <v>0</v>
      </c>
      <c r="AR97" s="548">
        <f ca="1">IF($C97=0,0,IF('Clinic Model'!$P$15="Annuity",-IFERROR(IPMT(D1_I/12,$C97,D1_T,OFFSET(AQ$4,,-$C97+1),0),),-IFERROR(ISPMT(D1_I/12,$C97-1,D1_T,OFFSET(AQ$4,,-$C97+1)),)))</f>
        <v>0</v>
      </c>
      <c r="AS97" s="548">
        <f ca="1">IF($C97=0,0,IF('Clinic Model'!$P$15="Annuity",-IFERROR(IPMT(D1_I/12,$C97,D1_T,OFFSET(AR$4,,-$C97+1),0),),-IFERROR(ISPMT(D1_I/12,$C97-1,D1_T,OFFSET(AR$4,,-$C97+1)),)))</f>
        <v>0</v>
      </c>
      <c r="AT97" s="548">
        <f ca="1">IF($C97=0,0,IF('Clinic Model'!$P$15="Annuity",-IFERROR(IPMT(D1_I/12,$C97,D1_T,OFFSET(AS$4,,-$C97+1),0),),-IFERROR(ISPMT(D1_I/12,$C97-1,D1_T,OFFSET(AS$4,,-$C97+1)),)))</f>
        <v>0</v>
      </c>
      <c r="AU97" s="548">
        <f ca="1">IF($C97=0,0,IF('Clinic Model'!$P$15="Annuity",-IFERROR(IPMT(D1_I/12,$C97,D1_T,OFFSET(AT$4,,-$C97+1),0),),-IFERROR(ISPMT(D1_I/12,$C97-1,D1_T,OFFSET(AT$4,,-$C97+1)),)))</f>
        <v>0</v>
      </c>
      <c r="AV97" s="548">
        <f ca="1">IF($C97=0,0,IF('Clinic Model'!$P$15="Annuity",-IFERROR(IPMT(D1_I/12,$C97,D1_T,OFFSET(AU$4,,-$C97+1),0),),-IFERROR(ISPMT(D1_I/12,$C97-1,D1_T,OFFSET(AU$4,,-$C97+1)),)))</f>
        <v>0</v>
      </c>
      <c r="AW97" s="548">
        <f ca="1">IF($C97=0,0,IF('Clinic Model'!$P$15="Annuity",-IFERROR(IPMT(D1_I/12,$C97,D1_T,OFFSET(AV$4,,-$C97+1),0),),-IFERROR(ISPMT(D1_I/12,$C97-1,D1_T,OFFSET(AV$4,,-$C97+1)),)))</f>
        <v>0</v>
      </c>
      <c r="AX97" s="548">
        <f ca="1">IF($C97=0,0,IF('Clinic Model'!$P$15="Annuity",-IFERROR(IPMT(D1_I/12,$C97,D1_T,OFFSET(AW$4,,-$C97+1),0),),-IFERROR(ISPMT(D1_I/12,$C97-1,D1_T,OFFSET(AW$4,,-$C97+1)),)))</f>
        <v>0</v>
      </c>
      <c r="AY97" s="548">
        <f ca="1">IF($C97=0,0,IF('Clinic Model'!$P$15="Annuity",-IFERROR(IPMT(D1_I/12,$C97,D1_T,OFFSET(AX$4,,-$C97+1),0),),-IFERROR(ISPMT(D1_I/12,$C97-1,D1_T,OFFSET(AX$4,,-$C97+1)),)))</f>
        <v>0</v>
      </c>
      <c r="AZ97" s="548">
        <f ca="1">IF($C97=0,0,IF('Clinic Model'!$P$15="Annuity",-IFERROR(IPMT(D1_I/12,$C97,D1_T,OFFSET(AY$4,,-$C97+1),0),),-IFERROR(ISPMT(D1_I/12,$C97-1,D1_T,OFFSET(AY$4,,-$C97+1)),)))</f>
        <v>0</v>
      </c>
      <c r="BA97" s="548">
        <f ca="1">IF($C97=0,0,IF('Clinic Model'!$P$15="Annuity",-IFERROR(IPMT(D1_I/12,$C97,D1_T,OFFSET(AZ$4,,-$C97+1),0),),-IFERROR(ISPMT(D1_I/12,$C97-1,D1_T,OFFSET(AZ$4,,-$C97+1)),)))</f>
        <v>0</v>
      </c>
      <c r="BB97" s="548">
        <f ca="1">IF($C97=0,0,IF('Clinic Model'!$P$15="Annuity",-IFERROR(IPMT(D1_I/12,$C97,D1_T,OFFSET(BA$4,,-$C97+1),0),),-IFERROR(ISPMT(D1_I/12,$C97-1,D1_T,OFFSET(BA$4,,-$C97+1)),)))</f>
        <v>0</v>
      </c>
      <c r="BC97" s="548">
        <f ca="1">IF($C97=0,0,IF('Clinic Model'!$P$15="Annuity",-IFERROR(IPMT(D1_I/12,$C97,D1_T,OFFSET(BB$4,,-$C97+1),0),),-IFERROR(ISPMT(D1_I/12,$C97-1,D1_T,OFFSET(BB$4,,-$C97+1)),)))</f>
        <v>0</v>
      </c>
      <c r="BD97" s="548">
        <f ca="1">IF($C97=0,0,IF('Clinic Model'!$P$15="Annuity",-IFERROR(IPMT(D1_I/12,$C97,D1_T,OFFSET(BC$4,,-$C97+1),0),),-IFERROR(ISPMT(D1_I/12,$C97-1,D1_T,OFFSET(BC$4,,-$C97+1)),)))</f>
        <v>0</v>
      </c>
      <c r="BE97" s="548">
        <f ca="1">IF($C97=0,0,IF('Clinic Model'!$P$15="Annuity",-IFERROR(IPMT(D1_I/12,$C97,D1_T,OFFSET(BD$4,,-$C97+1),0),),-IFERROR(ISPMT(D1_I/12,$C97-1,D1_T,OFFSET(BD$4,,-$C97+1)),)))</f>
        <v>0</v>
      </c>
      <c r="BF97" s="548">
        <f ca="1">IF($C97=0,0,IF('Clinic Model'!$P$15="Annuity",-IFERROR(IPMT(D1_I/12,$C97,D1_T,OFFSET(BE$4,,-$C97+1),0),),-IFERROR(ISPMT(D1_I/12,$C97-1,D1_T,OFFSET(BE$4,,-$C97+1)),)))</f>
        <v>0</v>
      </c>
      <c r="BG97" s="548">
        <f ca="1">IF($C97=0,0,IF('Clinic Model'!$P$15="Annuity",-IFERROR(IPMT(D1_I/12,$C97,D1_T,OFFSET(BF$4,,-$C97+1),0),),-IFERROR(ISPMT(D1_I/12,$C97-1,D1_T,OFFSET(BF$4,,-$C97+1)),)))</f>
        <v>0</v>
      </c>
      <c r="BH97" s="548">
        <f ca="1">IF($C97=0,0,IF('Clinic Model'!$P$15="Annuity",-IFERROR(IPMT(D1_I/12,$C97,D1_T,OFFSET(BG$4,,-$C97+1),0),),-IFERROR(ISPMT(D1_I/12,$C97-1,D1_T,OFFSET(BG$4,,-$C97+1)),)))</f>
        <v>0</v>
      </c>
      <c r="BI97" s="548">
        <f ca="1">IF($C97=0,0,IF('Clinic Model'!$P$15="Annuity",-IFERROR(IPMT(D1_I/12,$C97,D1_T,OFFSET(BH$4,,-$C97+1),0),),-IFERROR(ISPMT(D1_I/12,$C97-1,D1_T,OFFSET(BH$4,,-$C97+1)),)))</f>
        <v>0</v>
      </c>
      <c r="BJ97" s="548">
        <f ca="1">IF($C97=0,0,IF('Clinic Model'!$P$15="Annuity",-IFERROR(IPMT(D1_I/12,$C97,D1_T,OFFSET(BI$4,,-$C97+1),0),),-IFERROR(ISPMT(D1_I/12,$C97-1,D1_T,OFFSET(BI$4,,-$C97+1)),)))</f>
        <v>0</v>
      </c>
      <c r="BK97" s="548">
        <f ca="1">IF($C97=0,0,IF('Clinic Model'!$P$15="Annuity",-IFERROR(IPMT(D1_I/12,$C97,D1_T,OFFSET(BJ$4,,-$C97+1),0),),-IFERROR(ISPMT(D1_I/12,$C97-1,D1_T,OFFSET(BJ$4,,-$C97+1)),)))</f>
        <v>0</v>
      </c>
      <c r="BL97" s="548">
        <f ca="1">IF($C97=0,0,IF('Clinic Model'!$P$15="Annuity",-IFERROR(IPMT(D1_I/12,$C97,D1_T,OFFSET(BK$4,,-$C97+1),0),),-IFERROR(ISPMT(D1_I/12,$C97-1,D1_T,OFFSET(BK$4,,-$C97+1)),)))</f>
        <v>0</v>
      </c>
    </row>
    <row r="98" spans="1:64" ht="10.5" hidden="1" customHeight="1" outlineLevel="1" x14ac:dyDescent="0.3">
      <c r="A98" s="105"/>
      <c r="B98" s="504"/>
      <c r="C98" s="105">
        <f t="shared" si="7"/>
        <v>31</v>
      </c>
      <c r="E98" s="548">
        <f ca="1">IF($C98=0,0,IF('Clinic Model'!$P$15="Annuity",-IFERROR(IPMT(D1_I/12,$C98,D1_T,OFFSET(D$4,,-$C98+1),0),),-IFERROR(ISPMT(D1_I/12,$C98-1,D1_T,OFFSET(D$4,,-$C98+1)),)))</f>
        <v>0</v>
      </c>
      <c r="F98" s="548">
        <f ca="1">IF($C98=0,0,IF('Clinic Model'!$P$15="Annuity",-IFERROR(IPMT(D1_I/12,$C98,D1_T,OFFSET(E$4,,-$C98+1),0),),-IFERROR(ISPMT(D1_I/12,$C98-1,D1_T,OFFSET(E$4,,-$C98+1)),)))</f>
        <v>0</v>
      </c>
      <c r="G98" s="548">
        <f ca="1">IF($C98=0,0,IF('Clinic Model'!$P$15="Annuity",-IFERROR(IPMT(D1_I/12,$C98,D1_T,OFFSET(F$4,,-$C98+1),0),),-IFERROR(ISPMT(D1_I/12,$C98-1,D1_T,OFFSET(F$4,,-$C98+1)),)))</f>
        <v>0</v>
      </c>
      <c r="H98" s="548">
        <f ca="1">IF($C98=0,0,IF('Clinic Model'!$P$15="Annuity",-IFERROR(IPMT(D1_I/12,$C98,D1_T,OFFSET(G$4,,-$C98+1),0),),-IFERROR(ISPMT(D1_I/12,$C98-1,D1_T,OFFSET(G$4,,-$C98+1)),)))</f>
        <v>0</v>
      </c>
      <c r="I98" s="548">
        <f ca="1">IF($C98=0,0,IF('Clinic Model'!$P$15="Annuity",-IFERROR(IPMT(D1_I/12,$C98,D1_T,OFFSET(H$4,,-$C98+1),0),),-IFERROR(ISPMT(D1_I/12,$C98-1,D1_T,OFFSET(H$4,,-$C98+1)),)))</f>
        <v>0</v>
      </c>
      <c r="J98" s="548">
        <f ca="1">IF($C98=0,0,IF('Clinic Model'!$P$15="Annuity",-IFERROR(IPMT(D1_I/12,$C98,D1_T,OFFSET(I$4,,-$C98+1),0),),-IFERROR(ISPMT(D1_I/12,$C98-1,D1_T,OFFSET(I$4,,-$C98+1)),)))</f>
        <v>0</v>
      </c>
      <c r="K98" s="548">
        <f ca="1">IF($C98=0,0,IF('Clinic Model'!$P$15="Annuity",-IFERROR(IPMT(D1_I/12,$C98,D1_T,OFFSET(J$4,,-$C98+1),0),),-IFERROR(ISPMT(D1_I/12,$C98-1,D1_T,OFFSET(J$4,,-$C98+1)),)))</f>
        <v>0</v>
      </c>
      <c r="L98" s="548">
        <f ca="1">IF($C98=0,0,IF('Clinic Model'!$P$15="Annuity",-IFERROR(IPMT(D1_I/12,$C98,D1_T,OFFSET(K$4,,-$C98+1),0),),-IFERROR(ISPMT(D1_I/12,$C98-1,D1_T,OFFSET(K$4,,-$C98+1)),)))</f>
        <v>0</v>
      </c>
      <c r="M98" s="548">
        <f ca="1">IF($C98=0,0,IF('Clinic Model'!$P$15="Annuity",-IFERROR(IPMT(D1_I/12,$C98,D1_T,OFFSET(L$4,,-$C98+1),0),),-IFERROR(ISPMT(D1_I/12,$C98-1,D1_T,OFFSET(L$4,,-$C98+1)),)))</f>
        <v>0</v>
      </c>
      <c r="N98" s="548">
        <f ca="1">IF($C98=0,0,IF('Clinic Model'!$P$15="Annuity",-IFERROR(IPMT(D1_I/12,$C98,D1_T,OFFSET(M$4,,-$C98+1),0),),-IFERROR(ISPMT(D1_I/12,$C98-1,D1_T,OFFSET(M$4,,-$C98+1)),)))</f>
        <v>0</v>
      </c>
      <c r="O98" s="548">
        <f ca="1">IF($C98=0,0,IF('Clinic Model'!$P$15="Annuity",-IFERROR(IPMT(D1_I/12,$C98,D1_T,OFFSET(N$4,,-$C98+1),0),),-IFERROR(ISPMT(D1_I/12,$C98-1,D1_T,OFFSET(N$4,,-$C98+1)),)))</f>
        <v>0</v>
      </c>
      <c r="P98" s="548">
        <f ca="1">IF($C98=0,0,IF('Clinic Model'!$P$15="Annuity",-IFERROR(IPMT(D1_I/12,$C98,D1_T,OFFSET(O$4,,-$C98+1),0),),-IFERROR(ISPMT(D1_I/12,$C98-1,D1_T,OFFSET(O$4,,-$C98+1)),)))</f>
        <v>0</v>
      </c>
      <c r="Q98" s="548">
        <f ca="1">IF($C98=0,0,IF('Clinic Model'!$P$15="Annuity",-IFERROR(IPMT(D1_I/12,$C98,D1_T,OFFSET(P$4,,-$C98+1),0),),-IFERROR(ISPMT(D1_I/12,$C98-1,D1_T,OFFSET(P$4,,-$C98+1)),)))</f>
        <v>0</v>
      </c>
      <c r="R98" s="548">
        <f ca="1">IF($C98=0,0,IF('Clinic Model'!$P$15="Annuity",-IFERROR(IPMT(D1_I/12,$C98,D1_T,OFFSET(Q$4,,-$C98+1),0),),-IFERROR(ISPMT(D1_I/12,$C98-1,D1_T,OFFSET(Q$4,,-$C98+1)),)))</f>
        <v>0</v>
      </c>
      <c r="S98" s="548">
        <f ca="1">IF($C98=0,0,IF('Clinic Model'!$P$15="Annuity",-IFERROR(IPMT(D1_I/12,$C98,D1_T,OFFSET(R$4,,-$C98+1),0),),-IFERROR(ISPMT(D1_I/12,$C98-1,D1_T,OFFSET(R$4,,-$C98+1)),)))</f>
        <v>0</v>
      </c>
      <c r="T98" s="548">
        <f ca="1">IF($C98=0,0,IF('Clinic Model'!$P$15="Annuity",-IFERROR(IPMT(D1_I/12,$C98,D1_T,OFFSET(S$4,,-$C98+1),0),),-IFERROR(ISPMT(D1_I/12,$C98-1,D1_T,OFFSET(S$4,,-$C98+1)),)))</f>
        <v>0</v>
      </c>
      <c r="U98" s="548">
        <f ca="1">IF($C98=0,0,IF('Clinic Model'!$P$15="Annuity",-IFERROR(IPMT(D1_I/12,$C98,D1_T,OFFSET(T$4,,-$C98+1),0),),-IFERROR(ISPMT(D1_I/12,$C98-1,D1_T,OFFSET(T$4,,-$C98+1)),)))</f>
        <v>0</v>
      </c>
      <c r="V98" s="548">
        <f ca="1">IF($C98=0,0,IF('Clinic Model'!$P$15="Annuity",-IFERROR(IPMT(D1_I/12,$C98,D1_T,OFFSET(U$4,,-$C98+1),0),),-IFERROR(ISPMT(D1_I/12,$C98-1,D1_T,OFFSET(U$4,,-$C98+1)),)))</f>
        <v>0</v>
      </c>
      <c r="W98" s="548">
        <f ca="1">IF($C98=0,0,IF('Clinic Model'!$P$15="Annuity",-IFERROR(IPMT(D1_I/12,$C98,D1_T,OFFSET(V$4,,-$C98+1),0),),-IFERROR(ISPMT(D1_I/12,$C98-1,D1_T,OFFSET(V$4,,-$C98+1)),)))</f>
        <v>0</v>
      </c>
      <c r="X98" s="548">
        <f ca="1">IF($C98=0,0,IF('Clinic Model'!$P$15="Annuity",-IFERROR(IPMT(D1_I/12,$C98,D1_T,OFFSET(W$4,,-$C98+1),0),),-IFERROR(ISPMT(D1_I/12,$C98-1,D1_T,OFFSET(W$4,,-$C98+1)),)))</f>
        <v>0</v>
      </c>
      <c r="Y98" s="548">
        <f ca="1">IF($C98=0,0,IF('Clinic Model'!$P$15="Annuity",-IFERROR(IPMT(D1_I/12,$C98,D1_T,OFFSET(X$4,,-$C98+1),0),),-IFERROR(ISPMT(D1_I/12,$C98-1,D1_T,OFFSET(X$4,,-$C98+1)),)))</f>
        <v>0</v>
      </c>
      <c r="Z98" s="548">
        <f ca="1">IF($C98=0,0,IF('Clinic Model'!$P$15="Annuity",-IFERROR(IPMT(D1_I/12,$C98,D1_T,OFFSET(Y$4,,-$C98+1),0),),-IFERROR(ISPMT(D1_I/12,$C98-1,D1_T,OFFSET(Y$4,,-$C98+1)),)))</f>
        <v>0</v>
      </c>
      <c r="AA98" s="548">
        <f ca="1">IF($C98=0,0,IF('Clinic Model'!$P$15="Annuity",-IFERROR(IPMT(D1_I/12,$C98,D1_T,OFFSET(Z$4,,-$C98+1),0),),-IFERROR(ISPMT(D1_I/12,$C98-1,D1_T,OFFSET(Z$4,,-$C98+1)),)))</f>
        <v>0</v>
      </c>
      <c r="AB98" s="548">
        <f ca="1">IF($C98=0,0,IF('Clinic Model'!$P$15="Annuity",-IFERROR(IPMT(D1_I/12,$C98,D1_T,OFFSET(AA$4,,-$C98+1),0),),-IFERROR(ISPMT(D1_I/12,$C98-1,D1_T,OFFSET(AA$4,,-$C98+1)),)))</f>
        <v>0</v>
      </c>
      <c r="AC98" s="548">
        <f ca="1">IF($C98=0,0,IF('Clinic Model'!$P$15="Annuity",-IFERROR(IPMT(D1_I/12,$C98,D1_T,OFFSET(AB$4,,-$C98+1),0),),-IFERROR(ISPMT(D1_I/12,$C98-1,D1_T,OFFSET(AB$4,,-$C98+1)),)))</f>
        <v>0</v>
      </c>
      <c r="AD98" s="548">
        <f ca="1">IF($C98=0,0,IF('Clinic Model'!$P$15="Annuity",-IFERROR(IPMT(D1_I/12,$C98,D1_T,OFFSET(AC$4,,-$C98+1),0),),-IFERROR(ISPMT(D1_I/12,$C98-1,D1_T,OFFSET(AC$4,,-$C98+1)),)))</f>
        <v>0</v>
      </c>
      <c r="AE98" s="548">
        <f ca="1">IF($C98=0,0,IF('Clinic Model'!$P$15="Annuity",-IFERROR(IPMT(D1_I/12,$C98,D1_T,OFFSET(AD$4,,-$C98+1),0),),-IFERROR(ISPMT(D1_I/12,$C98-1,D1_T,OFFSET(AD$4,,-$C98+1)),)))</f>
        <v>0</v>
      </c>
      <c r="AF98" s="548">
        <f ca="1">IF($C98=0,0,IF('Clinic Model'!$P$15="Annuity",-IFERROR(IPMT(D1_I/12,$C98,D1_T,OFFSET(AE$4,,-$C98+1),0),),-IFERROR(ISPMT(D1_I/12,$C98-1,D1_T,OFFSET(AE$4,,-$C98+1)),)))</f>
        <v>0</v>
      </c>
      <c r="AG98" s="548">
        <f ca="1">IF($C98=0,0,IF('Clinic Model'!$P$15="Annuity",-IFERROR(IPMT(D1_I/12,$C98,D1_T,OFFSET(AF$4,,-$C98+1),0),),-IFERROR(ISPMT(D1_I/12,$C98-1,D1_T,OFFSET(AF$4,,-$C98+1)),)))</f>
        <v>0</v>
      </c>
      <c r="AH98" s="548">
        <f ca="1">IF($C98=0,0,IF('Clinic Model'!$P$15="Annuity",-IFERROR(IPMT(D1_I/12,$C98,D1_T,OFFSET(AG$4,,-$C98+1),0),),-IFERROR(ISPMT(D1_I/12,$C98-1,D1_T,OFFSET(AG$4,,-$C98+1)),)))</f>
        <v>0</v>
      </c>
      <c r="AI98" s="548">
        <f ca="1">IF($C98=0,0,IF('Clinic Model'!$P$15="Annuity",-IFERROR(IPMT(D1_I/12,$C98,D1_T,OFFSET(AH$4,,-$C98+1),0),),-IFERROR(ISPMT(D1_I/12,$C98-1,D1_T,OFFSET(AH$4,,-$C98+1)),)))</f>
        <v>0</v>
      </c>
      <c r="AJ98" s="548">
        <f ca="1">IF($C98=0,0,IF('Clinic Model'!$P$15="Annuity",-IFERROR(IPMT(D1_I/12,$C98,D1_T,OFFSET(AI$4,,-$C98+1),0),),-IFERROR(ISPMT(D1_I/12,$C98-1,D1_T,OFFSET(AI$4,,-$C98+1)),)))</f>
        <v>1416.6666666666667</v>
      </c>
      <c r="AK98" s="548">
        <f ca="1">IF($C98=0,0,IF('Clinic Model'!$P$15="Annuity",-IFERROR(IPMT(D1_I/12,$C98,D1_T,OFFSET(AJ$4,,-$C98+1),0),),-IFERROR(ISPMT(D1_I/12,$C98-1,D1_T,OFFSET(AJ$4,,-$C98+1)),)))</f>
        <v>0</v>
      </c>
      <c r="AL98" s="548">
        <f ca="1">IF($C98=0,0,IF('Clinic Model'!$P$15="Annuity",-IFERROR(IPMT(D1_I/12,$C98,D1_T,OFFSET(AK$4,,-$C98+1),0),),-IFERROR(ISPMT(D1_I/12,$C98-1,D1_T,OFFSET(AK$4,,-$C98+1)),)))</f>
        <v>0</v>
      </c>
      <c r="AM98" s="548">
        <f ca="1">IF($C98=0,0,IF('Clinic Model'!$P$15="Annuity",-IFERROR(IPMT(D1_I/12,$C98,D1_T,OFFSET(AL$4,,-$C98+1),0),),-IFERROR(ISPMT(D1_I/12,$C98-1,D1_T,OFFSET(AL$4,,-$C98+1)),)))</f>
        <v>0</v>
      </c>
      <c r="AN98" s="548">
        <f ca="1">IF($C98=0,0,IF('Clinic Model'!$P$15="Annuity",-IFERROR(IPMT(D1_I/12,$C98,D1_T,OFFSET(AM$4,,-$C98+1),0),),-IFERROR(ISPMT(D1_I/12,$C98-1,D1_T,OFFSET(AM$4,,-$C98+1)),)))</f>
        <v>0</v>
      </c>
      <c r="AO98" s="548">
        <f ca="1">IF($C98=0,0,IF('Clinic Model'!$P$15="Annuity",-IFERROR(IPMT(D1_I/12,$C98,D1_T,OFFSET(AN$4,,-$C98+1),0),),-IFERROR(ISPMT(D1_I/12,$C98-1,D1_T,OFFSET(AN$4,,-$C98+1)),)))</f>
        <v>0</v>
      </c>
      <c r="AP98" s="548">
        <f ca="1">IF($C98=0,0,IF('Clinic Model'!$P$15="Annuity",-IFERROR(IPMT(D1_I/12,$C98,D1_T,OFFSET(AO$4,,-$C98+1),0),),-IFERROR(ISPMT(D1_I/12,$C98-1,D1_T,OFFSET(AO$4,,-$C98+1)),)))</f>
        <v>0</v>
      </c>
      <c r="AQ98" s="548">
        <f ca="1">IF($C98=0,0,IF('Clinic Model'!$P$15="Annuity",-IFERROR(IPMT(D1_I/12,$C98,D1_T,OFFSET(AP$4,,-$C98+1),0),),-IFERROR(ISPMT(D1_I/12,$C98-1,D1_T,OFFSET(AP$4,,-$C98+1)),)))</f>
        <v>0</v>
      </c>
      <c r="AR98" s="548">
        <f ca="1">IF($C98=0,0,IF('Clinic Model'!$P$15="Annuity",-IFERROR(IPMT(D1_I/12,$C98,D1_T,OFFSET(AQ$4,,-$C98+1),0),),-IFERROR(ISPMT(D1_I/12,$C98-1,D1_T,OFFSET(AQ$4,,-$C98+1)),)))</f>
        <v>0</v>
      </c>
      <c r="AS98" s="548">
        <f ca="1">IF($C98=0,0,IF('Clinic Model'!$P$15="Annuity",-IFERROR(IPMT(D1_I/12,$C98,D1_T,OFFSET(AR$4,,-$C98+1),0),),-IFERROR(ISPMT(D1_I/12,$C98-1,D1_T,OFFSET(AR$4,,-$C98+1)),)))</f>
        <v>0</v>
      </c>
      <c r="AT98" s="548">
        <f ca="1">IF($C98=0,0,IF('Clinic Model'!$P$15="Annuity",-IFERROR(IPMT(D1_I/12,$C98,D1_T,OFFSET(AS$4,,-$C98+1),0),),-IFERROR(ISPMT(D1_I/12,$C98-1,D1_T,OFFSET(AS$4,,-$C98+1)),)))</f>
        <v>0</v>
      </c>
      <c r="AU98" s="548">
        <f ca="1">IF($C98=0,0,IF('Clinic Model'!$P$15="Annuity",-IFERROR(IPMT(D1_I/12,$C98,D1_T,OFFSET(AT$4,,-$C98+1),0),),-IFERROR(ISPMT(D1_I/12,$C98-1,D1_T,OFFSET(AT$4,,-$C98+1)),)))</f>
        <v>0</v>
      </c>
      <c r="AV98" s="548">
        <f ca="1">IF($C98=0,0,IF('Clinic Model'!$P$15="Annuity",-IFERROR(IPMT(D1_I/12,$C98,D1_T,OFFSET(AU$4,,-$C98+1),0),),-IFERROR(ISPMT(D1_I/12,$C98-1,D1_T,OFFSET(AU$4,,-$C98+1)),)))</f>
        <v>0</v>
      </c>
      <c r="AW98" s="548">
        <f ca="1">IF($C98=0,0,IF('Clinic Model'!$P$15="Annuity",-IFERROR(IPMT(D1_I/12,$C98,D1_T,OFFSET(AV$4,,-$C98+1),0),),-IFERROR(ISPMT(D1_I/12,$C98-1,D1_T,OFFSET(AV$4,,-$C98+1)),)))</f>
        <v>0</v>
      </c>
      <c r="AX98" s="548">
        <f ca="1">IF($C98=0,0,IF('Clinic Model'!$P$15="Annuity",-IFERROR(IPMT(D1_I/12,$C98,D1_T,OFFSET(AW$4,,-$C98+1),0),),-IFERROR(ISPMT(D1_I/12,$C98-1,D1_T,OFFSET(AW$4,,-$C98+1)),)))</f>
        <v>0</v>
      </c>
      <c r="AY98" s="548">
        <f ca="1">IF($C98=0,0,IF('Clinic Model'!$P$15="Annuity",-IFERROR(IPMT(D1_I/12,$C98,D1_T,OFFSET(AX$4,,-$C98+1),0),),-IFERROR(ISPMT(D1_I/12,$C98-1,D1_T,OFFSET(AX$4,,-$C98+1)),)))</f>
        <v>0</v>
      </c>
      <c r="AZ98" s="548">
        <f ca="1">IF($C98=0,0,IF('Clinic Model'!$P$15="Annuity",-IFERROR(IPMT(D1_I/12,$C98,D1_T,OFFSET(AY$4,,-$C98+1),0),),-IFERROR(ISPMT(D1_I/12,$C98-1,D1_T,OFFSET(AY$4,,-$C98+1)),)))</f>
        <v>0</v>
      </c>
      <c r="BA98" s="548">
        <f ca="1">IF($C98=0,0,IF('Clinic Model'!$P$15="Annuity",-IFERROR(IPMT(D1_I/12,$C98,D1_T,OFFSET(AZ$4,,-$C98+1),0),),-IFERROR(ISPMT(D1_I/12,$C98-1,D1_T,OFFSET(AZ$4,,-$C98+1)),)))</f>
        <v>0</v>
      </c>
      <c r="BB98" s="548">
        <f ca="1">IF($C98=0,0,IF('Clinic Model'!$P$15="Annuity",-IFERROR(IPMT(D1_I/12,$C98,D1_T,OFFSET(BA$4,,-$C98+1),0),),-IFERROR(ISPMT(D1_I/12,$C98-1,D1_T,OFFSET(BA$4,,-$C98+1)),)))</f>
        <v>0</v>
      </c>
      <c r="BC98" s="548">
        <f ca="1">IF($C98=0,0,IF('Clinic Model'!$P$15="Annuity",-IFERROR(IPMT(D1_I/12,$C98,D1_T,OFFSET(BB$4,,-$C98+1),0),),-IFERROR(ISPMT(D1_I/12,$C98-1,D1_T,OFFSET(BB$4,,-$C98+1)),)))</f>
        <v>0</v>
      </c>
      <c r="BD98" s="548">
        <f ca="1">IF($C98=0,0,IF('Clinic Model'!$P$15="Annuity",-IFERROR(IPMT(D1_I/12,$C98,D1_T,OFFSET(BC$4,,-$C98+1),0),),-IFERROR(ISPMT(D1_I/12,$C98-1,D1_T,OFFSET(BC$4,,-$C98+1)),)))</f>
        <v>0</v>
      </c>
      <c r="BE98" s="548">
        <f ca="1">IF($C98=0,0,IF('Clinic Model'!$P$15="Annuity",-IFERROR(IPMT(D1_I/12,$C98,D1_T,OFFSET(BD$4,,-$C98+1),0),),-IFERROR(ISPMT(D1_I/12,$C98-1,D1_T,OFFSET(BD$4,,-$C98+1)),)))</f>
        <v>0</v>
      </c>
      <c r="BF98" s="548">
        <f ca="1">IF($C98=0,0,IF('Clinic Model'!$P$15="Annuity",-IFERROR(IPMT(D1_I/12,$C98,D1_T,OFFSET(BE$4,,-$C98+1),0),),-IFERROR(ISPMT(D1_I/12,$C98-1,D1_T,OFFSET(BE$4,,-$C98+1)),)))</f>
        <v>0</v>
      </c>
      <c r="BG98" s="548">
        <f ca="1">IF($C98=0,0,IF('Clinic Model'!$P$15="Annuity",-IFERROR(IPMT(D1_I/12,$C98,D1_T,OFFSET(BF$4,,-$C98+1),0),),-IFERROR(ISPMT(D1_I/12,$C98-1,D1_T,OFFSET(BF$4,,-$C98+1)),)))</f>
        <v>0</v>
      </c>
      <c r="BH98" s="548">
        <f ca="1">IF($C98=0,0,IF('Clinic Model'!$P$15="Annuity",-IFERROR(IPMT(D1_I/12,$C98,D1_T,OFFSET(BG$4,,-$C98+1),0),),-IFERROR(ISPMT(D1_I/12,$C98-1,D1_T,OFFSET(BG$4,,-$C98+1)),)))</f>
        <v>0</v>
      </c>
      <c r="BI98" s="548">
        <f ca="1">IF($C98=0,0,IF('Clinic Model'!$P$15="Annuity",-IFERROR(IPMT(D1_I/12,$C98,D1_T,OFFSET(BH$4,,-$C98+1),0),),-IFERROR(ISPMT(D1_I/12,$C98-1,D1_T,OFFSET(BH$4,,-$C98+1)),)))</f>
        <v>0</v>
      </c>
      <c r="BJ98" s="548">
        <f ca="1">IF($C98=0,0,IF('Clinic Model'!$P$15="Annuity",-IFERROR(IPMT(D1_I/12,$C98,D1_T,OFFSET(BI$4,,-$C98+1),0),),-IFERROR(ISPMT(D1_I/12,$C98-1,D1_T,OFFSET(BI$4,,-$C98+1)),)))</f>
        <v>0</v>
      </c>
      <c r="BK98" s="548">
        <f ca="1">IF($C98=0,0,IF('Clinic Model'!$P$15="Annuity",-IFERROR(IPMT(D1_I/12,$C98,D1_T,OFFSET(BJ$4,,-$C98+1),0),),-IFERROR(ISPMT(D1_I/12,$C98-1,D1_T,OFFSET(BJ$4,,-$C98+1)),)))</f>
        <v>0</v>
      </c>
      <c r="BL98" s="548">
        <f ca="1">IF($C98=0,0,IF('Clinic Model'!$P$15="Annuity",-IFERROR(IPMT(D1_I/12,$C98,D1_T,OFFSET(BK$4,,-$C98+1),0),),-IFERROR(ISPMT(D1_I/12,$C98-1,D1_T,OFFSET(BK$4,,-$C98+1)),)))</f>
        <v>0</v>
      </c>
    </row>
    <row r="99" spans="1:64" ht="10.5" hidden="1" customHeight="1" outlineLevel="1" x14ac:dyDescent="0.3">
      <c r="A99" s="105"/>
      <c r="B99" s="504"/>
      <c r="C99" s="105">
        <f t="shared" si="7"/>
        <v>32</v>
      </c>
      <c r="E99" s="548">
        <f ca="1">IF($C99=0,0,IF('Clinic Model'!$P$15="Annuity",-IFERROR(IPMT(D1_I/12,$C99,D1_T,OFFSET(D$4,,-$C99+1),0),),-IFERROR(ISPMT(D1_I/12,$C99-1,D1_T,OFFSET(D$4,,-$C99+1)),)))</f>
        <v>0</v>
      </c>
      <c r="F99" s="548">
        <f ca="1">IF($C99=0,0,IF('Clinic Model'!$P$15="Annuity",-IFERROR(IPMT(D1_I/12,$C99,D1_T,OFFSET(E$4,,-$C99+1),0),),-IFERROR(ISPMT(D1_I/12,$C99-1,D1_T,OFFSET(E$4,,-$C99+1)),)))</f>
        <v>0</v>
      </c>
      <c r="G99" s="548">
        <f ca="1">IF($C99=0,0,IF('Clinic Model'!$P$15="Annuity",-IFERROR(IPMT(D1_I/12,$C99,D1_T,OFFSET(F$4,,-$C99+1),0),),-IFERROR(ISPMT(D1_I/12,$C99-1,D1_T,OFFSET(F$4,,-$C99+1)),)))</f>
        <v>0</v>
      </c>
      <c r="H99" s="548">
        <f ca="1">IF($C99=0,0,IF('Clinic Model'!$P$15="Annuity",-IFERROR(IPMT(D1_I/12,$C99,D1_T,OFFSET(G$4,,-$C99+1),0),),-IFERROR(ISPMT(D1_I/12,$C99-1,D1_T,OFFSET(G$4,,-$C99+1)),)))</f>
        <v>0</v>
      </c>
      <c r="I99" s="548">
        <f ca="1">IF($C99=0,0,IF('Clinic Model'!$P$15="Annuity",-IFERROR(IPMT(D1_I/12,$C99,D1_T,OFFSET(H$4,,-$C99+1),0),),-IFERROR(ISPMT(D1_I/12,$C99-1,D1_T,OFFSET(H$4,,-$C99+1)),)))</f>
        <v>0</v>
      </c>
      <c r="J99" s="548">
        <f ca="1">IF($C99=0,0,IF('Clinic Model'!$P$15="Annuity",-IFERROR(IPMT(D1_I/12,$C99,D1_T,OFFSET(I$4,,-$C99+1),0),),-IFERROR(ISPMT(D1_I/12,$C99-1,D1_T,OFFSET(I$4,,-$C99+1)),)))</f>
        <v>0</v>
      </c>
      <c r="K99" s="548">
        <f ca="1">IF($C99=0,0,IF('Clinic Model'!$P$15="Annuity",-IFERROR(IPMT(D1_I/12,$C99,D1_T,OFFSET(J$4,,-$C99+1),0),),-IFERROR(ISPMT(D1_I/12,$C99-1,D1_T,OFFSET(J$4,,-$C99+1)),)))</f>
        <v>0</v>
      </c>
      <c r="L99" s="548">
        <f ca="1">IF($C99=0,0,IF('Clinic Model'!$P$15="Annuity",-IFERROR(IPMT(D1_I/12,$C99,D1_T,OFFSET(K$4,,-$C99+1),0),),-IFERROR(ISPMT(D1_I/12,$C99-1,D1_T,OFFSET(K$4,,-$C99+1)),)))</f>
        <v>0</v>
      </c>
      <c r="M99" s="548">
        <f ca="1">IF($C99=0,0,IF('Clinic Model'!$P$15="Annuity",-IFERROR(IPMT(D1_I/12,$C99,D1_T,OFFSET(L$4,,-$C99+1),0),),-IFERROR(ISPMT(D1_I/12,$C99-1,D1_T,OFFSET(L$4,,-$C99+1)),)))</f>
        <v>0</v>
      </c>
      <c r="N99" s="548">
        <f ca="1">IF($C99=0,0,IF('Clinic Model'!$P$15="Annuity",-IFERROR(IPMT(D1_I/12,$C99,D1_T,OFFSET(M$4,,-$C99+1),0),),-IFERROR(ISPMT(D1_I/12,$C99-1,D1_T,OFFSET(M$4,,-$C99+1)),)))</f>
        <v>0</v>
      </c>
      <c r="O99" s="548">
        <f ca="1">IF($C99=0,0,IF('Clinic Model'!$P$15="Annuity",-IFERROR(IPMT(D1_I/12,$C99,D1_T,OFFSET(N$4,,-$C99+1),0),),-IFERROR(ISPMT(D1_I/12,$C99-1,D1_T,OFFSET(N$4,,-$C99+1)),)))</f>
        <v>0</v>
      </c>
      <c r="P99" s="548">
        <f ca="1">IF($C99=0,0,IF('Clinic Model'!$P$15="Annuity",-IFERROR(IPMT(D1_I/12,$C99,D1_T,OFFSET(O$4,,-$C99+1),0),),-IFERROR(ISPMT(D1_I/12,$C99-1,D1_T,OFFSET(O$4,,-$C99+1)),)))</f>
        <v>0</v>
      </c>
      <c r="Q99" s="548">
        <f ca="1">IF($C99=0,0,IF('Clinic Model'!$P$15="Annuity",-IFERROR(IPMT(D1_I/12,$C99,D1_T,OFFSET(P$4,,-$C99+1),0),),-IFERROR(ISPMT(D1_I/12,$C99-1,D1_T,OFFSET(P$4,,-$C99+1)),)))</f>
        <v>0</v>
      </c>
      <c r="R99" s="548">
        <f ca="1">IF($C99=0,0,IF('Clinic Model'!$P$15="Annuity",-IFERROR(IPMT(D1_I/12,$C99,D1_T,OFFSET(Q$4,,-$C99+1),0),),-IFERROR(ISPMT(D1_I/12,$C99-1,D1_T,OFFSET(Q$4,,-$C99+1)),)))</f>
        <v>0</v>
      </c>
      <c r="S99" s="548">
        <f ca="1">IF($C99=0,0,IF('Clinic Model'!$P$15="Annuity",-IFERROR(IPMT(D1_I/12,$C99,D1_T,OFFSET(R$4,,-$C99+1),0),),-IFERROR(ISPMT(D1_I/12,$C99-1,D1_T,OFFSET(R$4,,-$C99+1)),)))</f>
        <v>0</v>
      </c>
      <c r="T99" s="548">
        <f ca="1">IF($C99=0,0,IF('Clinic Model'!$P$15="Annuity",-IFERROR(IPMT(D1_I/12,$C99,D1_T,OFFSET(S$4,,-$C99+1),0),),-IFERROR(ISPMT(D1_I/12,$C99-1,D1_T,OFFSET(S$4,,-$C99+1)),)))</f>
        <v>0</v>
      </c>
      <c r="U99" s="548">
        <f ca="1">IF($C99=0,0,IF('Clinic Model'!$P$15="Annuity",-IFERROR(IPMT(D1_I/12,$C99,D1_T,OFFSET(T$4,,-$C99+1),0),),-IFERROR(ISPMT(D1_I/12,$C99-1,D1_T,OFFSET(T$4,,-$C99+1)),)))</f>
        <v>0</v>
      </c>
      <c r="V99" s="548">
        <f ca="1">IF($C99=0,0,IF('Clinic Model'!$P$15="Annuity",-IFERROR(IPMT(D1_I/12,$C99,D1_T,OFFSET(U$4,,-$C99+1),0),),-IFERROR(ISPMT(D1_I/12,$C99-1,D1_T,OFFSET(U$4,,-$C99+1)),)))</f>
        <v>0</v>
      </c>
      <c r="W99" s="548">
        <f ca="1">IF($C99=0,0,IF('Clinic Model'!$P$15="Annuity",-IFERROR(IPMT(D1_I/12,$C99,D1_T,OFFSET(V$4,,-$C99+1),0),),-IFERROR(ISPMT(D1_I/12,$C99-1,D1_T,OFFSET(V$4,,-$C99+1)),)))</f>
        <v>0</v>
      </c>
      <c r="X99" s="548">
        <f ca="1">IF($C99=0,0,IF('Clinic Model'!$P$15="Annuity",-IFERROR(IPMT(D1_I/12,$C99,D1_T,OFFSET(W$4,,-$C99+1),0),),-IFERROR(ISPMT(D1_I/12,$C99-1,D1_T,OFFSET(W$4,,-$C99+1)),)))</f>
        <v>0</v>
      </c>
      <c r="Y99" s="548">
        <f ca="1">IF($C99=0,0,IF('Clinic Model'!$P$15="Annuity",-IFERROR(IPMT(D1_I/12,$C99,D1_T,OFFSET(X$4,,-$C99+1),0),),-IFERROR(ISPMT(D1_I/12,$C99-1,D1_T,OFFSET(X$4,,-$C99+1)),)))</f>
        <v>0</v>
      </c>
      <c r="Z99" s="548">
        <f ca="1">IF($C99=0,0,IF('Clinic Model'!$P$15="Annuity",-IFERROR(IPMT(D1_I/12,$C99,D1_T,OFFSET(Y$4,,-$C99+1),0),),-IFERROR(ISPMT(D1_I/12,$C99-1,D1_T,OFFSET(Y$4,,-$C99+1)),)))</f>
        <v>0</v>
      </c>
      <c r="AA99" s="548">
        <f ca="1">IF($C99=0,0,IF('Clinic Model'!$P$15="Annuity",-IFERROR(IPMT(D1_I/12,$C99,D1_T,OFFSET(Z$4,,-$C99+1),0),),-IFERROR(ISPMT(D1_I/12,$C99-1,D1_T,OFFSET(Z$4,,-$C99+1)),)))</f>
        <v>0</v>
      </c>
      <c r="AB99" s="548">
        <f ca="1">IF($C99=0,0,IF('Clinic Model'!$P$15="Annuity",-IFERROR(IPMT(D1_I/12,$C99,D1_T,OFFSET(AA$4,,-$C99+1),0),),-IFERROR(ISPMT(D1_I/12,$C99-1,D1_T,OFFSET(AA$4,,-$C99+1)),)))</f>
        <v>0</v>
      </c>
      <c r="AC99" s="548">
        <f ca="1">IF($C99=0,0,IF('Clinic Model'!$P$15="Annuity",-IFERROR(IPMT(D1_I/12,$C99,D1_T,OFFSET(AB$4,,-$C99+1),0),),-IFERROR(ISPMT(D1_I/12,$C99-1,D1_T,OFFSET(AB$4,,-$C99+1)),)))</f>
        <v>0</v>
      </c>
      <c r="AD99" s="548">
        <f ca="1">IF($C99=0,0,IF('Clinic Model'!$P$15="Annuity",-IFERROR(IPMT(D1_I/12,$C99,D1_T,OFFSET(AC$4,,-$C99+1),0),),-IFERROR(ISPMT(D1_I/12,$C99-1,D1_T,OFFSET(AC$4,,-$C99+1)),)))</f>
        <v>0</v>
      </c>
      <c r="AE99" s="548">
        <f ca="1">IF($C99=0,0,IF('Clinic Model'!$P$15="Annuity",-IFERROR(IPMT(D1_I/12,$C99,D1_T,OFFSET(AD$4,,-$C99+1),0),),-IFERROR(ISPMT(D1_I/12,$C99-1,D1_T,OFFSET(AD$4,,-$C99+1)),)))</f>
        <v>0</v>
      </c>
      <c r="AF99" s="548">
        <f ca="1">IF($C99=0,0,IF('Clinic Model'!$P$15="Annuity",-IFERROR(IPMT(D1_I/12,$C99,D1_T,OFFSET(AE$4,,-$C99+1),0),),-IFERROR(ISPMT(D1_I/12,$C99-1,D1_T,OFFSET(AE$4,,-$C99+1)),)))</f>
        <v>0</v>
      </c>
      <c r="AG99" s="548">
        <f ca="1">IF($C99=0,0,IF('Clinic Model'!$P$15="Annuity",-IFERROR(IPMT(D1_I/12,$C99,D1_T,OFFSET(AF$4,,-$C99+1),0),),-IFERROR(ISPMT(D1_I/12,$C99-1,D1_T,OFFSET(AF$4,,-$C99+1)),)))</f>
        <v>0</v>
      </c>
      <c r="AH99" s="548">
        <f ca="1">IF($C99=0,0,IF('Clinic Model'!$P$15="Annuity",-IFERROR(IPMT(D1_I/12,$C99,D1_T,OFFSET(AG$4,,-$C99+1),0),),-IFERROR(ISPMT(D1_I/12,$C99-1,D1_T,OFFSET(AG$4,,-$C99+1)),)))</f>
        <v>0</v>
      </c>
      <c r="AI99" s="548">
        <f ca="1">IF($C99=0,0,IF('Clinic Model'!$P$15="Annuity",-IFERROR(IPMT(D1_I/12,$C99,D1_T,OFFSET(AH$4,,-$C99+1),0),),-IFERROR(ISPMT(D1_I/12,$C99-1,D1_T,OFFSET(AH$4,,-$C99+1)),)))</f>
        <v>0</v>
      </c>
      <c r="AJ99" s="548">
        <f ca="1">IF($C99=0,0,IF('Clinic Model'!$P$15="Annuity",-IFERROR(IPMT(D1_I/12,$C99,D1_T,OFFSET(AI$4,,-$C99+1),0),),-IFERROR(ISPMT(D1_I/12,$C99-1,D1_T,OFFSET(AI$4,,-$C99+1)),)))</f>
        <v>0</v>
      </c>
      <c r="AK99" s="548">
        <f ca="1">IF($C99=0,0,IF('Clinic Model'!$P$15="Annuity",-IFERROR(IPMT(D1_I/12,$C99,D1_T,OFFSET(AJ$4,,-$C99+1),0),),-IFERROR(ISPMT(D1_I/12,$C99-1,D1_T,OFFSET(AJ$4,,-$C99+1)),)))</f>
        <v>1180.5555555555557</v>
      </c>
      <c r="AL99" s="548">
        <f ca="1">IF($C99=0,0,IF('Clinic Model'!$P$15="Annuity",-IFERROR(IPMT(D1_I/12,$C99,D1_T,OFFSET(AK$4,,-$C99+1),0),),-IFERROR(ISPMT(D1_I/12,$C99-1,D1_T,OFFSET(AK$4,,-$C99+1)),)))</f>
        <v>0</v>
      </c>
      <c r="AM99" s="548">
        <f ca="1">IF($C99=0,0,IF('Clinic Model'!$P$15="Annuity",-IFERROR(IPMT(D1_I/12,$C99,D1_T,OFFSET(AL$4,,-$C99+1),0),),-IFERROR(ISPMT(D1_I/12,$C99-1,D1_T,OFFSET(AL$4,,-$C99+1)),)))</f>
        <v>0</v>
      </c>
      <c r="AN99" s="548">
        <f ca="1">IF($C99=0,0,IF('Clinic Model'!$P$15="Annuity",-IFERROR(IPMT(D1_I/12,$C99,D1_T,OFFSET(AM$4,,-$C99+1),0),),-IFERROR(ISPMT(D1_I/12,$C99-1,D1_T,OFFSET(AM$4,,-$C99+1)),)))</f>
        <v>0</v>
      </c>
      <c r="AO99" s="548">
        <f ca="1">IF($C99=0,0,IF('Clinic Model'!$P$15="Annuity",-IFERROR(IPMT(D1_I/12,$C99,D1_T,OFFSET(AN$4,,-$C99+1),0),),-IFERROR(ISPMT(D1_I/12,$C99-1,D1_T,OFFSET(AN$4,,-$C99+1)),)))</f>
        <v>0</v>
      </c>
      <c r="AP99" s="548">
        <f ca="1">IF($C99=0,0,IF('Clinic Model'!$P$15="Annuity",-IFERROR(IPMT(D1_I/12,$C99,D1_T,OFFSET(AO$4,,-$C99+1),0),),-IFERROR(ISPMT(D1_I/12,$C99-1,D1_T,OFFSET(AO$4,,-$C99+1)),)))</f>
        <v>0</v>
      </c>
      <c r="AQ99" s="548">
        <f ca="1">IF($C99=0,0,IF('Clinic Model'!$P$15="Annuity",-IFERROR(IPMT(D1_I/12,$C99,D1_T,OFFSET(AP$4,,-$C99+1),0),),-IFERROR(ISPMT(D1_I/12,$C99-1,D1_T,OFFSET(AP$4,,-$C99+1)),)))</f>
        <v>0</v>
      </c>
      <c r="AR99" s="548">
        <f ca="1">IF($C99=0,0,IF('Clinic Model'!$P$15="Annuity",-IFERROR(IPMT(D1_I/12,$C99,D1_T,OFFSET(AQ$4,,-$C99+1),0),),-IFERROR(ISPMT(D1_I/12,$C99-1,D1_T,OFFSET(AQ$4,,-$C99+1)),)))</f>
        <v>0</v>
      </c>
      <c r="AS99" s="548">
        <f ca="1">IF($C99=0,0,IF('Clinic Model'!$P$15="Annuity",-IFERROR(IPMT(D1_I/12,$C99,D1_T,OFFSET(AR$4,,-$C99+1),0),),-IFERROR(ISPMT(D1_I/12,$C99-1,D1_T,OFFSET(AR$4,,-$C99+1)),)))</f>
        <v>0</v>
      </c>
      <c r="AT99" s="548">
        <f ca="1">IF($C99=0,0,IF('Clinic Model'!$P$15="Annuity",-IFERROR(IPMT(D1_I/12,$C99,D1_T,OFFSET(AS$4,,-$C99+1),0),),-IFERROR(ISPMT(D1_I/12,$C99-1,D1_T,OFFSET(AS$4,,-$C99+1)),)))</f>
        <v>0</v>
      </c>
      <c r="AU99" s="548">
        <f ca="1">IF($C99=0,0,IF('Clinic Model'!$P$15="Annuity",-IFERROR(IPMT(D1_I/12,$C99,D1_T,OFFSET(AT$4,,-$C99+1),0),),-IFERROR(ISPMT(D1_I/12,$C99-1,D1_T,OFFSET(AT$4,,-$C99+1)),)))</f>
        <v>0</v>
      </c>
      <c r="AV99" s="548">
        <f ca="1">IF($C99=0,0,IF('Clinic Model'!$P$15="Annuity",-IFERROR(IPMT(D1_I/12,$C99,D1_T,OFFSET(AU$4,,-$C99+1),0),),-IFERROR(ISPMT(D1_I/12,$C99-1,D1_T,OFFSET(AU$4,,-$C99+1)),)))</f>
        <v>0</v>
      </c>
      <c r="AW99" s="548">
        <f ca="1">IF($C99=0,0,IF('Clinic Model'!$P$15="Annuity",-IFERROR(IPMT(D1_I/12,$C99,D1_T,OFFSET(AV$4,,-$C99+1),0),),-IFERROR(ISPMT(D1_I/12,$C99-1,D1_T,OFFSET(AV$4,,-$C99+1)),)))</f>
        <v>0</v>
      </c>
      <c r="AX99" s="548">
        <f ca="1">IF($C99=0,0,IF('Clinic Model'!$P$15="Annuity",-IFERROR(IPMT(D1_I/12,$C99,D1_T,OFFSET(AW$4,,-$C99+1),0),),-IFERROR(ISPMT(D1_I/12,$C99-1,D1_T,OFFSET(AW$4,,-$C99+1)),)))</f>
        <v>0</v>
      </c>
      <c r="AY99" s="548">
        <f ca="1">IF($C99=0,0,IF('Clinic Model'!$P$15="Annuity",-IFERROR(IPMT(D1_I/12,$C99,D1_T,OFFSET(AX$4,,-$C99+1),0),),-IFERROR(ISPMT(D1_I/12,$C99-1,D1_T,OFFSET(AX$4,,-$C99+1)),)))</f>
        <v>0</v>
      </c>
      <c r="AZ99" s="548">
        <f ca="1">IF($C99=0,0,IF('Clinic Model'!$P$15="Annuity",-IFERROR(IPMT(D1_I/12,$C99,D1_T,OFFSET(AY$4,,-$C99+1),0),),-IFERROR(ISPMT(D1_I/12,$C99-1,D1_T,OFFSET(AY$4,,-$C99+1)),)))</f>
        <v>0</v>
      </c>
      <c r="BA99" s="548">
        <f ca="1">IF($C99=0,0,IF('Clinic Model'!$P$15="Annuity",-IFERROR(IPMT(D1_I/12,$C99,D1_T,OFFSET(AZ$4,,-$C99+1),0),),-IFERROR(ISPMT(D1_I/12,$C99-1,D1_T,OFFSET(AZ$4,,-$C99+1)),)))</f>
        <v>0</v>
      </c>
      <c r="BB99" s="548">
        <f ca="1">IF($C99=0,0,IF('Clinic Model'!$P$15="Annuity",-IFERROR(IPMT(D1_I/12,$C99,D1_T,OFFSET(BA$4,,-$C99+1),0),),-IFERROR(ISPMT(D1_I/12,$C99-1,D1_T,OFFSET(BA$4,,-$C99+1)),)))</f>
        <v>0</v>
      </c>
      <c r="BC99" s="548">
        <f ca="1">IF($C99=0,0,IF('Clinic Model'!$P$15="Annuity",-IFERROR(IPMT(D1_I/12,$C99,D1_T,OFFSET(BB$4,,-$C99+1),0),),-IFERROR(ISPMT(D1_I/12,$C99-1,D1_T,OFFSET(BB$4,,-$C99+1)),)))</f>
        <v>0</v>
      </c>
      <c r="BD99" s="548">
        <f ca="1">IF($C99=0,0,IF('Clinic Model'!$P$15="Annuity",-IFERROR(IPMT(D1_I/12,$C99,D1_T,OFFSET(BC$4,,-$C99+1),0),),-IFERROR(ISPMT(D1_I/12,$C99-1,D1_T,OFFSET(BC$4,,-$C99+1)),)))</f>
        <v>0</v>
      </c>
      <c r="BE99" s="548">
        <f ca="1">IF($C99=0,0,IF('Clinic Model'!$P$15="Annuity",-IFERROR(IPMT(D1_I/12,$C99,D1_T,OFFSET(BD$4,,-$C99+1),0),),-IFERROR(ISPMT(D1_I/12,$C99-1,D1_T,OFFSET(BD$4,,-$C99+1)),)))</f>
        <v>0</v>
      </c>
      <c r="BF99" s="548">
        <f ca="1">IF($C99=0,0,IF('Clinic Model'!$P$15="Annuity",-IFERROR(IPMT(D1_I/12,$C99,D1_T,OFFSET(BE$4,,-$C99+1),0),),-IFERROR(ISPMT(D1_I/12,$C99-1,D1_T,OFFSET(BE$4,,-$C99+1)),)))</f>
        <v>0</v>
      </c>
      <c r="BG99" s="548">
        <f ca="1">IF($C99=0,0,IF('Clinic Model'!$P$15="Annuity",-IFERROR(IPMT(D1_I/12,$C99,D1_T,OFFSET(BF$4,,-$C99+1),0),),-IFERROR(ISPMT(D1_I/12,$C99-1,D1_T,OFFSET(BF$4,,-$C99+1)),)))</f>
        <v>0</v>
      </c>
      <c r="BH99" s="548">
        <f ca="1">IF($C99=0,0,IF('Clinic Model'!$P$15="Annuity",-IFERROR(IPMT(D1_I/12,$C99,D1_T,OFFSET(BG$4,,-$C99+1),0),),-IFERROR(ISPMT(D1_I/12,$C99-1,D1_T,OFFSET(BG$4,,-$C99+1)),)))</f>
        <v>0</v>
      </c>
      <c r="BI99" s="548">
        <f ca="1">IF($C99=0,0,IF('Clinic Model'!$P$15="Annuity",-IFERROR(IPMT(D1_I/12,$C99,D1_T,OFFSET(BH$4,,-$C99+1),0),),-IFERROR(ISPMT(D1_I/12,$C99-1,D1_T,OFFSET(BH$4,,-$C99+1)),)))</f>
        <v>0</v>
      </c>
      <c r="BJ99" s="548">
        <f ca="1">IF($C99=0,0,IF('Clinic Model'!$P$15="Annuity",-IFERROR(IPMT(D1_I/12,$C99,D1_T,OFFSET(BI$4,,-$C99+1),0),),-IFERROR(ISPMT(D1_I/12,$C99-1,D1_T,OFFSET(BI$4,,-$C99+1)),)))</f>
        <v>0</v>
      </c>
      <c r="BK99" s="548">
        <f ca="1">IF($C99=0,0,IF('Clinic Model'!$P$15="Annuity",-IFERROR(IPMT(D1_I/12,$C99,D1_T,OFFSET(BJ$4,,-$C99+1),0),),-IFERROR(ISPMT(D1_I/12,$C99-1,D1_T,OFFSET(BJ$4,,-$C99+1)),)))</f>
        <v>0</v>
      </c>
      <c r="BL99" s="548">
        <f ca="1">IF($C99=0,0,IF('Clinic Model'!$P$15="Annuity",-IFERROR(IPMT(D1_I/12,$C99,D1_T,OFFSET(BK$4,,-$C99+1),0),),-IFERROR(ISPMT(D1_I/12,$C99-1,D1_T,OFFSET(BK$4,,-$C99+1)),)))</f>
        <v>0</v>
      </c>
    </row>
    <row r="100" spans="1:64" ht="10.5" hidden="1" customHeight="1" outlineLevel="1" x14ac:dyDescent="0.3">
      <c r="A100" s="105"/>
      <c r="B100" s="504"/>
      <c r="C100" s="105">
        <f t="shared" si="7"/>
        <v>33</v>
      </c>
      <c r="E100" s="548">
        <f ca="1">IF($C100=0,0,IF('Clinic Model'!$P$15="Annuity",-IFERROR(IPMT(D1_I/12,$C100,D1_T,OFFSET(D$4,,-$C100+1),0),),-IFERROR(ISPMT(D1_I/12,$C100-1,D1_T,OFFSET(D$4,,-$C100+1)),)))</f>
        <v>0</v>
      </c>
      <c r="F100" s="548">
        <f ca="1">IF($C100=0,0,IF('Clinic Model'!$P$15="Annuity",-IFERROR(IPMT(D1_I/12,$C100,D1_T,OFFSET(E$4,,-$C100+1),0),),-IFERROR(ISPMT(D1_I/12,$C100-1,D1_T,OFFSET(E$4,,-$C100+1)),)))</f>
        <v>0</v>
      </c>
      <c r="G100" s="548">
        <f ca="1">IF($C100=0,0,IF('Clinic Model'!$P$15="Annuity",-IFERROR(IPMT(D1_I/12,$C100,D1_T,OFFSET(F$4,,-$C100+1),0),),-IFERROR(ISPMT(D1_I/12,$C100-1,D1_T,OFFSET(F$4,,-$C100+1)),)))</f>
        <v>0</v>
      </c>
      <c r="H100" s="548">
        <f ca="1">IF($C100=0,0,IF('Clinic Model'!$P$15="Annuity",-IFERROR(IPMT(D1_I/12,$C100,D1_T,OFFSET(G$4,,-$C100+1),0),),-IFERROR(ISPMT(D1_I/12,$C100-1,D1_T,OFFSET(G$4,,-$C100+1)),)))</f>
        <v>0</v>
      </c>
      <c r="I100" s="548">
        <f ca="1">IF($C100=0,0,IF('Clinic Model'!$P$15="Annuity",-IFERROR(IPMT(D1_I/12,$C100,D1_T,OFFSET(H$4,,-$C100+1),0),),-IFERROR(ISPMT(D1_I/12,$C100-1,D1_T,OFFSET(H$4,,-$C100+1)),)))</f>
        <v>0</v>
      </c>
      <c r="J100" s="548">
        <f ca="1">IF($C100=0,0,IF('Clinic Model'!$P$15="Annuity",-IFERROR(IPMT(D1_I/12,$C100,D1_T,OFFSET(I$4,,-$C100+1),0),),-IFERROR(ISPMT(D1_I/12,$C100-1,D1_T,OFFSET(I$4,,-$C100+1)),)))</f>
        <v>0</v>
      </c>
      <c r="K100" s="548">
        <f ca="1">IF($C100=0,0,IF('Clinic Model'!$P$15="Annuity",-IFERROR(IPMT(D1_I/12,$C100,D1_T,OFFSET(J$4,,-$C100+1),0),),-IFERROR(ISPMT(D1_I/12,$C100-1,D1_T,OFFSET(J$4,,-$C100+1)),)))</f>
        <v>0</v>
      </c>
      <c r="L100" s="548">
        <f ca="1">IF($C100=0,0,IF('Clinic Model'!$P$15="Annuity",-IFERROR(IPMT(D1_I/12,$C100,D1_T,OFFSET(K$4,,-$C100+1),0),),-IFERROR(ISPMT(D1_I/12,$C100-1,D1_T,OFFSET(K$4,,-$C100+1)),)))</f>
        <v>0</v>
      </c>
      <c r="M100" s="548">
        <f ca="1">IF($C100=0,0,IF('Clinic Model'!$P$15="Annuity",-IFERROR(IPMT(D1_I/12,$C100,D1_T,OFFSET(L$4,,-$C100+1),0),),-IFERROR(ISPMT(D1_I/12,$C100-1,D1_T,OFFSET(L$4,,-$C100+1)),)))</f>
        <v>0</v>
      </c>
      <c r="N100" s="548">
        <f ca="1">IF($C100=0,0,IF('Clinic Model'!$P$15="Annuity",-IFERROR(IPMT(D1_I/12,$C100,D1_T,OFFSET(M$4,,-$C100+1),0),),-IFERROR(ISPMT(D1_I/12,$C100-1,D1_T,OFFSET(M$4,,-$C100+1)),)))</f>
        <v>0</v>
      </c>
      <c r="O100" s="548">
        <f ca="1">IF($C100=0,0,IF('Clinic Model'!$P$15="Annuity",-IFERROR(IPMT(D1_I/12,$C100,D1_T,OFFSET(N$4,,-$C100+1),0),),-IFERROR(ISPMT(D1_I/12,$C100-1,D1_T,OFFSET(N$4,,-$C100+1)),)))</f>
        <v>0</v>
      </c>
      <c r="P100" s="548">
        <f ca="1">IF($C100=0,0,IF('Clinic Model'!$P$15="Annuity",-IFERROR(IPMT(D1_I/12,$C100,D1_T,OFFSET(O$4,,-$C100+1),0),),-IFERROR(ISPMT(D1_I/12,$C100-1,D1_T,OFFSET(O$4,,-$C100+1)),)))</f>
        <v>0</v>
      </c>
      <c r="Q100" s="548">
        <f ca="1">IF($C100=0,0,IF('Clinic Model'!$P$15="Annuity",-IFERROR(IPMT(D1_I/12,$C100,D1_T,OFFSET(P$4,,-$C100+1),0),),-IFERROR(ISPMT(D1_I/12,$C100-1,D1_T,OFFSET(P$4,,-$C100+1)),)))</f>
        <v>0</v>
      </c>
      <c r="R100" s="548">
        <f ca="1">IF($C100=0,0,IF('Clinic Model'!$P$15="Annuity",-IFERROR(IPMT(D1_I/12,$C100,D1_T,OFFSET(Q$4,,-$C100+1),0),),-IFERROR(ISPMT(D1_I/12,$C100-1,D1_T,OFFSET(Q$4,,-$C100+1)),)))</f>
        <v>0</v>
      </c>
      <c r="S100" s="548">
        <f ca="1">IF($C100=0,0,IF('Clinic Model'!$P$15="Annuity",-IFERROR(IPMT(D1_I/12,$C100,D1_T,OFFSET(R$4,,-$C100+1),0),),-IFERROR(ISPMT(D1_I/12,$C100-1,D1_T,OFFSET(R$4,,-$C100+1)),)))</f>
        <v>0</v>
      </c>
      <c r="T100" s="548">
        <f ca="1">IF($C100=0,0,IF('Clinic Model'!$P$15="Annuity",-IFERROR(IPMT(D1_I/12,$C100,D1_T,OFFSET(S$4,,-$C100+1),0),),-IFERROR(ISPMT(D1_I/12,$C100-1,D1_T,OFFSET(S$4,,-$C100+1)),)))</f>
        <v>0</v>
      </c>
      <c r="U100" s="548">
        <f ca="1">IF($C100=0,0,IF('Clinic Model'!$P$15="Annuity",-IFERROR(IPMT(D1_I/12,$C100,D1_T,OFFSET(T$4,,-$C100+1),0),),-IFERROR(ISPMT(D1_I/12,$C100-1,D1_T,OFFSET(T$4,,-$C100+1)),)))</f>
        <v>0</v>
      </c>
      <c r="V100" s="548">
        <f ca="1">IF($C100=0,0,IF('Clinic Model'!$P$15="Annuity",-IFERROR(IPMT(D1_I/12,$C100,D1_T,OFFSET(U$4,,-$C100+1),0),),-IFERROR(ISPMT(D1_I/12,$C100-1,D1_T,OFFSET(U$4,,-$C100+1)),)))</f>
        <v>0</v>
      </c>
      <c r="W100" s="548">
        <f ca="1">IF($C100=0,0,IF('Clinic Model'!$P$15="Annuity",-IFERROR(IPMT(D1_I/12,$C100,D1_T,OFFSET(V$4,,-$C100+1),0),),-IFERROR(ISPMT(D1_I/12,$C100-1,D1_T,OFFSET(V$4,,-$C100+1)),)))</f>
        <v>0</v>
      </c>
      <c r="X100" s="548">
        <f ca="1">IF($C100=0,0,IF('Clinic Model'!$P$15="Annuity",-IFERROR(IPMT(D1_I/12,$C100,D1_T,OFFSET(W$4,,-$C100+1),0),),-IFERROR(ISPMT(D1_I/12,$C100-1,D1_T,OFFSET(W$4,,-$C100+1)),)))</f>
        <v>0</v>
      </c>
      <c r="Y100" s="548">
        <f ca="1">IF($C100=0,0,IF('Clinic Model'!$P$15="Annuity",-IFERROR(IPMT(D1_I/12,$C100,D1_T,OFFSET(X$4,,-$C100+1),0),),-IFERROR(ISPMT(D1_I/12,$C100-1,D1_T,OFFSET(X$4,,-$C100+1)),)))</f>
        <v>0</v>
      </c>
      <c r="Z100" s="548">
        <f ca="1">IF($C100=0,0,IF('Clinic Model'!$P$15="Annuity",-IFERROR(IPMT(D1_I/12,$C100,D1_T,OFFSET(Y$4,,-$C100+1),0),),-IFERROR(ISPMT(D1_I/12,$C100-1,D1_T,OFFSET(Y$4,,-$C100+1)),)))</f>
        <v>0</v>
      </c>
      <c r="AA100" s="548">
        <f ca="1">IF($C100=0,0,IF('Clinic Model'!$P$15="Annuity",-IFERROR(IPMT(D1_I/12,$C100,D1_T,OFFSET(Z$4,,-$C100+1),0),),-IFERROR(ISPMT(D1_I/12,$C100-1,D1_T,OFFSET(Z$4,,-$C100+1)),)))</f>
        <v>0</v>
      </c>
      <c r="AB100" s="548">
        <f ca="1">IF($C100=0,0,IF('Clinic Model'!$P$15="Annuity",-IFERROR(IPMT(D1_I/12,$C100,D1_T,OFFSET(AA$4,,-$C100+1),0),),-IFERROR(ISPMT(D1_I/12,$C100-1,D1_T,OFFSET(AA$4,,-$C100+1)),)))</f>
        <v>0</v>
      </c>
      <c r="AC100" s="548">
        <f ca="1">IF($C100=0,0,IF('Clinic Model'!$P$15="Annuity",-IFERROR(IPMT(D1_I/12,$C100,D1_T,OFFSET(AB$4,,-$C100+1),0),),-IFERROR(ISPMT(D1_I/12,$C100-1,D1_T,OFFSET(AB$4,,-$C100+1)),)))</f>
        <v>0</v>
      </c>
      <c r="AD100" s="548">
        <f ca="1">IF($C100=0,0,IF('Clinic Model'!$P$15="Annuity",-IFERROR(IPMT(D1_I/12,$C100,D1_T,OFFSET(AC$4,,-$C100+1),0),),-IFERROR(ISPMT(D1_I/12,$C100-1,D1_T,OFFSET(AC$4,,-$C100+1)),)))</f>
        <v>0</v>
      </c>
      <c r="AE100" s="548">
        <f ca="1">IF($C100=0,0,IF('Clinic Model'!$P$15="Annuity",-IFERROR(IPMT(D1_I/12,$C100,D1_T,OFFSET(AD$4,,-$C100+1),0),),-IFERROR(ISPMT(D1_I/12,$C100-1,D1_T,OFFSET(AD$4,,-$C100+1)),)))</f>
        <v>0</v>
      </c>
      <c r="AF100" s="548">
        <f ca="1">IF($C100=0,0,IF('Clinic Model'!$P$15="Annuity",-IFERROR(IPMT(D1_I/12,$C100,D1_T,OFFSET(AE$4,,-$C100+1),0),),-IFERROR(ISPMT(D1_I/12,$C100-1,D1_T,OFFSET(AE$4,,-$C100+1)),)))</f>
        <v>0</v>
      </c>
      <c r="AG100" s="548">
        <f ca="1">IF($C100=0,0,IF('Clinic Model'!$P$15="Annuity",-IFERROR(IPMT(D1_I/12,$C100,D1_T,OFFSET(AF$4,,-$C100+1),0),),-IFERROR(ISPMT(D1_I/12,$C100-1,D1_T,OFFSET(AF$4,,-$C100+1)),)))</f>
        <v>0</v>
      </c>
      <c r="AH100" s="548">
        <f ca="1">IF($C100=0,0,IF('Clinic Model'!$P$15="Annuity",-IFERROR(IPMT(D1_I/12,$C100,D1_T,OFFSET(AG$4,,-$C100+1),0),),-IFERROR(ISPMT(D1_I/12,$C100-1,D1_T,OFFSET(AG$4,,-$C100+1)),)))</f>
        <v>0</v>
      </c>
      <c r="AI100" s="548">
        <f ca="1">IF($C100=0,0,IF('Clinic Model'!$P$15="Annuity",-IFERROR(IPMT(D1_I/12,$C100,D1_T,OFFSET(AH$4,,-$C100+1),0),),-IFERROR(ISPMT(D1_I/12,$C100-1,D1_T,OFFSET(AH$4,,-$C100+1)),)))</f>
        <v>0</v>
      </c>
      <c r="AJ100" s="548">
        <f ca="1">IF($C100=0,0,IF('Clinic Model'!$P$15="Annuity",-IFERROR(IPMT(D1_I/12,$C100,D1_T,OFFSET(AI$4,,-$C100+1),0),),-IFERROR(ISPMT(D1_I/12,$C100-1,D1_T,OFFSET(AI$4,,-$C100+1)),)))</f>
        <v>0</v>
      </c>
      <c r="AK100" s="548">
        <f ca="1">IF($C100=0,0,IF('Clinic Model'!$P$15="Annuity",-IFERROR(IPMT(D1_I/12,$C100,D1_T,OFFSET(AJ$4,,-$C100+1),0),),-IFERROR(ISPMT(D1_I/12,$C100-1,D1_T,OFFSET(AJ$4,,-$C100+1)),)))</f>
        <v>0</v>
      </c>
      <c r="AL100" s="548">
        <f ca="1">IF($C100=0,0,IF('Clinic Model'!$P$15="Annuity",-IFERROR(IPMT(D1_I/12,$C100,D1_T,OFFSET(AK$4,,-$C100+1),0),),-IFERROR(ISPMT(D1_I/12,$C100-1,D1_T,OFFSET(AK$4,,-$C100+1)),)))</f>
        <v>944.44444444444446</v>
      </c>
      <c r="AM100" s="548">
        <f ca="1">IF($C100=0,0,IF('Clinic Model'!$P$15="Annuity",-IFERROR(IPMT(D1_I/12,$C100,D1_T,OFFSET(AL$4,,-$C100+1),0),),-IFERROR(ISPMT(D1_I/12,$C100-1,D1_T,OFFSET(AL$4,,-$C100+1)),)))</f>
        <v>0</v>
      </c>
      <c r="AN100" s="548">
        <f ca="1">IF($C100=0,0,IF('Clinic Model'!$P$15="Annuity",-IFERROR(IPMT(D1_I/12,$C100,D1_T,OFFSET(AM$4,,-$C100+1),0),),-IFERROR(ISPMT(D1_I/12,$C100-1,D1_T,OFFSET(AM$4,,-$C100+1)),)))</f>
        <v>0</v>
      </c>
      <c r="AO100" s="548">
        <f ca="1">IF($C100=0,0,IF('Clinic Model'!$P$15="Annuity",-IFERROR(IPMT(D1_I/12,$C100,D1_T,OFFSET(AN$4,,-$C100+1),0),),-IFERROR(ISPMT(D1_I/12,$C100-1,D1_T,OFFSET(AN$4,,-$C100+1)),)))</f>
        <v>0</v>
      </c>
      <c r="AP100" s="548">
        <f ca="1">IF($C100=0,0,IF('Clinic Model'!$P$15="Annuity",-IFERROR(IPMT(D1_I/12,$C100,D1_T,OFFSET(AO$4,,-$C100+1),0),),-IFERROR(ISPMT(D1_I/12,$C100-1,D1_T,OFFSET(AO$4,,-$C100+1)),)))</f>
        <v>0</v>
      </c>
      <c r="AQ100" s="548">
        <f ca="1">IF($C100=0,0,IF('Clinic Model'!$P$15="Annuity",-IFERROR(IPMT(D1_I/12,$C100,D1_T,OFFSET(AP$4,,-$C100+1),0),),-IFERROR(ISPMT(D1_I/12,$C100-1,D1_T,OFFSET(AP$4,,-$C100+1)),)))</f>
        <v>0</v>
      </c>
      <c r="AR100" s="548">
        <f ca="1">IF($C100=0,0,IF('Clinic Model'!$P$15="Annuity",-IFERROR(IPMT(D1_I/12,$C100,D1_T,OFFSET(AQ$4,,-$C100+1),0),),-IFERROR(ISPMT(D1_I/12,$C100-1,D1_T,OFFSET(AQ$4,,-$C100+1)),)))</f>
        <v>0</v>
      </c>
      <c r="AS100" s="548">
        <f ca="1">IF($C100=0,0,IF('Clinic Model'!$P$15="Annuity",-IFERROR(IPMT(D1_I/12,$C100,D1_T,OFFSET(AR$4,,-$C100+1),0),),-IFERROR(ISPMT(D1_I/12,$C100-1,D1_T,OFFSET(AR$4,,-$C100+1)),)))</f>
        <v>0</v>
      </c>
      <c r="AT100" s="548">
        <f ca="1">IF($C100=0,0,IF('Clinic Model'!$P$15="Annuity",-IFERROR(IPMT(D1_I/12,$C100,D1_T,OFFSET(AS$4,,-$C100+1),0),),-IFERROR(ISPMT(D1_I/12,$C100-1,D1_T,OFFSET(AS$4,,-$C100+1)),)))</f>
        <v>0</v>
      </c>
      <c r="AU100" s="548">
        <f ca="1">IF($C100=0,0,IF('Clinic Model'!$P$15="Annuity",-IFERROR(IPMT(D1_I/12,$C100,D1_T,OFFSET(AT$4,,-$C100+1),0),),-IFERROR(ISPMT(D1_I/12,$C100-1,D1_T,OFFSET(AT$4,,-$C100+1)),)))</f>
        <v>0</v>
      </c>
      <c r="AV100" s="548">
        <f ca="1">IF($C100=0,0,IF('Clinic Model'!$P$15="Annuity",-IFERROR(IPMT(D1_I/12,$C100,D1_T,OFFSET(AU$4,,-$C100+1),0),),-IFERROR(ISPMT(D1_I/12,$C100-1,D1_T,OFFSET(AU$4,,-$C100+1)),)))</f>
        <v>0</v>
      </c>
      <c r="AW100" s="548">
        <f ca="1">IF($C100=0,0,IF('Clinic Model'!$P$15="Annuity",-IFERROR(IPMT(D1_I/12,$C100,D1_T,OFFSET(AV$4,,-$C100+1),0),),-IFERROR(ISPMT(D1_I/12,$C100-1,D1_T,OFFSET(AV$4,,-$C100+1)),)))</f>
        <v>0</v>
      </c>
      <c r="AX100" s="548">
        <f ca="1">IF($C100=0,0,IF('Clinic Model'!$P$15="Annuity",-IFERROR(IPMT(D1_I/12,$C100,D1_T,OFFSET(AW$4,,-$C100+1),0),),-IFERROR(ISPMT(D1_I/12,$C100-1,D1_T,OFFSET(AW$4,,-$C100+1)),)))</f>
        <v>0</v>
      </c>
      <c r="AY100" s="548">
        <f ca="1">IF($C100=0,0,IF('Clinic Model'!$P$15="Annuity",-IFERROR(IPMT(D1_I/12,$C100,D1_T,OFFSET(AX$4,,-$C100+1),0),),-IFERROR(ISPMT(D1_I/12,$C100-1,D1_T,OFFSET(AX$4,,-$C100+1)),)))</f>
        <v>0</v>
      </c>
      <c r="AZ100" s="548">
        <f ca="1">IF($C100=0,0,IF('Clinic Model'!$P$15="Annuity",-IFERROR(IPMT(D1_I/12,$C100,D1_T,OFFSET(AY$4,,-$C100+1),0),),-IFERROR(ISPMT(D1_I/12,$C100-1,D1_T,OFFSET(AY$4,,-$C100+1)),)))</f>
        <v>0</v>
      </c>
      <c r="BA100" s="548">
        <f ca="1">IF($C100=0,0,IF('Clinic Model'!$P$15="Annuity",-IFERROR(IPMT(D1_I/12,$C100,D1_T,OFFSET(AZ$4,,-$C100+1),0),),-IFERROR(ISPMT(D1_I/12,$C100-1,D1_T,OFFSET(AZ$4,,-$C100+1)),)))</f>
        <v>0</v>
      </c>
      <c r="BB100" s="548">
        <f ca="1">IF($C100=0,0,IF('Clinic Model'!$P$15="Annuity",-IFERROR(IPMT(D1_I/12,$C100,D1_T,OFFSET(BA$4,,-$C100+1),0),),-IFERROR(ISPMT(D1_I/12,$C100-1,D1_T,OFFSET(BA$4,,-$C100+1)),)))</f>
        <v>0</v>
      </c>
      <c r="BC100" s="548">
        <f ca="1">IF($C100=0,0,IF('Clinic Model'!$P$15="Annuity",-IFERROR(IPMT(D1_I/12,$C100,D1_T,OFFSET(BB$4,,-$C100+1),0),),-IFERROR(ISPMT(D1_I/12,$C100-1,D1_T,OFFSET(BB$4,,-$C100+1)),)))</f>
        <v>0</v>
      </c>
      <c r="BD100" s="548">
        <f ca="1">IF($C100=0,0,IF('Clinic Model'!$P$15="Annuity",-IFERROR(IPMT(D1_I/12,$C100,D1_T,OFFSET(BC$4,,-$C100+1),0),),-IFERROR(ISPMT(D1_I/12,$C100-1,D1_T,OFFSET(BC$4,,-$C100+1)),)))</f>
        <v>0</v>
      </c>
      <c r="BE100" s="548">
        <f ca="1">IF($C100=0,0,IF('Clinic Model'!$P$15="Annuity",-IFERROR(IPMT(D1_I/12,$C100,D1_T,OFFSET(BD$4,,-$C100+1),0),),-IFERROR(ISPMT(D1_I/12,$C100-1,D1_T,OFFSET(BD$4,,-$C100+1)),)))</f>
        <v>0</v>
      </c>
      <c r="BF100" s="548">
        <f ca="1">IF($C100=0,0,IF('Clinic Model'!$P$15="Annuity",-IFERROR(IPMT(D1_I/12,$C100,D1_T,OFFSET(BE$4,,-$C100+1),0),),-IFERROR(ISPMT(D1_I/12,$C100-1,D1_T,OFFSET(BE$4,,-$C100+1)),)))</f>
        <v>0</v>
      </c>
      <c r="BG100" s="548">
        <f ca="1">IF($C100=0,0,IF('Clinic Model'!$P$15="Annuity",-IFERROR(IPMT(D1_I/12,$C100,D1_T,OFFSET(BF$4,,-$C100+1),0),),-IFERROR(ISPMT(D1_I/12,$C100-1,D1_T,OFFSET(BF$4,,-$C100+1)),)))</f>
        <v>0</v>
      </c>
      <c r="BH100" s="548">
        <f ca="1">IF($C100=0,0,IF('Clinic Model'!$P$15="Annuity",-IFERROR(IPMT(D1_I/12,$C100,D1_T,OFFSET(BG$4,,-$C100+1),0),),-IFERROR(ISPMT(D1_I/12,$C100-1,D1_T,OFFSET(BG$4,,-$C100+1)),)))</f>
        <v>0</v>
      </c>
      <c r="BI100" s="548">
        <f ca="1">IF($C100=0,0,IF('Clinic Model'!$P$15="Annuity",-IFERROR(IPMT(D1_I/12,$C100,D1_T,OFFSET(BH$4,,-$C100+1),0),),-IFERROR(ISPMT(D1_I/12,$C100-1,D1_T,OFFSET(BH$4,,-$C100+1)),)))</f>
        <v>0</v>
      </c>
      <c r="BJ100" s="548">
        <f ca="1">IF($C100=0,0,IF('Clinic Model'!$P$15="Annuity",-IFERROR(IPMT(D1_I/12,$C100,D1_T,OFFSET(BI$4,,-$C100+1),0),),-IFERROR(ISPMT(D1_I/12,$C100-1,D1_T,OFFSET(BI$4,,-$C100+1)),)))</f>
        <v>0</v>
      </c>
      <c r="BK100" s="548">
        <f ca="1">IF($C100=0,0,IF('Clinic Model'!$P$15="Annuity",-IFERROR(IPMT(D1_I/12,$C100,D1_T,OFFSET(BJ$4,,-$C100+1),0),),-IFERROR(ISPMT(D1_I/12,$C100-1,D1_T,OFFSET(BJ$4,,-$C100+1)),)))</f>
        <v>0</v>
      </c>
      <c r="BL100" s="548">
        <f ca="1">IF($C100=0,0,IF('Clinic Model'!$P$15="Annuity",-IFERROR(IPMT(D1_I/12,$C100,D1_T,OFFSET(BK$4,,-$C100+1),0),),-IFERROR(ISPMT(D1_I/12,$C100-1,D1_T,OFFSET(BK$4,,-$C100+1)),)))</f>
        <v>0</v>
      </c>
    </row>
    <row r="101" spans="1:64" ht="10.5" hidden="1" customHeight="1" outlineLevel="1" x14ac:dyDescent="0.3">
      <c r="A101" s="105"/>
      <c r="B101" s="504"/>
      <c r="C101" s="105">
        <f t="shared" ref="C101:C127" si="8">IF(C100=0,0,IF((C100+1)&lt;=D1_T,C100+1,0))</f>
        <v>34</v>
      </c>
      <c r="E101" s="548">
        <f ca="1">IF($C101=0,0,IF('Clinic Model'!$P$15="Annuity",-IFERROR(IPMT(D1_I/12,$C101,D1_T,OFFSET(D$4,,-$C101+1),0),),-IFERROR(ISPMT(D1_I/12,$C101-1,D1_T,OFFSET(D$4,,-$C101+1)),)))</f>
        <v>0</v>
      </c>
      <c r="F101" s="548">
        <f ca="1">IF($C101=0,0,IF('Clinic Model'!$P$15="Annuity",-IFERROR(IPMT(D1_I/12,$C101,D1_T,OFFSET(E$4,,-$C101+1),0),),-IFERROR(ISPMT(D1_I/12,$C101-1,D1_T,OFFSET(E$4,,-$C101+1)),)))</f>
        <v>0</v>
      </c>
      <c r="G101" s="548">
        <f ca="1">IF($C101=0,0,IF('Clinic Model'!$P$15="Annuity",-IFERROR(IPMT(D1_I/12,$C101,D1_T,OFFSET(F$4,,-$C101+1),0),),-IFERROR(ISPMT(D1_I/12,$C101-1,D1_T,OFFSET(F$4,,-$C101+1)),)))</f>
        <v>0</v>
      </c>
      <c r="H101" s="548">
        <f ca="1">IF($C101=0,0,IF('Clinic Model'!$P$15="Annuity",-IFERROR(IPMT(D1_I/12,$C101,D1_T,OFFSET(G$4,,-$C101+1),0),),-IFERROR(ISPMT(D1_I/12,$C101-1,D1_T,OFFSET(G$4,,-$C101+1)),)))</f>
        <v>0</v>
      </c>
      <c r="I101" s="548">
        <f ca="1">IF($C101=0,0,IF('Clinic Model'!$P$15="Annuity",-IFERROR(IPMT(D1_I/12,$C101,D1_T,OFFSET(H$4,,-$C101+1),0),),-IFERROR(ISPMT(D1_I/12,$C101-1,D1_T,OFFSET(H$4,,-$C101+1)),)))</f>
        <v>0</v>
      </c>
      <c r="J101" s="548">
        <f ca="1">IF($C101=0,0,IF('Clinic Model'!$P$15="Annuity",-IFERROR(IPMT(D1_I/12,$C101,D1_T,OFFSET(I$4,,-$C101+1),0),),-IFERROR(ISPMT(D1_I/12,$C101-1,D1_T,OFFSET(I$4,,-$C101+1)),)))</f>
        <v>0</v>
      </c>
      <c r="K101" s="548">
        <f ca="1">IF($C101=0,0,IF('Clinic Model'!$P$15="Annuity",-IFERROR(IPMT(D1_I/12,$C101,D1_T,OFFSET(J$4,,-$C101+1),0),),-IFERROR(ISPMT(D1_I/12,$C101-1,D1_T,OFFSET(J$4,,-$C101+1)),)))</f>
        <v>0</v>
      </c>
      <c r="L101" s="548">
        <f ca="1">IF($C101=0,0,IF('Clinic Model'!$P$15="Annuity",-IFERROR(IPMT(D1_I/12,$C101,D1_T,OFFSET(K$4,,-$C101+1),0),),-IFERROR(ISPMT(D1_I/12,$C101-1,D1_T,OFFSET(K$4,,-$C101+1)),)))</f>
        <v>0</v>
      </c>
      <c r="M101" s="548">
        <f ca="1">IF($C101=0,0,IF('Clinic Model'!$P$15="Annuity",-IFERROR(IPMT(D1_I/12,$C101,D1_T,OFFSET(L$4,,-$C101+1),0),),-IFERROR(ISPMT(D1_I/12,$C101-1,D1_T,OFFSET(L$4,,-$C101+1)),)))</f>
        <v>0</v>
      </c>
      <c r="N101" s="548">
        <f ca="1">IF($C101=0,0,IF('Clinic Model'!$P$15="Annuity",-IFERROR(IPMT(D1_I/12,$C101,D1_T,OFFSET(M$4,,-$C101+1),0),),-IFERROR(ISPMT(D1_I/12,$C101-1,D1_T,OFFSET(M$4,,-$C101+1)),)))</f>
        <v>0</v>
      </c>
      <c r="O101" s="548">
        <f ca="1">IF($C101=0,0,IF('Clinic Model'!$P$15="Annuity",-IFERROR(IPMT(D1_I/12,$C101,D1_T,OFFSET(N$4,,-$C101+1),0),),-IFERROR(ISPMT(D1_I/12,$C101-1,D1_T,OFFSET(N$4,,-$C101+1)),)))</f>
        <v>0</v>
      </c>
      <c r="P101" s="548">
        <f ca="1">IF($C101=0,0,IF('Clinic Model'!$P$15="Annuity",-IFERROR(IPMT(D1_I/12,$C101,D1_T,OFFSET(O$4,,-$C101+1),0),),-IFERROR(ISPMT(D1_I/12,$C101-1,D1_T,OFFSET(O$4,,-$C101+1)),)))</f>
        <v>0</v>
      </c>
      <c r="Q101" s="548">
        <f ca="1">IF($C101=0,0,IF('Clinic Model'!$P$15="Annuity",-IFERROR(IPMT(D1_I/12,$C101,D1_T,OFFSET(P$4,,-$C101+1),0),),-IFERROR(ISPMT(D1_I/12,$C101-1,D1_T,OFFSET(P$4,,-$C101+1)),)))</f>
        <v>0</v>
      </c>
      <c r="R101" s="548">
        <f ca="1">IF($C101=0,0,IF('Clinic Model'!$P$15="Annuity",-IFERROR(IPMT(D1_I/12,$C101,D1_T,OFFSET(Q$4,,-$C101+1),0),),-IFERROR(ISPMT(D1_I/12,$C101-1,D1_T,OFFSET(Q$4,,-$C101+1)),)))</f>
        <v>0</v>
      </c>
      <c r="S101" s="548">
        <f ca="1">IF($C101=0,0,IF('Clinic Model'!$P$15="Annuity",-IFERROR(IPMT(D1_I/12,$C101,D1_T,OFFSET(R$4,,-$C101+1),0),),-IFERROR(ISPMT(D1_I/12,$C101-1,D1_T,OFFSET(R$4,,-$C101+1)),)))</f>
        <v>0</v>
      </c>
      <c r="T101" s="548">
        <f ca="1">IF($C101=0,0,IF('Clinic Model'!$P$15="Annuity",-IFERROR(IPMT(D1_I/12,$C101,D1_T,OFFSET(S$4,,-$C101+1),0),),-IFERROR(ISPMT(D1_I/12,$C101-1,D1_T,OFFSET(S$4,,-$C101+1)),)))</f>
        <v>0</v>
      </c>
      <c r="U101" s="548">
        <f ca="1">IF($C101=0,0,IF('Clinic Model'!$P$15="Annuity",-IFERROR(IPMT(D1_I/12,$C101,D1_T,OFFSET(T$4,,-$C101+1),0),),-IFERROR(ISPMT(D1_I/12,$C101-1,D1_T,OFFSET(T$4,,-$C101+1)),)))</f>
        <v>0</v>
      </c>
      <c r="V101" s="548">
        <f ca="1">IF($C101=0,0,IF('Clinic Model'!$P$15="Annuity",-IFERROR(IPMT(D1_I/12,$C101,D1_T,OFFSET(U$4,,-$C101+1),0),),-IFERROR(ISPMT(D1_I/12,$C101-1,D1_T,OFFSET(U$4,,-$C101+1)),)))</f>
        <v>0</v>
      </c>
      <c r="W101" s="548">
        <f ca="1">IF($C101=0,0,IF('Clinic Model'!$P$15="Annuity",-IFERROR(IPMT(D1_I/12,$C101,D1_T,OFFSET(V$4,,-$C101+1),0),),-IFERROR(ISPMT(D1_I/12,$C101-1,D1_T,OFFSET(V$4,,-$C101+1)),)))</f>
        <v>0</v>
      </c>
      <c r="X101" s="548">
        <f ca="1">IF($C101=0,0,IF('Clinic Model'!$P$15="Annuity",-IFERROR(IPMT(D1_I/12,$C101,D1_T,OFFSET(W$4,,-$C101+1),0),),-IFERROR(ISPMT(D1_I/12,$C101-1,D1_T,OFFSET(W$4,,-$C101+1)),)))</f>
        <v>0</v>
      </c>
      <c r="Y101" s="548">
        <f ca="1">IF($C101=0,0,IF('Clinic Model'!$P$15="Annuity",-IFERROR(IPMT(D1_I/12,$C101,D1_T,OFFSET(X$4,,-$C101+1),0),),-IFERROR(ISPMT(D1_I/12,$C101-1,D1_T,OFFSET(X$4,,-$C101+1)),)))</f>
        <v>0</v>
      </c>
      <c r="Z101" s="548">
        <f ca="1">IF($C101=0,0,IF('Clinic Model'!$P$15="Annuity",-IFERROR(IPMT(D1_I/12,$C101,D1_T,OFFSET(Y$4,,-$C101+1),0),),-IFERROR(ISPMT(D1_I/12,$C101-1,D1_T,OFFSET(Y$4,,-$C101+1)),)))</f>
        <v>0</v>
      </c>
      <c r="AA101" s="548">
        <f ca="1">IF($C101=0,0,IF('Clinic Model'!$P$15="Annuity",-IFERROR(IPMT(D1_I/12,$C101,D1_T,OFFSET(Z$4,,-$C101+1),0),),-IFERROR(ISPMT(D1_I/12,$C101-1,D1_T,OFFSET(Z$4,,-$C101+1)),)))</f>
        <v>0</v>
      </c>
      <c r="AB101" s="548">
        <f ca="1">IF($C101=0,0,IF('Clinic Model'!$P$15="Annuity",-IFERROR(IPMT(D1_I/12,$C101,D1_T,OFFSET(AA$4,,-$C101+1),0),),-IFERROR(ISPMT(D1_I/12,$C101-1,D1_T,OFFSET(AA$4,,-$C101+1)),)))</f>
        <v>0</v>
      </c>
      <c r="AC101" s="548">
        <f ca="1">IF($C101=0,0,IF('Clinic Model'!$P$15="Annuity",-IFERROR(IPMT(D1_I/12,$C101,D1_T,OFFSET(AB$4,,-$C101+1),0),),-IFERROR(ISPMT(D1_I/12,$C101-1,D1_T,OFFSET(AB$4,,-$C101+1)),)))</f>
        <v>0</v>
      </c>
      <c r="AD101" s="548">
        <f ca="1">IF($C101=0,0,IF('Clinic Model'!$P$15="Annuity",-IFERROR(IPMT(D1_I/12,$C101,D1_T,OFFSET(AC$4,,-$C101+1),0),),-IFERROR(ISPMT(D1_I/12,$C101-1,D1_T,OFFSET(AC$4,,-$C101+1)),)))</f>
        <v>0</v>
      </c>
      <c r="AE101" s="548">
        <f ca="1">IF($C101=0,0,IF('Clinic Model'!$P$15="Annuity",-IFERROR(IPMT(D1_I/12,$C101,D1_T,OFFSET(AD$4,,-$C101+1),0),),-IFERROR(ISPMT(D1_I/12,$C101-1,D1_T,OFFSET(AD$4,,-$C101+1)),)))</f>
        <v>0</v>
      </c>
      <c r="AF101" s="548">
        <f ca="1">IF($C101=0,0,IF('Clinic Model'!$P$15="Annuity",-IFERROR(IPMT(D1_I/12,$C101,D1_T,OFFSET(AE$4,,-$C101+1),0),),-IFERROR(ISPMT(D1_I/12,$C101-1,D1_T,OFFSET(AE$4,,-$C101+1)),)))</f>
        <v>0</v>
      </c>
      <c r="AG101" s="548">
        <f ca="1">IF($C101=0,0,IF('Clinic Model'!$P$15="Annuity",-IFERROR(IPMT(D1_I/12,$C101,D1_T,OFFSET(AF$4,,-$C101+1),0),),-IFERROR(ISPMT(D1_I/12,$C101-1,D1_T,OFFSET(AF$4,,-$C101+1)),)))</f>
        <v>0</v>
      </c>
      <c r="AH101" s="548">
        <f ca="1">IF($C101=0,0,IF('Clinic Model'!$P$15="Annuity",-IFERROR(IPMT(D1_I/12,$C101,D1_T,OFFSET(AG$4,,-$C101+1),0),),-IFERROR(ISPMT(D1_I/12,$C101-1,D1_T,OFFSET(AG$4,,-$C101+1)),)))</f>
        <v>0</v>
      </c>
      <c r="AI101" s="548">
        <f ca="1">IF($C101=0,0,IF('Clinic Model'!$P$15="Annuity",-IFERROR(IPMT(D1_I/12,$C101,D1_T,OFFSET(AH$4,,-$C101+1),0),),-IFERROR(ISPMT(D1_I/12,$C101-1,D1_T,OFFSET(AH$4,,-$C101+1)),)))</f>
        <v>0</v>
      </c>
      <c r="AJ101" s="548">
        <f ca="1">IF($C101=0,0,IF('Clinic Model'!$P$15="Annuity",-IFERROR(IPMT(D1_I/12,$C101,D1_T,OFFSET(AI$4,,-$C101+1),0),),-IFERROR(ISPMT(D1_I/12,$C101-1,D1_T,OFFSET(AI$4,,-$C101+1)),)))</f>
        <v>0</v>
      </c>
      <c r="AK101" s="548">
        <f ca="1">IF($C101=0,0,IF('Clinic Model'!$P$15="Annuity",-IFERROR(IPMT(D1_I/12,$C101,D1_T,OFFSET(AJ$4,,-$C101+1),0),),-IFERROR(ISPMT(D1_I/12,$C101-1,D1_T,OFFSET(AJ$4,,-$C101+1)),)))</f>
        <v>0</v>
      </c>
      <c r="AL101" s="548">
        <f ca="1">IF($C101=0,0,IF('Clinic Model'!$P$15="Annuity",-IFERROR(IPMT(D1_I/12,$C101,D1_T,OFFSET(AK$4,,-$C101+1),0),),-IFERROR(ISPMT(D1_I/12,$C101-1,D1_T,OFFSET(AK$4,,-$C101+1)),)))</f>
        <v>0</v>
      </c>
      <c r="AM101" s="548">
        <f ca="1">IF($C101=0,0,IF('Clinic Model'!$P$15="Annuity",-IFERROR(IPMT(D1_I/12,$C101,D1_T,OFFSET(AL$4,,-$C101+1),0),),-IFERROR(ISPMT(D1_I/12,$C101-1,D1_T,OFFSET(AL$4,,-$C101+1)),)))</f>
        <v>708.33333333333337</v>
      </c>
      <c r="AN101" s="548">
        <f ca="1">IF($C101=0,0,IF('Clinic Model'!$P$15="Annuity",-IFERROR(IPMT(D1_I/12,$C101,D1_T,OFFSET(AM$4,,-$C101+1),0),),-IFERROR(ISPMT(D1_I/12,$C101-1,D1_T,OFFSET(AM$4,,-$C101+1)),)))</f>
        <v>0</v>
      </c>
      <c r="AO101" s="548">
        <f ca="1">IF($C101=0,0,IF('Clinic Model'!$P$15="Annuity",-IFERROR(IPMT(D1_I/12,$C101,D1_T,OFFSET(AN$4,,-$C101+1),0),),-IFERROR(ISPMT(D1_I/12,$C101-1,D1_T,OFFSET(AN$4,,-$C101+1)),)))</f>
        <v>0</v>
      </c>
      <c r="AP101" s="548">
        <f ca="1">IF($C101=0,0,IF('Clinic Model'!$P$15="Annuity",-IFERROR(IPMT(D1_I/12,$C101,D1_T,OFFSET(AO$4,,-$C101+1),0),),-IFERROR(ISPMT(D1_I/12,$C101-1,D1_T,OFFSET(AO$4,,-$C101+1)),)))</f>
        <v>0</v>
      </c>
      <c r="AQ101" s="548">
        <f ca="1">IF($C101=0,0,IF('Clinic Model'!$P$15="Annuity",-IFERROR(IPMT(D1_I/12,$C101,D1_T,OFFSET(AP$4,,-$C101+1),0),),-IFERROR(ISPMT(D1_I/12,$C101-1,D1_T,OFFSET(AP$4,,-$C101+1)),)))</f>
        <v>0</v>
      </c>
      <c r="AR101" s="548">
        <f ca="1">IF($C101=0,0,IF('Clinic Model'!$P$15="Annuity",-IFERROR(IPMT(D1_I/12,$C101,D1_T,OFFSET(AQ$4,,-$C101+1),0),),-IFERROR(ISPMT(D1_I/12,$C101-1,D1_T,OFFSET(AQ$4,,-$C101+1)),)))</f>
        <v>0</v>
      </c>
      <c r="AS101" s="548">
        <f ca="1">IF($C101=0,0,IF('Clinic Model'!$P$15="Annuity",-IFERROR(IPMT(D1_I/12,$C101,D1_T,OFFSET(AR$4,,-$C101+1),0),),-IFERROR(ISPMT(D1_I/12,$C101-1,D1_T,OFFSET(AR$4,,-$C101+1)),)))</f>
        <v>0</v>
      </c>
      <c r="AT101" s="548">
        <f ca="1">IF($C101=0,0,IF('Clinic Model'!$P$15="Annuity",-IFERROR(IPMT(D1_I/12,$C101,D1_T,OFFSET(AS$4,,-$C101+1),0),),-IFERROR(ISPMT(D1_I/12,$C101-1,D1_T,OFFSET(AS$4,,-$C101+1)),)))</f>
        <v>0</v>
      </c>
      <c r="AU101" s="548">
        <f ca="1">IF($C101=0,0,IF('Clinic Model'!$P$15="Annuity",-IFERROR(IPMT(D1_I/12,$C101,D1_T,OFFSET(AT$4,,-$C101+1),0),),-IFERROR(ISPMT(D1_I/12,$C101-1,D1_T,OFFSET(AT$4,,-$C101+1)),)))</f>
        <v>0</v>
      </c>
      <c r="AV101" s="548">
        <f ca="1">IF($C101=0,0,IF('Clinic Model'!$P$15="Annuity",-IFERROR(IPMT(D1_I/12,$C101,D1_T,OFFSET(AU$4,,-$C101+1),0),),-IFERROR(ISPMT(D1_I/12,$C101-1,D1_T,OFFSET(AU$4,,-$C101+1)),)))</f>
        <v>0</v>
      </c>
      <c r="AW101" s="548">
        <f ca="1">IF($C101=0,0,IF('Clinic Model'!$P$15="Annuity",-IFERROR(IPMT(D1_I/12,$C101,D1_T,OFFSET(AV$4,,-$C101+1),0),),-IFERROR(ISPMT(D1_I/12,$C101-1,D1_T,OFFSET(AV$4,,-$C101+1)),)))</f>
        <v>0</v>
      </c>
      <c r="AX101" s="548">
        <f ca="1">IF($C101=0,0,IF('Clinic Model'!$P$15="Annuity",-IFERROR(IPMT(D1_I/12,$C101,D1_T,OFFSET(AW$4,,-$C101+1),0),),-IFERROR(ISPMT(D1_I/12,$C101-1,D1_T,OFFSET(AW$4,,-$C101+1)),)))</f>
        <v>0</v>
      </c>
      <c r="AY101" s="548">
        <f ca="1">IF($C101=0,0,IF('Clinic Model'!$P$15="Annuity",-IFERROR(IPMT(D1_I/12,$C101,D1_T,OFFSET(AX$4,,-$C101+1),0),),-IFERROR(ISPMT(D1_I/12,$C101-1,D1_T,OFFSET(AX$4,,-$C101+1)),)))</f>
        <v>0</v>
      </c>
      <c r="AZ101" s="548">
        <f ca="1">IF($C101=0,0,IF('Clinic Model'!$P$15="Annuity",-IFERROR(IPMT(D1_I/12,$C101,D1_T,OFFSET(AY$4,,-$C101+1),0),),-IFERROR(ISPMT(D1_I/12,$C101-1,D1_T,OFFSET(AY$4,,-$C101+1)),)))</f>
        <v>0</v>
      </c>
      <c r="BA101" s="548">
        <f ca="1">IF($C101=0,0,IF('Clinic Model'!$P$15="Annuity",-IFERROR(IPMT(D1_I/12,$C101,D1_T,OFFSET(AZ$4,,-$C101+1),0),),-IFERROR(ISPMT(D1_I/12,$C101-1,D1_T,OFFSET(AZ$4,,-$C101+1)),)))</f>
        <v>0</v>
      </c>
      <c r="BB101" s="548">
        <f ca="1">IF($C101=0,0,IF('Clinic Model'!$P$15="Annuity",-IFERROR(IPMT(D1_I/12,$C101,D1_T,OFFSET(BA$4,,-$C101+1),0),),-IFERROR(ISPMT(D1_I/12,$C101-1,D1_T,OFFSET(BA$4,,-$C101+1)),)))</f>
        <v>0</v>
      </c>
      <c r="BC101" s="548">
        <f ca="1">IF($C101=0,0,IF('Clinic Model'!$P$15="Annuity",-IFERROR(IPMT(D1_I/12,$C101,D1_T,OFFSET(BB$4,,-$C101+1),0),),-IFERROR(ISPMT(D1_I/12,$C101-1,D1_T,OFFSET(BB$4,,-$C101+1)),)))</f>
        <v>0</v>
      </c>
      <c r="BD101" s="548">
        <f ca="1">IF($C101=0,0,IF('Clinic Model'!$P$15="Annuity",-IFERROR(IPMT(D1_I/12,$C101,D1_T,OFFSET(BC$4,,-$C101+1),0),),-IFERROR(ISPMT(D1_I/12,$C101-1,D1_T,OFFSET(BC$4,,-$C101+1)),)))</f>
        <v>0</v>
      </c>
      <c r="BE101" s="548">
        <f ca="1">IF($C101=0,0,IF('Clinic Model'!$P$15="Annuity",-IFERROR(IPMT(D1_I/12,$C101,D1_T,OFFSET(BD$4,,-$C101+1),0),),-IFERROR(ISPMT(D1_I/12,$C101-1,D1_T,OFFSET(BD$4,,-$C101+1)),)))</f>
        <v>0</v>
      </c>
      <c r="BF101" s="548">
        <f ca="1">IF($C101=0,0,IF('Clinic Model'!$P$15="Annuity",-IFERROR(IPMT(D1_I/12,$C101,D1_T,OFFSET(BE$4,,-$C101+1),0),),-IFERROR(ISPMT(D1_I/12,$C101-1,D1_T,OFFSET(BE$4,,-$C101+1)),)))</f>
        <v>0</v>
      </c>
      <c r="BG101" s="548">
        <f ca="1">IF($C101=0,0,IF('Clinic Model'!$P$15="Annuity",-IFERROR(IPMT(D1_I/12,$C101,D1_T,OFFSET(BF$4,,-$C101+1),0),),-IFERROR(ISPMT(D1_I/12,$C101-1,D1_T,OFFSET(BF$4,,-$C101+1)),)))</f>
        <v>0</v>
      </c>
      <c r="BH101" s="548">
        <f ca="1">IF($C101=0,0,IF('Clinic Model'!$P$15="Annuity",-IFERROR(IPMT(D1_I/12,$C101,D1_T,OFFSET(BG$4,,-$C101+1),0),),-IFERROR(ISPMT(D1_I/12,$C101-1,D1_T,OFFSET(BG$4,,-$C101+1)),)))</f>
        <v>0</v>
      </c>
      <c r="BI101" s="548">
        <f ca="1">IF($C101=0,0,IF('Clinic Model'!$P$15="Annuity",-IFERROR(IPMT(D1_I/12,$C101,D1_T,OFFSET(BH$4,,-$C101+1),0),),-IFERROR(ISPMT(D1_I/12,$C101-1,D1_T,OFFSET(BH$4,,-$C101+1)),)))</f>
        <v>0</v>
      </c>
      <c r="BJ101" s="548">
        <f ca="1">IF($C101=0,0,IF('Clinic Model'!$P$15="Annuity",-IFERROR(IPMT(D1_I/12,$C101,D1_T,OFFSET(BI$4,,-$C101+1),0),),-IFERROR(ISPMT(D1_I/12,$C101-1,D1_T,OFFSET(BI$4,,-$C101+1)),)))</f>
        <v>0</v>
      </c>
      <c r="BK101" s="548">
        <f ca="1">IF($C101=0,0,IF('Clinic Model'!$P$15="Annuity",-IFERROR(IPMT(D1_I/12,$C101,D1_T,OFFSET(BJ$4,,-$C101+1),0),),-IFERROR(ISPMT(D1_I/12,$C101-1,D1_T,OFFSET(BJ$4,,-$C101+1)),)))</f>
        <v>0</v>
      </c>
      <c r="BL101" s="548">
        <f ca="1">IF($C101=0,0,IF('Clinic Model'!$P$15="Annuity",-IFERROR(IPMT(D1_I/12,$C101,D1_T,OFFSET(BK$4,,-$C101+1),0),),-IFERROR(ISPMT(D1_I/12,$C101-1,D1_T,OFFSET(BK$4,,-$C101+1)),)))</f>
        <v>0</v>
      </c>
    </row>
    <row r="102" spans="1:64" ht="10.5" hidden="1" customHeight="1" outlineLevel="1" x14ac:dyDescent="0.3">
      <c r="A102" s="105"/>
      <c r="B102" s="504"/>
      <c r="C102" s="105">
        <f t="shared" si="8"/>
        <v>35</v>
      </c>
      <c r="E102" s="548">
        <f ca="1">IF($C102=0,0,IF('Clinic Model'!$P$15="Annuity",-IFERROR(IPMT(D1_I/12,$C102,D1_T,OFFSET(D$4,,-$C102+1),0),),-IFERROR(ISPMT(D1_I/12,$C102-1,D1_T,OFFSET(D$4,,-$C102+1)),)))</f>
        <v>0</v>
      </c>
      <c r="F102" s="548">
        <f ca="1">IF($C102=0,0,IF('Clinic Model'!$P$15="Annuity",-IFERROR(IPMT(D1_I/12,$C102,D1_T,OFFSET(E$4,,-$C102+1),0),),-IFERROR(ISPMT(D1_I/12,$C102-1,D1_T,OFFSET(E$4,,-$C102+1)),)))</f>
        <v>0</v>
      </c>
      <c r="G102" s="548">
        <f ca="1">IF($C102=0,0,IF('Clinic Model'!$P$15="Annuity",-IFERROR(IPMT(D1_I/12,$C102,D1_T,OFFSET(F$4,,-$C102+1),0),),-IFERROR(ISPMT(D1_I/12,$C102-1,D1_T,OFFSET(F$4,,-$C102+1)),)))</f>
        <v>0</v>
      </c>
      <c r="H102" s="548">
        <f ca="1">IF($C102=0,0,IF('Clinic Model'!$P$15="Annuity",-IFERROR(IPMT(D1_I/12,$C102,D1_T,OFFSET(G$4,,-$C102+1),0),),-IFERROR(ISPMT(D1_I/12,$C102-1,D1_T,OFFSET(G$4,,-$C102+1)),)))</f>
        <v>0</v>
      </c>
      <c r="I102" s="548">
        <f ca="1">IF($C102=0,0,IF('Clinic Model'!$P$15="Annuity",-IFERROR(IPMT(D1_I/12,$C102,D1_T,OFFSET(H$4,,-$C102+1),0),),-IFERROR(ISPMT(D1_I/12,$C102-1,D1_T,OFFSET(H$4,,-$C102+1)),)))</f>
        <v>0</v>
      </c>
      <c r="J102" s="548">
        <f ca="1">IF($C102=0,0,IF('Clinic Model'!$P$15="Annuity",-IFERROR(IPMT(D1_I/12,$C102,D1_T,OFFSET(I$4,,-$C102+1),0),),-IFERROR(ISPMT(D1_I/12,$C102-1,D1_T,OFFSET(I$4,,-$C102+1)),)))</f>
        <v>0</v>
      </c>
      <c r="K102" s="548">
        <f ca="1">IF($C102=0,0,IF('Clinic Model'!$P$15="Annuity",-IFERROR(IPMT(D1_I/12,$C102,D1_T,OFFSET(J$4,,-$C102+1),0),),-IFERROR(ISPMT(D1_I/12,$C102-1,D1_T,OFFSET(J$4,,-$C102+1)),)))</f>
        <v>0</v>
      </c>
      <c r="L102" s="548">
        <f ca="1">IF($C102=0,0,IF('Clinic Model'!$P$15="Annuity",-IFERROR(IPMT(D1_I/12,$C102,D1_T,OFFSET(K$4,,-$C102+1),0),),-IFERROR(ISPMT(D1_I/12,$C102-1,D1_T,OFFSET(K$4,,-$C102+1)),)))</f>
        <v>0</v>
      </c>
      <c r="M102" s="548">
        <f ca="1">IF($C102=0,0,IF('Clinic Model'!$P$15="Annuity",-IFERROR(IPMT(D1_I/12,$C102,D1_T,OFFSET(L$4,,-$C102+1),0),),-IFERROR(ISPMT(D1_I/12,$C102-1,D1_T,OFFSET(L$4,,-$C102+1)),)))</f>
        <v>0</v>
      </c>
      <c r="N102" s="548">
        <f ca="1">IF($C102=0,0,IF('Clinic Model'!$P$15="Annuity",-IFERROR(IPMT(D1_I/12,$C102,D1_T,OFFSET(M$4,,-$C102+1),0),),-IFERROR(ISPMT(D1_I/12,$C102-1,D1_T,OFFSET(M$4,,-$C102+1)),)))</f>
        <v>0</v>
      </c>
      <c r="O102" s="548">
        <f ca="1">IF($C102=0,0,IF('Clinic Model'!$P$15="Annuity",-IFERROR(IPMT(D1_I/12,$C102,D1_T,OFFSET(N$4,,-$C102+1),0),),-IFERROR(ISPMT(D1_I/12,$C102-1,D1_T,OFFSET(N$4,,-$C102+1)),)))</f>
        <v>0</v>
      </c>
      <c r="P102" s="548">
        <f ca="1">IF($C102=0,0,IF('Clinic Model'!$P$15="Annuity",-IFERROR(IPMT(D1_I/12,$C102,D1_T,OFFSET(O$4,,-$C102+1),0),),-IFERROR(ISPMT(D1_I/12,$C102-1,D1_T,OFFSET(O$4,,-$C102+1)),)))</f>
        <v>0</v>
      </c>
      <c r="Q102" s="548">
        <f ca="1">IF($C102=0,0,IF('Clinic Model'!$P$15="Annuity",-IFERROR(IPMT(D1_I/12,$C102,D1_T,OFFSET(P$4,,-$C102+1),0),),-IFERROR(ISPMT(D1_I/12,$C102-1,D1_T,OFFSET(P$4,,-$C102+1)),)))</f>
        <v>0</v>
      </c>
      <c r="R102" s="548">
        <f ca="1">IF($C102=0,0,IF('Clinic Model'!$P$15="Annuity",-IFERROR(IPMT(D1_I/12,$C102,D1_T,OFFSET(Q$4,,-$C102+1),0),),-IFERROR(ISPMT(D1_I/12,$C102-1,D1_T,OFFSET(Q$4,,-$C102+1)),)))</f>
        <v>0</v>
      </c>
      <c r="S102" s="548">
        <f ca="1">IF($C102=0,0,IF('Clinic Model'!$P$15="Annuity",-IFERROR(IPMT(D1_I/12,$C102,D1_T,OFFSET(R$4,,-$C102+1),0),),-IFERROR(ISPMT(D1_I/12,$C102-1,D1_T,OFFSET(R$4,,-$C102+1)),)))</f>
        <v>0</v>
      </c>
      <c r="T102" s="548">
        <f ca="1">IF($C102=0,0,IF('Clinic Model'!$P$15="Annuity",-IFERROR(IPMT(D1_I/12,$C102,D1_T,OFFSET(S$4,,-$C102+1),0),),-IFERROR(ISPMT(D1_I/12,$C102-1,D1_T,OFFSET(S$4,,-$C102+1)),)))</f>
        <v>0</v>
      </c>
      <c r="U102" s="548">
        <f ca="1">IF($C102=0,0,IF('Clinic Model'!$P$15="Annuity",-IFERROR(IPMT(D1_I/12,$C102,D1_T,OFFSET(T$4,,-$C102+1),0),),-IFERROR(ISPMT(D1_I/12,$C102-1,D1_T,OFFSET(T$4,,-$C102+1)),)))</f>
        <v>0</v>
      </c>
      <c r="V102" s="548">
        <f ca="1">IF($C102=0,0,IF('Clinic Model'!$P$15="Annuity",-IFERROR(IPMT(D1_I/12,$C102,D1_T,OFFSET(U$4,,-$C102+1),0),),-IFERROR(ISPMT(D1_I/12,$C102-1,D1_T,OFFSET(U$4,,-$C102+1)),)))</f>
        <v>0</v>
      </c>
      <c r="W102" s="548">
        <f ca="1">IF($C102=0,0,IF('Clinic Model'!$P$15="Annuity",-IFERROR(IPMT(D1_I/12,$C102,D1_T,OFFSET(V$4,,-$C102+1),0),),-IFERROR(ISPMT(D1_I/12,$C102-1,D1_T,OFFSET(V$4,,-$C102+1)),)))</f>
        <v>0</v>
      </c>
      <c r="X102" s="548">
        <f ca="1">IF($C102=0,0,IF('Clinic Model'!$P$15="Annuity",-IFERROR(IPMT(D1_I/12,$C102,D1_T,OFFSET(W$4,,-$C102+1),0),),-IFERROR(ISPMT(D1_I/12,$C102-1,D1_T,OFFSET(W$4,,-$C102+1)),)))</f>
        <v>0</v>
      </c>
      <c r="Y102" s="548">
        <f ca="1">IF($C102=0,0,IF('Clinic Model'!$P$15="Annuity",-IFERROR(IPMT(D1_I/12,$C102,D1_T,OFFSET(X$4,,-$C102+1),0),),-IFERROR(ISPMT(D1_I/12,$C102-1,D1_T,OFFSET(X$4,,-$C102+1)),)))</f>
        <v>0</v>
      </c>
      <c r="Z102" s="548">
        <f ca="1">IF($C102=0,0,IF('Clinic Model'!$P$15="Annuity",-IFERROR(IPMT(D1_I/12,$C102,D1_T,OFFSET(Y$4,,-$C102+1),0),),-IFERROR(ISPMT(D1_I/12,$C102-1,D1_T,OFFSET(Y$4,,-$C102+1)),)))</f>
        <v>0</v>
      </c>
      <c r="AA102" s="548">
        <f ca="1">IF($C102=0,0,IF('Clinic Model'!$P$15="Annuity",-IFERROR(IPMT(D1_I/12,$C102,D1_T,OFFSET(Z$4,,-$C102+1),0),),-IFERROR(ISPMT(D1_I/12,$C102-1,D1_T,OFFSET(Z$4,,-$C102+1)),)))</f>
        <v>0</v>
      </c>
      <c r="AB102" s="548">
        <f ca="1">IF($C102=0,0,IF('Clinic Model'!$P$15="Annuity",-IFERROR(IPMT(D1_I/12,$C102,D1_T,OFFSET(AA$4,,-$C102+1),0),),-IFERROR(ISPMT(D1_I/12,$C102-1,D1_T,OFFSET(AA$4,,-$C102+1)),)))</f>
        <v>0</v>
      </c>
      <c r="AC102" s="548">
        <f ca="1">IF($C102=0,0,IF('Clinic Model'!$P$15="Annuity",-IFERROR(IPMT(D1_I/12,$C102,D1_T,OFFSET(AB$4,,-$C102+1),0),),-IFERROR(ISPMT(D1_I/12,$C102-1,D1_T,OFFSET(AB$4,,-$C102+1)),)))</f>
        <v>0</v>
      </c>
      <c r="AD102" s="548">
        <f ca="1">IF($C102=0,0,IF('Clinic Model'!$P$15="Annuity",-IFERROR(IPMT(D1_I/12,$C102,D1_T,OFFSET(AC$4,,-$C102+1),0),),-IFERROR(ISPMT(D1_I/12,$C102-1,D1_T,OFFSET(AC$4,,-$C102+1)),)))</f>
        <v>0</v>
      </c>
      <c r="AE102" s="548">
        <f ca="1">IF($C102=0,0,IF('Clinic Model'!$P$15="Annuity",-IFERROR(IPMT(D1_I/12,$C102,D1_T,OFFSET(AD$4,,-$C102+1),0),),-IFERROR(ISPMT(D1_I/12,$C102-1,D1_T,OFFSET(AD$4,,-$C102+1)),)))</f>
        <v>0</v>
      </c>
      <c r="AF102" s="548">
        <f ca="1">IF($C102=0,0,IF('Clinic Model'!$P$15="Annuity",-IFERROR(IPMT(D1_I/12,$C102,D1_T,OFFSET(AE$4,,-$C102+1),0),),-IFERROR(ISPMT(D1_I/12,$C102-1,D1_T,OFFSET(AE$4,,-$C102+1)),)))</f>
        <v>0</v>
      </c>
      <c r="AG102" s="548">
        <f ca="1">IF($C102=0,0,IF('Clinic Model'!$P$15="Annuity",-IFERROR(IPMT(D1_I/12,$C102,D1_T,OFFSET(AF$4,,-$C102+1),0),),-IFERROR(ISPMT(D1_I/12,$C102-1,D1_T,OFFSET(AF$4,,-$C102+1)),)))</f>
        <v>0</v>
      </c>
      <c r="AH102" s="548">
        <f ca="1">IF($C102=0,0,IF('Clinic Model'!$P$15="Annuity",-IFERROR(IPMT(D1_I/12,$C102,D1_T,OFFSET(AG$4,,-$C102+1),0),),-IFERROR(ISPMT(D1_I/12,$C102-1,D1_T,OFFSET(AG$4,,-$C102+1)),)))</f>
        <v>0</v>
      </c>
      <c r="AI102" s="548">
        <f ca="1">IF($C102=0,0,IF('Clinic Model'!$P$15="Annuity",-IFERROR(IPMT(D1_I/12,$C102,D1_T,OFFSET(AH$4,,-$C102+1),0),),-IFERROR(ISPMT(D1_I/12,$C102-1,D1_T,OFFSET(AH$4,,-$C102+1)),)))</f>
        <v>0</v>
      </c>
      <c r="AJ102" s="548">
        <f ca="1">IF($C102=0,0,IF('Clinic Model'!$P$15="Annuity",-IFERROR(IPMT(D1_I/12,$C102,D1_T,OFFSET(AI$4,,-$C102+1),0),),-IFERROR(ISPMT(D1_I/12,$C102-1,D1_T,OFFSET(AI$4,,-$C102+1)),)))</f>
        <v>0</v>
      </c>
      <c r="AK102" s="548">
        <f ca="1">IF($C102=0,0,IF('Clinic Model'!$P$15="Annuity",-IFERROR(IPMT(D1_I/12,$C102,D1_T,OFFSET(AJ$4,,-$C102+1),0),),-IFERROR(ISPMT(D1_I/12,$C102-1,D1_T,OFFSET(AJ$4,,-$C102+1)),)))</f>
        <v>0</v>
      </c>
      <c r="AL102" s="548">
        <f ca="1">IF($C102=0,0,IF('Clinic Model'!$P$15="Annuity",-IFERROR(IPMT(D1_I/12,$C102,D1_T,OFFSET(AK$4,,-$C102+1),0),),-IFERROR(ISPMT(D1_I/12,$C102-1,D1_T,OFFSET(AK$4,,-$C102+1)),)))</f>
        <v>0</v>
      </c>
      <c r="AM102" s="548">
        <f ca="1">IF($C102=0,0,IF('Clinic Model'!$P$15="Annuity",-IFERROR(IPMT(D1_I/12,$C102,D1_T,OFFSET(AL$4,,-$C102+1),0),),-IFERROR(ISPMT(D1_I/12,$C102-1,D1_T,OFFSET(AL$4,,-$C102+1)),)))</f>
        <v>0</v>
      </c>
      <c r="AN102" s="548">
        <f ca="1">IF($C102=0,0,IF('Clinic Model'!$P$15="Annuity",-IFERROR(IPMT(D1_I/12,$C102,D1_T,OFFSET(AM$4,,-$C102+1),0),),-IFERROR(ISPMT(D1_I/12,$C102-1,D1_T,OFFSET(AM$4,,-$C102+1)),)))</f>
        <v>472.22222222222223</v>
      </c>
      <c r="AO102" s="548">
        <f ca="1">IF($C102=0,0,IF('Clinic Model'!$P$15="Annuity",-IFERROR(IPMT(D1_I/12,$C102,D1_T,OFFSET(AN$4,,-$C102+1),0),),-IFERROR(ISPMT(D1_I/12,$C102-1,D1_T,OFFSET(AN$4,,-$C102+1)),)))</f>
        <v>0</v>
      </c>
      <c r="AP102" s="548">
        <f ca="1">IF($C102=0,0,IF('Clinic Model'!$P$15="Annuity",-IFERROR(IPMT(D1_I/12,$C102,D1_T,OFFSET(AO$4,,-$C102+1),0),),-IFERROR(ISPMT(D1_I/12,$C102-1,D1_T,OFFSET(AO$4,,-$C102+1)),)))</f>
        <v>0</v>
      </c>
      <c r="AQ102" s="548">
        <f ca="1">IF($C102=0,0,IF('Clinic Model'!$P$15="Annuity",-IFERROR(IPMT(D1_I/12,$C102,D1_T,OFFSET(AP$4,,-$C102+1),0),),-IFERROR(ISPMT(D1_I/12,$C102-1,D1_T,OFFSET(AP$4,,-$C102+1)),)))</f>
        <v>0</v>
      </c>
      <c r="AR102" s="548">
        <f ca="1">IF($C102=0,0,IF('Clinic Model'!$P$15="Annuity",-IFERROR(IPMT(D1_I/12,$C102,D1_T,OFFSET(AQ$4,,-$C102+1),0),),-IFERROR(ISPMT(D1_I/12,$C102-1,D1_T,OFFSET(AQ$4,,-$C102+1)),)))</f>
        <v>0</v>
      </c>
      <c r="AS102" s="548">
        <f ca="1">IF($C102=0,0,IF('Clinic Model'!$P$15="Annuity",-IFERROR(IPMT(D1_I/12,$C102,D1_T,OFFSET(AR$4,,-$C102+1),0),),-IFERROR(ISPMT(D1_I/12,$C102-1,D1_T,OFFSET(AR$4,,-$C102+1)),)))</f>
        <v>0</v>
      </c>
      <c r="AT102" s="548">
        <f ca="1">IF($C102=0,0,IF('Clinic Model'!$P$15="Annuity",-IFERROR(IPMT(D1_I/12,$C102,D1_T,OFFSET(AS$4,,-$C102+1),0),),-IFERROR(ISPMT(D1_I/12,$C102-1,D1_T,OFFSET(AS$4,,-$C102+1)),)))</f>
        <v>0</v>
      </c>
      <c r="AU102" s="548">
        <f ca="1">IF($C102=0,0,IF('Clinic Model'!$P$15="Annuity",-IFERROR(IPMT(D1_I/12,$C102,D1_T,OFFSET(AT$4,,-$C102+1),0),),-IFERROR(ISPMT(D1_I/12,$C102-1,D1_T,OFFSET(AT$4,,-$C102+1)),)))</f>
        <v>0</v>
      </c>
      <c r="AV102" s="548">
        <f ca="1">IF($C102=0,0,IF('Clinic Model'!$P$15="Annuity",-IFERROR(IPMT(D1_I/12,$C102,D1_T,OFFSET(AU$4,,-$C102+1),0),),-IFERROR(ISPMT(D1_I/12,$C102-1,D1_T,OFFSET(AU$4,,-$C102+1)),)))</f>
        <v>0</v>
      </c>
      <c r="AW102" s="548">
        <f ca="1">IF($C102=0,0,IF('Clinic Model'!$P$15="Annuity",-IFERROR(IPMT(D1_I/12,$C102,D1_T,OFFSET(AV$4,,-$C102+1),0),),-IFERROR(ISPMT(D1_I/12,$C102-1,D1_T,OFFSET(AV$4,,-$C102+1)),)))</f>
        <v>0</v>
      </c>
      <c r="AX102" s="548">
        <f ca="1">IF($C102=0,0,IF('Clinic Model'!$P$15="Annuity",-IFERROR(IPMT(D1_I/12,$C102,D1_T,OFFSET(AW$4,,-$C102+1),0),),-IFERROR(ISPMT(D1_I/12,$C102-1,D1_T,OFFSET(AW$4,,-$C102+1)),)))</f>
        <v>0</v>
      </c>
      <c r="AY102" s="548">
        <f ca="1">IF($C102=0,0,IF('Clinic Model'!$P$15="Annuity",-IFERROR(IPMT(D1_I/12,$C102,D1_T,OFFSET(AX$4,,-$C102+1),0),),-IFERROR(ISPMT(D1_I/12,$C102-1,D1_T,OFFSET(AX$4,,-$C102+1)),)))</f>
        <v>0</v>
      </c>
      <c r="AZ102" s="548">
        <f ca="1">IF($C102=0,0,IF('Clinic Model'!$P$15="Annuity",-IFERROR(IPMT(D1_I/12,$C102,D1_T,OFFSET(AY$4,,-$C102+1),0),),-IFERROR(ISPMT(D1_I/12,$C102-1,D1_T,OFFSET(AY$4,,-$C102+1)),)))</f>
        <v>0</v>
      </c>
      <c r="BA102" s="548">
        <f ca="1">IF($C102=0,0,IF('Clinic Model'!$P$15="Annuity",-IFERROR(IPMT(D1_I/12,$C102,D1_T,OFFSET(AZ$4,,-$C102+1),0),),-IFERROR(ISPMT(D1_I/12,$C102-1,D1_T,OFFSET(AZ$4,,-$C102+1)),)))</f>
        <v>0</v>
      </c>
      <c r="BB102" s="548">
        <f ca="1">IF($C102=0,0,IF('Clinic Model'!$P$15="Annuity",-IFERROR(IPMT(D1_I/12,$C102,D1_T,OFFSET(BA$4,,-$C102+1),0),),-IFERROR(ISPMT(D1_I/12,$C102-1,D1_T,OFFSET(BA$4,,-$C102+1)),)))</f>
        <v>0</v>
      </c>
      <c r="BC102" s="548">
        <f ca="1">IF($C102=0,0,IF('Clinic Model'!$P$15="Annuity",-IFERROR(IPMT(D1_I/12,$C102,D1_T,OFFSET(BB$4,,-$C102+1),0),),-IFERROR(ISPMT(D1_I/12,$C102-1,D1_T,OFFSET(BB$4,,-$C102+1)),)))</f>
        <v>0</v>
      </c>
      <c r="BD102" s="548">
        <f ca="1">IF($C102=0,0,IF('Clinic Model'!$P$15="Annuity",-IFERROR(IPMT(D1_I/12,$C102,D1_T,OFFSET(BC$4,,-$C102+1),0),),-IFERROR(ISPMT(D1_I/12,$C102-1,D1_T,OFFSET(BC$4,,-$C102+1)),)))</f>
        <v>0</v>
      </c>
      <c r="BE102" s="548">
        <f ca="1">IF($C102=0,0,IF('Clinic Model'!$P$15="Annuity",-IFERROR(IPMT(D1_I/12,$C102,D1_T,OFFSET(BD$4,,-$C102+1),0),),-IFERROR(ISPMT(D1_I/12,$C102-1,D1_T,OFFSET(BD$4,,-$C102+1)),)))</f>
        <v>0</v>
      </c>
      <c r="BF102" s="548">
        <f ca="1">IF($C102=0,0,IF('Clinic Model'!$P$15="Annuity",-IFERROR(IPMT(D1_I/12,$C102,D1_T,OFFSET(BE$4,,-$C102+1),0),),-IFERROR(ISPMT(D1_I/12,$C102-1,D1_T,OFFSET(BE$4,,-$C102+1)),)))</f>
        <v>0</v>
      </c>
      <c r="BG102" s="548">
        <f ca="1">IF($C102=0,0,IF('Clinic Model'!$P$15="Annuity",-IFERROR(IPMT(D1_I/12,$C102,D1_T,OFFSET(BF$4,,-$C102+1),0),),-IFERROR(ISPMT(D1_I/12,$C102-1,D1_T,OFFSET(BF$4,,-$C102+1)),)))</f>
        <v>0</v>
      </c>
      <c r="BH102" s="548">
        <f ca="1">IF($C102=0,0,IF('Clinic Model'!$P$15="Annuity",-IFERROR(IPMT(D1_I/12,$C102,D1_T,OFFSET(BG$4,,-$C102+1),0),),-IFERROR(ISPMT(D1_I/12,$C102-1,D1_T,OFFSET(BG$4,,-$C102+1)),)))</f>
        <v>0</v>
      </c>
      <c r="BI102" s="548">
        <f ca="1">IF($C102=0,0,IF('Clinic Model'!$P$15="Annuity",-IFERROR(IPMT(D1_I/12,$C102,D1_T,OFFSET(BH$4,,-$C102+1),0),),-IFERROR(ISPMT(D1_I/12,$C102-1,D1_T,OFFSET(BH$4,,-$C102+1)),)))</f>
        <v>0</v>
      </c>
      <c r="BJ102" s="548">
        <f ca="1">IF($C102=0,0,IF('Clinic Model'!$P$15="Annuity",-IFERROR(IPMT(D1_I/12,$C102,D1_T,OFFSET(BI$4,,-$C102+1),0),),-IFERROR(ISPMT(D1_I/12,$C102-1,D1_T,OFFSET(BI$4,,-$C102+1)),)))</f>
        <v>0</v>
      </c>
      <c r="BK102" s="548">
        <f ca="1">IF($C102=0,0,IF('Clinic Model'!$P$15="Annuity",-IFERROR(IPMT(D1_I/12,$C102,D1_T,OFFSET(BJ$4,,-$C102+1),0),),-IFERROR(ISPMT(D1_I/12,$C102-1,D1_T,OFFSET(BJ$4,,-$C102+1)),)))</f>
        <v>0</v>
      </c>
      <c r="BL102" s="548">
        <f ca="1">IF($C102=0,0,IF('Clinic Model'!$P$15="Annuity",-IFERROR(IPMT(D1_I/12,$C102,D1_T,OFFSET(BK$4,,-$C102+1),0),),-IFERROR(ISPMT(D1_I/12,$C102-1,D1_T,OFFSET(BK$4,,-$C102+1)),)))</f>
        <v>0</v>
      </c>
    </row>
    <row r="103" spans="1:64" ht="10.5" hidden="1" customHeight="1" outlineLevel="1" x14ac:dyDescent="0.3">
      <c r="A103" s="105"/>
      <c r="B103" s="504"/>
      <c r="C103" s="105">
        <f t="shared" si="8"/>
        <v>36</v>
      </c>
      <c r="E103" s="548">
        <f ca="1">IF($C103=0,0,IF('Clinic Model'!$P$15="Annuity",-IFERROR(IPMT(D1_I/12,$C103,D1_T,OFFSET(D$4,,-$C103+1),0),),-IFERROR(ISPMT(D1_I/12,$C103-1,D1_T,OFFSET(D$4,,-$C103+1)),)))</f>
        <v>0</v>
      </c>
      <c r="F103" s="548">
        <f ca="1">IF($C103=0,0,IF('Clinic Model'!$P$15="Annuity",-IFERROR(IPMT(D1_I/12,$C103,D1_T,OFFSET(E$4,,-$C103+1),0),),-IFERROR(ISPMT(D1_I/12,$C103-1,D1_T,OFFSET(E$4,,-$C103+1)),)))</f>
        <v>0</v>
      </c>
      <c r="G103" s="548">
        <f ca="1">IF($C103=0,0,IF('Clinic Model'!$P$15="Annuity",-IFERROR(IPMT(D1_I/12,$C103,D1_T,OFFSET(F$4,,-$C103+1),0),),-IFERROR(ISPMT(D1_I/12,$C103-1,D1_T,OFFSET(F$4,,-$C103+1)),)))</f>
        <v>0</v>
      </c>
      <c r="H103" s="548">
        <f ca="1">IF($C103=0,0,IF('Clinic Model'!$P$15="Annuity",-IFERROR(IPMT(D1_I/12,$C103,D1_T,OFFSET(G$4,,-$C103+1),0),),-IFERROR(ISPMT(D1_I/12,$C103-1,D1_T,OFFSET(G$4,,-$C103+1)),)))</f>
        <v>0</v>
      </c>
      <c r="I103" s="548">
        <f ca="1">IF($C103=0,0,IF('Clinic Model'!$P$15="Annuity",-IFERROR(IPMT(D1_I/12,$C103,D1_T,OFFSET(H$4,,-$C103+1),0),),-IFERROR(ISPMT(D1_I/12,$C103-1,D1_T,OFFSET(H$4,,-$C103+1)),)))</f>
        <v>0</v>
      </c>
      <c r="J103" s="548">
        <f ca="1">IF($C103=0,0,IF('Clinic Model'!$P$15="Annuity",-IFERROR(IPMT(D1_I/12,$C103,D1_T,OFFSET(I$4,,-$C103+1),0),),-IFERROR(ISPMT(D1_I/12,$C103-1,D1_T,OFFSET(I$4,,-$C103+1)),)))</f>
        <v>0</v>
      </c>
      <c r="K103" s="548">
        <f ca="1">IF($C103=0,0,IF('Clinic Model'!$P$15="Annuity",-IFERROR(IPMT(D1_I/12,$C103,D1_T,OFFSET(J$4,,-$C103+1),0),),-IFERROR(ISPMT(D1_I/12,$C103-1,D1_T,OFFSET(J$4,,-$C103+1)),)))</f>
        <v>0</v>
      </c>
      <c r="L103" s="548">
        <f ca="1">IF($C103=0,0,IF('Clinic Model'!$P$15="Annuity",-IFERROR(IPMT(D1_I/12,$C103,D1_T,OFFSET(K$4,,-$C103+1),0),),-IFERROR(ISPMT(D1_I/12,$C103-1,D1_T,OFFSET(K$4,,-$C103+1)),)))</f>
        <v>0</v>
      </c>
      <c r="M103" s="548">
        <f ca="1">IF($C103=0,0,IF('Clinic Model'!$P$15="Annuity",-IFERROR(IPMT(D1_I/12,$C103,D1_T,OFFSET(L$4,,-$C103+1),0),),-IFERROR(ISPMT(D1_I/12,$C103-1,D1_T,OFFSET(L$4,,-$C103+1)),)))</f>
        <v>0</v>
      </c>
      <c r="N103" s="548">
        <f ca="1">IF($C103=0,0,IF('Clinic Model'!$P$15="Annuity",-IFERROR(IPMT(D1_I/12,$C103,D1_T,OFFSET(M$4,,-$C103+1),0),),-IFERROR(ISPMT(D1_I/12,$C103-1,D1_T,OFFSET(M$4,,-$C103+1)),)))</f>
        <v>0</v>
      </c>
      <c r="O103" s="548">
        <f ca="1">IF($C103=0,0,IF('Clinic Model'!$P$15="Annuity",-IFERROR(IPMT(D1_I/12,$C103,D1_T,OFFSET(N$4,,-$C103+1),0),),-IFERROR(ISPMT(D1_I/12,$C103-1,D1_T,OFFSET(N$4,,-$C103+1)),)))</f>
        <v>0</v>
      </c>
      <c r="P103" s="548">
        <f ca="1">IF($C103=0,0,IF('Clinic Model'!$P$15="Annuity",-IFERROR(IPMT(D1_I/12,$C103,D1_T,OFFSET(O$4,,-$C103+1),0),),-IFERROR(ISPMT(D1_I/12,$C103-1,D1_T,OFFSET(O$4,,-$C103+1)),)))</f>
        <v>0</v>
      </c>
      <c r="Q103" s="548">
        <f ca="1">IF($C103=0,0,IF('Clinic Model'!$P$15="Annuity",-IFERROR(IPMT(D1_I/12,$C103,D1_T,OFFSET(P$4,,-$C103+1),0),),-IFERROR(ISPMT(D1_I/12,$C103-1,D1_T,OFFSET(P$4,,-$C103+1)),)))</f>
        <v>0</v>
      </c>
      <c r="R103" s="548">
        <f ca="1">IF($C103=0,0,IF('Clinic Model'!$P$15="Annuity",-IFERROR(IPMT(D1_I/12,$C103,D1_T,OFFSET(Q$4,,-$C103+1),0),),-IFERROR(ISPMT(D1_I/12,$C103-1,D1_T,OFFSET(Q$4,,-$C103+1)),)))</f>
        <v>0</v>
      </c>
      <c r="S103" s="548">
        <f ca="1">IF($C103=0,0,IF('Clinic Model'!$P$15="Annuity",-IFERROR(IPMT(D1_I/12,$C103,D1_T,OFFSET(R$4,,-$C103+1),0),),-IFERROR(ISPMT(D1_I/12,$C103-1,D1_T,OFFSET(R$4,,-$C103+1)),)))</f>
        <v>0</v>
      </c>
      <c r="T103" s="548">
        <f ca="1">IF($C103=0,0,IF('Clinic Model'!$P$15="Annuity",-IFERROR(IPMT(D1_I/12,$C103,D1_T,OFFSET(S$4,,-$C103+1),0),),-IFERROR(ISPMT(D1_I/12,$C103-1,D1_T,OFFSET(S$4,,-$C103+1)),)))</f>
        <v>0</v>
      </c>
      <c r="U103" s="548">
        <f ca="1">IF($C103=0,0,IF('Clinic Model'!$P$15="Annuity",-IFERROR(IPMT(D1_I/12,$C103,D1_T,OFFSET(T$4,,-$C103+1),0),),-IFERROR(ISPMT(D1_I/12,$C103-1,D1_T,OFFSET(T$4,,-$C103+1)),)))</f>
        <v>0</v>
      </c>
      <c r="V103" s="548">
        <f ca="1">IF($C103=0,0,IF('Clinic Model'!$P$15="Annuity",-IFERROR(IPMT(D1_I/12,$C103,D1_T,OFFSET(U$4,,-$C103+1),0),),-IFERROR(ISPMT(D1_I/12,$C103-1,D1_T,OFFSET(U$4,,-$C103+1)),)))</f>
        <v>0</v>
      </c>
      <c r="W103" s="548">
        <f ca="1">IF($C103=0,0,IF('Clinic Model'!$P$15="Annuity",-IFERROR(IPMT(D1_I/12,$C103,D1_T,OFFSET(V$4,,-$C103+1),0),),-IFERROR(ISPMT(D1_I/12,$C103-1,D1_T,OFFSET(V$4,,-$C103+1)),)))</f>
        <v>0</v>
      </c>
      <c r="X103" s="548">
        <f ca="1">IF($C103=0,0,IF('Clinic Model'!$P$15="Annuity",-IFERROR(IPMT(D1_I/12,$C103,D1_T,OFFSET(W$4,,-$C103+1),0),),-IFERROR(ISPMT(D1_I/12,$C103-1,D1_T,OFFSET(W$4,,-$C103+1)),)))</f>
        <v>0</v>
      </c>
      <c r="Y103" s="548">
        <f ca="1">IF($C103=0,0,IF('Clinic Model'!$P$15="Annuity",-IFERROR(IPMT(D1_I/12,$C103,D1_T,OFFSET(X$4,,-$C103+1),0),),-IFERROR(ISPMT(D1_I/12,$C103-1,D1_T,OFFSET(X$4,,-$C103+1)),)))</f>
        <v>0</v>
      </c>
      <c r="Z103" s="548">
        <f ca="1">IF($C103=0,0,IF('Clinic Model'!$P$15="Annuity",-IFERROR(IPMT(D1_I/12,$C103,D1_T,OFFSET(Y$4,,-$C103+1),0),),-IFERROR(ISPMT(D1_I/12,$C103-1,D1_T,OFFSET(Y$4,,-$C103+1)),)))</f>
        <v>0</v>
      </c>
      <c r="AA103" s="548">
        <f ca="1">IF($C103=0,0,IF('Clinic Model'!$P$15="Annuity",-IFERROR(IPMT(D1_I/12,$C103,D1_T,OFFSET(Z$4,,-$C103+1),0),),-IFERROR(ISPMT(D1_I/12,$C103-1,D1_T,OFFSET(Z$4,,-$C103+1)),)))</f>
        <v>0</v>
      </c>
      <c r="AB103" s="548">
        <f ca="1">IF($C103=0,0,IF('Clinic Model'!$P$15="Annuity",-IFERROR(IPMT(D1_I/12,$C103,D1_T,OFFSET(AA$4,,-$C103+1),0),),-IFERROR(ISPMT(D1_I/12,$C103-1,D1_T,OFFSET(AA$4,,-$C103+1)),)))</f>
        <v>0</v>
      </c>
      <c r="AC103" s="548">
        <f ca="1">IF($C103=0,0,IF('Clinic Model'!$P$15="Annuity",-IFERROR(IPMT(D1_I/12,$C103,D1_T,OFFSET(AB$4,,-$C103+1),0),),-IFERROR(ISPMT(D1_I/12,$C103-1,D1_T,OFFSET(AB$4,,-$C103+1)),)))</f>
        <v>0</v>
      </c>
      <c r="AD103" s="548">
        <f ca="1">IF($C103=0,0,IF('Clinic Model'!$P$15="Annuity",-IFERROR(IPMT(D1_I/12,$C103,D1_T,OFFSET(AC$4,,-$C103+1),0),),-IFERROR(ISPMT(D1_I/12,$C103-1,D1_T,OFFSET(AC$4,,-$C103+1)),)))</f>
        <v>0</v>
      </c>
      <c r="AE103" s="548">
        <f ca="1">IF($C103=0,0,IF('Clinic Model'!$P$15="Annuity",-IFERROR(IPMT(D1_I/12,$C103,D1_T,OFFSET(AD$4,,-$C103+1),0),),-IFERROR(ISPMT(D1_I/12,$C103-1,D1_T,OFFSET(AD$4,,-$C103+1)),)))</f>
        <v>0</v>
      </c>
      <c r="AF103" s="548">
        <f ca="1">IF($C103=0,0,IF('Clinic Model'!$P$15="Annuity",-IFERROR(IPMT(D1_I/12,$C103,D1_T,OFFSET(AE$4,,-$C103+1),0),),-IFERROR(ISPMT(D1_I/12,$C103-1,D1_T,OFFSET(AE$4,,-$C103+1)),)))</f>
        <v>0</v>
      </c>
      <c r="AG103" s="548">
        <f ca="1">IF($C103=0,0,IF('Clinic Model'!$P$15="Annuity",-IFERROR(IPMT(D1_I/12,$C103,D1_T,OFFSET(AF$4,,-$C103+1),0),),-IFERROR(ISPMT(D1_I/12,$C103-1,D1_T,OFFSET(AF$4,,-$C103+1)),)))</f>
        <v>0</v>
      </c>
      <c r="AH103" s="548">
        <f ca="1">IF($C103=0,0,IF('Clinic Model'!$P$15="Annuity",-IFERROR(IPMT(D1_I/12,$C103,D1_T,OFFSET(AG$4,,-$C103+1),0),),-IFERROR(ISPMT(D1_I/12,$C103-1,D1_T,OFFSET(AG$4,,-$C103+1)),)))</f>
        <v>0</v>
      </c>
      <c r="AI103" s="548">
        <f ca="1">IF($C103=0,0,IF('Clinic Model'!$P$15="Annuity",-IFERROR(IPMT(D1_I/12,$C103,D1_T,OFFSET(AH$4,,-$C103+1),0),),-IFERROR(ISPMT(D1_I/12,$C103-1,D1_T,OFFSET(AH$4,,-$C103+1)),)))</f>
        <v>0</v>
      </c>
      <c r="AJ103" s="548">
        <f ca="1">IF($C103=0,0,IF('Clinic Model'!$P$15="Annuity",-IFERROR(IPMT(D1_I/12,$C103,D1_T,OFFSET(AI$4,,-$C103+1),0),),-IFERROR(ISPMT(D1_I/12,$C103-1,D1_T,OFFSET(AI$4,,-$C103+1)),)))</f>
        <v>0</v>
      </c>
      <c r="AK103" s="548">
        <f ca="1">IF($C103=0,0,IF('Clinic Model'!$P$15="Annuity",-IFERROR(IPMT(D1_I/12,$C103,D1_T,OFFSET(AJ$4,,-$C103+1),0),),-IFERROR(ISPMT(D1_I/12,$C103-1,D1_T,OFFSET(AJ$4,,-$C103+1)),)))</f>
        <v>0</v>
      </c>
      <c r="AL103" s="548">
        <f ca="1">IF($C103=0,0,IF('Clinic Model'!$P$15="Annuity",-IFERROR(IPMT(D1_I/12,$C103,D1_T,OFFSET(AK$4,,-$C103+1),0),),-IFERROR(ISPMT(D1_I/12,$C103-1,D1_T,OFFSET(AK$4,,-$C103+1)),)))</f>
        <v>0</v>
      </c>
      <c r="AM103" s="548">
        <f ca="1">IF($C103=0,0,IF('Clinic Model'!$P$15="Annuity",-IFERROR(IPMT(D1_I/12,$C103,D1_T,OFFSET(AL$4,,-$C103+1),0),),-IFERROR(ISPMT(D1_I/12,$C103-1,D1_T,OFFSET(AL$4,,-$C103+1)),)))</f>
        <v>0</v>
      </c>
      <c r="AN103" s="548">
        <f ca="1">IF($C103=0,0,IF('Clinic Model'!$P$15="Annuity",-IFERROR(IPMT(D1_I/12,$C103,D1_T,OFFSET(AM$4,,-$C103+1),0),),-IFERROR(ISPMT(D1_I/12,$C103-1,D1_T,OFFSET(AM$4,,-$C103+1)),)))</f>
        <v>0</v>
      </c>
      <c r="AO103" s="548">
        <f ca="1">IF($C103=0,0,IF('Clinic Model'!$P$15="Annuity",-IFERROR(IPMT(D1_I/12,$C103,D1_T,OFFSET(AN$4,,-$C103+1),0),),-IFERROR(ISPMT(D1_I/12,$C103-1,D1_T,OFFSET(AN$4,,-$C103+1)),)))</f>
        <v>236.11111111111111</v>
      </c>
      <c r="AP103" s="548">
        <f ca="1">IF($C103=0,0,IF('Clinic Model'!$P$15="Annuity",-IFERROR(IPMT(D1_I/12,$C103,D1_T,OFFSET(AO$4,,-$C103+1),0),),-IFERROR(ISPMT(D1_I/12,$C103-1,D1_T,OFFSET(AO$4,,-$C103+1)),)))</f>
        <v>0</v>
      </c>
      <c r="AQ103" s="548">
        <f ca="1">IF($C103=0,0,IF('Clinic Model'!$P$15="Annuity",-IFERROR(IPMT(D1_I/12,$C103,D1_T,OFFSET(AP$4,,-$C103+1),0),),-IFERROR(ISPMT(D1_I/12,$C103-1,D1_T,OFFSET(AP$4,,-$C103+1)),)))</f>
        <v>0</v>
      </c>
      <c r="AR103" s="548">
        <f ca="1">IF($C103=0,0,IF('Clinic Model'!$P$15="Annuity",-IFERROR(IPMT(D1_I/12,$C103,D1_T,OFFSET(AQ$4,,-$C103+1),0),),-IFERROR(ISPMT(D1_I/12,$C103-1,D1_T,OFFSET(AQ$4,,-$C103+1)),)))</f>
        <v>0</v>
      </c>
      <c r="AS103" s="548">
        <f ca="1">IF($C103=0,0,IF('Clinic Model'!$P$15="Annuity",-IFERROR(IPMT(D1_I/12,$C103,D1_T,OFFSET(AR$4,,-$C103+1),0),),-IFERROR(ISPMT(D1_I/12,$C103-1,D1_T,OFFSET(AR$4,,-$C103+1)),)))</f>
        <v>0</v>
      </c>
      <c r="AT103" s="548">
        <f ca="1">IF($C103=0,0,IF('Clinic Model'!$P$15="Annuity",-IFERROR(IPMT(D1_I/12,$C103,D1_T,OFFSET(AS$4,,-$C103+1),0),),-IFERROR(ISPMT(D1_I/12,$C103-1,D1_T,OFFSET(AS$4,,-$C103+1)),)))</f>
        <v>0</v>
      </c>
      <c r="AU103" s="548">
        <f ca="1">IF($C103=0,0,IF('Clinic Model'!$P$15="Annuity",-IFERROR(IPMT(D1_I/12,$C103,D1_T,OFFSET(AT$4,,-$C103+1),0),),-IFERROR(ISPMT(D1_I/12,$C103-1,D1_T,OFFSET(AT$4,,-$C103+1)),)))</f>
        <v>0</v>
      </c>
      <c r="AV103" s="548">
        <f ca="1">IF($C103=0,0,IF('Clinic Model'!$P$15="Annuity",-IFERROR(IPMT(D1_I/12,$C103,D1_T,OFFSET(AU$4,,-$C103+1),0),),-IFERROR(ISPMT(D1_I/12,$C103-1,D1_T,OFFSET(AU$4,,-$C103+1)),)))</f>
        <v>0</v>
      </c>
      <c r="AW103" s="548">
        <f ca="1">IF($C103=0,0,IF('Clinic Model'!$P$15="Annuity",-IFERROR(IPMT(D1_I/12,$C103,D1_T,OFFSET(AV$4,,-$C103+1),0),),-IFERROR(ISPMT(D1_I/12,$C103-1,D1_T,OFFSET(AV$4,,-$C103+1)),)))</f>
        <v>0</v>
      </c>
      <c r="AX103" s="548">
        <f ca="1">IF($C103=0,0,IF('Clinic Model'!$P$15="Annuity",-IFERROR(IPMT(D1_I/12,$C103,D1_T,OFFSET(AW$4,,-$C103+1),0),),-IFERROR(ISPMT(D1_I/12,$C103-1,D1_T,OFFSET(AW$4,,-$C103+1)),)))</f>
        <v>0</v>
      </c>
      <c r="AY103" s="548">
        <f ca="1">IF($C103=0,0,IF('Clinic Model'!$P$15="Annuity",-IFERROR(IPMT(D1_I/12,$C103,D1_T,OFFSET(AX$4,,-$C103+1),0),),-IFERROR(ISPMT(D1_I/12,$C103-1,D1_T,OFFSET(AX$4,,-$C103+1)),)))</f>
        <v>0</v>
      </c>
      <c r="AZ103" s="548">
        <f ca="1">IF($C103=0,0,IF('Clinic Model'!$P$15="Annuity",-IFERROR(IPMT(D1_I/12,$C103,D1_T,OFFSET(AY$4,,-$C103+1),0),),-IFERROR(ISPMT(D1_I/12,$C103-1,D1_T,OFFSET(AY$4,,-$C103+1)),)))</f>
        <v>0</v>
      </c>
      <c r="BA103" s="548">
        <f ca="1">IF($C103=0,0,IF('Clinic Model'!$P$15="Annuity",-IFERROR(IPMT(D1_I/12,$C103,D1_T,OFFSET(AZ$4,,-$C103+1),0),),-IFERROR(ISPMT(D1_I/12,$C103-1,D1_T,OFFSET(AZ$4,,-$C103+1)),)))</f>
        <v>0</v>
      </c>
      <c r="BB103" s="548">
        <f ca="1">IF($C103=0,0,IF('Clinic Model'!$P$15="Annuity",-IFERROR(IPMT(D1_I/12,$C103,D1_T,OFFSET(BA$4,,-$C103+1),0),),-IFERROR(ISPMT(D1_I/12,$C103-1,D1_T,OFFSET(BA$4,,-$C103+1)),)))</f>
        <v>0</v>
      </c>
      <c r="BC103" s="548">
        <f ca="1">IF($C103=0,0,IF('Clinic Model'!$P$15="Annuity",-IFERROR(IPMT(D1_I/12,$C103,D1_T,OFFSET(BB$4,,-$C103+1),0),),-IFERROR(ISPMT(D1_I/12,$C103-1,D1_T,OFFSET(BB$4,,-$C103+1)),)))</f>
        <v>0</v>
      </c>
      <c r="BD103" s="548">
        <f ca="1">IF($C103=0,0,IF('Clinic Model'!$P$15="Annuity",-IFERROR(IPMT(D1_I/12,$C103,D1_T,OFFSET(BC$4,,-$C103+1),0),),-IFERROR(ISPMT(D1_I/12,$C103-1,D1_T,OFFSET(BC$4,,-$C103+1)),)))</f>
        <v>0</v>
      </c>
      <c r="BE103" s="548">
        <f ca="1">IF($C103=0,0,IF('Clinic Model'!$P$15="Annuity",-IFERROR(IPMT(D1_I/12,$C103,D1_T,OFFSET(BD$4,,-$C103+1),0),),-IFERROR(ISPMT(D1_I/12,$C103-1,D1_T,OFFSET(BD$4,,-$C103+1)),)))</f>
        <v>0</v>
      </c>
      <c r="BF103" s="548">
        <f ca="1">IF($C103=0,0,IF('Clinic Model'!$P$15="Annuity",-IFERROR(IPMT(D1_I/12,$C103,D1_T,OFFSET(BE$4,,-$C103+1),0),),-IFERROR(ISPMT(D1_I/12,$C103-1,D1_T,OFFSET(BE$4,,-$C103+1)),)))</f>
        <v>0</v>
      </c>
      <c r="BG103" s="548">
        <f ca="1">IF($C103=0,0,IF('Clinic Model'!$P$15="Annuity",-IFERROR(IPMT(D1_I/12,$C103,D1_T,OFFSET(BF$4,,-$C103+1),0),),-IFERROR(ISPMT(D1_I/12,$C103-1,D1_T,OFFSET(BF$4,,-$C103+1)),)))</f>
        <v>0</v>
      </c>
      <c r="BH103" s="548">
        <f ca="1">IF($C103=0,0,IF('Clinic Model'!$P$15="Annuity",-IFERROR(IPMT(D1_I/12,$C103,D1_T,OFFSET(BG$4,,-$C103+1),0),),-IFERROR(ISPMT(D1_I/12,$C103-1,D1_T,OFFSET(BG$4,,-$C103+1)),)))</f>
        <v>0</v>
      </c>
      <c r="BI103" s="548">
        <f ca="1">IF($C103=0,0,IF('Clinic Model'!$P$15="Annuity",-IFERROR(IPMT(D1_I/12,$C103,D1_T,OFFSET(BH$4,,-$C103+1),0),),-IFERROR(ISPMT(D1_I/12,$C103-1,D1_T,OFFSET(BH$4,,-$C103+1)),)))</f>
        <v>0</v>
      </c>
      <c r="BJ103" s="548">
        <f ca="1">IF($C103=0,0,IF('Clinic Model'!$P$15="Annuity",-IFERROR(IPMT(D1_I/12,$C103,D1_T,OFFSET(BI$4,,-$C103+1),0),),-IFERROR(ISPMT(D1_I/12,$C103-1,D1_T,OFFSET(BI$4,,-$C103+1)),)))</f>
        <v>0</v>
      </c>
      <c r="BK103" s="548">
        <f ca="1">IF($C103=0,0,IF('Clinic Model'!$P$15="Annuity",-IFERROR(IPMT(D1_I/12,$C103,D1_T,OFFSET(BJ$4,,-$C103+1),0),),-IFERROR(ISPMT(D1_I/12,$C103-1,D1_T,OFFSET(BJ$4,,-$C103+1)),)))</f>
        <v>0</v>
      </c>
      <c r="BL103" s="548">
        <f ca="1">IF($C103=0,0,IF('Clinic Model'!$P$15="Annuity",-IFERROR(IPMT(D1_I/12,$C103,D1_T,OFFSET(BK$4,,-$C103+1),0),),-IFERROR(ISPMT(D1_I/12,$C103-1,D1_T,OFFSET(BK$4,,-$C103+1)),)))</f>
        <v>0</v>
      </c>
    </row>
    <row r="104" spans="1:64" ht="10.5" hidden="1" customHeight="1" outlineLevel="1" x14ac:dyDescent="0.3">
      <c r="A104" s="105"/>
      <c r="B104" s="504"/>
      <c r="C104" s="105">
        <f t="shared" si="8"/>
        <v>0</v>
      </c>
      <c r="E104" s="548">
        <f ca="1">IF($C104=0,0,IF('Clinic Model'!$P$15="Annuity",-IFERROR(IPMT(D1_I/12,$C104,D1_T,OFFSET(D$4,,-$C104+1),0),),-IFERROR(ISPMT(D1_I/12,$C104-1,D1_T,OFFSET(D$4,,-$C104+1)),)))</f>
        <v>0</v>
      </c>
      <c r="F104" s="548">
        <f ca="1">IF($C104=0,0,IF('Clinic Model'!$P$15="Annuity",-IFERROR(IPMT(D1_I/12,$C104,D1_T,OFFSET(E$4,,-$C104+1),0),),-IFERROR(ISPMT(D1_I/12,$C104-1,D1_T,OFFSET(E$4,,-$C104+1)),)))</f>
        <v>0</v>
      </c>
      <c r="G104" s="548">
        <f ca="1">IF($C104=0,0,IF('Clinic Model'!$P$15="Annuity",-IFERROR(IPMT(D1_I/12,$C104,D1_T,OFFSET(F$4,,-$C104+1),0),),-IFERROR(ISPMT(D1_I/12,$C104-1,D1_T,OFFSET(F$4,,-$C104+1)),)))</f>
        <v>0</v>
      </c>
      <c r="H104" s="548">
        <f ca="1">IF($C104=0,0,IF('Clinic Model'!$P$15="Annuity",-IFERROR(IPMT(D1_I/12,$C104,D1_T,OFFSET(G$4,,-$C104+1),0),),-IFERROR(ISPMT(D1_I/12,$C104-1,D1_T,OFFSET(G$4,,-$C104+1)),)))</f>
        <v>0</v>
      </c>
      <c r="I104" s="548">
        <f ca="1">IF($C104=0,0,IF('Clinic Model'!$P$15="Annuity",-IFERROR(IPMT(D1_I/12,$C104,D1_T,OFFSET(H$4,,-$C104+1),0),),-IFERROR(ISPMT(D1_I/12,$C104-1,D1_T,OFFSET(H$4,,-$C104+1)),)))</f>
        <v>0</v>
      </c>
      <c r="J104" s="548">
        <f ca="1">IF($C104=0,0,IF('Clinic Model'!$P$15="Annuity",-IFERROR(IPMT(D1_I/12,$C104,D1_T,OFFSET(I$4,,-$C104+1),0),),-IFERROR(ISPMT(D1_I/12,$C104-1,D1_T,OFFSET(I$4,,-$C104+1)),)))</f>
        <v>0</v>
      </c>
      <c r="K104" s="548">
        <f ca="1">IF($C104=0,0,IF('Clinic Model'!$P$15="Annuity",-IFERROR(IPMT(D1_I/12,$C104,D1_T,OFFSET(J$4,,-$C104+1),0),),-IFERROR(ISPMT(D1_I/12,$C104-1,D1_T,OFFSET(J$4,,-$C104+1)),)))</f>
        <v>0</v>
      </c>
      <c r="L104" s="548">
        <f ca="1">IF($C104=0,0,IF('Clinic Model'!$P$15="Annuity",-IFERROR(IPMT(D1_I/12,$C104,D1_T,OFFSET(K$4,,-$C104+1),0),),-IFERROR(ISPMT(D1_I/12,$C104-1,D1_T,OFFSET(K$4,,-$C104+1)),)))</f>
        <v>0</v>
      </c>
      <c r="M104" s="548">
        <f ca="1">IF($C104=0,0,IF('Clinic Model'!$P$15="Annuity",-IFERROR(IPMT(D1_I/12,$C104,D1_T,OFFSET(L$4,,-$C104+1),0),),-IFERROR(ISPMT(D1_I/12,$C104-1,D1_T,OFFSET(L$4,,-$C104+1)),)))</f>
        <v>0</v>
      </c>
      <c r="N104" s="548">
        <f ca="1">IF($C104=0,0,IF('Clinic Model'!$P$15="Annuity",-IFERROR(IPMT(D1_I/12,$C104,D1_T,OFFSET(M$4,,-$C104+1),0),),-IFERROR(ISPMT(D1_I/12,$C104-1,D1_T,OFFSET(M$4,,-$C104+1)),)))</f>
        <v>0</v>
      </c>
      <c r="O104" s="548">
        <f ca="1">IF($C104=0,0,IF('Clinic Model'!$P$15="Annuity",-IFERROR(IPMT(D1_I/12,$C104,D1_T,OFFSET(N$4,,-$C104+1),0),),-IFERROR(ISPMT(D1_I/12,$C104-1,D1_T,OFFSET(N$4,,-$C104+1)),)))</f>
        <v>0</v>
      </c>
      <c r="P104" s="548">
        <f ca="1">IF($C104=0,0,IF('Clinic Model'!$P$15="Annuity",-IFERROR(IPMT(D1_I/12,$C104,D1_T,OFFSET(O$4,,-$C104+1),0),),-IFERROR(ISPMT(D1_I/12,$C104-1,D1_T,OFFSET(O$4,,-$C104+1)),)))</f>
        <v>0</v>
      </c>
      <c r="Q104" s="548">
        <f ca="1">IF($C104=0,0,IF('Clinic Model'!$P$15="Annuity",-IFERROR(IPMT(D1_I/12,$C104,D1_T,OFFSET(P$4,,-$C104+1),0),),-IFERROR(ISPMT(D1_I/12,$C104-1,D1_T,OFFSET(P$4,,-$C104+1)),)))</f>
        <v>0</v>
      </c>
      <c r="R104" s="548">
        <f ca="1">IF($C104=0,0,IF('Clinic Model'!$P$15="Annuity",-IFERROR(IPMT(D1_I/12,$C104,D1_T,OFFSET(Q$4,,-$C104+1),0),),-IFERROR(ISPMT(D1_I/12,$C104-1,D1_T,OFFSET(Q$4,,-$C104+1)),)))</f>
        <v>0</v>
      </c>
      <c r="S104" s="548">
        <f ca="1">IF($C104=0,0,IF('Clinic Model'!$P$15="Annuity",-IFERROR(IPMT(D1_I/12,$C104,D1_T,OFFSET(R$4,,-$C104+1),0),),-IFERROR(ISPMT(D1_I/12,$C104-1,D1_T,OFFSET(R$4,,-$C104+1)),)))</f>
        <v>0</v>
      </c>
      <c r="T104" s="548">
        <f ca="1">IF($C104=0,0,IF('Clinic Model'!$P$15="Annuity",-IFERROR(IPMT(D1_I/12,$C104,D1_T,OFFSET(S$4,,-$C104+1),0),),-IFERROR(ISPMT(D1_I/12,$C104-1,D1_T,OFFSET(S$4,,-$C104+1)),)))</f>
        <v>0</v>
      </c>
      <c r="U104" s="548">
        <f ca="1">IF($C104=0,0,IF('Clinic Model'!$P$15="Annuity",-IFERROR(IPMT(D1_I/12,$C104,D1_T,OFFSET(T$4,,-$C104+1),0),),-IFERROR(ISPMT(D1_I/12,$C104-1,D1_T,OFFSET(T$4,,-$C104+1)),)))</f>
        <v>0</v>
      </c>
      <c r="V104" s="548">
        <f ca="1">IF($C104=0,0,IF('Clinic Model'!$P$15="Annuity",-IFERROR(IPMT(D1_I/12,$C104,D1_T,OFFSET(U$4,,-$C104+1),0),),-IFERROR(ISPMT(D1_I/12,$C104-1,D1_T,OFFSET(U$4,,-$C104+1)),)))</f>
        <v>0</v>
      </c>
      <c r="W104" s="548">
        <f ca="1">IF($C104=0,0,IF('Clinic Model'!$P$15="Annuity",-IFERROR(IPMT(D1_I/12,$C104,D1_T,OFFSET(V$4,,-$C104+1),0),),-IFERROR(ISPMT(D1_I/12,$C104-1,D1_T,OFFSET(V$4,,-$C104+1)),)))</f>
        <v>0</v>
      </c>
      <c r="X104" s="548">
        <f ca="1">IF($C104=0,0,IF('Clinic Model'!$P$15="Annuity",-IFERROR(IPMT(D1_I/12,$C104,D1_T,OFFSET(W$4,,-$C104+1),0),),-IFERROR(ISPMT(D1_I/12,$C104-1,D1_T,OFFSET(W$4,,-$C104+1)),)))</f>
        <v>0</v>
      </c>
      <c r="Y104" s="548">
        <f ca="1">IF($C104=0,0,IF('Clinic Model'!$P$15="Annuity",-IFERROR(IPMT(D1_I/12,$C104,D1_T,OFFSET(X$4,,-$C104+1),0),),-IFERROR(ISPMT(D1_I/12,$C104-1,D1_T,OFFSET(X$4,,-$C104+1)),)))</f>
        <v>0</v>
      </c>
      <c r="Z104" s="548">
        <f ca="1">IF($C104=0,0,IF('Clinic Model'!$P$15="Annuity",-IFERROR(IPMT(D1_I/12,$C104,D1_T,OFFSET(Y$4,,-$C104+1),0),),-IFERROR(ISPMT(D1_I/12,$C104-1,D1_T,OFFSET(Y$4,,-$C104+1)),)))</f>
        <v>0</v>
      </c>
      <c r="AA104" s="548">
        <f ca="1">IF($C104=0,0,IF('Clinic Model'!$P$15="Annuity",-IFERROR(IPMT(D1_I/12,$C104,D1_T,OFFSET(Z$4,,-$C104+1),0),),-IFERROR(ISPMT(D1_I/12,$C104-1,D1_T,OFFSET(Z$4,,-$C104+1)),)))</f>
        <v>0</v>
      </c>
      <c r="AB104" s="548">
        <f ca="1">IF($C104=0,0,IF('Clinic Model'!$P$15="Annuity",-IFERROR(IPMT(D1_I/12,$C104,D1_T,OFFSET(AA$4,,-$C104+1),0),),-IFERROR(ISPMT(D1_I/12,$C104-1,D1_T,OFFSET(AA$4,,-$C104+1)),)))</f>
        <v>0</v>
      </c>
      <c r="AC104" s="548">
        <f ca="1">IF($C104=0,0,IF('Clinic Model'!$P$15="Annuity",-IFERROR(IPMT(D1_I/12,$C104,D1_T,OFFSET(AB$4,,-$C104+1),0),),-IFERROR(ISPMT(D1_I/12,$C104-1,D1_T,OFFSET(AB$4,,-$C104+1)),)))</f>
        <v>0</v>
      </c>
      <c r="AD104" s="548">
        <f ca="1">IF($C104=0,0,IF('Clinic Model'!$P$15="Annuity",-IFERROR(IPMT(D1_I/12,$C104,D1_T,OFFSET(AC$4,,-$C104+1),0),),-IFERROR(ISPMT(D1_I/12,$C104-1,D1_T,OFFSET(AC$4,,-$C104+1)),)))</f>
        <v>0</v>
      </c>
      <c r="AE104" s="548">
        <f ca="1">IF($C104=0,0,IF('Clinic Model'!$P$15="Annuity",-IFERROR(IPMT(D1_I/12,$C104,D1_T,OFFSET(AD$4,,-$C104+1),0),),-IFERROR(ISPMT(D1_I/12,$C104-1,D1_T,OFFSET(AD$4,,-$C104+1)),)))</f>
        <v>0</v>
      </c>
      <c r="AF104" s="548">
        <f ca="1">IF($C104=0,0,IF('Clinic Model'!$P$15="Annuity",-IFERROR(IPMT(D1_I/12,$C104,D1_T,OFFSET(AE$4,,-$C104+1),0),),-IFERROR(ISPMT(D1_I/12,$C104-1,D1_T,OFFSET(AE$4,,-$C104+1)),)))</f>
        <v>0</v>
      </c>
      <c r="AG104" s="548">
        <f ca="1">IF($C104=0,0,IF('Clinic Model'!$P$15="Annuity",-IFERROR(IPMT(D1_I/12,$C104,D1_T,OFFSET(AF$4,,-$C104+1),0),),-IFERROR(ISPMT(D1_I/12,$C104-1,D1_T,OFFSET(AF$4,,-$C104+1)),)))</f>
        <v>0</v>
      </c>
      <c r="AH104" s="548">
        <f ca="1">IF($C104=0,0,IF('Clinic Model'!$P$15="Annuity",-IFERROR(IPMT(D1_I/12,$C104,D1_T,OFFSET(AG$4,,-$C104+1),0),),-IFERROR(ISPMT(D1_I/12,$C104-1,D1_T,OFFSET(AG$4,,-$C104+1)),)))</f>
        <v>0</v>
      </c>
      <c r="AI104" s="548">
        <f ca="1">IF($C104=0,0,IF('Clinic Model'!$P$15="Annuity",-IFERROR(IPMT(D1_I/12,$C104,D1_T,OFFSET(AH$4,,-$C104+1),0),),-IFERROR(ISPMT(D1_I/12,$C104-1,D1_T,OFFSET(AH$4,,-$C104+1)),)))</f>
        <v>0</v>
      </c>
      <c r="AJ104" s="548">
        <f ca="1">IF($C104=0,0,IF('Clinic Model'!$P$15="Annuity",-IFERROR(IPMT(D1_I/12,$C104,D1_T,OFFSET(AI$4,,-$C104+1),0),),-IFERROR(ISPMT(D1_I/12,$C104-1,D1_T,OFFSET(AI$4,,-$C104+1)),)))</f>
        <v>0</v>
      </c>
      <c r="AK104" s="548">
        <f ca="1">IF($C104=0,0,IF('Clinic Model'!$P$15="Annuity",-IFERROR(IPMT(D1_I/12,$C104,D1_T,OFFSET(AJ$4,,-$C104+1),0),),-IFERROR(ISPMT(D1_I/12,$C104-1,D1_T,OFFSET(AJ$4,,-$C104+1)),)))</f>
        <v>0</v>
      </c>
      <c r="AL104" s="548">
        <f ca="1">IF($C104=0,0,IF('Clinic Model'!$P$15="Annuity",-IFERROR(IPMT(D1_I/12,$C104,D1_T,OFFSET(AK$4,,-$C104+1),0),),-IFERROR(ISPMT(D1_I/12,$C104-1,D1_T,OFFSET(AK$4,,-$C104+1)),)))</f>
        <v>0</v>
      </c>
      <c r="AM104" s="548">
        <f ca="1">IF($C104=0,0,IF('Clinic Model'!$P$15="Annuity",-IFERROR(IPMT(D1_I/12,$C104,D1_T,OFFSET(AL$4,,-$C104+1),0),),-IFERROR(ISPMT(D1_I/12,$C104-1,D1_T,OFFSET(AL$4,,-$C104+1)),)))</f>
        <v>0</v>
      </c>
      <c r="AN104" s="548">
        <f ca="1">IF($C104=0,0,IF('Clinic Model'!$P$15="Annuity",-IFERROR(IPMT(D1_I/12,$C104,D1_T,OFFSET(AM$4,,-$C104+1),0),),-IFERROR(ISPMT(D1_I/12,$C104-1,D1_T,OFFSET(AM$4,,-$C104+1)),)))</f>
        <v>0</v>
      </c>
      <c r="AO104" s="548">
        <f ca="1">IF($C104=0,0,IF('Clinic Model'!$P$15="Annuity",-IFERROR(IPMT(D1_I/12,$C104,D1_T,OFFSET(AN$4,,-$C104+1),0),),-IFERROR(ISPMT(D1_I/12,$C104-1,D1_T,OFFSET(AN$4,,-$C104+1)),)))</f>
        <v>0</v>
      </c>
      <c r="AP104" s="548">
        <f ca="1">IF($C104=0,0,IF('Clinic Model'!$P$15="Annuity",-IFERROR(IPMT(D1_I/12,$C104,D1_T,OFFSET(AO$4,,-$C104+1),0),),-IFERROR(ISPMT(D1_I/12,$C104-1,D1_T,OFFSET(AO$4,,-$C104+1)),)))</f>
        <v>0</v>
      </c>
      <c r="AQ104" s="548">
        <f ca="1">IF($C104=0,0,IF('Clinic Model'!$P$15="Annuity",-IFERROR(IPMT(D1_I/12,$C104,D1_T,OFFSET(AP$4,,-$C104+1),0),),-IFERROR(ISPMT(D1_I/12,$C104-1,D1_T,OFFSET(AP$4,,-$C104+1)),)))</f>
        <v>0</v>
      </c>
      <c r="AR104" s="548">
        <f ca="1">IF($C104=0,0,IF('Clinic Model'!$P$15="Annuity",-IFERROR(IPMT(D1_I/12,$C104,D1_T,OFFSET(AQ$4,,-$C104+1),0),),-IFERROR(ISPMT(D1_I/12,$C104-1,D1_T,OFFSET(AQ$4,,-$C104+1)),)))</f>
        <v>0</v>
      </c>
      <c r="AS104" s="548">
        <f ca="1">IF($C104=0,0,IF('Clinic Model'!$P$15="Annuity",-IFERROR(IPMT(D1_I/12,$C104,D1_T,OFFSET(AR$4,,-$C104+1),0),),-IFERROR(ISPMT(D1_I/12,$C104-1,D1_T,OFFSET(AR$4,,-$C104+1)),)))</f>
        <v>0</v>
      </c>
      <c r="AT104" s="548">
        <f ca="1">IF($C104=0,0,IF('Clinic Model'!$P$15="Annuity",-IFERROR(IPMT(D1_I/12,$C104,D1_T,OFFSET(AS$4,,-$C104+1),0),),-IFERROR(ISPMT(D1_I/12,$C104-1,D1_T,OFFSET(AS$4,,-$C104+1)),)))</f>
        <v>0</v>
      </c>
      <c r="AU104" s="548">
        <f ca="1">IF($C104=0,0,IF('Clinic Model'!$P$15="Annuity",-IFERROR(IPMT(D1_I/12,$C104,D1_T,OFFSET(AT$4,,-$C104+1),0),),-IFERROR(ISPMT(D1_I/12,$C104-1,D1_T,OFFSET(AT$4,,-$C104+1)),)))</f>
        <v>0</v>
      </c>
      <c r="AV104" s="548">
        <f ca="1">IF($C104=0,0,IF('Clinic Model'!$P$15="Annuity",-IFERROR(IPMT(D1_I/12,$C104,D1_T,OFFSET(AU$4,,-$C104+1),0),),-IFERROR(ISPMT(D1_I/12,$C104-1,D1_T,OFFSET(AU$4,,-$C104+1)),)))</f>
        <v>0</v>
      </c>
      <c r="AW104" s="548">
        <f ca="1">IF($C104=0,0,IF('Clinic Model'!$P$15="Annuity",-IFERROR(IPMT(D1_I/12,$C104,D1_T,OFFSET(AV$4,,-$C104+1),0),),-IFERROR(ISPMT(D1_I/12,$C104-1,D1_T,OFFSET(AV$4,,-$C104+1)),)))</f>
        <v>0</v>
      </c>
      <c r="AX104" s="548">
        <f ca="1">IF($C104=0,0,IF('Clinic Model'!$P$15="Annuity",-IFERROR(IPMT(D1_I/12,$C104,D1_T,OFFSET(AW$4,,-$C104+1),0),),-IFERROR(ISPMT(D1_I/12,$C104-1,D1_T,OFFSET(AW$4,,-$C104+1)),)))</f>
        <v>0</v>
      </c>
      <c r="AY104" s="548">
        <f ca="1">IF($C104=0,0,IF('Clinic Model'!$P$15="Annuity",-IFERROR(IPMT(D1_I/12,$C104,D1_T,OFFSET(AX$4,,-$C104+1),0),),-IFERROR(ISPMT(D1_I/12,$C104-1,D1_T,OFFSET(AX$4,,-$C104+1)),)))</f>
        <v>0</v>
      </c>
      <c r="AZ104" s="548">
        <f ca="1">IF($C104=0,0,IF('Clinic Model'!$P$15="Annuity",-IFERROR(IPMT(D1_I/12,$C104,D1_T,OFFSET(AY$4,,-$C104+1),0),),-IFERROR(ISPMT(D1_I/12,$C104-1,D1_T,OFFSET(AY$4,,-$C104+1)),)))</f>
        <v>0</v>
      </c>
      <c r="BA104" s="548">
        <f ca="1">IF($C104=0,0,IF('Clinic Model'!$P$15="Annuity",-IFERROR(IPMT(D1_I/12,$C104,D1_T,OFFSET(AZ$4,,-$C104+1),0),),-IFERROR(ISPMT(D1_I/12,$C104-1,D1_T,OFFSET(AZ$4,,-$C104+1)),)))</f>
        <v>0</v>
      </c>
      <c r="BB104" s="548">
        <f ca="1">IF($C104=0,0,IF('Clinic Model'!$P$15="Annuity",-IFERROR(IPMT(D1_I/12,$C104,D1_T,OFFSET(BA$4,,-$C104+1),0),),-IFERROR(ISPMT(D1_I/12,$C104-1,D1_T,OFFSET(BA$4,,-$C104+1)),)))</f>
        <v>0</v>
      </c>
      <c r="BC104" s="548">
        <f ca="1">IF($C104=0,0,IF('Clinic Model'!$P$15="Annuity",-IFERROR(IPMT(D1_I/12,$C104,D1_T,OFFSET(BB$4,,-$C104+1),0),),-IFERROR(ISPMT(D1_I/12,$C104-1,D1_T,OFFSET(BB$4,,-$C104+1)),)))</f>
        <v>0</v>
      </c>
      <c r="BD104" s="548">
        <f ca="1">IF($C104=0,0,IF('Clinic Model'!$P$15="Annuity",-IFERROR(IPMT(D1_I/12,$C104,D1_T,OFFSET(BC$4,,-$C104+1),0),),-IFERROR(ISPMT(D1_I/12,$C104-1,D1_T,OFFSET(BC$4,,-$C104+1)),)))</f>
        <v>0</v>
      </c>
      <c r="BE104" s="548">
        <f ca="1">IF($C104=0,0,IF('Clinic Model'!$P$15="Annuity",-IFERROR(IPMT(D1_I/12,$C104,D1_T,OFFSET(BD$4,,-$C104+1),0),),-IFERROR(ISPMT(D1_I/12,$C104-1,D1_T,OFFSET(BD$4,,-$C104+1)),)))</f>
        <v>0</v>
      </c>
      <c r="BF104" s="548">
        <f ca="1">IF($C104=0,0,IF('Clinic Model'!$P$15="Annuity",-IFERROR(IPMT(D1_I/12,$C104,D1_T,OFFSET(BE$4,,-$C104+1),0),),-IFERROR(ISPMT(D1_I/12,$C104-1,D1_T,OFFSET(BE$4,,-$C104+1)),)))</f>
        <v>0</v>
      </c>
      <c r="BG104" s="548">
        <f ca="1">IF($C104=0,0,IF('Clinic Model'!$P$15="Annuity",-IFERROR(IPMT(D1_I/12,$C104,D1_T,OFFSET(BF$4,,-$C104+1),0),),-IFERROR(ISPMT(D1_I/12,$C104-1,D1_T,OFFSET(BF$4,,-$C104+1)),)))</f>
        <v>0</v>
      </c>
      <c r="BH104" s="548">
        <f ca="1">IF($C104=0,0,IF('Clinic Model'!$P$15="Annuity",-IFERROR(IPMT(D1_I/12,$C104,D1_T,OFFSET(BG$4,,-$C104+1),0),),-IFERROR(ISPMT(D1_I/12,$C104-1,D1_T,OFFSET(BG$4,,-$C104+1)),)))</f>
        <v>0</v>
      </c>
      <c r="BI104" s="548">
        <f ca="1">IF($C104=0,0,IF('Clinic Model'!$P$15="Annuity",-IFERROR(IPMT(D1_I/12,$C104,D1_T,OFFSET(BH$4,,-$C104+1),0),),-IFERROR(ISPMT(D1_I/12,$C104-1,D1_T,OFFSET(BH$4,,-$C104+1)),)))</f>
        <v>0</v>
      </c>
      <c r="BJ104" s="548">
        <f ca="1">IF($C104=0,0,IF('Clinic Model'!$P$15="Annuity",-IFERROR(IPMT(D1_I/12,$C104,D1_T,OFFSET(BI$4,,-$C104+1),0),),-IFERROR(ISPMT(D1_I/12,$C104-1,D1_T,OFFSET(BI$4,,-$C104+1)),)))</f>
        <v>0</v>
      </c>
      <c r="BK104" s="548">
        <f ca="1">IF($C104=0,0,IF('Clinic Model'!$P$15="Annuity",-IFERROR(IPMT(D1_I/12,$C104,D1_T,OFFSET(BJ$4,,-$C104+1),0),),-IFERROR(ISPMT(D1_I/12,$C104-1,D1_T,OFFSET(BJ$4,,-$C104+1)),)))</f>
        <v>0</v>
      </c>
      <c r="BL104" s="548">
        <f ca="1">IF($C104=0,0,IF('Clinic Model'!$P$15="Annuity",-IFERROR(IPMT(D1_I/12,$C104,D1_T,OFFSET(BK$4,,-$C104+1),0),),-IFERROR(ISPMT(D1_I/12,$C104-1,D1_T,OFFSET(BK$4,,-$C104+1)),)))</f>
        <v>0</v>
      </c>
    </row>
    <row r="105" spans="1:64" ht="10.5" hidden="1" customHeight="1" outlineLevel="1" x14ac:dyDescent="0.3">
      <c r="A105" s="105"/>
      <c r="B105" s="504"/>
      <c r="C105" s="105">
        <f t="shared" si="8"/>
        <v>0</v>
      </c>
      <c r="E105" s="548">
        <f ca="1">IF($C105=0,0,IF('Clinic Model'!$P$15="Annuity",-IFERROR(IPMT(D1_I/12,$C105,D1_T,OFFSET(D$4,,-$C105+1),0),),-IFERROR(ISPMT(D1_I/12,$C105-1,D1_T,OFFSET(D$4,,-$C105+1)),)))</f>
        <v>0</v>
      </c>
      <c r="F105" s="548">
        <f ca="1">IF($C105=0,0,IF('Clinic Model'!$P$15="Annuity",-IFERROR(IPMT(D1_I/12,$C105,D1_T,OFFSET(E$4,,-$C105+1),0),),-IFERROR(ISPMT(D1_I/12,$C105-1,D1_T,OFFSET(E$4,,-$C105+1)),)))</f>
        <v>0</v>
      </c>
      <c r="G105" s="548">
        <f ca="1">IF($C105=0,0,IF('Clinic Model'!$P$15="Annuity",-IFERROR(IPMT(D1_I/12,$C105,D1_T,OFFSET(F$4,,-$C105+1),0),),-IFERROR(ISPMT(D1_I/12,$C105-1,D1_T,OFFSET(F$4,,-$C105+1)),)))</f>
        <v>0</v>
      </c>
      <c r="H105" s="548">
        <f ca="1">IF($C105=0,0,IF('Clinic Model'!$P$15="Annuity",-IFERROR(IPMT(D1_I/12,$C105,D1_T,OFFSET(G$4,,-$C105+1),0),),-IFERROR(ISPMT(D1_I/12,$C105-1,D1_T,OFFSET(G$4,,-$C105+1)),)))</f>
        <v>0</v>
      </c>
      <c r="I105" s="548">
        <f ca="1">IF($C105=0,0,IF('Clinic Model'!$P$15="Annuity",-IFERROR(IPMT(D1_I/12,$C105,D1_T,OFFSET(H$4,,-$C105+1),0),),-IFERROR(ISPMT(D1_I/12,$C105-1,D1_T,OFFSET(H$4,,-$C105+1)),)))</f>
        <v>0</v>
      </c>
      <c r="J105" s="548">
        <f ca="1">IF($C105=0,0,IF('Clinic Model'!$P$15="Annuity",-IFERROR(IPMT(D1_I/12,$C105,D1_T,OFFSET(I$4,,-$C105+1),0),),-IFERROR(ISPMT(D1_I/12,$C105-1,D1_T,OFFSET(I$4,,-$C105+1)),)))</f>
        <v>0</v>
      </c>
      <c r="K105" s="548">
        <f ca="1">IF($C105=0,0,IF('Clinic Model'!$P$15="Annuity",-IFERROR(IPMT(D1_I/12,$C105,D1_T,OFFSET(J$4,,-$C105+1),0),),-IFERROR(ISPMT(D1_I/12,$C105-1,D1_T,OFFSET(J$4,,-$C105+1)),)))</f>
        <v>0</v>
      </c>
      <c r="L105" s="548">
        <f ca="1">IF($C105=0,0,IF('Clinic Model'!$P$15="Annuity",-IFERROR(IPMT(D1_I/12,$C105,D1_T,OFFSET(K$4,,-$C105+1),0),),-IFERROR(ISPMT(D1_I/12,$C105-1,D1_T,OFFSET(K$4,,-$C105+1)),)))</f>
        <v>0</v>
      </c>
      <c r="M105" s="548">
        <f ca="1">IF($C105=0,0,IF('Clinic Model'!$P$15="Annuity",-IFERROR(IPMT(D1_I/12,$C105,D1_T,OFFSET(L$4,,-$C105+1),0),),-IFERROR(ISPMT(D1_I/12,$C105-1,D1_T,OFFSET(L$4,,-$C105+1)),)))</f>
        <v>0</v>
      </c>
      <c r="N105" s="548">
        <f ca="1">IF($C105=0,0,IF('Clinic Model'!$P$15="Annuity",-IFERROR(IPMT(D1_I/12,$C105,D1_T,OFFSET(M$4,,-$C105+1),0),),-IFERROR(ISPMT(D1_I/12,$C105-1,D1_T,OFFSET(M$4,,-$C105+1)),)))</f>
        <v>0</v>
      </c>
      <c r="O105" s="548">
        <f ca="1">IF($C105=0,0,IF('Clinic Model'!$P$15="Annuity",-IFERROR(IPMT(D1_I/12,$C105,D1_T,OFFSET(N$4,,-$C105+1),0),),-IFERROR(ISPMT(D1_I/12,$C105-1,D1_T,OFFSET(N$4,,-$C105+1)),)))</f>
        <v>0</v>
      </c>
      <c r="P105" s="548">
        <f ca="1">IF($C105=0,0,IF('Clinic Model'!$P$15="Annuity",-IFERROR(IPMT(D1_I/12,$C105,D1_T,OFFSET(O$4,,-$C105+1),0),),-IFERROR(ISPMT(D1_I/12,$C105-1,D1_T,OFFSET(O$4,,-$C105+1)),)))</f>
        <v>0</v>
      </c>
      <c r="Q105" s="548">
        <f ca="1">IF($C105=0,0,IF('Clinic Model'!$P$15="Annuity",-IFERROR(IPMT(D1_I/12,$C105,D1_T,OFFSET(P$4,,-$C105+1),0),),-IFERROR(ISPMT(D1_I/12,$C105-1,D1_T,OFFSET(P$4,,-$C105+1)),)))</f>
        <v>0</v>
      </c>
      <c r="R105" s="548">
        <f ca="1">IF($C105=0,0,IF('Clinic Model'!$P$15="Annuity",-IFERROR(IPMT(D1_I/12,$C105,D1_T,OFFSET(Q$4,,-$C105+1),0),),-IFERROR(ISPMT(D1_I/12,$C105-1,D1_T,OFFSET(Q$4,,-$C105+1)),)))</f>
        <v>0</v>
      </c>
      <c r="S105" s="548">
        <f ca="1">IF($C105=0,0,IF('Clinic Model'!$P$15="Annuity",-IFERROR(IPMT(D1_I/12,$C105,D1_T,OFFSET(R$4,,-$C105+1),0),),-IFERROR(ISPMT(D1_I/12,$C105-1,D1_T,OFFSET(R$4,,-$C105+1)),)))</f>
        <v>0</v>
      </c>
      <c r="T105" s="548">
        <f ca="1">IF($C105=0,0,IF('Clinic Model'!$P$15="Annuity",-IFERROR(IPMT(D1_I/12,$C105,D1_T,OFFSET(S$4,,-$C105+1),0),),-IFERROR(ISPMT(D1_I/12,$C105-1,D1_T,OFFSET(S$4,,-$C105+1)),)))</f>
        <v>0</v>
      </c>
      <c r="U105" s="548">
        <f ca="1">IF($C105=0,0,IF('Clinic Model'!$P$15="Annuity",-IFERROR(IPMT(D1_I/12,$C105,D1_T,OFFSET(T$4,,-$C105+1),0),),-IFERROR(ISPMT(D1_I/12,$C105-1,D1_T,OFFSET(T$4,,-$C105+1)),)))</f>
        <v>0</v>
      </c>
      <c r="V105" s="548">
        <f ca="1">IF($C105=0,0,IF('Clinic Model'!$P$15="Annuity",-IFERROR(IPMT(D1_I/12,$C105,D1_T,OFFSET(U$4,,-$C105+1),0),),-IFERROR(ISPMT(D1_I/12,$C105-1,D1_T,OFFSET(U$4,,-$C105+1)),)))</f>
        <v>0</v>
      </c>
      <c r="W105" s="548">
        <f ca="1">IF($C105=0,0,IF('Clinic Model'!$P$15="Annuity",-IFERROR(IPMT(D1_I/12,$C105,D1_T,OFFSET(V$4,,-$C105+1),0),),-IFERROR(ISPMT(D1_I/12,$C105-1,D1_T,OFFSET(V$4,,-$C105+1)),)))</f>
        <v>0</v>
      </c>
      <c r="X105" s="548">
        <f ca="1">IF($C105=0,0,IF('Clinic Model'!$P$15="Annuity",-IFERROR(IPMT(D1_I/12,$C105,D1_T,OFFSET(W$4,,-$C105+1),0),),-IFERROR(ISPMT(D1_I/12,$C105-1,D1_T,OFFSET(W$4,,-$C105+1)),)))</f>
        <v>0</v>
      </c>
      <c r="Y105" s="548">
        <f ca="1">IF($C105=0,0,IF('Clinic Model'!$P$15="Annuity",-IFERROR(IPMT(D1_I/12,$C105,D1_T,OFFSET(X$4,,-$C105+1),0),),-IFERROR(ISPMT(D1_I/12,$C105-1,D1_T,OFFSET(X$4,,-$C105+1)),)))</f>
        <v>0</v>
      </c>
      <c r="Z105" s="548">
        <f ca="1">IF($C105=0,0,IF('Clinic Model'!$P$15="Annuity",-IFERROR(IPMT(D1_I/12,$C105,D1_T,OFFSET(Y$4,,-$C105+1),0),),-IFERROR(ISPMT(D1_I/12,$C105-1,D1_T,OFFSET(Y$4,,-$C105+1)),)))</f>
        <v>0</v>
      </c>
      <c r="AA105" s="548">
        <f ca="1">IF($C105=0,0,IF('Clinic Model'!$P$15="Annuity",-IFERROR(IPMT(D1_I/12,$C105,D1_T,OFFSET(Z$4,,-$C105+1),0),),-IFERROR(ISPMT(D1_I/12,$C105-1,D1_T,OFFSET(Z$4,,-$C105+1)),)))</f>
        <v>0</v>
      </c>
      <c r="AB105" s="548">
        <f ca="1">IF($C105=0,0,IF('Clinic Model'!$P$15="Annuity",-IFERROR(IPMT(D1_I/12,$C105,D1_T,OFFSET(AA$4,,-$C105+1),0),),-IFERROR(ISPMT(D1_I/12,$C105-1,D1_T,OFFSET(AA$4,,-$C105+1)),)))</f>
        <v>0</v>
      </c>
      <c r="AC105" s="548">
        <f ca="1">IF($C105=0,0,IF('Clinic Model'!$P$15="Annuity",-IFERROR(IPMT(D1_I/12,$C105,D1_T,OFFSET(AB$4,,-$C105+1),0),),-IFERROR(ISPMT(D1_I/12,$C105-1,D1_T,OFFSET(AB$4,,-$C105+1)),)))</f>
        <v>0</v>
      </c>
      <c r="AD105" s="548">
        <f ca="1">IF($C105=0,0,IF('Clinic Model'!$P$15="Annuity",-IFERROR(IPMT(D1_I/12,$C105,D1_T,OFFSET(AC$4,,-$C105+1),0),),-IFERROR(ISPMT(D1_I/12,$C105-1,D1_T,OFFSET(AC$4,,-$C105+1)),)))</f>
        <v>0</v>
      </c>
      <c r="AE105" s="548">
        <f ca="1">IF($C105=0,0,IF('Clinic Model'!$P$15="Annuity",-IFERROR(IPMT(D1_I/12,$C105,D1_T,OFFSET(AD$4,,-$C105+1),0),),-IFERROR(ISPMT(D1_I/12,$C105-1,D1_T,OFFSET(AD$4,,-$C105+1)),)))</f>
        <v>0</v>
      </c>
      <c r="AF105" s="548">
        <f ca="1">IF($C105=0,0,IF('Clinic Model'!$P$15="Annuity",-IFERROR(IPMT(D1_I/12,$C105,D1_T,OFFSET(AE$4,,-$C105+1),0),),-IFERROR(ISPMT(D1_I/12,$C105-1,D1_T,OFFSET(AE$4,,-$C105+1)),)))</f>
        <v>0</v>
      </c>
      <c r="AG105" s="548">
        <f ca="1">IF($C105=0,0,IF('Clinic Model'!$P$15="Annuity",-IFERROR(IPMT(D1_I/12,$C105,D1_T,OFFSET(AF$4,,-$C105+1),0),),-IFERROR(ISPMT(D1_I/12,$C105-1,D1_T,OFFSET(AF$4,,-$C105+1)),)))</f>
        <v>0</v>
      </c>
      <c r="AH105" s="548">
        <f ca="1">IF($C105=0,0,IF('Clinic Model'!$P$15="Annuity",-IFERROR(IPMT(D1_I/12,$C105,D1_T,OFFSET(AG$4,,-$C105+1),0),),-IFERROR(ISPMT(D1_I/12,$C105-1,D1_T,OFFSET(AG$4,,-$C105+1)),)))</f>
        <v>0</v>
      </c>
      <c r="AI105" s="548">
        <f ca="1">IF($C105=0,0,IF('Clinic Model'!$P$15="Annuity",-IFERROR(IPMT(D1_I/12,$C105,D1_T,OFFSET(AH$4,,-$C105+1),0),),-IFERROR(ISPMT(D1_I/12,$C105-1,D1_T,OFFSET(AH$4,,-$C105+1)),)))</f>
        <v>0</v>
      </c>
      <c r="AJ105" s="548">
        <f ca="1">IF($C105=0,0,IF('Clinic Model'!$P$15="Annuity",-IFERROR(IPMT(D1_I/12,$C105,D1_T,OFFSET(AI$4,,-$C105+1),0),),-IFERROR(ISPMT(D1_I/12,$C105-1,D1_T,OFFSET(AI$4,,-$C105+1)),)))</f>
        <v>0</v>
      </c>
      <c r="AK105" s="548">
        <f ca="1">IF($C105=0,0,IF('Clinic Model'!$P$15="Annuity",-IFERROR(IPMT(D1_I/12,$C105,D1_T,OFFSET(AJ$4,,-$C105+1),0),),-IFERROR(ISPMT(D1_I/12,$C105-1,D1_T,OFFSET(AJ$4,,-$C105+1)),)))</f>
        <v>0</v>
      </c>
      <c r="AL105" s="548">
        <f ca="1">IF($C105=0,0,IF('Clinic Model'!$P$15="Annuity",-IFERROR(IPMT(D1_I/12,$C105,D1_T,OFFSET(AK$4,,-$C105+1),0),),-IFERROR(ISPMT(D1_I/12,$C105-1,D1_T,OFFSET(AK$4,,-$C105+1)),)))</f>
        <v>0</v>
      </c>
      <c r="AM105" s="548">
        <f ca="1">IF($C105=0,0,IF('Clinic Model'!$P$15="Annuity",-IFERROR(IPMT(D1_I/12,$C105,D1_T,OFFSET(AL$4,,-$C105+1),0),),-IFERROR(ISPMT(D1_I/12,$C105-1,D1_T,OFFSET(AL$4,,-$C105+1)),)))</f>
        <v>0</v>
      </c>
      <c r="AN105" s="548">
        <f ca="1">IF($C105=0,0,IF('Clinic Model'!$P$15="Annuity",-IFERROR(IPMT(D1_I/12,$C105,D1_T,OFFSET(AM$4,,-$C105+1),0),),-IFERROR(ISPMT(D1_I/12,$C105-1,D1_T,OFFSET(AM$4,,-$C105+1)),)))</f>
        <v>0</v>
      </c>
      <c r="AO105" s="548">
        <f ca="1">IF($C105=0,0,IF('Clinic Model'!$P$15="Annuity",-IFERROR(IPMT(D1_I/12,$C105,D1_T,OFFSET(AN$4,,-$C105+1),0),),-IFERROR(ISPMT(D1_I/12,$C105-1,D1_T,OFFSET(AN$4,,-$C105+1)),)))</f>
        <v>0</v>
      </c>
      <c r="AP105" s="548">
        <f ca="1">IF($C105=0,0,IF('Clinic Model'!$P$15="Annuity",-IFERROR(IPMT(D1_I/12,$C105,D1_T,OFFSET(AO$4,,-$C105+1),0),),-IFERROR(ISPMT(D1_I/12,$C105-1,D1_T,OFFSET(AO$4,,-$C105+1)),)))</f>
        <v>0</v>
      </c>
      <c r="AQ105" s="548">
        <f ca="1">IF($C105=0,0,IF('Clinic Model'!$P$15="Annuity",-IFERROR(IPMT(D1_I/12,$C105,D1_T,OFFSET(AP$4,,-$C105+1),0),),-IFERROR(ISPMT(D1_I/12,$C105-1,D1_T,OFFSET(AP$4,,-$C105+1)),)))</f>
        <v>0</v>
      </c>
      <c r="AR105" s="548">
        <f ca="1">IF($C105=0,0,IF('Clinic Model'!$P$15="Annuity",-IFERROR(IPMT(D1_I/12,$C105,D1_T,OFFSET(AQ$4,,-$C105+1),0),),-IFERROR(ISPMT(D1_I/12,$C105-1,D1_T,OFFSET(AQ$4,,-$C105+1)),)))</f>
        <v>0</v>
      </c>
      <c r="AS105" s="548">
        <f ca="1">IF($C105=0,0,IF('Clinic Model'!$P$15="Annuity",-IFERROR(IPMT(D1_I/12,$C105,D1_T,OFFSET(AR$4,,-$C105+1),0),),-IFERROR(ISPMT(D1_I/12,$C105-1,D1_T,OFFSET(AR$4,,-$C105+1)),)))</f>
        <v>0</v>
      </c>
      <c r="AT105" s="548">
        <f ca="1">IF($C105=0,0,IF('Clinic Model'!$P$15="Annuity",-IFERROR(IPMT(D1_I/12,$C105,D1_T,OFFSET(AS$4,,-$C105+1),0),),-IFERROR(ISPMT(D1_I/12,$C105-1,D1_T,OFFSET(AS$4,,-$C105+1)),)))</f>
        <v>0</v>
      </c>
      <c r="AU105" s="548">
        <f ca="1">IF($C105=0,0,IF('Clinic Model'!$P$15="Annuity",-IFERROR(IPMT(D1_I/12,$C105,D1_T,OFFSET(AT$4,,-$C105+1),0),),-IFERROR(ISPMT(D1_I/12,$C105-1,D1_T,OFFSET(AT$4,,-$C105+1)),)))</f>
        <v>0</v>
      </c>
      <c r="AV105" s="548">
        <f ca="1">IF($C105=0,0,IF('Clinic Model'!$P$15="Annuity",-IFERROR(IPMT(D1_I/12,$C105,D1_T,OFFSET(AU$4,,-$C105+1),0),),-IFERROR(ISPMT(D1_I/12,$C105-1,D1_T,OFFSET(AU$4,,-$C105+1)),)))</f>
        <v>0</v>
      </c>
      <c r="AW105" s="548">
        <f ca="1">IF($C105=0,0,IF('Clinic Model'!$P$15="Annuity",-IFERROR(IPMT(D1_I/12,$C105,D1_T,OFFSET(AV$4,,-$C105+1),0),),-IFERROR(ISPMT(D1_I/12,$C105-1,D1_T,OFFSET(AV$4,,-$C105+1)),)))</f>
        <v>0</v>
      </c>
      <c r="AX105" s="548">
        <f ca="1">IF($C105=0,0,IF('Clinic Model'!$P$15="Annuity",-IFERROR(IPMT(D1_I/12,$C105,D1_T,OFFSET(AW$4,,-$C105+1),0),),-IFERROR(ISPMT(D1_I/12,$C105-1,D1_T,OFFSET(AW$4,,-$C105+1)),)))</f>
        <v>0</v>
      </c>
      <c r="AY105" s="548">
        <f ca="1">IF($C105=0,0,IF('Clinic Model'!$P$15="Annuity",-IFERROR(IPMT(D1_I/12,$C105,D1_T,OFFSET(AX$4,,-$C105+1),0),),-IFERROR(ISPMT(D1_I/12,$C105-1,D1_T,OFFSET(AX$4,,-$C105+1)),)))</f>
        <v>0</v>
      </c>
      <c r="AZ105" s="548">
        <f ca="1">IF($C105=0,0,IF('Clinic Model'!$P$15="Annuity",-IFERROR(IPMT(D1_I/12,$C105,D1_T,OFFSET(AY$4,,-$C105+1),0),),-IFERROR(ISPMT(D1_I/12,$C105-1,D1_T,OFFSET(AY$4,,-$C105+1)),)))</f>
        <v>0</v>
      </c>
      <c r="BA105" s="548">
        <f ca="1">IF($C105=0,0,IF('Clinic Model'!$P$15="Annuity",-IFERROR(IPMT(D1_I/12,$C105,D1_T,OFFSET(AZ$4,,-$C105+1),0),),-IFERROR(ISPMT(D1_I/12,$C105-1,D1_T,OFFSET(AZ$4,,-$C105+1)),)))</f>
        <v>0</v>
      </c>
      <c r="BB105" s="548">
        <f ca="1">IF($C105=0,0,IF('Clinic Model'!$P$15="Annuity",-IFERROR(IPMT(D1_I/12,$C105,D1_T,OFFSET(BA$4,,-$C105+1),0),),-IFERROR(ISPMT(D1_I/12,$C105-1,D1_T,OFFSET(BA$4,,-$C105+1)),)))</f>
        <v>0</v>
      </c>
      <c r="BC105" s="548">
        <f ca="1">IF($C105=0,0,IF('Clinic Model'!$P$15="Annuity",-IFERROR(IPMT(D1_I/12,$C105,D1_T,OFFSET(BB$4,,-$C105+1),0),),-IFERROR(ISPMT(D1_I/12,$C105-1,D1_T,OFFSET(BB$4,,-$C105+1)),)))</f>
        <v>0</v>
      </c>
      <c r="BD105" s="548">
        <f ca="1">IF($C105=0,0,IF('Clinic Model'!$P$15="Annuity",-IFERROR(IPMT(D1_I/12,$C105,D1_T,OFFSET(BC$4,,-$C105+1),0),),-IFERROR(ISPMT(D1_I/12,$C105-1,D1_T,OFFSET(BC$4,,-$C105+1)),)))</f>
        <v>0</v>
      </c>
      <c r="BE105" s="548">
        <f ca="1">IF($C105=0,0,IF('Clinic Model'!$P$15="Annuity",-IFERROR(IPMT(D1_I/12,$C105,D1_T,OFFSET(BD$4,,-$C105+1),0),),-IFERROR(ISPMT(D1_I/12,$C105-1,D1_T,OFFSET(BD$4,,-$C105+1)),)))</f>
        <v>0</v>
      </c>
      <c r="BF105" s="548">
        <f ca="1">IF($C105=0,0,IF('Clinic Model'!$P$15="Annuity",-IFERROR(IPMT(D1_I/12,$C105,D1_T,OFFSET(BE$4,,-$C105+1),0),),-IFERROR(ISPMT(D1_I/12,$C105-1,D1_T,OFFSET(BE$4,,-$C105+1)),)))</f>
        <v>0</v>
      </c>
      <c r="BG105" s="548">
        <f ca="1">IF($C105=0,0,IF('Clinic Model'!$P$15="Annuity",-IFERROR(IPMT(D1_I/12,$C105,D1_T,OFFSET(BF$4,,-$C105+1),0),),-IFERROR(ISPMT(D1_I/12,$C105-1,D1_T,OFFSET(BF$4,,-$C105+1)),)))</f>
        <v>0</v>
      </c>
      <c r="BH105" s="548">
        <f ca="1">IF($C105=0,0,IF('Clinic Model'!$P$15="Annuity",-IFERROR(IPMT(D1_I/12,$C105,D1_T,OFFSET(BG$4,,-$C105+1),0),),-IFERROR(ISPMT(D1_I/12,$C105-1,D1_T,OFFSET(BG$4,,-$C105+1)),)))</f>
        <v>0</v>
      </c>
      <c r="BI105" s="548">
        <f ca="1">IF($C105=0,0,IF('Clinic Model'!$P$15="Annuity",-IFERROR(IPMT(D1_I/12,$C105,D1_T,OFFSET(BH$4,,-$C105+1),0),),-IFERROR(ISPMT(D1_I/12,$C105-1,D1_T,OFFSET(BH$4,,-$C105+1)),)))</f>
        <v>0</v>
      </c>
      <c r="BJ105" s="548">
        <f ca="1">IF($C105=0,0,IF('Clinic Model'!$P$15="Annuity",-IFERROR(IPMT(D1_I/12,$C105,D1_T,OFFSET(BI$4,,-$C105+1),0),),-IFERROR(ISPMT(D1_I/12,$C105-1,D1_T,OFFSET(BI$4,,-$C105+1)),)))</f>
        <v>0</v>
      </c>
      <c r="BK105" s="548">
        <f ca="1">IF($C105=0,0,IF('Clinic Model'!$P$15="Annuity",-IFERROR(IPMT(D1_I/12,$C105,D1_T,OFFSET(BJ$4,,-$C105+1),0),),-IFERROR(ISPMT(D1_I/12,$C105-1,D1_T,OFFSET(BJ$4,,-$C105+1)),)))</f>
        <v>0</v>
      </c>
      <c r="BL105" s="548">
        <f ca="1">IF($C105=0,0,IF('Clinic Model'!$P$15="Annuity",-IFERROR(IPMT(D1_I/12,$C105,D1_T,OFFSET(BK$4,,-$C105+1),0),),-IFERROR(ISPMT(D1_I/12,$C105-1,D1_T,OFFSET(BK$4,,-$C105+1)),)))</f>
        <v>0</v>
      </c>
    </row>
    <row r="106" spans="1:64" ht="10.5" hidden="1" customHeight="1" outlineLevel="1" x14ac:dyDescent="0.3">
      <c r="A106" s="105"/>
      <c r="B106" s="504"/>
      <c r="C106" s="105">
        <f t="shared" si="8"/>
        <v>0</v>
      </c>
      <c r="E106" s="548">
        <f ca="1">IF($C106=0,0,IF('Clinic Model'!$P$15="Annuity",-IFERROR(IPMT(D1_I/12,$C106,D1_T,OFFSET(D$4,,-$C106+1),0),),-IFERROR(ISPMT(D1_I/12,$C106-1,D1_T,OFFSET(D$4,,-$C106+1)),)))</f>
        <v>0</v>
      </c>
      <c r="F106" s="548">
        <f ca="1">IF($C106=0,0,IF('Clinic Model'!$P$15="Annuity",-IFERROR(IPMT(D1_I/12,$C106,D1_T,OFFSET(E$4,,-$C106+1),0),),-IFERROR(ISPMT(D1_I/12,$C106-1,D1_T,OFFSET(E$4,,-$C106+1)),)))</f>
        <v>0</v>
      </c>
      <c r="G106" s="548">
        <f ca="1">IF($C106=0,0,IF('Clinic Model'!$P$15="Annuity",-IFERROR(IPMT(D1_I/12,$C106,D1_T,OFFSET(F$4,,-$C106+1),0),),-IFERROR(ISPMT(D1_I/12,$C106-1,D1_T,OFFSET(F$4,,-$C106+1)),)))</f>
        <v>0</v>
      </c>
      <c r="H106" s="548">
        <f ca="1">IF($C106=0,0,IF('Clinic Model'!$P$15="Annuity",-IFERROR(IPMT(D1_I/12,$C106,D1_T,OFFSET(G$4,,-$C106+1),0),),-IFERROR(ISPMT(D1_I/12,$C106-1,D1_T,OFFSET(G$4,,-$C106+1)),)))</f>
        <v>0</v>
      </c>
      <c r="I106" s="548">
        <f ca="1">IF($C106=0,0,IF('Clinic Model'!$P$15="Annuity",-IFERROR(IPMT(D1_I/12,$C106,D1_T,OFFSET(H$4,,-$C106+1),0),),-IFERROR(ISPMT(D1_I/12,$C106-1,D1_T,OFFSET(H$4,,-$C106+1)),)))</f>
        <v>0</v>
      </c>
      <c r="J106" s="548">
        <f ca="1">IF($C106=0,0,IF('Clinic Model'!$P$15="Annuity",-IFERROR(IPMT(D1_I/12,$C106,D1_T,OFFSET(I$4,,-$C106+1),0),),-IFERROR(ISPMT(D1_I/12,$C106-1,D1_T,OFFSET(I$4,,-$C106+1)),)))</f>
        <v>0</v>
      </c>
      <c r="K106" s="548">
        <f ca="1">IF($C106=0,0,IF('Clinic Model'!$P$15="Annuity",-IFERROR(IPMT(D1_I/12,$C106,D1_T,OFFSET(J$4,,-$C106+1),0),),-IFERROR(ISPMT(D1_I/12,$C106-1,D1_T,OFFSET(J$4,,-$C106+1)),)))</f>
        <v>0</v>
      </c>
      <c r="L106" s="548">
        <f ca="1">IF($C106=0,0,IF('Clinic Model'!$P$15="Annuity",-IFERROR(IPMT(D1_I/12,$C106,D1_T,OFFSET(K$4,,-$C106+1),0),),-IFERROR(ISPMT(D1_I/12,$C106-1,D1_T,OFFSET(K$4,,-$C106+1)),)))</f>
        <v>0</v>
      </c>
      <c r="M106" s="548">
        <f ca="1">IF($C106=0,0,IF('Clinic Model'!$P$15="Annuity",-IFERROR(IPMT(D1_I/12,$C106,D1_T,OFFSET(L$4,,-$C106+1),0),),-IFERROR(ISPMT(D1_I/12,$C106-1,D1_T,OFFSET(L$4,,-$C106+1)),)))</f>
        <v>0</v>
      </c>
      <c r="N106" s="548">
        <f ca="1">IF($C106=0,0,IF('Clinic Model'!$P$15="Annuity",-IFERROR(IPMT(D1_I/12,$C106,D1_T,OFFSET(M$4,,-$C106+1),0),),-IFERROR(ISPMT(D1_I/12,$C106-1,D1_T,OFFSET(M$4,,-$C106+1)),)))</f>
        <v>0</v>
      </c>
      <c r="O106" s="548">
        <f ca="1">IF($C106=0,0,IF('Clinic Model'!$P$15="Annuity",-IFERROR(IPMT(D1_I/12,$C106,D1_T,OFFSET(N$4,,-$C106+1),0),),-IFERROR(ISPMT(D1_I/12,$C106-1,D1_T,OFFSET(N$4,,-$C106+1)),)))</f>
        <v>0</v>
      </c>
      <c r="P106" s="548">
        <f ca="1">IF($C106=0,0,IF('Clinic Model'!$P$15="Annuity",-IFERROR(IPMT(D1_I/12,$C106,D1_T,OFFSET(O$4,,-$C106+1),0),),-IFERROR(ISPMT(D1_I/12,$C106-1,D1_T,OFFSET(O$4,,-$C106+1)),)))</f>
        <v>0</v>
      </c>
      <c r="Q106" s="548">
        <f ca="1">IF($C106=0,0,IF('Clinic Model'!$P$15="Annuity",-IFERROR(IPMT(D1_I/12,$C106,D1_T,OFFSET(P$4,,-$C106+1),0),),-IFERROR(ISPMT(D1_I/12,$C106-1,D1_T,OFFSET(P$4,,-$C106+1)),)))</f>
        <v>0</v>
      </c>
      <c r="R106" s="548">
        <f ca="1">IF($C106=0,0,IF('Clinic Model'!$P$15="Annuity",-IFERROR(IPMT(D1_I/12,$C106,D1_T,OFFSET(Q$4,,-$C106+1),0),),-IFERROR(ISPMT(D1_I/12,$C106-1,D1_T,OFFSET(Q$4,,-$C106+1)),)))</f>
        <v>0</v>
      </c>
      <c r="S106" s="548">
        <f ca="1">IF($C106=0,0,IF('Clinic Model'!$P$15="Annuity",-IFERROR(IPMT(D1_I/12,$C106,D1_T,OFFSET(R$4,,-$C106+1),0),),-IFERROR(ISPMT(D1_I/12,$C106-1,D1_T,OFFSET(R$4,,-$C106+1)),)))</f>
        <v>0</v>
      </c>
      <c r="T106" s="548">
        <f ca="1">IF($C106=0,0,IF('Clinic Model'!$P$15="Annuity",-IFERROR(IPMT(D1_I/12,$C106,D1_T,OFFSET(S$4,,-$C106+1),0),),-IFERROR(ISPMT(D1_I/12,$C106-1,D1_T,OFFSET(S$4,,-$C106+1)),)))</f>
        <v>0</v>
      </c>
      <c r="U106" s="548">
        <f ca="1">IF($C106=0,0,IF('Clinic Model'!$P$15="Annuity",-IFERROR(IPMT(D1_I/12,$C106,D1_T,OFFSET(T$4,,-$C106+1),0),),-IFERROR(ISPMT(D1_I/12,$C106-1,D1_T,OFFSET(T$4,,-$C106+1)),)))</f>
        <v>0</v>
      </c>
      <c r="V106" s="548">
        <f ca="1">IF($C106=0,0,IF('Clinic Model'!$P$15="Annuity",-IFERROR(IPMT(D1_I/12,$C106,D1_T,OFFSET(U$4,,-$C106+1),0),),-IFERROR(ISPMT(D1_I/12,$C106-1,D1_T,OFFSET(U$4,,-$C106+1)),)))</f>
        <v>0</v>
      </c>
      <c r="W106" s="548">
        <f ca="1">IF($C106=0,0,IF('Clinic Model'!$P$15="Annuity",-IFERROR(IPMT(D1_I/12,$C106,D1_T,OFFSET(V$4,,-$C106+1),0),),-IFERROR(ISPMT(D1_I/12,$C106-1,D1_T,OFFSET(V$4,,-$C106+1)),)))</f>
        <v>0</v>
      </c>
      <c r="X106" s="548">
        <f ca="1">IF($C106=0,0,IF('Clinic Model'!$P$15="Annuity",-IFERROR(IPMT(D1_I/12,$C106,D1_T,OFFSET(W$4,,-$C106+1),0),),-IFERROR(ISPMT(D1_I/12,$C106-1,D1_T,OFFSET(W$4,,-$C106+1)),)))</f>
        <v>0</v>
      </c>
      <c r="Y106" s="548">
        <f ca="1">IF($C106=0,0,IF('Clinic Model'!$P$15="Annuity",-IFERROR(IPMT(D1_I/12,$C106,D1_T,OFFSET(X$4,,-$C106+1),0),),-IFERROR(ISPMT(D1_I/12,$C106-1,D1_T,OFFSET(X$4,,-$C106+1)),)))</f>
        <v>0</v>
      </c>
      <c r="Z106" s="548">
        <f ca="1">IF($C106=0,0,IF('Clinic Model'!$P$15="Annuity",-IFERROR(IPMT(D1_I/12,$C106,D1_T,OFFSET(Y$4,,-$C106+1),0),),-IFERROR(ISPMT(D1_I/12,$C106-1,D1_T,OFFSET(Y$4,,-$C106+1)),)))</f>
        <v>0</v>
      </c>
      <c r="AA106" s="548">
        <f ca="1">IF($C106=0,0,IF('Clinic Model'!$P$15="Annuity",-IFERROR(IPMT(D1_I/12,$C106,D1_T,OFFSET(Z$4,,-$C106+1),0),),-IFERROR(ISPMT(D1_I/12,$C106-1,D1_T,OFFSET(Z$4,,-$C106+1)),)))</f>
        <v>0</v>
      </c>
      <c r="AB106" s="548">
        <f ca="1">IF($C106=0,0,IF('Clinic Model'!$P$15="Annuity",-IFERROR(IPMT(D1_I/12,$C106,D1_T,OFFSET(AA$4,,-$C106+1),0),),-IFERROR(ISPMT(D1_I/12,$C106-1,D1_T,OFFSET(AA$4,,-$C106+1)),)))</f>
        <v>0</v>
      </c>
      <c r="AC106" s="548">
        <f ca="1">IF($C106=0,0,IF('Clinic Model'!$P$15="Annuity",-IFERROR(IPMT(D1_I/12,$C106,D1_T,OFFSET(AB$4,,-$C106+1),0),),-IFERROR(ISPMT(D1_I/12,$C106-1,D1_T,OFFSET(AB$4,,-$C106+1)),)))</f>
        <v>0</v>
      </c>
      <c r="AD106" s="548">
        <f ca="1">IF($C106=0,0,IF('Clinic Model'!$P$15="Annuity",-IFERROR(IPMT(D1_I/12,$C106,D1_T,OFFSET(AC$4,,-$C106+1),0),),-IFERROR(ISPMT(D1_I/12,$C106-1,D1_T,OFFSET(AC$4,,-$C106+1)),)))</f>
        <v>0</v>
      </c>
      <c r="AE106" s="548">
        <f ca="1">IF($C106=0,0,IF('Clinic Model'!$P$15="Annuity",-IFERROR(IPMT(D1_I/12,$C106,D1_T,OFFSET(AD$4,,-$C106+1),0),),-IFERROR(ISPMT(D1_I/12,$C106-1,D1_T,OFFSET(AD$4,,-$C106+1)),)))</f>
        <v>0</v>
      </c>
      <c r="AF106" s="548">
        <f ca="1">IF($C106=0,0,IF('Clinic Model'!$P$15="Annuity",-IFERROR(IPMT(D1_I/12,$C106,D1_T,OFFSET(AE$4,,-$C106+1),0),),-IFERROR(ISPMT(D1_I/12,$C106-1,D1_T,OFFSET(AE$4,,-$C106+1)),)))</f>
        <v>0</v>
      </c>
      <c r="AG106" s="548">
        <f ca="1">IF($C106=0,0,IF('Clinic Model'!$P$15="Annuity",-IFERROR(IPMT(D1_I/12,$C106,D1_T,OFFSET(AF$4,,-$C106+1),0),),-IFERROR(ISPMT(D1_I/12,$C106-1,D1_T,OFFSET(AF$4,,-$C106+1)),)))</f>
        <v>0</v>
      </c>
      <c r="AH106" s="548">
        <f ca="1">IF($C106=0,0,IF('Clinic Model'!$P$15="Annuity",-IFERROR(IPMT(D1_I/12,$C106,D1_T,OFFSET(AG$4,,-$C106+1),0),),-IFERROR(ISPMT(D1_I/12,$C106-1,D1_T,OFFSET(AG$4,,-$C106+1)),)))</f>
        <v>0</v>
      </c>
      <c r="AI106" s="548">
        <f ca="1">IF($C106=0,0,IF('Clinic Model'!$P$15="Annuity",-IFERROR(IPMT(D1_I/12,$C106,D1_T,OFFSET(AH$4,,-$C106+1),0),),-IFERROR(ISPMT(D1_I/12,$C106-1,D1_T,OFFSET(AH$4,,-$C106+1)),)))</f>
        <v>0</v>
      </c>
      <c r="AJ106" s="548">
        <f ca="1">IF($C106=0,0,IF('Clinic Model'!$P$15="Annuity",-IFERROR(IPMT(D1_I/12,$C106,D1_T,OFFSET(AI$4,,-$C106+1),0),),-IFERROR(ISPMT(D1_I/12,$C106-1,D1_T,OFFSET(AI$4,,-$C106+1)),)))</f>
        <v>0</v>
      </c>
      <c r="AK106" s="548">
        <f ca="1">IF($C106=0,0,IF('Clinic Model'!$P$15="Annuity",-IFERROR(IPMT(D1_I/12,$C106,D1_T,OFFSET(AJ$4,,-$C106+1),0),),-IFERROR(ISPMT(D1_I/12,$C106-1,D1_T,OFFSET(AJ$4,,-$C106+1)),)))</f>
        <v>0</v>
      </c>
      <c r="AL106" s="548">
        <f ca="1">IF($C106=0,0,IF('Clinic Model'!$P$15="Annuity",-IFERROR(IPMT(D1_I/12,$C106,D1_T,OFFSET(AK$4,,-$C106+1),0),),-IFERROR(ISPMT(D1_I/12,$C106-1,D1_T,OFFSET(AK$4,,-$C106+1)),)))</f>
        <v>0</v>
      </c>
      <c r="AM106" s="548">
        <f ca="1">IF($C106=0,0,IF('Clinic Model'!$P$15="Annuity",-IFERROR(IPMT(D1_I/12,$C106,D1_T,OFFSET(AL$4,,-$C106+1),0),),-IFERROR(ISPMT(D1_I/12,$C106-1,D1_T,OFFSET(AL$4,,-$C106+1)),)))</f>
        <v>0</v>
      </c>
      <c r="AN106" s="548">
        <f ca="1">IF($C106=0,0,IF('Clinic Model'!$P$15="Annuity",-IFERROR(IPMT(D1_I/12,$C106,D1_T,OFFSET(AM$4,,-$C106+1),0),),-IFERROR(ISPMT(D1_I/12,$C106-1,D1_T,OFFSET(AM$4,,-$C106+1)),)))</f>
        <v>0</v>
      </c>
      <c r="AO106" s="548">
        <f ca="1">IF($C106=0,0,IF('Clinic Model'!$P$15="Annuity",-IFERROR(IPMT(D1_I/12,$C106,D1_T,OFFSET(AN$4,,-$C106+1),0),),-IFERROR(ISPMT(D1_I/12,$C106-1,D1_T,OFFSET(AN$4,,-$C106+1)),)))</f>
        <v>0</v>
      </c>
      <c r="AP106" s="548">
        <f ca="1">IF($C106=0,0,IF('Clinic Model'!$P$15="Annuity",-IFERROR(IPMT(D1_I/12,$C106,D1_T,OFFSET(AO$4,,-$C106+1),0),),-IFERROR(ISPMT(D1_I/12,$C106-1,D1_T,OFFSET(AO$4,,-$C106+1)),)))</f>
        <v>0</v>
      </c>
      <c r="AQ106" s="548">
        <f ca="1">IF($C106=0,0,IF('Clinic Model'!$P$15="Annuity",-IFERROR(IPMT(D1_I/12,$C106,D1_T,OFFSET(AP$4,,-$C106+1),0),),-IFERROR(ISPMT(D1_I/12,$C106-1,D1_T,OFFSET(AP$4,,-$C106+1)),)))</f>
        <v>0</v>
      </c>
      <c r="AR106" s="548">
        <f ca="1">IF($C106=0,0,IF('Clinic Model'!$P$15="Annuity",-IFERROR(IPMT(D1_I/12,$C106,D1_T,OFFSET(AQ$4,,-$C106+1),0),),-IFERROR(ISPMT(D1_I/12,$C106-1,D1_T,OFFSET(AQ$4,,-$C106+1)),)))</f>
        <v>0</v>
      </c>
      <c r="AS106" s="548">
        <f ca="1">IF($C106=0,0,IF('Clinic Model'!$P$15="Annuity",-IFERROR(IPMT(D1_I/12,$C106,D1_T,OFFSET(AR$4,,-$C106+1),0),),-IFERROR(ISPMT(D1_I/12,$C106-1,D1_T,OFFSET(AR$4,,-$C106+1)),)))</f>
        <v>0</v>
      </c>
      <c r="AT106" s="548">
        <f ca="1">IF($C106=0,0,IF('Clinic Model'!$P$15="Annuity",-IFERROR(IPMT(D1_I/12,$C106,D1_T,OFFSET(AS$4,,-$C106+1),0),),-IFERROR(ISPMT(D1_I/12,$C106-1,D1_T,OFFSET(AS$4,,-$C106+1)),)))</f>
        <v>0</v>
      </c>
      <c r="AU106" s="548">
        <f ca="1">IF($C106=0,0,IF('Clinic Model'!$P$15="Annuity",-IFERROR(IPMT(D1_I/12,$C106,D1_T,OFFSET(AT$4,,-$C106+1),0),),-IFERROR(ISPMT(D1_I/12,$C106-1,D1_T,OFFSET(AT$4,,-$C106+1)),)))</f>
        <v>0</v>
      </c>
      <c r="AV106" s="548">
        <f ca="1">IF($C106=0,0,IF('Clinic Model'!$P$15="Annuity",-IFERROR(IPMT(D1_I/12,$C106,D1_T,OFFSET(AU$4,,-$C106+1),0),),-IFERROR(ISPMT(D1_I/12,$C106-1,D1_T,OFFSET(AU$4,,-$C106+1)),)))</f>
        <v>0</v>
      </c>
      <c r="AW106" s="548">
        <f ca="1">IF($C106=0,0,IF('Clinic Model'!$P$15="Annuity",-IFERROR(IPMT(D1_I/12,$C106,D1_T,OFFSET(AV$4,,-$C106+1),0),),-IFERROR(ISPMT(D1_I/12,$C106-1,D1_T,OFFSET(AV$4,,-$C106+1)),)))</f>
        <v>0</v>
      </c>
      <c r="AX106" s="548">
        <f ca="1">IF($C106=0,0,IF('Clinic Model'!$P$15="Annuity",-IFERROR(IPMT(D1_I/12,$C106,D1_T,OFFSET(AW$4,,-$C106+1),0),),-IFERROR(ISPMT(D1_I/12,$C106-1,D1_T,OFFSET(AW$4,,-$C106+1)),)))</f>
        <v>0</v>
      </c>
      <c r="AY106" s="548">
        <f ca="1">IF($C106=0,0,IF('Clinic Model'!$P$15="Annuity",-IFERROR(IPMT(D1_I/12,$C106,D1_T,OFFSET(AX$4,,-$C106+1),0),),-IFERROR(ISPMT(D1_I/12,$C106-1,D1_T,OFFSET(AX$4,,-$C106+1)),)))</f>
        <v>0</v>
      </c>
      <c r="AZ106" s="548">
        <f ca="1">IF($C106=0,0,IF('Clinic Model'!$P$15="Annuity",-IFERROR(IPMT(D1_I/12,$C106,D1_T,OFFSET(AY$4,,-$C106+1),0),),-IFERROR(ISPMT(D1_I/12,$C106-1,D1_T,OFFSET(AY$4,,-$C106+1)),)))</f>
        <v>0</v>
      </c>
      <c r="BA106" s="548">
        <f ca="1">IF($C106=0,0,IF('Clinic Model'!$P$15="Annuity",-IFERROR(IPMT(D1_I/12,$C106,D1_T,OFFSET(AZ$4,,-$C106+1),0),),-IFERROR(ISPMT(D1_I/12,$C106-1,D1_T,OFFSET(AZ$4,,-$C106+1)),)))</f>
        <v>0</v>
      </c>
      <c r="BB106" s="548">
        <f ca="1">IF($C106=0,0,IF('Clinic Model'!$P$15="Annuity",-IFERROR(IPMT(D1_I/12,$C106,D1_T,OFFSET(BA$4,,-$C106+1),0),),-IFERROR(ISPMT(D1_I/12,$C106-1,D1_T,OFFSET(BA$4,,-$C106+1)),)))</f>
        <v>0</v>
      </c>
      <c r="BC106" s="548">
        <f ca="1">IF($C106=0,0,IF('Clinic Model'!$P$15="Annuity",-IFERROR(IPMT(D1_I/12,$C106,D1_T,OFFSET(BB$4,,-$C106+1),0),),-IFERROR(ISPMT(D1_I/12,$C106-1,D1_T,OFFSET(BB$4,,-$C106+1)),)))</f>
        <v>0</v>
      </c>
      <c r="BD106" s="548">
        <f ca="1">IF($C106=0,0,IF('Clinic Model'!$P$15="Annuity",-IFERROR(IPMT(D1_I/12,$C106,D1_T,OFFSET(BC$4,,-$C106+1),0),),-IFERROR(ISPMT(D1_I/12,$C106-1,D1_T,OFFSET(BC$4,,-$C106+1)),)))</f>
        <v>0</v>
      </c>
      <c r="BE106" s="548">
        <f ca="1">IF($C106=0,0,IF('Clinic Model'!$P$15="Annuity",-IFERROR(IPMT(D1_I/12,$C106,D1_T,OFFSET(BD$4,,-$C106+1),0),),-IFERROR(ISPMT(D1_I/12,$C106-1,D1_T,OFFSET(BD$4,,-$C106+1)),)))</f>
        <v>0</v>
      </c>
      <c r="BF106" s="548">
        <f ca="1">IF($C106=0,0,IF('Clinic Model'!$P$15="Annuity",-IFERROR(IPMT(D1_I/12,$C106,D1_T,OFFSET(BE$4,,-$C106+1),0),),-IFERROR(ISPMT(D1_I/12,$C106-1,D1_T,OFFSET(BE$4,,-$C106+1)),)))</f>
        <v>0</v>
      </c>
      <c r="BG106" s="548">
        <f ca="1">IF($C106=0,0,IF('Clinic Model'!$P$15="Annuity",-IFERROR(IPMT(D1_I/12,$C106,D1_T,OFFSET(BF$4,,-$C106+1),0),),-IFERROR(ISPMT(D1_I/12,$C106-1,D1_T,OFFSET(BF$4,,-$C106+1)),)))</f>
        <v>0</v>
      </c>
      <c r="BH106" s="548">
        <f ca="1">IF($C106=0,0,IF('Clinic Model'!$P$15="Annuity",-IFERROR(IPMT(D1_I/12,$C106,D1_T,OFFSET(BG$4,,-$C106+1),0),),-IFERROR(ISPMT(D1_I/12,$C106-1,D1_T,OFFSET(BG$4,,-$C106+1)),)))</f>
        <v>0</v>
      </c>
      <c r="BI106" s="548">
        <f ca="1">IF($C106=0,0,IF('Clinic Model'!$P$15="Annuity",-IFERROR(IPMT(D1_I/12,$C106,D1_T,OFFSET(BH$4,,-$C106+1),0),),-IFERROR(ISPMT(D1_I/12,$C106-1,D1_T,OFFSET(BH$4,,-$C106+1)),)))</f>
        <v>0</v>
      </c>
      <c r="BJ106" s="548">
        <f ca="1">IF($C106=0,0,IF('Clinic Model'!$P$15="Annuity",-IFERROR(IPMT(D1_I/12,$C106,D1_T,OFFSET(BI$4,,-$C106+1),0),),-IFERROR(ISPMT(D1_I/12,$C106-1,D1_T,OFFSET(BI$4,,-$C106+1)),)))</f>
        <v>0</v>
      </c>
      <c r="BK106" s="548">
        <f ca="1">IF($C106=0,0,IF('Clinic Model'!$P$15="Annuity",-IFERROR(IPMT(D1_I/12,$C106,D1_T,OFFSET(BJ$4,,-$C106+1),0),),-IFERROR(ISPMT(D1_I/12,$C106-1,D1_T,OFFSET(BJ$4,,-$C106+1)),)))</f>
        <v>0</v>
      </c>
      <c r="BL106" s="548">
        <f ca="1">IF($C106=0,0,IF('Clinic Model'!$P$15="Annuity",-IFERROR(IPMT(D1_I/12,$C106,D1_T,OFFSET(BK$4,,-$C106+1),0),),-IFERROR(ISPMT(D1_I/12,$C106-1,D1_T,OFFSET(BK$4,,-$C106+1)),)))</f>
        <v>0</v>
      </c>
    </row>
    <row r="107" spans="1:64" ht="10.5" hidden="1" customHeight="1" outlineLevel="1" x14ac:dyDescent="0.3">
      <c r="A107" s="105"/>
      <c r="B107" s="504"/>
      <c r="C107" s="105">
        <f t="shared" si="8"/>
        <v>0</v>
      </c>
      <c r="E107" s="548">
        <f ca="1">IF($C107=0,0,IF('Clinic Model'!$P$15="Annuity",-IFERROR(IPMT(D1_I/12,$C107,D1_T,OFFSET(D$4,,-$C107+1),0),),-IFERROR(ISPMT(D1_I/12,$C107-1,D1_T,OFFSET(D$4,,-$C107+1)),)))</f>
        <v>0</v>
      </c>
      <c r="F107" s="548">
        <f ca="1">IF($C107=0,0,IF('Clinic Model'!$P$15="Annuity",-IFERROR(IPMT(D1_I/12,$C107,D1_T,OFFSET(E$4,,-$C107+1),0),),-IFERROR(ISPMT(D1_I/12,$C107-1,D1_T,OFFSET(E$4,,-$C107+1)),)))</f>
        <v>0</v>
      </c>
      <c r="G107" s="548">
        <f ca="1">IF($C107=0,0,IF('Clinic Model'!$P$15="Annuity",-IFERROR(IPMT(D1_I/12,$C107,D1_T,OFFSET(F$4,,-$C107+1),0),),-IFERROR(ISPMT(D1_I/12,$C107-1,D1_T,OFFSET(F$4,,-$C107+1)),)))</f>
        <v>0</v>
      </c>
      <c r="H107" s="548">
        <f ca="1">IF($C107=0,0,IF('Clinic Model'!$P$15="Annuity",-IFERROR(IPMT(D1_I/12,$C107,D1_T,OFFSET(G$4,,-$C107+1),0),),-IFERROR(ISPMT(D1_I/12,$C107-1,D1_T,OFFSET(G$4,,-$C107+1)),)))</f>
        <v>0</v>
      </c>
      <c r="I107" s="548">
        <f ca="1">IF($C107=0,0,IF('Clinic Model'!$P$15="Annuity",-IFERROR(IPMT(D1_I/12,$C107,D1_T,OFFSET(H$4,,-$C107+1),0),),-IFERROR(ISPMT(D1_I/12,$C107-1,D1_T,OFFSET(H$4,,-$C107+1)),)))</f>
        <v>0</v>
      </c>
      <c r="J107" s="548">
        <f ca="1">IF($C107=0,0,IF('Clinic Model'!$P$15="Annuity",-IFERROR(IPMT(D1_I/12,$C107,D1_T,OFFSET(I$4,,-$C107+1),0),),-IFERROR(ISPMT(D1_I/12,$C107-1,D1_T,OFFSET(I$4,,-$C107+1)),)))</f>
        <v>0</v>
      </c>
      <c r="K107" s="548">
        <f ca="1">IF($C107=0,0,IF('Clinic Model'!$P$15="Annuity",-IFERROR(IPMT(D1_I/12,$C107,D1_T,OFFSET(J$4,,-$C107+1),0),),-IFERROR(ISPMT(D1_I/12,$C107-1,D1_T,OFFSET(J$4,,-$C107+1)),)))</f>
        <v>0</v>
      </c>
      <c r="L107" s="548">
        <f ca="1">IF($C107=0,0,IF('Clinic Model'!$P$15="Annuity",-IFERROR(IPMT(D1_I/12,$C107,D1_T,OFFSET(K$4,,-$C107+1),0),),-IFERROR(ISPMT(D1_I/12,$C107-1,D1_T,OFFSET(K$4,,-$C107+1)),)))</f>
        <v>0</v>
      </c>
      <c r="M107" s="548">
        <f ca="1">IF($C107=0,0,IF('Clinic Model'!$P$15="Annuity",-IFERROR(IPMT(D1_I/12,$C107,D1_T,OFFSET(L$4,,-$C107+1),0),),-IFERROR(ISPMT(D1_I/12,$C107-1,D1_T,OFFSET(L$4,,-$C107+1)),)))</f>
        <v>0</v>
      </c>
      <c r="N107" s="548">
        <f ca="1">IF($C107=0,0,IF('Clinic Model'!$P$15="Annuity",-IFERROR(IPMT(D1_I/12,$C107,D1_T,OFFSET(M$4,,-$C107+1),0),),-IFERROR(ISPMT(D1_I/12,$C107-1,D1_T,OFFSET(M$4,,-$C107+1)),)))</f>
        <v>0</v>
      </c>
      <c r="O107" s="548">
        <f ca="1">IF($C107=0,0,IF('Clinic Model'!$P$15="Annuity",-IFERROR(IPMT(D1_I/12,$C107,D1_T,OFFSET(N$4,,-$C107+1),0),),-IFERROR(ISPMT(D1_I/12,$C107-1,D1_T,OFFSET(N$4,,-$C107+1)),)))</f>
        <v>0</v>
      </c>
      <c r="P107" s="548">
        <f ca="1">IF($C107=0,0,IF('Clinic Model'!$P$15="Annuity",-IFERROR(IPMT(D1_I/12,$C107,D1_T,OFFSET(O$4,,-$C107+1),0),),-IFERROR(ISPMT(D1_I/12,$C107-1,D1_T,OFFSET(O$4,,-$C107+1)),)))</f>
        <v>0</v>
      </c>
      <c r="Q107" s="548">
        <f ca="1">IF($C107=0,0,IF('Clinic Model'!$P$15="Annuity",-IFERROR(IPMT(D1_I/12,$C107,D1_T,OFFSET(P$4,,-$C107+1),0),),-IFERROR(ISPMT(D1_I/12,$C107-1,D1_T,OFFSET(P$4,,-$C107+1)),)))</f>
        <v>0</v>
      </c>
      <c r="R107" s="548">
        <f ca="1">IF($C107=0,0,IF('Clinic Model'!$P$15="Annuity",-IFERROR(IPMT(D1_I/12,$C107,D1_T,OFFSET(Q$4,,-$C107+1),0),),-IFERROR(ISPMT(D1_I/12,$C107-1,D1_T,OFFSET(Q$4,,-$C107+1)),)))</f>
        <v>0</v>
      </c>
      <c r="S107" s="548">
        <f ca="1">IF($C107=0,0,IF('Clinic Model'!$P$15="Annuity",-IFERROR(IPMT(D1_I/12,$C107,D1_T,OFFSET(R$4,,-$C107+1),0),),-IFERROR(ISPMT(D1_I/12,$C107-1,D1_T,OFFSET(R$4,,-$C107+1)),)))</f>
        <v>0</v>
      </c>
      <c r="T107" s="548">
        <f ca="1">IF($C107=0,0,IF('Clinic Model'!$P$15="Annuity",-IFERROR(IPMT(D1_I/12,$C107,D1_T,OFFSET(S$4,,-$C107+1),0),),-IFERROR(ISPMT(D1_I/12,$C107-1,D1_T,OFFSET(S$4,,-$C107+1)),)))</f>
        <v>0</v>
      </c>
      <c r="U107" s="548">
        <f ca="1">IF($C107=0,0,IF('Clinic Model'!$P$15="Annuity",-IFERROR(IPMT(D1_I/12,$C107,D1_T,OFFSET(T$4,,-$C107+1),0),),-IFERROR(ISPMT(D1_I/12,$C107-1,D1_T,OFFSET(T$4,,-$C107+1)),)))</f>
        <v>0</v>
      </c>
      <c r="V107" s="548">
        <f ca="1">IF($C107=0,0,IF('Clinic Model'!$P$15="Annuity",-IFERROR(IPMT(D1_I/12,$C107,D1_T,OFFSET(U$4,,-$C107+1),0),),-IFERROR(ISPMT(D1_I/12,$C107-1,D1_T,OFFSET(U$4,,-$C107+1)),)))</f>
        <v>0</v>
      </c>
      <c r="W107" s="548">
        <f ca="1">IF($C107=0,0,IF('Clinic Model'!$P$15="Annuity",-IFERROR(IPMT(D1_I/12,$C107,D1_T,OFFSET(V$4,,-$C107+1),0),),-IFERROR(ISPMT(D1_I/12,$C107-1,D1_T,OFFSET(V$4,,-$C107+1)),)))</f>
        <v>0</v>
      </c>
      <c r="X107" s="548">
        <f ca="1">IF($C107=0,0,IF('Clinic Model'!$P$15="Annuity",-IFERROR(IPMT(D1_I/12,$C107,D1_T,OFFSET(W$4,,-$C107+1),0),),-IFERROR(ISPMT(D1_I/12,$C107-1,D1_T,OFFSET(W$4,,-$C107+1)),)))</f>
        <v>0</v>
      </c>
      <c r="Y107" s="548">
        <f ca="1">IF($C107=0,0,IF('Clinic Model'!$P$15="Annuity",-IFERROR(IPMT(D1_I/12,$C107,D1_T,OFFSET(X$4,,-$C107+1),0),),-IFERROR(ISPMT(D1_I/12,$C107-1,D1_T,OFFSET(X$4,,-$C107+1)),)))</f>
        <v>0</v>
      </c>
      <c r="Z107" s="548">
        <f ca="1">IF($C107=0,0,IF('Clinic Model'!$P$15="Annuity",-IFERROR(IPMT(D1_I/12,$C107,D1_T,OFFSET(Y$4,,-$C107+1),0),),-IFERROR(ISPMT(D1_I/12,$C107-1,D1_T,OFFSET(Y$4,,-$C107+1)),)))</f>
        <v>0</v>
      </c>
      <c r="AA107" s="548">
        <f ca="1">IF($C107=0,0,IF('Clinic Model'!$P$15="Annuity",-IFERROR(IPMT(D1_I/12,$C107,D1_T,OFFSET(Z$4,,-$C107+1),0),),-IFERROR(ISPMT(D1_I/12,$C107-1,D1_T,OFFSET(Z$4,,-$C107+1)),)))</f>
        <v>0</v>
      </c>
      <c r="AB107" s="548">
        <f ca="1">IF($C107=0,0,IF('Clinic Model'!$P$15="Annuity",-IFERROR(IPMT(D1_I/12,$C107,D1_T,OFFSET(AA$4,,-$C107+1),0),),-IFERROR(ISPMT(D1_I/12,$C107-1,D1_T,OFFSET(AA$4,,-$C107+1)),)))</f>
        <v>0</v>
      </c>
      <c r="AC107" s="548">
        <f ca="1">IF($C107=0,0,IF('Clinic Model'!$P$15="Annuity",-IFERROR(IPMT(D1_I/12,$C107,D1_T,OFFSET(AB$4,,-$C107+1),0),),-IFERROR(ISPMT(D1_I/12,$C107-1,D1_T,OFFSET(AB$4,,-$C107+1)),)))</f>
        <v>0</v>
      </c>
      <c r="AD107" s="548">
        <f ca="1">IF($C107=0,0,IF('Clinic Model'!$P$15="Annuity",-IFERROR(IPMT(D1_I/12,$C107,D1_T,OFFSET(AC$4,,-$C107+1),0),),-IFERROR(ISPMT(D1_I/12,$C107-1,D1_T,OFFSET(AC$4,,-$C107+1)),)))</f>
        <v>0</v>
      </c>
      <c r="AE107" s="548">
        <f ca="1">IF($C107=0,0,IF('Clinic Model'!$P$15="Annuity",-IFERROR(IPMT(D1_I/12,$C107,D1_T,OFFSET(AD$4,,-$C107+1),0),),-IFERROR(ISPMT(D1_I/12,$C107-1,D1_T,OFFSET(AD$4,,-$C107+1)),)))</f>
        <v>0</v>
      </c>
      <c r="AF107" s="548">
        <f ca="1">IF($C107=0,0,IF('Clinic Model'!$P$15="Annuity",-IFERROR(IPMT(D1_I/12,$C107,D1_T,OFFSET(AE$4,,-$C107+1),0),),-IFERROR(ISPMT(D1_I/12,$C107-1,D1_T,OFFSET(AE$4,,-$C107+1)),)))</f>
        <v>0</v>
      </c>
      <c r="AG107" s="548">
        <f ca="1">IF($C107=0,0,IF('Clinic Model'!$P$15="Annuity",-IFERROR(IPMT(D1_I/12,$C107,D1_T,OFFSET(AF$4,,-$C107+1),0),),-IFERROR(ISPMT(D1_I/12,$C107-1,D1_T,OFFSET(AF$4,,-$C107+1)),)))</f>
        <v>0</v>
      </c>
      <c r="AH107" s="548">
        <f ca="1">IF($C107=0,0,IF('Clinic Model'!$P$15="Annuity",-IFERROR(IPMT(D1_I/12,$C107,D1_T,OFFSET(AG$4,,-$C107+1),0),),-IFERROR(ISPMT(D1_I/12,$C107-1,D1_T,OFFSET(AG$4,,-$C107+1)),)))</f>
        <v>0</v>
      </c>
      <c r="AI107" s="548">
        <f ca="1">IF($C107=0,0,IF('Clinic Model'!$P$15="Annuity",-IFERROR(IPMT(D1_I/12,$C107,D1_T,OFFSET(AH$4,,-$C107+1),0),),-IFERROR(ISPMT(D1_I/12,$C107-1,D1_T,OFFSET(AH$4,,-$C107+1)),)))</f>
        <v>0</v>
      </c>
      <c r="AJ107" s="548">
        <f ca="1">IF($C107=0,0,IF('Clinic Model'!$P$15="Annuity",-IFERROR(IPMT(D1_I/12,$C107,D1_T,OFFSET(AI$4,,-$C107+1),0),),-IFERROR(ISPMT(D1_I/12,$C107-1,D1_T,OFFSET(AI$4,,-$C107+1)),)))</f>
        <v>0</v>
      </c>
      <c r="AK107" s="548">
        <f ca="1">IF($C107=0,0,IF('Clinic Model'!$P$15="Annuity",-IFERROR(IPMT(D1_I/12,$C107,D1_T,OFFSET(AJ$4,,-$C107+1),0),),-IFERROR(ISPMT(D1_I/12,$C107-1,D1_T,OFFSET(AJ$4,,-$C107+1)),)))</f>
        <v>0</v>
      </c>
      <c r="AL107" s="548">
        <f ca="1">IF($C107=0,0,IF('Clinic Model'!$P$15="Annuity",-IFERROR(IPMT(D1_I/12,$C107,D1_T,OFFSET(AK$4,,-$C107+1),0),),-IFERROR(ISPMT(D1_I/12,$C107-1,D1_T,OFFSET(AK$4,,-$C107+1)),)))</f>
        <v>0</v>
      </c>
      <c r="AM107" s="548">
        <f ca="1">IF($C107=0,0,IF('Clinic Model'!$P$15="Annuity",-IFERROR(IPMT(D1_I/12,$C107,D1_T,OFFSET(AL$4,,-$C107+1),0),),-IFERROR(ISPMT(D1_I/12,$C107-1,D1_T,OFFSET(AL$4,,-$C107+1)),)))</f>
        <v>0</v>
      </c>
      <c r="AN107" s="548">
        <f ca="1">IF($C107=0,0,IF('Clinic Model'!$P$15="Annuity",-IFERROR(IPMT(D1_I/12,$C107,D1_T,OFFSET(AM$4,,-$C107+1),0),),-IFERROR(ISPMT(D1_I/12,$C107-1,D1_T,OFFSET(AM$4,,-$C107+1)),)))</f>
        <v>0</v>
      </c>
      <c r="AO107" s="548">
        <f ca="1">IF($C107=0,0,IF('Clinic Model'!$P$15="Annuity",-IFERROR(IPMT(D1_I/12,$C107,D1_T,OFFSET(AN$4,,-$C107+1),0),),-IFERROR(ISPMT(D1_I/12,$C107-1,D1_T,OFFSET(AN$4,,-$C107+1)),)))</f>
        <v>0</v>
      </c>
      <c r="AP107" s="548">
        <f ca="1">IF($C107=0,0,IF('Clinic Model'!$P$15="Annuity",-IFERROR(IPMT(D1_I/12,$C107,D1_T,OFFSET(AO$4,,-$C107+1),0),),-IFERROR(ISPMT(D1_I/12,$C107-1,D1_T,OFFSET(AO$4,,-$C107+1)),)))</f>
        <v>0</v>
      </c>
      <c r="AQ107" s="548">
        <f ca="1">IF($C107=0,0,IF('Clinic Model'!$P$15="Annuity",-IFERROR(IPMT(D1_I/12,$C107,D1_T,OFFSET(AP$4,,-$C107+1),0),),-IFERROR(ISPMT(D1_I/12,$C107-1,D1_T,OFFSET(AP$4,,-$C107+1)),)))</f>
        <v>0</v>
      </c>
      <c r="AR107" s="548">
        <f ca="1">IF($C107=0,0,IF('Clinic Model'!$P$15="Annuity",-IFERROR(IPMT(D1_I/12,$C107,D1_T,OFFSET(AQ$4,,-$C107+1),0),),-IFERROR(ISPMT(D1_I/12,$C107-1,D1_T,OFFSET(AQ$4,,-$C107+1)),)))</f>
        <v>0</v>
      </c>
      <c r="AS107" s="548">
        <f ca="1">IF($C107=0,0,IF('Clinic Model'!$P$15="Annuity",-IFERROR(IPMT(D1_I/12,$C107,D1_T,OFFSET(AR$4,,-$C107+1),0),),-IFERROR(ISPMT(D1_I/12,$C107-1,D1_T,OFFSET(AR$4,,-$C107+1)),)))</f>
        <v>0</v>
      </c>
      <c r="AT107" s="548">
        <f ca="1">IF($C107=0,0,IF('Clinic Model'!$P$15="Annuity",-IFERROR(IPMT(D1_I/12,$C107,D1_T,OFFSET(AS$4,,-$C107+1),0),),-IFERROR(ISPMT(D1_I/12,$C107-1,D1_T,OFFSET(AS$4,,-$C107+1)),)))</f>
        <v>0</v>
      </c>
      <c r="AU107" s="548">
        <f ca="1">IF($C107=0,0,IF('Clinic Model'!$P$15="Annuity",-IFERROR(IPMT(D1_I/12,$C107,D1_T,OFFSET(AT$4,,-$C107+1),0),),-IFERROR(ISPMT(D1_I/12,$C107-1,D1_T,OFFSET(AT$4,,-$C107+1)),)))</f>
        <v>0</v>
      </c>
      <c r="AV107" s="548">
        <f ca="1">IF($C107=0,0,IF('Clinic Model'!$P$15="Annuity",-IFERROR(IPMT(D1_I/12,$C107,D1_T,OFFSET(AU$4,,-$C107+1),0),),-IFERROR(ISPMT(D1_I/12,$C107-1,D1_T,OFFSET(AU$4,,-$C107+1)),)))</f>
        <v>0</v>
      </c>
      <c r="AW107" s="548">
        <f ca="1">IF($C107=0,0,IF('Clinic Model'!$P$15="Annuity",-IFERROR(IPMT(D1_I/12,$C107,D1_T,OFFSET(AV$4,,-$C107+1),0),),-IFERROR(ISPMT(D1_I/12,$C107-1,D1_T,OFFSET(AV$4,,-$C107+1)),)))</f>
        <v>0</v>
      </c>
      <c r="AX107" s="548">
        <f ca="1">IF($C107=0,0,IF('Clinic Model'!$P$15="Annuity",-IFERROR(IPMT(D1_I/12,$C107,D1_T,OFFSET(AW$4,,-$C107+1),0),),-IFERROR(ISPMT(D1_I/12,$C107-1,D1_T,OFFSET(AW$4,,-$C107+1)),)))</f>
        <v>0</v>
      </c>
      <c r="AY107" s="548">
        <f ca="1">IF($C107=0,0,IF('Clinic Model'!$P$15="Annuity",-IFERROR(IPMT(D1_I/12,$C107,D1_T,OFFSET(AX$4,,-$C107+1),0),),-IFERROR(ISPMT(D1_I/12,$C107-1,D1_T,OFFSET(AX$4,,-$C107+1)),)))</f>
        <v>0</v>
      </c>
      <c r="AZ107" s="548">
        <f ca="1">IF($C107=0,0,IF('Clinic Model'!$P$15="Annuity",-IFERROR(IPMT(D1_I/12,$C107,D1_T,OFFSET(AY$4,,-$C107+1),0),),-IFERROR(ISPMT(D1_I/12,$C107-1,D1_T,OFFSET(AY$4,,-$C107+1)),)))</f>
        <v>0</v>
      </c>
      <c r="BA107" s="548">
        <f ca="1">IF($C107=0,0,IF('Clinic Model'!$P$15="Annuity",-IFERROR(IPMT(D1_I/12,$C107,D1_T,OFFSET(AZ$4,,-$C107+1),0),),-IFERROR(ISPMT(D1_I/12,$C107-1,D1_T,OFFSET(AZ$4,,-$C107+1)),)))</f>
        <v>0</v>
      </c>
      <c r="BB107" s="548">
        <f ca="1">IF($C107=0,0,IF('Clinic Model'!$P$15="Annuity",-IFERROR(IPMT(D1_I/12,$C107,D1_T,OFFSET(BA$4,,-$C107+1),0),),-IFERROR(ISPMT(D1_I/12,$C107-1,D1_T,OFFSET(BA$4,,-$C107+1)),)))</f>
        <v>0</v>
      </c>
      <c r="BC107" s="548">
        <f ca="1">IF($C107=0,0,IF('Clinic Model'!$P$15="Annuity",-IFERROR(IPMT(D1_I/12,$C107,D1_T,OFFSET(BB$4,,-$C107+1),0),),-IFERROR(ISPMT(D1_I/12,$C107-1,D1_T,OFFSET(BB$4,,-$C107+1)),)))</f>
        <v>0</v>
      </c>
      <c r="BD107" s="548">
        <f ca="1">IF($C107=0,0,IF('Clinic Model'!$P$15="Annuity",-IFERROR(IPMT(D1_I/12,$C107,D1_T,OFFSET(BC$4,,-$C107+1),0),),-IFERROR(ISPMT(D1_I/12,$C107-1,D1_T,OFFSET(BC$4,,-$C107+1)),)))</f>
        <v>0</v>
      </c>
      <c r="BE107" s="548">
        <f ca="1">IF($C107=0,0,IF('Clinic Model'!$P$15="Annuity",-IFERROR(IPMT(D1_I/12,$C107,D1_T,OFFSET(BD$4,,-$C107+1),0),),-IFERROR(ISPMT(D1_I/12,$C107-1,D1_T,OFFSET(BD$4,,-$C107+1)),)))</f>
        <v>0</v>
      </c>
      <c r="BF107" s="548">
        <f ca="1">IF($C107=0,0,IF('Clinic Model'!$P$15="Annuity",-IFERROR(IPMT(D1_I/12,$C107,D1_T,OFFSET(BE$4,,-$C107+1),0),),-IFERROR(ISPMT(D1_I/12,$C107-1,D1_T,OFFSET(BE$4,,-$C107+1)),)))</f>
        <v>0</v>
      </c>
      <c r="BG107" s="548">
        <f ca="1">IF($C107=0,0,IF('Clinic Model'!$P$15="Annuity",-IFERROR(IPMT(D1_I/12,$C107,D1_T,OFFSET(BF$4,,-$C107+1),0),),-IFERROR(ISPMT(D1_I/12,$C107-1,D1_T,OFFSET(BF$4,,-$C107+1)),)))</f>
        <v>0</v>
      </c>
      <c r="BH107" s="548">
        <f ca="1">IF($C107=0,0,IF('Clinic Model'!$P$15="Annuity",-IFERROR(IPMT(D1_I/12,$C107,D1_T,OFFSET(BG$4,,-$C107+1),0),),-IFERROR(ISPMT(D1_I/12,$C107-1,D1_T,OFFSET(BG$4,,-$C107+1)),)))</f>
        <v>0</v>
      </c>
      <c r="BI107" s="548">
        <f ca="1">IF($C107=0,0,IF('Clinic Model'!$P$15="Annuity",-IFERROR(IPMT(D1_I/12,$C107,D1_T,OFFSET(BH$4,,-$C107+1),0),),-IFERROR(ISPMT(D1_I/12,$C107-1,D1_T,OFFSET(BH$4,,-$C107+1)),)))</f>
        <v>0</v>
      </c>
      <c r="BJ107" s="548">
        <f ca="1">IF($C107=0,0,IF('Clinic Model'!$P$15="Annuity",-IFERROR(IPMT(D1_I/12,$C107,D1_T,OFFSET(BI$4,,-$C107+1),0),),-IFERROR(ISPMT(D1_I/12,$C107-1,D1_T,OFFSET(BI$4,,-$C107+1)),)))</f>
        <v>0</v>
      </c>
      <c r="BK107" s="548">
        <f ca="1">IF($C107=0,0,IF('Clinic Model'!$P$15="Annuity",-IFERROR(IPMT(D1_I/12,$C107,D1_T,OFFSET(BJ$4,,-$C107+1),0),),-IFERROR(ISPMT(D1_I/12,$C107-1,D1_T,OFFSET(BJ$4,,-$C107+1)),)))</f>
        <v>0</v>
      </c>
      <c r="BL107" s="548">
        <f ca="1">IF($C107=0,0,IF('Clinic Model'!$P$15="Annuity",-IFERROR(IPMT(D1_I/12,$C107,D1_T,OFFSET(BK$4,,-$C107+1),0),),-IFERROR(ISPMT(D1_I/12,$C107-1,D1_T,OFFSET(BK$4,,-$C107+1)),)))</f>
        <v>0</v>
      </c>
    </row>
    <row r="108" spans="1:64" ht="10.5" hidden="1" customHeight="1" outlineLevel="1" x14ac:dyDescent="0.3">
      <c r="A108" s="105"/>
      <c r="B108" s="504"/>
      <c r="C108" s="105">
        <f t="shared" si="8"/>
        <v>0</v>
      </c>
      <c r="E108" s="548">
        <f ca="1">IF($C108=0,0,IF('Clinic Model'!$P$15="Annuity",-IFERROR(IPMT(D1_I/12,$C108,D1_T,OFFSET(D$4,,-$C108+1),0),),-IFERROR(ISPMT(D1_I/12,$C108-1,D1_T,OFFSET(D$4,,-$C108+1)),)))</f>
        <v>0</v>
      </c>
      <c r="F108" s="548">
        <f ca="1">IF($C108=0,0,IF('Clinic Model'!$P$15="Annuity",-IFERROR(IPMT(D1_I/12,$C108,D1_T,OFFSET(E$4,,-$C108+1),0),),-IFERROR(ISPMT(D1_I/12,$C108-1,D1_T,OFFSET(E$4,,-$C108+1)),)))</f>
        <v>0</v>
      </c>
      <c r="G108" s="548">
        <f ca="1">IF($C108=0,0,IF('Clinic Model'!$P$15="Annuity",-IFERROR(IPMT(D1_I/12,$C108,D1_T,OFFSET(F$4,,-$C108+1),0),),-IFERROR(ISPMT(D1_I/12,$C108-1,D1_T,OFFSET(F$4,,-$C108+1)),)))</f>
        <v>0</v>
      </c>
      <c r="H108" s="548">
        <f ca="1">IF($C108=0,0,IF('Clinic Model'!$P$15="Annuity",-IFERROR(IPMT(D1_I/12,$C108,D1_T,OFFSET(G$4,,-$C108+1),0),),-IFERROR(ISPMT(D1_I/12,$C108-1,D1_T,OFFSET(G$4,,-$C108+1)),)))</f>
        <v>0</v>
      </c>
      <c r="I108" s="548">
        <f ca="1">IF($C108=0,0,IF('Clinic Model'!$P$15="Annuity",-IFERROR(IPMT(D1_I/12,$C108,D1_T,OFFSET(H$4,,-$C108+1),0),),-IFERROR(ISPMT(D1_I/12,$C108-1,D1_T,OFFSET(H$4,,-$C108+1)),)))</f>
        <v>0</v>
      </c>
      <c r="J108" s="548">
        <f ca="1">IF($C108=0,0,IF('Clinic Model'!$P$15="Annuity",-IFERROR(IPMT(D1_I/12,$C108,D1_T,OFFSET(I$4,,-$C108+1),0),),-IFERROR(ISPMT(D1_I/12,$C108-1,D1_T,OFFSET(I$4,,-$C108+1)),)))</f>
        <v>0</v>
      </c>
      <c r="K108" s="548">
        <f ca="1">IF($C108=0,0,IF('Clinic Model'!$P$15="Annuity",-IFERROR(IPMT(D1_I/12,$C108,D1_T,OFFSET(J$4,,-$C108+1),0),),-IFERROR(ISPMT(D1_I/12,$C108-1,D1_T,OFFSET(J$4,,-$C108+1)),)))</f>
        <v>0</v>
      </c>
      <c r="L108" s="548">
        <f ca="1">IF($C108=0,0,IF('Clinic Model'!$P$15="Annuity",-IFERROR(IPMT(D1_I/12,$C108,D1_T,OFFSET(K$4,,-$C108+1),0),),-IFERROR(ISPMT(D1_I/12,$C108-1,D1_T,OFFSET(K$4,,-$C108+1)),)))</f>
        <v>0</v>
      </c>
      <c r="M108" s="548">
        <f ca="1">IF($C108=0,0,IF('Clinic Model'!$P$15="Annuity",-IFERROR(IPMT(D1_I/12,$C108,D1_T,OFFSET(L$4,,-$C108+1),0),),-IFERROR(ISPMT(D1_I/12,$C108-1,D1_T,OFFSET(L$4,,-$C108+1)),)))</f>
        <v>0</v>
      </c>
      <c r="N108" s="548">
        <f ca="1">IF($C108=0,0,IF('Clinic Model'!$P$15="Annuity",-IFERROR(IPMT(D1_I/12,$C108,D1_T,OFFSET(M$4,,-$C108+1),0),),-IFERROR(ISPMT(D1_I/12,$C108-1,D1_T,OFFSET(M$4,,-$C108+1)),)))</f>
        <v>0</v>
      </c>
      <c r="O108" s="548">
        <f ca="1">IF($C108=0,0,IF('Clinic Model'!$P$15="Annuity",-IFERROR(IPMT(D1_I/12,$C108,D1_T,OFFSET(N$4,,-$C108+1),0),),-IFERROR(ISPMT(D1_I/12,$C108-1,D1_T,OFFSET(N$4,,-$C108+1)),)))</f>
        <v>0</v>
      </c>
      <c r="P108" s="548">
        <f ca="1">IF($C108=0,0,IF('Clinic Model'!$P$15="Annuity",-IFERROR(IPMT(D1_I/12,$C108,D1_T,OFFSET(O$4,,-$C108+1),0),),-IFERROR(ISPMT(D1_I/12,$C108-1,D1_T,OFFSET(O$4,,-$C108+1)),)))</f>
        <v>0</v>
      </c>
      <c r="Q108" s="548">
        <f ca="1">IF($C108=0,0,IF('Clinic Model'!$P$15="Annuity",-IFERROR(IPMT(D1_I/12,$C108,D1_T,OFFSET(P$4,,-$C108+1),0),),-IFERROR(ISPMT(D1_I/12,$C108-1,D1_T,OFFSET(P$4,,-$C108+1)),)))</f>
        <v>0</v>
      </c>
      <c r="R108" s="548">
        <f ca="1">IF($C108=0,0,IF('Clinic Model'!$P$15="Annuity",-IFERROR(IPMT(D1_I/12,$C108,D1_T,OFFSET(Q$4,,-$C108+1),0),),-IFERROR(ISPMT(D1_I/12,$C108-1,D1_T,OFFSET(Q$4,,-$C108+1)),)))</f>
        <v>0</v>
      </c>
      <c r="S108" s="548">
        <f ca="1">IF($C108=0,0,IF('Clinic Model'!$P$15="Annuity",-IFERROR(IPMT(D1_I/12,$C108,D1_T,OFFSET(R$4,,-$C108+1),0),),-IFERROR(ISPMT(D1_I/12,$C108-1,D1_T,OFFSET(R$4,,-$C108+1)),)))</f>
        <v>0</v>
      </c>
      <c r="T108" s="548">
        <f ca="1">IF($C108=0,0,IF('Clinic Model'!$P$15="Annuity",-IFERROR(IPMT(D1_I/12,$C108,D1_T,OFFSET(S$4,,-$C108+1),0),),-IFERROR(ISPMT(D1_I/12,$C108-1,D1_T,OFFSET(S$4,,-$C108+1)),)))</f>
        <v>0</v>
      </c>
      <c r="U108" s="548">
        <f ca="1">IF($C108=0,0,IF('Clinic Model'!$P$15="Annuity",-IFERROR(IPMT(D1_I/12,$C108,D1_T,OFFSET(T$4,,-$C108+1),0),),-IFERROR(ISPMT(D1_I/12,$C108-1,D1_T,OFFSET(T$4,,-$C108+1)),)))</f>
        <v>0</v>
      </c>
      <c r="V108" s="548">
        <f ca="1">IF($C108=0,0,IF('Clinic Model'!$P$15="Annuity",-IFERROR(IPMT(D1_I/12,$C108,D1_T,OFFSET(U$4,,-$C108+1),0),),-IFERROR(ISPMT(D1_I/12,$C108-1,D1_T,OFFSET(U$4,,-$C108+1)),)))</f>
        <v>0</v>
      </c>
      <c r="W108" s="548">
        <f ca="1">IF($C108=0,0,IF('Clinic Model'!$P$15="Annuity",-IFERROR(IPMT(D1_I/12,$C108,D1_T,OFFSET(V$4,,-$C108+1),0),),-IFERROR(ISPMT(D1_I/12,$C108-1,D1_T,OFFSET(V$4,,-$C108+1)),)))</f>
        <v>0</v>
      </c>
      <c r="X108" s="548">
        <f ca="1">IF($C108=0,0,IF('Clinic Model'!$P$15="Annuity",-IFERROR(IPMT(D1_I/12,$C108,D1_T,OFFSET(W$4,,-$C108+1),0),),-IFERROR(ISPMT(D1_I/12,$C108-1,D1_T,OFFSET(W$4,,-$C108+1)),)))</f>
        <v>0</v>
      </c>
      <c r="Y108" s="548">
        <f ca="1">IF($C108=0,0,IF('Clinic Model'!$P$15="Annuity",-IFERROR(IPMT(D1_I/12,$C108,D1_T,OFFSET(X$4,,-$C108+1),0),),-IFERROR(ISPMT(D1_I/12,$C108-1,D1_T,OFFSET(X$4,,-$C108+1)),)))</f>
        <v>0</v>
      </c>
      <c r="Z108" s="548">
        <f ca="1">IF($C108=0,0,IF('Clinic Model'!$P$15="Annuity",-IFERROR(IPMT(D1_I/12,$C108,D1_T,OFFSET(Y$4,,-$C108+1),0),),-IFERROR(ISPMT(D1_I/12,$C108-1,D1_T,OFFSET(Y$4,,-$C108+1)),)))</f>
        <v>0</v>
      </c>
      <c r="AA108" s="548">
        <f ca="1">IF($C108=0,0,IF('Clinic Model'!$P$15="Annuity",-IFERROR(IPMT(D1_I/12,$C108,D1_T,OFFSET(Z$4,,-$C108+1),0),),-IFERROR(ISPMT(D1_I/12,$C108-1,D1_T,OFFSET(Z$4,,-$C108+1)),)))</f>
        <v>0</v>
      </c>
      <c r="AB108" s="548">
        <f ca="1">IF($C108=0,0,IF('Clinic Model'!$P$15="Annuity",-IFERROR(IPMT(D1_I/12,$C108,D1_T,OFFSET(AA$4,,-$C108+1),0),),-IFERROR(ISPMT(D1_I/12,$C108-1,D1_T,OFFSET(AA$4,,-$C108+1)),)))</f>
        <v>0</v>
      </c>
      <c r="AC108" s="548">
        <f ca="1">IF($C108=0,0,IF('Clinic Model'!$P$15="Annuity",-IFERROR(IPMT(D1_I/12,$C108,D1_T,OFFSET(AB$4,,-$C108+1),0),),-IFERROR(ISPMT(D1_I/12,$C108-1,D1_T,OFFSET(AB$4,,-$C108+1)),)))</f>
        <v>0</v>
      </c>
      <c r="AD108" s="548">
        <f ca="1">IF($C108=0,0,IF('Clinic Model'!$P$15="Annuity",-IFERROR(IPMT(D1_I/12,$C108,D1_T,OFFSET(AC$4,,-$C108+1),0),),-IFERROR(ISPMT(D1_I/12,$C108-1,D1_T,OFFSET(AC$4,,-$C108+1)),)))</f>
        <v>0</v>
      </c>
      <c r="AE108" s="548">
        <f ca="1">IF($C108=0,0,IF('Clinic Model'!$P$15="Annuity",-IFERROR(IPMT(D1_I/12,$C108,D1_T,OFFSET(AD$4,,-$C108+1),0),),-IFERROR(ISPMT(D1_I/12,$C108-1,D1_T,OFFSET(AD$4,,-$C108+1)),)))</f>
        <v>0</v>
      </c>
      <c r="AF108" s="548">
        <f ca="1">IF($C108=0,0,IF('Clinic Model'!$P$15="Annuity",-IFERROR(IPMT(D1_I/12,$C108,D1_T,OFFSET(AE$4,,-$C108+1),0),),-IFERROR(ISPMT(D1_I/12,$C108-1,D1_T,OFFSET(AE$4,,-$C108+1)),)))</f>
        <v>0</v>
      </c>
      <c r="AG108" s="548">
        <f ca="1">IF($C108=0,0,IF('Clinic Model'!$P$15="Annuity",-IFERROR(IPMT(D1_I/12,$C108,D1_T,OFFSET(AF$4,,-$C108+1),0),),-IFERROR(ISPMT(D1_I/12,$C108-1,D1_T,OFFSET(AF$4,,-$C108+1)),)))</f>
        <v>0</v>
      </c>
      <c r="AH108" s="548">
        <f ca="1">IF($C108=0,0,IF('Clinic Model'!$P$15="Annuity",-IFERROR(IPMT(D1_I/12,$C108,D1_T,OFFSET(AG$4,,-$C108+1),0),),-IFERROR(ISPMT(D1_I/12,$C108-1,D1_T,OFFSET(AG$4,,-$C108+1)),)))</f>
        <v>0</v>
      </c>
      <c r="AI108" s="548">
        <f ca="1">IF($C108=0,0,IF('Clinic Model'!$P$15="Annuity",-IFERROR(IPMT(D1_I/12,$C108,D1_T,OFFSET(AH$4,,-$C108+1),0),),-IFERROR(ISPMT(D1_I/12,$C108-1,D1_T,OFFSET(AH$4,,-$C108+1)),)))</f>
        <v>0</v>
      </c>
      <c r="AJ108" s="548">
        <f ca="1">IF($C108=0,0,IF('Clinic Model'!$P$15="Annuity",-IFERROR(IPMT(D1_I/12,$C108,D1_T,OFFSET(AI$4,,-$C108+1),0),),-IFERROR(ISPMT(D1_I/12,$C108-1,D1_T,OFFSET(AI$4,,-$C108+1)),)))</f>
        <v>0</v>
      </c>
      <c r="AK108" s="548">
        <f ca="1">IF($C108=0,0,IF('Clinic Model'!$P$15="Annuity",-IFERROR(IPMT(D1_I/12,$C108,D1_T,OFFSET(AJ$4,,-$C108+1),0),),-IFERROR(ISPMT(D1_I/12,$C108-1,D1_T,OFFSET(AJ$4,,-$C108+1)),)))</f>
        <v>0</v>
      </c>
      <c r="AL108" s="548">
        <f ca="1">IF($C108=0,0,IF('Clinic Model'!$P$15="Annuity",-IFERROR(IPMT(D1_I/12,$C108,D1_T,OFFSET(AK$4,,-$C108+1),0),),-IFERROR(ISPMT(D1_I/12,$C108-1,D1_T,OFFSET(AK$4,,-$C108+1)),)))</f>
        <v>0</v>
      </c>
      <c r="AM108" s="548">
        <f ca="1">IF($C108=0,0,IF('Clinic Model'!$P$15="Annuity",-IFERROR(IPMT(D1_I/12,$C108,D1_T,OFFSET(AL$4,,-$C108+1),0),),-IFERROR(ISPMT(D1_I/12,$C108-1,D1_T,OFFSET(AL$4,,-$C108+1)),)))</f>
        <v>0</v>
      </c>
      <c r="AN108" s="548">
        <f ca="1">IF($C108=0,0,IF('Clinic Model'!$P$15="Annuity",-IFERROR(IPMT(D1_I/12,$C108,D1_T,OFFSET(AM$4,,-$C108+1),0),),-IFERROR(ISPMT(D1_I/12,$C108-1,D1_T,OFFSET(AM$4,,-$C108+1)),)))</f>
        <v>0</v>
      </c>
      <c r="AO108" s="548">
        <f ca="1">IF($C108=0,0,IF('Clinic Model'!$P$15="Annuity",-IFERROR(IPMT(D1_I/12,$C108,D1_T,OFFSET(AN$4,,-$C108+1),0),),-IFERROR(ISPMT(D1_I/12,$C108-1,D1_T,OFFSET(AN$4,,-$C108+1)),)))</f>
        <v>0</v>
      </c>
      <c r="AP108" s="548">
        <f ca="1">IF($C108=0,0,IF('Clinic Model'!$P$15="Annuity",-IFERROR(IPMT(D1_I/12,$C108,D1_T,OFFSET(AO$4,,-$C108+1),0),),-IFERROR(ISPMT(D1_I/12,$C108-1,D1_T,OFFSET(AO$4,,-$C108+1)),)))</f>
        <v>0</v>
      </c>
      <c r="AQ108" s="548">
        <f ca="1">IF($C108=0,0,IF('Clinic Model'!$P$15="Annuity",-IFERROR(IPMT(D1_I/12,$C108,D1_T,OFFSET(AP$4,,-$C108+1),0),),-IFERROR(ISPMT(D1_I/12,$C108-1,D1_T,OFFSET(AP$4,,-$C108+1)),)))</f>
        <v>0</v>
      </c>
      <c r="AR108" s="548">
        <f ca="1">IF($C108=0,0,IF('Clinic Model'!$P$15="Annuity",-IFERROR(IPMT(D1_I/12,$C108,D1_T,OFFSET(AQ$4,,-$C108+1),0),),-IFERROR(ISPMT(D1_I/12,$C108-1,D1_T,OFFSET(AQ$4,,-$C108+1)),)))</f>
        <v>0</v>
      </c>
      <c r="AS108" s="548">
        <f ca="1">IF($C108=0,0,IF('Clinic Model'!$P$15="Annuity",-IFERROR(IPMT(D1_I/12,$C108,D1_T,OFFSET(AR$4,,-$C108+1),0),),-IFERROR(ISPMT(D1_I/12,$C108-1,D1_T,OFFSET(AR$4,,-$C108+1)),)))</f>
        <v>0</v>
      </c>
      <c r="AT108" s="548">
        <f ca="1">IF($C108=0,0,IF('Clinic Model'!$P$15="Annuity",-IFERROR(IPMT(D1_I/12,$C108,D1_T,OFFSET(AS$4,,-$C108+1),0),),-IFERROR(ISPMT(D1_I/12,$C108-1,D1_T,OFFSET(AS$4,,-$C108+1)),)))</f>
        <v>0</v>
      </c>
      <c r="AU108" s="548">
        <f ca="1">IF($C108=0,0,IF('Clinic Model'!$P$15="Annuity",-IFERROR(IPMT(D1_I/12,$C108,D1_T,OFFSET(AT$4,,-$C108+1),0),),-IFERROR(ISPMT(D1_I/12,$C108-1,D1_T,OFFSET(AT$4,,-$C108+1)),)))</f>
        <v>0</v>
      </c>
      <c r="AV108" s="548">
        <f ca="1">IF($C108=0,0,IF('Clinic Model'!$P$15="Annuity",-IFERROR(IPMT(D1_I/12,$C108,D1_T,OFFSET(AU$4,,-$C108+1),0),),-IFERROR(ISPMT(D1_I/12,$C108-1,D1_T,OFFSET(AU$4,,-$C108+1)),)))</f>
        <v>0</v>
      </c>
      <c r="AW108" s="548">
        <f ca="1">IF($C108=0,0,IF('Clinic Model'!$P$15="Annuity",-IFERROR(IPMT(D1_I/12,$C108,D1_T,OFFSET(AV$4,,-$C108+1),0),),-IFERROR(ISPMT(D1_I/12,$C108-1,D1_T,OFFSET(AV$4,,-$C108+1)),)))</f>
        <v>0</v>
      </c>
      <c r="AX108" s="548">
        <f ca="1">IF($C108=0,0,IF('Clinic Model'!$P$15="Annuity",-IFERROR(IPMT(D1_I/12,$C108,D1_T,OFFSET(AW$4,,-$C108+1),0),),-IFERROR(ISPMT(D1_I/12,$C108-1,D1_T,OFFSET(AW$4,,-$C108+1)),)))</f>
        <v>0</v>
      </c>
      <c r="AY108" s="548">
        <f ca="1">IF($C108=0,0,IF('Clinic Model'!$P$15="Annuity",-IFERROR(IPMT(D1_I/12,$C108,D1_T,OFFSET(AX$4,,-$C108+1),0),),-IFERROR(ISPMT(D1_I/12,$C108-1,D1_T,OFFSET(AX$4,,-$C108+1)),)))</f>
        <v>0</v>
      </c>
      <c r="AZ108" s="548">
        <f ca="1">IF($C108=0,0,IF('Clinic Model'!$P$15="Annuity",-IFERROR(IPMT(D1_I/12,$C108,D1_T,OFFSET(AY$4,,-$C108+1),0),),-IFERROR(ISPMT(D1_I/12,$C108-1,D1_T,OFFSET(AY$4,,-$C108+1)),)))</f>
        <v>0</v>
      </c>
      <c r="BA108" s="548">
        <f ca="1">IF($C108=0,0,IF('Clinic Model'!$P$15="Annuity",-IFERROR(IPMT(D1_I/12,$C108,D1_T,OFFSET(AZ$4,,-$C108+1),0),),-IFERROR(ISPMT(D1_I/12,$C108-1,D1_T,OFFSET(AZ$4,,-$C108+1)),)))</f>
        <v>0</v>
      </c>
      <c r="BB108" s="548">
        <f ca="1">IF($C108=0,0,IF('Clinic Model'!$P$15="Annuity",-IFERROR(IPMT(D1_I/12,$C108,D1_T,OFFSET(BA$4,,-$C108+1),0),),-IFERROR(ISPMT(D1_I/12,$C108-1,D1_T,OFFSET(BA$4,,-$C108+1)),)))</f>
        <v>0</v>
      </c>
      <c r="BC108" s="548">
        <f ca="1">IF($C108=0,0,IF('Clinic Model'!$P$15="Annuity",-IFERROR(IPMT(D1_I/12,$C108,D1_T,OFFSET(BB$4,,-$C108+1),0),),-IFERROR(ISPMT(D1_I/12,$C108-1,D1_T,OFFSET(BB$4,,-$C108+1)),)))</f>
        <v>0</v>
      </c>
      <c r="BD108" s="548">
        <f ca="1">IF($C108=0,0,IF('Clinic Model'!$P$15="Annuity",-IFERROR(IPMT(D1_I/12,$C108,D1_T,OFFSET(BC$4,,-$C108+1),0),),-IFERROR(ISPMT(D1_I/12,$C108-1,D1_T,OFFSET(BC$4,,-$C108+1)),)))</f>
        <v>0</v>
      </c>
      <c r="BE108" s="548">
        <f ca="1">IF($C108=0,0,IF('Clinic Model'!$P$15="Annuity",-IFERROR(IPMT(D1_I/12,$C108,D1_T,OFFSET(BD$4,,-$C108+1),0),),-IFERROR(ISPMT(D1_I/12,$C108-1,D1_T,OFFSET(BD$4,,-$C108+1)),)))</f>
        <v>0</v>
      </c>
      <c r="BF108" s="548">
        <f ca="1">IF($C108=0,0,IF('Clinic Model'!$P$15="Annuity",-IFERROR(IPMT(D1_I/12,$C108,D1_T,OFFSET(BE$4,,-$C108+1),0),),-IFERROR(ISPMT(D1_I/12,$C108-1,D1_T,OFFSET(BE$4,,-$C108+1)),)))</f>
        <v>0</v>
      </c>
      <c r="BG108" s="548">
        <f ca="1">IF($C108=0,0,IF('Clinic Model'!$P$15="Annuity",-IFERROR(IPMT(D1_I/12,$C108,D1_T,OFFSET(BF$4,,-$C108+1),0),),-IFERROR(ISPMT(D1_I/12,$C108-1,D1_T,OFFSET(BF$4,,-$C108+1)),)))</f>
        <v>0</v>
      </c>
      <c r="BH108" s="548">
        <f ca="1">IF($C108=0,0,IF('Clinic Model'!$P$15="Annuity",-IFERROR(IPMT(D1_I/12,$C108,D1_T,OFFSET(BG$4,,-$C108+1),0),),-IFERROR(ISPMT(D1_I/12,$C108-1,D1_T,OFFSET(BG$4,,-$C108+1)),)))</f>
        <v>0</v>
      </c>
      <c r="BI108" s="548">
        <f ca="1">IF($C108=0,0,IF('Clinic Model'!$P$15="Annuity",-IFERROR(IPMT(D1_I/12,$C108,D1_T,OFFSET(BH$4,,-$C108+1),0),),-IFERROR(ISPMT(D1_I/12,$C108-1,D1_T,OFFSET(BH$4,,-$C108+1)),)))</f>
        <v>0</v>
      </c>
      <c r="BJ108" s="548">
        <f ca="1">IF($C108=0,0,IF('Clinic Model'!$P$15="Annuity",-IFERROR(IPMT(D1_I/12,$C108,D1_T,OFFSET(BI$4,,-$C108+1),0),),-IFERROR(ISPMT(D1_I/12,$C108-1,D1_T,OFFSET(BI$4,,-$C108+1)),)))</f>
        <v>0</v>
      </c>
      <c r="BK108" s="548">
        <f ca="1">IF($C108=0,0,IF('Clinic Model'!$P$15="Annuity",-IFERROR(IPMT(D1_I/12,$C108,D1_T,OFFSET(BJ$4,,-$C108+1),0),),-IFERROR(ISPMT(D1_I/12,$C108-1,D1_T,OFFSET(BJ$4,,-$C108+1)),)))</f>
        <v>0</v>
      </c>
      <c r="BL108" s="548">
        <f ca="1">IF($C108=0,0,IF('Clinic Model'!$P$15="Annuity",-IFERROR(IPMT(D1_I/12,$C108,D1_T,OFFSET(BK$4,,-$C108+1),0),),-IFERROR(ISPMT(D1_I/12,$C108-1,D1_T,OFFSET(BK$4,,-$C108+1)),)))</f>
        <v>0</v>
      </c>
    </row>
    <row r="109" spans="1:64" ht="10.5" hidden="1" customHeight="1" outlineLevel="1" x14ac:dyDescent="0.3">
      <c r="A109" s="105"/>
      <c r="B109" s="504"/>
      <c r="C109" s="105">
        <f t="shared" si="8"/>
        <v>0</v>
      </c>
      <c r="E109" s="548">
        <f ca="1">IF($C109=0,0,IF('Clinic Model'!$P$15="Annuity",-IFERROR(IPMT(D1_I/12,$C109,D1_T,OFFSET(D$4,,-$C109+1),0),),-IFERROR(ISPMT(D1_I/12,$C109-1,D1_T,OFFSET(D$4,,-$C109+1)),)))</f>
        <v>0</v>
      </c>
      <c r="F109" s="548">
        <f ca="1">IF($C109=0,0,IF('Clinic Model'!$P$15="Annuity",-IFERROR(IPMT(D1_I/12,$C109,D1_T,OFFSET(E$4,,-$C109+1),0),),-IFERROR(ISPMT(D1_I/12,$C109-1,D1_T,OFFSET(E$4,,-$C109+1)),)))</f>
        <v>0</v>
      </c>
      <c r="G109" s="548">
        <f ca="1">IF($C109=0,0,IF('Clinic Model'!$P$15="Annuity",-IFERROR(IPMT(D1_I/12,$C109,D1_T,OFFSET(F$4,,-$C109+1),0),),-IFERROR(ISPMT(D1_I/12,$C109-1,D1_T,OFFSET(F$4,,-$C109+1)),)))</f>
        <v>0</v>
      </c>
      <c r="H109" s="548">
        <f ca="1">IF($C109=0,0,IF('Clinic Model'!$P$15="Annuity",-IFERROR(IPMT(D1_I/12,$C109,D1_T,OFFSET(G$4,,-$C109+1),0),),-IFERROR(ISPMT(D1_I/12,$C109-1,D1_T,OFFSET(G$4,,-$C109+1)),)))</f>
        <v>0</v>
      </c>
      <c r="I109" s="548">
        <f ca="1">IF($C109=0,0,IF('Clinic Model'!$P$15="Annuity",-IFERROR(IPMT(D1_I/12,$C109,D1_T,OFFSET(H$4,,-$C109+1),0),),-IFERROR(ISPMT(D1_I/12,$C109-1,D1_T,OFFSET(H$4,,-$C109+1)),)))</f>
        <v>0</v>
      </c>
      <c r="J109" s="548">
        <f ca="1">IF($C109=0,0,IF('Clinic Model'!$P$15="Annuity",-IFERROR(IPMT(D1_I/12,$C109,D1_T,OFFSET(I$4,,-$C109+1),0),),-IFERROR(ISPMT(D1_I/12,$C109-1,D1_T,OFFSET(I$4,,-$C109+1)),)))</f>
        <v>0</v>
      </c>
      <c r="K109" s="548">
        <f ca="1">IF($C109=0,0,IF('Clinic Model'!$P$15="Annuity",-IFERROR(IPMT(D1_I/12,$C109,D1_T,OFFSET(J$4,,-$C109+1),0),),-IFERROR(ISPMT(D1_I/12,$C109-1,D1_T,OFFSET(J$4,,-$C109+1)),)))</f>
        <v>0</v>
      </c>
      <c r="L109" s="548">
        <f ca="1">IF($C109=0,0,IF('Clinic Model'!$P$15="Annuity",-IFERROR(IPMT(D1_I/12,$C109,D1_T,OFFSET(K$4,,-$C109+1),0),),-IFERROR(ISPMT(D1_I/12,$C109-1,D1_T,OFFSET(K$4,,-$C109+1)),)))</f>
        <v>0</v>
      </c>
      <c r="M109" s="548">
        <f ca="1">IF($C109=0,0,IF('Clinic Model'!$P$15="Annuity",-IFERROR(IPMT(D1_I/12,$C109,D1_T,OFFSET(L$4,,-$C109+1),0),),-IFERROR(ISPMT(D1_I/12,$C109-1,D1_T,OFFSET(L$4,,-$C109+1)),)))</f>
        <v>0</v>
      </c>
      <c r="N109" s="548">
        <f ca="1">IF($C109=0,0,IF('Clinic Model'!$P$15="Annuity",-IFERROR(IPMT(D1_I/12,$C109,D1_T,OFFSET(M$4,,-$C109+1),0),),-IFERROR(ISPMT(D1_I/12,$C109-1,D1_T,OFFSET(M$4,,-$C109+1)),)))</f>
        <v>0</v>
      </c>
      <c r="O109" s="548">
        <f ca="1">IF($C109=0,0,IF('Clinic Model'!$P$15="Annuity",-IFERROR(IPMT(D1_I/12,$C109,D1_T,OFFSET(N$4,,-$C109+1),0),),-IFERROR(ISPMT(D1_I/12,$C109-1,D1_T,OFFSET(N$4,,-$C109+1)),)))</f>
        <v>0</v>
      </c>
      <c r="P109" s="548">
        <f ca="1">IF($C109=0,0,IF('Clinic Model'!$P$15="Annuity",-IFERROR(IPMT(D1_I/12,$C109,D1_T,OFFSET(O$4,,-$C109+1),0),),-IFERROR(ISPMT(D1_I/12,$C109-1,D1_T,OFFSET(O$4,,-$C109+1)),)))</f>
        <v>0</v>
      </c>
      <c r="Q109" s="548">
        <f ca="1">IF($C109=0,0,IF('Clinic Model'!$P$15="Annuity",-IFERROR(IPMT(D1_I/12,$C109,D1_T,OFFSET(P$4,,-$C109+1),0),),-IFERROR(ISPMT(D1_I/12,$C109-1,D1_T,OFFSET(P$4,,-$C109+1)),)))</f>
        <v>0</v>
      </c>
      <c r="R109" s="548">
        <f ca="1">IF($C109=0,0,IF('Clinic Model'!$P$15="Annuity",-IFERROR(IPMT(D1_I/12,$C109,D1_T,OFFSET(Q$4,,-$C109+1),0),),-IFERROR(ISPMT(D1_I/12,$C109-1,D1_T,OFFSET(Q$4,,-$C109+1)),)))</f>
        <v>0</v>
      </c>
      <c r="S109" s="548">
        <f ca="1">IF($C109=0,0,IF('Clinic Model'!$P$15="Annuity",-IFERROR(IPMT(D1_I/12,$C109,D1_T,OFFSET(R$4,,-$C109+1),0),),-IFERROR(ISPMT(D1_I/12,$C109-1,D1_T,OFFSET(R$4,,-$C109+1)),)))</f>
        <v>0</v>
      </c>
      <c r="T109" s="548">
        <f ca="1">IF($C109=0,0,IF('Clinic Model'!$P$15="Annuity",-IFERROR(IPMT(D1_I/12,$C109,D1_T,OFFSET(S$4,,-$C109+1),0),),-IFERROR(ISPMT(D1_I/12,$C109-1,D1_T,OFFSET(S$4,,-$C109+1)),)))</f>
        <v>0</v>
      </c>
      <c r="U109" s="548">
        <f ca="1">IF($C109=0,0,IF('Clinic Model'!$P$15="Annuity",-IFERROR(IPMT(D1_I/12,$C109,D1_T,OFFSET(T$4,,-$C109+1),0),),-IFERROR(ISPMT(D1_I/12,$C109-1,D1_T,OFFSET(T$4,,-$C109+1)),)))</f>
        <v>0</v>
      </c>
      <c r="V109" s="548">
        <f ca="1">IF($C109=0,0,IF('Clinic Model'!$P$15="Annuity",-IFERROR(IPMT(D1_I/12,$C109,D1_T,OFFSET(U$4,,-$C109+1),0),),-IFERROR(ISPMT(D1_I/12,$C109-1,D1_T,OFFSET(U$4,,-$C109+1)),)))</f>
        <v>0</v>
      </c>
      <c r="W109" s="548">
        <f ca="1">IF($C109=0,0,IF('Clinic Model'!$P$15="Annuity",-IFERROR(IPMT(D1_I/12,$C109,D1_T,OFFSET(V$4,,-$C109+1),0),),-IFERROR(ISPMT(D1_I/12,$C109-1,D1_T,OFFSET(V$4,,-$C109+1)),)))</f>
        <v>0</v>
      </c>
      <c r="X109" s="548">
        <f ca="1">IF($C109=0,0,IF('Clinic Model'!$P$15="Annuity",-IFERROR(IPMT(D1_I/12,$C109,D1_T,OFFSET(W$4,,-$C109+1),0),),-IFERROR(ISPMT(D1_I/12,$C109-1,D1_T,OFFSET(W$4,,-$C109+1)),)))</f>
        <v>0</v>
      </c>
      <c r="Y109" s="548">
        <f ca="1">IF($C109=0,0,IF('Clinic Model'!$P$15="Annuity",-IFERROR(IPMT(D1_I/12,$C109,D1_T,OFFSET(X$4,,-$C109+1),0),),-IFERROR(ISPMT(D1_I/12,$C109-1,D1_T,OFFSET(X$4,,-$C109+1)),)))</f>
        <v>0</v>
      </c>
      <c r="Z109" s="548">
        <f ca="1">IF($C109=0,0,IF('Clinic Model'!$P$15="Annuity",-IFERROR(IPMT(D1_I/12,$C109,D1_T,OFFSET(Y$4,,-$C109+1),0),),-IFERROR(ISPMT(D1_I/12,$C109-1,D1_T,OFFSET(Y$4,,-$C109+1)),)))</f>
        <v>0</v>
      </c>
      <c r="AA109" s="548">
        <f ca="1">IF($C109=0,0,IF('Clinic Model'!$P$15="Annuity",-IFERROR(IPMT(D1_I/12,$C109,D1_T,OFFSET(Z$4,,-$C109+1),0),),-IFERROR(ISPMT(D1_I/12,$C109-1,D1_T,OFFSET(Z$4,,-$C109+1)),)))</f>
        <v>0</v>
      </c>
      <c r="AB109" s="548">
        <f ca="1">IF($C109=0,0,IF('Clinic Model'!$P$15="Annuity",-IFERROR(IPMT(D1_I/12,$C109,D1_T,OFFSET(AA$4,,-$C109+1),0),),-IFERROR(ISPMT(D1_I/12,$C109-1,D1_T,OFFSET(AA$4,,-$C109+1)),)))</f>
        <v>0</v>
      </c>
      <c r="AC109" s="548">
        <f ca="1">IF($C109=0,0,IF('Clinic Model'!$P$15="Annuity",-IFERROR(IPMT(D1_I/12,$C109,D1_T,OFFSET(AB$4,,-$C109+1),0),),-IFERROR(ISPMT(D1_I/12,$C109-1,D1_T,OFFSET(AB$4,,-$C109+1)),)))</f>
        <v>0</v>
      </c>
      <c r="AD109" s="548">
        <f ca="1">IF($C109=0,0,IF('Clinic Model'!$P$15="Annuity",-IFERROR(IPMT(D1_I/12,$C109,D1_T,OFFSET(AC$4,,-$C109+1),0),),-IFERROR(ISPMT(D1_I/12,$C109-1,D1_T,OFFSET(AC$4,,-$C109+1)),)))</f>
        <v>0</v>
      </c>
      <c r="AE109" s="548">
        <f ca="1">IF($C109=0,0,IF('Clinic Model'!$P$15="Annuity",-IFERROR(IPMT(D1_I/12,$C109,D1_T,OFFSET(AD$4,,-$C109+1),0),),-IFERROR(ISPMT(D1_I/12,$C109-1,D1_T,OFFSET(AD$4,,-$C109+1)),)))</f>
        <v>0</v>
      </c>
      <c r="AF109" s="548">
        <f ca="1">IF($C109=0,0,IF('Clinic Model'!$P$15="Annuity",-IFERROR(IPMT(D1_I/12,$C109,D1_T,OFFSET(AE$4,,-$C109+1),0),),-IFERROR(ISPMT(D1_I/12,$C109-1,D1_T,OFFSET(AE$4,,-$C109+1)),)))</f>
        <v>0</v>
      </c>
      <c r="AG109" s="548">
        <f ca="1">IF($C109=0,0,IF('Clinic Model'!$P$15="Annuity",-IFERROR(IPMT(D1_I/12,$C109,D1_T,OFFSET(AF$4,,-$C109+1),0),),-IFERROR(ISPMT(D1_I/12,$C109-1,D1_T,OFFSET(AF$4,,-$C109+1)),)))</f>
        <v>0</v>
      </c>
      <c r="AH109" s="548">
        <f ca="1">IF($C109=0,0,IF('Clinic Model'!$P$15="Annuity",-IFERROR(IPMT(D1_I/12,$C109,D1_T,OFFSET(AG$4,,-$C109+1),0),),-IFERROR(ISPMT(D1_I/12,$C109-1,D1_T,OFFSET(AG$4,,-$C109+1)),)))</f>
        <v>0</v>
      </c>
      <c r="AI109" s="548">
        <f ca="1">IF($C109=0,0,IF('Clinic Model'!$P$15="Annuity",-IFERROR(IPMT(D1_I/12,$C109,D1_T,OFFSET(AH$4,,-$C109+1),0),),-IFERROR(ISPMT(D1_I/12,$C109-1,D1_T,OFFSET(AH$4,,-$C109+1)),)))</f>
        <v>0</v>
      </c>
      <c r="AJ109" s="548">
        <f ca="1">IF($C109=0,0,IF('Clinic Model'!$P$15="Annuity",-IFERROR(IPMT(D1_I/12,$C109,D1_T,OFFSET(AI$4,,-$C109+1),0),),-IFERROR(ISPMT(D1_I/12,$C109-1,D1_T,OFFSET(AI$4,,-$C109+1)),)))</f>
        <v>0</v>
      </c>
      <c r="AK109" s="548">
        <f ca="1">IF($C109=0,0,IF('Clinic Model'!$P$15="Annuity",-IFERROR(IPMT(D1_I/12,$C109,D1_T,OFFSET(AJ$4,,-$C109+1),0),),-IFERROR(ISPMT(D1_I/12,$C109-1,D1_T,OFFSET(AJ$4,,-$C109+1)),)))</f>
        <v>0</v>
      </c>
      <c r="AL109" s="548">
        <f ca="1">IF($C109=0,0,IF('Clinic Model'!$P$15="Annuity",-IFERROR(IPMT(D1_I/12,$C109,D1_T,OFFSET(AK$4,,-$C109+1),0),),-IFERROR(ISPMT(D1_I/12,$C109-1,D1_T,OFFSET(AK$4,,-$C109+1)),)))</f>
        <v>0</v>
      </c>
      <c r="AM109" s="548">
        <f ca="1">IF($C109=0,0,IF('Clinic Model'!$P$15="Annuity",-IFERROR(IPMT(D1_I/12,$C109,D1_T,OFFSET(AL$4,,-$C109+1),0),),-IFERROR(ISPMT(D1_I/12,$C109-1,D1_T,OFFSET(AL$4,,-$C109+1)),)))</f>
        <v>0</v>
      </c>
      <c r="AN109" s="548">
        <f ca="1">IF($C109=0,0,IF('Clinic Model'!$P$15="Annuity",-IFERROR(IPMT(D1_I/12,$C109,D1_T,OFFSET(AM$4,,-$C109+1),0),),-IFERROR(ISPMT(D1_I/12,$C109-1,D1_T,OFFSET(AM$4,,-$C109+1)),)))</f>
        <v>0</v>
      </c>
      <c r="AO109" s="548">
        <f ca="1">IF($C109=0,0,IF('Clinic Model'!$P$15="Annuity",-IFERROR(IPMT(D1_I/12,$C109,D1_T,OFFSET(AN$4,,-$C109+1),0),),-IFERROR(ISPMT(D1_I/12,$C109-1,D1_T,OFFSET(AN$4,,-$C109+1)),)))</f>
        <v>0</v>
      </c>
      <c r="AP109" s="548">
        <f ca="1">IF($C109=0,0,IF('Clinic Model'!$P$15="Annuity",-IFERROR(IPMT(D1_I/12,$C109,D1_T,OFFSET(AO$4,,-$C109+1),0),),-IFERROR(ISPMT(D1_I/12,$C109-1,D1_T,OFFSET(AO$4,,-$C109+1)),)))</f>
        <v>0</v>
      </c>
      <c r="AQ109" s="548">
        <f ca="1">IF($C109=0,0,IF('Clinic Model'!$P$15="Annuity",-IFERROR(IPMT(D1_I/12,$C109,D1_T,OFFSET(AP$4,,-$C109+1),0),),-IFERROR(ISPMT(D1_I/12,$C109-1,D1_T,OFFSET(AP$4,,-$C109+1)),)))</f>
        <v>0</v>
      </c>
      <c r="AR109" s="548">
        <f ca="1">IF($C109=0,0,IF('Clinic Model'!$P$15="Annuity",-IFERROR(IPMT(D1_I/12,$C109,D1_T,OFFSET(AQ$4,,-$C109+1),0),),-IFERROR(ISPMT(D1_I/12,$C109-1,D1_T,OFFSET(AQ$4,,-$C109+1)),)))</f>
        <v>0</v>
      </c>
      <c r="AS109" s="548">
        <f ca="1">IF($C109=0,0,IF('Clinic Model'!$P$15="Annuity",-IFERROR(IPMT(D1_I/12,$C109,D1_T,OFFSET(AR$4,,-$C109+1),0),),-IFERROR(ISPMT(D1_I/12,$C109-1,D1_T,OFFSET(AR$4,,-$C109+1)),)))</f>
        <v>0</v>
      </c>
      <c r="AT109" s="548">
        <f ca="1">IF($C109=0,0,IF('Clinic Model'!$P$15="Annuity",-IFERROR(IPMT(D1_I/12,$C109,D1_T,OFFSET(AS$4,,-$C109+1),0),),-IFERROR(ISPMT(D1_I/12,$C109-1,D1_T,OFFSET(AS$4,,-$C109+1)),)))</f>
        <v>0</v>
      </c>
      <c r="AU109" s="548">
        <f ca="1">IF($C109=0,0,IF('Clinic Model'!$P$15="Annuity",-IFERROR(IPMT(D1_I/12,$C109,D1_T,OFFSET(AT$4,,-$C109+1),0),),-IFERROR(ISPMT(D1_I/12,$C109-1,D1_T,OFFSET(AT$4,,-$C109+1)),)))</f>
        <v>0</v>
      </c>
      <c r="AV109" s="548">
        <f ca="1">IF($C109=0,0,IF('Clinic Model'!$P$15="Annuity",-IFERROR(IPMT(D1_I/12,$C109,D1_T,OFFSET(AU$4,,-$C109+1),0),),-IFERROR(ISPMT(D1_I/12,$C109-1,D1_T,OFFSET(AU$4,,-$C109+1)),)))</f>
        <v>0</v>
      </c>
      <c r="AW109" s="548">
        <f ca="1">IF($C109=0,0,IF('Clinic Model'!$P$15="Annuity",-IFERROR(IPMT(D1_I/12,$C109,D1_T,OFFSET(AV$4,,-$C109+1),0),),-IFERROR(ISPMT(D1_I/12,$C109-1,D1_T,OFFSET(AV$4,,-$C109+1)),)))</f>
        <v>0</v>
      </c>
      <c r="AX109" s="548">
        <f ca="1">IF($C109=0,0,IF('Clinic Model'!$P$15="Annuity",-IFERROR(IPMT(D1_I/12,$C109,D1_T,OFFSET(AW$4,,-$C109+1),0),),-IFERROR(ISPMT(D1_I/12,$C109-1,D1_T,OFFSET(AW$4,,-$C109+1)),)))</f>
        <v>0</v>
      </c>
      <c r="AY109" s="548">
        <f ca="1">IF($C109=0,0,IF('Clinic Model'!$P$15="Annuity",-IFERROR(IPMT(D1_I/12,$C109,D1_T,OFFSET(AX$4,,-$C109+1),0),),-IFERROR(ISPMT(D1_I/12,$C109-1,D1_T,OFFSET(AX$4,,-$C109+1)),)))</f>
        <v>0</v>
      </c>
      <c r="AZ109" s="548">
        <f ca="1">IF($C109=0,0,IF('Clinic Model'!$P$15="Annuity",-IFERROR(IPMT(D1_I/12,$C109,D1_T,OFFSET(AY$4,,-$C109+1),0),),-IFERROR(ISPMT(D1_I/12,$C109-1,D1_T,OFFSET(AY$4,,-$C109+1)),)))</f>
        <v>0</v>
      </c>
      <c r="BA109" s="548">
        <f ca="1">IF($C109=0,0,IF('Clinic Model'!$P$15="Annuity",-IFERROR(IPMT(D1_I/12,$C109,D1_T,OFFSET(AZ$4,,-$C109+1),0),),-IFERROR(ISPMT(D1_I/12,$C109-1,D1_T,OFFSET(AZ$4,,-$C109+1)),)))</f>
        <v>0</v>
      </c>
      <c r="BB109" s="548">
        <f ca="1">IF($C109=0,0,IF('Clinic Model'!$P$15="Annuity",-IFERROR(IPMT(D1_I/12,$C109,D1_T,OFFSET(BA$4,,-$C109+1),0),),-IFERROR(ISPMT(D1_I/12,$C109-1,D1_T,OFFSET(BA$4,,-$C109+1)),)))</f>
        <v>0</v>
      </c>
      <c r="BC109" s="548">
        <f ca="1">IF($C109=0,0,IF('Clinic Model'!$P$15="Annuity",-IFERROR(IPMT(D1_I/12,$C109,D1_T,OFFSET(BB$4,,-$C109+1),0),),-IFERROR(ISPMT(D1_I/12,$C109-1,D1_T,OFFSET(BB$4,,-$C109+1)),)))</f>
        <v>0</v>
      </c>
      <c r="BD109" s="548">
        <f ca="1">IF($C109=0,0,IF('Clinic Model'!$P$15="Annuity",-IFERROR(IPMT(D1_I/12,$C109,D1_T,OFFSET(BC$4,,-$C109+1),0),),-IFERROR(ISPMT(D1_I/12,$C109-1,D1_T,OFFSET(BC$4,,-$C109+1)),)))</f>
        <v>0</v>
      </c>
      <c r="BE109" s="548">
        <f ca="1">IF($C109=0,0,IF('Clinic Model'!$P$15="Annuity",-IFERROR(IPMT(D1_I/12,$C109,D1_T,OFFSET(BD$4,,-$C109+1),0),),-IFERROR(ISPMT(D1_I/12,$C109-1,D1_T,OFFSET(BD$4,,-$C109+1)),)))</f>
        <v>0</v>
      </c>
      <c r="BF109" s="548">
        <f ca="1">IF($C109=0,0,IF('Clinic Model'!$P$15="Annuity",-IFERROR(IPMT(D1_I/12,$C109,D1_T,OFFSET(BE$4,,-$C109+1),0),),-IFERROR(ISPMT(D1_I/12,$C109-1,D1_T,OFFSET(BE$4,,-$C109+1)),)))</f>
        <v>0</v>
      </c>
      <c r="BG109" s="548">
        <f ca="1">IF($C109=0,0,IF('Clinic Model'!$P$15="Annuity",-IFERROR(IPMT(D1_I/12,$C109,D1_T,OFFSET(BF$4,,-$C109+1),0),),-IFERROR(ISPMT(D1_I/12,$C109-1,D1_T,OFFSET(BF$4,,-$C109+1)),)))</f>
        <v>0</v>
      </c>
      <c r="BH109" s="548">
        <f ca="1">IF($C109=0,0,IF('Clinic Model'!$P$15="Annuity",-IFERROR(IPMT(D1_I/12,$C109,D1_T,OFFSET(BG$4,,-$C109+1),0),),-IFERROR(ISPMT(D1_I/12,$C109-1,D1_T,OFFSET(BG$4,,-$C109+1)),)))</f>
        <v>0</v>
      </c>
      <c r="BI109" s="548">
        <f ca="1">IF($C109=0,0,IF('Clinic Model'!$P$15="Annuity",-IFERROR(IPMT(D1_I/12,$C109,D1_T,OFFSET(BH$4,,-$C109+1),0),),-IFERROR(ISPMT(D1_I/12,$C109-1,D1_T,OFFSET(BH$4,,-$C109+1)),)))</f>
        <v>0</v>
      </c>
      <c r="BJ109" s="548">
        <f ca="1">IF($C109=0,0,IF('Clinic Model'!$P$15="Annuity",-IFERROR(IPMT(D1_I/12,$C109,D1_T,OFFSET(BI$4,,-$C109+1),0),),-IFERROR(ISPMT(D1_I/12,$C109-1,D1_T,OFFSET(BI$4,,-$C109+1)),)))</f>
        <v>0</v>
      </c>
      <c r="BK109" s="548">
        <f ca="1">IF($C109=0,0,IF('Clinic Model'!$P$15="Annuity",-IFERROR(IPMT(D1_I/12,$C109,D1_T,OFFSET(BJ$4,,-$C109+1),0),),-IFERROR(ISPMT(D1_I/12,$C109-1,D1_T,OFFSET(BJ$4,,-$C109+1)),)))</f>
        <v>0</v>
      </c>
      <c r="BL109" s="548">
        <f ca="1">IF($C109=0,0,IF('Clinic Model'!$P$15="Annuity",-IFERROR(IPMT(D1_I/12,$C109,D1_T,OFFSET(BK$4,,-$C109+1),0),),-IFERROR(ISPMT(D1_I/12,$C109-1,D1_T,OFFSET(BK$4,,-$C109+1)),)))</f>
        <v>0</v>
      </c>
    </row>
    <row r="110" spans="1:64" ht="10.5" hidden="1" customHeight="1" outlineLevel="1" x14ac:dyDescent="0.3">
      <c r="A110" s="105"/>
      <c r="B110" s="504"/>
      <c r="C110" s="105">
        <f t="shared" si="8"/>
        <v>0</v>
      </c>
      <c r="E110" s="548">
        <f ca="1">IF($C110=0,0,IF('Clinic Model'!$P$15="Annuity",-IFERROR(IPMT(D1_I/12,$C110,D1_T,OFFSET(D$4,,-$C110+1),0),),-IFERROR(ISPMT(D1_I/12,$C110-1,D1_T,OFFSET(D$4,,-$C110+1)),)))</f>
        <v>0</v>
      </c>
      <c r="F110" s="548">
        <f ca="1">IF($C110=0,0,IF('Clinic Model'!$P$15="Annuity",-IFERROR(IPMT(D1_I/12,$C110,D1_T,OFFSET(E$4,,-$C110+1),0),),-IFERROR(ISPMT(D1_I/12,$C110-1,D1_T,OFFSET(E$4,,-$C110+1)),)))</f>
        <v>0</v>
      </c>
      <c r="G110" s="548">
        <f ca="1">IF($C110=0,0,IF('Clinic Model'!$P$15="Annuity",-IFERROR(IPMT(D1_I/12,$C110,D1_T,OFFSET(F$4,,-$C110+1),0),),-IFERROR(ISPMT(D1_I/12,$C110-1,D1_T,OFFSET(F$4,,-$C110+1)),)))</f>
        <v>0</v>
      </c>
      <c r="H110" s="548">
        <f ca="1">IF($C110=0,0,IF('Clinic Model'!$P$15="Annuity",-IFERROR(IPMT(D1_I/12,$C110,D1_T,OFFSET(G$4,,-$C110+1),0),),-IFERROR(ISPMT(D1_I/12,$C110-1,D1_T,OFFSET(G$4,,-$C110+1)),)))</f>
        <v>0</v>
      </c>
      <c r="I110" s="548">
        <f ca="1">IF($C110=0,0,IF('Clinic Model'!$P$15="Annuity",-IFERROR(IPMT(D1_I/12,$C110,D1_T,OFFSET(H$4,,-$C110+1),0),),-IFERROR(ISPMT(D1_I/12,$C110-1,D1_T,OFFSET(H$4,,-$C110+1)),)))</f>
        <v>0</v>
      </c>
      <c r="J110" s="548">
        <f ca="1">IF($C110=0,0,IF('Clinic Model'!$P$15="Annuity",-IFERROR(IPMT(D1_I/12,$C110,D1_T,OFFSET(I$4,,-$C110+1),0),),-IFERROR(ISPMT(D1_I/12,$C110-1,D1_T,OFFSET(I$4,,-$C110+1)),)))</f>
        <v>0</v>
      </c>
      <c r="K110" s="548">
        <f ca="1">IF($C110=0,0,IF('Clinic Model'!$P$15="Annuity",-IFERROR(IPMT(D1_I/12,$C110,D1_T,OFFSET(J$4,,-$C110+1),0),),-IFERROR(ISPMT(D1_I/12,$C110-1,D1_T,OFFSET(J$4,,-$C110+1)),)))</f>
        <v>0</v>
      </c>
      <c r="L110" s="548">
        <f ca="1">IF($C110=0,0,IF('Clinic Model'!$P$15="Annuity",-IFERROR(IPMT(D1_I/12,$C110,D1_T,OFFSET(K$4,,-$C110+1),0),),-IFERROR(ISPMT(D1_I/12,$C110-1,D1_T,OFFSET(K$4,,-$C110+1)),)))</f>
        <v>0</v>
      </c>
      <c r="M110" s="548">
        <f ca="1">IF($C110=0,0,IF('Clinic Model'!$P$15="Annuity",-IFERROR(IPMT(D1_I/12,$C110,D1_T,OFFSET(L$4,,-$C110+1),0),),-IFERROR(ISPMT(D1_I/12,$C110-1,D1_T,OFFSET(L$4,,-$C110+1)),)))</f>
        <v>0</v>
      </c>
      <c r="N110" s="548">
        <f ca="1">IF($C110=0,0,IF('Clinic Model'!$P$15="Annuity",-IFERROR(IPMT(D1_I/12,$C110,D1_T,OFFSET(M$4,,-$C110+1),0),),-IFERROR(ISPMT(D1_I/12,$C110-1,D1_T,OFFSET(M$4,,-$C110+1)),)))</f>
        <v>0</v>
      </c>
      <c r="O110" s="548">
        <f ca="1">IF($C110=0,0,IF('Clinic Model'!$P$15="Annuity",-IFERROR(IPMT(D1_I/12,$C110,D1_T,OFFSET(N$4,,-$C110+1),0),),-IFERROR(ISPMT(D1_I/12,$C110-1,D1_T,OFFSET(N$4,,-$C110+1)),)))</f>
        <v>0</v>
      </c>
      <c r="P110" s="548">
        <f ca="1">IF($C110=0,0,IF('Clinic Model'!$P$15="Annuity",-IFERROR(IPMT(D1_I/12,$C110,D1_T,OFFSET(O$4,,-$C110+1),0),),-IFERROR(ISPMT(D1_I/12,$C110-1,D1_T,OFFSET(O$4,,-$C110+1)),)))</f>
        <v>0</v>
      </c>
      <c r="Q110" s="548">
        <f ca="1">IF($C110=0,0,IF('Clinic Model'!$P$15="Annuity",-IFERROR(IPMT(D1_I/12,$C110,D1_T,OFFSET(P$4,,-$C110+1),0),),-IFERROR(ISPMT(D1_I/12,$C110-1,D1_T,OFFSET(P$4,,-$C110+1)),)))</f>
        <v>0</v>
      </c>
      <c r="R110" s="548">
        <f ca="1">IF($C110=0,0,IF('Clinic Model'!$P$15="Annuity",-IFERROR(IPMT(D1_I/12,$C110,D1_T,OFFSET(Q$4,,-$C110+1),0),),-IFERROR(ISPMT(D1_I/12,$C110-1,D1_T,OFFSET(Q$4,,-$C110+1)),)))</f>
        <v>0</v>
      </c>
      <c r="S110" s="548">
        <f ca="1">IF($C110=0,0,IF('Clinic Model'!$P$15="Annuity",-IFERROR(IPMT(D1_I/12,$C110,D1_T,OFFSET(R$4,,-$C110+1),0),),-IFERROR(ISPMT(D1_I/12,$C110-1,D1_T,OFFSET(R$4,,-$C110+1)),)))</f>
        <v>0</v>
      </c>
      <c r="T110" s="548">
        <f ca="1">IF($C110=0,0,IF('Clinic Model'!$P$15="Annuity",-IFERROR(IPMT(D1_I/12,$C110,D1_T,OFFSET(S$4,,-$C110+1),0),),-IFERROR(ISPMT(D1_I/12,$C110-1,D1_T,OFFSET(S$4,,-$C110+1)),)))</f>
        <v>0</v>
      </c>
      <c r="U110" s="548">
        <f ca="1">IF($C110=0,0,IF('Clinic Model'!$P$15="Annuity",-IFERROR(IPMT(D1_I/12,$C110,D1_T,OFFSET(T$4,,-$C110+1),0),),-IFERROR(ISPMT(D1_I/12,$C110-1,D1_T,OFFSET(T$4,,-$C110+1)),)))</f>
        <v>0</v>
      </c>
      <c r="V110" s="548">
        <f ca="1">IF($C110=0,0,IF('Clinic Model'!$P$15="Annuity",-IFERROR(IPMT(D1_I/12,$C110,D1_T,OFFSET(U$4,,-$C110+1),0),),-IFERROR(ISPMT(D1_I/12,$C110-1,D1_T,OFFSET(U$4,,-$C110+1)),)))</f>
        <v>0</v>
      </c>
      <c r="W110" s="548">
        <f ca="1">IF($C110=0,0,IF('Clinic Model'!$P$15="Annuity",-IFERROR(IPMT(D1_I/12,$C110,D1_T,OFFSET(V$4,,-$C110+1),0),),-IFERROR(ISPMT(D1_I/12,$C110-1,D1_T,OFFSET(V$4,,-$C110+1)),)))</f>
        <v>0</v>
      </c>
      <c r="X110" s="548">
        <f ca="1">IF($C110=0,0,IF('Clinic Model'!$P$15="Annuity",-IFERROR(IPMT(D1_I/12,$C110,D1_T,OFFSET(W$4,,-$C110+1),0),),-IFERROR(ISPMT(D1_I/12,$C110-1,D1_T,OFFSET(W$4,,-$C110+1)),)))</f>
        <v>0</v>
      </c>
      <c r="Y110" s="548">
        <f ca="1">IF($C110=0,0,IF('Clinic Model'!$P$15="Annuity",-IFERROR(IPMT(D1_I/12,$C110,D1_T,OFFSET(X$4,,-$C110+1),0),),-IFERROR(ISPMT(D1_I/12,$C110-1,D1_T,OFFSET(X$4,,-$C110+1)),)))</f>
        <v>0</v>
      </c>
      <c r="Z110" s="548">
        <f ca="1">IF($C110=0,0,IF('Clinic Model'!$P$15="Annuity",-IFERROR(IPMT(D1_I/12,$C110,D1_T,OFFSET(Y$4,,-$C110+1),0),),-IFERROR(ISPMT(D1_I/12,$C110-1,D1_T,OFFSET(Y$4,,-$C110+1)),)))</f>
        <v>0</v>
      </c>
      <c r="AA110" s="548">
        <f ca="1">IF($C110=0,0,IF('Clinic Model'!$P$15="Annuity",-IFERROR(IPMT(D1_I/12,$C110,D1_T,OFFSET(Z$4,,-$C110+1),0),),-IFERROR(ISPMT(D1_I/12,$C110-1,D1_T,OFFSET(Z$4,,-$C110+1)),)))</f>
        <v>0</v>
      </c>
      <c r="AB110" s="548">
        <f ca="1">IF($C110=0,0,IF('Clinic Model'!$P$15="Annuity",-IFERROR(IPMT(D1_I/12,$C110,D1_T,OFFSET(AA$4,,-$C110+1),0),),-IFERROR(ISPMT(D1_I/12,$C110-1,D1_T,OFFSET(AA$4,,-$C110+1)),)))</f>
        <v>0</v>
      </c>
      <c r="AC110" s="548">
        <f ca="1">IF($C110=0,0,IF('Clinic Model'!$P$15="Annuity",-IFERROR(IPMT(D1_I/12,$C110,D1_T,OFFSET(AB$4,,-$C110+1),0),),-IFERROR(ISPMT(D1_I/12,$C110-1,D1_T,OFFSET(AB$4,,-$C110+1)),)))</f>
        <v>0</v>
      </c>
      <c r="AD110" s="548">
        <f ca="1">IF($C110=0,0,IF('Clinic Model'!$P$15="Annuity",-IFERROR(IPMT(D1_I/12,$C110,D1_T,OFFSET(AC$4,,-$C110+1),0),),-IFERROR(ISPMT(D1_I/12,$C110-1,D1_T,OFFSET(AC$4,,-$C110+1)),)))</f>
        <v>0</v>
      </c>
      <c r="AE110" s="548">
        <f ca="1">IF($C110=0,0,IF('Clinic Model'!$P$15="Annuity",-IFERROR(IPMT(D1_I/12,$C110,D1_T,OFFSET(AD$4,,-$C110+1),0),),-IFERROR(ISPMT(D1_I/12,$C110-1,D1_T,OFFSET(AD$4,,-$C110+1)),)))</f>
        <v>0</v>
      </c>
      <c r="AF110" s="548">
        <f ca="1">IF($C110=0,0,IF('Clinic Model'!$P$15="Annuity",-IFERROR(IPMT(D1_I/12,$C110,D1_T,OFFSET(AE$4,,-$C110+1),0),),-IFERROR(ISPMT(D1_I/12,$C110-1,D1_T,OFFSET(AE$4,,-$C110+1)),)))</f>
        <v>0</v>
      </c>
      <c r="AG110" s="548">
        <f ca="1">IF($C110=0,0,IF('Clinic Model'!$P$15="Annuity",-IFERROR(IPMT(D1_I/12,$C110,D1_T,OFFSET(AF$4,,-$C110+1),0),),-IFERROR(ISPMT(D1_I/12,$C110-1,D1_T,OFFSET(AF$4,,-$C110+1)),)))</f>
        <v>0</v>
      </c>
      <c r="AH110" s="548">
        <f ca="1">IF($C110=0,0,IF('Clinic Model'!$P$15="Annuity",-IFERROR(IPMT(D1_I/12,$C110,D1_T,OFFSET(AG$4,,-$C110+1),0),),-IFERROR(ISPMT(D1_I/12,$C110-1,D1_T,OFFSET(AG$4,,-$C110+1)),)))</f>
        <v>0</v>
      </c>
      <c r="AI110" s="548">
        <f ca="1">IF($C110=0,0,IF('Clinic Model'!$P$15="Annuity",-IFERROR(IPMT(D1_I/12,$C110,D1_T,OFFSET(AH$4,,-$C110+1),0),),-IFERROR(ISPMT(D1_I/12,$C110-1,D1_T,OFFSET(AH$4,,-$C110+1)),)))</f>
        <v>0</v>
      </c>
      <c r="AJ110" s="548">
        <f ca="1">IF($C110=0,0,IF('Clinic Model'!$P$15="Annuity",-IFERROR(IPMT(D1_I/12,$C110,D1_T,OFFSET(AI$4,,-$C110+1),0),),-IFERROR(ISPMT(D1_I/12,$C110-1,D1_T,OFFSET(AI$4,,-$C110+1)),)))</f>
        <v>0</v>
      </c>
      <c r="AK110" s="548">
        <f ca="1">IF($C110=0,0,IF('Clinic Model'!$P$15="Annuity",-IFERROR(IPMT(D1_I/12,$C110,D1_T,OFFSET(AJ$4,,-$C110+1),0),),-IFERROR(ISPMT(D1_I/12,$C110-1,D1_T,OFFSET(AJ$4,,-$C110+1)),)))</f>
        <v>0</v>
      </c>
      <c r="AL110" s="548">
        <f ca="1">IF($C110=0,0,IF('Clinic Model'!$P$15="Annuity",-IFERROR(IPMT(D1_I/12,$C110,D1_T,OFFSET(AK$4,,-$C110+1),0),),-IFERROR(ISPMT(D1_I/12,$C110-1,D1_T,OFFSET(AK$4,,-$C110+1)),)))</f>
        <v>0</v>
      </c>
      <c r="AM110" s="548">
        <f ca="1">IF($C110=0,0,IF('Clinic Model'!$P$15="Annuity",-IFERROR(IPMT(D1_I/12,$C110,D1_T,OFFSET(AL$4,,-$C110+1),0),),-IFERROR(ISPMT(D1_I/12,$C110-1,D1_T,OFFSET(AL$4,,-$C110+1)),)))</f>
        <v>0</v>
      </c>
      <c r="AN110" s="548">
        <f ca="1">IF($C110=0,0,IF('Clinic Model'!$P$15="Annuity",-IFERROR(IPMT(D1_I/12,$C110,D1_T,OFFSET(AM$4,,-$C110+1),0),),-IFERROR(ISPMT(D1_I/12,$C110-1,D1_T,OFFSET(AM$4,,-$C110+1)),)))</f>
        <v>0</v>
      </c>
      <c r="AO110" s="548">
        <f ca="1">IF($C110=0,0,IF('Clinic Model'!$P$15="Annuity",-IFERROR(IPMT(D1_I/12,$C110,D1_T,OFFSET(AN$4,,-$C110+1),0),),-IFERROR(ISPMT(D1_I/12,$C110-1,D1_T,OFFSET(AN$4,,-$C110+1)),)))</f>
        <v>0</v>
      </c>
      <c r="AP110" s="548">
        <f ca="1">IF($C110=0,0,IF('Clinic Model'!$P$15="Annuity",-IFERROR(IPMT(D1_I/12,$C110,D1_T,OFFSET(AO$4,,-$C110+1),0),),-IFERROR(ISPMT(D1_I/12,$C110-1,D1_T,OFFSET(AO$4,,-$C110+1)),)))</f>
        <v>0</v>
      </c>
      <c r="AQ110" s="548">
        <f ca="1">IF($C110=0,0,IF('Clinic Model'!$P$15="Annuity",-IFERROR(IPMT(D1_I/12,$C110,D1_T,OFFSET(AP$4,,-$C110+1),0),),-IFERROR(ISPMT(D1_I/12,$C110-1,D1_T,OFFSET(AP$4,,-$C110+1)),)))</f>
        <v>0</v>
      </c>
      <c r="AR110" s="548">
        <f ca="1">IF($C110=0,0,IF('Clinic Model'!$P$15="Annuity",-IFERROR(IPMT(D1_I/12,$C110,D1_T,OFFSET(AQ$4,,-$C110+1),0),),-IFERROR(ISPMT(D1_I/12,$C110-1,D1_T,OFFSET(AQ$4,,-$C110+1)),)))</f>
        <v>0</v>
      </c>
      <c r="AS110" s="548">
        <f ca="1">IF($C110=0,0,IF('Clinic Model'!$P$15="Annuity",-IFERROR(IPMT(D1_I/12,$C110,D1_T,OFFSET(AR$4,,-$C110+1),0),),-IFERROR(ISPMT(D1_I/12,$C110-1,D1_T,OFFSET(AR$4,,-$C110+1)),)))</f>
        <v>0</v>
      </c>
      <c r="AT110" s="548">
        <f ca="1">IF($C110=0,0,IF('Clinic Model'!$P$15="Annuity",-IFERROR(IPMT(D1_I/12,$C110,D1_T,OFFSET(AS$4,,-$C110+1),0),),-IFERROR(ISPMT(D1_I/12,$C110-1,D1_T,OFFSET(AS$4,,-$C110+1)),)))</f>
        <v>0</v>
      </c>
      <c r="AU110" s="548">
        <f ca="1">IF($C110=0,0,IF('Clinic Model'!$P$15="Annuity",-IFERROR(IPMT(D1_I/12,$C110,D1_T,OFFSET(AT$4,,-$C110+1),0),),-IFERROR(ISPMT(D1_I/12,$C110-1,D1_T,OFFSET(AT$4,,-$C110+1)),)))</f>
        <v>0</v>
      </c>
      <c r="AV110" s="548">
        <f ca="1">IF($C110=0,0,IF('Clinic Model'!$P$15="Annuity",-IFERROR(IPMT(D1_I/12,$C110,D1_T,OFFSET(AU$4,,-$C110+1),0),),-IFERROR(ISPMT(D1_I/12,$C110-1,D1_T,OFFSET(AU$4,,-$C110+1)),)))</f>
        <v>0</v>
      </c>
      <c r="AW110" s="548">
        <f ca="1">IF($C110=0,0,IF('Clinic Model'!$P$15="Annuity",-IFERROR(IPMT(D1_I/12,$C110,D1_T,OFFSET(AV$4,,-$C110+1),0),),-IFERROR(ISPMT(D1_I/12,$C110-1,D1_T,OFFSET(AV$4,,-$C110+1)),)))</f>
        <v>0</v>
      </c>
      <c r="AX110" s="548">
        <f ca="1">IF($C110=0,0,IF('Clinic Model'!$P$15="Annuity",-IFERROR(IPMT(D1_I/12,$C110,D1_T,OFFSET(AW$4,,-$C110+1),0),),-IFERROR(ISPMT(D1_I/12,$C110-1,D1_T,OFFSET(AW$4,,-$C110+1)),)))</f>
        <v>0</v>
      </c>
      <c r="AY110" s="548">
        <f ca="1">IF($C110=0,0,IF('Clinic Model'!$P$15="Annuity",-IFERROR(IPMT(D1_I/12,$C110,D1_T,OFFSET(AX$4,,-$C110+1),0),),-IFERROR(ISPMT(D1_I/12,$C110-1,D1_T,OFFSET(AX$4,,-$C110+1)),)))</f>
        <v>0</v>
      </c>
      <c r="AZ110" s="548">
        <f ca="1">IF($C110=0,0,IF('Clinic Model'!$P$15="Annuity",-IFERROR(IPMT(D1_I/12,$C110,D1_T,OFFSET(AY$4,,-$C110+1),0),),-IFERROR(ISPMT(D1_I/12,$C110-1,D1_T,OFFSET(AY$4,,-$C110+1)),)))</f>
        <v>0</v>
      </c>
      <c r="BA110" s="548">
        <f ca="1">IF($C110=0,0,IF('Clinic Model'!$P$15="Annuity",-IFERROR(IPMT(D1_I/12,$C110,D1_T,OFFSET(AZ$4,,-$C110+1),0),),-IFERROR(ISPMT(D1_I/12,$C110-1,D1_T,OFFSET(AZ$4,,-$C110+1)),)))</f>
        <v>0</v>
      </c>
      <c r="BB110" s="548">
        <f ca="1">IF($C110=0,0,IF('Clinic Model'!$P$15="Annuity",-IFERROR(IPMT(D1_I/12,$C110,D1_T,OFFSET(BA$4,,-$C110+1),0),),-IFERROR(ISPMT(D1_I/12,$C110-1,D1_T,OFFSET(BA$4,,-$C110+1)),)))</f>
        <v>0</v>
      </c>
      <c r="BC110" s="548">
        <f ca="1">IF($C110=0,0,IF('Clinic Model'!$P$15="Annuity",-IFERROR(IPMT(D1_I/12,$C110,D1_T,OFFSET(BB$4,,-$C110+1),0),),-IFERROR(ISPMT(D1_I/12,$C110-1,D1_T,OFFSET(BB$4,,-$C110+1)),)))</f>
        <v>0</v>
      </c>
      <c r="BD110" s="548">
        <f ca="1">IF($C110=0,0,IF('Clinic Model'!$P$15="Annuity",-IFERROR(IPMT(D1_I/12,$C110,D1_T,OFFSET(BC$4,,-$C110+1),0),),-IFERROR(ISPMT(D1_I/12,$C110-1,D1_T,OFFSET(BC$4,,-$C110+1)),)))</f>
        <v>0</v>
      </c>
      <c r="BE110" s="548">
        <f ca="1">IF($C110=0,0,IF('Clinic Model'!$P$15="Annuity",-IFERROR(IPMT(D1_I/12,$C110,D1_T,OFFSET(BD$4,,-$C110+1),0),),-IFERROR(ISPMT(D1_I/12,$C110-1,D1_T,OFFSET(BD$4,,-$C110+1)),)))</f>
        <v>0</v>
      </c>
      <c r="BF110" s="548">
        <f ca="1">IF($C110=0,0,IF('Clinic Model'!$P$15="Annuity",-IFERROR(IPMT(D1_I/12,$C110,D1_T,OFFSET(BE$4,,-$C110+1),0),),-IFERROR(ISPMT(D1_I/12,$C110-1,D1_T,OFFSET(BE$4,,-$C110+1)),)))</f>
        <v>0</v>
      </c>
      <c r="BG110" s="548">
        <f ca="1">IF($C110=0,0,IF('Clinic Model'!$P$15="Annuity",-IFERROR(IPMT(D1_I/12,$C110,D1_T,OFFSET(BF$4,,-$C110+1),0),),-IFERROR(ISPMT(D1_I/12,$C110-1,D1_T,OFFSET(BF$4,,-$C110+1)),)))</f>
        <v>0</v>
      </c>
      <c r="BH110" s="548">
        <f ca="1">IF($C110=0,0,IF('Clinic Model'!$P$15="Annuity",-IFERROR(IPMT(D1_I/12,$C110,D1_T,OFFSET(BG$4,,-$C110+1),0),),-IFERROR(ISPMT(D1_I/12,$C110-1,D1_T,OFFSET(BG$4,,-$C110+1)),)))</f>
        <v>0</v>
      </c>
      <c r="BI110" s="548">
        <f ca="1">IF($C110=0,0,IF('Clinic Model'!$P$15="Annuity",-IFERROR(IPMT(D1_I/12,$C110,D1_T,OFFSET(BH$4,,-$C110+1),0),),-IFERROR(ISPMT(D1_I/12,$C110-1,D1_T,OFFSET(BH$4,,-$C110+1)),)))</f>
        <v>0</v>
      </c>
      <c r="BJ110" s="548">
        <f ca="1">IF($C110=0,0,IF('Clinic Model'!$P$15="Annuity",-IFERROR(IPMT(D1_I/12,$C110,D1_T,OFFSET(BI$4,,-$C110+1),0),),-IFERROR(ISPMT(D1_I/12,$C110-1,D1_T,OFFSET(BI$4,,-$C110+1)),)))</f>
        <v>0</v>
      </c>
      <c r="BK110" s="548">
        <f ca="1">IF($C110=0,0,IF('Clinic Model'!$P$15="Annuity",-IFERROR(IPMT(D1_I/12,$C110,D1_T,OFFSET(BJ$4,,-$C110+1),0),),-IFERROR(ISPMT(D1_I/12,$C110-1,D1_T,OFFSET(BJ$4,,-$C110+1)),)))</f>
        <v>0</v>
      </c>
      <c r="BL110" s="548">
        <f ca="1">IF($C110=0,0,IF('Clinic Model'!$P$15="Annuity",-IFERROR(IPMT(D1_I/12,$C110,D1_T,OFFSET(BK$4,,-$C110+1),0),),-IFERROR(ISPMT(D1_I/12,$C110-1,D1_T,OFFSET(BK$4,,-$C110+1)),)))</f>
        <v>0</v>
      </c>
    </row>
    <row r="111" spans="1:64" ht="10.5" hidden="1" customHeight="1" outlineLevel="1" x14ac:dyDescent="0.3">
      <c r="A111" s="105"/>
      <c r="B111" s="504"/>
      <c r="C111" s="105">
        <f t="shared" si="8"/>
        <v>0</v>
      </c>
      <c r="E111" s="548">
        <f ca="1">IF($C111=0,0,IF('Clinic Model'!$P$15="Annuity",-IFERROR(IPMT(D1_I/12,$C111,D1_T,OFFSET(D$4,,-$C111+1),0),),-IFERROR(ISPMT(D1_I/12,$C111-1,D1_T,OFFSET(D$4,,-$C111+1)),)))</f>
        <v>0</v>
      </c>
      <c r="F111" s="548">
        <f ca="1">IF($C111=0,0,IF('Clinic Model'!$P$15="Annuity",-IFERROR(IPMT(D1_I/12,$C111,D1_T,OFFSET(E$4,,-$C111+1),0),),-IFERROR(ISPMT(D1_I/12,$C111-1,D1_T,OFFSET(E$4,,-$C111+1)),)))</f>
        <v>0</v>
      </c>
      <c r="G111" s="548">
        <f ca="1">IF($C111=0,0,IF('Clinic Model'!$P$15="Annuity",-IFERROR(IPMT(D1_I/12,$C111,D1_T,OFFSET(F$4,,-$C111+1),0),),-IFERROR(ISPMT(D1_I/12,$C111-1,D1_T,OFFSET(F$4,,-$C111+1)),)))</f>
        <v>0</v>
      </c>
      <c r="H111" s="548">
        <f ca="1">IF($C111=0,0,IF('Clinic Model'!$P$15="Annuity",-IFERROR(IPMT(D1_I/12,$C111,D1_T,OFFSET(G$4,,-$C111+1),0),),-IFERROR(ISPMT(D1_I/12,$C111-1,D1_T,OFFSET(G$4,,-$C111+1)),)))</f>
        <v>0</v>
      </c>
      <c r="I111" s="548">
        <f ca="1">IF($C111=0,0,IF('Clinic Model'!$P$15="Annuity",-IFERROR(IPMT(D1_I/12,$C111,D1_T,OFFSET(H$4,,-$C111+1),0),),-IFERROR(ISPMT(D1_I/12,$C111-1,D1_T,OFFSET(H$4,,-$C111+1)),)))</f>
        <v>0</v>
      </c>
      <c r="J111" s="548">
        <f ca="1">IF($C111=0,0,IF('Clinic Model'!$P$15="Annuity",-IFERROR(IPMT(D1_I/12,$C111,D1_T,OFFSET(I$4,,-$C111+1),0),),-IFERROR(ISPMT(D1_I/12,$C111-1,D1_T,OFFSET(I$4,,-$C111+1)),)))</f>
        <v>0</v>
      </c>
      <c r="K111" s="548">
        <f ca="1">IF($C111=0,0,IF('Clinic Model'!$P$15="Annuity",-IFERROR(IPMT(D1_I/12,$C111,D1_T,OFFSET(J$4,,-$C111+1),0),),-IFERROR(ISPMT(D1_I/12,$C111-1,D1_T,OFFSET(J$4,,-$C111+1)),)))</f>
        <v>0</v>
      </c>
      <c r="L111" s="548">
        <f ca="1">IF($C111=0,0,IF('Clinic Model'!$P$15="Annuity",-IFERROR(IPMT(D1_I/12,$C111,D1_T,OFFSET(K$4,,-$C111+1),0),),-IFERROR(ISPMT(D1_I/12,$C111-1,D1_T,OFFSET(K$4,,-$C111+1)),)))</f>
        <v>0</v>
      </c>
      <c r="M111" s="548">
        <f ca="1">IF($C111=0,0,IF('Clinic Model'!$P$15="Annuity",-IFERROR(IPMT(D1_I/12,$C111,D1_T,OFFSET(L$4,,-$C111+1),0),),-IFERROR(ISPMT(D1_I/12,$C111-1,D1_T,OFFSET(L$4,,-$C111+1)),)))</f>
        <v>0</v>
      </c>
      <c r="N111" s="548">
        <f ca="1">IF($C111=0,0,IF('Clinic Model'!$P$15="Annuity",-IFERROR(IPMT(D1_I/12,$C111,D1_T,OFFSET(M$4,,-$C111+1),0),),-IFERROR(ISPMT(D1_I/12,$C111-1,D1_T,OFFSET(M$4,,-$C111+1)),)))</f>
        <v>0</v>
      </c>
      <c r="O111" s="548">
        <f ca="1">IF($C111=0,0,IF('Clinic Model'!$P$15="Annuity",-IFERROR(IPMT(D1_I/12,$C111,D1_T,OFFSET(N$4,,-$C111+1),0),),-IFERROR(ISPMT(D1_I/12,$C111-1,D1_T,OFFSET(N$4,,-$C111+1)),)))</f>
        <v>0</v>
      </c>
      <c r="P111" s="548">
        <f ca="1">IF($C111=0,0,IF('Clinic Model'!$P$15="Annuity",-IFERROR(IPMT(D1_I/12,$C111,D1_T,OFFSET(O$4,,-$C111+1),0),),-IFERROR(ISPMT(D1_I/12,$C111-1,D1_T,OFFSET(O$4,,-$C111+1)),)))</f>
        <v>0</v>
      </c>
      <c r="Q111" s="548">
        <f ca="1">IF($C111=0,0,IF('Clinic Model'!$P$15="Annuity",-IFERROR(IPMT(D1_I/12,$C111,D1_T,OFFSET(P$4,,-$C111+1),0),),-IFERROR(ISPMT(D1_I/12,$C111-1,D1_T,OFFSET(P$4,,-$C111+1)),)))</f>
        <v>0</v>
      </c>
      <c r="R111" s="548">
        <f ca="1">IF($C111=0,0,IF('Clinic Model'!$P$15="Annuity",-IFERROR(IPMT(D1_I/12,$C111,D1_T,OFFSET(Q$4,,-$C111+1),0),),-IFERROR(ISPMT(D1_I/12,$C111-1,D1_T,OFFSET(Q$4,,-$C111+1)),)))</f>
        <v>0</v>
      </c>
      <c r="S111" s="548">
        <f ca="1">IF($C111=0,0,IF('Clinic Model'!$P$15="Annuity",-IFERROR(IPMT(D1_I/12,$C111,D1_T,OFFSET(R$4,,-$C111+1),0),),-IFERROR(ISPMT(D1_I/12,$C111-1,D1_T,OFFSET(R$4,,-$C111+1)),)))</f>
        <v>0</v>
      </c>
      <c r="T111" s="548">
        <f ca="1">IF($C111=0,0,IF('Clinic Model'!$P$15="Annuity",-IFERROR(IPMT(D1_I/12,$C111,D1_T,OFFSET(S$4,,-$C111+1),0),),-IFERROR(ISPMT(D1_I/12,$C111-1,D1_T,OFFSET(S$4,,-$C111+1)),)))</f>
        <v>0</v>
      </c>
      <c r="U111" s="548">
        <f ca="1">IF($C111=0,0,IF('Clinic Model'!$P$15="Annuity",-IFERROR(IPMT(D1_I/12,$C111,D1_T,OFFSET(T$4,,-$C111+1),0),),-IFERROR(ISPMT(D1_I/12,$C111-1,D1_T,OFFSET(T$4,,-$C111+1)),)))</f>
        <v>0</v>
      </c>
      <c r="V111" s="548">
        <f ca="1">IF($C111=0,0,IF('Clinic Model'!$P$15="Annuity",-IFERROR(IPMT(D1_I/12,$C111,D1_T,OFFSET(U$4,,-$C111+1),0),),-IFERROR(ISPMT(D1_I/12,$C111-1,D1_T,OFFSET(U$4,,-$C111+1)),)))</f>
        <v>0</v>
      </c>
      <c r="W111" s="548">
        <f ca="1">IF($C111=0,0,IF('Clinic Model'!$P$15="Annuity",-IFERROR(IPMT(D1_I/12,$C111,D1_T,OFFSET(V$4,,-$C111+1),0),),-IFERROR(ISPMT(D1_I/12,$C111-1,D1_T,OFFSET(V$4,,-$C111+1)),)))</f>
        <v>0</v>
      </c>
      <c r="X111" s="548">
        <f ca="1">IF($C111=0,0,IF('Clinic Model'!$P$15="Annuity",-IFERROR(IPMT(D1_I/12,$C111,D1_T,OFFSET(W$4,,-$C111+1),0),),-IFERROR(ISPMT(D1_I/12,$C111-1,D1_T,OFFSET(W$4,,-$C111+1)),)))</f>
        <v>0</v>
      </c>
      <c r="Y111" s="548">
        <f ca="1">IF($C111=0,0,IF('Clinic Model'!$P$15="Annuity",-IFERROR(IPMT(D1_I/12,$C111,D1_T,OFFSET(X$4,,-$C111+1),0),),-IFERROR(ISPMT(D1_I/12,$C111-1,D1_T,OFFSET(X$4,,-$C111+1)),)))</f>
        <v>0</v>
      </c>
      <c r="Z111" s="548">
        <f ca="1">IF($C111=0,0,IF('Clinic Model'!$P$15="Annuity",-IFERROR(IPMT(D1_I/12,$C111,D1_T,OFFSET(Y$4,,-$C111+1),0),),-IFERROR(ISPMT(D1_I/12,$C111-1,D1_T,OFFSET(Y$4,,-$C111+1)),)))</f>
        <v>0</v>
      </c>
      <c r="AA111" s="548">
        <f ca="1">IF($C111=0,0,IF('Clinic Model'!$P$15="Annuity",-IFERROR(IPMT(D1_I/12,$C111,D1_T,OFFSET(Z$4,,-$C111+1),0),),-IFERROR(ISPMT(D1_I/12,$C111-1,D1_T,OFFSET(Z$4,,-$C111+1)),)))</f>
        <v>0</v>
      </c>
      <c r="AB111" s="548">
        <f ca="1">IF($C111=0,0,IF('Clinic Model'!$P$15="Annuity",-IFERROR(IPMT(D1_I/12,$C111,D1_T,OFFSET(AA$4,,-$C111+1),0),),-IFERROR(ISPMT(D1_I/12,$C111-1,D1_T,OFFSET(AA$4,,-$C111+1)),)))</f>
        <v>0</v>
      </c>
      <c r="AC111" s="548">
        <f ca="1">IF($C111=0,0,IF('Clinic Model'!$P$15="Annuity",-IFERROR(IPMT(D1_I/12,$C111,D1_T,OFFSET(AB$4,,-$C111+1),0),),-IFERROR(ISPMT(D1_I/12,$C111-1,D1_T,OFFSET(AB$4,,-$C111+1)),)))</f>
        <v>0</v>
      </c>
      <c r="AD111" s="548">
        <f ca="1">IF($C111=0,0,IF('Clinic Model'!$P$15="Annuity",-IFERROR(IPMT(D1_I/12,$C111,D1_T,OFFSET(AC$4,,-$C111+1),0),),-IFERROR(ISPMT(D1_I/12,$C111-1,D1_T,OFFSET(AC$4,,-$C111+1)),)))</f>
        <v>0</v>
      </c>
      <c r="AE111" s="548">
        <f ca="1">IF($C111=0,0,IF('Clinic Model'!$P$15="Annuity",-IFERROR(IPMT(D1_I/12,$C111,D1_T,OFFSET(AD$4,,-$C111+1),0),),-IFERROR(ISPMT(D1_I/12,$C111-1,D1_T,OFFSET(AD$4,,-$C111+1)),)))</f>
        <v>0</v>
      </c>
      <c r="AF111" s="548">
        <f ca="1">IF($C111=0,0,IF('Clinic Model'!$P$15="Annuity",-IFERROR(IPMT(D1_I/12,$C111,D1_T,OFFSET(AE$4,,-$C111+1),0),),-IFERROR(ISPMT(D1_I/12,$C111-1,D1_T,OFFSET(AE$4,,-$C111+1)),)))</f>
        <v>0</v>
      </c>
      <c r="AG111" s="548">
        <f ca="1">IF($C111=0,0,IF('Clinic Model'!$P$15="Annuity",-IFERROR(IPMT(D1_I/12,$C111,D1_T,OFFSET(AF$4,,-$C111+1),0),),-IFERROR(ISPMT(D1_I/12,$C111-1,D1_T,OFFSET(AF$4,,-$C111+1)),)))</f>
        <v>0</v>
      </c>
      <c r="AH111" s="548">
        <f ca="1">IF($C111=0,0,IF('Clinic Model'!$P$15="Annuity",-IFERROR(IPMT(D1_I/12,$C111,D1_T,OFFSET(AG$4,,-$C111+1),0),),-IFERROR(ISPMT(D1_I/12,$C111-1,D1_T,OFFSET(AG$4,,-$C111+1)),)))</f>
        <v>0</v>
      </c>
      <c r="AI111" s="548">
        <f ca="1">IF($C111=0,0,IF('Clinic Model'!$P$15="Annuity",-IFERROR(IPMT(D1_I/12,$C111,D1_T,OFFSET(AH$4,,-$C111+1),0),),-IFERROR(ISPMT(D1_I/12,$C111-1,D1_T,OFFSET(AH$4,,-$C111+1)),)))</f>
        <v>0</v>
      </c>
      <c r="AJ111" s="548">
        <f ca="1">IF($C111=0,0,IF('Clinic Model'!$P$15="Annuity",-IFERROR(IPMT(D1_I/12,$C111,D1_T,OFFSET(AI$4,,-$C111+1),0),),-IFERROR(ISPMT(D1_I/12,$C111-1,D1_T,OFFSET(AI$4,,-$C111+1)),)))</f>
        <v>0</v>
      </c>
      <c r="AK111" s="548">
        <f ca="1">IF($C111=0,0,IF('Clinic Model'!$P$15="Annuity",-IFERROR(IPMT(D1_I/12,$C111,D1_T,OFFSET(AJ$4,,-$C111+1),0),),-IFERROR(ISPMT(D1_I/12,$C111-1,D1_T,OFFSET(AJ$4,,-$C111+1)),)))</f>
        <v>0</v>
      </c>
      <c r="AL111" s="548">
        <f ca="1">IF($C111=0,0,IF('Clinic Model'!$P$15="Annuity",-IFERROR(IPMT(D1_I/12,$C111,D1_T,OFFSET(AK$4,,-$C111+1),0),),-IFERROR(ISPMT(D1_I/12,$C111-1,D1_T,OFFSET(AK$4,,-$C111+1)),)))</f>
        <v>0</v>
      </c>
      <c r="AM111" s="548">
        <f ca="1">IF($C111=0,0,IF('Clinic Model'!$P$15="Annuity",-IFERROR(IPMT(D1_I/12,$C111,D1_T,OFFSET(AL$4,,-$C111+1),0),),-IFERROR(ISPMT(D1_I/12,$C111-1,D1_T,OFFSET(AL$4,,-$C111+1)),)))</f>
        <v>0</v>
      </c>
      <c r="AN111" s="548">
        <f ca="1">IF($C111=0,0,IF('Clinic Model'!$P$15="Annuity",-IFERROR(IPMT(D1_I/12,$C111,D1_T,OFFSET(AM$4,,-$C111+1),0),),-IFERROR(ISPMT(D1_I/12,$C111-1,D1_T,OFFSET(AM$4,,-$C111+1)),)))</f>
        <v>0</v>
      </c>
      <c r="AO111" s="548">
        <f ca="1">IF($C111=0,0,IF('Clinic Model'!$P$15="Annuity",-IFERROR(IPMT(D1_I/12,$C111,D1_T,OFFSET(AN$4,,-$C111+1),0),),-IFERROR(ISPMT(D1_I/12,$C111-1,D1_T,OFFSET(AN$4,,-$C111+1)),)))</f>
        <v>0</v>
      </c>
      <c r="AP111" s="548">
        <f ca="1">IF($C111=0,0,IF('Clinic Model'!$P$15="Annuity",-IFERROR(IPMT(D1_I/12,$C111,D1_T,OFFSET(AO$4,,-$C111+1),0),),-IFERROR(ISPMT(D1_I/12,$C111-1,D1_T,OFFSET(AO$4,,-$C111+1)),)))</f>
        <v>0</v>
      </c>
      <c r="AQ111" s="548">
        <f ca="1">IF($C111=0,0,IF('Clinic Model'!$P$15="Annuity",-IFERROR(IPMT(D1_I/12,$C111,D1_T,OFFSET(AP$4,,-$C111+1),0),),-IFERROR(ISPMT(D1_I/12,$C111-1,D1_T,OFFSET(AP$4,,-$C111+1)),)))</f>
        <v>0</v>
      </c>
      <c r="AR111" s="548">
        <f ca="1">IF($C111=0,0,IF('Clinic Model'!$P$15="Annuity",-IFERROR(IPMT(D1_I/12,$C111,D1_T,OFFSET(AQ$4,,-$C111+1),0),),-IFERROR(ISPMT(D1_I/12,$C111-1,D1_T,OFFSET(AQ$4,,-$C111+1)),)))</f>
        <v>0</v>
      </c>
      <c r="AS111" s="548">
        <f ca="1">IF($C111=0,0,IF('Clinic Model'!$P$15="Annuity",-IFERROR(IPMT(D1_I/12,$C111,D1_T,OFFSET(AR$4,,-$C111+1),0),),-IFERROR(ISPMT(D1_I/12,$C111-1,D1_T,OFFSET(AR$4,,-$C111+1)),)))</f>
        <v>0</v>
      </c>
      <c r="AT111" s="548">
        <f ca="1">IF($C111=0,0,IF('Clinic Model'!$P$15="Annuity",-IFERROR(IPMT(D1_I/12,$C111,D1_T,OFFSET(AS$4,,-$C111+1),0),),-IFERROR(ISPMT(D1_I/12,$C111-1,D1_T,OFFSET(AS$4,,-$C111+1)),)))</f>
        <v>0</v>
      </c>
      <c r="AU111" s="548">
        <f ca="1">IF($C111=0,0,IF('Clinic Model'!$P$15="Annuity",-IFERROR(IPMT(D1_I/12,$C111,D1_T,OFFSET(AT$4,,-$C111+1),0),),-IFERROR(ISPMT(D1_I/12,$C111-1,D1_T,OFFSET(AT$4,,-$C111+1)),)))</f>
        <v>0</v>
      </c>
      <c r="AV111" s="548">
        <f ca="1">IF($C111=0,0,IF('Clinic Model'!$P$15="Annuity",-IFERROR(IPMT(D1_I/12,$C111,D1_T,OFFSET(AU$4,,-$C111+1),0),),-IFERROR(ISPMT(D1_I/12,$C111-1,D1_T,OFFSET(AU$4,,-$C111+1)),)))</f>
        <v>0</v>
      </c>
      <c r="AW111" s="548">
        <f ca="1">IF($C111=0,0,IF('Clinic Model'!$P$15="Annuity",-IFERROR(IPMT(D1_I/12,$C111,D1_T,OFFSET(AV$4,,-$C111+1),0),),-IFERROR(ISPMT(D1_I/12,$C111-1,D1_T,OFFSET(AV$4,,-$C111+1)),)))</f>
        <v>0</v>
      </c>
      <c r="AX111" s="548">
        <f ca="1">IF($C111=0,0,IF('Clinic Model'!$P$15="Annuity",-IFERROR(IPMT(D1_I/12,$C111,D1_T,OFFSET(AW$4,,-$C111+1),0),),-IFERROR(ISPMT(D1_I/12,$C111-1,D1_T,OFFSET(AW$4,,-$C111+1)),)))</f>
        <v>0</v>
      </c>
      <c r="AY111" s="548">
        <f ca="1">IF($C111=0,0,IF('Clinic Model'!$P$15="Annuity",-IFERROR(IPMT(D1_I/12,$C111,D1_T,OFFSET(AX$4,,-$C111+1),0),),-IFERROR(ISPMT(D1_I/12,$C111-1,D1_T,OFFSET(AX$4,,-$C111+1)),)))</f>
        <v>0</v>
      </c>
      <c r="AZ111" s="548">
        <f ca="1">IF($C111=0,0,IF('Clinic Model'!$P$15="Annuity",-IFERROR(IPMT(D1_I/12,$C111,D1_T,OFFSET(AY$4,,-$C111+1),0),),-IFERROR(ISPMT(D1_I/12,$C111-1,D1_T,OFFSET(AY$4,,-$C111+1)),)))</f>
        <v>0</v>
      </c>
      <c r="BA111" s="548">
        <f ca="1">IF($C111=0,0,IF('Clinic Model'!$P$15="Annuity",-IFERROR(IPMT(D1_I/12,$C111,D1_T,OFFSET(AZ$4,,-$C111+1),0),),-IFERROR(ISPMT(D1_I/12,$C111-1,D1_T,OFFSET(AZ$4,,-$C111+1)),)))</f>
        <v>0</v>
      </c>
      <c r="BB111" s="548">
        <f ca="1">IF($C111=0,0,IF('Clinic Model'!$P$15="Annuity",-IFERROR(IPMT(D1_I/12,$C111,D1_T,OFFSET(BA$4,,-$C111+1),0),),-IFERROR(ISPMT(D1_I/12,$C111-1,D1_T,OFFSET(BA$4,,-$C111+1)),)))</f>
        <v>0</v>
      </c>
      <c r="BC111" s="548">
        <f ca="1">IF($C111=0,0,IF('Clinic Model'!$P$15="Annuity",-IFERROR(IPMT(D1_I/12,$C111,D1_T,OFFSET(BB$4,,-$C111+1),0),),-IFERROR(ISPMT(D1_I/12,$C111-1,D1_T,OFFSET(BB$4,,-$C111+1)),)))</f>
        <v>0</v>
      </c>
      <c r="BD111" s="548">
        <f ca="1">IF($C111=0,0,IF('Clinic Model'!$P$15="Annuity",-IFERROR(IPMT(D1_I/12,$C111,D1_T,OFFSET(BC$4,,-$C111+1),0),),-IFERROR(ISPMT(D1_I/12,$C111-1,D1_T,OFFSET(BC$4,,-$C111+1)),)))</f>
        <v>0</v>
      </c>
      <c r="BE111" s="548">
        <f ca="1">IF($C111=0,0,IF('Clinic Model'!$P$15="Annuity",-IFERROR(IPMT(D1_I/12,$C111,D1_T,OFFSET(BD$4,,-$C111+1),0),),-IFERROR(ISPMT(D1_I/12,$C111-1,D1_T,OFFSET(BD$4,,-$C111+1)),)))</f>
        <v>0</v>
      </c>
      <c r="BF111" s="548">
        <f ca="1">IF($C111=0,0,IF('Clinic Model'!$P$15="Annuity",-IFERROR(IPMT(D1_I/12,$C111,D1_T,OFFSET(BE$4,,-$C111+1),0),),-IFERROR(ISPMT(D1_I/12,$C111-1,D1_T,OFFSET(BE$4,,-$C111+1)),)))</f>
        <v>0</v>
      </c>
      <c r="BG111" s="548">
        <f ca="1">IF($C111=0,0,IF('Clinic Model'!$P$15="Annuity",-IFERROR(IPMT(D1_I/12,$C111,D1_T,OFFSET(BF$4,,-$C111+1),0),),-IFERROR(ISPMT(D1_I/12,$C111-1,D1_T,OFFSET(BF$4,,-$C111+1)),)))</f>
        <v>0</v>
      </c>
      <c r="BH111" s="548">
        <f ca="1">IF($C111=0,0,IF('Clinic Model'!$P$15="Annuity",-IFERROR(IPMT(D1_I/12,$C111,D1_T,OFFSET(BG$4,,-$C111+1),0),),-IFERROR(ISPMT(D1_I/12,$C111-1,D1_T,OFFSET(BG$4,,-$C111+1)),)))</f>
        <v>0</v>
      </c>
      <c r="BI111" s="548">
        <f ca="1">IF($C111=0,0,IF('Clinic Model'!$P$15="Annuity",-IFERROR(IPMT(D1_I/12,$C111,D1_T,OFFSET(BH$4,,-$C111+1),0),),-IFERROR(ISPMT(D1_I/12,$C111-1,D1_T,OFFSET(BH$4,,-$C111+1)),)))</f>
        <v>0</v>
      </c>
      <c r="BJ111" s="548">
        <f ca="1">IF($C111=0,0,IF('Clinic Model'!$P$15="Annuity",-IFERROR(IPMT(D1_I/12,$C111,D1_T,OFFSET(BI$4,,-$C111+1),0),),-IFERROR(ISPMT(D1_I/12,$C111-1,D1_T,OFFSET(BI$4,,-$C111+1)),)))</f>
        <v>0</v>
      </c>
      <c r="BK111" s="548">
        <f ca="1">IF($C111=0,0,IF('Clinic Model'!$P$15="Annuity",-IFERROR(IPMT(D1_I/12,$C111,D1_T,OFFSET(BJ$4,,-$C111+1),0),),-IFERROR(ISPMT(D1_I/12,$C111-1,D1_T,OFFSET(BJ$4,,-$C111+1)),)))</f>
        <v>0</v>
      </c>
      <c r="BL111" s="548">
        <f ca="1">IF($C111=0,0,IF('Clinic Model'!$P$15="Annuity",-IFERROR(IPMT(D1_I/12,$C111,D1_T,OFFSET(BK$4,,-$C111+1),0),),-IFERROR(ISPMT(D1_I/12,$C111-1,D1_T,OFFSET(BK$4,,-$C111+1)),)))</f>
        <v>0</v>
      </c>
    </row>
    <row r="112" spans="1:64" ht="10.5" hidden="1" customHeight="1" outlineLevel="1" x14ac:dyDescent="0.3">
      <c r="A112" s="105"/>
      <c r="B112" s="504"/>
      <c r="C112" s="105">
        <f t="shared" si="8"/>
        <v>0</v>
      </c>
      <c r="E112" s="548">
        <f ca="1">IF($C112=0,0,IF('Clinic Model'!$P$15="Annuity",-IFERROR(IPMT(D1_I/12,$C112,D1_T,OFFSET(D$4,,-$C112+1),0),),-IFERROR(ISPMT(D1_I/12,$C112-1,D1_T,OFFSET(D$4,,-$C112+1)),)))</f>
        <v>0</v>
      </c>
      <c r="F112" s="548">
        <f ca="1">IF($C112=0,0,IF('Clinic Model'!$P$15="Annuity",-IFERROR(IPMT(D1_I/12,$C112,D1_T,OFFSET(E$4,,-$C112+1),0),),-IFERROR(ISPMT(D1_I/12,$C112-1,D1_T,OFFSET(E$4,,-$C112+1)),)))</f>
        <v>0</v>
      </c>
      <c r="G112" s="548">
        <f ca="1">IF($C112=0,0,IF('Clinic Model'!$P$15="Annuity",-IFERROR(IPMT(D1_I/12,$C112,D1_T,OFFSET(F$4,,-$C112+1),0),),-IFERROR(ISPMT(D1_I/12,$C112-1,D1_T,OFFSET(F$4,,-$C112+1)),)))</f>
        <v>0</v>
      </c>
      <c r="H112" s="548">
        <f ca="1">IF($C112=0,0,IF('Clinic Model'!$P$15="Annuity",-IFERROR(IPMT(D1_I/12,$C112,D1_T,OFFSET(G$4,,-$C112+1),0),),-IFERROR(ISPMT(D1_I/12,$C112-1,D1_T,OFFSET(G$4,,-$C112+1)),)))</f>
        <v>0</v>
      </c>
      <c r="I112" s="548">
        <f ca="1">IF($C112=0,0,IF('Clinic Model'!$P$15="Annuity",-IFERROR(IPMT(D1_I/12,$C112,D1_T,OFFSET(H$4,,-$C112+1),0),),-IFERROR(ISPMT(D1_I/12,$C112-1,D1_T,OFFSET(H$4,,-$C112+1)),)))</f>
        <v>0</v>
      </c>
      <c r="J112" s="548">
        <f ca="1">IF($C112=0,0,IF('Clinic Model'!$P$15="Annuity",-IFERROR(IPMT(D1_I/12,$C112,D1_T,OFFSET(I$4,,-$C112+1),0),),-IFERROR(ISPMT(D1_I/12,$C112-1,D1_T,OFFSET(I$4,,-$C112+1)),)))</f>
        <v>0</v>
      </c>
      <c r="K112" s="548">
        <f ca="1">IF($C112=0,0,IF('Clinic Model'!$P$15="Annuity",-IFERROR(IPMT(D1_I/12,$C112,D1_T,OFFSET(J$4,,-$C112+1),0),),-IFERROR(ISPMT(D1_I/12,$C112-1,D1_T,OFFSET(J$4,,-$C112+1)),)))</f>
        <v>0</v>
      </c>
      <c r="L112" s="548">
        <f ca="1">IF($C112=0,0,IF('Clinic Model'!$P$15="Annuity",-IFERROR(IPMT(D1_I/12,$C112,D1_T,OFFSET(K$4,,-$C112+1),0),),-IFERROR(ISPMT(D1_I/12,$C112-1,D1_T,OFFSET(K$4,,-$C112+1)),)))</f>
        <v>0</v>
      </c>
      <c r="M112" s="548">
        <f ca="1">IF($C112=0,0,IF('Clinic Model'!$P$15="Annuity",-IFERROR(IPMT(D1_I/12,$C112,D1_T,OFFSET(L$4,,-$C112+1),0),),-IFERROR(ISPMT(D1_I/12,$C112-1,D1_T,OFFSET(L$4,,-$C112+1)),)))</f>
        <v>0</v>
      </c>
      <c r="N112" s="548">
        <f ca="1">IF($C112=0,0,IF('Clinic Model'!$P$15="Annuity",-IFERROR(IPMT(D1_I/12,$C112,D1_T,OFFSET(M$4,,-$C112+1),0),),-IFERROR(ISPMT(D1_I/12,$C112-1,D1_T,OFFSET(M$4,,-$C112+1)),)))</f>
        <v>0</v>
      </c>
      <c r="O112" s="548">
        <f ca="1">IF($C112=0,0,IF('Clinic Model'!$P$15="Annuity",-IFERROR(IPMT(D1_I/12,$C112,D1_T,OFFSET(N$4,,-$C112+1),0),),-IFERROR(ISPMT(D1_I/12,$C112-1,D1_T,OFFSET(N$4,,-$C112+1)),)))</f>
        <v>0</v>
      </c>
      <c r="P112" s="548">
        <f ca="1">IF($C112=0,0,IF('Clinic Model'!$P$15="Annuity",-IFERROR(IPMT(D1_I/12,$C112,D1_T,OFFSET(O$4,,-$C112+1),0),),-IFERROR(ISPMT(D1_I/12,$C112-1,D1_T,OFFSET(O$4,,-$C112+1)),)))</f>
        <v>0</v>
      </c>
      <c r="Q112" s="548">
        <f ca="1">IF($C112=0,0,IF('Clinic Model'!$P$15="Annuity",-IFERROR(IPMT(D1_I/12,$C112,D1_T,OFFSET(P$4,,-$C112+1),0),),-IFERROR(ISPMT(D1_I/12,$C112-1,D1_T,OFFSET(P$4,,-$C112+1)),)))</f>
        <v>0</v>
      </c>
      <c r="R112" s="548">
        <f ca="1">IF($C112=0,0,IF('Clinic Model'!$P$15="Annuity",-IFERROR(IPMT(D1_I/12,$C112,D1_T,OFFSET(Q$4,,-$C112+1),0),),-IFERROR(ISPMT(D1_I/12,$C112-1,D1_T,OFFSET(Q$4,,-$C112+1)),)))</f>
        <v>0</v>
      </c>
      <c r="S112" s="548">
        <f ca="1">IF($C112=0,0,IF('Clinic Model'!$P$15="Annuity",-IFERROR(IPMT(D1_I/12,$C112,D1_T,OFFSET(R$4,,-$C112+1),0),),-IFERROR(ISPMT(D1_I/12,$C112-1,D1_T,OFFSET(R$4,,-$C112+1)),)))</f>
        <v>0</v>
      </c>
      <c r="T112" s="548">
        <f ca="1">IF($C112=0,0,IF('Clinic Model'!$P$15="Annuity",-IFERROR(IPMT(D1_I/12,$C112,D1_T,OFFSET(S$4,,-$C112+1),0),),-IFERROR(ISPMT(D1_I/12,$C112-1,D1_T,OFFSET(S$4,,-$C112+1)),)))</f>
        <v>0</v>
      </c>
      <c r="U112" s="548">
        <f ca="1">IF($C112=0,0,IF('Clinic Model'!$P$15="Annuity",-IFERROR(IPMT(D1_I/12,$C112,D1_T,OFFSET(T$4,,-$C112+1),0),),-IFERROR(ISPMT(D1_I/12,$C112-1,D1_T,OFFSET(T$4,,-$C112+1)),)))</f>
        <v>0</v>
      </c>
      <c r="V112" s="548">
        <f ca="1">IF($C112=0,0,IF('Clinic Model'!$P$15="Annuity",-IFERROR(IPMT(D1_I/12,$C112,D1_T,OFFSET(U$4,,-$C112+1),0),),-IFERROR(ISPMT(D1_I/12,$C112-1,D1_T,OFFSET(U$4,,-$C112+1)),)))</f>
        <v>0</v>
      </c>
      <c r="W112" s="548">
        <f ca="1">IF($C112=0,0,IF('Clinic Model'!$P$15="Annuity",-IFERROR(IPMT(D1_I/12,$C112,D1_T,OFFSET(V$4,,-$C112+1),0),),-IFERROR(ISPMT(D1_I/12,$C112-1,D1_T,OFFSET(V$4,,-$C112+1)),)))</f>
        <v>0</v>
      </c>
      <c r="X112" s="548">
        <f ca="1">IF($C112=0,0,IF('Clinic Model'!$P$15="Annuity",-IFERROR(IPMT(D1_I/12,$C112,D1_T,OFFSET(W$4,,-$C112+1),0),),-IFERROR(ISPMT(D1_I/12,$C112-1,D1_T,OFFSET(W$4,,-$C112+1)),)))</f>
        <v>0</v>
      </c>
      <c r="Y112" s="548">
        <f ca="1">IF($C112=0,0,IF('Clinic Model'!$P$15="Annuity",-IFERROR(IPMT(D1_I/12,$C112,D1_T,OFFSET(X$4,,-$C112+1),0),),-IFERROR(ISPMT(D1_I/12,$C112-1,D1_T,OFFSET(X$4,,-$C112+1)),)))</f>
        <v>0</v>
      </c>
      <c r="Z112" s="548">
        <f ca="1">IF($C112=0,0,IF('Clinic Model'!$P$15="Annuity",-IFERROR(IPMT(D1_I/12,$C112,D1_T,OFFSET(Y$4,,-$C112+1),0),),-IFERROR(ISPMT(D1_I/12,$C112-1,D1_T,OFFSET(Y$4,,-$C112+1)),)))</f>
        <v>0</v>
      </c>
      <c r="AA112" s="548">
        <f ca="1">IF($C112=0,0,IF('Clinic Model'!$P$15="Annuity",-IFERROR(IPMT(D1_I/12,$C112,D1_T,OFFSET(Z$4,,-$C112+1),0),),-IFERROR(ISPMT(D1_I/12,$C112-1,D1_T,OFFSET(Z$4,,-$C112+1)),)))</f>
        <v>0</v>
      </c>
      <c r="AB112" s="548">
        <f ca="1">IF($C112=0,0,IF('Clinic Model'!$P$15="Annuity",-IFERROR(IPMT(D1_I/12,$C112,D1_T,OFFSET(AA$4,,-$C112+1),0),),-IFERROR(ISPMT(D1_I/12,$C112-1,D1_T,OFFSET(AA$4,,-$C112+1)),)))</f>
        <v>0</v>
      </c>
      <c r="AC112" s="548">
        <f ca="1">IF($C112=0,0,IF('Clinic Model'!$P$15="Annuity",-IFERROR(IPMT(D1_I/12,$C112,D1_T,OFFSET(AB$4,,-$C112+1),0),),-IFERROR(ISPMT(D1_I/12,$C112-1,D1_T,OFFSET(AB$4,,-$C112+1)),)))</f>
        <v>0</v>
      </c>
      <c r="AD112" s="548">
        <f ca="1">IF($C112=0,0,IF('Clinic Model'!$P$15="Annuity",-IFERROR(IPMT(D1_I/12,$C112,D1_T,OFFSET(AC$4,,-$C112+1),0),),-IFERROR(ISPMT(D1_I/12,$C112-1,D1_T,OFFSET(AC$4,,-$C112+1)),)))</f>
        <v>0</v>
      </c>
      <c r="AE112" s="548">
        <f ca="1">IF($C112=0,0,IF('Clinic Model'!$P$15="Annuity",-IFERROR(IPMT(D1_I/12,$C112,D1_T,OFFSET(AD$4,,-$C112+1),0),),-IFERROR(ISPMT(D1_I/12,$C112-1,D1_T,OFFSET(AD$4,,-$C112+1)),)))</f>
        <v>0</v>
      </c>
      <c r="AF112" s="548">
        <f ca="1">IF($C112=0,0,IF('Clinic Model'!$P$15="Annuity",-IFERROR(IPMT(D1_I/12,$C112,D1_T,OFFSET(AE$4,,-$C112+1),0),),-IFERROR(ISPMT(D1_I/12,$C112-1,D1_T,OFFSET(AE$4,,-$C112+1)),)))</f>
        <v>0</v>
      </c>
      <c r="AG112" s="548">
        <f ca="1">IF($C112=0,0,IF('Clinic Model'!$P$15="Annuity",-IFERROR(IPMT(D1_I/12,$C112,D1_T,OFFSET(AF$4,,-$C112+1),0),),-IFERROR(ISPMT(D1_I/12,$C112-1,D1_T,OFFSET(AF$4,,-$C112+1)),)))</f>
        <v>0</v>
      </c>
      <c r="AH112" s="548">
        <f ca="1">IF($C112=0,0,IF('Clinic Model'!$P$15="Annuity",-IFERROR(IPMT(D1_I/12,$C112,D1_T,OFFSET(AG$4,,-$C112+1),0),),-IFERROR(ISPMT(D1_I/12,$C112-1,D1_T,OFFSET(AG$4,,-$C112+1)),)))</f>
        <v>0</v>
      </c>
      <c r="AI112" s="548">
        <f ca="1">IF($C112=0,0,IF('Clinic Model'!$P$15="Annuity",-IFERROR(IPMT(D1_I/12,$C112,D1_T,OFFSET(AH$4,,-$C112+1),0),),-IFERROR(ISPMT(D1_I/12,$C112-1,D1_T,OFFSET(AH$4,,-$C112+1)),)))</f>
        <v>0</v>
      </c>
      <c r="AJ112" s="548">
        <f ca="1">IF($C112=0,0,IF('Clinic Model'!$P$15="Annuity",-IFERROR(IPMT(D1_I/12,$C112,D1_T,OFFSET(AI$4,,-$C112+1),0),),-IFERROR(ISPMT(D1_I/12,$C112-1,D1_T,OFFSET(AI$4,,-$C112+1)),)))</f>
        <v>0</v>
      </c>
      <c r="AK112" s="548">
        <f ca="1">IF($C112=0,0,IF('Clinic Model'!$P$15="Annuity",-IFERROR(IPMT(D1_I/12,$C112,D1_T,OFFSET(AJ$4,,-$C112+1),0),),-IFERROR(ISPMT(D1_I/12,$C112-1,D1_T,OFFSET(AJ$4,,-$C112+1)),)))</f>
        <v>0</v>
      </c>
      <c r="AL112" s="548">
        <f ca="1">IF($C112=0,0,IF('Clinic Model'!$P$15="Annuity",-IFERROR(IPMT(D1_I/12,$C112,D1_T,OFFSET(AK$4,,-$C112+1),0),),-IFERROR(ISPMT(D1_I/12,$C112-1,D1_T,OFFSET(AK$4,,-$C112+1)),)))</f>
        <v>0</v>
      </c>
      <c r="AM112" s="548">
        <f ca="1">IF($C112=0,0,IF('Clinic Model'!$P$15="Annuity",-IFERROR(IPMT(D1_I/12,$C112,D1_T,OFFSET(AL$4,,-$C112+1),0),),-IFERROR(ISPMT(D1_I/12,$C112-1,D1_T,OFFSET(AL$4,,-$C112+1)),)))</f>
        <v>0</v>
      </c>
      <c r="AN112" s="548">
        <f ca="1">IF($C112=0,0,IF('Clinic Model'!$P$15="Annuity",-IFERROR(IPMT(D1_I/12,$C112,D1_T,OFFSET(AM$4,,-$C112+1),0),),-IFERROR(ISPMT(D1_I/12,$C112-1,D1_T,OFFSET(AM$4,,-$C112+1)),)))</f>
        <v>0</v>
      </c>
      <c r="AO112" s="548">
        <f ca="1">IF($C112=0,0,IF('Clinic Model'!$P$15="Annuity",-IFERROR(IPMT(D1_I/12,$C112,D1_T,OFFSET(AN$4,,-$C112+1),0),),-IFERROR(ISPMT(D1_I/12,$C112-1,D1_T,OFFSET(AN$4,,-$C112+1)),)))</f>
        <v>0</v>
      </c>
      <c r="AP112" s="548">
        <f ca="1">IF($C112=0,0,IF('Clinic Model'!$P$15="Annuity",-IFERROR(IPMT(D1_I/12,$C112,D1_T,OFFSET(AO$4,,-$C112+1),0),),-IFERROR(ISPMT(D1_I/12,$C112-1,D1_T,OFFSET(AO$4,,-$C112+1)),)))</f>
        <v>0</v>
      </c>
      <c r="AQ112" s="548">
        <f ca="1">IF($C112=0,0,IF('Clinic Model'!$P$15="Annuity",-IFERROR(IPMT(D1_I/12,$C112,D1_T,OFFSET(AP$4,,-$C112+1),0),),-IFERROR(ISPMT(D1_I/12,$C112-1,D1_T,OFFSET(AP$4,,-$C112+1)),)))</f>
        <v>0</v>
      </c>
      <c r="AR112" s="548">
        <f ca="1">IF($C112=0,0,IF('Clinic Model'!$P$15="Annuity",-IFERROR(IPMT(D1_I/12,$C112,D1_T,OFFSET(AQ$4,,-$C112+1),0),),-IFERROR(ISPMT(D1_I/12,$C112-1,D1_T,OFFSET(AQ$4,,-$C112+1)),)))</f>
        <v>0</v>
      </c>
      <c r="AS112" s="548">
        <f ca="1">IF($C112=0,0,IF('Clinic Model'!$P$15="Annuity",-IFERROR(IPMT(D1_I/12,$C112,D1_T,OFFSET(AR$4,,-$C112+1),0),),-IFERROR(ISPMT(D1_I/12,$C112-1,D1_T,OFFSET(AR$4,,-$C112+1)),)))</f>
        <v>0</v>
      </c>
      <c r="AT112" s="548">
        <f ca="1">IF($C112=0,0,IF('Clinic Model'!$P$15="Annuity",-IFERROR(IPMT(D1_I/12,$C112,D1_T,OFFSET(AS$4,,-$C112+1),0),),-IFERROR(ISPMT(D1_I/12,$C112-1,D1_T,OFFSET(AS$4,,-$C112+1)),)))</f>
        <v>0</v>
      </c>
      <c r="AU112" s="548">
        <f ca="1">IF($C112=0,0,IF('Clinic Model'!$P$15="Annuity",-IFERROR(IPMT(D1_I/12,$C112,D1_T,OFFSET(AT$4,,-$C112+1),0),),-IFERROR(ISPMT(D1_I/12,$C112-1,D1_T,OFFSET(AT$4,,-$C112+1)),)))</f>
        <v>0</v>
      </c>
      <c r="AV112" s="548">
        <f ca="1">IF($C112=0,0,IF('Clinic Model'!$P$15="Annuity",-IFERROR(IPMT(D1_I/12,$C112,D1_T,OFFSET(AU$4,,-$C112+1),0),),-IFERROR(ISPMT(D1_I/12,$C112-1,D1_T,OFFSET(AU$4,,-$C112+1)),)))</f>
        <v>0</v>
      </c>
      <c r="AW112" s="548">
        <f ca="1">IF($C112=0,0,IF('Clinic Model'!$P$15="Annuity",-IFERROR(IPMT(D1_I/12,$C112,D1_T,OFFSET(AV$4,,-$C112+1),0),),-IFERROR(ISPMT(D1_I/12,$C112-1,D1_T,OFFSET(AV$4,,-$C112+1)),)))</f>
        <v>0</v>
      </c>
      <c r="AX112" s="548">
        <f ca="1">IF($C112=0,0,IF('Clinic Model'!$P$15="Annuity",-IFERROR(IPMT(D1_I/12,$C112,D1_T,OFFSET(AW$4,,-$C112+1),0),),-IFERROR(ISPMT(D1_I/12,$C112-1,D1_T,OFFSET(AW$4,,-$C112+1)),)))</f>
        <v>0</v>
      </c>
      <c r="AY112" s="548">
        <f ca="1">IF($C112=0,0,IF('Clinic Model'!$P$15="Annuity",-IFERROR(IPMT(D1_I/12,$C112,D1_T,OFFSET(AX$4,,-$C112+1),0),),-IFERROR(ISPMT(D1_I/12,$C112-1,D1_T,OFFSET(AX$4,,-$C112+1)),)))</f>
        <v>0</v>
      </c>
      <c r="AZ112" s="548">
        <f ca="1">IF($C112=0,0,IF('Clinic Model'!$P$15="Annuity",-IFERROR(IPMT(D1_I/12,$C112,D1_T,OFFSET(AY$4,,-$C112+1),0),),-IFERROR(ISPMT(D1_I/12,$C112-1,D1_T,OFFSET(AY$4,,-$C112+1)),)))</f>
        <v>0</v>
      </c>
      <c r="BA112" s="548">
        <f ca="1">IF($C112=0,0,IF('Clinic Model'!$P$15="Annuity",-IFERROR(IPMT(D1_I/12,$C112,D1_T,OFFSET(AZ$4,,-$C112+1),0),),-IFERROR(ISPMT(D1_I/12,$C112-1,D1_T,OFFSET(AZ$4,,-$C112+1)),)))</f>
        <v>0</v>
      </c>
      <c r="BB112" s="548">
        <f ca="1">IF($C112=0,0,IF('Clinic Model'!$P$15="Annuity",-IFERROR(IPMT(D1_I/12,$C112,D1_T,OFFSET(BA$4,,-$C112+1),0),),-IFERROR(ISPMT(D1_I/12,$C112-1,D1_T,OFFSET(BA$4,,-$C112+1)),)))</f>
        <v>0</v>
      </c>
      <c r="BC112" s="548">
        <f ca="1">IF($C112=0,0,IF('Clinic Model'!$P$15="Annuity",-IFERROR(IPMT(D1_I/12,$C112,D1_T,OFFSET(BB$4,,-$C112+1),0),),-IFERROR(ISPMT(D1_I/12,$C112-1,D1_T,OFFSET(BB$4,,-$C112+1)),)))</f>
        <v>0</v>
      </c>
      <c r="BD112" s="548">
        <f ca="1">IF($C112=0,0,IF('Clinic Model'!$P$15="Annuity",-IFERROR(IPMT(D1_I/12,$C112,D1_T,OFFSET(BC$4,,-$C112+1),0),),-IFERROR(ISPMT(D1_I/12,$C112-1,D1_T,OFFSET(BC$4,,-$C112+1)),)))</f>
        <v>0</v>
      </c>
      <c r="BE112" s="548">
        <f ca="1">IF($C112=0,0,IF('Clinic Model'!$P$15="Annuity",-IFERROR(IPMT(D1_I/12,$C112,D1_T,OFFSET(BD$4,,-$C112+1),0),),-IFERROR(ISPMT(D1_I/12,$C112-1,D1_T,OFFSET(BD$4,,-$C112+1)),)))</f>
        <v>0</v>
      </c>
      <c r="BF112" s="548">
        <f ca="1">IF($C112=0,0,IF('Clinic Model'!$P$15="Annuity",-IFERROR(IPMT(D1_I/12,$C112,D1_T,OFFSET(BE$4,,-$C112+1),0),),-IFERROR(ISPMT(D1_I/12,$C112-1,D1_T,OFFSET(BE$4,,-$C112+1)),)))</f>
        <v>0</v>
      </c>
      <c r="BG112" s="548">
        <f ca="1">IF($C112=0,0,IF('Clinic Model'!$P$15="Annuity",-IFERROR(IPMT(D1_I/12,$C112,D1_T,OFFSET(BF$4,,-$C112+1),0),),-IFERROR(ISPMT(D1_I/12,$C112-1,D1_T,OFFSET(BF$4,,-$C112+1)),)))</f>
        <v>0</v>
      </c>
      <c r="BH112" s="548">
        <f ca="1">IF($C112=0,0,IF('Clinic Model'!$P$15="Annuity",-IFERROR(IPMT(D1_I/12,$C112,D1_T,OFFSET(BG$4,,-$C112+1),0),),-IFERROR(ISPMT(D1_I/12,$C112-1,D1_T,OFFSET(BG$4,,-$C112+1)),)))</f>
        <v>0</v>
      </c>
      <c r="BI112" s="548">
        <f ca="1">IF($C112=0,0,IF('Clinic Model'!$P$15="Annuity",-IFERROR(IPMT(D1_I/12,$C112,D1_T,OFFSET(BH$4,,-$C112+1),0),),-IFERROR(ISPMT(D1_I/12,$C112-1,D1_T,OFFSET(BH$4,,-$C112+1)),)))</f>
        <v>0</v>
      </c>
      <c r="BJ112" s="548">
        <f ca="1">IF($C112=0,0,IF('Clinic Model'!$P$15="Annuity",-IFERROR(IPMT(D1_I/12,$C112,D1_T,OFFSET(BI$4,,-$C112+1),0),),-IFERROR(ISPMT(D1_I/12,$C112-1,D1_T,OFFSET(BI$4,,-$C112+1)),)))</f>
        <v>0</v>
      </c>
      <c r="BK112" s="548">
        <f ca="1">IF($C112=0,0,IF('Clinic Model'!$P$15="Annuity",-IFERROR(IPMT(D1_I/12,$C112,D1_T,OFFSET(BJ$4,,-$C112+1),0),),-IFERROR(ISPMT(D1_I/12,$C112-1,D1_T,OFFSET(BJ$4,,-$C112+1)),)))</f>
        <v>0</v>
      </c>
      <c r="BL112" s="548">
        <f ca="1">IF($C112=0,0,IF('Clinic Model'!$P$15="Annuity",-IFERROR(IPMT(D1_I/12,$C112,D1_T,OFFSET(BK$4,,-$C112+1),0),),-IFERROR(ISPMT(D1_I/12,$C112-1,D1_T,OFFSET(BK$4,,-$C112+1)),)))</f>
        <v>0</v>
      </c>
    </row>
    <row r="113" spans="1:64" ht="10.5" hidden="1" customHeight="1" outlineLevel="1" x14ac:dyDescent="0.3">
      <c r="A113" s="105"/>
      <c r="B113" s="504"/>
      <c r="C113" s="105">
        <f t="shared" si="8"/>
        <v>0</v>
      </c>
      <c r="E113" s="548">
        <f ca="1">IF($C113=0,0,IF('Clinic Model'!$P$15="Annuity",-IFERROR(IPMT(D1_I/12,$C113,D1_T,OFFSET(D$4,,-$C113+1),0),),-IFERROR(ISPMT(D1_I/12,$C113-1,D1_T,OFFSET(D$4,,-$C113+1)),)))</f>
        <v>0</v>
      </c>
      <c r="F113" s="548">
        <f ca="1">IF($C113=0,0,IF('Clinic Model'!$P$15="Annuity",-IFERROR(IPMT(D1_I/12,$C113,D1_T,OFFSET(E$4,,-$C113+1),0),),-IFERROR(ISPMT(D1_I/12,$C113-1,D1_T,OFFSET(E$4,,-$C113+1)),)))</f>
        <v>0</v>
      </c>
      <c r="G113" s="548">
        <f ca="1">IF($C113=0,0,IF('Clinic Model'!$P$15="Annuity",-IFERROR(IPMT(D1_I/12,$C113,D1_T,OFFSET(F$4,,-$C113+1),0),),-IFERROR(ISPMT(D1_I/12,$C113-1,D1_T,OFFSET(F$4,,-$C113+1)),)))</f>
        <v>0</v>
      </c>
      <c r="H113" s="548">
        <f ca="1">IF($C113=0,0,IF('Clinic Model'!$P$15="Annuity",-IFERROR(IPMT(D1_I/12,$C113,D1_T,OFFSET(G$4,,-$C113+1),0),),-IFERROR(ISPMT(D1_I/12,$C113-1,D1_T,OFFSET(G$4,,-$C113+1)),)))</f>
        <v>0</v>
      </c>
      <c r="I113" s="548">
        <f ca="1">IF($C113=0,0,IF('Clinic Model'!$P$15="Annuity",-IFERROR(IPMT(D1_I/12,$C113,D1_T,OFFSET(H$4,,-$C113+1),0),),-IFERROR(ISPMT(D1_I/12,$C113-1,D1_T,OFFSET(H$4,,-$C113+1)),)))</f>
        <v>0</v>
      </c>
      <c r="J113" s="548">
        <f ca="1">IF($C113=0,0,IF('Clinic Model'!$P$15="Annuity",-IFERROR(IPMT(D1_I/12,$C113,D1_T,OFFSET(I$4,,-$C113+1),0),),-IFERROR(ISPMT(D1_I/12,$C113-1,D1_T,OFFSET(I$4,,-$C113+1)),)))</f>
        <v>0</v>
      </c>
      <c r="K113" s="548">
        <f ca="1">IF($C113=0,0,IF('Clinic Model'!$P$15="Annuity",-IFERROR(IPMT(D1_I/12,$C113,D1_T,OFFSET(J$4,,-$C113+1),0),),-IFERROR(ISPMT(D1_I/12,$C113-1,D1_T,OFFSET(J$4,,-$C113+1)),)))</f>
        <v>0</v>
      </c>
      <c r="L113" s="548">
        <f ca="1">IF($C113=0,0,IF('Clinic Model'!$P$15="Annuity",-IFERROR(IPMT(D1_I/12,$C113,D1_T,OFFSET(K$4,,-$C113+1),0),),-IFERROR(ISPMT(D1_I/12,$C113-1,D1_T,OFFSET(K$4,,-$C113+1)),)))</f>
        <v>0</v>
      </c>
      <c r="M113" s="548">
        <f ca="1">IF($C113=0,0,IF('Clinic Model'!$P$15="Annuity",-IFERROR(IPMT(D1_I/12,$C113,D1_T,OFFSET(L$4,,-$C113+1),0),),-IFERROR(ISPMT(D1_I/12,$C113-1,D1_T,OFFSET(L$4,,-$C113+1)),)))</f>
        <v>0</v>
      </c>
      <c r="N113" s="548">
        <f ca="1">IF($C113=0,0,IF('Clinic Model'!$P$15="Annuity",-IFERROR(IPMT(D1_I/12,$C113,D1_T,OFFSET(M$4,,-$C113+1),0),),-IFERROR(ISPMT(D1_I/12,$C113-1,D1_T,OFFSET(M$4,,-$C113+1)),)))</f>
        <v>0</v>
      </c>
      <c r="O113" s="548">
        <f ca="1">IF($C113=0,0,IF('Clinic Model'!$P$15="Annuity",-IFERROR(IPMT(D1_I/12,$C113,D1_T,OFFSET(N$4,,-$C113+1),0),),-IFERROR(ISPMT(D1_I/12,$C113-1,D1_T,OFFSET(N$4,,-$C113+1)),)))</f>
        <v>0</v>
      </c>
      <c r="P113" s="548">
        <f ca="1">IF($C113=0,0,IF('Clinic Model'!$P$15="Annuity",-IFERROR(IPMT(D1_I/12,$C113,D1_T,OFFSET(O$4,,-$C113+1),0),),-IFERROR(ISPMT(D1_I/12,$C113-1,D1_T,OFFSET(O$4,,-$C113+1)),)))</f>
        <v>0</v>
      </c>
      <c r="Q113" s="548">
        <f ca="1">IF($C113=0,0,IF('Clinic Model'!$P$15="Annuity",-IFERROR(IPMT(D1_I/12,$C113,D1_T,OFFSET(P$4,,-$C113+1),0),),-IFERROR(ISPMT(D1_I/12,$C113-1,D1_T,OFFSET(P$4,,-$C113+1)),)))</f>
        <v>0</v>
      </c>
      <c r="R113" s="548">
        <f ca="1">IF($C113=0,0,IF('Clinic Model'!$P$15="Annuity",-IFERROR(IPMT(D1_I/12,$C113,D1_T,OFFSET(Q$4,,-$C113+1),0),),-IFERROR(ISPMT(D1_I/12,$C113-1,D1_T,OFFSET(Q$4,,-$C113+1)),)))</f>
        <v>0</v>
      </c>
      <c r="S113" s="548">
        <f ca="1">IF($C113=0,0,IF('Clinic Model'!$P$15="Annuity",-IFERROR(IPMT(D1_I/12,$C113,D1_T,OFFSET(R$4,,-$C113+1),0),),-IFERROR(ISPMT(D1_I/12,$C113-1,D1_T,OFFSET(R$4,,-$C113+1)),)))</f>
        <v>0</v>
      </c>
      <c r="T113" s="548">
        <f ca="1">IF($C113=0,0,IF('Clinic Model'!$P$15="Annuity",-IFERROR(IPMT(D1_I/12,$C113,D1_T,OFFSET(S$4,,-$C113+1),0),),-IFERROR(ISPMT(D1_I/12,$C113-1,D1_T,OFFSET(S$4,,-$C113+1)),)))</f>
        <v>0</v>
      </c>
      <c r="U113" s="548">
        <f ca="1">IF($C113=0,0,IF('Clinic Model'!$P$15="Annuity",-IFERROR(IPMT(D1_I/12,$C113,D1_T,OFFSET(T$4,,-$C113+1),0),),-IFERROR(ISPMT(D1_I/12,$C113-1,D1_T,OFFSET(T$4,,-$C113+1)),)))</f>
        <v>0</v>
      </c>
      <c r="V113" s="548">
        <f ca="1">IF($C113=0,0,IF('Clinic Model'!$P$15="Annuity",-IFERROR(IPMT(D1_I/12,$C113,D1_T,OFFSET(U$4,,-$C113+1),0),),-IFERROR(ISPMT(D1_I/12,$C113-1,D1_T,OFFSET(U$4,,-$C113+1)),)))</f>
        <v>0</v>
      </c>
      <c r="W113" s="548">
        <f ca="1">IF($C113=0,0,IF('Clinic Model'!$P$15="Annuity",-IFERROR(IPMT(D1_I/12,$C113,D1_T,OFFSET(V$4,,-$C113+1),0),),-IFERROR(ISPMT(D1_I/12,$C113-1,D1_T,OFFSET(V$4,,-$C113+1)),)))</f>
        <v>0</v>
      </c>
      <c r="X113" s="548">
        <f ca="1">IF($C113=0,0,IF('Clinic Model'!$P$15="Annuity",-IFERROR(IPMT(D1_I/12,$C113,D1_T,OFFSET(W$4,,-$C113+1),0),),-IFERROR(ISPMT(D1_I/12,$C113-1,D1_T,OFFSET(W$4,,-$C113+1)),)))</f>
        <v>0</v>
      </c>
      <c r="Y113" s="548">
        <f ca="1">IF($C113=0,0,IF('Clinic Model'!$P$15="Annuity",-IFERROR(IPMT(D1_I/12,$C113,D1_T,OFFSET(X$4,,-$C113+1),0),),-IFERROR(ISPMT(D1_I/12,$C113-1,D1_T,OFFSET(X$4,,-$C113+1)),)))</f>
        <v>0</v>
      </c>
      <c r="Z113" s="548">
        <f ca="1">IF($C113=0,0,IF('Clinic Model'!$P$15="Annuity",-IFERROR(IPMT(D1_I/12,$C113,D1_T,OFFSET(Y$4,,-$C113+1),0),),-IFERROR(ISPMT(D1_I/12,$C113-1,D1_T,OFFSET(Y$4,,-$C113+1)),)))</f>
        <v>0</v>
      </c>
      <c r="AA113" s="548">
        <f ca="1">IF($C113=0,0,IF('Clinic Model'!$P$15="Annuity",-IFERROR(IPMT(D1_I/12,$C113,D1_T,OFFSET(Z$4,,-$C113+1),0),),-IFERROR(ISPMT(D1_I/12,$C113-1,D1_T,OFFSET(Z$4,,-$C113+1)),)))</f>
        <v>0</v>
      </c>
      <c r="AB113" s="548">
        <f ca="1">IF($C113=0,0,IF('Clinic Model'!$P$15="Annuity",-IFERROR(IPMT(D1_I/12,$C113,D1_T,OFFSET(AA$4,,-$C113+1),0),),-IFERROR(ISPMT(D1_I/12,$C113-1,D1_T,OFFSET(AA$4,,-$C113+1)),)))</f>
        <v>0</v>
      </c>
      <c r="AC113" s="548">
        <f ca="1">IF($C113=0,0,IF('Clinic Model'!$P$15="Annuity",-IFERROR(IPMT(D1_I/12,$C113,D1_T,OFFSET(AB$4,,-$C113+1),0),),-IFERROR(ISPMT(D1_I/12,$C113-1,D1_T,OFFSET(AB$4,,-$C113+1)),)))</f>
        <v>0</v>
      </c>
      <c r="AD113" s="548">
        <f ca="1">IF($C113=0,0,IF('Clinic Model'!$P$15="Annuity",-IFERROR(IPMT(D1_I/12,$C113,D1_T,OFFSET(AC$4,,-$C113+1),0),),-IFERROR(ISPMT(D1_I/12,$C113-1,D1_T,OFFSET(AC$4,,-$C113+1)),)))</f>
        <v>0</v>
      </c>
      <c r="AE113" s="548">
        <f ca="1">IF($C113=0,0,IF('Clinic Model'!$P$15="Annuity",-IFERROR(IPMT(D1_I/12,$C113,D1_T,OFFSET(AD$4,,-$C113+1),0),),-IFERROR(ISPMT(D1_I/12,$C113-1,D1_T,OFFSET(AD$4,,-$C113+1)),)))</f>
        <v>0</v>
      </c>
      <c r="AF113" s="548">
        <f ca="1">IF($C113=0,0,IF('Clinic Model'!$P$15="Annuity",-IFERROR(IPMT(D1_I/12,$C113,D1_T,OFFSET(AE$4,,-$C113+1),0),),-IFERROR(ISPMT(D1_I/12,$C113-1,D1_T,OFFSET(AE$4,,-$C113+1)),)))</f>
        <v>0</v>
      </c>
      <c r="AG113" s="548">
        <f ca="1">IF($C113=0,0,IF('Clinic Model'!$P$15="Annuity",-IFERROR(IPMT(D1_I/12,$C113,D1_T,OFFSET(AF$4,,-$C113+1),0),),-IFERROR(ISPMT(D1_I/12,$C113-1,D1_T,OFFSET(AF$4,,-$C113+1)),)))</f>
        <v>0</v>
      </c>
      <c r="AH113" s="548">
        <f ca="1">IF($C113=0,0,IF('Clinic Model'!$P$15="Annuity",-IFERROR(IPMT(D1_I/12,$C113,D1_T,OFFSET(AG$4,,-$C113+1),0),),-IFERROR(ISPMT(D1_I/12,$C113-1,D1_T,OFFSET(AG$4,,-$C113+1)),)))</f>
        <v>0</v>
      </c>
      <c r="AI113" s="548">
        <f ca="1">IF($C113=0,0,IF('Clinic Model'!$P$15="Annuity",-IFERROR(IPMT(D1_I/12,$C113,D1_T,OFFSET(AH$4,,-$C113+1),0),),-IFERROR(ISPMT(D1_I/12,$C113-1,D1_T,OFFSET(AH$4,,-$C113+1)),)))</f>
        <v>0</v>
      </c>
      <c r="AJ113" s="548">
        <f ca="1">IF($C113=0,0,IF('Clinic Model'!$P$15="Annuity",-IFERROR(IPMT(D1_I/12,$C113,D1_T,OFFSET(AI$4,,-$C113+1),0),),-IFERROR(ISPMT(D1_I/12,$C113-1,D1_T,OFFSET(AI$4,,-$C113+1)),)))</f>
        <v>0</v>
      </c>
      <c r="AK113" s="548">
        <f ca="1">IF($C113=0,0,IF('Clinic Model'!$P$15="Annuity",-IFERROR(IPMT(D1_I/12,$C113,D1_T,OFFSET(AJ$4,,-$C113+1),0),),-IFERROR(ISPMT(D1_I/12,$C113-1,D1_T,OFFSET(AJ$4,,-$C113+1)),)))</f>
        <v>0</v>
      </c>
      <c r="AL113" s="548">
        <f ca="1">IF($C113=0,0,IF('Clinic Model'!$P$15="Annuity",-IFERROR(IPMT(D1_I/12,$C113,D1_T,OFFSET(AK$4,,-$C113+1),0),),-IFERROR(ISPMT(D1_I/12,$C113-1,D1_T,OFFSET(AK$4,,-$C113+1)),)))</f>
        <v>0</v>
      </c>
      <c r="AM113" s="548">
        <f ca="1">IF($C113=0,0,IF('Clinic Model'!$P$15="Annuity",-IFERROR(IPMT(D1_I/12,$C113,D1_T,OFFSET(AL$4,,-$C113+1),0),),-IFERROR(ISPMT(D1_I/12,$C113-1,D1_T,OFFSET(AL$4,,-$C113+1)),)))</f>
        <v>0</v>
      </c>
      <c r="AN113" s="548">
        <f ca="1">IF($C113=0,0,IF('Clinic Model'!$P$15="Annuity",-IFERROR(IPMT(D1_I/12,$C113,D1_T,OFFSET(AM$4,,-$C113+1),0),),-IFERROR(ISPMT(D1_I/12,$C113-1,D1_T,OFFSET(AM$4,,-$C113+1)),)))</f>
        <v>0</v>
      </c>
      <c r="AO113" s="548">
        <f ca="1">IF($C113=0,0,IF('Clinic Model'!$P$15="Annuity",-IFERROR(IPMT(D1_I/12,$C113,D1_T,OFFSET(AN$4,,-$C113+1),0),),-IFERROR(ISPMT(D1_I/12,$C113-1,D1_T,OFFSET(AN$4,,-$C113+1)),)))</f>
        <v>0</v>
      </c>
      <c r="AP113" s="548">
        <f ca="1">IF($C113=0,0,IF('Clinic Model'!$P$15="Annuity",-IFERROR(IPMT(D1_I/12,$C113,D1_T,OFFSET(AO$4,,-$C113+1),0),),-IFERROR(ISPMT(D1_I/12,$C113-1,D1_T,OFFSET(AO$4,,-$C113+1)),)))</f>
        <v>0</v>
      </c>
      <c r="AQ113" s="548">
        <f ca="1">IF($C113=0,0,IF('Clinic Model'!$P$15="Annuity",-IFERROR(IPMT(D1_I/12,$C113,D1_T,OFFSET(AP$4,,-$C113+1),0),),-IFERROR(ISPMT(D1_I/12,$C113-1,D1_T,OFFSET(AP$4,,-$C113+1)),)))</f>
        <v>0</v>
      </c>
      <c r="AR113" s="548">
        <f ca="1">IF($C113=0,0,IF('Clinic Model'!$P$15="Annuity",-IFERROR(IPMT(D1_I/12,$C113,D1_T,OFFSET(AQ$4,,-$C113+1),0),),-IFERROR(ISPMT(D1_I/12,$C113-1,D1_T,OFFSET(AQ$4,,-$C113+1)),)))</f>
        <v>0</v>
      </c>
      <c r="AS113" s="548">
        <f ca="1">IF($C113=0,0,IF('Clinic Model'!$P$15="Annuity",-IFERROR(IPMT(D1_I/12,$C113,D1_T,OFFSET(AR$4,,-$C113+1),0),),-IFERROR(ISPMT(D1_I/12,$C113-1,D1_T,OFFSET(AR$4,,-$C113+1)),)))</f>
        <v>0</v>
      </c>
      <c r="AT113" s="548">
        <f ca="1">IF($C113=0,0,IF('Clinic Model'!$P$15="Annuity",-IFERROR(IPMT(D1_I/12,$C113,D1_T,OFFSET(AS$4,,-$C113+1),0),),-IFERROR(ISPMT(D1_I/12,$C113-1,D1_T,OFFSET(AS$4,,-$C113+1)),)))</f>
        <v>0</v>
      </c>
      <c r="AU113" s="548">
        <f ca="1">IF($C113=0,0,IF('Clinic Model'!$P$15="Annuity",-IFERROR(IPMT(D1_I/12,$C113,D1_T,OFFSET(AT$4,,-$C113+1),0),),-IFERROR(ISPMT(D1_I/12,$C113-1,D1_T,OFFSET(AT$4,,-$C113+1)),)))</f>
        <v>0</v>
      </c>
      <c r="AV113" s="548">
        <f ca="1">IF($C113=0,0,IF('Clinic Model'!$P$15="Annuity",-IFERROR(IPMT(D1_I/12,$C113,D1_T,OFFSET(AU$4,,-$C113+1),0),),-IFERROR(ISPMT(D1_I/12,$C113-1,D1_T,OFFSET(AU$4,,-$C113+1)),)))</f>
        <v>0</v>
      </c>
      <c r="AW113" s="548">
        <f ca="1">IF($C113=0,0,IF('Clinic Model'!$P$15="Annuity",-IFERROR(IPMT(D1_I/12,$C113,D1_T,OFFSET(AV$4,,-$C113+1),0),),-IFERROR(ISPMT(D1_I/12,$C113-1,D1_T,OFFSET(AV$4,,-$C113+1)),)))</f>
        <v>0</v>
      </c>
      <c r="AX113" s="548">
        <f ca="1">IF($C113=0,0,IF('Clinic Model'!$P$15="Annuity",-IFERROR(IPMT(D1_I/12,$C113,D1_T,OFFSET(AW$4,,-$C113+1),0),),-IFERROR(ISPMT(D1_I/12,$C113-1,D1_T,OFFSET(AW$4,,-$C113+1)),)))</f>
        <v>0</v>
      </c>
      <c r="AY113" s="548">
        <f ca="1">IF($C113=0,0,IF('Clinic Model'!$P$15="Annuity",-IFERROR(IPMT(D1_I/12,$C113,D1_T,OFFSET(AX$4,,-$C113+1),0),),-IFERROR(ISPMT(D1_I/12,$C113-1,D1_T,OFFSET(AX$4,,-$C113+1)),)))</f>
        <v>0</v>
      </c>
      <c r="AZ113" s="548">
        <f ca="1">IF($C113=0,0,IF('Clinic Model'!$P$15="Annuity",-IFERROR(IPMT(D1_I/12,$C113,D1_T,OFFSET(AY$4,,-$C113+1),0),),-IFERROR(ISPMT(D1_I/12,$C113-1,D1_T,OFFSET(AY$4,,-$C113+1)),)))</f>
        <v>0</v>
      </c>
      <c r="BA113" s="548">
        <f ca="1">IF($C113=0,0,IF('Clinic Model'!$P$15="Annuity",-IFERROR(IPMT(D1_I/12,$C113,D1_T,OFFSET(AZ$4,,-$C113+1),0),),-IFERROR(ISPMT(D1_I/12,$C113-1,D1_T,OFFSET(AZ$4,,-$C113+1)),)))</f>
        <v>0</v>
      </c>
      <c r="BB113" s="548">
        <f ca="1">IF($C113=0,0,IF('Clinic Model'!$P$15="Annuity",-IFERROR(IPMT(D1_I/12,$C113,D1_T,OFFSET(BA$4,,-$C113+1),0),),-IFERROR(ISPMT(D1_I/12,$C113-1,D1_T,OFFSET(BA$4,,-$C113+1)),)))</f>
        <v>0</v>
      </c>
      <c r="BC113" s="548">
        <f ca="1">IF($C113=0,0,IF('Clinic Model'!$P$15="Annuity",-IFERROR(IPMT(D1_I/12,$C113,D1_T,OFFSET(BB$4,,-$C113+1),0),),-IFERROR(ISPMT(D1_I/12,$C113-1,D1_T,OFFSET(BB$4,,-$C113+1)),)))</f>
        <v>0</v>
      </c>
      <c r="BD113" s="548">
        <f ca="1">IF($C113=0,0,IF('Clinic Model'!$P$15="Annuity",-IFERROR(IPMT(D1_I/12,$C113,D1_T,OFFSET(BC$4,,-$C113+1),0),),-IFERROR(ISPMT(D1_I/12,$C113-1,D1_T,OFFSET(BC$4,,-$C113+1)),)))</f>
        <v>0</v>
      </c>
      <c r="BE113" s="548">
        <f ca="1">IF($C113=0,0,IF('Clinic Model'!$P$15="Annuity",-IFERROR(IPMT(D1_I/12,$C113,D1_T,OFFSET(BD$4,,-$C113+1),0),),-IFERROR(ISPMT(D1_I/12,$C113-1,D1_T,OFFSET(BD$4,,-$C113+1)),)))</f>
        <v>0</v>
      </c>
      <c r="BF113" s="548">
        <f ca="1">IF($C113=0,0,IF('Clinic Model'!$P$15="Annuity",-IFERROR(IPMT(D1_I/12,$C113,D1_T,OFFSET(BE$4,,-$C113+1),0),),-IFERROR(ISPMT(D1_I/12,$C113-1,D1_T,OFFSET(BE$4,,-$C113+1)),)))</f>
        <v>0</v>
      </c>
      <c r="BG113" s="548">
        <f ca="1">IF($C113=0,0,IF('Clinic Model'!$P$15="Annuity",-IFERROR(IPMT(D1_I/12,$C113,D1_T,OFFSET(BF$4,,-$C113+1),0),),-IFERROR(ISPMT(D1_I/12,$C113-1,D1_T,OFFSET(BF$4,,-$C113+1)),)))</f>
        <v>0</v>
      </c>
      <c r="BH113" s="548">
        <f ca="1">IF($C113=0,0,IF('Clinic Model'!$P$15="Annuity",-IFERROR(IPMT(D1_I/12,$C113,D1_T,OFFSET(BG$4,,-$C113+1),0),),-IFERROR(ISPMT(D1_I/12,$C113-1,D1_T,OFFSET(BG$4,,-$C113+1)),)))</f>
        <v>0</v>
      </c>
      <c r="BI113" s="548">
        <f ca="1">IF($C113=0,0,IF('Clinic Model'!$P$15="Annuity",-IFERROR(IPMT(D1_I/12,$C113,D1_T,OFFSET(BH$4,,-$C113+1),0),),-IFERROR(ISPMT(D1_I/12,$C113-1,D1_T,OFFSET(BH$4,,-$C113+1)),)))</f>
        <v>0</v>
      </c>
      <c r="BJ113" s="548">
        <f ca="1">IF($C113=0,0,IF('Clinic Model'!$P$15="Annuity",-IFERROR(IPMT(D1_I/12,$C113,D1_T,OFFSET(BI$4,,-$C113+1),0),),-IFERROR(ISPMT(D1_I/12,$C113-1,D1_T,OFFSET(BI$4,,-$C113+1)),)))</f>
        <v>0</v>
      </c>
      <c r="BK113" s="548">
        <f ca="1">IF($C113=0,0,IF('Clinic Model'!$P$15="Annuity",-IFERROR(IPMT(D1_I/12,$C113,D1_T,OFFSET(BJ$4,,-$C113+1),0),),-IFERROR(ISPMT(D1_I/12,$C113-1,D1_T,OFFSET(BJ$4,,-$C113+1)),)))</f>
        <v>0</v>
      </c>
      <c r="BL113" s="548">
        <f ca="1">IF($C113=0,0,IF('Clinic Model'!$P$15="Annuity",-IFERROR(IPMT(D1_I/12,$C113,D1_T,OFFSET(BK$4,,-$C113+1),0),),-IFERROR(ISPMT(D1_I/12,$C113-1,D1_T,OFFSET(BK$4,,-$C113+1)),)))</f>
        <v>0</v>
      </c>
    </row>
    <row r="114" spans="1:64" ht="10.5" hidden="1" customHeight="1" outlineLevel="1" x14ac:dyDescent="0.3">
      <c r="A114" s="105"/>
      <c r="B114" s="504"/>
      <c r="C114" s="105">
        <f t="shared" si="8"/>
        <v>0</v>
      </c>
      <c r="E114" s="548">
        <f ca="1">IF($C114=0,0,IF('Clinic Model'!$P$15="Annuity",-IFERROR(IPMT(D1_I/12,$C114,D1_T,OFFSET(D$4,,-$C114+1),0),),-IFERROR(ISPMT(D1_I/12,$C114-1,D1_T,OFFSET(D$4,,-$C114+1)),)))</f>
        <v>0</v>
      </c>
      <c r="F114" s="548">
        <f ca="1">IF($C114=0,0,IF('Clinic Model'!$P$15="Annuity",-IFERROR(IPMT(D1_I/12,$C114,D1_T,OFFSET(E$4,,-$C114+1),0),),-IFERROR(ISPMT(D1_I/12,$C114-1,D1_T,OFFSET(E$4,,-$C114+1)),)))</f>
        <v>0</v>
      </c>
      <c r="G114" s="548">
        <f ca="1">IF($C114=0,0,IF('Clinic Model'!$P$15="Annuity",-IFERROR(IPMT(D1_I/12,$C114,D1_T,OFFSET(F$4,,-$C114+1),0),),-IFERROR(ISPMT(D1_I/12,$C114-1,D1_T,OFFSET(F$4,,-$C114+1)),)))</f>
        <v>0</v>
      </c>
      <c r="H114" s="548">
        <f ca="1">IF($C114=0,0,IF('Clinic Model'!$P$15="Annuity",-IFERROR(IPMT(D1_I/12,$C114,D1_T,OFFSET(G$4,,-$C114+1),0),),-IFERROR(ISPMT(D1_I/12,$C114-1,D1_T,OFFSET(G$4,,-$C114+1)),)))</f>
        <v>0</v>
      </c>
      <c r="I114" s="548">
        <f ca="1">IF($C114=0,0,IF('Clinic Model'!$P$15="Annuity",-IFERROR(IPMT(D1_I/12,$C114,D1_T,OFFSET(H$4,,-$C114+1),0),),-IFERROR(ISPMT(D1_I/12,$C114-1,D1_T,OFFSET(H$4,,-$C114+1)),)))</f>
        <v>0</v>
      </c>
      <c r="J114" s="548">
        <f ca="1">IF($C114=0,0,IF('Clinic Model'!$P$15="Annuity",-IFERROR(IPMT(D1_I/12,$C114,D1_T,OFFSET(I$4,,-$C114+1),0),),-IFERROR(ISPMT(D1_I/12,$C114-1,D1_T,OFFSET(I$4,,-$C114+1)),)))</f>
        <v>0</v>
      </c>
      <c r="K114" s="548">
        <f ca="1">IF($C114=0,0,IF('Clinic Model'!$P$15="Annuity",-IFERROR(IPMT(D1_I/12,$C114,D1_T,OFFSET(J$4,,-$C114+1),0),),-IFERROR(ISPMT(D1_I/12,$C114-1,D1_T,OFFSET(J$4,,-$C114+1)),)))</f>
        <v>0</v>
      </c>
      <c r="L114" s="548">
        <f ca="1">IF($C114=0,0,IF('Clinic Model'!$P$15="Annuity",-IFERROR(IPMT(D1_I/12,$C114,D1_T,OFFSET(K$4,,-$C114+1),0),),-IFERROR(ISPMT(D1_I/12,$C114-1,D1_T,OFFSET(K$4,,-$C114+1)),)))</f>
        <v>0</v>
      </c>
      <c r="M114" s="548">
        <f ca="1">IF($C114=0,0,IF('Clinic Model'!$P$15="Annuity",-IFERROR(IPMT(D1_I/12,$C114,D1_T,OFFSET(L$4,,-$C114+1),0),),-IFERROR(ISPMT(D1_I/12,$C114-1,D1_T,OFFSET(L$4,,-$C114+1)),)))</f>
        <v>0</v>
      </c>
      <c r="N114" s="548">
        <f ca="1">IF($C114=0,0,IF('Clinic Model'!$P$15="Annuity",-IFERROR(IPMT(D1_I/12,$C114,D1_T,OFFSET(M$4,,-$C114+1),0),),-IFERROR(ISPMT(D1_I/12,$C114-1,D1_T,OFFSET(M$4,,-$C114+1)),)))</f>
        <v>0</v>
      </c>
      <c r="O114" s="548">
        <f ca="1">IF($C114=0,0,IF('Clinic Model'!$P$15="Annuity",-IFERROR(IPMT(D1_I/12,$C114,D1_T,OFFSET(N$4,,-$C114+1),0),),-IFERROR(ISPMT(D1_I/12,$C114-1,D1_T,OFFSET(N$4,,-$C114+1)),)))</f>
        <v>0</v>
      </c>
      <c r="P114" s="548">
        <f ca="1">IF($C114=0,0,IF('Clinic Model'!$P$15="Annuity",-IFERROR(IPMT(D1_I/12,$C114,D1_T,OFFSET(O$4,,-$C114+1),0),),-IFERROR(ISPMT(D1_I/12,$C114-1,D1_T,OFFSET(O$4,,-$C114+1)),)))</f>
        <v>0</v>
      </c>
      <c r="Q114" s="548">
        <f ca="1">IF($C114=0,0,IF('Clinic Model'!$P$15="Annuity",-IFERROR(IPMT(D1_I/12,$C114,D1_T,OFFSET(P$4,,-$C114+1),0),),-IFERROR(ISPMT(D1_I/12,$C114-1,D1_T,OFFSET(P$4,,-$C114+1)),)))</f>
        <v>0</v>
      </c>
      <c r="R114" s="548">
        <f ca="1">IF($C114=0,0,IF('Clinic Model'!$P$15="Annuity",-IFERROR(IPMT(D1_I/12,$C114,D1_T,OFFSET(Q$4,,-$C114+1),0),),-IFERROR(ISPMT(D1_I/12,$C114-1,D1_T,OFFSET(Q$4,,-$C114+1)),)))</f>
        <v>0</v>
      </c>
      <c r="S114" s="548">
        <f ca="1">IF($C114=0,0,IF('Clinic Model'!$P$15="Annuity",-IFERROR(IPMT(D1_I/12,$C114,D1_T,OFFSET(R$4,,-$C114+1),0),),-IFERROR(ISPMT(D1_I/12,$C114-1,D1_T,OFFSET(R$4,,-$C114+1)),)))</f>
        <v>0</v>
      </c>
      <c r="T114" s="548">
        <f ca="1">IF($C114=0,0,IF('Clinic Model'!$P$15="Annuity",-IFERROR(IPMT(D1_I/12,$C114,D1_T,OFFSET(S$4,,-$C114+1),0),),-IFERROR(ISPMT(D1_I/12,$C114-1,D1_T,OFFSET(S$4,,-$C114+1)),)))</f>
        <v>0</v>
      </c>
      <c r="U114" s="548">
        <f ca="1">IF($C114=0,0,IF('Clinic Model'!$P$15="Annuity",-IFERROR(IPMT(D1_I/12,$C114,D1_T,OFFSET(T$4,,-$C114+1),0),),-IFERROR(ISPMT(D1_I/12,$C114-1,D1_T,OFFSET(T$4,,-$C114+1)),)))</f>
        <v>0</v>
      </c>
      <c r="V114" s="548">
        <f ca="1">IF($C114=0,0,IF('Clinic Model'!$P$15="Annuity",-IFERROR(IPMT(D1_I/12,$C114,D1_T,OFFSET(U$4,,-$C114+1),0),),-IFERROR(ISPMT(D1_I/12,$C114-1,D1_T,OFFSET(U$4,,-$C114+1)),)))</f>
        <v>0</v>
      </c>
      <c r="W114" s="548">
        <f ca="1">IF($C114=0,0,IF('Clinic Model'!$P$15="Annuity",-IFERROR(IPMT(D1_I/12,$C114,D1_T,OFFSET(V$4,,-$C114+1),0),),-IFERROR(ISPMT(D1_I/12,$C114-1,D1_T,OFFSET(V$4,,-$C114+1)),)))</f>
        <v>0</v>
      </c>
      <c r="X114" s="548">
        <f ca="1">IF($C114=0,0,IF('Clinic Model'!$P$15="Annuity",-IFERROR(IPMT(D1_I/12,$C114,D1_T,OFFSET(W$4,,-$C114+1),0),),-IFERROR(ISPMT(D1_I/12,$C114-1,D1_T,OFFSET(W$4,,-$C114+1)),)))</f>
        <v>0</v>
      </c>
      <c r="Y114" s="548">
        <f ca="1">IF($C114=0,0,IF('Clinic Model'!$P$15="Annuity",-IFERROR(IPMT(D1_I/12,$C114,D1_T,OFFSET(X$4,,-$C114+1),0),),-IFERROR(ISPMT(D1_I/12,$C114-1,D1_T,OFFSET(X$4,,-$C114+1)),)))</f>
        <v>0</v>
      </c>
      <c r="Z114" s="548">
        <f ca="1">IF($C114=0,0,IF('Clinic Model'!$P$15="Annuity",-IFERROR(IPMT(D1_I/12,$C114,D1_T,OFFSET(Y$4,,-$C114+1),0),),-IFERROR(ISPMT(D1_I/12,$C114-1,D1_T,OFFSET(Y$4,,-$C114+1)),)))</f>
        <v>0</v>
      </c>
      <c r="AA114" s="548">
        <f ca="1">IF($C114=0,0,IF('Clinic Model'!$P$15="Annuity",-IFERROR(IPMT(D1_I/12,$C114,D1_T,OFFSET(Z$4,,-$C114+1),0),),-IFERROR(ISPMT(D1_I/12,$C114-1,D1_T,OFFSET(Z$4,,-$C114+1)),)))</f>
        <v>0</v>
      </c>
      <c r="AB114" s="548">
        <f ca="1">IF($C114=0,0,IF('Clinic Model'!$P$15="Annuity",-IFERROR(IPMT(D1_I/12,$C114,D1_T,OFFSET(AA$4,,-$C114+1),0),),-IFERROR(ISPMT(D1_I/12,$C114-1,D1_T,OFFSET(AA$4,,-$C114+1)),)))</f>
        <v>0</v>
      </c>
      <c r="AC114" s="548">
        <f ca="1">IF($C114=0,0,IF('Clinic Model'!$P$15="Annuity",-IFERROR(IPMT(D1_I/12,$C114,D1_T,OFFSET(AB$4,,-$C114+1),0),),-IFERROR(ISPMT(D1_I/12,$C114-1,D1_T,OFFSET(AB$4,,-$C114+1)),)))</f>
        <v>0</v>
      </c>
      <c r="AD114" s="548">
        <f ca="1">IF($C114=0,0,IF('Clinic Model'!$P$15="Annuity",-IFERROR(IPMT(D1_I/12,$C114,D1_T,OFFSET(AC$4,,-$C114+1),0),),-IFERROR(ISPMT(D1_I/12,$C114-1,D1_T,OFFSET(AC$4,,-$C114+1)),)))</f>
        <v>0</v>
      </c>
      <c r="AE114" s="548">
        <f ca="1">IF($C114=0,0,IF('Clinic Model'!$P$15="Annuity",-IFERROR(IPMT(D1_I/12,$C114,D1_T,OFFSET(AD$4,,-$C114+1),0),),-IFERROR(ISPMT(D1_I/12,$C114-1,D1_T,OFFSET(AD$4,,-$C114+1)),)))</f>
        <v>0</v>
      </c>
      <c r="AF114" s="548">
        <f ca="1">IF($C114=0,0,IF('Clinic Model'!$P$15="Annuity",-IFERROR(IPMT(D1_I/12,$C114,D1_T,OFFSET(AE$4,,-$C114+1),0),),-IFERROR(ISPMT(D1_I/12,$C114-1,D1_T,OFFSET(AE$4,,-$C114+1)),)))</f>
        <v>0</v>
      </c>
      <c r="AG114" s="548">
        <f ca="1">IF($C114=0,0,IF('Clinic Model'!$P$15="Annuity",-IFERROR(IPMT(D1_I/12,$C114,D1_T,OFFSET(AF$4,,-$C114+1),0),),-IFERROR(ISPMT(D1_I/12,$C114-1,D1_T,OFFSET(AF$4,,-$C114+1)),)))</f>
        <v>0</v>
      </c>
      <c r="AH114" s="548">
        <f ca="1">IF($C114=0,0,IF('Clinic Model'!$P$15="Annuity",-IFERROR(IPMT(D1_I/12,$C114,D1_T,OFFSET(AG$4,,-$C114+1),0),),-IFERROR(ISPMT(D1_I/12,$C114-1,D1_T,OFFSET(AG$4,,-$C114+1)),)))</f>
        <v>0</v>
      </c>
      <c r="AI114" s="548">
        <f ca="1">IF($C114=0,0,IF('Clinic Model'!$P$15="Annuity",-IFERROR(IPMT(D1_I/12,$C114,D1_T,OFFSET(AH$4,,-$C114+1),0),),-IFERROR(ISPMT(D1_I/12,$C114-1,D1_T,OFFSET(AH$4,,-$C114+1)),)))</f>
        <v>0</v>
      </c>
      <c r="AJ114" s="548">
        <f ca="1">IF($C114=0,0,IF('Clinic Model'!$P$15="Annuity",-IFERROR(IPMT(D1_I/12,$C114,D1_T,OFFSET(AI$4,,-$C114+1),0),),-IFERROR(ISPMT(D1_I/12,$C114-1,D1_T,OFFSET(AI$4,,-$C114+1)),)))</f>
        <v>0</v>
      </c>
      <c r="AK114" s="548">
        <f ca="1">IF($C114=0,0,IF('Clinic Model'!$P$15="Annuity",-IFERROR(IPMT(D1_I/12,$C114,D1_T,OFFSET(AJ$4,,-$C114+1),0),),-IFERROR(ISPMT(D1_I/12,$C114-1,D1_T,OFFSET(AJ$4,,-$C114+1)),)))</f>
        <v>0</v>
      </c>
      <c r="AL114" s="548">
        <f ca="1">IF($C114=0,0,IF('Clinic Model'!$P$15="Annuity",-IFERROR(IPMT(D1_I/12,$C114,D1_T,OFFSET(AK$4,,-$C114+1),0),),-IFERROR(ISPMT(D1_I/12,$C114-1,D1_T,OFFSET(AK$4,,-$C114+1)),)))</f>
        <v>0</v>
      </c>
      <c r="AM114" s="548">
        <f ca="1">IF($C114=0,0,IF('Clinic Model'!$P$15="Annuity",-IFERROR(IPMT(D1_I/12,$C114,D1_T,OFFSET(AL$4,,-$C114+1),0),),-IFERROR(ISPMT(D1_I/12,$C114-1,D1_T,OFFSET(AL$4,,-$C114+1)),)))</f>
        <v>0</v>
      </c>
      <c r="AN114" s="548">
        <f ca="1">IF($C114=0,0,IF('Clinic Model'!$P$15="Annuity",-IFERROR(IPMT(D1_I/12,$C114,D1_T,OFFSET(AM$4,,-$C114+1),0),),-IFERROR(ISPMT(D1_I/12,$C114-1,D1_T,OFFSET(AM$4,,-$C114+1)),)))</f>
        <v>0</v>
      </c>
      <c r="AO114" s="548">
        <f ca="1">IF($C114=0,0,IF('Clinic Model'!$P$15="Annuity",-IFERROR(IPMT(D1_I/12,$C114,D1_T,OFFSET(AN$4,,-$C114+1),0),),-IFERROR(ISPMT(D1_I/12,$C114-1,D1_T,OFFSET(AN$4,,-$C114+1)),)))</f>
        <v>0</v>
      </c>
      <c r="AP114" s="548">
        <f ca="1">IF($C114=0,0,IF('Clinic Model'!$P$15="Annuity",-IFERROR(IPMT(D1_I/12,$C114,D1_T,OFFSET(AO$4,,-$C114+1),0),),-IFERROR(ISPMT(D1_I/12,$C114-1,D1_T,OFFSET(AO$4,,-$C114+1)),)))</f>
        <v>0</v>
      </c>
      <c r="AQ114" s="548">
        <f ca="1">IF($C114=0,0,IF('Clinic Model'!$P$15="Annuity",-IFERROR(IPMT(D1_I/12,$C114,D1_T,OFFSET(AP$4,,-$C114+1),0),),-IFERROR(ISPMT(D1_I/12,$C114-1,D1_T,OFFSET(AP$4,,-$C114+1)),)))</f>
        <v>0</v>
      </c>
      <c r="AR114" s="548">
        <f ca="1">IF($C114=0,0,IF('Clinic Model'!$P$15="Annuity",-IFERROR(IPMT(D1_I/12,$C114,D1_T,OFFSET(AQ$4,,-$C114+1),0),),-IFERROR(ISPMT(D1_I/12,$C114-1,D1_T,OFFSET(AQ$4,,-$C114+1)),)))</f>
        <v>0</v>
      </c>
      <c r="AS114" s="548">
        <f ca="1">IF($C114=0,0,IF('Clinic Model'!$P$15="Annuity",-IFERROR(IPMT(D1_I/12,$C114,D1_T,OFFSET(AR$4,,-$C114+1),0),),-IFERROR(ISPMT(D1_I/12,$C114-1,D1_T,OFFSET(AR$4,,-$C114+1)),)))</f>
        <v>0</v>
      </c>
      <c r="AT114" s="548">
        <f ca="1">IF($C114=0,0,IF('Clinic Model'!$P$15="Annuity",-IFERROR(IPMT(D1_I/12,$C114,D1_T,OFFSET(AS$4,,-$C114+1),0),),-IFERROR(ISPMT(D1_I/12,$C114-1,D1_T,OFFSET(AS$4,,-$C114+1)),)))</f>
        <v>0</v>
      </c>
      <c r="AU114" s="548">
        <f ca="1">IF($C114=0,0,IF('Clinic Model'!$P$15="Annuity",-IFERROR(IPMT(D1_I/12,$C114,D1_T,OFFSET(AT$4,,-$C114+1),0),),-IFERROR(ISPMT(D1_I/12,$C114-1,D1_T,OFFSET(AT$4,,-$C114+1)),)))</f>
        <v>0</v>
      </c>
      <c r="AV114" s="548">
        <f ca="1">IF($C114=0,0,IF('Clinic Model'!$P$15="Annuity",-IFERROR(IPMT(D1_I/12,$C114,D1_T,OFFSET(AU$4,,-$C114+1),0),),-IFERROR(ISPMT(D1_I/12,$C114-1,D1_T,OFFSET(AU$4,,-$C114+1)),)))</f>
        <v>0</v>
      </c>
      <c r="AW114" s="548">
        <f ca="1">IF($C114=0,0,IF('Clinic Model'!$P$15="Annuity",-IFERROR(IPMT(D1_I/12,$C114,D1_T,OFFSET(AV$4,,-$C114+1),0),),-IFERROR(ISPMT(D1_I/12,$C114-1,D1_T,OFFSET(AV$4,,-$C114+1)),)))</f>
        <v>0</v>
      </c>
      <c r="AX114" s="548">
        <f ca="1">IF($C114=0,0,IF('Clinic Model'!$P$15="Annuity",-IFERROR(IPMT(D1_I/12,$C114,D1_T,OFFSET(AW$4,,-$C114+1),0),),-IFERROR(ISPMT(D1_I/12,$C114-1,D1_T,OFFSET(AW$4,,-$C114+1)),)))</f>
        <v>0</v>
      </c>
      <c r="AY114" s="548">
        <f ca="1">IF($C114=0,0,IF('Clinic Model'!$P$15="Annuity",-IFERROR(IPMT(D1_I/12,$C114,D1_T,OFFSET(AX$4,,-$C114+1),0),),-IFERROR(ISPMT(D1_I/12,$C114-1,D1_T,OFFSET(AX$4,,-$C114+1)),)))</f>
        <v>0</v>
      </c>
      <c r="AZ114" s="548">
        <f ca="1">IF($C114=0,0,IF('Clinic Model'!$P$15="Annuity",-IFERROR(IPMT(D1_I/12,$C114,D1_T,OFFSET(AY$4,,-$C114+1),0),),-IFERROR(ISPMT(D1_I/12,$C114-1,D1_T,OFFSET(AY$4,,-$C114+1)),)))</f>
        <v>0</v>
      </c>
      <c r="BA114" s="548">
        <f ca="1">IF($C114=0,0,IF('Clinic Model'!$P$15="Annuity",-IFERROR(IPMT(D1_I/12,$C114,D1_T,OFFSET(AZ$4,,-$C114+1),0),),-IFERROR(ISPMT(D1_I/12,$C114-1,D1_T,OFFSET(AZ$4,,-$C114+1)),)))</f>
        <v>0</v>
      </c>
      <c r="BB114" s="548">
        <f ca="1">IF($C114=0,0,IF('Clinic Model'!$P$15="Annuity",-IFERROR(IPMT(D1_I/12,$C114,D1_T,OFFSET(BA$4,,-$C114+1),0),),-IFERROR(ISPMT(D1_I/12,$C114-1,D1_T,OFFSET(BA$4,,-$C114+1)),)))</f>
        <v>0</v>
      </c>
      <c r="BC114" s="548">
        <f ca="1">IF($C114=0,0,IF('Clinic Model'!$P$15="Annuity",-IFERROR(IPMT(D1_I/12,$C114,D1_T,OFFSET(BB$4,,-$C114+1),0),),-IFERROR(ISPMT(D1_I/12,$C114-1,D1_T,OFFSET(BB$4,,-$C114+1)),)))</f>
        <v>0</v>
      </c>
      <c r="BD114" s="548">
        <f ca="1">IF($C114=0,0,IF('Clinic Model'!$P$15="Annuity",-IFERROR(IPMT(D1_I/12,$C114,D1_T,OFFSET(BC$4,,-$C114+1),0),),-IFERROR(ISPMT(D1_I/12,$C114-1,D1_T,OFFSET(BC$4,,-$C114+1)),)))</f>
        <v>0</v>
      </c>
      <c r="BE114" s="548">
        <f ca="1">IF($C114=0,0,IF('Clinic Model'!$P$15="Annuity",-IFERROR(IPMT(D1_I/12,$C114,D1_T,OFFSET(BD$4,,-$C114+1),0),),-IFERROR(ISPMT(D1_I/12,$C114-1,D1_T,OFFSET(BD$4,,-$C114+1)),)))</f>
        <v>0</v>
      </c>
      <c r="BF114" s="548">
        <f ca="1">IF($C114=0,0,IF('Clinic Model'!$P$15="Annuity",-IFERROR(IPMT(D1_I/12,$C114,D1_T,OFFSET(BE$4,,-$C114+1),0),),-IFERROR(ISPMT(D1_I/12,$C114-1,D1_T,OFFSET(BE$4,,-$C114+1)),)))</f>
        <v>0</v>
      </c>
      <c r="BG114" s="548">
        <f ca="1">IF($C114=0,0,IF('Clinic Model'!$P$15="Annuity",-IFERROR(IPMT(D1_I/12,$C114,D1_T,OFFSET(BF$4,,-$C114+1),0),),-IFERROR(ISPMT(D1_I/12,$C114-1,D1_T,OFFSET(BF$4,,-$C114+1)),)))</f>
        <v>0</v>
      </c>
      <c r="BH114" s="548">
        <f ca="1">IF($C114=0,0,IF('Clinic Model'!$P$15="Annuity",-IFERROR(IPMT(D1_I/12,$C114,D1_T,OFFSET(BG$4,,-$C114+1),0),),-IFERROR(ISPMT(D1_I/12,$C114-1,D1_T,OFFSET(BG$4,,-$C114+1)),)))</f>
        <v>0</v>
      </c>
      <c r="BI114" s="548">
        <f ca="1">IF($C114=0,0,IF('Clinic Model'!$P$15="Annuity",-IFERROR(IPMT(D1_I/12,$C114,D1_T,OFFSET(BH$4,,-$C114+1),0),),-IFERROR(ISPMT(D1_I/12,$C114-1,D1_T,OFFSET(BH$4,,-$C114+1)),)))</f>
        <v>0</v>
      </c>
      <c r="BJ114" s="548">
        <f ca="1">IF($C114=0,0,IF('Clinic Model'!$P$15="Annuity",-IFERROR(IPMT(D1_I/12,$C114,D1_T,OFFSET(BI$4,,-$C114+1),0),),-IFERROR(ISPMT(D1_I/12,$C114-1,D1_T,OFFSET(BI$4,,-$C114+1)),)))</f>
        <v>0</v>
      </c>
      <c r="BK114" s="548">
        <f ca="1">IF($C114=0,0,IF('Clinic Model'!$P$15="Annuity",-IFERROR(IPMT(D1_I/12,$C114,D1_T,OFFSET(BJ$4,,-$C114+1),0),),-IFERROR(ISPMT(D1_I/12,$C114-1,D1_T,OFFSET(BJ$4,,-$C114+1)),)))</f>
        <v>0</v>
      </c>
      <c r="BL114" s="548">
        <f ca="1">IF($C114=0,0,IF('Clinic Model'!$P$15="Annuity",-IFERROR(IPMT(D1_I/12,$C114,D1_T,OFFSET(BK$4,,-$C114+1),0),),-IFERROR(ISPMT(D1_I/12,$C114-1,D1_T,OFFSET(BK$4,,-$C114+1)),)))</f>
        <v>0</v>
      </c>
    </row>
    <row r="115" spans="1:64" ht="10.5" hidden="1" customHeight="1" outlineLevel="1" x14ac:dyDescent="0.3">
      <c r="A115" s="105"/>
      <c r="B115" s="504"/>
      <c r="C115" s="105">
        <f t="shared" si="8"/>
        <v>0</v>
      </c>
      <c r="E115" s="548">
        <f ca="1">IF($C115=0,0,IF('Clinic Model'!$P$15="Annuity",-IFERROR(IPMT(D1_I/12,$C115,D1_T,OFFSET(D$4,,-$C115+1),0),),-IFERROR(ISPMT(D1_I/12,$C115-1,D1_T,OFFSET(D$4,,-$C115+1)),)))</f>
        <v>0</v>
      </c>
      <c r="F115" s="548">
        <f ca="1">IF($C115=0,0,IF('Clinic Model'!$P$15="Annuity",-IFERROR(IPMT(D1_I/12,$C115,D1_T,OFFSET(E$4,,-$C115+1),0),),-IFERROR(ISPMT(D1_I/12,$C115-1,D1_T,OFFSET(E$4,,-$C115+1)),)))</f>
        <v>0</v>
      </c>
      <c r="G115" s="548">
        <f ca="1">IF($C115=0,0,IF('Clinic Model'!$P$15="Annuity",-IFERROR(IPMT(D1_I/12,$C115,D1_T,OFFSET(F$4,,-$C115+1),0),),-IFERROR(ISPMT(D1_I/12,$C115-1,D1_T,OFFSET(F$4,,-$C115+1)),)))</f>
        <v>0</v>
      </c>
      <c r="H115" s="548">
        <f ca="1">IF($C115=0,0,IF('Clinic Model'!$P$15="Annuity",-IFERROR(IPMT(D1_I/12,$C115,D1_T,OFFSET(G$4,,-$C115+1),0),),-IFERROR(ISPMT(D1_I/12,$C115-1,D1_T,OFFSET(G$4,,-$C115+1)),)))</f>
        <v>0</v>
      </c>
      <c r="I115" s="548">
        <f ca="1">IF($C115=0,0,IF('Clinic Model'!$P$15="Annuity",-IFERROR(IPMT(D1_I/12,$C115,D1_T,OFFSET(H$4,,-$C115+1),0),),-IFERROR(ISPMT(D1_I/12,$C115-1,D1_T,OFFSET(H$4,,-$C115+1)),)))</f>
        <v>0</v>
      </c>
      <c r="J115" s="548">
        <f ca="1">IF($C115=0,0,IF('Clinic Model'!$P$15="Annuity",-IFERROR(IPMT(D1_I/12,$C115,D1_T,OFFSET(I$4,,-$C115+1),0),),-IFERROR(ISPMT(D1_I/12,$C115-1,D1_T,OFFSET(I$4,,-$C115+1)),)))</f>
        <v>0</v>
      </c>
      <c r="K115" s="548">
        <f ca="1">IF($C115=0,0,IF('Clinic Model'!$P$15="Annuity",-IFERROR(IPMT(D1_I/12,$C115,D1_T,OFFSET(J$4,,-$C115+1),0),),-IFERROR(ISPMT(D1_I/12,$C115-1,D1_T,OFFSET(J$4,,-$C115+1)),)))</f>
        <v>0</v>
      </c>
      <c r="L115" s="548">
        <f ca="1">IF($C115=0,0,IF('Clinic Model'!$P$15="Annuity",-IFERROR(IPMT(D1_I/12,$C115,D1_T,OFFSET(K$4,,-$C115+1),0),),-IFERROR(ISPMT(D1_I/12,$C115-1,D1_T,OFFSET(K$4,,-$C115+1)),)))</f>
        <v>0</v>
      </c>
      <c r="M115" s="548">
        <f ca="1">IF($C115=0,0,IF('Clinic Model'!$P$15="Annuity",-IFERROR(IPMT(D1_I/12,$C115,D1_T,OFFSET(L$4,,-$C115+1),0),),-IFERROR(ISPMT(D1_I/12,$C115-1,D1_T,OFFSET(L$4,,-$C115+1)),)))</f>
        <v>0</v>
      </c>
      <c r="N115" s="548">
        <f ca="1">IF($C115=0,0,IF('Clinic Model'!$P$15="Annuity",-IFERROR(IPMT(D1_I/12,$C115,D1_T,OFFSET(M$4,,-$C115+1),0),),-IFERROR(ISPMT(D1_I/12,$C115-1,D1_T,OFFSET(M$4,,-$C115+1)),)))</f>
        <v>0</v>
      </c>
      <c r="O115" s="548">
        <f ca="1">IF($C115=0,0,IF('Clinic Model'!$P$15="Annuity",-IFERROR(IPMT(D1_I/12,$C115,D1_T,OFFSET(N$4,,-$C115+1),0),),-IFERROR(ISPMT(D1_I/12,$C115-1,D1_T,OFFSET(N$4,,-$C115+1)),)))</f>
        <v>0</v>
      </c>
      <c r="P115" s="548">
        <f ca="1">IF($C115=0,0,IF('Clinic Model'!$P$15="Annuity",-IFERROR(IPMT(D1_I/12,$C115,D1_T,OFFSET(O$4,,-$C115+1),0),),-IFERROR(ISPMT(D1_I/12,$C115-1,D1_T,OFFSET(O$4,,-$C115+1)),)))</f>
        <v>0</v>
      </c>
      <c r="Q115" s="548">
        <f ca="1">IF($C115=0,0,IF('Clinic Model'!$P$15="Annuity",-IFERROR(IPMT(D1_I/12,$C115,D1_T,OFFSET(P$4,,-$C115+1),0),),-IFERROR(ISPMT(D1_I/12,$C115-1,D1_T,OFFSET(P$4,,-$C115+1)),)))</f>
        <v>0</v>
      </c>
      <c r="R115" s="548">
        <f ca="1">IF($C115=0,0,IF('Clinic Model'!$P$15="Annuity",-IFERROR(IPMT(D1_I/12,$C115,D1_T,OFFSET(Q$4,,-$C115+1),0),),-IFERROR(ISPMT(D1_I/12,$C115-1,D1_T,OFFSET(Q$4,,-$C115+1)),)))</f>
        <v>0</v>
      </c>
      <c r="S115" s="548">
        <f ca="1">IF($C115=0,0,IF('Clinic Model'!$P$15="Annuity",-IFERROR(IPMT(D1_I/12,$C115,D1_T,OFFSET(R$4,,-$C115+1),0),),-IFERROR(ISPMT(D1_I/12,$C115-1,D1_T,OFFSET(R$4,,-$C115+1)),)))</f>
        <v>0</v>
      </c>
      <c r="T115" s="548">
        <f ca="1">IF($C115=0,0,IF('Clinic Model'!$P$15="Annuity",-IFERROR(IPMT(D1_I/12,$C115,D1_T,OFFSET(S$4,,-$C115+1),0),),-IFERROR(ISPMT(D1_I/12,$C115-1,D1_T,OFFSET(S$4,,-$C115+1)),)))</f>
        <v>0</v>
      </c>
      <c r="U115" s="548">
        <f ca="1">IF($C115=0,0,IF('Clinic Model'!$P$15="Annuity",-IFERROR(IPMT(D1_I/12,$C115,D1_T,OFFSET(T$4,,-$C115+1),0),),-IFERROR(ISPMT(D1_I/12,$C115-1,D1_T,OFFSET(T$4,,-$C115+1)),)))</f>
        <v>0</v>
      </c>
      <c r="V115" s="548">
        <f ca="1">IF($C115=0,0,IF('Clinic Model'!$P$15="Annuity",-IFERROR(IPMT(D1_I/12,$C115,D1_T,OFFSET(U$4,,-$C115+1),0),),-IFERROR(ISPMT(D1_I/12,$C115-1,D1_T,OFFSET(U$4,,-$C115+1)),)))</f>
        <v>0</v>
      </c>
      <c r="W115" s="548">
        <f ca="1">IF($C115=0,0,IF('Clinic Model'!$P$15="Annuity",-IFERROR(IPMT(D1_I/12,$C115,D1_T,OFFSET(V$4,,-$C115+1),0),),-IFERROR(ISPMT(D1_I/12,$C115-1,D1_T,OFFSET(V$4,,-$C115+1)),)))</f>
        <v>0</v>
      </c>
      <c r="X115" s="548">
        <f ca="1">IF($C115=0,0,IF('Clinic Model'!$P$15="Annuity",-IFERROR(IPMT(D1_I/12,$C115,D1_T,OFFSET(W$4,,-$C115+1),0),),-IFERROR(ISPMT(D1_I/12,$C115-1,D1_T,OFFSET(W$4,,-$C115+1)),)))</f>
        <v>0</v>
      </c>
      <c r="Y115" s="548">
        <f ca="1">IF($C115=0,0,IF('Clinic Model'!$P$15="Annuity",-IFERROR(IPMT(D1_I/12,$C115,D1_T,OFFSET(X$4,,-$C115+1),0),),-IFERROR(ISPMT(D1_I/12,$C115-1,D1_T,OFFSET(X$4,,-$C115+1)),)))</f>
        <v>0</v>
      </c>
      <c r="Z115" s="548">
        <f ca="1">IF($C115=0,0,IF('Clinic Model'!$P$15="Annuity",-IFERROR(IPMT(D1_I/12,$C115,D1_T,OFFSET(Y$4,,-$C115+1),0),),-IFERROR(ISPMT(D1_I/12,$C115-1,D1_T,OFFSET(Y$4,,-$C115+1)),)))</f>
        <v>0</v>
      </c>
      <c r="AA115" s="548">
        <f ca="1">IF($C115=0,0,IF('Clinic Model'!$P$15="Annuity",-IFERROR(IPMT(D1_I/12,$C115,D1_T,OFFSET(Z$4,,-$C115+1),0),),-IFERROR(ISPMT(D1_I/12,$C115-1,D1_T,OFFSET(Z$4,,-$C115+1)),)))</f>
        <v>0</v>
      </c>
      <c r="AB115" s="548">
        <f ca="1">IF($C115=0,0,IF('Clinic Model'!$P$15="Annuity",-IFERROR(IPMT(D1_I/12,$C115,D1_T,OFFSET(AA$4,,-$C115+1),0),),-IFERROR(ISPMT(D1_I/12,$C115-1,D1_T,OFFSET(AA$4,,-$C115+1)),)))</f>
        <v>0</v>
      </c>
      <c r="AC115" s="548">
        <f ca="1">IF($C115=0,0,IF('Clinic Model'!$P$15="Annuity",-IFERROR(IPMT(D1_I/12,$C115,D1_T,OFFSET(AB$4,,-$C115+1),0),),-IFERROR(ISPMT(D1_I/12,$C115-1,D1_T,OFFSET(AB$4,,-$C115+1)),)))</f>
        <v>0</v>
      </c>
      <c r="AD115" s="548">
        <f ca="1">IF($C115=0,0,IF('Clinic Model'!$P$15="Annuity",-IFERROR(IPMT(D1_I/12,$C115,D1_T,OFFSET(AC$4,,-$C115+1),0),),-IFERROR(ISPMT(D1_I/12,$C115-1,D1_T,OFFSET(AC$4,,-$C115+1)),)))</f>
        <v>0</v>
      </c>
      <c r="AE115" s="548">
        <f ca="1">IF($C115=0,0,IF('Clinic Model'!$P$15="Annuity",-IFERROR(IPMT(D1_I/12,$C115,D1_T,OFFSET(AD$4,,-$C115+1),0),),-IFERROR(ISPMT(D1_I/12,$C115-1,D1_T,OFFSET(AD$4,,-$C115+1)),)))</f>
        <v>0</v>
      </c>
      <c r="AF115" s="548">
        <f ca="1">IF($C115=0,0,IF('Clinic Model'!$P$15="Annuity",-IFERROR(IPMT(D1_I/12,$C115,D1_T,OFFSET(AE$4,,-$C115+1),0),),-IFERROR(ISPMT(D1_I/12,$C115-1,D1_T,OFFSET(AE$4,,-$C115+1)),)))</f>
        <v>0</v>
      </c>
      <c r="AG115" s="548">
        <f ca="1">IF($C115=0,0,IF('Clinic Model'!$P$15="Annuity",-IFERROR(IPMT(D1_I/12,$C115,D1_T,OFFSET(AF$4,,-$C115+1),0),),-IFERROR(ISPMT(D1_I/12,$C115-1,D1_T,OFFSET(AF$4,,-$C115+1)),)))</f>
        <v>0</v>
      </c>
      <c r="AH115" s="548">
        <f ca="1">IF($C115=0,0,IF('Clinic Model'!$P$15="Annuity",-IFERROR(IPMT(D1_I/12,$C115,D1_T,OFFSET(AG$4,,-$C115+1),0),),-IFERROR(ISPMT(D1_I/12,$C115-1,D1_T,OFFSET(AG$4,,-$C115+1)),)))</f>
        <v>0</v>
      </c>
      <c r="AI115" s="548">
        <f ca="1">IF($C115=0,0,IF('Clinic Model'!$P$15="Annuity",-IFERROR(IPMT(D1_I/12,$C115,D1_T,OFFSET(AH$4,,-$C115+1),0),),-IFERROR(ISPMT(D1_I/12,$C115-1,D1_T,OFFSET(AH$4,,-$C115+1)),)))</f>
        <v>0</v>
      </c>
      <c r="AJ115" s="548">
        <f ca="1">IF($C115=0,0,IF('Clinic Model'!$P$15="Annuity",-IFERROR(IPMT(D1_I/12,$C115,D1_T,OFFSET(AI$4,,-$C115+1),0),),-IFERROR(ISPMT(D1_I/12,$C115-1,D1_T,OFFSET(AI$4,,-$C115+1)),)))</f>
        <v>0</v>
      </c>
      <c r="AK115" s="548">
        <f ca="1">IF($C115=0,0,IF('Clinic Model'!$P$15="Annuity",-IFERROR(IPMT(D1_I/12,$C115,D1_T,OFFSET(AJ$4,,-$C115+1),0),),-IFERROR(ISPMT(D1_I/12,$C115-1,D1_T,OFFSET(AJ$4,,-$C115+1)),)))</f>
        <v>0</v>
      </c>
      <c r="AL115" s="548">
        <f ca="1">IF($C115=0,0,IF('Clinic Model'!$P$15="Annuity",-IFERROR(IPMT(D1_I/12,$C115,D1_T,OFFSET(AK$4,,-$C115+1),0),),-IFERROR(ISPMT(D1_I/12,$C115-1,D1_T,OFFSET(AK$4,,-$C115+1)),)))</f>
        <v>0</v>
      </c>
      <c r="AM115" s="548">
        <f ca="1">IF($C115=0,0,IF('Clinic Model'!$P$15="Annuity",-IFERROR(IPMT(D1_I/12,$C115,D1_T,OFFSET(AL$4,,-$C115+1),0),),-IFERROR(ISPMT(D1_I/12,$C115-1,D1_T,OFFSET(AL$4,,-$C115+1)),)))</f>
        <v>0</v>
      </c>
      <c r="AN115" s="548">
        <f ca="1">IF($C115=0,0,IF('Clinic Model'!$P$15="Annuity",-IFERROR(IPMT(D1_I/12,$C115,D1_T,OFFSET(AM$4,,-$C115+1),0),),-IFERROR(ISPMT(D1_I/12,$C115-1,D1_T,OFFSET(AM$4,,-$C115+1)),)))</f>
        <v>0</v>
      </c>
      <c r="AO115" s="548">
        <f ca="1">IF($C115=0,0,IF('Clinic Model'!$P$15="Annuity",-IFERROR(IPMT(D1_I/12,$C115,D1_T,OFFSET(AN$4,,-$C115+1),0),),-IFERROR(ISPMT(D1_I/12,$C115-1,D1_T,OFFSET(AN$4,,-$C115+1)),)))</f>
        <v>0</v>
      </c>
      <c r="AP115" s="548">
        <f ca="1">IF($C115=0,0,IF('Clinic Model'!$P$15="Annuity",-IFERROR(IPMT(D1_I/12,$C115,D1_T,OFFSET(AO$4,,-$C115+1),0),),-IFERROR(ISPMT(D1_I/12,$C115-1,D1_T,OFFSET(AO$4,,-$C115+1)),)))</f>
        <v>0</v>
      </c>
      <c r="AQ115" s="548">
        <f ca="1">IF($C115=0,0,IF('Clinic Model'!$P$15="Annuity",-IFERROR(IPMT(D1_I/12,$C115,D1_T,OFFSET(AP$4,,-$C115+1),0),),-IFERROR(ISPMT(D1_I/12,$C115-1,D1_T,OFFSET(AP$4,,-$C115+1)),)))</f>
        <v>0</v>
      </c>
      <c r="AR115" s="548">
        <f ca="1">IF($C115=0,0,IF('Clinic Model'!$P$15="Annuity",-IFERROR(IPMT(D1_I/12,$C115,D1_T,OFFSET(AQ$4,,-$C115+1),0),),-IFERROR(ISPMT(D1_I/12,$C115-1,D1_T,OFFSET(AQ$4,,-$C115+1)),)))</f>
        <v>0</v>
      </c>
      <c r="AS115" s="548">
        <f ca="1">IF($C115=0,0,IF('Clinic Model'!$P$15="Annuity",-IFERROR(IPMT(D1_I/12,$C115,D1_T,OFFSET(AR$4,,-$C115+1),0),),-IFERROR(ISPMT(D1_I/12,$C115-1,D1_T,OFFSET(AR$4,,-$C115+1)),)))</f>
        <v>0</v>
      </c>
      <c r="AT115" s="548">
        <f ca="1">IF($C115=0,0,IF('Clinic Model'!$P$15="Annuity",-IFERROR(IPMT(D1_I/12,$C115,D1_T,OFFSET(AS$4,,-$C115+1),0),),-IFERROR(ISPMT(D1_I/12,$C115-1,D1_T,OFFSET(AS$4,,-$C115+1)),)))</f>
        <v>0</v>
      </c>
      <c r="AU115" s="548">
        <f ca="1">IF($C115=0,0,IF('Clinic Model'!$P$15="Annuity",-IFERROR(IPMT(D1_I/12,$C115,D1_T,OFFSET(AT$4,,-$C115+1),0),),-IFERROR(ISPMT(D1_I/12,$C115-1,D1_T,OFFSET(AT$4,,-$C115+1)),)))</f>
        <v>0</v>
      </c>
      <c r="AV115" s="548">
        <f ca="1">IF($C115=0,0,IF('Clinic Model'!$P$15="Annuity",-IFERROR(IPMT(D1_I/12,$C115,D1_T,OFFSET(AU$4,,-$C115+1),0),),-IFERROR(ISPMT(D1_I/12,$C115-1,D1_T,OFFSET(AU$4,,-$C115+1)),)))</f>
        <v>0</v>
      </c>
      <c r="AW115" s="548">
        <f ca="1">IF($C115=0,0,IF('Clinic Model'!$P$15="Annuity",-IFERROR(IPMT(D1_I/12,$C115,D1_T,OFFSET(AV$4,,-$C115+1),0),),-IFERROR(ISPMT(D1_I/12,$C115-1,D1_T,OFFSET(AV$4,,-$C115+1)),)))</f>
        <v>0</v>
      </c>
      <c r="AX115" s="548">
        <f ca="1">IF($C115=0,0,IF('Clinic Model'!$P$15="Annuity",-IFERROR(IPMT(D1_I/12,$C115,D1_T,OFFSET(AW$4,,-$C115+1),0),),-IFERROR(ISPMT(D1_I/12,$C115-1,D1_T,OFFSET(AW$4,,-$C115+1)),)))</f>
        <v>0</v>
      </c>
      <c r="AY115" s="548">
        <f ca="1">IF($C115=0,0,IF('Clinic Model'!$P$15="Annuity",-IFERROR(IPMT(D1_I/12,$C115,D1_T,OFFSET(AX$4,,-$C115+1),0),),-IFERROR(ISPMT(D1_I/12,$C115-1,D1_T,OFFSET(AX$4,,-$C115+1)),)))</f>
        <v>0</v>
      </c>
      <c r="AZ115" s="548">
        <f ca="1">IF($C115=0,0,IF('Clinic Model'!$P$15="Annuity",-IFERROR(IPMT(D1_I/12,$C115,D1_T,OFFSET(AY$4,,-$C115+1),0),),-IFERROR(ISPMT(D1_I/12,$C115-1,D1_T,OFFSET(AY$4,,-$C115+1)),)))</f>
        <v>0</v>
      </c>
      <c r="BA115" s="548">
        <f ca="1">IF($C115=0,0,IF('Clinic Model'!$P$15="Annuity",-IFERROR(IPMT(D1_I/12,$C115,D1_T,OFFSET(AZ$4,,-$C115+1),0),),-IFERROR(ISPMT(D1_I/12,$C115-1,D1_T,OFFSET(AZ$4,,-$C115+1)),)))</f>
        <v>0</v>
      </c>
      <c r="BB115" s="548">
        <f ca="1">IF($C115=0,0,IF('Clinic Model'!$P$15="Annuity",-IFERROR(IPMT(D1_I/12,$C115,D1_T,OFFSET(BA$4,,-$C115+1),0),),-IFERROR(ISPMT(D1_I/12,$C115-1,D1_T,OFFSET(BA$4,,-$C115+1)),)))</f>
        <v>0</v>
      </c>
      <c r="BC115" s="548">
        <f ca="1">IF($C115=0,0,IF('Clinic Model'!$P$15="Annuity",-IFERROR(IPMT(D1_I/12,$C115,D1_T,OFFSET(BB$4,,-$C115+1),0),),-IFERROR(ISPMT(D1_I/12,$C115-1,D1_T,OFFSET(BB$4,,-$C115+1)),)))</f>
        <v>0</v>
      </c>
      <c r="BD115" s="548">
        <f ca="1">IF($C115=0,0,IF('Clinic Model'!$P$15="Annuity",-IFERROR(IPMT(D1_I/12,$C115,D1_T,OFFSET(BC$4,,-$C115+1),0),),-IFERROR(ISPMT(D1_I/12,$C115-1,D1_T,OFFSET(BC$4,,-$C115+1)),)))</f>
        <v>0</v>
      </c>
      <c r="BE115" s="548">
        <f ca="1">IF($C115=0,0,IF('Clinic Model'!$P$15="Annuity",-IFERROR(IPMT(D1_I/12,$C115,D1_T,OFFSET(BD$4,,-$C115+1),0),),-IFERROR(ISPMT(D1_I/12,$C115-1,D1_T,OFFSET(BD$4,,-$C115+1)),)))</f>
        <v>0</v>
      </c>
      <c r="BF115" s="548">
        <f ca="1">IF($C115=0,0,IF('Clinic Model'!$P$15="Annuity",-IFERROR(IPMT(D1_I/12,$C115,D1_T,OFFSET(BE$4,,-$C115+1),0),),-IFERROR(ISPMT(D1_I/12,$C115-1,D1_T,OFFSET(BE$4,,-$C115+1)),)))</f>
        <v>0</v>
      </c>
      <c r="BG115" s="548">
        <f ca="1">IF($C115=0,0,IF('Clinic Model'!$P$15="Annuity",-IFERROR(IPMT(D1_I/12,$C115,D1_T,OFFSET(BF$4,,-$C115+1),0),),-IFERROR(ISPMT(D1_I/12,$C115-1,D1_T,OFFSET(BF$4,,-$C115+1)),)))</f>
        <v>0</v>
      </c>
      <c r="BH115" s="548">
        <f ca="1">IF($C115=0,0,IF('Clinic Model'!$P$15="Annuity",-IFERROR(IPMT(D1_I/12,$C115,D1_T,OFFSET(BG$4,,-$C115+1),0),),-IFERROR(ISPMT(D1_I/12,$C115-1,D1_T,OFFSET(BG$4,,-$C115+1)),)))</f>
        <v>0</v>
      </c>
      <c r="BI115" s="548">
        <f ca="1">IF($C115=0,0,IF('Clinic Model'!$P$15="Annuity",-IFERROR(IPMT(D1_I/12,$C115,D1_T,OFFSET(BH$4,,-$C115+1),0),),-IFERROR(ISPMT(D1_I/12,$C115-1,D1_T,OFFSET(BH$4,,-$C115+1)),)))</f>
        <v>0</v>
      </c>
      <c r="BJ115" s="548">
        <f ca="1">IF($C115=0,0,IF('Clinic Model'!$P$15="Annuity",-IFERROR(IPMT(D1_I/12,$C115,D1_T,OFFSET(BI$4,,-$C115+1),0),),-IFERROR(ISPMT(D1_I/12,$C115-1,D1_T,OFFSET(BI$4,,-$C115+1)),)))</f>
        <v>0</v>
      </c>
      <c r="BK115" s="548">
        <f ca="1">IF($C115=0,0,IF('Clinic Model'!$P$15="Annuity",-IFERROR(IPMT(D1_I/12,$C115,D1_T,OFFSET(BJ$4,,-$C115+1),0),),-IFERROR(ISPMT(D1_I/12,$C115-1,D1_T,OFFSET(BJ$4,,-$C115+1)),)))</f>
        <v>0</v>
      </c>
      <c r="BL115" s="548">
        <f ca="1">IF($C115=0,0,IF('Clinic Model'!$P$15="Annuity",-IFERROR(IPMT(D1_I/12,$C115,D1_T,OFFSET(BK$4,,-$C115+1),0),),-IFERROR(ISPMT(D1_I/12,$C115-1,D1_T,OFFSET(BK$4,,-$C115+1)),)))</f>
        <v>0</v>
      </c>
    </row>
    <row r="116" spans="1:64" ht="10.5" hidden="1" customHeight="1" outlineLevel="1" x14ac:dyDescent="0.3">
      <c r="A116" s="105"/>
      <c r="B116" s="504"/>
      <c r="C116" s="105">
        <f t="shared" si="8"/>
        <v>0</v>
      </c>
      <c r="E116" s="548">
        <f ca="1">IF($C116=0,0,IF('Clinic Model'!$P$15="Annuity",-IFERROR(IPMT(D1_I/12,$C116,D1_T,OFFSET(D$4,,-$C116+1),0),),-IFERROR(ISPMT(D1_I/12,$C116-1,D1_T,OFFSET(D$4,,-$C116+1)),)))</f>
        <v>0</v>
      </c>
      <c r="F116" s="548">
        <f ca="1">IF($C116=0,0,IF('Clinic Model'!$P$15="Annuity",-IFERROR(IPMT(D1_I/12,$C116,D1_T,OFFSET(E$4,,-$C116+1),0),),-IFERROR(ISPMT(D1_I/12,$C116-1,D1_T,OFFSET(E$4,,-$C116+1)),)))</f>
        <v>0</v>
      </c>
      <c r="G116" s="548">
        <f ca="1">IF($C116=0,0,IF('Clinic Model'!$P$15="Annuity",-IFERROR(IPMT(D1_I/12,$C116,D1_T,OFFSET(F$4,,-$C116+1),0),),-IFERROR(ISPMT(D1_I/12,$C116-1,D1_T,OFFSET(F$4,,-$C116+1)),)))</f>
        <v>0</v>
      </c>
      <c r="H116" s="548">
        <f ca="1">IF($C116=0,0,IF('Clinic Model'!$P$15="Annuity",-IFERROR(IPMT(D1_I/12,$C116,D1_T,OFFSET(G$4,,-$C116+1),0),),-IFERROR(ISPMT(D1_I/12,$C116-1,D1_T,OFFSET(G$4,,-$C116+1)),)))</f>
        <v>0</v>
      </c>
      <c r="I116" s="548">
        <f ca="1">IF($C116=0,0,IF('Clinic Model'!$P$15="Annuity",-IFERROR(IPMT(D1_I/12,$C116,D1_T,OFFSET(H$4,,-$C116+1),0),),-IFERROR(ISPMT(D1_I/12,$C116-1,D1_T,OFFSET(H$4,,-$C116+1)),)))</f>
        <v>0</v>
      </c>
      <c r="J116" s="548">
        <f ca="1">IF($C116=0,0,IF('Clinic Model'!$P$15="Annuity",-IFERROR(IPMT(D1_I/12,$C116,D1_T,OFFSET(I$4,,-$C116+1),0),),-IFERROR(ISPMT(D1_I/12,$C116-1,D1_T,OFFSET(I$4,,-$C116+1)),)))</f>
        <v>0</v>
      </c>
      <c r="K116" s="548">
        <f ca="1">IF($C116=0,0,IF('Clinic Model'!$P$15="Annuity",-IFERROR(IPMT(D1_I/12,$C116,D1_T,OFFSET(J$4,,-$C116+1),0),),-IFERROR(ISPMT(D1_I/12,$C116-1,D1_T,OFFSET(J$4,,-$C116+1)),)))</f>
        <v>0</v>
      </c>
      <c r="L116" s="548">
        <f ca="1">IF($C116=0,0,IF('Clinic Model'!$P$15="Annuity",-IFERROR(IPMT(D1_I/12,$C116,D1_T,OFFSET(K$4,,-$C116+1),0),),-IFERROR(ISPMT(D1_I/12,$C116-1,D1_T,OFFSET(K$4,,-$C116+1)),)))</f>
        <v>0</v>
      </c>
      <c r="M116" s="548">
        <f ca="1">IF($C116=0,0,IF('Clinic Model'!$P$15="Annuity",-IFERROR(IPMT(D1_I/12,$C116,D1_T,OFFSET(L$4,,-$C116+1),0),),-IFERROR(ISPMT(D1_I/12,$C116-1,D1_T,OFFSET(L$4,,-$C116+1)),)))</f>
        <v>0</v>
      </c>
      <c r="N116" s="548">
        <f ca="1">IF($C116=0,0,IF('Clinic Model'!$P$15="Annuity",-IFERROR(IPMT(D1_I/12,$C116,D1_T,OFFSET(M$4,,-$C116+1),0),),-IFERROR(ISPMT(D1_I/12,$C116-1,D1_T,OFFSET(M$4,,-$C116+1)),)))</f>
        <v>0</v>
      </c>
      <c r="O116" s="548">
        <f ca="1">IF($C116=0,0,IF('Clinic Model'!$P$15="Annuity",-IFERROR(IPMT(D1_I/12,$C116,D1_T,OFFSET(N$4,,-$C116+1),0),),-IFERROR(ISPMT(D1_I/12,$C116-1,D1_T,OFFSET(N$4,,-$C116+1)),)))</f>
        <v>0</v>
      </c>
      <c r="P116" s="548">
        <f ca="1">IF($C116=0,0,IF('Clinic Model'!$P$15="Annuity",-IFERROR(IPMT(D1_I/12,$C116,D1_T,OFFSET(O$4,,-$C116+1),0),),-IFERROR(ISPMT(D1_I/12,$C116-1,D1_T,OFFSET(O$4,,-$C116+1)),)))</f>
        <v>0</v>
      </c>
      <c r="Q116" s="548">
        <f ca="1">IF($C116=0,0,IF('Clinic Model'!$P$15="Annuity",-IFERROR(IPMT(D1_I/12,$C116,D1_T,OFFSET(P$4,,-$C116+1),0),),-IFERROR(ISPMT(D1_I/12,$C116-1,D1_T,OFFSET(P$4,,-$C116+1)),)))</f>
        <v>0</v>
      </c>
      <c r="R116" s="548">
        <f ca="1">IF($C116=0,0,IF('Clinic Model'!$P$15="Annuity",-IFERROR(IPMT(D1_I/12,$C116,D1_T,OFFSET(Q$4,,-$C116+1),0),),-IFERROR(ISPMT(D1_I/12,$C116-1,D1_T,OFFSET(Q$4,,-$C116+1)),)))</f>
        <v>0</v>
      </c>
      <c r="S116" s="548">
        <f ca="1">IF($C116=0,0,IF('Clinic Model'!$P$15="Annuity",-IFERROR(IPMT(D1_I/12,$C116,D1_T,OFFSET(R$4,,-$C116+1),0),),-IFERROR(ISPMT(D1_I/12,$C116-1,D1_T,OFFSET(R$4,,-$C116+1)),)))</f>
        <v>0</v>
      </c>
      <c r="T116" s="548">
        <f ca="1">IF($C116=0,0,IF('Clinic Model'!$P$15="Annuity",-IFERROR(IPMT(D1_I/12,$C116,D1_T,OFFSET(S$4,,-$C116+1),0),),-IFERROR(ISPMT(D1_I/12,$C116-1,D1_T,OFFSET(S$4,,-$C116+1)),)))</f>
        <v>0</v>
      </c>
      <c r="U116" s="548">
        <f ca="1">IF($C116=0,0,IF('Clinic Model'!$P$15="Annuity",-IFERROR(IPMT(D1_I/12,$C116,D1_T,OFFSET(T$4,,-$C116+1),0),),-IFERROR(ISPMT(D1_I/12,$C116-1,D1_T,OFFSET(T$4,,-$C116+1)),)))</f>
        <v>0</v>
      </c>
      <c r="V116" s="548">
        <f ca="1">IF($C116=0,0,IF('Clinic Model'!$P$15="Annuity",-IFERROR(IPMT(D1_I/12,$C116,D1_T,OFFSET(U$4,,-$C116+1),0),),-IFERROR(ISPMT(D1_I/12,$C116-1,D1_T,OFFSET(U$4,,-$C116+1)),)))</f>
        <v>0</v>
      </c>
      <c r="W116" s="548">
        <f ca="1">IF($C116=0,0,IF('Clinic Model'!$P$15="Annuity",-IFERROR(IPMT(D1_I/12,$C116,D1_T,OFFSET(V$4,,-$C116+1),0),),-IFERROR(ISPMT(D1_I/12,$C116-1,D1_T,OFFSET(V$4,,-$C116+1)),)))</f>
        <v>0</v>
      </c>
      <c r="X116" s="548">
        <f ca="1">IF($C116=0,0,IF('Clinic Model'!$P$15="Annuity",-IFERROR(IPMT(D1_I/12,$C116,D1_T,OFFSET(W$4,,-$C116+1),0),),-IFERROR(ISPMT(D1_I/12,$C116-1,D1_T,OFFSET(W$4,,-$C116+1)),)))</f>
        <v>0</v>
      </c>
      <c r="Y116" s="548">
        <f ca="1">IF($C116=0,0,IF('Clinic Model'!$P$15="Annuity",-IFERROR(IPMT(D1_I/12,$C116,D1_T,OFFSET(X$4,,-$C116+1),0),),-IFERROR(ISPMT(D1_I/12,$C116-1,D1_T,OFFSET(X$4,,-$C116+1)),)))</f>
        <v>0</v>
      </c>
      <c r="Z116" s="548">
        <f ca="1">IF($C116=0,0,IF('Clinic Model'!$P$15="Annuity",-IFERROR(IPMT(D1_I/12,$C116,D1_T,OFFSET(Y$4,,-$C116+1),0),),-IFERROR(ISPMT(D1_I/12,$C116-1,D1_T,OFFSET(Y$4,,-$C116+1)),)))</f>
        <v>0</v>
      </c>
      <c r="AA116" s="548">
        <f ca="1">IF($C116=0,0,IF('Clinic Model'!$P$15="Annuity",-IFERROR(IPMT(D1_I/12,$C116,D1_T,OFFSET(Z$4,,-$C116+1),0),),-IFERROR(ISPMT(D1_I/12,$C116-1,D1_T,OFFSET(Z$4,,-$C116+1)),)))</f>
        <v>0</v>
      </c>
      <c r="AB116" s="548">
        <f ca="1">IF($C116=0,0,IF('Clinic Model'!$P$15="Annuity",-IFERROR(IPMT(D1_I/12,$C116,D1_T,OFFSET(AA$4,,-$C116+1),0),),-IFERROR(ISPMT(D1_I/12,$C116-1,D1_T,OFFSET(AA$4,,-$C116+1)),)))</f>
        <v>0</v>
      </c>
      <c r="AC116" s="548">
        <f ca="1">IF($C116=0,0,IF('Clinic Model'!$P$15="Annuity",-IFERROR(IPMT(D1_I/12,$C116,D1_T,OFFSET(AB$4,,-$C116+1),0),),-IFERROR(ISPMT(D1_I/12,$C116-1,D1_T,OFFSET(AB$4,,-$C116+1)),)))</f>
        <v>0</v>
      </c>
      <c r="AD116" s="548">
        <f ca="1">IF($C116=0,0,IF('Clinic Model'!$P$15="Annuity",-IFERROR(IPMT(D1_I/12,$C116,D1_T,OFFSET(AC$4,,-$C116+1),0),),-IFERROR(ISPMT(D1_I/12,$C116-1,D1_T,OFFSET(AC$4,,-$C116+1)),)))</f>
        <v>0</v>
      </c>
      <c r="AE116" s="548">
        <f ca="1">IF($C116=0,0,IF('Clinic Model'!$P$15="Annuity",-IFERROR(IPMT(D1_I/12,$C116,D1_T,OFFSET(AD$4,,-$C116+1),0),),-IFERROR(ISPMT(D1_I/12,$C116-1,D1_T,OFFSET(AD$4,,-$C116+1)),)))</f>
        <v>0</v>
      </c>
      <c r="AF116" s="548">
        <f ca="1">IF($C116=0,0,IF('Clinic Model'!$P$15="Annuity",-IFERROR(IPMT(D1_I/12,$C116,D1_T,OFFSET(AE$4,,-$C116+1),0),),-IFERROR(ISPMT(D1_I/12,$C116-1,D1_T,OFFSET(AE$4,,-$C116+1)),)))</f>
        <v>0</v>
      </c>
      <c r="AG116" s="548">
        <f ca="1">IF($C116=0,0,IF('Clinic Model'!$P$15="Annuity",-IFERROR(IPMT(D1_I/12,$C116,D1_T,OFFSET(AF$4,,-$C116+1),0),),-IFERROR(ISPMT(D1_I/12,$C116-1,D1_T,OFFSET(AF$4,,-$C116+1)),)))</f>
        <v>0</v>
      </c>
      <c r="AH116" s="548">
        <f ca="1">IF($C116=0,0,IF('Clinic Model'!$P$15="Annuity",-IFERROR(IPMT(D1_I/12,$C116,D1_T,OFFSET(AG$4,,-$C116+1),0),),-IFERROR(ISPMT(D1_I/12,$C116-1,D1_T,OFFSET(AG$4,,-$C116+1)),)))</f>
        <v>0</v>
      </c>
      <c r="AI116" s="548">
        <f ca="1">IF($C116=0,0,IF('Clinic Model'!$P$15="Annuity",-IFERROR(IPMT(D1_I/12,$C116,D1_T,OFFSET(AH$4,,-$C116+1),0),),-IFERROR(ISPMT(D1_I/12,$C116-1,D1_T,OFFSET(AH$4,,-$C116+1)),)))</f>
        <v>0</v>
      </c>
      <c r="AJ116" s="548">
        <f ca="1">IF($C116=0,0,IF('Clinic Model'!$P$15="Annuity",-IFERROR(IPMT(D1_I/12,$C116,D1_T,OFFSET(AI$4,,-$C116+1),0),),-IFERROR(ISPMT(D1_I/12,$C116-1,D1_T,OFFSET(AI$4,,-$C116+1)),)))</f>
        <v>0</v>
      </c>
      <c r="AK116" s="548">
        <f ca="1">IF($C116=0,0,IF('Clinic Model'!$P$15="Annuity",-IFERROR(IPMT(D1_I/12,$C116,D1_T,OFFSET(AJ$4,,-$C116+1),0),),-IFERROR(ISPMT(D1_I/12,$C116-1,D1_T,OFFSET(AJ$4,,-$C116+1)),)))</f>
        <v>0</v>
      </c>
      <c r="AL116" s="548">
        <f ca="1">IF($C116=0,0,IF('Clinic Model'!$P$15="Annuity",-IFERROR(IPMT(D1_I/12,$C116,D1_T,OFFSET(AK$4,,-$C116+1),0),),-IFERROR(ISPMT(D1_I/12,$C116-1,D1_T,OFFSET(AK$4,,-$C116+1)),)))</f>
        <v>0</v>
      </c>
      <c r="AM116" s="548">
        <f ca="1">IF($C116=0,0,IF('Clinic Model'!$P$15="Annuity",-IFERROR(IPMT(D1_I/12,$C116,D1_T,OFFSET(AL$4,,-$C116+1),0),),-IFERROR(ISPMT(D1_I/12,$C116-1,D1_T,OFFSET(AL$4,,-$C116+1)),)))</f>
        <v>0</v>
      </c>
      <c r="AN116" s="548">
        <f ca="1">IF($C116=0,0,IF('Clinic Model'!$P$15="Annuity",-IFERROR(IPMT(D1_I/12,$C116,D1_T,OFFSET(AM$4,,-$C116+1),0),),-IFERROR(ISPMT(D1_I/12,$C116-1,D1_T,OFFSET(AM$4,,-$C116+1)),)))</f>
        <v>0</v>
      </c>
      <c r="AO116" s="548">
        <f ca="1">IF($C116=0,0,IF('Clinic Model'!$P$15="Annuity",-IFERROR(IPMT(D1_I/12,$C116,D1_T,OFFSET(AN$4,,-$C116+1),0),),-IFERROR(ISPMT(D1_I/12,$C116-1,D1_T,OFFSET(AN$4,,-$C116+1)),)))</f>
        <v>0</v>
      </c>
      <c r="AP116" s="548">
        <f ca="1">IF($C116=0,0,IF('Clinic Model'!$P$15="Annuity",-IFERROR(IPMT(D1_I/12,$C116,D1_T,OFFSET(AO$4,,-$C116+1),0),),-IFERROR(ISPMT(D1_I/12,$C116-1,D1_T,OFFSET(AO$4,,-$C116+1)),)))</f>
        <v>0</v>
      </c>
      <c r="AQ116" s="548">
        <f ca="1">IF($C116=0,0,IF('Clinic Model'!$P$15="Annuity",-IFERROR(IPMT(D1_I/12,$C116,D1_T,OFFSET(AP$4,,-$C116+1),0),),-IFERROR(ISPMT(D1_I/12,$C116-1,D1_T,OFFSET(AP$4,,-$C116+1)),)))</f>
        <v>0</v>
      </c>
      <c r="AR116" s="548">
        <f ca="1">IF($C116=0,0,IF('Clinic Model'!$P$15="Annuity",-IFERROR(IPMT(D1_I/12,$C116,D1_T,OFFSET(AQ$4,,-$C116+1),0),),-IFERROR(ISPMT(D1_I/12,$C116-1,D1_T,OFFSET(AQ$4,,-$C116+1)),)))</f>
        <v>0</v>
      </c>
      <c r="AS116" s="548">
        <f ca="1">IF($C116=0,0,IF('Clinic Model'!$P$15="Annuity",-IFERROR(IPMT(D1_I/12,$C116,D1_T,OFFSET(AR$4,,-$C116+1),0),),-IFERROR(ISPMT(D1_I/12,$C116-1,D1_T,OFFSET(AR$4,,-$C116+1)),)))</f>
        <v>0</v>
      </c>
      <c r="AT116" s="548">
        <f ca="1">IF($C116=0,0,IF('Clinic Model'!$P$15="Annuity",-IFERROR(IPMT(D1_I/12,$C116,D1_T,OFFSET(AS$4,,-$C116+1),0),),-IFERROR(ISPMT(D1_I/12,$C116-1,D1_T,OFFSET(AS$4,,-$C116+1)),)))</f>
        <v>0</v>
      </c>
      <c r="AU116" s="548">
        <f ca="1">IF($C116=0,0,IF('Clinic Model'!$P$15="Annuity",-IFERROR(IPMT(D1_I/12,$C116,D1_T,OFFSET(AT$4,,-$C116+1),0),),-IFERROR(ISPMT(D1_I/12,$C116-1,D1_T,OFFSET(AT$4,,-$C116+1)),)))</f>
        <v>0</v>
      </c>
      <c r="AV116" s="548">
        <f ca="1">IF($C116=0,0,IF('Clinic Model'!$P$15="Annuity",-IFERROR(IPMT(D1_I/12,$C116,D1_T,OFFSET(AU$4,,-$C116+1),0),),-IFERROR(ISPMT(D1_I/12,$C116-1,D1_T,OFFSET(AU$4,,-$C116+1)),)))</f>
        <v>0</v>
      </c>
      <c r="AW116" s="548">
        <f ca="1">IF($C116=0,0,IF('Clinic Model'!$P$15="Annuity",-IFERROR(IPMT(D1_I/12,$C116,D1_T,OFFSET(AV$4,,-$C116+1),0),),-IFERROR(ISPMT(D1_I/12,$C116-1,D1_T,OFFSET(AV$4,,-$C116+1)),)))</f>
        <v>0</v>
      </c>
      <c r="AX116" s="548">
        <f ca="1">IF($C116=0,0,IF('Clinic Model'!$P$15="Annuity",-IFERROR(IPMT(D1_I/12,$C116,D1_T,OFFSET(AW$4,,-$C116+1),0),),-IFERROR(ISPMT(D1_I/12,$C116-1,D1_T,OFFSET(AW$4,,-$C116+1)),)))</f>
        <v>0</v>
      </c>
      <c r="AY116" s="548">
        <f ca="1">IF($C116=0,0,IF('Clinic Model'!$P$15="Annuity",-IFERROR(IPMT(D1_I/12,$C116,D1_T,OFFSET(AX$4,,-$C116+1),0),),-IFERROR(ISPMT(D1_I/12,$C116-1,D1_T,OFFSET(AX$4,,-$C116+1)),)))</f>
        <v>0</v>
      </c>
      <c r="AZ116" s="548">
        <f ca="1">IF($C116=0,0,IF('Clinic Model'!$P$15="Annuity",-IFERROR(IPMT(D1_I/12,$C116,D1_T,OFFSET(AY$4,,-$C116+1),0),),-IFERROR(ISPMT(D1_I/12,$C116-1,D1_T,OFFSET(AY$4,,-$C116+1)),)))</f>
        <v>0</v>
      </c>
      <c r="BA116" s="548">
        <f ca="1">IF($C116=0,0,IF('Clinic Model'!$P$15="Annuity",-IFERROR(IPMT(D1_I/12,$C116,D1_T,OFFSET(AZ$4,,-$C116+1),0),),-IFERROR(ISPMT(D1_I/12,$C116-1,D1_T,OFFSET(AZ$4,,-$C116+1)),)))</f>
        <v>0</v>
      </c>
      <c r="BB116" s="548">
        <f ca="1">IF($C116=0,0,IF('Clinic Model'!$P$15="Annuity",-IFERROR(IPMT(D1_I/12,$C116,D1_T,OFFSET(BA$4,,-$C116+1),0),),-IFERROR(ISPMT(D1_I/12,$C116-1,D1_T,OFFSET(BA$4,,-$C116+1)),)))</f>
        <v>0</v>
      </c>
      <c r="BC116" s="548">
        <f ca="1">IF($C116=0,0,IF('Clinic Model'!$P$15="Annuity",-IFERROR(IPMT(D1_I/12,$C116,D1_T,OFFSET(BB$4,,-$C116+1),0),),-IFERROR(ISPMT(D1_I/12,$C116-1,D1_T,OFFSET(BB$4,,-$C116+1)),)))</f>
        <v>0</v>
      </c>
      <c r="BD116" s="548">
        <f ca="1">IF($C116=0,0,IF('Clinic Model'!$P$15="Annuity",-IFERROR(IPMT(D1_I/12,$C116,D1_T,OFFSET(BC$4,,-$C116+1),0),),-IFERROR(ISPMT(D1_I/12,$C116-1,D1_T,OFFSET(BC$4,,-$C116+1)),)))</f>
        <v>0</v>
      </c>
      <c r="BE116" s="548">
        <f ca="1">IF($C116=0,0,IF('Clinic Model'!$P$15="Annuity",-IFERROR(IPMT(D1_I/12,$C116,D1_T,OFFSET(BD$4,,-$C116+1),0),),-IFERROR(ISPMT(D1_I/12,$C116-1,D1_T,OFFSET(BD$4,,-$C116+1)),)))</f>
        <v>0</v>
      </c>
      <c r="BF116" s="548">
        <f ca="1">IF($C116=0,0,IF('Clinic Model'!$P$15="Annuity",-IFERROR(IPMT(D1_I/12,$C116,D1_T,OFFSET(BE$4,,-$C116+1),0),),-IFERROR(ISPMT(D1_I/12,$C116-1,D1_T,OFFSET(BE$4,,-$C116+1)),)))</f>
        <v>0</v>
      </c>
      <c r="BG116" s="548">
        <f ca="1">IF($C116=0,0,IF('Clinic Model'!$P$15="Annuity",-IFERROR(IPMT(D1_I/12,$C116,D1_T,OFFSET(BF$4,,-$C116+1),0),),-IFERROR(ISPMT(D1_I/12,$C116-1,D1_T,OFFSET(BF$4,,-$C116+1)),)))</f>
        <v>0</v>
      </c>
      <c r="BH116" s="548">
        <f ca="1">IF($C116=0,0,IF('Clinic Model'!$P$15="Annuity",-IFERROR(IPMT(D1_I/12,$C116,D1_T,OFFSET(BG$4,,-$C116+1),0),),-IFERROR(ISPMT(D1_I/12,$C116-1,D1_T,OFFSET(BG$4,,-$C116+1)),)))</f>
        <v>0</v>
      </c>
      <c r="BI116" s="548">
        <f ca="1">IF($C116=0,0,IF('Clinic Model'!$P$15="Annuity",-IFERROR(IPMT(D1_I/12,$C116,D1_T,OFFSET(BH$4,,-$C116+1),0),),-IFERROR(ISPMT(D1_I/12,$C116-1,D1_T,OFFSET(BH$4,,-$C116+1)),)))</f>
        <v>0</v>
      </c>
      <c r="BJ116" s="548">
        <f ca="1">IF($C116=0,0,IF('Clinic Model'!$P$15="Annuity",-IFERROR(IPMT(D1_I/12,$C116,D1_T,OFFSET(BI$4,,-$C116+1),0),),-IFERROR(ISPMT(D1_I/12,$C116-1,D1_T,OFFSET(BI$4,,-$C116+1)),)))</f>
        <v>0</v>
      </c>
      <c r="BK116" s="548">
        <f ca="1">IF($C116=0,0,IF('Clinic Model'!$P$15="Annuity",-IFERROR(IPMT(D1_I/12,$C116,D1_T,OFFSET(BJ$4,,-$C116+1),0),),-IFERROR(ISPMT(D1_I/12,$C116-1,D1_T,OFFSET(BJ$4,,-$C116+1)),)))</f>
        <v>0</v>
      </c>
      <c r="BL116" s="548">
        <f ca="1">IF($C116=0,0,IF('Clinic Model'!$P$15="Annuity",-IFERROR(IPMT(D1_I/12,$C116,D1_T,OFFSET(BK$4,,-$C116+1),0),),-IFERROR(ISPMT(D1_I/12,$C116-1,D1_T,OFFSET(BK$4,,-$C116+1)),)))</f>
        <v>0</v>
      </c>
    </row>
    <row r="117" spans="1:64" ht="10.5" hidden="1" customHeight="1" outlineLevel="1" x14ac:dyDescent="0.3">
      <c r="A117" s="105"/>
      <c r="B117" s="504"/>
      <c r="C117" s="105">
        <f t="shared" si="8"/>
        <v>0</v>
      </c>
      <c r="E117" s="548">
        <f ca="1">IF($C117=0,0,IF('Clinic Model'!$P$15="Annuity",-IFERROR(IPMT(D1_I/12,$C117,D1_T,OFFSET(D$4,,-$C117+1),0),),-IFERROR(ISPMT(D1_I/12,$C117-1,D1_T,OFFSET(D$4,,-$C117+1)),)))</f>
        <v>0</v>
      </c>
      <c r="F117" s="548">
        <f ca="1">IF($C117=0,0,IF('Clinic Model'!$P$15="Annuity",-IFERROR(IPMT(D1_I/12,$C117,D1_T,OFFSET(E$4,,-$C117+1),0),),-IFERROR(ISPMT(D1_I/12,$C117-1,D1_T,OFFSET(E$4,,-$C117+1)),)))</f>
        <v>0</v>
      </c>
      <c r="G117" s="548">
        <f ca="1">IF($C117=0,0,IF('Clinic Model'!$P$15="Annuity",-IFERROR(IPMT(D1_I/12,$C117,D1_T,OFFSET(F$4,,-$C117+1),0),),-IFERROR(ISPMT(D1_I/12,$C117-1,D1_T,OFFSET(F$4,,-$C117+1)),)))</f>
        <v>0</v>
      </c>
      <c r="H117" s="548">
        <f ca="1">IF($C117=0,0,IF('Clinic Model'!$P$15="Annuity",-IFERROR(IPMT(D1_I/12,$C117,D1_T,OFFSET(G$4,,-$C117+1),0),),-IFERROR(ISPMT(D1_I/12,$C117-1,D1_T,OFFSET(G$4,,-$C117+1)),)))</f>
        <v>0</v>
      </c>
      <c r="I117" s="548">
        <f ca="1">IF($C117=0,0,IF('Clinic Model'!$P$15="Annuity",-IFERROR(IPMT(D1_I/12,$C117,D1_T,OFFSET(H$4,,-$C117+1),0),),-IFERROR(ISPMT(D1_I/12,$C117-1,D1_T,OFFSET(H$4,,-$C117+1)),)))</f>
        <v>0</v>
      </c>
      <c r="J117" s="548">
        <f ca="1">IF($C117=0,0,IF('Clinic Model'!$P$15="Annuity",-IFERROR(IPMT(D1_I/12,$C117,D1_T,OFFSET(I$4,,-$C117+1),0),),-IFERROR(ISPMT(D1_I/12,$C117-1,D1_T,OFFSET(I$4,,-$C117+1)),)))</f>
        <v>0</v>
      </c>
      <c r="K117" s="548">
        <f ca="1">IF($C117=0,0,IF('Clinic Model'!$P$15="Annuity",-IFERROR(IPMT(D1_I/12,$C117,D1_T,OFFSET(J$4,,-$C117+1),0),),-IFERROR(ISPMT(D1_I/12,$C117-1,D1_T,OFFSET(J$4,,-$C117+1)),)))</f>
        <v>0</v>
      </c>
      <c r="L117" s="548">
        <f ca="1">IF($C117=0,0,IF('Clinic Model'!$P$15="Annuity",-IFERROR(IPMT(D1_I/12,$C117,D1_T,OFFSET(K$4,,-$C117+1),0),),-IFERROR(ISPMT(D1_I/12,$C117-1,D1_T,OFFSET(K$4,,-$C117+1)),)))</f>
        <v>0</v>
      </c>
      <c r="M117" s="548">
        <f ca="1">IF($C117=0,0,IF('Clinic Model'!$P$15="Annuity",-IFERROR(IPMT(D1_I/12,$C117,D1_T,OFFSET(L$4,,-$C117+1),0),),-IFERROR(ISPMT(D1_I/12,$C117-1,D1_T,OFFSET(L$4,,-$C117+1)),)))</f>
        <v>0</v>
      </c>
      <c r="N117" s="548">
        <f ca="1">IF($C117=0,0,IF('Clinic Model'!$P$15="Annuity",-IFERROR(IPMT(D1_I/12,$C117,D1_T,OFFSET(M$4,,-$C117+1),0),),-IFERROR(ISPMT(D1_I/12,$C117-1,D1_T,OFFSET(M$4,,-$C117+1)),)))</f>
        <v>0</v>
      </c>
      <c r="O117" s="548">
        <f ca="1">IF($C117=0,0,IF('Clinic Model'!$P$15="Annuity",-IFERROR(IPMT(D1_I/12,$C117,D1_T,OFFSET(N$4,,-$C117+1),0),),-IFERROR(ISPMT(D1_I/12,$C117-1,D1_T,OFFSET(N$4,,-$C117+1)),)))</f>
        <v>0</v>
      </c>
      <c r="P117" s="548">
        <f ca="1">IF($C117=0,0,IF('Clinic Model'!$P$15="Annuity",-IFERROR(IPMT(D1_I/12,$C117,D1_T,OFFSET(O$4,,-$C117+1),0),),-IFERROR(ISPMT(D1_I/12,$C117-1,D1_T,OFFSET(O$4,,-$C117+1)),)))</f>
        <v>0</v>
      </c>
      <c r="Q117" s="548">
        <f ca="1">IF($C117=0,0,IF('Clinic Model'!$P$15="Annuity",-IFERROR(IPMT(D1_I/12,$C117,D1_T,OFFSET(P$4,,-$C117+1),0),),-IFERROR(ISPMT(D1_I/12,$C117-1,D1_T,OFFSET(P$4,,-$C117+1)),)))</f>
        <v>0</v>
      </c>
      <c r="R117" s="548">
        <f ca="1">IF($C117=0,0,IF('Clinic Model'!$P$15="Annuity",-IFERROR(IPMT(D1_I/12,$C117,D1_T,OFFSET(Q$4,,-$C117+1),0),),-IFERROR(ISPMT(D1_I/12,$C117-1,D1_T,OFFSET(Q$4,,-$C117+1)),)))</f>
        <v>0</v>
      </c>
      <c r="S117" s="548">
        <f ca="1">IF($C117=0,0,IF('Clinic Model'!$P$15="Annuity",-IFERROR(IPMT(D1_I/12,$C117,D1_T,OFFSET(R$4,,-$C117+1),0),),-IFERROR(ISPMT(D1_I/12,$C117-1,D1_T,OFFSET(R$4,,-$C117+1)),)))</f>
        <v>0</v>
      </c>
      <c r="T117" s="548">
        <f ca="1">IF($C117=0,0,IF('Clinic Model'!$P$15="Annuity",-IFERROR(IPMT(D1_I/12,$C117,D1_T,OFFSET(S$4,,-$C117+1),0),),-IFERROR(ISPMT(D1_I/12,$C117-1,D1_T,OFFSET(S$4,,-$C117+1)),)))</f>
        <v>0</v>
      </c>
      <c r="U117" s="548">
        <f ca="1">IF($C117=0,0,IF('Clinic Model'!$P$15="Annuity",-IFERROR(IPMT(D1_I/12,$C117,D1_T,OFFSET(T$4,,-$C117+1),0),),-IFERROR(ISPMT(D1_I/12,$C117-1,D1_T,OFFSET(T$4,,-$C117+1)),)))</f>
        <v>0</v>
      </c>
      <c r="V117" s="548">
        <f ca="1">IF($C117=0,0,IF('Clinic Model'!$P$15="Annuity",-IFERROR(IPMT(D1_I/12,$C117,D1_T,OFFSET(U$4,,-$C117+1),0),),-IFERROR(ISPMT(D1_I/12,$C117-1,D1_T,OFFSET(U$4,,-$C117+1)),)))</f>
        <v>0</v>
      </c>
      <c r="W117" s="548">
        <f ca="1">IF($C117=0,0,IF('Clinic Model'!$P$15="Annuity",-IFERROR(IPMT(D1_I/12,$C117,D1_T,OFFSET(V$4,,-$C117+1),0),),-IFERROR(ISPMT(D1_I/12,$C117-1,D1_T,OFFSET(V$4,,-$C117+1)),)))</f>
        <v>0</v>
      </c>
      <c r="X117" s="548">
        <f ca="1">IF($C117=0,0,IF('Clinic Model'!$P$15="Annuity",-IFERROR(IPMT(D1_I/12,$C117,D1_T,OFFSET(W$4,,-$C117+1),0),),-IFERROR(ISPMT(D1_I/12,$C117-1,D1_T,OFFSET(W$4,,-$C117+1)),)))</f>
        <v>0</v>
      </c>
      <c r="Y117" s="548">
        <f ca="1">IF($C117=0,0,IF('Clinic Model'!$P$15="Annuity",-IFERROR(IPMT(D1_I/12,$C117,D1_T,OFFSET(X$4,,-$C117+1),0),),-IFERROR(ISPMT(D1_I/12,$C117-1,D1_T,OFFSET(X$4,,-$C117+1)),)))</f>
        <v>0</v>
      </c>
      <c r="Z117" s="548">
        <f ca="1">IF($C117=0,0,IF('Clinic Model'!$P$15="Annuity",-IFERROR(IPMT(D1_I/12,$C117,D1_T,OFFSET(Y$4,,-$C117+1),0),),-IFERROR(ISPMT(D1_I/12,$C117-1,D1_T,OFFSET(Y$4,,-$C117+1)),)))</f>
        <v>0</v>
      </c>
      <c r="AA117" s="548">
        <f ca="1">IF($C117=0,0,IF('Clinic Model'!$P$15="Annuity",-IFERROR(IPMT(D1_I/12,$C117,D1_T,OFFSET(Z$4,,-$C117+1),0),),-IFERROR(ISPMT(D1_I/12,$C117-1,D1_T,OFFSET(Z$4,,-$C117+1)),)))</f>
        <v>0</v>
      </c>
      <c r="AB117" s="548">
        <f ca="1">IF($C117=0,0,IF('Clinic Model'!$P$15="Annuity",-IFERROR(IPMT(D1_I/12,$C117,D1_T,OFFSET(AA$4,,-$C117+1),0),),-IFERROR(ISPMT(D1_I/12,$C117-1,D1_T,OFFSET(AA$4,,-$C117+1)),)))</f>
        <v>0</v>
      </c>
      <c r="AC117" s="548">
        <f ca="1">IF($C117=0,0,IF('Clinic Model'!$P$15="Annuity",-IFERROR(IPMT(D1_I/12,$C117,D1_T,OFFSET(AB$4,,-$C117+1),0),),-IFERROR(ISPMT(D1_I/12,$C117-1,D1_T,OFFSET(AB$4,,-$C117+1)),)))</f>
        <v>0</v>
      </c>
      <c r="AD117" s="548">
        <f ca="1">IF($C117=0,0,IF('Clinic Model'!$P$15="Annuity",-IFERROR(IPMT(D1_I/12,$C117,D1_T,OFFSET(AC$4,,-$C117+1),0),),-IFERROR(ISPMT(D1_I/12,$C117-1,D1_T,OFFSET(AC$4,,-$C117+1)),)))</f>
        <v>0</v>
      </c>
      <c r="AE117" s="548">
        <f ca="1">IF($C117=0,0,IF('Clinic Model'!$P$15="Annuity",-IFERROR(IPMT(D1_I/12,$C117,D1_T,OFFSET(AD$4,,-$C117+1),0),),-IFERROR(ISPMT(D1_I/12,$C117-1,D1_T,OFFSET(AD$4,,-$C117+1)),)))</f>
        <v>0</v>
      </c>
      <c r="AF117" s="548">
        <f ca="1">IF($C117=0,0,IF('Clinic Model'!$P$15="Annuity",-IFERROR(IPMT(D1_I/12,$C117,D1_T,OFFSET(AE$4,,-$C117+1),0),),-IFERROR(ISPMT(D1_I/12,$C117-1,D1_T,OFFSET(AE$4,,-$C117+1)),)))</f>
        <v>0</v>
      </c>
      <c r="AG117" s="548">
        <f ca="1">IF($C117=0,0,IF('Clinic Model'!$P$15="Annuity",-IFERROR(IPMT(D1_I/12,$C117,D1_T,OFFSET(AF$4,,-$C117+1),0),),-IFERROR(ISPMT(D1_I/12,$C117-1,D1_T,OFFSET(AF$4,,-$C117+1)),)))</f>
        <v>0</v>
      </c>
      <c r="AH117" s="548">
        <f ca="1">IF($C117=0,0,IF('Clinic Model'!$P$15="Annuity",-IFERROR(IPMT(D1_I/12,$C117,D1_T,OFFSET(AG$4,,-$C117+1),0),),-IFERROR(ISPMT(D1_I/12,$C117-1,D1_T,OFFSET(AG$4,,-$C117+1)),)))</f>
        <v>0</v>
      </c>
      <c r="AI117" s="548">
        <f ca="1">IF($C117=0,0,IF('Clinic Model'!$P$15="Annuity",-IFERROR(IPMT(D1_I/12,$C117,D1_T,OFFSET(AH$4,,-$C117+1),0),),-IFERROR(ISPMT(D1_I/12,$C117-1,D1_T,OFFSET(AH$4,,-$C117+1)),)))</f>
        <v>0</v>
      </c>
      <c r="AJ117" s="548">
        <f ca="1">IF($C117=0,0,IF('Clinic Model'!$P$15="Annuity",-IFERROR(IPMT(D1_I/12,$C117,D1_T,OFFSET(AI$4,,-$C117+1),0),),-IFERROR(ISPMT(D1_I/12,$C117-1,D1_T,OFFSET(AI$4,,-$C117+1)),)))</f>
        <v>0</v>
      </c>
      <c r="AK117" s="548">
        <f ca="1">IF($C117=0,0,IF('Clinic Model'!$P$15="Annuity",-IFERROR(IPMT(D1_I/12,$C117,D1_T,OFFSET(AJ$4,,-$C117+1),0),),-IFERROR(ISPMT(D1_I/12,$C117-1,D1_T,OFFSET(AJ$4,,-$C117+1)),)))</f>
        <v>0</v>
      </c>
      <c r="AL117" s="548">
        <f ca="1">IF($C117=0,0,IF('Clinic Model'!$P$15="Annuity",-IFERROR(IPMT(D1_I/12,$C117,D1_T,OFFSET(AK$4,,-$C117+1),0),),-IFERROR(ISPMT(D1_I/12,$C117-1,D1_T,OFFSET(AK$4,,-$C117+1)),)))</f>
        <v>0</v>
      </c>
      <c r="AM117" s="548">
        <f ca="1">IF($C117=0,0,IF('Clinic Model'!$P$15="Annuity",-IFERROR(IPMT(D1_I/12,$C117,D1_T,OFFSET(AL$4,,-$C117+1),0),),-IFERROR(ISPMT(D1_I/12,$C117-1,D1_T,OFFSET(AL$4,,-$C117+1)),)))</f>
        <v>0</v>
      </c>
      <c r="AN117" s="548">
        <f ca="1">IF($C117=0,0,IF('Clinic Model'!$P$15="Annuity",-IFERROR(IPMT(D1_I/12,$C117,D1_T,OFFSET(AM$4,,-$C117+1),0),),-IFERROR(ISPMT(D1_I/12,$C117-1,D1_T,OFFSET(AM$4,,-$C117+1)),)))</f>
        <v>0</v>
      </c>
      <c r="AO117" s="548">
        <f ca="1">IF($C117=0,0,IF('Clinic Model'!$P$15="Annuity",-IFERROR(IPMT(D1_I/12,$C117,D1_T,OFFSET(AN$4,,-$C117+1),0),),-IFERROR(ISPMT(D1_I/12,$C117-1,D1_T,OFFSET(AN$4,,-$C117+1)),)))</f>
        <v>0</v>
      </c>
      <c r="AP117" s="548">
        <f ca="1">IF($C117=0,0,IF('Clinic Model'!$P$15="Annuity",-IFERROR(IPMT(D1_I/12,$C117,D1_T,OFFSET(AO$4,,-$C117+1),0),),-IFERROR(ISPMT(D1_I/12,$C117-1,D1_T,OFFSET(AO$4,,-$C117+1)),)))</f>
        <v>0</v>
      </c>
      <c r="AQ117" s="548">
        <f ca="1">IF($C117=0,0,IF('Clinic Model'!$P$15="Annuity",-IFERROR(IPMT(D1_I/12,$C117,D1_T,OFFSET(AP$4,,-$C117+1),0),),-IFERROR(ISPMT(D1_I/12,$C117-1,D1_T,OFFSET(AP$4,,-$C117+1)),)))</f>
        <v>0</v>
      </c>
      <c r="AR117" s="548">
        <f ca="1">IF($C117=0,0,IF('Clinic Model'!$P$15="Annuity",-IFERROR(IPMT(D1_I/12,$C117,D1_T,OFFSET(AQ$4,,-$C117+1),0),),-IFERROR(ISPMT(D1_I/12,$C117-1,D1_T,OFFSET(AQ$4,,-$C117+1)),)))</f>
        <v>0</v>
      </c>
      <c r="AS117" s="548">
        <f ca="1">IF($C117=0,0,IF('Clinic Model'!$P$15="Annuity",-IFERROR(IPMT(D1_I/12,$C117,D1_T,OFFSET(AR$4,,-$C117+1),0),),-IFERROR(ISPMT(D1_I/12,$C117-1,D1_T,OFFSET(AR$4,,-$C117+1)),)))</f>
        <v>0</v>
      </c>
      <c r="AT117" s="548">
        <f ca="1">IF($C117=0,0,IF('Clinic Model'!$P$15="Annuity",-IFERROR(IPMT(D1_I/12,$C117,D1_T,OFFSET(AS$4,,-$C117+1),0),),-IFERROR(ISPMT(D1_I/12,$C117-1,D1_T,OFFSET(AS$4,,-$C117+1)),)))</f>
        <v>0</v>
      </c>
      <c r="AU117" s="548">
        <f ca="1">IF($C117=0,0,IF('Clinic Model'!$P$15="Annuity",-IFERROR(IPMT(D1_I/12,$C117,D1_T,OFFSET(AT$4,,-$C117+1),0),),-IFERROR(ISPMT(D1_I/12,$C117-1,D1_T,OFFSET(AT$4,,-$C117+1)),)))</f>
        <v>0</v>
      </c>
      <c r="AV117" s="548">
        <f ca="1">IF($C117=0,0,IF('Clinic Model'!$P$15="Annuity",-IFERROR(IPMT(D1_I/12,$C117,D1_T,OFFSET(AU$4,,-$C117+1),0),),-IFERROR(ISPMT(D1_I/12,$C117-1,D1_T,OFFSET(AU$4,,-$C117+1)),)))</f>
        <v>0</v>
      </c>
      <c r="AW117" s="548">
        <f ca="1">IF($C117=0,0,IF('Clinic Model'!$P$15="Annuity",-IFERROR(IPMT(D1_I/12,$C117,D1_T,OFFSET(AV$4,,-$C117+1),0),),-IFERROR(ISPMT(D1_I/12,$C117-1,D1_T,OFFSET(AV$4,,-$C117+1)),)))</f>
        <v>0</v>
      </c>
      <c r="AX117" s="548">
        <f ca="1">IF($C117=0,0,IF('Clinic Model'!$P$15="Annuity",-IFERROR(IPMT(D1_I/12,$C117,D1_T,OFFSET(AW$4,,-$C117+1),0),),-IFERROR(ISPMT(D1_I/12,$C117-1,D1_T,OFFSET(AW$4,,-$C117+1)),)))</f>
        <v>0</v>
      </c>
      <c r="AY117" s="548">
        <f ca="1">IF($C117=0,0,IF('Clinic Model'!$P$15="Annuity",-IFERROR(IPMT(D1_I/12,$C117,D1_T,OFFSET(AX$4,,-$C117+1),0),),-IFERROR(ISPMT(D1_I/12,$C117-1,D1_T,OFFSET(AX$4,,-$C117+1)),)))</f>
        <v>0</v>
      </c>
      <c r="AZ117" s="548">
        <f ca="1">IF($C117=0,0,IF('Clinic Model'!$P$15="Annuity",-IFERROR(IPMT(D1_I/12,$C117,D1_T,OFFSET(AY$4,,-$C117+1),0),),-IFERROR(ISPMT(D1_I/12,$C117-1,D1_T,OFFSET(AY$4,,-$C117+1)),)))</f>
        <v>0</v>
      </c>
      <c r="BA117" s="548">
        <f ca="1">IF($C117=0,0,IF('Clinic Model'!$P$15="Annuity",-IFERROR(IPMT(D1_I/12,$C117,D1_T,OFFSET(AZ$4,,-$C117+1),0),),-IFERROR(ISPMT(D1_I/12,$C117-1,D1_T,OFFSET(AZ$4,,-$C117+1)),)))</f>
        <v>0</v>
      </c>
      <c r="BB117" s="548">
        <f ca="1">IF($C117=0,0,IF('Clinic Model'!$P$15="Annuity",-IFERROR(IPMT(D1_I/12,$C117,D1_T,OFFSET(BA$4,,-$C117+1),0),),-IFERROR(ISPMT(D1_I/12,$C117-1,D1_T,OFFSET(BA$4,,-$C117+1)),)))</f>
        <v>0</v>
      </c>
      <c r="BC117" s="548">
        <f ca="1">IF($C117=0,0,IF('Clinic Model'!$P$15="Annuity",-IFERROR(IPMT(D1_I/12,$C117,D1_T,OFFSET(BB$4,,-$C117+1),0),),-IFERROR(ISPMT(D1_I/12,$C117-1,D1_T,OFFSET(BB$4,,-$C117+1)),)))</f>
        <v>0</v>
      </c>
      <c r="BD117" s="548">
        <f ca="1">IF($C117=0,0,IF('Clinic Model'!$P$15="Annuity",-IFERROR(IPMT(D1_I/12,$C117,D1_T,OFFSET(BC$4,,-$C117+1),0),),-IFERROR(ISPMT(D1_I/12,$C117-1,D1_T,OFFSET(BC$4,,-$C117+1)),)))</f>
        <v>0</v>
      </c>
      <c r="BE117" s="548">
        <f ca="1">IF($C117=0,0,IF('Clinic Model'!$P$15="Annuity",-IFERROR(IPMT(D1_I/12,$C117,D1_T,OFFSET(BD$4,,-$C117+1),0),),-IFERROR(ISPMT(D1_I/12,$C117-1,D1_T,OFFSET(BD$4,,-$C117+1)),)))</f>
        <v>0</v>
      </c>
      <c r="BF117" s="548">
        <f ca="1">IF($C117=0,0,IF('Clinic Model'!$P$15="Annuity",-IFERROR(IPMT(D1_I/12,$C117,D1_T,OFFSET(BE$4,,-$C117+1),0),),-IFERROR(ISPMT(D1_I/12,$C117-1,D1_T,OFFSET(BE$4,,-$C117+1)),)))</f>
        <v>0</v>
      </c>
      <c r="BG117" s="548">
        <f ca="1">IF($C117=0,0,IF('Clinic Model'!$P$15="Annuity",-IFERROR(IPMT(D1_I/12,$C117,D1_T,OFFSET(BF$4,,-$C117+1),0),),-IFERROR(ISPMT(D1_I/12,$C117-1,D1_T,OFFSET(BF$4,,-$C117+1)),)))</f>
        <v>0</v>
      </c>
      <c r="BH117" s="548">
        <f ca="1">IF($C117=0,0,IF('Clinic Model'!$P$15="Annuity",-IFERROR(IPMT(D1_I/12,$C117,D1_T,OFFSET(BG$4,,-$C117+1),0),),-IFERROR(ISPMT(D1_I/12,$C117-1,D1_T,OFFSET(BG$4,,-$C117+1)),)))</f>
        <v>0</v>
      </c>
      <c r="BI117" s="548">
        <f ca="1">IF($C117=0,0,IF('Clinic Model'!$P$15="Annuity",-IFERROR(IPMT(D1_I/12,$C117,D1_T,OFFSET(BH$4,,-$C117+1),0),),-IFERROR(ISPMT(D1_I/12,$C117-1,D1_T,OFFSET(BH$4,,-$C117+1)),)))</f>
        <v>0</v>
      </c>
      <c r="BJ117" s="548">
        <f ca="1">IF($C117=0,0,IF('Clinic Model'!$P$15="Annuity",-IFERROR(IPMT(D1_I/12,$C117,D1_T,OFFSET(BI$4,,-$C117+1),0),),-IFERROR(ISPMT(D1_I/12,$C117-1,D1_T,OFFSET(BI$4,,-$C117+1)),)))</f>
        <v>0</v>
      </c>
      <c r="BK117" s="548">
        <f ca="1">IF($C117=0,0,IF('Clinic Model'!$P$15="Annuity",-IFERROR(IPMT(D1_I/12,$C117,D1_T,OFFSET(BJ$4,,-$C117+1),0),),-IFERROR(ISPMT(D1_I/12,$C117-1,D1_T,OFFSET(BJ$4,,-$C117+1)),)))</f>
        <v>0</v>
      </c>
      <c r="BL117" s="548">
        <f ca="1">IF($C117=0,0,IF('Clinic Model'!$P$15="Annuity",-IFERROR(IPMT(D1_I/12,$C117,D1_T,OFFSET(BK$4,,-$C117+1),0),),-IFERROR(ISPMT(D1_I/12,$C117-1,D1_T,OFFSET(BK$4,,-$C117+1)),)))</f>
        <v>0</v>
      </c>
    </row>
    <row r="118" spans="1:64" ht="10.5" hidden="1" customHeight="1" outlineLevel="1" x14ac:dyDescent="0.3">
      <c r="A118" s="105"/>
      <c r="B118" s="504"/>
      <c r="C118" s="105">
        <f t="shared" si="8"/>
        <v>0</v>
      </c>
      <c r="E118" s="548">
        <f ca="1">IF($C118=0,0,IF('Clinic Model'!$P$15="Annuity",-IFERROR(IPMT(D1_I/12,$C118,D1_T,OFFSET(D$4,,-$C118+1),0),),-IFERROR(ISPMT(D1_I/12,$C118-1,D1_T,OFFSET(D$4,,-$C118+1)),)))</f>
        <v>0</v>
      </c>
      <c r="F118" s="548">
        <f ca="1">IF($C118=0,0,IF('Clinic Model'!$P$15="Annuity",-IFERROR(IPMT(D1_I/12,$C118,D1_T,OFFSET(E$4,,-$C118+1),0),),-IFERROR(ISPMT(D1_I/12,$C118-1,D1_T,OFFSET(E$4,,-$C118+1)),)))</f>
        <v>0</v>
      </c>
      <c r="G118" s="548">
        <f ca="1">IF($C118=0,0,IF('Clinic Model'!$P$15="Annuity",-IFERROR(IPMT(D1_I/12,$C118,D1_T,OFFSET(F$4,,-$C118+1),0),),-IFERROR(ISPMT(D1_I/12,$C118-1,D1_T,OFFSET(F$4,,-$C118+1)),)))</f>
        <v>0</v>
      </c>
      <c r="H118" s="548">
        <f ca="1">IF($C118=0,0,IF('Clinic Model'!$P$15="Annuity",-IFERROR(IPMT(D1_I/12,$C118,D1_T,OFFSET(G$4,,-$C118+1),0),),-IFERROR(ISPMT(D1_I/12,$C118-1,D1_T,OFFSET(G$4,,-$C118+1)),)))</f>
        <v>0</v>
      </c>
      <c r="I118" s="548">
        <f ca="1">IF($C118=0,0,IF('Clinic Model'!$P$15="Annuity",-IFERROR(IPMT(D1_I/12,$C118,D1_T,OFFSET(H$4,,-$C118+1),0),),-IFERROR(ISPMT(D1_I/12,$C118-1,D1_T,OFFSET(H$4,,-$C118+1)),)))</f>
        <v>0</v>
      </c>
      <c r="J118" s="548">
        <f ca="1">IF($C118=0,0,IF('Clinic Model'!$P$15="Annuity",-IFERROR(IPMT(D1_I/12,$C118,D1_T,OFFSET(I$4,,-$C118+1),0),),-IFERROR(ISPMT(D1_I/12,$C118-1,D1_T,OFFSET(I$4,,-$C118+1)),)))</f>
        <v>0</v>
      </c>
      <c r="K118" s="548">
        <f ca="1">IF($C118=0,0,IF('Clinic Model'!$P$15="Annuity",-IFERROR(IPMT(D1_I/12,$C118,D1_T,OFFSET(J$4,,-$C118+1),0),),-IFERROR(ISPMT(D1_I/12,$C118-1,D1_T,OFFSET(J$4,,-$C118+1)),)))</f>
        <v>0</v>
      </c>
      <c r="L118" s="548">
        <f ca="1">IF($C118=0,0,IF('Clinic Model'!$P$15="Annuity",-IFERROR(IPMT(D1_I/12,$C118,D1_T,OFFSET(K$4,,-$C118+1),0),),-IFERROR(ISPMT(D1_I/12,$C118-1,D1_T,OFFSET(K$4,,-$C118+1)),)))</f>
        <v>0</v>
      </c>
      <c r="M118" s="548">
        <f ca="1">IF($C118=0,0,IF('Clinic Model'!$P$15="Annuity",-IFERROR(IPMT(D1_I/12,$C118,D1_T,OFFSET(L$4,,-$C118+1),0),),-IFERROR(ISPMT(D1_I/12,$C118-1,D1_T,OFFSET(L$4,,-$C118+1)),)))</f>
        <v>0</v>
      </c>
      <c r="N118" s="548">
        <f ca="1">IF($C118=0,0,IF('Clinic Model'!$P$15="Annuity",-IFERROR(IPMT(D1_I/12,$C118,D1_T,OFFSET(M$4,,-$C118+1),0),),-IFERROR(ISPMT(D1_I/12,$C118-1,D1_T,OFFSET(M$4,,-$C118+1)),)))</f>
        <v>0</v>
      </c>
      <c r="O118" s="548">
        <f ca="1">IF($C118=0,0,IF('Clinic Model'!$P$15="Annuity",-IFERROR(IPMT(D1_I/12,$C118,D1_T,OFFSET(N$4,,-$C118+1),0),),-IFERROR(ISPMT(D1_I/12,$C118-1,D1_T,OFFSET(N$4,,-$C118+1)),)))</f>
        <v>0</v>
      </c>
      <c r="P118" s="548">
        <f ca="1">IF($C118=0,0,IF('Clinic Model'!$P$15="Annuity",-IFERROR(IPMT(D1_I/12,$C118,D1_T,OFFSET(O$4,,-$C118+1),0),),-IFERROR(ISPMT(D1_I/12,$C118-1,D1_T,OFFSET(O$4,,-$C118+1)),)))</f>
        <v>0</v>
      </c>
      <c r="Q118" s="548">
        <f ca="1">IF($C118=0,0,IF('Clinic Model'!$P$15="Annuity",-IFERROR(IPMT(D1_I/12,$C118,D1_T,OFFSET(P$4,,-$C118+1),0),),-IFERROR(ISPMT(D1_I/12,$C118-1,D1_T,OFFSET(P$4,,-$C118+1)),)))</f>
        <v>0</v>
      </c>
      <c r="R118" s="548">
        <f ca="1">IF($C118=0,0,IF('Clinic Model'!$P$15="Annuity",-IFERROR(IPMT(D1_I/12,$C118,D1_T,OFFSET(Q$4,,-$C118+1),0),),-IFERROR(ISPMT(D1_I/12,$C118-1,D1_T,OFFSET(Q$4,,-$C118+1)),)))</f>
        <v>0</v>
      </c>
      <c r="S118" s="548">
        <f ca="1">IF($C118=0,0,IF('Clinic Model'!$P$15="Annuity",-IFERROR(IPMT(D1_I/12,$C118,D1_T,OFFSET(R$4,,-$C118+1),0),),-IFERROR(ISPMT(D1_I/12,$C118-1,D1_T,OFFSET(R$4,,-$C118+1)),)))</f>
        <v>0</v>
      </c>
      <c r="T118" s="548">
        <f ca="1">IF($C118=0,0,IF('Clinic Model'!$P$15="Annuity",-IFERROR(IPMT(D1_I/12,$C118,D1_T,OFFSET(S$4,,-$C118+1),0),),-IFERROR(ISPMT(D1_I/12,$C118-1,D1_T,OFFSET(S$4,,-$C118+1)),)))</f>
        <v>0</v>
      </c>
      <c r="U118" s="548">
        <f ca="1">IF($C118=0,0,IF('Clinic Model'!$P$15="Annuity",-IFERROR(IPMT(D1_I/12,$C118,D1_T,OFFSET(T$4,,-$C118+1),0),),-IFERROR(ISPMT(D1_I/12,$C118-1,D1_T,OFFSET(T$4,,-$C118+1)),)))</f>
        <v>0</v>
      </c>
      <c r="V118" s="548">
        <f ca="1">IF($C118=0,0,IF('Clinic Model'!$P$15="Annuity",-IFERROR(IPMT(D1_I/12,$C118,D1_T,OFFSET(U$4,,-$C118+1),0),),-IFERROR(ISPMT(D1_I/12,$C118-1,D1_T,OFFSET(U$4,,-$C118+1)),)))</f>
        <v>0</v>
      </c>
      <c r="W118" s="548">
        <f ca="1">IF($C118=0,0,IF('Clinic Model'!$P$15="Annuity",-IFERROR(IPMT(D1_I/12,$C118,D1_T,OFFSET(V$4,,-$C118+1),0),),-IFERROR(ISPMT(D1_I/12,$C118-1,D1_T,OFFSET(V$4,,-$C118+1)),)))</f>
        <v>0</v>
      </c>
      <c r="X118" s="548">
        <f ca="1">IF($C118=0,0,IF('Clinic Model'!$P$15="Annuity",-IFERROR(IPMT(D1_I/12,$C118,D1_T,OFFSET(W$4,,-$C118+1),0),),-IFERROR(ISPMT(D1_I/12,$C118-1,D1_T,OFFSET(W$4,,-$C118+1)),)))</f>
        <v>0</v>
      </c>
      <c r="Y118" s="548">
        <f ca="1">IF($C118=0,0,IF('Clinic Model'!$P$15="Annuity",-IFERROR(IPMT(D1_I/12,$C118,D1_T,OFFSET(X$4,,-$C118+1),0),),-IFERROR(ISPMT(D1_I/12,$C118-1,D1_T,OFFSET(X$4,,-$C118+1)),)))</f>
        <v>0</v>
      </c>
      <c r="Z118" s="548">
        <f ca="1">IF($C118=0,0,IF('Clinic Model'!$P$15="Annuity",-IFERROR(IPMT(D1_I/12,$C118,D1_T,OFFSET(Y$4,,-$C118+1),0),),-IFERROR(ISPMT(D1_I/12,$C118-1,D1_T,OFFSET(Y$4,,-$C118+1)),)))</f>
        <v>0</v>
      </c>
      <c r="AA118" s="548">
        <f ca="1">IF($C118=0,0,IF('Clinic Model'!$P$15="Annuity",-IFERROR(IPMT(D1_I/12,$C118,D1_T,OFFSET(Z$4,,-$C118+1),0),),-IFERROR(ISPMT(D1_I/12,$C118-1,D1_T,OFFSET(Z$4,,-$C118+1)),)))</f>
        <v>0</v>
      </c>
      <c r="AB118" s="548">
        <f ca="1">IF($C118=0,0,IF('Clinic Model'!$P$15="Annuity",-IFERROR(IPMT(D1_I/12,$C118,D1_T,OFFSET(AA$4,,-$C118+1),0),),-IFERROR(ISPMT(D1_I/12,$C118-1,D1_T,OFFSET(AA$4,,-$C118+1)),)))</f>
        <v>0</v>
      </c>
      <c r="AC118" s="548">
        <f ca="1">IF($C118=0,0,IF('Clinic Model'!$P$15="Annuity",-IFERROR(IPMT(D1_I/12,$C118,D1_T,OFFSET(AB$4,,-$C118+1),0),),-IFERROR(ISPMT(D1_I/12,$C118-1,D1_T,OFFSET(AB$4,,-$C118+1)),)))</f>
        <v>0</v>
      </c>
      <c r="AD118" s="548">
        <f ca="1">IF($C118=0,0,IF('Clinic Model'!$P$15="Annuity",-IFERROR(IPMT(D1_I/12,$C118,D1_T,OFFSET(AC$4,,-$C118+1),0),),-IFERROR(ISPMT(D1_I/12,$C118-1,D1_T,OFFSET(AC$4,,-$C118+1)),)))</f>
        <v>0</v>
      </c>
      <c r="AE118" s="548">
        <f ca="1">IF($C118=0,0,IF('Clinic Model'!$P$15="Annuity",-IFERROR(IPMT(D1_I/12,$C118,D1_T,OFFSET(AD$4,,-$C118+1),0),),-IFERROR(ISPMT(D1_I/12,$C118-1,D1_T,OFFSET(AD$4,,-$C118+1)),)))</f>
        <v>0</v>
      </c>
      <c r="AF118" s="548">
        <f ca="1">IF($C118=0,0,IF('Clinic Model'!$P$15="Annuity",-IFERROR(IPMT(D1_I/12,$C118,D1_T,OFFSET(AE$4,,-$C118+1),0),),-IFERROR(ISPMT(D1_I/12,$C118-1,D1_T,OFFSET(AE$4,,-$C118+1)),)))</f>
        <v>0</v>
      </c>
      <c r="AG118" s="548">
        <f ca="1">IF($C118=0,0,IF('Clinic Model'!$P$15="Annuity",-IFERROR(IPMT(D1_I/12,$C118,D1_T,OFFSET(AF$4,,-$C118+1),0),),-IFERROR(ISPMT(D1_I/12,$C118-1,D1_T,OFFSET(AF$4,,-$C118+1)),)))</f>
        <v>0</v>
      </c>
      <c r="AH118" s="548">
        <f ca="1">IF($C118=0,0,IF('Clinic Model'!$P$15="Annuity",-IFERROR(IPMT(D1_I/12,$C118,D1_T,OFFSET(AG$4,,-$C118+1),0),),-IFERROR(ISPMT(D1_I/12,$C118-1,D1_T,OFFSET(AG$4,,-$C118+1)),)))</f>
        <v>0</v>
      </c>
      <c r="AI118" s="548">
        <f ca="1">IF($C118=0,0,IF('Clinic Model'!$P$15="Annuity",-IFERROR(IPMT(D1_I/12,$C118,D1_T,OFFSET(AH$4,,-$C118+1),0),),-IFERROR(ISPMT(D1_I/12,$C118-1,D1_T,OFFSET(AH$4,,-$C118+1)),)))</f>
        <v>0</v>
      </c>
      <c r="AJ118" s="548">
        <f ca="1">IF($C118=0,0,IF('Clinic Model'!$P$15="Annuity",-IFERROR(IPMT(D1_I/12,$C118,D1_T,OFFSET(AI$4,,-$C118+1),0),),-IFERROR(ISPMT(D1_I/12,$C118-1,D1_T,OFFSET(AI$4,,-$C118+1)),)))</f>
        <v>0</v>
      </c>
      <c r="AK118" s="548">
        <f ca="1">IF($C118=0,0,IF('Clinic Model'!$P$15="Annuity",-IFERROR(IPMT(D1_I/12,$C118,D1_T,OFFSET(AJ$4,,-$C118+1),0),),-IFERROR(ISPMT(D1_I/12,$C118-1,D1_T,OFFSET(AJ$4,,-$C118+1)),)))</f>
        <v>0</v>
      </c>
      <c r="AL118" s="548">
        <f ca="1">IF($C118=0,0,IF('Clinic Model'!$P$15="Annuity",-IFERROR(IPMT(D1_I/12,$C118,D1_T,OFFSET(AK$4,,-$C118+1),0),),-IFERROR(ISPMT(D1_I/12,$C118-1,D1_T,OFFSET(AK$4,,-$C118+1)),)))</f>
        <v>0</v>
      </c>
      <c r="AM118" s="548">
        <f ca="1">IF($C118=0,0,IF('Clinic Model'!$P$15="Annuity",-IFERROR(IPMT(D1_I/12,$C118,D1_T,OFFSET(AL$4,,-$C118+1),0),),-IFERROR(ISPMT(D1_I/12,$C118-1,D1_T,OFFSET(AL$4,,-$C118+1)),)))</f>
        <v>0</v>
      </c>
      <c r="AN118" s="548">
        <f ca="1">IF($C118=0,0,IF('Clinic Model'!$P$15="Annuity",-IFERROR(IPMT(D1_I/12,$C118,D1_T,OFFSET(AM$4,,-$C118+1),0),),-IFERROR(ISPMT(D1_I/12,$C118-1,D1_T,OFFSET(AM$4,,-$C118+1)),)))</f>
        <v>0</v>
      </c>
      <c r="AO118" s="548">
        <f ca="1">IF($C118=0,0,IF('Clinic Model'!$P$15="Annuity",-IFERROR(IPMT(D1_I/12,$C118,D1_T,OFFSET(AN$4,,-$C118+1),0),),-IFERROR(ISPMT(D1_I/12,$C118-1,D1_T,OFFSET(AN$4,,-$C118+1)),)))</f>
        <v>0</v>
      </c>
      <c r="AP118" s="548">
        <f ca="1">IF($C118=0,0,IF('Clinic Model'!$P$15="Annuity",-IFERROR(IPMT(D1_I/12,$C118,D1_T,OFFSET(AO$4,,-$C118+1),0),),-IFERROR(ISPMT(D1_I/12,$C118-1,D1_T,OFFSET(AO$4,,-$C118+1)),)))</f>
        <v>0</v>
      </c>
      <c r="AQ118" s="548">
        <f ca="1">IF($C118=0,0,IF('Clinic Model'!$P$15="Annuity",-IFERROR(IPMT(D1_I/12,$C118,D1_T,OFFSET(AP$4,,-$C118+1),0),),-IFERROR(ISPMT(D1_I/12,$C118-1,D1_T,OFFSET(AP$4,,-$C118+1)),)))</f>
        <v>0</v>
      </c>
      <c r="AR118" s="548">
        <f ca="1">IF($C118=0,0,IF('Clinic Model'!$P$15="Annuity",-IFERROR(IPMT(D1_I/12,$C118,D1_T,OFFSET(AQ$4,,-$C118+1),0),),-IFERROR(ISPMT(D1_I/12,$C118-1,D1_T,OFFSET(AQ$4,,-$C118+1)),)))</f>
        <v>0</v>
      </c>
      <c r="AS118" s="548">
        <f ca="1">IF($C118=0,0,IF('Clinic Model'!$P$15="Annuity",-IFERROR(IPMT(D1_I/12,$C118,D1_T,OFFSET(AR$4,,-$C118+1),0),),-IFERROR(ISPMT(D1_I/12,$C118-1,D1_T,OFFSET(AR$4,,-$C118+1)),)))</f>
        <v>0</v>
      </c>
      <c r="AT118" s="548">
        <f ca="1">IF($C118=0,0,IF('Clinic Model'!$P$15="Annuity",-IFERROR(IPMT(D1_I/12,$C118,D1_T,OFFSET(AS$4,,-$C118+1),0),),-IFERROR(ISPMT(D1_I/12,$C118-1,D1_T,OFFSET(AS$4,,-$C118+1)),)))</f>
        <v>0</v>
      </c>
      <c r="AU118" s="548">
        <f ca="1">IF($C118=0,0,IF('Clinic Model'!$P$15="Annuity",-IFERROR(IPMT(D1_I/12,$C118,D1_T,OFFSET(AT$4,,-$C118+1),0),),-IFERROR(ISPMT(D1_I/12,$C118-1,D1_T,OFFSET(AT$4,,-$C118+1)),)))</f>
        <v>0</v>
      </c>
      <c r="AV118" s="548">
        <f ca="1">IF($C118=0,0,IF('Clinic Model'!$P$15="Annuity",-IFERROR(IPMT(D1_I/12,$C118,D1_T,OFFSET(AU$4,,-$C118+1),0),),-IFERROR(ISPMT(D1_I/12,$C118-1,D1_T,OFFSET(AU$4,,-$C118+1)),)))</f>
        <v>0</v>
      </c>
      <c r="AW118" s="548">
        <f ca="1">IF($C118=0,0,IF('Clinic Model'!$P$15="Annuity",-IFERROR(IPMT(D1_I/12,$C118,D1_T,OFFSET(AV$4,,-$C118+1),0),),-IFERROR(ISPMT(D1_I/12,$C118-1,D1_T,OFFSET(AV$4,,-$C118+1)),)))</f>
        <v>0</v>
      </c>
      <c r="AX118" s="548">
        <f ca="1">IF($C118=0,0,IF('Clinic Model'!$P$15="Annuity",-IFERROR(IPMT(D1_I/12,$C118,D1_T,OFFSET(AW$4,,-$C118+1),0),),-IFERROR(ISPMT(D1_I/12,$C118-1,D1_T,OFFSET(AW$4,,-$C118+1)),)))</f>
        <v>0</v>
      </c>
      <c r="AY118" s="548">
        <f ca="1">IF($C118=0,0,IF('Clinic Model'!$P$15="Annuity",-IFERROR(IPMT(D1_I/12,$C118,D1_T,OFFSET(AX$4,,-$C118+1),0),),-IFERROR(ISPMT(D1_I/12,$C118-1,D1_T,OFFSET(AX$4,,-$C118+1)),)))</f>
        <v>0</v>
      </c>
      <c r="AZ118" s="548">
        <f ca="1">IF($C118=0,0,IF('Clinic Model'!$P$15="Annuity",-IFERROR(IPMT(D1_I/12,$C118,D1_T,OFFSET(AY$4,,-$C118+1),0),),-IFERROR(ISPMT(D1_I/12,$C118-1,D1_T,OFFSET(AY$4,,-$C118+1)),)))</f>
        <v>0</v>
      </c>
      <c r="BA118" s="548">
        <f ca="1">IF($C118=0,0,IF('Clinic Model'!$P$15="Annuity",-IFERROR(IPMT(D1_I/12,$C118,D1_T,OFFSET(AZ$4,,-$C118+1),0),),-IFERROR(ISPMT(D1_I/12,$C118-1,D1_T,OFFSET(AZ$4,,-$C118+1)),)))</f>
        <v>0</v>
      </c>
      <c r="BB118" s="548">
        <f ca="1">IF($C118=0,0,IF('Clinic Model'!$P$15="Annuity",-IFERROR(IPMT(D1_I/12,$C118,D1_T,OFFSET(BA$4,,-$C118+1),0),),-IFERROR(ISPMT(D1_I/12,$C118-1,D1_T,OFFSET(BA$4,,-$C118+1)),)))</f>
        <v>0</v>
      </c>
      <c r="BC118" s="548">
        <f ca="1">IF($C118=0,0,IF('Clinic Model'!$P$15="Annuity",-IFERROR(IPMT(D1_I/12,$C118,D1_T,OFFSET(BB$4,,-$C118+1),0),),-IFERROR(ISPMT(D1_I/12,$C118-1,D1_T,OFFSET(BB$4,,-$C118+1)),)))</f>
        <v>0</v>
      </c>
      <c r="BD118" s="548">
        <f ca="1">IF($C118=0,0,IF('Clinic Model'!$P$15="Annuity",-IFERROR(IPMT(D1_I/12,$C118,D1_T,OFFSET(BC$4,,-$C118+1),0),),-IFERROR(ISPMT(D1_I/12,$C118-1,D1_T,OFFSET(BC$4,,-$C118+1)),)))</f>
        <v>0</v>
      </c>
      <c r="BE118" s="548">
        <f ca="1">IF($C118=0,0,IF('Clinic Model'!$P$15="Annuity",-IFERROR(IPMT(D1_I/12,$C118,D1_T,OFFSET(BD$4,,-$C118+1),0),),-IFERROR(ISPMT(D1_I/12,$C118-1,D1_T,OFFSET(BD$4,,-$C118+1)),)))</f>
        <v>0</v>
      </c>
      <c r="BF118" s="548">
        <f ca="1">IF($C118=0,0,IF('Clinic Model'!$P$15="Annuity",-IFERROR(IPMT(D1_I/12,$C118,D1_T,OFFSET(BE$4,,-$C118+1),0),),-IFERROR(ISPMT(D1_I/12,$C118-1,D1_T,OFFSET(BE$4,,-$C118+1)),)))</f>
        <v>0</v>
      </c>
      <c r="BG118" s="548">
        <f ca="1">IF($C118=0,0,IF('Clinic Model'!$P$15="Annuity",-IFERROR(IPMT(D1_I/12,$C118,D1_T,OFFSET(BF$4,,-$C118+1),0),),-IFERROR(ISPMT(D1_I/12,$C118-1,D1_T,OFFSET(BF$4,,-$C118+1)),)))</f>
        <v>0</v>
      </c>
      <c r="BH118" s="548">
        <f ca="1">IF($C118=0,0,IF('Clinic Model'!$P$15="Annuity",-IFERROR(IPMT(D1_I/12,$C118,D1_T,OFFSET(BG$4,,-$C118+1),0),),-IFERROR(ISPMT(D1_I/12,$C118-1,D1_T,OFFSET(BG$4,,-$C118+1)),)))</f>
        <v>0</v>
      </c>
      <c r="BI118" s="548">
        <f ca="1">IF($C118=0,0,IF('Clinic Model'!$P$15="Annuity",-IFERROR(IPMT(D1_I/12,$C118,D1_T,OFFSET(BH$4,,-$C118+1),0),),-IFERROR(ISPMT(D1_I/12,$C118-1,D1_T,OFFSET(BH$4,,-$C118+1)),)))</f>
        <v>0</v>
      </c>
      <c r="BJ118" s="548">
        <f ca="1">IF($C118=0,0,IF('Clinic Model'!$P$15="Annuity",-IFERROR(IPMT(D1_I/12,$C118,D1_T,OFFSET(BI$4,,-$C118+1),0),),-IFERROR(ISPMT(D1_I/12,$C118-1,D1_T,OFFSET(BI$4,,-$C118+1)),)))</f>
        <v>0</v>
      </c>
      <c r="BK118" s="548">
        <f ca="1">IF($C118=0,0,IF('Clinic Model'!$P$15="Annuity",-IFERROR(IPMT(D1_I/12,$C118,D1_T,OFFSET(BJ$4,,-$C118+1),0),),-IFERROR(ISPMT(D1_I/12,$C118-1,D1_T,OFFSET(BJ$4,,-$C118+1)),)))</f>
        <v>0</v>
      </c>
      <c r="BL118" s="548">
        <f ca="1">IF($C118=0,0,IF('Clinic Model'!$P$15="Annuity",-IFERROR(IPMT(D1_I/12,$C118,D1_T,OFFSET(BK$4,,-$C118+1),0),),-IFERROR(ISPMT(D1_I/12,$C118-1,D1_T,OFFSET(BK$4,,-$C118+1)),)))</f>
        <v>0</v>
      </c>
    </row>
    <row r="119" spans="1:64" ht="10.5" hidden="1" customHeight="1" outlineLevel="1" x14ac:dyDescent="0.3">
      <c r="A119" s="105"/>
      <c r="B119" s="504"/>
      <c r="C119" s="105">
        <f t="shared" si="8"/>
        <v>0</v>
      </c>
      <c r="E119" s="548">
        <f ca="1">IF($C119=0,0,IF('Clinic Model'!$P$15="Annuity",-IFERROR(IPMT(D1_I/12,$C119,D1_T,OFFSET(D$4,,-$C119+1),0),),-IFERROR(ISPMT(D1_I/12,$C119-1,D1_T,OFFSET(D$4,,-$C119+1)),)))</f>
        <v>0</v>
      </c>
      <c r="F119" s="548">
        <f ca="1">IF($C119=0,0,IF('Clinic Model'!$P$15="Annuity",-IFERROR(IPMT(D1_I/12,$C119,D1_T,OFFSET(E$4,,-$C119+1),0),),-IFERROR(ISPMT(D1_I/12,$C119-1,D1_T,OFFSET(E$4,,-$C119+1)),)))</f>
        <v>0</v>
      </c>
      <c r="G119" s="548">
        <f ca="1">IF($C119=0,0,IF('Clinic Model'!$P$15="Annuity",-IFERROR(IPMT(D1_I/12,$C119,D1_T,OFFSET(F$4,,-$C119+1),0),),-IFERROR(ISPMT(D1_I/12,$C119-1,D1_T,OFFSET(F$4,,-$C119+1)),)))</f>
        <v>0</v>
      </c>
      <c r="H119" s="548">
        <f ca="1">IF($C119=0,0,IF('Clinic Model'!$P$15="Annuity",-IFERROR(IPMT(D1_I/12,$C119,D1_T,OFFSET(G$4,,-$C119+1),0),),-IFERROR(ISPMT(D1_I/12,$C119-1,D1_T,OFFSET(G$4,,-$C119+1)),)))</f>
        <v>0</v>
      </c>
      <c r="I119" s="548">
        <f ca="1">IF($C119=0,0,IF('Clinic Model'!$P$15="Annuity",-IFERROR(IPMT(D1_I/12,$C119,D1_T,OFFSET(H$4,,-$C119+1),0),),-IFERROR(ISPMT(D1_I/12,$C119-1,D1_T,OFFSET(H$4,,-$C119+1)),)))</f>
        <v>0</v>
      </c>
      <c r="J119" s="548">
        <f ca="1">IF($C119=0,0,IF('Clinic Model'!$P$15="Annuity",-IFERROR(IPMT(D1_I/12,$C119,D1_T,OFFSET(I$4,,-$C119+1),0),),-IFERROR(ISPMT(D1_I/12,$C119-1,D1_T,OFFSET(I$4,,-$C119+1)),)))</f>
        <v>0</v>
      </c>
      <c r="K119" s="548">
        <f ca="1">IF($C119=0,0,IF('Clinic Model'!$P$15="Annuity",-IFERROR(IPMT(D1_I/12,$C119,D1_T,OFFSET(J$4,,-$C119+1),0),),-IFERROR(ISPMT(D1_I/12,$C119-1,D1_T,OFFSET(J$4,,-$C119+1)),)))</f>
        <v>0</v>
      </c>
      <c r="L119" s="548">
        <f ca="1">IF($C119=0,0,IF('Clinic Model'!$P$15="Annuity",-IFERROR(IPMT(D1_I/12,$C119,D1_T,OFFSET(K$4,,-$C119+1),0),),-IFERROR(ISPMT(D1_I/12,$C119-1,D1_T,OFFSET(K$4,,-$C119+1)),)))</f>
        <v>0</v>
      </c>
      <c r="M119" s="548">
        <f ca="1">IF($C119=0,0,IF('Clinic Model'!$P$15="Annuity",-IFERROR(IPMT(D1_I/12,$C119,D1_T,OFFSET(L$4,,-$C119+1),0),),-IFERROR(ISPMT(D1_I/12,$C119-1,D1_T,OFFSET(L$4,,-$C119+1)),)))</f>
        <v>0</v>
      </c>
      <c r="N119" s="548">
        <f ca="1">IF($C119=0,0,IF('Clinic Model'!$P$15="Annuity",-IFERROR(IPMT(D1_I/12,$C119,D1_T,OFFSET(M$4,,-$C119+1),0),),-IFERROR(ISPMT(D1_I/12,$C119-1,D1_T,OFFSET(M$4,,-$C119+1)),)))</f>
        <v>0</v>
      </c>
      <c r="O119" s="548">
        <f ca="1">IF($C119=0,0,IF('Clinic Model'!$P$15="Annuity",-IFERROR(IPMT(D1_I/12,$C119,D1_T,OFFSET(N$4,,-$C119+1),0),),-IFERROR(ISPMT(D1_I/12,$C119-1,D1_T,OFFSET(N$4,,-$C119+1)),)))</f>
        <v>0</v>
      </c>
      <c r="P119" s="548">
        <f ca="1">IF($C119=0,0,IF('Clinic Model'!$P$15="Annuity",-IFERROR(IPMT(D1_I/12,$C119,D1_T,OFFSET(O$4,,-$C119+1),0),),-IFERROR(ISPMT(D1_I/12,$C119-1,D1_T,OFFSET(O$4,,-$C119+1)),)))</f>
        <v>0</v>
      </c>
      <c r="Q119" s="548">
        <f ca="1">IF($C119=0,0,IF('Clinic Model'!$P$15="Annuity",-IFERROR(IPMT(D1_I/12,$C119,D1_T,OFFSET(P$4,,-$C119+1),0),),-IFERROR(ISPMT(D1_I/12,$C119-1,D1_T,OFFSET(P$4,,-$C119+1)),)))</f>
        <v>0</v>
      </c>
      <c r="R119" s="548">
        <f ca="1">IF($C119=0,0,IF('Clinic Model'!$P$15="Annuity",-IFERROR(IPMT(D1_I/12,$C119,D1_T,OFFSET(Q$4,,-$C119+1),0),),-IFERROR(ISPMT(D1_I/12,$C119-1,D1_T,OFFSET(Q$4,,-$C119+1)),)))</f>
        <v>0</v>
      </c>
      <c r="S119" s="548">
        <f ca="1">IF($C119=0,0,IF('Clinic Model'!$P$15="Annuity",-IFERROR(IPMT(D1_I/12,$C119,D1_T,OFFSET(R$4,,-$C119+1),0),),-IFERROR(ISPMT(D1_I/12,$C119-1,D1_T,OFFSET(R$4,,-$C119+1)),)))</f>
        <v>0</v>
      </c>
      <c r="T119" s="548">
        <f ca="1">IF($C119=0,0,IF('Clinic Model'!$P$15="Annuity",-IFERROR(IPMT(D1_I/12,$C119,D1_T,OFFSET(S$4,,-$C119+1),0),),-IFERROR(ISPMT(D1_I/12,$C119-1,D1_T,OFFSET(S$4,,-$C119+1)),)))</f>
        <v>0</v>
      </c>
      <c r="U119" s="548">
        <f ca="1">IF($C119=0,0,IF('Clinic Model'!$P$15="Annuity",-IFERROR(IPMT(D1_I/12,$C119,D1_T,OFFSET(T$4,,-$C119+1),0),),-IFERROR(ISPMT(D1_I/12,$C119-1,D1_T,OFFSET(T$4,,-$C119+1)),)))</f>
        <v>0</v>
      </c>
      <c r="V119" s="548">
        <f ca="1">IF($C119=0,0,IF('Clinic Model'!$P$15="Annuity",-IFERROR(IPMT(D1_I/12,$C119,D1_T,OFFSET(U$4,,-$C119+1),0),),-IFERROR(ISPMT(D1_I/12,$C119-1,D1_T,OFFSET(U$4,,-$C119+1)),)))</f>
        <v>0</v>
      </c>
      <c r="W119" s="548">
        <f ca="1">IF($C119=0,0,IF('Clinic Model'!$P$15="Annuity",-IFERROR(IPMT(D1_I/12,$C119,D1_T,OFFSET(V$4,,-$C119+1),0),),-IFERROR(ISPMT(D1_I/12,$C119-1,D1_T,OFFSET(V$4,,-$C119+1)),)))</f>
        <v>0</v>
      </c>
      <c r="X119" s="548">
        <f ca="1">IF($C119=0,0,IF('Clinic Model'!$P$15="Annuity",-IFERROR(IPMT(D1_I/12,$C119,D1_T,OFFSET(W$4,,-$C119+1),0),),-IFERROR(ISPMT(D1_I/12,$C119-1,D1_T,OFFSET(W$4,,-$C119+1)),)))</f>
        <v>0</v>
      </c>
      <c r="Y119" s="548">
        <f ca="1">IF($C119=0,0,IF('Clinic Model'!$P$15="Annuity",-IFERROR(IPMT(D1_I/12,$C119,D1_T,OFFSET(X$4,,-$C119+1),0),),-IFERROR(ISPMT(D1_I/12,$C119-1,D1_T,OFFSET(X$4,,-$C119+1)),)))</f>
        <v>0</v>
      </c>
      <c r="Z119" s="548">
        <f ca="1">IF($C119=0,0,IF('Clinic Model'!$P$15="Annuity",-IFERROR(IPMT(D1_I/12,$C119,D1_T,OFFSET(Y$4,,-$C119+1),0),),-IFERROR(ISPMT(D1_I/12,$C119-1,D1_T,OFFSET(Y$4,,-$C119+1)),)))</f>
        <v>0</v>
      </c>
      <c r="AA119" s="548">
        <f ca="1">IF($C119=0,0,IF('Clinic Model'!$P$15="Annuity",-IFERROR(IPMT(D1_I/12,$C119,D1_T,OFFSET(Z$4,,-$C119+1),0),),-IFERROR(ISPMT(D1_I/12,$C119-1,D1_T,OFFSET(Z$4,,-$C119+1)),)))</f>
        <v>0</v>
      </c>
      <c r="AB119" s="548">
        <f ca="1">IF($C119=0,0,IF('Clinic Model'!$P$15="Annuity",-IFERROR(IPMT(D1_I/12,$C119,D1_T,OFFSET(AA$4,,-$C119+1),0),),-IFERROR(ISPMT(D1_I/12,$C119-1,D1_T,OFFSET(AA$4,,-$C119+1)),)))</f>
        <v>0</v>
      </c>
      <c r="AC119" s="548">
        <f ca="1">IF($C119=0,0,IF('Clinic Model'!$P$15="Annuity",-IFERROR(IPMT(D1_I/12,$C119,D1_T,OFFSET(AB$4,,-$C119+1),0),),-IFERROR(ISPMT(D1_I/12,$C119-1,D1_T,OFFSET(AB$4,,-$C119+1)),)))</f>
        <v>0</v>
      </c>
      <c r="AD119" s="548">
        <f ca="1">IF($C119=0,0,IF('Clinic Model'!$P$15="Annuity",-IFERROR(IPMT(D1_I/12,$C119,D1_T,OFFSET(AC$4,,-$C119+1),0),),-IFERROR(ISPMT(D1_I/12,$C119-1,D1_T,OFFSET(AC$4,,-$C119+1)),)))</f>
        <v>0</v>
      </c>
      <c r="AE119" s="548">
        <f ca="1">IF($C119=0,0,IF('Clinic Model'!$P$15="Annuity",-IFERROR(IPMT(D1_I/12,$C119,D1_T,OFFSET(AD$4,,-$C119+1),0),),-IFERROR(ISPMT(D1_I/12,$C119-1,D1_T,OFFSET(AD$4,,-$C119+1)),)))</f>
        <v>0</v>
      </c>
      <c r="AF119" s="548">
        <f ca="1">IF($C119=0,0,IF('Clinic Model'!$P$15="Annuity",-IFERROR(IPMT(D1_I/12,$C119,D1_T,OFFSET(AE$4,,-$C119+1),0),),-IFERROR(ISPMT(D1_I/12,$C119-1,D1_T,OFFSET(AE$4,,-$C119+1)),)))</f>
        <v>0</v>
      </c>
      <c r="AG119" s="548">
        <f ca="1">IF($C119=0,0,IF('Clinic Model'!$P$15="Annuity",-IFERROR(IPMT(D1_I/12,$C119,D1_T,OFFSET(AF$4,,-$C119+1),0),),-IFERROR(ISPMT(D1_I/12,$C119-1,D1_T,OFFSET(AF$4,,-$C119+1)),)))</f>
        <v>0</v>
      </c>
      <c r="AH119" s="548">
        <f ca="1">IF($C119=0,0,IF('Clinic Model'!$P$15="Annuity",-IFERROR(IPMT(D1_I/12,$C119,D1_T,OFFSET(AG$4,,-$C119+1),0),),-IFERROR(ISPMT(D1_I/12,$C119-1,D1_T,OFFSET(AG$4,,-$C119+1)),)))</f>
        <v>0</v>
      </c>
      <c r="AI119" s="548">
        <f ca="1">IF($C119=0,0,IF('Clinic Model'!$P$15="Annuity",-IFERROR(IPMT(D1_I/12,$C119,D1_T,OFFSET(AH$4,,-$C119+1),0),),-IFERROR(ISPMT(D1_I/12,$C119-1,D1_T,OFFSET(AH$4,,-$C119+1)),)))</f>
        <v>0</v>
      </c>
      <c r="AJ119" s="548">
        <f ca="1">IF($C119=0,0,IF('Clinic Model'!$P$15="Annuity",-IFERROR(IPMT(D1_I/12,$C119,D1_T,OFFSET(AI$4,,-$C119+1),0),),-IFERROR(ISPMT(D1_I/12,$C119-1,D1_T,OFFSET(AI$4,,-$C119+1)),)))</f>
        <v>0</v>
      </c>
      <c r="AK119" s="548">
        <f ca="1">IF($C119=0,0,IF('Clinic Model'!$P$15="Annuity",-IFERROR(IPMT(D1_I/12,$C119,D1_T,OFFSET(AJ$4,,-$C119+1),0),),-IFERROR(ISPMT(D1_I/12,$C119-1,D1_T,OFFSET(AJ$4,,-$C119+1)),)))</f>
        <v>0</v>
      </c>
      <c r="AL119" s="548">
        <f ca="1">IF($C119=0,0,IF('Clinic Model'!$P$15="Annuity",-IFERROR(IPMT(D1_I/12,$C119,D1_T,OFFSET(AK$4,,-$C119+1),0),),-IFERROR(ISPMT(D1_I/12,$C119-1,D1_T,OFFSET(AK$4,,-$C119+1)),)))</f>
        <v>0</v>
      </c>
      <c r="AM119" s="548">
        <f ca="1">IF($C119=0,0,IF('Clinic Model'!$P$15="Annuity",-IFERROR(IPMT(D1_I/12,$C119,D1_T,OFFSET(AL$4,,-$C119+1),0),),-IFERROR(ISPMT(D1_I/12,$C119-1,D1_T,OFFSET(AL$4,,-$C119+1)),)))</f>
        <v>0</v>
      </c>
      <c r="AN119" s="548">
        <f ca="1">IF($C119=0,0,IF('Clinic Model'!$P$15="Annuity",-IFERROR(IPMT(D1_I/12,$C119,D1_T,OFFSET(AM$4,,-$C119+1),0),),-IFERROR(ISPMT(D1_I/12,$C119-1,D1_T,OFFSET(AM$4,,-$C119+1)),)))</f>
        <v>0</v>
      </c>
      <c r="AO119" s="548">
        <f ca="1">IF($C119=0,0,IF('Clinic Model'!$P$15="Annuity",-IFERROR(IPMT(D1_I/12,$C119,D1_T,OFFSET(AN$4,,-$C119+1),0),),-IFERROR(ISPMT(D1_I/12,$C119-1,D1_T,OFFSET(AN$4,,-$C119+1)),)))</f>
        <v>0</v>
      </c>
      <c r="AP119" s="548">
        <f ca="1">IF($C119=0,0,IF('Clinic Model'!$P$15="Annuity",-IFERROR(IPMT(D1_I/12,$C119,D1_T,OFFSET(AO$4,,-$C119+1),0),),-IFERROR(ISPMT(D1_I/12,$C119-1,D1_T,OFFSET(AO$4,,-$C119+1)),)))</f>
        <v>0</v>
      </c>
      <c r="AQ119" s="548">
        <f ca="1">IF($C119=0,0,IF('Clinic Model'!$P$15="Annuity",-IFERROR(IPMT(D1_I/12,$C119,D1_T,OFFSET(AP$4,,-$C119+1),0),),-IFERROR(ISPMT(D1_I/12,$C119-1,D1_T,OFFSET(AP$4,,-$C119+1)),)))</f>
        <v>0</v>
      </c>
      <c r="AR119" s="548">
        <f ca="1">IF($C119=0,0,IF('Clinic Model'!$P$15="Annuity",-IFERROR(IPMT(D1_I/12,$C119,D1_T,OFFSET(AQ$4,,-$C119+1),0),),-IFERROR(ISPMT(D1_I/12,$C119-1,D1_T,OFFSET(AQ$4,,-$C119+1)),)))</f>
        <v>0</v>
      </c>
      <c r="AS119" s="548">
        <f ca="1">IF($C119=0,0,IF('Clinic Model'!$P$15="Annuity",-IFERROR(IPMT(D1_I/12,$C119,D1_T,OFFSET(AR$4,,-$C119+1),0),),-IFERROR(ISPMT(D1_I/12,$C119-1,D1_T,OFFSET(AR$4,,-$C119+1)),)))</f>
        <v>0</v>
      </c>
      <c r="AT119" s="548">
        <f ca="1">IF($C119=0,0,IF('Clinic Model'!$P$15="Annuity",-IFERROR(IPMT(D1_I/12,$C119,D1_T,OFFSET(AS$4,,-$C119+1),0),),-IFERROR(ISPMT(D1_I/12,$C119-1,D1_T,OFFSET(AS$4,,-$C119+1)),)))</f>
        <v>0</v>
      </c>
      <c r="AU119" s="548">
        <f ca="1">IF($C119=0,0,IF('Clinic Model'!$P$15="Annuity",-IFERROR(IPMT(D1_I/12,$C119,D1_T,OFFSET(AT$4,,-$C119+1),0),),-IFERROR(ISPMT(D1_I/12,$C119-1,D1_T,OFFSET(AT$4,,-$C119+1)),)))</f>
        <v>0</v>
      </c>
      <c r="AV119" s="548">
        <f ca="1">IF($C119=0,0,IF('Clinic Model'!$P$15="Annuity",-IFERROR(IPMT(D1_I/12,$C119,D1_T,OFFSET(AU$4,,-$C119+1),0),),-IFERROR(ISPMT(D1_I/12,$C119-1,D1_T,OFFSET(AU$4,,-$C119+1)),)))</f>
        <v>0</v>
      </c>
      <c r="AW119" s="548">
        <f ca="1">IF($C119=0,0,IF('Clinic Model'!$P$15="Annuity",-IFERROR(IPMT(D1_I/12,$C119,D1_T,OFFSET(AV$4,,-$C119+1),0),),-IFERROR(ISPMT(D1_I/12,$C119-1,D1_T,OFFSET(AV$4,,-$C119+1)),)))</f>
        <v>0</v>
      </c>
      <c r="AX119" s="548">
        <f ca="1">IF($C119=0,0,IF('Clinic Model'!$P$15="Annuity",-IFERROR(IPMT(D1_I/12,$C119,D1_T,OFFSET(AW$4,,-$C119+1),0),),-IFERROR(ISPMT(D1_I/12,$C119-1,D1_T,OFFSET(AW$4,,-$C119+1)),)))</f>
        <v>0</v>
      </c>
      <c r="AY119" s="548">
        <f ca="1">IF($C119=0,0,IF('Clinic Model'!$P$15="Annuity",-IFERROR(IPMT(D1_I/12,$C119,D1_T,OFFSET(AX$4,,-$C119+1),0),),-IFERROR(ISPMT(D1_I/12,$C119-1,D1_T,OFFSET(AX$4,,-$C119+1)),)))</f>
        <v>0</v>
      </c>
      <c r="AZ119" s="548">
        <f ca="1">IF($C119=0,0,IF('Clinic Model'!$P$15="Annuity",-IFERROR(IPMT(D1_I/12,$C119,D1_T,OFFSET(AY$4,,-$C119+1),0),),-IFERROR(ISPMT(D1_I/12,$C119-1,D1_T,OFFSET(AY$4,,-$C119+1)),)))</f>
        <v>0</v>
      </c>
      <c r="BA119" s="548">
        <f ca="1">IF($C119=0,0,IF('Clinic Model'!$P$15="Annuity",-IFERROR(IPMT(D1_I/12,$C119,D1_T,OFFSET(AZ$4,,-$C119+1),0),),-IFERROR(ISPMT(D1_I/12,$C119-1,D1_T,OFFSET(AZ$4,,-$C119+1)),)))</f>
        <v>0</v>
      </c>
      <c r="BB119" s="548">
        <f ca="1">IF($C119=0,0,IF('Clinic Model'!$P$15="Annuity",-IFERROR(IPMT(D1_I/12,$C119,D1_T,OFFSET(BA$4,,-$C119+1),0),),-IFERROR(ISPMT(D1_I/12,$C119-1,D1_T,OFFSET(BA$4,,-$C119+1)),)))</f>
        <v>0</v>
      </c>
      <c r="BC119" s="548">
        <f ca="1">IF($C119=0,0,IF('Clinic Model'!$P$15="Annuity",-IFERROR(IPMT(D1_I/12,$C119,D1_T,OFFSET(BB$4,,-$C119+1),0),),-IFERROR(ISPMT(D1_I/12,$C119-1,D1_T,OFFSET(BB$4,,-$C119+1)),)))</f>
        <v>0</v>
      </c>
      <c r="BD119" s="548">
        <f ca="1">IF($C119=0,0,IF('Clinic Model'!$P$15="Annuity",-IFERROR(IPMT(D1_I/12,$C119,D1_T,OFFSET(BC$4,,-$C119+1),0),),-IFERROR(ISPMT(D1_I/12,$C119-1,D1_T,OFFSET(BC$4,,-$C119+1)),)))</f>
        <v>0</v>
      </c>
      <c r="BE119" s="548">
        <f ca="1">IF($C119=0,0,IF('Clinic Model'!$P$15="Annuity",-IFERROR(IPMT(D1_I/12,$C119,D1_T,OFFSET(BD$4,,-$C119+1),0),),-IFERROR(ISPMT(D1_I/12,$C119-1,D1_T,OFFSET(BD$4,,-$C119+1)),)))</f>
        <v>0</v>
      </c>
      <c r="BF119" s="548">
        <f ca="1">IF($C119=0,0,IF('Clinic Model'!$P$15="Annuity",-IFERROR(IPMT(D1_I/12,$C119,D1_T,OFFSET(BE$4,,-$C119+1),0),),-IFERROR(ISPMT(D1_I/12,$C119-1,D1_T,OFFSET(BE$4,,-$C119+1)),)))</f>
        <v>0</v>
      </c>
      <c r="BG119" s="548">
        <f ca="1">IF($C119=0,0,IF('Clinic Model'!$P$15="Annuity",-IFERROR(IPMT(D1_I/12,$C119,D1_T,OFFSET(BF$4,,-$C119+1),0),),-IFERROR(ISPMT(D1_I/12,$C119-1,D1_T,OFFSET(BF$4,,-$C119+1)),)))</f>
        <v>0</v>
      </c>
      <c r="BH119" s="548">
        <f ca="1">IF($C119=0,0,IF('Clinic Model'!$P$15="Annuity",-IFERROR(IPMT(D1_I/12,$C119,D1_T,OFFSET(BG$4,,-$C119+1),0),),-IFERROR(ISPMT(D1_I/12,$C119-1,D1_T,OFFSET(BG$4,,-$C119+1)),)))</f>
        <v>0</v>
      </c>
      <c r="BI119" s="548">
        <f ca="1">IF($C119=0,0,IF('Clinic Model'!$P$15="Annuity",-IFERROR(IPMT(D1_I/12,$C119,D1_T,OFFSET(BH$4,,-$C119+1),0),),-IFERROR(ISPMT(D1_I/12,$C119-1,D1_T,OFFSET(BH$4,,-$C119+1)),)))</f>
        <v>0</v>
      </c>
      <c r="BJ119" s="548">
        <f ca="1">IF($C119=0,0,IF('Clinic Model'!$P$15="Annuity",-IFERROR(IPMT(D1_I/12,$C119,D1_T,OFFSET(BI$4,,-$C119+1),0),),-IFERROR(ISPMT(D1_I/12,$C119-1,D1_T,OFFSET(BI$4,,-$C119+1)),)))</f>
        <v>0</v>
      </c>
      <c r="BK119" s="548">
        <f ca="1">IF($C119=0,0,IF('Clinic Model'!$P$15="Annuity",-IFERROR(IPMT(D1_I/12,$C119,D1_T,OFFSET(BJ$4,,-$C119+1),0),),-IFERROR(ISPMT(D1_I/12,$C119-1,D1_T,OFFSET(BJ$4,,-$C119+1)),)))</f>
        <v>0</v>
      </c>
      <c r="BL119" s="548">
        <f ca="1">IF($C119=0,0,IF('Clinic Model'!$P$15="Annuity",-IFERROR(IPMT(D1_I/12,$C119,D1_T,OFFSET(BK$4,,-$C119+1),0),),-IFERROR(ISPMT(D1_I/12,$C119-1,D1_T,OFFSET(BK$4,,-$C119+1)),)))</f>
        <v>0</v>
      </c>
    </row>
    <row r="120" spans="1:64" ht="10.5" hidden="1" customHeight="1" outlineLevel="1" x14ac:dyDescent="0.3">
      <c r="A120" s="105"/>
      <c r="B120" s="504"/>
      <c r="C120" s="105">
        <f t="shared" si="8"/>
        <v>0</v>
      </c>
      <c r="E120" s="548">
        <f ca="1">IF($C120=0,0,IF('Clinic Model'!$P$15="Annuity",-IFERROR(IPMT(D1_I/12,$C120,D1_T,OFFSET(D$4,,-$C120+1),0),),-IFERROR(ISPMT(D1_I/12,$C120-1,D1_T,OFFSET(D$4,,-$C120+1)),)))</f>
        <v>0</v>
      </c>
      <c r="F120" s="548">
        <f ca="1">IF($C120=0,0,IF('Clinic Model'!$P$15="Annuity",-IFERROR(IPMT(D1_I/12,$C120,D1_T,OFFSET(E$4,,-$C120+1),0),),-IFERROR(ISPMT(D1_I/12,$C120-1,D1_T,OFFSET(E$4,,-$C120+1)),)))</f>
        <v>0</v>
      </c>
      <c r="G120" s="548">
        <f ca="1">IF($C120=0,0,IF('Clinic Model'!$P$15="Annuity",-IFERROR(IPMT(D1_I/12,$C120,D1_T,OFFSET(F$4,,-$C120+1),0),),-IFERROR(ISPMT(D1_I/12,$C120-1,D1_T,OFFSET(F$4,,-$C120+1)),)))</f>
        <v>0</v>
      </c>
      <c r="H120" s="548">
        <f ca="1">IF($C120=0,0,IF('Clinic Model'!$P$15="Annuity",-IFERROR(IPMT(D1_I/12,$C120,D1_T,OFFSET(G$4,,-$C120+1),0),),-IFERROR(ISPMT(D1_I/12,$C120-1,D1_T,OFFSET(G$4,,-$C120+1)),)))</f>
        <v>0</v>
      </c>
      <c r="I120" s="548">
        <f ca="1">IF($C120=0,0,IF('Clinic Model'!$P$15="Annuity",-IFERROR(IPMT(D1_I/12,$C120,D1_T,OFFSET(H$4,,-$C120+1),0),),-IFERROR(ISPMT(D1_I/12,$C120-1,D1_T,OFFSET(H$4,,-$C120+1)),)))</f>
        <v>0</v>
      </c>
      <c r="J120" s="548">
        <f ca="1">IF($C120=0,0,IF('Clinic Model'!$P$15="Annuity",-IFERROR(IPMT(D1_I/12,$C120,D1_T,OFFSET(I$4,,-$C120+1),0),),-IFERROR(ISPMT(D1_I/12,$C120-1,D1_T,OFFSET(I$4,,-$C120+1)),)))</f>
        <v>0</v>
      </c>
      <c r="K120" s="548">
        <f ca="1">IF($C120=0,0,IF('Clinic Model'!$P$15="Annuity",-IFERROR(IPMT(D1_I/12,$C120,D1_T,OFFSET(J$4,,-$C120+1),0),),-IFERROR(ISPMT(D1_I/12,$C120-1,D1_T,OFFSET(J$4,,-$C120+1)),)))</f>
        <v>0</v>
      </c>
      <c r="L120" s="548">
        <f ca="1">IF($C120=0,0,IF('Clinic Model'!$P$15="Annuity",-IFERROR(IPMT(D1_I/12,$C120,D1_T,OFFSET(K$4,,-$C120+1),0),),-IFERROR(ISPMT(D1_I/12,$C120-1,D1_T,OFFSET(K$4,,-$C120+1)),)))</f>
        <v>0</v>
      </c>
      <c r="M120" s="548">
        <f ca="1">IF($C120=0,0,IF('Clinic Model'!$P$15="Annuity",-IFERROR(IPMT(D1_I/12,$C120,D1_T,OFFSET(L$4,,-$C120+1),0),),-IFERROR(ISPMT(D1_I/12,$C120-1,D1_T,OFFSET(L$4,,-$C120+1)),)))</f>
        <v>0</v>
      </c>
      <c r="N120" s="548">
        <f ca="1">IF($C120=0,0,IF('Clinic Model'!$P$15="Annuity",-IFERROR(IPMT(D1_I/12,$C120,D1_T,OFFSET(M$4,,-$C120+1),0),),-IFERROR(ISPMT(D1_I/12,$C120-1,D1_T,OFFSET(M$4,,-$C120+1)),)))</f>
        <v>0</v>
      </c>
      <c r="O120" s="548">
        <f ca="1">IF($C120=0,0,IF('Clinic Model'!$P$15="Annuity",-IFERROR(IPMT(D1_I/12,$C120,D1_T,OFFSET(N$4,,-$C120+1),0),),-IFERROR(ISPMT(D1_I/12,$C120-1,D1_T,OFFSET(N$4,,-$C120+1)),)))</f>
        <v>0</v>
      </c>
      <c r="P120" s="548">
        <f ca="1">IF($C120=0,0,IF('Clinic Model'!$P$15="Annuity",-IFERROR(IPMT(D1_I/12,$C120,D1_T,OFFSET(O$4,,-$C120+1),0),),-IFERROR(ISPMT(D1_I/12,$C120-1,D1_T,OFFSET(O$4,,-$C120+1)),)))</f>
        <v>0</v>
      </c>
      <c r="Q120" s="548">
        <f ca="1">IF($C120=0,0,IF('Clinic Model'!$P$15="Annuity",-IFERROR(IPMT(D1_I/12,$C120,D1_T,OFFSET(P$4,,-$C120+1),0),),-IFERROR(ISPMT(D1_I/12,$C120-1,D1_T,OFFSET(P$4,,-$C120+1)),)))</f>
        <v>0</v>
      </c>
      <c r="R120" s="548">
        <f ca="1">IF($C120=0,0,IF('Clinic Model'!$P$15="Annuity",-IFERROR(IPMT(D1_I/12,$C120,D1_T,OFFSET(Q$4,,-$C120+1),0),),-IFERROR(ISPMT(D1_I/12,$C120-1,D1_T,OFFSET(Q$4,,-$C120+1)),)))</f>
        <v>0</v>
      </c>
      <c r="S120" s="548">
        <f ca="1">IF($C120=0,0,IF('Clinic Model'!$P$15="Annuity",-IFERROR(IPMT(D1_I/12,$C120,D1_T,OFFSET(R$4,,-$C120+1),0),),-IFERROR(ISPMT(D1_I/12,$C120-1,D1_T,OFFSET(R$4,,-$C120+1)),)))</f>
        <v>0</v>
      </c>
      <c r="T120" s="548">
        <f ca="1">IF($C120=0,0,IF('Clinic Model'!$P$15="Annuity",-IFERROR(IPMT(D1_I/12,$C120,D1_T,OFFSET(S$4,,-$C120+1),0),),-IFERROR(ISPMT(D1_I/12,$C120-1,D1_T,OFFSET(S$4,,-$C120+1)),)))</f>
        <v>0</v>
      </c>
      <c r="U120" s="548">
        <f ca="1">IF($C120=0,0,IF('Clinic Model'!$P$15="Annuity",-IFERROR(IPMT(D1_I/12,$C120,D1_T,OFFSET(T$4,,-$C120+1),0),),-IFERROR(ISPMT(D1_I/12,$C120-1,D1_T,OFFSET(T$4,,-$C120+1)),)))</f>
        <v>0</v>
      </c>
      <c r="V120" s="548">
        <f ca="1">IF($C120=0,0,IF('Clinic Model'!$P$15="Annuity",-IFERROR(IPMT(D1_I/12,$C120,D1_T,OFFSET(U$4,,-$C120+1),0),),-IFERROR(ISPMT(D1_I/12,$C120-1,D1_T,OFFSET(U$4,,-$C120+1)),)))</f>
        <v>0</v>
      </c>
      <c r="W120" s="548">
        <f ca="1">IF($C120=0,0,IF('Clinic Model'!$P$15="Annuity",-IFERROR(IPMT(D1_I/12,$C120,D1_T,OFFSET(V$4,,-$C120+1),0),),-IFERROR(ISPMT(D1_I/12,$C120-1,D1_T,OFFSET(V$4,,-$C120+1)),)))</f>
        <v>0</v>
      </c>
      <c r="X120" s="548">
        <f ca="1">IF($C120=0,0,IF('Clinic Model'!$P$15="Annuity",-IFERROR(IPMT(D1_I/12,$C120,D1_T,OFFSET(W$4,,-$C120+1),0),),-IFERROR(ISPMT(D1_I/12,$C120-1,D1_T,OFFSET(W$4,,-$C120+1)),)))</f>
        <v>0</v>
      </c>
      <c r="Y120" s="548">
        <f ca="1">IF($C120=0,0,IF('Clinic Model'!$P$15="Annuity",-IFERROR(IPMT(D1_I/12,$C120,D1_T,OFFSET(X$4,,-$C120+1),0),),-IFERROR(ISPMT(D1_I/12,$C120-1,D1_T,OFFSET(X$4,,-$C120+1)),)))</f>
        <v>0</v>
      </c>
      <c r="Z120" s="548">
        <f ca="1">IF($C120=0,0,IF('Clinic Model'!$P$15="Annuity",-IFERROR(IPMT(D1_I/12,$C120,D1_T,OFFSET(Y$4,,-$C120+1),0),),-IFERROR(ISPMT(D1_I/12,$C120-1,D1_T,OFFSET(Y$4,,-$C120+1)),)))</f>
        <v>0</v>
      </c>
      <c r="AA120" s="548">
        <f ca="1">IF($C120=0,0,IF('Clinic Model'!$P$15="Annuity",-IFERROR(IPMT(D1_I/12,$C120,D1_T,OFFSET(Z$4,,-$C120+1),0),),-IFERROR(ISPMT(D1_I/12,$C120-1,D1_T,OFFSET(Z$4,,-$C120+1)),)))</f>
        <v>0</v>
      </c>
      <c r="AB120" s="548">
        <f ca="1">IF($C120=0,0,IF('Clinic Model'!$P$15="Annuity",-IFERROR(IPMT(D1_I/12,$C120,D1_T,OFFSET(AA$4,,-$C120+1),0),),-IFERROR(ISPMT(D1_I/12,$C120-1,D1_T,OFFSET(AA$4,,-$C120+1)),)))</f>
        <v>0</v>
      </c>
      <c r="AC120" s="548">
        <f ca="1">IF($C120=0,0,IF('Clinic Model'!$P$15="Annuity",-IFERROR(IPMT(D1_I/12,$C120,D1_T,OFFSET(AB$4,,-$C120+1),0),),-IFERROR(ISPMT(D1_I/12,$C120-1,D1_T,OFFSET(AB$4,,-$C120+1)),)))</f>
        <v>0</v>
      </c>
      <c r="AD120" s="548">
        <f ca="1">IF($C120=0,0,IF('Clinic Model'!$P$15="Annuity",-IFERROR(IPMT(D1_I/12,$C120,D1_T,OFFSET(AC$4,,-$C120+1),0),),-IFERROR(ISPMT(D1_I/12,$C120-1,D1_T,OFFSET(AC$4,,-$C120+1)),)))</f>
        <v>0</v>
      </c>
      <c r="AE120" s="548">
        <f ca="1">IF($C120=0,0,IF('Clinic Model'!$P$15="Annuity",-IFERROR(IPMT(D1_I/12,$C120,D1_T,OFFSET(AD$4,,-$C120+1),0),),-IFERROR(ISPMT(D1_I/12,$C120-1,D1_T,OFFSET(AD$4,,-$C120+1)),)))</f>
        <v>0</v>
      </c>
      <c r="AF120" s="548">
        <f ca="1">IF($C120=0,0,IF('Clinic Model'!$P$15="Annuity",-IFERROR(IPMT(D1_I/12,$C120,D1_T,OFFSET(AE$4,,-$C120+1),0),),-IFERROR(ISPMT(D1_I/12,$C120-1,D1_T,OFFSET(AE$4,,-$C120+1)),)))</f>
        <v>0</v>
      </c>
      <c r="AG120" s="548">
        <f ca="1">IF($C120=0,0,IF('Clinic Model'!$P$15="Annuity",-IFERROR(IPMT(D1_I/12,$C120,D1_T,OFFSET(AF$4,,-$C120+1),0),),-IFERROR(ISPMT(D1_I/12,$C120-1,D1_T,OFFSET(AF$4,,-$C120+1)),)))</f>
        <v>0</v>
      </c>
      <c r="AH120" s="548">
        <f ca="1">IF($C120=0,0,IF('Clinic Model'!$P$15="Annuity",-IFERROR(IPMT(D1_I/12,$C120,D1_T,OFFSET(AG$4,,-$C120+1),0),),-IFERROR(ISPMT(D1_I/12,$C120-1,D1_T,OFFSET(AG$4,,-$C120+1)),)))</f>
        <v>0</v>
      </c>
      <c r="AI120" s="548">
        <f ca="1">IF($C120=0,0,IF('Clinic Model'!$P$15="Annuity",-IFERROR(IPMT(D1_I/12,$C120,D1_T,OFFSET(AH$4,,-$C120+1),0),),-IFERROR(ISPMT(D1_I/12,$C120-1,D1_T,OFFSET(AH$4,,-$C120+1)),)))</f>
        <v>0</v>
      </c>
      <c r="AJ120" s="548">
        <f ca="1">IF($C120=0,0,IF('Clinic Model'!$P$15="Annuity",-IFERROR(IPMT(D1_I/12,$C120,D1_T,OFFSET(AI$4,,-$C120+1),0),),-IFERROR(ISPMT(D1_I/12,$C120-1,D1_T,OFFSET(AI$4,,-$C120+1)),)))</f>
        <v>0</v>
      </c>
      <c r="AK120" s="548">
        <f ca="1">IF($C120=0,0,IF('Clinic Model'!$P$15="Annuity",-IFERROR(IPMT(D1_I/12,$C120,D1_T,OFFSET(AJ$4,,-$C120+1),0),),-IFERROR(ISPMT(D1_I/12,$C120-1,D1_T,OFFSET(AJ$4,,-$C120+1)),)))</f>
        <v>0</v>
      </c>
      <c r="AL120" s="548">
        <f ca="1">IF($C120=0,0,IF('Clinic Model'!$P$15="Annuity",-IFERROR(IPMT(D1_I/12,$C120,D1_T,OFFSET(AK$4,,-$C120+1),0),),-IFERROR(ISPMT(D1_I/12,$C120-1,D1_T,OFFSET(AK$4,,-$C120+1)),)))</f>
        <v>0</v>
      </c>
      <c r="AM120" s="548">
        <f ca="1">IF($C120=0,0,IF('Clinic Model'!$P$15="Annuity",-IFERROR(IPMT(D1_I/12,$C120,D1_T,OFFSET(AL$4,,-$C120+1),0),),-IFERROR(ISPMT(D1_I/12,$C120-1,D1_T,OFFSET(AL$4,,-$C120+1)),)))</f>
        <v>0</v>
      </c>
      <c r="AN120" s="548">
        <f ca="1">IF($C120=0,0,IF('Clinic Model'!$P$15="Annuity",-IFERROR(IPMT(D1_I/12,$C120,D1_T,OFFSET(AM$4,,-$C120+1),0),),-IFERROR(ISPMT(D1_I/12,$C120-1,D1_T,OFFSET(AM$4,,-$C120+1)),)))</f>
        <v>0</v>
      </c>
      <c r="AO120" s="548">
        <f ca="1">IF($C120=0,0,IF('Clinic Model'!$P$15="Annuity",-IFERROR(IPMT(D1_I/12,$C120,D1_T,OFFSET(AN$4,,-$C120+1),0),),-IFERROR(ISPMT(D1_I/12,$C120-1,D1_T,OFFSET(AN$4,,-$C120+1)),)))</f>
        <v>0</v>
      </c>
      <c r="AP120" s="548">
        <f ca="1">IF($C120=0,0,IF('Clinic Model'!$P$15="Annuity",-IFERROR(IPMT(D1_I/12,$C120,D1_T,OFFSET(AO$4,,-$C120+1),0),),-IFERROR(ISPMT(D1_I/12,$C120-1,D1_T,OFFSET(AO$4,,-$C120+1)),)))</f>
        <v>0</v>
      </c>
      <c r="AQ120" s="548">
        <f ca="1">IF($C120=0,0,IF('Clinic Model'!$P$15="Annuity",-IFERROR(IPMT(D1_I/12,$C120,D1_T,OFFSET(AP$4,,-$C120+1),0),),-IFERROR(ISPMT(D1_I/12,$C120-1,D1_T,OFFSET(AP$4,,-$C120+1)),)))</f>
        <v>0</v>
      </c>
      <c r="AR120" s="548">
        <f ca="1">IF($C120=0,0,IF('Clinic Model'!$P$15="Annuity",-IFERROR(IPMT(D1_I/12,$C120,D1_T,OFFSET(AQ$4,,-$C120+1),0),),-IFERROR(ISPMT(D1_I/12,$C120-1,D1_T,OFFSET(AQ$4,,-$C120+1)),)))</f>
        <v>0</v>
      </c>
      <c r="AS120" s="548">
        <f ca="1">IF($C120=0,0,IF('Clinic Model'!$P$15="Annuity",-IFERROR(IPMT(D1_I/12,$C120,D1_T,OFFSET(AR$4,,-$C120+1),0),),-IFERROR(ISPMT(D1_I/12,$C120-1,D1_T,OFFSET(AR$4,,-$C120+1)),)))</f>
        <v>0</v>
      </c>
      <c r="AT120" s="548">
        <f ca="1">IF($C120=0,0,IF('Clinic Model'!$P$15="Annuity",-IFERROR(IPMT(D1_I/12,$C120,D1_T,OFFSET(AS$4,,-$C120+1),0),),-IFERROR(ISPMT(D1_I/12,$C120-1,D1_T,OFFSET(AS$4,,-$C120+1)),)))</f>
        <v>0</v>
      </c>
      <c r="AU120" s="548">
        <f ca="1">IF($C120=0,0,IF('Clinic Model'!$P$15="Annuity",-IFERROR(IPMT(D1_I/12,$C120,D1_T,OFFSET(AT$4,,-$C120+1),0),),-IFERROR(ISPMT(D1_I/12,$C120-1,D1_T,OFFSET(AT$4,,-$C120+1)),)))</f>
        <v>0</v>
      </c>
      <c r="AV120" s="548">
        <f ca="1">IF($C120=0,0,IF('Clinic Model'!$P$15="Annuity",-IFERROR(IPMT(D1_I/12,$C120,D1_T,OFFSET(AU$4,,-$C120+1),0),),-IFERROR(ISPMT(D1_I/12,$C120-1,D1_T,OFFSET(AU$4,,-$C120+1)),)))</f>
        <v>0</v>
      </c>
      <c r="AW120" s="548">
        <f ca="1">IF($C120=0,0,IF('Clinic Model'!$P$15="Annuity",-IFERROR(IPMT(D1_I/12,$C120,D1_T,OFFSET(AV$4,,-$C120+1),0),),-IFERROR(ISPMT(D1_I/12,$C120-1,D1_T,OFFSET(AV$4,,-$C120+1)),)))</f>
        <v>0</v>
      </c>
      <c r="AX120" s="548">
        <f ca="1">IF($C120=0,0,IF('Clinic Model'!$P$15="Annuity",-IFERROR(IPMT(D1_I/12,$C120,D1_T,OFFSET(AW$4,,-$C120+1),0),),-IFERROR(ISPMT(D1_I/12,$C120-1,D1_T,OFFSET(AW$4,,-$C120+1)),)))</f>
        <v>0</v>
      </c>
      <c r="AY120" s="548">
        <f ca="1">IF($C120=0,0,IF('Clinic Model'!$P$15="Annuity",-IFERROR(IPMT(D1_I/12,$C120,D1_T,OFFSET(AX$4,,-$C120+1),0),),-IFERROR(ISPMT(D1_I/12,$C120-1,D1_T,OFFSET(AX$4,,-$C120+1)),)))</f>
        <v>0</v>
      </c>
      <c r="AZ120" s="548">
        <f ca="1">IF($C120=0,0,IF('Clinic Model'!$P$15="Annuity",-IFERROR(IPMT(D1_I/12,$C120,D1_T,OFFSET(AY$4,,-$C120+1),0),),-IFERROR(ISPMT(D1_I/12,$C120-1,D1_T,OFFSET(AY$4,,-$C120+1)),)))</f>
        <v>0</v>
      </c>
      <c r="BA120" s="548">
        <f ca="1">IF($C120=0,0,IF('Clinic Model'!$P$15="Annuity",-IFERROR(IPMT(D1_I/12,$C120,D1_T,OFFSET(AZ$4,,-$C120+1),0),),-IFERROR(ISPMT(D1_I/12,$C120-1,D1_T,OFFSET(AZ$4,,-$C120+1)),)))</f>
        <v>0</v>
      </c>
      <c r="BB120" s="548">
        <f ca="1">IF($C120=0,0,IF('Clinic Model'!$P$15="Annuity",-IFERROR(IPMT(D1_I/12,$C120,D1_T,OFFSET(BA$4,,-$C120+1),0),),-IFERROR(ISPMT(D1_I/12,$C120-1,D1_T,OFFSET(BA$4,,-$C120+1)),)))</f>
        <v>0</v>
      </c>
      <c r="BC120" s="548">
        <f ca="1">IF($C120=0,0,IF('Clinic Model'!$P$15="Annuity",-IFERROR(IPMT(D1_I/12,$C120,D1_T,OFFSET(BB$4,,-$C120+1),0),),-IFERROR(ISPMT(D1_I/12,$C120-1,D1_T,OFFSET(BB$4,,-$C120+1)),)))</f>
        <v>0</v>
      </c>
      <c r="BD120" s="548">
        <f ca="1">IF($C120=0,0,IF('Clinic Model'!$P$15="Annuity",-IFERROR(IPMT(D1_I/12,$C120,D1_T,OFFSET(BC$4,,-$C120+1),0),),-IFERROR(ISPMT(D1_I/12,$C120-1,D1_T,OFFSET(BC$4,,-$C120+1)),)))</f>
        <v>0</v>
      </c>
      <c r="BE120" s="548">
        <f ca="1">IF($C120=0,0,IF('Clinic Model'!$P$15="Annuity",-IFERROR(IPMT(D1_I/12,$C120,D1_T,OFFSET(BD$4,,-$C120+1),0),),-IFERROR(ISPMT(D1_I/12,$C120-1,D1_T,OFFSET(BD$4,,-$C120+1)),)))</f>
        <v>0</v>
      </c>
      <c r="BF120" s="548">
        <f ca="1">IF($C120=0,0,IF('Clinic Model'!$P$15="Annuity",-IFERROR(IPMT(D1_I/12,$C120,D1_T,OFFSET(BE$4,,-$C120+1),0),),-IFERROR(ISPMT(D1_I/12,$C120-1,D1_T,OFFSET(BE$4,,-$C120+1)),)))</f>
        <v>0</v>
      </c>
      <c r="BG120" s="548">
        <f ca="1">IF($C120=0,0,IF('Clinic Model'!$P$15="Annuity",-IFERROR(IPMT(D1_I/12,$C120,D1_T,OFFSET(BF$4,,-$C120+1),0),),-IFERROR(ISPMT(D1_I/12,$C120-1,D1_T,OFFSET(BF$4,,-$C120+1)),)))</f>
        <v>0</v>
      </c>
      <c r="BH120" s="548">
        <f ca="1">IF($C120=0,0,IF('Clinic Model'!$P$15="Annuity",-IFERROR(IPMT(D1_I/12,$C120,D1_T,OFFSET(BG$4,,-$C120+1),0),),-IFERROR(ISPMT(D1_I/12,$C120-1,D1_T,OFFSET(BG$4,,-$C120+1)),)))</f>
        <v>0</v>
      </c>
      <c r="BI120" s="548">
        <f ca="1">IF($C120=0,0,IF('Clinic Model'!$P$15="Annuity",-IFERROR(IPMT(D1_I/12,$C120,D1_T,OFFSET(BH$4,,-$C120+1),0),),-IFERROR(ISPMT(D1_I/12,$C120-1,D1_T,OFFSET(BH$4,,-$C120+1)),)))</f>
        <v>0</v>
      </c>
      <c r="BJ120" s="548">
        <f ca="1">IF($C120=0,0,IF('Clinic Model'!$P$15="Annuity",-IFERROR(IPMT(D1_I/12,$C120,D1_T,OFFSET(BI$4,,-$C120+1),0),),-IFERROR(ISPMT(D1_I/12,$C120-1,D1_T,OFFSET(BI$4,,-$C120+1)),)))</f>
        <v>0</v>
      </c>
      <c r="BK120" s="548">
        <f ca="1">IF($C120=0,0,IF('Clinic Model'!$P$15="Annuity",-IFERROR(IPMT(D1_I/12,$C120,D1_T,OFFSET(BJ$4,,-$C120+1),0),),-IFERROR(ISPMT(D1_I/12,$C120-1,D1_T,OFFSET(BJ$4,,-$C120+1)),)))</f>
        <v>0</v>
      </c>
      <c r="BL120" s="548">
        <f ca="1">IF($C120=0,0,IF('Clinic Model'!$P$15="Annuity",-IFERROR(IPMT(D1_I/12,$C120,D1_T,OFFSET(BK$4,,-$C120+1),0),),-IFERROR(ISPMT(D1_I/12,$C120-1,D1_T,OFFSET(BK$4,,-$C120+1)),)))</f>
        <v>0</v>
      </c>
    </row>
    <row r="121" spans="1:64" ht="10.5" hidden="1" customHeight="1" outlineLevel="1" x14ac:dyDescent="0.3">
      <c r="A121" s="105"/>
      <c r="B121" s="504"/>
      <c r="C121" s="105">
        <f t="shared" si="8"/>
        <v>0</v>
      </c>
      <c r="E121" s="548">
        <f ca="1">IF($C121=0,0,IF('Clinic Model'!$P$15="Annuity",-IFERROR(IPMT(D1_I/12,$C121,D1_T,OFFSET(D$4,,-$C121+1),0),),-IFERROR(ISPMT(D1_I/12,$C121-1,D1_T,OFFSET(D$4,,-$C121+1)),)))</f>
        <v>0</v>
      </c>
      <c r="F121" s="548">
        <f ca="1">IF($C121=0,0,IF('Clinic Model'!$P$15="Annuity",-IFERROR(IPMT(D1_I/12,$C121,D1_T,OFFSET(E$4,,-$C121+1),0),),-IFERROR(ISPMT(D1_I/12,$C121-1,D1_T,OFFSET(E$4,,-$C121+1)),)))</f>
        <v>0</v>
      </c>
      <c r="G121" s="548">
        <f ca="1">IF($C121=0,0,IF('Clinic Model'!$P$15="Annuity",-IFERROR(IPMT(D1_I/12,$C121,D1_T,OFFSET(F$4,,-$C121+1),0),),-IFERROR(ISPMT(D1_I/12,$C121-1,D1_T,OFFSET(F$4,,-$C121+1)),)))</f>
        <v>0</v>
      </c>
      <c r="H121" s="548">
        <f ca="1">IF($C121=0,0,IF('Clinic Model'!$P$15="Annuity",-IFERROR(IPMT(D1_I/12,$C121,D1_T,OFFSET(G$4,,-$C121+1),0),),-IFERROR(ISPMT(D1_I/12,$C121-1,D1_T,OFFSET(G$4,,-$C121+1)),)))</f>
        <v>0</v>
      </c>
      <c r="I121" s="548">
        <f ca="1">IF($C121=0,0,IF('Clinic Model'!$P$15="Annuity",-IFERROR(IPMT(D1_I/12,$C121,D1_T,OFFSET(H$4,,-$C121+1),0),),-IFERROR(ISPMT(D1_I/12,$C121-1,D1_T,OFFSET(H$4,,-$C121+1)),)))</f>
        <v>0</v>
      </c>
      <c r="J121" s="548">
        <f ca="1">IF($C121=0,0,IF('Clinic Model'!$P$15="Annuity",-IFERROR(IPMT(D1_I/12,$C121,D1_T,OFFSET(I$4,,-$C121+1),0),),-IFERROR(ISPMT(D1_I/12,$C121-1,D1_T,OFFSET(I$4,,-$C121+1)),)))</f>
        <v>0</v>
      </c>
      <c r="K121" s="548">
        <f ca="1">IF($C121=0,0,IF('Clinic Model'!$P$15="Annuity",-IFERROR(IPMT(D1_I/12,$C121,D1_T,OFFSET(J$4,,-$C121+1),0),),-IFERROR(ISPMT(D1_I/12,$C121-1,D1_T,OFFSET(J$4,,-$C121+1)),)))</f>
        <v>0</v>
      </c>
      <c r="L121" s="548">
        <f ca="1">IF($C121=0,0,IF('Clinic Model'!$P$15="Annuity",-IFERROR(IPMT(D1_I/12,$C121,D1_T,OFFSET(K$4,,-$C121+1),0),),-IFERROR(ISPMT(D1_I/12,$C121-1,D1_T,OFFSET(K$4,,-$C121+1)),)))</f>
        <v>0</v>
      </c>
      <c r="M121" s="548">
        <f ca="1">IF($C121=0,0,IF('Clinic Model'!$P$15="Annuity",-IFERROR(IPMT(D1_I/12,$C121,D1_T,OFFSET(L$4,,-$C121+1),0),),-IFERROR(ISPMT(D1_I/12,$C121-1,D1_T,OFFSET(L$4,,-$C121+1)),)))</f>
        <v>0</v>
      </c>
      <c r="N121" s="548">
        <f ca="1">IF($C121=0,0,IF('Clinic Model'!$P$15="Annuity",-IFERROR(IPMT(D1_I/12,$C121,D1_T,OFFSET(M$4,,-$C121+1),0),),-IFERROR(ISPMT(D1_I/12,$C121-1,D1_T,OFFSET(M$4,,-$C121+1)),)))</f>
        <v>0</v>
      </c>
      <c r="O121" s="548">
        <f ca="1">IF($C121=0,0,IF('Clinic Model'!$P$15="Annuity",-IFERROR(IPMT(D1_I/12,$C121,D1_T,OFFSET(N$4,,-$C121+1),0),),-IFERROR(ISPMT(D1_I/12,$C121-1,D1_T,OFFSET(N$4,,-$C121+1)),)))</f>
        <v>0</v>
      </c>
      <c r="P121" s="548">
        <f ca="1">IF($C121=0,0,IF('Clinic Model'!$P$15="Annuity",-IFERROR(IPMT(D1_I/12,$C121,D1_T,OFFSET(O$4,,-$C121+1),0),),-IFERROR(ISPMT(D1_I/12,$C121-1,D1_T,OFFSET(O$4,,-$C121+1)),)))</f>
        <v>0</v>
      </c>
      <c r="Q121" s="548">
        <f ca="1">IF($C121=0,0,IF('Clinic Model'!$P$15="Annuity",-IFERROR(IPMT(D1_I/12,$C121,D1_T,OFFSET(P$4,,-$C121+1),0),),-IFERROR(ISPMT(D1_I/12,$C121-1,D1_T,OFFSET(P$4,,-$C121+1)),)))</f>
        <v>0</v>
      </c>
      <c r="R121" s="548">
        <f ca="1">IF($C121=0,0,IF('Clinic Model'!$P$15="Annuity",-IFERROR(IPMT(D1_I/12,$C121,D1_T,OFFSET(Q$4,,-$C121+1),0),),-IFERROR(ISPMT(D1_I/12,$C121-1,D1_T,OFFSET(Q$4,,-$C121+1)),)))</f>
        <v>0</v>
      </c>
      <c r="S121" s="548">
        <f ca="1">IF($C121=0,0,IF('Clinic Model'!$P$15="Annuity",-IFERROR(IPMT(D1_I/12,$C121,D1_T,OFFSET(R$4,,-$C121+1),0),),-IFERROR(ISPMT(D1_I/12,$C121-1,D1_T,OFFSET(R$4,,-$C121+1)),)))</f>
        <v>0</v>
      </c>
      <c r="T121" s="548">
        <f ca="1">IF($C121=0,0,IF('Clinic Model'!$P$15="Annuity",-IFERROR(IPMT(D1_I/12,$C121,D1_T,OFFSET(S$4,,-$C121+1),0),),-IFERROR(ISPMT(D1_I/12,$C121-1,D1_T,OFFSET(S$4,,-$C121+1)),)))</f>
        <v>0</v>
      </c>
      <c r="U121" s="548">
        <f ca="1">IF($C121=0,0,IF('Clinic Model'!$P$15="Annuity",-IFERROR(IPMT(D1_I/12,$C121,D1_T,OFFSET(T$4,,-$C121+1),0),),-IFERROR(ISPMT(D1_I/12,$C121-1,D1_T,OFFSET(T$4,,-$C121+1)),)))</f>
        <v>0</v>
      </c>
      <c r="V121" s="548">
        <f ca="1">IF($C121=0,0,IF('Clinic Model'!$P$15="Annuity",-IFERROR(IPMT(D1_I/12,$C121,D1_T,OFFSET(U$4,,-$C121+1),0),),-IFERROR(ISPMT(D1_I/12,$C121-1,D1_T,OFFSET(U$4,,-$C121+1)),)))</f>
        <v>0</v>
      </c>
      <c r="W121" s="548">
        <f ca="1">IF($C121=0,0,IF('Clinic Model'!$P$15="Annuity",-IFERROR(IPMT(D1_I/12,$C121,D1_T,OFFSET(V$4,,-$C121+1),0),),-IFERROR(ISPMT(D1_I/12,$C121-1,D1_T,OFFSET(V$4,,-$C121+1)),)))</f>
        <v>0</v>
      </c>
      <c r="X121" s="548">
        <f ca="1">IF($C121=0,0,IF('Clinic Model'!$P$15="Annuity",-IFERROR(IPMT(D1_I/12,$C121,D1_T,OFFSET(W$4,,-$C121+1),0),),-IFERROR(ISPMT(D1_I/12,$C121-1,D1_T,OFFSET(W$4,,-$C121+1)),)))</f>
        <v>0</v>
      </c>
      <c r="Y121" s="548">
        <f ca="1">IF($C121=0,0,IF('Clinic Model'!$P$15="Annuity",-IFERROR(IPMT(D1_I/12,$C121,D1_T,OFFSET(X$4,,-$C121+1),0),),-IFERROR(ISPMT(D1_I/12,$C121-1,D1_T,OFFSET(X$4,,-$C121+1)),)))</f>
        <v>0</v>
      </c>
      <c r="Z121" s="548">
        <f ca="1">IF($C121=0,0,IF('Clinic Model'!$P$15="Annuity",-IFERROR(IPMT(D1_I/12,$C121,D1_T,OFFSET(Y$4,,-$C121+1),0),),-IFERROR(ISPMT(D1_I/12,$C121-1,D1_T,OFFSET(Y$4,,-$C121+1)),)))</f>
        <v>0</v>
      </c>
      <c r="AA121" s="548">
        <f ca="1">IF($C121=0,0,IF('Clinic Model'!$P$15="Annuity",-IFERROR(IPMT(D1_I/12,$C121,D1_T,OFFSET(Z$4,,-$C121+1),0),),-IFERROR(ISPMT(D1_I/12,$C121-1,D1_T,OFFSET(Z$4,,-$C121+1)),)))</f>
        <v>0</v>
      </c>
      <c r="AB121" s="548">
        <f ca="1">IF($C121=0,0,IF('Clinic Model'!$P$15="Annuity",-IFERROR(IPMT(D1_I/12,$C121,D1_T,OFFSET(AA$4,,-$C121+1),0),),-IFERROR(ISPMT(D1_I/12,$C121-1,D1_T,OFFSET(AA$4,,-$C121+1)),)))</f>
        <v>0</v>
      </c>
      <c r="AC121" s="548">
        <f ca="1">IF($C121=0,0,IF('Clinic Model'!$P$15="Annuity",-IFERROR(IPMT(D1_I/12,$C121,D1_T,OFFSET(AB$4,,-$C121+1),0),),-IFERROR(ISPMT(D1_I/12,$C121-1,D1_T,OFFSET(AB$4,,-$C121+1)),)))</f>
        <v>0</v>
      </c>
      <c r="AD121" s="548">
        <f ca="1">IF($C121=0,0,IF('Clinic Model'!$P$15="Annuity",-IFERROR(IPMT(D1_I/12,$C121,D1_T,OFFSET(AC$4,,-$C121+1),0),),-IFERROR(ISPMT(D1_I/12,$C121-1,D1_T,OFFSET(AC$4,,-$C121+1)),)))</f>
        <v>0</v>
      </c>
      <c r="AE121" s="548">
        <f ca="1">IF($C121=0,0,IF('Clinic Model'!$P$15="Annuity",-IFERROR(IPMT(D1_I/12,$C121,D1_T,OFFSET(AD$4,,-$C121+1),0),),-IFERROR(ISPMT(D1_I/12,$C121-1,D1_T,OFFSET(AD$4,,-$C121+1)),)))</f>
        <v>0</v>
      </c>
      <c r="AF121" s="548">
        <f ca="1">IF($C121=0,0,IF('Clinic Model'!$P$15="Annuity",-IFERROR(IPMT(D1_I/12,$C121,D1_T,OFFSET(AE$4,,-$C121+1),0),),-IFERROR(ISPMT(D1_I/12,$C121-1,D1_T,OFFSET(AE$4,,-$C121+1)),)))</f>
        <v>0</v>
      </c>
      <c r="AG121" s="548">
        <f ca="1">IF($C121=0,0,IF('Clinic Model'!$P$15="Annuity",-IFERROR(IPMT(D1_I/12,$C121,D1_T,OFFSET(AF$4,,-$C121+1),0),),-IFERROR(ISPMT(D1_I/12,$C121-1,D1_T,OFFSET(AF$4,,-$C121+1)),)))</f>
        <v>0</v>
      </c>
      <c r="AH121" s="548">
        <f ca="1">IF($C121=0,0,IF('Clinic Model'!$P$15="Annuity",-IFERROR(IPMT(D1_I/12,$C121,D1_T,OFFSET(AG$4,,-$C121+1),0),),-IFERROR(ISPMT(D1_I/12,$C121-1,D1_T,OFFSET(AG$4,,-$C121+1)),)))</f>
        <v>0</v>
      </c>
      <c r="AI121" s="548">
        <f ca="1">IF($C121=0,0,IF('Clinic Model'!$P$15="Annuity",-IFERROR(IPMT(D1_I/12,$C121,D1_T,OFFSET(AH$4,,-$C121+1),0),),-IFERROR(ISPMT(D1_I/12,$C121-1,D1_T,OFFSET(AH$4,,-$C121+1)),)))</f>
        <v>0</v>
      </c>
      <c r="AJ121" s="548">
        <f ca="1">IF($C121=0,0,IF('Clinic Model'!$P$15="Annuity",-IFERROR(IPMT(D1_I/12,$C121,D1_T,OFFSET(AI$4,,-$C121+1),0),),-IFERROR(ISPMT(D1_I/12,$C121-1,D1_T,OFFSET(AI$4,,-$C121+1)),)))</f>
        <v>0</v>
      </c>
      <c r="AK121" s="548">
        <f ca="1">IF($C121=0,0,IF('Clinic Model'!$P$15="Annuity",-IFERROR(IPMT(D1_I/12,$C121,D1_T,OFFSET(AJ$4,,-$C121+1),0),),-IFERROR(ISPMT(D1_I/12,$C121-1,D1_T,OFFSET(AJ$4,,-$C121+1)),)))</f>
        <v>0</v>
      </c>
      <c r="AL121" s="548">
        <f ca="1">IF($C121=0,0,IF('Clinic Model'!$P$15="Annuity",-IFERROR(IPMT(D1_I/12,$C121,D1_T,OFFSET(AK$4,,-$C121+1),0),),-IFERROR(ISPMT(D1_I/12,$C121-1,D1_T,OFFSET(AK$4,,-$C121+1)),)))</f>
        <v>0</v>
      </c>
      <c r="AM121" s="548">
        <f ca="1">IF($C121=0,0,IF('Clinic Model'!$P$15="Annuity",-IFERROR(IPMT(D1_I/12,$C121,D1_T,OFFSET(AL$4,,-$C121+1),0),),-IFERROR(ISPMT(D1_I/12,$C121-1,D1_T,OFFSET(AL$4,,-$C121+1)),)))</f>
        <v>0</v>
      </c>
      <c r="AN121" s="548">
        <f ca="1">IF($C121=0,0,IF('Clinic Model'!$P$15="Annuity",-IFERROR(IPMT(D1_I/12,$C121,D1_T,OFFSET(AM$4,,-$C121+1),0),),-IFERROR(ISPMT(D1_I/12,$C121-1,D1_T,OFFSET(AM$4,,-$C121+1)),)))</f>
        <v>0</v>
      </c>
      <c r="AO121" s="548">
        <f ca="1">IF($C121=0,0,IF('Clinic Model'!$P$15="Annuity",-IFERROR(IPMT(D1_I/12,$C121,D1_T,OFFSET(AN$4,,-$C121+1),0),),-IFERROR(ISPMT(D1_I/12,$C121-1,D1_T,OFFSET(AN$4,,-$C121+1)),)))</f>
        <v>0</v>
      </c>
      <c r="AP121" s="548">
        <f ca="1">IF($C121=0,0,IF('Clinic Model'!$P$15="Annuity",-IFERROR(IPMT(D1_I/12,$C121,D1_T,OFFSET(AO$4,,-$C121+1),0),),-IFERROR(ISPMT(D1_I/12,$C121-1,D1_T,OFFSET(AO$4,,-$C121+1)),)))</f>
        <v>0</v>
      </c>
      <c r="AQ121" s="548">
        <f ca="1">IF($C121=0,0,IF('Clinic Model'!$P$15="Annuity",-IFERROR(IPMT(D1_I/12,$C121,D1_T,OFFSET(AP$4,,-$C121+1),0),),-IFERROR(ISPMT(D1_I/12,$C121-1,D1_T,OFFSET(AP$4,,-$C121+1)),)))</f>
        <v>0</v>
      </c>
      <c r="AR121" s="548">
        <f ca="1">IF($C121=0,0,IF('Clinic Model'!$P$15="Annuity",-IFERROR(IPMT(D1_I/12,$C121,D1_T,OFFSET(AQ$4,,-$C121+1),0),),-IFERROR(ISPMT(D1_I/12,$C121-1,D1_T,OFFSET(AQ$4,,-$C121+1)),)))</f>
        <v>0</v>
      </c>
      <c r="AS121" s="548">
        <f ca="1">IF($C121=0,0,IF('Clinic Model'!$P$15="Annuity",-IFERROR(IPMT(D1_I/12,$C121,D1_T,OFFSET(AR$4,,-$C121+1),0),),-IFERROR(ISPMT(D1_I/12,$C121-1,D1_T,OFFSET(AR$4,,-$C121+1)),)))</f>
        <v>0</v>
      </c>
      <c r="AT121" s="548">
        <f ca="1">IF($C121=0,0,IF('Clinic Model'!$P$15="Annuity",-IFERROR(IPMT(D1_I/12,$C121,D1_T,OFFSET(AS$4,,-$C121+1),0),),-IFERROR(ISPMT(D1_I/12,$C121-1,D1_T,OFFSET(AS$4,,-$C121+1)),)))</f>
        <v>0</v>
      </c>
      <c r="AU121" s="548">
        <f ca="1">IF($C121=0,0,IF('Clinic Model'!$P$15="Annuity",-IFERROR(IPMT(D1_I/12,$C121,D1_T,OFFSET(AT$4,,-$C121+1),0),),-IFERROR(ISPMT(D1_I/12,$C121-1,D1_T,OFFSET(AT$4,,-$C121+1)),)))</f>
        <v>0</v>
      </c>
      <c r="AV121" s="548">
        <f ca="1">IF($C121=0,0,IF('Clinic Model'!$P$15="Annuity",-IFERROR(IPMT(D1_I/12,$C121,D1_T,OFFSET(AU$4,,-$C121+1),0),),-IFERROR(ISPMT(D1_I/12,$C121-1,D1_T,OFFSET(AU$4,,-$C121+1)),)))</f>
        <v>0</v>
      </c>
      <c r="AW121" s="548">
        <f ca="1">IF($C121=0,0,IF('Clinic Model'!$P$15="Annuity",-IFERROR(IPMT(D1_I/12,$C121,D1_T,OFFSET(AV$4,,-$C121+1),0),),-IFERROR(ISPMT(D1_I/12,$C121-1,D1_T,OFFSET(AV$4,,-$C121+1)),)))</f>
        <v>0</v>
      </c>
      <c r="AX121" s="548">
        <f ca="1">IF($C121=0,0,IF('Clinic Model'!$P$15="Annuity",-IFERROR(IPMT(D1_I/12,$C121,D1_T,OFFSET(AW$4,,-$C121+1),0),),-IFERROR(ISPMT(D1_I/12,$C121-1,D1_T,OFFSET(AW$4,,-$C121+1)),)))</f>
        <v>0</v>
      </c>
      <c r="AY121" s="548">
        <f ca="1">IF($C121=0,0,IF('Clinic Model'!$P$15="Annuity",-IFERROR(IPMT(D1_I/12,$C121,D1_T,OFFSET(AX$4,,-$C121+1),0),),-IFERROR(ISPMT(D1_I/12,$C121-1,D1_T,OFFSET(AX$4,,-$C121+1)),)))</f>
        <v>0</v>
      </c>
      <c r="AZ121" s="548">
        <f ca="1">IF($C121=0,0,IF('Clinic Model'!$P$15="Annuity",-IFERROR(IPMT(D1_I/12,$C121,D1_T,OFFSET(AY$4,,-$C121+1),0),),-IFERROR(ISPMT(D1_I/12,$C121-1,D1_T,OFFSET(AY$4,,-$C121+1)),)))</f>
        <v>0</v>
      </c>
      <c r="BA121" s="548">
        <f ca="1">IF($C121=0,0,IF('Clinic Model'!$P$15="Annuity",-IFERROR(IPMT(D1_I/12,$C121,D1_T,OFFSET(AZ$4,,-$C121+1),0),),-IFERROR(ISPMT(D1_I/12,$C121-1,D1_T,OFFSET(AZ$4,,-$C121+1)),)))</f>
        <v>0</v>
      </c>
      <c r="BB121" s="548">
        <f ca="1">IF($C121=0,0,IF('Clinic Model'!$P$15="Annuity",-IFERROR(IPMT(D1_I/12,$C121,D1_T,OFFSET(BA$4,,-$C121+1),0),),-IFERROR(ISPMT(D1_I/12,$C121-1,D1_T,OFFSET(BA$4,,-$C121+1)),)))</f>
        <v>0</v>
      </c>
      <c r="BC121" s="548">
        <f ca="1">IF($C121=0,0,IF('Clinic Model'!$P$15="Annuity",-IFERROR(IPMT(D1_I/12,$C121,D1_T,OFFSET(BB$4,,-$C121+1),0),),-IFERROR(ISPMT(D1_I/12,$C121-1,D1_T,OFFSET(BB$4,,-$C121+1)),)))</f>
        <v>0</v>
      </c>
      <c r="BD121" s="548">
        <f ca="1">IF($C121=0,0,IF('Clinic Model'!$P$15="Annuity",-IFERROR(IPMT(D1_I/12,$C121,D1_T,OFFSET(BC$4,,-$C121+1),0),),-IFERROR(ISPMT(D1_I/12,$C121-1,D1_T,OFFSET(BC$4,,-$C121+1)),)))</f>
        <v>0</v>
      </c>
      <c r="BE121" s="548">
        <f ca="1">IF($C121=0,0,IF('Clinic Model'!$P$15="Annuity",-IFERROR(IPMT(D1_I/12,$C121,D1_T,OFFSET(BD$4,,-$C121+1),0),),-IFERROR(ISPMT(D1_I/12,$C121-1,D1_T,OFFSET(BD$4,,-$C121+1)),)))</f>
        <v>0</v>
      </c>
      <c r="BF121" s="548">
        <f ca="1">IF($C121=0,0,IF('Clinic Model'!$P$15="Annuity",-IFERROR(IPMT(D1_I/12,$C121,D1_T,OFFSET(BE$4,,-$C121+1),0),),-IFERROR(ISPMT(D1_I/12,$C121-1,D1_T,OFFSET(BE$4,,-$C121+1)),)))</f>
        <v>0</v>
      </c>
      <c r="BG121" s="548">
        <f ca="1">IF($C121=0,0,IF('Clinic Model'!$P$15="Annuity",-IFERROR(IPMT(D1_I/12,$C121,D1_T,OFFSET(BF$4,,-$C121+1),0),),-IFERROR(ISPMT(D1_I/12,$C121-1,D1_T,OFFSET(BF$4,,-$C121+1)),)))</f>
        <v>0</v>
      </c>
      <c r="BH121" s="548">
        <f ca="1">IF($C121=0,0,IF('Clinic Model'!$P$15="Annuity",-IFERROR(IPMT(D1_I/12,$C121,D1_T,OFFSET(BG$4,,-$C121+1),0),),-IFERROR(ISPMT(D1_I/12,$C121-1,D1_T,OFFSET(BG$4,,-$C121+1)),)))</f>
        <v>0</v>
      </c>
      <c r="BI121" s="548">
        <f ca="1">IF($C121=0,0,IF('Clinic Model'!$P$15="Annuity",-IFERROR(IPMT(D1_I/12,$C121,D1_T,OFFSET(BH$4,,-$C121+1),0),),-IFERROR(ISPMT(D1_I/12,$C121-1,D1_T,OFFSET(BH$4,,-$C121+1)),)))</f>
        <v>0</v>
      </c>
      <c r="BJ121" s="548">
        <f ca="1">IF($C121=0,0,IF('Clinic Model'!$P$15="Annuity",-IFERROR(IPMT(D1_I/12,$C121,D1_T,OFFSET(BI$4,,-$C121+1),0),),-IFERROR(ISPMT(D1_I/12,$C121-1,D1_T,OFFSET(BI$4,,-$C121+1)),)))</f>
        <v>0</v>
      </c>
      <c r="BK121" s="548">
        <f ca="1">IF($C121=0,0,IF('Clinic Model'!$P$15="Annuity",-IFERROR(IPMT(D1_I/12,$C121,D1_T,OFFSET(BJ$4,,-$C121+1),0),),-IFERROR(ISPMT(D1_I/12,$C121-1,D1_T,OFFSET(BJ$4,,-$C121+1)),)))</f>
        <v>0</v>
      </c>
      <c r="BL121" s="548">
        <f ca="1">IF($C121=0,0,IF('Clinic Model'!$P$15="Annuity",-IFERROR(IPMT(D1_I/12,$C121,D1_T,OFFSET(BK$4,,-$C121+1),0),),-IFERROR(ISPMT(D1_I/12,$C121-1,D1_T,OFFSET(BK$4,,-$C121+1)),)))</f>
        <v>0</v>
      </c>
    </row>
    <row r="122" spans="1:64" ht="10.5" hidden="1" customHeight="1" outlineLevel="1" x14ac:dyDescent="0.3">
      <c r="A122" s="105"/>
      <c r="B122" s="504"/>
      <c r="C122" s="105">
        <f t="shared" si="8"/>
        <v>0</v>
      </c>
      <c r="E122" s="548">
        <f ca="1">IF($C122=0,0,IF('Clinic Model'!$P$15="Annuity",-IFERROR(IPMT(D1_I/12,$C122,D1_T,OFFSET(D$4,,-$C122+1),0),),-IFERROR(ISPMT(D1_I/12,$C122-1,D1_T,OFFSET(D$4,,-$C122+1)),)))</f>
        <v>0</v>
      </c>
      <c r="F122" s="548">
        <f ca="1">IF($C122=0,0,IF('Clinic Model'!$P$15="Annuity",-IFERROR(IPMT(D1_I/12,$C122,D1_T,OFFSET(E$4,,-$C122+1),0),),-IFERROR(ISPMT(D1_I/12,$C122-1,D1_T,OFFSET(E$4,,-$C122+1)),)))</f>
        <v>0</v>
      </c>
      <c r="G122" s="548">
        <f ca="1">IF($C122=0,0,IF('Clinic Model'!$P$15="Annuity",-IFERROR(IPMT(D1_I/12,$C122,D1_T,OFFSET(F$4,,-$C122+1),0),),-IFERROR(ISPMT(D1_I/12,$C122-1,D1_T,OFFSET(F$4,,-$C122+1)),)))</f>
        <v>0</v>
      </c>
      <c r="H122" s="548">
        <f ca="1">IF($C122=0,0,IF('Clinic Model'!$P$15="Annuity",-IFERROR(IPMT(D1_I/12,$C122,D1_T,OFFSET(G$4,,-$C122+1),0),),-IFERROR(ISPMT(D1_I/12,$C122-1,D1_T,OFFSET(G$4,,-$C122+1)),)))</f>
        <v>0</v>
      </c>
      <c r="I122" s="548">
        <f ca="1">IF($C122=0,0,IF('Clinic Model'!$P$15="Annuity",-IFERROR(IPMT(D1_I/12,$C122,D1_T,OFFSET(H$4,,-$C122+1),0),),-IFERROR(ISPMT(D1_I/12,$C122-1,D1_T,OFFSET(H$4,,-$C122+1)),)))</f>
        <v>0</v>
      </c>
      <c r="J122" s="548">
        <f ca="1">IF($C122=0,0,IF('Clinic Model'!$P$15="Annuity",-IFERROR(IPMT(D1_I/12,$C122,D1_T,OFFSET(I$4,,-$C122+1),0),),-IFERROR(ISPMT(D1_I/12,$C122-1,D1_T,OFFSET(I$4,,-$C122+1)),)))</f>
        <v>0</v>
      </c>
      <c r="K122" s="548">
        <f ca="1">IF($C122=0,0,IF('Clinic Model'!$P$15="Annuity",-IFERROR(IPMT(D1_I/12,$C122,D1_T,OFFSET(J$4,,-$C122+1),0),),-IFERROR(ISPMT(D1_I/12,$C122-1,D1_T,OFFSET(J$4,,-$C122+1)),)))</f>
        <v>0</v>
      </c>
      <c r="L122" s="548">
        <f ca="1">IF($C122=0,0,IF('Clinic Model'!$P$15="Annuity",-IFERROR(IPMT(D1_I/12,$C122,D1_T,OFFSET(K$4,,-$C122+1),0),),-IFERROR(ISPMT(D1_I/12,$C122-1,D1_T,OFFSET(K$4,,-$C122+1)),)))</f>
        <v>0</v>
      </c>
      <c r="M122" s="548">
        <f ca="1">IF($C122=0,0,IF('Clinic Model'!$P$15="Annuity",-IFERROR(IPMT(D1_I/12,$C122,D1_T,OFFSET(L$4,,-$C122+1),0),),-IFERROR(ISPMT(D1_I/12,$C122-1,D1_T,OFFSET(L$4,,-$C122+1)),)))</f>
        <v>0</v>
      </c>
      <c r="N122" s="548">
        <f ca="1">IF($C122=0,0,IF('Clinic Model'!$P$15="Annuity",-IFERROR(IPMT(D1_I/12,$C122,D1_T,OFFSET(M$4,,-$C122+1),0),),-IFERROR(ISPMT(D1_I/12,$C122-1,D1_T,OFFSET(M$4,,-$C122+1)),)))</f>
        <v>0</v>
      </c>
      <c r="O122" s="548">
        <f ca="1">IF($C122=0,0,IF('Clinic Model'!$P$15="Annuity",-IFERROR(IPMT(D1_I/12,$C122,D1_T,OFFSET(N$4,,-$C122+1),0),),-IFERROR(ISPMT(D1_I/12,$C122-1,D1_T,OFFSET(N$4,,-$C122+1)),)))</f>
        <v>0</v>
      </c>
      <c r="P122" s="548">
        <f ca="1">IF($C122=0,0,IF('Clinic Model'!$P$15="Annuity",-IFERROR(IPMT(D1_I/12,$C122,D1_T,OFFSET(O$4,,-$C122+1),0),),-IFERROR(ISPMT(D1_I/12,$C122-1,D1_T,OFFSET(O$4,,-$C122+1)),)))</f>
        <v>0</v>
      </c>
      <c r="Q122" s="548">
        <f ca="1">IF($C122=0,0,IF('Clinic Model'!$P$15="Annuity",-IFERROR(IPMT(D1_I/12,$C122,D1_T,OFFSET(P$4,,-$C122+1),0),),-IFERROR(ISPMT(D1_I/12,$C122-1,D1_T,OFFSET(P$4,,-$C122+1)),)))</f>
        <v>0</v>
      </c>
      <c r="R122" s="548">
        <f ca="1">IF($C122=0,0,IF('Clinic Model'!$P$15="Annuity",-IFERROR(IPMT(D1_I/12,$C122,D1_T,OFFSET(Q$4,,-$C122+1),0),),-IFERROR(ISPMT(D1_I/12,$C122-1,D1_T,OFFSET(Q$4,,-$C122+1)),)))</f>
        <v>0</v>
      </c>
      <c r="S122" s="548">
        <f ca="1">IF($C122=0,0,IF('Clinic Model'!$P$15="Annuity",-IFERROR(IPMT(D1_I/12,$C122,D1_T,OFFSET(R$4,,-$C122+1),0),),-IFERROR(ISPMT(D1_I/12,$C122-1,D1_T,OFFSET(R$4,,-$C122+1)),)))</f>
        <v>0</v>
      </c>
      <c r="T122" s="548">
        <f ca="1">IF($C122=0,0,IF('Clinic Model'!$P$15="Annuity",-IFERROR(IPMT(D1_I/12,$C122,D1_T,OFFSET(S$4,,-$C122+1),0),),-IFERROR(ISPMT(D1_I/12,$C122-1,D1_T,OFFSET(S$4,,-$C122+1)),)))</f>
        <v>0</v>
      </c>
      <c r="U122" s="548">
        <f ca="1">IF($C122=0,0,IF('Clinic Model'!$P$15="Annuity",-IFERROR(IPMT(D1_I/12,$C122,D1_T,OFFSET(T$4,,-$C122+1),0),),-IFERROR(ISPMT(D1_I/12,$C122-1,D1_T,OFFSET(T$4,,-$C122+1)),)))</f>
        <v>0</v>
      </c>
      <c r="V122" s="548">
        <f ca="1">IF($C122=0,0,IF('Clinic Model'!$P$15="Annuity",-IFERROR(IPMT(D1_I/12,$C122,D1_T,OFFSET(U$4,,-$C122+1),0),),-IFERROR(ISPMT(D1_I/12,$C122-1,D1_T,OFFSET(U$4,,-$C122+1)),)))</f>
        <v>0</v>
      </c>
      <c r="W122" s="548">
        <f ca="1">IF($C122=0,0,IF('Clinic Model'!$P$15="Annuity",-IFERROR(IPMT(D1_I/12,$C122,D1_T,OFFSET(V$4,,-$C122+1),0),),-IFERROR(ISPMT(D1_I/12,$C122-1,D1_T,OFFSET(V$4,,-$C122+1)),)))</f>
        <v>0</v>
      </c>
      <c r="X122" s="548">
        <f ca="1">IF($C122=0,0,IF('Clinic Model'!$P$15="Annuity",-IFERROR(IPMT(D1_I/12,$C122,D1_T,OFFSET(W$4,,-$C122+1),0),),-IFERROR(ISPMT(D1_I/12,$C122-1,D1_T,OFFSET(W$4,,-$C122+1)),)))</f>
        <v>0</v>
      </c>
      <c r="Y122" s="548">
        <f ca="1">IF($C122=0,0,IF('Clinic Model'!$P$15="Annuity",-IFERROR(IPMT(D1_I/12,$C122,D1_T,OFFSET(X$4,,-$C122+1),0),),-IFERROR(ISPMT(D1_I/12,$C122-1,D1_T,OFFSET(X$4,,-$C122+1)),)))</f>
        <v>0</v>
      </c>
      <c r="Z122" s="548">
        <f ca="1">IF($C122=0,0,IF('Clinic Model'!$P$15="Annuity",-IFERROR(IPMT(D1_I/12,$C122,D1_T,OFFSET(Y$4,,-$C122+1),0),),-IFERROR(ISPMT(D1_I/12,$C122-1,D1_T,OFFSET(Y$4,,-$C122+1)),)))</f>
        <v>0</v>
      </c>
      <c r="AA122" s="548">
        <f ca="1">IF($C122=0,0,IF('Clinic Model'!$P$15="Annuity",-IFERROR(IPMT(D1_I/12,$C122,D1_T,OFFSET(Z$4,,-$C122+1),0),),-IFERROR(ISPMT(D1_I/12,$C122-1,D1_T,OFFSET(Z$4,,-$C122+1)),)))</f>
        <v>0</v>
      </c>
      <c r="AB122" s="548">
        <f ca="1">IF($C122=0,0,IF('Clinic Model'!$P$15="Annuity",-IFERROR(IPMT(D1_I/12,$C122,D1_T,OFFSET(AA$4,,-$C122+1),0),),-IFERROR(ISPMT(D1_I/12,$C122-1,D1_T,OFFSET(AA$4,,-$C122+1)),)))</f>
        <v>0</v>
      </c>
      <c r="AC122" s="548">
        <f ca="1">IF($C122=0,0,IF('Clinic Model'!$P$15="Annuity",-IFERROR(IPMT(D1_I/12,$C122,D1_T,OFFSET(AB$4,,-$C122+1),0),),-IFERROR(ISPMT(D1_I/12,$C122-1,D1_T,OFFSET(AB$4,,-$C122+1)),)))</f>
        <v>0</v>
      </c>
      <c r="AD122" s="548">
        <f ca="1">IF($C122=0,0,IF('Clinic Model'!$P$15="Annuity",-IFERROR(IPMT(D1_I/12,$C122,D1_T,OFFSET(AC$4,,-$C122+1),0),),-IFERROR(ISPMT(D1_I/12,$C122-1,D1_T,OFFSET(AC$4,,-$C122+1)),)))</f>
        <v>0</v>
      </c>
      <c r="AE122" s="548">
        <f ca="1">IF($C122=0,0,IF('Clinic Model'!$P$15="Annuity",-IFERROR(IPMT(D1_I/12,$C122,D1_T,OFFSET(AD$4,,-$C122+1),0),),-IFERROR(ISPMT(D1_I/12,$C122-1,D1_T,OFFSET(AD$4,,-$C122+1)),)))</f>
        <v>0</v>
      </c>
      <c r="AF122" s="548">
        <f ca="1">IF($C122=0,0,IF('Clinic Model'!$P$15="Annuity",-IFERROR(IPMT(D1_I/12,$C122,D1_T,OFFSET(AE$4,,-$C122+1),0),),-IFERROR(ISPMT(D1_I/12,$C122-1,D1_T,OFFSET(AE$4,,-$C122+1)),)))</f>
        <v>0</v>
      </c>
      <c r="AG122" s="548">
        <f ca="1">IF($C122=0,0,IF('Clinic Model'!$P$15="Annuity",-IFERROR(IPMT(D1_I/12,$C122,D1_T,OFFSET(AF$4,,-$C122+1),0),),-IFERROR(ISPMT(D1_I/12,$C122-1,D1_T,OFFSET(AF$4,,-$C122+1)),)))</f>
        <v>0</v>
      </c>
      <c r="AH122" s="548">
        <f ca="1">IF($C122=0,0,IF('Clinic Model'!$P$15="Annuity",-IFERROR(IPMT(D1_I/12,$C122,D1_T,OFFSET(AG$4,,-$C122+1),0),),-IFERROR(ISPMT(D1_I/12,$C122-1,D1_T,OFFSET(AG$4,,-$C122+1)),)))</f>
        <v>0</v>
      </c>
      <c r="AI122" s="548">
        <f ca="1">IF($C122=0,0,IF('Clinic Model'!$P$15="Annuity",-IFERROR(IPMT(D1_I/12,$C122,D1_T,OFFSET(AH$4,,-$C122+1),0),),-IFERROR(ISPMT(D1_I/12,$C122-1,D1_T,OFFSET(AH$4,,-$C122+1)),)))</f>
        <v>0</v>
      </c>
      <c r="AJ122" s="548">
        <f ca="1">IF($C122=0,0,IF('Clinic Model'!$P$15="Annuity",-IFERROR(IPMT(D1_I/12,$C122,D1_T,OFFSET(AI$4,,-$C122+1),0),),-IFERROR(ISPMT(D1_I/12,$C122-1,D1_T,OFFSET(AI$4,,-$C122+1)),)))</f>
        <v>0</v>
      </c>
      <c r="AK122" s="548">
        <f ca="1">IF($C122=0,0,IF('Clinic Model'!$P$15="Annuity",-IFERROR(IPMT(D1_I/12,$C122,D1_T,OFFSET(AJ$4,,-$C122+1),0),),-IFERROR(ISPMT(D1_I/12,$C122-1,D1_T,OFFSET(AJ$4,,-$C122+1)),)))</f>
        <v>0</v>
      </c>
      <c r="AL122" s="548">
        <f ca="1">IF($C122=0,0,IF('Clinic Model'!$P$15="Annuity",-IFERROR(IPMT(D1_I/12,$C122,D1_T,OFFSET(AK$4,,-$C122+1),0),),-IFERROR(ISPMT(D1_I/12,$C122-1,D1_T,OFFSET(AK$4,,-$C122+1)),)))</f>
        <v>0</v>
      </c>
      <c r="AM122" s="548">
        <f ca="1">IF($C122=0,0,IF('Clinic Model'!$P$15="Annuity",-IFERROR(IPMT(D1_I/12,$C122,D1_T,OFFSET(AL$4,,-$C122+1),0),),-IFERROR(ISPMT(D1_I/12,$C122-1,D1_T,OFFSET(AL$4,,-$C122+1)),)))</f>
        <v>0</v>
      </c>
      <c r="AN122" s="548">
        <f ca="1">IF($C122=0,0,IF('Clinic Model'!$P$15="Annuity",-IFERROR(IPMT(D1_I/12,$C122,D1_T,OFFSET(AM$4,,-$C122+1),0),),-IFERROR(ISPMT(D1_I/12,$C122-1,D1_T,OFFSET(AM$4,,-$C122+1)),)))</f>
        <v>0</v>
      </c>
      <c r="AO122" s="548">
        <f ca="1">IF($C122=0,0,IF('Clinic Model'!$P$15="Annuity",-IFERROR(IPMT(D1_I/12,$C122,D1_T,OFFSET(AN$4,,-$C122+1),0),),-IFERROR(ISPMT(D1_I/12,$C122-1,D1_T,OFFSET(AN$4,,-$C122+1)),)))</f>
        <v>0</v>
      </c>
      <c r="AP122" s="548">
        <f ca="1">IF($C122=0,0,IF('Clinic Model'!$P$15="Annuity",-IFERROR(IPMT(D1_I/12,$C122,D1_T,OFFSET(AO$4,,-$C122+1),0),),-IFERROR(ISPMT(D1_I/12,$C122-1,D1_T,OFFSET(AO$4,,-$C122+1)),)))</f>
        <v>0</v>
      </c>
      <c r="AQ122" s="548">
        <f ca="1">IF($C122=0,0,IF('Clinic Model'!$P$15="Annuity",-IFERROR(IPMT(D1_I/12,$C122,D1_T,OFFSET(AP$4,,-$C122+1),0),),-IFERROR(ISPMT(D1_I/12,$C122-1,D1_T,OFFSET(AP$4,,-$C122+1)),)))</f>
        <v>0</v>
      </c>
      <c r="AR122" s="548">
        <f ca="1">IF($C122=0,0,IF('Clinic Model'!$P$15="Annuity",-IFERROR(IPMT(D1_I/12,$C122,D1_T,OFFSET(AQ$4,,-$C122+1),0),),-IFERROR(ISPMT(D1_I/12,$C122-1,D1_T,OFFSET(AQ$4,,-$C122+1)),)))</f>
        <v>0</v>
      </c>
      <c r="AS122" s="548">
        <f ca="1">IF($C122=0,0,IF('Clinic Model'!$P$15="Annuity",-IFERROR(IPMT(D1_I/12,$C122,D1_T,OFFSET(AR$4,,-$C122+1),0),),-IFERROR(ISPMT(D1_I/12,$C122-1,D1_T,OFFSET(AR$4,,-$C122+1)),)))</f>
        <v>0</v>
      </c>
      <c r="AT122" s="548">
        <f ca="1">IF($C122=0,0,IF('Clinic Model'!$P$15="Annuity",-IFERROR(IPMT(D1_I/12,$C122,D1_T,OFFSET(AS$4,,-$C122+1),0),),-IFERROR(ISPMT(D1_I/12,$C122-1,D1_T,OFFSET(AS$4,,-$C122+1)),)))</f>
        <v>0</v>
      </c>
      <c r="AU122" s="548">
        <f ca="1">IF($C122=0,0,IF('Clinic Model'!$P$15="Annuity",-IFERROR(IPMT(D1_I/12,$C122,D1_T,OFFSET(AT$4,,-$C122+1),0),),-IFERROR(ISPMT(D1_I/12,$C122-1,D1_T,OFFSET(AT$4,,-$C122+1)),)))</f>
        <v>0</v>
      </c>
      <c r="AV122" s="548">
        <f ca="1">IF($C122=0,0,IF('Clinic Model'!$P$15="Annuity",-IFERROR(IPMT(D1_I/12,$C122,D1_T,OFFSET(AU$4,,-$C122+1),0),),-IFERROR(ISPMT(D1_I/12,$C122-1,D1_T,OFFSET(AU$4,,-$C122+1)),)))</f>
        <v>0</v>
      </c>
      <c r="AW122" s="548">
        <f ca="1">IF($C122=0,0,IF('Clinic Model'!$P$15="Annuity",-IFERROR(IPMT(D1_I/12,$C122,D1_T,OFFSET(AV$4,,-$C122+1),0),),-IFERROR(ISPMT(D1_I/12,$C122-1,D1_T,OFFSET(AV$4,,-$C122+1)),)))</f>
        <v>0</v>
      </c>
      <c r="AX122" s="548">
        <f ca="1">IF($C122=0,0,IF('Clinic Model'!$P$15="Annuity",-IFERROR(IPMT(D1_I/12,$C122,D1_T,OFFSET(AW$4,,-$C122+1),0),),-IFERROR(ISPMT(D1_I/12,$C122-1,D1_T,OFFSET(AW$4,,-$C122+1)),)))</f>
        <v>0</v>
      </c>
      <c r="AY122" s="548">
        <f ca="1">IF($C122=0,0,IF('Clinic Model'!$P$15="Annuity",-IFERROR(IPMT(D1_I/12,$C122,D1_T,OFFSET(AX$4,,-$C122+1),0),),-IFERROR(ISPMT(D1_I/12,$C122-1,D1_T,OFFSET(AX$4,,-$C122+1)),)))</f>
        <v>0</v>
      </c>
      <c r="AZ122" s="548">
        <f ca="1">IF($C122=0,0,IF('Clinic Model'!$P$15="Annuity",-IFERROR(IPMT(D1_I/12,$C122,D1_T,OFFSET(AY$4,,-$C122+1),0),),-IFERROR(ISPMT(D1_I/12,$C122-1,D1_T,OFFSET(AY$4,,-$C122+1)),)))</f>
        <v>0</v>
      </c>
      <c r="BA122" s="548">
        <f ca="1">IF($C122=0,0,IF('Clinic Model'!$P$15="Annuity",-IFERROR(IPMT(D1_I/12,$C122,D1_T,OFFSET(AZ$4,,-$C122+1),0),),-IFERROR(ISPMT(D1_I/12,$C122-1,D1_T,OFFSET(AZ$4,,-$C122+1)),)))</f>
        <v>0</v>
      </c>
      <c r="BB122" s="548">
        <f ca="1">IF($C122=0,0,IF('Clinic Model'!$P$15="Annuity",-IFERROR(IPMT(D1_I/12,$C122,D1_T,OFFSET(BA$4,,-$C122+1),0),),-IFERROR(ISPMT(D1_I/12,$C122-1,D1_T,OFFSET(BA$4,,-$C122+1)),)))</f>
        <v>0</v>
      </c>
      <c r="BC122" s="548">
        <f ca="1">IF($C122=0,0,IF('Clinic Model'!$P$15="Annuity",-IFERROR(IPMT(D1_I/12,$C122,D1_T,OFFSET(BB$4,,-$C122+1),0),),-IFERROR(ISPMT(D1_I/12,$C122-1,D1_T,OFFSET(BB$4,,-$C122+1)),)))</f>
        <v>0</v>
      </c>
      <c r="BD122" s="548">
        <f ca="1">IF($C122=0,0,IF('Clinic Model'!$P$15="Annuity",-IFERROR(IPMT(D1_I/12,$C122,D1_T,OFFSET(BC$4,,-$C122+1),0),),-IFERROR(ISPMT(D1_I/12,$C122-1,D1_T,OFFSET(BC$4,,-$C122+1)),)))</f>
        <v>0</v>
      </c>
      <c r="BE122" s="548">
        <f ca="1">IF($C122=0,0,IF('Clinic Model'!$P$15="Annuity",-IFERROR(IPMT(D1_I/12,$C122,D1_T,OFFSET(BD$4,,-$C122+1),0),),-IFERROR(ISPMT(D1_I/12,$C122-1,D1_T,OFFSET(BD$4,,-$C122+1)),)))</f>
        <v>0</v>
      </c>
      <c r="BF122" s="548">
        <f ca="1">IF($C122=0,0,IF('Clinic Model'!$P$15="Annuity",-IFERROR(IPMT(D1_I/12,$C122,D1_T,OFFSET(BE$4,,-$C122+1),0),),-IFERROR(ISPMT(D1_I/12,$C122-1,D1_T,OFFSET(BE$4,,-$C122+1)),)))</f>
        <v>0</v>
      </c>
      <c r="BG122" s="548">
        <f ca="1">IF($C122=0,0,IF('Clinic Model'!$P$15="Annuity",-IFERROR(IPMT(D1_I/12,$C122,D1_T,OFFSET(BF$4,,-$C122+1),0),),-IFERROR(ISPMT(D1_I/12,$C122-1,D1_T,OFFSET(BF$4,,-$C122+1)),)))</f>
        <v>0</v>
      </c>
      <c r="BH122" s="548">
        <f ca="1">IF($C122=0,0,IF('Clinic Model'!$P$15="Annuity",-IFERROR(IPMT(D1_I/12,$C122,D1_T,OFFSET(BG$4,,-$C122+1),0),),-IFERROR(ISPMT(D1_I/12,$C122-1,D1_T,OFFSET(BG$4,,-$C122+1)),)))</f>
        <v>0</v>
      </c>
      <c r="BI122" s="548">
        <f ca="1">IF($C122=0,0,IF('Clinic Model'!$P$15="Annuity",-IFERROR(IPMT(D1_I/12,$C122,D1_T,OFFSET(BH$4,,-$C122+1),0),),-IFERROR(ISPMT(D1_I/12,$C122-1,D1_T,OFFSET(BH$4,,-$C122+1)),)))</f>
        <v>0</v>
      </c>
      <c r="BJ122" s="548">
        <f ca="1">IF($C122=0,0,IF('Clinic Model'!$P$15="Annuity",-IFERROR(IPMT(D1_I/12,$C122,D1_T,OFFSET(BI$4,,-$C122+1),0),),-IFERROR(ISPMT(D1_I/12,$C122-1,D1_T,OFFSET(BI$4,,-$C122+1)),)))</f>
        <v>0</v>
      </c>
      <c r="BK122" s="548">
        <f ca="1">IF($C122=0,0,IF('Clinic Model'!$P$15="Annuity",-IFERROR(IPMT(D1_I/12,$C122,D1_T,OFFSET(BJ$4,,-$C122+1),0),),-IFERROR(ISPMT(D1_I/12,$C122-1,D1_T,OFFSET(BJ$4,,-$C122+1)),)))</f>
        <v>0</v>
      </c>
      <c r="BL122" s="548">
        <f ca="1">IF($C122=0,0,IF('Clinic Model'!$P$15="Annuity",-IFERROR(IPMT(D1_I/12,$C122,D1_T,OFFSET(BK$4,,-$C122+1),0),),-IFERROR(ISPMT(D1_I/12,$C122-1,D1_T,OFFSET(BK$4,,-$C122+1)),)))</f>
        <v>0</v>
      </c>
    </row>
    <row r="123" spans="1:64" ht="10.5" hidden="1" customHeight="1" outlineLevel="1" x14ac:dyDescent="0.3">
      <c r="A123" s="105"/>
      <c r="B123" s="504"/>
      <c r="C123" s="105">
        <f t="shared" si="8"/>
        <v>0</v>
      </c>
      <c r="E123" s="548">
        <f ca="1">IF($C123=0,0,IF('Clinic Model'!$P$15="Annuity",-IFERROR(IPMT(D1_I/12,$C123,D1_T,OFFSET(D$4,,-$C123+1),0),),-IFERROR(ISPMT(D1_I/12,$C123-1,D1_T,OFFSET(D$4,,-$C123+1)),)))</f>
        <v>0</v>
      </c>
      <c r="F123" s="548">
        <f ca="1">IF($C123=0,0,IF('Clinic Model'!$P$15="Annuity",-IFERROR(IPMT(D1_I/12,$C123,D1_T,OFFSET(E$4,,-$C123+1),0),),-IFERROR(ISPMT(D1_I/12,$C123-1,D1_T,OFFSET(E$4,,-$C123+1)),)))</f>
        <v>0</v>
      </c>
      <c r="G123" s="548">
        <f ca="1">IF($C123=0,0,IF('Clinic Model'!$P$15="Annuity",-IFERROR(IPMT(D1_I/12,$C123,D1_T,OFFSET(F$4,,-$C123+1),0),),-IFERROR(ISPMT(D1_I/12,$C123-1,D1_T,OFFSET(F$4,,-$C123+1)),)))</f>
        <v>0</v>
      </c>
      <c r="H123" s="548">
        <f ca="1">IF($C123=0,0,IF('Clinic Model'!$P$15="Annuity",-IFERROR(IPMT(D1_I/12,$C123,D1_T,OFFSET(G$4,,-$C123+1),0),),-IFERROR(ISPMT(D1_I/12,$C123-1,D1_T,OFFSET(G$4,,-$C123+1)),)))</f>
        <v>0</v>
      </c>
      <c r="I123" s="548">
        <f ca="1">IF($C123=0,0,IF('Clinic Model'!$P$15="Annuity",-IFERROR(IPMT(D1_I/12,$C123,D1_T,OFFSET(H$4,,-$C123+1),0),),-IFERROR(ISPMT(D1_I/12,$C123-1,D1_T,OFFSET(H$4,,-$C123+1)),)))</f>
        <v>0</v>
      </c>
      <c r="J123" s="548">
        <f ca="1">IF($C123=0,0,IF('Clinic Model'!$P$15="Annuity",-IFERROR(IPMT(D1_I/12,$C123,D1_T,OFFSET(I$4,,-$C123+1),0),),-IFERROR(ISPMT(D1_I/12,$C123-1,D1_T,OFFSET(I$4,,-$C123+1)),)))</f>
        <v>0</v>
      </c>
      <c r="K123" s="548">
        <f ca="1">IF($C123=0,0,IF('Clinic Model'!$P$15="Annuity",-IFERROR(IPMT(D1_I/12,$C123,D1_T,OFFSET(J$4,,-$C123+1),0),),-IFERROR(ISPMT(D1_I/12,$C123-1,D1_T,OFFSET(J$4,,-$C123+1)),)))</f>
        <v>0</v>
      </c>
      <c r="L123" s="548">
        <f ca="1">IF($C123=0,0,IF('Clinic Model'!$P$15="Annuity",-IFERROR(IPMT(D1_I/12,$C123,D1_T,OFFSET(K$4,,-$C123+1),0),),-IFERROR(ISPMT(D1_I/12,$C123-1,D1_T,OFFSET(K$4,,-$C123+1)),)))</f>
        <v>0</v>
      </c>
      <c r="M123" s="548">
        <f ca="1">IF($C123=0,0,IF('Clinic Model'!$P$15="Annuity",-IFERROR(IPMT(D1_I/12,$C123,D1_T,OFFSET(L$4,,-$C123+1),0),),-IFERROR(ISPMT(D1_I/12,$C123-1,D1_T,OFFSET(L$4,,-$C123+1)),)))</f>
        <v>0</v>
      </c>
      <c r="N123" s="548">
        <f ca="1">IF($C123=0,0,IF('Clinic Model'!$P$15="Annuity",-IFERROR(IPMT(D1_I/12,$C123,D1_T,OFFSET(M$4,,-$C123+1),0),),-IFERROR(ISPMT(D1_I/12,$C123-1,D1_T,OFFSET(M$4,,-$C123+1)),)))</f>
        <v>0</v>
      </c>
      <c r="O123" s="548">
        <f ca="1">IF($C123=0,0,IF('Clinic Model'!$P$15="Annuity",-IFERROR(IPMT(D1_I/12,$C123,D1_T,OFFSET(N$4,,-$C123+1),0),),-IFERROR(ISPMT(D1_I/12,$C123-1,D1_T,OFFSET(N$4,,-$C123+1)),)))</f>
        <v>0</v>
      </c>
      <c r="P123" s="548">
        <f ca="1">IF($C123=0,0,IF('Clinic Model'!$P$15="Annuity",-IFERROR(IPMT(D1_I/12,$C123,D1_T,OFFSET(O$4,,-$C123+1),0),),-IFERROR(ISPMT(D1_I/12,$C123-1,D1_T,OFFSET(O$4,,-$C123+1)),)))</f>
        <v>0</v>
      </c>
      <c r="Q123" s="548">
        <f ca="1">IF($C123=0,0,IF('Clinic Model'!$P$15="Annuity",-IFERROR(IPMT(D1_I/12,$C123,D1_T,OFFSET(P$4,,-$C123+1),0),),-IFERROR(ISPMT(D1_I/12,$C123-1,D1_T,OFFSET(P$4,,-$C123+1)),)))</f>
        <v>0</v>
      </c>
      <c r="R123" s="548">
        <f ca="1">IF($C123=0,0,IF('Clinic Model'!$P$15="Annuity",-IFERROR(IPMT(D1_I/12,$C123,D1_T,OFFSET(Q$4,,-$C123+1),0),),-IFERROR(ISPMT(D1_I/12,$C123-1,D1_T,OFFSET(Q$4,,-$C123+1)),)))</f>
        <v>0</v>
      </c>
      <c r="S123" s="548">
        <f ca="1">IF($C123=0,0,IF('Clinic Model'!$P$15="Annuity",-IFERROR(IPMT(D1_I/12,$C123,D1_T,OFFSET(R$4,,-$C123+1),0),),-IFERROR(ISPMT(D1_I/12,$C123-1,D1_T,OFFSET(R$4,,-$C123+1)),)))</f>
        <v>0</v>
      </c>
      <c r="T123" s="548">
        <f ca="1">IF($C123=0,0,IF('Clinic Model'!$P$15="Annuity",-IFERROR(IPMT(D1_I/12,$C123,D1_T,OFFSET(S$4,,-$C123+1),0),),-IFERROR(ISPMT(D1_I/12,$C123-1,D1_T,OFFSET(S$4,,-$C123+1)),)))</f>
        <v>0</v>
      </c>
      <c r="U123" s="548">
        <f ca="1">IF($C123=0,0,IF('Clinic Model'!$P$15="Annuity",-IFERROR(IPMT(D1_I/12,$C123,D1_T,OFFSET(T$4,,-$C123+1),0),),-IFERROR(ISPMT(D1_I/12,$C123-1,D1_T,OFFSET(T$4,,-$C123+1)),)))</f>
        <v>0</v>
      </c>
      <c r="V123" s="548">
        <f ca="1">IF($C123=0,0,IF('Clinic Model'!$P$15="Annuity",-IFERROR(IPMT(D1_I/12,$C123,D1_T,OFFSET(U$4,,-$C123+1),0),),-IFERROR(ISPMT(D1_I/12,$C123-1,D1_T,OFFSET(U$4,,-$C123+1)),)))</f>
        <v>0</v>
      </c>
      <c r="W123" s="548">
        <f ca="1">IF($C123=0,0,IF('Clinic Model'!$P$15="Annuity",-IFERROR(IPMT(D1_I/12,$C123,D1_T,OFFSET(V$4,,-$C123+1),0),),-IFERROR(ISPMT(D1_I/12,$C123-1,D1_T,OFFSET(V$4,,-$C123+1)),)))</f>
        <v>0</v>
      </c>
      <c r="X123" s="548">
        <f ca="1">IF($C123=0,0,IF('Clinic Model'!$P$15="Annuity",-IFERROR(IPMT(D1_I/12,$C123,D1_T,OFFSET(W$4,,-$C123+1),0),),-IFERROR(ISPMT(D1_I/12,$C123-1,D1_T,OFFSET(W$4,,-$C123+1)),)))</f>
        <v>0</v>
      </c>
      <c r="Y123" s="548">
        <f ca="1">IF($C123=0,0,IF('Clinic Model'!$P$15="Annuity",-IFERROR(IPMT(D1_I/12,$C123,D1_T,OFFSET(X$4,,-$C123+1),0),),-IFERROR(ISPMT(D1_I/12,$C123-1,D1_T,OFFSET(X$4,,-$C123+1)),)))</f>
        <v>0</v>
      </c>
      <c r="Z123" s="548">
        <f ca="1">IF($C123=0,0,IF('Clinic Model'!$P$15="Annuity",-IFERROR(IPMT(D1_I/12,$C123,D1_T,OFFSET(Y$4,,-$C123+1),0),),-IFERROR(ISPMT(D1_I/12,$C123-1,D1_T,OFFSET(Y$4,,-$C123+1)),)))</f>
        <v>0</v>
      </c>
      <c r="AA123" s="548">
        <f ca="1">IF($C123=0,0,IF('Clinic Model'!$P$15="Annuity",-IFERROR(IPMT(D1_I/12,$C123,D1_T,OFFSET(Z$4,,-$C123+1),0),),-IFERROR(ISPMT(D1_I/12,$C123-1,D1_T,OFFSET(Z$4,,-$C123+1)),)))</f>
        <v>0</v>
      </c>
      <c r="AB123" s="548">
        <f ca="1">IF($C123=0,0,IF('Clinic Model'!$P$15="Annuity",-IFERROR(IPMT(D1_I/12,$C123,D1_T,OFFSET(AA$4,,-$C123+1),0),),-IFERROR(ISPMT(D1_I/12,$C123-1,D1_T,OFFSET(AA$4,,-$C123+1)),)))</f>
        <v>0</v>
      </c>
      <c r="AC123" s="548">
        <f ca="1">IF($C123=0,0,IF('Clinic Model'!$P$15="Annuity",-IFERROR(IPMT(D1_I/12,$C123,D1_T,OFFSET(AB$4,,-$C123+1),0),),-IFERROR(ISPMT(D1_I/12,$C123-1,D1_T,OFFSET(AB$4,,-$C123+1)),)))</f>
        <v>0</v>
      </c>
      <c r="AD123" s="548">
        <f ca="1">IF($C123=0,0,IF('Clinic Model'!$P$15="Annuity",-IFERROR(IPMT(D1_I/12,$C123,D1_T,OFFSET(AC$4,,-$C123+1),0),),-IFERROR(ISPMT(D1_I/12,$C123-1,D1_T,OFFSET(AC$4,,-$C123+1)),)))</f>
        <v>0</v>
      </c>
      <c r="AE123" s="548">
        <f ca="1">IF($C123=0,0,IF('Clinic Model'!$P$15="Annuity",-IFERROR(IPMT(D1_I/12,$C123,D1_T,OFFSET(AD$4,,-$C123+1),0),),-IFERROR(ISPMT(D1_I/12,$C123-1,D1_T,OFFSET(AD$4,,-$C123+1)),)))</f>
        <v>0</v>
      </c>
      <c r="AF123" s="548">
        <f ca="1">IF($C123=0,0,IF('Clinic Model'!$P$15="Annuity",-IFERROR(IPMT(D1_I/12,$C123,D1_T,OFFSET(AE$4,,-$C123+1),0),),-IFERROR(ISPMT(D1_I/12,$C123-1,D1_T,OFFSET(AE$4,,-$C123+1)),)))</f>
        <v>0</v>
      </c>
      <c r="AG123" s="548">
        <f ca="1">IF($C123=0,0,IF('Clinic Model'!$P$15="Annuity",-IFERROR(IPMT(D1_I/12,$C123,D1_T,OFFSET(AF$4,,-$C123+1),0),),-IFERROR(ISPMT(D1_I/12,$C123-1,D1_T,OFFSET(AF$4,,-$C123+1)),)))</f>
        <v>0</v>
      </c>
      <c r="AH123" s="548">
        <f ca="1">IF($C123=0,0,IF('Clinic Model'!$P$15="Annuity",-IFERROR(IPMT(D1_I/12,$C123,D1_T,OFFSET(AG$4,,-$C123+1),0),),-IFERROR(ISPMT(D1_I/12,$C123-1,D1_T,OFFSET(AG$4,,-$C123+1)),)))</f>
        <v>0</v>
      </c>
      <c r="AI123" s="548">
        <f ca="1">IF($C123=0,0,IF('Clinic Model'!$P$15="Annuity",-IFERROR(IPMT(D1_I/12,$C123,D1_T,OFFSET(AH$4,,-$C123+1),0),),-IFERROR(ISPMT(D1_I/12,$C123-1,D1_T,OFFSET(AH$4,,-$C123+1)),)))</f>
        <v>0</v>
      </c>
      <c r="AJ123" s="548">
        <f ca="1">IF($C123=0,0,IF('Clinic Model'!$P$15="Annuity",-IFERROR(IPMT(D1_I/12,$C123,D1_T,OFFSET(AI$4,,-$C123+1),0),),-IFERROR(ISPMT(D1_I/12,$C123-1,D1_T,OFFSET(AI$4,,-$C123+1)),)))</f>
        <v>0</v>
      </c>
      <c r="AK123" s="548">
        <f ca="1">IF($C123=0,0,IF('Clinic Model'!$P$15="Annuity",-IFERROR(IPMT(D1_I/12,$C123,D1_T,OFFSET(AJ$4,,-$C123+1),0),),-IFERROR(ISPMT(D1_I/12,$C123-1,D1_T,OFFSET(AJ$4,,-$C123+1)),)))</f>
        <v>0</v>
      </c>
      <c r="AL123" s="548">
        <f ca="1">IF($C123=0,0,IF('Clinic Model'!$P$15="Annuity",-IFERROR(IPMT(D1_I/12,$C123,D1_T,OFFSET(AK$4,,-$C123+1),0),),-IFERROR(ISPMT(D1_I/12,$C123-1,D1_T,OFFSET(AK$4,,-$C123+1)),)))</f>
        <v>0</v>
      </c>
      <c r="AM123" s="548">
        <f ca="1">IF($C123=0,0,IF('Clinic Model'!$P$15="Annuity",-IFERROR(IPMT(D1_I/12,$C123,D1_T,OFFSET(AL$4,,-$C123+1),0),),-IFERROR(ISPMT(D1_I/12,$C123-1,D1_T,OFFSET(AL$4,,-$C123+1)),)))</f>
        <v>0</v>
      </c>
      <c r="AN123" s="548">
        <f ca="1">IF($C123=0,0,IF('Clinic Model'!$P$15="Annuity",-IFERROR(IPMT(D1_I/12,$C123,D1_T,OFFSET(AM$4,,-$C123+1),0),),-IFERROR(ISPMT(D1_I/12,$C123-1,D1_T,OFFSET(AM$4,,-$C123+1)),)))</f>
        <v>0</v>
      </c>
      <c r="AO123" s="548">
        <f ca="1">IF($C123=0,0,IF('Clinic Model'!$P$15="Annuity",-IFERROR(IPMT(D1_I/12,$C123,D1_T,OFFSET(AN$4,,-$C123+1),0),),-IFERROR(ISPMT(D1_I/12,$C123-1,D1_T,OFFSET(AN$4,,-$C123+1)),)))</f>
        <v>0</v>
      </c>
      <c r="AP123" s="548">
        <f ca="1">IF($C123=0,0,IF('Clinic Model'!$P$15="Annuity",-IFERROR(IPMT(D1_I/12,$C123,D1_T,OFFSET(AO$4,,-$C123+1),0),),-IFERROR(ISPMT(D1_I/12,$C123-1,D1_T,OFFSET(AO$4,,-$C123+1)),)))</f>
        <v>0</v>
      </c>
      <c r="AQ123" s="548">
        <f ca="1">IF($C123=0,0,IF('Clinic Model'!$P$15="Annuity",-IFERROR(IPMT(D1_I/12,$C123,D1_T,OFFSET(AP$4,,-$C123+1),0),),-IFERROR(ISPMT(D1_I/12,$C123-1,D1_T,OFFSET(AP$4,,-$C123+1)),)))</f>
        <v>0</v>
      </c>
      <c r="AR123" s="548">
        <f ca="1">IF($C123=0,0,IF('Clinic Model'!$P$15="Annuity",-IFERROR(IPMT(D1_I/12,$C123,D1_T,OFFSET(AQ$4,,-$C123+1),0),),-IFERROR(ISPMT(D1_I/12,$C123-1,D1_T,OFFSET(AQ$4,,-$C123+1)),)))</f>
        <v>0</v>
      </c>
      <c r="AS123" s="548">
        <f ca="1">IF($C123=0,0,IF('Clinic Model'!$P$15="Annuity",-IFERROR(IPMT(D1_I/12,$C123,D1_T,OFFSET(AR$4,,-$C123+1),0),),-IFERROR(ISPMT(D1_I/12,$C123-1,D1_T,OFFSET(AR$4,,-$C123+1)),)))</f>
        <v>0</v>
      </c>
      <c r="AT123" s="548">
        <f ca="1">IF($C123=0,0,IF('Clinic Model'!$P$15="Annuity",-IFERROR(IPMT(D1_I/12,$C123,D1_T,OFFSET(AS$4,,-$C123+1),0),),-IFERROR(ISPMT(D1_I/12,$C123-1,D1_T,OFFSET(AS$4,,-$C123+1)),)))</f>
        <v>0</v>
      </c>
      <c r="AU123" s="548">
        <f ca="1">IF($C123=0,0,IF('Clinic Model'!$P$15="Annuity",-IFERROR(IPMT(D1_I/12,$C123,D1_T,OFFSET(AT$4,,-$C123+1),0),),-IFERROR(ISPMT(D1_I/12,$C123-1,D1_T,OFFSET(AT$4,,-$C123+1)),)))</f>
        <v>0</v>
      </c>
      <c r="AV123" s="548">
        <f ca="1">IF($C123=0,0,IF('Clinic Model'!$P$15="Annuity",-IFERROR(IPMT(D1_I/12,$C123,D1_T,OFFSET(AU$4,,-$C123+1),0),),-IFERROR(ISPMT(D1_I/12,$C123-1,D1_T,OFFSET(AU$4,,-$C123+1)),)))</f>
        <v>0</v>
      </c>
      <c r="AW123" s="548">
        <f ca="1">IF($C123=0,0,IF('Clinic Model'!$P$15="Annuity",-IFERROR(IPMT(D1_I/12,$C123,D1_T,OFFSET(AV$4,,-$C123+1),0),),-IFERROR(ISPMT(D1_I/12,$C123-1,D1_T,OFFSET(AV$4,,-$C123+1)),)))</f>
        <v>0</v>
      </c>
      <c r="AX123" s="548">
        <f ca="1">IF($C123=0,0,IF('Clinic Model'!$P$15="Annuity",-IFERROR(IPMT(D1_I/12,$C123,D1_T,OFFSET(AW$4,,-$C123+1),0),),-IFERROR(ISPMT(D1_I/12,$C123-1,D1_T,OFFSET(AW$4,,-$C123+1)),)))</f>
        <v>0</v>
      </c>
      <c r="AY123" s="548">
        <f ca="1">IF($C123=0,0,IF('Clinic Model'!$P$15="Annuity",-IFERROR(IPMT(D1_I/12,$C123,D1_T,OFFSET(AX$4,,-$C123+1),0),),-IFERROR(ISPMT(D1_I/12,$C123-1,D1_T,OFFSET(AX$4,,-$C123+1)),)))</f>
        <v>0</v>
      </c>
      <c r="AZ123" s="548">
        <f ca="1">IF($C123=0,0,IF('Clinic Model'!$P$15="Annuity",-IFERROR(IPMT(D1_I/12,$C123,D1_T,OFFSET(AY$4,,-$C123+1),0),),-IFERROR(ISPMT(D1_I/12,$C123-1,D1_T,OFFSET(AY$4,,-$C123+1)),)))</f>
        <v>0</v>
      </c>
      <c r="BA123" s="548">
        <f ca="1">IF($C123=0,0,IF('Clinic Model'!$P$15="Annuity",-IFERROR(IPMT(D1_I/12,$C123,D1_T,OFFSET(AZ$4,,-$C123+1),0),),-IFERROR(ISPMT(D1_I/12,$C123-1,D1_T,OFFSET(AZ$4,,-$C123+1)),)))</f>
        <v>0</v>
      </c>
      <c r="BB123" s="548">
        <f ca="1">IF($C123=0,0,IF('Clinic Model'!$P$15="Annuity",-IFERROR(IPMT(D1_I/12,$C123,D1_T,OFFSET(BA$4,,-$C123+1),0),),-IFERROR(ISPMT(D1_I/12,$C123-1,D1_T,OFFSET(BA$4,,-$C123+1)),)))</f>
        <v>0</v>
      </c>
      <c r="BC123" s="548">
        <f ca="1">IF($C123=0,0,IF('Clinic Model'!$P$15="Annuity",-IFERROR(IPMT(D1_I/12,$C123,D1_T,OFFSET(BB$4,,-$C123+1),0),),-IFERROR(ISPMT(D1_I/12,$C123-1,D1_T,OFFSET(BB$4,,-$C123+1)),)))</f>
        <v>0</v>
      </c>
      <c r="BD123" s="548">
        <f ca="1">IF($C123=0,0,IF('Clinic Model'!$P$15="Annuity",-IFERROR(IPMT(D1_I/12,$C123,D1_T,OFFSET(BC$4,,-$C123+1),0),),-IFERROR(ISPMT(D1_I/12,$C123-1,D1_T,OFFSET(BC$4,,-$C123+1)),)))</f>
        <v>0</v>
      </c>
      <c r="BE123" s="548">
        <f ca="1">IF($C123=0,0,IF('Clinic Model'!$P$15="Annuity",-IFERROR(IPMT(D1_I/12,$C123,D1_T,OFFSET(BD$4,,-$C123+1),0),),-IFERROR(ISPMT(D1_I/12,$C123-1,D1_T,OFFSET(BD$4,,-$C123+1)),)))</f>
        <v>0</v>
      </c>
      <c r="BF123" s="548">
        <f ca="1">IF($C123=0,0,IF('Clinic Model'!$P$15="Annuity",-IFERROR(IPMT(D1_I/12,$C123,D1_T,OFFSET(BE$4,,-$C123+1),0),),-IFERROR(ISPMT(D1_I/12,$C123-1,D1_T,OFFSET(BE$4,,-$C123+1)),)))</f>
        <v>0</v>
      </c>
      <c r="BG123" s="548">
        <f ca="1">IF($C123=0,0,IF('Clinic Model'!$P$15="Annuity",-IFERROR(IPMT(D1_I/12,$C123,D1_T,OFFSET(BF$4,,-$C123+1),0),),-IFERROR(ISPMT(D1_I/12,$C123-1,D1_T,OFFSET(BF$4,,-$C123+1)),)))</f>
        <v>0</v>
      </c>
      <c r="BH123" s="548">
        <f ca="1">IF($C123=0,0,IF('Clinic Model'!$P$15="Annuity",-IFERROR(IPMT(D1_I/12,$C123,D1_T,OFFSET(BG$4,,-$C123+1),0),),-IFERROR(ISPMT(D1_I/12,$C123-1,D1_T,OFFSET(BG$4,,-$C123+1)),)))</f>
        <v>0</v>
      </c>
      <c r="BI123" s="548">
        <f ca="1">IF($C123=0,0,IF('Clinic Model'!$P$15="Annuity",-IFERROR(IPMT(D1_I/12,$C123,D1_T,OFFSET(BH$4,,-$C123+1),0),),-IFERROR(ISPMT(D1_I/12,$C123-1,D1_T,OFFSET(BH$4,,-$C123+1)),)))</f>
        <v>0</v>
      </c>
      <c r="BJ123" s="548">
        <f ca="1">IF($C123=0,0,IF('Clinic Model'!$P$15="Annuity",-IFERROR(IPMT(D1_I/12,$C123,D1_T,OFFSET(BI$4,,-$C123+1),0),),-IFERROR(ISPMT(D1_I/12,$C123-1,D1_T,OFFSET(BI$4,,-$C123+1)),)))</f>
        <v>0</v>
      </c>
      <c r="BK123" s="548">
        <f ca="1">IF($C123=0,0,IF('Clinic Model'!$P$15="Annuity",-IFERROR(IPMT(D1_I/12,$C123,D1_T,OFFSET(BJ$4,,-$C123+1),0),),-IFERROR(ISPMT(D1_I/12,$C123-1,D1_T,OFFSET(BJ$4,,-$C123+1)),)))</f>
        <v>0</v>
      </c>
      <c r="BL123" s="548">
        <f ca="1">IF($C123=0,0,IF('Clinic Model'!$P$15="Annuity",-IFERROR(IPMT(D1_I/12,$C123,D1_T,OFFSET(BK$4,,-$C123+1),0),),-IFERROR(ISPMT(D1_I/12,$C123-1,D1_T,OFFSET(BK$4,,-$C123+1)),)))</f>
        <v>0</v>
      </c>
    </row>
    <row r="124" spans="1:64" ht="10.5" hidden="1" customHeight="1" outlineLevel="1" x14ac:dyDescent="0.3">
      <c r="A124" s="105"/>
      <c r="B124" s="504"/>
      <c r="C124" s="105">
        <f t="shared" si="8"/>
        <v>0</v>
      </c>
      <c r="E124" s="548">
        <f ca="1">IF($C124=0,0,IF('Clinic Model'!$P$15="Annuity",-IFERROR(IPMT(D1_I/12,$C124,D1_T,OFFSET(D$4,,-$C124+1),0),),-IFERROR(ISPMT(D1_I/12,$C124-1,D1_T,OFFSET(D$4,,-$C124+1)),)))</f>
        <v>0</v>
      </c>
      <c r="F124" s="548">
        <f ca="1">IF($C124=0,0,IF('Clinic Model'!$P$15="Annuity",-IFERROR(IPMT(D1_I/12,$C124,D1_T,OFFSET(E$4,,-$C124+1),0),),-IFERROR(ISPMT(D1_I/12,$C124-1,D1_T,OFFSET(E$4,,-$C124+1)),)))</f>
        <v>0</v>
      </c>
      <c r="G124" s="548">
        <f ca="1">IF($C124=0,0,IF('Clinic Model'!$P$15="Annuity",-IFERROR(IPMT(D1_I/12,$C124,D1_T,OFFSET(F$4,,-$C124+1),0),),-IFERROR(ISPMT(D1_I/12,$C124-1,D1_T,OFFSET(F$4,,-$C124+1)),)))</f>
        <v>0</v>
      </c>
      <c r="H124" s="548">
        <f ca="1">IF($C124=0,0,IF('Clinic Model'!$P$15="Annuity",-IFERROR(IPMT(D1_I/12,$C124,D1_T,OFFSET(G$4,,-$C124+1),0),),-IFERROR(ISPMT(D1_I/12,$C124-1,D1_T,OFFSET(G$4,,-$C124+1)),)))</f>
        <v>0</v>
      </c>
      <c r="I124" s="548">
        <f ca="1">IF($C124=0,0,IF('Clinic Model'!$P$15="Annuity",-IFERROR(IPMT(D1_I/12,$C124,D1_T,OFFSET(H$4,,-$C124+1),0),),-IFERROR(ISPMT(D1_I/12,$C124-1,D1_T,OFFSET(H$4,,-$C124+1)),)))</f>
        <v>0</v>
      </c>
      <c r="J124" s="548">
        <f ca="1">IF($C124=0,0,IF('Clinic Model'!$P$15="Annuity",-IFERROR(IPMT(D1_I/12,$C124,D1_T,OFFSET(I$4,,-$C124+1),0),),-IFERROR(ISPMT(D1_I/12,$C124-1,D1_T,OFFSET(I$4,,-$C124+1)),)))</f>
        <v>0</v>
      </c>
      <c r="K124" s="548">
        <f ca="1">IF($C124=0,0,IF('Clinic Model'!$P$15="Annuity",-IFERROR(IPMT(D1_I/12,$C124,D1_T,OFFSET(J$4,,-$C124+1),0),),-IFERROR(ISPMT(D1_I/12,$C124-1,D1_T,OFFSET(J$4,,-$C124+1)),)))</f>
        <v>0</v>
      </c>
      <c r="L124" s="548">
        <f ca="1">IF($C124=0,0,IF('Clinic Model'!$P$15="Annuity",-IFERROR(IPMT(D1_I/12,$C124,D1_T,OFFSET(K$4,,-$C124+1),0),),-IFERROR(ISPMT(D1_I/12,$C124-1,D1_T,OFFSET(K$4,,-$C124+1)),)))</f>
        <v>0</v>
      </c>
      <c r="M124" s="548">
        <f ca="1">IF($C124=0,0,IF('Clinic Model'!$P$15="Annuity",-IFERROR(IPMT(D1_I/12,$C124,D1_T,OFFSET(L$4,,-$C124+1),0),),-IFERROR(ISPMT(D1_I/12,$C124-1,D1_T,OFFSET(L$4,,-$C124+1)),)))</f>
        <v>0</v>
      </c>
      <c r="N124" s="548">
        <f ca="1">IF($C124=0,0,IF('Clinic Model'!$P$15="Annuity",-IFERROR(IPMT(D1_I/12,$C124,D1_T,OFFSET(M$4,,-$C124+1),0),),-IFERROR(ISPMT(D1_I/12,$C124-1,D1_T,OFFSET(M$4,,-$C124+1)),)))</f>
        <v>0</v>
      </c>
      <c r="O124" s="548">
        <f ca="1">IF($C124=0,0,IF('Clinic Model'!$P$15="Annuity",-IFERROR(IPMT(D1_I/12,$C124,D1_T,OFFSET(N$4,,-$C124+1),0),),-IFERROR(ISPMT(D1_I/12,$C124-1,D1_T,OFFSET(N$4,,-$C124+1)),)))</f>
        <v>0</v>
      </c>
      <c r="P124" s="548">
        <f ca="1">IF($C124=0,0,IF('Clinic Model'!$P$15="Annuity",-IFERROR(IPMT(D1_I/12,$C124,D1_T,OFFSET(O$4,,-$C124+1),0),),-IFERROR(ISPMT(D1_I/12,$C124-1,D1_T,OFFSET(O$4,,-$C124+1)),)))</f>
        <v>0</v>
      </c>
      <c r="Q124" s="548">
        <f ca="1">IF($C124=0,0,IF('Clinic Model'!$P$15="Annuity",-IFERROR(IPMT(D1_I/12,$C124,D1_T,OFFSET(P$4,,-$C124+1),0),),-IFERROR(ISPMT(D1_I/12,$C124-1,D1_T,OFFSET(P$4,,-$C124+1)),)))</f>
        <v>0</v>
      </c>
      <c r="R124" s="548">
        <f ca="1">IF($C124=0,0,IF('Clinic Model'!$P$15="Annuity",-IFERROR(IPMT(D1_I/12,$C124,D1_T,OFFSET(Q$4,,-$C124+1),0),),-IFERROR(ISPMT(D1_I/12,$C124-1,D1_T,OFFSET(Q$4,,-$C124+1)),)))</f>
        <v>0</v>
      </c>
      <c r="S124" s="548">
        <f ca="1">IF($C124=0,0,IF('Clinic Model'!$P$15="Annuity",-IFERROR(IPMT(D1_I/12,$C124,D1_T,OFFSET(R$4,,-$C124+1),0),),-IFERROR(ISPMT(D1_I/12,$C124-1,D1_T,OFFSET(R$4,,-$C124+1)),)))</f>
        <v>0</v>
      </c>
      <c r="T124" s="548">
        <f ca="1">IF($C124=0,0,IF('Clinic Model'!$P$15="Annuity",-IFERROR(IPMT(D1_I/12,$C124,D1_T,OFFSET(S$4,,-$C124+1),0),),-IFERROR(ISPMT(D1_I/12,$C124-1,D1_T,OFFSET(S$4,,-$C124+1)),)))</f>
        <v>0</v>
      </c>
      <c r="U124" s="548">
        <f ca="1">IF($C124=0,0,IF('Clinic Model'!$P$15="Annuity",-IFERROR(IPMT(D1_I/12,$C124,D1_T,OFFSET(T$4,,-$C124+1),0),),-IFERROR(ISPMT(D1_I/12,$C124-1,D1_T,OFFSET(T$4,,-$C124+1)),)))</f>
        <v>0</v>
      </c>
      <c r="V124" s="548">
        <f ca="1">IF($C124=0,0,IF('Clinic Model'!$P$15="Annuity",-IFERROR(IPMT(D1_I/12,$C124,D1_T,OFFSET(U$4,,-$C124+1),0),),-IFERROR(ISPMT(D1_I/12,$C124-1,D1_T,OFFSET(U$4,,-$C124+1)),)))</f>
        <v>0</v>
      </c>
      <c r="W124" s="548">
        <f ca="1">IF($C124=0,0,IF('Clinic Model'!$P$15="Annuity",-IFERROR(IPMT(D1_I/12,$C124,D1_T,OFFSET(V$4,,-$C124+1),0),),-IFERROR(ISPMT(D1_I/12,$C124-1,D1_T,OFFSET(V$4,,-$C124+1)),)))</f>
        <v>0</v>
      </c>
      <c r="X124" s="548">
        <f ca="1">IF($C124=0,0,IF('Clinic Model'!$P$15="Annuity",-IFERROR(IPMT(D1_I/12,$C124,D1_T,OFFSET(W$4,,-$C124+1),0),),-IFERROR(ISPMT(D1_I/12,$C124-1,D1_T,OFFSET(W$4,,-$C124+1)),)))</f>
        <v>0</v>
      </c>
      <c r="Y124" s="548">
        <f ca="1">IF($C124=0,0,IF('Clinic Model'!$P$15="Annuity",-IFERROR(IPMT(D1_I/12,$C124,D1_T,OFFSET(X$4,,-$C124+1),0),),-IFERROR(ISPMT(D1_I/12,$C124-1,D1_T,OFFSET(X$4,,-$C124+1)),)))</f>
        <v>0</v>
      </c>
      <c r="Z124" s="548">
        <f ca="1">IF($C124=0,0,IF('Clinic Model'!$P$15="Annuity",-IFERROR(IPMT(D1_I/12,$C124,D1_T,OFFSET(Y$4,,-$C124+1),0),),-IFERROR(ISPMT(D1_I/12,$C124-1,D1_T,OFFSET(Y$4,,-$C124+1)),)))</f>
        <v>0</v>
      </c>
      <c r="AA124" s="548">
        <f ca="1">IF($C124=0,0,IF('Clinic Model'!$P$15="Annuity",-IFERROR(IPMT(D1_I/12,$C124,D1_T,OFFSET(Z$4,,-$C124+1),0),),-IFERROR(ISPMT(D1_I/12,$C124-1,D1_T,OFFSET(Z$4,,-$C124+1)),)))</f>
        <v>0</v>
      </c>
      <c r="AB124" s="548">
        <f ca="1">IF($C124=0,0,IF('Clinic Model'!$P$15="Annuity",-IFERROR(IPMT(D1_I/12,$C124,D1_T,OFFSET(AA$4,,-$C124+1),0),),-IFERROR(ISPMT(D1_I/12,$C124-1,D1_T,OFFSET(AA$4,,-$C124+1)),)))</f>
        <v>0</v>
      </c>
      <c r="AC124" s="548">
        <f ca="1">IF($C124=0,0,IF('Clinic Model'!$P$15="Annuity",-IFERROR(IPMT(D1_I/12,$C124,D1_T,OFFSET(AB$4,,-$C124+1),0),),-IFERROR(ISPMT(D1_I/12,$C124-1,D1_T,OFFSET(AB$4,,-$C124+1)),)))</f>
        <v>0</v>
      </c>
      <c r="AD124" s="548">
        <f ca="1">IF($C124=0,0,IF('Clinic Model'!$P$15="Annuity",-IFERROR(IPMT(D1_I/12,$C124,D1_T,OFFSET(AC$4,,-$C124+1),0),),-IFERROR(ISPMT(D1_I/12,$C124-1,D1_T,OFFSET(AC$4,,-$C124+1)),)))</f>
        <v>0</v>
      </c>
      <c r="AE124" s="548">
        <f ca="1">IF($C124=0,0,IF('Clinic Model'!$P$15="Annuity",-IFERROR(IPMT(D1_I/12,$C124,D1_T,OFFSET(AD$4,,-$C124+1),0),),-IFERROR(ISPMT(D1_I/12,$C124-1,D1_T,OFFSET(AD$4,,-$C124+1)),)))</f>
        <v>0</v>
      </c>
      <c r="AF124" s="548">
        <f ca="1">IF($C124=0,0,IF('Clinic Model'!$P$15="Annuity",-IFERROR(IPMT(D1_I/12,$C124,D1_T,OFFSET(AE$4,,-$C124+1),0),),-IFERROR(ISPMT(D1_I/12,$C124-1,D1_T,OFFSET(AE$4,,-$C124+1)),)))</f>
        <v>0</v>
      </c>
      <c r="AG124" s="548">
        <f ca="1">IF($C124=0,0,IF('Clinic Model'!$P$15="Annuity",-IFERROR(IPMT(D1_I/12,$C124,D1_T,OFFSET(AF$4,,-$C124+1),0),),-IFERROR(ISPMT(D1_I/12,$C124-1,D1_T,OFFSET(AF$4,,-$C124+1)),)))</f>
        <v>0</v>
      </c>
      <c r="AH124" s="548">
        <f ca="1">IF($C124=0,0,IF('Clinic Model'!$P$15="Annuity",-IFERROR(IPMT(D1_I/12,$C124,D1_T,OFFSET(AG$4,,-$C124+1),0),),-IFERROR(ISPMT(D1_I/12,$C124-1,D1_T,OFFSET(AG$4,,-$C124+1)),)))</f>
        <v>0</v>
      </c>
      <c r="AI124" s="548">
        <f ca="1">IF($C124=0,0,IF('Clinic Model'!$P$15="Annuity",-IFERROR(IPMT(D1_I/12,$C124,D1_T,OFFSET(AH$4,,-$C124+1),0),),-IFERROR(ISPMT(D1_I/12,$C124-1,D1_T,OFFSET(AH$4,,-$C124+1)),)))</f>
        <v>0</v>
      </c>
      <c r="AJ124" s="548">
        <f ca="1">IF($C124=0,0,IF('Clinic Model'!$P$15="Annuity",-IFERROR(IPMT(D1_I/12,$C124,D1_T,OFFSET(AI$4,,-$C124+1),0),),-IFERROR(ISPMT(D1_I/12,$C124-1,D1_T,OFFSET(AI$4,,-$C124+1)),)))</f>
        <v>0</v>
      </c>
      <c r="AK124" s="548">
        <f ca="1">IF($C124=0,0,IF('Clinic Model'!$P$15="Annuity",-IFERROR(IPMT(D1_I/12,$C124,D1_T,OFFSET(AJ$4,,-$C124+1),0),),-IFERROR(ISPMT(D1_I/12,$C124-1,D1_T,OFFSET(AJ$4,,-$C124+1)),)))</f>
        <v>0</v>
      </c>
      <c r="AL124" s="548">
        <f ca="1">IF($C124=0,0,IF('Clinic Model'!$P$15="Annuity",-IFERROR(IPMT(D1_I/12,$C124,D1_T,OFFSET(AK$4,,-$C124+1),0),),-IFERROR(ISPMT(D1_I/12,$C124-1,D1_T,OFFSET(AK$4,,-$C124+1)),)))</f>
        <v>0</v>
      </c>
      <c r="AM124" s="548">
        <f ca="1">IF($C124=0,0,IF('Clinic Model'!$P$15="Annuity",-IFERROR(IPMT(D1_I/12,$C124,D1_T,OFFSET(AL$4,,-$C124+1),0),),-IFERROR(ISPMT(D1_I/12,$C124-1,D1_T,OFFSET(AL$4,,-$C124+1)),)))</f>
        <v>0</v>
      </c>
      <c r="AN124" s="548">
        <f ca="1">IF($C124=0,0,IF('Clinic Model'!$P$15="Annuity",-IFERROR(IPMT(D1_I/12,$C124,D1_T,OFFSET(AM$4,,-$C124+1),0),),-IFERROR(ISPMT(D1_I/12,$C124-1,D1_T,OFFSET(AM$4,,-$C124+1)),)))</f>
        <v>0</v>
      </c>
      <c r="AO124" s="548">
        <f ca="1">IF($C124=0,0,IF('Clinic Model'!$P$15="Annuity",-IFERROR(IPMT(D1_I/12,$C124,D1_T,OFFSET(AN$4,,-$C124+1),0),),-IFERROR(ISPMT(D1_I/12,$C124-1,D1_T,OFFSET(AN$4,,-$C124+1)),)))</f>
        <v>0</v>
      </c>
      <c r="AP124" s="548">
        <f ca="1">IF($C124=0,0,IF('Clinic Model'!$P$15="Annuity",-IFERROR(IPMT(D1_I/12,$C124,D1_T,OFFSET(AO$4,,-$C124+1),0),),-IFERROR(ISPMT(D1_I/12,$C124-1,D1_T,OFFSET(AO$4,,-$C124+1)),)))</f>
        <v>0</v>
      </c>
      <c r="AQ124" s="548">
        <f ca="1">IF($C124=0,0,IF('Clinic Model'!$P$15="Annuity",-IFERROR(IPMT(D1_I/12,$C124,D1_T,OFFSET(AP$4,,-$C124+1),0),),-IFERROR(ISPMT(D1_I/12,$C124-1,D1_T,OFFSET(AP$4,,-$C124+1)),)))</f>
        <v>0</v>
      </c>
      <c r="AR124" s="548">
        <f ca="1">IF($C124=0,0,IF('Clinic Model'!$P$15="Annuity",-IFERROR(IPMT(D1_I/12,$C124,D1_T,OFFSET(AQ$4,,-$C124+1),0),),-IFERROR(ISPMT(D1_I/12,$C124-1,D1_T,OFFSET(AQ$4,,-$C124+1)),)))</f>
        <v>0</v>
      </c>
      <c r="AS124" s="548">
        <f ca="1">IF($C124=0,0,IF('Clinic Model'!$P$15="Annuity",-IFERROR(IPMT(D1_I/12,$C124,D1_T,OFFSET(AR$4,,-$C124+1),0),),-IFERROR(ISPMT(D1_I/12,$C124-1,D1_T,OFFSET(AR$4,,-$C124+1)),)))</f>
        <v>0</v>
      </c>
      <c r="AT124" s="548">
        <f ca="1">IF($C124=0,0,IF('Clinic Model'!$P$15="Annuity",-IFERROR(IPMT(D1_I/12,$C124,D1_T,OFFSET(AS$4,,-$C124+1),0),),-IFERROR(ISPMT(D1_I/12,$C124-1,D1_T,OFFSET(AS$4,,-$C124+1)),)))</f>
        <v>0</v>
      </c>
      <c r="AU124" s="548">
        <f ca="1">IF($C124=0,0,IF('Clinic Model'!$P$15="Annuity",-IFERROR(IPMT(D1_I/12,$C124,D1_T,OFFSET(AT$4,,-$C124+1),0),),-IFERROR(ISPMT(D1_I/12,$C124-1,D1_T,OFFSET(AT$4,,-$C124+1)),)))</f>
        <v>0</v>
      </c>
      <c r="AV124" s="548">
        <f ca="1">IF($C124=0,0,IF('Clinic Model'!$P$15="Annuity",-IFERROR(IPMT(D1_I/12,$C124,D1_T,OFFSET(AU$4,,-$C124+1),0),),-IFERROR(ISPMT(D1_I/12,$C124-1,D1_T,OFFSET(AU$4,,-$C124+1)),)))</f>
        <v>0</v>
      </c>
      <c r="AW124" s="548">
        <f ca="1">IF($C124=0,0,IF('Clinic Model'!$P$15="Annuity",-IFERROR(IPMT(D1_I/12,$C124,D1_T,OFFSET(AV$4,,-$C124+1),0),),-IFERROR(ISPMT(D1_I/12,$C124-1,D1_T,OFFSET(AV$4,,-$C124+1)),)))</f>
        <v>0</v>
      </c>
      <c r="AX124" s="548">
        <f ca="1">IF($C124=0,0,IF('Clinic Model'!$P$15="Annuity",-IFERROR(IPMT(D1_I/12,$C124,D1_T,OFFSET(AW$4,,-$C124+1),0),),-IFERROR(ISPMT(D1_I/12,$C124-1,D1_T,OFFSET(AW$4,,-$C124+1)),)))</f>
        <v>0</v>
      </c>
      <c r="AY124" s="548">
        <f ca="1">IF($C124=0,0,IF('Clinic Model'!$P$15="Annuity",-IFERROR(IPMT(D1_I/12,$C124,D1_T,OFFSET(AX$4,,-$C124+1),0),),-IFERROR(ISPMT(D1_I/12,$C124-1,D1_T,OFFSET(AX$4,,-$C124+1)),)))</f>
        <v>0</v>
      </c>
      <c r="AZ124" s="548">
        <f ca="1">IF($C124=0,0,IF('Clinic Model'!$P$15="Annuity",-IFERROR(IPMT(D1_I/12,$C124,D1_T,OFFSET(AY$4,,-$C124+1),0),),-IFERROR(ISPMT(D1_I/12,$C124-1,D1_T,OFFSET(AY$4,,-$C124+1)),)))</f>
        <v>0</v>
      </c>
      <c r="BA124" s="548">
        <f ca="1">IF($C124=0,0,IF('Clinic Model'!$P$15="Annuity",-IFERROR(IPMT(D1_I/12,$C124,D1_T,OFFSET(AZ$4,,-$C124+1),0),),-IFERROR(ISPMT(D1_I/12,$C124-1,D1_T,OFFSET(AZ$4,,-$C124+1)),)))</f>
        <v>0</v>
      </c>
      <c r="BB124" s="548">
        <f ca="1">IF($C124=0,0,IF('Clinic Model'!$P$15="Annuity",-IFERROR(IPMT(D1_I/12,$C124,D1_T,OFFSET(BA$4,,-$C124+1),0),),-IFERROR(ISPMT(D1_I/12,$C124-1,D1_T,OFFSET(BA$4,,-$C124+1)),)))</f>
        <v>0</v>
      </c>
      <c r="BC124" s="548">
        <f ca="1">IF($C124=0,0,IF('Clinic Model'!$P$15="Annuity",-IFERROR(IPMT(D1_I/12,$C124,D1_T,OFFSET(BB$4,,-$C124+1),0),),-IFERROR(ISPMT(D1_I/12,$C124-1,D1_T,OFFSET(BB$4,,-$C124+1)),)))</f>
        <v>0</v>
      </c>
      <c r="BD124" s="548">
        <f ca="1">IF($C124=0,0,IF('Clinic Model'!$P$15="Annuity",-IFERROR(IPMT(D1_I/12,$C124,D1_T,OFFSET(BC$4,,-$C124+1),0),),-IFERROR(ISPMT(D1_I/12,$C124-1,D1_T,OFFSET(BC$4,,-$C124+1)),)))</f>
        <v>0</v>
      </c>
      <c r="BE124" s="548">
        <f ca="1">IF($C124=0,0,IF('Clinic Model'!$P$15="Annuity",-IFERROR(IPMT(D1_I/12,$C124,D1_T,OFFSET(BD$4,,-$C124+1),0),),-IFERROR(ISPMT(D1_I/12,$C124-1,D1_T,OFFSET(BD$4,,-$C124+1)),)))</f>
        <v>0</v>
      </c>
      <c r="BF124" s="548">
        <f ca="1">IF($C124=0,0,IF('Clinic Model'!$P$15="Annuity",-IFERROR(IPMT(D1_I/12,$C124,D1_T,OFFSET(BE$4,,-$C124+1),0),),-IFERROR(ISPMT(D1_I/12,$C124-1,D1_T,OFFSET(BE$4,,-$C124+1)),)))</f>
        <v>0</v>
      </c>
      <c r="BG124" s="548">
        <f ca="1">IF($C124=0,0,IF('Clinic Model'!$P$15="Annuity",-IFERROR(IPMT(D1_I/12,$C124,D1_T,OFFSET(BF$4,,-$C124+1),0),),-IFERROR(ISPMT(D1_I/12,$C124-1,D1_T,OFFSET(BF$4,,-$C124+1)),)))</f>
        <v>0</v>
      </c>
      <c r="BH124" s="548">
        <f ca="1">IF($C124=0,0,IF('Clinic Model'!$P$15="Annuity",-IFERROR(IPMT(D1_I/12,$C124,D1_T,OFFSET(BG$4,,-$C124+1),0),),-IFERROR(ISPMT(D1_I/12,$C124-1,D1_T,OFFSET(BG$4,,-$C124+1)),)))</f>
        <v>0</v>
      </c>
      <c r="BI124" s="548">
        <f ca="1">IF($C124=0,0,IF('Clinic Model'!$P$15="Annuity",-IFERROR(IPMT(D1_I/12,$C124,D1_T,OFFSET(BH$4,,-$C124+1),0),),-IFERROR(ISPMT(D1_I/12,$C124-1,D1_T,OFFSET(BH$4,,-$C124+1)),)))</f>
        <v>0</v>
      </c>
      <c r="BJ124" s="548">
        <f ca="1">IF($C124=0,0,IF('Clinic Model'!$P$15="Annuity",-IFERROR(IPMT(D1_I/12,$C124,D1_T,OFFSET(BI$4,,-$C124+1),0),),-IFERROR(ISPMT(D1_I/12,$C124-1,D1_T,OFFSET(BI$4,,-$C124+1)),)))</f>
        <v>0</v>
      </c>
      <c r="BK124" s="548">
        <f ca="1">IF($C124=0,0,IF('Clinic Model'!$P$15="Annuity",-IFERROR(IPMT(D1_I/12,$C124,D1_T,OFFSET(BJ$4,,-$C124+1),0),),-IFERROR(ISPMT(D1_I/12,$C124-1,D1_T,OFFSET(BJ$4,,-$C124+1)),)))</f>
        <v>0</v>
      </c>
      <c r="BL124" s="548">
        <f ca="1">IF($C124=0,0,IF('Clinic Model'!$P$15="Annuity",-IFERROR(IPMT(D1_I/12,$C124,D1_T,OFFSET(BK$4,,-$C124+1),0),),-IFERROR(ISPMT(D1_I/12,$C124-1,D1_T,OFFSET(BK$4,,-$C124+1)),)))</f>
        <v>0</v>
      </c>
    </row>
    <row r="125" spans="1:64" ht="10.5" hidden="1" customHeight="1" outlineLevel="1" x14ac:dyDescent="0.3">
      <c r="A125" s="105"/>
      <c r="B125" s="504"/>
      <c r="C125" s="105">
        <f t="shared" si="8"/>
        <v>0</v>
      </c>
      <c r="E125" s="548">
        <f ca="1">IF($C125=0,0,IF('Clinic Model'!$P$15="Annuity",-IFERROR(IPMT(D1_I/12,$C125,D1_T,OFFSET(D$4,,-$C125+1),0),),-IFERROR(ISPMT(D1_I/12,$C125-1,D1_T,OFFSET(D$4,,-$C125+1)),)))</f>
        <v>0</v>
      </c>
      <c r="F125" s="548">
        <f ca="1">IF($C125=0,0,IF('Clinic Model'!$P$15="Annuity",-IFERROR(IPMT(D1_I/12,$C125,D1_T,OFFSET(E$4,,-$C125+1),0),),-IFERROR(ISPMT(D1_I/12,$C125-1,D1_T,OFFSET(E$4,,-$C125+1)),)))</f>
        <v>0</v>
      </c>
      <c r="G125" s="548">
        <f ca="1">IF($C125=0,0,IF('Clinic Model'!$P$15="Annuity",-IFERROR(IPMT(D1_I/12,$C125,D1_T,OFFSET(F$4,,-$C125+1),0),),-IFERROR(ISPMT(D1_I/12,$C125-1,D1_T,OFFSET(F$4,,-$C125+1)),)))</f>
        <v>0</v>
      </c>
      <c r="H125" s="548">
        <f ca="1">IF($C125=0,0,IF('Clinic Model'!$P$15="Annuity",-IFERROR(IPMT(D1_I/12,$C125,D1_T,OFFSET(G$4,,-$C125+1),0),),-IFERROR(ISPMT(D1_I/12,$C125-1,D1_T,OFFSET(G$4,,-$C125+1)),)))</f>
        <v>0</v>
      </c>
      <c r="I125" s="548">
        <f ca="1">IF($C125=0,0,IF('Clinic Model'!$P$15="Annuity",-IFERROR(IPMT(D1_I/12,$C125,D1_T,OFFSET(H$4,,-$C125+1),0),),-IFERROR(ISPMT(D1_I/12,$C125-1,D1_T,OFFSET(H$4,,-$C125+1)),)))</f>
        <v>0</v>
      </c>
      <c r="J125" s="548">
        <f ca="1">IF($C125=0,0,IF('Clinic Model'!$P$15="Annuity",-IFERROR(IPMT(D1_I/12,$C125,D1_T,OFFSET(I$4,,-$C125+1),0),),-IFERROR(ISPMT(D1_I/12,$C125-1,D1_T,OFFSET(I$4,,-$C125+1)),)))</f>
        <v>0</v>
      </c>
      <c r="K125" s="548">
        <f ca="1">IF($C125=0,0,IF('Clinic Model'!$P$15="Annuity",-IFERROR(IPMT(D1_I/12,$C125,D1_T,OFFSET(J$4,,-$C125+1),0),),-IFERROR(ISPMT(D1_I/12,$C125-1,D1_T,OFFSET(J$4,,-$C125+1)),)))</f>
        <v>0</v>
      </c>
      <c r="L125" s="548">
        <f ca="1">IF($C125=0,0,IF('Clinic Model'!$P$15="Annuity",-IFERROR(IPMT(D1_I/12,$C125,D1_T,OFFSET(K$4,,-$C125+1),0),),-IFERROR(ISPMT(D1_I/12,$C125-1,D1_T,OFFSET(K$4,,-$C125+1)),)))</f>
        <v>0</v>
      </c>
      <c r="M125" s="548">
        <f ca="1">IF($C125=0,0,IF('Clinic Model'!$P$15="Annuity",-IFERROR(IPMT(D1_I/12,$C125,D1_T,OFFSET(L$4,,-$C125+1),0),),-IFERROR(ISPMT(D1_I/12,$C125-1,D1_T,OFFSET(L$4,,-$C125+1)),)))</f>
        <v>0</v>
      </c>
      <c r="N125" s="548">
        <f ca="1">IF($C125=0,0,IF('Clinic Model'!$P$15="Annuity",-IFERROR(IPMT(D1_I/12,$C125,D1_T,OFFSET(M$4,,-$C125+1),0),),-IFERROR(ISPMT(D1_I/12,$C125-1,D1_T,OFFSET(M$4,,-$C125+1)),)))</f>
        <v>0</v>
      </c>
      <c r="O125" s="548">
        <f ca="1">IF($C125=0,0,IF('Clinic Model'!$P$15="Annuity",-IFERROR(IPMT(D1_I/12,$C125,D1_T,OFFSET(N$4,,-$C125+1),0),),-IFERROR(ISPMT(D1_I/12,$C125-1,D1_T,OFFSET(N$4,,-$C125+1)),)))</f>
        <v>0</v>
      </c>
      <c r="P125" s="548">
        <f ca="1">IF($C125=0,0,IF('Clinic Model'!$P$15="Annuity",-IFERROR(IPMT(D1_I/12,$C125,D1_T,OFFSET(O$4,,-$C125+1),0),),-IFERROR(ISPMT(D1_I/12,$C125-1,D1_T,OFFSET(O$4,,-$C125+1)),)))</f>
        <v>0</v>
      </c>
      <c r="Q125" s="548">
        <f ca="1">IF($C125=0,0,IF('Clinic Model'!$P$15="Annuity",-IFERROR(IPMT(D1_I/12,$C125,D1_T,OFFSET(P$4,,-$C125+1),0),),-IFERROR(ISPMT(D1_I/12,$C125-1,D1_T,OFFSET(P$4,,-$C125+1)),)))</f>
        <v>0</v>
      </c>
      <c r="R125" s="548">
        <f ca="1">IF($C125=0,0,IF('Clinic Model'!$P$15="Annuity",-IFERROR(IPMT(D1_I/12,$C125,D1_T,OFFSET(Q$4,,-$C125+1),0),),-IFERROR(ISPMT(D1_I/12,$C125-1,D1_T,OFFSET(Q$4,,-$C125+1)),)))</f>
        <v>0</v>
      </c>
      <c r="S125" s="548">
        <f ca="1">IF($C125=0,0,IF('Clinic Model'!$P$15="Annuity",-IFERROR(IPMT(D1_I/12,$C125,D1_T,OFFSET(R$4,,-$C125+1),0),),-IFERROR(ISPMT(D1_I/12,$C125-1,D1_T,OFFSET(R$4,,-$C125+1)),)))</f>
        <v>0</v>
      </c>
      <c r="T125" s="548">
        <f ca="1">IF($C125=0,0,IF('Clinic Model'!$P$15="Annuity",-IFERROR(IPMT(D1_I/12,$C125,D1_T,OFFSET(S$4,,-$C125+1),0),),-IFERROR(ISPMT(D1_I/12,$C125-1,D1_T,OFFSET(S$4,,-$C125+1)),)))</f>
        <v>0</v>
      </c>
      <c r="U125" s="548">
        <f ca="1">IF($C125=0,0,IF('Clinic Model'!$P$15="Annuity",-IFERROR(IPMT(D1_I/12,$C125,D1_T,OFFSET(T$4,,-$C125+1),0),),-IFERROR(ISPMT(D1_I/12,$C125-1,D1_T,OFFSET(T$4,,-$C125+1)),)))</f>
        <v>0</v>
      </c>
      <c r="V125" s="548">
        <f ca="1">IF($C125=0,0,IF('Clinic Model'!$P$15="Annuity",-IFERROR(IPMT(D1_I/12,$C125,D1_T,OFFSET(U$4,,-$C125+1),0),),-IFERROR(ISPMT(D1_I/12,$C125-1,D1_T,OFFSET(U$4,,-$C125+1)),)))</f>
        <v>0</v>
      </c>
      <c r="W125" s="548">
        <f ca="1">IF($C125=0,0,IF('Clinic Model'!$P$15="Annuity",-IFERROR(IPMT(D1_I/12,$C125,D1_T,OFFSET(V$4,,-$C125+1),0),),-IFERROR(ISPMT(D1_I/12,$C125-1,D1_T,OFFSET(V$4,,-$C125+1)),)))</f>
        <v>0</v>
      </c>
      <c r="X125" s="548">
        <f ca="1">IF($C125=0,0,IF('Clinic Model'!$P$15="Annuity",-IFERROR(IPMT(D1_I/12,$C125,D1_T,OFFSET(W$4,,-$C125+1),0),),-IFERROR(ISPMT(D1_I/12,$C125-1,D1_T,OFFSET(W$4,,-$C125+1)),)))</f>
        <v>0</v>
      </c>
      <c r="Y125" s="548">
        <f ca="1">IF($C125=0,0,IF('Clinic Model'!$P$15="Annuity",-IFERROR(IPMT(D1_I/12,$C125,D1_T,OFFSET(X$4,,-$C125+1),0),),-IFERROR(ISPMT(D1_I/12,$C125-1,D1_T,OFFSET(X$4,,-$C125+1)),)))</f>
        <v>0</v>
      </c>
      <c r="Z125" s="548">
        <f ca="1">IF($C125=0,0,IF('Clinic Model'!$P$15="Annuity",-IFERROR(IPMT(D1_I/12,$C125,D1_T,OFFSET(Y$4,,-$C125+1),0),),-IFERROR(ISPMT(D1_I/12,$C125-1,D1_T,OFFSET(Y$4,,-$C125+1)),)))</f>
        <v>0</v>
      </c>
      <c r="AA125" s="548">
        <f ca="1">IF($C125=0,0,IF('Clinic Model'!$P$15="Annuity",-IFERROR(IPMT(D1_I/12,$C125,D1_T,OFFSET(Z$4,,-$C125+1),0),),-IFERROR(ISPMT(D1_I/12,$C125-1,D1_T,OFFSET(Z$4,,-$C125+1)),)))</f>
        <v>0</v>
      </c>
      <c r="AB125" s="548">
        <f ca="1">IF($C125=0,0,IF('Clinic Model'!$P$15="Annuity",-IFERROR(IPMT(D1_I/12,$C125,D1_T,OFFSET(AA$4,,-$C125+1),0),),-IFERROR(ISPMT(D1_I/12,$C125-1,D1_T,OFFSET(AA$4,,-$C125+1)),)))</f>
        <v>0</v>
      </c>
      <c r="AC125" s="548">
        <f ca="1">IF($C125=0,0,IF('Clinic Model'!$P$15="Annuity",-IFERROR(IPMT(D1_I/12,$C125,D1_T,OFFSET(AB$4,,-$C125+1),0),),-IFERROR(ISPMT(D1_I/12,$C125-1,D1_T,OFFSET(AB$4,,-$C125+1)),)))</f>
        <v>0</v>
      </c>
      <c r="AD125" s="548">
        <f ca="1">IF($C125=0,0,IF('Clinic Model'!$P$15="Annuity",-IFERROR(IPMT(D1_I/12,$C125,D1_T,OFFSET(AC$4,,-$C125+1),0),),-IFERROR(ISPMT(D1_I/12,$C125-1,D1_T,OFFSET(AC$4,,-$C125+1)),)))</f>
        <v>0</v>
      </c>
      <c r="AE125" s="548">
        <f ca="1">IF($C125=0,0,IF('Clinic Model'!$P$15="Annuity",-IFERROR(IPMT(D1_I/12,$C125,D1_T,OFFSET(AD$4,,-$C125+1),0),),-IFERROR(ISPMT(D1_I/12,$C125-1,D1_T,OFFSET(AD$4,,-$C125+1)),)))</f>
        <v>0</v>
      </c>
      <c r="AF125" s="548">
        <f ca="1">IF($C125=0,0,IF('Clinic Model'!$P$15="Annuity",-IFERROR(IPMT(D1_I/12,$C125,D1_T,OFFSET(AE$4,,-$C125+1),0),),-IFERROR(ISPMT(D1_I/12,$C125-1,D1_T,OFFSET(AE$4,,-$C125+1)),)))</f>
        <v>0</v>
      </c>
      <c r="AG125" s="548">
        <f ca="1">IF($C125=0,0,IF('Clinic Model'!$P$15="Annuity",-IFERROR(IPMT(D1_I/12,$C125,D1_T,OFFSET(AF$4,,-$C125+1),0),),-IFERROR(ISPMT(D1_I/12,$C125-1,D1_T,OFFSET(AF$4,,-$C125+1)),)))</f>
        <v>0</v>
      </c>
      <c r="AH125" s="548">
        <f ca="1">IF($C125=0,0,IF('Clinic Model'!$P$15="Annuity",-IFERROR(IPMT(D1_I/12,$C125,D1_T,OFFSET(AG$4,,-$C125+1),0),),-IFERROR(ISPMT(D1_I/12,$C125-1,D1_T,OFFSET(AG$4,,-$C125+1)),)))</f>
        <v>0</v>
      </c>
      <c r="AI125" s="548">
        <f ca="1">IF($C125=0,0,IF('Clinic Model'!$P$15="Annuity",-IFERROR(IPMT(D1_I/12,$C125,D1_T,OFFSET(AH$4,,-$C125+1),0),),-IFERROR(ISPMT(D1_I/12,$C125-1,D1_T,OFFSET(AH$4,,-$C125+1)),)))</f>
        <v>0</v>
      </c>
      <c r="AJ125" s="548">
        <f ca="1">IF($C125=0,0,IF('Clinic Model'!$P$15="Annuity",-IFERROR(IPMT(D1_I/12,$C125,D1_T,OFFSET(AI$4,,-$C125+1),0),),-IFERROR(ISPMT(D1_I/12,$C125-1,D1_T,OFFSET(AI$4,,-$C125+1)),)))</f>
        <v>0</v>
      </c>
      <c r="AK125" s="548">
        <f ca="1">IF($C125=0,0,IF('Clinic Model'!$P$15="Annuity",-IFERROR(IPMT(D1_I/12,$C125,D1_T,OFFSET(AJ$4,,-$C125+1),0),),-IFERROR(ISPMT(D1_I/12,$C125-1,D1_T,OFFSET(AJ$4,,-$C125+1)),)))</f>
        <v>0</v>
      </c>
      <c r="AL125" s="548">
        <f ca="1">IF($C125=0,0,IF('Clinic Model'!$P$15="Annuity",-IFERROR(IPMT(D1_I/12,$C125,D1_T,OFFSET(AK$4,,-$C125+1),0),),-IFERROR(ISPMT(D1_I/12,$C125-1,D1_T,OFFSET(AK$4,,-$C125+1)),)))</f>
        <v>0</v>
      </c>
      <c r="AM125" s="548">
        <f ca="1">IF($C125=0,0,IF('Clinic Model'!$P$15="Annuity",-IFERROR(IPMT(D1_I/12,$C125,D1_T,OFFSET(AL$4,,-$C125+1),0),),-IFERROR(ISPMT(D1_I/12,$C125-1,D1_T,OFFSET(AL$4,,-$C125+1)),)))</f>
        <v>0</v>
      </c>
      <c r="AN125" s="548">
        <f ca="1">IF($C125=0,0,IF('Clinic Model'!$P$15="Annuity",-IFERROR(IPMT(D1_I/12,$C125,D1_T,OFFSET(AM$4,,-$C125+1),0),),-IFERROR(ISPMT(D1_I/12,$C125-1,D1_T,OFFSET(AM$4,,-$C125+1)),)))</f>
        <v>0</v>
      </c>
      <c r="AO125" s="548">
        <f ca="1">IF($C125=0,0,IF('Clinic Model'!$P$15="Annuity",-IFERROR(IPMT(D1_I/12,$C125,D1_T,OFFSET(AN$4,,-$C125+1),0),),-IFERROR(ISPMT(D1_I/12,$C125-1,D1_T,OFFSET(AN$4,,-$C125+1)),)))</f>
        <v>0</v>
      </c>
      <c r="AP125" s="548">
        <f ca="1">IF($C125=0,0,IF('Clinic Model'!$P$15="Annuity",-IFERROR(IPMT(D1_I/12,$C125,D1_T,OFFSET(AO$4,,-$C125+1),0),),-IFERROR(ISPMT(D1_I/12,$C125-1,D1_T,OFFSET(AO$4,,-$C125+1)),)))</f>
        <v>0</v>
      </c>
      <c r="AQ125" s="548">
        <f ca="1">IF($C125=0,0,IF('Clinic Model'!$P$15="Annuity",-IFERROR(IPMT(D1_I/12,$C125,D1_T,OFFSET(AP$4,,-$C125+1),0),),-IFERROR(ISPMT(D1_I/12,$C125-1,D1_T,OFFSET(AP$4,,-$C125+1)),)))</f>
        <v>0</v>
      </c>
      <c r="AR125" s="548">
        <f ca="1">IF($C125=0,0,IF('Clinic Model'!$P$15="Annuity",-IFERROR(IPMT(D1_I/12,$C125,D1_T,OFFSET(AQ$4,,-$C125+1),0),),-IFERROR(ISPMT(D1_I/12,$C125-1,D1_T,OFFSET(AQ$4,,-$C125+1)),)))</f>
        <v>0</v>
      </c>
      <c r="AS125" s="548">
        <f ca="1">IF($C125=0,0,IF('Clinic Model'!$P$15="Annuity",-IFERROR(IPMT(D1_I/12,$C125,D1_T,OFFSET(AR$4,,-$C125+1),0),),-IFERROR(ISPMT(D1_I/12,$C125-1,D1_T,OFFSET(AR$4,,-$C125+1)),)))</f>
        <v>0</v>
      </c>
      <c r="AT125" s="548">
        <f ca="1">IF($C125=0,0,IF('Clinic Model'!$P$15="Annuity",-IFERROR(IPMT(D1_I/12,$C125,D1_T,OFFSET(AS$4,,-$C125+1),0),),-IFERROR(ISPMT(D1_I/12,$C125-1,D1_T,OFFSET(AS$4,,-$C125+1)),)))</f>
        <v>0</v>
      </c>
      <c r="AU125" s="548">
        <f ca="1">IF($C125=0,0,IF('Clinic Model'!$P$15="Annuity",-IFERROR(IPMT(D1_I/12,$C125,D1_T,OFFSET(AT$4,,-$C125+1),0),),-IFERROR(ISPMT(D1_I/12,$C125-1,D1_T,OFFSET(AT$4,,-$C125+1)),)))</f>
        <v>0</v>
      </c>
      <c r="AV125" s="548">
        <f ca="1">IF($C125=0,0,IF('Clinic Model'!$P$15="Annuity",-IFERROR(IPMT(D1_I/12,$C125,D1_T,OFFSET(AU$4,,-$C125+1),0),),-IFERROR(ISPMT(D1_I/12,$C125-1,D1_T,OFFSET(AU$4,,-$C125+1)),)))</f>
        <v>0</v>
      </c>
      <c r="AW125" s="548">
        <f ca="1">IF($C125=0,0,IF('Clinic Model'!$P$15="Annuity",-IFERROR(IPMT(D1_I/12,$C125,D1_T,OFFSET(AV$4,,-$C125+1),0),),-IFERROR(ISPMT(D1_I/12,$C125-1,D1_T,OFFSET(AV$4,,-$C125+1)),)))</f>
        <v>0</v>
      </c>
      <c r="AX125" s="548">
        <f ca="1">IF($C125=0,0,IF('Clinic Model'!$P$15="Annuity",-IFERROR(IPMT(D1_I/12,$C125,D1_T,OFFSET(AW$4,,-$C125+1),0),),-IFERROR(ISPMT(D1_I/12,$C125-1,D1_T,OFFSET(AW$4,,-$C125+1)),)))</f>
        <v>0</v>
      </c>
      <c r="AY125" s="548">
        <f ca="1">IF($C125=0,0,IF('Clinic Model'!$P$15="Annuity",-IFERROR(IPMT(D1_I/12,$C125,D1_T,OFFSET(AX$4,,-$C125+1),0),),-IFERROR(ISPMT(D1_I/12,$C125-1,D1_T,OFFSET(AX$4,,-$C125+1)),)))</f>
        <v>0</v>
      </c>
      <c r="AZ125" s="548">
        <f ca="1">IF($C125=0,0,IF('Clinic Model'!$P$15="Annuity",-IFERROR(IPMT(D1_I/12,$C125,D1_T,OFFSET(AY$4,,-$C125+1),0),),-IFERROR(ISPMT(D1_I/12,$C125-1,D1_T,OFFSET(AY$4,,-$C125+1)),)))</f>
        <v>0</v>
      </c>
      <c r="BA125" s="548">
        <f ca="1">IF($C125=0,0,IF('Clinic Model'!$P$15="Annuity",-IFERROR(IPMT(D1_I/12,$C125,D1_T,OFFSET(AZ$4,,-$C125+1),0),),-IFERROR(ISPMT(D1_I/12,$C125-1,D1_T,OFFSET(AZ$4,,-$C125+1)),)))</f>
        <v>0</v>
      </c>
      <c r="BB125" s="548">
        <f ca="1">IF($C125=0,0,IF('Clinic Model'!$P$15="Annuity",-IFERROR(IPMT(D1_I/12,$C125,D1_T,OFFSET(BA$4,,-$C125+1),0),),-IFERROR(ISPMT(D1_I/12,$C125-1,D1_T,OFFSET(BA$4,,-$C125+1)),)))</f>
        <v>0</v>
      </c>
      <c r="BC125" s="548">
        <f ca="1">IF($C125=0,0,IF('Clinic Model'!$P$15="Annuity",-IFERROR(IPMT(D1_I/12,$C125,D1_T,OFFSET(BB$4,,-$C125+1),0),),-IFERROR(ISPMT(D1_I/12,$C125-1,D1_T,OFFSET(BB$4,,-$C125+1)),)))</f>
        <v>0</v>
      </c>
      <c r="BD125" s="548">
        <f ca="1">IF($C125=0,0,IF('Clinic Model'!$P$15="Annuity",-IFERROR(IPMT(D1_I/12,$C125,D1_T,OFFSET(BC$4,,-$C125+1),0),),-IFERROR(ISPMT(D1_I/12,$C125-1,D1_T,OFFSET(BC$4,,-$C125+1)),)))</f>
        <v>0</v>
      </c>
      <c r="BE125" s="548">
        <f ca="1">IF($C125=0,0,IF('Clinic Model'!$P$15="Annuity",-IFERROR(IPMT(D1_I/12,$C125,D1_T,OFFSET(BD$4,,-$C125+1),0),),-IFERROR(ISPMT(D1_I/12,$C125-1,D1_T,OFFSET(BD$4,,-$C125+1)),)))</f>
        <v>0</v>
      </c>
      <c r="BF125" s="548">
        <f ca="1">IF($C125=0,0,IF('Clinic Model'!$P$15="Annuity",-IFERROR(IPMT(D1_I/12,$C125,D1_T,OFFSET(BE$4,,-$C125+1),0),),-IFERROR(ISPMT(D1_I/12,$C125-1,D1_T,OFFSET(BE$4,,-$C125+1)),)))</f>
        <v>0</v>
      </c>
      <c r="BG125" s="548">
        <f ca="1">IF($C125=0,0,IF('Clinic Model'!$P$15="Annuity",-IFERROR(IPMT(D1_I/12,$C125,D1_T,OFFSET(BF$4,,-$C125+1),0),),-IFERROR(ISPMT(D1_I/12,$C125-1,D1_T,OFFSET(BF$4,,-$C125+1)),)))</f>
        <v>0</v>
      </c>
      <c r="BH125" s="548">
        <f ca="1">IF($C125=0,0,IF('Clinic Model'!$P$15="Annuity",-IFERROR(IPMT(D1_I/12,$C125,D1_T,OFFSET(BG$4,,-$C125+1),0),),-IFERROR(ISPMT(D1_I/12,$C125-1,D1_T,OFFSET(BG$4,,-$C125+1)),)))</f>
        <v>0</v>
      </c>
      <c r="BI125" s="548">
        <f ca="1">IF($C125=0,0,IF('Clinic Model'!$P$15="Annuity",-IFERROR(IPMT(D1_I/12,$C125,D1_T,OFFSET(BH$4,,-$C125+1),0),),-IFERROR(ISPMT(D1_I/12,$C125-1,D1_T,OFFSET(BH$4,,-$C125+1)),)))</f>
        <v>0</v>
      </c>
      <c r="BJ125" s="548">
        <f ca="1">IF($C125=0,0,IF('Clinic Model'!$P$15="Annuity",-IFERROR(IPMT(D1_I/12,$C125,D1_T,OFFSET(BI$4,,-$C125+1),0),),-IFERROR(ISPMT(D1_I/12,$C125-1,D1_T,OFFSET(BI$4,,-$C125+1)),)))</f>
        <v>0</v>
      </c>
      <c r="BK125" s="548">
        <f ca="1">IF($C125=0,0,IF('Clinic Model'!$P$15="Annuity",-IFERROR(IPMT(D1_I/12,$C125,D1_T,OFFSET(BJ$4,,-$C125+1),0),),-IFERROR(ISPMT(D1_I/12,$C125-1,D1_T,OFFSET(BJ$4,,-$C125+1)),)))</f>
        <v>0</v>
      </c>
      <c r="BL125" s="548">
        <f ca="1">IF($C125=0,0,IF('Clinic Model'!$P$15="Annuity",-IFERROR(IPMT(D1_I/12,$C125,D1_T,OFFSET(BK$4,,-$C125+1),0),),-IFERROR(ISPMT(D1_I/12,$C125-1,D1_T,OFFSET(BK$4,,-$C125+1)),)))</f>
        <v>0</v>
      </c>
    </row>
    <row r="126" spans="1:64" ht="10.5" hidden="1" customHeight="1" outlineLevel="1" x14ac:dyDescent="0.3">
      <c r="A126" s="105"/>
      <c r="B126" s="504"/>
      <c r="C126" s="105">
        <f t="shared" si="8"/>
        <v>0</v>
      </c>
      <c r="E126" s="548">
        <f ca="1">IF($C126=0,0,IF('Clinic Model'!$P$15="Annuity",-IFERROR(IPMT(D1_I/12,$C126,D1_T,OFFSET(D$4,,-$C126+1),0),),-IFERROR(ISPMT(D1_I/12,$C126-1,D1_T,OFFSET(D$4,,-$C126+1)),)))</f>
        <v>0</v>
      </c>
      <c r="F126" s="548">
        <f ca="1">IF($C126=0,0,IF('Clinic Model'!$P$15="Annuity",-IFERROR(IPMT(D1_I/12,$C126,D1_T,OFFSET(E$4,,-$C126+1),0),),-IFERROR(ISPMT(D1_I/12,$C126-1,D1_T,OFFSET(E$4,,-$C126+1)),)))</f>
        <v>0</v>
      </c>
      <c r="G126" s="548">
        <f ca="1">IF($C126=0,0,IF('Clinic Model'!$P$15="Annuity",-IFERROR(IPMT(D1_I/12,$C126,D1_T,OFFSET(F$4,,-$C126+1),0),),-IFERROR(ISPMT(D1_I/12,$C126-1,D1_T,OFFSET(F$4,,-$C126+1)),)))</f>
        <v>0</v>
      </c>
      <c r="H126" s="548">
        <f ca="1">IF($C126=0,0,IF('Clinic Model'!$P$15="Annuity",-IFERROR(IPMT(D1_I/12,$C126,D1_T,OFFSET(G$4,,-$C126+1),0),),-IFERROR(ISPMT(D1_I/12,$C126-1,D1_T,OFFSET(G$4,,-$C126+1)),)))</f>
        <v>0</v>
      </c>
      <c r="I126" s="548">
        <f ca="1">IF($C126=0,0,IF('Clinic Model'!$P$15="Annuity",-IFERROR(IPMT(D1_I/12,$C126,D1_T,OFFSET(H$4,,-$C126+1),0),),-IFERROR(ISPMT(D1_I/12,$C126-1,D1_T,OFFSET(H$4,,-$C126+1)),)))</f>
        <v>0</v>
      </c>
      <c r="J126" s="548">
        <f ca="1">IF($C126=0,0,IF('Clinic Model'!$P$15="Annuity",-IFERROR(IPMT(D1_I/12,$C126,D1_T,OFFSET(I$4,,-$C126+1),0),),-IFERROR(ISPMT(D1_I/12,$C126-1,D1_T,OFFSET(I$4,,-$C126+1)),)))</f>
        <v>0</v>
      </c>
      <c r="K126" s="548">
        <f ca="1">IF($C126=0,0,IF('Clinic Model'!$P$15="Annuity",-IFERROR(IPMT(D1_I/12,$C126,D1_T,OFFSET(J$4,,-$C126+1),0),),-IFERROR(ISPMT(D1_I/12,$C126-1,D1_T,OFFSET(J$4,,-$C126+1)),)))</f>
        <v>0</v>
      </c>
      <c r="L126" s="548">
        <f ca="1">IF($C126=0,0,IF('Clinic Model'!$P$15="Annuity",-IFERROR(IPMT(D1_I/12,$C126,D1_T,OFFSET(K$4,,-$C126+1),0),),-IFERROR(ISPMT(D1_I/12,$C126-1,D1_T,OFFSET(K$4,,-$C126+1)),)))</f>
        <v>0</v>
      </c>
      <c r="M126" s="548">
        <f ca="1">IF($C126=0,0,IF('Clinic Model'!$P$15="Annuity",-IFERROR(IPMT(D1_I/12,$C126,D1_T,OFFSET(L$4,,-$C126+1),0),),-IFERROR(ISPMT(D1_I/12,$C126-1,D1_T,OFFSET(L$4,,-$C126+1)),)))</f>
        <v>0</v>
      </c>
      <c r="N126" s="548">
        <f ca="1">IF($C126=0,0,IF('Clinic Model'!$P$15="Annuity",-IFERROR(IPMT(D1_I/12,$C126,D1_T,OFFSET(M$4,,-$C126+1),0),),-IFERROR(ISPMT(D1_I/12,$C126-1,D1_T,OFFSET(M$4,,-$C126+1)),)))</f>
        <v>0</v>
      </c>
      <c r="O126" s="548">
        <f ca="1">IF($C126=0,0,IF('Clinic Model'!$P$15="Annuity",-IFERROR(IPMT(D1_I/12,$C126,D1_T,OFFSET(N$4,,-$C126+1),0),),-IFERROR(ISPMT(D1_I/12,$C126-1,D1_T,OFFSET(N$4,,-$C126+1)),)))</f>
        <v>0</v>
      </c>
      <c r="P126" s="548">
        <f ca="1">IF($C126=0,0,IF('Clinic Model'!$P$15="Annuity",-IFERROR(IPMT(D1_I/12,$C126,D1_T,OFFSET(O$4,,-$C126+1),0),),-IFERROR(ISPMT(D1_I/12,$C126-1,D1_T,OFFSET(O$4,,-$C126+1)),)))</f>
        <v>0</v>
      </c>
      <c r="Q126" s="548">
        <f ca="1">IF($C126=0,0,IF('Clinic Model'!$P$15="Annuity",-IFERROR(IPMT(D1_I/12,$C126,D1_T,OFFSET(P$4,,-$C126+1),0),),-IFERROR(ISPMT(D1_I/12,$C126-1,D1_T,OFFSET(P$4,,-$C126+1)),)))</f>
        <v>0</v>
      </c>
      <c r="R126" s="548">
        <f ca="1">IF($C126=0,0,IF('Clinic Model'!$P$15="Annuity",-IFERROR(IPMT(D1_I/12,$C126,D1_T,OFFSET(Q$4,,-$C126+1),0),),-IFERROR(ISPMT(D1_I/12,$C126-1,D1_T,OFFSET(Q$4,,-$C126+1)),)))</f>
        <v>0</v>
      </c>
      <c r="S126" s="548">
        <f ca="1">IF($C126=0,0,IF('Clinic Model'!$P$15="Annuity",-IFERROR(IPMT(D1_I/12,$C126,D1_T,OFFSET(R$4,,-$C126+1),0),),-IFERROR(ISPMT(D1_I/12,$C126-1,D1_T,OFFSET(R$4,,-$C126+1)),)))</f>
        <v>0</v>
      </c>
      <c r="T126" s="548">
        <f ca="1">IF($C126=0,0,IF('Clinic Model'!$P$15="Annuity",-IFERROR(IPMT(D1_I/12,$C126,D1_T,OFFSET(S$4,,-$C126+1),0),),-IFERROR(ISPMT(D1_I/12,$C126-1,D1_T,OFFSET(S$4,,-$C126+1)),)))</f>
        <v>0</v>
      </c>
      <c r="U126" s="548">
        <f ca="1">IF($C126=0,0,IF('Clinic Model'!$P$15="Annuity",-IFERROR(IPMT(D1_I/12,$C126,D1_T,OFFSET(T$4,,-$C126+1),0),),-IFERROR(ISPMT(D1_I/12,$C126-1,D1_T,OFFSET(T$4,,-$C126+1)),)))</f>
        <v>0</v>
      </c>
      <c r="V126" s="548">
        <f ca="1">IF($C126=0,0,IF('Clinic Model'!$P$15="Annuity",-IFERROR(IPMT(D1_I/12,$C126,D1_T,OFFSET(U$4,,-$C126+1),0),),-IFERROR(ISPMT(D1_I/12,$C126-1,D1_T,OFFSET(U$4,,-$C126+1)),)))</f>
        <v>0</v>
      </c>
      <c r="W126" s="548">
        <f ca="1">IF($C126=0,0,IF('Clinic Model'!$P$15="Annuity",-IFERROR(IPMT(D1_I/12,$C126,D1_T,OFFSET(V$4,,-$C126+1),0),),-IFERROR(ISPMT(D1_I/12,$C126-1,D1_T,OFFSET(V$4,,-$C126+1)),)))</f>
        <v>0</v>
      </c>
      <c r="X126" s="548">
        <f ca="1">IF($C126=0,0,IF('Clinic Model'!$P$15="Annuity",-IFERROR(IPMT(D1_I/12,$C126,D1_T,OFFSET(W$4,,-$C126+1),0),),-IFERROR(ISPMT(D1_I/12,$C126-1,D1_T,OFFSET(W$4,,-$C126+1)),)))</f>
        <v>0</v>
      </c>
      <c r="Y126" s="548">
        <f ca="1">IF($C126=0,0,IF('Clinic Model'!$P$15="Annuity",-IFERROR(IPMT(D1_I/12,$C126,D1_T,OFFSET(X$4,,-$C126+1),0),),-IFERROR(ISPMT(D1_I/12,$C126-1,D1_T,OFFSET(X$4,,-$C126+1)),)))</f>
        <v>0</v>
      </c>
      <c r="Z126" s="548">
        <f ca="1">IF($C126=0,0,IF('Clinic Model'!$P$15="Annuity",-IFERROR(IPMT(D1_I/12,$C126,D1_T,OFFSET(Y$4,,-$C126+1),0),),-IFERROR(ISPMT(D1_I/12,$C126-1,D1_T,OFFSET(Y$4,,-$C126+1)),)))</f>
        <v>0</v>
      </c>
      <c r="AA126" s="548">
        <f ca="1">IF($C126=0,0,IF('Clinic Model'!$P$15="Annuity",-IFERROR(IPMT(D1_I/12,$C126,D1_T,OFFSET(Z$4,,-$C126+1),0),),-IFERROR(ISPMT(D1_I/12,$C126-1,D1_T,OFFSET(Z$4,,-$C126+1)),)))</f>
        <v>0</v>
      </c>
      <c r="AB126" s="548">
        <f ca="1">IF($C126=0,0,IF('Clinic Model'!$P$15="Annuity",-IFERROR(IPMT(D1_I/12,$C126,D1_T,OFFSET(AA$4,,-$C126+1),0),),-IFERROR(ISPMT(D1_I/12,$C126-1,D1_T,OFFSET(AA$4,,-$C126+1)),)))</f>
        <v>0</v>
      </c>
      <c r="AC126" s="548">
        <f ca="1">IF($C126=0,0,IF('Clinic Model'!$P$15="Annuity",-IFERROR(IPMT(D1_I/12,$C126,D1_T,OFFSET(AB$4,,-$C126+1),0),),-IFERROR(ISPMT(D1_I/12,$C126-1,D1_T,OFFSET(AB$4,,-$C126+1)),)))</f>
        <v>0</v>
      </c>
      <c r="AD126" s="548">
        <f ca="1">IF($C126=0,0,IF('Clinic Model'!$P$15="Annuity",-IFERROR(IPMT(D1_I/12,$C126,D1_T,OFFSET(AC$4,,-$C126+1),0),),-IFERROR(ISPMT(D1_I/12,$C126-1,D1_T,OFFSET(AC$4,,-$C126+1)),)))</f>
        <v>0</v>
      </c>
      <c r="AE126" s="548">
        <f ca="1">IF($C126=0,0,IF('Clinic Model'!$P$15="Annuity",-IFERROR(IPMT(D1_I/12,$C126,D1_T,OFFSET(AD$4,,-$C126+1),0),),-IFERROR(ISPMT(D1_I/12,$C126-1,D1_T,OFFSET(AD$4,,-$C126+1)),)))</f>
        <v>0</v>
      </c>
      <c r="AF126" s="548">
        <f ca="1">IF($C126=0,0,IF('Clinic Model'!$P$15="Annuity",-IFERROR(IPMT(D1_I/12,$C126,D1_T,OFFSET(AE$4,,-$C126+1),0),),-IFERROR(ISPMT(D1_I/12,$C126-1,D1_T,OFFSET(AE$4,,-$C126+1)),)))</f>
        <v>0</v>
      </c>
      <c r="AG126" s="548">
        <f ca="1">IF($C126=0,0,IF('Clinic Model'!$P$15="Annuity",-IFERROR(IPMT(D1_I/12,$C126,D1_T,OFFSET(AF$4,,-$C126+1),0),),-IFERROR(ISPMT(D1_I/12,$C126-1,D1_T,OFFSET(AF$4,,-$C126+1)),)))</f>
        <v>0</v>
      </c>
      <c r="AH126" s="548">
        <f ca="1">IF($C126=0,0,IF('Clinic Model'!$P$15="Annuity",-IFERROR(IPMT(D1_I/12,$C126,D1_T,OFFSET(AG$4,,-$C126+1),0),),-IFERROR(ISPMT(D1_I/12,$C126-1,D1_T,OFFSET(AG$4,,-$C126+1)),)))</f>
        <v>0</v>
      </c>
      <c r="AI126" s="548">
        <f ca="1">IF($C126=0,0,IF('Clinic Model'!$P$15="Annuity",-IFERROR(IPMT(D1_I/12,$C126,D1_T,OFFSET(AH$4,,-$C126+1),0),),-IFERROR(ISPMT(D1_I/12,$C126-1,D1_T,OFFSET(AH$4,,-$C126+1)),)))</f>
        <v>0</v>
      </c>
      <c r="AJ126" s="548">
        <f ca="1">IF($C126=0,0,IF('Clinic Model'!$P$15="Annuity",-IFERROR(IPMT(D1_I/12,$C126,D1_T,OFFSET(AI$4,,-$C126+1),0),),-IFERROR(ISPMT(D1_I/12,$C126-1,D1_T,OFFSET(AI$4,,-$C126+1)),)))</f>
        <v>0</v>
      </c>
      <c r="AK126" s="548">
        <f ca="1">IF($C126=0,0,IF('Clinic Model'!$P$15="Annuity",-IFERROR(IPMT(D1_I/12,$C126,D1_T,OFFSET(AJ$4,,-$C126+1),0),),-IFERROR(ISPMT(D1_I/12,$C126-1,D1_T,OFFSET(AJ$4,,-$C126+1)),)))</f>
        <v>0</v>
      </c>
      <c r="AL126" s="548">
        <f ca="1">IF($C126=0,0,IF('Clinic Model'!$P$15="Annuity",-IFERROR(IPMT(D1_I/12,$C126,D1_T,OFFSET(AK$4,,-$C126+1),0),),-IFERROR(ISPMT(D1_I/12,$C126-1,D1_T,OFFSET(AK$4,,-$C126+1)),)))</f>
        <v>0</v>
      </c>
      <c r="AM126" s="548">
        <f ca="1">IF($C126=0,0,IF('Clinic Model'!$P$15="Annuity",-IFERROR(IPMT(D1_I/12,$C126,D1_T,OFFSET(AL$4,,-$C126+1),0),),-IFERROR(ISPMT(D1_I/12,$C126-1,D1_T,OFFSET(AL$4,,-$C126+1)),)))</f>
        <v>0</v>
      </c>
      <c r="AN126" s="548">
        <f ca="1">IF($C126=0,0,IF('Clinic Model'!$P$15="Annuity",-IFERROR(IPMT(D1_I/12,$C126,D1_T,OFFSET(AM$4,,-$C126+1),0),),-IFERROR(ISPMT(D1_I/12,$C126-1,D1_T,OFFSET(AM$4,,-$C126+1)),)))</f>
        <v>0</v>
      </c>
      <c r="AO126" s="548">
        <f ca="1">IF($C126=0,0,IF('Clinic Model'!$P$15="Annuity",-IFERROR(IPMT(D1_I/12,$C126,D1_T,OFFSET(AN$4,,-$C126+1),0),),-IFERROR(ISPMT(D1_I/12,$C126-1,D1_T,OFFSET(AN$4,,-$C126+1)),)))</f>
        <v>0</v>
      </c>
      <c r="AP126" s="548">
        <f ca="1">IF($C126=0,0,IF('Clinic Model'!$P$15="Annuity",-IFERROR(IPMT(D1_I/12,$C126,D1_T,OFFSET(AO$4,,-$C126+1),0),),-IFERROR(ISPMT(D1_I/12,$C126-1,D1_T,OFFSET(AO$4,,-$C126+1)),)))</f>
        <v>0</v>
      </c>
      <c r="AQ126" s="548">
        <f ca="1">IF($C126=0,0,IF('Clinic Model'!$P$15="Annuity",-IFERROR(IPMT(D1_I/12,$C126,D1_T,OFFSET(AP$4,,-$C126+1),0),),-IFERROR(ISPMT(D1_I/12,$C126-1,D1_T,OFFSET(AP$4,,-$C126+1)),)))</f>
        <v>0</v>
      </c>
      <c r="AR126" s="548">
        <f ca="1">IF($C126=0,0,IF('Clinic Model'!$P$15="Annuity",-IFERROR(IPMT(D1_I/12,$C126,D1_T,OFFSET(AQ$4,,-$C126+1),0),),-IFERROR(ISPMT(D1_I/12,$C126-1,D1_T,OFFSET(AQ$4,,-$C126+1)),)))</f>
        <v>0</v>
      </c>
      <c r="AS126" s="548">
        <f ca="1">IF($C126=0,0,IF('Clinic Model'!$P$15="Annuity",-IFERROR(IPMT(D1_I/12,$C126,D1_T,OFFSET(AR$4,,-$C126+1),0),),-IFERROR(ISPMT(D1_I/12,$C126-1,D1_T,OFFSET(AR$4,,-$C126+1)),)))</f>
        <v>0</v>
      </c>
      <c r="AT126" s="548">
        <f ca="1">IF($C126=0,0,IF('Clinic Model'!$P$15="Annuity",-IFERROR(IPMT(D1_I/12,$C126,D1_T,OFFSET(AS$4,,-$C126+1),0),),-IFERROR(ISPMT(D1_I/12,$C126-1,D1_T,OFFSET(AS$4,,-$C126+1)),)))</f>
        <v>0</v>
      </c>
      <c r="AU126" s="548">
        <f ca="1">IF($C126=0,0,IF('Clinic Model'!$P$15="Annuity",-IFERROR(IPMT(D1_I/12,$C126,D1_T,OFFSET(AT$4,,-$C126+1),0),),-IFERROR(ISPMT(D1_I/12,$C126-1,D1_T,OFFSET(AT$4,,-$C126+1)),)))</f>
        <v>0</v>
      </c>
      <c r="AV126" s="548">
        <f ca="1">IF($C126=0,0,IF('Clinic Model'!$P$15="Annuity",-IFERROR(IPMT(D1_I/12,$C126,D1_T,OFFSET(AU$4,,-$C126+1),0),),-IFERROR(ISPMT(D1_I/12,$C126-1,D1_T,OFFSET(AU$4,,-$C126+1)),)))</f>
        <v>0</v>
      </c>
      <c r="AW126" s="548">
        <f ca="1">IF($C126=0,0,IF('Clinic Model'!$P$15="Annuity",-IFERROR(IPMT(D1_I/12,$C126,D1_T,OFFSET(AV$4,,-$C126+1),0),),-IFERROR(ISPMT(D1_I/12,$C126-1,D1_T,OFFSET(AV$4,,-$C126+1)),)))</f>
        <v>0</v>
      </c>
      <c r="AX126" s="548">
        <f ca="1">IF($C126=0,0,IF('Clinic Model'!$P$15="Annuity",-IFERROR(IPMT(D1_I/12,$C126,D1_T,OFFSET(AW$4,,-$C126+1),0),),-IFERROR(ISPMT(D1_I/12,$C126-1,D1_T,OFFSET(AW$4,,-$C126+1)),)))</f>
        <v>0</v>
      </c>
      <c r="AY126" s="548">
        <f ca="1">IF($C126=0,0,IF('Clinic Model'!$P$15="Annuity",-IFERROR(IPMT(D1_I/12,$C126,D1_T,OFFSET(AX$4,,-$C126+1),0),),-IFERROR(ISPMT(D1_I/12,$C126-1,D1_T,OFFSET(AX$4,,-$C126+1)),)))</f>
        <v>0</v>
      </c>
      <c r="AZ126" s="548">
        <f ca="1">IF($C126=0,0,IF('Clinic Model'!$P$15="Annuity",-IFERROR(IPMT(D1_I/12,$C126,D1_T,OFFSET(AY$4,,-$C126+1),0),),-IFERROR(ISPMT(D1_I/12,$C126-1,D1_T,OFFSET(AY$4,,-$C126+1)),)))</f>
        <v>0</v>
      </c>
      <c r="BA126" s="548">
        <f ca="1">IF($C126=0,0,IF('Clinic Model'!$P$15="Annuity",-IFERROR(IPMT(D1_I/12,$C126,D1_T,OFFSET(AZ$4,,-$C126+1),0),),-IFERROR(ISPMT(D1_I/12,$C126-1,D1_T,OFFSET(AZ$4,,-$C126+1)),)))</f>
        <v>0</v>
      </c>
      <c r="BB126" s="548">
        <f ca="1">IF($C126=0,0,IF('Clinic Model'!$P$15="Annuity",-IFERROR(IPMT(D1_I/12,$C126,D1_T,OFFSET(BA$4,,-$C126+1),0),),-IFERROR(ISPMT(D1_I/12,$C126-1,D1_T,OFFSET(BA$4,,-$C126+1)),)))</f>
        <v>0</v>
      </c>
      <c r="BC126" s="548">
        <f ca="1">IF($C126=0,0,IF('Clinic Model'!$P$15="Annuity",-IFERROR(IPMT(D1_I/12,$C126,D1_T,OFFSET(BB$4,,-$C126+1),0),),-IFERROR(ISPMT(D1_I/12,$C126-1,D1_T,OFFSET(BB$4,,-$C126+1)),)))</f>
        <v>0</v>
      </c>
      <c r="BD126" s="548">
        <f ca="1">IF($C126=0,0,IF('Clinic Model'!$P$15="Annuity",-IFERROR(IPMT(D1_I/12,$C126,D1_T,OFFSET(BC$4,,-$C126+1),0),),-IFERROR(ISPMT(D1_I/12,$C126-1,D1_T,OFFSET(BC$4,,-$C126+1)),)))</f>
        <v>0</v>
      </c>
      <c r="BE126" s="548">
        <f ca="1">IF($C126=0,0,IF('Clinic Model'!$P$15="Annuity",-IFERROR(IPMT(D1_I/12,$C126,D1_T,OFFSET(BD$4,,-$C126+1),0),),-IFERROR(ISPMT(D1_I/12,$C126-1,D1_T,OFFSET(BD$4,,-$C126+1)),)))</f>
        <v>0</v>
      </c>
      <c r="BF126" s="548">
        <f ca="1">IF($C126=0,0,IF('Clinic Model'!$P$15="Annuity",-IFERROR(IPMT(D1_I/12,$C126,D1_T,OFFSET(BE$4,,-$C126+1),0),),-IFERROR(ISPMT(D1_I/12,$C126-1,D1_T,OFFSET(BE$4,,-$C126+1)),)))</f>
        <v>0</v>
      </c>
      <c r="BG126" s="548">
        <f ca="1">IF($C126=0,0,IF('Clinic Model'!$P$15="Annuity",-IFERROR(IPMT(D1_I/12,$C126,D1_T,OFFSET(BF$4,,-$C126+1),0),),-IFERROR(ISPMT(D1_I/12,$C126-1,D1_T,OFFSET(BF$4,,-$C126+1)),)))</f>
        <v>0</v>
      </c>
      <c r="BH126" s="548">
        <f ca="1">IF($C126=0,0,IF('Clinic Model'!$P$15="Annuity",-IFERROR(IPMT(D1_I/12,$C126,D1_T,OFFSET(BG$4,,-$C126+1),0),),-IFERROR(ISPMT(D1_I/12,$C126-1,D1_T,OFFSET(BG$4,,-$C126+1)),)))</f>
        <v>0</v>
      </c>
      <c r="BI126" s="548">
        <f ca="1">IF($C126=0,0,IF('Clinic Model'!$P$15="Annuity",-IFERROR(IPMT(D1_I/12,$C126,D1_T,OFFSET(BH$4,,-$C126+1),0),),-IFERROR(ISPMT(D1_I/12,$C126-1,D1_T,OFFSET(BH$4,,-$C126+1)),)))</f>
        <v>0</v>
      </c>
      <c r="BJ126" s="548">
        <f ca="1">IF($C126=0,0,IF('Clinic Model'!$P$15="Annuity",-IFERROR(IPMT(D1_I/12,$C126,D1_T,OFFSET(BI$4,,-$C126+1),0),),-IFERROR(ISPMT(D1_I/12,$C126-1,D1_T,OFFSET(BI$4,,-$C126+1)),)))</f>
        <v>0</v>
      </c>
      <c r="BK126" s="548">
        <f ca="1">IF($C126=0,0,IF('Clinic Model'!$P$15="Annuity",-IFERROR(IPMT(D1_I/12,$C126,D1_T,OFFSET(BJ$4,,-$C126+1),0),),-IFERROR(ISPMT(D1_I/12,$C126-1,D1_T,OFFSET(BJ$4,,-$C126+1)),)))</f>
        <v>0</v>
      </c>
      <c r="BL126" s="548">
        <f ca="1">IF($C126=0,0,IF('Clinic Model'!$P$15="Annuity",-IFERROR(IPMT(D1_I/12,$C126,D1_T,OFFSET(BK$4,,-$C126+1),0),),-IFERROR(ISPMT(D1_I/12,$C126-1,D1_T,OFFSET(BK$4,,-$C126+1)),)))</f>
        <v>0</v>
      </c>
    </row>
    <row r="127" spans="1:64" ht="10.5" hidden="1" customHeight="1" outlineLevel="1" x14ac:dyDescent="0.3">
      <c r="A127" s="105"/>
      <c r="B127" s="504"/>
      <c r="C127" s="105">
        <f t="shared" si="8"/>
        <v>0</v>
      </c>
      <c r="E127" s="548">
        <f ca="1">IF($C127=0,0,IF('Clinic Model'!$P$15="Annuity",-IFERROR(IPMT(D1_I/12,$C127,D1_T,OFFSET(D$4,,-$C127+1),0),),-IFERROR(ISPMT(D1_I/12,$C127-1,D1_T,OFFSET(D$4,,-$C127+1)),)))</f>
        <v>0</v>
      </c>
      <c r="F127" s="548">
        <f ca="1">IF($C127=0,0,IF('Clinic Model'!$P$15="Annuity",-IFERROR(IPMT(D1_I/12,$C127,D1_T,OFFSET(E$4,,-$C127+1),0),),-IFERROR(ISPMT(D1_I/12,$C127-1,D1_T,OFFSET(E$4,,-$C127+1)),)))</f>
        <v>0</v>
      </c>
      <c r="G127" s="548">
        <f ca="1">IF($C127=0,0,IF('Clinic Model'!$P$15="Annuity",-IFERROR(IPMT(D1_I/12,$C127,D1_T,OFFSET(F$4,,-$C127+1),0),),-IFERROR(ISPMT(D1_I/12,$C127-1,D1_T,OFFSET(F$4,,-$C127+1)),)))</f>
        <v>0</v>
      </c>
      <c r="H127" s="548">
        <f ca="1">IF($C127=0,0,IF('Clinic Model'!$P$15="Annuity",-IFERROR(IPMT(D1_I/12,$C127,D1_T,OFFSET(G$4,,-$C127+1),0),),-IFERROR(ISPMT(D1_I/12,$C127-1,D1_T,OFFSET(G$4,,-$C127+1)),)))</f>
        <v>0</v>
      </c>
      <c r="I127" s="548">
        <f ca="1">IF($C127=0,0,IF('Clinic Model'!$P$15="Annuity",-IFERROR(IPMT(D1_I/12,$C127,D1_T,OFFSET(H$4,,-$C127+1),0),),-IFERROR(ISPMT(D1_I/12,$C127-1,D1_T,OFFSET(H$4,,-$C127+1)),)))</f>
        <v>0</v>
      </c>
      <c r="J127" s="548">
        <f ca="1">IF($C127=0,0,IF('Clinic Model'!$P$15="Annuity",-IFERROR(IPMT(D1_I/12,$C127,D1_T,OFFSET(I$4,,-$C127+1),0),),-IFERROR(ISPMT(D1_I/12,$C127-1,D1_T,OFFSET(I$4,,-$C127+1)),)))</f>
        <v>0</v>
      </c>
      <c r="K127" s="548">
        <f ca="1">IF($C127=0,0,IF('Clinic Model'!$P$15="Annuity",-IFERROR(IPMT(D1_I/12,$C127,D1_T,OFFSET(J$4,,-$C127+1),0),),-IFERROR(ISPMT(D1_I/12,$C127-1,D1_T,OFFSET(J$4,,-$C127+1)),)))</f>
        <v>0</v>
      </c>
      <c r="L127" s="548">
        <f ca="1">IF($C127=0,0,IF('Clinic Model'!$P$15="Annuity",-IFERROR(IPMT(D1_I/12,$C127,D1_T,OFFSET(K$4,,-$C127+1),0),),-IFERROR(ISPMT(D1_I/12,$C127-1,D1_T,OFFSET(K$4,,-$C127+1)),)))</f>
        <v>0</v>
      </c>
      <c r="M127" s="548">
        <f ca="1">IF($C127=0,0,IF('Clinic Model'!$P$15="Annuity",-IFERROR(IPMT(D1_I/12,$C127,D1_T,OFFSET(L$4,,-$C127+1),0),),-IFERROR(ISPMT(D1_I/12,$C127-1,D1_T,OFFSET(L$4,,-$C127+1)),)))</f>
        <v>0</v>
      </c>
      <c r="N127" s="548">
        <f ca="1">IF($C127=0,0,IF('Clinic Model'!$P$15="Annuity",-IFERROR(IPMT(D1_I/12,$C127,D1_T,OFFSET(M$4,,-$C127+1),0),),-IFERROR(ISPMT(D1_I/12,$C127-1,D1_T,OFFSET(M$4,,-$C127+1)),)))</f>
        <v>0</v>
      </c>
      <c r="O127" s="548">
        <f ca="1">IF($C127=0,0,IF('Clinic Model'!$P$15="Annuity",-IFERROR(IPMT(D1_I/12,$C127,D1_T,OFFSET(N$4,,-$C127+1),0),),-IFERROR(ISPMT(D1_I/12,$C127-1,D1_T,OFFSET(N$4,,-$C127+1)),)))</f>
        <v>0</v>
      </c>
      <c r="P127" s="548">
        <f ca="1">IF($C127=0,0,IF('Clinic Model'!$P$15="Annuity",-IFERROR(IPMT(D1_I/12,$C127,D1_T,OFFSET(O$4,,-$C127+1),0),),-IFERROR(ISPMT(D1_I/12,$C127-1,D1_T,OFFSET(O$4,,-$C127+1)),)))</f>
        <v>0</v>
      </c>
      <c r="Q127" s="548">
        <f ca="1">IF($C127=0,0,IF('Clinic Model'!$P$15="Annuity",-IFERROR(IPMT(D1_I/12,$C127,D1_T,OFFSET(P$4,,-$C127+1),0),),-IFERROR(ISPMT(D1_I/12,$C127-1,D1_T,OFFSET(P$4,,-$C127+1)),)))</f>
        <v>0</v>
      </c>
      <c r="R127" s="548">
        <f ca="1">IF($C127=0,0,IF('Clinic Model'!$P$15="Annuity",-IFERROR(IPMT(D1_I/12,$C127,D1_T,OFFSET(Q$4,,-$C127+1),0),),-IFERROR(ISPMT(D1_I/12,$C127-1,D1_T,OFFSET(Q$4,,-$C127+1)),)))</f>
        <v>0</v>
      </c>
      <c r="S127" s="548">
        <f ca="1">IF($C127=0,0,IF('Clinic Model'!$P$15="Annuity",-IFERROR(IPMT(D1_I/12,$C127,D1_T,OFFSET(R$4,,-$C127+1),0),),-IFERROR(ISPMT(D1_I/12,$C127-1,D1_T,OFFSET(R$4,,-$C127+1)),)))</f>
        <v>0</v>
      </c>
      <c r="T127" s="548">
        <f ca="1">IF($C127=0,0,IF('Clinic Model'!$P$15="Annuity",-IFERROR(IPMT(D1_I/12,$C127,D1_T,OFFSET(S$4,,-$C127+1),0),),-IFERROR(ISPMT(D1_I/12,$C127-1,D1_T,OFFSET(S$4,,-$C127+1)),)))</f>
        <v>0</v>
      </c>
      <c r="U127" s="548">
        <f ca="1">IF($C127=0,0,IF('Clinic Model'!$P$15="Annuity",-IFERROR(IPMT(D1_I/12,$C127,D1_T,OFFSET(T$4,,-$C127+1),0),),-IFERROR(ISPMT(D1_I/12,$C127-1,D1_T,OFFSET(T$4,,-$C127+1)),)))</f>
        <v>0</v>
      </c>
      <c r="V127" s="548">
        <f ca="1">IF($C127=0,0,IF('Clinic Model'!$P$15="Annuity",-IFERROR(IPMT(D1_I/12,$C127,D1_T,OFFSET(U$4,,-$C127+1),0),),-IFERROR(ISPMT(D1_I/12,$C127-1,D1_T,OFFSET(U$4,,-$C127+1)),)))</f>
        <v>0</v>
      </c>
      <c r="W127" s="548">
        <f ca="1">IF($C127=0,0,IF('Clinic Model'!$P$15="Annuity",-IFERROR(IPMT(D1_I/12,$C127,D1_T,OFFSET(V$4,,-$C127+1),0),),-IFERROR(ISPMT(D1_I/12,$C127-1,D1_T,OFFSET(V$4,,-$C127+1)),)))</f>
        <v>0</v>
      </c>
      <c r="X127" s="548">
        <f ca="1">IF($C127=0,0,IF('Clinic Model'!$P$15="Annuity",-IFERROR(IPMT(D1_I/12,$C127,D1_T,OFFSET(W$4,,-$C127+1),0),),-IFERROR(ISPMT(D1_I/12,$C127-1,D1_T,OFFSET(W$4,,-$C127+1)),)))</f>
        <v>0</v>
      </c>
      <c r="Y127" s="548">
        <f ca="1">IF($C127=0,0,IF('Clinic Model'!$P$15="Annuity",-IFERROR(IPMT(D1_I/12,$C127,D1_T,OFFSET(X$4,,-$C127+1),0),),-IFERROR(ISPMT(D1_I/12,$C127-1,D1_T,OFFSET(X$4,,-$C127+1)),)))</f>
        <v>0</v>
      </c>
      <c r="Z127" s="548">
        <f ca="1">IF($C127=0,0,IF('Clinic Model'!$P$15="Annuity",-IFERROR(IPMT(D1_I/12,$C127,D1_T,OFFSET(Y$4,,-$C127+1),0),),-IFERROR(ISPMT(D1_I/12,$C127-1,D1_T,OFFSET(Y$4,,-$C127+1)),)))</f>
        <v>0</v>
      </c>
      <c r="AA127" s="548">
        <f ca="1">IF($C127=0,0,IF('Clinic Model'!$P$15="Annuity",-IFERROR(IPMT(D1_I/12,$C127,D1_T,OFFSET(Z$4,,-$C127+1),0),),-IFERROR(ISPMT(D1_I/12,$C127-1,D1_T,OFFSET(Z$4,,-$C127+1)),)))</f>
        <v>0</v>
      </c>
      <c r="AB127" s="548">
        <f ca="1">IF($C127=0,0,IF('Clinic Model'!$P$15="Annuity",-IFERROR(IPMT(D1_I/12,$C127,D1_T,OFFSET(AA$4,,-$C127+1),0),),-IFERROR(ISPMT(D1_I/12,$C127-1,D1_T,OFFSET(AA$4,,-$C127+1)),)))</f>
        <v>0</v>
      </c>
      <c r="AC127" s="548">
        <f ca="1">IF($C127=0,0,IF('Clinic Model'!$P$15="Annuity",-IFERROR(IPMT(D1_I/12,$C127,D1_T,OFFSET(AB$4,,-$C127+1),0),),-IFERROR(ISPMT(D1_I/12,$C127-1,D1_T,OFFSET(AB$4,,-$C127+1)),)))</f>
        <v>0</v>
      </c>
      <c r="AD127" s="548">
        <f ca="1">IF($C127=0,0,IF('Clinic Model'!$P$15="Annuity",-IFERROR(IPMT(D1_I/12,$C127,D1_T,OFFSET(AC$4,,-$C127+1),0),),-IFERROR(ISPMT(D1_I/12,$C127-1,D1_T,OFFSET(AC$4,,-$C127+1)),)))</f>
        <v>0</v>
      </c>
      <c r="AE127" s="548">
        <f ca="1">IF($C127=0,0,IF('Clinic Model'!$P$15="Annuity",-IFERROR(IPMT(D1_I/12,$C127,D1_T,OFFSET(AD$4,,-$C127+1),0),),-IFERROR(ISPMT(D1_I/12,$C127-1,D1_T,OFFSET(AD$4,,-$C127+1)),)))</f>
        <v>0</v>
      </c>
      <c r="AF127" s="548">
        <f ca="1">IF($C127=0,0,IF('Clinic Model'!$P$15="Annuity",-IFERROR(IPMT(D1_I/12,$C127,D1_T,OFFSET(AE$4,,-$C127+1),0),),-IFERROR(ISPMT(D1_I/12,$C127-1,D1_T,OFFSET(AE$4,,-$C127+1)),)))</f>
        <v>0</v>
      </c>
      <c r="AG127" s="548">
        <f ca="1">IF($C127=0,0,IF('Clinic Model'!$P$15="Annuity",-IFERROR(IPMT(D1_I/12,$C127,D1_T,OFFSET(AF$4,,-$C127+1),0),),-IFERROR(ISPMT(D1_I/12,$C127-1,D1_T,OFFSET(AF$4,,-$C127+1)),)))</f>
        <v>0</v>
      </c>
      <c r="AH127" s="548">
        <f ca="1">IF($C127=0,0,IF('Clinic Model'!$P$15="Annuity",-IFERROR(IPMT(D1_I/12,$C127,D1_T,OFFSET(AG$4,,-$C127+1),0),),-IFERROR(ISPMT(D1_I/12,$C127-1,D1_T,OFFSET(AG$4,,-$C127+1)),)))</f>
        <v>0</v>
      </c>
      <c r="AI127" s="548">
        <f ca="1">IF($C127=0,0,IF('Clinic Model'!$P$15="Annuity",-IFERROR(IPMT(D1_I/12,$C127,D1_T,OFFSET(AH$4,,-$C127+1),0),),-IFERROR(ISPMT(D1_I/12,$C127-1,D1_T,OFFSET(AH$4,,-$C127+1)),)))</f>
        <v>0</v>
      </c>
      <c r="AJ127" s="548">
        <f ca="1">IF($C127=0,0,IF('Clinic Model'!$P$15="Annuity",-IFERROR(IPMT(D1_I/12,$C127,D1_T,OFFSET(AI$4,,-$C127+1),0),),-IFERROR(ISPMT(D1_I/12,$C127-1,D1_T,OFFSET(AI$4,,-$C127+1)),)))</f>
        <v>0</v>
      </c>
      <c r="AK127" s="548">
        <f ca="1">IF($C127=0,0,IF('Clinic Model'!$P$15="Annuity",-IFERROR(IPMT(D1_I/12,$C127,D1_T,OFFSET(AJ$4,,-$C127+1),0),),-IFERROR(ISPMT(D1_I/12,$C127-1,D1_T,OFFSET(AJ$4,,-$C127+1)),)))</f>
        <v>0</v>
      </c>
      <c r="AL127" s="548">
        <f ca="1">IF($C127=0,0,IF('Clinic Model'!$P$15="Annuity",-IFERROR(IPMT(D1_I/12,$C127,D1_T,OFFSET(AK$4,,-$C127+1),0),),-IFERROR(ISPMT(D1_I/12,$C127-1,D1_T,OFFSET(AK$4,,-$C127+1)),)))</f>
        <v>0</v>
      </c>
      <c r="AM127" s="548">
        <f ca="1">IF($C127=0,0,IF('Clinic Model'!$P$15="Annuity",-IFERROR(IPMT(D1_I/12,$C127,D1_T,OFFSET(AL$4,,-$C127+1),0),),-IFERROR(ISPMT(D1_I/12,$C127-1,D1_T,OFFSET(AL$4,,-$C127+1)),)))</f>
        <v>0</v>
      </c>
      <c r="AN127" s="548">
        <f ca="1">IF($C127=0,0,IF('Clinic Model'!$P$15="Annuity",-IFERROR(IPMT(D1_I/12,$C127,D1_T,OFFSET(AM$4,,-$C127+1),0),),-IFERROR(ISPMT(D1_I/12,$C127-1,D1_T,OFFSET(AM$4,,-$C127+1)),)))</f>
        <v>0</v>
      </c>
      <c r="AO127" s="548">
        <f ca="1">IF($C127=0,0,IF('Clinic Model'!$P$15="Annuity",-IFERROR(IPMT(D1_I/12,$C127,D1_T,OFFSET(AN$4,,-$C127+1),0),),-IFERROR(ISPMT(D1_I/12,$C127-1,D1_T,OFFSET(AN$4,,-$C127+1)),)))</f>
        <v>0</v>
      </c>
      <c r="AP127" s="548">
        <f ca="1">IF($C127=0,0,IF('Clinic Model'!$P$15="Annuity",-IFERROR(IPMT(D1_I/12,$C127,D1_T,OFFSET(AO$4,,-$C127+1),0),),-IFERROR(ISPMT(D1_I/12,$C127-1,D1_T,OFFSET(AO$4,,-$C127+1)),)))</f>
        <v>0</v>
      </c>
      <c r="AQ127" s="548">
        <f ca="1">IF($C127=0,0,IF('Clinic Model'!$P$15="Annuity",-IFERROR(IPMT(D1_I/12,$C127,D1_T,OFFSET(AP$4,,-$C127+1),0),),-IFERROR(ISPMT(D1_I/12,$C127-1,D1_T,OFFSET(AP$4,,-$C127+1)),)))</f>
        <v>0</v>
      </c>
      <c r="AR127" s="548">
        <f ca="1">IF($C127=0,0,IF('Clinic Model'!$P$15="Annuity",-IFERROR(IPMT(D1_I/12,$C127,D1_T,OFFSET(AQ$4,,-$C127+1),0),),-IFERROR(ISPMT(D1_I/12,$C127-1,D1_T,OFFSET(AQ$4,,-$C127+1)),)))</f>
        <v>0</v>
      </c>
      <c r="AS127" s="548">
        <f ca="1">IF($C127=0,0,IF('Clinic Model'!$P$15="Annuity",-IFERROR(IPMT(D1_I/12,$C127,D1_T,OFFSET(AR$4,,-$C127+1),0),),-IFERROR(ISPMT(D1_I/12,$C127-1,D1_T,OFFSET(AR$4,,-$C127+1)),)))</f>
        <v>0</v>
      </c>
      <c r="AT127" s="548">
        <f ca="1">IF($C127=0,0,IF('Clinic Model'!$P$15="Annuity",-IFERROR(IPMT(D1_I/12,$C127,D1_T,OFFSET(AS$4,,-$C127+1),0),),-IFERROR(ISPMT(D1_I/12,$C127-1,D1_T,OFFSET(AS$4,,-$C127+1)),)))</f>
        <v>0</v>
      </c>
      <c r="AU127" s="548">
        <f ca="1">IF($C127=0,0,IF('Clinic Model'!$P$15="Annuity",-IFERROR(IPMT(D1_I/12,$C127,D1_T,OFFSET(AT$4,,-$C127+1),0),),-IFERROR(ISPMT(D1_I/12,$C127-1,D1_T,OFFSET(AT$4,,-$C127+1)),)))</f>
        <v>0</v>
      </c>
      <c r="AV127" s="548">
        <f ca="1">IF($C127=0,0,IF('Clinic Model'!$P$15="Annuity",-IFERROR(IPMT(D1_I/12,$C127,D1_T,OFFSET(AU$4,,-$C127+1),0),),-IFERROR(ISPMT(D1_I/12,$C127-1,D1_T,OFFSET(AU$4,,-$C127+1)),)))</f>
        <v>0</v>
      </c>
      <c r="AW127" s="548">
        <f ca="1">IF($C127=0,0,IF('Clinic Model'!$P$15="Annuity",-IFERROR(IPMT(D1_I/12,$C127,D1_T,OFFSET(AV$4,,-$C127+1),0),),-IFERROR(ISPMT(D1_I/12,$C127-1,D1_T,OFFSET(AV$4,,-$C127+1)),)))</f>
        <v>0</v>
      </c>
      <c r="AX127" s="548">
        <f ca="1">IF($C127=0,0,IF('Clinic Model'!$P$15="Annuity",-IFERROR(IPMT(D1_I/12,$C127,D1_T,OFFSET(AW$4,,-$C127+1),0),),-IFERROR(ISPMT(D1_I/12,$C127-1,D1_T,OFFSET(AW$4,,-$C127+1)),)))</f>
        <v>0</v>
      </c>
      <c r="AY127" s="548">
        <f ca="1">IF($C127=0,0,IF('Clinic Model'!$P$15="Annuity",-IFERROR(IPMT(D1_I/12,$C127,D1_T,OFFSET(AX$4,,-$C127+1),0),),-IFERROR(ISPMT(D1_I/12,$C127-1,D1_T,OFFSET(AX$4,,-$C127+1)),)))</f>
        <v>0</v>
      </c>
      <c r="AZ127" s="548">
        <f ca="1">IF($C127=0,0,IF('Clinic Model'!$P$15="Annuity",-IFERROR(IPMT(D1_I/12,$C127,D1_T,OFFSET(AY$4,,-$C127+1),0),),-IFERROR(ISPMT(D1_I/12,$C127-1,D1_T,OFFSET(AY$4,,-$C127+1)),)))</f>
        <v>0</v>
      </c>
      <c r="BA127" s="548">
        <f ca="1">IF($C127=0,0,IF('Clinic Model'!$P$15="Annuity",-IFERROR(IPMT(D1_I/12,$C127,D1_T,OFFSET(AZ$4,,-$C127+1),0),),-IFERROR(ISPMT(D1_I/12,$C127-1,D1_T,OFFSET(AZ$4,,-$C127+1)),)))</f>
        <v>0</v>
      </c>
      <c r="BB127" s="548">
        <f ca="1">IF($C127=0,0,IF('Clinic Model'!$P$15="Annuity",-IFERROR(IPMT(D1_I/12,$C127,D1_T,OFFSET(BA$4,,-$C127+1),0),),-IFERROR(ISPMT(D1_I/12,$C127-1,D1_T,OFFSET(BA$4,,-$C127+1)),)))</f>
        <v>0</v>
      </c>
      <c r="BC127" s="548">
        <f ca="1">IF($C127=0,0,IF('Clinic Model'!$P$15="Annuity",-IFERROR(IPMT(D1_I/12,$C127,D1_T,OFFSET(BB$4,,-$C127+1),0),),-IFERROR(ISPMT(D1_I/12,$C127-1,D1_T,OFFSET(BB$4,,-$C127+1)),)))</f>
        <v>0</v>
      </c>
      <c r="BD127" s="548">
        <f ca="1">IF($C127=0,0,IF('Clinic Model'!$P$15="Annuity",-IFERROR(IPMT(D1_I/12,$C127,D1_T,OFFSET(BC$4,,-$C127+1),0),),-IFERROR(ISPMT(D1_I/12,$C127-1,D1_T,OFFSET(BC$4,,-$C127+1)),)))</f>
        <v>0</v>
      </c>
      <c r="BE127" s="548">
        <f ca="1">IF($C127=0,0,IF('Clinic Model'!$P$15="Annuity",-IFERROR(IPMT(D1_I/12,$C127,D1_T,OFFSET(BD$4,,-$C127+1),0),),-IFERROR(ISPMT(D1_I/12,$C127-1,D1_T,OFFSET(BD$4,,-$C127+1)),)))</f>
        <v>0</v>
      </c>
      <c r="BF127" s="548">
        <f ca="1">IF($C127=0,0,IF('Clinic Model'!$P$15="Annuity",-IFERROR(IPMT(D1_I/12,$C127,D1_T,OFFSET(BE$4,,-$C127+1),0),),-IFERROR(ISPMT(D1_I/12,$C127-1,D1_T,OFFSET(BE$4,,-$C127+1)),)))</f>
        <v>0</v>
      </c>
      <c r="BG127" s="548">
        <f ca="1">IF($C127=0,0,IF('Clinic Model'!$P$15="Annuity",-IFERROR(IPMT(D1_I/12,$C127,D1_T,OFFSET(BF$4,,-$C127+1),0),),-IFERROR(ISPMT(D1_I/12,$C127-1,D1_T,OFFSET(BF$4,,-$C127+1)),)))</f>
        <v>0</v>
      </c>
      <c r="BH127" s="548">
        <f ca="1">IF($C127=0,0,IF('Clinic Model'!$P$15="Annuity",-IFERROR(IPMT(D1_I/12,$C127,D1_T,OFFSET(BG$4,,-$C127+1),0),),-IFERROR(ISPMT(D1_I/12,$C127-1,D1_T,OFFSET(BG$4,,-$C127+1)),)))</f>
        <v>0</v>
      </c>
      <c r="BI127" s="548">
        <f ca="1">IF($C127=0,0,IF('Clinic Model'!$P$15="Annuity",-IFERROR(IPMT(D1_I/12,$C127,D1_T,OFFSET(BH$4,,-$C127+1),0),),-IFERROR(ISPMT(D1_I/12,$C127-1,D1_T,OFFSET(BH$4,,-$C127+1)),)))</f>
        <v>0</v>
      </c>
      <c r="BJ127" s="548">
        <f ca="1">IF($C127=0,0,IF('Clinic Model'!$P$15="Annuity",-IFERROR(IPMT(D1_I/12,$C127,D1_T,OFFSET(BI$4,,-$C127+1),0),),-IFERROR(ISPMT(D1_I/12,$C127-1,D1_T,OFFSET(BI$4,,-$C127+1)),)))</f>
        <v>0</v>
      </c>
      <c r="BK127" s="548">
        <f ca="1">IF($C127=0,0,IF('Clinic Model'!$P$15="Annuity",-IFERROR(IPMT(D1_I/12,$C127,D1_T,OFFSET(BJ$4,,-$C127+1),0),),-IFERROR(ISPMT(D1_I/12,$C127-1,D1_T,OFFSET(BJ$4,,-$C127+1)),)))</f>
        <v>0</v>
      </c>
      <c r="BL127" s="548">
        <f ca="1">IF($C127=0,0,IF('Clinic Model'!$P$15="Annuity",-IFERROR(IPMT(D1_I/12,$C127,D1_T,OFFSET(BK$4,,-$C127+1),0),),-IFERROR(ISPMT(D1_I/12,$C127-1,D1_T,OFFSET(BK$4,,-$C127+1)),)))</f>
        <v>0</v>
      </c>
    </row>
    <row r="128" spans="1:64" ht="14.4" collapsed="1" thickBot="1" x14ac:dyDescent="0.35">
      <c r="A128" s="105"/>
      <c r="B128" s="504"/>
      <c r="C128" s="105"/>
      <c r="E128" s="548"/>
      <c r="F128" s="548"/>
      <c r="G128" s="548"/>
      <c r="H128" s="548"/>
      <c r="I128" s="548"/>
      <c r="J128" s="548"/>
      <c r="K128" s="548"/>
      <c r="L128" s="548"/>
      <c r="M128" s="548"/>
      <c r="N128" s="548"/>
      <c r="O128" s="548"/>
      <c r="P128" s="548"/>
      <c r="Q128" s="548"/>
      <c r="R128" s="548"/>
      <c r="S128" s="548"/>
      <c r="T128" s="548"/>
      <c r="U128" s="548"/>
      <c r="V128" s="548"/>
      <c r="W128" s="548"/>
      <c r="X128" s="548"/>
      <c r="Y128" s="548"/>
      <c r="Z128" s="548"/>
      <c r="AA128" s="548"/>
      <c r="AB128" s="548"/>
      <c r="AC128" s="548"/>
      <c r="AD128" s="548"/>
      <c r="AE128" s="548"/>
      <c r="AF128" s="548"/>
      <c r="AG128" s="548"/>
      <c r="AH128" s="548"/>
      <c r="AI128" s="548"/>
      <c r="AJ128" s="548"/>
      <c r="AK128" s="548"/>
      <c r="AL128" s="548"/>
      <c r="AM128" s="548"/>
      <c r="AN128" s="548"/>
      <c r="AO128" s="548"/>
      <c r="AP128" s="548"/>
      <c r="AQ128" s="548"/>
      <c r="AR128" s="548"/>
      <c r="AS128" s="548"/>
      <c r="AT128" s="548"/>
      <c r="AU128" s="548"/>
      <c r="AV128" s="548"/>
      <c r="AW128" s="548"/>
      <c r="AX128" s="548"/>
      <c r="AY128" s="548"/>
      <c r="AZ128" s="548"/>
      <c r="BA128" s="548"/>
      <c r="BB128" s="548"/>
      <c r="BC128" s="548"/>
      <c r="BD128" s="548"/>
      <c r="BE128" s="548"/>
      <c r="BF128" s="548"/>
      <c r="BG128" s="548"/>
      <c r="BH128" s="548"/>
      <c r="BI128" s="548"/>
      <c r="BJ128" s="548"/>
      <c r="BK128" s="548"/>
      <c r="BL128" s="548"/>
    </row>
    <row r="129" spans="1:64" s="100" customFormat="1" ht="15" thickBot="1" x14ac:dyDescent="0.35">
      <c r="A129" s="105"/>
      <c r="B129" s="542" t="str">
        <f>'Clinic Model'!J16</f>
        <v>Loan #2</v>
      </c>
      <c r="C129" s="105"/>
      <c r="D129" s="51"/>
      <c r="E129" s="562">
        <f>'Expenses (Assum. &amp; Calc.)'!N41</f>
        <v>45688</v>
      </c>
      <c r="F129" s="562">
        <f>'Expenses (Assum. &amp; Calc.)'!O41</f>
        <v>45716</v>
      </c>
      <c r="G129" s="562">
        <f>'Expenses (Assum. &amp; Calc.)'!P41</f>
        <v>45747</v>
      </c>
      <c r="H129" s="562">
        <f>'Expenses (Assum. &amp; Calc.)'!Q41</f>
        <v>45777</v>
      </c>
      <c r="I129" s="562">
        <f>'Expenses (Assum. &amp; Calc.)'!R41</f>
        <v>45808</v>
      </c>
      <c r="J129" s="562">
        <f>'Expenses (Assum. &amp; Calc.)'!S41</f>
        <v>45838</v>
      </c>
      <c r="K129" s="562">
        <f>'Expenses (Assum. &amp; Calc.)'!T41</f>
        <v>45869</v>
      </c>
      <c r="L129" s="562">
        <f>'Expenses (Assum. &amp; Calc.)'!U41</f>
        <v>45900</v>
      </c>
      <c r="M129" s="562">
        <f>'Expenses (Assum. &amp; Calc.)'!V41</f>
        <v>45930</v>
      </c>
      <c r="N129" s="562">
        <f>'Expenses (Assum. &amp; Calc.)'!W41</f>
        <v>45961</v>
      </c>
      <c r="O129" s="562">
        <f>'Expenses (Assum. &amp; Calc.)'!X41</f>
        <v>45991</v>
      </c>
      <c r="P129" s="562">
        <f>'Expenses (Assum. &amp; Calc.)'!Y41</f>
        <v>46022</v>
      </c>
      <c r="Q129" s="562">
        <f>'Expenses (Assum. &amp; Calc.)'!Z41</f>
        <v>46053</v>
      </c>
      <c r="R129" s="562">
        <f>'Expenses (Assum. &amp; Calc.)'!AA41</f>
        <v>46081</v>
      </c>
      <c r="S129" s="562">
        <f>'Expenses (Assum. &amp; Calc.)'!AB41</f>
        <v>46112</v>
      </c>
      <c r="T129" s="562">
        <f>'Expenses (Assum. &amp; Calc.)'!AC41</f>
        <v>46142</v>
      </c>
      <c r="U129" s="562">
        <f>'Expenses (Assum. &amp; Calc.)'!AD41</f>
        <v>46173</v>
      </c>
      <c r="V129" s="562">
        <f>'Expenses (Assum. &amp; Calc.)'!AE41</f>
        <v>46203</v>
      </c>
      <c r="W129" s="562">
        <f>'Expenses (Assum. &amp; Calc.)'!AF41</f>
        <v>46234</v>
      </c>
      <c r="X129" s="562">
        <f>'Expenses (Assum. &amp; Calc.)'!AG41</f>
        <v>46265</v>
      </c>
      <c r="Y129" s="562">
        <f>'Expenses (Assum. &amp; Calc.)'!AH41</f>
        <v>46295</v>
      </c>
      <c r="Z129" s="562">
        <f>'Expenses (Assum. &amp; Calc.)'!AI41</f>
        <v>46326</v>
      </c>
      <c r="AA129" s="562">
        <f>'Expenses (Assum. &amp; Calc.)'!AJ41</f>
        <v>46356</v>
      </c>
      <c r="AB129" s="562">
        <f>'Expenses (Assum. &amp; Calc.)'!AK41</f>
        <v>46387</v>
      </c>
      <c r="AC129" s="562">
        <f>'Expenses (Assum. &amp; Calc.)'!AL41</f>
        <v>46418</v>
      </c>
      <c r="AD129" s="562">
        <f>'Expenses (Assum. &amp; Calc.)'!AM41</f>
        <v>46446</v>
      </c>
      <c r="AE129" s="562">
        <f>'Expenses (Assum. &amp; Calc.)'!AN41</f>
        <v>46477</v>
      </c>
      <c r="AF129" s="562">
        <f>'Expenses (Assum. &amp; Calc.)'!AO41</f>
        <v>46507</v>
      </c>
      <c r="AG129" s="562">
        <f>'Expenses (Assum. &amp; Calc.)'!AP41</f>
        <v>46538</v>
      </c>
      <c r="AH129" s="562">
        <f>'Expenses (Assum. &amp; Calc.)'!AQ41</f>
        <v>46568</v>
      </c>
      <c r="AI129" s="562">
        <f>'Expenses (Assum. &amp; Calc.)'!AR41</f>
        <v>46599</v>
      </c>
      <c r="AJ129" s="562">
        <f>'Expenses (Assum. &amp; Calc.)'!AS41</f>
        <v>46630</v>
      </c>
      <c r="AK129" s="562">
        <f>'Expenses (Assum. &amp; Calc.)'!AT41</f>
        <v>46660</v>
      </c>
      <c r="AL129" s="562">
        <f>'Expenses (Assum. &amp; Calc.)'!AU41</f>
        <v>46691</v>
      </c>
      <c r="AM129" s="562">
        <f>'Expenses (Assum. &amp; Calc.)'!AV41</f>
        <v>46721</v>
      </c>
      <c r="AN129" s="562">
        <f>'Expenses (Assum. &amp; Calc.)'!AW41</f>
        <v>46752</v>
      </c>
      <c r="AO129" s="562">
        <f>'Expenses (Assum. &amp; Calc.)'!AX41</f>
        <v>46783</v>
      </c>
      <c r="AP129" s="562">
        <f>'Expenses (Assum. &amp; Calc.)'!AY41</f>
        <v>46812</v>
      </c>
      <c r="AQ129" s="562">
        <f>'Expenses (Assum. &amp; Calc.)'!AZ41</f>
        <v>46843</v>
      </c>
      <c r="AR129" s="562">
        <f>'Expenses (Assum. &amp; Calc.)'!BA41</f>
        <v>46873</v>
      </c>
      <c r="AS129" s="562">
        <f>'Expenses (Assum. &amp; Calc.)'!BB41</f>
        <v>46904</v>
      </c>
      <c r="AT129" s="562">
        <f>'Expenses (Assum. &amp; Calc.)'!BC41</f>
        <v>46934</v>
      </c>
      <c r="AU129" s="562">
        <f>'Expenses (Assum. &amp; Calc.)'!BD41</f>
        <v>46965</v>
      </c>
      <c r="AV129" s="562">
        <f>'Expenses (Assum. &amp; Calc.)'!BE41</f>
        <v>46996</v>
      </c>
      <c r="AW129" s="562">
        <f>'Expenses (Assum. &amp; Calc.)'!BF41</f>
        <v>47026</v>
      </c>
      <c r="AX129" s="562">
        <f>'Expenses (Assum. &amp; Calc.)'!BG41</f>
        <v>47057</v>
      </c>
      <c r="AY129" s="562">
        <f>'Expenses (Assum. &amp; Calc.)'!BH41</f>
        <v>47087</v>
      </c>
      <c r="AZ129" s="562">
        <f>'Expenses (Assum. &amp; Calc.)'!BI41</f>
        <v>47118</v>
      </c>
      <c r="BA129" s="562">
        <f>'Expenses (Assum. &amp; Calc.)'!BJ41</f>
        <v>47149</v>
      </c>
      <c r="BB129" s="562">
        <f>'Expenses (Assum. &amp; Calc.)'!BK41</f>
        <v>47177</v>
      </c>
      <c r="BC129" s="562">
        <f>'Expenses (Assum. &amp; Calc.)'!BL41</f>
        <v>47208</v>
      </c>
      <c r="BD129" s="562">
        <f>'Expenses (Assum. &amp; Calc.)'!BM41</f>
        <v>47238</v>
      </c>
      <c r="BE129" s="562">
        <f>'Expenses (Assum. &amp; Calc.)'!BN41</f>
        <v>47269</v>
      </c>
      <c r="BF129" s="562">
        <f>'Expenses (Assum. &amp; Calc.)'!BO41</f>
        <v>47299</v>
      </c>
      <c r="BG129" s="562">
        <f>'Expenses (Assum. &amp; Calc.)'!BP41</f>
        <v>47330</v>
      </c>
      <c r="BH129" s="562">
        <f>'Expenses (Assum. &amp; Calc.)'!BQ41</f>
        <v>47361</v>
      </c>
      <c r="BI129" s="562">
        <f>'Expenses (Assum. &amp; Calc.)'!BR41</f>
        <v>47391</v>
      </c>
      <c r="BJ129" s="562">
        <f>'Expenses (Assum. &amp; Calc.)'!BS41</f>
        <v>47422</v>
      </c>
      <c r="BK129" s="562">
        <f>'Expenses (Assum. &amp; Calc.)'!BT41</f>
        <v>47452</v>
      </c>
      <c r="BL129" s="562">
        <f>'Expenses (Assum. &amp; Calc.)'!BU41</f>
        <v>47483</v>
      </c>
    </row>
    <row r="130" spans="1:64" ht="14.4" thickBot="1" x14ac:dyDescent="0.35">
      <c r="A130" s="105"/>
      <c r="B130" s="506" t="s">
        <v>144</v>
      </c>
      <c r="C130" s="105"/>
      <c r="E130" s="548">
        <f>D133</f>
        <v>0</v>
      </c>
      <c r="F130" s="548">
        <f t="shared" ref="F130:BL130" ca="1" si="9">E133</f>
        <v>0</v>
      </c>
      <c r="G130" s="548">
        <f t="shared" ca="1" si="9"/>
        <v>0</v>
      </c>
      <c r="H130" s="548">
        <f t="shared" ca="1" si="9"/>
        <v>0</v>
      </c>
      <c r="I130" s="548">
        <f t="shared" ca="1" si="9"/>
        <v>0</v>
      </c>
      <c r="J130" s="548">
        <f t="shared" ca="1" si="9"/>
        <v>0</v>
      </c>
      <c r="K130" s="548">
        <f t="shared" ca="1" si="9"/>
        <v>0</v>
      </c>
      <c r="L130" s="548">
        <f t="shared" ca="1" si="9"/>
        <v>0</v>
      </c>
      <c r="M130" s="548">
        <f t="shared" ca="1" si="9"/>
        <v>0</v>
      </c>
      <c r="N130" s="548">
        <f t="shared" ca="1" si="9"/>
        <v>0</v>
      </c>
      <c r="O130" s="548">
        <f t="shared" ca="1" si="9"/>
        <v>0</v>
      </c>
      <c r="P130" s="548">
        <f t="shared" ca="1" si="9"/>
        <v>0</v>
      </c>
      <c r="Q130" s="548">
        <f t="shared" ca="1" si="9"/>
        <v>0</v>
      </c>
      <c r="R130" s="548">
        <f t="shared" ca="1" si="9"/>
        <v>0</v>
      </c>
      <c r="S130" s="548">
        <f t="shared" ca="1" si="9"/>
        <v>0</v>
      </c>
      <c r="T130" s="548">
        <f t="shared" ca="1" si="9"/>
        <v>0</v>
      </c>
      <c r="U130" s="548">
        <f t="shared" ca="1" si="9"/>
        <v>0</v>
      </c>
      <c r="V130" s="548">
        <f t="shared" ca="1" si="9"/>
        <v>0</v>
      </c>
      <c r="W130" s="548">
        <f t="shared" ca="1" si="9"/>
        <v>0</v>
      </c>
      <c r="X130" s="548">
        <f t="shared" ca="1" si="9"/>
        <v>0</v>
      </c>
      <c r="Y130" s="548">
        <f t="shared" ca="1" si="9"/>
        <v>0</v>
      </c>
      <c r="Z130" s="548">
        <f t="shared" ca="1" si="9"/>
        <v>0</v>
      </c>
      <c r="AA130" s="548">
        <f t="shared" ca="1" si="9"/>
        <v>0</v>
      </c>
      <c r="AB130" s="548">
        <f t="shared" ca="1" si="9"/>
        <v>0</v>
      </c>
      <c r="AC130" s="548">
        <f t="shared" ca="1" si="9"/>
        <v>0</v>
      </c>
      <c r="AD130" s="548">
        <f t="shared" ca="1" si="9"/>
        <v>0</v>
      </c>
      <c r="AE130" s="548">
        <f t="shared" ca="1" si="9"/>
        <v>0</v>
      </c>
      <c r="AF130" s="548">
        <f t="shared" ca="1" si="9"/>
        <v>0</v>
      </c>
      <c r="AG130" s="548">
        <f t="shared" ca="1" si="9"/>
        <v>0</v>
      </c>
      <c r="AH130" s="548">
        <f t="shared" ca="1" si="9"/>
        <v>0</v>
      </c>
      <c r="AI130" s="548">
        <f t="shared" ca="1" si="9"/>
        <v>0</v>
      </c>
      <c r="AJ130" s="548">
        <f t="shared" ca="1" si="9"/>
        <v>0</v>
      </c>
      <c r="AK130" s="548">
        <f t="shared" ca="1" si="9"/>
        <v>0</v>
      </c>
      <c r="AL130" s="548">
        <f t="shared" ca="1" si="9"/>
        <v>0</v>
      </c>
      <c r="AM130" s="548">
        <f t="shared" ca="1" si="9"/>
        <v>0</v>
      </c>
      <c r="AN130" s="548">
        <f t="shared" ca="1" si="9"/>
        <v>0</v>
      </c>
      <c r="AO130" s="548">
        <f t="shared" ca="1" si="9"/>
        <v>0</v>
      </c>
      <c r="AP130" s="548">
        <f t="shared" ca="1" si="9"/>
        <v>0</v>
      </c>
      <c r="AQ130" s="548">
        <f t="shared" ca="1" si="9"/>
        <v>0</v>
      </c>
      <c r="AR130" s="548">
        <f t="shared" ca="1" si="9"/>
        <v>0</v>
      </c>
      <c r="AS130" s="548">
        <f t="shared" ca="1" si="9"/>
        <v>0</v>
      </c>
      <c r="AT130" s="548">
        <f t="shared" ca="1" si="9"/>
        <v>0</v>
      </c>
      <c r="AU130" s="548">
        <f t="shared" ca="1" si="9"/>
        <v>0</v>
      </c>
      <c r="AV130" s="548">
        <f t="shared" ca="1" si="9"/>
        <v>0</v>
      </c>
      <c r="AW130" s="548">
        <f t="shared" ca="1" si="9"/>
        <v>0</v>
      </c>
      <c r="AX130" s="548">
        <f t="shared" ca="1" si="9"/>
        <v>0</v>
      </c>
      <c r="AY130" s="548">
        <f t="shared" ca="1" si="9"/>
        <v>0</v>
      </c>
      <c r="AZ130" s="548">
        <f t="shared" ca="1" si="9"/>
        <v>0</v>
      </c>
      <c r="BA130" s="548">
        <f t="shared" ca="1" si="9"/>
        <v>0</v>
      </c>
      <c r="BB130" s="548">
        <f t="shared" ca="1" si="9"/>
        <v>0</v>
      </c>
      <c r="BC130" s="548">
        <f t="shared" ca="1" si="9"/>
        <v>0</v>
      </c>
      <c r="BD130" s="548">
        <f t="shared" ca="1" si="9"/>
        <v>0</v>
      </c>
      <c r="BE130" s="548">
        <f t="shared" ca="1" si="9"/>
        <v>0</v>
      </c>
      <c r="BF130" s="548">
        <f t="shared" ca="1" si="9"/>
        <v>0</v>
      </c>
      <c r="BG130" s="548">
        <f t="shared" ca="1" si="9"/>
        <v>0</v>
      </c>
      <c r="BH130" s="548">
        <f t="shared" ca="1" si="9"/>
        <v>0</v>
      </c>
      <c r="BI130" s="548">
        <f t="shared" ca="1" si="9"/>
        <v>0</v>
      </c>
      <c r="BJ130" s="548">
        <f t="shared" ca="1" si="9"/>
        <v>0</v>
      </c>
      <c r="BK130" s="548">
        <f t="shared" ca="1" si="9"/>
        <v>0</v>
      </c>
      <c r="BL130" s="548">
        <f t="shared" ca="1" si="9"/>
        <v>0</v>
      </c>
    </row>
    <row r="131" spans="1:64" ht="14.4" thickBot="1" x14ac:dyDescent="0.35">
      <c r="A131" s="105"/>
      <c r="B131" s="505" t="s">
        <v>324</v>
      </c>
      <c r="C131" s="105"/>
      <c r="E131" s="548">
        <f>IF('Shortcut Lookup 2'!L$92=D2_L,D2_A,0)</f>
        <v>0</v>
      </c>
      <c r="F131" s="548">
        <f>IF('Shortcut Lookup 2'!M$92=D2_L,D2_A,0)</f>
        <v>0</v>
      </c>
      <c r="G131" s="548">
        <f>IF('Shortcut Lookup 2'!N$92=D2_L,D2_A,0)</f>
        <v>0</v>
      </c>
      <c r="H131" s="548">
        <f>IF('Shortcut Lookup 2'!O$92=D2_L,D2_A,0)</f>
        <v>0</v>
      </c>
      <c r="I131" s="548">
        <f>IF('Shortcut Lookup 2'!P$92=D2_L,D2_A,0)</f>
        <v>0</v>
      </c>
      <c r="J131" s="548">
        <f>IF('Shortcut Lookup 2'!Q$92=D2_L,D2_A,0)</f>
        <v>0</v>
      </c>
      <c r="K131" s="548">
        <f>IF('Shortcut Lookup 2'!R$92=D2_L,D2_A,0)</f>
        <v>0</v>
      </c>
      <c r="L131" s="548">
        <f>IF('Shortcut Lookup 2'!S$92=D2_L,D2_A,0)</f>
        <v>0</v>
      </c>
      <c r="M131" s="548">
        <f>IF('Shortcut Lookup 2'!T$92=D2_L,D2_A,0)</f>
        <v>0</v>
      </c>
      <c r="N131" s="548">
        <f>IF('Shortcut Lookup 2'!U$92=D2_L,D2_A,0)</f>
        <v>0</v>
      </c>
      <c r="O131" s="548">
        <f>IF('Shortcut Lookup 2'!V$92=D2_L,D2_A,0)</f>
        <v>0</v>
      </c>
      <c r="P131" s="548">
        <f>IF('Shortcut Lookup 2'!W$92=D2_L,D2_A,0)</f>
        <v>0</v>
      </c>
      <c r="Q131" s="548">
        <f>IF('Shortcut Lookup 2'!X$92=D2_L,D2_A,0)</f>
        <v>0</v>
      </c>
      <c r="R131" s="548">
        <f>IF('Shortcut Lookup 2'!Y$92=D2_L,D2_A,0)</f>
        <v>0</v>
      </c>
      <c r="S131" s="548">
        <f>IF('Shortcut Lookup 2'!Z$92=D2_L,D2_A,0)</f>
        <v>0</v>
      </c>
      <c r="T131" s="548">
        <f>IF('Shortcut Lookup 2'!AA$92=D2_L,D2_A,0)</f>
        <v>0</v>
      </c>
      <c r="U131" s="548">
        <f>IF('Shortcut Lookup 2'!AB$92=D2_L,D2_A,0)</f>
        <v>0</v>
      </c>
      <c r="V131" s="548">
        <f>IF('Shortcut Lookup 2'!AC$92=D2_L,D2_A,0)</f>
        <v>0</v>
      </c>
      <c r="W131" s="548">
        <f>IF('Shortcut Lookup 2'!AD$92=D2_L,D2_A,0)</f>
        <v>0</v>
      </c>
      <c r="X131" s="548">
        <f>IF('Shortcut Lookup 2'!AE$92=D2_L,D2_A,0)</f>
        <v>0</v>
      </c>
      <c r="Y131" s="548">
        <f>IF('Shortcut Lookup 2'!AF$92=D2_L,D2_A,0)</f>
        <v>0</v>
      </c>
      <c r="Z131" s="548">
        <f>IF('Shortcut Lookup 2'!AG$92=D2_L,D2_A,0)</f>
        <v>0</v>
      </c>
      <c r="AA131" s="548">
        <f>IF('Shortcut Lookup 2'!AH$92=D2_L,D2_A,0)</f>
        <v>0</v>
      </c>
      <c r="AB131" s="548">
        <f>IF('Shortcut Lookup 2'!AI$92=D2_L,D2_A,0)</f>
        <v>0</v>
      </c>
      <c r="AC131" s="548">
        <f>IF('Shortcut Lookup 2'!AJ$92=D2_L,D2_A,0)</f>
        <v>0</v>
      </c>
      <c r="AD131" s="548">
        <f>IF('Shortcut Lookup 2'!AK$92=D2_L,D2_A,0)</f>
        <v>0</v>
      </c>
      <c r="AE131" s="548">
        <f>IF('Shortcut Lookup 2'!AL$92=D2_L,D2_A,0)</f>
        <v>0</v>
      </c>
      <c r="AF131" s="548">
        <f>IF('Shortcut Lookup 2'!AM$92=D2_L,D2_A,0)</f>
        <v>0</v>
      </c>
      <c r="AG131" s="548">
        <f>IF('Shortcut Lookup 2'!AN$92=D2_L,D2_A,0)</f>
        <v>0</v>
      </c>
      <c r="AH131" s="548">
        <f>IF('Shortcut Lookup 2'!AO$92=D2_L,D2_A,0)</f>
        <v>0</v>
      </c>
      <c r="AI131" s="548">
        <f>IF('Shortcut Lookup 2'!AP$92=D2_L,D2_A,0)</f>
        <v>0</v>
      </c>
      <c r="AJ131" s="548">
        <f>IF('Shortcut Lookup 2'!AQ$92=D2_L,D2_A,0)</f>
        <v>0</v>
      </c>
      <c r="AK131" s="548">
        <f>IF('Shortcut Lookup 2'!AR$92=D2_L,D2_A,0)</f>
        <v>0</v>
      </c>
      <c r="AL131" s="548">
        <f>IF('Shortcut Lookup 2'!AS$92=D2_L,D2_A,0)</f>
        <v>0</v>
      </c>
      <c r="AM131" s="548">
        <f>IF('Shortcut Lookup 2'!AT$92=D2_L,D2_A,0)</f>
        <v>0</v>
      </c>
      <c r="AN131" s="548">
        <f>IF('Shortcut Lookup 2'!AU$92=D2_L,D2_A,0)</f>
        <v>0</v>
      </c>
      <c r="AO131" s="548">
        <f>IF('Shortcut Lookup 2'!AV$92=D2_L,D2_A,0)</f>
        <v>0</v>
      </c>
      <c r="AP131" s="548">
        <f>IF('Shortcut Lookup 2'!AW$92=D2_L,D2_A,0)</f>
        <v>0</v>
      </c>
      <c r="AQ131" s="548">
        <f>IF('Shortcut Lookup 2'!AX$92=D2_L,D2_A,0)</f>
        <v>0</v>
      </c>
      <c r="AR131" s="548">
        <f>IF('Shortcut Lookup 2'!AY$92=D2_L,D2_A,0)</f>
        <v>0</v>
      </c>
      <c r="AS131" s="548">
        <f>IF('Shortcut Lookup 2'!AZ$92=D2_L,D2_A,0)</f>
        <v>0</v>
      </c>
      <c r="AT131" s="548">
        <f>IF('Shortcut Lookup 2'!BA$92=D2_L,D2_A,0)</f>
        <v>0</v>
      </c>
      <c r="AU131" s="548">
        <f>IF('Shortcut Lookup 2'!BB$92=D2_L,D2_A,0)</f>
        <v>0</v>
      </c>
      <c r="AV131" s="548">
        <f>IF('Shortcut Lookup 2'!BC$92=D2_L,D2_A,0)</f>
        <v>0</v>
      </c>
      <c r="AW131" s="548">
        <f>IF('Shortcut Lookup 2'!BD$92=D2_L,D2_A,0)</f>
        <v>0</v>
      </c>
      <c r="AX131" s="548">
        <f>IF('Shortcut Lookup 2'!BE$92=D2_L,D2_A,0)</f>
        <v>0</v>
      </c>
      <c r="AY131" s="548">
        <f>IF('Shortcut Lookup 2'!BF$92=D2_L,D2_A,0)</f>
        <v>0</v>
      </c>
      <c r="AZ131" s="548">
        <f>IF('Shortcut Lookup 2'!BG$92=D2_L,D2_A,0)</f>
        <v>0</v>
      </c>
      <c r="BA131" s="548">
        <f>IF('Shortcut Lookup 2'!BH$92=D2_L,D2_A,0)</f>
        <v>0</v>
      </c>
      <c r="BB131" s="548">
        <f>IF('Shortcut Lookup 2'!BI$92=D2_L,D2_A,0)</f>
        <v>0</v>
      </c>
      <c r="BC131" s="548">
        <f>IF('Shortcut Lookup 2'!BJ$92=D2_L,D2_A,0)</f>
        <v>0</v>
      </c>
      <c r="BD131" s="548">
        <f>IF('Shortcut Lookup 2'!BK$92=D2_L,D2_A,0)</f>
        <v>0</v>
      </c>
      <c r="BE131" s="548">
        <f>IF('Shortcut Lookup 2'!BL$92=D2_L,D2_A,0)</f>
        <v>0</v>
      </c>
      <c r="BF131" s="548">
        <f>IF('Shortcut Lookup 2'!BM$92=D2_L,D2_A,0)</f>
        <v>0</v>
      </c>
      <c r="BG131" s="548">
        <f>IF('Shortcut Lookup 2'!BN$92=D2_L,D2_A,0)</f>
        <v>0</v>
      </c>
      <c r="BH131" s="548">
        <f>IF('Shortcut Lookup 2'!BO$92=D2_L,D2_A,0)</f>
        <v>0</v>
      </c>
      <c r="BI131" s="548">
        <f>IF('Shortcut Lookup 2'!BP$92=D2_L,D2_A,0)</f>
        <v>0</v>
      </c>
      <c r="BJ131" s="548">
        <f>IF('Shortcut Lookup 2'!BQ$92=D2_L,D2_A,0)</f>
        <v>0</v>
      </c>
      <c r="BK131" s="548">
        <f>IF('Shortcut Lookup 2'!BR$92=D2_L,D2_A,0)</f>
        <v>0</v>
      </c>
      <c r="BL131" s="548">
        <f>IF('Shortcut Lookup 2'!BS$92=D2_L,D2_A,0)</f>
        <v>0</v>
      </c>
    </row>
    <row r="132" spans="1:64" ht="13.8" x14ac:dyDescent="0.3">
      <c r="A132" s="105"/>
      <c r="B132" s="505" t="s">
        <v>325</v>
      </c>
      <c r="C132" s="105"/>
      <c r="E132" s="551">
        <f ca="1">-(SUM(E134:E193))</f>
        <v>0</v>
      </c>
      <c r="F132" s="551">
        <f t="shared" ref="F132:BL132" ca="1" si="10">-(SUM(F134:F193))</f>
        <v>0</v>
      </c>
      <c r="G132" s="551">
        <f t="shared" ca="1" si="10"/>
        <v>0</v>
      </c>
      <c r="H132" s="551">
        <f t="shared" ca="1" si="10"/>
        <v>0</v>
      </c>
      <c r="I132" s="551">
        <f t="shared" ca="1" si="10"/>
        <v>0</v>
      </c>
      <c r="J132" s="551">
        <f t="shared" ca="1" si="10"/>
        <v>0</v>
      </c>
      <c r="K132" s="551">
        <f t="shared" ca="1" si="10"/>
        <v>0</v>
      </c>
      <c r="L132" s="551">
        <f t="shared" ca="1" si="10"/>
        <v>0</v>
      </c>
      <c r="M132" s="551">
        <f t="shared" ca="1" si="10"/>
        <v>0</v>
      </c>
      <c r="N132" s="551">
        <f t="shared" ca="1" si="10"/>
        <v>0</v>
      </c>
      <c r="O132" s="551">
        <f t="shared" ca="1" si="10"/>
        <v>0</v>
      </c>
      <c r="P132" s="551">
        <f t="shared" ca="1" si="10"/>
        <v>0</v>
      </c>
      <c r="Q132" s="551">
        <f t="shared" ca="1" si="10"/>
        <v>0</v>
      </c>
      <c r="R132" s="551">
        <f t="shared" ca="1" si="10"/>
        <v>0</v>
      </c>
      <c r="S132" s="551">
        <f t="shared" ca="1" si="10"/>
        <v>0</v>
      </c>
      <c r="T132" s="551">
        <f t="shared" ca="1" si="10"/>
        <v>0</v>
      </c>
      <c r="U132" s="551">
        <f t="shared" ca="1" si="10"/>
        <v>0</v>
      </c>
      <c r="V132" s="551">
        <f t="shared" ca="1" si="10"/>
        <v>0</v>
      </c>
      <c r="W132" s="551">
        <f t="shared" ca="1" si="10"/>
        <v>0</v>
      </c>
      <c r="X132" s="551">
        <f t="shared" ca="1" si="10"/>
        <v>0</v>
      </c>
      <c r="Y132" s="551">
        <f t="shared" ca="1" si="10"/>
        <v>0</v>
      </c>
      <c r="Z132" s="551">
        <f t="shared" ca="1" si="10"/>
        <v>0</v>
      </c>
      <c r="AA132" s="551">
        <f t="shared" ca="1" si="10"/>
        <v>0</v>
      </c>
      <c r="AB132" s="551">
        <f t="shared" ca="1" si="10"/>
        <v>0</v>
      </c>
      <c r="AC132" s="551">
        <f t="shared" ca="1" si="10"/>
        <v>0</v>
      </c>
      <c r="AD132" s="551">
        <f t="shared" ca="1" si="10"/>
        <v>0</v>
      </c>
      <c r="AE132" s="551">
        <f t="shared" ca="1" si="10"/>
        <v>0</v>
      </c>
      <c r="AF132" s="551">
        <f t="shared" ca="1" si="10"/>
        <v>0</v>
      </c>
      <c r="AG132" s="551">
        <f t="shared" ca="1" si="10"/>
        <v>0</v>
      </c>
      <c r="AH132" s="551">
        <f t="shared" ca="1" si="10"/>
        <v>0</v>
      </c>
      <c r="AI132" s="551">
        <f t="shared" ca="1" si="10"/>
        <v>0</v>
      </c>
      <c r="AJ132" s="551">
        <f t="shared" ca="1" si="10"/>
        <v>0</v>
      </c>
      <c r="AK132" s="551">
        <f t="shared" ca="1" si="10"/>
        <v>0</v>
      </c>
      <c r="AL132" s="551">
        <f t="shared" ca="1" si="10"/>
        <v>0</v>
      </c>
      <c r="AM132" s="551">
        <f t="shared" ca="1" si="10"/>
        <v>0</v>
      </c>
      <c r="AN132" s="551">
        <f t="shared" ca="1" si="10"/>
        <v>0</v>
      </c>
      <c r="AO132" s="551">
        <f t="shared" ca="1" si="10"/>
        <v>0</v>
      </c>
      <c r="AP132" s="551">
        <f t="shared" ca="1" si="10"/>
        <v>0</v>
      </c>
      <c r="AQ132" s="551">
        <f t="shared" ca="1" si="10"/>
        <v>0</v>
      </c>
      <c r="AR132" s="551">
        <f t="shared" ca="1" si="10"/>
        <v>0</v>
      </c>
      <c r="AS132" s="551">
        <f t="shared" ca="1" si="10"/>
        <v>0</v>
      </c>
      <c r="AT132" s="551">
        <f t="shared" ca="1" si="10"/>
        <v>0</v>
      </c>
      <c r="AU132" s="551">
        <f t="shared" ca="1" si="10"/>
        <v>0</v>
      </c>
      <c r="AV132" s="551">
        <f t="shared" ca="1" si="10"/>
        <v>0</v>
      </c>
      <c r="AW132" s="551">
        <f t="shared" ca="1" si="10"/>
        <v>0</v>
      </c>
      <c r="AX132" s="551">
        <f t="shared" ca="1" si="10"/>
        <v>0</v>
      </c>
      <c r="AY132" s="551">
        <f t="shared" ca="1" si="10"/>
        <v>0</v>
      </c>
      <c r="AZ132" s="551">
        <f t="shared" ca="1" si="10"/>
        <v>0</v>
      </c>
      <c r="BA132" s="551">
        <f t="shared" ca="1" si="10"/>
        <v>0</v>
      </c>
      <c r="BB132" s="551">
        <f t="shared" ca="1" si="10"/>
        <v>0</v>
      </c>
      <c r="BC132" s="551">
        <f t="shared" ca="1" si="10"/>
        <v>0</v>
      </c>
      <c r="BD132" s="551">
        <f t="shared" ca="1" si="10"/>
        <v>0</v>
      </c>
      <c r="BE132" s="551">
        <f t="shared" ca="1" si="10"/>
        <v>0</v>
      </c>
      <c r="BF132" s="551">
        <f t="shared" ca="1" si="10"/>
        <v>0</v>
      </c>
      <c r="BG132" s="551">
        <f t="shared" ca="1" si="10"/>
        <v>0</v>
      </c>
      <c r="BH132" s="551">
        <f t="shared" ca="1" si="10"/>
        <v>0</v>
      </c>
      <c r="BI132" s="551">
        <f t="shared" ca="1" si="10"/>
        <v>0</v>
      </c>
      <c r="BJ132" s="551">
        <f t="shared" ca="1" si="10"/>
        <v>0</v>
      </c>
      <c r="BK132" s="551">
        <f t="shared" ca="1" si="10"/>
        <v>0</v>
      </c>
      <c r="BL132" s="551">
        <f t="shared" ca="1" si="10"/>
        <v>0</v>
      </c>
    </row>
    <row r="133" spans="1:64" ht="13.8" x14ac:dyDescent="0.3">
      <c r="A133" s="105"/>
      <c r="B133" s="545" t="s">
        <v>174</v>
      </c>
      <c r="C133" s="105"/>
      <c r="E133" s="556">
        <f t="shared" ref="E133:BL133" ca="1" si="11">E130+E131+E132</f>
        <v>0</v>
      </c>
      <c r="F133" s="556">
        <f t="shared" ca="1" si="11"/>
        <v>0</v>
      </c>
      <c r="G133" s="556">
        <f t="shared" ca="1" si="11"/>
        <v>0</v>
      </c>
      <c r="H133" s="556">
        <f t="shared" ca="1" si="11"/>
        <v>0</v>
      </c>
      <c r="I133" s="556">
        <f t="shared" ca="1" si="11"/>
        <v>0</v>
      </c>
      <c r="J133" s="556">
        <f t="shared" ca="1" si="11"/>
        <v>0</v>
      </c>
      <c r="K133" s="556">
        <f t="shared" ca="1" si="11"/>
        <v>0</v>
      </c>
      <c r="L133" s="556">
        <f t="shared" ca="1" si="11"/>
        <v>0</v>
      </c>
      <c r="M133" s="556">
        <f t="shared" ca="1" si="11"/>
        <v>0</v>
      </c>
      <c r="N133" s="556">
        <f t="shared" ca="1" si="11"/>
        <v>0</v>
      </c>
      <c r="O133" s="556">
        <f t="shared" ca="1" si="11"/>
        <v>0</v>
      </c>
      <c r="P133" s="556">
        <f t="shared" ca="1" si="11"/>
        <v>0</v>
      </c>
      <c r="Q133" s="556">
        <f t="shared" ca="1" si="11"/>
        <v>0</v>
      </c>
      <c r="R133" s="556">
        <f t="shared" ca="1" si="11"/>
        <v>0</v>
      </c>
      <c r="S133" s="556">
        <f t="shared" ca="1" si="11"/>
        <v>0</v>
      </c>
      <c r="T133" s="556">
        <f t="shared" ca="1" si="11"/>
        <v>0</v>
      </c>
      <c r="U133" s="556">
        <f t="shared" ca="1" si="11"/>
        <v>0</v>
      </c>
      <c r="V133" s="556">
        <f t="shared" ca="1" si="11"/>
        <v>0</v>
      </c>
      <c r="W133" s="556">
        <f t="shared" ca="1" si="11"/>
        <v>0</v>
      </c>
      <c r="X133" s="556">
        <f t="shared" ca="1" si="11"/>
        <v>0</v>
      </c>
      <c r="Y133" s="556">
        <f t="shared" ca="1" si="11"/>
        <v>0</v>
      </c>
      <c r="Z133" s="556">
        <f t="shared" ca="1" si="11"/>
        <v>0</v>
      </c>
      <c r="AA133" s="556">
        <f t="shared" ca="1" si="11"/>
        <v>0</v>
      </c>
      <c r="AB133" s="556">
        <f t="shared" ca="1" si="11"/>
        <v>0</v>
      </c>
      <c r="AC133" s="556">
        <f t="shared" ca="1" si="11"/>
        <v>0</v>
      </c>
      <c r="AD133" s="556">
        <f t="shared" ca="1" si="11"/>
        <v>0</v>
      </c>
      <c r="AE133" s="556">
        <f t="shared" ca="1" si="11"/>
        <v>0</v>
      </c>
      <c r="AF133" s="556">
        <f t="shared" ca="1" si="11"/>
        <v>0</v>
      </c>
      <c r="AG133" s="556">
        <f t="shared" ca="1" si="11"/>
        <v>0</v>
      </c>
      <c r="AH133" s="556">
        <f t="shared" ca="1" si="11"/>
        <v>0</v>
      </c>
      <c r="AI133" s="556">
        <f t="shared" ca="1" si="11"/>
        <v>0</v>
      </c>
      <c r="AJ133" s="556">
        <f t="shared" ca="1" si="11"/>
        <v>0</v>
      </c>
      <c r="AK133" s="556">
        <f t="shared" ca="1" si="11"/>
        <v>0</v>
      </c>
      <c r="AL133" s="556">
        <f t="shared" ca="1" si="11"/>
        <v>0</v>
      </c>
      <c r="AM133" s="556">
        <f t="shared" ca="1" si="11"/>
        <v>0</v>
      </c>
      <c r="AN133" s="556">
        <f t="shared" ca="1" si="11"/>
        <v>0</v>
      </c>
      <c r="AO133" s="556">
        <f t="shared" ca="1" si="11"/>
        <v>0</v>
      </c>
      <c r="AP133" s="556">
        <f t="shared" ca="1" si="11"/>
        <v>0</v>
      </c>
      <c r="AQ133" s="556">
        <f t="shared" ca="1" si="11"/>
        <v>0</v>
      </c>
      <c r="AR133" s="556">
        <f t="shared" ca="1" si="11"/>
        <v>0</v>
      </c>
      <c r="AS133" s="556">
        <f t="shared" ca="1" si="11"/>
        <v>0</v>
      </c>
      <c r="AT133" s="556">
        <f t="shared" ca="1" si="11"/>
        <v>0</v>
      </c>
      <c r="AU133" s="556">
        <f t="shared" ca="1" si="11"/>
        <v>0</v>
      </c>
      <c r="AV133" s="556">
        <f t="shared" ca="1" si="11"/>
        <v>0</v>
      </c>
      <c r="AW133" s="556">
        <f t="shared" ca="1" si="11"/>
        <v>0</v>
      </c>
      <c r="AX133" s="556">
        <f t="shared" ca="1" si="11"/>
        <v>0</v>
      </c>
      <c r="AY133" s="556">
        <f t="shared" ca="1" si="11"/>
        <v>0</v>
      </c>
      <c r="AZ133" s="556">
        <f t="shared" ca="1" si="11"/>
        <v>0</v>
      </c>
      <c r="BA133" s="556">
        <f t="shared" ca="1" si="11"/>
        <v>0</v>
      </c>
      <c r="BB133" s="556">
        <f t="shared" ca="1" si="11"/>
        <v>0</v>
      </c>
      <c r="BC133" s="556">
        <f t="shared" ca="1" si="11"/>
        <v>0</v>
      </c>
      <c r="BD133" s="556">
        <f t="shared" ca="1" si="11"/>
        <v>0</v>
      </c>
      <c r="BE133" s="556">
        <f t="shared" ca="1" si="11"/>
        <v>0</v>
      </c>
      <c r="BF133" s="556">
        <f t="shared" ca="1" si="11"/>
        <v>0</v>
      </c>
      <c r="BG133" s="556">
        <f t="shared" ca="1" si="11"/>
        <v>0</v>
      </c>
      <c r="BH133" s="556">
        <f t="shared" ca="1" si="11"/>
        <v>0</v>
      </c>
      <c r="BI133" s="556">
        <f t="shared" ca="1" si="11"/>
        <v>0</v>
      </c>
      <c r="BJ133" s="556">
        <f t="shared" ca="1" si="11"/>
        <v>0</v>
      </c>
      <c r="BK133" s="556">
        <f t="shared" ca="1" si="11"/>
        <v>0</v>
      </c>
      <c r="BL133" s="556">
        <f t="shared" ca="1" si="11"/>
        <v>0</v>
      </c>
    </row>
    <row r="134" spans="1:64" ht="10.5" hidden="1" customHeight="1" outlineLevel="1" x14ac:dyDescent="0.3">
      <c r="A134" s="105"/>
      <c r="B134" s="504"/>
      <c r="C134" s="105">
        <v>1</v>
      </c>
      <c r="E134" s="550">
        <f ca="1">IF('Clinic Model'!$P$16="Annuity",-IFERROR(PPMT(D2_I/12,$C134,D2_T,OFFSET(D$131,,-$C134+1),0),),IFERROR(IF($C134=0,0,OFFSET(D$131,,-$C134+1)/D2_T),0))</f>
        <v>0</v>
      </c>
      <c r="F134" s="550">
        <f ca="1">IF('Clinic Model'!$P$16="Annuity",-IFERROR(PPMT(D2_I/12,$C134,D2_T,OFFSET(E$131,,-$C134+1),0),),IFERROR(IF($C134=0,0,OFFSET(E$131,,-$C134+1)/D2_T),0))</f>
        <v>0</v>
      </c>
      <c r="G134" s="550">
        <f ca="1">IF('Clinic Model'!$P$16="Annuity",-IFERROR(PPMT(D2_I/12,$C134,D2_T,OFFSET(F$131,,-$C134+1),0),),IFERROR(IF($C134=0,0,OFFSET(F$131,,-$C134+1)/D2_T),0))</f>
        <v>0</v>
      </c>
      <c r="H134" s="550">
        <f ca="1">IF('Clinic Model'!$P$16="Annuity",-IFERROR(PPMT(D2_I/12,$C134,D2_T,OFFSET(G$131,,-$C134+1),0),),IFERROR(IF($C134=0,0,OFFSET(G$131,,-$C134+1)/D2_T),0))</f>
        <v>0</v>
      </c>
      <c r="I134" s="550">
        <f ca="1">IF('Clinic Model'!$P$16="Annuity",-IFERROR(PPMT(D2_I/12,$C134,D2_T,OFFSET(H$131,,-$C134+1),0),),IFERROR(IF($C134=0,0,OFFSET(H$131,,-$C134+1)/D2_T),0))</f>
        <v>0</v>
      </c>
      <c r="J134" s="550">
        <f ca="1">IF('Clinic Model'!$P$16="Annuity",-IFERROR(PPMT(D2_I/12,$C134,D2_T,OFFSET(I$131,,-$C134+1),0),),IFERROR(IF($C134=0,0,OFFSET(I$131,,-$C134+1)/D2_T),0))</f>
        <v>0</v>
      </c>
      <c r="K134" s="550">
        <f ca="1">IF('Clinic Model'!$P$16="Annuity",-IFERROR(PPMT(D2_I/12,$C134,D2_T,OFFSET(J$131,,-$C134+1),0),),IFERROR(IF($C134=0,0,OFFSET(J$131,,-$C134+1)/D2_T),0))</f>
        <v>0</v>
      </c>
      <c r="L134" s="550">
        <f ca="1">IF('Clinic Model'!$P$16="Annuity",-IFERROR(PPMT(D2_I/12,$C134,D2_T,OFFSET(K$131,,-$C134+1),0),),IFERROR(IF($C134=0,0,OFFSET(K$131,,-$C134+1)/D2_T),0))</f>
        <v>0</v>
      </c>
      <c r="M134" s="550">
        <f ca="1">IF('Clinic Model'!$P$16="Annuity",-IFERROR(PPMT(D2_I/12,$C134,D2_T,OFFSET(L$131,,-$C134+1),0),),IFERROR(IF($C134=0,0,OFFSET(L$131,,-$C134+1)/D2_T),0))</f>
        <v>0</v>
      </c>
      <c r="N134" s="550">
        <f ca="1">IF('Clinic Model'!$P$16="Annuity",-IFERROR(PPMT(D2_I/12,$C134,D2_T,OFFSET(M$131,,-$C134+1),0),),IFERROR(IF($C134=0,0,OFFSET(M$131,,-$C134+1)/D2_T),0))</f>
        <v>0</v>
      </c>
      <c r="O134" s="550">
        <f ca="1">IF('Clinic Model'!$P$16="Annuity",-IFERROR(PPMT(D2_I/12,$C134,D2_T,OFFSET(N$131,,-$C134+1),0),),IFERROR(IF($C134=0,0,OFFSET(N$131,,-$C134+1)/D2_T),0))</f>
        <v>0</v>
      </c>
      <c r="P134" s="550">
        <f ca="1">IF('Clinic Model'!$P$16="Annuity",-IFERROR(PPMT(D2_I/12,$C134,D2_T,OFFSET(O$131,,-$C134+1),0),),IFERROR(IF($C134=0,0,OFFSET(O$131,,-$C134+1)/D2_T),0))</f>
        <v>0</v>
      </c>
      <c r="Q134" s="550">
        <f ca="1">IF('Clinic Model'!$P$16="Annuity",-IFERROR(PPMT(D2_I/12,$C134,D2_T,OFFSET(P$131,,-$C134+1),0),),IFERROR(IF($C134=0,0,OFFSET(P$131,,-$C134+1)/D2_T),0))</f>
        <v>0</v>
      </c>
      <c r="R134" s="550">
        <f ca="1">IF('Clinic Model'!$P$16="Annuity",-IFERROR(PPMT(D2_I/12,$C134,D2_T,OFFSET(Q$131,,-$C134+1),0),),IFERROR(IF($C134=0,0,OFFSET(Q$131,,-$C134+1)/D2_T),0))</f>
        <v>0</v>
      </c>
      <c r="S134" s="550">
        <f ca="1">IF('Clinic Model'!$P$16="Annuity",-IFERROR(PPMT(D2_I/12,$C134,D2_T,OFFSET(R$131,,-$C134+1),0),),IFERROR(IF($C134=0,0,OFFSET(R$131,,-$C134+1)/D2_T),0))</f>
        <v>0</v>
      </c>
      <c r="T134" s="550">
        <f ca="1">IF('Clinic Model'!$P$16="Annuity",-IFERROR(PPMT(D2_I/12,$C134,D2_T,OFFSET(S$131,,-$C134+1),0),),IFERROR(IF($C134=0,0,OFFSET(S$131,,-$C134+1)/D2_T),0))</f>
        <v>0</v>
      </c>
      <c r="U134" s="550">
        <f ca="1">IF('Clinic Model'!$P$16="Annuity",-IFERROR(PPMT(D2_I/12,$C134,D2_T,OFFSET(T$131,,-$C134+1),0),),IFERROR(IF($C134=0,0,OFFSET(T$131,,-$C134+1)/D2_T),0))</f>
        <v>0</v>
      </c>
      <c r="V134" s="550">
        <f ca="1">IF('Clinic Model'!$P$16="Annuity",-IFERROR(PPMT(D2_I/12,$C134,D2_T,OFFSET(U$131,,-$C134+1),0),),IFERROR(IF($C134=0,0,OFFSET(U$131,,-$C134+1)/D2_T),0))</f>
        <v>0</v>
      </c>
      <c r="W134" s="550">
        <f ca="1">IF('Clinic Model'!$P$16="Annuity",-IFERROR(PPMT(D2_I/12,$C134,D2_T,OFFSET(V$131,,-$C134+1),0),),IFERROR(IF($C134=0,0,OFFSET(V$131,,-$C134+1)/D2_T),0))</f>
        <v>0</v>
      </c>
      <c r="X134" s="550">
        <f ca="1">IF('Clinic Model'!$P$16="Annuity",-IFERROR(PPMT(D2_I/12,$C134,D2_T,OFFSET(W$131,,-$C134+1),0),),IFERROR(IF($C134=0,0,OFFSET(W$131,,-$C134+1)/D2_T),0))</f>
        <v>0</v>
      </c>
      <c r="Y134" s="550">
        <f ca="1">IF('Clinic Model'!$P$16="Annuity",-IFERROR(PPMT(D2_I/12,$C134,D2_T,OFFSET(X$131,,-$C134+1),0),),IFERROR(IF($C134=0,0,OFFSET(X$131,,-$C134+1)/D2_T),0))</f>
        <v>0</v>
      </c>
      <c r="Z134" s="550">
        <f ca="1">IF('Clinic Model'!$P$16="Annuity",-IFERROR(PPMT(D2_I/12,$C134,D2_T,OFFSET(Y$131,,-$C134+1),0),),IFERROR(IF($C134=0,0,OFFSET(Y$131,,-$C134+1)/D2_T),0))</f>
        <v>0</v>
      </c>
      <c r="AA134" s="550">
        <f ca="1">IF('Clinic Model'!$P$16="Annuity",-IFERROR(PPMT(D2_I/12,$C134,D2_T,OFFSET(Z$131,,-$C134+1),0),),IFERROR(IF($C134=0,0,OFFSET(Z$131,,-$C134+1)/D2_T),0))</f>
        <v>0</v>
      </c>
      <c r="AB134" s="550">
        <f ca="1">IF('Clinic Model'!$P$16="Annuity",-IFERROR(PPMT(D2_I/12,$C134,D2_T,OFFSET(AA$131,,-$C134+1),0),),IFERROR(IF($C134=0,0,OFFSET(AA$131,,-$C134+1)/D2_T),0))</f>
        <v>0</v>
      </c>
      <c r="AC134" s="550">
        <f ca="1">IF('Clinic Model'!$P$16="Annuity",-IFERROR(PPMT(D2_I/12,$C134,D2_T,OFFSET(AB$131,,-$C134+1),0),),IFERROR(IF($C134=0,0,OFFSET(AB$131,,-$C134+1)/D2_T),0))</f>
        <v>0</v>
      </c>
      <c r="AD134" s="550">
        <f ca="1">IF('Clinic Model'!$P$16="Annuity",-IFERROR(PPMT(D2_I/12,$C134,D2_T,OFFSET(AC$131,,-$C134+1),0),),IFERROR(IF($C134=0,0,OFFSET(AC$131,,-$C134+1)/D2_T),0))</f>
        <v>0</v>
      </c>
      <c r="AE134" s="550">
        <f ca="1">IF('Clinic Model'!$P$16="Annuity",-IFERROR(PPMT(D2_I/12,$C134,D2_T,OFFSET(AD$131,,-$C134+1),0),),IFERROR(IF($C134=0,0,OFFSET(AD$131,,-$C134+1)/D2_T),0))</f>
        <v>0</v>
      </c>
      <c r="AF134" s="550">
        <f ca="1">IF('Clinic Model'!$P$16="Annuity",-IFERROR(PPMT(D2_I/12,$C134,D2_T,OFFSET(AE$131,,-$C134+1),0),),IFERROR(IF($C134=0,0,OFFSET(AE$131,,-$C134+1)/D2_T),0))</f>
        <v>0</v>
      </c>
      <c r="AG134" s="550">
        <f ca="1">IF('Clinic Model'!$P$16="Annuity",-IFERROR(PPMT(D2_I/12,$C134,D2_T,OFFSET(AF$131,,-$C134+1),0),),IFERROR(IF($C134=0,0,OFFSET(AF$131,,-$C134+1)/D2_T),0))</f>
        <v>0</v>
      </c>
      <c r="AH134" s="550">
        <f ca="1">IF('Clinic Model'!$P$16="Annuity",-IFERROR(PPMT(D2_I/12,$C134,D2_T,OFFSET(AG$131,,-$C134+1),0),),IFERROR(IF($C134=0,0,OFFSET(AG$131,,-$C134+1)/D2_T),0))</f>
        <v>0</v>
      </c>
      <c r="AI134" s="550">
        <f ca="1">IF('Clinic Model'!$P$16="Annuity",-IFERROR(PPMT(D2_I/12,$C134,D2_T,OFFSET(AH$131,,-$C134+1),0),),IFERROR(IF($C134=0,0,OFFSET(AH$131,,-$C134+1)/D2_T),0))</f>
        <v>0</v>
      </c>
      <c r="AJ134" s="550">
        <f ca="1">IF('Clinic Model'!$P$16="Annuity",-IFERROR(PPMT(D2_I/12,$C134,D2_T,OFFSET(AI$131,,-$C134+1),0),),IFERROR(IF($C134=0,0,OFFSET(AI$131,,-$C134+1)/D2_T),0))</f>
        <v>0</v>
      </c>
      <c r="AK134" s="550">
        <f ca="1">IF('Clinic Model'!$P$16="Annuity",-IFERROR(PPMT(D2_I/12,$C134,D2_T,OFFSET(AJ$131,,-$C134+1),0),),IFERROR(IF($C134=0,0,OFFSET(AJ$131,,-$C134+1)/D2_T),0))</f>
        <v>0</v>
      </c>
      <c r="AL134" s="550">
        <f ca="1">IF('Clinic Model'!$P$16="Annuity",-IFERROR(PPMT(D2_I/12,$C134,D2_T,OFFSET(AK$131,,-$C134+1),0),),IFERROR(IF($C134=0,0,OFFSET(AK$131,,-$C134+1)/D2_T),0))</f>
        <v>0</v>
      </c>
      <c r="AM134" s="550">
        <f ca="1">IF('Clinic Model'!$P$16="Annuity",-IFERROR(PPMT(D2_I/12,$C134,D2_T,OFFSET(AL$131,,-$C134+1),0),),IFERROR(IF($C134=0,0,OFFSET(AL$131,,-$C134+1)/D2_T),0))</f>
        <v>0</v>
      </c>
      <c r="AN134" s="550">
        <f ca="1">IF('Clinic Model'!$P$16="Annuity",-IFERROR(PPMT(D2_I/12,$C134,D2_T,OFFSET(AM$131,,-$C134+1),0),),IFERROR(IF($C134=0,0,OFFSET(AM$131,,-$C134+1)/D2_T),0))</f>
        <v>0</v>
      </c>
      <c r="AO134" s="550">
        <f ca="1">IF('Clinic Model'!$P$16="Annuity",-IFERROR(PPMT(D2_I/12,$C134,D2_T,OFFSET(AN$131,,-$C134+1),0),),IFERROR(IF($C134=0,0,OFFSET(AN$131,,-$C134+1)/D2_T),0))</f>
        <v>0</v>
      </c>
      <c r="AP134" s="550">
        <f ca="1">IF('Clinic Model'!$P$16="Annuity",-IFERROR(PPMT(D2_I/12,$C134,D2_T,OFFSET(AO$131,,-$C134+1),0),),IFERROR(IF($C134=0,0,OFFSET(AO$131,,-$C134+1)/D2_T),0))</f>
        <v>0</v>
      </c>
      <c r="AQ134" s="550">
        <f ca="1">IF('Clinic Model'!$P$16="Annuity",-IFERROR(PPMT(D2_I/12,$C134,D2_T,OFFSET(AP$131,,-$C134+1),0),),IFERROR(IF($C134=0,0,OFFSET(AP$131,,-$C134+1)/D2_T),0))</f>
        <v>0</v>
      </c>
      <c r="AR134" s="550">
        <f ca="1">IF('Clinic Model'!$P$16="Annuity",-IFERROR(PPMT(D2_I/12,$C134,D2_T,OFFSET(AQ$131,,-$C134+1),0),),IFERROR(IF($C134=0,0,OFFSET(AQ$131,,-$C134+1)/D2_T),0))</f>
        <v>0</v>
      </c>
      <c r="AS134" s="550">
        <f ca="1">IF('Clinic Model'!$P$16="Annuity",-IFERROR(PPMT(D2_I/12,$C134,D2_T,OFFSET(AR$131,,-$C134+1),0),),IFERROR(IF($C134=0,0,OFFSET(AR$131,,-$C134+1)/D2_T),0))</f>
        <v>0</v>
      </c>
      <c r="AT134" s="550">
        <f ca="1">IF('Clinic Model'!$P$16="Annuity",-IFERROR(PPMT(D2_I/12,$C134,D2_T,OFFSET(AS$131,,-$C134+1),0),),IFERROR(IF($C134=0,0,OFFSET(AS$131,,-$C134+1)/D2_T),0))</f>
        <v>0</v>
      </c>
      <c r="AU134" s="550">
        <f ca="1">IF('Clinic Model'!$P$16="Annuity",-IFERROR(PPMT(D2_I/12,$C134,D2_T,OFFSET(AT$131,,-$C134+1),0),),IFERROR(IF($C134=0,0,OFFSET(AT$131,,-$C134+1)/D2_T),0))</f>
        <v>0</v>
      </c>
      <c r="AV134" s="550">
        <f ca="1">IF('Clinic Model'!$P$16="Annuity",-IFERROR(PPMT(D2_I/12,$C134,D2_T,OFFSET(AU$131,,-$C134+1),0),),IFERROR(IF($C134=0,0,OFFSET(AU$131,,-$C134+1)/D2_T),0))</f>
        <v>0</v>
      </c>
      <c r="AW134" s="550">
        <f ca="1">IF('Clinic Model'!$P$16="Annuity",-IFERROR(PPMT(D2_I/12,$C134,D2_T,OFFSET(AV$131,,-$C134+1),0),),IFERROR(IF($C134=0,0,OFFSET(AV$131,,-$C134+1)/D2_T),0))</f>
        <v>0</v>
      </c>
      <c r="AX134" s="550">
        <f ca="1">IF('Clinic Model'!$P$16="Annuity",-IFERROR(PPMT(D2_I/12,$C134,D2_T,OFFSET(AW$131,,-$C134+1),0),),IFERROR(IF($C134=0,0,OFFSET(AW$131,,-$C134+1)/D2_T),0))</f>
        <v>0</v>
      </c>
      <c r="AY134" s="550">
        <f ca="1">IF('Clinic Model'!$P$16="Annuity",-IFERROR(PPMT(D2_I/12,$C134,D2_T,OFFSET(AX$131,,-$C134+1),0),),IFERROR(IF($C134=0,0,OFFSET(AX$131,,-$C134+1)/D2_T),0))</f>
        <v>0</v>
      </c>
      <c r="AZ134" s="550">
        <f ca="1">IF('Clinic Model'!$P$16="Annuity",-IFERROR(PPMT(D2_I/12,$C134,D2_T,OFFSET(AY$131,,-$C134+1),0),),IFERROR(IF($C134=0,0,OFFSET(AY$131,,-$C134+1)/D2_T),0))</f>
        <v>0</v>
      </c>
      <c r="BA134" s="550">
        <f ca="1">IF('Clinic Model'!$P$16="Annuity",-IFERROR(PPMT(D2_I/12,$C134,D2_T,OFFSET(AZ$131,,-$C134+1),0),),IFERROR(IF($C134=0,0,OFFSET(AZ$131,,-$C134+1)/D2_T),0))</f>
        <v>0</v>
      </c>
      <c r="BB134" s="550">
        <f ca="1">IF('Clinic Model'!$P$16="Annuity",-IFERROR(PPMT(D2_I/12,$C134,D2_T,OFFSET(BA$131,,-$C134+1),0),),IFERROR(IF($C134=0,0,OFFSET(BA$131,,-$C134+1)/D2_T),0))</f>
        <v>0</v>
      </c>
      <c r="BC134" s="550">
        <f ca="1">IF('Clinic Model'!$P$16="Annuity",-IFERROR(PPMT(D2_I/12,$C134,D2_T,OFFSET(BB$131,,-$C134+1),0),),IFERROR(IF($C134=0,0,OFFSET(BB$131,,-$C134+1)/D2_T),0))</f>
        <v>0</v>
      </c>
      <c r="BD134" s="550">
        <f ca="1">IF('Clinic Model'!$P$16="Annuity",-IFERROR(PPMT(D2_I/12,$C134,D2_T,OFFSET(BC$131,,-$C134+1),0),),IFERROR(IF($C134=0,0,OFFSET(BC$131,,-$C134+1)/D2_T),0))</f>
        <v>0</v>
      </c>
      <c r="BE134" s="550">
        <f ca="1">IF('Clinic Model'!$P$16="Annuity",-IFERROR(PPMT(D2_I/12,$C134,D2_T,OFFSET(BD$131,,-$C134+1),0),),IFERROR(IF($C134=0,0,OFFSET(BD$131,,-$C134+1)/D2_T),0))</f>
        <v>0</v>
      </c>
      <c r="BF134" s="550">
        <f ca="1">IF('Clinic Model'!$P$16="Annuity",-IFERROR(PPMT(D2_I/12,$C134,D2_T,OFFSET(BE$131,,-$C134+1),0),),IFERROR(IF($C134=0,0,OFFSET(BE$131,,-$C134+1)/D2_T),0))</f>
        <v>0</v>
      </c>
      <c r="BG134" s="550">
        <f ca="1">IF('Clinic Model'!$P$16="Annuity",-IFERROR(PPMT(D2_I/12,$C134,D2_T,OFFSET(BF$131,,-$C134+1),0),),IFERROR(IF($C134=0,0,OFFSET(BF$131,,-$C134+1)/D2_T),0))</f>
        <v>0</v>
      </c>
      <c r="BH134" s="550">
        <f ca="1">IF('Clinic Model'!$P$16="Annuity",-IFERROR(PPMT(D2_I/12,$C134,D2_T,OFFSET(BG$131,,-$C134+1),0),),IFERROR(IF($C134=0,0,OFFSET(BG$131,,-$C134+1)/D2_T),0))</f>
        <v>0</v>
      </c>
      <c r="BI134" s="550">
        <f ca="1">IF('Clinic Model'!$P$16="Annuity",-IFERROR(PPMT(D2_I/12,$C134,D2_T,OFFSET(BH$131,,-$C134+1),0),),IFERROR(IF($C134=0,0,OFFSET(BH$131,,-$C134+1)/D2_T),0))</f>
        <v>0</v>
      </c>
      <c r="BJ134" s="550">
        <f ca="1">IF('Clinic Model'!$P$16="Annuity",-IFERROR(PPMT(D2_I/12,$C134,D2_T,OFFSET(BI$131,,-$C134+1),0),),IFERROR(IF($C134=0,0,OFFSET(BI$131,,-$C134+1)/D2_T),0))</f>
        <v>0</v>
      </c>
      <c r="BK134" s="550">
        <f ca="1">IF('Clinic Model'!$P$16="Annuity",-IFERROR(PPMT(D2_I/12,$C134,D2_T,OFFSET(BJ$131,,-$C134+1),0),),IFERROR(IF($C134=0,0,OFFSET(BJ$131,,-$C134+1)/D2_T),0))</f>
        <v>0</v>
      </c>
      <c r="BL134" s="550">
        <f ca="1">IF('Clinic Model'!$P$16="Annuity",-IFERROR(PPMT(D2_I/12,$C134,D2_T,OFFSET(BK$131,,-$C134+1),0),),IFERROR(IF($C134=0,0,OFFSET(BK$131,,-$C134+1)/D2_T),0))</f>
        <v>0</v>
      </c>
    </row>
    <row r="135" spans="1:64" ht="10.5" hidden="1" customHeight="1" outlineLevel="1" x14ac:dyDescent="0.3">
      <c r="A135" s="105"/>
      <c r="B135" s="504"/>
      <c r="C135" s="105">
        <f t="shared" ref="C135:C166" si="12">IF(C134=0,0,IF((C134+1)&lt;=D2_T,C134+1,0))</f>
        <v>0</v>
      </c>
      <c r="E135" s="548">
        <f ca="1">IF('Clinic Model'!$P$16="Annuity",-IFERROR(PPMT(D2_I/12,$C135,D2_T,OFFSET(D$131,,-$C135+1),0),),IFERROR(IF($C135=0,0,OFFSET(D$131,,-$C135+1)/D2_T),0))</f>
        <v>0</v>
      </c>
      <c r="F135" s="548">
        <f ca="1">IF('Clinic Model'!$P$16="Annuity",-IFERROR(PPMT(D2_I/12,$C135,D2_T,OFFSET(E$131,,-$C135+1),0),),IFERROR(IF($C135=0,0,OFFSET(E$131,,-$C135+1)/D2_T),0))</f>
        <v>0</v>
      </c>
      <c r="G135" s="548">
        <f ca="1">IF('Clinic Model'!$P$16="Annuity",-IFERROR(PPMT(D2_I/12,$C135,D2_T,OFFSET(F$131,,-$C135+1),0),),IFERROR(IF($C135=0,0,OFFSET(F$131,,-$C135+1)/D2_T),0))</f>
        <v>0</v>
      </c>
      <c r="H135" s="548">
        <f ca="1">IF('Clinic Model'!$P$16="Annuity",-IFERROR(PPMT(D2_I/12,$C135,D2_T,OFFSET(G$131,,-$C135+1),0),),IFERROR(IF($C135=0,0,OFFSET(G$131,,-$C135+1)/D2_T),0))</f>
        <v>0</v>
      </c>
      <c r="I135" s="548">
        <f ca="1">IF('Clinic Model'!$P$16="Annuity",-IFERROR(PPMT(D2_I/12,$C135,D2_T,OFFSET(H$131,,-$C135+1),0),),IFERROR(IF($C135=0,0,OFFSET(H$131,,-$C135+1)/D2_T),0))</f>
        <v>0</v>
      </c>
      <c r="J135" s="548">
        <f ca="1">IF('Clinic Model'!$P$16="Annuity",-IFERROR(PPMT(D2_I/12,$C135,D2_T,OFFSET(I$131,,-$C135+1),0),),IFERROR(IF($C135=0,0,OFFSET(I$131,,-$C135+1)/D2_T),0))</f>
        <v>0</v>
      </c>
      <c r="K135" s="548">
        <f ca="1">IF('Clinic Model'!$P$16="Annuity",-IFERROR(PPMT(D2_I/12,$C135,D2_T,OFFSET(J$131,,-$C135+1),0),),IFERROR(IF($C135=0,0,OFFSET(J$131,,-$C135+1)/D2_T),0))</f>
        <v>0</v>
      </c>
      <c r="L135" s="548">
        <f ca="1">IF('Clinic Model'!$P$16="Annuity",-IFERROR(PPMT(D2_I/12,$C135,D2_T,OFFSET(K$131,,-$C135+1),0),),IFERROR(IF($C135=0,0,OFFSET(K$131,,-$C135+1)/D2_T),0))</f>
        <v>0</v>
      </c>
      <c r="M135" s="548">
        <f ca="1">IF('Clinic Model'!$P$16="Annuity",-IFERROR(PPMT(D2_I/12,$C135,D2_T,OFFSET(L$131,,-$C135+1),0),),IFERROR(IF($C135=0,0,OFFSET(L$131,,-$C135+1)/D2_T),0))</f>
        <v>0</v>
      </c>
      <c r="N135" s="548">
        <f ca="1">IF('Clinic Model'!$P$16="Annuity",-IFERROR(PPMT(D2_I/12,$C135,D2_T,OFFSET(M$131,,-$C135+1),0),),IFERROR(IF($C135=0,0,OFFSET(M$131,,-$C135+1)/D2_T),0))</f>
        <v>0</v>
      </c>
      <c r="O135" s="548">
        <f ca="1">IF('Clinic Model'!$P$16="Annuity",-IFERROR(PPMT(D2_I/12,$C135,D2_T,OFFSET(N$131,,-$C135+1),0),),IFERROR(IF($C135=0,0,OFFSET(N$131,,-$C135+1)/D2_T),0))</f>
        <v>0</v>
      </c>
      <c r="P135" s="548">
        <f ca="1">IF('Clinic Model'!$P$16="Annuity",-IFERROR(PPMT(D2_I/12,$C135,D2_T,OFFSET(O$131,,-$C135+1),0),),IFERROR(IF($C135=0,0,OFFSET(O$131,,-$C135+1)/D2_T),0))</f>
        <v>0</v>
      </c>
      <c r="Q135" s="548">
        <f ca="1">IF('Clinic Model'!$P$16="Annuity",-IFERROR(PPMT(D2_I/12,$C135,D2_T,OFFSET(P$131,,-$C135+1),0),),IFERROR(IF($C135=0,0,OFFSET(P$131,,-$C135+1)/D2_T),0))</f>
        <v>0</v>
      </c>
      <c r="R135" s="548">
        <f ca="1">IF('Clinic Model'!$P$16="Annuity",-IFERROR(PPMT(D2_I/12,$C135,D2_T,OFFSET(Q$131,,-$C135+1),0),),IFERROR(IF($C135=0,0,OFFSET(Q$131,,-$C135+1)/D2_T),0))</f>
        <v>0</v>
      </c>
      <c r="S135" s="548">
        <f ca="1">IF('Clinic Model'!$P$16="Annuity",-IFERROR(PPMT(D2_I/12,$C135,D2_T,OFFSET(R$131,,-$C135+1),0),),IFERROR(IF($C135=0,0,OFFSET(R$131,,-$C135+1)/D2_T),0))</f>
        <v>0</v>
      </c>
      <c r="T135" s="548">
        <f ca="1">IF('Clinic Model'!$P$16="Annuity",-IFERROR(PPMT(D2_I/12,$C135,D2_T,OFFSET(S$131,,-$C135+1),0),),IFERROR(IF($C135=0,0,OFFSET(S$131,,-$C135+1)/D2_T),0))</f>
        <v>0</v>
      </c>
      <c r="U135" s="548">
        <f ca="1">IF('Clinic Model'!$P$16="Annuity",-IFERROR(PPMT(D2_I/12,$C135,D2_T,OFFSET(T$131,,-$C135+1),0),),IFERROR(IF($C135=0,0,OFFSET(T$131,,-$C135+1)/D2_T),0))</f>
        <v>0</v>
      </c>
      <c r="V135" s="548">
        <f ca="1">IF('Clinic Model'!$P$16="Annuity",-IFERROR(PPMT(D2_I/12,$C135,D2_T,OFFSET(U$131,,-$C135+1),0),),IFERROR(IF($C135=0,0,OFFSET(U$131,,-$C135+1)/D2_T),0))</f>
        <v>0</v>
      </c>
      <c r="W135" s="548">
        <f ca="1">IF('Clinic Model'!$P$16="Annuity",-IFERROR(PPMT(D2_I/12,$C135,D2_T,OFFSET(V$131,,-$C135+1),0),),IFERROR(IF($C135=0,0,OFFSET(V$131,,-$C135+1)/D2_T),0))</f>
        <v>0</v>
      </c>
      <c r="X135" s="548">
        <f ca="1">IF('Clinic Model'!$P$16="Annuity",-IFERROR(PPMT(D2_I/12,$C135,D2_T,OFFSET(W$131,,-$C135+1),0),),IFERROR(IF($C135=0,0,OFFSET(W$131,,-$C135+1)/D2_T),0))</f>
        <v>0</v>
      </c>
      <c r="Y135" s="548">
        <f ca="1">IF('Clinic Model'!$P$16="Annuity",-IFERROR(PPMT(D2_I/12,$C135,D2_T,OFFSET(X$131,,-$C135+1),0),),IFERROR(IF($C135=0,0,OFFSET(X$131,,-$C135+1)/D2_T),0))</f>
        <v>0</v>
      </c>
      <c r="Z135" s="548">
        <f ca="1">IF('Clinic Model'!$P$16="Annuity",-IFERROR(PPMT(D2_I/12,$C135,D2_T,OFFSET(Y$131,,-$C135+1),0),),IFERROR(IF($C135=0,0,OFFSET(Y$131,,-$C135+1)/D2_T),0))</f>
        <v>0</v>
      </c>
      <c r="AA135" s="548">
        <f ca="1">IF('Clinic Model'!$P$16="Annuity",-IFERROR(PPMT(D2_I/12,$C135,D2_T,OFFSET(Z$131,,-$C135+1),0),),IFERROR(IF($C135=0,0,OFFSET(Z$131,,-$C135+1)/D2_T),0))</f>
        <v>0</v>
      </c>
      <c r="AB135" s="548">
        <f ca="1">IF('Clinic Model'!$P$16="Annuity",-IFERROR(PPMT(D2_I/12,$C135,D2_T,OFFSET(AA$131,,-$C135+1),0),),IFERROR(IF($C135=0,0,OFFSET(AA$131,,-$C135+1)/D2_T),0))</f>
        <v>0</v>
      </c>
      <c r="AC135" s="548">
        <f ca="1">IF('Clinic Model'!$P$16="Annuity",-IFERROR(PPMT(D2_I/12,$C135,D2_T,OFFSET(AB$131,,-$C135+1),0),),IFERROR(IF($C135=0,0,OFFSET(AB$131,,-$C135+1)/D2_T),0))</f>
        <v>0</v>
      </c>
      <c r="AD135" s="548">
        <f ca="1">IF('Clinic Model'!$P$16="Annuity",-IFERROR(PPMT(D2_I/12,$C135,D2_T,OFFSET(AC$131,,-$C135+1),0),),IFERROR(IF($C135=0,0,OFFSET(AC$131,,-$C135+1)/D2_T),0))</f>
        <v>0</v>
      </c>
      <c r="AE135" s="548">
        <f ca="1">IF('Clinic Model'!$P$16="Annuity",-IFERROR(PPMT(D2_I/12,$C135,D2_T,OFFSET(AD$131,,-$C135+1),0),),IFERROR(IF($C135=0,0,OFFSET(AD$131,,-$C135+1)/D2_T),0))</f>
        <v>0</v>
      </c>
      <c r="AF135" s="548">
        <f ca="1">IF('Clinic Model'!$P$16="Annuity",-IFERROR(PPMT(D2_I/12,$C135,D2_T,OFFSET(AE$131,,-$C135+1),0),),IFERROR(IF($C135=0,0,OFFSET(AE$131,,-$C135+1)/D2_T),0))</f>
        <v>0</v>
      </c>
      <c r="AG135" s="548">
        <f ca="1">IF('Clinic Model'!$P$16="Annuity",-IFERROR(PPMT(D2_I/12,$C135,D2_T,OFFSET(AF$131,,-$C135+1),0),),IFERROR(IF($C135=0,0,OFFSET(AF$131,,-$C135+1)/D2_T),0))</f>
        <v>0</v>
      </c>
      <c r="AH135" s="548">
        <f ca="1">IF('Clinic Model'!$P$16="Annuity",-IFERROR(PPMT(D2_I/12,$C135,D2_T,OFFSET(AG$131,,-$C135+1),0),),IFERROR(IF($C135=0,0,OFFSET(AG$131,,-$C135+1)/D2_T),0))</f>
        <v>0</v>
      </c>
      <c r="AI135" s="548">
        <f ca="1">IF('Clinic Model'!$P$16="Annuity",-IFERROR(PPMT(D2_I/12,$C135,D2_T,OFFSET(AH$131,,-$C135+1),0),),IFERROR(IF($C135=0,0,OFFSET(AH$131,,-$C135+1)/D2_T),0))</f>
        <v>0</v>
      </c>
      <c r="AJ135" s="548">
        <f ca="1">IF('Clinic Model'!$P$16="Annuity",-IFERROR(PPMT(D2_I/12,$C135,D2_T,OFFSET(AI$131,,-$C135+1),0),),IFERROR(IF($C135=0,0,OFFSET(AI$131,,-$C135+1)/D2_T),0))</f>
        <v>0</v>
      </c>
      <c r="AK135" s="548">
        <f ca="1">IF('Clinic Model'!$P$16="Annuity",-IFERROR(PPMT(D2_I/12,$C135,D2_T,OFFSET(AJ$131,,-$C135+1),0),),IFERROR(IF($C135=0,0,OFFSET(AJ$131,,-$C135+1)/D2_T),0))</f>
        <v>0</v>
      </c>
      <c r="AL135" s="548">
        <f ca="1">IF('Clinic Model'!$P$16="Annuity",-IFERROR(PPMT(D2_I/12,$C135,D2_T,OFFSET(AK$131,,-$C135+1),0),),IFERROR(IF($C135=0,0,OFFSET(AK$131,,-$C135+1)/D2_T),0))</f>
        <v>0</v>
      </c>
      <c r="AM135" s="548">
        <f ca="1">IF('Clinic Model'!$P$16="Annuity",-IFERROR(PPMT(D2_I/12,$C135,D2_T,OFFSET(AL$131,,-$C135+1),0),),IFERROR(IF($C135=0,0,OFFSET(AL$131,,-$C135+1)/D2_T),0))</f>
        <v>0</v>
      </c>
      <c r="AN135" s="548">
        <f ca="1">IF('Clinic Model'!$P$16="Annuity",-IFERROR(PPMT(D2_I/12,$C135,D2_T,OFFSET(AM$131,,-$C135+1),0),),IFERROR(IF($C135=0,0,OFFSET(AM$131,,-$C135+1)/D2_T),0))</f>
        <v>0</v>
      </c>
      <c r="AO135" s="548">
        <f ca="1">IF('Clinic Model'!$P$16="Annuity",-IFERROR(PPMT(D2_I/12,$C135,D2_T,OFFSET(AN$131,,-$C135+1),0),),IFERROR(IF($C135=0,0,OFFSET(AN$131,,-$C135+1)/D2_T),0))</f>
        <v>0</v>
      </c>
      <c r="AP135" s="548">
        <f ca="1">IF('Clinic Model'!$P$16="Annuity",-IFERROR(PPMT(D2_I/12,$C135,D2_T,OFFSET(AO$131,,-$C135+1),0),),IFERROR(IF($C135=0,0,OFFSET(AO$131,,-$C135+1)/D2_T),0))</f>
        <v>0</v>
      </c>
      <c r="AQ135" s="548">
        <f ca="1">IF('Clinic Model'!$P$16="Annuity",-IFERROR(PPMT(D2_I/12,$C135,D2_T,OFFSET(AP$131,,-$C135+1),0),),IFERROR(IF($C135=0,0,OFFSET(AP$131,,-$C135+1)/D2_T),0))</f>
        <v>0</v>
      </c>
      <c r="AR135" s="548">
        <f ca="1">IF('Clinic Model'!$P$16="Annuity",-IFERROR(PPMT(D2_I/12,$C135,D2_T,OFFSET(AQ$131,,-$C135+1),0),),IFERROR(IF($C135=0,0,OFFSET(AQ$131,,-$C135+1)/D2_T),0))</f>
        <v>0</v>
      </c>
      <c r="AS135" s="548">
        <f ca="1">IF('Clinic Model'!$P$16="Annuity",-IFERROR(PPMT(D2_I/12,$C135,D2_T,OFFSET(AR$131,,-$C135+1),0),),IFERROR(IF($C135=0,0,OFFSET(AR$131,,-$C135+1)/D2_T),0))</f>
        <v>0</v>
      </c>
      <c r="AT135" s="548">
        <f ca="1">IF('Clinic Model'!$P$16="Annuity",-IFERROR(PPMT(D2_I/12,$C135,D2_T,OFFSET(AS$131,,-$C135+1),0),),IFERROR(IF($C135=0,0,OFFSET(AS$131,,-$C135+1)/D2_T),0))</f>
        <v>0</v>
      </c>
      <c r="AU135" s="548">
        <f ca="1">IF('Clinic Model'!$P$16="Annuity",-IFERROR(PPMT(D2_I/12,$C135,D2_T,OFFSET(AT$131,,-$C135+1),0),),IFERROR(IF($C135=0,0,OFFSET(AT$131,,-$C135+1)/D2_T),0))</f>
        <v>0</v>
      </c>
      <c r="AV135" s="548">
        <f ca="1">IF('Clinic Model'!$P$16="Annuity",-IFERROR(PPMT(D2_I/12,$C135,D2_T,OFFSET(AU$131,,-$C135+1),0),),IFERROR(IF($C135=0,0,OFFSET(AU$131,,-$C135+1)/D2_T),0))</f>
        <v>0</v>
      </c>
      <c r="AW135" s="548">
        <f ca="1">IF('Clinic Model'!$P$16="Annuity",-IFERROR(PPMT(D2_I/12,$C135,D2_T,OFFSET(AV$131,,-$C135+1),0),),IFERROR(IF($C135=0,0,OFFSET(AV$131,,-$C135+1)/D2_T),0))</f>
        <v>0</v>
      </c>
      <c r="AX135" s="548">
        <f ca="1">IF('Clinic Model'!$P$16="Annuity",-IFERROR(PPMT(D2_I/12,$C135,D2_T,OFFSET(AW$131,,-$C135+1),0),),IFERROR(IF($C135=0,0,OFFSET(AW$131,,-$C135+1)/D2_T),0))</f>
        <v>0</v>
      </c>
      <c r="AY135" s="548">
        <f ca="1">IF('Clinic Model'!$P$16="Annuity",-IFERROR(PPMT(D2_I/12,$C135,D2_T,OFFSET(AX$131,,-$C135+1),0),),IFERROR(IF($C135=0,0,OFFSET(AX$131,,-$C135+1)/D2_T),0))</f>
        <v>0</v>
      </c>
      <c r="AZ135" s="548">
        <f ca="1">IF('Clinic Model'!$P$16="Annuity",-IFERROR(PPMT(D2_I/12,$C135,D2_T,OFFSET(AY$131,,-$C135+1),0),),IFERROR(IF($C135=0,0,OFFSET(AY$131,,-$C135+1)/D2_T),0))</f>
        <v>0</v>
      </c>
      <c r="BA135" s="548">
        <f ca="1">IF('Clinic Model'!$P$16="Annuity",-IFERROR(PPMT(D2_I/12,$C135,D2_T,OFFSET(AZ$131,,-$C135+1),0),),IFERROR(IF($C135=0,0,OFFSET(AZ$131,,-$C135+1)/D2_T),0))</f>
        <v>0</v>
      </c>
      <c r="BB135" s="548">
        <f ca="1">IF('Clinic Model'!$P$16="Annuity",-IFERROR(PPMT(D2_I/12,$C135,D2_T,OFFSET(BA$131,,-$C135+1),0),),IFERROR(IF($C135=0,0,OFFSET(BA$131,,-$C135+1)/D2_T),0))</f>
        <v>0</v>
      </c>
      <c r="BC135" s="548">
        <f ca="1">IF('Clinic Model'!$P$16="Annuity",-IFERROR(PPMT(D2_I/12,$C135,D2_T,OFFSET(BB$131,,-$C135+1),0),),IFERROR(IF($C135=0,0,OFFSET(BB$131,,-$C135+1)/D2_T),0))</f>
        <v>0</v>
      </c>
      <c r="BD135" s="548">
        <f ca="1">IF('Clinic Model'!$P$16="Annuity",-IFERROR(PPMT(D2_I/12,$C135,D2_T,OFFSET(BC$131,,-$C135+1),0),),IFERROR(IF($C135=0,0,OFFSET(BC$131,,-$C135+1)/D2_T),0))</f>
        <v>0</v>
      </c>
      <c r="BE135" s="548">
        <f ca="1">IF('Clinic Model'!$P$16="Annuity",-IFERROR(PPMT(D2_I/12,$C135,D2_T,OFFSET(BD$131,,-$C135+1),0),),IFERROR(IF($C135=0,0,OFFSET(BD$131,,-$C135+1)/D2_T),0))</f>
        <v>0</v>
      </c>
      <c r="BF135" s="548">
        <f ca="1">IF('Clinic Model'!$P$16="Annuity",-IFERROR(PPMT(D2_I/12,$C135,D2_T,OFFSET(BE$131,,-$C135+1),0),),IFERROR(IF($C135=0,0,OFFSET(BE$131,,-$C135+1)/D2_T),0))</f>
        <v>0</v>
      </c>
      <c r="BG135" s="548">
        <f ca="1">IF('Clinic Model'!$P$16="Annuity",-IFERROR(PPMT(D2_I/12,$C135,D2_T,OFFSET(BF$131,,-$C135+1),0),),IFERROR(IF($C135=0,0,OFFSET(BF$131,,-$C135+1)/D2_T),0))</f>
        <v>0</v>
      </c>
      <c r="BH135" s="548">
        <f ca="1">IF('Clinic Model'!$P$16="Annuity",-IFERROR(PPMT(D2_I/12,$C135,D2_T,OFFSET(BG$131,,-$C135+1),0),),IFERROR(IF($C135=0,0,OFFSET(BG$131,,-$C135+1)/D2_T),0))</f>
        <v>0</v>
      </c>
      <c r="BI135" s="548">
        <f ca="1">IF('Clinic Model'!$P$16="Annuity",-IFERROR(PPMT(D2_I/12,$C135,D2_T,OFFSET(BH$131,,-$C135+1),0),),IFERROR(IF($C135=0,0,OFFSET(BH$131,,-$C135+1)/D2_T),0))</f>
        <v>0</v>
      </c>
      <c r="BJ135" s="548">
        <f ca="1">IF('Clinic Model'!$P$16="Annuity",-IFERROR(PPMT(D2_I/12,$C135,D2_T,OFFSET(BI$131,,-$C135+1),0),),IFERROR(IF($C135=0,0,OFFSET(BI$131,,-$C135+1)/D2_T),0))</f>
        <v>0</v>
      </c>
      <c r="BK135" s="548">
        <f ca="1">IF('Clinic Model'!$P$16="Annuity",-IFERROR(PPMT(D2_I/12,$C135,D2_T,OFFSET(BJ$131,,-$C135+1),0),),IFERROR(IF($C135=0,0,OFFSET(BJ$131,,-$C135+1)/D2_T),0))</f>
        <v>0</v>
      </c>
      <c r="BL135" s="548">
        <f ca="1">IF('Clinic Model'!$P$16="Annuity",-IFERROR(PPMT(D2_I/12,$C135,D2_T,OFFSET(BK$131,,-$C135+1),0),),IFERROR(IF($C135=0,0,OFFSET(BK$131,,-$C135+1)/D2_T),0))</f>
        <v>0</v>
      </c>
    </row>
    <row r="136" spans="1:64" ht="10.5" hidden="1" customHeight="1" outlineLevel="1" x14ac:dyDescent="0.3">
      <c r="A136" s="105"/>
      <c r="B136" s="504"/>
      <c r="C136" s="105">
        <f t="shared" si="12"/>
        <v>0</v>
      </c>
      <c r="E136" s="548">
        <f ca="1">IF('Clinic Model'!$P$16="Annuity",-IFERROR(PPMT(D2_I/12,$C136,D2_T,OFFSET(D$131,,-$C136+1),0),),IFERROR(IF($C136=0,0,OFFSET(D$131,,-$C136+1)/D2_T),0))</f>
        <v>0</v>
      </c>
      <c r="F136" s="548">
        <f ca="1">IF('Clinic Model'!$P$16="Annuity",-IFERROR(PPMT(D2_I/12,$C136,D2_T,OFFSET(E$131,,-$C136+1),0),),IFERROR(IF($C136=0,0,OFFSET(E$131,,-$C136+1)/D2_T),0))</f>
        <v>0</v>
      </c>
      <c r="G136" s="548">
        <f ca="1">IF('Clinic Model'!$P$16="Annuity",-IFERROR(PPMT(D2_I/12,$C136,D2_T,OFFSET(F$131,,-$C136+1),0),),IFERROR(IF($C136=0,0,OFFSET(F$131,,-$C136+1)/D2_T),0))</f>
        <v>0</v>
      </c>
      <c r="H136" s="548">
        <f ca="1">IF('Clinic Model'!$P$16="Annuity",-IFERROR(PPMT(D2_I/12,$C136,D2_T,OFFSET(G$131,,-$C136+1),0),),IFERROR(IF($C136=0,0,OFFSET(G$131,,-$C136+1)/D2_T),0))</f>
        <v>0</v>
      </c>
      <c r="I136" s="548">
        <f ca="1">IF('Clinic Model'!$P$16="Annuity",-IFERROR(PPMT(D2_I/12,$C136,D2_T,OFFSET(H$131,,-$C136+1),0),),IFERROR(IF($C136=0,0,OFFSET(H$131,,-$C136+1)/D2_T),0))</f>
        <v>0</v>
      </c>
      <c r="J136" s="548">
        <f ca="1">IF('Clinic Model'!$P$16="Annuity",-IFERROR(PPMT(D2_I/12,$C136,D2_T,OFFSET(I$131,,-$C136+1),0),),IFERROR(IF($C136=0,0,OFFSET(I$131,,-$C136+1)/D2_T),0))</f>
        <v>0</v>
      </c>
      <c r="K136" s="548">
        <f ca="1">IF('Clinic Model'!$P$16="Annuity",-IFERROR(PPMT(D2_I/12,$C136,D2_T,OFFSET(J$131,,-$C136+1),0),),IFERROR(IF($C136=0,0,OFFSET(J$131,,-$C136+1)/D2_T),0))</f>
        <v>0</v>
      </c>
      <c r="L136" s="548">
        <f ca="1">IF('Clinic Model'!$P$16="Annuity",-IFERROR(PPMT(D2_I/12,$C136,D2_T,OFFSET(K$131,,-$C136+1),0),),IFERROR(IF($C136=0,0,OFFSET(K$131,,-$C136+1)/D2_T),0))</f>
        <v>0</v>
      </c>
      <c r="M136" s="548">
        <f ca="1">IF('Clinic Model'!$P$16="Annuity",-IFERROR(PPMT(D2_I/12,$C136,D2_T,OFFSET(L$131,,-$C136+1),0),),IFERROR(IF($C136=0,0,OFFSET(L$131,,-$C136+1)/D2_T),0))</f>
        <v>0</v>
      </c>
      <c r="N136" s="548">
        <f ca="1">IF('Clinic Model'!$P$16="Annuity",-IFERROR(PPMT(D2_I/12,$C136,D2_T,OFFSET(M$131,,-$C136+1),0),),IFERROR(IF($C136=0,0,OFFSET(M$131,,-$C136+1)/D2_T),0))</f>
        <v>0</v>
      </c>
      <c r="O136" s="548">
        <f ca="1">IF('Clinic Model'!$P$16="Annuity",-IFERROR(PPMT(D2_I/12,$C136,D2_T,OFFSET(N$131,,-$C136+1),0),),IFERROR(IF($C136=0,0,OFFSET(N$131,,-$C136+1)/D2_T),0))</f>
        <v>0</v>
      </c>
      <c r="P136" s="548">
        <f ca="1">IF('Clinic Model'!$P$16="Annuity",-IFERROR(PPMT(D2_I/12,$C136,D2_T,OFFSET(O$131,,-$C136+1),0),),IFERROR(IF($C136=0,0,OFFSET(O$131,,-$C136+1)/D2_T),0))</f>
        <v>0</v>
      </c>
      <c r="Q136" s="548">
        <f ca="1">IF('Clinic Model'!$P$16="Annuity",-IFERROR(PPMT(D2_I/12,$C136,D2_T,OFFSET(P$131,,-$C136+1),0),),IFERROR(IF($C136=0,0,OFFSET(P$131,,-$C136+1)/D2_T),0))</f>
        <v>0</v>
      </c>
      <c r="R136" s="548">
        <f ca="1">IF('Clinic Model'!$P$16="Annuity",-IFERROR(PPMT(D2_I/12,$C136,D2_T,OFFSET(Q$131,,-$C136+1),0),),IFERROR(IF($C136=0,0,OFFSET(Q$131,,-$C136+1)/D2_T),0))</f>
        <v>0</v>
      </c>
      <c r="S136" s="548">
        <f ca="1">IF('Clinic Model'!$P$16="Annuity",-IFERROR(PPMT(D2_I/12,$C136,D2_T,OFFSET(R$131,,-$C136+1),0),),IFERROR(IF($C136=0,0,OFFSET(R$131,,-$C136+1)/D2_T),0))</f>
        <v>0</v>
      </c>
      <c r="T136" s="548">
        <f ca="1">IF('Clinic Model'!$P$16="Annuity",-IFERROR(PPMT(D2_I/12,$C136,D2_T,OFFSET(S$131,,-$C136+1),0),),IFERROR(IF($C136=0,0,OFFSET(S$131,,-$C136+1)/D2_T),0))</f>
        <v>0</v>
      </c>
      <c r="U136" s="548">
        <f ca="1">IF('Clinic Model'!$P$16="Annuity",-IFERROR(PPMT(D2_I/12,$C136,D2_T,OFFSET(T$131,,-$C136+1),0),),IFERROR(IF($C136=0,0,OFFSET(T$131,,-$C136+1)/D2_T),0))</f>
        <v>0</v>
      </c>
      <c r="V136" s="548">
        <f ca="1">IF('Clinic Model'!$P$16="Annuity",-IFERROR(PPMT(D2_I/12,$C136,D2_T,OFFSET(U$131,,-$C136+1),0),),IFERROR(IF($C136=0,0,OFFSET(U$131,,-$C136+1)/D2_T),0))</f>
        <v>0</v>
      </c>
      <c r="W136" s="548">
        <f ca="1">IF('Clinic Model'!$P$16="Annuity",-IFERROR(PPMT(D2_I/12,$C136,D2_T,OFFSET(V$131,,-$C136+1),0),),IFERROR(IF($C136=0,0,OFFSET(V$131,,-$C136+1)/D2_T),0))</f>
        <v>0</v>
      </c>
      <c r="X136" s="548">
        <f ca="1">IF('Clinic Model'!$P$16="Annuity",-IFERROR(PPMT(D2_I/12,$C136,D2_T,OFFSET(W$131,,-$C136+1),0),),IFERROR(IF($C136=0,0,OFFSET(W$131,,-$C136+1)/D2_T),0))</f>
        <v>0</v>
      </c>
      <c r="Y136" s="548">
        <f ca="1">IF('Clinic Model'!$P$16="Annuity",-IFERROR(PPMT(D2_I/12,$C136,D2_T,OFFSET(X$131,,-$C136+1),0),),IFERROR(IF($C136=0,0,OFFSET(X$131,,-$C136+1)/D2_T),0))</f>
        <v>0</v>
      </c>
      <c r="Z136" s="548">
        <f ca="1">IF('Clinic Model'!$P$16="Annuity",-IFERROR(PPMT(D2_I/12,$C136,D2_T,OFFSET(Y$131,,-$C136+1),0),),IFERROR(IF($C136=0,0,OFFSET(Y$131,,-$C136+1)/D2_T),0))</f>
        <v>0</v>
      </c>
      <c r="AA136" s="548">
        <f ca="1">IF('Clinic Model'!$P$16="Annuity",-IFERROR(PPMT(D2_I/12,$C136,D2_T,OFFSET(Z$131,,-$C136+1),0),),IFERROR(IF($C136=0,0,OFFSET(Z$131,,-$C136+1)/D2_T),0))</f>
        <v>0</v>
      </c>
      <c r="AB136" s="548">
        <f ca="1">IF('Clinic Model'!$P$16="Annuity",-IFERROR(PPMT(D2_I/12,$C136,D2_T,OFFSET(AA$131,,-$C136+1),0),),IFERROR(IF($C136=0,0,OFFSET(AA$131,,-$C136+1)/D2_T),0))</f>
        <v>0</v>
      </c>
      <c r="AC136" s="548">
        <f ca="1">IF('Clinic Model'!$P$16="Annuity",-IFERROR(PPMT(D2_I/12,$C136,D2_T,OFFSET(AB$131,,-$C136+1),0),),IFERROR(IF($C136=0,0,OFFSET(AB$131,,-$C136+1)/D2_T),0))</f>
        <v>0</v>
      </c>
      <c r="AD136" s="548">
        <f ca="1">IF('Clinic Model'!$P$16="Annuity",-IFERROR(PPMT(D2_I/12,$C136,D2_T,OFFSET(AC$131,,-$C136+1),0),),IFERROR(IF($C136=0,0,OFFSET(AC$131,,-$C136+1)/D2_T),0))</f>
        <v>0</v>
      </c>
      <c r="AE136" s="548">
        <f ca="1">IF('Clinic Model'!$P$16="Annuity",-IFERROR(PPMT(D2_I/12,$C136,D2_T,OFFSET(AD$131,,-$C136+1),0),),IFERROR(IF($C136=0,0,OFFSET(AD$131,,-$C136+1)/D2_T),0))</f>
        <v>0</v>
      </c>
      <c r="AF136" s="548">
        <f ca="1">IF('Clinic Model'!$P$16="Annuity",-IFERROR(PPMT(D2_I/12,$C136,D2_T,OFFSET(AE$131,,-$C136+1),0),),IFERROR(IF($C136=0,0,OFFSET(AE$131,,-$C136+1)/D2_T),0))</f>
        <v>0</v>
      </c>
      <c r="AG136" s="548">
        <f ca="1">IF('Clinic Model'!$P$16="Annuity",-IFERROR(PPMT(D2_I/12,$C136,D2_T,OFFSET(AF$131,,-$C136+1),0),),IFERROR(IF($C136=0,0,OFFSET(AF$131,,-$C136+1)/D2_T),0))</f>
        <v>0</v>
      </c>
      <c r="AH136" s="548">
        <f ca="1">IF('Clinic Model'!$P$16="Annuity",-IFERROR(PPMT(D2_I/12,$C136,D2_T,OFFSET(AG$131,,-$C136+1),0),),IFERROR(IF($C136=0,0,OFFSET(AG$131,,-$C136+1)/D2_T),0))</f>
        <v>0</v>
      </c>
      <c r="AI136" s="548">
        <f ca="1">IF('Clinic Model'!$P$16="Annuity",-IFERROR(PPMT(D2_I/12,$C136,D2_T,OFFSET(AH$131,,-$C136+1),0),),IFERROR(IF($C136=0,0,OFFSET(AH$131,,-$C136+1)/D2_T),0))</f>
        <v>0</v>
      </c>
      <c r="AJ136" s="548">
        <f ca="1">IF('Clinic Model'!$P$16="Annuity",-IFERROR(PPMT(D2_I/12,$C136,D2_T,OFFSET(AI$131,,-$C136+1),0),),IFERROR(IF($C136=0,0,OFFSET(AI$131,,-$C136+1)/D2_T),0))</f>
        <v>0</v>
      </c>
      <c r="AK136" s="548">
        <f ca="1">IF('Clinic Model'!$P$16="Annuity",-IFERROR(PPMT(D2_I/12,$C136,D2_T,OFFSET(AJ$131,,-$C136+1),0),),IFERROR(IF($C136=0,0,OFFSET(AJ$131,,-$C136+1)/D2_T),0))</f>
        <v>0</v>
      </c>
      <c r="AL136" s="548">
        <f ca="1">IF('Clinic Model'!$P$16="Annuity",-IFERROR(PPMT(D2_I/12,$C136,D2_T,OFFSET(AK$131,,-$C136+1),0),),IFERROR(IF($C136=0,0,OFFSET(AK$131,,-$C136+1)/D2_T),0))</f>
        <v>0</v>
      </c>
      <c r="AM136" s="548">
        <f ca="1">IF('Clinic Model'!$P$16="Annuity",-IFERROR(PPMT(D2_I/12,$C136,D2_T,OFFSET(AL$131,,-$C136+1),0),),IFERROR(IF($C136=0,0,OFFSET(AL$131,,-$C136+1)/D2_T),0))</f>
        <v>0</v>
      </c>
      <c r="AN136" s="548">
        <f ca="1">IF('Clinic Model'!$P$16="Annuity",-IFERROR(PPMT(D2_I/12,$C136,D2_T,OFFSET(AM$131,,-$C136+1),0),),IFERROR(IF($C136=0,0,OFFSET(AM$131,,-$C136+1)/D2_T),0))</f>
        <v>0</v>
      </c>
      <c r="AO136" s="548">
        <f ca="1">IF('Clinic Model'!$P$16="Annuity",-IFERROR(PPMT(D2_I/12,$C136,D2_T,OFFSET(AN$131,,-$C136+1),0),),IFERROR(IF($C136=0,0,OFFSET(AN$131,,-$C136+1)/D2_T),0))</f>
        <v>0</v>
      </c>
      <c r="AP136" s="548">
        <f ca="1">IF('Clinic Model'!$P$16="Annuity",-IFERROR(PPMT(D2_I/12,$C136,D2_T,OFFSET(AO$131,,-$C136+1),0),),IFERROR(IF($C136=0,0,OFFSET(AO$131,,-$C136+1)/D2_T),0))</f>
        <v>0</v>
      </c>
      <c r="AQ136" s="548">
        <f ca="1">IF('Clinic Model'!$P$16="Annuity",-IFERROR(PPMT(D2_I/12,$C136,D2_T,OFFSET(AP$131,,-$C136+1),0),),IFERROR(IF($C136=0,0,OFFSET(AP$131,,-$C136+1)/D2_T),0))</f>
        <v>0</v>
      </c>
      <c r="AR136" s="548">
        <f ca="1">IF('Clinic Model'!$P$16="Annuity",-IFERROR(PPMT(D2_I/12,$C136,D2_T,OFFSET(AQ$131,,-$C136+1),0),),IFERROR(IF($C136=0,0,OFFSET(AQ$131,,-$C136+1)/D2_T),0))</f>
        <v>0</v>
      </c>
      <c r="AS136" s="548">
        <f ca="1">IF('Clinic Model'!$P$16="Annuity",-IFERROR(PPMT(D2_I/12,$C136,D2_T,OFFSET(AR$131,,-$C136+1),0),),IFERROR(IF($C136=0,0,OFFSET(AR$131,,-$C136+1)/D2_T),0))</f>
        <v>0</v>
      </c>
      <c r="AT136" s="548">
        <f ca="1">IF('Clinic Model'!$P$16="Annuity",-IFERROR(PPMT(D2_I/12,$C136,D2_T,OFFSET(AS$131,,-$C136+1),0),),IFERROR(IF($C136=0,0,OFFSET(AS$131,,-$C136+1)/D2_T),0))</f>
        <v>0</v>
      </c>
      <c r="AU136" s="548">
        <f ca="1">IF('Clinic Model'!$P$16="Annuity",-IFERROR(PPMT(D2_I/12,$C136,D2_T,OFFSET(AT$131,,-$C136+1),0),),IFERROR(IF($C136=0,0,OFFSET(AT$131,,-$C136+1)/D2_T),0))</f>
        <v>0</v>
      </c>
      <c r="AV136" s="548">
        <f ca="1">IF('Clinic Model'!$P$16="Annuity",-IFERROR(PPMT(D2_I/12,$C136,D2_T,OFFSET(AU$131,,-$C136+1),0),),IFERROR(IF($C136=0,0,OFFSET(AU$131,,-$C136+1)/D2_T),0))</f>
        <v>0</v>
      </c>
      <c r="AW136" s="548">
        <f ca="1">IF('Clinic Model'!$P$16="Annuity",-IFERROR(PPMT(D2_I/12,$C136,D2_T,OFFSET(AV$131,,-$C136+1),0),),IFERROR(IF($C136=0,0,OFFSET(AV$131,,-$C136+1)/D2_T),0))</f>
        <v>0</v>
      </c>
      <c r="AX136" s="548">
        <f ca="1">IF('Clinic Model'!$P$16="Annuity",-IFERROR(PPMT(D2_I/12,$C136,D2_T,OFFSET(AW$131,,-$C136+1),0),),IFERROR(IF($C136=0,0,OFFSET(AW$131,,-$C136+1)/D2_T),0))</f>
        <v>0</v>
      </c>
      <c r="AY136" s="548">
        <f ca="1">IF('Clinic Model'!$P$16="Annuity",-IFERROR(PPMT(D2_I/12,$C136,D2_T,OFFSET(AX$131,,-$C136+1),0),),IFERROR(IF($C136=0,0,OFFSET(AX$131,,-$C136+1)/D2_T),0))</f>
        <v>0</v>
      </c>
      <c r="AZ136" s="548">
        <f ca="1">IF('Clinic Model'!$P$16="Annuity",-IFERROR(PPMT(D2_I/12,$C136,D2_T,OFFSET(AY$131,,-$C136+1),0),),IFERROR(IF($C136=0,0,OFFSET(AY$131,,-$C136+1)/D2_T),0))</f>
        <v>0</v>
      </c>
      <c r="BA136" s="548">
        <f ca="1">IF('Clinic Model'!$P$16="Annuity",-IFERROR(PPMT(D2_I/12,$C136,D2_T,OFFSET(AZ$131,,-$C136+1),0),),IFERROR(IF($C136=0,0,OFFSET(AZ$131,,-$C136+1)/D2_T),0))</f>
        <v>0</v>
      </c>
      <c r="BB136" s="548">
        <f ca="1">IF('Clinic Model'!$P$16="Annuity",-IFERROR(PPMT(D2_I/12,$C136,D2_T,OFFSET(BA$131,,-$C136+1),0),),IFERROR(IF($C136=0,0,OFFSET(BA$131,,-$C136+1)/D2_T),0))</f>
        <v>0</v>
      </c>
      <c r="BC136" s="548">
        <f ca="1">IF('Clinic Model'!$P$16="Annuity",-IFERROR(PPMT(D2_I/12,$C136,D2_T,OFFSET(BB$131,,-$C136+1),0),),IFERROR(IF($C136=0,0,OFFSET(BB$131,,-$C136+1)/D2_T),0))</f>
        <v>0</v>
      </c>
      <c r="BD136" s="548">
        <f ca="1">IF('Clinic Model'!$P$16="Annuity",-IFERROR(PPMT(D2_I/12,$C136,D2_T,OFFSET(BC$131,,-$C136+1),0),),IFERROR(IF($C136=0,0,OFFSET(BC$131,,-$C136+1)/D2_T),0))</f>
        <v>0</v>
      </c>
      <c r="BE136" s="548">
        <f ca="1">IF('Clinic Model'!$P$16="Annuity",-IFERROR(PPMT(D2_I/12,$C136,D2_T,OFFSET(BD$131,,-$C136+1),0),),IFERROR(IF($C136=0,0,OFFSET(BD$131,,-$C136+1)/D2_T),0))</f>
        <v>0</v>
      </c>
      <c r="BF136" s="548">
        <f ca="1">IF('Clinic Model'!$P$16="Annuity",-IFERROR(PPMT(D2_I/12,$C136,D2_T,OFFSET(BE$131,,-$C136+1),0),),IFERROR(IF($C136=0,0,OFFSET(BE$131,,-$C136+1)/D2_T),0))</f>
        <v>0</v>
      </c>
      <c r="BG136" s="548">
        <f ca="1">IF('Clinic Model'!$P$16="Annuity",-IFERROR(PPMT(D2_I/12,$C136,D2_T,OFFSET(BF$131,,-$C136+1),0),),IFERROR(IF($C136=0,0,OFFSET(BF$131,,-$C136+1)/D2_T),0))</f>
        <v>0</v>
      </c>
      <c r="BH136" s="548">
        <f ca="1">IF('Clinic Model'!$P$16="Annuity",-IFERROR(PPMT(D2_I/12,$C136,D2_T,OFFSET(BG$131,,-$C136+1),0),),IFERROR(IF($C136=0,0,OFFSET(BG$131,,-$C136+1)/D2_T),0))</f>
        <v>0</v>
      </c>
      <c r="BI136" s="548">
        <f ca="1">IF('Clinic Model'!$P$16="Annuity",-IFERROR(PPMT(D2_I/12,$C136,D2_T,OFFSET(BH$131,,-$C136+1),0),),IFERROR(IF($C136=0,0,OFFSET(BH$131,,-$C136+1)/D2_T),0))</f>
        <v>0</v>
      </c>
      <c r="BJ136" s="548">
        <f ca="1">IF('Clinic Model'!$P$16="Annuity",-IFERROR(PPMT(D2_I/12,$C136,D2_T,OFFSET(BI$131,,-$C136+1),0),),IFERROR(IF($C136=0,0,OFFSET(BI$131,,-$C136+1)/D2_T),0))</f>
        <v>0</v>
      </c>
      <c r="BK136" s="548">
        <f ca="1">IF('Clinic Model'!$P$16="Annuity",-IFERROR(PPMT(D2_I/12,$C136,D2_T,OFFSET(BJ$131,,-$C136+1),0),),IFERROR(IF($C136=0,0,OFFSET(BJ$131,,-$C136+1)/D2_T),0))</f>
        <v>0</v>
      </c>
      <c r="BL136" s="548">
        <f ca="1">IF('Clinic Model'!$P$16="Annuity",-IFERROR(PPMT(D2_I/12,$C136,D2_T,OFFSET(BK$131,,-$C136+1),0),),IFERROR(IF($C136=0,0,OFFSET(BK$131,,-$C136+1)/D2_T),0))</f>
        <v>0</v>
      </c>
    </row>
    <row r="137" spans="1:64" ht="10.5" hidden="1" customHeight="1" outlineLevel="1" x14ac:dyDescent="0.3">
      <c r="A137" s="105"/>
      <c r="B137" s="504"/>
      <c r="C137" s="105">
        <f t="shared" si="12"/>
        <v>0</v>
      </c>
      <c r="E137" s="548">
        <f ca="1">IF('Clinic Model'!$P$16="Annuity",-IFERROR(PPMT(D2_I/12,$C137,D2_T,OFFSET(D$131,,-$C137+1),0),),IFERROR(IF($C137=0,0,OFFSET(D$131,,-$C137+1)/D2_T),0))</f>
        <v>0</v>
      </c>
      <c r="F137" s="548">
        <f ca="1">IF('Clinic Model'!$P$16="Annuity",-IFERROR(PPMT(D2_I/12,$C137,D2_T,OFFSET(E$131,,-$C137+1),0),),IFERROR(IF($C137=0,0,OFFSET(E$131,,-$C137+1)/D2_T),0))</f>
        <v>0</v>
      </c>
      <c r="G137" s="548">
        <f ca="1">IF('Clinic Model'!$P$16="Annuity",-IFERROR(PPMT(D2_I/12,$C137,D2_T,OFFSET(F$131,,-$C137+1),0),),IFERROR(IF($C137=0,0,OFFSET(F$131,,-$C137+1)/D2_T),0))</f>
        <v>0</v>
      </c>
      <c r="H137" s="548">
        <f ca="1">IF('Clinic Model'!$P$16="Annuity",-IFERROR(PPMT(D2_I/12,$C137,D2_T,OFFSET(G$131,,-$C137+1),0),),IFERROR(IF($C137=0,0,OFFSET(G$131,,-$C137+1)/D2_T),0))</f>
        <v>0</v>
      </c>
      <c r="I137" s="548">
        <f ca="1">IF('Clinic Model'!$P$16="Annuity",-IFERROR(PPMT(D2_I/12,$C137,D2_T,OFFSET(H$131,,-$C137+1),0),),IFERROR(IF($C137=0,0,OFFSET(H$131,,-$C137+1)/D2_T),0))</f>
        <v>0</v>
      </c>
      <c r="J137" s="548">
        <f ca="1">IF('Clinic Model'!$P$16="Annuity",-IFERROR(PPMT(D2_I/12,$C137,D2_T,OFFSET(I$131,,-$C137+1),0),),IFERROR(IF($C137=0,0,OFFSET(I$131,,-$C137+1)/D2_T),0))</f>
        <v>0</v>
      </c>
      <c r="K137" s="548">
        <f ca="1">IF('Clinic Model'!$P$16="Annuity",-IFERROR(PPMT(D2_I/12,$C137,D2_T,OFFSET(J$131,,-$C137+1),0),),IFERROR(IF($C137=0,0,OFFSET(J$131,,-$C137+1)/D2_T),0))</f>
        <v>0</v>
      </c>
      <c r="L137" s="548">
        <f ca="1">IF('Clinic Model'!$P$16="Annuity",-IFERROR(PPMT(D2_I/12,$C137,D2_T,OFFSET(K$131,,-$C137+1),0),),IFERROR(IF($C137=0,0,OFFSET(K$131,,-$C137+1)/D2_T),0))</f>
        <v>0</v>
      </c>
      <c r="M137" s="548">
        <f ca="1">IF('Clinic Model'!$P$16="Annuity",-IFERROR(PPMT(D2_I/12,$C137,D2_T,OFFSET(L$131,,-$C137+1),0),),IFERROR(IF($C137=0,0,OFFSET(L$131,,-$C137+1)/D2_T),0))</f>
        <v>0</v>
      </c>
      <c r="N137" s="548">
        <f ca="1">IF('Clinic Model'!$P$16="Annuity",-IFERROR(PPMT(D2_I/12,$C137,D2_T,OFFSET(M$131,,-$C137+1),0),),IFERROR(IF($C137=0,0,OFFSET(M$131,,-$C137+1)/D2_T),0))</f>
        <v>0</v>
      </c>
      <c r="O137" s="548">
        <f ca="1">IF('Clinic Model'!$P$16="Annuity",-IFERROR(PPMT(D2_I/12,$C137,D2_T,OFFSET(N$131,,-$C137+1),0),),IFERROR(IF($C137=0,0,OFFSET(N$131,,-$C137+1)/D2_T),0))</f>
        <v>0</v>
      </c>
      <c r="P137" s="548">
        <f ca="1">IF('Clinic Model'!$P$16="Annuity",-IFERROR(PPMT(D2_I/12,$C137,D2_T,OFFSET(O$131,,-$C137+1),0),),IFERROR(IF($C137=0,0,OFFSET(O$131,,-$C137+1)/D2_T),0))</f>
        <v>0</v>
      </c>
      <c r="Q137" s="548">
        <f ca="1">IF('Clinic Model'!$P$16="Annuity",-IFERROR(PPMT(D2_I/12,$C137,D2_T,OFFSET(P$131,,-$C137+1),0),),IFERROR(IF($C137=0,0,OFFSET(P$131,,-$C137+1)/D2_T),0))</f>
        <v>0</v>
      </c>
      <c r="R137" s="548">
        <f ca="1">IF('Clinic Model'!$P$16="Annuity",-IFERROR(PPMT(D2_I/12,$C137,D2_T,OFFSET(Q$131,,-$C137+1),0),),IFERROR(IF($C137=0,0,OFFSET(Q$131,,-$C137+1)/D2_T),0))</f>
        <v>0</v>
      </c>
      <c r="S137" s="548">
        <f ca="1">IF('Clinic Model'!$P$16="Annuity",-IFERROR(PPMT(D2_I/12,$C137,D2_T,OFFSET(R$131,,-$C137+1),0),),IFERROR(IF($C137=0,0,OFFSET(R$131,,-$C137+1)/D2_T),0))</f>
        <v>0</v>
      </c>
      <c r="T137" s="548">
        <f ca="1">IF('Clinic Model'!$P$16="Annuity",-IFERROR(PPMT(D2_I/12,$C137,D2_T,OFFSET(S$131,,-$C137+1),0),),IFERROR(IF($C137=0,0,OFFSET(S$131,,-$C137+1)/D2_T),0))</f>
        <v>0</v>
      </c>
      <c r="U137" s="548">
        <f ca="1">IF('Clinic Model'!$P$16="Annuity",-IFERROR(PPMT(D2_I/12,$C137,D2_T,OFFSET(T$131,,-$C137+1),0),),IFERROR(IF($C137=0,0,OFFSET(T$131,,-$C137+1)/D2_T),0))</f>
        <v>0</v>
      </c>
      <c r="V137" s="548">
        <f ca="1">IF('Clinic Model'!$P$16="Annuity",-IFERROR(PPMT(D2_I/12,$C137,D2_T,OFFSET(U$131,,-$C137+1),0),),IFERROR(IF($C137=0,0,OFFSET(U$131,,-$C137+1)/D2_T),0))</f>
        <v>0</v>
      </c>
      <c r="W137" s="548">
        <f ca="1">IF('Clinic Model'!$P$16="Annuity",-IFERROR(PPMT(D2_I/12,$C137,D2_T,OFFSET(V$131,,-$C137+1),0),),IFERROR(IF($C137=0,0,OFFSET(V$131,,-$C137+1)/D2_T),0))</f>
        <v>0</v>
      </c>
      <c r="X137" s="548">
        <f ca="1">IF('Clinic Model'!$P$16="Annuity",-IFERROR(PPMT(D2_I/12,$C137,D2_T,OFFSET(W$131,,-$C137+1),0),),IFERROR(IF($C137=0,0,OFFSET(W$131,,-$C137+1)/D2_T),0))</f>
        <v>0</v>
      </c>
      <c r="Y137" s="548">
        <f ca="1">IF('Clinic Model'!$P$16="Annuity",-IFERROR(PPMT(D2_I/12,$C137,D2_T,OFFSET(X$131,,-$C137+1),0),),IFERROR(IF($C137=0,0,OFFSET(X$131,,-$C137+1)/D2_T),0))</f>
        <v>0</v>
      </c>
      <c r="Z137" s="548">
        <f ca="1">IF('Clinic Model'!$P$16="Annuity",-IFERROR(PPMT(D2_I/12,$C137,D2_T,OFFSET(Y$131,,-$C137+1),0),),IFERROR(IF($C137=0,0,OFFSET(Y$131,,-$C137+1)/D2_T),0))</f>
        <v>0</v>
      </c>
      <c r="AA137" s="548">
        <f ca="1">IF('Clinic Model'!$P$16="Annuity",-IFERROR(PPMT(D2_I/12,$C137,D2_T,OFFSET(Z$131,,-$C137+1),0),),IFERROR(IF($C137=0,0,OFFSET(Z$131,,-$C137+1)/D2_T),0))</f>
        <v>0</v>
      </c>
      <c r="AB137" s="548">
        <f ca="1">IF('Clinic Model'!$P$16="Annuity",-IFERROR(PPMT(D2_I/12,$C137,D2_T,OFFSET(AA$131,,-$C137+1),0),),IFERROR(IF($C137=0,0,OFFSET(AA$131,,-$C137+1)/D2_T),0))</f>
        <v>0</v>
      </c>
      <c r="AC137" s="548">
        <f ca="1">IF('Clinic Model'!$P$16="Annuity",-IFERROR(PPMT(D2_I/12,$C137,D2_T,OFFSET(AB$131,,-$C137+1),0),),IFERROR(IF($C137=0,0,OFFSET(AB$131,,-$C137+1)/D2_T),0))</f>
        <v>0</v>
      </c>
      <c r="AD137" s="548">
        <f ca="1">IF('Clinic Model'!$P$16="Annuity",-IFERROR(PPMT(D2_I/12,$C137,D2_T,OFFSET(AC$131,,-$C137+1),0),),IFERROR(IF($C137=0,0,OFFSET(AC$131,,-$C137+1)/D2_T),0))</f>
        <v>0</v>
      </c>
      <c r="AE137" s="548">
        <f ca="1">IF('Clinic Model'!$P$16="Annuity",-IFERROR(PPMT(D2_I/12,$C137,D2_T,OFFSET(AD$131,,-$C137+1),0),),IFERROR(IF($C137=0,0,OFFSET(AD$131,,-$C137+1)/D2_T),0))</f>
        <v>0</v>
      </c>
      <c r="AF137" s="548">
        <f ca="1">IF('Clinic Model'!$P$16="Annuity",-IFERROR(PPMT(D2_I/12,$C137,D2_T,OFFSET(AE$131,,-$C137+1),0),),IFERROR(IF($C137=0,0,OFFSET(AE$131,,-$C137+1)/D2_T),0))</f>
        <v>0</v>
      </c>
      <c r="AG137" s="548">
        <f ca="1">IF('Clinic Model'!$P$16="Annuity",-IFERROR(PPMT(D2_I/12,$C137,D2_T,OFFSET(AF$131,,-$C137+1),0),),IFERROR(IF($C137=0,0,OFFSET(AF$131,,-$C137+1)/D2_T),0))</f>
        <v>0</v>
      </c>
      <c r="AH137" s="548">
        <f ca="1">IF('Clinic Model'!$P$16="Annuity",-IFERROR(PPMT(D2_I/12,$C137,D2_T,OFFSET(AG$131,,-$C137+1),0),),IFERROR(IF($C137=0,0,OFFSET(AG$131,,-$C137+1)/D2_T),0))</f>
        <v>0</v>
      </c>
      <c r="AI137" s="548">
        <f ca="1">IF('Clinic Model'!$P$16="Annuity",-IFERROR(PPMT(D2_I/12,$C137,D2_T,OFFSET(AH$131,,-$C137+1),0),),IFERROR(IF($C137=0,0,OFFSET(AH$131,,-$C137+1)/D2_T),0))</f>
        <v>0</v>
      </c>
      <c r="AJ137" s="548">
        <f ca="1">IF('Clinic Model'!$P$16="Annuity",-IFERROR(PPMT(D2_I/12,$C137,D2_T,OFFSET(AI$131,,-$C137+1),0),),IFERROR(IF($C137=0,0,OFFSET(AI$131,,-$C137+1)/D2_T),0))</f>
        <v>0</v>
      </c>
      <c r="AK137" s="548">
        <f ca="1">IF('Clinic Model'!$P$16="Annuity",-IFERROR(PPMT(D2_I/12,$C137,D2_T,OFFSET(AJ$131,,-$C137+1),0),),IFERROR(IF($C137=0,0,OFFSET(AJ$131,,-$C137+1)/D2_T),0))</f>
        <v>0</v>
      </c>
      <c r="AL137" s="548">
        <f ca="1">IF('Clinic Model'!$P$16="Annuity",-IFERROR(PPMT(D2_I/12,$C137,D2_T,OFFSET(AK$131,,-$C137+1),0),),IFERROR(IF($C137=0,0,OFFSET(AK$131,,-$C137+1)/D2_T),0))</f>
        <v>0</v>
      </c>
      <c r="AM137" s="548">
        <f ca="1">IF('Clinic Model'!$P$16="Annuity",-IFERROR(PPMT(D2_I/12,$C137,D2_T,OFFSET(AL$131,,-$C137+1),0),),IFERROR(IF($C137=0,0,OFFSET(AL$131,,-$C137+1)/D2_T),0))</f>
        <v>0</v>
      </c>
      <c r="AN137" s="548">
        <f ca="1">IF('Clinic Model'!$P$16="Annuity",-IFERROR(PPMT(D2_I/12,$C137,D2_T,OFFSET(AM$131,,-$C137+1),0),),IFERROR(IF($C137=0,0,OFFSET(AM$131,,-$C137+1)/D2_T),0))</f>
        <v>0</v>
      </c>
      <c r="AO137" s="548">
        <f ca="1">IF('Clinic Model'!$P$16="Annuity",-IFERROR(PPMT(D2_I/12,$C137,D2_T,OFFSET(AN$131,,-$C137+1),0),),IFERROR(IF($C137=0,0,OFFSET(AN$131,,-$C137+1)/D2_T),0))</f>
        <v>0</v>
      </c>
      <c r="AP137" s="548">
        <f ca="1">IF('Clinic Model'!$P$16="Annuity",-IFERROR(PPMT(D2_I/12,$C137,D2_T,OFFSET(AO$131,,-$C137+1),0),),IFERROR(IF($C137=0,0,OFFSET(AO$131,,-$C137+1)/D2_T),0))</f>
        <v>0</v>
      </c>
      <c r="AQ137" s="548">
        <f ca="1">IF('Clinic Model'!$P$16="Annuity",-IFERROR(PPMT(D2_I/12,$C137,D2_T,OFFSET(AP$131,,-$C137+1),0),),IFERROR(IF($C137=0,0,OFFSET(AP$131,,-$C137+1)/D2_T),0))</f>
        <v>0</v>
      </c>
      <c r="AR137" s="548">
        <f ca="1">IF('Clinic Model'!$P$16="Annuity",-IFERROR(PPMT(D2_I/12,$C137,D2_T,OFFSET(AQ$131,,-$C137+1),0),),IFERROR(IF($C137=0,0,OFFSET(AQ$131,,-$C137+1)/D2_T),0))</f>
        <v>0</v>
      </c>
      <c r="AS137" s="548">
        <f ca="1">IF('Clinic Model'!$P$16="Annuity",-IFERROR(PPMT(D2_I/12,$C137,D2_T,OFFSET(AR$131,,-$C137+1),0),),IFERROR(IF($C137=0,0,OFFSET(AR$131,,-$C137+1)/D2_T),0))</f>
        <v>0</v>
      </c>
      <c r="AT137" s="548">
        <f ca="1">IF('Clinic Model'!$P$16="Annuity",-IFERROR(PPMT(D2_I/12,$C137,D2_T,OFFSET(AS$131,,-$C137+1),0),),IFERROR(IF($C137=0,0,OFFSET(AS$131,,-$C137+1)/D2_T),0))</f>
        <v>0</v>
      </c>
      <c r="AU137" s="548">
        <f ca="1">IF('Clinic Model'!$P$16="Annuity",-IFERROR(PPMT(D2_I/12,$C137,D2_T,OFFSET(AT$131,,-$C137+1),0),),IFERROR(IF($C137=0,0,OFFSET(AT$131,,-$C137+1)/D2_T),0))</f>
        <v>0</v>
      </c>
      <c r="AV137" s="548">
        <f ca="1">IF('Clinic Model'!$P$16="Annuity",-IFERROR(PPMT(D2_I/12,$C137,D2_T,OFFSET(AU$131,,-$C137+1),0),),IFERROR(IF($C137=0,0,OFFSET(AU$131,,-$C137+1)/D2_T),0))</f>
        <v>0</v>
      </c>
      <c r="AW137" s="548">
        <f ca="1">IF('Clinic Model'!$P$16="Annuity",-IFERROR(PPMT(D2_I/12,$C137,D2_T,OFFSET(AV$131,,-$C137+1),0),),IFERROR(IF($C137=0,0,OFFSET(AV$131,,-$C137+1)/D2_T),0))</f>
        <v>0</v>
      </c>
      <c r="AX137" s="548">
        <f ca="1">IF('Clinic Model'!$P$16="Annuity",-IFERROR(PPMT(D2_I/12,$C137,D2_T,OFFSET(AW$131,,-$C137+1),0),),IFERROR(IF($C137=0,0,OFFSET(AW$131,,-$C137+1)/D2_T),0))</f>
        <v>0</v>
      </c>
      <c r="AY137" s="548">
        <f ca="1">IF('Clinic Model'!$P$16="Annuity",-IFERROR(PPMT(D2_I/12,$C137,D2_T,OFFSET(AX$131,,-$C137+1),0),),IFERROR(IF($C137=0,0,OFFSET(AX$131,,-$C137+1)/D2_T),0))</f>
        <v>0</v>
      </c>
      <c r="AZ137" s="548">
        <f ca="1">IF('Clinic Model'!$P$16="Annuity",-IFERROR(PPMT(D2_I/12,$C137,D2_T,OFFSET(AY$131,,-$C137+1),0),),IFERROR(IF($C137=0,0,OFFSET(AY$131,,-$C137+1)/D2_T),0))</f>
        <v>0</v>
      </c>
      <c r="BA137" s="548">
        <f ca="1">IF('Clinic Model'!$P$16="Annuity",-IFERROR(PPMT(D2_I/12,$C137,D2_T,OFFSET(AZ$131,,-$C137+1),0),),IFERROR(IF($C137=0,0,OFFSET(AZ$131,,-$C137+1)/D2_T),0))</f>
        <v>0</v>
      </c>
      <c r="BB137" s="548">
        <f ca="1">IF('Clinic Model'!$P$16="Annuity",-IFERROR(PPMT(D2_I/12,$C137,D2_T,OFFSET(BA$131,,-$C137+1),0),),IFERROR(IF($C137=0,0,OFFSET(BA$131,,-$C137+1)/D2_T),0))</f>
        <v>0</v>
      </c>
      <c r="BC137" s="548">
        <f ca="1">IF('Clinic Model'!$P$16="Annuity",-IFERROR(PPMT(D2_I/12,$C137,D2_T,OFFSET(BB$131,,-$C137+1),0),),IFERROR(IF($C137=0,0,OFFSET(BB$131,,-$C137+1)/D2_T),0))</f>
        <v>0</v>
      </c>
      <c r="BD137" s="548">
        <f ca="1">IF('Clinic Model'!$P$16="Annuity",-IFERROR(PPMT(D2_I/12,$C137,D2_T,OFFSET(BC$131,,-$C137+1),0),),IFERROR(IF($C137=0,0,OFFSET(BC$131,,-$C137+1)/D2_T),0))</f>
        <v>0</v>
      </c>
      <c r="BE137" s="548">
        <f ca="1">IF('Clinic Model'!$P$16="Annuity",-IFERROR(PPMT(D2_I/12,$C137,D2_T,OFFSET(BD$131,,-$C137+1),0),),IFERROR(IF($C137=0,0,OFFSET(BD$131,,-$C137+1)/D2_T),0))</f>
        <v>0</v>
      </c>
      <c r="BF137" s="548">
        <f ca="1">IF('Clinic Model'!$P$16="Annuity",-IFERROR(PPMT(D2_I/12,$C137,D2_T,OFFSET(BE$131,,-$C137+1),0),),IFERROR(IF($C137=0,0,OFFSET(BE$131,,-$C137+1)/D2_T),0))</f>
        <v>0</v>
      </c>
      <c r="BG137" s="548">
        <f ca="1">IF('Clinic Model'!$P$16="Annuity",-IFERROR(PPMT(D2_I/12,$C137,D2_T,OFFSET(BF$131,,-$C137+1),0),),IFERROR(IF($C137=0,0,OFFSET(BF$131,,-$C137+1)/D2_T),0))</f>
        <v>0</v>
      </c>
      <c r="BH137" s="548">
        <f ca="1">IF('Clinic Model'!$P$16="Annuity",-IFERROR(PPMT(D2_I/12,$C137,D2_T,OFFSET(BG$131,,-$C137+1),0),),IFERROR(IF($C137=0,0,OFFSET(BG$131,,-$C137+1)/D2_T),0))</f>
        <v>0</v>
      </c>
      <c r="BI137" s="548">
        <f ca="1">IF('Clinic Model'!$P$16="Annuity",-IFERROR(PPMT(D2_I/12,$C137,D2_T,OFFSET(BH$131,,-$C137+1),0),),IFERROR(IF($C137=0,0,OFFSET(BH$131,,-$C137+1)/D2_T),0))</f>
        <v>0</v>
      </c>
      <c r="BJ137" s="548">
        <f ca="1">IF('Clinic Model'!$P$16="Annuity",-IFERROR(PPMT(D2_I/12,$C137,D2_T,OFFSET(BI$131,,-$C137+1),0),),IFERROR(IF($C137=0,0,OFFSET(BI$131,,-$C137+1)/D2_T),0))</f>
        <v>0</v>
      </c>
      <c r="BK137" s="548">
        <f ca="1">IF('Clinic Model'!$P$16="Annuity",-IFERROR(PPMT(D2_I/12,$C137,D2_T,OFFSET(BJ$131,,-$C137+1),0),),IFERROR(IF($C137=0,0,OFFSET(BJ$131,,-$C137+1)/D2_T),0))</f>
        <v>0</v>
      </c>
      <c r="BL137" s="548">
        <f ca="1">IF('Clinic Model'!$P$16="Annuity",-IFERROR(PPMT(D2_I/12,$C137,D2_T,OFFSET(BK$131,,-$C137+1),0),),IFERROR(IF($C137=0,0,OFFSET(BK$131,,-$C137+1)/D2_T),0))</f>
        <v>0</v>
      </c>
    </row>
    <row r="138" spans="1:64" ht="10.5" hidden="1" customHeight="1" outlineLevel="1" x14ac:dyDescent="0.3">
      <c r="A138" s="105"/>
      <c r="B138" s="504"/>
      <c r="C138" s="105">
        <f t="shared" si="12"/>
        <v>0</v>
      </c>
      <c r="E138" s="548">
        <f ca="1">IF('Clinic Model'!$P$16="Annuity",-IFERROR(PPMT(D2_I/12,$C138,D2_T,OFFSET(D$131,,-$C138+1),0),),IFERROR(IF($C138=0,0,OFFSET(D$131,,-$C138+1)/D2_T),0))</f>
        <v>0</v>
      </c>
      <c r="F138" s="548">
        <f ca="1">IF('Clinic Model'!$P$16="Annuity",-IFERROR(PPMT(D2_I/12,$C138,D2_T,OFFSET(E$131,,-$C138+1),0),),IFERROR(IF($C138=0,0,OFFSET(E$131,,-$C138+1)/D2_T),0))</f>
        <v>0</v>
      </c>
      <c r="G138" s="548">
        <f ca="1">IF('Clinic Model'!$P$16="Annuity",-IFERROR(PPMT(D2_I/12,$C138,D2_T,OFFSET(F$131,,-$C138+1),0),),IFERROR(IF($C138=0,0,OFFSET(F$131,,-$C138+1)/D2_T),0))</f>
        <v>0</v>
      </c>
      <c r="H138" s="548">
        <f ca="1">IF('Clinic Model'!$P$16="Annuity",-IFERROR(PPMT(D2_I/12,$C138,D2_T,OFFSET(G$131,,-$C138+1),0),),IFERROR(IF($C138=0,0,OFFSET(G$131,,-$C138+1)/D2_T),0))</f>
        <v>0</v>
      </c>
      <c r="I138" s="548">
        <f ca="1">IF('Clinic Model'!$P$16="Annuity",-IFERROR(PPMT(D2_I/12,$C138,D2_T,OFFSET(H$131,,-$C138+1),0),),IFERROR(IF($C138=0,0,OFFSET(H$131,,-$C138+1)/D2_T),0))</f>
        <v>0</v>
      </c>
      <c r="J138" s="548">
        <f ca="1">IF('Clinic Model'!$P$16="Annuity",-IFERROR(PPMT(D2_I/12,$C138,D2_T,OFFSET(I$131,,-$C138+1),0),),IFERROR(IF($C138=0,0,OFFSET(I$131,,-$C138+1)/D2_T),0))</f>
        <v>0</v>
      </c>
      <c r="K138" s="548">
        <f ca="1">IF('Clinic Model'!$P$16="Annuity",-IFERROR(PPMT(D2_I/12,$C138,D2_T,OFFSET(J$131,,-$C138+1),0),),IFERROR(IF($C138=0,0,OFFSET(J$131,,-$C138+1)/D2_T),0))</f>
        <v>0</v>
      </c>
      <c r="L138" s="548">
        <f ca="1">IF('Clinic Model'!$P$16="Annuity",-IFERROR(PPMT(D2_I/12,$C138,D2_T,OFFSET(K$131,,-$C138+1),0),),IFERROR(IF($C138=0,0,OFFSET(K$131,,-$C138+1)/D2_T),0))</f>
        <v>0</v>
      </c>
      <c r="M138" s="548">
        <f ca="1">IF('Clinic Model'!$P$16="Annuity",-IFERROR(PPMT(D2_I/12,$C138,D2_T,OFFSET(L$131,,-$C138+1),0),),IFERROR(IF($C138=0,0,OFFSET(L$131,,-$C138+1)/D2_T),0))</f>
        <v>0</v>
      </c>
      <c r="N138" s="548">
        <f ca="1">IF('Clinic Model'!$P$16="Annuity",-IFERROR(PPMT(D2_I/12,$C138,D2_T,OFFSET(M$131,,-$C138+1),0),),IFERROR(IF($C138=0,0,OFFSET(M$131,,-$C138+1)/D2_T),0))</f>
        <v>0</v>
      </c>
      <c r="O138" s="548">
        <f ca="1">IF('Clinic Model'!$P$16="Annuity",-IFERROR(PPMT(D2_I/12,$C138,D2_T,OFFSET(N$131,,-$C138+1),0),),IFERROR(IF($C138=0,0,OFFSET(N$131,,-$C138+1)/D2_T),0))</f>
        <v>0</v>
      </c>
      <c r="P138" s="548">
        <f ca="1">IF('Clinic Model'!$P$16="Annuity",-IFERROR(PPMT(D2_I/12,$C138,D2_T,OFFSET(O$131,,-$C138+1),0),),IFERROR(IF($C138=0,0,OFFSET(O$131,,-$C138+1)/D2_T),0))</f>
        <v>0</v>
      </c>
      <c r="Q138" s="548">
        <f ca="1">IF('Clinic Model'!$P$16="Annuity",-IFERROR(PPMT(D2_I/12,$C138,D2_T,OFFSET(P$131,,-$C138+1),0),),IFERROR(IF($C138=0,0,OFFSET(P$131,,-$C138+1)/D2_T),0))</f>
        <v>0</v>
      </c>
      <c r="R138" s="548">
        <f ca="1">IF('Clinic Model'!$P$16="Annuity",-IFERROR(PPMT(D2_I/12,$C138,D2_T,OFFSET(Q$131,,-$C138+1),0),),IFERROR(IF($C138=0,0,OFFSET(Q$131,,-$C138+1)/D2_T),0))</f>
        <v>0</v>
      </c>
      <c r="S138" s="548">
        <f ca="1">IF('Clinic Model'!$P$16="Annuity",-IFERROR(PPMT(D2_I/12,$C138,D2_T,OFFSET(R$131,,-$C138+1),0),),IFERROR(IF($C138=0,0,OFFSET(R$131,,-$C138+1)/D2_T),0))</f>
        <v>0</v>
      </c>
      <c r="T138" s="548">
        <f ca="1">IF('Clinic Model'!$P$16="Annuity",-IFERROR(PPMT(D2_I/12,$C138,D2_T,OFFSET(S$131,,-$C138+1),0),),IFERROR(IF($C138=0,0,OFFSET(S$131,,-$C138+1)/D2_T),0))</f>
        <v>0</v>
      </c>
      <c r="U138" s="548">
        <f ca="1">IF('Clinic Model'!$P$16="Annuity",-IFERROR(PPMT(D2_I/12,$C138,D2_T,OFFSET(T$131,,-$C138+1),0),),IFERROR(IF($C138=0,0,OFFSET(T$131,,-$C138+1)/D2_T),0))</f>
        <v>0</v>
      </c>
      <c r="V138" s="548">
        <f ca="1">IF('Clinic Model'!$P$16="Annuity",-IFERROR(PPMT(D2_I/12,$C138,D2_T,OFFSET(U$131,,-$C138+1),0),),IFERROR(IF($C138=0,0,OFFSET(U$131,,-$C138+1)/D2_T),0))</f>
        <v>0</v>
      </c>
      <c r="W138" s="548">
        <f ca="1">IF('Clinic Model'!$P$16="Annuity",-IFERROR(PPMT(D2_I/12,$C138,D2_T,OFFSET(V$131,,-$C138+1),0),),IFERROR(IF($C138=0,0,OFFSET(V$131,,-$C138+1)/D2_T),0))</f>
        <v>0</v>
      </c>
      <c r="X138" s="548">
        <f ca="1">IF('Clinic Model'!$P$16="Annuity",-IFERROR(PPMT(D2_I/12,$C138,D2_T,OFFSET(W$131,,-$C138+1),0),),IFERROR(IF($C138=0,0,OFFSET(W$131,,-$C138+1)/D2_T),0))</f>
        <v>0</v>
      </c>
      <c r="Y138" s="548">
        <f ca="1">IF('Clinic Model'!$P$16="Annuity",-IFERROR(PPMT(D2_I/12,$C138,D2_T,OFFSET(X$131,,-$C138+1),0),),IFERROR(IF($C138=0,0,OFFSET(X$131,,-$C138+1)/D2_T),0))</f>
        <v>0</v>
      </c>
      <c r="Z138" s="548">
        <f ca="1">IF('Clinic Model'!$P$16="Annuity",-IFERROR(PPMT(D2_I/12,$C138,D2_T,OFFSET(Y$131,,-$C138+1),0),),IFERROR(IF($C138=0,0,OFFSET(Y$131,,-$C138+1)/D2_T),0))</f>
        <v>0</v>
      </c>
      <c r="AA138" s="548">
        <f ca="1">IF('Clinic Model'!$P$16="Annuity",-IFERROR(PPMT(D2_I/12,$C138,D2_T,OFFSET(Z$131,,-$C138+1),0),),IFERROR(IF($C138=0,0,OFFSET(Z$131,,-$C138+1)/D2_T),0))</f>
        <v>0</v>
      </c>
      <c r="AB138" s="548">
        <f ca="1">IF('Clinic Model'!$P$16="Annuity",-IFERROR(PPMT(D2_I/12,$C138,D2_T,OFFSET(AA$131,,-$C138+1),0),),IFERROR(IF($C138=0,0,OFFSET(AA$131,,-$C138+1)/D2_T),0))</f>
        <v>0</v>
      </c>
      <c r="AC138" s="548">
        <f ca="1">IF('Clinic Model'!$P$16="Annuity",-IFERROR(PPMT(D2_I/12,$C138,D2_T,OFFSET(AB$131,,-$C138+1),0),),IFERROR(IF($C138=0,0,OFFSET(AB$131,,-$C138+1)/D2_T),0))</f>
        <v>0</v>
      </c>
      <c r="AD138" s="548">
        <f ca="1">IF('Clinic Model'!$P$16="Annuity",-IFERROR(PPMT(D2_I/12,$C138,D2_T,OFFSET(AC$131,,-$C138+1),0),),IFERROR(IF($C138=0,0,OFFSET(AC$131,,-$C138+1)/D2_T),0))</f>
        <v>0</v>
      </c>
      <c r="AE138" s="548">
        <f ca="1">IF('Clinic Model'!$P$16="Annuity",-IFERROR(PPMT(D2_I/12,$C138,D2_T,OFFSET(AD$131,,-$C138+1),0),),IFERROR(IF($C138=0,0,OFFSET(AD$131,,-$C138+1)/D2_T),0))</f>
        <v>0</v>
      </c>
      <c r="AF138" s="548">
        <f ca="1">IF('Clinic Model'!$P$16="Annuity",-IFERROR(PPMT(D2_I/12,$C138,D2_T,OFFSET(AE$131,,-$C138+1),0),),IFERROR(IF($C138=0,0,OFFSET(AE$131,,-$C138+1)/D2_T),0))</f>
        <v>0</v>
      </c>
      <c r="AG138" s="548">
        <f ca="1">IF('Clinic Model'!$P$16="Annuity",-IFERROR(PPMT(D2_I/12,$C138,D2_T,OFFSET(AF$131,,-$C138+1),0),),IFERROR(IF($C138=0,0,OFFSET(AF$131,,-$C138+1)/D2_T),0))</f>
        <v>0</v>
      </c>
      <c r="AH138" s="548">
        <f ca="1">IF('Clinic Model'!$P$16="Annuity",-IFERROR(PPMT(D2_I/12,$C138,D2_T,OFFSET(AG$131,,-$C138+1),0),),IFERROR(IF($C138=0,0,OFFSET(AG$131,,-$C138+1)/D2_T),0))</f>
        <v>0</v>
      </c>
      <c r="AI138" s="548">
        <f ca="1">IF('Clinic Model'!$P$16="Annuity",-IFERROR(PPMT(D2_I/12,$C138,D2_T,OFFSET(AH$131,,-$C138+1),0),),IFERROR(IF($C138=0,0,OFFSET(AH$131,,-$C138+1)/D2_T),0))</f>
        <v>0</v>
      </c>
      <c r="AJ138" s="548">
        <f ca="1">IF('Clinic Model'!$P$16="Annuity",-IFERROR(PPMT(D2_I/12,$C138,D2_T,OFFSET(AI$131,,-$C138+1),0),),IFERROR(IF($C138=0,0,OFFSET(AI$131,,-$C138+1)/D2_T),0))</f>
        <v>0</v>
      </c>
      <c r="AK138" s="548">
        <f ca="1">IF('Clinic Model'!$P$16="Annuity",-IFERROR(PPMT(D2_I/12,$C138,D2_T,OFFSET(AJ$131,,-$C138+1),0),),IFERROR(IF($C138=0,0,OFFSET(AJ$131,,-$C138+1)/D2_T),0))</f>
        <v>0</v>
      </c>
      <c r="AL138" s="548">
        <f ca="1">IF('Clinic Model'!$P$16="Annuity",-IFERROR(PPMT(D2_I/12,$C138,D2_T,OFFSET(AK$131,,-$C138+1),0),),IFERROR(IF($C138=0,0,OFFSET(AK$131,,-$C138+1)/D2_T),0))</f>
        <v>0</v>
      </c>
      <c r="AM138" s="548">
        <f ca="1">IF('Clinic Model'!$P$16="Annuity",-IFERROR(PPMT(D2_I/12,$C138,D2_T,OFFSET(AL$131,,-$C138+1),0),),IFERROR(IF($C138=0,0,OFFSET(AL$131,,-$C138+1)/D2_T),0))</f>
        <v>0</v>
      </c>
      <c r="AN138" s="548">
        <f ca="1">IF('Clinic Model'!$P$16="Annuity",-IFERROR(PPMT(D2_I/12,$C138,D2_T,OFFSET(AM$131,,-$C138+1),0),),IFERROR(IF($C138=0,0,OFFSET(AM$131,,-$C138+1)/D2_T),0))</f>
        <v>0</v>
      </c>
      <c r="AO138" s="548">
        <f ca="1">IF('Clinic Model'!$P$16="Annuity",-IFERROR(PPMT(D2_I/12,$C138,D2_T,OFFSET(AN$131,,-$C138+1),0),),IFERROR(IF($C138=0,0,OFFSET(AN$131,,-$C138+1)/D2_T),0))</f>
        <v>0</v>
      </c>
      <c r="AP138" s="548">
        <f ca="1">IF('Clinic Model'!$P$16="Annuity",-IFERROR(PPMT(D2_I/12,$C138,D2_T,OFFSET(AO$131,,-$C138+1),0),),IFERROR(IF($C138=0,0,OFFSET(AO$131,,-$C138+1)/D2_T),0))</f>
        <v>0</v>
      </c>
      <c r="AQ138" s="548">
        <f ca="1">IF('Clinic Model'!$P$16="Annuity",-IFERROR(PPMT(D2_I/12,$C138,D2_T,OFFSET(AP$131,,-$C138+1),0),),IFERROR(IF($C138=0,0,OFFSET(AP$131,,-$C138+1)/D2_T),0))</f>
        <v>0</v>
      </c>
      <c r="AR138" s="548">
        <f ca="1">IF('Clinic Model'!$P$16="Annuity",-IFERROR(PPMT(D2_I/12,$C138,D2_T,OFFSET(AQ$131,,-$C138+1),0),),IFERROR(IF($C138=0,0,OFFSET(AQ$131,,-$C138+1)/D2_T),0))</f>
        <v>0</v>
      </c>
      <c r="AS138" s="548">
        <f ca="1">IF('Clinic Model'!$P$16="Annuity",-IFERROR(PPMT(D2_I/12,$C138,D2_T,OFFSET(AR$131,,-$C138+1),0),),IFERROR(IF($C138=0,0,OFFSET(AR$131,,-$C138+1)/D2_T),0))</f>
        <v>0</v>
      </c>
      <c r="AT138" s="548">
        <f ca="1">IF('Clinic Model'!$P$16="Annuity",-IFERROR(PPMT(D2_I/12,$C138,D2_T,OFFSET(AS$131,,-$C138+1),0),),IFERROR(IF($C138=0,0,OFFSET(AS$131,,-$C138+1)/D2_T),0))</f>
        <v>0</v>
      </c>
      <c r="AU138" s="548">
        <f ca="1">IF('Clinic Model'!$P$16="Annuity",-IFERROR(PPMT(D2_I/12,$C138,D2_T,OFFSET(AT$131,,-$C138+1),0),),IFERROR(IF($C138=0,0,OFFSET(AT$131,,-$C138+1)/D2_T),0))</f>
        <v>0</v>
      </c>
      <c r="AV138" s="548">
        <f ca="1">IF('Clinic Model'!$P$16="Annuity",-IFERROR(PPMT(D2_I/12,$C138,D2_T,OFFSET(AU$131,,-$C138+1),0),),IFERROR(IF($C138=0,0,OFFSET(AU$131,,-$C138+1)/D2_T),0))</f>
        <v>0</v>
      </c>
      <c r="AW138" s="548">
        <f ca="1">IF('Clinic Model'!$P$16="Annuity",-IFERROR(PPMT(D2_I/12,$C138,D2_T,OFFSET(AV$131,,-$C138+1),0),),IFERROR(IF($C138=0,0,OFFSET(AV$131,,-$C138+1)/D2_T),0))</f>
        <v>0</v>
      </c>
      <c r="AX138" s="548">
        <f ca="1">IF('Clinic Model'!$P$16="Annuity",-IFERROR(PPMT(D2_I/12,$C138,D2_T,OFFSET(AW$131,,-$C138+1),0),),IFERROR(IF($C138=0,0,OFFSET(AW$131,,-$C138+1)/D2_T),0))</f>
        <v>0</v>
      </c>
      <c r="AY138" s="548">
        <f ca="1">IF('Clinic Model'!$P$16="Annuity",-IFERROR(PPMT(D2_I/12,$C138,D2_T,OFFSET(AX$131,,-$C138+1),0),),IFERROR(IF($C138=0,0,OFFSET(AX$131,,-$C138+1)/D2_T),0))</f>
        <v>0</v>
      </c>
      <c r="AZ138" s="548">
        <f ca="1">IF('Clinic Model'!$P$16="Annuity",-IFERROR(PPMT(D2_I/12,$C138,D2_T,OFFSET(AY$131,,-$C138+1),0),),IFERROR(IF($C138=0,0,OFFSET(AY$131,,-$C138+1)/D2_T),0))</f>
        <v>0</v>
      </c>
      <c r="BA138" s="548">
        <f ca="1">IF('Clinic Model'!$P$16="Annuity",-IFERROR(PPMT(D2_I/12,$C138,D2_T,OFFSET(AZ$131,,-$C138+1),0),),IFERROR(IF($C138=0,0,OFFSET(AZ$131,,-$C138+1)/D2_T),0))</f>
        <v>0</v>
      </c>
      <c r="BB138" s="548">
        <f ca="1">IF('Clinic Model'!$P$16="Annuity",-IFERROR(PPMT(D2_I/12,$C138,D2_T,OFFSET(BA$131,,-$C138+1),0),),IFERROR(IF($C138=0,0,OFFSET(BA$131,,-$C138+1)/D2_T),0))</f>
        <v>0</v>
      </c>
      <c r="BC138" s="548">
        <f ca="1">IF('Clinic Model'!$P$16="Annuity",-IFERROR(PPMT(D2_I/12,$C138,D2_T,OFFSET(BB$131,,-$C138+1),0),),IFERROR(IF($C138=0,0,OFFSET(BB$131,,-$C138+1)/D2_T),0))</f>
        <v>0</v>
      </c>
      <c r="BD138" s="548">
        <f ca="1">IF('Clinic Model'!$P$16="Annuity",-IFERROR(PPMT(D2_I/12,$C138,D2_T,OFFSET(BC$131,,-$C138+1),0),),IFERROR(IF($C138=0,0,OFFSET(BC$131,,-$C138+1)/D2_T),0))</f>
        <v>0</v>
      </c>
      <c r="BE138" s="548">
        <f ca="1">IF('Clinic Model'!$P$16="Annuity",-IFERROR(PPMT(D2_I/12,$C138,D2_T,OFFSET(BD$131,,-$C138+1),0),),IFERROR(IF($C138=0,0,OFFSET(BD$131,,-$C138+1)/D2_T),0))</f>
        <v>0</v>
      </c>
      <c r="BF138" s="548">
        <f ca="1">IF('Clinic Model'!$P$16="Annuity",-IFERROR(PPMT(D2_I/12,$C138,D2_T,OFFSET(BE$131,,-$C138+1),0),),IFERROR(IF($C138=0,0,OFFSET(BE$131,,-$C138+1)/D2_T),0))</f>
        <v>0</v>
      </c>
      <c r="BG138" s="548">
        <f ca="1">IF('Clinic Model'!$P$16="Annuity",-IFERROR(PPMT(D2_I/12,$C138,D2_T,OFFSET(BF$131,,-$C138+1),0),),IFERROR(IF($C138=0,0,OFFSET(BF$131,,-$C138+1)/D2_T),0))</f>
        <v>0</v>
      </c>
      <c r="BH138" s="548">
        <f ca="1">IF('Clinic Model'!$P$16="Annuity",-IFERROR(PPMT(D2_I/12,$C138,D2_T,OFFSET(BG$131,,-$C138+1),0),),IFERROR(IF($C138=0,0,OFFSET(BG$131,,-$C138+1)/D2_T),0))</f>
        <v>0</v>
      </c>
      <c r="BI138" s="548">
        <f ca="1">IF('Clinic Model'!$P$16="Annuity",-IFERROR(PPMT(D2_I/12,$C138,D2_T,OFFSET(BH$131,,-$C138+1),0),),IFERROR(IF($C138=0,0,OFFSET(BH$131,,-$C138+1)/D2_T),0))</f>
        <v>0</v>
      </c>
      <c r="BJ138" s="548">
        <f ca="1">IF('Clinic Model'!$P$16="Annuity",-IFERROR(PPMT(D2_I/12,$C138,D2_T,OFFSET(BI$131,,-$C138+1),0),),IFERROR(IF($C138=0,0,OFFSET(BI$131,,-$C138+1)/D2_T),0))</f>
        <v>0</v>
      </c>
      <c r="BK138" s="548">
        <f ca="1">IF('Clinic Model'!$P$16="Annuity",-IFERROR(PPMT(D2_I/12,$C138,D2_T,OFFSET(BJ$131,,-$C138+1),0),),IFERROR(IF($C138=0,0,OFFSET(BJ$131,,-$C138+1)/D2_T),0))</f>
        <v>0</v>
      </c>
      <c r="BL138" s="548">
        <f ca="1">IF('Clinic Model'!$P$16="Annuity",-IFERROR(PPMT(D2_I/12,$C138,D2_T,OFFSET(BK$131,,-$C138+1),0),),IFERROR(IF($C138=0,0,OFFSET(BK$131,,-$C138+1)/D2_T),0))</f>
        <v>0</v>
      </c>
    </row>
    <row r="139" spans="1:64" ht="10.5" hidden="1" customHeight="1" outlineLevel="1" x14ac:dyDescent="0.3">
      <c r="A139" s="105"/>
      <c r="B139" s="504"/>
      <c r="C139" s="105">
        <f t="shared" si="12"/>
        <v>0</v>
      </c>
      <c r="E139" s="548">
        <f ca="1">IF('Clinic Model'!$P$16="Annuity",-IFERROR(PPMT(D2_I/12,$C139,D2_T,OFFSET(D$131,,-$C139+1),0),),IFERROR(IF($C139=0,0,OFFSET(D$131,,-$C139+1)/D2_T),0))</f>
        <v>0</v>
      </c>
      <c r="F139" s="548">
        <f ca="1">IF('Clinic Model'!$P$16="Annuity",-IFERROR(PPMT(D2_I/12,$C139,D2_T,OFFSET(E$131,,-$C139+1),0),),IFERROR(IF($C139=0,0,OFFSET(E$131,,-$C139+1)/D2_T),0))</f>
        <v>0</v>
      </c>
      <c r="G139" s="548">
        <f ca="1">IF('Clinic Model'!$P$16="Annuity",-IFERROR(PPMT(D2_I/12,$C139,D2_T,OFFSET(F$131,,-$C139+1),0),),IFERROR(IF($C139=0,0,OFFSET(F$131,,-$C139+1)/D2_T),0))</f>
        <v>0</v>
      </c>
      <c r="H139" s="548">
        <f ca="1">IF('Clinic Model'!$P$16="Annuity",-IFERROR(PPMT(D2_I/12,$C139,D2_T,OFFSET(G$131,,-$C139+1),0),),IFERROR(IF($C139=0,0,OFFSET(G$131,,-$C139+1)/D2_T),0))</f>
        <v>0</v>
      </c>
      <c r="I139" s="548">
        <f ca="1">IF('Clinic Model'!$P$16="Annuity",-IFERROR(PPMT(D2_I/12,$C139,D2_T,OFFSET(H$131,,-$C139+1),0),),IFERROR(IF($C139=0,0,OFFSET(H$131,,-$C139+1)/D2_T),0))</f>
        <v>0</v>
      </c>
      <c r="J139" s="548">
        <f ca="1">IF('Clinic Model'!$P$16="Annuity",-IFERROR(PPMT(D2_I/12,$C139,D2_T,OFFSET(I$131,,-$C139+1),0),),IFERROR(IF($C139=0,0,OFFSET(I$131,,-$C139+1)/D2_T),0))</f>
        <v>0</v>
      </c>
      <c r="K139" s="548">
        <f ca="1">IF('Clinic Model'!$P$16="Annuity",-IFERROR(PPMT(D2_I/12,$C139,D2_T,OFFSET(J$131,,-$C139+1),0),),IFERROR(IF($C139=0,0,OFFSET(J$131,,-$C139+1)/D2_T),0))</f>
        <v>0</v>
      </c>
      <c r="L139" s="548">
        <f ca="1">IF('Clinic Model'!$P$16="Annuity",-IFERROR(PPMT(D2_I/12,$C139,D2_T,OFFSET(K$131,,-$C139+1),0),),IFERROR(IF($C139=0,0,OFFSET(K$131,,-$C139+1)/D2_T),0))</f>
        <v>0</v>
      </c>
      <c r="M139" s="548">
        <f ca="1">IF('Clinic Model'!$P$16="Annuity",-IFERROR(PPMT(D2_I/12,$C139,D2_T,OFFSET(L$131,,-$C139+1),0),),IFERROR(IF($C139=0,0,OFFSET(L$131,,-$C139+1)/D2_T),0))</f>
        <v>0</v>
      </c>
      <c r="N139" s="548">
        <f ca="1">IF('Clinic Model'!$P$16="Annuity",-IFERROR(PPMT(D2_I/12,$C139,D2_T,OFFSET(M$131,,-$C139+1),0),),IFERROR(IF($C139=0,0,OFFSET(M$131,,-$C139+1)/D2_T),0))</f>
        <v>0</v>
      </c>
      <c r="O139" s="548">
        <f ca="1">IF('Clinic Model'!$P$16="Annuity",-IFERROR(PPMT(D2_I/12,$C139,D2_T,OFFSET(N$131,,-$C139+1),0),),IFERROR(IF($C139=0,0,OFFSET(N$131,,-$C139+1)/D2_T),0))</f>
        <v>0</v>
      </c>
      <c r="P139" s="548">
        <f ca="1">IF('Clinic Model'!$P$16="Annuity",-IFERROR(PPMT(D2_I/12,$C139,D2_T,OFFSET(O$131,,-$C139+1),0),),IFERROR(IF($C139=0,0,OFFSET(O$131,,-$C139+1)/D2_T),0))</f>
        <v>0</v>
      </c>
      <c r="Q139" s="548">
        <f ca="1">IF('Clinic Model'!$P$16="Annuity",-IFERROR(PPMT(D2_I/12,$C139,D2_T,OFFSET(P$131,,-$C139+1),0),),IFERROR(IF($C139=0,0,OFFSET(P$131,,-$C139+1)/D2_T),0))</f>
        <v>0</v>
      </c>
      <c r="R139" s="548">
        <f ca="1">IF('Clinic Model'!$P$16="Annuity",-IFERROR(PPMT(D2_I/12,$C139,D2_T,OFFSET(Q$131,,-$C139+1),0),),IFERROR(IF($C139=0,0,OFFSET(Q$131,,-$C139+1)/D2_T),0))</f>
        <v>0</v>
      </c>
      <c r="S139" s="548">
        <f ca="1">IF('Clinic Model'!$P$16="Annuity",-IFERROR(PPMT(D2_I/12,$C139,D2_T,OFFSET(R$131,,-$C139+1),0),),IFERROR(IF($C139=0,0,OFFSET(R$131,,-$C139+1)/D2_T),0))</f>
        <v>0</v>
      </c>
      <c r="T139" s="548">
        <f ca="1">IF('Clinic Model'!$P$16="Annuity",-IFERROR(PPMT(D2_I/12,$C139,D2_T,OFFSET(S$131,,-$C139+1),0),),IFERROR(IF($C139=0,0,OFFSET(S$131,,-$C139+1)/D2_T),0))</f>
        <v>0</v>
      </c>
      <c r="U139" s="548">
        <f ca="1">IF('Clinic Model'!$P$16="Annuity",-IFERROR(PPMT(D2_I/12,$C139,D2_T,OFFSET(T$131,,-$C139+1),0),),IFERROR(IF($C139=0,0,OFFSET(T$131,,-$C139+1)/D2_T),0))</f>
        <v>0</v>
      </c>
      <c r="V139" s="548">
        <f ca="1">IF('Clinic Model'!$P$16="Annuity",-IFERROR(PPMT(D2_I/12,$C139,D2_T,OFFSET(U$131,,-$C139+1),0),),IFERROR(IF($C139=0,0,OFFSET(U$131,,-$C139+1)/D2_T),0))</f>
        <v>0</v>
      </c>
      <c r="W139" s="548">
        <f ca="1">IF('Clinic Model'!$P$16="Annuity",-IFERROR(PPMT(D2_I/12,$C139,D2_T,OFFSET(V$131,,-$C139+1),0),),IFERROR(IF($C139=0,0,OFFSET(V$131,,-$C139+1)/D2_T),0))</f>
        <v>0</v>
      </c>
      <c r="X139" s="548">
        <f ca="1">IF('Clinic Model'!$P$16="Annuity",-IFERROR(PPMT(D2_I/12,$C139,D2_T,OFFSET(W$131,,-$C139+1),0),),IFERROR(IF($C139=0,0,OFFSET(W$131,,-$C139+1)/D2_T),0))</f>
        <v>0</v>
      </c>
      <c r="Y139" s="548">
        <f ca="1">IF('Clinic Model'!$P$16="Annuity",-IFERROR(PPMT(D2_I/12,$C139,D2_T,OFFSET(X$131,,-$C139+1),0),),IFERROR(IF($C139=0,0,OFFSET(X$131,,-$C139+1)/D2_T),0))</f>
        <v>0</v>
      </c>
      <c r="Z139" s="548">
        <f ca="1">IF('Clinic Model'!$P$16="Annuity",-IFERROR(PPMT(D2_I/12,$C139,D2_T,OFFSET(Y$131,,-$C139+1),0),),IFERROR(IF($C139=0,0,OFFSET(Y$131,,-$C139+1)/D2_T),0))</f>
        <v>0</v>
      </c>
      <c r="AA139" s="548">
        <f ca="1">IF('Clinic Model'!$P$16="Annuity",-IFERROR(PPMT(D2_I/12,$C139,D2_T,OFFSET(Z$131,,-$C139+1),0),),IFERROR(IF($C139=0,0,OFFSET(Z$131,,-$C139+1)/D2_T),0))</f>
        <v>0</v>
      </c>
      <c r="AB139" s="548">
        <f ca="1">IF('Clinic Model'!$P$16="Annuity",-IFERROR(PPMT(D2_I/12,$C139,D2_T,OFFSET(AA$131,,-$C139+1),0),),IFERROR(IF($C139=0,0,OFFSET(AA$131,,-$C139+1)/D2_T),0))</f>
        <v>0</v>
      </c>
      <c r="AC139" s="548">
        <f ca="1">IF('Clinic Model'!$P$16="Annuity",-IFERROR(PPMT(D2_I/12,$C139,D2_T,OFFSET(AB$131,,-$C139+1),0),),IFERROR(IF($C139=0,0,OFFSET(AB$131,,-$C139+1)/D2_T),0))</f>
        <v>0</v>
      </c>
      <c r="AD139" s="548">
        <f ca="1">IF('Clinic Model'!$P$16="Annuity",-IFERROR(PPMT(D2_I/12,$C139,D2_T,OFFSET(AC$131,,-$C139+1),0),),IFERROR(IF($C139=0,0,OFFSET(AC$131,,-$C139+1)/D2_T),0))</f>
        <v>0</v>
      </c>
      <c r="AE139" s="548">
        <f ca="1">IF('Clinic Model'!$P$16="Annuity",-IFERROR(PPMT(D2_I/12,$C139,D2_T,OFFSET(AD$131,,-$C139+1),0),),IFERROR(IF($C139=0,0,OFFSET(AD$131,,-$C139+1)/D2_T),0))</f>
        <v>0</v>
      </c>
      <c r="AF139" s="548">
        <f ca="1">IF('Clinic Model'!$P$16="Annuity",-IFERROR(PPMT(D2_I/12,$C139,D2_T,OFFSET(AE$131,,-$C139+1),0),),IFERROR(IF($C139=0,0,OFFSET(AE$131,,-$C139+1)/D2_T),0))</f>
        <v>0</v>
      </c>
      <c r="AG139" s="548">
        <f ca="1">IF('Clinic Model'!$P$16="Annuity",-IFERROR(PPMT(D2_I/12,$C139,D2_T,OFFSET(AF$131,,-$C139+1),0),),IFERROR(IF($C139=0,0,OFFSET(AF$131,,-$C139+1)/D2_T),0))</f>
        <v>0</v>
      </c>
      <c r="AH139" s="548">
        <f ca="1">IF('Clinic Model'!$P$16="Annuity",-IFERROR(PPMT(D2_I/12,$C139,D2_T,OFFSET(AG$131,,-$C139+1),0),),IFERROR(IF($C139=0,0,OFFSET(AG$131,,-$C139+1)/D2_T),0))</f>
        <v>0</v>
      </c>
      <c r="AI139" s="548">
        <f ca="1">IF('Clinic Model'!$P$16="Annuity",-IFERROR(PPMT(D2_I/12,$C139,D2_T,OFFSET(AH$131,,-$C139+1),0),),IFERROR(IF($C139=0,0,OFFSET(AH$131,,-$C139+1)/D2_T),0))</f>
        <v>0</v>
      </c>
      <c r="AJ139" s="548">
        <f ca="1">IF('Clinic Model'!$P$16="Annuity",-IFERROR(PPMT(D2_I/12,$C139,D2_T,OFFSET(AI$131,,-$C139+1),0),),IFERROR(IF($C139=0,0,OFFSET(AI$131,,-$C139+1)/D2_T),0))</f>
        <v>0</v>
      </c>
      <c r="AK139" s="548">
        <f ca="1">IF('Clinic Model'!$P$16="Annuity",-IFERROR(PPMT(D2_I/12,$C139,D2_T,OFFSET(AJ$131,,-$C139+1),0),),IFERROR(IF($C139=0,0,OFFSET(AJ$131,,-$C139+1)/D2_T),0))</f>
        <v>0</v>
      </c>
      <c r="AL139" s="548">
        <f ca="1">IF('Clinic Model'!$P$16="Annuity",-IFERROR(PPMT(D2_I/12,$C139,D2_T,OFFSET(AK$131,,-$C139+1),0),),IFERROR(IF($C139=0,0,OFFSET(AK$131,,-$C139+1)/D2_T),0))</f>
        <v>0</v>
      </c>
      <c r="AM139" s="548">
        <f ca="1">IF('Clinic Model'!$P$16="Annuity",-IFERROR(PPMT(D2_I/12,$C139,D2_T,OFFSET(AL$131,,-$C139+1),0),),IFERROR(IF($C139=0,0,OFFSET(AL$131,,-$C139+1)/D2_T),0))</f>
        <v>0</v>
      </c>
      <c r="AN139" s="548">
        <f ca="1">IF('Clinic Model'!$P$16="Annuity",-IFERROR(PPMT(D2_I/12,$C139,D2_T,OFFSET(AM$131,,-$C139+1),0),),IFERROR(IF($C139=0,0,OFFSET(AM$131,,-$C139+1)/D2_T),0))</f>
        <v>0</v>
      </c>
      <c r="AO139" s="548">
        <f ca="1">IF('Clinic Model'!$P$16="Annuity",-IFERROR(PPMT(D2_I/12,$C139,D2_T,OFFSET(AN$131,,-$C139+1),0),),IFERROR(IF($C139=0,0,OFFSET(AN$131,,-$C139+1)/D2_T),0))</f>
        <v>0</v>
      </c>
      <c r="AP139" s="548">
        <f ca="1">IF('Clinic Model'!$P$16="Annuity",-IFERROR(PPMT(D2_I/12,$C139,D2_T,OFFSET(AO$131,,-$C139+1),0),),IFERROR(IF($C139=0,0,OFFSET(AO$131,,-$C139+1)/D2_T),0))</f>
        <v>0</v>
      </c>
      <c r="AQ139" s="548">
        <f ca="1">IF('Clinic Model'!$P$16="Annuity",-IFERROR(PPMT(D2_I/12,$C139,D2_T,OFFSET(AP$131,,-$C139+1),0),),IFERROR(IF($C139=0,0,OFFSET(AP$131,,-$C139+1)/D2_T),0))</f>
        <v>0</v>
      </c>
      <c r="AR139" s="548">
        <f ca="1">IF('Clinic Model'!$P$16="Annuity",-IFERROR(PPMT(D2_I/12,$C139,D2_T,OFFSET(AQ$131,,-$C139+1),0),),IFERROR(IF($C139=0,0,OFFSET(AQ$131,,-$C139+1)/D2_T),0))</f>
        <v>0</v>
      </c>
      <c r="AS139" s="548">
        <f ca="1">IF('Clinic Model'!$P$16="Annuity",-IFERROR(PPMT(D2_I/12,$C139,D2_T,OFFSET(AR$131,,-$C139+1),0),),IFERROR(IF($C139=0,0,OFFSET(AR$131,,-$C139+1)/D2_T),0))</f>
        <v>0</v>
      </c>
      <c r="AT139" s="548">
        <f ca="1">IF('Clinic Model'!$P$16="Annuity",-IFERROR(PPMT(D2_I/12,$C139,D2_T,OFFSET(AS$131,,-$C139+1),0),),IFERROR(IF($C139=0,0,OFFSET(AS$131,,-$C139+1)/D2_T),0))</f>
        <v>0</v>
      </c>
      <c r="AU139" s="548">
        <f ca="1">IF('Clinic Model'!$P$16="Annuity",-IFERROR(PPMT(D2_I/12,$C139,D2_T,OFFSET(AT$131,,-$C139+1),0),),IFERROR(IF($C139=0,0,OFFSET(AT$131,,-$C139+1)/D2_T),0))</f>
        <v>0</v>
      </c>
      <c r="AV139" s="548">
        <f ca="1">IF('Clinic Model'!$P$16="Annuity",-IFERROR(PPMT(D2_I/12,$C139,D2_T,OFFSET(AU$131,,-$C139+1),0),),IFERROR(IF($C139=0,0,OFFSET(AU$131,,-$C139+1)/D2_T),0))</f>
        <v>0</v>
      </c>
      <c r="AW139" s="548">
        <f ca="1">IF('Clinic Model'!$P$16="Annuity",-IFERROR(PPMT(D2_I/12,$C139,D2_T,OFFSET(AV$131,,-$C139+1),0),),IFERROR(IF($C139=0,0,OFFSET(AV$131,,-$C139+1)/D2_T),0))</f>
        <v>0</v>
      </c>
      <c r="AX139" s="548">
        <f ca="1">IF('Clinic Model'!$P$16="Annuity",-IFERROR(PPMT(D2_I/12,$C139,D2_T,OFFSET(AW$131,,-$C139+1),0),),IFERROR(IF($C139=0,0,OFFSET(AW$131,,-$C139+1)/D2_T),0))</f>
        <v>0</v>
      </c>
      <c r="AY139" s="548">
        <f ca="1">IF('Clinic Model'!$P$16="Annuity",-IFERROR(PPMT(D2_I/12,$C139,D2_T,OFFSET(AX$131,,-$C139+1),0),),IFERROR(IF($C139=0,0,OFFSET(AX$131,,-$C139+1)/D2_T),0))</f>
        <v>0</v>
      </c>
      <c r="AZ139" s="548">
        <f ca="1">IF('Clinic Model'!$P$16="Annuity",-IFERROR(PPMT(D2_I/12,$C139,D2_T,OFFSET(AY$131,,-$C139+1),0),),IFERROR(IF($C139=0,0,OFFSET(AY$131,,-$C139+1)/D2_T),0))</f>
        <v>0</v>
      </c>
      <c r="BA139" s="548">
        <f ca="1">IF('Clinic Model'!$P$16="Annuity",-IFERROR(PPMT(D2_I/12,$C139,D2_T,OFFSET(AZ$131,,-$C139+1),0),),IFERROR(IF($C139=0,0,OFFSET(AZ$131,,-$C139+1)/D2_T),0))</f>
        <v>0</v>
      </c>
      <c r="BB139" s="548">
        <f ca="1">IF('Clinic Model'!$P$16="Annuity",-IFERROR(PPMT(D2_I/12,$C139,D2_T,OFFSET(BA$131,,-$C139+1),0),),IFERROR(IF($C139=0,0,OFFSET(BA$131,,-$C139+1)/D2_T),0))</f>
        <v>0</v>
      </c>
      <c r="BC139" s="548">
        <f ca="1">IF('Clinic Model'!$P$16="Annuity",-IFERROR(PPMT(D2_I/12,$C139,D2_T,OFFSET(BB$131,,-$C139+1),0),),IFERROR(IF($C139=0,0,OFFSET(BB$131,,-$C139+1)/D2_T),0))</f>
        <v>0</v>
      </c>
      <c r="BD139" s="548">
        <f ca="1">IF('Clinic Model'!$P$16="Annuity",-IFERROR(PPMT(D2_I/12,$C139,D2_T,OFFSET(BC$131,,-$C139+1),0),),IFERROR(IF($C139=0,0,OFFSET(BC$131,,-$C139+1)/D2_T),0))</f>
        <v>0</v>
      </c>
      <c r="BE139" s="548">
        <f ca="1">IF('Clinic Model'!$P$16="Annuity",-IFERROR(PPMT(D2_I/12,$C139,D2_T,OFFSET(BD$131,,-$C139+1),0),),IFERROR(IF($C139=0,0,OFFSET(BD$131,,-$C139+1)/D2_T),0))</f>
        <v>0</v>
      </c>
      <c r="BF139" s="548">
        <f ca="1">IF('Clinic Model'!$P$16="Annuity",-IFERROR(PPMT(D2_I/12,$C139,D2_T,OFFSET(BE$131,,-$C139+1),0),),IFERROR(IF($C139=0,0,OFFSET(BE$131,,-$C139+1)/D2_T),0))</f>
        <v>0</v>
      </c>
      <c r="BG139" s="548">
        <f ca="1">IF('Clinic Model'!$P$16="Annuity",-IFERROR(PPMT(D2_I/12,$C139,D2_T,OFFSET(BF$131,,-$C139+1),0),),IFERROR(IF($C139=0,0,OFFSET(BF$131,,-$C139+1)/D2_T),0))</f>
        <v>0</v>
      </c>
      <c r="BH139" s="548">
        <f ca="1">IF('Clinic Model'!$P$16="Annuity",-IFERROR(PPMT(D2_I/12,$C139,D2_T,OFFSET(BG$131,,-$C139+1),0),),IFERROR(IF($C139=0,0,OFFSET(BG$131,,-$C139+1)/D2_T),0))</f>
        <v>0</v>
      </c>
      <c r="BI139" s="548">
        <f ca="1">IF('Clinic Model'!$P$16="Annuity",-IFERROR(PPMT(D2_I/12,$C139,D2_T,OFFSET(BH$131,,-$C139+1),0),),IFERROR(IF($C139=0,0,OFFSET(BH$131,,-$C139+1)/D2_T),0))</f>
        <v>0</v>
      </c>
      <c r="BJ139" s="548">
        <f ca="1">IF('Clinic Model'!$P$16="Annuity",-IFERROR(PPMT(D2_I/12,$C139,D2_T,OFFSET(BI$131,,-$C139+1),0),),IFERROR(IF($C139=0,0,OFFSET(BI$131,,-$C139+1)/D2_T),0))</f>
        <v>0</v>
      </c>
      <c r="BK139" s="548">
        <f ca="1">IF('Clinic Model'!$P$16="Annuity",-IFERROR(PPMT(D2_I/12,$C139,D2_T,OFFSET(BJ$131,,-$C139+1),0),),IFERROR(IF($C139=0,0,OFFSET(BJ$131,,-$C139+1)/D2_T),0))</f>
        <v>0</v>
      </c>
      <c r="BL139" s="548">
        <f ca="1">IF('Clinic Model'!$P$16="Annuity",-IFERROR(PPMT(D2_I/12,$C139,D2_T,OFFSET(BK$131,,-$C139+1),0),),IFERROR(IF($C139=0,0,OFFSET(BK$131,,-$C139+1)/D2_T),0))</f>
        <v>0</v>
      </c>
    </row>
    <row r="140" spans="1:64" ht="10.5" hidden="1" customHeight="1" outlineLevel="1" x14ac:dyDescent="0.3">
      <c r="A140" s="105"/>
      <c r="B140" s="504"/>
      <c r="C140" s="105">
        <f t="shared" si="12"/>
        <v>0</v>
      </c>
      <c r="E140" s="548">
        <f ca="1">IF('Clinic Model'!$P$16="Annuity",-IFERROR(PPMT(D2_I/12,$C140,D2_T,OFFSET(D$131,,-$C140+1),0),),IFERROR(IF($C140=0,0,OFFSET(D$131,,-$C140+1)/D2_T),0))</f>
        <v>0</v>
      </c>
      <c r="F140" s="548">
        <f ca="1">IF('Clinic Model'!$P$16="Annuity",-IFERROR(PPMT(D2_I/12,$C140,D2_T,OFFSET(E$131,,-$C140+1),0),),IFERROR(IF($C140=0,0,OFFSET(E$131,,-$C140+1)/D2_T),0))</f>
        <v>0</v>
      </c>
      <c r="G140" s="548">
        <f ca="1">IF('Clinic Model'!$P$16="Annuity",-IFERROR(PPMT(D2_I/12,$C140,D2_T,OFFSET(F$131,,-$C140+1),0),),IFERROR(IF($C140=0,0,OFFSET(F$131,,-$C140+1)/D2_T),0))</f>
        <v>0</v>
      </c>
      <c r="H140" s="548">
        <f ca="1">IF('Clinic Model'!$P$16="Annuity",-IFERROR(PPMT(D2_I/12,$C140,D2_T,OFFSET(G$131,,-$C140+1),0),),IFERROR(IF($C140=0,0,OFFSET(G$131,,-$C140+1)/D2_T),0))</f>
        <v>0</v>
      </c>
      <c r="I140" s="548">
        <f ca="1">IF('Clinic Model'!$P$16="Annuity",-IFERROR(PPMT(D2_I/12,$C140,D2_T,OFFSET(H$131,,-$C140+1),0),),IFERROR(IF($C140=0,0,OFFSET(H$131,,-$C140+1)/D2_T),0))</f>
        <v>0</v>
      </c>
      <c r="J140" s="548">
        <f ca="1">IF('Clinic Model'!$P$16="Annuity",-IFERROR(PPMT(D2_I/12,$C140,D2_T,OFFSET(I$131,,-$C140+1),0),),IFERROR(IF($C140=0,0,OFFSET(I$131,,-$C140+1)/D2_T),0))</f>
        <v>0</v>
      </c>
      <c r="K140" s="548">
        <f ca="1">IF('Clinic Model'!$P$16="Annuity",-IFERROR(PPMT(D2_I/12,$C140,D2_T,OFFSET(J$131,,-$C140+1),0),),IFERROR(IF($C140=0,0,OFFSET(J$131,,-$C140+1)/D2_T),0))</f>
        <v>0</v>
      </c>
      <c r="L140" s="548">
        <f ca="1">IF('Clinic Model'!$P$16="Annuity",-IFERROR(PPMT(D2_I/12,$C140,D2_T,OFFSET(K$131,,-$C140+1),0),),IFERROR(IF($C140=0,0,OFFSET(K$131,,-$C140+1)/D2_T),0))</f>
        <v>0</v>
      </c>
      <c r="M140" s="548">
        <f ca="1">IF('Clinic Model'!$P$16="Annuity",-IFERROR(PPMT(D2_I/12,$C140,D2_T,OFFSET(L$131,,-$C140+1),0),),IFERROR(IF($C140=0,0,OFFSET(L$131,,-$C140+1)/D2_T),0))</f>
        <v>0</v>
      </c>
      <c r="N140" s="548">
        <f ca="1">IF('Clinic Model'!$P$16="Annuity",-IFERROR(PPMT(D2_I/12,$C140,D2_T,OFFSET(M$131,,-$C140+1),0),),IFERROR(IF($C140=0,0,OFFSET(M$131,,-$C140+1)/D2_T),0))</f>
        <v>0</v>
      </c>
      <c r="O140" s="548">
        <f ca="1">IF('Clinic Model'!$P$16="Annuity",-IFERROR(PPMT(D2_I/12,$C140,D2_T,OFFSET(N$131,,-$C140+1),0),),IFERROR(IF($C140=0,0,OFFSET(N$131,,-$C140+1)/D2_T),0))</f>
        <v>0</v>
      </c>
      <c r="P140" s="548">
        <f ca="1">IF('Clinic Model'!$P$16="Annuity",-IFERROR(PPMT(D2_I/12,$C140,D2_T,OFFSET(O$131,,-$C140+1),0),),IFERROR(IF($C140=0,0,OFFSET(O$131,,-$C140+1)/D2_T),0))</f>
        <v>0</v>
      </c>
      <c r="Q140" s="548">
        <f ca="1">IF('Clinic Model'!$P$16="Annuity",-IFERROR(PPMT(D2_I/12,$C140,D2_T,OFFSET(P$131,,-$C140+1),0),),IFERROR(IF($C140=0,0,OFFSET(P$131,,-$C140+1)/D2_T),0))</f>
        <v>0</v>
      </c>
      <c r="R140" s="548">
        <f ca="1">IF('Clinic Model'!$P$16="Annuity",-IFERROR(PPMT(D2_I/12,$C140,D2_T,OFFSET(Q$131,,-$C140+1),0),),IFERROR(IF($C140=0,0,OFFSET(Q$131,,-$C140+1)/D2_T),0))</f>
        <v>0</v>
      </c>
      <c r="S140" s="548">
        <f ca="1">IF('Clinic Model'!$P$16="Annuity",-IFERROR(PPMT(D2_I/12,$C140,D2_T,OFFSET(R$131,,-$C140+1),0),),IFERROR(IF($C140=0,0,OFFSET(R$131,,-$C140+1)/D2_T),0))</f>
        <v>0</v>
      </c>
      <c r="T140" s="548">
        <f ca="1">IF('Clinic Model'!$P$16="Annuity",-IFERROR(PPMT(D2_I/12,$C140,D2_T,OFFSET(S$131,,-$C140+1),0),),IFERROR(IF($C140=0,0,OFFSET(S$131,,-$C140+1)/D2_T),0))</f>
        <v>0</v>
      </c>
      <c r="U140" s="548">
        <f ca="1">IF('Clinic Model'!$P$16="Annuity",-IFERROR(PPMT(D2_I/12,$C140,D2_T,OFFSET(T$131,,-$C140+1),0),),IFERROR(IF($C140=0,0,OFFSET(T$131,,-$C140+1)/D2_T),0))</f>
        <v>0</v>
      </c>
      <c r="V140" s="548">
        <f ca="1">IF('Clinic Model'!$P$16="Annuity",-IFERROR(PPMT(D2_I/12,$C140,D2_T,OFFSET(U$131,,-$C140+1),0),),IFERROR(IF($C140=0,0,OFFSET(U$131,,-$C140+1)/D2_T),0))</f>
        <v>0</v>
      </c>
      <c r="W140" s="548">
        <f ca="1">IF('Clinic Model'!$P$16="Annuity",-IFERROR(PPMT(D2_I/12,$C140,D2_T,OFFSET(V$131,,-$C140+1),0),),IFERROR(IF($C140=0,0,OFFSET(V$131,,-$C140+1)/D2_T),0))</f>
        <v>0</v>
      </c>
      <c r="X140" s="548">
        <f ca="1">IF('Clinic Model'!$P$16="Annuity",-IFERROR(PPMT(D2_I/12,$C140,D2_T,OFFSET(W$131,,-$C140+1),0),),IFERROR(IF($C140=0,0,OFFSET(W$131,,-$C140+1)/D2_T),0))</f>
        <v>0</v>
      </c>
      <c r="Y140" s="548">
        <f ca="1">IF('Clinic Model'!$P$16="Annuity",-IFERROR(PPMT(D2_I/12,$C140,D2_T,OFFSET(X$131,,-$C140+1),0),),IFERROR(IF($C140=0,0,OFFSET(X$131,,-$C140+1)/D2_T),0))</f>
        <v>0</v>
      </c>
      <c r="Z140" s="548">
        <f ca="1">IF('Clinic Model'!$P$16="Annuity",-IFERROR(PPMT(D2_I/12,$C140,D2_T,OFFSET(Y$131,,-$C140+1),0),),IFERROR(IF($C140=0,0,OFFSET(Y$131,,-$C140+1)/D2_T),0))</f>
        <v>0</v>
      </c>
      <c r="AA140" s="548">
        <f ca="1">IF('Clinic Model'!$P$16="Annuity",-IFERROR(PPMT(D2_I/12,$C140,D2_T,OFFSET(Z$131,,-$C140+1),0),),IFERROR(IF($C140=0,0,OFFSET(Z$131,,-$C140+1)/D2_T),0))</f>
        <v>0</v>
      </c>
      <c r="AB140" s="548">
        <f ca="1">IF('Clinic Model'!$P$16="Annuity",-IFERROR(PPMT(D2_I/12,$C140,D2_T,OFFSET(AA$131,,-$C140+1),0),),IFERROR(IF($C140=0,0,OFFSET(AA$131,,-$C140+1)/D2_T),0))</f>
        <v>0</v>
      </c>
      <c r="AC140" s="548">
        <f ca="1">IF('Clinic Model'!$P$16="Annuity",-IFERROR(PPMT(D2_I/12,$C140,D2_T,OFFSET(AB$131,,-$C140+1),0),),IFERROR(IF($C140=0,0,OFFSET(AB$131,,-$C140+1)/D2_T),0))</f>
        <v>0</v>
      </c>
      <c r="AD140" s="548">
        <f ca="1">IF('Clinic Model'!$P$16="Annuity",-IFERROR(PPMT(D2_I/12,$C140,D2_T,OFFSET(AC$131,,-$C140+1),0),),IFERROR(IF($C140=0,0,OFFSET(AC$131,,-$C140+1)/D2_T),0))</f>
        <v>0</v>
      </c>
      <c r="AE140" s="548">
        <f ca="1">IF('Clinic Model'!$P$16="Annuity",-IFERROR(PPMT(D2_I/12,$C140,D2_T,OFFSET(AD$131,,-$C140+1),0),),IFERROR(IF($C140=0,0,OFFSET(AD$131,,-$C140+1)/D2_T),0))</f>
        <v>0</v>
      </c>
      <c r="AF140" s="548">
        <f ca="1">IF('Clinic Model'!$P$16="Annuity",-IFERROR(PPMT(D2_I/12,$C140,D2_T,OFFSET(AE$131,,-$C140+1),0),),IFERROR(IF($C140=0,0,OFFSET(AE$131,,-$C140+1)/D2_T),0))</f>
        <v>0</v>
      </c>
      <c r="AG140" s="548">
        <f ca="1">IF('Clinic Model'!$P$16="Annuity",-IFERROR(PPMT(D2_I/12,$C140,D2_T,OFFSET(AF$131,,-$C140+1),0),),IFERROR(IF($C140=0,0,OFFSET(AF$131,,-$C140+1)/D2_T),0))</f>
        <v>0</v>
      </c>
      <c r="AH140" s="548">
        <f ca="1">IF('Clinic Model'!$P$16="Annuity",-IFERROR(PPMT(D2_I/12,$C140,D2_T,OFFSET(AG$131,,-$C140+1),0),),IFERROR(IF($C140=0,0,OFFSET(AG$131,,-$C140+1)/D2_T),0))</f>
        <v>0</v>
      </c>
      <c r="AI140" s="548">
        <f ca="1">IF('Clinic Model'!$P$16="Annuity",-IFERROR(PPMT(D2_I/12,$C140,D2_T,OFFSET(AH$131,,-$C140+1),0),),IFERROR(IF($C140=0,0,OFFSET(AH$131,,-$C140+1)/D2_T),0))</f>
        <v>0</v>
      </c>
      <c r="AJ140" s="548">
        <f ca="1">IF('Clinic Model'!$P$16="Annuity",-IFERROR(PPMT(D2_I/12,$C140,D2_T,OFFSET(AI$131,,-$C140+1),0),),IFERROR(IF($C140=0,0,OFFSET(AI$131,,-$C140+1)/D2_T),0))</f>
        <v>0</v>
      </c>
      <c r="AK140" s="548">
        <f ca="1">IF('Clinic Model'!$P$16="Annuity",-IFERROR(PPMT(D2_I/12,$C140,D2_T,OFFSET(AJ$131,,-$C140+1),0),),IFERROR(IF($C140=0,0,OFFSET(AJ$131,,-$C140+1)/D2_T),0))</f>
        <v>0</v>
      </c>
      <c r="AL140" s="548">
        <f ca="1">IF('Clinic Model'!$P$16="Annuity",-IFERROR(PPMT(D2_I/12,$C140,D2_T,OFFSET(AK$131,,-$C140+1),0),),IFERROR(IF($C140=0,0,OFFSET(AK$131,,-$C140+1)/D2_T),0))</f>
        <v>0</v>
      </c>
      <c r="AM140" s="548">
        <f ca="1">IF('Clinic Model'!$P$16="Annuity",-IFERROR(PPMT(D2_I/12,$C140,D2_T,OFFSET(AL$131,,-$C140+1),0),),IFERROR(IF($C140=0,0,OFFSET(AL$131,,-$C140+1)/D2_T),0))</f>
        <v>0</v>
      </c>
      <c r="AN140" s="548">
        <f ca="1">IF('Clinic Model'!$P$16="Annuity",-IFERROR(PPMT(D2_I/12,$C140,D2_T,OFFSET(AM$131,,-$C140+1),0),),IFERROR(IF($C140=0,0,OFFSET(AM$131,,-$C140+1)/D2_T),0))</f>
        <v>0</v>
      </c>
      <c r="AO140" s="548">
        <f ca="1">IF('Clinic Model'!$P$16="Annuity",-IFERROR(PPMT(D2_I/12,$C140,D2_T,OFFSET(AN$131,,-$C140+1),0),),IFERROR(IF($C140=0,0,OFFSET(AN$131,,-$C140+1)/D2_T),0))</f>
        <v>0</v>
      </c>
      <c r="AP140" s="548">
        <f ca="1">IF('Clinic Model'!$P$16="Annuity",-IFERROR(PPMT(D2_I/12,$C140,D2_T,OFFSET(AO$131,,-$C140+1),0),),IFERROR(IF($C140=0,0,OFFSET(AO$131,,-$C140+1)/D2_T),0))</f>
        <v>0</v>
      </c>
      <c r="AQ140" s="548">
        <f ca="1">IF('Clinic Model'!$P$16="Annuity",-IFERROR(PPMT(D2_I/12,$C140,D2_T,OFFSET(AP$131,,-$C140+1),0),),IFERROR(IF($C140=0,0,OFFSET(AP$131,,-$C140+1)/D2_T),0))</f>
        <v>0</v>
      </c>
      <c r="AR140" s="548">
        <f ca="1">IF('Clinic Model'!$P$16="Annuity",-IFERROR(PPMT(D2_I/12,$C140,D2_T,OFFSET(AQ$131,,-$C140+1),0),),IFERROR(IF($C140=0,0,OFFSET(AQ$131,,-$C140+1)/D2_T),0))</f>
        <v>0</v>
      </c>
      <c r="AS140" s="548">
        <f ca="1">IF('Clinic Model'!$P$16="Annuity",-IFERROR(PPMT(D2_I/12,$C140,D2_T,OFFSET(AR$131,,-$C140+1),0),),IFERROR(IF($C140=0,0,OFFSET(AR$131,,-$C140+1)/D2_T),0))</f>
        <v>0</v>
      </c>
      <c r="AT140" s="548">
        <f ca="1">IF('Clinic Model'!$P$16="Annuity",-IFERROR(PPMT(D2_I/12,$C140,D2_T,OFFSET(AS$131,,-$C140+1),0),),IFERROR(IF($C140=0,0,OFFSET(AS$131,,-$C140+1)/D2_T),0))</f>
        <v>0</v>
      </c>
      <c r="AU140" s="548">
        <f ca="1">IF('Clinic Model'!$P$16="Annuity",-IFERROR(PPMT(D2_I/12,$C140,D2_T,OFFSET(AT$131,,-$C140+1),0),),IFERROR(IF($C140=0,0,OFFSET(AT$131,,-$C140+1)/D2_T),0))</f>
        <v>0</v>
      </c>
      <c r="AV140" s="548">
        <f ca="1">IF('Clinic Model'!$P$16="Annuity",-IFERROR(PPMT(D2_I/12,$C140,D2_T,OFFSET(AU$131,,-$C140+1),0),),IFERROR(IF($C140=0,0,OFFSET(AU$131,,-$C140+1)/D2_T),0))</f>
        <v>0</v>
      </c>
      <c r="AW140" s="548">
        <f ca="1">IF('Clinic Model'!$P$16="Annuity",-IFERROR(PPMT(D2_I/12,$C140,D2_T,OFFSET(AV$131,,-$C140+1),0),),IFERROR(IF($C140=0,0,OFFSET(AV$131,,-$C140+1)/D2_T),0))</f>
        <v>0</v>
      </c>
      <c r="AX140" s="548">
        <f ca="1">IF('Clinic Model'!$P$16="Annuity",-IFERROR(PPMT(D2_I/12,$C140,D2_T,OFFSET(AW$131,,-$C140+1),0),),IFERROR(IF($C140=0,0,OFFSET(AW$131,,-$C140+1)/D2_T),0))</f>
        <v>0</v>
      </c>
      <c r="AY140" s="548">
        <f ca="1">IF('Clinic Model'!$P$16="Annuity",-IFERROR(PPMT(D2_I/12,$C140,D2_T,OFFSET(AX$131,,-$C140+1),0),),IFERROR(IF($C140=0,0,OFFSET(AX$131,,-$C140+1)/D2_T),0))</f>
        <v>0</v>
      </c>
      <c r="AZ140" s="548">
        <f ca="1">IF('Clinic Model'!$P$16="Annuity",-IFERROR(PPMT(D2_I/12,$C140,D2_T,OFFSET(AY$131,,-$C140+1),0),),IFERROR(IF($C140=0,0,OFFSET(AY$131,,-$C140+1)/D2_T),0))</f>
        <v>0</v>
      </c>
      <c r="BA140" s="548">
        <f ca="1">IF('Clinic Model'!$P$16="Annuity",-IFERROR(PPMT(D2_I/12,$C140,D2_T,OFFSET(AZ$131,,-$C140+1),0),),IFERROR(IF($C140=0,0,OFFSET(AZ$131,,-$C140+1)/D2_T),0))</f>
        <v>0</v>
      </c>
      <c r="BB140" s="548">
        <f ca="1">IF('Clinic Model'!$P$16="Annuity",-IFERROR(PPMT(D2_I/12,$C140,D2_T,OFFSET(BA$131,,-$C140+1),0),),IFERROR(IF($C140=0,0,OFFSET(BA$131,,-$C140+1)/D2_T),0))</f>
        <v>0</v>
      </c>
      <c r="BC140" s="548">
        <f ca="1">IF('Clinic Model'!$P$16="Annuity",-IFERROR(PPMT(D2_I/12,$C140,D2_T,OFFSET(BB$131,,-$C140+1),0),),IFERROR(IF($C140=0,0,OFFSET(BB$131,,-$C140+1)/D2_T),0))</f>
        <v>0</v>
      </c>
      <c r="BD140" s="548">
        <f ca="1">IF('Clinic Model'!$P$16="Annuity",-IFERROR(PPMT(D2_I/12,$C140,D2_T,OFFSET(BC$131,,-$C140+1),0),),IFERROR(IF($C140=0,0,OFFSET(BC$131,,-$C140+1)/D2_T),0))</f>
        <v>0</v>
      </c>
      <c r="BE140" s="548">
        <f ca="1">IF('Clinic Model'!$P$16="Annuity",-IFERROR(PPMT(D2_I/12,$C140,D2_T,OFFSET(BD$131,,-$C140+1),0),),IFERROR(IF($C140=0,0,OFFSET(BD$131,,-$C140+1)/D2_T),0))</f>
        <v>0</v>
      </c>
      <c r="BF140" s="548">
        <f ca="1">IF('Clinic Model'!$P$16="Annuity",-IFERROR(PPMT(D2_I/12,$C140,D2_T,OFFSET(BE$131,,-$C140+1),0),),IFERROR(IF($C140=0,0,OFFSET(BE$131,,-$C140+1)/D2_T),0))</f>
        <v>0</v>
      </c>
      <c r="BG140" s="548">
        <f ca="1">IF('Clinic Model'!$P$16="Annuity",-IFERROR(PPMT(D2_I/12,$C140,D2_T,OFFSET(BF$131,,-$C140+1),0),),IFERROR(IF($C140=0,0,OFFSET(BF$131,,-$C140+1)/D2_T),0))</f>
        <v>0</v>
      </c>
      <c r="BH140" s="548">
        <f ca="1">IF('Clinic Model'!$P$16="Annuity",-IFERROR(PPMT(D2_I/12,$C140,D2_T,OFFSET(BG$131,,-$C140+1),0),),IFERROR(IF($C140=0,0,OFFSET(BG$131,,-$C140+1)/D2_T),0))</f>
        <v>0</v>
      </c>
      <c r="BI140" s="548">
        <f ca="1">IF('Clinic Model'!$P$16="Annuity",-IFERROR(PPMT(D2_I/12,$C140,D2_T,OFFSET(BH$131,,-$C140+1),0),),IFERROR(IF($C140=0,0,OFFSET(BH$131,,-$C140+1)/D2_T),0))</f>
        <v>0</v>
      </c>
      <c r="BJ140" s="548">
        <f ca="1">IF('Clinic Model'!$P$16="Annuity",-IFERROR(PPMT(D2_I/12,$C140,D2_T,OFFSET(BI$131,,-$C140+1),0),),IFERROR(IF($C140=0,0,OFFSET(BI$131,,-$C140+1)/D2_T),0))</f>
        <v>0</v>
      </c>
      <c r="BK140" s="548">
        <f ca="1">IF('Clinic Model'!$P$16="Annuity",-IFERROR(PPMT(D2_I/12,$C140,D2_T,OFFSET(BJ$131,,-$C140+1),0),),IFERROR(IF($C140=0,0,OFFSET(BJ$131,,-$C140+1)/D2_T),0))</f>
        <v>0</v>
      </c>
      <c r="BL140" s="548">
        <f ca="1">IF('Clinic Model'!$P$16="Annuity",-IFERROR(PPMT(D2_I/12,$C140,D2_T,OFFSET(BK$131,,-$C140+1),0),),IFERROR(IF($C140=0,0,OFFSET(BK$131,,-$C140+1)/D2_T),0))</f>
        <v>0</v>
      </c>
    </row>
    <row r="141" spans="1:64" ht="10.5" hidden="1" customHeight="1" outlineLevel="1" x14ac:dyDescent="0.3">
      <c r="A141" s="105"/>
      <c r="B141" s="504"/>
      <c r="C141" s="105">
        <f t="shared" si="12"/>
        <v>0</v>
      </c>
      <c r="E141" s="548">
        <f ca="1">IF('Clinic Model'!$P$16="Annuity",-IFERROR(PPMT(D2_I/12,$C141,D2_T,OFFSET(D$131,,-$C141+1),0),),IFERROR(IF($C141=0,0,OFFSET(D$131,,-$C141+1)/D2_T),0))</f>
        <v>0</v>
      </c>
      <c r="F141" s="548">
        <f ca="1">IF('Clinic Model'!$P$16="Annuity",-IFERROR(PPMT(D2_I/12,$C141,D2_T,OFFSET(E$131,,-$C141+1),0),),IFERROR(IF($C141=0,0,OFFSET(E$131,,-$C141+1)/D2_T),0))</f>
        <v>0</v>
      </c>
      <c r="G141" s="548">
        <f ca="1">IF('Clinic Model'!$P$16="Annuity",-IFERROR(PPMT(D2_I/12,$C141,D2_T,OFFSET(F$131,,-$C141+1),0),),IFERROR(IF($C141=0,0,OFFSET(F$131,,-$C141+1)/D2_T),0))</f>
        <v>0</v>
      </c>
      <c r="H141" s="548">
        <f ca="1">IF('Clinic Model'!$P$16="Annuity",-IFERROR(PPMT(D2_I/12,$C141,D2_T,OFFSET(G$131,,-$C141+1),0),),IFERROR(IF($C141=0,0,OFFSET(G$131,,-$C141+1)/D2_T),0))</f>
        <v>0</v>
      </c>
      <c r="I141" s="548">
        <f ca="1">IF('Clinic Model'!$P$16="Annuity",-IFERROR(PPMT(D2_I/12,$C141,D2_T,OFFSET(H$131,,-$C141+1),0),),IFERROR(IF($C141=0,0,OFFSET(H$131,,-$C141+1)/D2_T),0))</f>
        <v>0</v>
      </c>
      <c r="J141" s="548">
        <f ca="1">IF('Clinic Model'!$P$16="Annuity",-IFERROR(PPMT(D2_I/12,$C141,D2_T,OFFSET(I$131,,-$C141+1),0),),IFERROR(IF($C141=0,0,OFFSET(I$131,,-$C141+1)/D2_T),0))</f>
        <v>0</v>
      </c>
      <c r="K141" s="548">
        <f ca="1">IF('Clinic Model'!$P$16="Annuity",-IFERROR(PPMT(D2_I/12,$C141,D2_T,OFFSET(J$131,,-$C141+1),0),),IFERROR(IF($C141=0,0,OFFSET(J$131,,-$C141+1)/D2_T),0))</f>
        <v>0</v>
      </c>
      <c r="L141" s="548">
        <f ca="1">IF('Clinic Model'!$P$16="Annuity",-IFERROR(PPMT(D2_I/12,$C141,D2_T,OFFSET(K$131,,-$C141+1),0),),IFERROR(IF($C141=0,0,OFFSET(K$131,,-$C141+1)/D2_T),0))</f>
        <v>0</v>
      </c>
      <c r="M141" s="548">
        <f ca="1">IF('Clinic Model'!$P$16="Annuity",-IFERROR(PPMT(D2_I/12,$C141,D2_T,OFFSET(L$131,,-$C141+1),0),),IFERROR(IF($C141=0,0,OFFSET(L$131,,-$C141+1)/D2_T),0))</f>
        <v>0</v>
      </c>
      <c r="N141" s="548">
        <f ca="1">IF('Clinic Model'!$P$16="Annuity",-IFERROR(PPMT(D2_I/12,$C141,D2_T,OFFSET(M$131,,-$C141+1),0),),IFERROR(IF($C141=0,0,OFFSET(M$131,,-$C141+1)/D2_T),0))</f>
        <v>0</v>
      </c>
      <c r="O141" s="548">
        <f ca="1">IF('Clinic Model'!$P$16="Annuity",-IFERROR(PPMT(D2_I/12,$C141,D2_T,OFFSET(N$131,,-$C141+1),0),),IFERROR(IF($C141=0,0,OFFSET(N$131,,-$C141+1)/D2_T),0))</f>
        <v>0</v>
      </c>
      <c r="P141" s="548">
        <f ca="1">IF('Clinic Model'!$P$16="Annuity",-IFERROR(PPMT(D2_I/12,$C141,D2_T,OFFSET(O$131,,-$C141+1),0),),IFERROR(IF($C141=0,0,OFFSET(O$131,,-$C141+1)/D2_T),0))</f>
        <v>0</v>
      </c>
      <c r="Q141" s="548">
        <f ca="1">IF('Clinic Model'!$P$16="Annuity",-IFERROR(PPMT(D2_I/12,$C141,D2_T,OFFSET(P$131,,-$C141+1),0),),IFERROR(IF($C141=0,0,OFFSET(P$131,,-$C141+1)/D2_T),0))</f>
        <v>0</v>
      </c>
      <c r="R141" s="548">
        <f ca="1">IF('Clinic Model'!$P$16="Annuity",-IFERROR(PPMT(D2_I/12,$C141,D2_T,OFFSET(Q$131,,-$C141+1),0),),IFERROR(IF($C141=0,0,OFFSET(Q$131,,-$C141+1)/D2_T),0))</f>
        <v>0</v>
      </c>
      <c r="S141" s="548">
        <f ca="1">IF('Clinic Model'!$P$16="Annuity",-IFERROR(PPMT(D2_I/12,$C141,D2_T,OFFSET(R$131,,-$C141+1),0),),IFERROR(IF($C141=0,0,OFFSET(R$131,,-$C141+1)/D2_T),0))</f>
        <v>0</v>
      </c>
      <c r="T141" s="548">
        <f ca="1">IF('Clinic Model'!$P$16="Annuity",-IFERROR(PPMT(D2_I/12,$C141,D2_T,OFFSET(S$131,,-$C141+1),0),),IFERROR(IF($C141=0,0,OFFSET(S$131,,-$C141+1)/D2_T),0))</f>
        <v>0</v>
      </c>
      <c r="U141" s="548">
        <f ca="1">IF('Clinic Model'!$P$16="Annuity",-IFERROR(PPMT(D2_I/12,$C141,D2_T,OFFSET(T$131,,-$C141+1),0),),IFERROR(IF($C141=0,0,OFFSET(T$131,,-$C141+1)/D2_T),0))</f>
        <v>0</v>
      </c>
      <c r="V141" s="548">
        <f ca="1">IF('Clinic Model'!$P$16="Annuity",-IFERROR(PPMT(D2_I/12,$C141,D2_T,OFFSET(U$131,,-$C141+1),0),),IFERROR(IF($C141=0,0,OFFSET(U$131,,-$C141+1)/D2_T),0))</f>
        <v>0</v>
      </c>
      <c r="W141" s="548">
        <f ca="1">IF('Clinic Model'!$P$16="Annuity",-IFERROR(PPMT(D2_I/12,$C141,D2_T,OFFSET(V$131,,-$C141+1),0),),IFERROR(IF($C141=0,0,OFFSET(V$131,,-$C141+1)/D2_T),0))</f>
        <v>0</v>
      </c>
      <c r="X141" s="548">
        <f ca="1">IF('Clinic Model'!$P$16="Annuity",-IFERROR(PPMT(D2_I/12,$C141,D2_T,OFFSET(W$131,,-$C141+1),0),),IFERROR(IF($C141=0,0,OFFSET(W$131,,-$C141+1)/D2_T),0))</f>
        <v>0</v>
      </c>
      <c r="Y141" s="548">
        <f ca="1">IF('Clinic Model'!$P$16="Annuity",-IFERROR(PPMT(D2_I/12,$C141,D2_T,OFFSET(X$131,,-$C141+1),0),),IFERROR(IF($C141=0,0,OFFSET(X$131,,-$C141+1)/D2_T),0))</f>
        <v>0</v>
      </c>
      <c r="Z141" s="548">
        <f ca="1">IF('Clinic Model'!$P$16="Annuity",-IFERROR(PPMT(D2_I/12,$C141,D2_T,OFFSET(Y$131,,-$C141+1),0),),IFERROR(IF($C141=0,0,OFFSET(Y$131,,-$C141+1)/D2_T),0))</f>
        <v>0</v>
      </c>
      <c r="AA141" s="548">
        <f ca="1">IF('Clinic Model'!$P$16="Annuity",-IFERROR(PPMT(D2_I/12,$C141,D2_T,OFFSET(Z$131,,-$C141+1),0),),IFERROR(IF($C141=0,0,OFFSET(Z$131,,-$C141+1)/D2_T),0))</f>
        <v>0</v>
      </c>
      <c r="AB141" s="548">
        <f ca="1">IF('Clinic Model'!$P$16="Annuity",-IFERROR(PPMT(D2_I/12,$C141,D2_T,OFFSET(AA$131,,-$C141+1),0),),IFERROR(IF($C141=0,0,OFFSET(AA$131,,-$C141+1)/D2_T),0))</f>
        <v>0</v>
      </c>
      <c r="AC141" s="548">
        <f ca="1">IF('Clinic Model'!$P$16="Annuity",-IFERROR(PPMT(D2_I/12,$C141,D2_T,OFFSET(AB$131,,-$C141+1),0),),IFERROR(IF($C141=0,0,OFFSET(AB$131,,-$C141+1)/D2_T),0))</f>
        <v>0</v>
      </c>
      <c r="AD141" s="548">
        <f ca="1">IF('Clinic Model'!$P$16="Annuity",-IFERROR(PPMT(D2_I/12,$C141,D2_T,OFFSET(AC$131,,-$C141+1),0),),IFERROR(IF($C141=0,0,OFFSET(AC$131,,-$C141+1)/D2_T),0))</f>
        <v>0</v>
      </c>
      <c r="AE141" s="548">
        <f ca="1">IF('Clinic Model'!$P$16="Annuity",-IFERROR(PPMT(D2_I/12,$C141,D2_T,OFFSET(AD$131,,-$C141+1),0),),IFERROR(IF($C141=0,0,OFFSET(AD$131,,-$C141+1)/D2_T),0))</f>
        <v>0</v>
      </c>
      <c r="AF141" s="548">
        <f ca="1">IF('Clinic Model'!$P$16="Annuity",-IFERROR(PPMT(D2_I/12,$C141,D2_T,OFFSET(AE$131,,-$C141+1),0),),IFERROR(IF($C141=0,0,OFFSET(AE$131,,-$C141+1)/D2_T),0))</f>
        <v>0</v>
      </c>
      <c r="AG141" s="548">
        <f ca="1">IF('Clinic Model'!$P$16="Annuity",-IFERROR(PPMT(D2_I/12,$C141,D2_T,OFFSET(AF$131,,-$C141+1),0),),IFERROR(IF($C141=0,0,OFFSET(AF$131,,-$C141+1)/D2_T),0))</f>
        <v>0</v>
      </c>
      <c r="AH141" s="548">
        <f ca="1">IF('Clinic Model'!$P$16="Annuity",-IFERROR(PPMT(D2_I/12,$C141,D2_T,OFFSET(AG$131,,-$C141+1),0),),IFERROR(IF($C141=0,0,OFFSET(AG$131,,-$C141+1)/D2_T),0))</f>
        <v>0</v>
      </c>
      <c r="AI141" s="548">
        <f ca="1">IF('Clinic Model'!$P$16="Annuity",-IFERROR(PPMT(D2_I/12,$C141,D2_T,OFFSET(AH$131,,-$C141+1),0),),IFERROR(IF($C141=0,0,OFFSET(AH$131,,-$C141+1)/D2_T),0))</f>
        <v>0</v>
      </c>
      <c r="AJ141" s="548">
        <f ca="1">IF('Clinic Model'!$P$16="Annuity",-IFERROR(PPMT(D2_I/12,$C141,D2_T,OFFSET(AI$131,,-$C141+1),0),),IFERROR(IF($C141=0,0,OFFSET(AI$131,,-$C141+1)/D2_T),0))</f>
        <v>0</v>
      </c>
      <c r="AK141" s="548">
        <f ca="1">IF('Clinic Model'!$P$16="Annuity",-IFERROR(PPMT(D2_I/12,$C141,D2_T,OFFSET(AJ$131,,-$C141+1),0),),IFERROR(IF($C141=0,0,OFFSET(AJ$131,,-$C141+1)/D2_T),0))</f>
        <v>0</v>
      </c>
      <c r="AL141" s="548">
        <f ca="1">IF('Clinic Model'!$P$16="Annuity",-IFERROR(PPMT(D2_I/12,$C141,D2_T,OFFSET(AK$131,,-$C141+1),0),),IFERROR(IF($C141=0,0,OFFSET(AK$131,,-$C141+1)/D2_T),0))</f>
        <v>0</v>
      </c>
      <c r="AM141" s="548">
        <f ca="1">IF('Clinic Model'!$P$16="Annuity",-IFERROR(PPMT(D2_I/12,$C141,D2_T,OFFSET(AL$131,,-$C141+1),0),),IFERROR(IF($C141=0,0,OFFSET(AL$131,,-$C141+1)/D2_T),0))</f>
        <v>0</v>
      </c>
      <c r="AN141" s="548">
        <f ca="1">IF('Clinic Model'!$P$16="Annuity",-IFERROR(PPMT(D2_I/12,$C141,D2_T,OFFSET(AM$131,,-$C141+1),0),),IFERROR(IF($C141=0,0,OFFSET(AM$131,,-$C141+1)/D2_T),0))</f>
        <v>0</v>
      </c>
      <c r="AO141" s="548">
        <f ca="1">IF('Clinic Model'!$P$16="Annuity",-IFERROR(PPMT(D2_I/12,$C141,D2_T,OFFSET(AN$131,,-$C141+1),0),),IFERROR(IF($C141=0,0,OFFSET(AN$131,,-$C141+1)/D2_T),0))</f>
        <v>0</v>
      </c>
      <c r="AP141" s="548">
        <f ca="1">IF('Clinic Model'!$P$16="Annuity",-IFERROR(PPMT(D2_I/12,$C141,D2_T,OFFSET(AO$131,,-$C141+1),0),),IFERROR(IF($C141=0,0,OFFSET(AO$131,,-$C141+1)/D2_T),0))</f>
        <v>0</v>
      </c>
      <c r="AQ141" s="548">
        <f ca="1">IF('Clinic Model'!$P$16="Annuity",-IFERROR(PPMT(D2_I/12,$C141,D2_T,OFFSET(AP$131,,-$C141+1),0),),IFERROR(IF($C141=0,0,OFFSET(AP$131,,-$C141+1)/D2_T),0))</f>
        <v>0</v>
      </c>
      <c r="AR141" s="548">
        <f ca="1">IF('Clinic Model'!$P$16="Annuity",-IFERROR(PPMT(D2_I/12,$C141,D2_T,OFFSET(AQ$131,,-$C141+1),0),),IFERROR(IF($C141=0,0,OFFSET(AQ$131,,-$C141+1)/D2_T),0))</f>
        <v>0</v>
      </c>
      <c r="AS141" s="548">
        <f ca="1">IF('Clinic Model'!$P$16="Annuity",-IFERROR(PPMT(D2_I/12,$C141,D2_T,OFFSET(AR$131,,-$C141+1),0),),IFERROR(IF($C141=0,0,OFFSET(AR$131,,-$C141+1)/D2_T),0))</f>
        <v>0</v>
      </c>
      <c r="AT141" s="548">
        <f ca="1">IF('Clinic Model'!$P$16="Annuity",-IFERROR(PPMT(D2_I/12,$C141,D2_T,OFFSET(AS$131,,-$C141+1),0),),IFERROR(IF($C141=0,0,OFFSET(AS$131,,-$C141+1)/D2_T),0))</f>
        <v>0</v>
      </c>
      <c r="AU141" s="548">
        <f ca="1">IF('Clinic Model'!$P$16="Annuity",-IFERROR(PPMT(D2_I/12,$C141,D2_T,OFFSET(AT$131,,-$C141+1),0),),IFERROR(IF($C141=0,0,OFFSET(AT$131,,-$C141+1)/D2_T),0))</f>
        <v>0</v>
      </c>
      <c r="AV141" s="548">
        <f ca="1">IF('Clinic Model'!$P$16="Annuity",-IFERROR(PPMT(D2_I/12,$C141,D2_T,OFFSET(AU$131,,-$C141+1),0),),IFERROR(IF($C141=0,0,OFFSET(AU$131,,-$C141+1)/D2_T),0))</f>
        <v>0</v>
      </c>
      <c r="AW141" s="548">
        <f ca="1">IF('Clinic Model'!$P$16="Annuity",-IFERROR(PPMT(D2_I/12,$C141,D2_T,OFFSET(AV$131,,-$C141+1),0),),IFERROR(IF($C141=0,0,OFFSET(AV$131,,-$C141+1)/D2_T),0))</f>
        <v>0</v>
      </c>
      <c r="AX141" s="548">
        <f ca="1">IF('Clinic Model'!$P$16="Annuity",-IFERROR(PPMT(D2_I/12,$C141,D2_T,OFFSET(AW$131,,-$C141+1),0),),IFERROR(IF($C141=0,0,OFFSET(AW$131,,-$C141+1)/D2_T),0))</f>
        <v>0</v>
      </c>
      <c r="AY141" s="548">
        <f ca="1">IF('Clinic Model'!$P$16="Annuity",-IFERROR(PPMT(D2_I/12,$C141,D2_T,OFFSET(AX$131,,-$C141+1),0),),IFERROR(IF($C141=0,0,OFFSET(AX$131,,-$C141+1)/D2_T),0))</f>
        <v>0</v>
      </c>
      <c r="AZ141" s="548">
        <f ca="1">IF('Clinic Model'!$P$16="Annuity",-IFERROR(PPMT(D2_I/12,$C141,D2_T,OFFSET(AY$131,,-$C141+1),0),),IFERROR(IF($C141=0,0,OFFSET(AY$131,,-$C141+1)/D2_T),0))</f>
        <v>0</v>
      </c>
      <c r="BA141" s="548">
        <f ca="1">IF('Clinic Model'!$P$16="Annuity",-IFERROR(PPMT(D2_I/12,$C141,D2_T,OFFSET(AZ$131,,-$C141+1),0),),IFERROR(IF($C141=0,0,OFFSET(AZ$131,,-$C141+1)/D2_T),0))</f>
        <v>0</v>
      </c>
      <c r="BB141" s="548">
        <f ca="1">IF('Clinic Model'!$P$16="Annuity",-IFERROR(PPMT(D2_I/12,$C141,D2_T,OFFSET(BA$131,,-$C141+1),0),),IFERROR(IF($C141=0,0,OFFSET(BA$131,,-$C141+1)/D2_T),0))</f>
        <v>0</v>
      </c>
      <c r="BC141" s="548">
        <f ca="1">IF('Clinic Model'!$P$16="Annuity",-IFERROR(PPMT(D2_I/12,$C141,D2_T,OFFSET(BB$131,,-$C141+1),0),),IFERROR(IF($C141=0,0,OFFSET(BB$131,,-$C141+1)/D2_T),0))</f>
        <v>0</v>
      </c>
      <c r="BD141" s="548">
        <f ca="1">IF('Clinic Model'!$P$16="Annuity",-IFERROR(PPMT(D2_I/12,$C141,D2_T,OFFSET(BC$131,,-$C141+1),0),),IFERROR(IF($C141=0,0,OFFSET(BC$131,,-$C141+1)/D2_T),0))</f>
        <v>0</v>
      </c>
      <c r="BE141" s="548">
        <f ca="1">IF('Clinic Model'!$P$16="Annuity",-IFERROR(PPMT(D2_I/12,$C141,D2_T,OFFSET(BD$131,,-$C141+1),0),),IFERROR(IF($C141=0,0,OFFSET(BD$131,,-$C141+1)/D2_T),0))</f>
        <v>0</v>
      </c>
      <c r="BF141" s="548">
        <f ca="1">IF('Clinic Model'!$P$16="Annuity",-IFERROR(PPMT(D2_I/12,$C141,D2_T,OFFSET(BE$131,,-$C141+1),0),),IFERROR(IF($C141=0,0,OFFSET(BE$131,,-$C141+1)/D2_T),0))</f>
        <v>0</v>
      </c>
      <c r="BG141" s="548">
        <f ca="1">IF('Clinic Model'!$P$16="Annuity",-IFERROR(PPMT(D2_I/12,$C141,D2_T,OFFSET(BF$131,,-$C141+1),0),),IFERROR(IF($C141=0,0,OFFSET(BF$131,,-$C141+1)/D2_T),0))</f>
        <v>0</v>
      </c>
      <c r="BH141" s="548">
        <f ca="1">IF('Clinic Model'!$P$16="Annuity",-IFERROR(PPMT(D2_I/12,$C141,D2_T,OFFSET(BG$131,,-$C141+1),0),),IFERROR(IF($C141=0,0,OFFSET(BG$131,,-$C141+1)/D2_T),0))</f>
        <v>0</v>
      </c>
      <c r="BI141" s="548">
        <f ca="1">IF('Clinic Model'!$P$16="Annuity",-IFERROR(PPMT(D2_I/12,$C141,D2_T,OFFSET(BH$131,,-$C141+1),0),),IFERROR(IF($C141=0,0,OFFSET(BH$131,,-$C141+1)/D2_T),0))</f>
        <v>0</v>
      </c>
      <c r="BJ141" s="548">
        <f ca="1">IF('Clinic Model'!$P$16="Annuity",-IFERROR(PPMT(D2_I/12,$C141,D2_T,OFFSET(BI$131,,-$C141+1),0),),IFERROR(IF($C141=0,0,OFFSET(BI$131,,-$C141+1)/D2_T),0))</f>
        <v>0</v>
      </c>
      <c r="BK141" s="548">
        <f ca="1">IF('Clinic Model'!$P$16="Annuity",-IFERROR(PPMT(D2_I/12,$C141,D2_T,OFFSET(BJ$131,,-$C141+1),0),),IFERROR(IF($C141=0,0,OFFSET(BJ$131,,-$C141+1)/D2_T),0))</f>
        <v>0</v>
      </c>
      <c r="BL141" s="548">
        <f ca="1">IF('Clinic Model'!$P$16="Annuity",-IFERROR(PPMT(D2_I/12,$C141,D2_T,OFFSET(BK$131,,-$C141+1),0),),IFERROR(IF($C141=0,0,OFFSET(BK$131,,-$C141+1)/D2_T),0))</f>
        <v>0</v>
      </c>
    </row>
    <row r="142" spans="1:64" ht="10.5" hidden="1" customHeight="1" outlineLevel="1" x14ac:dyDescent="0.3">
      <c r="A142" s="105"/>
      <c r="B142" s="504"/>
      <c r="C142" s="105">
        <f t="shared" si="12"/>
        <v>0</v>
      </c>
      <c r="E142" s="548">
        <f ca="1">IF('Clinic Model'!$P$16="Annuity",-IFERROR(PPMT(D2_I/12,$C142,D2_T,OFFSET(D$131,,-$C142+1),0),),IFERROR(IF($C142=0,0,OFFSET(D$131,,-$C142+1)/D2_T),0))</f>
        <v>0</v>
      </c>
      <c r="F142" s="548">
        <f ca="1">IF('Clinic Model'!$P$16="Annuity",-IFERROR(PPMT(D2_I/12,$C142,D2_T,OFFSET(E$131,,-$C142+1),0),),IFERROR(IF($C142=0,0,OFFSET(E$131,,-$C142+1)/D2_T),0))</f>
        <v>0</v>
      </c>
      <c r="G142" s="548">
        <f ca="1">IF('Clinic Model'!$P$16="Annuity",-IFERROR(PPMT(D2_I/12,$C142,D2_T,OFFSET(F$131,,-$C142+1),0),),IFERROR(IF($C142=0,0,OFFSET(F$131,,-$C142+1)/D2_T),0))</f>
        <v>0</v>
      </c>
      <c r="H142" s="548">
        <f ca="1">IF('Clinic Model'!$P$16="Annuity",-IFERROR(PPMT(D2_I/12,$C142,D2_T,OFFSET(G$131,,-$C142+1),0),),IFERROR(IF($C142=0,0,OFFSET(G$131,,-$C142+1)/D2_T),0))</f>
        <v>0</v>
      </c>
      <c r="I142" s="548">
        <f ca="1">IF('Clinic Model'!$P$16="Annuity",-IFERROR(PPMT(D2_I/12,$C142,D2_T,OFFSET(H$131,,-$C142+1),0),),IFERROR(IF($C142=0,0,OFFSET(H$131,,-$C142+1)/D2_T),0))</f>
        <v>0</v>
      </c>
      <c r="J142" s="548">
        <f ca="1">IF('Clinic Model'!$P$16="Annuity",-IFERROR(PPMT(D2_I/12,$C142,D2_T,OFFSET(I$131,,-$C142+1),0),),IFERROR(IF($C142=0,0,OFFSET(I$131,,-$C142+1)/D2_T),0))</f>
        <v>0</v>
      </c>
      <c r="K142" s="548">
        <f ca="1">IF('Clinic Model'!$P$16="Annuity",-IFERROR(PPMT(D2_I/12,$C142,D2_T,OFFSET(J$131,,-$C142+1),0),),IFERROR(IF($C142=0,0,OFFSET(J$131,,-$C142+1)/D2_T),0))</f>
        <v>0</v>
      </c>
      <c r="L142" s="548">
        <f ca="1">IF('Clinic Model'!$P$16="Annuity",-IFERROR(PPMT(D2_I/12,$C142,D2_T,OFFSET(K$131,,-$C142+1),0),),IFERROR(IF($C142=0,0,OFFSET(K$131,,-$C142+1)/D2_T),0))</f>
        <v>0</v>
      </c>
      <c r="M142" s="548">
        <f ca="1">IF('Clinic Model'!$P$16="Annuity",-IFERROR(PPMT(D2_I/12,$C142,D2_T,OFFSET(L$131,,-$C142+1),0),),IFERROR(IF($C142=0,0,OFFSET(L$131,,-$C142+1)/D2_T),0))</f>
        <v>0</v>
      </c>
      <c r="N142" s="548">
        <f ca="1">IF('Clinic Model'!$P$16="Annuity",-IFERROR(PPMT(D2_I/12,$C142,D2_T,OFFSET(M$131,,-$C142+1),0),),IFERROR(IF($C142=0,0,OFFSET(M$131,,-$C142+1)/D2_T),0))</f>
        <v>0</v>
      </c>
      <c r="O142" s="548">
        <f ca="1">IF('Clinic Model'!$P$16="Annuity",-IFERROR(PPMT(D2_I/12,$C142,D2_T,OFFSET(N$131,,-$C142+1),0),),IFERROR(IF($C142=0,0,OFFSET(N$131,,-$C142+1)/D2_T),0))</f>
        <v>0</v>
      </c>
      <c r="P142" s="548">
        <f ca="1">IF('Clinic Model'!$P$16="Annuity",-IFERROR(PPMT(D2_I/12,$C142,D2_T,OFFSET(O$131,,-$C142+1),0),),IFERROR(IF($C142=0,0,OFFSET(O$131,,-$C142+1)/D2_T),0))</f>
        <v>0</v>
      </c>
      <c r="Q142" s="548">
        <f ca="1">IF('Clinic Model'!$P$16="Annuity",-IFERROR(PPMT(D2_I/12,$C142,D2_T,OFFSET(P$131,,-$C142+1),0),),IFERROR(IF($C142=0,0,OFFSET(P$131,,-$C142+1)/D2_T),0))</f>
        <v>0</v>
      </c>
      <c r="R142" s="548">
        <f ca="1">IF('Clinic Model'!$P$16="Annuity",-IFERROR(PPMT(D2_I/12,$C142,D2_T,OFFSET(Q$131,,-$C142+1),0),),IFERROR(IF($C142=0,0,OFFSET(Q$131,,-$C142+1)/D2_T),0))</f>
        <v>0</v>
      </c>
      <c r="S142" s="548">
        <f ca="1">IF('Clinic Model'!$P$16="Annuity",-IFERROR(PPMT(D2_I/12,$C142,D2_T,OFFSET(R$131,,-$C142+1),0),),IFERROR(IF($C142=0,0,OFFSET(R$131,,-$C142+1)/D2_T),0))</f>
        <v>0</v>
      </c>
      <c r="T142" s="548">
        <f ca="1">IF('Clinic Model'!$P$16="Annuity",-IFERROR(PPMT(D2_I/12,$C142,D2_T,OFFSET(S$131,,-$C142+1),0),),IFERROR(IF($C142=0,0,OFFSET(S$131,,-$C142+1)/D2_T),0))</f>
        <v>0</v>
      </c>
      <c r="U142" s="548">
        <f ca="1">IF('Clinic Model'!$P$16="Annuity",-IFERROR(PPMT(D2_I/12,$C142,D2_T,OFFSET(T$131,,-$C142+1),0),),IFERROR(IF($C142=0,0,OFFSET(T$131,,-$C142+1)/D2_T),0))</f>
        <v>0</v>
      </c>
      <c r="V142" s="548">
        <f ca="1">IF('Clinic Model'!$P$16="Annuity",-IFERROR(PPMT(D2_I/12,$C142,D2_T,OFFSET(U$131,,-$C142+1),0),),IFERROR(IF($C142=0,0,OFFSET(U$131,,-$C142+1)/D2_T),0))</f>
        <v>0</v>
      </c>
      <c r="W142" s="548">
        <f ca="1">IF('Clinic Model'!$P$16="Annuity",-IFERROR(PPMT(D2_I/12,$C142,D2_T,OFFSET(V$131,,-$C142+1),0),),IFERROR(IF($C142=0,0,OFFSET(V$131,,-$C142+1)/D2_T),0))</f>
        <v>0</v>
      </c>
      <c r="X142" s="548">
        <f ca="1">IF('Clinic Model'!$P$16="Annuity",-IFERROR(PPMT(D2_I/12,$C142,D2_T,OFFSET(W$131,,-$C142+1),0),),IFERROR(IF($C142=0,0,OFFSET(W$131,,-$C142+1)/D2_T),0))</f>
        <v>0</v>
      </c>
      <c r="Y142" s="548">
        <f ca="1">IF('Clinic Model'!$P$16="Annuity",-IFERROR(PPMT(D2_I/12,$C142,D2_T,OFFSET(X$131,,-$C142+1),0),),IFERROR(IF($C142=0,0,OFFSET(X$131,,-$C142+1)/D2_T),0))</f>
        <v>0</v>
      </c>
      <c r="Z142" s="548">
        <f ca="1">IF('Clinic Model'!$P$16="Annuity",-IFERROR(PPMT(D2_I/12,$C142,D2_T,OFFSET(Y$131,,-$C142+1),0),),IFERROR(IF($C142=0,0,OFFSET(Y$131,,-$C142+1)/D2_T),0))</f>
        <v>0</v>
      </c>
      <c r="AA142" s="548">
        <f ca="1">IF('Clinic Model'!$P$16="Annuity",-IFERROR(PPMT(D2_I/12,$C142,D2_T,OFFSET(Z$131,,-$C142+1),0),),IFERROR(IF($C142=0,0,OFFSET(Z$131,,-$C142+1)/D2_T),0))</f>
        <v>0</v>
      </c>
      <c r="AB142" s="548">
        <f ca="1">IF('Clinic Model'!$P$16="Annuity",-IFERROR(PPMT(D2_I/12,$C142,D2_T,OFFSET(AA$131,,-$C142+1),0),),IFERROR(IF($C142=0,0,OFFSET(AA$131,,-$C142+1)/D2_T),0))</f>
        <v>0</v>
      </c>
      <c r="AC142" s="548">
        <f ca="1">IF('Clinic Model'!$P$16="Annuity",-IFERROR(PPMT(D2_I/12,$C142,D2_T,OFFSET(AB$131,,-$C142+1),0),),IFERROR(IF($C142=0,0,OFFSET(AB$131,,-$C142+1)/D2_T),0))</f>
        <v>0</v>
      </c>
      <c r="AD142" s="548">
        <f ca="1">IF('Clinic Model'!$P$16="Annuity",-IFERROR(PPMT(D2_I/12,$C142,D2_T,OFFSET(AC$131,,-$C142+1),0),),IFERROR(IF($C142=0,0,OFFSET(AC$131,,-$C142+1)/D2_T),0))</f>
        <v>0</v>
      </c>
      <c r="AE142" s="548">
        <f ca="1">IF('Clinic Model'!$P$16="Annuity",-IFERROR(PPMT(D2_I/12,$C142,D2_T,OFFSET(AD$131,,-$C142+1),0),),IFERROR(IF($C142=0,0,OFFSET(AD$131,,-$C142+1)/D2_T),0))</f>
        <v>0</v>
      </c>
      <c r="AF142" s="548">
        <f ca="1">IF('Clinic Model'!$P$16="Annuity",-IFERROR(PPMT(D2_I/12,$C142,D2_T,OFFSET(AE$131,,-$C142+1),0),),IFERROR(IF($C142=0,0,OFFSET(AE$131,,-$C142+1)/D2_T),0))</f>
        <v>0</v>
      </c>
      <c r="AG142" s="548">
        <f ca="1">IF('Clinic Model'!$P$16="Annuity",-IFERROR(PPMT(D2_I/12,$C142,D2_T,OFFSET(AF$131,,-$C142+1),0),),IFERROR(IF($C142=0,0,OFFSET(AF$131,,-$C142+1)/D2_T),0))</f>
        <v>0</v>
      </c>
      <c r="AH142" s="548">
        <f ca="1">IF('Clinic Model'!$P$16="Annuity",-IFERROR(PPMT(D2_I/12,$C142,D2_T,OFFSET(AG$131,,-$C142+1),0),),IFERROR(IF($C142=0,0,OFFSET(AG$131,,-$C142+1)/D2_T),0))</f>
        <v>0</v>
      </c>
      <c r="AI142" s="548">
        <f ca="1">IF('Clinic Model'!$P$16="Annuity",-IFERROR(PPMT(D2_I/12,$C142,D2_T,OFFSET(AH$131,,-$C142+1),0),),IFERROR(IF($C142=0,0,OFFSET(AH$131,,-$C142+1)/D2_T),0))</f>
        <v>0</v>
      </c>
      <c r="AJ142" s="548">
        <f ca="1">IF('Clinic Model'!$P$16="Annuity",-IFERROR(PPMT(D2_I/12,$C142,D2_T,OFFSET(AI$131,,-$C142+1),0),),IFERROR(IF($C142=0,0,OFFSET(AI$131,,-$C142+1)/D2_T),0))</f>
        <v>0</v>
      </c>
      <c r="AK142" s="548">
        <f ca="1">IF('Clinic Model'!$P$16="Annuity",-IFERROR(PPMT(D2_I/12,$C142,D2_T,OFFSET(AJ$131,,-$C142+1),0),),IFERROR(IF($C142=0,0,OFFSET(AJ$131,,-$C142+1)/D2_T),0))</f>
        <v>0</v>
      </c>
      <c r="AL142" s="548">
        <f ca="1">IF('Clinic Model'!$P$16="Annuity",-IFERROR(PPMT(D2_I/12,$C142,D2_T,OFFSET(AK$131,,-$C142+1),0),),IFERROR(IF($C142=0,0,OFFSET(AK$131,,-$C142+1)/D2_T),0))</f>
        <v>0</v>
      </c>
      <c r="AM142" s="548">
        <f ca="1">IF('Clinic Model'!$P$16="Annuity",-IFERROR(PPMT(D2_I/12,$C142,D2_T,OFFSET(AL$131,,-$C142+1),0),),IFERROR(IF($C142=0,0,OFFSET(AL$131,,-$C142+1)/D2_T),0))</f>
        <v>0</v>
      </c>
      <c r="AN142" s="548">
        <f ca="1">IF('Clinic Model'!$P$16="Annuity",-IFERROR(PPMT(D2_I/12,$C142,D2_T,OFFSET(AM$131,,-$C142+1),0),),IFERROR(IF($C142=0,0,OFFSET(AM$131,,-$C142+1)/D2_T),0))</f>
        <v>0</v>
      </c>
      <c r="AO142" s="548">
        <f ca="1">IF('Clinic Model'!$P$16="Annuity",-IFERROR(PPMT(D2_I/12,$C142,D2_T,OFFSET(AN$131,,-$C142+1),0),),IFERROR(IF($C142=0,0,OFFSET(AN$131,,-$C142+1)/D2_T),0))</f>
        <v>0</v>
      </c>
      <c r="AP142" s="548">
        <f ca="1">IF('Clinic Model'!$P$16="Annuity",-IFERROR(PPMT(D2_I/12,$C142,D2_T,OFFSET(AO$131,,-$C142+1),0),),IFERROR(IF($C142=0,0,OFFSET(AO$131,,-$C142+1)/D2_T),0))</f>
        <v>0</v>
      </c>
      <c r="AQ142" s="548">
        <f ca="1">IF('Clinic Model'!$P$16="Annuity",-IFERROR(PPMT(D2_I/12,$C142,D2_T,OFFSET(AP$131,,-$C142+1),0),),IFERROR(IF($C142=0,0,OFFSET(AP$131,,-$C142+1)/D2_T),0))</f>
        <v>0</v>
      </c>
      <c r="AR142" s="548">
        <f ca="1">IF('Clinic Model'!$P$16="Annuity",-IFERROR(PPMT(D2_I/12,$C142,D2_T,OFFSET(AQ$131,,-$C142+1),0),),IFERROR(IF($C142=0,0,OFFSET(AQ$131,,-$C142+1)/D2_T),0))</f>
        <v>0</v>
      </c>
      <c r="AS142" s="548">
        <f ca="1">IF('Clinic Model'!$P$16="Annuity",-IFERROR(PPMT(D2_I/12,$C142,D2_T,OFFSET(AR$131,,-$C142+1),0),),IFERROR(IF($C142=0,0,OFFSET(AR$131,,-$C142+1)/D2_T),0))</f>
        <v>0</v>
      </c>
      <c r="AT142" s="548">
        <f ca="1">IF('Clinic Model'!$P$16="Annuity",-IFERROR(PPMT(D2_I/12,$C142,D2_T,OFFSET(AS$131,,-$C142+1),0),),IFERROR(IF($C142=0,0,OFFSET(AS$131,,-$C142+1)/D2_T),0))</f>
        <v>0</v>
      </c>
      <c r="AU142" s="548">
        <f ca="1">IF('Clinic Model'!$P$16="Annuity",-IFERROR(PPMT(D2_I/12,$C142,D2_T,OFFSET(AT$131,,-$C142+1),0),),IFERROR(IF($C142=0,0,OFFSET(AT$131,,-$C142+1)/D2_T),0))</f>
        <v>0</v>
      </c>
      <c r="AV142" s="548">
        <f ca="1">IF('Clinic Model'!$P$16="Annuity",-IFERROR(PPMT(D2_I/12,$C142,D2_T,OFFSET(AU$131,,-$C142+1),0),),IFERROR(IF($C142=0,0,OFFSET(AU$131,,-$C142+1)/D2_T),0))</f>
        <v>0</v>
      </c>
      <c r="AW142" s="548">
        <f ca="1">IF('Clinic Model'!$P$16="Annuity",-IFERROR(PPMT(D2_I/12,$C142,D2_T,OFFSET(AV$131,,-$C142+1),0),),IFERROR(IF($C142=0,0,OFFSET(AV$131,,-$C142+1)/D2_T),0))</f>
        <v>0</v>
      </c>
      <c r="AX142" s="548">
        <f ca="1">IF('Clinic Model'!$P$16="Annuity",-IFERROR(PPMT(D2_I/12,$C142,D2_T,OFFSET(AW$131,,-$C142+1),0),),IFERROR(IF($C142=0,0,OFFSET(AW$131,,-$C142+1)/D2_T),0))</f>
        <v>0</v>
      </c>
      <c r="AY142" s="548">
        <f ca="1">IF('Clinic Model'!$P$16="Annuity",-IFERROR(PPMT(D2_I/12,$C142,D2_T,OFFSET(AX$131,,-$C142+1),0),),IFERROR(IF($C142=0,0,OFFSET(AX$131,,-$C142+1)/D2_T),0))</f>
        <v>0</v>
      </c>
      <c r="AZ142" s="548">
        <f ca="1">IF('Clinic Model'!$P$16="Annuity",-IFERROR(PPMT(D2_I/12,$C142,D2_T,OFFSET(AY$131,,-$C142+1),0),),IFERROR(IF($C142=0,0,OFFSET(AY$131,,-$C142+1)/D2_T),0))</f>
        <v>0</v>
      </c>
      <c r="BA142" s="548">
        <f ca="1">IF('Clinic Model'!$P$16="Annuity",-IFERROR(PPMT(D2_I/12,$C142,D2_T,OFFSET(AZ$131,,-$C142+1),0),),IFERROR(IF($C142=0,0,OFFSET(AZ$131,,-$C142+1)/D2_T),0))</f>
        <v>0</v>
      </c>
      <c r="BB142" s="548">
        <f ca="1">IF('Clinic Model'!$P$16="Annuity",-IFERROR(PPMT(D2_I/12,$C142,D2_T,OFFSET(BA$131,,-$C142+1),0),),IFERROR(IF($C142=0,0,OFFSET(BA$131,,-$C142+1)/D2_T),0))</f>
        <v>0</v>
      </c>
      <c r="BC142" s="548">
        <f ca="1">IF('Clinic Model'!$P$16="Annuity",-IFERROR(PPMT(D2_I/12,$C142,D2_T,OFFSET(BB$131,,-$C142+1),0),),IFERROR(IF($C142=0,0,OFFSET(BB$131,,-$C142+1)/D2_T),0))</f>
        <v>0</v>
      </c>
      <c r="BD142" s="548">
        <f ca="1">IF('Clinic Model'!$P$16="Annuity",-IFERROR(PPMT(D2_I/12,$C142,D2_T,OFFSET(BC$131,,-$C142+1),0),),IFERROR(IF($C142=0,0,OFFSET(BC$131,,-$C142+1)/D2_T),0))</f>
        <v>0</v>
      </c>
      <c r="BE142" s="548">
        <f ca="1">IF('Clinic Model'!$P$16="Annuity",-IFERROR(PPMT(D2_I/12,$C142,D2_T,OFFSET(BD$131,,-$C142+1),0),),IFERROR(IF($C142=0,0,OFFSET(BD$131,,-$C142+1)/D2_T),0))</f>
        <v>0</v>
      </c>
      <c r="BF142" s="548">
        <f ca="1">IF('Clinic Model'!$P$16="Annuity",-IFERROR(PPMT(D2_I/12,$C142,D2_T,OFFSET(BE$131,,-$C142+1),0),),IFERROR(IF($C142=0,0,OFFSET(BE$131,,-$C142+1)/D2_T),0))</f>
        <v>0</v>
      </c>
      <c r="BG142" s="548">
        <f ca="1">IF('Clinic Model'!$P$16="Annuity",-IFERROR(PPMT(D2_I/12,$C142,D2_T,OFFSET(BF$131,,-$C142+1),0),),IFERROR(IF($C142=0,0,OFFSET(BF$131,,-$C142+1)/D2_T),0))</f>
        <v>0</v>
      </c>
      <c r="BH142" s="548">
        <f ca="1">IF('Clinic Model'!$P$16="Annuity",-IFERROR(PPMT(D2_I/12,$C142,D2_T,OFFSET(BG$131,,-$C142+1),0),),IFERROR(IF($C142=0,0,OFFSET(BG$131,,-$C142+1)/D2_T),0))</f>
        <v>0</v>
      </c>
      <c r="BI142" s="548">
        <f ca="1">IF('Clinic Model'!$P$16="Annuity",-IFERROR(PPMT(D2_I/12,$C142,D2_T,OFFSET(BH$131,,-$C142+1),0),),IFERROR(IF($C142=0,0,OFFSET(BH$131,,-$C142+1)/D2_T),0))</f>
        <v>0</v>
      </c>
      <c r="BJ142" s="548">
        <f ca="1">IF('Clinic Model'!$P$16="Annuity",-IFERROR(PPMT(D2_I/12,$C142,D2_T,OFFSET(BI$131,,-$C142+1),0),),IFERROR(IF($C142=0,0,OFFSET(BI$131,,-$C142+1)/D2_T),0))</f>
        <v>0</v>
      </c>
      <c r="BK142" s="548">
        <f ca="1">IF('Clinic Model'!$P$16="Annuity",-IFERROR(PPMT(D2_I/12,$C142,D2_T,OFFSET(BJ$131,,-$C142+1),0),),IFERROR(IF($C142=0,0,OFFSET(BJ$131,,-$C142+1)/D2_T),0))</f>
        <v>0</v>
      </c>
      <c r="BL142" s="548">
        <f ca="1">IF('Clinic Model'!$P$16="Annuity",-IFERROR(PPMT(D2_I/12,$C142,D2_T,OFFSET(BK$131,,-$C142+1),0),),IFERROR(IF($C142=0,0,OFFSET(BK$131,,-$C142+1)/D2_T),0))</f>
        <v>0</v>
      </c>
    </row>
    <row r="143" spans="1:64" ht="10.5" hidden="1" customHeight="1" outlineLevel="1" x14ac:dyDescent="0.3">
      <c r="A143" s="105"/>
      <c r="B143" s="504"/>
      <c r="C143" s="105">
        <f t="shared" si="12"/>
        <v>0</v>
      </c>
      <c r="E143" s="548">
        <f ca="1">IF('Clinic Model'!$P$16="Annuity",-IFERROR(PPMT(D2_I/12,$C143,D2_T,OFFSET(D$131,,-$C143+1),0),),IFERROR(IF($C143=0,0,OFFSET(D$131,,-$C143+1)/D2_T),0))</f>
        <v>0</v>
      </c>
      <c r="F143" s="548">
        <f ca="1">IF('Clinic Model'!$P$16="Annuity",-IFERROR(PPMT(D2_I/12,$C143,D2_T,OFFSET(E$131,,-$C143+1),0),),IFERROR(IF($C143=0,0,OFFSET(E$131,,-$C143+1)/D2_T),0))</f>
        <v>0</v>
      </c>
      <c r="G143" s="548">
        <f ca="1">IF('Clinic Model'!$P$16="Annuity",-IFERROR(PPMT(D2_I/12,$C143,D2_T,OFFSET(F$131,,-$C143+1),0),),IFERROR(IF($C143=0,0,OFFSET(F$131,,-$C143+1)/D2_T),0))</f>
        <v>0</v>
      </c>
      <c r="H143" s="548">
        <f ca="1">IF('Clinic Model'!$P$16="Annuity",-IFERROR(PPMT(D2_I/12,$C143,D2_T,OFFSET(G$131,,-$C143+1),0),),IFERROR(IF($C143=0,0,OFFSET(G$131,,-$C143+1)/D2_T),0))</f>
        <v>0</v>
      </c>
      <c r="I143" s="548">
        <f ca="1">IF('Clinic Model'!$P$16="Annuity",-IFERROR(PPMT(D2_I/12,$C143,D2_T,OFFSET(H$131,,-$C143+1),0),),IFERROR(IF($C143=0,0,OFFSET(H$131,,-$C143+1)/D2_T),0))</f>
        <v>0</v>
      </c>
      <c r="J143" s="548">
        <f ca="1">IF('Clinic Model'!$P$16="Annuity",-IFERROR(PPMT(D2_I/12,$C143,D2_T,OFFSET(I$131,,-$C143+1),0),),IFERROR(IF($C143=0,0,OFFSET(I$131,,-$C143+1)/D2_T),0))</f>
        <v>0</v>
      </c>
      <c r="K143" s="548">
        <f ca="1">IF('Clinic Model'!$P$16="Annuity",-IFERROR(PPMT(D2_I/12,$C143,D2_T,OFFSET(J$131,,-$C143+1),0),),IFERROR(IF($C143=0,0,OFFSET(J$131,,-$C143+1)/D2_T),0))</f>
        <v>0</v>
      </c>
      <c r="L143" s="548">
        <f ca="1">IF('Clinic Model'!$P$16="Annuity",-IFERROR(PPMT(D2_I/12,$C143,D2_T,OFFSET(K$131,,-$C143+1),0),),IFERROR(IF($C143=0,0,OFFSET(K$131,,-$C143+1)/D2_T),0))</f>
        <v>0</v>
      </c>
      <c r="M143" s="548">
        <f ca="1">IF('Clinic Model'!$P$16="Annuity",-IFERROR(PPMT(D2_I/12,$C143,D2_T,OFFSET(L$131,,-$C143+1),0),),IFERROR(IF($C143=0,0,OFFSET(L$131,,-$C143+1)/D2_T),0))</f>
        <v>0</v>
      </c>
      <c r="N143" s="548">
        <f ca="1">IF('Clinic Model'!$P$16="Annuity",-IFERROR(PPMT(D2_I/12,$C143,D2_T,OFFSET(M$131,,-$C143+1),0),),IFERROR(IF($C143=0,0,OFFSET(M$131,,-$C143+1)/D2_T),0))</f>
        <v>0</v>
      </c>
      <c r="O143" s="548">
        <f ca="1">IF('Clinic Model'!$P$16="Annuity",-IFERROR(PPMT(D2_I/12,$C143,D2_T,OFFSET(N$131,,-$C143+1),0),),IFERROR(IF($C143=0,0,OFFSET(N$131,,-$C143+1)/D2_T),0))</f>
        <v>0</v>
      </c>
      <c r="P143" s="548">
        <f ca="1">IF('Clinic Model'!$P$16="Annuity",-IFERROR(PPMT(D2_I/12,$C143,D2_T,OFFSET(O$131,,-$C143+1),0),),IFERROR(IF($C143=0,0,OFFSET(O$131,,-$C143+1)/D2_T),0))</f>
        <v>0</v>
      </c>
      <c r="Q143" s="548">
        <f ca="1">IF('Clinic Model'!$P$16="Annuity",-IFERROR(PPMT(D2_I/12,$C143,D2_T,OFFSET(P$131,,-$C143+1),0),),IFERROR(IF($C143=0,0,OFFSET(P$131,,-$C143+1)/D2_T),0))</f>
        <v>0</v>
      </c>
      <c r="R143" s="548">
        <f ca="1">IF('Clinic Model'!$P$16="Annuity",-IFERROR(PPMT(D2_I/12,$C143,D2_T,OFFSET(Q$131,,-$C143+1),0),),IFERROR(IF($C143=0,0,OFFSET(Q$131,,-$C143+1)/D2_T),0))</f>
        <v>0</v>
      </c>
      <c r="S143" s="548">
        <f ca="1">IF('Clinic Model'!$P$16="Annuity",-IFERROR(PPMT(D2_I/12,$C143,D2_T,OFFSET(R$131,,-$C143+1),0),),IFERROR(IF($C143=0,0,OFFSET(R$131,,-$C143+1)/D2_T),0))</f>
        <v>0</v>
      </c>
      <c r="T143" s="548">
        <f ca="1">IF('Clinic Model'!$P$16="Annuity",-IFERROR(PPMT(D2_I/12,$C143,D2_T,OFFSET(S$131,,-$C143+1),0),),IFERROR(IF($C143=0,0,OFFSET(S$131,,-$C143+1)/D2_T),0))</f>
        <v>0</v>
      </c>
      <c r="U143" s="548">
        <f ca="1">IF('Clinic Model'!$P$16="Annuity",-IFERROR(PPMT(D2_I/12,$C143,D2_T,OFFSET(T$131,,-$C143+1),0),),IFERROR(IF($C143=0,0,OFFSET(T$131,,-$C143+1)/D2_T),0))</f>
        <v>0</v>
      </c>
      <c r="V143" s="548">
        <f ca="1">IF('Clinic Model'!$P$16="Annuity",-IFERROR(PPMT(D2_I/12,$C143,D2_T,OFFSET(U$131,,-$C143+1),0),),IFERROR(IF($C143=0,0,OFFSET(U$131,,-$C143+1)/D2_T),0))</f>
        <v>0</v>
      </c>
      <c r="W143" s="548">
        <f ca="1">IF('Clinic Model'!$P$16="Annuity",-IFERROR(PPMT(D2_I/12,$C143,D2_T,OFFSET(V$131,,-$C143+1),0),),IFERROR(IF($C143=0,0,OFFSET(V$131,,-$C143+1)/D2_T),0))</f>
        <v>0</v>
      </c>
      <c r="X143" s="548">
        <f ca="1">IF('Clinic Model'!$P$16="Annuity",-IFERROR(PPMT(D2_I/12,$C143,D2_T,OFFSET(W$131,,-$C143+1),0),),IFERROR(IF($C143=0,0,OFFSET(W$131,,-$C143+1)/D2_T),0))</f>
        <v>0</v>
      </c>
      <c r="Y143" s="548">
        <f ca="1">IF('Clinic Model'!$P$16="Annuity",-IFERROR(PPMT(D2_I/12,$C143,D2_T,OFFSET(X$131,,-$C143+1),0),),IFERROR(IF($C143=0,0,OFFSET(X$131,,-$C143+1)/D2_T),0))</f>
        <v>0</v>
      </c>
      <c r="Z143" s="548">
        <f ca="1">IF('Clinic Model'!$P$16="Annuity",-IFERROR(PPMT(D2_I/12,$C143,D2_T,OFFSET(Y$131,,-$C143+1),0),),IFERROR(IF($C143=0,0,OFFSET(Y$131,,-$C143+1)/D2_T),0))</f>
        <v>0</v>
      </c>
      <c r="AA143" s="548">
        <f ca="1">IF('Clinic Model'!$P$16="Annuity",-IFERROR(PPMT(D2_I/12,$C143,D2_T,OFFSET(Z$131,,-$C143+1),0),),IFERROR(IF($C143=0,0,OFFSET(Z$131,,-$C143+1)/D2_T),0))</f>
        <v>0</v>
      </c>
      <c r="AB143" s="548">
        <f ca="1">IF('Clinic Model'!$P$16="Annuity",-IFERROR(PPMT(D2_I/12,$C143,D2_T,OFFSET(AA$131,,-$C143+1),0),),IFERROR(IF($C143=0,0,OFFSET(AA$131,,-$C143+1)/D2_T),0))</f>
        <v>0</v>
      </c>
      <c r="AC143" s="548">
        <f ca="1">IF('Clinic Model'!$P$16="Annuity",-IFERROR(PPMT(D2_I/12,$C143,D2_T,OFFSET(AB$131,,-$C143+1),0),),IFERROR(IF($C143=0,0,OFFSET(AB$131,,-$C143+1)/D2_T),0))</f>
        <v>0</v>
      </c>
      <c r="AD143" s="548">
        <f ca="1">IF('Clinic Model'!$P$16="Annuity",-IFERROR(PPMT(D2_I/12,$C143,D2_T,OFFSET(AC$131,,-$C143+1),0),),IFERROR(IF($C143=0,0,OFFSET(AC$131,,-$C143+1)/D2_T),0))</f>
        <v>0</v>
      </c>
      <c r="AE143" s="548">
        <f ca="1">IF('Clinic Model'!$P$16="Annuity",-IFERROR(PPMT(D2_I/12,$C143,D2_T,OFFSET(AD$131,,-$C143+1),0),),IFERROR(IF($C143=0,0,OFFSET(AD$131,,-$C143+1)/D2_T),0))</f>
        <v>0</v>
      </c>
      <c r="AF143" s="548">
        <f ca="1">IF('Clinic Model'!$P$16="Annuity",-IFERROR(PPMT(D2_I/12,$C143,D2_T,OFFSET(AE$131,,-$C143+1),0),),IFERROR(IF($C143=0,0,OFFSET(AE$131,,-$C143+1)/D2_T),0))</f>
        <v>0</v>
      </c>
      <c r="AG143" s="548">
        <f ca="1">IF('Clinic Model'!$P$16="Annuity",-IFERROR(PPMT(D2_I/12,$C143,D2_T,OFFSET(AF$131,,-$C143+1),0),),IFERROR(IF($C143=0,0,OFFSET(AF$131,,-$C143+1)/D2_T),0))</f>
        <v>0</v>
      </c>
      <c r="AH143" s="548">
        <f ca="1">IF('Clinic Model'!$P$16="Annuity",-IFERROR(PPMT(D2_I/12,$C143,D2_T,OFFSET(AG$131,,-$C143+1),0),),IFERROR(IF($C143=0,0,OFFSET(AG$131,,-$C143+1)/D2_T),0))</f>
        <v>0</v>
      </c>
      <c r="AI143" s="548">
        <f ca="1">IF('Clinic Model'!$P$16="Annuity",-IFERROR(PPMT(D2_I/12,$C143,D2_T,OFFSET(AH$131,,-$C143+1),0),),IFERROR(IF($C143=0,0,OFFSET(AH$131,,-$C143+1)/D2_T),0))</f>
        <v>0</v>
      </c>
      <c r="AJ143" s="548">
        <f ca="1">IF('Clinic Model'!$P$16="Annuity",-IFERROR(PPMT(D2_I/12,$C143,D2_T,OFFSET(AI$131,,-$C143+1),0),),IFERROR(IF($C143=0,0,OFFSET(AI$131,,-$C143+1)/D2_T),0))</f>
        <v>0</v>
      </c>
      <c r="AK143" s="548">
        <f ca="1">IF('Clinic Model'!$P$16="Annuity",-IFERROR(PPMT(D2_I/12,$C143,D2_T,OFFSET(AJ$131,,-$C143+1),0),),IFERROR(IF($C143=0,0,OFFSET(AJ$131,,-$C143+1)/D2_T),0))</f>
        <v>0</v>
      </c>
      <c r="AL143" s="548">
        <f ca="1">IF('Clinic Model'!$P$16="Annuity",-IFERROR(PPMT(D2_I/12,$C143,D2_T,OFFSET(AK$131,,-$C143+1),0),),IFERROR(IF($C143=0,0,OFFSET(AK$131,,-$C143+1)/D2_T),0))</f>
        <v>0</v>
      </c>
      <c r="AM143" s="548">
        <f ca="1">IF('Clinic Model'!$P$16="Annuity",-IFERROR(PPMT(D2_I/12,$C143,D2_T,OFFSET(AL$131,,-$C143+1),0),),IFERROR(IF($C143=0,0,OFFSET(AL$131,,-$C143+1)/D2_T),0))</f>
        <v>0</v>
      </c>
      <c r="AN143" s="548">
        <f ca="1">IF('Clinic Model'!$P$16="Annuity",-IFERROR(PPMT(D2_I/12,$C143,D2_T,OFFSET(AM$131,,-$C143+1),0),),IFERROR(IF($C143=0,0,OFFSET(AM$131,,-$C143+1)/D2_T),0))</f>
        <v>0</v>
      </c>
      <c r="AO143" s="548">
        <f ca="1">IF('Clinic Model'!$P$16="Annuity",-IFERROR(PPMT(D2_I/12,$C143,D2_T,OFFSET(AN$131,,-$C143+1),0),),IFERROR(IF($C143=0,0,OFFSET(AN$131,,-$C143+1)/D2_T),0))</f>
        <v>0</v>
      </c>
      <c r="AP143" s="548">
        <f ca="1">IF('Clinic Model'!$P$16="Annuity",-IFERROR(PPMT(D2_I/12,$C143,D2_T,OFFSET(AO$131,,-$C143+1),0),),IFERROR(IF($C143=0,0,OFFSET(AO$131,,-$C143+1)/D2_T),0))</f>
        <v>0</v>
      </c>
      <c r="AQ143" s="548">
        <f ca="1">IF('Clinic Model'!$P$16="Annuity",-IFERROR(PPMT(D2_I/12,$C143,D2_T,OFFSET(AP$131,,-$C143+1),0),),IFERROR(IF($C143=0,0,OFFSET(AP$131,,-$C143+1)/D2_T),0))</f>
        <v>0</v>
      </c>
      <c r="AR143" s="548">
        <f ca="1">IF('Clinic Model'!$P$16="Annuity",-IFERROR(PPMT(D2_I/12,$C143,D2_T,OFFSET(AQ$131,,-$C143+1),0),),IFERROR(IF($C143=0,0,OFFSET(AQ$131,,-$C143+1)/D2_T),0))</f>
        <v>0</v>
      </c>
      <c r="AS143" s="548">
        <f ca="1">IF('Clinic Model'!$P$16="Annuity",-IFERROR(PPMT(D2_I/12,$C143,D2_T,OFFSET(AR$131,,-$C143+1),0),),IFERROR(IF($C143=0,0,OFFSET(AR$131,,-$C143+1)/D2_T),0))</f>
        <v>0</v>
      </c>
      <c r="AT143" s="548">
        <f ca="1">IF('Clinic Model'!$P$16="Annuity",-IFERROR(PPMT(D2_I/12,$C143,D2_T,OFFSET(AS$131,,-$C143+1),0),),IFERROR(IF($C143=0,0,OFFSET(AS$131,,-$C143+1)/D2_T),0))</f>
        <v>0</v>
      </c>
      <c r="AU143" s="548">
        <f ca="1">IF('Clinic Model'!$P$16="Annuity",-IFERROR(PPMT(D2_I/12,$C143,D2_T,OFFSET(AT$131,,-$C143+1),0),),IFERROR(IF($C143=0,0,OFFSET(AT$131,,-$C143+1)/D2_T),0))</f>
        <v>0</v>
      </c>
      <c r="AV143" s="548">
        <f ca="1">IF('Clinic Model'!$P$16="Annuity",-IFERROR(PPMT(D2_I/12,$C143,D2_T,OFFSET(AU$131,,-$C143+1),0),),IFERROR(IF($C143=0,0,OFFSET(AU$131,,-$C143+1)/D2_T),0))</f>
        <v>0</v>
      </c>
      <c r="AW143" s="548">
        <f ca="1">IF('Clinic Model'!$P$16="Annuity",-IFERROR(PPMT(D2_I/12,$C143,D2_T,OFFSET(AV$131,,-$C143+1),0),),IFERROR(IF($C143=0,0,OFFSET(AV$131,,-$C143+1)/D2_T),0))</f>
        <v>0</v>
      </c>
      <c r="AX143" s="548">
        <f ca="1">IF('Clinic Model'!$P$16="Annuity",-IFERROR(PPMT(D2_I/12,$C143,D2_T,OFFSET(AW$131,,-$C143+1),0),),IFERROR(IF($C143=0,0,OFFSET(AW$131,,-$C143+1)/D2_T),0))</f>
        <v>0</v>
      </c>
      <c r="AY143" s="548">
        <f ca="1">IF('Clinic Model'!$P$16="Annuity",-IFERROR(PPMT(D2_I/12,$C143,D2_T,OFFSET(AX$131,,-$C143+1),0),),IFERROR(IF($C143=0,0,OFFSET(AX$131,,-$C143+1)/D2_T),0))</f>
        <v>0</v>
      </c>
      <c r="AZ143" s="548">
        <f ca="1">IF('Clinic Model'!$P$16="Annuity",-IFERROR(PPMT(D2_I/12,$C143,D2_T,OFFSET(AY$131,,-$C143+1),0),),IFERROR(IF($C143=0,0,OFFSET(AY$131,,-$C143+1)/D2_T),0))</f>
        <v>0</v>
      </c>
      <c r="BA143" s="548">
        <f ca="1">IF('Clinic Model'!$P$16="Annuity",-IFERROR(PPMT(D2_I/12,$C143,D2_T,OFFSET(AZ$131,,-$C143+1),0),),IFERROR(IF($C143=0,0,OFFSET(AZ$131,,-$C143+1)/D2_T),0))</f>
        <v>0</v>
      </c>
      <c r="BB143" s="548">
        <f ca="1">IF('Clinic Model'!$P$16="Annuity",-IFERROR(PPMT(D2_I/12,$C143,D2_T,OFFSET(BA$131,,-$C143+1),0),),IFERROR(IF($C143=0,0,OFFSET(BA$131,,-$C143+1)/D2_T),0))</f>
        <v>0</v>
      </c>
      <c r="BC143" s="548">
        <f ca="1">IF('Clinic Model'!$P$16="Annuity",-IFERROR(PPMT(D2_I/12,$C143,D2_T,OFFSET(BB$131,,-$C143+1),0),),IFERROR(IF($C143=0,0,OFFSET(BB$131,,-$C143+1)/D2_T),0))</f>
        <v>0</v>
      </c>
      <c r="BD143" s="548">
        <f ca="1">IF('Clinic Model'!$P$16="Annuity",-IFERROR(PPMT(D2_I/12,$C143,D2_T,OFFSET(BC$131,,-$C143+1),0),),IFERROR(IF($C143=0,0,OFFSET(BC$131,,-$C143+1)/D2_T),0))</f>
        <v>0</v>
      </c>
      <c r="BE143" s="548">
        <f ca="1">IF('Clinic Model'!$P$16="Annuity",-IFERROR(PPMT(D2_I/12,$C143,D2_T,OFFSET(BD$131,,-$C143+1),0),),IFERROR(IF($C143=0,0,OFFSET(BD$131,,-$C143+1)/D2_T),0))</f>
        <v>0</v>
      </c>
      <c r="BF143" s="548">
        <f ca="1">IF('Clinic Model'!$P$16="Annuity",-IFERROR(PPMT(D2_I/12,$C143,D2_T,OFFSET(BE$131,,-$C143+1),0),),IFERROR(IF($C143=0,0,OFFSET(BE$131,,-$C143+1)/D2_T),0))</f>
        <v>0</v>
      </c>
      <c r="BG143" s="548">
        <f ca="1">IF('Clinic Model'!$P$16="Annuity",-IFERROR(PPMT(D2_I/12,$C143,D2_T,OFFSET(BF$131,,-$C143+1),0),),IFERROR(IF($C143=0,0,OFFSET(BF$131,,-$C143+1)/D2_T),0))</f>
        <v>0</v>
      </c>
      <c r="BH143" s="548">
        <f ca="1">IF('Clinic Model'!$P$16="Annuity",-IFERROR(PPMT(D2_I/12,$C143,D2_T,OFFSET(BG$131,,-$C143+1),0),),IFERROR(IF($C143=0,0,OFFSET(BG$131,,-$C143+1)/D2_T),0))</f>
        <v>0</v>
      </c>
      <c r="BI143" s="548">
        <f ca="1">IF('Clinic Model'!$P$16="Annuity",-IFERROR(PPMT(D2_I/12,$C143,D2_T,OFFSET(BH$131,,-$C143+1),0),),IFERROR(IF($C143=0,0,OFFSET(BH$131,,-$C143+1)/D2_T),0))</f>
        <v>0</v>
      </c>
      <c r="BJ143" s="548">
        <f ca="1">IF('Clinic Model'!$P$16="Annuity",-IFERROR(PPMT(D2_I/12,$C143,D2_T,OFFSET(BI$131,,-$C143+1),0),),IFERROR(IF($C143=0,0,OFFSET(BI$131,,-$C143+1)/D2_T),0))</f>
        <v>0</v>
      </c>
      <c r="BK143" s="548">
        <f ca="1">IF('Clinic Model'!$P$16="Annuity",-IFERROR(PPMT(D2_I/12,$C143,D2_T,OFFSET(BJ$131,,-$C143+1),0),),IFERROR(IF($C143=0,0,OFFSET(BJ$131,,-$C143+1)/D2_T),0))</f>
        <v>0</v>
      </c>
      <c r="BL143" s="548">
        <f ca="1">IF('Clinic Model'!$P$16="Annuity",-IFERROR(PPMT(D2_I/12,$C143,D2_T,OFFSET(BK$131,,-$C143+1),0),),IFERROR(IF($C143=0,0,OFFSET(BK$131,,-$C143+1)/D2_T),0))</f>
        <v>0</v>
      </c>
    </row>
    <row r="144" spans="1:64" ht="10.5" hidden="1" customHeight="1" outlineLevel="1" x14ac:dyDescent="0.3">
      <c r="A144" s="105"/>
      <c r="B144" s="504"/>
      <c r="C144" s="105">
        <f t="shared" si="12"/>
        <v>0</v>
      </c>
      <c r="E144" s="548">
        <f ca="1">IF('Clinic Model'!$P$16="Annuity",-IFERROR(PPMT(D2_I/12,$C144,D2_T,OFFSET(D$131,,-$C144+1),0),),IFERROR(IF($C144=0,0,OFFSET(D$131,,-$C144+1)/D2_T),0))</f>
        <v>0</v>
      </c>
      <c r="F144" s="548">
        <f ca="1">IF('Clinic Model'!$P$16="Annuity",-IFERROR(PPMT(D2_I/12,$C144,D2_T,OFFSET(E$131,,-$C144+1),0),),IFERROR(IF($C144=0,0,OFFSET(E$131,,-$C144+1)/D2_T),0))</f>
        <v>0</v>
      </c>
      <c r="G144" s="548">
        <f ca="1">IF('Clinic Model'!$P$16="Annuity",-IFERROR(PPMT(D2_I/12,$C144,D2_T,OFFSET(F$131,,-$C144+1),0),),IFERROR(IF($C144=0,0,OFFSET(F$131,,-$C144+1)/D2_T),0))</f>
        <v>0</v>
      </c>
      <c r="H144" s="548">
        <f ca="1">IF('Clinic Model'!$P$16="Annuity",-IFERROR(PPMT(D2_I/12,$C144,D2_T,OFFSET(G$131,,-$C144+1),0),),IFERROR(IF($C144=0,0,OFFSET(G$131,,-$C144+1)/D2_T),0))</f>
        <v>0</v>
      </c>
      <c r="I144" s="548">
        <f ca="1">IF('Clinic Model'!$P$16="Annuity",-IFERROR(PPMT(D2_I/12,$C144,D2_T,OFFSET(H$131,,-$C144+1),0),),IFERROR(IF($C144=0,0,OFFSET(H$131,,-$C144+1)/D2_T),0))</f>
        <v>0</v>
      </c>
      <c r="J144" s="548">
        <f ca="1">IF('Clinic Model'!$P$16="Annuity",-IFERROR(PPMT(D2_I/12,$C144,D2_T,OFFSET(I$131,,-$C144+1),0),),IFERROR(IF($C144=0,0,OFFSET(I$131,,-$C144+1)/D2_T),0))</f>
        <v>0</v>
      </c>
      <c r="K144" s="548">
        <f ca="1">IF('Clinic Model'!$P$16="Annuity",-IFERROR(PPMT(D2_I/12,$C144,D2_T,OFFSET(J$131,,-$C144+1),0),),IFERROR(IF($C144=0,0,OFFSET(J$131,,-$C144+1)/D2_T),0))</f>
        <v>0</v>
      </c>
      <c r="L144" s="548">
        <f ca="1">IF('Clinic Model'!$P$16="Annuity",-IFERROR(PPMT(D2_I/12,$C144,D2_T,OFFSET(K$131,,-$C144+1),0),),IFERROR(IF($C144=0,0,OFFSET(K$131,,-$C144+1)/D2_T),0))</f>
        <v>0</v>
      </c>
      <c r="M144" s="548">
        <f ca="1">IF('Clinic Model'!$P$16="Annuity",-IFERROR(PPMT(D2_I/12,$C144,D2_T,OFFSET(L$131,,-$C144+1),0),),IFERROR(IF($C144=0,0,OFFSET(L$131,,-$C144+1)/D2_T),0))</f>
        <v>0</v>
      </c>
      <c r="N144" s="548">
        <f ca="1">IF('Clinic Model'!$P$16="Annuity",-IFERROR(PPMT(D2_I/12,$C144,D2_T,OFFSET(M$131,,-$C144+1),0),),IFERROR(IF($C144=0,0,OFFSET(M$131,,-$C144+1)/D2_T),0))</f>
        <v>0</v>
      </c>
      <c r="O144" s="548">
        <f ca="1">IF('Clinic Model'!$P$16="Annuity",-IFERROR(PPMT(D2_I/12,$C144,D2_T,OFFSET(N$131,,-$C144+1),0),),IFERROR(IF($C144=0,0,OFFSET(N$131,,-$C144+1)/D2_T),0))</f>
        <v>0</v>
      </c>
      <c r="P144" s="548">
        <f ca="1">IF('Clinic Model'!$P$16="Annuity",-IFERROR(PPMT(D2_I/12,$C144,D2_T,OFFSET(O$131,,-$C144+1),0),),IFERROR(IF($C144=0,0,OFFSET(O$131,,-$C144+1)/D2_T),0))</f>
        <v>0</v>
      </c>
      <c r="Q144" s="548">
        <f ca="1">IF('Clinic Model'!$P$16="Annuity",-IFERROR(PPMT(D2_I/12,$C144,D2_T,OFFSET(P$131,,-$C144+1),0),),IFERROR(IF($C144=0,0,OFFSET(P$131,,-$C144+1)/D2_T),0))</f>
        <v>0</v>
      </c>
      <c r="R144" s="548">
        <f ca="1">IF('Clinic Model'!$P$16="Annuity",-IFERROR(PPMT(D2_I/12,$C144,D2_T,OFFSET(Q$131,,-$C144+1),0),),IFERROR(IF($C144=0,0,OFFSET(Q$131,,-$C144+1)/D2_T),0))</f>
        <v>0</v>
      </c>
      <c r="S144" s="548">
        <f ca="1">IF('Clinic Model'!$P$16="Annuity",-IFERROR(PPMT(D2_I/12,$C144,D2_T,OFFSET(R$131,,-$C144+1),0),),IFERROR(IF($C144=0,0,OFFSET(R$131,,-$C144+1)/D2_T),0))</f>
        <v>0</v>
      </c>
      <c r="T144" s="548">
        <f ca="1">IF('Clinic Model'!$P$16="Annuity",-IFERROR(PPMT(D2_I/12,$C144,D2_T,OFFSET(S$131,,-$C144+1),0),),IFERROR(IF($C144=0,0,OFFSET(S$131,,-$C144+1)/D2_T),0))</f>
        <v>0</v>
      </c>
      <c r="U144" s="548">
        <f ca="1">IF('Clinic Model'!$P$16="Annuity",-IFERROR(PPMT(D2_I/12,$C144,D2_T,OFFSET(T$131,,-$C144+1),0),),IFERROR(IF($C144=0,0,OFFSET(T$131,,-$C144+1)/D2_T),0))</f>
        <v>0</v>
      </c>
      <c r="V144" s="548">
        <f ca="1">IF('Clinic Model'!$P$16="Annuity",-IFERROR(PPMT(D2_I/12,$C144,D2_T,OFFSET(U$131,,-$C144+1),0),),IFERROR(IF($C144=0,0,OFFSET(U$131,,-$C144+1)/D2_T),0))</f>
        <v>0</v>
      </c>
      <c r="W144" s="548">
        <f ca="1">IF('Clinic Model'!$P$16="Annuity",-IFERROR(PPMT(D2_I/12,$C144,D2_T,OFFSET(V$131,,-$C144+1),0),),IFERROR(IF($C144=0,0,OFFSET(V$131,,-$C144+1)/D2_T),0))</f>
        <v>0</v>
      </c>
      <c r="X144" s="548">
        <f ca="1">IF('Clinic Model'!$P$16="Annuity",-IFERROR(PPMT(D2_I/12,$C144,D2_T,OFFSET(W$131,,-$C144+1),0),),IFERROR(IF($C144=0,0,OFFSET(W$131,,-$C144+1)/D2_T),0))</f>
        <v>0</v>
      </c>
      <c r="Y144" s="548">
        <f ca="1">IF('Clinic Model'!$P$16="Annuity",-IFERROR(PPMT(D2_I/12,$C144,D2_T,OFFSET(X$131,,-$C144+1),0),),IFERROR(IF($C144=0,0,OFFSET(X$131,,-$C144+1)/D2_T),0))</f>
        <v>0</v>
      </c>
      <c r="Z144" s="548">
        <f ca="1">IF('Clinic Model'!$P$16="Annuity",-IFERROR(PPMT(D2_I/12,$C144,D2_T,OFFSET(Y$131,,-$C144+1),0),),IFERROR(IF($C144=0,0,OFFSET(Y$131,,-$C144+1)/D2_T),0))</f>
        <v>0</v>
      </c>
      <c r="AA144" s="548">
        <f ca="1">IF('Clinic Model'!$P$16="Annuity",-IFERROR(PPMT(D2_I/12,$C144,D2_T,OFFSET(Z$131,,-$C144+1),0),),IFERROR(IF($C144=0,0,OFFSET(Z$131,,-$C144+1)/D2_T),0))</f>
        <v>0</v>
      </c>
      <c r="AB144" s="548">
        <f ca="1">IF('Clinic Model'!$P$16="Annuity",-IFERROR(PPMT(D2_I/12,$C144,D2_T,OFFSET(AA$131,,-$C144+1),0),),IFERROR(IF($C144=0,0,OFFSET(AA$131,,-$C144+1)/D2_T),0))</f>
        <v>0</v>
      </c>
      <c r="AC144" s="548">
        <f ca="1">IF('Clinic Model'!$P$16="Annuity",-IFERROR(PPMT(D2_I/12,$C144,D2_T,OFFSET(AB$131,,-$C144+1),0),),IFERROR(IF($C144=0,0,OFFSET(AB$131,,-$C144+1)/D2_T),0))</f>
        <v>0</v>
      </c>
      <c r="AD144" s="548">
        <f ca="1">IF('Clinic Model'!$P$16="Annuity",-IFERROR(PPMT(D2_I/12,$C144,D2_T,OFFSET(AC$131,,-$C144+1),0),),IFERROR(IF($C144=0,0,OFFSET(AC$131,,-$C144+1)/D2_T),0))</f>
        <v>0</v>
      </c>
      <c r="AE144" s="548">
        <f ca="1">IF('Clinic Model'!$P$16="Annuity",-IFERROR(PPMT(D2_I/12,$C144,D2_T,OFFSET(AD$131,,-$C144+1),0),),IFERROR(IF($C144=0,0,OFFSET(AD$131,,-$C144+1)/D2_T),0))</f>
        <v>0</v>
      </c>
      <c r="AF144" s="548">
        <f ca="1">IF('Clinic Model'!$P$16="Annuity",-IFERROR(PPMT(D2_I/12,$C144,D2_T,OFFSET(AE$131,,-$C144+1),0),),IFERROR(IF($C144=0,0,OFFSET(AE$131,,-$C144+1)/D2_T),0))</f>
        <v>0</v>
      </c>
      <c r="AG144" s="548">
        <f ca="1">IF('Clinic Model'!$P$16="Annuity",-IFERROR(PPMT(D2_I/12,$C144,D2_T,OFFSET(AF$131,,-$C144+1),0),),IFERROR(IF($C144=0,0,OFFSET(AF$131,,-$C144+1)/D2_T),0))</f>
        <v>0</v>
      </c>
      <c r="AH144" s="548">
        <f ca="1">IF('Clinic Model'!$P$16="Annuity",-IFERROR(PPMT(D2_I/12,$C144,D2_T,OFFSET(AG$131,,-$C144+1),0),),IFERROR(IF($C144=0,0,OFFSET(AG$131,,-$C144+1)/D2_T),0))</f>
        <v>0</v>
      </c>
      <c r="AI144" s="548">
        <f ca="1">IF('Clinic Model'!$P$16="Annuity",-IFERROR(PPMT(D2_I/12,$C144,D2_T,OFFSET(AH$131,,-$C144+1),0),),IFERROR(IF($C144=0,0,OFFSET(AH$131,,-$C144+1)/D2_T),0))</f>
        <v>0</v>
      </c>
      <c r="AJ144" s="548">
        <f ca="1">IF('Clinic Model'!$P$16="Annuity",-IFERROR(PPMT(D2_I/12,$C144,D2_T,OFFSET(AI$131,,-$C144+1),0),),IFERROR(IF($C144=0,0,OFFSET(AI$131,,-$C144+1)/D2_T),0))</f>
        <v>0</v>
      </c>
      <c r="AK144" s="548">
        <f ca="1">IF('Clinic Model'!$P$16="Annuity",-IFERROR(PPMT(D2_I/12,$C144,D2_T,OFFSET(AJ$131,,-$C144+1),0),),IFERROR(IF($C144=0,0,OFFSET(AJ$131,,-$C144+1)/D2_T),0))</f>
        <v>0</v>
      </c>
      <c r="AL144" s="548">
        <f ca="1">IF('Clinic Model'!$P$16="Annuity",-IFERROR(PPMT(D2_I/12,$C144,D2_T,OFFSET(AK$131,,-$C144+1),0),),IFERROR(IF($C144=0,0,OFFSET(AK$131,,-$C144+1)/D2_T),0))</f>
        <v>0</v>
      </c>
      <c r="AM144" s="548">
        <f ca="1">IF('Clinic Model'!$P$16="Annuity",-IFERROR(PPMT(D2_I/12,$C144,D2_T,OFFSET(AL$131,,-$C144+1),0),),IFERROR(IF($C144=0,0,OFFSET(AL$131,,-$C144+1)/D2_T),0))</f>
        <v>0</v>
      </c>
      <c r="AN144" s="548">
        <f ca="1">IF('Clinic Model'!$P$16="Annuity",-IFERROR(PPMT(D2_I/12,$C144,D2_T,OFFSET(AM$131,,-$C144+1),0),),IFERROR(IF($C144=0,0,OFFSET(AM$131,,-$C144+1)/D2_T),0))</f>
        <v>0</v>
      </c>
      <c r="AO144" s="548">
        <f ca="1">IF('Clinic Model'!$P$16="Annuity",-IFERROR(PPMT(D2_I/12,$C144,D2_T,OFFSET(AN$131,,-$C144+1),0),),IFERROR(IF($C144=0,0,OFFSET(AN$131,,-$C144+1)/D2_T),0))</f>
        <v>0</v>
      </c>
      <c r="AP144" s="548">
        <f ca="1">IF('Clinic Model'!$P$16="Annuity",-IFERROR(PPMT(D2_I/12,$C144,D2_T,OFFSET(AO$131,,-$C144+1),0),),IFERROR(IF($C144=0,0,OFFSET(AO$131,,-$C144+1)/D2_T),0))</f>
        <v>0</v>
      </c>
      <c r="AQ144" s="548">
        <f ca="1">IF('Clinic Model'!$P$16="Annuity",-IFERROR(PPMT(D2_I/12,$C144,D2_T,OFFSET(AP$131,,-$C144+1),0),),IFERROR(IF($C144=0,0,OFFSET(AP$131,,-$C144+1)/D2_T),0))</f>
        <v>0</v>
      </c>
      <c r="AR144" s="548">
        <f ca="1">IF('Clinic Model'!$P$16="Annuity",-IFERROR(PPMT(D2_I/12,$C144,D2_T,OFFSET(AQ$131,,-$C144+1),0),),IFERROR(IF($C144=0,0,OFFSET(AQ$131,,-$C144+1)/D2_T),0))</f>
        <v>0</v>
      </c>
      <c r="AS144" s="548">
        <f ca="1">IF('Clinic Model'!$P$16="Annuity",-IFERROR(PPMT(D2_I/12,$C144,D2_T,OFFSET(AR$131,,-$C144+1),0),),IFERROR(IF($C144=0,0,OFFSET(AR$131,,-$C144+1)/D2_T),0))</f>
        <v>0</v>
      </c>
      <c r="AT144" s="548">
        <f ca="1">IF('Clinic Model'!$P$16="Annuity",-IFERROR(PPMT(D2_I/12,$C144,D2_T,OFFSET(AS$131,,-$C144+1),0),),IFERROR(IF($C144=0,0,OFFSET(AS$131,,-$C144+1)/D2_T),0))</f>
        <v>0</v>
      </c>
      <c r="AU144" s="548">
        <f ca="1">IF('Clinic Model'!$P$16="Annuity",-IFERROR(PPMT(D2_I/12,$C144,D2_T,OFFSET(AT$131,,-$C144+1),0),),IFERROR(IF($C144=0,0,OFFSET(AT$131,,-$C144+1)/D2_T),0))</f>
        <v>0</v>
      </c>
      <c r="AV144" s="548">
        <f ca="1">IF('Clinic Model'!$P$16="Annuity",-IFERROR(PPMT(D2_I/12,$C144,D2_T,OFFSET(AU$131,,-$C144+1),0),),IFERROR(IF($C144=0,0,OFFSET(AU$131,,-$C144+1)/D2_T),0))</f>
        <v>0</v>
      </c>
      <c r="AW144" s="548">
        <f ca="1">IF('Clinic Model'!$P$16="Annuity",-IFERROR(PPMT(D2_I/12,$C144,D2_T,OFFSET(AV$131,,-$C144+1),0),),IFERROR(IF($C144=0,0,OFFSET(AV$131,,-$C144+1)/D2_T),0))</f>
        <v>0</v>
      </c>
      <c r="AX144" s="548">
        <f ca="1">IF('Clinic Model'!$P$16="Annuity",-IFERROR(PPMT(D2_I/12,$C144,D2_T,OFFSET(AW$131,,-$C144+1),0),),IFERROR(IF($C144=0,0,OFFSET(AW$131,,-$C144+1)/D2_T),0))</f>
        <v>0</v>
      </c>
      <c r="AY144" s="548">
        <f ca="1">IF('Clinic Model'!$P$16="Annuity",-IFERROR(PPMT(D2_I/12,$C144,D2_T,OFFSET(AX$131,,-$C144+1),0),),IFERROR(IF($C144=0,0,OFFSET(AX$131,,-$C144+1)/D2_T),0))</f>
        <v>0</v>
      </c>
      <c r="AZ144" s="548">
        <f ca="1">IF('Clinic Model'!$P$16="Annuity",-IFERROR(PPMT(D2_I/12,$C144,D2_T,OFFSET(AY$131,,-$C144+1),0),),IFERROR(IF($C144=0,0,OFFSET(AY$131,,-$C144+1)/D2_T),0))</f>
        <v>0</v>
      </c>
      <c r="BA144" s="548">
        <f ca="1">IF('Clinic Model'!$P$16="Annuity",-IFERROR(PPMT(D2_I/12,$C144,D2_T,OFFSET(AZ$131,,-$C144+1),0),),IFERROR(IF($C144=0,0,OFFSET(AZ$131,,-$C144+1)/D2_T),0))</f>
        <v>0</v>
      </c>
      <c r="BB144" s="548">
        <f ca="1">IF('Clinic Model'!$P$16="Annuity",-IFERROR(PPMT(D2_I/12,$C144,D2_T,OFFSET(BA$131,,-$C144+1),0),),IFERROR(IF($C144=0,0,OFFSET(BA$131,,-$C144+1)/D2_T),0))</f>
        <v>0</v>
      </c>
      <c r="BC144" s="548">
        <f ca="1">IF('Clinic Model'!$P$16="Annuity",-IFERROR(PPMT(D2_I/12,$C144,D2_T,OFFSET(BB$131,,-$C144+1),0),),IFERROR(IF($C144=0,0,OFFSET(BB$131,,-$C144+1)/D2_T),0))</f>
        <v>0</v>
      </c>
      <c r="BD144" s="548">
        <f ca="1">IF('Clinic Model'!$P$16="Annuity",-IFERROR(PPMT(D2_I/12,$C144,D2_T,OFFSET(BC$131,,-$C144+1),0),),IFERROR(IF($C144=0,0,OFFSET(BC$131,,-$C144+1)/D2_T),0))</f>
        <v>0</v>
      </c>
      <c r="BE144" s="548">
        <f ca="1">IF('Clinic Model'!$P$16="Annuity",-IFERROR(PPMT(D2_I/12,$C144,D2_T,OFFSET(BD$131,,-$C144+1),0),),IFERROR(IF($C144=0,0,OFFSET(BD$131,,-$C144+1)/D2_T),0))</f>
        <v>0</v>
      </c>
      <c r="BF144" s="548">
        <f ca="1">IF('Clinic Model'!$P$16="Annuity",-IFERROR(PPMT(D2_I/12,$C144,D2_T,OFFSET(BE$131,,-$C144+1),0),),IFERROR(IF($C144=0,0,OFFSET(BE$131,,-$C144+1)/D2_T),0))</f>
        <v>0</v>
      </c>
      <c r="BG144" s="548">
        <f ca="1">IF('Clinic Model'!$P$16="Annuity",-IFERROR(PPMT(D2_I/12,$C144,D2_T,OFFSET(BF$131,,-$C144+1),0),),IFERROR(IF($C144=0,0,OFFSET(BF$131,,-$C144+1)/D2_T),0))</f>
        <v>0</v>
      </c>
      <c r="BH144" s="548">
        <f ca="1">IF('Clinic Model'!$P$16="Annuity",-IFERROR(PPMT(D2_I/12,$C144,D2_T,OFFSET(BG$131,,-$C144+1),0),),IFERROR(IF($C144=0,0,OFFSET(BG$131,,-$C144+1)/D2_T),0))</f>
        <v>0</v>
      </c>
      <c r="BI144" s="548">
        <f ca="1">IF('Clinic Model'!$P$16="Annuity",-IFERROR(PPMT(D2_I/12,$C144,D2_T,OFFSET(BH$131,,-$C144+1),0),),IFERROR(IF($C144=0,0,OFFSET(BH$131,,-$C144+1)/D2_T),0))</f>
        <v>0</v>
      </c>
      <c r="BJ144" s="548">
        <f ca="1">IF('Clinic Model'!$P$16="Annuity",-IFERROR(PPMT(D2_I/12,$C144,D2_T,OFFSET(BI$131,,-$C144+1),0),),IFERROR(IF($C144=0,0,OFFSET(BI$131,,-$C144+1)/D2_T),0))</f>
        <v>0</v>
      </c>
      <c r="BK144" s="548">
        <f ca="1">IF('Clinic Model'!$P$16="Annuity",-IFERROR(PPMT(D2_I/12,$C144,D2_T,OFFSET(BJ$131,,-$C144+1),0),),IFERROR(IF($C144=0,0,OFFSET(BJ$131,,-$C144+1)/D2_T),0))</f>
        <v>0</v>
      </c>
      <c r="BL144" s="548">
        <f ca="1">IF('Clinic Model'!$P$16="Annuity",-IFERROR(PPMT(D2_I/12,$C144,D2_T,OFFSET(BK$131,,-$C144+1),0),),IFERROR(IF($C144=0,0,OFFSET(BK$131,,-$C144+1)/D2_T),0))</f>
        <v>0</v>
      </c>
    </row>
    <row r="145" spans="1:64" ht="10.5" hidden="1" customHeight="1" outlineLevel="1" x14ac:dyDescent="0.3">
      <c r="A145" s="105"/>
      <c r="B145" s="504"/>
      <c r="C145" s="105">
        <f t="shared" si="12"/>
        <v>0</v>
      </c>
      <c r="E145" s="548">
        <f ca="1">IF('Clinic Model'!$P$16="Annuity",-IFERROR(PPMT(D2_I/12,$C145,D2_T,OFFSET(D$131,,-$C145+1),0),),IFERROR(IF($C145=0,0,OFFSET(D$131,,-$C145+1)/D2_T),0))</f>
        <v>0</v>
      </c>
      <c r="F145" s="548">
        <f ca="1">IF('Clinic Model'!$P$16="Annuity",-IFERROR(PPMT(D2_I/12,$C145,D2_T,OFFSET(E$131,,-$C145+1),0),),IFERROR(IF($C145=0,0,OFFSET(E$131,,-$C145+1)/D2_T),0))</f>
        <v>0</v>
      </c>
      <c r="G145" s="548">
        <f ca="1">IF('Clinic Model'!$P$16="Annuity",-IFERROR(PPMT(D2_I/12,$C145,D2_T,OFFSET(F$131,,-$C145+1),0),),IFERROR(IF($C145=0,0,OFFSET(F$131,,-$C145+1)/D2_T),0))</f>
        <v>0</v>
      </c>
      <c r="H145" s="548">
        <f ca="1">IF('Clinic Model'!$P$16="Annuity",-IFERROR(PPMT(D2_I/12,$C145,D2_T,OFFSET(G$131,,-$C145+1),0),),IFERROR(IF($C145=0,0,OFFSET(G$131,,-$C145+1)/D2_T),0))</f>
        <v>0</v>
      </c>
      <c r="I145" s="548">
        <f ca="1">IF('Clinic Model'!$P$16="Annuity",-IFERROR(PPMT(D2_I/12,$C145,D2_T,OFFSET(H$131,,-$C145+1),0),),IFERROR(IF($C145=0,0,OFFSET(H$131,,-$C145+1)/D2_T),0))</f>
        <v>0</v>
      </c>
      <c r="J145" s="548">
        <f ca="1">IF('Clinic Model'!$P$16="Annuity",-IFERROR(PPMT(D2_I/12,$C145,D2_T,OFFSET(I$131,,-$C145+1),0),),IFERROR(IF($C145=0,0,OFFSET(I$131,,-$C145+1)/D2_T),0))</f>
        <v>0</v>
      </c>
      <c r="K145" s="548">
        <f ca="1">IF('Clinic Model'!$P$16="Annuity",-IFERROR(PPMT(D2_I/12,$C145,D2_T,OFFSET(J$131,,-$C145+1),0),),IFERROR(IF($C145=0,0,OFFSET(J$131,,-$C145+1)/D2_T),0))</f>
        <v>0</v>
      </c>
      <c r="L145" s="548">
        <f ca="1">IF('Clinic Model'!$P$16="Annuity",-IFERROR(PPMT(D2_I/12,$C145,D2_T,OFFSET(K$131,,-$C145+1),0),),IFERROR(IF($C145=0,0,OFFSET(K$131,,-$C145+1)/D2_T),0))</f>
        <v>0</v>
      </c>
      <c r="M145" s="548">
        <f ca="1">IF('Clinic Model'!$P$16="Annuity",-IFERROR(PPMT(D2_I/12,$C145,D2_T,OFFSET(L$131,,-$C145+1),0),),IFERROR(IF($C145=0,0,OFFSET(L$131,,-$C145+1)/D2_T),0))</f>
        <v>0</v>
      </c>
      <c r="N145" s="548">
        <f ca="1">IF('Clinic Model'!$P$16="Annuity",-IFERROR(PPMT(D2_I/12,$C145,D2_T,OFFSET(M$131,,-$C145+1),0),),IFERROR(IF($C145=0,0,OFFSET(M$131,,-$C145+1)/D2_T),0))</f>
        <v>0</v>
      </c>
      <c r="O145" s="548">
        <f ca="1">IF('Clinic Model'!$P$16="Annuity",-IFERROR(PPMT(D2_I/12,$C145,D2_T,OFFSET(N$131,,-$C145+1),0),),IFERROR(IF($C145=0,0,OFFSET(N$131,,-$C145+1)/D2_T),0))</f>
        <v>0</v>
      </c>
      <c r="P145" s="548">
        <f ca="1">IF('Clinic Model'!$P$16="Annuity",-IFERROR(PPMT(D2_I/12,$C145,D2_T,OFFSET(O$131,,-$C145+1),0),),IFERROR(IF($C145=0,0,OFFSET(O$131,,-$C145+1)/D2_T),0))</f>
        <v>0</v>
      </c>
      <c r="Q145" s="548">
        <f ca="1">IF('Clinic Model'!$P$16="Annuity",-IFERROR(PPMT(D2_I/12,$C145,D2_T,OFFSET(P$131,,-$C145+1),0),),IFERROR(IF($C145=0,0,OFFSET(P$131,,-$C145+1)/D2_T),0))</f>
        <v>0</v>
      </c>
      <c r="R145" s="548">
        <f ca="1">IF('Clinic Model'!$P$16="Annuity",-IFERROR(PPMT(D2_I/12,$C145,D2_T,OFFSET(Q$131,,-$C145+1),0),),IFERROR(IF($C145=0,0,OFFSET(Q$131,,-$C145+1)/D2_T),0))</f>
        <v>0</v>
      </c>
      <c r="S145" s="548">
        <f ca="1">IF('Clinic Model'!$P$16="Annuity",-IFERROR(PPMT(D2_I/12,$C145,D2_T,OFFSET(R$131,,-$C145+1),0),),IFERROR(IF($C145=0,0,OFFSET(R$131,,-$C145+1)/D2_T),0))</f>
        <v>0</v>
      </c>
      <c r="T145" s="548">
        <f ca="1">IF('Clinic Model'!$P$16="Annuity",-IFERROR(PPMT(D2_I/12,$C145,D2_T,OFFSET(S$131,,-$C145+1),0),),IFERROR(IF($C145=0,0,OFFSET(S$131,,-$C145+1)/D2_T),0))</f>
        <v>0</v>
      </c>
      <c r="U145" s="548">
        <f ca="1">IF('Clinic Model'!$P$16="Annuity",-IFERROR(PPMT(D2_I/12,$C145,D2_T,OFFSET(T$131,,-$C145+1),0),),IFERROR(IF($C145=0,0,OFFSET(T$131,,-$C145+1)/D2_T),0))</f>
        <v>0</v>
      </c>
      <c r="V145" s="548">
        <f ca="1">IF('Clinic Model'!$P$16="Annuity",-IFERROR(PPMT(D2_I/12,$C145,D2_T,OFFSET(U$131,,-$C145+1),0),),IFERROR(IF($C145=0,0,OFFSET(U$131,,-$C145+1)/D2_T),0))</f>
        <v>0</v>
      </c>
      <c r="W145" s="548">
        <f ca="1">IF('Clinic Model'!$P$16="Annuity",-IFERROR(PPMT(D2_I/12,$C145,D2_T,OFFSET(V$131,,-$C145+1),0),),IFERROR(IF($C145=0,0,OFFSET(V$131,,-$C145+1)/D2_T),0))</f>
        <v>0</v>
      </c>
      <c r="X145" s="548">
        <f ca="1">IF('Clinic Model'!$P$16="Annuity",-IFERROR(PPMT(D2_I/12,$C145,D2_T,OFFSET(W$131,,-$C145+1),0),),IFERROR(IF($C145=0,0,OFFSET(W$131,,-$C145+1)/D2_T),0))</f>
        <v>0</v>
      </c>
      <c r="Y145" s="548">
        <f ca="1">IF('Clinic Model'!$P$16="Annuity",-IFERROR(PPMT(D2_I/12,$C145,D2_T,OFFSET(X$131,,-$C145+1),0),),IFERROR(IF($C145=0,0,OFFSET(X$131,,-$C145+1)/D2_T),0))</f>
        <v>0</v>
      </c>
      <c r="Z145" s="548">
        <f ca="1">IF('Clinic Model'!$P$16="Annuity",-IFERROR(PPMT(D2_I/12,$C145,D2_T,OFFSET(Y$131,,-$C145+1),0),),IFERROR(IF($C145=0,0,OFFSET(Y$131,,-$C145+1)/D2_T),0))</f>
        <v>0</v>
      </c>
      <c r="AA145" s="548">
        <f ca="1">IF('Clinic Model'!$P$16="Annuity",-IFERROR(PPMT(D2_I/12,$C145,D2_T,OFFSET(Z$131,,-$C145+1),0),),IFERROR(IF($C145=0,0,OFFSET(Z$131,,-$C145+1)/D2_T),0))</f>
        <v>0</v>
      </c>
      <c r="AB145" s="548">
        <f ca="1">IF('Clinic Model'!$P$16="Annuity",-IFERROR(PPMT(D2_I/12,$C145,D2_T,OFFSET(AA$131,,-$C145+1),0),),IFERROR(IF($C145=0,0,OFFSET(AA$131,,-$C145+1)/D2_T),0))</f>
        <v>0</v>
      </c>
      <c r="AC145" s="548">
        <f ca="1">IF('Clinic Model'!$P$16="Annuity",-IFERROR(PPMT(D2_I/12,$C145,D2_T,OFFSET(AB$131,,-$C145+1),0),),IFERROR(IF($C145=0,0,OFFSET(AB$131,,-$C145+1)/D2_T),0))</f>
        <v>0</v>
      </c>
      <c r="AD145" s="548">
        <f ca="1">IF('Clinic Model'!$P$16="Annuity",-IFERROR(PPMT(D2_I/12,$C145,D2_T,OFFSET(AC$131,,-$C145+1),0),),IFERROR(IF($C145=0,0,OFFSET(AC$131,,-$C145+1)/D2_T),0))</f>
        <v>0</v>
      </c>
      <c r="AE145" s="548">
        <f ca="1">IF('Clinic Model'!$P$16="Annuity",-IFERROR(PPMT(D2_I/12,$C145,D2_T,OFFSET(AD$131,,-$C145+1),0),),IFERROR(IF($C145=0,0,OFFSET(AD$131,,-$C145+1)/D2_T),0))</f>
        <v>0</v>
      </c>
      <c r="AF145" s="548">
        <f ca="1">IF('Clinic Model'!$P$16="Annuity",-IFERROR(PPMT(D2_I/12,$C145,D2_T,OFFSET(AE$131,,-$C145+1),0),),IFERROR(IF($C145=0,0,OFFSET(AE$131,,-$C145+1)/D2_T),0))</f>
        <v>0</v>
      </c>
      <c r="AG145" s="548">
        <f ca="1">IF('Clinic Model'!$P$16="Annuity",-IFERROR(PPMT(D2_I/12,$C145,D2_T,OFFSET(AF$131,,-$C145+1),0),),IFERROR(IF($C145=0,0,OFFSET(AF$131,,-$C145+1)/D2_T),0))</f>
        <v>0</v>
      </c>
      <c r="AH145" s="548">
        <f ca="1">IF('Clinic Model'!$P$16="Annuity",-IFERROR(PPMT(D2_I/12,$C145,D2_T,OFFSET(AG$131,,-$C145+1),0),),IFERROR(IF($C145=0,0,OFFSET(AG$131,,-$C145+1)/D2_T),0))</f>
        <v>0</v>
      </c>
      <c r="AI145" s="548">
        <f ca="1">IF('Clinic Model'!$P$16="Annuity",-IFERROR(PPMT(D2_I/12,$C145,D2_T,OFFSET(AH$131,,-$C145+1),0),),IFERROR(IF($C145=0,0,OFFSET(AH$131,,-$C145+1)/D2_T),0))</f>
        <v>0</v>
      </c>
      <c r="AJ145" s="548">
        <f ca="1">IF('Clinic Model'!$P$16="Annuity",-IFERROR(PPMT(D2_I/12,$C145,D2_T,OFFSET(AI$131,,-$C145+1),0),),IFERROR(IF($C145=0,0,OFFSET(AI$131,,-$C145+1)/D2_T),0))</f>
        <v>0</v>
      </c>
      <c r="AK145" s="548">
        <f ca="1">IF('Clinic Model'!$P$16="Annuity",-IFERROR(PPMT(D2_I/12,$C145,D2_T,OFFSET(AJ$131,,-$C145+1),0),),IFERROR(IF($C145=0,0,OFFSET(AJ$131,,-$C145+1)/D2_T),0))</f>
        <v>0</v>
      </c>
      <c r="AL145" s="548">
        <f ca="1">IF('Clinic Model'!$P$16="Annuity",-IFERROR(PPMT(D2_I/12,$C145,D2_T,OFFSET(AK$131,,-$C145+1),0),),IFERROR(IF($C145=0,0,OFFSET(AK$131,,-$C145+1)/D2_T),0))</f>
        <v>0</v>
      </c>
      <c r="AM145" s="548">
        <f ca="1">IF('Clinic Model'!$P$16="Annuity",-IFERROR(PPMT(D2_I/12,$C145,D2_T,OFFSET(AL$131,,-$C145+1),0),),IFERROR(IF($C145=0,0,OFFSET(AL$131,,-$C145+1)/D2_T),0))</f>
        <v>0</v>
      </c>
      <c r="AN145" s="548">
        <f ca="1">IF('Clinic Model'!$P$16="Annuity",-IFERROR(PPMT(D2_I/12,$C145,D2_T,OFFSET(AM$131,,-$C145+1),0),),IFERROR(IF($C145=0,0,OFFSET(AM$131,,-$C145+1)/D2_T),0))</f>
        <v>0</v>
      </c>
      <c r="AO145" s="548">
        <f ca="1">IF('Clinic Model'!$P$16="Annuity",-IFERROR(PPMT(D2_I/12,$C145,D2_T,OFFSET(AN$131,,-$C145+1),0),),IFERROR(IF($C145=0,0,OFFSET(AN$131,,-$C145+1)/D2_T),0))</f>
        <v>0</v>
      </c>
      <c r="AP145" s="548">
        <f ca="1">IF('Clinic Model'!$P$16="Annuity",-IFERROR(PPMT(D2_I/12,$C145,D2_T,OFFSET(AO$131,,-$C145+1),0),),IFERROR(IF($C145=0,0,OFFSET(AO$131,,-$C145+1)/D2_T),0))</f>
        <v>0</v>
      </c>
      <c r="AQ145" s="548">
        <f ca="1">IF('Clinic Model'!$P$16="Annuity",-IFERROR(PPMT(D2_I/12,$C145,D2_T,OFFSET(AP$131,,-$C145+1),0),),IFERROR(IF($C145=0,0,OFFSET(AP$131,,-$C145+1)/D2_T),0))</f>
        <v>0</v>
      </c>
      <c r="AR145" s="548">
        <f ca="1">IF('Clinic Model'!$P$16="Annuity",-IFERROR(PPMT(D2_I/12,$C145,D2_T,OFFSET(AQ$131,,-$C145+1),0),),IFERROR(IF($C145=0,0,OFFSET(AQ$131,,-$C145+1)/D2_T),0))</f>
        <v>0</v>
      </c>
      <c r="AS145" s="548">
        <f ca="1">IF('Clinic Model'!$P$16="Annuity",-IFERROR(PPMT(D2_I/12,$C145,D2_T,OFFSET(AR$131,,-$C145+1),0),),IFERROR(IF($C145=0,0,OFFSET(AR$131,,-$C145+1)/D2_T),0))</f>
        <v>0</v>
      </c>
      <c r="AT145" s="548">
        <f ca="1">IF('Clinic Model'!$P$16="Annuity",-IFERROR(PPMT(D2_I/12,$C145,D2_T,OFFSET(AS$131,,-$C145+1),0),),IFERROR(IF($C145=0,0,OFFSET(AS$131,,-$C145+1)/D2_T),0))</f>
        <v>0</v>
      </c>
      <c r="AU145" s="548">
        <f ca="1">IF('Clinic Model'!$P$16="Annuity",-IFERROR(PPMT(D2_I/12,$C145,D2_T,OFFSET(AT$131,,-$C145+1),0),),IFERROR(IF($C145=0,0,OFFSET(AT$131,,-$C145+1)/D2_T),0))</f>
        <v>0</v>
      </c>
      <c r="AV145" s="548">
        <f ca="1">IF('Clinic Model'!$P$16="Annuity",-IFERROR(PPMT(D2_I/12,$C145,D2_T,OFFSET(AU$131,,-$C145+1),0),),IFERROR(IF($C145=0,0,OFFSET(AU$131,,-$C145+1)/D2_T),0))</f>
        <v>0</v>
      </c>
      <c r="AW145" s="548">
        <f ca="1">IF('Clinic Model'!$P$16="Annuity",-IFERROR(PPMT(D2_I/12,$C145,D2_T,OFFSET(AV$131,,-$C145+1),0),),IFERROR(IF($C145=0,0,OFFSET(AV$131,,-$C145+1)/D2_T),0))</f>
        <v>0</v>
      </c>
      <c r="AX145" s="548">
        <f ca="1">IF('Clinic Model'!$P$16="Annuity",-IFERROR(PPMT(D2_I/12,$C145,D2_T,OFFSET(AW$131,,-$C145+1),0),),IFERROR(IF($C145=0,0,OFFSET(AW$131,,-$C145+1)/D2_T),0))</f>
        <v>0</v>
      </c>
      <c r="AY145" s="548">
        <f ca="1">IF('Clinic Model'!$P$16="Annuity",-IFERROR(PPMT(D2_I/12,$C145,D2_T,OFFSET(AX$131,,-$C145+1),0),),IFERROR(IF($C145=0,0,OFFSET(AX$131,,-$C145+1)/D2_T),0))</f>
        <v>0</v>
      </c>
      <c r="AZ145" s="548">
        <f ca="1">IF('Clinic Model'!$P$16="Annuity",-IFERROR(PPMT(D2_I/12,$C145,D2_T,OFFSET(AY$131,,-$C145+1),0),),IFERROR(IF($C145=0,0,OFFSET(AY$131,,-$C145+1)/D2_T),0))</f>
        <v>0</v>
      </c>
      <c r="BA145" s="548">
        <f ca="1">IF('Clinic Model'!$P$16="Annuity",-IFERROR(PPMT(D2_I/12,$C145,D2_T,OFFSET(AZ$131,,-$C145+1),0),),IFERROR(IF($C145=0,0,OFFSET(AZ$131,,-$C145+1)/D2_T),0))</f>
        <v>0</v>
      </c>
      <c r="BB145" s="548">
        <f ca="1">IF('Clinic Model'!$P$16="Annuity",-IFERROR(PPMT(D2_I/12,$C145,D2_T,OFFSET(BA$131,,-$C145+1),0),),IFERROR(IF($C145=0,0,OFFSET(BA$131,,-$C145+1)/D2_T),0))</f>
        <v>0</v>
      </c>
      <c r="BC145" s="548">
        <f ca="1">IF('Clinic Model'!$P$16="Annuity",-IFERROR(PPMT(D2_I/12,$C145,D2_T,OFFSET(BB$131,,-$C145+1),0),),IFERROR(IF($C145=0,0,OFFSET(BB$131,,-$C145+1)/D2_T),0))</f>
        <v>0</v>
      </c>
      <c r="BD145" s="548">
        <f ca="1">IF('Clinic Model'!$P$16="Annuity",-IFERROR(PPMT(D2_I/12,$C145,D2_T,OFFSET(BC$131,,-$C145+1),0),),IFERROR(IF($C145=0,0,OFFSET(BC$131,,-$C145+1)/D2_T),0))</f>
        <v>0</v>
      </c>
      <c r="BE145" s="548">
        <f ca="1">IF('Clinic Model'!$P$16="Annuity",-IFERROR(PPMT(D2_I/12,$C145,D2_T,OFFSET(BD$131,,-$C145+1),0),),IFERROR(IF($C145=0,0,OFFSET(BD$131,,-$C145+1)/D2_T),0))</f>
        <v>0</v>
      </c>
      <c r="BF145" s="548">
        <f ca="1">IF('Clinic Model'!$P$16="Annuity",-IFERROR(PPMT(D2_I/12,$C145,D2_T,OFFSET(BE$131,,-$C145+1),0),),IFERROR(IF($C145=0,0,OFFSET(BE$131,,-$C145+1)/D2_T),0))</f>
        <v>0</v>
      </c>
      <c r="BG145" s="548">
        <f ca="1">IF('Clinic Model'!$P$16="Annuity",-IFERROR(PPMT(D2_I/12,$C145,D2_T,OFFSET(BF$131,,-$C145+1),0),),IFERROR(IF($C145=0,0,OFFSET(BF$131,,-$C145+1)/D2_T),0))</f>
        <v>0</v>
      </c>
      <c r="BH145" s="548">
        <f ca="1">IF('Clinic Model'!$P$16="Annuity",-IFERROR(PPMT(D2_I/12,$C145,D2_T,OFFSET(BG$131,,-$C145+1),0),),IFERROR(IF($C145=0,0,OFFSET(BG$131,,-$C145+1)/D2_T),0))</f>
        <v>0</v>
      </c>
      <c r="BI145" s="548">
        <f ca="1">IF('Clinic Model'!$P$16="Annuity",-IFERROR(PPMT(D2_I/12,$C145,D2_T,OFFSET(BH$131,,-$C145+1),0),),IFERROR(IF($C145=0,0,OFFSET(BH$131,,-$C145+1)/D2_T),0))</f>
        <v>0</v>
      </c>
      <c r="BJ145" s="548">
        <f ca="1">IF('Clinic Model'!$P$16="Annuity",-IFERROR(PPMT(D2_I/12,$C145,D2_T,OFFSET(BI$131,,-$C145+1),0),),IFERROR(IF($C145=0,0,OFFSET(BI$131,,-$C145+1)/D2_T),0))</f>
        <v>0</v>
      </c>
      <c r="BK145" s="548">
        <f ca="1">IF('Clinic Model'!$P$16="Annuity",-IFERROR(PPMT(D2_I/12,$C145,D2_T,OFFSET(BJ$131,,-$C145+1),0),),IFERROR(IF($C145=0,0,OFFSET(BJ$131,,-$C145+1)/D2_T),0))</f>
        <v>0</v>
      </c>
      <c r="BL145" s="548">
        <f ca="1">IF('Clinic Model'!$P$16="Annuity",-IFERROR(PPMT(D2_I/12,$C145,D2_T,OFFSET(BK$131,,-$C145+1),0),),IFERROR(IF($C145=0,0,OFFSET(BK$131,,-$C145+1)/D2_T),0))</f>
        <v>0</v>
      </c>
    </row>
    <row r="146" spans="1:64" ht="10.5" hidden="1" customHeight="1" outlineLevel="1" x14ac:dyDescent="0.3">
      <c r="A146" s="105"/>
      <c r="B146" s="504"/>
      <c r="C146" s="105">
        <f t="shared" si="12"/>
        <v>0</v>
      </c>
      <c r="E146" s="548">
        <f ca="1">IF('Clinic Model'!$P$16="Annuity",-IFERROR(PPMT(D2_I/12,$C146,D2_T,OFFSET(D$131,,-$C146+1),0),),IFERROR(IF($C146=0,0,OFFSET(D$131,,-$C146+1)/D2_T),0))</f>
        <v>0</v>
      </c>
      <c r="F146" s="548">
        <f ca="1">IF('Clinic Model'!$P$16="Annuity",-IFERROR(PPMT(D2_I/12,$C146,D2_T,OFFSET(E$131,,-$C146+1),0),),IFERROR(IF($C146=0,0,OFFSET(E$131,,-$C146+1)/D2_T),0))</f>
        <v>0</v>
      </c>
      <c r="G146" s="548">
        <f ca="1">IF('Clinic Model'!$P$16="Annuity",-IFERROR(PPMT(D2_I/12,$C146,D2_T,OFFSET(F$131,,-$C146+1),0),),IFERROR(IF($C146=0,0,OFFSET(F$131,,-$C146+1)/D2_T),0))</f>
        <v>0</v>
      </c>
      <c r="H146" s="548">
        <f ca="1">IF('Clinic Model'!$P$16="Annuity",-IFERROR(PPMT(D2_I/12,$C146,D2_T,OFFSET(G$131,,-$C146+1),0),),IFERROR(IF($C146=0,0,OFFSET(G$131,,-$C146+1)/D2_T),0))</f>
        <v>0</v>
      </c>
      <c r="I146" s="548">
        <f ca="1">IF('Clinic Model'!$P$16="Annuity",-IFERROR(PPMT(D2_I/12,$C146,D2_T,OFFSET(H$131,,-$C146+1),0),),IFERROR(IF($C146=0,0,OFFSET(H$131,,-$C146+1)/D2_T),0))</f>
        <v>0</v>
      </c>
      <c r="J146" s="548">
        <f ca="1">IF('Clinic Model'!$P$16="Annuity",-IFERROR(PPMT(D2_I/12,$C146,D2_T,OFFSET(I$131,,-$C146+1),0),),IFERROR(IF($C146=0,0,OFFSET(I$131,,-$C146+1)/D2_T),0))</f>
        <v>0</v>
      </c>
      <c r="K146" s="548">
        <f ca="1">IF('Clinic Model'!$P$16="Annuity",-IFERROR(PPMT(D2_I/12,$C146,D2_T,OFFSET(J$131,,-$C146+1),0),),IFERROR(IF($C146=0,0,OFFSET(J$131,,-$C146+1)/D2_T),0))</f>
        <v>0</v>
      </c>
      <c r="L146" s="548">
        <f ca="1">IF('Clinic Model'!$P$16="Annuity",-IFERROR(PPMT(D2_I/12,$C146,D2_T,OFFSET(K$131,,-$C146+1),0),),IFERROR(IF($C146=0,0,OFFSET(K$131,,-$C146+1)/D2_T),0))</f>
        <v>0</v>
      </c>
      <c r="M146" s="548">
        <f ca="1">IF('Clinic Model'!$P$16="Annuity",-IFERROR(PPMT(D2_I/12,$C146,D2_T,OFFSET(L$131,,-$C146+1),0),),IFERROR(IF($C146=0,0,OFFSET(L$131,,-$C146+1)/D2_T),0))</f>
        <v>0</v>
      </c>
      <c r="N146" s="548">
        <f ca="1">IF('Clinic Model'!$P$16="Annuity",-IFERROR(PPMT(D2_I/12,$C146,D2_T,OFFSET(M$131,,-$C146+1),0),),IFERROR(IF($C146=0,0,OFFSET(M$131,,-$C146+1)/D2_T),0))</f>
        <v>0</v>
      </c>
      <c r="O146" s="548">
        <f ca="1">IF('Clinic Model'!$P$16="Annuity",-IFERROR(PPMT(D2_I/12,$C146,D2_T,OFFSET(N$131,,-$C146+1),0),),IFERROR(IF($C146=0,0,OFFSET(N$131,,-$C146+1)/D2_T),0))</f>
        <v>0</v>
      </c>
      <c r="P146" s="548">
        <f ca="1">IF('Clinic Model'!$P$16="Annuity",-IFERROR(PPMT(D2_I/12,$C146,D2_T,OFFSET(O$131,,-$C146+1),0),),IFERROR(IF($C146=0,0,OFFSET(O$131,,-$C146+1)/D2_T),0))</f>
        <v>0</v>
      </c>
      <c r="Q146" s="548">
        <f ca="1">IF('Clinic Model'!$P$16="Annuity",-IFERROR(PPMT(D2_I/12,$C146,D2_T,OFFSET(P$131,,-$C146+1),0),),IFERROR(IF($C146=0,0,OFFSET(P$131,,-$C146+1)/D2_T),0))</f>
        <v>0</v>
      </c>
      <c r="R146" s="548">
        <f ca="1">IF('Clinic Model'!$P$16="Annuity",-IFERROR(PPMT(D2_I/12,$C146,D2_T,OFFSET(Q$131,,-$C146+1),0),),IFERROR(IF($C146=0,0,OFFSET(Q$131,,-$C146+1)/D2_T),0))</f>
        <v>0</v>
      </c>
      <c r="S146" s="548">
        <f ca="1">IF('Clinic Model'!$P$16="Annuity",-IFERROR(PPMT(D2_I/12,$C146,D2_T,OFFSET(R$131,,-$C146+1),0),),IFERROR(IF($C146=0,0,OFFSET(R$131,,-$C146+1)/D2_T),0))</f>
        <v>0</v>
      </c>
      <c r="T146" s="548">
        <f ca="1">IF('Clinic Model'!$P$16="Annuity",-IFERROR(PPMT(D2_I/12,$C146,D2_T,OFFSET(S$131,,-$C146+1),0),),IFERROR(IF($C146=0,0,OFFSET(S$131,,-$C146+1)/D2_T),0))</f>
        <v>0</v>
      </c>
      <c r="U146" s="548">
        <f ca="1">IF('Clinic Model'!$P$16="Annuity",-IFERROR(PPMT(D2_I/12,$C146,D2_T,OFFSET(T$131,,-$C146+1),0),),IFERROR(IF($C146=0,0,OFFSET(T$131,,-$C146+1)/D2_T),0))</f>
        <v>0</v>
      </c>
      <c r="V146" s="548">
        <f ca="1">IF('Clinic Model'!$P$16="Annuity",-IFERROR(PPMT(D2_I/12,$C146,D2_T,OFFSET(U$131,,-$C146+1),0),),IFERROR(IF($C146=0,0,OFFSET(U$131,,-$C146+1)/D2_T),0))</f>
        <v>0</v>
      </c>
      <c r="W146" s="548">
        <f ca="1">IF('Clinic Model'!$P$16="Annuity",-IFERROR(PPMT(D2_I/12,$C146,D2_T,OFFSET(V$131,,-$C146+1),0),),IFERROR(IF($C146=0,0,OFFSET(V$131,,-$C146+1)/D2_T),0))</f>
        <v>0</v>
      </c>
      <c r="X146" s="548">
        <f ca="1">IF('Clinic Model'!$P$16="Annuity",-IFERROR(PPMT(D2_I/12,$C146,D2_T,OFFSET(W$131,,-$C146+1),0),),IFERROR(IF($C146=0,0,OFFSET(W$131,,-$C146+1)/D2_T),0))</f>
        <v>0</v>
      </c>
      <c r="Y146" s="548">
        <f ca="1">IF('Clinic Model'!$P$16="Annuity",-IFERROR(PPMT(D2_I/12,$C146,D2_T,OFFSET(X$131,,-$C146+1),0),),IFERROR(IF($C146=0,0,OFFSET(X$131,,-$C146+1)/D2_T),0))</f>
        <v>0</v>
      </c>
      <c r="Z146" s="548">
        <f ca="1">IF('Clinic Model'!$P$16="Annuity",-IFERROR(PPMT(D2_I/12,$C146,D2_T,OFFSET(Y$131,,-$C146+1),0),),IFERROR(IF($C146=0,0,OFFSET(Y$131,,-$C146+1)/D2_T),0))</f>
        <v>0</v>
      </c>
      <c r="AA146" s="548">
        <f ca="1">IF('Clinic Model'!$P$16="Annuity",-IFERROR(PPMT(D2_I/12,$C146,D2_T,OFFSET(Z$131,,-$C146+1),0),),IFERROR(IF($C146=0,0,OFFSET(Z$131,,-$C146+1)/D2_T),0))</f>
        <v>0</v>
      </c>
      <c r="AB146" s="548">
        <f ca="1">IF('Clinic Model'!$P$16="Annuity",-IFERROR(PPMT(D2_I/12,$C146,D2_T,OFFSET(AA$131,,-$C146+1),0),),IFERROR(IF($C146=0,0,OFFSET(AA$131,,-$C146+1)/D2_T),0))</f>
        <v>0</v>
      </c>
      <c r="AC146" s="548">
        <f ca="1">IF('Clinic Model'!$P$16="Annuity",-IFERROR(PPMT(D2_I/12,$C146,D2_T,OFFSET(AB$131,,-$C146+1),0),),IFERROR(IF($C146=0,0,OFFSET(AB$131,,-$C146+1)/D2_T),0))</f>
        <v>0</v>
      </c>
      <c r="AD146" s="548">
        <f ca="1">IF('Clinic Model'!$P$16="Annuity",-IFERROR(PPMT(D2_I/12,$C146,D2_T,OFFSET(AC$131,,-$C146+1),0),),IFERROR(IF($C146=0,0,OFFSET(AC$131,,-$C146+1)/D2_T),0))</f>
        <v>0</v>
      </c>
      <c r="AE146" s="548">
        <f ca="1">IF('Clinic Model'!$P$16="Annuity",-IFERROR(PPMT(D2_I/12,$C146,D2_T,OFFSET(AD$131,,-$C146+1),0),),IFERROR(IF($C146=0,0,OFFSET(AD$131,,-$C146+1)/D2_T),0))</f>
        <v>0</v>
      </c>
      <c r="AF146" s="548">
        <f ca="1">IF('Clinic Model'!$P$16="Annuity",-IFERROR(PPMT(D2_I/12,$C146,D2_T,OFFSET(AE$131,,-$C146+1),0),),IFERROR(IF($C146=0,0,OFFSET(AE$131,,-$C146+1)/D2_T),0))</f>
        <v>0</v>
      </c>
      <c r="AG146" s="548">
        <f ca="1">IF('Clinic Model'!$P$16="Annuity",-IFERROR(PPMT(D2_I/12,$C146,D2_T,OFFSET(AF$131,,-$C146+1),0),),IFERROR(IF($C146=0,0,OFFSET(AF$131,,-$C146+1)/D2_T),0))</f>
        <v>0</v>
      </c>
      <c r="AH146" s="548">
        <f ca="1">IF('Clinic Model'!$P$16="Annuity",-IFERROR(PPMT(D2_I/12,$C146,D2_T,OFFSET(AG$131,,-$C146+1),0),),IFERROR(IF($C146=0,0,OFFSET(AG$131,,-$C146+1)/D2_T),0))</f>
        <v>0</v>
      </c>
      <c r="AI146" s="548">
        <f ca="1">IF('Clinic Model'!$P$16="Annuity",-IFERROR(PPMT(D2_I/12,$C146,D2_T,OFFSET(AH$131,,-$C146+1),0),),IFERROR(IF($C146=0,0,OFFSET(AH$131,,-$C146+1)/D2_T),0))</f>
        <v>0</v>
      </c>
      <c r="AJ146" s="548">
        <f ca="1">IF('Clinic Model'!$P$16="Annuity",-IFERROR(PPMT(D2_I/12,$C146,D2_T,OFFSET(AI$131,,-$C146+1),0),),IFERROR(IF($C146=0,0,OFFSET(AI$131,,-$C146+1)/D2_T),0))</f>
        <v>0</v>
      </c>
      <c r="AK146" s="548">
        <f ca="1">IF('Clinic Model'!$P$16="Annuity",-IFERROR(PPMT(D2_I/12,$C146,D2_T,OFFSET(AJ$131,,-$C146+1),0),),IFERROR(IF($C146=0,0,OFFSET(AJ$131,,-$C146+1)/D2_T),0))</f>
        <v>0</v>
      </c>
      <c r="AL146" s="548">
        <f ca="1">IF('Clinic Model'!$P$16="Annuity",-IFERROR(PPMT(D2_I/12,$C146,D2_T,OFFSET(AK$131,,-$C146+1),0),),IFERROR(IF($C146=0,0,OFFSET(AK$131,,-$C146+1)/D2_T),0))</f>
        <v>0</v>
      </c>
      <c r="AM146" s="548">
        <f ca="1">IF('Clinic Model'!$P$16="Annuity",-IFERROR(PPMT(D2_I/12,$C146,D2_T,OFFSET(AL$131,,-$C146+1),0),),IFERROR(IF($C146=0,0,OFFSET(AL$131,,-$C146+1)/D2_T),0))</f>
        <v>0</v>
      </c>
      <c r="AN146" s="548">
        <f ca="1">IF('Clinic Model'!$P$16="Annuity",-IFERROR(PPMT(D2_I/12,$C146,D2_T,OFFSET(AM$131,,-$C146+1),0),),IFERROR(IF($C146=0,0,OFFSET(AM$131,,-$C146+1)/D2_T),0))</f>
        <v>0</v>
      </c>
      <c r="AO146" s="548">
        <f ca="1">IF('Clinic Model'!$P$16="Annuity",-IFERROR(PPMT(D2_I/12,$C146,D2_T,OFFSET(AN$131,,-$C146+1),0),),IFERROR(IF($C146=0,0,OFFSET(AN$131,,-$C146+1)/D2_T),0))</f>
        <v>0</v>
      </c>
      <c r="AP146" s="548">
        <f ca="1">IF('Clinic Model'!$P$16="Annuity",-IFERROR(PPMT(D2_I/12,$C146,D2_T,OFFSET(AO$131,,-$C146+1),0),),IFERROR(IF($C146=0,0,OFFSET(AO$131,,-$C146+1)/D2_T),0))</f>
        <v>0</v>
      </c>
      <c r="AQ146" s="548">
        <f ca="1">IF('Clinic Model'!$P$16="Annuity",-IFERROR(PPMT(D2_I/12,$C146,D2_T,OFFSET(AP$131,,-$C146+1),0),),IFERROR(IF($C146=0,0,OFFSET(AP$131,,-$C146+1)/D2_T),0))</f>
        <v>0</v>
      </c>
      <c r="AR146" s="548">
        <f ca="1">IF('Clinic Model'!$P$16="Annuity",-IFERROR(PPMT(D2_I/12,$C146,D2_T,OFFSET(AQ$131,,-$C146+1),0),),IFERROR(IF($C146=0,0,OFFSET(AQ$131,,-$C146+1)/D2_T),0))</f>
        <v>0</v>
      </c>
      <c r="AS146" s="548">
        <f ca="1">IF('Clinic Model'!$P$16="Annuity",-IFERROR(PPMT(D2_I/12,$C146,D2_T,OFFSET(AR$131,,-$C146+1),0),),IFERROR(IF($C146=0,0,OFFSET(AR$131,,-$C146+1)/D2_T),0))</f>
        <v>0</v>
      </c>
      <c r="AT146" s="548">
        <f ca="1">IF('Clinic Model'!$P$16="Annuity",-IFERROR(PPMT(D2_I/12,$C146,D2_T,OFFSET(AS$131,,-$C146+1),0),),IFERROR(IF($C146=0,0,OFFSET(AS$131,,-$C146+1)/D2_T),0))</f>
        <v>0</v>
      </c>
      <c r="AU146" s="548">
        <f ca="1">IF('Clinic Model'!$P$16="Annuity",-IFERROR(PPMT(D2_I/12,$C146,D2_T,OFFSET(AT$131,,-$C146+1),0),),IFERROR(IF($C146=0,0,OFFSET(AT$131,,-$C146+1)/D2_T),0))</f>
        <v>0</v>
      </c>
      <c r="AV146" s="548">
        <f ca="1">IF('Clinic Model'!$P$16="Annuity",-IFERROR(PPMT(D2_I/12,$C146,D2_T,OFFSET(AU$131,,-$C146+1),0),),IFERROR(IF($C146=0,0,OFFSET(AU$131,,-$C146+1)/D2_T),0))</f>
        <v>0</v>
      </c>
      <c r="AW146" s="548">
        <f ca="1">IF('Clinic Model'!$P$16="Annuity",-IFERROR(PPMT(D2_I/12,$C146,D2_T,OFFSET(AV$131,,-$C146+1),0),),IFERROR(IF($C146=0,0,OFFSET(AV$131,,-$C146+1)/D2_T),0))</f>
        <v>0</v>
      </c>
      <c r="AX146" s="548">
        <f ca="1">IF('Clinic Model'!$P$16="Annuity",-IFERROR(PPMT(D2_I/12,$C146,D2_T,OFFSET(AW$131,,-$C146+1),0),),IFERROR(IF($C146=0,0,OFFSET(AW$131,,-$C146+1)/D2_T),0))</f>
        <v>0</v>
      </c>
      <c r="AY146" s="548">
        <f ca="1">IF('Clinic Model'!$P$16="Annuity",-IFERROR(PPMT(D2_I/12,$C146,D2_T,OFFSET(AX$131,,-$C146+1),0),),IFERROR(IF($C146=0,0,OFFSET(AX$131,,-$C146+1)/D2_T),0))</f>
        <v>0</v>
      </c>
      <c r="AZ146" s="548">
        <f ca="1">IF('Clinic Model'!$P$16="Annuity",-IFERROR(PPMT(D2_I/12,$C146,D2_T,OFFSET(AY$131,,-$C146+1),0),),IFERROR(IF($C146=0,0,OFFSET(AY$131,,-$C146+1)/D2_T),0))</f>
        <v>0</v>
      </c>
      <c r="BA146" s="548">
        <f ca="1">IF('Clinic Model'!$P$16="Annuity",-IFERROR(PPMT(D2_I/12,$C146,D2_T,OFFSET(AZ$131,,-$C146+1),0),),IFERROR(IF($C146=0,0,OFFSET(AZ$131,,-$C146+1)/D2_T),0))</f>
        <v>0</v>
      </c>
      <c r="BB146" s="548">
        <f ca="1">IF('Clinic Model'!$P$16="Annuity",-IFERROR(PPMT(D2_I/12,$C146,D2_T,OFFSET(BA$131,,-$C146+1),0),),IFERROR(IF($C146=0,0,OFFSET(BA$131,,-$C146+1)/D2_T),0))</f>
        <v>0</v>
      </c>
      <c r="BC146" s="548">
        <f ca="1">IF('Clinic Model'!$P$16="Annuity",-IFERROR(PPMT(D2_I/12,$C146,D2_T,OFFSET(BB$131,,-$C146+1),0),),IFERROR(IF($C146=0,0,OFFSET(BB$131,,-$C146+1)/D2_T),0))</f>
        <v>0</v>
      </c>
      <c r="BD146" s="548">
        <f ca="1">IF('Clinic Model'!$P$16="Annuity",-IFERROR(PPMT(D2_I/12,$C146,D2_T,OFFSET(BC$131,,-$C146+1),0),),IFERROR(IF($C146=0,0,OFFSET(BC$131,,-$C146+1)/D2_T),0))</f>
        <v>0</v>
      </c>
      <c r="BE146" s="548">
        <f ca="1">IF('Clinic Model'!$P$16="Annuity",-IFERROR(PPMT(D2_I/12,$C146,D2_T,OFFSET(BD$131,,-$C146+1),0),),IFERROR(IF($C146=0,0,OFFSET(BD$131,,-$C146+1)/D2_T),0))</f>
        <v>0</v>
      </c>
      <c r="BF146" s="548">
        <f ca="1">IF('Clinic Model'!$P$16="Annuity",-IFERROR(PPMT(D2_I/12,$C146,D2_T,OFFSET(BE$131,,-$C146+1),0),),IFERROR(IF($C146=0,0,OFFSET(BE$131,,-$C146+1)/D2_T),0))</f>
        <v>0</v>
      </c>
      <c r="BG146" s="548">
        <f ca="1">IF('Clinic Model'!$P$16="Annuity",-IFERROR(PPMT(D2_I/12,$C146,D2_T,OFFSET(BF$131,,-$C146+1),0),),IFERROR(IF($C146=0,0,OFFSET(BF$131,,-$C146+1)/D2_T),0))</f>
        <v>0</v>
      </c>
      <c r="BH146" s="548">
        <f ca="1">IF('Clinic Model'!$P$16="Annuity",-IFERROR(PPMT(D2_I/12,$C146,D2_T,OFFSET(BG$131,,-$C146+1),0),),IFERROR(IF($C146=0,0,OFFSET(BG$131,,-$C146+1)/D2_T),0))</f>
        <v>0</v>
      </c>
      <c r="BI146" s="548">
        <f ca="1">IF('Clinic Model'!$P$16="Annuity",-IFERROR(PPMT(D2_I/12,$C146,D2_T,OFFSET(BH$131,,-$C146+1),0),),IFERROR(IF($C146=0,0,OFFSET(BH$131,,-$C146+1)/D2_T),0))</f>
        <v>0</v>
      </c>
      <c r="BJ146" s="548">
        <f ca="1">IF('Clinic Model'!$P$16="Annuity",-IFERROR(PPMT(D2_I/12,$C146,D2_T,OFFSET(BI$131,,-$C146+1),0),),IFERROR(IF($C146=0,0,OFFSET(BI$131,,-$C146+1)/D2_T),0))</f>
        <v>0</v>
      </c>
      <c r="BK146" s="548">
        <f ca="1">IF('Clinic Model'!$P$16="Annuity",-IFERROR(PPMT(D2_I/12,$C146,D2_T,OFFSET(BJ$131,,-$C146+1),0),),IFERROR(IF($C146=0,0,OFFSET(BJ$131,,-$C146+1)/D2_T),0))</f>
        <v>0</v>
      </c>
      <c r="BL146" s="548">
        <f ca="1">IF('Clinic Model'!$P$16="Annuity",-IFERROR(PPMT(D2_I/12,$C146,D2_T,OFFSET(BK$131,,-$C146+1),0),),IFERROR(IF($C146=0,0,OFFSET(BK$131,,-$C146+1)/D2_T),0))</f>
        <v>0</v>
      </c>
    </row>
    <row r="147" spans="1:64" ht="10.5" hidden="1" customHeight="1" outlineLevel="1" x14ac:dyDescent="0.3">
      <c r="A147" s="105"/>
      <c r="B147" s="504"/>
      <c r="C147" s="105">
        <f t="shared" si="12"/>
        <v>0</v>
      </c>
      <c r="E147" s="548">
        <f ca="1">IF('Clinic Model'!$P$16="Annuity",-IFERROR(PPMT(D2_I/12,$C147,D2_T,OFFSET(D$131,,-$C147+1),0),),IFERROR(IF($C147=0,0,OFFSET(D$131,,-$C147+1)/D2_T),0))</f>
        <v>0</v>
      </c>
      <c r="F147" s="548">
        <f ca="1">IF('Clinic Model'!$P$16="Annuity",-IFERROR(PPMT(D2_I/12,$C147,D2_T,OFFSET(E$131,,-$C147+1),0),),IFERROR(IF($C147=0,0,OFFSET(E$131,,-$C147+1)/D2_T),0))</f>
        <v>0</v>
      </c>
      <c r="G147" s="548">
        <f ca="1">IF('Clinic Model'!$P$16="Annuity",-IFERROR(PPMT(D2_I/12,$C147,D2_T,OFFSET(F$131,,-$C147+1),0),),IFERROR(IF($C147=0,0,OFFSET(F$131,,-$C147+1)/D2_T),0))</f>
        <v>0</v>
      </c>
      <c r="H147" s="548">
        <f ca="1">IF('Clinic Model'!$P$16="Annuity",-IFERROR(PPMT(D2_I/12,$C147,D2_T,OFFSET(G$131,,-$C147+1),0),),IFERROR(IF($C147=0,0,OFFSET(G$131,,-$C147+1)/D2_T),0))</f>
        <v>0</v>
      </c>
      <c r="I147" s="548">
        <f ca="1">IF('Clinic Model'!$P$16="Annuity",-IFERROR(PPMT(D2_I/12,$C147,D2_T,OFFSET(H$131,,-$C147+1),0),),IFERROR(IF($C147=0,0,OFFSET(H$131,,-$C147+1)/D2_T),0))</f>
        <v>0</v>
      </c>
      <c r="J147" s="548">
        <f ca="1">IF('Clinic Model'!$P$16="Annuity",-IFERROR(PPMT(D2_I/12,$C147,D2_T,OFFSET(I$131,,-$C147+1),0),),IFERROR(IF($C147=0,0,OFFSET(I$131,,-$C147+1)/D2_T),0))</f>
        <v>0</v>
      </c>
      <c r="K147" s="548">
        <f ca="1">IF('Clinic Model'!$P$16="Annuity",-IFERROR(PPMT(D2_I/12,$C147,D2_T,OFFSET(J$131,,-$C147+1),0),),IFERROR(IF($C147=0,0,OFFSET(J$131,,-$C147+1)/D2_T),0))</f>
        <v>0</v>
      </c>
      <c r="L147" s="548">
        <f ca="1">IF('Clinic Model'!$P$16="Annuity",-IFERROR(PPMT(D2_I/12,$C147,D2_T,OFFSET(K$131,,-$C147+1),0),),IFERROR(IF($C147=0,0,OFFSET(K$131,,-$C147+1)/D2_T),0))</f>
        <v>0</v>
      </c>
      <c r="M147" s="548">
        <f ca="1">IF('Clinic Model'!$P$16="Annuity",-IFERROR(PPMT(D2_I/12,$C147,D2_T,OFFSET(L$131,,-$C147+1),0),),IFERROR(IF($C147=0,0,OFFSET(L$131,,-$C147+1)/D2_T),0))</f>
        <v>0</v>
      </c>
      <c r="N147" s="548">
        <f ca="1">IF('Clinic Model'!$P$16="Annuity",-IFERROR(PPMT(D2_I/12,$C147,D2_T,OFFSET(M$131,,-$C147+1),0),),IFERROR(IF($C147=0,0,OFFSET(M$131,,-$C147+1)/D2_T),0))</f>
        <v>0</v>
      </c>
      <c r="O147" s="548">
        <f ca="1">IF('Clinic Model'!$P$16="Annuity",-IFERROR(PPMT(D2_I/12,$C147,D2_T,OFFSET(N$131,,-$C147+1),0),),IFERROR(IF($C147=0,0,OFFSET(N$131,,-$C147+1)/D2_T),0))</f>
        <v>0</v>
      </c>
      <c r="P147" s="548">
        <f ca="1">IF('Clinic Model'!$P$16="Annuity",-IFERROR(PPMT(D2_I/12,$C147,D2_T,OFFSET(O$131,,-$C147+1),0),),IFERROR(IF($C147=0,0,OFFSET(O$131,,-$C147+1)/D2_T),0))</f>
        <v>0</v>
      </c>
      <c r="Q147" s="548">
        <f ca="1">IF('Clinic Model'!$P$16="Annuity",-IFERROR(PPMT(D2_I/12,$C147,D2_T,OFFSET(P$131,,-$C147+1),0),),IFERROR(IF($C147=0,0,OFFSET(P$131,,-$C147+1)/D2_T),0))</f>
        <v>0</v>
      </c>
      <c r="R147" s="548">
        <f ca="1">IF('Clinic Model'!$P$16="Annuity",-IFERROR(PPMT(D2_I/12,$C147,D2_T,OFFSET(Q$131,,-$C147+1),0),),IFERROR(IF($C147=0,0,OFFSET(Q$131,,-$C147+1)/D2_T),0))</f>
        <v>0</v>
      </c>
      <c r="S147" s="548">
        <f ca="1">IF('Clinic Model'!$P$16="Annuity",-IFERROR(PPMT(D2_I/12,$C147,D2_T,OFFSET(R$131,,-$C147+1),0),),IFERROR(IF($C147=0,0,OFFSET(R$131,,-$C147+1)/D2_T),0))</f>
        <v>0</v>
      </c>
      <c r="T147" s="548">
        <f ca="1">IF('Clinic Model'!$P$16="Annuity",-IFERROR(PPMT(D2_I/12,$C147,D2_T,OFFSET(S$131,,-$C147+1),0),),IFERROR(IF($C147=0,0,OFFSET(S$131,,-$C147+1)/D2_T),0))</f>
        <v>0</v>
      </c>
      <c r="U147" s="548">
        <f ca="1">IF('Clinic Model'!$P$16="Annuity",-IFERROR(PPMT(D2_I/12,$C147,D2_T,OFFSET(T$131,,-$C147+1),0),),IFERROR(IF($C147=0,0,OFFSET(T$131,,-$C147+1)/D2_T),0))</f>
        <v>0</v>
      </c>
      <c r="V147" s="548">
        <f ca="1">IF('Clinic Model'!$P$16="Annuity",-IFERROR(PPMT(D2_I/12,$C147,D2_T,OFFSET(U$131,,-$C147+1),0),),IFERROR(IF($C147=0,0,OFFSET(U$131,,-$C147+1)/D2_T),0))</f>
        <v>0</v>
      </c>
      <c r="W147" s="548">
        <f ca="1">IF('Clinic Model'!$P$16="Annuity",-IFERROR(PPMT(D2_I/12,$C147,D2_T,OFFSET(V$131,,-$C147+1),0),),IFERROR(IF($C147=0,0,OFFSET(V$131,,-$C147+1)/D2_T),0))</f>
        <v>0</v>
      </c>
      <c r="X147" s="548">
        <f ca="1">IF('Clinic Model'!$P$16="Annuity",-IFERROR(PPMT(D2_I/12,$C147,D2_T,OFFSET(W$131,,-$C147+1),0),),IFERROR(IF($C147=0,0,OFFSET(W$131,,-$C147+1)/D2_T),0))</f>
        <v>0</v>
      </c>
      <c r="Y147" s="548">
        <f ca="1">IF('Clinic Model'!$P$16="Annuity",-IFERROR(PPMT(D2_I/12,$C147,D2_T,OFFSET(X$131,,-$C147+1),0),),IFERROR(IF($C147=0,0,OFFSET(X$131,,-$C147+1)/D2_T),0))</f>
        <v>0</v>
      </c>
      <c r="Z147" s="548">
        <f ca="1">IF('Clinic Model'!$P$16="Annuity",-IFERROR(PPMT(D2_I/12,$C147,D2_T,OFFSET(Y$131,,-$C147+1),0),),IFERROR(IF($C147=0,0,OFFSET(Y$131,,-$C147+1)/D2_T),0))</f>
        <v>0</v>
      </c>
      <c r="AA147" s="548">
        <f ca="1">IF('Clinic Model'!$P$16="Annuity",-IFERROR(PPMT(D2_I/12,$C147,D2_T,OFFSET(Z$131,,-$C147+1),0),),IFERROR(IF($C147=0,0,OFFSET(Z$131,,-$C147+1)/D2_T),0))</f>
        <v>0</v>
      </c>
      <c r="AB147" s="548">
        <f ca="1">IF('Clinic Model'!$P$16="Annuity",-IFERROR(PPMT(D2_I/12,$C147,D2_T,OFFSET(AA$131,,-$C147+1),0),),IFERROR(IF($C147=0,0,OFFSET(AA$131,,-$C147+1)/D2_T),0))</f>
        <v>0</v>
      </c>
      <c r="AC147" s="548">
        <f ca="1">IF('Clinic Model'!$P$16="Annuity",-IFERROR(PPMT(D2_I/12,$C147,D2_T,OFFSET(AB$131,,-$C147+1),0),),IFERROR(IF($C147=0,0,OFFSET(AB$131,,-$C147+1)/D2_T),0))</f>
        <v>0</v>
      </c>
      <c r="AD147" s="548">
        <f ca="1">IF('Clinic Model'!$P$16="Annuity",-IFERROR(PPMT(D2_I/12,$C147,D2_T,OFFSET(AC$131,,-$C147+1),0),),IFERROR(IF($C147=0,0,OFFSET(AC$131,,-$C147+1)/D2_T),0))</f>
        <v>0</v>
      </c>
      <c r="AE147" s="548">
        <f ca="1">IF('Clinic Model'!$P$16="Annuity",-IFERROR(PPMT(D2_I/12,$C147,D2_T,OFFSET(AD$131,,-$C147+1),0),),IFERROR(IF($C147=0,0,OFFSET(AD$131,,-$C147+1)/D2_T),0))</f>
        <v>0</v>
      </c>
      <c r="AF147" s="548">
        <f ca="1">IF('Clinic Model'!$P$16="Annuity",-IFERROR(PPMT(D2_I/12,$C147,D2_T,OFFSET(AE$131,,-$C147+1),0),),IFERROR(IF($C147=0,0,OFFSET(AE$131,,-$C147+1)/D2_T),0))</f>
        <v>0</v>
      </c>
      <c r="AG147" s="548">
        <f ca="1">IF('Clinic Model'!$P$16="Annuity",-IFERROR(PPMT(D2_I/12,$C147,D2_T,OFFSET(AF$131,,-$C147+1),0),),IFERROR(IF($C147=0,0,OFFSET(AF$131,,-$C147+1)/D2_T),0))</f>
        <v>0</v>
      </c>
      <c r="AH147" s="548">
        <f ca="1">IF('Clinic Model'!$P$16="Annuity",-IFERROR(PPMT(D2_I/12,$C147,D2_T,OFFSET(AG$131,,-$C147+1),0),),IFERROR(IF($C147=0,0,OFFSET(AG$131,,-$C147+1)/D2_T),0))</f>
        <v>0</v>
      </c>
      <c r="AI147" s="548">
        <f ca="1">IF('Clinic Model'!$P$16="Annuity",-IFERROR(PPMT(D2_I/12,$C147,D2_T,OFFSET(AH$131,,-$C147+1),0),),IFERROR(IF($C147=0,0,OFFSET(AH$131,,-$C147+1)/D2_T),0))</f>
        <v>0</v>
      </c>
      <c r="AJ147" s="548">
        <f ca="1">IF('Clinic Model'!$P$16="Annuity",-IFERROR(PPMT(D2_I/12,$C147,D2_T,OFFSET(AI$131,,-$C147+1),0),),IFERROR(IF($C147=0,0,OFFSET(AI$131,,-$C147+1)/D2_T),0))</f>
        <v>0</v>
      </c>
      <c r="AK147" s="548">
        <f ca="1">IF('Clinic Model'!$P$16="Annuity",-IFERROR(PPMT(D2_I/12,$C147,D2_T,OFFSET(AJ$131,,-$C147+1),0),),IFERROR(IF($C147=0,0,OFFSET(AJ$131,,-$C147+1)/D2_T),0))</f>
        <v>0</v>
      </c>
      <c r="AL147" s="548">
        <f ca="1">IF('Clinic Model'!$P$16="Annuity",-IFERROR(PPMT(D2_I/12,$C147,D2_T,OFFSET(AK$131,,-$C147+1),0),),IFERROR(IF($C147=0,0,OFFSET(AK$131,,-$C147+1)/D2_T),0))</f>
        <v>0</v>
      </c>
      <c r="AM147" s="548">
        <f ca="1">IF('Clinic Model'!$P$16="Annuity",-IFERROR(PPMT(D2_I/12,$C147,D2_T,OFFSET(AL$131,,-$C147+1),0),),IFERROR(IF($C147=0,0,OFFSET(AL$131,,-$C147+1)/D2_T),0))</f>
        <v>0</v>
      </c>
      <c r="AN147" s="548">
        <f ca="1">IF('Clinic Model'!$P$16="Annuity",-IFERROR(PPMT(D2_I/12,$C147,D2_T,OFFSET(AM$131,,-$C147+1),0),),IFERROR(IF($C147=0,0,OFFSET(AM$131,,-$C147+1)/D2_T),0))</f>
        <v>0</v>
      </c>
      <c r="AO147" s="548">
        <f ca="1">IF('Clinic Model'!$P$16="Annuity",-IFERROR(PPMT(D2_I/12,$C147,D2_T,OFFSET(AN$131,,-$C147+1),0),),IFERROR(IF($C147=0,0,OFFSET(AN$131,,-$C147+1)/D2_T),0))</f>
        <v>0</v>
      </c>
      <c r="AP147" s="548">
        <f ca="1">IF('Clinic Model'!$P$16="Annuity",-IFERROR(PPMT(D2_I/12,$C147,D2_T,OFFSET(AO$131,,-$C147+1),0),),IFERROR(IF($C147=0,0,OFFSET(AO$131,,-$C147+1)/D2_T),0))</f>
        <v>0</v>
      </c>
      <c r="AQ147" s="548">
        <f ca="1">IF('Clinic Model'!$P$16="Annuity",-IFERROR(PPMT(D2_I/12,$C147,D2_T,OFFSET(AP$131,,-$C147+1),0),),IFERROR(IF($C147=0,0,OFFSET(AP$131,,-$C147+1)/D2_T),0))</f>
        <v>0</v>
      </c>
      <c r="AR147" s="548">
        <f ca="1">IF('Clinic Model'!$P$16="Annuity",-IFERROR(PPMT(D2_I/12,$C147,D2_T,OFFSET(AQ$131,,-$C147+1),0),),IFERROR(IF($C147=0,0,OFFSET(AQ$131,,-$C147+1)/D2_T),0))</f>
        <v>0</v>
      </c>
      <c r="AS147" s="548">
        <f ca="1">IF('Clinic Model'!$P$16="Annuity",-IFERROR(PPMT(D2_I/12,$C147,D2_T,OFFSET(AR$131,,-$C147+1),0),),IFERROR(IF($C147=0,0,OFFSET(AR$131,,-$C147+1)/D2_T),0))</f>
        <v>0</v>
      </c>
      <c r="AT147" s="548">
        <f ca="1">IF('Clinic Model'!$P$16="Annuity",-IFERROR(PPMT(D2_I/12,$C147,D2_T,OFFSET(AS$131,,-$C147+1),0),),IFERROR(IF($C147=0,0,OFFSET(AS$131,,-$C147+1)/D2_T),0))</f>
        <v>0</v>
      </c>
      <c r="AU147" s="548">
        <f ca="1">IF('Clinic Model'!$P$16="Annuity",-IFERROR(PPMT(D2_I/12,$C147,D2_T,OFFSET(AT$131,,-$C147+1),0),),IFERROR(IF($C147=0,0,OFFSET(AT$131,,-$C147+1)/D2_T),0))</f>
        <v>0</v>
      </c>
      <c r="AV147" s="548">
        <f ca="1">IF('Clinic Model'!$P$16="Annuity",-IFERROR(PPMT(D2_I/12,$C147,D2_T,OFFSET(AU$131,,-$C147+1),0),),IFERROR(IF($C147=0,0,OFFSET(AU$131,,-$C147+1)/D2_T),0))</f>
        <v>0</v>
      </c>
      <c r="AW147" s="548">
        <f ca="1">IF('Clinic Model'!$P$16="Annuity",-IFERROR(PPMT(D2_I/12,$C147,D2_T,OFFSET(AV$131,,-$C147+1),0),),IFERROR(IF($C147=0,0,OFFSET(AV$131,,-$C147+1)/D2_T),0))</f>
        <v>0</v>
      </c>
      <c r="AX147" s="548">
        <f ca="1">IF('Clinic Model'!$P$16="Annuity",-IFERROR(PPMT(D2_I/12,$C147,D2_T,OFFSET(AW$131,,-$C147+1),0),),IFERROR(IF($C147=0,0,OFFSET(AW$131,,-$C147+1)/D2_T),0))</f>
        <v>0</v>
      </c>
      <c r="AY147" s="548">
        <f ca="1">IF('Clinic Model'!$P$16="Annuity",-IFERROR(PPMT(D2_I/12,$C147,D2_T,OFFSET(AX$131,,-$C147+1),0),),IFERROR(IF($C147=0,0,OFFSET(AX$131,,-$C147+1)/D2_T),0))</f>
        <v>0</v>
      </c>
      <c r="AZ147" s="548">
        <f ca="1">IF('Clinic Model'!$P$16="Annuity",-IFERROR(PPMT(D2_I/12,$C147,D2_T,OFFSET(AY$131,,-$C147+1),0),),IFERROR(IF($C147=0,0,OFFSET(AY$131,,-$C147+1)/D2_T),0))</f>
        <v>0</v>
      </c>
      <c r="BA147" s="548">
        <f ca="1">IF('Clinic Model'!$P$16="Annuity",-IFERROR(PPMT(D2_I/12,$C147,D2_T,OFFSET(AZ$131,,-$C147+1),0),),IFERROR(IF($C147=0,0,OFFSET(AZ$131,,-$C147+1)/D2_T),0))</f>
        <v>0</v>
      </c>
      <c r="BB147" s="548">
        <f ca="1">IF('Clinic Model'!$P$16="Annuity",-IFERROR(PPMT(D2_I/12,$C147,D2_T,OFFSET(BA$131,,-$C147+1),0),),IFERROR(IF($C147=0,0,OFFSET(BA$131,,-$C147+1)/D2_T),0))</f>
        <v>0</v>
      </c>
      <c r="BC147" s="548">
        <f ca="1">IF('Clinic Model'!$P$16="Annuity",-IFERROR(PPMT(D2_I/12,$C147,D2_T,OFFSET(BB$131,,-$C147+1),0),),IFERROR(IF($C147=0,0,OFFSET(BB$131,,-$C147+1)/D2_T),0))</f>
        <v>0</v>
      </c>
      <c r="BD147" s="548">
        <f ca="1">IF('Clinic Model'!$P$16="Annuity",-IFERROR(PPMT(D2_I/12,$C147,D2_T,OFFSET(BC$131,,-$C147+1),0),),IFERROR(IF($C147=0,0,OFFSET(BC$131,,-$C147+1)/D2_T),0))</f>
        <v>0</v>
      </c>
      <c r="BE147" s="548">
        <f ca="1">IF('Clinic Model'!$P$16="Annuity",-IFERROR(PPMT(D2_I/12,$C147,D2_T,OFFSET(BD$131,,-$C147+1),0),),IFERROR(IF($C147=0,0,OFFSET(BD$131,,-$C147+1)/D2_T),0))</f>
        <v>0</v>
      </c>
      <c r="BF147" s="548">
        <f ca="1">IF('Clinic Model'!$P$16="Annuity",-IFERROR(PPMT(D2_I/12,$C147,D2_T,OFFSET(BE$131,,-$C147+1),0),),IFERROR(IF($C147=0,0,OFFSET(BE$131,,-$C147+1)/D2_T),0))</f>
        <v>0</v>
      </c>
      <c r="BG147" s="548">
        <f ca="1">IF('Clinic Model'!$P$16="Annuity",-IFERROR(PPMT(D2_I/12,$C147,D2_T,OFFSET(BF$131,,-$C147+1),0),),IFERROR(IF($C147=0,0,OFFSET(BF$131,,-$C147+1)/D2_T),0))</f>
        <v>0</v>
      </c>
      <c r="BH147" s="548">
        <f ca="1">IF('Clinic Model'!$P$16="Annuity",-IFERROR(PPMT(D2_I/12,$C147,D2_T,OFFSET(BG$131,,-$C147+1),0),),IFERROR(IF($C147=0,0,OFFSET(BG$131,,-$C147+1)/D2_T),0))</f>
        <v>0</v>
      </c>
      <c r="BI147" s="548">
        <f ca="1">IF('Clinic Model'!$P$16="Annuity",-IFERROR(PPMT(D2_I/12,$C147,D2_T,OFFSET(BH$131,,-$C147+1),0),),IFERROR(IF($C147=0,0,OFFSET(BH$131,,-$C147+1)/D2_T),0))</f>
        <v>0</v>
      </c>
      <c r="BJ147" s="548">
        <f ca="1">IF('Clinic Model'!$P$16="Annuity",-IFERROR(PPMT(D2_I/12,$C147,D2_T,OFFSET(BI$131,,-$C147+1),0),),IFERROR(IF($C147=0,0,OFFSET(BI$131,,-$C147+1)/D2_T),0))</f>
        <v>0</v>
      </c>
      <c r="BK147" s="548">
        <f ca="1">IF('Clinic Model'!$P$16="Annuity",-IFERROR(PPMT(D2_I/12,$C147,D2_T,OFFSET(BJ$131,,-$C147+1),0),),IFERROR(IF($C147=0,0,OFFSET(BJ$131,,-$C147+1)/D2_T),0))</f>
        <v>0</v>
      </c>
      <c r="BL147" s="548">
        <f ca="1">IF('Clinic Model'!$P$16="Annuity",-IFERROR(PPMT(D2_I/12,$C147,D2_T,OFFSET(BK$131,,-$C147+1),0),),IFERROR(IF($C147=0,0,OFFSET(BK$131,,-$C147+1)/D2_T),0))</f>
        <v>0</v>
      </c>
    </row>
    <row r="148" spans="1:64" ht="10.5" hidden="1" customHeight="1" outlineLevel="1" x14ac:dyDescent="0.3">
      <c r="A148" s="105"/>
      <c r="B148" s="504"/>
      <c r="C148" s="105">
        <f t="shared" si="12"/>
        <v>0</v>
      </c>
      <c r="E148" s="548">
        <f ca="1">IF('Clinic Model'!$P$16="Annuity",-IFERROR(PPMT(D2_I/12,$C148,D2_T,OFFSET(D$131,,-$C148+1),0),),IFERROR(IF($C148=0,0,OFFSET(D$131,,-$C148+1)/D2_T),0))</f>
        <v>0</v>
      </c>
      <c r="F148" s="548">
        <f ca="1">IF('Clinic Model'!$P$16="Annuity",-IFERROR(PPMT(D2_I/12,$C148,D2_T,OFFSET(E$131,,-$C148+1),0),),IFERROR(IF($C148=0,0,OFFSET(E$131,,-$C148+1)/D2_T),0))</f>
        <v>0</v>
      </c>
      <c r="G148" s="548">
        <f ca="1">IF('Clinic Model'!$P$16="Annuity",-IFERROR(PPMT(D2_I/12,$C148,D2_T,OFFSET(F$131,,-$C148+1),0),),IFERROR(IF($C148=0,0,OFFSET(F$131,,-$C148+1)/D2_T),0))</f>
        <v>0</v>
      </c>
      <c r="H148" s="548">
        <f ca="1">IF('Clinic Model'!$P$16="Annuity",-IFERROR(PPMT(D2_I/12,$C148,D2_T,OFFSET(G$131,,-$C148+1),0),),IFERROR(IF($C148=0,0,OFFSET(G$131,,-$C148+1)/D2_T),0))</f>
        <v>0</v>
      </c>
      <c r="I148" s="548">
        <f ca="1">IF('Clinic Model'!$P$16="Annuity",-IFERROR(PPMT(D2_I/12,$C148,D2_T,OFFSET(H$131,,-$C148+1),0),),IFERROR(IF($C148=0,0,OFFSET(H$131,,-$C148+1)/D2_T),0))</f>
        <v>0</v>
      </c>
      <c r="J148" s="548">
        <f ca="1">IF('Clinic Model'!$P$16="Annuity",-IFERROR(PPMT(D2_I/12,$C148,D2_T,OFFSET(I$131,,-$C148+1),0),),IFERROR(IF($C148=0,0,OFFSET(I$131,,-$C148+1)/D2_T),0))</f>
        <v>0</v>
      </c>
      <c r="K148" s="548">
        <f ca="1">IF('Clinic Model'!$P$16="Annuity",-IFERROR(PPMT(D2_I/12,$C148,D2_T,OFFSET(J$131,,-$C148+1),0),),IFERROR(IF($C148=0,0,OFFSET(J$131,,-$C148+1)/D2_T),0))</f>
        <v>0</v>
      </c>
      <c r="L148" s="548">
        <f ca="1">IF('Clinic Model'!$P$16="Annuity",-IFERROR(PPMT(D2_I/12,$C148,D2_T,OFFSET(K$131,,-$C148+1),0),),IFERROR(IF($C148=0,0,OFFSET(K$131,,-$C148+1)/D2_T),0))</f>
        <v>0</v>
      </c>
      <c r="M148" s="548">
        <f ca="1">IF('Clinic Model'!$P$16="Annuity",-IFERROR(PPMT(D2_I/12,$C148,D2_T,OFFSET(L$131,,-$C148+1),0),),IFERROR(IF($C148=0,0,OFFSET(L$131,,-$C148+1)/D2_T),0))</f>
        <v>0</v>
      </c>
      <c r="N148" s="548">
        <f ca="1">IF('Clinic Model'!$P$16="Annuity",-IFERROR(PPMT(D2_I/12,$C148,D2_T,OFFSET(M$131,,-$C148+1),0),),IFERROR(IF($C148=0,0,OFFSET(M$131,,-$C148+1)/D2_T),0))</f>
        <v>0</v>
      </c>
      <c r="O148" s="548">
        <f ca="1">IF('Clinic Model'!$P$16="Annuity",-IFERROR(PPMT(D2_I/12,$C148,D2_T,OFFSET(N$131,,-$C148+1),0),),IFERROR(IF($C148=0,0,OFFSET(N$131,,-$C148+1)/D2_T),0))</f>
        <v>0</v>
      </c>
      <c r="P148" s="548">
        <f ca="1">IF('Clinic Model'!$P$16="Annuity",-IFERROR(PPMT(D2_I/12,$C148,D2_T,OFFSET(O$131,,-$C148+1),0),),IFERROR(IF($C148=0,0,OFFSET(O$131,,-$C148+1)/D2_T),0))</f>
        <v>0</v>
      </c>
      <c r="Q148" s="548">
        <f ca="1">IF('Clinic Model'!$P$16="Annuity",-IFERROR(PPMT(D2_I/12,$C148,D2_T,OFFSET(P$131,,-$C148+1),0),),IFERROR(IF($C148=0,0,OFFSET(P$131,,-$C148+1)/D2_T),0))</f>
        <v>0</v>
      </c>
      <c r="R148" s="548">
        <f ca="1">IF('Clinic Model'!$P$16="Annuity",-IFERROR(PPMT(D2_I/12,$C148,D2_T,OFFSET(Q$131,,-$C148+1),0),),IFERROR(IF($C148=0,0,OFFSET(Q$131,,-$C148+1)/D2_T),0))</f>
        <v>0</v>
      </c>
      <c r="S148" s="548">
        <f ca="1">IF('Clinic Model'!$P$16="Annuity",-IFERROR(PPMT(D2_I/12,$C148,D2_T,OFFSET(R$131,,-$C148+1),0),),IFERROR(IF($C148=0,0,OFFSET(R$131,,-$C148+1)/D2_T),0))</f>
        <v>0</v>
      </c>
      <c r="T148" s="548">
        <f ca="1">IF('Clinic Model'!$P$16="Annuity",-IFERROR(PPMT(D2_I/12,$C148,D2_T,OFFSET(S$131,,-$C148+1),0),),IFERROR(IF($C148=0,0,OFFSET(S$131,,-$C148+1)/D2_T),0))</f>
        <v>0</v>
      </c>
      <c r="U148" s="548">
        <f ca="1">IF('Clinic Model'!$P$16="Annuity",-IFERROR(PPMT(D2_I/12,$C148,D2_T,OFFSET(T$131,,-$C148+1),0),),IFERROR(IF($C148=0,0,OFFSET(T$131,,-$C148+1)/D2_T),0))</f>
        <v>0</v>
      </c>
      <c r="V148" s="548">
        <f ca="1">IF('Clinic Model'!$P$16="Annuity",-IFERROR(PPMT(D2_I/12,$C148,D2_T,OFFSET(U$131,,-$C148+1),0),),IFERROR(IF($C148=0,0,OFFSET(U$131,,-$C148+1)/D2_T),0))</f>
        <v>0</v>
      </c>
      <c r="W148" s="548">
        <f ca="1">IF('Clinic Model'!$P$16="Annuity",-IFERROR(PPMT(D2_I/12,$C148,D2_T,OFFSET(V$131,,-$C148+1),0),),IFERROR(IF($C148=0,0,OFFSET(V$131,,-$C148+1)/D2_T),0))</f>
        <v>0</v>
      </c>
      <c r="X148" s="548">
        <f ca="1">IF('Clinic Model'!$P$16="Annuity",-IFERROR(PPMT(D2_I/12,$C148,D2_T,OFFSET(W$131,,-$C148+1),0),),IFERROR(IF($C148=0,0,OFFSET(W$131,,-$C148+1)/D2_T),0))</f>
        <v>0</v>
      </c>
      <c r="Y148" s="548">
        <f ca="1">IF('Clinic Model'!$P$16="Annuity",-IFERROR(PPMT(D2_I/12,$C148,D2_T,OFFSET(X$131,,-$C148+1),0),),IFERROR(IF($C148=0,0,OFFSET(X$131,,-$C148+1)/D2_T),0))</f>
        <v>0</v>
      </c>
      <c r="Z148" s="548">
        <f ca="1">IF('Clinic Model'!$P$16="Annuity",-IFERROR(PPMT(D2_I/12,$C148,D2_T,OFFSET(Y$131,,-$C148+1),0),),IFERROR(IF($C148=0,0,OFFSET(Y$131,,-$C148+1)/D2_T),0))</f>
        <v>0</v>
      </c>
      <c r="AA148" s="548">
        <f ca="1">IF('Clinic Model'!$P$16="Annuity",-IFERROR(PPMT(D2_I/12,$C148,D2_T,OFFSET(Z$131,,-$C148+1),0),),IFERROR(IF($C148=0,0,OFFSET(Z$131,,-$C148+1)/D2_T),0))</f>
        <v>0</v>
      </c>
      <c r="AB148" s="548">
        <f ca="1">IF('Clinic Model'!$P$16="Annuity",-IFERROR(PPMT(D2_I/12,$C148,D2_T,OFFSET(AA$131,,-$C148+1),0),),IFERROR(IF($C148=0,0,OFFSET(AA$131,,-$C148+1)/D2_T),0))</f>
        <v>0</v>
      </c>
      <c r="AC148" s="548">
        <f ca="1">IF('Clinic Model'!$P$16="Annuity",-IFERROR(PPMT(D2_I/12,$C148,D2_T,OFFSET(AB$131,,-$C148+1),0),),IFERROR(IF($C148=0,0,OFFSET(AB$131,,-$C148+1)/D2_T),0))</f>
        <v>0</v>
      </c>
      <c r="AD148" s="548">
        <f ca="1">IF('Clinic Model'!$P$16="Annuity",-IFERROR(PPMT(D2_I/12,$C148,D2_T,OFFSET(AC$131,,-$C148+1),0),),IFERROR(IF($C148=0,0,OFFSET(AC$131,,-$C148+1)/D2_T),0))</f>
        <v>0</v>
      </c>
      <c r="AE148" s="548">
        <f ca="1">IF('Clinic Model'!$P$16="Annuity",-IFERROR(PPMT(D2_I/12,$C148,D2_T,OFFSET(AD$131,,-$C148+1),0),),IFERROR(IF($C148=0,0,OFFSET(AD$131,,-$C148+1)/D2_T),0))</f>
        <v>0</v>
      </c>
      <c r="AF148" s="548">
        <f ca="1">IF('Clinic Model'!$P$16="Annuity",-IFERROR(PPMT(D2_I/12,$C148,D2_T,OFFSET(AE$131,,-$C148+1),0),),IFERROR(IF($C148=0,0,OFFSET(AE$131,,-$C148+1)/D2_T),0))</f>
        <v>0</v>
      </c>
      <c r="AG148" s="548">
        <f ca="1">IF('Clinic Model'!$P$16="Annuity",-IFERROR(PPMT(D2_I/12,$C148,D2_T,OFFSET(AF$131,,-$C148+1),0),),IFERROR(IF($C148=0,0,OFFSET(AF$131,,-$C148+1)/D2_T),0))</f>
        <v>0</v>
      </c>
      <c r="AH148" s="548">
        <f ca="1">IF('Clinic Model'!$P$16="Annuity",-IFERROR(PPMT(D2_I/12,$C148,D2_T,OFFSET(AG$131,,-$C148+1),0),),IFERROR(IF($C148=0,0,OFFSET(AG$131,,-$C148+1)/D2_T),0))</f>
        <v>0</v>
      </c>
      <c r="AI148" s="548">
        <f ca="1">IF('Clinic Model'!$P$16="Annuity",-IFERROR(PPMT(D2_I/12,$C148,D2_T,OFFSET(AH$131,,-$C148+1),0),),IFERROR(IF($C148=0,0,OFFSET(AH$131,,-$C148+1)/D2_T),0))</f>
        <v>0</v>
      </c>
      <c r="AJ148" s="548">
        <f ca="1">IF('Clinic Model'!$P$16="Annuity",-IFERROR(PPMT(D2_I/12,$C148,D2_T,OFFSET(AI$131,,-$C148+1),0),),IFERROR(IF($C148=0,0,OFFSET(AI$131,,-$C148+1)/D2_T),0))</f>
        <v>0</v>
      </c>
      <c r="AK148" s="548">
        <f ca="1">IF('Clinic Model'!$P$16="Annuity",-IFERROR(PPMT(D2_I/12,$C148,D2_T,OFFSET(AJ$131,,-$C148+1),0),),IFERROR(IF($C148=0,0,OFFSET(AJ$131,,-$C148+1)/D2_T),0))</f>
        <v>0</v>
      </c>
      <c r="AL148" s="548">
        <f ca="1">IF('Clinic Model'!$P$16="Annuity",-IFERROR(PPMT(D2_I/12,$C148,D2_T,OFFSET(AK$131,,-$C148+1),0),),IFERROR(IF($C148=0,0,OFFSET(AK$131,,-$C148+1)/D2_T),0))</f>
        <v>0</v>
      </c>
      <c r="AM148" s="548">
        <f ca="1">IF('Clinic Model'!$P$16="Annuity",-IFERROR(PPMT(D2_I/12,$C148,D2_T,OFFSET(AL$131,,-$C148+1),0),),IFERROR(IF($C148=0,0,OFFSET(AL$131,,-$C148+1)/D2_T),0))</f>
        <v>0</v>
      </c>
      <c r="AN148" s="548">
        <f ca="1">IF('Clinic Model'!$P$16="Annuity",-IFERROR(PPMT(D2_I/12,$C148,D2_T,OFFSET(AM$131,,-$C148+1),0),),IFERROR(IF($C148=0,0,OFFSET(AM$131,,-$C148+1)/D2_T),0))</f>
        <v>0</v>
      </c>
      <c r="AO148" s="548">
        <f ca="1">IF('Clinic Model'!$P$16="Annuity",-IFERROR(PPMT(D2_I/12,$C148,D2_T,OFFSET(AN$131,,-$C148+1),0),),IFERROR(IF($C148=0,0,OFFSET(AN$131,,-$C148+1)/D2_T),0))</f>
        <v>0</v>
      </c>
      <c r="AP148" s="548">
        <f ca="1">IF('Clinic Model'!$P$16="Annuity",-IFERROR(PPMT(D2_I/12,$C148,D2_T,OFFSET(AO$131,,-$C148+1),0),),IFERROR(IF($C148=0,0,OFFSET(AO$131,,-$C148+1)/D2_T),0))</f>
        <v>0</v>
      </c>
      <c r="AQ148" s="548">
        <f ca="1">IF('Clinic Model'!$P$16="Annuity",-IFERROR(PPMT(D2_I/12,$C148,D2_T,OFFSET(AP$131,,-$C148+1),0),),IFERROR(IF($C148=0,0,OFFSET(AP$131,,-$C148+1)/D2_T),0))</f>
        <v>0</v>
      </c>
      <c r="AR148" s="548">
        <f ca="1">IF('Clinic Model'!$P$16="Annuity",-IFERROR(PPMT(D2_I/12,$C148,D2_T,OFFSET(AQ$131,,-$C148+1),0),),IFERROR(IF($C148=0,0,OFFSET(AQ$131,,-$C148+1)/D2_T),0))</f>
        <v>0</v>
      </c>
      <c r="AS148" s="548">
        <f ca="1">IF('Clinic Model'!$P$16="Annuity",-IFERROR(PPMT(D2_I/12,$C148,D2_T,OFFSET(AR$131,,-$C148+1),0),),IFERROR(IF($C148=0,0,OFFSET(AR$131,,-$C148+1)/D2_T),0))</f>
        <v>0</v>
      </c>
      <c r="AT148" s="548">
        <f ca="1">IF('Clinic Model'!$P$16="Annuity",-IFERROR(PPMT(D2_I/12,$C148,D2_T,OFFSET(AS$131,,-$C148+1),0),),IFERROR(IF($C148=0,0,OFFSET(AS$131,,-$C148+1)/D2_T),0))</f>
        <v>0</v>
      </c>
      <c r="AU148" s="548">
        <f ca="1">IF('Clinic Model'!$P$16="Annuity",-IFERROR(PPMT(D2_I/12,$C148,D2_T,OFFSET(AT$131,,-$C148+1),0),),IFERROR(IF($C148=0,0,OFFSET(AT$131,,-$C148+1)/D2_T),0))</f>
        <v>0</v>
      </c>
      <c r="AV148" s="548">
        <f ca="1">IF('Clinic Model'!$P$16="Annuity",-IFERROR(PPMT(D2_I/12,$C148,D2_T,OFFSET(AU$131,,-$C148+1),0),),IFERROR(IF($C148=0,0,OFFSET(AU$131,,-$C148+1)/D2_T),0))</f>
        <v>0</v>
      </c>
      <c r="AW148" s="548">
        <f ca="1">IF('Clinic Model'!$P$16="Annuity",-IFERROR(PPMT(D2_I/12,$C148,D2_T,OFFSET(AV$131,,-$C148+1),0),),IFERROR(IF($C148=0,0,OFFSET(AV$131,,-$C148+1)/D2_T),0))</f>
        <v>0</v>
      </c>
      <c r="AX148" s="548">
        <f ca="1">IF('Clinic Model'!$P$16="Annuity",-IFERROR(PPMT(D2_I/12,$C148,D2_T,OFFSET(AW$131,,-$C148+1),0),),IFERROR(IF($C148=0,0,OFFSET(AW$131,,-$C148+1)/D2_T),0))</f>
        <v>0</v>
      </c>
      <c r="AY148" s="548">
        <f ca="1">IF('Clinic Model'!$P$16="Annuity",-IFERROR(PPMT(D2_I/12,$C148,D2_T,OFFSET(AX$131,,-$C148+1),0),),IFERROR(IF($C148=0,0,OFFSET(AX$131,,-$C148+1)/D2_T),0))</f>
        <v>0</v>
      </c>
      <c r="AZ148" s="548">
        <f ca="1">IF('Clinic Model'!$P$16="Annuity",-IFERROR(PPMT(D2_I/12,$C148,D2_T,OFFSET(AY$131,,-$C148+1),0),),IFERROR(IF($C148=0,0,OFFSET(AY$131,,-$C148+1)/D2_T),0))</f>
        <v>0</v>
      </c>
      <c r="BA148" s="548">
        <f ca="1">IF('Clinic Model'!$P$16="Annuity",-IFERROR(PPMT(D2_I/12,$C148,D2_T,OFFSET(AZ$131,,-$C148+1),0),),IFERROR(IF($C148=0,0,OFFSET(AZ$131,,-$C148+1)/D2_T),0))</f>
        <v>0</v>
      </c>
      <c r="BB148" s="548">
        <f ca="1">IF('Clinic Model'!$P$16="Annuity",-IFERROR(PPMT(D2_I/12,$C148,D2_T,OFFSET(BA$131,,-$C148+1),0),),IFERROR(IF($C148=0,0,OFFSET(BA$131,,-$C148+1)/D2_T),0))</f>
        <v>0</v>
      </c>
      <c r="BC148" s="548">
        <f ca="1">IF('Clinic Model'!$P$16="Annuity",-IFERROR(PPMT(D2_I/12,$C148,D2_T,OFFSET(BB$131,,-$C148+1),0),),IFERROR(IF($C148=0,0,OFFSET(BB$131,,-$C148+1)/D2_T),0))</f>
        <v>0</v>
      </c>
      <c r="BD148" s="548">
        <f ca="1">IF('Clinic Model'!$P$16="Annuity",-IFERROR(PPMT(D2_I/12,$C148,D2_T,OFFSET(BC$131,,-$C148+1),0),),IFERROR(IF($C148=0,0,OFFSET(BC$131,,-$C148+1)/D2_T),0))</f>
        <v>0</v>
      </c>
      <c r="BE148" s="548">
        <f ca="1">IF('Clinic Model'!$P$16="Annuity",-IFERROR(PPMT(D2_I/12,$C148,D2_T,OFFSET(BD$131,,-$C148+1),0),),IFERROR(IF($C148=0,0,OFFSET(BD$131,,-$C148+1)/D2_T),0))</f>
        <v>0</v>
      </c>
      <c r="BF148" s="548">
        <f ca="1">IF('Clinic Model'!$P$16="Annuity",-IFERROR(PPMT(D2_I/12,$C148,D2_T,OFFSET(BE$131,,-$C148+1),0),),IFERROR(IF($C148=0,0,OFFSET(BE$131,,-$C148+1)/D2_T),0))</f>
        <v>0</v>
      </c>
      <c r="BG148" s="548">
        <f ca="1">IF('Clinic Model'!$P$16="Annuity",-IFERROR(PPMT(D2_I/12,$C148,D2_T,OFFSET(BF$131,,-$C148+1),0),),IFERROR(IF($C148=0,0,OFFSET(BF$131,,-$C148+1)/D2_T),0))</f>
        <v>0</v>
      </c>
      <c r="BH148" s="548">
        <f ca="1">IF('Clinic Model'!$P$16="Annuity",-IFERROR(PPMT(D2_I/12,$C148,D2_T,OFFSET(BG$131,,-$C148+1),0),),IFERROR(IF($C148=0,0,OFFSET(BG$131,,-$C148+1)/D2_T),0))</f>
        <v>0</v>
      </c>
      <c r="BI148" s="548">
        <f ca="1">IF('Clinic Model'!$P$16="Annuity",-IFERROR(PPMT(D2_I/12,$C148,D2_T,OFFSET(BH$131,,-$C148+1),0),),IFERROR(IF($C148=0,0,OFFSET(BH$131,,-$C148+1)/D2_T),0))</f>
        <v>0</v>
      </c>
      <c r="BJ148" s="548">
        <f ca="1">IF('Clinic Model'!$P$16="Annuity",-IFERROR(PPMT(D2_I/12,$C148,D2_T,OFFSET(BI$131,,-$C148+1),0),),IFERROR(IF($C148=0,0,OFFSET(BI$131,,-$C148+1)/D2_T),0))</f>
        <v>0</v>
      </c>
      <c r="BK148" s="548">
        <f ca="1">IF('Clinic Model'!$P$16="Annuity",-IFERROR(PPMT(D2_I/12,$C148,D2_T,OFFSET(BJ$131,,-$C148+1),0),),IFERROR(IF($C148=0,0,OFFSET(BJ$131,,-$C148+1)/D2_T),0))</f>
        <v>0</v>
      </c>
      <c r="BL148" s="548">
        <f ca="1">IF('Clinic Model'!$P$16="Annuity",-IFERROR(PPMT(D2_I/12,$C148,D2_T,OFFSET(BK$131,,-$C148+1),0),),IFERROR(IF($C148=0,0,OFFSET(BK$131,,-$C148+1)/D2_T),0))</f>
        <v>0</v>
      </c>
    </row>
    <row r="149" spans="1:64" ht="10.5" hidden="1" customHeight="1" outlineLevel="1" x14ac:dyDescent="0.3">
      <c r="A149" s="105"/>
      <c r="B149" s="504"/>
      <c r="C149" s="105">
        <f t="shared" si="12"/>
        <v>0</v>
      </c>
      <c r="E149" s="548">
        <f ca="1">IF('Clinic Model'!$P$16="Annuity",-IFERROR(PPMT(D2_I/12,$C149,D2_T,OFFSET(D$131,,-$C149+1),0),),IFERROR(IF($C149=0,0,OFFSET(D$131,,-$C149+1)/D2_T),0))</f>
        <v>0</v>
      </c>
      <c r="F149" s="548">
        <f ca="1">IF('Clinic Model'!$P$16="Annuity",-IFERROR(PPMT(D2_I/12,$C149,D2_T,OFFSET(E$131,,-$C149+1),0),),IFERROR(IF($C149=0,0,OFFSET(E$131,,-$C149+1)/D2_T),0))</f>
        <v>0</v>
      </c>
      <c r="G149" s="548">
        <f ca="1">IF('Clinic Model'!$P$16="Annuity",-IFERROR(PPMT(D2_I/12,$C149,D2_T,OFFSET(F$131,,-$C149+1),0),),IFERROR(IF($C149=0,0,OFFSET(F$131,,-$C149+1)/D2_T),0))</f>
        <v>0</v>
      </c>
      <c r="H149" s="548">
        <f ca="1">IF('Clinic Model'!$P$16="Annuity",-IFERROR(PPMT(D2_I/12,$C149,D2_T,OFFSET(G$131,,-$C149+1),0),),IFERROR(IF($C149=0,0,OFFSET(G$131,,-$C149+1)/D2_T),0))</f>
        <v>0</v>
      </c>
      <c r="I149" s="548">
        <f ca="1">IF('Clinic Model'!$P$16="Annuity",-IFERROR(PPMT(D2_I/12,$C149,D2_T,OFFSET(H$131,,-$C149+1),0),),IFERROR(IF($C149=0,0,OFFSET(H$131,,-$C149+1)/D2_T),0))</f>
        <v>0</v>
      </c>
      <c r="J149" s="548">
        <f ca="1">IF('Clinic Model'!$P$16="Annuity",-IFERROR(PPMT(D2_I/12,$C149,D2_T,OFFSET(I$131,,-$C149+1),0),),IFERROR(IF($C149=0,0,OFFSET(I$131,,-$C149+1)/D2_T),0))</f>
        <v>0</v>
      </c>
      <c r="K149" s="548">
        <f ca="1">IF('Clinic Model'!$P$16="Annuity",-IFERROR(PPMT(D2_I/12,$C149,D2_T,OFFSET(J$131,,-$C149+1),0),),IFERROR(IF($C149=0,0,OFFSET(J$131,,-$C149+1)/D2_T),0))</f>
        <v>0</v>
      </c>
      <c r="L149" s="548">
        <f ca="1">IF('Clinic Model'!$P$16="Annuity",-IFERROR(PPMT(D2_I/12,$C149,D2_T,OFFSET(K$131,,-$C149+1),0),),IFERROR(IF($C149=0,0,OFFSET(K$131,,-$C149+1)/D2_T),0))</f>
        <v>0</v>
      </c>
      <c r="M149" s="548">
        <f ca="1">IF('Clinic Model'!$P$16="Annuity",-IFERROR(PPMT(D2_I/12,$C149,D2_T,OFFSET(L$131,,-$C149+1),0),),IFERROR(IF($C149=0,0,OFFSET(L$131,,-$C149+1)/D2_T),0))</f>
        <v>0</v>
      </c>
      <c r="N149" s="548">
        <f ca="1">IF('Clinic Model'!$P$16="Annuity",-IFERROR(PPMT(D2_I/12,$C149,D2_T,OFFSET(M$131,,-$C149+1),0),),IFERROR(IF($C149=0,0,OFFSET(M$131,,-$C149+1)/D2_T),0))</f>
        <v>0</v>
      </c>
      <c r="O149" s="548">
        <f ca="1">IF('Clinic Model'!$P$16="Annuity",-IFERROR(PPMT(D2_I/12,$C149,D2_T,OFFSET(N$131,,-$C149+1),0),),IFERROR(IF($C149=0,0,OFFSET(N$131,,-$C149+1)/D2_T),0))</f>
        <v>0</v>
      </c>
      <c r="P149" s="548">
        <f ca="1">IF('Clinic Model'!$P$16="Annuity",-IFERROR(PPMT(D2_I/12,$C149,D2_T,OFFSET(O$131,,-$C149+1),0),),IFERROR(IF($C149=0,0,OFFSET(O$131,,-$C149+1)/D2_T),0))</f>
        <v>0</v>
      </c>
      <c r="Q149" s="548">
        <f ca="1">IF('Clinic Model'!$P$16="Annuity",-IFERROR(PPMT(D2_I/12,$C149,D2_T,OFFSET(P$131,,-$C149+1),0),),IFERROR(IF($C149=0,0,OFFSET(P$131,,-$C149+1)/D2_T),0))</f>
        <v>0</v>
      </c>
      <c r="R149" s="548">
        <f ca="1">IF('Clinic Model'!$P$16="Annuity",-IFERROR(PPMT(D2_I/12,$C149,D2_T,OFFSET(Q$131,,-$C149+1),0),),IFERROR(IF($C149=0,0,OFFSET(Q$131,,-$C149+1)/D2_T),0))</f>
        <v>0</v>
      </c>
      <c r="S149" s="548">
        <f ca="1">IF('Clinic Model'!$P$16="Annuity",-IFERROR(PPMT(D2_I/12,$C149,D2_T,OFFSET(R$131,,-$C149+1),0),),IFERROR(IF($C149=0,0,OFFSET(R$131,,-$C149+1)/D2_T),0))</f>
        <v>0</v>
      </c>
      <c r="T149" s="548">
        <f ca="1">IF('Clinic Model'!$P$16="Annuity",-IFERROR(PPMT(D2_I/12,$C149,D2_T,OFFSET(S$131,,-$C149+1),0),),IFERROR(IF($C149=0,0,OFFSET(S$131,,-$C149+1)/D2_T),0))</f>
        <v>0</v>
      </c>
      <c r="U149" s="548">
        <f ca="1">IF('Clinic Model'!$P$16="Annuity",-IFERROR(PPMT(D2_I/12,$C149,D2_T,OFFSET(T$131,,-$C149+1),0),),IFERROR(IF($C149=0,0,OFFSET(T$131,,-$C149+1)/D2_T),0))</f>
        <v>0</v>
      </c>
      <c r="V149" s="548">
        <f ca="1">IF('Clinic Model'!$P$16="Annuity",-IFERROR(PPMT(D2_I/12,$C149,D2_T,OFFSET(U$131,,-$C149+1),0),),IFERROR(IF($C149=0,0,OFFSET(U$131,,-$C149+1)/D2_T),0))</f>
        <v>0</v>
      </c>
      <c r="W149" s="548">
        <f ca="1">IF('Clinic Model'!$P$16="Annuity",-IFERROR(PPMT(D2_I/12,$C149,D2_T,OFFSET(V$131,,-$C149+1),0),),IFERROR(IF($C149=0,0,OFFSET(V$131,,-$C149+1)/D2_T),0))</f>
        <v>0</v>
      </c>
      <c r="X149" s="548">
        <f ca="1">IF('Clinic Model'!$P$16="Annuity",-IFERROR(PPMT(D2_I/12,$C149,D2_T,OFFSET(W$131,,-$C149+1),0),),IFERROR(IF($C149=0,0,OFFSET(W$131,,-$C149+1)/D2_T),0))</f>
        <v>0</v>
      </c>
      <c r="Y149" s="548">
        <f ca="1">IF('Clinic Model'!$P$16="Annuity",-IFERROR(PPMT(D2_I/12,$C149,D2_T,OFFSET(X$131,,-$C149+1),0),),IFERROR(IF($C149=0,0,OFFSET(X$131,,-$C149+1)/D2_T),0))</f>
        <v>0</v>
      </c>
      <c r="Z149" s="548">
        <f ca="1">IF('Clinic Model'!$P$16="Annuity",-IFERROR(PPMT(D2_I/12,$C149,D2_T,OFFSET(Y$131,,-$C149+1),0),),IFERROR(IF($C149=0,0,OFFSET(Y$131,,-$C149+1)/D2_T),0))</f>
        <v>0</v>
      </c>
      <c r="AA149" s="548">
        <f ca="1">IF('Clinic Model'!$P$16="Annuity",-IFERROR(PPMT(D2_I/12,$C149,D2_T,OFFSET(Z$131,,-$C149+1),0),),IFERROR(IF($C149=0,0,OFFSET(Z$131,,-$C149+1)/D2_T),0))</f>
        <v>0</v>
      </c>
      <c r="AB149" s="548">
        <f ca="1">IF('Clinic Model'!$P$16="Annuity",-IFERROR(PPMT(D2_I/12,$C149,D2_T,OFFSET(AA$131,,-$C149+1),0),),IFERROR(IF($C149=0,0,OFFSET(AA$131,,-$C149+1)/D2_T),0))</f>
        <v>0</v>
      </c>
      <c r="AC149" s="548">
        <f ca="1">IF('Clinic Model'!$P$16="Annuity",-IFERROR(PPMT(D2_I/12,$C149,D2_T,OFFSET(AB$131,,-$C149+1),0),),IFERROR(IF($C149=0,0,OFFSET(AB$131,,-$C149+1)/D2_T),0))</f>
        <v>0</v>
      </c>
      <c r="AD149" s="548">
        <f ca="1">IF('Clinic Model'!$P$16="Annuity",-IFERROR(PPMT(D2_I/12,$C149,D2_T,OFFSET(AC$131,,-$C149+1),0),),IFERROR(IF($C149=0,0,OFFSET(AC$131,,-$C149+1)/D2_T),0))</f>
        <v>0</v>
      </c>
      <c r="AE149" s="548">
        <f ca="1">IF('Clinic Model'!$P$16="Annuity",-IFERROR(PPMT(D2_I/12,$C149,D2_T,OFFSET(AD$131,,-$C149+1),0),),IFERROR(IF($C149=0,0,OFFSET(AD$131,,-$C149+1)/D2_T),0))</f>
        <v>0</v>
      </c>
      <c r="AF149" s="548">
        <f ca="1">IF('Clinic Model'!$P$16="Annuity",-IFERROR(PPMT(D2_I/12,$C149,D2_T,OFFSET(AE$131,,-$C149+1),0),),IFERROR(IF($C149=0,0,OFFSET(AE$131,,-$C149+1)/D2_T),0))</f>
        <v>0</v>
      </c>
      <c r="AG149" s="548">
        <f ca="1">IF('Clinic Model'!$P$16="Annuity",-IFERROR(PPMT(D2_I/12,$C149,D2_T,OFFSET(AF$131,,-$C149+1),0),),IFERROR(IF($C149=0,0,OFFSET(AF$131,,-$C149+1)/D2_T),0))</f>
        <v>0</v>
      </c>
      <c r="AH149" s="548">
        <f ca="1">IF('Clinic Model'!$P$16="Annuity",-IFERROR(PPMT(D2_I/12,$C149,D2_T,OFFSET(AG$131,,-$C149+1),0),),IFERROR(IF($C149=0,0,OFFSET(AG$131,,-$C149+1)/D2_T),0))</f>
        <v>0</v>
      </c>
      <c r="AI149" s="548">
        <f ca="1">IF('Clinic Model'!$P$16="Annuity",-IFERROR(PPMT(D2_I/12,$C149,D2_T,OFFSET(AH$131,,-$C149+1),0),),IFERROR(IF($C149=0,0,OFFSET(AH$131,,-$C149+1)/D2_T),0))</f>
        <v>0</v>
      </c>
      <c r="AJ149" s="548">
        <f ca="1">IF('Clinic Model'!$P$16="Annuity",-IFERROR(PPMT(D2_I/12,$C149,D2_T,OFFSET(AI$131,,-$C149+1),0),),IFERROR(IF($C149=0,0,OFFSET(AI$131,,-$C149+1)/D2_T),0))</f>
        <v>0</v>
      </c>
      <c r="AK149" s="548">
        <f ca="1">IF('Clinic Model'!$P$16="Annuity",-IFERROR(PPMT(D2_I/12,$C149,D2_T,OFFSET(AJ$131,,-$C149+1),0),),IFERROR(IF($C149=0,0,OFFSET(AJ$131,,-$C149+1)/D2_T),0))</f>
        <v>0</v>
      </c>
      <c r="AL149" s="548">
        <f ca="1">IF('Clinic Model'!$P$16="Annuity",-IFERROR(PPMT(D2_I/12,$C149,D2_T,OFFSET(AK$131,,-$C149+1),0),),IFERROR(IF($C149=0,0,OFFSET(AK$131,,-$C149+1)/D2_T),0))</f>
        <v>0</v>
      </c>
      <c r="AM149" s="548">
        <f ca="1">IF('Clinic Model'!$P$16="Annuity",-IFERROR(PPMT(D2_I/12,$C149,D2_T,OFFSET(AL$131,,-$C149+1),0),),IFERROR(IF($C149=0,0,OFFSET(AL$131,,-$C149+1)/D2_T),0))</f>
        <v>0</v>
      </c>
      <c r="AN149" s="548">
        <f ca="1">IF('Clinic Model'!$P$16="Annuity",-IFERROR(PPMT(D2_I/12,$C149,D2_T,OFFSET(AM$131,,-$C149+1),0),),IFERROR(IF($C149=0,0,OFFSET(AM$131,,-$C149+1)/D2_T),0))</f>
        <v>0</v>
      </c>
      <c r="AO149" s="548">
        <f ca="1">IF('Clinic Model'!$P$16="Annuity",-IFERROR(PPMT(D2_I/12,$C149,D2_T,OFFSET(AN$131,,-$C149+1),0),),IFERROR(IF($C149=0,0,OFFSET(AN$131,,-$C149+1)/D2_T),0))</f>
        <v>0</v>
      </c>
      <c r="AP149" s="548">
        <f ca="1">IF('Clinic Model'!$P$16="Annuity",-IFERROR(PPMT(D2_I/12,$C149,D2_T,OFFSET(AO$131,,-$C149+1),0),),IFERROR(IF($C149=0,0,OFFSET(AO$131,,-$C149+1)/D2_T),0))</f>
        <v>0</v>
      </c>
      <c r="AQ149" s="548">
        <f ca="1">IF('Clinic Model'!$P$16="Annuity",-IFERROR(PPMT(D2_I/12,$C149,D2_T,OFFSET(AP$131,,-$C149+1),0),),IFERROR(IF($C149=0,0,OFFSET(AP$131,,-$C149+1)/D2_T),0))</f>
        <v>0</v>
      </c>
      <c r="AR149" s="548">
        <f ca="1">IF('Clinic Model'!$P$16="Annuity",-IFERROR(PPMT(D2_I/12,$C149,D2_T,OFFSET(AQ$131,,-$C149+1),0),),IFERROR(IF($C149=0,0,OFFSET(AQ$131,,-$C149+1)/D2_T),0))</f>
        <v>0</v>
      </c>
      <c r="AS149" s="548">
        <f ca="1">IF('Clinic Model'!$P$16="Annuity",-IFERROR(PPMT(D2_I/12,$C149,D2_T,OFFSET(AR$131,,-$C149+1),0),),IFERROR(IF($C149=0,0,OFFSET(AR$131,,-$C149+1)/D2_T),0))</f>
        <v>0</v>
      </c>
      <c r="AT149" s="548">
        <f ca="1">IF('Clinic Model'!$P$16="Annuity",-IFERROR(PPMT(D2_I/12,$C149,D2_T,OFFSET(AS$131,,-$C149+1),0),),IFERROR(IF($C149=0,0,OFFSET(AS$131,,-$C149+1)/D2_T),0))</f>
        <v>0</v>
      </c>
      <c r="AU149" s="548">
        <f ca="1">IF('Clinic Model'!$P$16="Annuity",-IFERROR(PPMT(D2_I/12,$C149,D2_T,OFFSET(AT$131,,-$C149+1),0),),IFERROR(IF($C149=0,0,OFFSET(AT$131,,-$C149+1)/D2_T),0))</f>
        <v>0</v>
      </c>
      <c r="AV149" s="548">
        <f ca="1">IF('Clinic Model'!$P$16="Annuity",-IFERROR(PPMT(D2_I/12,$C149,D2_T,OFFSET(AU$131,,-$C149+1),0),),IFERROR(IF($C149=0,0,OFFSET(AU$131,,-$C149+1)/D2_T),0))</f>
        <v>0</v>
      </c>
      <c r="AW149" s="548">
        <f ca="1">IF('Clinic Model'!$P$16="Annuity",-IFERROR(PPMT(D2_I/12,$C149,D2_T,OFFSET(AV$131,,-$C149+1),0),),IFERROR(IF($C149=0,0,OFFSET(AV$131,,-$C149+1)/D2_T),0))</f>
        <v>0</v>
      </c>
      <c r="AX149" s="548">
        <f ca="1">IF('Clinic Model'!$P$16="Annuity",-IFERROR(PPMT(D2_I/12,$C149,D2_T,OFFSET(AW$131,,-$C149+1),0),),IFERROR(IF($C149=0,0,OFFSET(AW$131,,-$C149+1)/D2_T),0))</f>
        <v>0</v>
      </c>
      <c r="AY149" s="548">
        <f ca="1">IF('Clinic Model'!$P$16="Annuity",-IFERROR(PPMT(D2_I/12,$C149,D2_T,OFFSET(AX$131,,-$C149+1),0),),IFERROR(IF($C149=0,0,OFFSET(AX$131,,-$C149+1)/D2_T),0))</f>
        <v>0</v>
      </c>
      <c r="AZ149" s="548">
        <f ca="1">IF('Clinic Model'!$P$16="Annuity",-IFERROR(PPMT(D2_I/12,$C149,D2_T,OFFSET(AY$131,,-$C149+1),0),),IFERROR(IF($C149=0,0,OFFSET(AY$131,,-$C149+1)/D2_T),0))</f>
        <v>0</v>
      </c>
      <c r="BA149" s="548">
        <f ca="1">IF('Clinic Model'!$P$16="Annuity",-IFERROR(PPMT(D2_I/12,$C149,D2_T,OFFSET(AZ$131,,-$C149+1),0),),IFERROR(IF($C149=0,0,OFFSET(AZ$131,,-$C149+1)/D2_T),0))</f>
        <v>0</v>
      </c>
      <c r="BB149" s="548">
        <f ca="1">IF('Clinic Model'!$P$16="Annuity",-IFERROR(PPMT(D2_I/12,$C149,D2_T,OFFSET(BA$131,,-$C149+1),0),),IFERROR(IF($C149=0,0,OFFSET(BA$131,,-$C149+1)/D2_T),0))</f>
        <v>0</v>
      </c>
      <c r="BC149" s="548">
        <f ca="1">IF('Clinic Model'!$P$16="Annuity",-IFERROR(PPMT(D2_I/12,$C149,D2_T,OFFSET(BB$131,,-$C149+1),0),),IFERROR(IF($C149=0,0,OFFSET(BB$131,,-$C149+1)/D2_T),0))</f>
        <v>0</v>
      </c>
      <c r="BD149" s="548">
        <f ca="1">IF('Clinic Model'!$P$16="Annuity",-IFERROR(PPMT(D2_I/12,$C149,D2_T,OFFSET(BC$131,,-$C149+1),0),),IFERROR(IF($C149=0,0,OFFSET(BC$131,,-$C149+1)/D2_T),0))</f>
        <v>0</v>
      </c>
      <c r="BE149" s="548">
        <f ca="1">IF('Clinic Model'!$P$16="Annuity",-IFERROR(PPMT(D2_I/12,$C149,D2_T,OFFSET(BD$131,,-$C149+1),0),),IFERROR(IF($C149=0,0,OFFSET(BD$131,,-$C149+1)/D2_T),0))</f>
        <v>0</v>
      </c>
      <c r="BF149" s="548">
        <f ca="1">IF('Clinic Model'!$P$16="Annuity",-IFERROR(PPMT(D2_I/12,$C149,D2_T,OFFSET(BE$131,,-$C149+1),0),),IFERROR(IF($C149=0,0,OFFSET(BE$131,,-$C149+1)/D2_T),0))</f>
        <v>0</v>
      </c>
      <c r="BG149" s="548">
        <f ca="1">IF('Clinic Model'!$P$16="Annuity",-IFERROR(PPMT(D2_I/12,$C149,D2_T,OFFSET(BF$131,,-$C149+1),0),),IFERROR(IF($C149=0,0,OFFSET(BF$131,,-$C149+1)/D2_T),0))</f>
        <v>0</v>
      </c>
      <c r="BH149" s="548">
        <f ca="1">IF('Clinic Model'!$P$16="Annuity",-IFERROR(PPMT(D2_I/12,$C149,D2_T,OFFSET(BG$131,,-$C149+1),0),),IFERROR(IF($C149=0,0,OFFSET(BG$131,,-$C149+1)/D2_T),0))</f>
        <v>0</v>
      </c>
      <c r="BI149" s="548">
        <f ca="1">IF('Clinic Model'!$P$16="Annuity",-IFERROR(PPMT(D2_I/12,$C149,D2_T,OFFSET(BH$131,,-$C149+1),0),),IFERROR(IF($C149=0,0,OFFSET(BH$131,,-$C149+1)/D2_T),0))</f>
        <v>0</v>
      </c>
      <c r="BJ149" s="548">
        <f ca="1">IF('Clinic Model'!$P$16="Annuity",-IFERROR(PPMT(D2_I/12,$C149,D2_T,OFFSET(BI$131,,-$C149+1),0),),IFERROR(IF($C149=0,0,OFFSET(BI$131,,-$C149+1)/D2_T),0))</f>
        <v>0</v>
      </c>
      <c r="BK149" s="548">
        <f ca="1">IF('Clinic Model'!$P$16="Annuity",-IFERROR(PPMT(D2_I/12,$C149,D2_T,OFFSET(BJ$131,,-$C149+1),0),),IFERROR(IF($C149=0,0,OFFSET(BJ$131,,-$C149+1)/D2_T),0))</f>
        <v>0</v>
      </c>
      <c r="BL149" s="548">
        <f ca="1">IF('Clinic Model'!$P$16="Annuity",-IFERROR(PPMT(D2_I/12,$C149,D2_T,OFFSET(BK$131,,-$C149+1),0),),IFERROR(IF($C149=0,0,OFFSET(BK$131,,-$C149+1)/D2_T),0))</f>
        <v>0</v>
      </c>
    </row>
    <row r="150" spans="1:64" ht="10.5" hidden="1" customHeight="1" outlineLevel="1" x14ac:dyDescent="0.3">
      <c r="A150" s="105"/>
      <c r="B150" s="504"/>
      <c r="C150" s="105">
        <f t="shared" si="12"/>
        <v>0</v>
      </c>
      <c r="E150" s="548">
        <f ca="1">IF('Clinic Model'!$P$16="Annuity",-IFERROR(PPMT(D2_I/12,$C150,D2_T,OFFSET(D$131,,-$C150+1),0),),IFERROR(IF($C150=0,0,OFFSET(D$131,,-$C150+1)/D2_T),0))</f>
        <v>0</v>
      </c>
      <c r="F150" s="548">
        <f ca="1">IF('Clinic Model'!$P$16="Annuity",-IFERROR(PPMT(D2_I/12,$C150,D2_T,OFFSET(E$131,,-$C150+1),0),),IFERROR(IF($C150=0,0,OFFSET(E$131,,-$C150+1)/D2_T),0))</f>
        <v>0</v>
      </c>
      <c r="G150" s="548">
        <f ca="1">IF('Clinic Model'!$P$16="Annuity",-IFERROR(PPMT(D2_I/12,$C150,D2_T,OFFSET(F$131,,-$C150+1),0),),IFERROR(IF($C150=0,0,OFFSET(F$131,,-$C150+1)/D2_T),0))</f>
        <v>0</v>
      </c>
      <c r="H150" s="548">
        <f ca="1">IF('Clinic Model'!$P$16="Annuity",-IFERROR(PPMT(D2_I/12,$C150,D2_T,OFFSET(G$131,,-$C150+1),0),),IFERROR(IF($C150=0,0,OFFSET(G$131,,-$C150+1)/D2_T),0))</f>
        <v>0</v>
      </c>
      <c r="I150" s="548">
        <f ca="1">IF('Clinic Model'!$P$16="Annuity",-IFERROR(PPMT(D2_I/12,$C150,D2_T,OFFSET(H$131,,-$C150+1),0),),IFERROR(IF($C150=0,0,OFFSET(H$131,,-$C150+1)/D2_T),0))</f>
        <v>0</v>
      </c>
      <c r="J150" s="548">
        <f ca="1">IF('Clinic Model'!$P$16="Annuity",-IFERROR(PPMT(D2_I/12,$C150,D2_T,OFFSET(I$131,,-$C150+1),0),),IFERROR(IF($C150=0,0,OFFSET(I$131,,-$C150+1)/D2_T),0))</f>
        <v>0</v>
      </c>
      <c r="K150" s="548">
        <f ca="1">IF('Clinic Model'!$P$16="Annuity",-IFERROR(PPMT(D2_I/12,$C150,D2_T,OFFSET(J$131,,-$C150+1),0),),IFERROR(IF($C150=0,0,OFFSET(J$131,,-$C150+1)/D2_T),0))</f>
        <v>0</v>
      </c>
      <c r="L150" s="548">
        <f ca="1">IF('Clinic Model'!$P$16="Annuity",-IFERROR(PPMT(D2_I/12,$C150,D2_T,OFFSET(K$131,,-$C150+1),0),),IFERROR(IF($C150=0,0,OFFSET(K$131,,-$C150+1)/D2_T),0))</f>
        <v>0</v>
      </c>
      <c r="M150" s="548">
        <f ca="1">IF('Clinic Model'!$P$16="Annuity",-IFERROR(PPMT(D2_I/12,$C150,D2_T,OFFSET(L$131,,-$C150+1),0),),IFERROR(IF($C150=0,0,OFFSET(L$131,,-$C150+1)/D2_T),0))</f>
        <v>0</v>
      </c>
      <c r="N150" s="548">
        <f ca="1">IF('Clinic Model'!$P$16="Annuity",-IFERROR(PPMT(D2_I/12,$C150,D2_T,OFFSET(M$131,,-$C150+1),0),),IFERROR(IF($C150=0,0,OFFSET(M$131,,-$C150+1)/D2_T),0))</f>
        <v>0</v>
      </c>
      <c r="O150" s="548">
        <f ca="1">IF('Clinic Model'!$P$16="Annuity",-IFERROR(PPMT(D2_I/12,$C150,D2_T,OFFSET(N$131,,-$C150+1),0),),IFERROR(IF($C150=0,0,OFFSET(N$131,,-$C150+1)/D2_T),0))</f>
        <v>0</v>
      </c>
      <c r="P150" s="548">
        <f ca="1">IF('Clinic Model'!$P$16="Annuity",-IFERROR(PPMT(D2_I/12,$C150,D2_T,OFFSET(O$131,,-$C150+1),0),),IFERROR(IF($C150=0,0,OFFSET(O$131,,-$C150+1)/D2_T),0))</f>
        <v>0</v>
      </c>
      <c r="Q150" s="548">
        <f ca="1">IF('Clinic Model'!$P$16="Annuity",-IFERROR(PPMT(D2_I/12,$C150,D2_T,OFFSET(P$131,,-$C150+1),0),),IFERROR(IF($C150=0,0,OFFSET(P$131,,-$C150+1)/D2_T),0))</f>
        <v>0</v>
      </c>
      <c r="R150" s="548">
        <f ca="1">IF('Clinic Model'!$P$16="Annuity",-IFERROR(PPMT(D2_I/12,$C150,D2_T,OFFSET(Q$131,,-$C150+1),0),),IFERROR(IF($C150=0,0,OFFSET(Q$131,,-$C150+1)/D2_T),0))</f>
        <v>0</v>
      </c>
      <c r="S150" s="548">
        <f ca="1">IF('Clinic Model'!$P$16="Annuity",-IFERROR(PPMT(D2_I/12,$C150,D2_T,OFFSET(R$131,,-$C150+1),0),),IFERROR(IF($C150=0,0,OFFSET(R$131,,-$C150+1)/D2_T),0))</f>
        <v>0</v>
      </c>
      <c r="T150" s="548">
        <f ca="1">IF('Clinic Model'!$P$16="Annuity",-IFERROR(PPMT(D2_I/12,$C150,D2_T,OFFSET(S$131,,-$C150+1),0),),IFERROR(IF($C150=0,0,OFFSET(S$131,,-$C150+1)/D2_T),0))</f>
        <v>0</v>
      </c>
      <c r="U150" s="548">
        <f ca="1">IF('Clinic Model'!$P$16="Annuity",-IFERROR(PPMT(D2_I/12,$C150,D2_T,OFFSET(T$131,,-$C150+1),0),),IFERROR(IF($C150=0,0,OFFSET(T$131,,-$C150+1)/D2_T),0))</f>
        <v>0</v>
      </c>
      <c r="V150" s="548">
        <f ca="1">IF('Clinic Model'!$P$16="Annuity",-IFERROR(PPMT(D2_I/12,$C150,D2_T,OFFSET(U$131,,-$C150+1),0),),IFERROR(IF($C150=0,0,OFFSET(U$131,,-$C150+1)/D2_T),0))</f>
        <v>0</v>
      </c>
      <c r="W150" s="548">
        <f ca="1">IF('Clinic Model'!$P$16="Annuity",-IFERROR(PPMT(D2_I/12,$C150,D2_T,OFFSET(V$131,,-$C150+1),0),),IFERROR(IF($C150=0,0,OFFSET(V$131,,-$C150+1)/D2_T),0))</f>
        <v>0</v>
      </c>
      <c r="X150" s="548">
        <f ca="1">IF('Clinic Model'!$P$16="Annuity",-IFERROR(PPMT(D2_I/12,$C150,D2_T,OFFSET(W$131,,-$C150+1),0),),IFERROR(IF($C150=0,0,OFFSET(W$131,,-$C150+1)/D2_T),0))</f>
        <v>0</v>
      </c>
      <c r="Y150" s="548">
        <f ca="1">IF('Clinic Model'!$P$16="Annuity",-IFERROR(PPMT(D2_I/12,$C150,D2_T,OFFSET(X$131,,-$C150+1),0),),IFERROR(IF($C150=0,0,OFFSET(X$131,,-$C150+1)/D2_T),0))</f>
        <v>0</v>
      </c>
      <c r="Z150" s="548">
        <f ca="1">IF('Clinic Model'!$P$16="Annuity",-IFERROR(PPMT(D2_I/12,$C150,D2_T,OFFSET(Y$131,,-$C150+1),0),),IFERROR(IF($C150=0,0,OFFSET(Y$131,,-$C150+1)/D2_T),0))</f>
        <v>0</v>
      </c>
      <c r="AA150" s="548">
        <f ca="1">IF('Clinic Model'!$P$16="Annuity",-IFERROR(PPMT(D2_I/12,$C150,D2_T,OFFSET(Z$131,,-$C150+1),0),),IFERROR(IF($C150=0,0,OFFSET(Z$131,,-$C150+1)/D2_T),0))</f>
        <v>0</v>
      </c>
      <c r="AB150" s="548">
        <f ca="1">IF('Clinic Model'!$P$16="Annuity",-IFERROR(PPMT(D2_I/12,$C150,D2_T,OFFSET(AA$131,,-$C150+1),0),),IFERROR(IF($C150=0,0,OFFSET(AA$131,,-$C150+1)/D2_T),0))</f>
        <v>0</v>
      </c>
      <c r="AC150" s="548">
        <f ca="1">IF('Clinic Model'!$P$16="Annuity",-IFERROR(PPMT(D2_I/12,$C150,D2_T,OFFSET(AB$131,,-$C150+1),0),),IFERROR(IF($C150=0,0,OFFSET(AB$131,,-$C150+1)/D2_T),0))</f>
        <v>0</v>
      </c>
      <c r="AD150" s="548">
        <f ca="1">IF('Clinic Model'!$P$16="Annuity",-IFERROR(PPMT(D2_I/12,$C150,D2_T,OFFSET(AC$131,,-$C150+1),0),),IFERROR(IF($C150=0,0,OFFSET(AC$131,,-$C150+1)/D2_T),0))</f>
        <v>0</v>
      </c>
      <c r="AE150" s="548">
        <f ca="1">IF('Clinic Model'!$P$16="Annuity",-IFERROR(PPMT(D2_I/12,$C150,D2_T,OFFSET(AD$131,,-$C150+1),0),),IFERROR(IF($C150=0,0,OFFSET(AD$131,,-$C150+1)/D2_T),0))</f>
        <v>0</v>
      </c>
      <c r="AF150" s="548">
        <f ca="1">IF('Clinic Model'!$P$16="Annuity",-IFERROR(PPMT(D2_I/12,$C150,D2_T,OFFSET(AE$131,,-$C150+1),0),),IFERROR(IF($C150=0,0,OFFSET(AE$131,,-$C150+1)/D2_T),0))</f>
        <v>0</v>
      </c>
      <c r="AG150" s="548">
        <f ca="1">IF('Clinic Model'!$P$16="Annuity",-IFERROR(PPMT(D2_I/12,$C150,D2_T,OFFSET(AF$131,,-$C150+1),0),),IFERROR(IF($C150=0,0,OFFSET(AF$131,,-$C150+1)/D2_T),0))</f>
        <v>0</v>
      </c>
      <c r="AH150" s="548">
        <f ca="1">IF('Clinic Model'!$P$16="Annuity",-IFERROR(PPMT(D2_I/12,$C150,D2_T,OFFSET(AG$131,,-$C150+1),0),),IFERROR(IF($C150=0,0,OFFSET(AG$131,,-$C150+1)/D2_T),0))</f>
        <v>0</v>
      </c>
      <c r="AI150" s="548">
        <f ca="1">IF('Clinic Model'!$P$16="Annuity",-IFERROR(PPMT(D2_I/12,$C150,D2_T,OFFSET(AH$131,,-$C150+1),0),),IFERROR(IF($C150=0,0,OFFSET(AH$131,,-$C150+1)/D2_T),0))</f>
        <v>0</v>
      </c>
      <c r="AJ150" s="548">
        <f ca="1">IF('Clinic Model'!$P$16="Annuity",-IFERROR(PPMT(D2_I/12,$C150,D2_T,OFFSET(AI$131,,-$C150+1),0),),IFERROR(IF($C150=0,0,OFFSET(AI$131,,-$C150+1)/D2_T),0))</f>
        <v>0</v>
      </c>
      <c r="AK150" s="548">
        <f ca="1">IF('Clinic Model'!$P$16="Annuity",-IFERROR(PPMT(D2_I/12,$C150,D2_T,OFFSET(AJ$131,,-$C150+1),0),),IFERROR(IF($C150=0,0,OFFSET(AJ$131,,-$C150+1)/D2_T),0))</f>
        <v>0</v>
      </c>
      <c r="AL150" s="548">
        <f ca="1">IF('Clinic Model'!$P$16="Annuity",-IFERROR(PPMT(D2_I/12,$C150,D2_T,OFFSET(AK$131,,-$C150+1),0),),IFERROR(IF($C150=0,0,OFFSET(AK$131,,-$C150+1)/D2_T),0))</f>
        <v>0</v>
      </c>
      <c r="AM150" s="548">
        <f ca="1">IF('Clinic Model'!$P$16="Annuity",-IFERROR(PPMT(D2_I/12,$C150,D2_T,OFFSET(AL$131,,-$C150+1),0),),IFERROR(IF($C150=0,0,OFFSET(AL$131,,-$C150+1)/D2_T),0))</f>
        <v>0</v>
      </c>
      <c r="AN150" s="548">
        <f ca="1">IF('Clinic Model'!$P$16="Annuity",-IFERROR(PPMT(D2_I/12,$C150,D2_T,OFFSET(AM$131,,-$C150+1),0),),IFERROR(IF($C150=0,0,OFFSET(AM$131,,-$C150+1)/D2_T),0))</f>
        <v>0</v>
      </c>
      <c r="AO150" s="548">
        <f ca="1">IF('Clinic Model'!$P$16="Annuity",-IFERROR(PPMT(D2_I/12,$C150,D2_T,OFFSET(AN$131,,-$C150+1),0),),IFERROR(IF($C150=0,0,OFFSET(AN$131,,-$C150+1)/D2_T),0))</f>
        <v>0</v>
      </c>
      <c r="AP150" s="548">
        <f ca="1">IF('Clinic Model'!$P$16="Annuity",-IFERROR(PPMT(D2_I/12,$C150,D2_T,OFFSET(AO$131,,-$C150+1),0),),IFERROR(IF($C150=0,0,OFFSET(AO$131,,-$C150+1)/D2_T),0))</f>
        <v>0</v>
      </c>
      <c r="AQ150" s="548">
        <f ca="1">IF('Clinic Model'!$P$16="Annuity",-IFERROR(PPMT(D2_I/12,$C150,D2_T,OFFSET(AP$131,,-$C150+1),0),),IFERROR(IF($C150=0,0,OFFSET(AP$131,,-$C150+1)/D2_T),0))</f>
        <v>0</v>
      </c>
      <c r="AR150" s="548">
        <f ca="1">IF('Clinic Model'!$P$16="Annuity",-IFERROR(PPMT(D2_I/12,$C150,D2_T,OFFSET(AQ$131,,-$C150+1),0),),IFERROR(IF($C150=0,0,OFFSET(AQ$131,,-$C150+1)/D2_T),0))</f>
        <v>0</v>
      </c>
      <c r="AS150" s="548">
        <f ca="1">IF('Clinic Model'!$P$16="Annuity",-IFERROR(PPMT(D2_I/12,$C150,D2_T,OFFSET(AR$131,,-$C150+1),0),),IFERROR(IF($C150=0,0,OFFSET(AR$131,,-$C150+1)/D2_T),0))</f>
        <v>0</v>
      </c>
      <c r="AT150" s="548">
        <f ca="1">IF('Clinic Model'!$P$16="Annuity",-IFERROR(PPMT(D2_I/12,$C150,D2_T,OFFSET(AS$131,,-$C150+1),0),),IFERROR(IF($C150=0,0,OFFSET(AS$131,,-$C150+1)/D2_T),0))</f>
        <v>0</v>
      </c>
      <c r="AU150" s="548">
        <f ca="1">IF('Clinic Model'!$P$16="Annuity",-IFERROR(PPMT(D2_I/12,$C150,D2_T,OFFSET(AT$131,,-$C150+1),0),),IFERROR(IF($C150=0,0,OFFSET(AT$131,,-$C150+1)/D2_T),0))</f>
        <v>0</v>
      </c>
      <c r="AV150" s="548">
        <f ca="1">IF('Clinic Model'!$P$16="Annuity",-IFERROR(PPMT(D2_I/12,$C150,D2_T,OFFSET(AU$131,,-$C150+1),0),),IFERROR(IF($C150=0,0,OFFSET(AU$131,,-$C150+1)/D2_T),0))</f>
        <v>0</v>
      </c>
      <c r="AW150" s="548">
        <f ca="1">IF('Clinic Model'!$P$16="Annuity",-IFERROR(PPMT(D2_I/12,$C150,D2_T,OFFSET(AV$131,,-$C150+1),0),),IFERROR(IF($C150=0,0,OFFSET(AV$131,,-$C150+1)/D2_T),0))</f>
        <v>0</v>
      </c>
      <c r="AX150" s="548">
        <f ca="1">IF('Clinic Model'!$P$16="Annuity",-IFERROR(PPMT(D2_I/12,$C150,D2_T,OFFSET(AW$131,,-$C150+1),0),),IFERROR(IF($C150=0,0,OFFSET(AW$131,,-$C150+1)/D2_T),0))</f>
        <v>0</v>
      </c>
      <c r="AY150" s="548">
        <f ca="1">IF('Clinic Model'!$P$16="Annuity",-IFERROR(PPMT(D2_I/12,$C150,D2_T,OFFSET(AX$131,,-$C150+1),0),),IFERROR(IF($C150=0,0,OFFSET(AX$131,,-$C150+1)/D2_T),0))</f>
        <v>0</v>
      </c>
      <c r="AZ150" s="548">
        <f ca="1">IF('Clinic Model'!$P$16="Annuity",-IFERROR(PPMT(D2_I/12,$C150,D2_T,OFFSET(AY$131,,-$C150+1),0),),IFERROR(IF($C150=0,0,OFFSET(AY$131,,-$C150+1)/D2_T),0))</f>
        <v>0</v>
      </c>
      <c r="BA150" s="548">
        <f ca="1">IF('Clinic Model'!$P$16="Annuity",-IFERROR(PPMT(D2_I/12,$C150,D2_T,OFFSET(AZ$131,,-$C150+1),0),),IFERROR(IF($C150=0,0,OFFSET(AZ$131,,-$C150+1)/D2_T),0))</f>
        <v>0</v>
      </c>
      <c r="BB150" s="548">
        <f ca="1">IF('Clinic Model'!$P$16="Annuity",-IFERROR(PPMT(D2_I/12,$C150,D2_T,OFFSET(BA$131,,-$C150+1),0),),IFERROR(IF($C150=0,0,OFFSET(BA$131,,-$C150+1)/D2_T),0))</f>
        <v>0</v>
      </c>
      <c r="BC150" s="548">
        <f ca="1">IF('Clinic Model'!$P$16="Annuity",-IFERROR(PPMT(D2_I/12,$C150,D2_T,OFFSET(BB$131,,-$C150+1),0),),IFERROR(IF($C150=0,0,OFFSET(BB$131,,-$C150+1)/D2_T),0))</f>
        <v>0</v>
      </c>
      <c r="BD150" s="548">
        <f ca="1">IF('Clinic Model'!$P$16="Annuity",-IFERROR(PPMT(D2_I/12,$C150,D2_T,OFFSET(BC$131,,-$C150+1),0),),IFERROR(IF($C150=0,0,OFFSET(BC$131,,-$C150+1)/D2_T),0))</f>
        <v>0</v>
      </c>
      <c r="BE150" s="548">
        <f ca="1">IF('Clinic Model'!$P$16="Annuity",-IFERROR(PPMT(D2_I/12,$C150,D2_T,OFFSET(BD$131,,-$C150+1),0),),IFERROR(IF($C150=0,0,OFFSET(BD$131,,-$C150+1)/D2_T),0))</f>
        <v>0</v>
      </c>
      <c r="BF150" s="548">
        <f ca="1">IF('Clinic Model'!$P$16="Annuity",-IFERROR(PPMT(D2_I/12,$C150,D2_T,OFFSET(BE$131,,-$C150+1),0),),IFERROR(IF($C150=0,0,OFFSET(BE$131,,-$C150+1)/D2_T),0))</f>
        <v>0</v>
      </c>
      <c r="BG150" s="548">
        <f ca="1">IF('Clinic Model'!$P$16="Annuity",-IFERROR(PPMT(D2_I/12,$C150,D2_T,OFFSET(BF$131,,-$C150+1),0),),IFERROR(IF($C150=0,0,OFFSET(BF$131,,-$C150+1)/D2_T),0))</f>
        <v>0</v>
      </c>
      <c r="BH150" s="548">
        <f ca="1">IF('Clinic Model'!$P$16="Annuity",-IFERROR(PPMT(D2_I/12,$C150,D2_T,OFFSET(BG$131,,-$C150+1),0),),IFERROR(IF($C150=0,0,OFFSET(BG$131,,-$C150+1)/D2_T),0))</f>
        <v>0</v>
      </c>
      <c r="BI150" s="548">
        <f ca="1">IF('Clinic Model'!$P$16="Annuity",-IFERROR(PPMT(D2_I/12,$C150,D2_T,OFFSET(BH$131,,-$C150+1),0),),IFERROR(IF($C150=0,0,OFFSET(BH$131,,-$C150+1)/D2_T),0))</f>
        <v>0</v>
      </c>
      <c r="BJ150" s="548">
        <f ca="1">IF('Clinic Model'!$P$16="Annuity",-IFERROR(PPMT(D2_I/12,$C150,D2_T,OFFSET(BI$131,,-$C150+1),0),),IFERROR(IF($C150=0,0,OFFSET(BI$131,,-$C150+1)/D2_T),0))</f>
        <v>0</v>
      </c>
      <c r="BK150" s="548">
        <f ca="1">IF('Clinic Model'!$P$16="Annuity",-IFERROR(PPMT(D2_I/12,$C150,D2_T,OFFSET(BJ$131,,-$C150+1),0),),IFERROR(IF($C150=0,0,OFFSET(BJ$131,,-$C150+1)/D2_T),0))</f>
        <v>0</v>
      </c>
      <c r="BL150" s="548">
        <f ca="1">IF('Clinic Model'!$P$16="Annuity",-IFERROR(PPMT(D2_I/12,$C150,D2_T,OFFSET(BK$131,,-$C150+1),0),),IFERROR(IF($C150=0,0,OFFSET(BK$131,,-$C150+1)/D2_T),0))</f>
        <v>0</v>
      </c>
    </row>
    <row r="151" spans="1:64" ht="10.5" hidden="1" customHeight="1" outlineLevel="1" x14ac:dyDescent="0.3">
      <c r="A151" s="105"/>
      <c r="B151" s="504"/>
      <c r="C151" s="105">
        <f t="shared" si="12"/>
        <v>0</v>
      </c>
      <c r="E151" s="548">
        <f ca="1">IF('Clinic Model'!$P$16="Annuity",-IFERROR(PPMT(D2_I/12,$C151,D2_T,OFFSET(D$131,,-$C151+1),0),),IFERROR(IF($C151=0,0,OFFSET(D$131,,-$C151+1)/D2_T),0))</f>
        <v>0</v>
      </c>
      <c r="F151" s="548">
        <f ca="1">IF('Clinic Model'!$P$16="Annuity",-IFERROR(PPMT(D2_I/12,$C151,D2_T,OFFSET(E$131,,-$C151+1),0),),IFERROR(IF($C151=0,0,OFFSET(E$131,,-$C151+1)/D2_T),0))</f>
        <v>0</v>
      </c>
      <c r="G151" s="548">
        <f ca="1">IF('Clinic Model'!$P$16="Annuity",-IFERROR(PPMT(D2_I/12,$C151,D2_T,OFFSET(F$131,,-$C151+1),0),),IFERROR(IF($C151=0,0,OFFSET(F$131,,-$C151+1)/D2_T),0))</f>
        <v>0</v>
      </c>
      <c r="H151" s="548">
        <f ca="1">IF('Clinic Model'!$P$16="Annuity",-IFERROR(PPMT(D2_I/12,$C151,D2_T,OFFSET(G$131,,-$C151+1),0),),IFERROR(IF($C151=0,0,OFFSET(G$131,,-$C151+1)/D2_T),0))</f>
        <v>0</v>
      </c>
      <c r="I151" s="548">
        <f ca="1">IF('Clinic Model'!$P$16="Annuity",-IFERROR(PPMT(D2_I/12,$C151,D2_T,OFFSET(H$131,,-$C151+1),0),),IFERROR(IF($C151=0,0,OFFSET(H$131,,-$C151+1)/D2_T),0))</f>
        <v>0</v>
      </c>
      <c r="J151" s="548">
        <f ca="1">IF('Clinic Model'!$P$16="Annuity",-IFERROR(PPMT(D2_I/12,$C151,D2_T,OFFSET(I$131,,-$C151+1),0),),IFERROR(IF($C151=0,0,OFFSET(I$131,,-$C151+1)/D2_T),0))</f>
        <v>0</v>
      </c>
      <c r="K151" s="548">
        <f ca="1">IF('Clinic Model'!$P$16="Annuity",-IFERROR(PPMT(D2_I/12,$C151,D2_T,OFFSET(J$131,,-$C151+1),0),),IFERROR(IF($C151=0,0,OFFSET(J$131,,-$C151+1)/D2_T),0))</f>
        <v>0</v>
      </c>
      <c r="L151" s="548">
        <f ca="1">IF('Clinic Model'!$P$16="Annuity",-IFERROR(PPMT(D2_I/12,$C151,D2_T,OFFSET(K$131,,-$C151+1),0),),IFERROR(IF($C151=0,0,OFFSET(K$131,,-$C151+1)/D2_T),0))</f>
        <v>0</v>
      </c>
      <c r="M151" s="548">
        <f ca="1">IF('Clinic Model'!$P$16="Annuity",-IFERROR(PPMT(D2_I/12,$C151,D2_T,OFFSET(L$131,,-$C151+1),0),),IFERROR(IF($C151=0,0,OFFSET(L$131,,-$C151+1)/D2_T),0))</f>
        <v>0</v>
      </c>
      <c r="N151" s="548">
        <f ca="1">IF('Clinic Model'!$P$16="Annuity",-IFERROR(PPMT(D2_I/12,$C151,D2_T,OFFSET(M$131,,-$C151+1),0),),IFERROR(IF($C151=0,0,OFFSET(M$131,,-$C151+1)/D2_T),0))</f>
        <v>0</v>
      </c>
      <c r="O151" s="548">
        <f ca="1">IF('Clinic Model'!$P$16="Annuity",-IFERROR(PPMT(D2_I/12,$C151,D2_T,OFFSET(N$131,,-$C151+1),0),),IFERROR(IF($C151=0,0,OFFSET(N$131,,-$C151+1)/D2_T),0))</f>
        <v>0</v>
      </c>
      <c r="P151" s="548">
        <f ca="1">IF('Clinic Model'!$P$16="Annuity",-IFERROR(PPMT(D2_I/12,$C151,D2_T,OFFSET(O$131,,-$C151+1),0),),IFERROR(IF($C151=0,0,OFFSET(O$131,,-$C151+1)/D2_T),0))</f>
        <v>0</v>
      </c>
      <c r="Q151" s="548">
        <f ca="1">IF('Clinic Model'!$P$16="Annuity",-IFERROR(PPMT(D2_I/12,$C151,D2_T,OFFSET(P$131,,-$C151+1),0),),IFERROR(IF($C151=0,0,OFFSET(P$131,,-$C151+1)/D2_T),0))</f>
        <v>0</v>
      </c>
      <c r="R151" s="548">
        <f ca="1">IF('Clinic Model'!$P$16="Annuity",-IFERROR(PPMT(D2_I/12,$C151,D2_T,OFFSET(Q$131,,-$C151+1),0),),IFERROR(IF($C151=0,0,OFFSET(Q$131,,-$C151+1)/D2_T),0))</f>
        <v>0</v>
      </c>
      <c r="S151" s="548">
        <f ca="1">IF('Clinic Model'!$P$16="Annuity",-IFERROR(PPMT(D2_I/12,$C151,D2_T,OFFSET(R$131,,-$C151+1),0),),IFERROR(IF($C151=0,0,OFFSET(R$131,,-$C151+1)/D2_T),0))</f>
        <v>0</v>
      </c>
      <c r="T151" s="548">
        <f ca="1">IF('Clinic Model'!$P$16="Annuity",-IFERROR(PPMT(D2_I/12,$C151,D2_T,OFFSET(S$131,,-$C151+1),0),),IFERROR(IF($C151=0,0,OFFSET(S$131,,-$C151+1)/D2_T),0))</f>
        <v>0</v>
      </c>
      <c r="U151" s="548">
        <f ca="1">IF('Clinic Model'!$P$16="Annuity",-IFERROR(PPMT(D2_I/12,$C151,D2_T,OFFSET(T$131,,-$C151+1),0),),IFERROR(IF($C151=0,0,OFFSET(T$131,,-$C151+1)/D2_T),0))</f>
        <v>0</v>
      </c>
      <c r="V151" s="548">
        <f ca="1">IF('Clinic Model'!$P$16="Annuity",-IFERROR(PPMT(D2_I/12,$C151,D2_T,OFFSET(U$131,,-$C151+1),0),),IFERROR(IF($C151=0,0,OFFSET(U$131,,-$C151+1)/D2_T),0))</f>
        <v>0</v>
      </c>
      <c r="W151" s="548">
        <f ca="1">IF('Clinic Model'!$P$16="Annuity",-IFERROR(PPMT(D2_I/12,$C151,D2_T,OFFSET(V$131,,-$C151+1),0),),IFERROR(IF($C151=0,0,OFFSET(V$131,,-$C151+1)/D2_T),0))</f>
        <v>0</v>
      </c>
      <c r="X151" s="548">
        <f ca="1">IF('Clinic Model'!$P$16="Annuity",-IFERROR(PPMT(D2_I/12,$C151,D2_T,OFFSET(W$131,,-$C151+1),0),),IFERROR(IF($C151=0,0,OFFSET(W$131,,-$C151+1)/D2_T),0))</f>
        <v>0</v>
      </c>
      <c r="Y151" s="548">
        <f ca="1">IF('Clinic Model'!$P$16="Annuity",-IFERROR(PPMT(D2_I/12,$C151,D2_T,OFFSET(X$131,,-$C151+1),0),),IFERROR(IF($C151=0,0,OFFSET(X$131,,-$C151+1)/D2_T),0))</f>
        <v>0</v>
      </c>
      <c r="Z151" s="548">
        <f ca="1">IF('Clinic Model'!$P$16="Annuity",-IFERROR(PPMT(D2_I/12,$C151,D2_T,OFFSET(Y$131,,-$C151+1),0),),IFERROR(IF($C151=0,0,OFFSET(Y$131,,-$C151+1)/D2_T),0))</f>
        <v>0</v>
      </c>
      <c r="AA151" s="548">
        <f ca="1">IF('Clinic Model'!$P$16="Annuity",-IFERROR(PPMT(D2_I/12,$C151,D2_T,OFFSET(Z$131,,-$C151+1),0),),IFERROR(IF($C151=0,0,OFFSET(Z$131,,-$C151+1)/D2_T),0))</f>
        <v>0</v>
      </c>
      <c r="AB151" s="548">
        <f ca="1">IF('Clinic Model'!$P$16="Annuity",-IFERROR(PPMT(D2_I/12,$C151,D2_T,OFFSET(AA$131,,-$C151+1),0),),IFERROR(IF($C151=0,0,OFFSET(AA$131,,-$C151+1)/D2_T),0))</f>
        <v>0</v>
      </c>
      <c r="AC151" s="548">
        <f ca="1">IF('Clinic Model'!$P$16="Annuity",-IFERROR(PPMT(D2_I/12,$C151,D2_T,OFFSET(AB$131,,-$C151+1),0),),IFERROR(IF($C151=0,0,OFFSET(AB$131,,-$C151+1)/D2_T),0))</f>
        <v>0</v>
      </c>
      <c r="AD151" s="548">
        <f ca="1">IF('Clinic Model'!$P$16="Annuity",-IFERROR(PPMT(D2_I/12,$C151,D2_T,OFFSET(AC$131,,-$C151+1),0),),IFERROR(IF($C151=0,0,OFFSET(AC$131,,-$C151+1)/D2_T),0))</f>
        <v>0</v>
      </c>
      <c r="AE151" s="548">
        <f ca="1">IF('Clinic Model'!$P$16="Annuity",-IFERROR(PPMT(D2_I/12,$C151,D2_T,OFFSET(AD$131,,-$C151+1),0),),IFERROR(IF($C151=0,0,OFFSET(AD$131,,-$C151+1)/D2_T),0))</f>
        <v>0</v>
      </c>
      <c r="AF151" s="548">
        <f ca="1">IF('Clinic Model'!$P$16="Annuity",-IFERROR(PPMT(D2_I/12,$C151,D2_T,OFFSET(AE$131,,-$C151+1),0),),IFERROR(IF($C151=0,0,OFFSET(AE$131,,-$C151+1)/D2_T),0))</f>
        <v>0</v>
      </c>
      <c r="AG151" s="548">
        <f ca="1">IF('Clinic Model'!$P$16="Annuity",-IFERROR(PPMT(D2_I/12,$C151,D2_T,OFFSET(AF$131,,-$C151+1),0),),IFERROR(IF($C151=0,0,OFFSET(AF$131,,-$C151+1)/D2_T),0))</f>
        <v>0</v>
      </c>
      <c r="AH151" s="548">
        <f ca="1">IF('Clinic Model'!$P$16="Annuity",-IFERROR(PPMT(D2_I/12,$C151,D2_T,OFFSET(AG$131,,-$C151+1),0),),IFERROR(IF($C151=0,0,OFFSET(AG$131,,-$C151+1)/D2_T),0))</f>
        <v>0</v>
      </c>
      <c r="AI151" s="548">
        <f ca="1">IF('Clinic Model'!$P$16="Annuity",-IFERROR(PPMT(D2_I/12,$C151,D2_T,OFFSET(AH$131,,-$C151+1),0),),IFERROR(IF($C151=0,0,OFFSET(AH$131,,-$C151+1)/D2_T),0))</f>
        <v>0</v>
      </c>
      <c r="AJ151" s="548">
        <f ca="1">IF('Clinic Model'!$P$16="Annuity",-IFERROR(PPMT(D2_I/12,$C151,D2_T,OFFSET(AI$131,,-$C151+1),0),),IFERROR(IF($C151=0,0,OFFSET(AI$131,,-$C151+1)/D2_T),0))</f>
        <v>0</v>
      </c>
      <c r="AK151" s="548">
        <f ca="1">IF('Clinic Model'!$P$16="Annuity",-IFERROR(PPMT(D2_I/12,$C151,D2_T,OFFSET(AJ$131,,-$C151+1),0),),IFERROR(IF($C151=0,0,OFFSET(AJ$131,,-$C151+1)/D2_T),0))</f>
        <v>0</v>
      </c>
      <c r="AL151" s="548">
        <f ca="1">IF('Clinic Model'!$P$16="Annuity",-IFERROR(PPMT(D2_I/12,$C151,D2_T,OFFSET(AK$131,,-$C151+1),0),),IFERROR(IF($C151=0,0,OFFSET(AK$131,,-$C151+1)/D2_T),0))</f>
        <v>0</v>
      </c>
      <c r="AM151" s="548">
        <f ca="1">IF('Clinic Model'!$P$16="Annuity",-IFERROR(PPMT(D2_I/12,$C151,D2_T,OFFSET(AL$131,,-$C151+1),0),),IFERROR(IF($C151=0,0,OFFSET(AL$131,,-$C151+1)/D2_T),0))</f>
        <v>0</v>
      </c>
      <c r="AN151" s="548">
        <f ca="1">IF('Clinic Model'!$P$16="Annuity",-IFERROR(PPMT(D2_I/12,$C151,D2_T,OFFSET(AM$131,,-$C151+1),0),),IFERROR(IF($C151=0,0,OFFSET(AM$131,,-$C151+1)/D2_T),0))</f>
        <v>0</v>
      </c>
      <c r="AO151" s="548">
        <f ca="1">IF('Clinic Model'!$P$16="Annuity",-IFERROR(PPMT(D2_I/12,$C151,D2_T,OFFSET(AN$131,,-$C151+1),0),),IFERROR(IF($C151=0,0,OFFSET(AN$131,,-$C151+1)/D2_T),0))</f>
        <v>0</v>
      </c>
      <c r="AP151" s="548">
        <f ca="1">IF('Clinic Model'!$P$16="Annuity",-IFERROR(PPMT(D2_I/12,$C151,D2_T,OFFSET(AO$131,,-$C151+1),0),),IFERROR(IF($C151=0,0,OFFSET(AO$131,,-$C151+1)/D2_T),0))</f>
        <v>0</v>
      </c>
      <c r="AQ151" s="548">
        <f ca="1">IF('Clinic Model'!$P$16="Annuity",-IFERROR(PPMT(D2_I/12,$C151,D2_T,OFFSET(AP$131,,-$C151+1),0),),IFERROR(IF($C151=0,0,OFFSET(AP$131,,-$C151+1)/D2_T),0))</f>
        <v>0</v>
      </c>
      <c r="AR151" s="548">
        <f ca="1">IF('Clinic Model'!$P$16="Annuity",-IFERROR(PPMT(D2_I/12,$C151,D2_T,OFFSET(AQ$131,,-$C151+1),0),),IFERROR(IF($C151=0,0,OFFSET(AQ$131,,-$C151+1)/D2_T),0))</f>
        <v>0</v>
      </c>
      <c r="AS151" s="548">
        <f ca="1">IF('Clinic Model'!$P$16="Annuity",-IFERROR(PPMT(D2_I/12,$C151,D2_T,OFFSET(AR$131,,-$C151+1),0),),IFERROR(IF($C151=0,0,OFFSET(AR$131,,-$C151+1)/D2_T),0))</f>
        <v>0</v>
      </c>
      <c r="AT151" s="548">
        <f ca="1">IF('Clinic Model'!$P$16="Annuity",-IFERROR(PPMT(D2_I/12,$C151,D2_T,OFFSET(AS$131,,-$C151+1),0),),IFERROR(IF($C151=0,0,OFFSET(AS$131,,-$C151+1)/D2_T),0))</f>
        <v>0</v>
      </c>
      <c r="AU151" s="548">
        <f ca="1">IF('Clinic Model'!$P$16="Annuity",-IFERROR(PPMT(D2_I/12,$C151,D2_T,OFFSET(AT$131,,-$C151+1),0),),IFERROR(IF($C151=0,0,OFFSET(AT$131,,-$C151+1)/D2_T),0))</f>
        <v>0</v>
      </c>
      <c r="AV151" s="548">
        <f ca="1">IF('Clinic Model'!$P$16="Annuity",-IFERROR(PPMT(D2_I/12,$C151,D2_T,OFFSET(AU$131,,-$C151+1),0),),IFERROR(IF($C151=0,0,OFFSET(AU$131,,-$C151+1)/D2_T),0))</f>
        <v>0</v>
      </c>
      <c r="AW151" s="548">
        <f ca="1">IF('Clinic Model'!$P$16="Annuity",-IFERROR(PPMT(D2_I/12,$C151,D2_T,OFFSET(AV$131,,-$C151+1),0),),IFERROR(IF($C151=0,0,OFFSET(AV$131,,-$C151+1)/D2_T),0))</f>
        <v>0</v>
      </c>
      <c r="AX151" s="548">
        <f ca="1">IF('Clinic Model'!$P$16="Annuity",-IFERROR(PPMT(D2_I/12,$C151,D2_T,OFFSET(AW$131,,-$C151+1),0),),IFERROR(IF($C151=0,0,OFFSET(AW$131,,-$C151+1)/D2_T),0))</f>
        <v>0</v>
      </c>
      <c r="AY151" s="548">
        <f ca="1">IF('Clinic Model'!$P$16="Annuity",-IFERROR(PPMT(D2_I/12,$C151,D2_T,OFFSET(AX$131,,-$C151+1),0),),IFERROR(IF($C151=0,0,OFFSET(AX$131,,-$C151+1)/D2_T),0))</f>
        <v>0</v>
      </c>
      <c r="AZ151" s="548">
        <f ca="1">IF('Clinic Model'!$P$16="Annuity",-IFERROR(PPMT(D2_I/12,$C151,D2_T,OFFSET(AY$131,,-$C151+1),0),),IFERROR(IF($C151=0,0,OFFSET(AY$131,,-$C151+1)/D2_T),0))</f>
        <v>0</v>
      </c>
      <c r="BA151" s="548">
        <f ca="1">IF('Clinic Model'!$P$16="Annuity",-IFERROR(PPMT(D2_I/12,$C151,D2_T,OFFSET(AZ$131,,-$C151+1),0),),IFERROR(IF($C151=0,0,OFFSET(AZ$131,,-$C151+1)/D2_T),0))</f>
        <v>0</v>
      </c>
      <c r="BB151" s="548">
        <f ca="1">IF('Clinic Model'!$P$16="Annuity",-IFERROR(PPMT(D2_I/12,$C151,D2_T,OFFSET(BA$131,,-$C151+1),0),),IFERROR(IF($C151=0,0,OFFSET(BA$131,,-$C151+1)/D2_T),0))</f>
        <v>0</v>
      </c>
      <c r="BC151" s="548">
        <f ca="1">IF('Clinic Model'!$P$16="Annuity",-IFERROR(PPMT(D2_I/12,$C151,D2_T,OFFSET(BB$131,,-$C151+1),0),),IFERROR(IF($C151=0,0,OFFSET(BB$131,,-$C151+1)/D2_T),0))</f>
        <v>0</v>
      </c>
      <c r="BD151" s="548">
        <f ca="1">IF('Clinic Model'!$P$16="Annuity",-IFERROR(PPMT(D2_I/12,$C151,D2_T,OFFSET(BC$131,,-$C151+1),0),),IFERROR(IF($C151=0,0,OFFSET(BC$131,,-$C151+1)/D2_T),0))</f>
        <v>0</v>
      </c>
      <c r="BE151" s="548">
        <f ca="1">IF('Clinic Model'!$P$16="Annuity",-IFERROR(PPMT(D2_I/12,$C151,D2_T,OFFSET(BD$131,,-$C151+1),0),),IFERROR(IF($C151=0,0,OFFSET(BD$131,,-$C151+1)/D2_T),0))</f>
        <v>0</v>
      </c>
      <c r="BF151" s="548">
        <f ca="1">IF('Clinic Model'!$P$16="Annuity",-IFERROR(PPMT(D2_I/12,$C151,D2_T,OFFSET(BE$131,,-$C151+1),0),),IFERROR(IF($C151=0,0,OFFSET(BE$131,,-$C151+1)/D2_T),0))</f>
        <v>0</v>
      </c>
      <c r="BG151" s="548">
        <f ca="1">IF('Clinic Model'!$P$16="Annuity",-IFERROR(PPMT(D2_I/12,$C151,D2_T,OFFSET(BF$131,,-$C151+1),0),),IFERROR(IF($C151=0,0,OFFSET(BF$131,,-$C151+1)/D2_T),0))</f>
        <v>0</v>
      </c>
      <c r="BH151" s="548">
        <f ca="1">IF('Clinic Model'!$P$16="Annuity",-IFERROR(PPMT(D2_I/12,$C151,D2_T,OFFSET(BG$131,,-$C151+1),0),),IFERROR(IF($C151=0,0,OFFSET(BG$131,,-$C151+1)/D2_T),0))</f>
        <v>0</v>
      </c>
      <c r="BI151" s="548">
        <f ca="1">IF('Clinic Model'!$P$16="Annuity",-IFERROR(PPMT(D2_I/12,$C151,D2_T,OFFSET(BH$131,,-$C151+1),0),),IFERROR(IF($C151=0,0,OFFSET(BH$131,,-$C151+1)/D2_T),0))</f>
        <v>0</v>
      </c>
      <c r="BJ151" s="548">
        <f ca="1">IF('Clinic Model'!$P$16="Annuity",-IFERROR(PPMT(D2_I/12,$C151,D2_T,OFFSET(BI$131,,-$C151+1),0),),IFERROR(IF($C151=0,0,OFFSET(BI$131,,-$C151+1)/D2_T),0))</f>
        <v>0</v>
      </c>
      <c r="BK151" s="548">
        <f ca="1">IF('Clinic Model'!$P$16="Annuity",-IFERROR(PPMT(D2_I/12,$C151,D2_T,OFFSET(BJ$131,,-$C151+1),0),),IFERROR(IF($C151=0,0,OFFSET(BJ$131,,-$C151+1)/D2_T),0))</f>
        <v>0</v>
      </c>
      <c r="BL151" s="548">
        <f ca="1">IF('Clinic Model'!$P$16="Annuity",-IFERROR(PPMT(D2_I/12,$C151,D2_T,OFFSET(BK$131,,-$C151+1),0),),IFERROR(IF($C151=0,0,OFFSET(BK$131,,-$C151+1)/D2_T),0))</f>
        <v>0</v>
      </c>
    </row>
    <row r="152" spans="1:64" ht="10.5" hidden="1" customHeight="1" outlineLevel="1" x14ac:dyDescent="0.3">
      <c r="A152" s="105"/>
      <c r="B152" s="504"/>
      <c r="C152" s="105">
        <f t="shared" si="12"/>
        <v>0</v>
      </c>
      <c r="E152" s="548">
        <f ca="1">IF('Clinic Model'!$P$16="Annuity",-IFERROR(PPMT(D2_I/12,$C152,D2_T,OFFSET(D$131,,-$C152+1),0),),IFERROR(IF($C152=0,0,OFFSET(D$131,,-$C152+1)/D2_T),0))</f>
        <v>0</v>
      </c>
      <c r="F152" s="548">
        <f ca="1">IF('Clinic Model'!$P$16="Annuity",-IFERROR(PPMT(D2_I/12,$C152,D2_T,OFFSET(E$131,,-$C152+1),0),),IFERROR(IF($C152=0,0,OFFSET(E$131,,-$C152+1)/D2_T),0))</f>
        <v>0</v>
      </c>
      <c r="G152" s="548">
        <f ca="1">IF('Clinic Model'!$P$16="Annuity",-IFERROR(PPMT(D2_I/12,$C152,D2_T,OFFSET(F$131,,-$C152+1),0),),IFERROR(IF($C152=0,0,OFFSET(F$131,,-$C152+1)/D2_T),0))</f>
        <v>0</v>
      </c>
      <c r="H152" s="548">
        <f ca="1">IF('Clinic Model'!$P$16="Annuity",-IFERROR(PPMT(D2_I/12,$C152,D2_T,OFFSET(G$131,,-$C152+1),0),),IFERROR(IF($C152=0,0,OFFSET(G$131,,-$C152+1)/D2_T),0))</f>
        <v>0</v>
      </c>
      <c r="I152" s="548">
        <f ca="1">IF('Clinic Model'!$P$16="Annuity",-IFERROR(PPMT(D2_I/12,$C152,D2_T,OFFSET(H$131,,-$C152+1),0),),IFERROR(IF($C152=0,0,OFFSET(H$131,,-$C152+1)/D2_T),0))</f>
        <v>0</v>
      </c>
      <c r="J152" s="548">
        <f ca="1">IF('Clinic Model'!$P$16="Annuity",-IFERROR(PPMT(D2_I/12,$C152,D2_T,OFFSET(I$131,,-$C152+1),0),),IFERROR(IF($C152=0,0,OFFSET(I$131,,-$C152+1)/D2_T),0))</f>
        <v>0</v>
      </c>
      <c r="K152" s="548">
        <f ca="1">IF('Clinic Model'!$P$16="Annuity",-IFERROR(PPMT(D2_I/12,$C152,D2_T,OFFSET(J$131,,-$C152+1),0),),IFERROR(IF($C152=0,0,OFFSET(J$131,,-$C152+1)/D2_T),0))</f>
        <v>0</v>
      </c>
      <c r="L152" s="548">
        <f ca="1">IF('Clinic Model'!$P$16="Annuity",-IFERROR(PPMT(D2_I/12,$C152,D2_T,OFFSET(K$131,,-$C152+1),0),),IFERROR(IF($C152=0,0,OFFSET(K$131,,-$C152+1)/D2_T),0))</f>
        <v>0</v>
      </c>
      <c r="M152" s="548">
        <f ca="1">IF('Clinic Model'!$P$16="Annuity",-IFERROR(PPMT(D2_I/12,$C152,D2_T,OFFSET(L$131,,-$C152+1),0),),IFERROR(IF($C152=0,0,OFFSET(L$131,,-$C152+1)/D2_T),0))</f>
        <v>0</v>
      </c>
      <c r="N152" s="548">
        <f ca="1">IF('Clinic Model'!$P$16="Annuity",-IFERROR(PPMT(D2_I/12,$C152,D2_T,OFFSET(M$131,,-$C152+1),0),),IFERROR(IF($C152=0,0,OFFSET(M$131,,-$C152+1)/D2_T),0))</f>
        <v>0</v>
      </c>
      <c r="O152" s="548">
        <f ca="1">IF('Clinic Model'!$P$16="Annuity",-IFERROR(PPMT(D2_I/12,$C152,D2_T,OFFSET(N$131,,-$C152+1),0),),IFERROR(IF($C152=0,0,OFFSET(N$131,,-$C152+1)/D2_T),0))</f>
        <v>0</v>
      </c>
      <c r="P152" s="548">
        <f ca="1">IF('Clinic Model'!$P$16="Annuity",-IFERROR(PPMT(D2_I/12,$C152,D2_T,OFFSET(O$131,,-$C152+1),0),),IFERROR(IF($C152=0,0,OFFSET(O$131,,-$C152+1)/D2_T),0))</f>
        <v>0</v>
      </c>
      <c r="Q152" s="548">
        <f ca="1">IF('Clinic Model'!$P$16="Annuity",-IFERROR(PPMT(D2_I/12,$C152,D2_T,OFFSET(P$131,,-$C152+1),0),),IFERROR(IF($C152=0,0,OFFSET(P$131,,-$C152+1)/D2_T),0))</f>
        <v>0</v>
      </c>
      <c r="R152" s="548">
        <f ca="1">IF('Clinic Model'!$P$16="Annuity",-IFERROR(PPMT(D2_I/12,$C152,D2_T,OFFSET(Q$131,,-$C152+1),0),),IFERROR(IF($C152=0,0,OFFSET(Q$131,,-$C152+1)/D2_T),0))</f>
        <v>0</v>
      </c>
      <c r="S152" s="548">
        <f ca="1">IF('Clinic Model'!$P$16="Annuity",-IFERROR(PPMT(D2_I/12,$C152,D2_T,OFFSET(R$131,,-$C152+1),0),),IFERROR(IF($C152=0,0,OFFSET(R$131,,-$C152+1)/D2_T),0))</f>
        <v>0</v>
      </c>
      <c r="T152" s="548">
        <f ca="1">IF('Clinic Model'!$P$16="Annuity",-IFERROR(PPMT(D2_I/12,$C152,D2_T,OFFSET(S$131,,-$C152+1),0),),IFERROR(IF($C152=0,0,OFFSET(S$131,,-$C152+1)/D2_T),0))</f>
        <v>0</v>
      </c>
      <c r="U152" s="548">
        <f ca="1">IF('Clinic Model'!$P$16="Annuity",-IFERROR(PPMT(D2_I/12,$C152,D2_T,OFFSET(T$131,,-$C152+1),0),),IFERROR(IF($C152=0,0,OFFSET(T$131,,-$C152+1)/D2_T),0))</f>
        <v>0</v>
      </c>
      <c r="V152" s="548">
        <f ca="1">IF('Clinic Model'!$P$16="Annuity",-IFERROR(PPMT(D2_I/12,$C152,D2_T,OFFSET(U$131,,-$C152+1),0),),IFERROR(IF($C152=0,0,OFFSET(U$131,,-$C152+1)/D2_T),0))</f>
        <v>0</v>
      </c>
      <c r="W152" s="548">
        <f ca="1">IF('Clinic Model'!$P$16="Annuity",-IFERROR(PPMT(D2_I/12,$C152,D2_T,OFFSET(V$131,,-$C152+1),0),),IFERROR(IF($C152=0,0,OFFSET(V$131,,-$C152+1)/D2_T),0))</f>
        <v>0</v>
      </c>
      <c r="X152" s="548">
        <f ca="1">IF('Clinic Model'!$P$16="Annuity",-IFERROR(PPMT(D2_I/12,$C152,D2_T,OFFSET(W$131,,-$C152+1),0),),IFERROR(IF($C152=0,0,OFFSET(W$131,,-$C152+1)/D2_T),0))</f>
        <v>0</v>
      </c>
      <c r="Y152" s="548">
        <f ca="1">IF('Clinic Model'!$P$16="Annuity",-IFERROR(PPMT(D2_I/12,$C152,D2_T,OFFSET(X$131,,-$C152+1),0),),IFERROR(IF($C152=0,0,OFFSET(X$131,,-$C152+1)/D2_T),0))</f>
        <v>0</v>
      </c>
      <c r="Z152" s="548">
        <f ca="1">IF('Clinic Model'!$P$16="Annuity",-IFERROR(PPMT(D2_I/12,$C152,D2_T,OFFSET(Y$131,,-$C152+1),0),),IFERROR(IF($C152=0,0,OFFSET(Y$131,,-$C152+1)/D2_T),0))</f>
        <v>0</v>
      </c>
      <c r="AA152" s="548">
        <f ca="1">IF('Clinic Model'!$P$16="Annuity",-IFERROR(PPMT(D2_I/12,$C152,D2_T,OFFSET(Z$131,,-$C152+1),0),),IFERROR(IF($C152=0,0,OFFSET(Z$131,,-$C152+1)/D2_T),0))</f>
        <v>0</v>
      </c>
      <c r="AB152" s="548">
        <f ca="1">IF('Clinic Model'!$P$16="Annuity",-IFERROR(PPMT(D2_I/12,$C152,D2_T,OFFSET(AA$131,,-$C152+1),0),),IFERROR(IF($C152=0,0,OFFSET(AA$131,,-$C152+1)/D2_T),0))</f>
        <v>0</v>
      </c>
      <c r="AC152" s="548">
        <f ca="1">IF('Clinic Model'!$P$16="Annuity",-IFERROR(PPMT(D2_I/12,$C152,D2_T,OFFSET(AB$131,,-$C152+1),0),),IFERROR(IF($C152=0,0,OFFSET(AB$131,,-$C152+1)/D2_T),0))</f>
        <v>0</v>
      </c>
      <c r="AD152" s="548">
        <f ca="1">IF('Clinic Model'!$P$16="Annuity",-IFERROR(PPMT(D2_I/12,$C152,D2_T,OFFSET(AC$131,,-$C152+1),0),),IFERROR(IF($C152=0,0,OFFSET(AC$131,,-$C152+1)/D2_T),0))</f>
        <v>0</v>
      </c>
      <c r="AE152" s="548">
        <f ca="1">IF('Clinic Model'!$P$16="Annuity",-IFERROR(PPMT(D2_I/12,$C152,D2_T,OFFSET(AD$131,,-$C152+1),0),),IFERROR(IF($C152=0,0,OFFSET(AD$131,,-$C152+1)/D2_T),0))</f>
        <v>0</v>
      </c>
      <c r="AF152" s="548">
        <f ca="1">IF('Clinic Model'!$P$16="Annuity",-IFERROR(PPMT(D2_I/12,$C152,D2_T,OFFSET(AE$131,,-$C152+1),0),),IFERROR(IF($C152=0,0,OFFSET(AE$131,,-$C152+1)/D2_T),0))</f>
        <v>0</v>
      </c>
      <c r="AG152" s="548">
        <f ca="1">IF('Clinic Model'!$P$16="Annuity",-IFERROR(PPMT(D2_I/12,$C152,D2_T,OFFSET(AF$131,,-$C152+1),0),),IFERROR(IF($C152=0,0,OFFSET(AF$131,,-$C152+1)/D2_T),0))</f>
        <v>0</v>
      </c>
      <c r="AH152" s="548">
        <f ca="1">IF('Clinic Model'!$P$16="Annuity",-IFERROR(PPMT(D2_I/12,$C152,D2_T,OFFSET(AG$131,,-$C152+1),0),),IFERROR(IF($C152=0,0,OFFSET(AG$131,,-$C152+1)/D2_T),0))</f>
        <v>0</v>
      </c>
      <c r="AI152" s="548">
        <f ca="1">IF('Clinic Model'!$P$16="Annuity",-IFERROR(PPMT(D2_I/12,$C152,D2_T,OFFSET(AH$131,,-$C152+1),0),),IFERROR(IF($C152=0,0,OFFSET(AH$131,,-$C152+1)/D2_T),0))</f>
        <v>0</v>
      </c>
      <c r="AJ152" s="548">
        <f ca="1">IF('Clinic Model'!$P$16="Annuity",-IFERROR(PPMT(D2_I/12,$C152,D2_T,OFFSET(AI$131,,-$C152+1),0),),IFERROR(IF($C152=0,0,OFFSET(AI$131,,-$C152+1)/D2_T),0))</f>
        <v>0</v>
      </c>
      <c r="AK152" s="548">
        <f ca="1">IF('Clinic Model'!$P$16="Annuity",-IFERROR(PPMT(D2_I/12,$C152,D2_T,OFFSET(AJ$131,,-$C152+1),0),),IFERROR(IF($C152=0,0,OFFSET(AJ$131,,-$C152+1)/D2_T),0))</f>
        <v>0</v>
      </c>
      <c r="AL152" s="548">
        <f ca="1">IF('Clinic Model'!$P$16="Annuity",-IFERROR(PPMT(D2_I/12,$C152,D2_T,OFFSET(AK$131,,-$C152+1),0),),IFERROR(IF($C152=0,0,OFFSET(AK$131,,-$C152+1)/D2_T),0))</f>
        <v>0</v>
      </c>
      <c r="AM152" s="548">
        <f ca="1">IF('Clinic Model'!$P$16="Annuity",-IFERROR(PPMT(D2_I/12,$C152,D2_T,OFFSET(AL$131,,-$C152+1),0),),IFERROR(IF($C152=0,0,OFFSET(AL$131,,-$C152+1)/D2_T),0))</f>
        <v>0</v>
      </c>
      <c r="AN152" s="548">
        <f ca="1">IF('Clinic Model'!$P$16="Annuity",-IFERROR(PPMT(D2_I/12,$C152,D2_T,OFFSET(AM$131,,-$C152+1),0),),IFERROR(IF($C152=0,0,OFFSET(AM$131,,-$C152+1)/D2_T),0))</f>
        <v>0</v>
      </c>
      <c r="AO152" s="548">
        <f ca="1">IF('Clinic Model'!$P$16="Annuity",-IFERROR(PPMT(D2_I/12,$C152,D2_T,OFFSET(AN$131,,-$C152+1),0),),IFERROR(IF($C152=0,0,OFFSET(AN$131,,-$C152+1)/D2_T),0))</f>
        <v>0</v>
      </c>
      <c r="AP152" s="548">
        <f ca="1">IF('Clinic Model'!$P$16="Annuity",-IFERROR(PPMT(D2_I/12,$C152,D2_T,OFFSET(AO$131,,-$C152+1),0),),IFERROR(IF($C152=0,0,OFFSET(AO$131,,-$C152+1)/D2_T),0))</f>
        <v>0</v>
      </c>
      <c r="AQ152" s="548">
        <f ca="1">IF('Clinic Model'!$P$16="Annuity",-IFERROR(PPMT(D2_I/12,$C152,D2_T,OFFSET(AP$131,,-$C152+1),0),),IFERROR(IF($C152=0,0,OFFSET(AP$131,,-$C152+1)/D2_T),0))</f>
        <v>0</v>
      </c>
      <c r="AR152" s="548">
        <f ca="1">IF('Clinic Model'!$P$16="Annuity",-IFERROR(PPMT(D2_I/12,$C152,D2_T,OFFSET(AQ$131,,-$C152+1),0),),IFERROR(IF($C152=0,0,OFFSET(AQ$131,,-$C152+1)/D2_T),0))</f>
        <v>0</v>
      </c>
      <c r="AS152" s="548">
        <f ca="1">IF('Clinic Model'!$P$16="Annuity",-IFERROR(PPMT(D2_I/12,$C152,D2_T,OFFSET(AR$131,,-$C152+1),0),),IFERROR(IF($C152=0,0,OFFSET(AR$131,,-$C152+1)/D2_T),0))</f>
        <v>0</v>
      </c>
      <c r="AT152" s="548">
        <f ca="1">IF('Clinic Model'!$P$16="Annuity",-IFERROR(PPMT(D2_I/12,$C152,D2_T,OFFSET(AS$131,,-$C152+1),0),),IFERROR(IF($C152=0,0,OFFSET(AS$131,,-$C152+1)/D2_T),0))</f>
        <v>0</v>
      </c>
      <c r="AU152" s="548">
        <f ca="1">IF('Clinic Model'!$P$16="Annuity",-IFERROR(PPMT(D2_I/12,$C152,D2_T,OFFSET(AT$131,,-$C152+1),0),),IFERROR(IF($C152=0,0,OFFSET(AT$131,,-$C152+1)/D2_T),0))</f>
        <v>0</v>
      </c>
      <c r="AV152" s="548">
        <f ca="1">IF('Clinic Model'!$P$16="Annuity",-IFERROR(PPMT(D2_I/12,$C152,D2_T,OFFSET(AU$131,,-$C152+1),0),),IFERROR(IF($C152=0,0,OFFSET(AU$131,,-$C152+1)/D2_T),0))</f>
        <v>0</v>
      </c>
      <c r="AW152" s="548">
        <f ca="1">IF('Clinic Model'!$P$16="Annuity",-IFERROR(PPMT(D2_I/12,$C152,D2_T,OFFSET(AV$131,,-$C152+1),0),),IFERROR(IF($C152=0,0,OFFSET(AV$131,,-$C152+1)/D2_T),0))</f>
        <v>0</v>
      </c>
      <c r="AX152" s="548">
        <f ca="1">IF('Clinic Model'!$P$16="Annuity",-IFERROR(PPMT(D2_I/12,$C152,D2_T,OFFSET(AW$131,,-$C152+1),0),),IFERROR(IF($C152=0,0,OFFSET(AW$131,,-$C152+1)/D2_T),0))</f>
        <v>0</v>
      </c>
      <c r="AY152" s="548">
        <f ca="1">IF('Clinic Model'!$P$16="Annuity",-IFERROR(PPMT(D2_I/12,$C152,D2_T,OFFSET(AX$131,,-$C152+1),0),),IFERROR(IF($C152=0,0,OFFSET(AX$131,,-$C152+1)/D2_T),0))</f>
        <v>0</v>
      </c>
      <c r="AZ152" s="548">
        <f ca="1">IF('Clinic Model'!$P$16="Annuity",-IFERROR(PPMT(D2_I/12,$C152,D2_T,OFFSET(AY$131,,-$C152+1),0),),IFERROR(IF($C152=0,0,OFFSET(AY$131,,-$C152+1)/D2_T),0))</f>
        <v>0</v>
      </c>
      <c r="BA152" s="548">
        <f ca="1">IF('Clinic Model'!$P$16="Annuity",-IFERROR(PPMT(D2_I/12,$C152,D2_T,OFFSET(AZ$131,,-$C152+1),0),),IFERROR(IF($C152=0,0,OFFSET(AZ$131,,-$C152+1)/D2_T),0))</f>
        <v>0</v>
      </c>
      <c r="BB152" s="548">
        <f ca="1">IF('Clinic Model'!$P$16="Annuity",-IFERROR(PPMT(D2_I/12,$C152,D2_T,OFFSET(BA$131,,-$C152+1),0),),IFERROR(IF($C152=0,0,OFFSET(BA$131,,-$C152+1)/D2_T),0))</f>
        <v>0</v>
      </c>
      <c r="BC152" s="548">
        <f ca="1">IF('Clinic Model'!$P$16="Annuity",-IFERROR(PPMT(D2_I/12,$C152,D2_T,OFFSET(BB$131,,-$C152+1),0),),IFERROR(IF($C152=0,0,OFFSET(BB$131,,-$C152+1)/D2_T),0))</f>
        <v>0</v>
      </c>
      <c r="BD152" s="548">
        <f ca="1">IF('Clinic Model'!$P$16="Annuity",-IFERROR(PPMT(D2_I/12,$C152,D2_T,OFFSET(BC$131,,-$C152+1),0),),IFERROR(IF($C152=0,0,OFFSET(BC$131,,-$C152+1)/D2_T),0))</f>
        <v>0</v>
      </c>
      <c r="BE152" s="548">
        <f ca="1">IF('Clinic Model'!$P$16="Annuity",-IFERROR(PPMT(D2_I/12,$C152,D2_T,OFFSET(BD$131,,-$C152+1),0),),IFERROR(IF($C152=0,0,OFFSET(BD$131,,-$C152+1)/D2_T),0))</f>
        <v>0</v>
      </c>
      <c r="BF152" s="548">
        <f ca="1">IF('Clinic Model'!$P$16="Annuity",-IFERROR(PPMT(D2_I/12,$C152,D2_T,OFFSET(BE$131,,-$C152+1),0),),IFERROR(IF($C152=0,0,OFFSET(BE$131,,-$C152+1)/D2_T),0))</f>
        <v>0</v>
      </c>
      <c r="BG152" s="548">
        <f ca="1">IF('Clinic Model'!$P$16="Annuity",-IFERROR(PPMT(D2_I/12,$C152,D2_T,OFFSET(BF$131,,-$C152+1),0),),IFERROR(IF($C152=0,0,OFFSET(BF$131,,-$C152+1)/D2_T),0))</f>
        <v>0</v>
      </c>
      <c r="BH152" s="548">
        <f ca="1">IF('Clinic Model'!$P$16="Annuity",-IFERROR(PPMT(D2_I/12,$C152,D2_T,OFFSET(BG$131,,-$C152+1),0),),IFERROR(IF($C152=0,0,OFFSET(BG$131,,-$C152+1)/D2_T),0))</f>
        <v>0</v>
      </c>
      <c r="BI152" s="548">
        <f ca="1">IF('Clinic Model'!$P$16="Annuity",-IFERROR(PPMT(D2_I/12,$C152,D2_T,OFFSET(BH$131,,-$C152+1),0),),IFERROR(IF($C152=0,0,OFFSET(BH$131,,-$C152+1)/D2_T),0))</f>
        <v>0</v>
      </c>
      <c r="BJ152" s="548">
        <f ca="1">IF('Clinic Model'!$P$16="Annuity",-IFERROR(PPMT(D2_I/12,$C152,D2_T,OFFSET(BI$131,,-$C152+1),0),),IFERROR(IF($C152=0,0,OFFSET(BI$131,,-$C152+1)/D2_T),0))</f>
        <v>0</v>
      </c>
      <c r="BK152" s="548">
        <f ca="1">IF('Clinic Model'!$P$16="Annuity",-IFERROR(PPMT(D2_I/12,$C152,D2_T,OFFSET(BJ$131,,-$C152+1),0),),IFERROR(IF($C152=0,0,OFFSET(BJ$131,,-$C152+1)/D2_T),0))</f>
        <v>0</v>
      </c>
      <c r="BL152" s="548">
        <f ca="1">IF('Clinic Model'!$P$16="Annuity",-IFERROR(PPMT(D2_I/12,$C152,D2_T,OFFSET(BK$131,,-$C152+1),0),),IFERROR(IF($C152=0,0,OFFSET(BK$131,,-$C152+1)/D2_T),0))</f>
        <v>0</v>
      </c>
    </row>
    <row r="153" spans="1:64" ht="10.5" hidden="1" customHeight="1" outlineLevel="1" x14ac:dyDescent="0.3">
      <c r="A153" s="105"/>
      <c r="B153" s="504"/>
      <c r="C153" s="105">
        <f t="shared" si="12"/>
        <v>0</v>
      </c>
      <c r="E153" s="548">
        <f ca="1">IF('Clinic Model'!$P$16="Annuity",-IFERROR(PPMT(D2_I/12,$C153,D2_T,OFFSET(D$131,,-$C153+1),0),),IFERROR(IF($C153=0,0,OFFSET(D$131,,-$C153+1)/D2_T),0))</f>
        <v>0</v>
      </c>
      <c r="F153" s="548">
        <f ca="1">IF('Clinic Model'!$P$16="Annuity",-IFERROR(PPMT(D2_I/12,$C153,D2_T,OFFSET(E$131,,-$C153+1),0),),IFERROR(IF($C153=0,0,OFFSET(E$131,,-$C153+1)/D2_T),0))</f>
        <v>0</v>
      </c>
      <c r="G153" s="548">
        <f ca="1">IF('Clinic Model'!$P$16="Annuity",-IFERROR(PPMT(D2_I/12,$C153,D2_T,OFFSET(F$131,,-$C153+1),0),),IFERROR(IF($C153=0,0,OFFSET(F$131,,-$C153+1)/D2_T),0))</f>
        <v>0</v>
      </c>
      <c r="H153" s="548">
        <f ca="1">IF('Clinic Model'!$P$16="Annuity",-IFERROR(PPMT(D2_I/12,$C153,D2_T,OFFSET(G$131,,-$C153+1),0),),IFERROR(IF($C153=0,0,OFFSET(G$131,,-$C153+1)/D2_T),0))</f>
        <v>0</v>
      </c>
      <c r="I153" s="548">
        <f ca="1">IF('Clinic Model'!$P$16="Annuity",-IFERROR(PPMT(D2_I/12,$C153,D2_T,OFFSET(H$131,,-$C153+1),0),),IFERROR(IF($C153=0,0,OFFSET(H$131,,-$C153+1)/D2_T),0))</f>
        <v>0</v>
      </c>
      <c r="J153" s="548">
        <f ca="1">IF('Clinic Model'!$P$16="Annuity",-IFERROR(PPMT(D2_I/12,$C153,D2_T,OFFSET(I$131,,-$C153+1),0),),IFERROR(IF($C153=0,0,OFFSET(I$131,,-$C153+1)/D2_T),0))</f>
        <v>0</v>
      </c>
      <c r="K153" s="548">
        <f ca="1">IF('Clinic Model'!$P$16="Annuity",-IFERROR(PPMT(D2_I/12,$C153,D2_T,OFFSET(J$131,,-$C153+1),0),),IFERROR(IF($C153=0,0,OFFSET(J$131,,-$C153+1)/D2_T),0))</f>
        <v>0</v>
      </c>
      <c r="L153" s="548">
        <f ca="1">IF('Clinic Model'!$P$16="Annuity",-IFERROR(PPMT(D2_I/12,$C153,D2_T,OFFSET(K$131,,-$C153+1),0),),IFERROR(IF($C153=0,0,OFFSET(K$131,,-$C153+1)/D2_T),0))</f>
        <v>0</v>
      </c>
      <c r="M153" s="548">
        <f ca="1">IF('Clinic Model'!$P$16="Annuity",-IFERROR(PPMT(D2_I/12,$C153,D2_T,OFFSET(L$131,,-$C153+1),0),),IFERROR(IF($C153=0,0,OFFSET(L$131,,-$C153+1)/D2_T),0))</f>
        <v>0</v>
      </c>
      <c r="N153" s="548">
        <f ca="1">IF('Clinic Model'!$P$16="Annuity",-IFERROR(PPMT(D2_I/12,$C153,D2_T,OFFSET(M$131,,-$C153+1),0),),IFERROR(IF($C153=0,0,OFFSET(M$131,,-$C153+1)/D2_T),0))</f>
        <v>0</v>
      </c>
      <c r="O153" s="548">
        <f ca="1">IF('Clinic Model'!$P$16="Annuity",-IFERROR(PPMT(D2_I/12,$C153,D2_T,OFFSET(N$131,,-$C153+1),0),),IFERROR(IF($C153=0,0,OFFSET(N$131,,-$C153+1)/D2_T),0))</f>
        <v>0</v>
      </c>
      <c r="P153" s="548">
        <f ca="1">IF('Clinic Model'!$P$16="Annuity",-IFERROR(PPMT(D2_I/12,$C153,D2_T,OFFSET(O$131,,-$C153+1),0),),IFERROR(IF($C153=0,0,OFFSET(O$131,,-$C153+1)/D2_T),0))</f>
        <v>0</v>
      </c>
      <c r="Q153" s="548">
        <f ca="1">IF('Clinic Model'!$P$16="Annuity",-IFERROR(PPMT(D2_I/12,$C153,D2_T,OFFSET(P$131,,-$C153+1),0),),IFERROR(IF($C153=0,0,OFFSET(P$131,,-$C153+1)/D2_T),0))</f>
        <v>0</v>
      </c>
      <c r="R153" s="548">
        <f ca="1">IF('Clinic Model'!$P$16="Annuity",-IFERROR(PPMT(D2_I/12,$C153,D2_T,OFFSET(Q$131,,-$C153+1),0),),IFERROR(IF($C153=0,0,OFFSET(Q$131,,-$C153+1)/D2_T),0))</f>
        <v>0</v>
      </c>
      <c r="S153" s="548">
        <f ca="1">IF('Clinic Model'!$P$16="Annuity",-IFERROR(PPMT(D2_I/12,$C153,D2_T,OFFSET(R$131,,-$C153+1),0),),IFERROR(IF($C153=0,0,OFFSET(R$131,,-$C153+1)/D2_T),0))</f>
        <v>0</v>
      </c>
      <c r="T153" s="548">
        <f ca="1">IF('Clinic Model'!$P$16="Annuity",-IFERROR(PPMT(D2_I/12,$C153,D2_T,OFFSET(S$131,,-$C153+1),0),),IFERROR(IF($C153=0,0,OFFSET(S$131,,-$C153+1)/D2_T),0))</f>
        <v>0</v>
      </c>
      <c r="U153" s="548">
        <f ca="1">IF('Clinic Model'!$P$16="Annuity",-IFERROR(PPMT(D2_I/12,$C153,D2_T,OFFSET(T$131,,-$C153+1),0),),IFERROR(IF($C153=0,0,OFFSET(T$131,,-$C153+1)/D2_T),0))</f>
        <v>0</v>
      </c>
      <c r="V153" s="548">
        <f ca="1">IF('Clinic Model'!$P$16="Annuity",-IFERROR(PPMT(D2_I/12,$C153,D2_T,OFFSET(U$131,,-$C153+1),0),),IFERROR(IF($C153=0,0,OFFSET(U$131,,-$C153+1)/D2_T),0))</f>
        <v>0</v>
      </c>
      <c r="W153" s="548">
        <f ca="1">IF('Clinic Model'!$P$16="Annuity",-IFERROR(PPMT(D2_I/12,$C153,D2_T,OFFSET(V$131,,-$C153+1),0),),IFERROR(IF($C153=0,0,OFFSET(V$131,,-$C153+1)/D2_T),0))</f>
        <v>0</v>
      </c>
      <c r="X153" s="548">
        <f ca="1">IF('Clinic Model'!$P$16="Annuity",-IFERROR(PPMT(D2_I/12,$C153,D2_T,OFFSET(W$131,,-$C153+1),0),),IFERROR(IF($C153=0,0,OFFSET(W$131,,-$C153+1)/D2_T),0))</f>
        <v>0</v>
      </c>
      <c r="Y153" s="548">
        <f ca="1">IF('Clinic Model'!$P$16="Annuity",-IFERROR(PPMT(D2_I/12,$C153,D2_T,OFFSET(X$131,,-$C153+1),0),),IFERROR(IF($C153=0,0,OFFSET(X$131,,-$C153+1)/D2_T),0))</f>
        <v>0</v>
      </c>
      <c r="Z153" s="548">
        <f ca="1">IF('Clinic Model'!$P$16="Annuity",-IFERROR(PPMT(D2_I/12,$C153,D2_T,OFFSET(Y$131,,-$C153+1),0),),IFERROR(IF($C153=0,0,OFFSET(Y$131,,-$C153+1)/D2_T),0))</f>
        <v>0</v>
      </c>
      <c r="AA153" s="548">
        <f ca="1">IF('Clinic Model'!$P$16="Annuity",-IFERROR(PPMT(D2_I/12,$C153,D2_T,OFFSET(Z$131,,-$C153+1),0),),IFERROR(IF($C153=0,0,OFFSET(Z$131,,-$C153+1)/D2_T),0))</f>
        <v>0</v>
      </c>
      <c r="AB153" s="548">
        <f ca="1">IF('Clinic Model'!$P$16="Annuity",-IFERROR(PPMT(D2_I/12,$C153,D2_T,OFFSET(AA$131,,-$C153+1),0),),IFERROR(IF($C153=0,0,OFFSET(AA$131,,-$C153+1)/D2_T),0))</f>
        <v>0</v>
      </c>
      <c r="AC153" s="548">
        <f ca="1">IF('Clinic Model'!$P$16="Annuity",-IFERROR(PPMT(D2_I/12,$C153,D2_T,OFFSET(AB$131,,-$C153+1),0),),IFERROR(IF($C153=0,0,OFFSET(AB$131,,-$C153+1)/D2_T),0))</f>
        <v>0</v>
      </c>
      <c r="AD153" s="548">
        <f ca="1">IF('Clinic Model'!$P$16="Annuity",-IFERROR(PPMT(D2_I/12,$C153,D2_T,OFFSET(AC$131,,-$C153+1),0),),IFERROR(IF($C153=0,0,OFFSET(AC$131,,-$C153+1)/D2_T),0))</f>
        <v>0</v>
      </c>
      <c r="AE153" s="548">
        <f ca="1">IF('Clinic Model'!$P$16="Annuity",-IFERROR(PPMT(D2_I/12,$C153,D2_T,OFFSET(AD$131,,-$C153+1),0),),IFERROR(IF($C153=0,0,OFFSET(AD$131,,-$C153+1)/D2_T),0))</f>
        <v>0</v>
      </c>
      <c r="AF153" s="548">
        <f ca="1">IF('Clinic Model'!$P$16="Annuity",-IFERROR(PPMT(D2_I/12,$C153,D2_T,OFFSET(AE$131,,-$C153+1),0),),IFERROR(IF($C153=0,0,OFFSET(AE$131,,-$C153+1)/D2_T),0))</f>
        <v>0</v>
      </c>
      <c r="AG153" s="548">
        <f ca="1">IF('Clinic Model'!$P$16="Annuity",-IFERROR(PPMT(D2_I/12,$C153,D2_T,OFFSET(AF$131,,-$C153+1),0),),IFERROR(IF($C153=0,0,OFFSET(AF$131,,-$C153+1)/D2_T),0))</f>
        <v>0</v>
      </c>
      <c r="AH153" s="548">
        <f ca="1">IF('Clinic Model'!$P$16="Annuity",-IFERROR(PPMT(D2_I/12,$C153,D2_T,OFFSET(AG$131,,-$C153+1),0),),IFERROR(IF($C153=0,0,OFFSET(AG$131,,-$C153+1)/D2_T),0))</f>
        <v>0</v>
      </c>
      <c r="AI153" s="548">
        <f ca="1">IF('Clinic Model'!$P$16="Annuity",-IFERROR(PPMT(D2_I/12,$C153,D2_T,OFFSET(AH$131,,-$C153+1),0),),IFERROR(IF($C153=0,0,OFFSET(AH$131,,-$C153+1)/D2_T),0))</f>
        <v>0</v>
      </c>
      <c r="AJ153" s="548">
        <f ca="1">IF('Clinic Model'!$P$16="Annuity",-IFERROR(PPMT(D2_I/12,$C153,D2_T,OFFSET(AI$131,,-$C153+1),0),),IFERROR(IF($C153=0,0,OFFSET(AI$131,,-$C153+1)/D2_T),0))</f>
        <v>0</v>
      </c>
      <c r="AK153" s="548">
        <f ca="1">IF('Clinic Model'!$P$16="Annuity",-IFERROR(PPMT(D2_I/12,$C153,D2_T,OFFSET(AJ$131,,-$C153+1),0),),IFERROR(IF($C153=0,0,OFFSET(AJ$131,,-$C153+1)/D2_T),0))</f>
        <v>0</v>
      </c>
      <c r="AL153" s="548">
        <f ca="1">IF('Clinic Model'!$P$16="Annuity",-IFERROR(PPMT(D2_I/12,$C153,D2_T,OFFSET(AK$131,,-$C153+1),0),),IFERROR(IF($C153=0,0,OFFSET(AK$131,,-$C153+1)/D2_T),0))</f>
        <v>0</v>
      </c>
      <c r="AM153" s="548">
        <f ca="1">IF('Clinic Model'!$P$16="Annuity",-IFERROR(PPMT(D2_I/12,$C153,D2_T,OFFSET(AL$131,,-$C153+1),0),),IFERROR(IF($C153=0,0,OFFSET(AL$131,,-$C153+1)/D2_T),0))</f>
        <v>0</v>
      </c>
      <c r="AN153" s="548">
        <f ca="1">IF('Clinic Model'!$P$16="Annuity",-IFERROR(PPMT(D2_I/12,$C153,D2_T,OFFSET(AM$131,,-$C153+1),0),),IFERROR(IF($C153=0,0,OFFSET(AM$131,,-$C153+1)/D2_T),0))</f>
        <v>0</v>
      </c>
      <c r="AO153" s="548">
        <f ca="1">IF('Clinic Model'!$P$16="Annuity",-IFERROR(PPMT(D2_I/12,$C153,D2_T,OFFSET(AN$131,,-$C153+1),0),),IFERROR(IF($C153=0,0,OFFSET(AN$131,,-$C153+1)/D2_T),0))</f>
        <v>0</v>
      </c>
      <c r="AP153" s="548">
        <f ca="1">IF('Clinic Model'!$P$16="Annuity",-IFERROR(PPMT(D2_I/12,$C153,D2_T,OFFSET(AO$131,,-$C153+1),0),),IFERROR(IF($C153=0,0,OFFSET(AO$131,,-$C153+1)/D2_T),0))</f>
        <v>0</v>
      </c>
      <c r="AQ153" s="548">
        <f ca="1">IF('Clinic Model'!$P$16="Annuity",-IFERROR(PPMT(D2_I/12,$C153,D2_T,OFFSET(AP$131,,-$C153+1),0),),IFERROR(IF($C153=0,0,OFFSET(AP$131,,-$C153+1)/D2_T),0))</f>
        <v>0</v>
      </c>
      <c r="AR153" s="548">
        <f ca="1">IF('Clinic Model'!$P$16="Annuity",-IFERROR(PPMT(D2_I/12,$C153,D2_T,OFFSET(AQ$131,,-$C153+1),0),),IFERROR(IF($C153=0,0,OFFSET(AQ$131,,-$C153+1)/D2_T),0))</f>
        <v>0</v>
      </c>
      <c r="AS153" s="548">
        <f ca="1">IF('Clinic Model'!$P$16="Annuity",-IFERROR(PPMT(D2_I/12,$C153,D2_T,OFFSET(AR$131,,-$C153+1),0),),IFERROR(IF($C153=0,0,OFFSET(AR$131,,-$C153+1)/D2_T),0))</f>
        <v>0</v>
      </c>
      <c r="AT153" s="548">
        <f ca="1">IF('Clinic Model'!$P$16="Annuity",-IFERROR(PPMT(D2_I/12,$C153,D2_T,OFFSET(AS$131,,-$C153+1),0),),IFERROR(IF($C153=0,0,OFFSET(AS$131,,-$C153+1)/D2_T),0))</f>
        <v>0</v>
      </c>
      <c r="AU153" s="548">
        <f ca="1">IF('Clinic Model'!$P$16="Annuity",-IFERROR(PPMT(D2_I/12,$C153,D2_T,OFFSET(AT$131,,-$C153+1),0),),IFERROR(IF($C153=0,0,OFFSET(AT$131,,-$C153+1)/D2_T),0))</f>
        <v>0</v>
      </c>
      <c r="AV153" s="548">
        <f ca="1">IF('Clinic Model'!$P$16="Annuity",-IFERROR(PPMT(D2_I/12,$C153,D2_T,OFFSET(AU$131,,-$C153+1),0),),IFERROR(IF($C153=0,0,OFFSET(AU$131,,-$C153+1)/D2_T),0))</f>
        <v>0</v>
      </c>
      <c r="AW153" s="548">
        <f ca="1">IF('Clinic Model'!$P$16="Annuity",-IFERROR(PPMT(D2_I/12,$C153,D2_T,OFFSET(AV$131,,-$C153+1),0),),IFERROR(IF($C153=0,0,OFFSET(AV$131,,-$C153+1)/D2_T),0))</f>
        <v>0</v>
      </c>
      <c r="AX153" s="548">
        <f ca="1">IF('Clinic Model'!$P$16="Annuity",-IFERROR(PPMT(D2_I/12,$C153,D2_T,OFFSET(AW$131,,-$C153+1),0),),IFERROR(IF($C153=0,0,OFFSET(AW$131,,-$C153+1)/D2_T),0))</f>
        <v>0</v>
      </c>
      <c r="AY153" s="548">
        <f ca="1">IF('Clinic Model'!$P$16="Annuity",-IFERROR(PPMT(D2_I/12,$C153,D2_T,OFFSET(AX$131,,-$C153+1),0),),IFERROR(IF($C153=0,0,OFFSET(AX$131,,-$C153+1)/D2_T),0))</f>
        <v>0</v>
      </c>
      <c r="AZ153" s="548">
        <f ca="1">IF('Clinic Model'!$P$16="Annuity",-IFERROR(PPMT(D2_I/12,$C153,D2_T,OFFSET(AY$131,,-$C153+1),0),),IFERROR(IF($C153=0,0,OFFSET(AY$131,,-$C153+1)/D2_T),0))</f>
        <v>0</v>
      </c>
      <c r="BA153" s="548">
        <f ca="1">IF('Clinic Model'!$P$16="Annuity",-IFERROR(PPMT(D2_I/12,$C153,D2_T,OFFSET(AZ$131,,-$C153+1),0),),IFERROR(IF($C153=0,0,OFFSET(AZ$131,,-$C153+1)/D2_T),0))</f>
        <v>0</v>
      </c>
      <c r="BB153" s="548">
        <f ca="1">IF('Clinic Model'!$P$16="Annuity",-IFERROR(PPMT(D2_I/12,$C153,D2_T,OFFSET(BA$131,,-$C153+1),0),),IFERROR(IF($C153=0,0,OFFSET(BA$131,,-$C153+1)/D2_T),0))</f>
        <v>0</v>
      </c>
      <c r="BC153" s="548">
        <f ca="1">IF('Clinic Model'!$P$16="Annuity",-IFERROR(PPMT(D2_I/12,$C153,D2_T,OFFSET(BB$131,,-$C153+1),0),),IFERROR(IF($C153=0,0,OFFSET(BB$131,,-$C153+1)/D2_T),0))</f>
        <v>0</v>
      </c>
      <c r="BD153" s="548">
        <f ca="1">IF('Clinic Model'!$P$16="Annuity",-IFERROR(PPMT(D2_I/12,$C153,D2_T,OFFSET(BC$131,,-$C153+1),0),),IFERROR(IF($C153=0,0,OFFSET(BC$131,,-$C153+1)/D2_T),0))</f>
        <v>0</v>
      </c>
      <c r="BE153" s="548">
        <f ca="1">IF('Clinic Model'!$P$16="Annuity",-IFERROR(PPMT(D2_I/12,$C153,D2_T,OFFSET(BD$131,,-$C153+1),0),),IFERROR(IF($C153=0,0,OFFSET(BD$131,,-$C153+1)/D2_T),0))</f>
        <v>0</v>
      </c>
      <c r="BF153" s="548">
        <f ca="1">IF('Clinic Model'!$P$16="Annuity",-IFERROR(PPMT(D2_I/12,$C153,D2_T,OFFSET(BE$131,,-$C153+1),0),),IFERROR(IF($C153=0,0,OFFSET(BE$131,,-$C153+1)/D2_T),0))</f>
        <v>0</v>
      </c>
      <c r="BG153" s="548">
        <f ca="1">IF('Clinic Model'!$P$16="Annuity",-IFERROR(PPMT(D2_I/12,$C153,D2_T,OFFSET(BF$131,,-$C153+1),0),),IFERROR(IF($C153=0,0,OFFSET(BF$131,,-$C153+1)/D2_T),0))</f>
        <v>0</v>
      </c>
      <c r="BH153" s="548">
        <f ca="1">IF('Clinic Model'!$P$16="Annuity",-IFERROR(PPMT(D2_I/12,$C153,D2_T,OFFSET(BG$131,,-$C153+1),0),),IFERROR(IF($C153=0,0,OFFSET(BG$131,,-$C153+1)/D2_T),0))</f>
        <v>0</v>
      </c>
      <c r="BI153" s="548">
        <f ca="1">IF('Clinic Model'!$P$16="Annuity",-IFERROR(PPMT(D2_I/12,$C153,D2_T,OFFSET(BH$131,,-$C153+1),0),),IFERROR(IF($C153=0,0,OFFSET(BH$131,,-$C153+1)/D2_T),0))</f>
        <v>0</v>
      </c>
      <c r="BJ153" s="548">
        <f ca="1">IF('Clinic Model'!$P$16="Annuity",-IFERROR(PPMT(D2_I/12,$C153,D2_T,OFFSET(BI$131,,-$C153+1),0),),IFERROR(IF($C153=0,0,OFFSET(BI$131,,-$C153+1)/D2_T),0))</f>
        <v>0</v>
      </c>
      <c r="BK153" s="548">
        <f ca="1">IF('Clinic Model'!$P$16="Annuity",-IFERROR(PPMT(D2_I/12,$C153,D2_T,OFFSET(BJ$131,,-$C153+1),0),),IFERROR(IF($C153=0,0,OFFSET(BJ$131,,-$C153+1)/D2_T),0))</f>
        <v>0</v>
      </c>
      <c r="BL153" s="548">
        <f ca="1">IF('Clinic Model'!$P$16="Annuity",-IFERROR(PPMT(D2_I/12,$C153,D2_T,OFFSET(BK$131,,-$C153+1),0),),IFERROR(IF($C153=0,0,OFFSET(BK$131,,-$C153+1)/D2_T),0))</f>
        <v>0</v>
      </c>
    </row>
    <row r="154" spans="1:64" ht="10.5" hidden="1" customHeight="1" outlineLevel="1" x14ac:dyDescent="0.3">
      <c r="A154" s="105"/>
      <c r="B154" s="504"/>
      <c r="C154" s="105">
        <f t="shared" si="12"/>
        <v>0</v>
      </c>
      <c r="E154" s="548">
        <f ca="1">IF('Clinic Model'!$P$16="Annuity",-IFERROR(PPMT(D2_I/12,$C154,D2_T,OFFSET(D$131,,-$C154+1),0),),IFERROR(IF($C154=0,0,OFFSET(D$131,,-$C154+1)/D2_T),0))</f>
        <v>0</v>
      </c>
      <c r="F154" s="548">
        <f ca="1">IF('Clinic Model'!$P$16="Annuity",-IFERROR(PPMT(D2_I/12,$C154,D2_T,OFFSET(E$131,,-$C154+1),0),),IFERROR(IF($C154=0,0,OFFSET(E$131,,-$C154+1)/D2_T),0))</f>
        <v>0</v>
      </c>
      <c r="G154" s="548">
        <f ca="1">IF('Clinic Model'!$P$16="Annuity",-IFERROR(PPMT(D2_I/12,$C154,D2_T,OFFSET(F$131,,-$C154+1),0),),IFERROR(IF($C154=0,0,OFFSET(F$131,,-$C154+1)/D2_T),0))</f>
        <v>0</v>
      </c>
      <c r="H154" s="548">
        <f ca="1">IF('Clinic Model'!$P$16="Annuity",-IFERROR(PPMT(D2_I/12,$C154,D2_T,OFFSET(G$131,,-$C154+1),0),),IFERROR(IF($C154=0,0,OFFSET(G$131,,-$C154+1)/D2_T),0))</f>
        <v>0</v>
      </c>
      <c r="I154" s="548">
        <f ca="1">IF('Clinic Model'!$P$16="Annuity",-IFERROR(PPMT(D2_I/12,$C154,D2_T,OFFSET(H$131,,-$C154+1),0),),IFERROR(IF($C154=0,0,OFFSET(H$131,,-$C154+1)/D2_T),0))</f>
        <v>0</v>
      </c>
      <c r="J154" s="548">
        <f ca="1">IF('Clinic Model'!$P$16="Annuity",-IFERROR(PPMT(D2_I/12,$C154,D2_T,OFFSET(I$131,,-$C154+1),0),),IFERROR(IF($C154=0,0,OFFSET(I$131,,-$C154+1)/D2_T),0))</f>
        <v>0</v>
      </c>
      <c r="K154" s="548">
        <f ca="1">IF('Clinic Model'!$P$16="Annuity",-IFERROR(PPMT(D2_I/12,$C154,D2_T,OFFSET(J$131,,-$C154+1),0),),IFERROR(IF($C154=0,0,OFFSET(J$131,,-$C154+1)/D2_T),0))</f>
        <v>0</v>
      </c>
      <c r="L154" s="548">
        <f ca="1">IF('Clinic Model'!$P$16="Annuity",-IFERROR(PPMT(D2_I/12,$C154,D2_T,OFFSET(K$131,,-$C154+1),0),),IFERROR(IF($C154=0,0,OFFSET(K$131,,-$C154+1)/D2_T),0))</f>
        <v>0</v>
      </c>
      <c r="M154" s="548">
        <f ca="1">IF('Clinic Model'!$P$16="Annuity",-IFERROR(PPMT(D2_I/12,$C154,D2_T,OFFSET(L$131,,-$C154+1),0),),IFERROR(IF($C154=0,0,OFFSET(L$131,,-$C154+1)/D2_T),0))</f>
        <v>0</v>
      </c>
      <c r="N154" s="548">
        <f ca="1">IF('Clinic Model'!$P$16="Annuity",-IFERROR(PPMT(D2_I/12,$C154,D2_T,OFFSET(M$131,,-$C154+1),0),),IFERROR(IF($C154=0,0,OFFSET(M$131,,-$C154+1)/D2_T),0))</f>
        <v>0</v>
      </c>
      <c r="O154" s="548">
        <f ca="1">IF('Clinic Model'!$P$16="Annuity",-IFERROR(PPMT(D2_I/12,$C154,D2_T,OFFSET(N$131,,-$C154+1),0),),IFERROR(IF($C154=0,0,OFFSET(N$131,,-$C154+1)/D2_T),0))</f>
        <v>0</v>
      </c>
      <c r="P154" s="548">
        <f ca="1">IF('Clinic Model'!$P$16="Annuity",-IFERROR(PPMT(D2_I/12,$C154,D2_T,OFFSET(O$131,,-$C154+1),0),),IFERROR(IF($C154=0,0,OFFSET(O$131,,-$C154+1)/D2_T),0))</f>
        <v>0</v>
      </c>
      <c r="Q154" s="548">
        <f ca="1">IF('Clinic Model'!$P$16="Annuity",-IFERROR(PPMT(D2_I/12,$C154,D2_T,OFFSET(P$131,,-$C154+1),0),),IFERROR(IF($C154=0,0,OFFSET(P$131,,-$C154+1)/D2_T),0))</f>
        <v>0</v>
      </c>
      <c r="R154" s="548">
        <f ca="1">IF('Clinic Model'!$P$16="Annuity",-IFERROR(PPMT(D2_I/12,$C154,D2_T,OFFSET(Q$131,,-$C154+1),0),),IFERROR(IF($C154=0,0,OFFSET(Q$131,,-$C154+1)/D2_T),0))</f>
        <v>0</v>
      </c>
      <c r="S154" s="548">
        <f ca="1">IF('Clinic Model'!$P$16="Annuity",-IFERROR(PPMT(D2_I/12,$C154,D2_T,OFFSET(R$131,,-$C154+1),0),),IFERROR(IF($C154=0,0,OFFSET(R$131,,-$C154+1)/D2_T),0))</f>
        <v>0</v>
      </c>
      <c r="T154" s="548">
        <f ca="1">IF('Clinic Model'!$P$16="Annuity",-IFERROR(PPMT(D2_I/12,$C154,D2_T,OFFSET(S$131,,-$C154+1),0),),IFERROR(IF($C154=0,0,OFFSET(S$131,,-$C154+1)/D2_T),0))</f>
        <v>0</v>
      </c>
      <c r="U154" s="548">
        <f ca="1">IF('Clinic Model'!$P$16="Annuity",-IFERROR(PPMT(D2_I/12,$C154,D2_T,OFFSET(T$131,,-$C154+1),0),),IFERROR(IF($C154=0,0,OFFSET(T$131,,-$C154+1)/D2_T),0))</f>
        <v>0</v>
      </c>
      <c r="V154" s="548">
        <f ca="1">IF('Clinic Model'!$P$16="Annuity",-IFERROR(PPMT(D2_I/12,$C154,D2_T,OFFSET(U$131,,-$C154+1),0),),IFERROR(IF($C154=0,0,OFFSET(U$131,,-$C154+1)/D2_T),0))</f>
        <v>0</v>
      </c>
      <c r="W154" s="548">
        <f ca="1">IF('Clinic Model'!$P$16="Annuity",-IFERROR(PPMT(D2_I/12,$C154,D2_T,OFFSET(V$131,,-$C154+1),0),),IFERROR(IF($C154=0,0,OFFSET(V$131,,-$C154+1)/D2_T),0))</f>
        <v>0</v>
      </c>
      <c r="X154" s="548">
        <f ca="1">IF('Clinic Model'!$P$16="Annuity",-IFERROR(PPMT(D2_I/12,$C154,D2_T,OFFSET(W$131,,-$C154+1),0),),IFERROR(IF($C154=0,0,OFFSET(W$131,,-$C154+1)/D2_T),0))</f>
        <v>0</v>
      </c>
      <c r="Y154" s="548">
        <f ca="1">IF('Clinic Model'!$P$16="Annuity",-IFERROR(PPMT(D2_I/12,$C154,D2_T,OFFSET(X$131,,-$C154+1),0),),IFERROR(IF($C154=0,0,OFFSET(X$131,,-$C154+1)/D2_T),0))</f>
        <v>0</v>
      </c>
      <c r="Z154" s="548">
        <f ca="1">IF('Clinic Model'!$P$16="Annuity",-IFERROR(PPMT(D2_I/12,$C154,D2_T,OFFSET(Y$131,,-$C154+1),0),),IFERROR(IF($C154=0,0,OFFSET(Y$131,,-$C154+1)/D2_T),0))</f>
        <v>0</v>
      </c>
      <c r="AA154" s="548">
        <f ca="1">IF('Clinic Model'!$P$16="Annuity",-IFERROR(PPMT(D2_I/12,$C154,D2_T,OFFSET(Z$131,,-$C154+1),0),),IFERROR(IF($C154=0,0,OFFSET(Z$131,,-$C154+1)/D2_T),0))</f>
        <v>0</v>
      </c>
      <c r="AB154" s="548">
        <f ca="1">IF('Clinic Model'!$P$16="Annuity",-IFERROR(PPMT(D2_I/12,$C154,D2_T,OFFSET(AA$131,,-$C154+1),0),),IFERROR(IF($C154=0,0,OFFSET(AA$131,,-$C154+1)/D2_T),0))</f>
        <v>0</v>
      </c>
      <c r="AC154" s="548">
        <f ca="1">IF('Clinic Model'!$P$16="Annuity",-IFERROR(PPMT(D2_I/12,$C154,D2_T,OFFSET(AB$131,,-$C154+1),0),),IFERROR(IF($C154=0,0,OFFSET(AB$131,,-$C154+1)/D2_T),0))</f>
        <v>0</v>
      </c>
      <c r="AD154" s="548">
        <f ca="1">IF('Clinic Model'!$P$16="Annuity",-IFERROR(PPMT(D2_I/12,$C154,D2_T,OFFSET(AC$131,,-$C154+1),0),),IFERROR(IF($C154=0,0,OFFSET(AC$131,,-$C154+1)/D2_T),0))</f>
        <v>0</v>
      </c>
      <c r="AE154" s="548">
        <f ca="1">IF('Clinic Model'!$P$16="Annuity",-IFERROR(PPMT(D2_I/12,$C154,D2_T,OFFSET(AD$131,,-$C154+1),0),),IFERROR(IF($C154=0,0,OFFSET(AD$131,,-$C154+1)/D2_T),0))</f>
        <v>0</v>
      </c>
      <c r="AF154" s="548">
        <f ca="1">IF('Clinic Model'!$P$16="Annuity",-IFERROR(PPMT(D2_I/12,$C154,D2_T,OFFSET(AE$131,,-$C154+1),0),),IFERROR(IF($C154=0,0,OFFSET(AE$131,,-$C154+1)/D2_T),0))</f>
        <v>0</v>
      </c>
      <c r="AG154" s="548">
        <f ca="1">IF('Clinic Model'!$P$16="Annuity",-IFERROR(PPMT(D2_I/12,$C154,D2_T,OFFSET(AF$131,,-$C154+1),0),),IFERROR(IF($C154=0,0,OFFSET(AF$131,,-$C154+1)/D2_T),0))</f>
        <v>0</v>
      </c>
      <c r="AH154" s="548">
        <f ca="1">IF('Clinic Model'!$P$16="Annuity",-IFERROR(PPMT(D2_I/12,$C154,D2_T,OFFSET(AG$131,,-$C154+1),0),),IFERROR(IF($C154=0,0,OFFSET(AG$131,,-$C154+1)/D2_T),0))</f>
        <v>0</v>
      </c>
      <c r="AI154" s="548">
        <f ca="1">IF('Clinic Model'!$P$16="Annuity",-IFERROR(PPMT(D2_I/12,$C154,D2_T,OFFSET(AH$131,,-$C154+1),0),),IFERROR(IF($C154=0,0,OFFSET(AH$131,,-$C154+1)/D2_T),0))</f>
        <v>0</v>
      </c>
      <c r="AJ154" s="548">
        <f ca="1">IF('Clinic Model'!$P$16="Annuity",-IFERROR(PPMT(D2_I/12,$C154,D2_T,OFFSET(AI$131,,-$C154+1),0),),IFERROR(IF($C154=0,0,OFFSET(AI$131,,-$C154+1)/D2_T),0))</f>
        <v>0</v>
      </c>
      <c r="AK154" s="548">
        <f ca="1">IF('Clinic Model'!$P$16="Annuity",-IFERROR(PPMT(D2_I/12,$C154,D2_T,OFFSET(AJ$131,,-$C154+1),0),),IFERROR(IF($C154=0,0,OFFSET(AJ$131,,-$C154+1)/D2_T),0))</f>
        <v>0</v>
      </c>
      <c r="AL154" s="548">
        <f ca="1">IF('Clinic Model'!$P$16="Annuity",-IFERROR(PPMT(D2_I/12,$C154,D2_T,OFFSET(AK$131,,-$C154+1),0),),IFERROR(IF($C154=0,0,OFFSET(AK$131,,-$C154+1)/D2_T),0))</f>
        <v>0</v>
      </c>
      <c r="AM154" s="548">
        <f ca="1">IF('Clinic Model'!$P$16="Annuity",-IFERROR(PPMT(D2_I/12,$C154,D2_T,OFFSET(AL$131,,-$C154+1),0),),IFERROR(IF($C154=0,0,OFFSET(AL$131,,-$C154+1)/D2_T),0))</f>
        <v>0</v>
      </c>
      <c r="AN154" s="548">
        <f ca="1">IF('Clinic Model'!$P$16="Annuity",-IFERROR(PPMT(D2_I/12,$C154,D2_T,OFFSET(AM$131,,-$C154+1),0),),IFERROR(IF($C154=0,0,OFFSET(AM$131,,-$C154+1)/D2_T),0))</f>
        <v>0</v>
      </c>
      <c r="AO154" s="548">
        <f ca="1">IF('Clinic Model'!$P$16="Annuity",-IFERROR(PPMT(D2_I/12,$C154,D2_T,OFFSET(AN$131,,-$C154+1),0),),IFERROR(IF($C154=0,0,OFFSET(AN$131,,-$C154+1)/D2_T),0))</f>
        <v>0</v>
      </c>
      <c r="AP154" s="548">
        <f ca="1">IF('Clinic Model'!$P$16="Annuity",-IFERROR(PPMT(D2_I/12,$C154,D2_T,OFFSET(AO$131,,-$C154+1),0),),IFERROR(IF($C154=0,0,OFFSET(AO$131,,-$C154+1)/D2_T),0))</f>
        <v>0</v>
      </c>
      <c r="AQ154" s="548">
        <f ca="1">IF('Clinic Model'!$P$16="Annuity",-IFERROR(PPMT(D2_I/12,$C154,D2_T,OFFSET(AP$131,,-$C154+1),0),),IFERROR(IF($C154=0,0,OFFSET(AP$131,,-$C154+1)/D2_T),0))</f>
        <v>0</v>
      </c>
      <c r="AR154" s="548">
        <f ca="1">IF('Clinic Model'!$P$16="Annuity",-IFERROR(PPMT(D2_I/12,$C154,D2_T,OFFSET(AQ$131,,-$C154+1),0),),IFERROR(IF($C154=0,0,OFFSET(AQ$131,,-$C154+1)/D2_T),0))</f>
        <v>0</v>
      </c>
      <c r="AS154" s="548">
        <f ca="1">IF('Clinic Model'!$P$16="Annuity",-IFERROR(PPMT(D2_I/12,$C154,D2_T,OFFSET(AR$131,,-$C154+1),0),),IFERROR(IF($C154=0,0,OFFSET(AR$131,,-$C154+1)/D2_T),0))</f>
        <v>0</v>
      </c>
      <c r="AT154" s="548">
        <f ca="1">IF('Clinic Model'!$P$16="Annuity",-IFERROR(PPMT(D2_I/12,$C154,D2_T,OFFSET(AS$131,,-$C154+1),0),),IFERROR(IF($C154=0,0,OFFSET(AS$131,,-$C154+1)/D2_T),0))</f>
        <v>0</v>
      </c>
      <c r="AU154" s="548">
        <f ca="1">IF('Clinic Model'!$P$16="Annuity",-IFERROR(PPMT(D2_I/12,$C154,D2_T,OFFSET(AT$131,,-$C154+1),0),),IFERROR(IF($C154=0,0,OFFSET(AT$131,,-$C154+1)/D2_T),0))</f>
        <v>0</v>
      </c>
      <c r="AV154" s="548">
        <f ca="1">IF('Clinic Model'!$P$16="Annuity",-IFERROR(PPMT(D2_I/12,$C154,D2_T,OFFSET(AU$131,,-$C154+1),0),),IFERROR(IF($C154=0,0,OFFSET(AU$131,,-$C154+1)/D2_T),0))</f>
        <v>0</v>
      </c>
      <c r="AW154" s="548">
        <f ca="1">IF('Clinic Model'!$P$16="Annuity",-IFERROR(PPMT(D2_I/12,$C154,D2_T,OFFSET(AV$131,,-$C154+1),0),),IFERROR(IF($C154=0,0,OFFSET(AV$131,,-$C154+1)/D2_T),0))</f>
        <v>0</v>
      </c>
      <c r="AX154" s="548">
        <f ca="1">IF('Clinic Model'!$P$16="Annuity",-IFERROR(PPMT(D2_I/12,$C154,D2_T,OFFSET(AW$131,,-$C154+1),0),),IFERROR(IF($C154=0,0,OFFSET(AW$131,,-$C154+1)/D2_T),0))</f>
        <v>0</v>
      </c>
      <c r="AY154" s="548">
        <f ca="1">IF('Clinic Model'!$P$16="Annuity",-IFERROR(PPMT(D2_I/12,$C154,D2_T,OFFSET(AX$131,,-$C154+1),0),),IFERROR(IF($C154=0,0,OFFSET(AX$131,,-$C154+1)/D2_T),0))</f>
        <v>0</v>
      </c>
      <c r="AZ154" s="548">
        <f ca="1">IF('Clinic Model'!$P$16="Annuity",-IFERROR(PPMT(D2_I/12,$C154,D2_T,OFFSET(AY$131,,-$C154+1),0),),IFERROR(IF($C154=0,0,OFFSET(AY$131,,-$C154+1)/D2_T),0))</f>
        <v>0</v>
      </c>
      <c r="BA154" s="548">
        <f ca="1">IF('Clinic Model'!$P$16="Annuity",-IFERROR(PPMT(D2_I/12,$C154,D2_T,OFFSET(AZ$131,,-$C154+1),0),),IFERROR(IF($C154=0,0,OFFSET(AZ$131,,-$C154+1)/D2_T),0))</f>
        <v>0</v>
      </c>
      <c r="BB154" s="548">
        <f ca="1">IF('Clinic Model'!$P$16="Annuity",-IFERROR(PPMT(D2_I/12,$C154,D2_T,OFFSET(BA$131,,-$C154+1),0),),IFERROR(IF($C154=0,0,OFFSET(BA$131,,-$C154+1)/D2_T),0))</f>
        <v>0</v>
      </c>
      <c r="BC154" s="548">
        <f ca="1">IF('Clinic Model'!$P$16="Annuity",-IFERROR(PPMT(D2_I/12,$C154,D2_T,OFFSET(BB$131,,-$C154+1),0),),IFERROR(IF($C154=0,0,OFFSET(BB$131,,-$C154+1)/D2_T),0))</f>
        <v>0</v>
      </c>
      <c r="BD154" s="548">
        <f ca="1">IF('Clinic Model'!$P$16="Annuity",-IFERROR(PPMT(D2_I/12,$C154,D2_T,OFFSET(BC$131,,-$C154+1),0),),IFERROR(IF($C154=0,0,OFFSET(BC$131,,-$C154+1)/D2_T),0))</f>
        <v>0</v>
      </c>
      <c r="BE154" s="548">
        <f ca="1">IF('Clinic Model'!$P$16="Annuity",-IFERROR(PPMT(D2_I/12,$C154,D2_T,OFFSET(BD$131,,-$C154+1),0),),IFERROR(IF($C154=0,0,OFFSET(BD$131,,-$C154+1)/D2_T),0))</f>
        <v>0</v>
      </c>
      <c r="BF154" s="548">
        <f ca="1">IF('Clinic Model'!$P$16="Annuity",-IFERROR(PPMT(D2_I/12,$C154,D2_T,OFFSET(BE$131,,-$C154+1),0),),IFERROR(IF($C154=0,0,OFFSET(BE$131,,-$C154+1)/D2_T),0))</f>
        <v>0</v>
      </c>
      <c r="BG154" s="548">
        <f ca="1">IF('Clinic Model'!$P$16="Annuity",-IFERROR(PPMT(D2_I/12,$C154,D2_T,OFFSET(BF$131,,-$C154+1),0),),IFERROR(IF($C154=0,0,OFFSET(BF$131,,-$C154+1)/D2_T),0))</f>
        <v>0</v>
      </c>
      <c r="BH154" s="548">
        <f ca="1">IF('Clinic Model'!$P$16="Annuity",-IFERROR(PPMT(D2_I/12,$C154,D2_T,OFFSET(BG$131,,-$C154+1),0),),IFERROR(IF($C154=0,0,OFFSET(BG$131,,-$C154+1)/D2_T),0))</f>
        <v>0</v>
      </c>
      <c r="BI154" s="548">
        <f ca="1">IF('Clinic Model'!$P$16="Annuity",-IFERROR(PPMT(D2_I/12,$C154,D2_T,OFFSET(BH$131,,-$C154+1),0),),IFERROR(IF($C154=0,0,OFFSET(BH$131,,-$C154+1)/D2_T),0))</f>
        <v>0</v>
      </c>
      <c r="BJ154" s="548">
        <f ca="1">IF('Clinic Model'!$P$16="Annuity",-IFERROR(PPMT(D2_I/12,$C154,D2_T,OFFSET(BI$131,,-$C154+1),0),),IFERROR(IF($C154=0,0,OFFSET(BI$131,,-$C154+1)/D2_T),0))</f>
        <v>0</v>
      </c>
      <c r="BK154" s="548">
        <f ca="1">IF('Clinic Model'!$P$16="Annuity",-IFERROR(PPMT(D2_I/12,$C154,D2_T,OFFSET(BJ$131,,-$C154+1),0),),IFERROR(IF($C154=0,0,OFFSET(BJ$131,,-$C154+1)/D2_T),0))</f>
        <v>0</v>
      </c>
      <c r="BL154" s="548">
        <f ca="1">IF('Clinic Model'!$P$16="Annuity",-IFERROR(PPMT(D2_I/12,$C154,D2_T,OFFSET(BK$131,,-$C154+1),0),),IFERROR(IF($C154=0,0,OFFSET(BK$131,,-$C154+1)/D2_T),0))</f>
        <v>0</v>
      </c>
    </row>
    <row r="155" spans="1:64" ht="10.5" hidden="1" customHeight="1" outlineLevel="1" x14ac:dyDescent="0.3">
      <c r="A155" s="105"/>
      <c r="B155" s="504"/>
      <c r="C155" s="105">
        <f t="shared" si="12"/>
        <v>0</v>
      </c>
      <c r="E155" s="548">
        <f ca="1">IF('Clinic Model'!$P$16="Annuity",-IFERROR(PPMT(D2_I/12,$C155,D2_T,OFFSET(D$131,,-$C155+1),0),),IFERROR(IF($C155=0,0,OFFSET(D$131,,-$C155+1)/D2_T),0))</f>
        <v>0</v>
      </c>
      <c r="F155" s="548">
        <f ca="1">IF('Clinic Model'!$P$16="Annuity",-IFERROR(PPMT(D2_I/12,$C155,D2_T,OFFSET(E$131,,-$C155+1),0),),IFERROR(IF($C155=0,0,OFFSET(E$131,,-$C155+1)/D2_T),0))</f>
        <v>0</v>
      </c>
      <c r="G155" s="548">
        <f ca="1">IF('Clinic Model'!$P$16="Annuity",-IFERROR(PPMT(D2_I/12,$C155,D2_T,OFFSET(F$131,,-$C155+1),0),),IFERROR(IF($C155=0,0,OFFSET(F$131,,-$C155+1)/D2_T),0))</f>
        <v>0</v>
      </c>
      <c r="H155" s="548">
        <f ca="1">IF('Clinic Model'!$P$16="Annuity",-IFERROR(PPMT(D2_I/12,$C155,D2_T,OFFSET(G$131,,-$C155+1),0),),IFERROR(IF($C155=0,0,OFFSET(G$131,,-$C155+1)/D2_T),0))</f>
        <v>0</v>
      </c>
      <c r="I155" s="548">
        <f ca="1">IF('Clinic Model'!$P$16="Annuity",-IFERROR(PPMT(D2_I/12,$C155,D2_T,OFFSET(H$131,,-$C155+1),0),),IFERROR(IF($C155=0,0,OFFSET(H$131,,-$C155+1)/D2_T),0))</f>
        <v>0</v>
      </c>
      <c r="J155" s="548">
        <f ca="1">IF('Clinic Model'!$P$16="Annuity",-IFERROR(PPMT(D2_I/12,$C155,D2_T,OFFSET(I$131,,-$C155+1),0),),IFERROR(IF($C155=0,0,OFFSET(I$131,,-$C155+1)/D2_T),0))</f>
        <v>0</v>
      </c>
      <c r="K155" s="548">
        <f ca="1">IF('Clinic Model'!$P$16="Annuity",-IFERROR(PPMT(D2_I/12,$C155,D2_T,OFFSET(J$131,,-$C155+1),0),),IFERROR(IF($C155=0,0,OFFSET(J$131,,-$C155+1)/D2_T),0))</f>
        <v>0</v>
      </c>
      <c r="L155" s="548">
        <f ca="1">IF('Clinic Model'!$P$16="Annuity",-IFERROR(PPMT(D2_I/12,$C155,D2_T,OFFSET(K$131,,-$C155+1),0),),IFERROR(IF($C155=0,0,OFFSET(K$131,,-$C155+1)/D2_T),0))</f>
        <v>0</v>
      </c>
      <c r="M155" s="548">
        <f ca="1">IF('Clinic Model'!$P$16="Annuity",-IFERROR(PPMT(D2_I/12,$C155,D2_T,OFFSET(L$131,,-$C155+1),0),),IFERROR(IF($C155=0,0,OFFSET(L$131,,-$C155+1)/D2_T),0))</f>
        <v>0</v>
      </c>
      <c r="N155" s="548">
        <f ca="1">IF('Clinic Model'!$P$16="Annuity",-IFERROR(PPMT(D2_I/12,$C155,D2_T,OFFSET(M$131,,-$C155+1),0),),IFERROR(IF($C155=0,0,OFFSET(M$131,,-$C155+1)/D2_T),0))</f>
        <v>0</v>
      </c>
      <c r="O155" s="548">
        <f ca="1">IF('Clinic Model'!$P$16="Annuity",-IFERROR(PPMT(D2_I/12,$C155,D2_T,OFFSET(N$131,,-$C155+1),0),),IFERROR(IF($C155=0,0,OFFSET(N$131,,-$C155+1)/D2_T),0))</f>
        <v>0</v>
      </c>
      <c r="P155" s="548">
        <f ca="1">IF('Clinic Model'!$P$16="Annuity",-IFERROR(PPMT(D2_I/12,$C155,D2_T,OFFSET(O$131,,-$C155+1),0),),IFERROR(IF($C155=0,0,OFFSET(O$131,,-$C155+1)/D2_T),0))</f>
        <v>0</v>
      </c>
      <c r="Q155" s="548">
        <f ca="1">IF('Clinic Model'!$P$16="Annuity",-IFERROR(PPMT(D2_I/12,$C155,D2_T,OFFSET(P$131,,-$C155+1),0),),IFERROR(IF($C155=0,0,OFFSET(P$131,,-$C155+1)/D2_T),0))</f>
        <v>0</v>
      </c>
      <c r="R155" s="548">
        <f ca="1">IF('Clinic Model'!$P$16="Annuity",-IFERROR(PPMT(D2_I/12,$C155,D2_T,OFFSET(Q$131,,-$C155+1),0),),IFERROR(IF($C155=0,0,OFFSET(Q$131,,-$C155+1)/D2_T),0))</f>
        <v>0</v>
      </c>
      <c r="S155" s="548">
        <f ca="1">IF('Clinic Model'!$P$16="Annuity",-IFERROR(PPMT(D2_I/12,$C155,D2_T,OFFSET(R$131,,-$C155+1),0),),IFERROR(IF($C155=0,0,OFFSET(R$131,,-$C155+1)/D2_T),0))</f>
        <v>0</v>
      </c>
      <c r="T155" s="548">
        <f ca="1">IF('Clinic Model'!$P$16="Annuity",-IFERROR(PPMT(D2_I/12,$C155,D2_T,OFFSET(S$131,,-$C155+1),0),),IFERROR(IF($C155=0,0,OFFSET(S$131,,-$C155+1)/D2_T),0))</f>
        <v>0</v>
      </c>
      <c r="U155" s="548">
        <f ca="1">IF('Clinic Model'!$P$16="Annuity",-IFERROR(PPMT(D2_I/12,$C155,D2_T,OFFSET(T$131,,-$C155+1),0),),IFERROR(IF($C155=0,0,OFFSET(T$131,,-$C155+1)/D2_T),0))</f>
        <v>0</v>
      </c>
      <c r="V155" s="548">
        <f ca="1">IF('Clinic Model'!$P$16="Annuity",-IFERROR(PPMT(D2_I/12,$C155,D2_T,OFFSET(U$131,,-$C155+1),0),),IFERROR(IF($C155=0,0,OFFSET(U$131,,-$C155+1)/D2_T),0))</f>
        <v>0</v>
      </c>
      <c r="W155" s="548">
        <f ca="1">IF('Clinic Model'!$P$16="Annuity",-IFERROR(PPMT(D2_I/12,$C155,D2_T,OFFSET(V$131,,-$C155+1),0),),IFERROR(IF($C155=0,0,OFFSET(V$131,,-$C155+1)/D2_T),0))</f>
        <v>0</v>
      </c>
      <c r="X155" s="548">
        <f ca="1">IF('Clinic Model'!$P$16="Annuity",-IFERROR(PPMT(D2_I/12,$C155,D2_T,OFFSET(W$131,,-$C155+1),0),),IFERROR(IF($C155=0,0,OFFSET(W$131,,-$C155+1)/D2_T),0))</f>
        <v>0</v>
      </c>
      <c r="Y155" s="548">
        <f ca="1">IF('Clinic Model'!$P$16="Annuity",-IFERROR(PPMT(D2_I/12,$C155,D2_T,OFFSET(X$131,,-$C155+1),0),),IFERROR(IF($C155=0,0,OFFSET(X$131,,-$C155+1)/D2_T),0))</f>
        <v>0</v>
      </c>
      <c r="Z155" s="548">
        <f ca="1">IF('Clinic Model'!$P$16="Annuity",-IFERROR(PPMT(D2_I/12,$C155,D2_T,OFFSET(Y$131,,-$C155+1),0),),IFERROR(IF($C155=0,0,OFFSET(Y$131,,-$C155+1)/D2_T),0))</f>
        <v>0</v>
      </c>
      <c r="AA155" s="548">
        <f ca="1">IF('Clinic Model'!$P$16="Annuity",-IFERROR(PPMT(D2_I/12,$C155,D2_T,OFFSET(Z$131,,-$C155+1),0),),IFERROR(IF($C155=0,0,OFFSET(Z$131,,-$C155+1)/D2_T),0))</f>
        <v>0</v>
      </c>
      <c r="AB155" s="548">
        <f ca="1">IF('Clinic Model'!$P$16="Annuity",-IFERROR(PPMT(D2_I/12,$C155,D2_T,OFFSET(AA$131,,-$C155+1),0),),IFERROR(IF($C155=0,0,OFFSET(AA$131,,-$C155+1)/D2_T),0))</f>
        <v>0</v>
      </c>
      <c r="AC155" s="548">
        <f ca="1">IF('Clinic Model'!$P$16="Annuity",-IFERROR(PPMT(D2_I/12,$C155,D2_T,OFFSET(AB$131,,-$C155+1),0),),IFERROR(IF($C155=0,0,OFFSET(AB$131,,-$C155+1)/D2_T),0))</f>
        <v>0</v>
      </c>
      <c r="AD155" s="548">
        <f ca="1">IF('Clinic Model'!$P$16="Annuity",-IFERROR(PPMT(D2_I/12,$C155,D2_T,OFFSET(AC$131,,-$C155+1),0),),IFERROR(IF($C155=0,0,OFFSET(AC$131,,-$C155+1)/D2_T),0))</f>
        <v>0</v>
      </c>
      <c r="AE155" s="548">
        <f ca="1">IF('Clinic Model'!$P$16="Annuity",-IFERROR(PPMT(D2_I/12,$C155,D2_T,OFFSET(AD$131,,-$C155+1),0),),IFERROR(IF($C155=0,0,OFFSET(AD$131,,-$C155+1)/D2_T),0))</f>
        <v>0</v>
      </c>
      <c r="AF155" s="548">
        <f ca="1">IF('Clinic Model'!$P$16="Annuity",-IFERROR(PPMT(D2_I/12,$C155,D2_T,OFFSET(AE$131,,-$C155+1),0),),IFERROR(IF($C155=0,0,OFFSET(AE$131,,-$C155+1)/D2_T),0))</f>
        <v>0</v>
      </c>
      <c r="AG155" s="548">
        <f ca="1">IF('Clinic Model'!$P$16="Annuity",-IFERROR(PPMT(D2_I/12,$C155,D2_T,OFFSET(AF$131,,-$C155+1),0),),IFERROR(IF($C155=0,0,OFFSET(AF$131,,-$C155+1)/D2_T),0))</f>
        <v>0</v>
      </c>
      <c r="AH155" s="548">
        <f ca="1">IF('Clinic Model'!$P$16="Annuity",-IFERROR(PPMT(D2_I/12,$C155,D2_T,OFFSET(AG$131,,-$C155+1),0),),IFERROR(IF($C155=0,0,OFFSET(AG$131,,-$C155+1)/D2_T),0))</f>
        <v>0</v>
      </c>
      <c r="AI155" s="548">
        <f ca="1">IF('Clinic Model'!$P$16="Annuity",-IFERROR(PPMT(D2_I/12,$C155,D2_T,OFFSET(AH$131,,-$C155+1),0),),IFERROR(IF($C155=0,0,OFFSET(AH$131,,-$C155+1)/D2_T),0))</f>
        <v>0</v>
      </c>
      <c r="AJ155" s="548">
        <f ca="1">IF('Clinic Model'!$P$16="Annuity",-IFERROR(PPMT(D2_I/12,$C155,D2_T,OFFSET(AI$131,,-$C155+1),0),),IFERROR(IF($C155=0,0,OFFSET(AI$131,,-$C155+1)/D2_T),0))</f>
        <v>0</v>
      </c>
      <c r="AK155" s="548">
        <f ca="1">IF('Clinic Model'!$P$16="Annuity",-IFERROR(PPMT(D2_I/12,$C155,D2_T,OFFSET(AJ$131,,-$C155+1),0),),IFERROR(IF($C155=0,0,OFFSET(AJ$131,,-$C155+1)/D2_T),0))</f>
        <v>0</v>
      </c>
      <c r="AL155" s="548">
        <f ca="1">IF('Clinic Model'!$P$16="Annuity",-IFERROR(PPMT(D2_I/12,$C155,D2_T,OFFSET(AK$131,,-$C155+1),0),),IFERROR(IF($C155=0,0,OFFSET(AK$131,,-$C155+1)/D2_T),0))</f>
        <v>0</v>
      </c>
      <c r="AM155" s="548">
        <f ca="1">IF('Clinic Model'!$P$16="Annuity",-IFERROR(PPMT(D2_I/12,$C155,D2_T,OFFSET(AL$131,,-$C155+1),0),),IFERROR(IF($C155=0,0,OFFSET(AL$131,,-$C155+1)/D2_T),0))</f>
        <v>0</v>
      </c>
      <c r="AN155" s="548">
        <f ca="1">IF('Clinic Model'!$P$16="Annuity",-IFERROR(PPMT(D2_I/12,$C155,D2_T,OFFSET(AM$131,,-$C155+1),0),),IFERROR(IF($C155=0,0,OFFSET(AM$131,,-$C155+1)/D2_T),0))</f>
        <v>0</v>
      </c>
      <c r="AO155" s="548">
        <f ca="1">IF('Clinic Model'!$P$16="Annuity",-IFERROR(PPMT(D2_I/12,$C155,D2_T,OFFSET(AN$131,,-$C155+1),0),),IFERROR(IF($C155=0,0,OFFSET(AN$131,,-$C155+1)/D2_T),0))</f>
        <v>0</v>
      </c>
      <c r="AP155" s="548">
        <f ca="1">IF('Clinic Model'!$P$16="Annuity",-IFERROR(PPMT(D2_I/12,$C155,D2_T,OFFSET(AO$131,,-$C155+1),0),),IFERROR(IF($C155=0,0,OFFSET(AO$131,,-$C155+1)/D2_T),0))</f>
        <v>0</v>
      </c>
      <c r="AQ155" s="548">
        <f ca="1">IF('Clinic Model'!$P$16="Annuity",-IFERROR(PPMT(D2_I/12,$C155,D2_T,OFFSET(AP$131,,-$C155+1),0),),IFERROR(IF($C155=0,0,OFFSET(AP$131,,-$C155+1)/D2_T),0))</f>
        <v>0</v>
      </c>
      <c r="AR155" s="548">
        <f ca="1">IF('Clinic Model'!$P$16="Annuity",-IFERROR(PPMT(D2_I/12,$C155,D2_T,OFFSET(AQ$131,,-$C155+1),0),),IFERROR(IF($C155=0,0,OFFSET(AQ$131,,-$C155+1)/D2_T),0))</f>
        <v>0</v>
      </c>
      <c r="AS155" s="548">
        <f ca="1">IF('Clinic Model'!$P$16="Annuity",-IFERROR(PPMT(D2_I/12,$C155,D2_T,OFFSET(AR$131,,-$C155+1),0),),IFERROR(IF($C155=0,0,OFFSET(AR$131,,-$C155+1)/D2_T),0))</f>
        <v>0</v>
      </c>
      <c r="AT155" s="548">
        <f ca="1">IF('Clinic Model'!$P$16="Annuity",-IFERROR(PPMT(D2_I/12,$C155,D2_T,OFFSET(AS$131,,-$C155+1),0),),IFERROR(IF($C155=0,0,OFFSET(AS$131,,-$C155+1)/D2_T),0))</f>
        <v>0</v>
      </c>
      <c r="AU155" s="548">
        <f ca="1">IF('Clinic Model'!$P$16="Annuity",-IFERROR(PPMT(D2_I/12,$C155,D2_T,OFFSET(AT$131,,-$C155+1),0),),IFERROR(IF($C155=0,0,OFFSET(AT$131,,-$C155+1)/D2_T),0))</f>
        <v>0</v>
      </c>
      <c r="AV155" s="548">
        <f ca="1">IF('Clinic Model'!$P$16="Annuity",-IFERROR(PPMT(D2_I/12,$C155,D2_T,OFFSET(AU$131,,-$C155+1),0),),IFERROR(IF($C155=0,0,OFFSET(AU$131,,-$C155+1)/D2_T),0))</f>
        <v>0</v>
      </c>
      <c r="AW155" s="548">
        <f ca="1">IF('Clinic Model'!$P$16="Annuity",-IFERROR(PPMT(D2_I/12,$C155,D2_T,OFFSET(AV$131,,-$C155+1),0),),IFERROR(IF($C155=0,0,OFFSET(AV$131,,-$C155+1)/D2_T),0))</f>
        <v>0</v>
      </c>
      <c r="AX155" s="548">
        <f ca="1">IF('Clinic Model'!$P$16="Annuity",-IFERROR(PPMT(D2_I/12,$C155,D2_T,OFFSET(AW$131,,-$C155+1),0),),IFERROR(IF($C155=0,0,OFFSET(AW$131,,-$C155+1)/D2_T),0))</f>
        <v>0</v>
      </c>
      <c r="AY155" s="548">
        <f ca="1">IF('Clinic Model'!$P$16="Annuity",-IFERROR(PPMT(D2_I/12,$C155,D2_T,OFFSET(AX$131,,-$C155+1),0),),IFERROR(IF($C155=0,0,OFFSET(AX$131,,-$C155+1)/D2_T),0))</f>
        <v>0</v>
      </c>
      <c r="AZ155" s="548">
        <f ca="1">IF('Clinic Model'!$P$16="Annuity",-IFERROR(PPMT(D2_I/12,$C155,D2_T,OFFSET(AY$131,,-$C155+1),0),),IFERROR(IF($C155=0,0,OFFSET(AY$131,,-$C155+1)/D2_T),0))</f>
        <v>0</v>
      </c>
      <c r="BA155" s="548">
        <f ca="1">IF('Clinic Model'!$P$16="Annuity",-IFERROR(PPMT(D2_I/12,$C155,D2_T,OFFSET(AZ$131,,-$C155+1),0),),IFERROR(IF($C155=0,0,OFFSET(AZ$131,,-$C155+1)/D2_T),0))</f>
        <v>0</v>
      </c>
      <c r="BB155" s="548">
        <f ca="1">IF('Clinic Model'!$P$16="Annuity",-IFERROR(PPMT(D2_I/12,$C155,D2_T,OFFSET(BA$131,,-$C155+1),0),),IFERROR(IF($C155=0,0,OFFSET(BA$131,,-$C155+1)/D2_T),0))</f>
        <v>0</v>
      </c>
      <c r="BC155" s="548">
        <f ca="1">IF('Clinic Model'!$P$16="Annuity",-IFERROR(PPMT(D2_I/12,$C155,D2_T,OFFSET(BB$131,,-$C155+1),0),),IFERROR(IF($C155=0,0,OFFSET(BB$131,,-$C155+1)/D2_T),0))</f>
        <v>0</v>
      </c>
      <c r="BD155" s="548">
        <f ca="1">IF('Clinic Model'!$P$16="Annuity",-IFERROR(PPMT(D2_I/12,$C155,D2_T,OFFSET(BC$131,,-$C155+1),0),),IFERROR(IF($C155=0,0,OFFSET(BC$131,,-$C155+1)/D2_T),0))</f>
        <v>0</v>
      </c>
      <c r="BE155" s="548">
        <f ca="1">IF('Clinic Model'!$P$16="Annuity",-IFERROR(PPMT(D2_I/12,$C155,D2_T,OFFSET(BD$131,,-$C155+1),0),),IFERROR(IF($C155=0,0,OFFSET(BD$131,,-$C155+1)/D2_T),0))</f>
        <v>0</v>
      </c>
      <c r="BF155" s="548">
        <f ca="1">IF('Clinic Model'!$P$16="Annuity",-IFERROR(PPMT(D2_I/12,$C155,D2_T,OFFSET(BE$131,,-$C155+1),0),),IFERROR(IF($C155=0,0,OFFSET(BE$131,,-$C155+1)/D2_T),0))</f>
        <v>0</v>
      </c>
      <c r="BG155" s="548">
        <f ca="1">IF('Clinic Model'!$P$16="Annuity",-IFERROR(PPMT(D2_I/12,$C155,D2_T,OFFSET(BF$131,,-$C155+1),0),),IFERROR(IF($C155=0,0,OFFSET(BF$131,,-$C155+1)/D2_T),0))</f>
        <v>0</v>
      </c>
      <c r="BH155" s="548">
        <f ca="1">IF('Clinic Model'!$P$16="Annuity",-IFERROR(PPMT(D2_I/12,$C155,D2_T,OFFSET(BG$131,,-$C155+1),0),),IFERROR(IF($C155=0,0,OFFSET(BG$131,,-$C155+1)/D2_T),0))</f>
        <v>0</v>
      </c>
      <c r="BI155" s="548">
        <f ca="1">IF('Clinic Model'!$P$16="Annuity",-IFERROR(PPMT(D2_I/12,$C155,D2_T,OFFSET(BH$131,,-$C155+1),0),),IFERROR(IF($C155=0,0,OFFSET(BH$131,,-$C155+1)/D2_T),0))</f>
        <v>0</v>
      </c>
      <c r="BJ155" s="548">
        <f ca="1">IF('Clinic Model'!$P$16="Annuity",-IFERROR(PPMT(D2_I/12,$C155,D2_T,OFFSET(BI$131,,-$C155+1),0),),IFERROR(IF($C155=0,0,OFFSET(BI$131,,-$C155+1)/D2_T),0))</f>
        <v>0</v>
      </c>
      <c r="BK155" s="548">
        <f ca="1">IF('Clinic Model'!$P$16="Annuity",-IFERROR(PPMT(D2_I/12,$C155,D2_T,OFFSET(BJ$131,,-$C155+1),0),),IFERROR(IF($C155=0,0,OFFSET(BJ$131,,-$C155+1)/D2_T),0))</f>
        <v>0</v>
      </c>
      <c r="BL155" s="548">
        <f ca="1">IF('Clinic Model'!$P$16="Annuity",-IFERROR(PPMT(D2_I/12,$C155,D2_T,OFFSET(BK$131,,-$C155+1),0),),IFERROR(IF($C155=0,0,OFFSET(BK$131,,-$C155+1)/D2_T),0))</f>
        <v>0</v>
      </c>
    </row>
    <row r="156" spans="1:64" ht="10.5" hidden="1" customHeight="1" outlineLevel="1" x14ac:dyDescent="0.3">
      <c r="A156" s="105"/>
      <c r="B156" s="504"/>
      <c r="C156" s="105">
        <f t="shared" si="12"/>
        <v>0</v>
      </c>
      <c r="E156" s="548">
        <f ca="1">IF('Clinic Model'!$P$16="Annuity",-IFERROR(PPMT(D2_I/12,$C156,D2_T,OFFSET(D$131,,-$C156+1),0),),IFERROR(IF($C156=0,0,OFFSET(D$131,,-$C156+1)/D2_T),0))</f>
        <v>0</v>
      </c>
      <c r="F156" s="548">
        <f ca="1">IF('Clinic Model'!$P$16="Annuity",-IFERROR(PPMT(D2_I/12,$C156,D2_T,OFFSET(E$131,,-$C156+1),0),),IFERROR(IF($C156=0,0,OFFSET(E$131,,-$C156+1)/D2_T),0))</f>
        <v>0</v>
      </c>
      <c r="G156" s="548">
        <f ca="1">IF('Clinic Model'!$P$16="Annuity",-IFERROR(PPMT(D2_I/12,$C156,D2_T,OFFSET(F$131,,-$C156+1),0),),IFERROR(IF($C156=0,0,OFFSET(F$131,,-$C156+1)/D2_T),0))</f>
        <v>0</v>
      </c>
      <c r="H156" s="548">
        <f ca="1">IF('Clinic Model'!$P$16="Annuity",-IFERROR(PPMT(D2_I/12,$C156,D2_T,OFFSET(G$131,,-$C156+1),0),),IFERROR(IF($C156=0,0,OFFSET(G$131,,-$C156+1)/D2_T),0))</f>
        <v>0</v>
      </c>
      <c r="I156" s="548">
        <f ca="1">IF('Clinic Model'!$P$16="Annuity",-IFERROR(PPMT(D2_I/12,$C156,D2_T,OFFSET(H$131,,-$C156+1),0),),IFERROR(IF($C156=0,0,OFFSET(H$131,,-$C156+1)/D2_T),0))</f>
        <v>0</v>
      </c>
      <c r="J156" s="548">
        <f ca="1">IF('Clinic Model'!$P$16="Annuity",-IFERROR(PPMT(D2_I/12,$C156,D2_T,OFFSET(I$131,,-$C156+1),0),),IFERROR(IF($C156=0,0,OFFSET(I$131,,-$C156+1)/D2_T),0))</f>
        <v>0</v>
      </c>
      <c r="K156" s="548">
        <f ca="1">IF('Clinic Model'!$P$16="Annuity",-IFERROR(PPMT(D2_I/12,$C156,D2_T,OFFSET(J$131,,-$C156+1),0),),IFERROR(IF($C156=0,0,OFFSET(J$131,,-$C156+1)/D2_T),0))</f>
        <v>0</v>
      </c>
      <c r="L156" s="548">
        <f ca="1">IF('Clinic Model'!$P$16="Annuity",-IFERROR(PPMT(D2_I/12,$C156,D2_T,OFFSET(K$131,,-$C156+1),0),),IFERROR(IF($C156=0,0,OFFSET(K$131,,-$C156+1)/D2_T),0))</f>
        <v>0</v>
      </c>
      <c r="M156" s="548">
        <f ca="1">IF('Clinic Model'!$P$16="Annuity",-IFERROR(PPMT(D2_I/12,$C156,D2_T,OFFSET(L$131,,-$C156+1),0),),IFERROR(IF($C156=0,0,OFFSET(L$131,,-$C156+1)/D2_T),0))</f>
        <v>0</v>
      </c>
      <c r="N156" s="548">
        <f ca="1">IF('Clinic Model'!$P$16="Annuity",-IFERROR(PPMT(D2_I/12,$C156,D2_T,OFFSET(M$131,,-$C156+1),0),),IFERROR(IF($C156=0,0,OFFSET(M$131,,-$C156+1)/D2_T),0))</f>
        <v>0</v>
      </c>
      <c r="O156" s="548">
        <f ca="1">IF('Clinic Model'!$P$16="Annuity",-IFERROR(PPMT(D2_I/12,$C156,D2_T,OFFSET(N$131,,-$C156+1),0),),IFERROR(IF($C156=0,0,OFFSET(N$131,,-$C156+1)/D2_T),0))</f>
        <v>0</v>
      </c>
      <c r="P156" s="548">
        <f ca="1">IF('Clinic Model'!$P$16="Annuity",-IFERROR(PPMT(D2_I/12,$C156,D2_T,OFFSET(O$131,,-$C156+1),0),),IFERROR(IF($C156=0,0,OFFSET(O$131,,-$C156+1)/D2_T),0))</f>
        <v>0</v>
      </c>
      <c r="Q156" s="548">
        <f ca="1">IF('Clinic Model'!$P$16="Annuity",-IFERROR(PPMT(D2_I/12,$C156,D2_T,OFFSET(P$131,,-$C156+1),0),),IFERROR(IF($C156=0,0,OFFSET(P$131,,-$C156+1)/D2_T),0))</f>
        <v>0</v>
      </c>
      <c r="R156" s="548">
        <f ca="1">IF('Clinic Model'!$P$16="Annuity",-IFERROR(PPMT(D2_I/12,$C156,D2_T,OFFSET(Q$131,,-$C156+1),0),),IFERROR(IF($C156=0,0,OFFSET(Q$131,,-$C156+1)/D2_T),0))</f>
        <v>0</v>
      </c>
      <c r="S156" s="548">
        <f ca="1">IF('Clinic Model'!$P$16="Annuity",-IFERROR(PPMT(D2_I/12,$C156,D2_T,OFFSET(R$131,,-$C156+1),0),),IFERROR(IF($C156=0,0,OFFSET(R$131,,-$C156+1)/D2_T),0))</f>
        <v>0</v>
      </c>
      <c r="T156" s="548">
        <f ca="1">IF('Clinic Model'!$P$16="Annuity",-IFERROR(PPMT(D2_I/12,$C156,D2_T,OFFSET(S$131,,-$C156+1),0),),IFERROR(IF($C156=0,0,OFFSET(S$131,,-$C156+1)/D2_T),0))</f>
        <v>0</v>
      </c>
      <c r="U156" s="548">
        <f ca="1">IF('Clinic Model'!$P$16="Annuity",-IFERROR(PPMT(D2_I/12,$C156,D2_T,OFFSET(T$131,,-$C156+1),0),),IFERROR(IF($C156=0,0,OFFSET(T$131,,-$C156+1)/D2_T),0))</f>
        <v>0</v>
      </c>
      <c r="V156" s="548">
        <f ca="1">IF('Clinic Model'!$P$16="Annuity",-IFERROR(PPMT(D2_I/12,$C156,D2_T,OFFSET(U$131,,-$C156+1),0),),IFERROR(IF($C156=0,0,OFFSET(U$131,,-$C156+1)/D2_T),0))</f>
        <v>0</v>
      </c>
      <c r="W156" s="548">
        <f ca="1">IF('Clinic Model'!$P$16="Annuity",-IFERROR(PPMT(D2_I/12,$C156,D2_T,OFFSET(V$131,,-$C156+1),0),),IFERROR(IF($C156=0,0,OFFSET(V$131,,-$C156+1)/D2_T),0))</f>
        <v>0</v>
      </c>
      <c r="X156" s="548">
        <f ca="1">IF('Clinic Model'!$P$16="Annuity",-IFERROR(PPMT(D2_I/12,$C156,D2_T,OFFSET(W$131,,-$C156+1),0),),IFERROR(IF($C156=0,0,OFFSET(W$131,,-$C156+1)/D2_T),0))</f>
        <v>0</v>
      </c>
      <c r="Y156" s="548">
        <f ca="1">IF('Clinic Model'!$P$16="Annuity",-IFERROR(PPMT(D2_I/12,$C156,D2_T,OFFSET(X$131,,-$C156+1),0),),IFERROR(IF($C156=0,0,OFFSET(X$131,,-$C156+1)/D2_T),0))</f>
        <v>0</v>
      </c>
      <c r="Z156" s="548">
        <f ca="1">IF('Clinic Model'!$P$16="Annuity",-IFERROR(PPMT(D2_I/12,$C156,D2_T,OFFSET(Y$131,,-$C156+1),0),),IFERROR(IF($C156=0,0,OFFSET(Y$131,,-$C156+1)/D2_T),0))</f>
        <v>0</v>
      </c>
      <c r="AA156" s="548">
        <f ca="1">IF('Clinic Model'!$P$16="Annuity",-IFERROR(PPMT(D2_I/12,$C156,D2_T,OFFSET(Z$131,,-$C156+1),0),),IFERROR(IF($C156=0,0,OFFSET(Z$131,,-$C156+1)/D2_T),0))</f>
        <v>0</v>
      </c>
      <c r="AB156" s="548">
        <f ca="1">IF('Clinic Model'!$P$16="Annuity",-IFERROR(PPMT(D2_I/12,$C156,D2_T,OFFSET(AA$131,,-$C156+1),0),),IFERROR(IF($C156=0,0,OFFSET(AA$131,,-$C156+1)/D2_T),0))</f>
        <v>0</v>
      </c>
      <c r="AC156" s="548">
        <f ca="1">IF('Clinic Model'!$P$16="Annuity",-IFERROR(PPMT(D2_I/12,$C156,D2_T,OFFSET(AB$131,,-$C156+1),0),),IFERROR(IF($C156=0,0,OFFSET(AB$131,,-$C156+1)/D2_T),0))</f>
        <v>0</v>
      </c>
      <c r="AD156" s="548">
        <f ca="1">IF('Clinic Model'!$P$16="Annuity",-IFERROR(PPMT(D2_I/12,$C156,D2_T,OFFSET(AC$131,,-$C156+1),0),),IFERROR(IF($C156=0,0,OFFSET(AC$131,,-$C156+1)/D2_T),0))</f>
        <v>0</v>
      </c>
      <c r="AE156" s="548">
        <f ca="1">IF('Clinic Model'!$P$16="Annuity",-IFERROR(PPMT(D2_I/12,$C156,D2_T,OFFSET(AD$131,,-$C156+1),0),),IFERROR(IF($C156=0,0,OFFSET(AD$131,,-$C156+1)/D2_T),0))</f>
        <v>0</v>
      </c>
      <c r="AF156" s="548">
        <f ca="1">IF('Clinic Model'!$P$16="Annuity",-IFERROR(PPMT(D2_I/12,$C156,D2_T,OFFSET(AE$131,,-$C156+1),0),),IFERROR(IF($C156=0,0,OFFSET(AE$131,,-$C156+1)/D2_T),0))</f>
        <v>0</v>
      </c>
      <c r="AG156" s="548">
        <f ca="1">IF('Clinic Model'!$P$16="Annuity",-IFERROR(PPMT(D2_I/12,$C156,D2_T,OFFSET(AF$131,,-$C156+1),0),),IFERROR(IF($C156=0,0,OFFSET(AF$131,,-$C156+1)/D2_T),0))</f>
        <v>0</v>
      </c>
      <c r="AH156" s="548">
        <f ca="1">IF('Clinic Model'!$P$16="Annuity",-IFERROR(PPMT(D2_I/12,$C156,D2_T,OFFSET(AG$131,,-$C156+1),0),),IFERROR(IF($C156=0,0,OFFSET(AG$131,,-$C156+1)/D2_T),0))</f>
        <v>0</v>
      </c>
      <c r="AI156" s="548">
        <f ca="1">IF('Clinic Model'!$P$16="Annuity",-IFERROR(PPMT(D2_I/12,$C156,D2_T,OFFSET(AH$131,,-$C156+1),0),),IFERROR(IF($C156=0,0,OFFSET(AH$131,,-$C156+1)/D2_T),0))</f>
        <v>0</v>
      </c>
      <c r="AJ156" s="548">
        <f ca="1">IF('Clinic Model'!$P$16="Annuity",-IFERROR(PPMT(D2_I/12,$C156,D2_T,OFFSET(AI$131,,-$C156+1),0),),IFERROR(IF($C156=0,0,OFFSET(AI$131,,-$C156+1)/D2_T),0))</f>
        <v>0</v>
      </c>
      <c r="AK156" s="548">
        <f ca="1">IF('Clinic Model'!$P$16="Annuity",-IFERROR(PPMT(D2_I/12,$C156,D2_T,OFFSET(AJ$131,,-$C156+1),0),),IFERROR(IF($C156=0,0,OFFSET(AJ$131,,-$C156+1)/D2_T),0))</f>
        <v>0</v>
      </c>
      <c r="AL156" s="548">
        <f ca="1">IF('Clinic Model'!$P$16="Annuity",-IFERROR(PPMT(D2_I/12,$C156,D2_T,OFFSET(AK$131,,-$C156+1),0),),IFERROR(IF($C156=0,0,OFFSET(AK$131,,-$C156+1)/D2_T),0))</f>
        <v>0</v>
      </c>
      <c r="AM156" s="548">
        <f ca="1">IF('Clinic Model'!$P$16="Annuity",-IFERROR(PPMT(D2_I/12,$C156,D2_T,OFFSET(AL$131,,-$C156+1),0),),IFERROR(IF($C156=0,0,OFFSET(AL$131,,-$C156+1)/D2_T),0))</f>
        <v>0</v>
      </c>
      <c r="AN156" s="548">
        <f ca="1">IF('Clinic Model'!$P$16="Annuity",-IFERROR(PPMT(D2_I/12,$C156,D2_T,OFFSET(AM$131,,-$C156+1),0),),IFERROR(IF($C156=0,0,OFFSET(AM$131,,-$C156+1)/D2_T),0))</f>
        <v>0</v>
      </c>
      <c r="AO156" s="548">
        <f ca="1">IF('Clinic Model'!$P$16="Annuity",-IFERROR(PPMT(D2_I/12,$C156,D2_T,OFFSET(AN$131,,-$C156+1),0),),IFERROR(IF($C156=0,0,OFFSET(AN$131,,-$C156+1)/D2_T),0))</f>
        <v>0</v>
      </c>
      <c r="AP156" s="548">
        <f ca="1">IF('Clinic Model'!$P$16="Annuity",-IFERROR(PPMT(D2_I/12,$C156,D2_T,OFFSET(AO$131,,-$C156+1),0),),IFERROR(IF($C156=0,0,OFFSET(AO$131,,-$C156+1)/D2_T),0))</f>
        <v>0</v>
      </c>
      <c r="AQ156" s="548">
        <f ca="1">IF('Clinic Model'!$P$16="Annuity",-IFERROR(PPMT(D2_I/12,$C156,D2_T,OFFSET(AP$131,,-$C156+1),0),),IFERROR(IF($C156=0,0,OFFSET(AP$131,,-$C156+1)/D2_T),0))</f>
        <v>0</v>
      </c>
      <c r="AR156" s="548">
        <f ca="1">IF('Clinic Model'!$P$16="Annuity",-IFERROR(PPMT(D2_I/12,$C156,D2_T,OFFSET(AQ$131,,-$C156+1),0),),IFERROR(IF($C156=0,0,OFFSET(AQ$131,,-$C156+1)/D2_T),0))</f>
        <v>0</v>
      </c>
      <c r="AS156" s="548">
        <f ca="1">IF('Clinic Model'!$P$16="Annuity",-IFERROR(PPMT(D2_I/12,$C156,D2_T,OFFSET(AR$131,,-$C156+1),0),),IFERROR(IF($C156=0,0,OFFSET(AR$131,,-$C156+1)/D2_T),0))</f>
        <v>0</v>
      </c>
      <c r="AT156" s="548">
        <f ca="1">IF('Clinic Model'!$P$16="Annuity",-IFERROR(PPMT(D2_I/12,$C156,D2_T,OFFSET(AS$131,,-$C156+1),0),),IFERROR(IF($C156=0,0,OFFSET(AS$131,,-$C156+1)/D2_T),0))</f>
        <v>0</v>
      </c>
      <c r="AU156" s="548">
        <f ca="1">IF('Clinic Model'!$P$16="Annuity",-IFERROR(PPMT(D2_I/12,$C156,D2_T,OFFSET(AT$131,,-$C156+1),0),),IFERROR(IF($C156=0,0,OFFSET(AT$131,,-$C156+1)/D2_T),0))</f>
        <v>0</v>
      </c>
      <c r="AV156" s="548">
        <f ca="1">IF('Clinic Model'!$P$16="Annuity",-IFERROR(PPMT(D2_I/12,$C156,D2_T,OFFSET(AU$131,,-$C156+1),0),),IFERROR(IF($C156=0,0,OFFSET(AU$131,,-$C156+1)/D2_T),0))</f>
        <v>0</v>
      </c>
      <c r="AW156" s="548">
        <f ca="1">IF('Clinic Model'!$P$16="Annuity",-IFERROR(PPMT(D2_I/12,$C156,D2_T,OFFSET(AV$131,,-$C156+1),0),),IFERROR(IF($C156=0,0,OFFSET(AV$131,,-$C156+1)/D2_T),0))</f>
        <v>0</v>
      </c>
      <c r="AX156" s="548">
        <f ca="1">IF('Clinic Model'!$P$16="Annuity",-IFERROR(PPMT(D2_I/12,$C156,D2_T,OFFSET(AW$131,,-$C156+1),0),),IFERROR(IF($C156=0,0,OFFSET(AW$131,,-$C156+1)/D2_T),0))</f>
        <v>0</v>
      </c>
      <c r="AY156" s="548">
        <f ca="1">IF('Clinic Model'!$P$16="Annuity",-IFERROR(PPMT(D2_I/12,$C156,D2_T,OFFSET(AX$131,,-$C156+1),0),),IFERROR(IF($C156=0,0,OFFSET(AX$131,,-$C156+1)/D2_T),0))</f>
        <v>0</v>
      </c>
      <c r="AZ156" s="548">
        <f ca="1">IF('Clinic Model'!$P$16="Annuity",-IFERROR(PPMT(D2_I/12,$C156,D2_T,OFFSET(AY$131,,-$C156+1),0),),IFERROR(IF($C156=0,0,OFFSET(AY$131,,-$C156+1)/D2_T),0))</f>
        <v>0</v>
      </c>
      <c r="BA156" s="548">
        <f ca="1">IF('Clinic Model'!$P$16="Annuity",-IFERROR(PPMT(D2_I/12,$C156,D2_T,OFFSET(AZ$131,,-$C156+1),0),),IFERROR(IF($C156=0,0,OFFSET(AZ$131,,-$C156+1)/D2_T),0))</f>
        <v>0</v>
      </c>
      <c r="BB156" s="548">
        <f ca="1">IF('Clinic Model'!$P$16="Annuity",-IFERROR(PPMT(D2_I/12,$C156,D2_T,OFFSET(BA$131,,-$C156+1),0),),IFERROR(IF($C156=0,0,OFFSET(BA$131,,-$C156+1)/D2_T),0))</f>
        <v>0</v>
      </c>
      <c r="BC156" s="548">
        <f ca="1">IF('Clinic Model'!$P$16="Annuity",-IFERROR(PPMT(D2_I/12,$C156,D2_T,OFFSET(BB$131,,-$C156+1),0),),IFERROR(IF($C156=0,0,OFFSET(BB$131,,-$C156+1)/D2_T),0))</f>
        <v>0</v>
      </c>
      <c r="BD156" s="548">
        <f ca="1">IF('Clinic Model'!$P$16="Annuity",-IFERROR(PPMT(D2_I/12,$C156,D2_T,OFFSET(BC$131,,-$C156+1),0),),IFERROR(IF($C156=0,0,OFFSET(BC$131,,-$C156+1)/D2_T),0))</f>
        <v>0</v>
      </c>
      <c r="BE156" s="548">
        <f ca="1">IF('Clinic Model'!$P$16="Annuity",-IFERROR(PPMT(D2_I/12,$C156,D2_T,OFFSET(BD$131,,-$C156+1),0),),IFERROR(IF($C156=0,0,OFFSET(BD$131,,-$C156+1)/D2_T),0))</f>
        <v>0</v>
      </c>
      <c r="BF156" s="548">
        <f ca="1">IF('Clinic Model'!$P$16="Annuity",-IFERROR(PPMT(D2_I/12,$C156,D2_T,OFFSET(BE$131,,-$C156+1),0),),IFERROR(IF($C156=0,0,OFFSET(BE$131,,-$C156+1)/D2_T),0))</f>
        <v>0</v>
      </c>
      <c r="BG156" s="548">
        <f ca="1">IF('Clinic Model'!$P$16="Annuity",-IFERROR(PPMT(D2_I/12,$C156,D2_T,OFFSET(BF$131,,-$C156+1),0),),IFERROR(IF($C156=0,0,OFFSET(BF$131,,-$C156+1)/D2_T),0))</f>
        <v>0</v>
      </c>
      <c r="BH156" s="548">
        <f ca="1">IF('Clinic Model'!$P$16="Annuity",-IFERROR(PPMT(D2_I/12,$C156,D2_T,OFFSET(BG$131,,-$C156+1),0),),IFERROR(IF($C156=0,0,OFFSET(BG$131,,-$C156+1)/D2_T),0))</f>
        <v>0</v>
      </c>
      <c r="BI156" s="548">
        <f ca="1">IF('Clinic Model'!$P$16="Annuity",-IFERROR(PPMT(D2_I/12,$C156,D2_T,OFFSET(BH$131,,-$C156+1),0),),IFERROR(IF($C156=0,0,OFFSET(BH$131,,-$C156+1)/D2_T),0))</f>
        <v>0</v>
      </c>
      <c r="BJ156" s="548">
        <f ca="1">IF('Clinic Model'!$P$16="Annuity",-IFERROR(PPMT(D2_I/12,$C156,D2_T,OFFSET(BI$131,,-$C156+1),0),),IFERROR(IF($C156=0,0,OFFSET(BI$131,,-$C156+1)/D2_T),0))</f>
        <v>0</v>
      </c>
      <c r="BK156" s="548">
        <f ca="1">IF('Clinic Model'!$P$16="Annuity",-IFERROR(PPMT(D2_I/12,$C156,D2_T,OFFSET(BJ$131,,-$C156+1),0),),IFERROR(IF($C156=0,0,OFFSET(BJ$131,,-$C156+1)/D2_T),0))</f>
        <v>0</v>
      </c>
      <c r="BL156" s="548">
        <f ca="1">IF('Clinic Model'!$P$16="Annuity",-IFERROR(PPMT(D2_I/12,$C156,D2_T,OFFSET(BK$131,,-$C156+1),0),),IFERROR(IF($C156=0,0,OFFSET(BK$131,,-$C156+1)/D2_T),0))</f>
        <v>0</v>
      </c>
    </row>
    <row r="157" spans="1:64" ht="10.5" hidden="1" customHeight="1" outlineLevel="1" x14ac:dyDescent="0.3">
      <c r="A157" s="105"/>
      <c r="B157" s="504"/>
      <c r="C157" s="105">
        <f t="shared" si="12"/>
        <v>0</v>
      </c>
      <c r="E157" s="548">
        <f ca="1">IF('Clinic Model'!$P$16="Annuity",-IFERROR(PPMT(D2_I/12,$C157,D2_T,OFFSET(D$131,,-$C157+1),0),),IFERROR(IF($C157=0,0,OFFSET(D$131,,-$C157+1)/D2_T),0))</f>
        <v>0</v>
      </c>
      <c r="F157" s="548">
        <f ca="1">IF('Clinic Model'!$P$16="Annuity",-IFERROR(PPMT(D2_I/12,$C157,D2_T,OFFSET(E$131,,-$C157+1),0),),IFERROR(IF($C157=0,0,OFFSET(E$131,,-$C157+1)/D2_T),0))</f>
        <v>0</v>
      </c>
      <c r="G157" s="548">
        <f ca="1">IF('Clinic Model'!$P$16="Annuity",-IFERROR(PPMT(D2_I/12,$C157,D2_T,OFFSET(F$131,,-$C157+1),0),),IFERROR(IF($C157=0,0,OFFSET(F$131,,-$C157+1)/D2_T),0))</f>
        <v>0</v>
      </c>
      <c r="H157" s="548">
        <f ca="1">IF('Clinic Model'!$P$16="Annuity",-IFERROR(PPMT(D2_I/12,$C157,D2_T,OFFSET(G$131,,-$C157+1),0),),IFERROR(IF($C157=0,0,OFFSET(G$131,,-$C157+1)/D2_T),0))</f>
        <v>0</v>
      </c>
      <c r="I157" s="548">
        <f ca="1">IF('Clinic Model'!$P$16="Annuity",-IFERROR(PPMT(D2_I/12,$C157,D2_T,OFFSET(H$131,,-$C157+1),0),),IFERROR(IF($C157=0,0,OFFSET(H$131,,-$C157+1)/D2_T),0))</f>
        <v>0</v>
      </c>
      <c r="J157" s="548">
        <f ca="1">IF('Clinic Model'!$P$16="Annuity",-IFERROR(PPMT(D2_I/12,$C157,D2_T,OFFSET(I$131,,-$C157+1),0),),IFERROR(IF($C157=0,0,OFFSET(I$131,,-$C157+1)/D2_T),0))</f>
        <v>0</v>
      </c>
      <c r="K157" s="548">
        <f ca="1">IF('Clinic Model'!$P$16="Annuity",-IFERROR(PPMT(D2_I/12,$C157,D2_T,OFFSET(J$131,,-$C157+1),0),),IFERROR(IF($C157=0,0,OFFSET(J$131,,-$C157+1)/D2_T),0))</f>
        <v>0</v>
      </c>
      <c r="L157" s="548">
        <f ca="1">IF('Clinic Model'!$P$16="Annuity",-IFERROR(PPMT(D2_I/12,$C157,D2_T,OFFSET(K$131,,-$C157+1),0),),IFERROR(IF($C157=0,0,OFFSET(K$131,,-$C157+1)/D2_T),0))</f>
        <v>0</v>
      </c>
      <c r="M157" s="548">
        <f ca="1">IF('Clinic Model'!$P$16="Annuity",-IFERROR(PPMT(D2_I/12,$C157,D2_T,OFFSET(L$131,,-$C157+1),0),),IFERROR(IF($C157=0,0,OFFSET(L$131,,-$C157+1)/D2_T),0))</f>
        <v>0</v>
      </c>
      <c r="N157" s="548">
        <f ca="1">IF('Clinic Model'!$P$16="Annuity",-IFERROR(PPMT(D2_I/12,$C157,D2_T,OFFSET(M$131,,-$C157+1),0),),IFERROR(IF($C157=0,0,OFFSET(M$131,,-$C157+1)/D2_T),0))</f>
        <v>0</v>
      </c>
      <c r="O157" s="548">
        <f ca="1">IF('Clinic Model'!$P$16="Annuity",-IFERROR(PPMT(D2_I/12,$C157,D2_T,OFFSET(N$131,,-$C157+1),0),),IFERROR(IF($C157=0,0,OFFSET(N$131,,-$C157+1)/D2_T),0))</f>
        <v>0</v>
      </c>
      <c r="P157" s="548">
        <f ca="1">IF('Clinic Model'!$P$16="Annuity",-IFERROR(PPMT(D2_I/12,$C157,D2_T,OFFSET(O$131,,-$C157+1),0),),IFERROR(IF($C157=0,0,OFFSET(O$131,,-$C157+1)/D2_T),0))</f>
        <v>0</v>
      </c>
      <c r="Q157" s="548">
        <f ca="1">IF('Clinic Model'!$P$16="Annuity",-IFERROR(PPMT(D2_I/12,$C157,D2_T,OFFSET(P$131,,-$C157+1),0),),IFERROR(IF($C157=0,0,OFFSET(P$131,,-$C157+1)/D2_T),0))</f>
        <v>0</v>
      </c>
      <c r="R157" s="548">
        <f ca="1">IF('Clinic Model'!$P$16="Annuity",-IFERROR(PPMT(D2_I/12,$C157,D2_T,OFFSET(Q$131,,-$C157+1),0),),IFERROR(IF($C157=0,0,OFFSET(Q$131,,-$C157+1)/D2_T),0))</f>
        <v>0</v>
      </c>
      <c r="S157" s="548">
        <f ca="1">IF('Clinic Model'!$P$16="Annuity",-IFERROR(PPMT(D2_I/12,$C157,D2_T,OFFSET(R$131,,-$C157+1),0),),IFERROR(IF($C157=0,0,OFFSET(R$131,,-$C157+1)/D2_T),0))</f>
        <v>0</v>
      </c>
      <c r="T157" s="548">
        <f ca="1">IF('Clinic Model'!$P$16="Annuity",-IFERROR(PPMT(D2_I/12,$C157,D2_T,OFFSET(S$131,,-$C157+1),0),),IFERROR(IF($C157=0,0,OFFSET(S$131,,-$C157+1)/D2_T),0))</f>
        <v>0</v>
      </c>
      <c r="U157" s="548">
        <f ca="1">IF('Clinic Model'!$P$16="Annuity",-IFERROR(PPMT(D2_I/12,$C157,D2_T,OFFSET(T$131,,-$C157+1),0),),IFERROR(IF($C157=0,0,OFFSET(T$131,,-$C157+1)/D2_T),0))</f>
        <v>0</v>
      </c>
      <c r="V157" s="548">
        <f ca="1">IF('Clinic Model'!$P$16="Annuity",-IFERROR(PPMT(D2_I/12,$C157,D2_T,OFFSET(U$131,,-$C157+1),0),),IFERROR(IF($C157=0,0,OFFSET(U$131,,-$C157+1)/D2_T),0))</f>
        <v>0</v>
      </c>
      <c r="W157" s="548">
        <f ca="1">IF('Clinic Model'!$P$16="Annuity",-IFERROR(PPMT(D2_I/12,$C157,D2_T,OFFSET(V$131,,-$C157+1),0),),IFERROR(IF($C157=0,0,OFFSET(V$131,,-$C157+1)/D2_T),0))</f>
        <v>0</v>
      </c>
      <c r="X157" s="548">
        <f ca="1">IF('Clinic Model'!$P$16="Annuity",-IFERROR(PPMT(D2_I/12,$C157,D2_T,OFFSET(W$131,,-$C157+1),0),),IFERROR(IF($C157=0,0,OFFSET(W$131,,-$C157+1)/D2_T),0))</f>
        <v>0</v>
      </c>
      <c r="Y157" s="548">
        <f ca="1">IF('Clinic Model'!$P$16="Annuity",-IFERROR(PPMT(D2_I/12,$C157,D2_T,OFFSET(X$131,,-$C157+1),0),),IFERROR(IF($C157=0,0,OFFSET(X$131,,-$C157+1)/D2_T),0))</f>
        <v>0</v>
      </c>
      <c r="Z157" s="548">
        <f ca="1">IF('Clinic Model'!$P$16="Annuity",-IFERROR(PPMT(D2_I/12,$C157,D2_T,OFFSET(Y$131,,-$C157+1),0),),IFERROR(IF($C157=0,0,OFFSET(Y$131,,-$C157+1)/D2_T),0))</f>
        <v>0</v>
      </c>
      <c r="AA157" s="548">
        <f ca="1">IF('Clinic Model'!$P$16="Annuity",-IFERROR(PPMT(D2_I/12,$C157,D2_T,OFFSET(Z$131,,-$C157+1),0),),IFERROR(IF($C157=0,0,OFFSET(Z$131,,-$C157+1)/D2_T),0))</f>
        <v>0</v>
      </c>
      <c r="AB157" s="548">
        <f ca="1">IF('Clinic Model'!$P$16="Annuity",-IFERROR(PPMT(D2_I/12,$C157,D2_T,OFFSET(AA$131,,-$C157+1),0),),IFERROR(IF($C157=0,0,OFFSET(AA$131,,-$C157+1)/D2_T),0))</f>
        <v>0</v>
      </c>
      <c r="AC157" s="548">
        <f ca="1">IF('Clinic Model'!$P$16="Annuity",-IFERROR(PPMT(D2_I/12,$C157,D2_T,OFFSET(AB$131,,-$C157+1),0),),IFERROR(IF($C157=0,0,OFFSET(AB$131,,-$C157+1)/D2_T),0))</f>
        <v>0</v>
      </c>
      <c r="AD157" s="548">
        <f ca="1">IF('Clinic Model'!$P$16="Annuity",-IFERROR(PPMT(D2_I/12,$C157,D2_T,OFFSET(AC$131,,-$C157+1),0),),IFERROR(IF($C157=0,0,OFFSET(AC$131,,-$C157+1)/D2_T),0))</f>
        <v>0</v>
      </c>
      <c r="AE157" s="548">
        <f ca="1">IF('Clinic Model'!$P$16="Annuity",-IFERROR(PPMT(D2_I/12,$C157,D2_T,OFFSET(AD$131,,-$C157+1),0),),IFERROR(IF($C157=0,0,OFFSET(AD$131,,-$C157+1)/D2_T),0))</f>
        <v>0</v>
      </c>
      <c r="AF157" s="548">
        <f ca="1">IF('Clinic Model'!$P$16="Annuity",-IFERROR(PPMT(D2_I/12,$C157,D2_T,OFFSET(AE$131,,-$C157+1),0),),IFERROR(IF($C157=0,0,OFFSET(AE$131,,-$C157+1)/D2_T),0))</f>
        <v>0</v>
      </c>
      <c r="AG157" s="548">
        <f ca="1">IF('Clinic Model'!$P$16="Annuity",-IFERROR(PPMT(D2_I/12,$C157,D2_T,OFFSET(AF$131,,-$C157+1),0),),IFERROR(IF($C157=0,0,OFFSET(AF$131,,-$C157+1)/D2_T),0))</f>
        <v>0</v>
      </c>
      <c r="AH157" s="548">
        <f ca="1">IF('Clinic Model'!$P$16="Annuity",-IFERROR(PPMT(D2_I/12,$C157,D2_T,OFFSET(AG$131,,-$C157+1),0),),IFERROR(IF($C157=0,0,OFFSET(AG$131,,-$C157+1)/D2_T),0))</f>
        <v>0</v>
      </c>
      <c r="AI157" s="548">
        <f ca="1">IF('Clinic Model'!$P$16="Annuity",-IFERROR(PPMT(D2_I/12,$C157,D2_T,OFFSET(AH$131,,-$C157+1),0),),IFERROR(IF($C157=0,0,OFFSET(AH$131,,-$C157+1)/D2_T),0))</f>
        <v>0</v>
      </c>
      <c r="AJ157" s="548">
        <f ca="1">IF('Clinic Model'!$P$16="Annuity",-IFERROR(PPMT(D2_I/12,$C157,D2_T,OFFSET(AI$131,,-$C157+1),0),),IFERROR(IF($C157=0,0,OFFSET(AI$131,,-$C157+1)/D2_T),0))</f>
        <v>0</v>
      </c>
      <c r="AK157" s="548">
        <f ca="1">IF('Clinic Model'!$P$16="Annuity",-IFERROR(PPMT(D2_I/12,$C157,D2_T,OFFSET(AJ$131,,-$C157+1),0),),IFERROR(IF($C157=0,0,OFFSET(AJ$131,,-$C157+1)/D2_T),0))</f>
        <v>0</v>
      </c>
      <c r="AL157" s="548">
        <f ca="1">IF('Clinic Model'!$P$16="Annuity",-IFERROR(PPMT(D2_I/12,$C157,D2_T,OFFSET(AK$131,,-$C157+1),0),),IFERROR(IF($C157=0,0,OFFSET(AK$131,,-$C157+1)/D2_T),0))</f>
        <v>0</v>
      </c>
      <c r="AM157" s="548">
        <f ca="1">IF('Clinic Model'!$P$16="Annuity",-IFERROR(PPMT(D2_I/12,$C157,D2_T,OFFSET(AL$131,,-$C157+1),0),),IFERROR(IF($C157=0,0,OFFSET(AL$131,,-$C157+1)/D2_T),0))</f>
        <v>0</v>
      </c>
      <c r="AN157" s="548">
        <f ca="1">IF('Clinic Model'!$P$16="Annuity",-IFERROR(PPMT(D2_I/12,$C157,D2_T,OFFSET(AM$131,,-$C157+1),0),),IFERROR(IF($C157=0,0,OFFSET(AM$131,,-$C157+1)/D2_T),0))</f>
        <v>0</v>
      </c>
      <c r="AO157" s="548">
        <f ca="1">IF('Clinic Model'!$P$16="Annuity",-IFERROR(PPMT(D2_I/12,$C157,D2_T,OFFSET(AN$131,,-$C157+1),0),),IFERROR(IF($C157=0,0,OFFSET(AN$131,,-$C157+1)/D2_T),0))</f>
        <v>0</v>
      </c>
      <c r="AP157" s="548">
        <f ca="1">IF('Clinic Model'!$P$16="Annuity",-IFERROR(PPMT(D2_I/12,$C157,D2_T,OFFSET(AO$131,,-$C157+1),0),),IFERROR(IF($C157=0,0,OFFSET(AO$131,,-$C157+1)/D2_T),0))</f>
        <v>0</v>
      </c>
      <c r="AQ157" s="548">
        <f ca="1">IF('Clinic Model'!$P$16="Annuity",-IFERROR(PPMT(D2_I/12,$C157,D2_T,OFFSET(AP$131,,-$C157+1),0),),IFERROR(IF($C157=0,0,OFFSET(AP$131,,-$C157+1)/D2_T),0))</f>
        <v>0</v>
      </c>
      <c r="AR157" s="548">
        <f ca="1">IF('Clinic Model'!$P$16="Annuity",-IFERROR(PPMT(D2_I/12,$C157,D2_T,OFFSET(AQ$131,,-$C157+1),0),),IFERROR(IF($C157=0,0,OFFSET(AQ$131,,-$C157+1)/D2_T),0))</f>
        <v>0</v>
      </c>
      <c r="AS157" s="548">
        <f ca="1">IF('Clinic Model'!$P$16="Annuity",-IFERROR(PPMT(D2_I/12,$C157,D2_T,OFFSET(AR$131,,-$C157+1),0),),IFERROR(IF($C157=0,0,OFFSET(AR$131,,-$C157+1)/D2_T),0))</f>
        <v>0</v>
      </c>
      <c r="AT157" s="548">
        <f ca="1">IF('Clinic Model'!$P$16="Annuity",-IFERROR(PPMT(D2_I/12,$C157,D2_T,OFFSET(AS$131,,-$C157+1),0),),IFERROR(IF($C157=0,0,OFFSET(AS$131,,-$C157+1)/D2_T),0))</f>
        <v>0</v>
      </c>
      <c r="AU157" s="548">
        <f ca="1">IF('Clinic Model'!$P$16="Annuity",-IFERROR(PPMT(D2_I/12,$C157,D2_T,OFFSET(AT$131,,-$C157+1),0),),IFERROR(IF($C157=0,0,OFFSET(AT$131,,-$C157+1)/D2_T),0))</f>
        <v>0</v>
      </c>
      <c r="AV157" s="548">
        <f ca="1">IF('Clinic Model'!$P$16="Annuity",-IFERROR(PPMT(D2_I/12,$C157,D2_T,OFFSET(AU$131,,-$C157+1),0),),IFERROR(IF($C157=0,0,OFFSET(AU$131,,-$C157+1)/D2_T),0))</f>
        <v>0</v>
      </c>
      <c r="AW157" s="548">
        <f ca="1">IF('Clinic Model'!$P$16="Annuity",-IFERROR(PPMT(D2_I/12,$C157,D2_T,OFFSET(AV$131,,-$C157+1),0),),IFERROR(IF($C157=0,0,OFFSET(AV$131,,-$C157+1)/D2_T),0))</f>
        <v>0</v>
      </c>
      <c r="AX157" s="548">
        <f ca="1">IF('Clinic Model'!$P$16="Annuity",-IFERROR(PPMT(D2_I/12,$C157,D2_T,OFFSET(AW$131,,-$C157+1),0),),IFERROR(IF($C157=0,0,OFFSET(AW$131,,-$C157+1)/D2_T),0))</f>
        <v>0</v>
      </c>
      <c r="AY157" s="548">
        <f ca="1">IF('Clinic Model'!$P$16="Annuity",-IFERROR(PPMT(D2_I/12,$C157,D2_T,OFFSET(AX$131,,-$C157+1),0),),IFERROR(IF($C157=0,0,OFFSET(AX$131,,-$C157+1)/D2_T),0))</f>
        <v>0</v>
      </c>
      <c r="AZ157" s="548">
        <f ca="1">IF('Clinic Model'!$P$16="Annuity",-IFERROR(PPMT(D2_I/12,$C157,D2_T,OFFSET(AY$131,,-$C157+1),0),),IFERROR(IF($C157=0,0,OFFSET(AY$131,,-$C157+1)/D2_T),0))</f>
        <v>0</v>
      </c>
      <c r="BA157" s="548">
        <f ca="1">IF('Clinic Model'!$P$16="Annuity",-IFERROR(PPMT(D2_I/12,$C157,D2_T,OFFSET(AZ$131,,-$C157+1),0),),IFERROR(IF($C157=0,0,OFFSET(AZ$131,,-$C157+1)/D2_T),0))</f>
        <v>0</v>
      </c>
      <c r="BB157" s="548">
        <f ca="1">IF('Clinic Model'!$P$16="Annuity",-IFERROR(PPMT(D2_I/12,$C157,D2_T,OFFSET(BA$131,,-$C157+1),0),),IFERROR(IF($C157=0,0,OFFSET(BA$131,,-$C157+1)/D2_T),0))</f>
        <v>0</v>
      </c>
      <c r="BC157" s="548">
        <f ca="1">IF('Clinic Model'!$P$16="Annuity",-IFERROR(PPMT(D2_I/12,$C157,D2_T,OFFSET(BB$131,,-$C157+1),0),),IFERROR(IF($C157=0,0,OFFSET(BB$131,,-$C157+1)/D2_T),0))</f>
        <v>0</v>
      </c>
      <c r="BD157" s="548">
        <f ca="1">IF('Clinic Model'!$P$16="Annuity",-IFERROR(PPMT(D2_I/12,$C157,D2_T,OFFSET(BC$131,,-$C157+1),0),),IFERROR(IF($C157=0,0,OFFSET(BC$131,,-$C157+1)/D2_T),0))</f>
        <v>0</v>
      </c>
      <c r="BE157" s="548">
        <f ca="1">IF('Clinic Model'!$P$16="Annuity",-IFERROR(PPMT(D2_I/12,$C157,D2_T,OFFSET(BD$131,,-$C157+1),0),),IFERROR(IF($C157=0,0,OFFSET(BD$131,,-$C157+1)/D2_T),0))</f>
        <v>0</v>
      </c>
      <c r="BF157" s="548">
        <f ca="1">IF('Clinic Model'!$P$16="Annuity",-IFERROR(PPMT(D2_I/12,$C157,D2_T,OFFSET(BE$131,,-$C157+1),0),),IFERROR(IF($C157=0,0,OFFSET(BE$131,,-$C157+1)/D2_T),0))</f>
        <v>0</v>
      </c>
      <c r="BG157" s="548">
        <f ca="1">IF('Clinic Model'!$P$16="Annuity",-IFERROR(PPMT(D2_I/12,$C157,D2_T,OFFSET(BF$131,,-$C157+1),0),),IFERROR(IF($C157=0,0,OFFSET(BF$131,,-$C157+1)/D2_T),0))</f>
        <v>0</v>
      </c>
      <c r="BH157" s="548">
        <f ca="1">IF('Clinic Model'!$P$16="Annuity",-IFERROR(PPMT(D2_I/12,$C157,D2_T,OFFSET(BG$131,,-$C157+1),0),),IFERROR(IF($C157=0,0,OFFSET(BG$131,,-$C157+1)/D2_T),0))</f>
        <v>0</v>
      </c>
      <c r="BI157" s="548">
        <f ca="1">IF('Clinic Model'!$P$16="Annuity",-IFERROR(PPMT(D2_I/12,$C157,D2_T,OFFSET(BH$131,,-$C157+1),0),),IFERROR(IF($C157=0,0,OFFSET(BH$131,,-$C157+1)/D2_T),0))</f>
        <v>0</v>
      </c>
      <c r="BJ157" s="548">
        <f ca="1">IF('Clinic Model'!$P$16="Annuity",-IFERROR(PPMT(D2_I/12,$C157,D2_T,OFFSET(BI$131,,-$C157+1),0),),IFERROR(IF($C157=0,0,OFFSET(BI$131,,-$C157+1)/D2_T),0))</f>
        <v>0</v>
      </c>
      <c r="BK157" s="548">
        <f ca="1">IF('Clinic Model'!$P$16="Annuity",-IFERROR(PPMT(D2_I/12,$C157,D2_T,OFFSET(BJ$131,,-$C157+1),0),),IFERROR(IF($C157=0,0,OFFSET(BJ$131,,-$C157+1)/D2_T),0))</f>
        <v>0</v>
      </c>
      <c r="BL157" s="548">
        <f ca="1">IF('Clinic Model'!$P$16="Annuity",-IFERROR(PPMT(D2_I/12,$C157,D2_T,OFFSET(BK$131,,-$C157+1),0),),IFERROR(IF($C157=0,0,OFFSET(BK$131,,-$C157+1)/D2_T),0))</f>
        <v>0</v>
      </c>
    </row>
    <row r="158" spans="1:64" ht="10.5" hidden="1" customHeight="1" outlineLevel="1" x14ac:dyDescent="0.3">
      <c r="A158" s="105"/>
      <c r="B158" s="504"/>
      <c r="C158" s="105">
        <f t="shared" si="12"/>
        <v>0</v>
      </c>
      <c r="E158" s="548">
        <f ca="1">IF('Clinic Model'!$P$16="Annuity",-IFERROR(PPMT(D2_I/12,$C158,D2_T,OFFSET(D$131,,-$C158+1),0),),IFERROR(IF($C158=0,0,OFFSET(D$131,,-$C158+1)/D2_T),0))</f>
        <v>0</v>
      </c>
      <c r="F158" s="548">
        <f ca="1">IF('Clinic Model'!$P$16="Annuity",-IFERROR(PPMT(D2_I/12,$C158,D2_T,OFFSET(E$131,,-$C158+1),0),),IFERROR(IF($C158=0,0,OFFSET(E$131,,-$C158+1)/D2_T),0))</f>
        <v>0</v>
      </c>
      <c r="G158" s="548">
        <f ca="1">IF('Clinic Model'!$P$16="Annuity",-IFERROR(PPMT(D2_I/12,$C158,D2_T,OFFSET(F$131,,-$C158+1),0),),IFERROR(IF($C158=0,0,OFFSET(F$131,,-$C158+1)/D2_T),0))</f>
        <v>0</v>
      </c>
      <c r="H158" s="548">
        <f ca="1">IF('Clinic Model'!$P$16="Annuity",-IFERROR(PPMT(D2_I/12,$C158,D2_T,OFFSET(G$131,,-$C158+1),0),),IFERROR(IF($C158=0,0,OFFSET(G$131,,-$C158+1)/D2_T),0))</f>
        <v>0</v>
      </c>
      <c r="I158" s="548">
        <f ca="1">IF('Clinic Model'!$P$16="Annuity",-IFERROR(PPMT(D2_I/12,$C158,D2_T,OFFSET(H$131,,-$C158+1),0),),IFERROR(IF($C158=0,0,OFFSET(H$131,,-$C158+1)/D2_T),0))</f>
        <v>0</v>
      </c>
      <c r="J158" s="548">
        <f ca="1">IF('Clinic Model'!$P$16="Annuity",-IFERROR(PPMT(D2_I/12,$C158,D2_T,OFFSET(I$131,,-$C158+1),0),),IFERROR(IF($C158=0,0,OFFSET(I$131,,-$C158+1)/D2_T),0))</f>
        <v>0</v>
      </c>
      <c r="K158" s="548">
        <f ca="1">IF('Clinic Model'!$P$16="Annuity",-IFERROR(PPMT(D2_I/12,$C158,D2_T,OFFSET(J$131,,-$C158+1),0),),IFERROR(IF($C158=0,0,OFFSET(J$131,,-$C158+1)/D2_T),0))</f>
        <v>0</v>
      </c>
      <c r="L158" s="548">
        <f ca="1">IF('Clinic Model'!$P$16="Annuity",-IFERROR(PPMT(D2_I/12,$C158,D2_T,OFFSET(K$131,,-$C158+1),0),),IFERROR(IF($C158=0,0,OFFSET(K$131,,-$C158+1)/D2_T),0))</f>
        <v>0</v>
      </c>
      <c r="M158" s="548">
        <f ca="1">IF('Clinic Model'!$P$16="Annuity",-IFERROR(PPMT(D2_I/12,$C158,D2_T,OFFSET(L$131,,-$C158+1),0),),IFERROR(IF($C158=0,0,OFFSET(L$131,,-$C158+1)/D2_T),0))</f>
        <v>0</v>
      </c>
      <c r="N158" s="548">
        <f ca="1">IF('Clinic Model'!$P$16="Annuity",-IFERROR(PPMT(D2_I/12,$C158,D2_T,OFFSET(M$131,,-$C158+1),0),),IFERROR(IF($C158=0,0,OFFSET(M$131,,-$C158+1)/D2_T),0))</f>
        <v>0</v>
      </c>
      <c r="O158" s="548">
        <f ca="1">IF('Clinic Model'!$P$16="Annuity",-IFERROR(PPMT(D2_I/12,$C158,D2_T,OFFSET(N$131,,-$C158+1),0),),IFERROR(IF($C158=0,0,OFFSET(N$131,,-$C158+1)/D2_T),0))</f>
        <v>0</v>
      </c>
      <c r="P158" s="548">
        <f ca="1">IF('Clinic Model'!$P$16="Annuity",-IFERROR(PPMT(D2_I/12,$C158,D2_T,OFFSET(O$131,,-$C158+1),0),),IFERROR(IF($C158=0,0,OFFSET(O$131,,-$C158+1)/D2_T),0))</f>
        <v>0</v>
      </c>
      <c r="Q158" s="548">
        <f ca="1">IF('Clinic Model'!$P$16="Annuity",-IFERROR(PPMT(D2_I/12,$C158,D2_T,OFFSET(P$131,,-$C158+1),0),),IFERROR(IF($C158=0,0,OFFSET(P$131,,-$C158+1)/D2_T),0))</f>
        <v>0</v>
      </c>
      <c r="R158" s="548">
        <f ca="1">IF('Clinic Model'!$P$16="Annuity",-IFERROR(PPMT(D2_I/12,$C158,D2_T,OFFSET(Q$131,,-$C158+1),0),),IFERROR(IF($C158=0,0,OFFSET(Q$131,,-$C158+1)/D2_T),0))</f>
        <v>0</v>
      </c>
      <c r="S158" s="548">
        <f ca="1">IF('Clinic Model'!$P$16="Annuity",-IFERROR(PPMT(D2_I/12,$C158,D2_T,OFFSET(R$131,,-$C158+1),0),),IFERROR(IF($C158=0,0,OFFSET(R$131,,-$C158+1)/D2_T),0))</f>
        <v>0</v>
      </c>
      <c r="T158" s="548">
        <f ca="1">IF('Clinic Model'!$P$16="Annuity",-IFERROR(PPMT(D2_I/12,$C158,D2_T,OFFSET(S$131,,-$C158+1),0),),IFERROR(IF($C158=0,0,OFFSET(S$131,,-$C158+1)/D2_T),0))</f>
        <v>0</v>
      </c>
      <c r="U158" s="548">
        <f ca="1">IF('Clinic Model'!$P$16="Annuity",-IFERROR(PPMT(D2_I/12,$C158,D2_T,OFFSET(T$131,,-$C158+1),0),),IFERROR(IF($C158=0,0,OFFSET(T$131,,-$C158+1)/D2_T),0))</f>
        <v>0</v>
      </c>
      <c r="V158" s="548">
        <f ca="1">IF('Clinic Model'!$P$16="Annuity",-IFERROR(PPMT(D2_I/12,$C158,D2_T,OFFSET(U$131,,-$C158+1),0),),IFERROR(IF($C158=0,0,OFFSET(U$131,,-$C158+1)/D2_T),0))</f>
        <v>0</v>
      </c>
      <c r="W158" s="548">
        <f ca="1">IF('Clinic Model'!$P$16="Annuity",-IFERROR(PPMT(D2_I/12,$C158,D2_T,OFFSET(V$131,,-$C158+1),0),),IFERROR(IF($C158=0,0,OFFSET(V$131,,-$C158+1)/D2_T),0))</f>
        <v>0</v>
      </c>
      <c r="X158" s="548">
        <f ca="1">IF('Clinic Model'!$P$16="Annuity",-IFERROR(PPMT(D2_I/12,$C158,D2_T,OFFSET(W$131,,-$C158+1),0),),IFERROR(IF($C158=0,0,OFFSET(W$131,,-$C158+1)/D2_T),0))</f>
        <v>0</v>
      </c>
      <c r="Y158" s="548">
        <f ca="1">IF('Clinic Model'!$P$16="Annuity",-IFERROR(PPMT(D2_I/12,$C158,D2_T,OFFSET(X$131,,-$C158+1),0),),IFERROR(IF($C158=0,0,OFFSET(X$131,,-$C158+1)/D2_T),0))</f>
        <v>0</v>
      </c>
      <c r="Z158" s="548">
        <f ca="1">IF('Clinic Model'!$P$16="Annuity",-IFERROR(PPMT(D2_I/12,$C158,D2_T,OFFSET(Y$131,,-$C158+1),0),),IFERROR(IF($C158=0,0,OFFSET(Y$131,,-$C158+1)/D2_T),0))</f>
        <v>0</v>
      </c>
      <c r="AA158" s="548">
        <f ca="1">IF('Clinic Model'!$P$16="Annuity",-IFERROR(PPMT(D2_I/12,$C158,D2_T,OFFSET(Z$131,,-$C158+1),0),),IFERROR(IF($C158=0,0,OFFSET(Z$131,,-$C158+1)/D2_T),0))</f>
        <v>0</v>
      </c>
      <c r="AB158" s="548">
        <f ca="1">IF('Clinic Model'!$P$16="Annuity",-IFERROR(PPMT(D2_I/12,$C158,D2_T,OFFSET(AA$131,,-$C158+1),0),),IFERROR(IF($C158=0,0,OFFSET(AA$131,,-$C158+1)/D2_T),0))</f>
        <v>0</v>
      </c>
      <c r="AC158" s="548">
        <f ca="1">IF('Clinic Model'!$P$16="Annuity",-IFERROR(PPMT(D2_I/12,$C158,D2_T,OFFSET(AB$131,,-$C158+1),0),),IFERROR(IF($C158=0,0,OFFSET(AB$131,,-$C158+1)/D2_T),0))</f>
        <v>0</v>
      </c>
      <c r="AD158" s="548">
        <f ca="1">IF('Clinic Model'!$P$16="Annuity",-IFERROR(PPMT(D2_I/12,$C158,D2_T,OFFSET(AC$131,,-$C158+1),0),),IFERROR(IF($C158=0,0,OFFSET(AC$131,,-$C158+1)/D2_T),0))</f>
        <v>0</v>
      </c>
      <c r="AE158" s="548">
        <f ca="1">IF('Clinic Model'!$P$16="Annuity",-IFERROR(PPMT(D2_I/12,$C158,D2_T,OFFSET(AD$131,,-$C158+1),0),),IFERROR(IF($C158=0,0,OFFSET(AD$131,,-$C158+1)/D2_T),0))</f>
        <v>0</v>
      </c>
      <c r="AF158" s="548">
        <f ca="1">IF('Clinic Model'!$P$16="Annuity",-IFERROR(PPMT(D2_I/12,$C158,D2_T,OFFSET(AE$131,,-$C158+1),0),),IFERROR(IF($C158=0,0,OFFSET(AE$131,,-$C158+1)/D2_T),0))</f>
        <v>0</v>
      </c>
      <c r="AG158" s="548">
        <f ca="1">IF('Clinic Model'!$P$16="Annuity",-IFERROR(PPMT(D2_I/12,$C158,D2_T,OFFSET(AF$131,,-$C158+1),0),),IFERROR(IF($C158=0,0,OFFSET(AF$131,,-$C158+1)/D2_T),0))</f>
        <v>0</v>
      </c>
      <c r="AH158" s="548">
        <f ca="1">IF('Clinic Model'!$P$16="Annuity",-IFERROR(PPMT(D2_I/12,$C158,D2_T,OFFSET(AG$131,,-$C158+1),0),),IFERROR(IF($C158=0,0,OFFSET(AG$131,,-$C158+1)/D2_T),0))</f>
        <v>0</v>
      </c>
      <c r="AI158" s="548">
        <f ca="1">IF('Clinic Model'!$P$16="Annuity",-IFERROR(PPMT(D2_I/12,$C158,D2_T,OFFSET(AH$131,,-$C158+1),0),),IFERROR(IF($C158=0,0,OFFSET(AH$131,,-$C158+1)/D2_T),0))</f>
        <v>0</v>
      </c>
      <c r="AJ158" s="548">
        <f ca="1">IF('Clinic Model'!$P$16="Annuity",-IFERROR(PPMT(D2_I/12,$C158,D2_T,OFFSET(AI$131,,-$C158+1),0),),IFERROR(IF($C158=0,0,OFFSET(AI$131,,-$C158+1)/D2_T),0))</f>
        <v>0</v>
      </c>
      <c r="AK158" s="548">
        <f ca="1">IF('Clinic Model'!$P$16="Annuity",-IFERROR(PPMT(D2_I/12,$C158,D2_T,OFFSET(AJ$131,,-$C158+1),0),),IFERROR(IF($C158=0,0,OFFSET(AJ$131,,-$C158+1)/D2_T),0))</f>
        <v>0</v>
      </c>
      <c r="AL158" s="548">
        <f ca="1">IF('Clinic Model'!$P$16="Annuity",-IFERROR(PPMT(D2_I/12,$C158,D2_T,OFFSET(AK$131,,-$C158+1),0),),IFERROR(IF($C158=0,0,OFFSET(AK$131,,-$C158+1)/D2_T),0))</f>
        <v>0</v>
      </c>
      <c r="AM158" s="548">
        <f ca="1">IF('Clinic Model'!$P$16="Annuity",-IFERROR(PPMT(D2_I/12,$C158,D2_T,OFFSET(AL$131,,-$C158+1),0),),IFERROR(IF($C158=0,0,OFFSET(AL$131,,-$C158+1)/D2_T),0))</f>
        <v>0</v>
      </c>
      <c r="AN158" s="548">
        <f ca="1">IF('Clinic Model'!$P$16="Annuity",-IFERROR(PPMT(D2_I/12,$C158,D2_T,OFFSET(AM$131,,-$C158+1),0),),IFERROR(IF($C158=0,0,OFFSET(AM$131,,-$C158+1)/D2_T),0))</f>
        <v>0</v>
      </c>
      <c r="AO158" s="548">
        <f ca="1">IF('Clinic Model'!$P$16="Annuity",-IFERROR(PPMT(D2_I/12,$C158,D2_T,OFFSET(AN$131,,-$C158+1),0),),IFERROR(IF($C158=0,0,OFFSET(AN$131,,-$C158+1)/D2_T),0))</f>
        <v>0</v>
      </c>
      <c r="AP158" s="548">
        <f ca="1">IF('Clinic Model'!$P$16="Annuity",-IFERROR(PPMT(D2_I/12,$C158,D2_T,OFFSET(AO$131,,-$C158+1),0),),IFERROR(IF($C158=0,0,OFFSET(AO$131,,-$C158+1)/D2_T),0))</f>
        <v>0</v>
      </c>
      <c r="AQ158" s="548">
        <f ca="1">IF('Clinic Model'!$P$16="Annuity",-IFERROR(PPMT(D2_I/12,$C158,D2_T,OFFSET(AP$131,,-$C158+1),0),),IFERROR(IF($C158=0,0,OFFSET(AP$131,,-$C158+1)/D2_T),0))</f>
        <v>0</v>
      </c>
      <c r="AR158" s="548">
        <f ca="1">IF('Clinic Model'!$P$16="Annuity",-IFERROR(PPMT(D2_I/12,$C158,D2_T,OFFSET(AQ$131,,-$C158+1),0),),IFERROR(IF($C158=0,0,OFFSET(AQ$131,,-$C158+1)/D2_T),0))</f>
        <v>0</v>
      </c>
      <c r="AS158" s="548">
        <f ca="1">IF('Clinic Model'!$P$16="Annuity",-IFERROR(PPMT(D2_I/12,$C158,D2_T,OFFSET(AR$131,,-$C158+1),0),),IFERROR(IF($C158=0,0,OFFSET(AR$131,,-$C158+1)/D2_T),0))</f>
        <v>0</v>
      </c>
      <c r="AT158" s="548">
        <f ca="1">IF('Clinic Model'!$P$16="Annuity",-IFERROR(PPMT(D2_I/12,$C158,D2_T,OFFSET(AS$131,,-$C158+1),0),),IFERROR(IF($C158=0,0,OFFSET(AS$131,,-$C158+1)/D2_T),0))</f>
        <v>0</v>
      </c>
      <c r="AU158" s="548">
        <f ca="1">IF('Clinic Model'!$P$16="Annuity",-IFERROR(PPMT(D2_I/12,$C158,D2_T,OFFSET(AT$131,,-$C158+1),0),),IFERROR(IF($C158=0,0,OFFSET(AT$131,,-$C158+1)/D2_T),0))</f>
        <v>0</v>
      </c>
      <c r="AV158" s="548">
        <f ca="1">IF('Clinic Model'!$P$16="Annuity",-IFERROR(PPMT(D2_I/12,$C158,D2_T,OFFSET(AU$131,,-$C158+1),0),),IFERROR(IF($C158=0,0,OFFSET(AU$131,,-$C158+1)/D2_T),0))</f>
        <v>0</v>
      </c>
      <c r="AW158" s="548">
        <f ca="1">IF('Clinic Model'!$P$16="Annuity",-IFERROR(PPMT(D2_I/12,$C158,D2_T,OFFSET(AV$131,,-$C158+1),0),),IFERROR(IF($C158=0,0,OFFSET(AV$131,,-$C158+1)/D2_T),0))</f>
        <v>0</v>
      </c>
      <c r="AX158" s="548">
        <f ca="1">IF('Clinic Model'!$P$16="Annuity",-IFERROR(PPMT(D2_I/12,$C158,D2_T,OFFSET(AW$131,,-$C158+1),0),),IFERROR(IF($C158=0,0,OFFSET(AW$131,,-$C158+1)/D2_T),0))</f>
        <v>0</v>
      </c>
      <c r="AY158" s="548">
        <f ca="1">IF('Clinic Model'!$P$16="Annuity",-IFERROR(PPMT(D2_I/12,$C158,D2_T,OFFSET(AX$131,,-$C158+1),0),),IFERROR(IF($C158=0,0,OFFSET(AX$131,,-$C158+1)/D2_T),0))</f>
        <v>0</v>
      </c>
      <c r="AZ158" s="548">
        <f ca="1">IF('Clinic Model'!$P$16="Annuity",-IFERROR(PPMT(D2_I/12,$C158,D2_T,OFFSET(AY$131,,-$C158+1),0),),IFERROR(IF($C158=0,0,OFFSET(AY$131,,-$C158+1)/D2_T),0))</f>
        <v>0</v>
      </c>
      <c r="BA158" s="548">
        <f ca="1">IF('Clinic Model'!$P$16="Annuity",-IFERROR(PPMT(D2_I/12,$C158,D2_T,OFFSET(AZ$131,,-$C158+1),0),),IFERROR(IF($C158=0,0,OFFSET(AZ$131,,-$C158+1)/D2_T),0))</f>
        <v>0</v>
      </c>
      <c r="BB158" s="548">
        <f ca="1">IF('Clinic Model'!$P$16="Annuity",-IFERROR(PPMT(D2_I/12,$C158,D2_T,OFFSET(BA$131,,-$C158+1),0),),IFERROR(IF($C158=0,0,OFFSET(BA$131,,-$C158+1)/D2_T),0))</f>
        <v>0</v>
      </c>
      <c r="BC158" s="548">
        <f ca="1">IF('Clinic Model'!$P$16="Annuity",-IFERROR(PPMT(D2_I/12,$C158,D2_T,OFFSET(BB$131,,-$C158+1),0),),IFERROR(IF($C158=0,0,OFFSET(BB$131,,-$C158+1)/D2_T),0))</f>
        <v>0</v>
      </c>
      <c r="BD158" s="548">
        <f ca="1">IF('Clinic Model'!$P$16="Annuity",-IFERROR(PPMT(D2_I/12,$C158,D2_T,OFFSET(BC$131,,-$C158+1),0),),IFERROR(IF($C158=0,0,OFFSET(BC$131,,-$C158+1)/D2_T),0))</f>
        <v>0</v>
      </c>
      <c r="BE158" s="548">
        <f ca="1">IF('Clinic Model'!$P$16="Annuity",-IFERROR(PPMT(D2_I/12,$C158,D2_T,OFFSET(BD$131,,-$C158+1),0),),IFERROR(IF($C158=0,0,OFFSET(BD$131,,-$C158+1)/D2_T),0))</f>
        <v>0</v>
      </c>
      <c r="BF158" s="548">
        <f ca="1">IF('Clinic Model'!$P$16="Annuity",-IFERROR(PPMT(D2_I/12,$C158,D2_T,OFFSET(BE$131,,-$C158+1),0),),IFERROR(IF($C158=0,0,OFFSET(BE$131,,-$C158+1)/D2_T),0))</f>
        <v>0</v>
      </c>
      <c r="BG158" s="548">
        <f ca="1">IF('Clinic Model'!$P$16="Annuity",-IFERROR(PPMT(D2_I/12,$C158,D2_T,OFFSET(BF$131,,-$C158+1),0),),IFERROR(IF($C158=0,0,OFFSET(BF$131,,-$C158+1)/D2_T),0))</f>
        <v>0</v>
      </c>
      <c r="BH158" s="548">
        <f ca="1">IF('Clinic Model'!$P$16="Annuity",-IFERROR(PPMT(D2_I/12,$C158,D2_T,OFFSET(BG$131,,-$C158+1),0),),IFERROR(IF($C158=0,0,OFFSET(BG$131,,-$C158+1)/D2_T),0))</f>
        <v>0</v>
      </c>
      <c r="BI158" s="548">
        <f ca="1">IF('Clinic Model'!$P$16="Annuity",-IFERROR(PPMT(D2_I/12,$C158,D2_T,OFFSET(BH$131,,-$C158+1),0),),IFERROR(IF($C158=0,0,OFFSET(BH$131,,-$C158+1)/D2_T),0))</f>
        <v>0</v>
      </c>
      <c r="BJ158" s="548">
        <f ca="1">IF('Clinic Model'!$P$16="Annuity",-IFERROR(PPMT(D2_I/12,$C158,D2_T,OFFSET(BI$131,,-$C158+1),0),),IFERROR(IF($C158=0,0,OFFSET(BI$131,,-$C158+1)/D2_T),0))</f>
        <v>0</v>
      </c>
      <c r="BK158" s="548">
        <f ca="1">IF('Clinic Model'!$P$16="Annuity",-IFERROR(PPMT(D2_I/12,$C158,D2_T,OFFSET(BJ$131,,-$C158+1),0),),IFERROR(IF($C158=0,0,OFFSET(BJ$131,,-$C158+1)/D2_T),0))</f>
        <v>0</v>
      </c>
      <c r="BL158" s="548">
        <f ca="1">IF('Clinic Model'!$P$16="Annuity",-IFERROR(PPMT(D2_I/12,$C158,D2_T,OFFSET(BK$131,,-$C158+1),0),),IFERROR(IF($C158=0,0,OFFSET(BK$131,,-$C158+1)/D2_T),0))</f>
        <v>0</v>
      </c>
    </row>
    <row r="159" spans="1:64" ht="10.5" hidden="1" customHeight="1" outlineLevel="1" x14ac:dyDescent="0.3">
      <c r="A159" s="105"/>
      <c r="B159" s="504"/>
      <c r="C159" s="105">
        <f t="shared" si="12"/>
        <v>0</v>
      </c>
      <c r="E159" s="548">
        <f ca="1">IF('Clinic Model'!$P$16="Annuity",-IFERROR(PPMT(D2_I/12,$C159,D2_T,OFFSET(D$131,,-$C159+1),0),),IFERROR(IF($C159=0,0,OFFSET(D$131,,-$C159+1)/D2_T),0))</f>
        <v>0</v>
      </c>
      <c r="F159" s="548">
        <f ca="1">IF('Clinic Model'!$P$16="Annuity",-IFERROR(PPMT(D2_I/12,$C159,D2_T,OFFSET(E$131,,-$C159+1),0),),IFERROR(IF($C159=0,0,OFFSET(E$131,,-$C159+1)/D2_T),0))</f>
        <v>0</v>
      </c>
      <c r="G159" s="548">
        <f ca="1">IF('Clinic Model'!$P$16="Annuity",-IFERROR(PPMT(D2_I/12,$C159,D2_T,OFFSET(F$131,,-$C159+1),0),),IFERROR(IF($C159=0,0,OFFSET(F$131,,-$C159+1)/D2_T),0))</f>
        <v>0</v>
      </c>
      <c r="H159" s="548">
        <f ca="1">IF('Clinic Model'!$P$16="Annuity",-IFERROR(PPMT(D2_I/12,$C159,D2_T,OFFSET(G$131,,-$C159+1),0),),IFERROR(IF($C159=0,0,OFFSET(G$131,,-$C159+1)/D2_T),0))</f>
        <v>0</v>
      </c>
      <c r="I159" s="548">
        <f ca="1">IF('Clinic Model'!$P$16="Annuity",-IFERROR(PPMT(D2_I/12,$C159,D2_T,OFFSET(H$131,,-$C159+1),0),),IFERROR(IF($C159=0,0,OFFSET(H$131,,-$C159+1)/D2_T),0))</f>
        <v>0</v>
      </c>
      <c r="J159" s="548">
        <f ca="1">IF('Clinic Model'!$P$16="Annuity",-IFERROR(PPMT(D2_I/12,$C159,D2_T,OFFSET(I$131,,-$C159+1),0),),IFERROR(IF($C159=0,0,OFFSET(I$131,,-$C159+1)/D2_T),0))</f>
        <v>0</v>
      </c>
      <c r="K159" s="548">
        <f ca="1">IF('Clinic Model'!$P$16="Annuity",-IFERROR(PPMT(D2_I/12,$C159,D2_T,OFFSET(J$131,,-$C159+1),0),),IFERROR(IF($C159=0,0,OFFSET(J$131,,-$C159+1)/D2_T),0))</f>
        <v>0</v>
      </c>
      <c r="L159" s="548">
        <f ca="1">IF('Clinic Model'!$P$16="Annuity",-IFERROR(PPMT(D2_I/12,$C159,D2_T,OFFSET(K$131,,-$C159+1),0),),IFERROR(IF($C159=0,0,OFFSET(K$131,,-$C159+1)/D2_T),0))</f>
        <v>0</v>
      </c>
      <c r="M159" s="548">
        <f ca="1">IF('Clinic Model'!$P$16="Annuity",-IFERROR(PPMT(D2_I/12,$C159,D2_T,OFFSET(L$131,,-$C159+1),0),),IFERROR(IF($C159=0,0,OFFSET(L$131,,-$C159+1)/D2_T),0))</f>
        <v>0</v>
      </c>
      <c r="N159" s="548">
        <f ca="1">IF('Clinic Model'!$P$16="Annuity",-IFERROR(PPMT(D2_I/12,$C159,D2_T,OFFSET(M$131,,-$C159+1),0),),IFERROR(IF($C159=0,0,OFFSET(M$131,,-$C159+1)/D2_T),0))</f>
        <v>0</v>
      </c>
      <c r="O159" s="548">
        <f ca="1">IF('Clinic Model'!$P$16="Annuity",-IFERROR(PPMT(D2_I/12,$C159,D2_T,OFFSET(N$131,,-$C159+1),0),),IFERROR(IF($C159=0,0,OFFSET(N$131,,-$C159+1)/D2_T),0))</f>
        <v>0</v>
      </c>
      <c r="P159" s="548">
        <f ca="1">IF('Clinic Model'!$P$16="Annuity",-IFERROR(PPMT(D2_I/12,$C159,D2_T,OFFSET(O$131,,-$C159+1),0),),IFERROR(IF($C159=0,0,OFFSET(O$131,,-$C159+1)/D2_T),0))</f>
        <v>0</v>
      </c>
      <c r="Q159" s="548">
        <f ca="1">IF('Clinic Model'!$P$16="Annuity",-IFERROR(PPMT(D2_I/12,$C159,D2_T,OFFSET(P$131,,-$C159+1),0),),IFERROR(IF($C159=0,0,OFFSET(P$131,,-$C159+1)/D2_T),0))</f>
        <v>0</v>
      </c>
      <c r="R159" s="548">
        <f ca="1">IF('Clinic Model'!$P$16="Annuity",-IFERROR(PPMT(D2_I/12,$C159,D2_T,OFFSET(Q$131,,-$C159+1),0),),IFERROR(IF($C159=0,0,OFFSET(Q$131,,-$C159+1)/D2_T),0))</f>
        <v>0</v>
      </c>
      <c r="S159" s="548">
        <f ca="1">IF('Clinic Model'!$P$16="Annuity",-IFERROR(PPMT(D2_I/12,$C159,D2_T,OFFSET(R$131,,-$C159+1),0),),IFERROR(IF($C159=0,0,OFFSET(R$131,,-$C159+1)/D2_T),0))</f>
        <v>0</v>
      </c>
      <c r="T159" s="548">
        <f ca="1">IF('Clinic Model'!$P$16="Annuity",-IFERROR(PPMT(D2_I/12,$C159,D2_T,OFFSET(S$131,,-$C159+1),0),),IFERROR(IF($C159=0,0,OFFSET(S$131,,-$C159+1)/D2_T),0))</f>
        <v>0</v>
      </c>
      <c r="U159" s="548">
        <f ca="1">IF('Clinic Model'!$P$16="Annuity",-IFERROR(PPMT(D2_I/12,$C159,D2_T,OFFSET(T$131,,-$C159+1),0),),IFERROR(IF($C159=0,0,OFFSET(T$131,,-$C159+1)/D2_T),0))</f>
        <v>0</v>
      </c>
      <c r="V159" s="548">
        <f ca="1">IF('Clinic Model'!$P$16="Annuity",-IFERROR(PPMT(D2_I/12,$C159,D2_T,OFFSET(U$131,,-$C159+1),0),),IFERROR(IF($C159=0,0,OFFSET(U$131,,-$C159+1)/D2_T),0))</f>
        <v>0</v>
      </c>
      <c r="W159" s="548">
        <f ca="1">IF('Clinic Model'!$P$16="Annuity",-IFERROR(PPMT(D2_I/12,$C159,D2_T,OFFSET(V$131,,-$C159+1),0),),IFERROR(IF($C159=0,0,OFFSET(V$131,,-$C159+1)/D2_T),0))</f>
        <v>0</v>
      </c>
      <c r="X159" s="548">
        <f ca="1">IF('Clinic Model'!$P$16="Annuity",-IFERROR(PPMT(D2_I/12,$C159,D2_T,OFFSET(W$131,,-$C159+1),0),),IFERROR(IF($C159=0,0,OFFSET(W$131,,-$C159+1)/D2_T),0))</f>
        <v>0</v>
      </c>
      <c r="Y159" s="548">
        <f ca="1">IF('Clinic Model'!$P$16="Annuity",-IFERROR(PPMT(D2_I/12,$C159,D2_T,OFFSET(X$131,,-$C159+1),0),),IFERROR(IF($C159=0,0,OFFSET(X$131,,-$C159+1)/D2_T),0))</f>
        <v>0</v>
      </c>
      <c r="Z159" s="548">
        <f ca="1">IF('Clinic Model'!$P$16="Annuity",-IFERROR(PPMT(D2_I/12,$C159,D2_T,OFFSET(Y$131,,-$C159+1),0),),IFERROR(IF($C159=0,0,OFFSET(Y$131,,-$C159+1)/D2_T),0))</f>
        <v>0</v>
      </c>
      <c r="AA159" s="548">
        <f ca="1">IF('Clinic Model'!$P$16="Annuity",-IFERROR(PPMT(D2_I/12,$C159,D2_T,OFFSET(Z$131,,-$C159+1),0),),IFERROR(IF($C159=0,0,OFFSET(Z$131,,-$C159+1)/D2_T),0))</f>
        <v>0</v>
      </c>
      <c r="AB159" s="548">
        <f ca="1">IF('Clinic Model'!$P$16="Annuity",-IFERROR(PPMT(D2_I/12,$C159,D2_T,OFFSET(AA$131,,-$C159+1),0),),IFERROR(IF($C159=0,0,OFFSET(AA$131,,-$C159+1)/D2_T),0))</f>
        <v>0</v>
      </c>
      <c r="AC159" s="548">
        <f ca="1">IF('Clinic Model'!$P$16="Annuity",-IFERROR(PPMT(D2_I/12,$C159,D2_T,OFFSET(AB$131,,-$C159+1),0),),IFERROR(IF($C159=0,0,OFFSET(AB$131,,-$C159+1)/D2_T),0))</f>
        <v>0</v>
      </c>
      <c r="AD159" s="548">
        <f ca="1">IF('Clinic Model'!$P$16="Annuity",-IFERROR(PPMT(D2_I/12,$C159,D2_T,OFFSET(AC$131,,-$C159+1),0),),IFERROR(IF($C159=0,0,OFFSET(AC$131,,-$C159+1)/D2_T),0))</f>
        <v>0</v>
      </c>
      <c r="AE159" s="548">
        <f ca="1">IF('Clinic Model'!$P$16="Annuity",-IFERROR(PPMT(D2_I/12,$C159,D2_T,OFFSET(AD$131,,-$C159+1),0),),IFERROR(IF($C159=0,0,OFFSET(AD$131,,-$C159+1)/D2_T),0))</f>
        <v>0</v>
      </c>
      <c r="AF159" s="548">
        <f ca="1">IF('Clinic Model'!$P$16="Annuity",-IFERROR(PPMT(D2_I/12,$C159,D2_T,OFFSET(AE$131,,-$C159+1),0),),IFERROR(IF($C159=0,0,OFFSET(AE$131,,-$C159+1)/D2_T),0))</f>
        <v>0</v>
      </c>
      <c r="AG159" s="548">
        <f ca="1">IF('Clinic Model'!$P$16="Annuity",-IFERROR(PPMT(D2_I/12,$C159,D2_T,OFFSET(AF$131,,-$C159+1),0),),IFERROR(IF($C159=0,0,OFFSET(AF$131,,-$C159+1)/D2_T),0))</f>
        <v>0</v>
      </c>
      <c r="AH159" s="548">
        <f ca="1">IF('Clinic Model'!$P$16="Annuity",-IFERROR(PPMT(D2_I/12,$C159,D2_T,OFFSET(AG$131,,-$C159+1),0),),IFERROR(IF($C159=0,0,OFFSET(AG$131,,-$C159+1)/D2_T),0))</f>
        <v>0</v>
      </c>
      <c r="AI159" s="548">
        <f ca="1">IF('Clinic Model'!$P$16="Annuity",-IFERROR(PPMT(D2_I/12,$C159,D2_T,OFFSET(AH$131,,-$C159+1),0),),IFERROR(IF($C159=0,0,OFFSET(AH$131,,-$C159+1)/D2_T),0))</f>
        <v>0</v>
      </c>
      <c r="AJ159" s="548">
        <f ca="1">IF('Clinic Model'!$P$16="Annuity",-IFERROR(PPMT(D2_I/12,$C159,D2_T,OFFSET(AI$131,,-$C159+1),0),),IFERROR(IF($C159=0,0,OFFSET(AI$131,,-$C159+1)/D2_T),0))</f>
        <v>0</v>
      </c>
      <c r="AK159" s="548">
        <f ca="1">IF('Clinic Model'!$P$16="Annuity",-IFERROR(PPMT(D2_I/12,$C159,D2_T,OFFSET(AJ$131,,-$C159+1),0),),IFERROR(IF($C159=0,0,OFFSET(AJ$131,,-$C159+1)/D2_T),0))</f>
        <v>0</v>
      </c>
      <c r="AL159" s="548">
        <f ca="1">IF('Clinic Model'!$P$16="Annuity",-IFERROR(PPMT(D2_I/12,$C159,D2_T,OFFSET(AK$131,,-$C159+1),0),),IFERROR(IF($C159=0,0,OFFSET(AK$131,,-$C159+1)/D2_T),0))</f>
        <v>0</v>
      </c>
      <c r="AM159" s="548">
        <f ca="1">IF('Clinic Model'!$P$16="Annuity",-IFERROR(PPMT(D2_I/12,$C159,D2_T,OFFSET(AL$131,,-$C159+1),0),),IFERROR(IF($C159=0,0,OFFSET(AL$131,,-$C159+1)/D2_T),0))</f>
        <v>0</v>
      </c>
      <c r="AN159" s="548">
        <f ca="1">IF('Clinic Model'!$P$16="Annuity",-IFERROR(PPMT(D2_I/12,$C159,D2_T,OFFSET(AM$131,,-$C159+1),0),),IFERROR(IF($C159=0,0,OFFSET(AM$131,,-$C159+1)/D2_T),0))</f>
        <v>0</v>
      </c>
      <c r="AO159" s="548">
        <f ca="1">IF('Clinic Model'!$P$16="Annuity",-IFERROR(PPMT(D2_I/12,$C159,D2_T,OFFSET(AN$131,,-$C159+1),0),),IFERROR(IF($C159=0,0,OFFSET(AN$131,,-$C159+1)/D2_T),0))</f>
        <v>0</v>
      </c>
      <c r="AP159" s="548">
        <f ca="1">IF('Clinic Model'!$P$16="Annuity",-IFERROR(PPMT(D2_I/12,$C159,D2_T,OFFSET(AO$131,,-$C159+1),0),),IFERROR(IF($C159=0,0,OFFSET(AO$131,,-$C159+1)/D2_T),0))</f>
        <v>0</v>
      </c>
      <c r="AQ159" s="548">
        <f ca="1">IF('Clinic Model'!$P$16="Annuity",-IFERROR(PPMT(D2_I/12,$C159,D2_T,OFFSET(AP$131,,-$C159+1),0),),IFERROR(IF($C159=0,0,OFFSET(AP$131,,-$C159+1)/D2_T),0))</f>
        <v>0</v>
      </c>
      <c r="AR159" s="548">
        <f ca="1">IF('Clinic Model'!$P$16="Annuity",-IFERROR(PPMT(D2_I/12,$C159,D2_T,OFFSET(AQ$131,,-$C159+1),0),),IFERROR(IF($C159=0,0,OFFSET(AQ$131,,-$C159+1)/D2_T),0))</f>
        <v>0</v>
      </c>
      <c r="AS159" s="548">
        <f ca="1">IF('Clinic Model'!$P$16="Annuity",-IFERROR(PPMT(D2_I/12,$C159,D2_T,OFFSET(AR$131,,-$C159+1),0),),IFERROR(IF($C159=0,0,OFFSET(AR$131,,-$C159+1)/D2_T),0))</f>
        <v>0</v>
      </c>
      <c r="AT159" s="548">
        <f ca="1">IF('Clinic Model'!$P$16="Annuity",-IFERROR(PPMT(D2_I/12,$C159,D2_T,OFFSET(AS$131,,-$C159+1),0),),IFERROR(IF($C159=0,0,OFFSET(AS$131,,-$C159+1)/D2_T),0))</f>
        <v>0</v>
      </c>
      <c r="AU159" s="548">
        <f ca="1">IF('Clinic Model'!$P$16="Annuity",-IFERROR(PPMT(D2_I/12,$C159,D2_T,OFFSET(AT$131,,-$C159+1),0),),IFERROR(IF($C159=0,0,OFFSET(AT$131,,-$C159+1)/D2_T),0))</f>
        <v>0</v>
      </c>
      <c r="AV159" s="548">
        <f ca="1">IF('Clinic Model'!$P$16="Annuity",-IFERROR(PPMT(D2_I/12,$C159,D2_T,OFFSET(AU$131,,-$C159+1),0),),IFERROR(IF($C159=0,0,OFFSET(AU$131,,-$C159+1)/D2_T),0))</f>
        <v>0</v>
      </c>
      <c r="AW159" s="548">
        <f ca="1">IF('Clinic Model'!$P$16="Annuity",-IFERROR(PPMT(D2_I/12,$C159,D2_T,OFFSET(AV$131,,-$C159+1),0),),IFERROR(IF($C159=0,0,OFFSET(AV$131,,-$C159+1)/D2_T),0))</f>
        <v>0</v>
      </c>
      <c r="AX159" s="548">
        <f ca="1">IF('Clinic Model'!$P$16="Annuity",-IFERROR(PPMT(D2_I/12,$C159,D2_T,OFFSET(AW$131,,-$C159+1),0),),IFERROR(IF($C159=0,0,OFFSET(AW$131,,-$C159+1)/D2_T),0))</f>
        <v>0</v>
      </c>
      <c r="AY159" s="548">
        <f ca="1">IF('Clinic Model'!$P$16="Annuity",-IFERROR(PPMT(D2_I/12,$C159,D2_T,OFFSET(AX$131,,-$C159+1),0),),IFERROR(IF($C159=0,0,OFFSET(AX$131,,-$C159+1)/D2_T),0))</f>
        <v>0</v>
      </c>
      <c r="AZ159" s="548">
        <f ca="1">IF('Clinic Model'!$P$16="Annuity",-IFERROR(PPMT(D2_I/12,$C159,D2_T,OFFSET(AY$131,,-$C159+1),0),),IFERROR(IF($C159=0,0,OFFSET(AY$131,,-$C159+1)/D2_T),0))</f>
        <v>0</v>
      </c>
      <c r="BA159" s="548">
        <f ca="1">IF('Clinic Model'!$P$16="Annuity",-IFERROR(PPMT(D2_I/12,$C159,D2_T,OFFSET(AZ$131,,-$C159+1),0),),IFERROR(IF($C159=0,0,OFFSET(AZ$131,,-$C159+1)/D2_T),0))</f>
        <v>0</v>
      </c>
      <c r="BB159" s="548">
        <f ca="1">IF('Clinic Model'!$P$16="Annuity",-IFERROR(PPMT(D2_I/12,$C159,D2_T,OFFSET(BA$131,,-$C159+1),0),),IFERROR(IF($C159=0,0,OFFSET(BA$131,,-$C159+1)/D2_T),0))</f>
        <v>0</v>
      </c>
      <c r="BC159" s="548">
        <f ca="1">IF('Clinic Model'!$P$16="Annuity",-IFERROR(PPMT(D2_I/12,$C159,D2_T,OFFSET(BB$131,,-$C159+1),0),),IFERROR(IF($C159=0,0,OFFSET(BB$131,,-$C159+1)/D2_T),0))</f>
        <v>0</v>
      </c>
      <c r="BD159" s="548">
        <f ca="1">IF('Clinic Model'!$P$16="Annuity",-IFERROR(PPMT(D2_I/12,$C159,D2_T,OFFSET(BC$131,,-$C159+1),0),),IFERROR(IF($C159=0,0,OFFSET(BC$131,,-$C159+1)/D2_T),0))</f>
        <v>0</v>
      </c>
      <c r="BE159" s="548">
        <f ca="1">IF('Clinic Model'!$P$16="Annuity",-IFERROR(PPMT(D2_I/12,$C159,D2_T,OFFSET(BD$131,,-$C159+1),0),),IFERROR(IF($C159=0,0,OFFSET(BD$131,,-$C159+1)/D2_T),0))</f>
        <v>0</v>
      </c>
      <c r="BF159" s="548">
        <f ca="1">IF('Clinic Model'!$P$16="Annuity",-IFERROR(PPMT(D2_I/12,$C159,D2_T,OFFSET(BE$131,,-$C159+1),0),),IFERROR(IF($C159=0,0,OFFSET(BE$131,,-$C159+1)/D2_T),0))</f>
        <v>0</v>
      </c>
      <c r="BG159" s="548">
        <f ca="1">IF('Clinic Model'!$P$16="Annuity",-IFERROR(PPMT(D2_I/12,$C159,D2_T,OFFSET(BF$131,,-$C159+1),0),),IFERROR(IF($C159=0,0,OFFSET(BF$131,,-$C159+1)/D2_T),0))</f>
        <v>0</v>
      </c>
      <c r="BH159" s="548">
        <f ca="1">IF('Clinic Model'!$P$16="Annuity",-IFERROR(PPMT(D2_I/12,$C159,D2_T,OFFSET(BG$131,,-$C159+1),0),),IFERROR(IF($C159=0,0,OFFSET(BG$131,,-$C159+1)/D2_T),0))</f>
        <v>0</v>
      </c>
      <c r="BI159" s="548">
        <f ca="1">IF('Clinic Model'!$P$16="Annuity",-IFERROR(PPMT(D2_I/12,$C159,D2_T,OFFSET(BH$131,,-$C159+1),0),),IFERROR(IF($C159=0,0,OFFSET(BH$131,,-$C159+1)/D2_T),0))</f>
        <v>0</v>
      </c>
      <c r="BJ159" s="548">
        <f ca="1">IF('Clinic Model'!$P$16="Annuity",-IFERROR(PPMT(D2_I/12,$C159,D2_T,OFFSET(BI$131,,-$C159+1),0),),IFERROR(IF($C159=0,0,OFFSET(BI$131,,-$C159+1)/D2_T),0))</f>
        <v>0</v>
      </c>
      <c r="BK159" s="548">
        <f ca="1">IF('Clinic Model'!$P$16="Annuity",-IFERROR(PPMT(D2_I/12,$C159,D2_T,OFFSET(BJ$131,,-$C159+1),0),),IFERROR(IF($C159=0,0,OFFSET(BJ$131,,-$C159+1)/D2_T),0))</f>
        <v>0</v>
      </c>
      <c r="BL159" s="548">
        <f ca="1">IF('Clinic Model'!$P$16="Annuity",-IFERROR(PPMT(D2_I/12,$C159,D2_T,OFFSET(BK$131,,-$C159+1),0),),IFERROR(IF($C159=0,0,OFFSET(BK$131,,-$C159+1)/D2_T),0))</f>
        <v>0</v>
      </c>
    </row>
    <row r="160" spans="1:64" ht="10.5" hidden="1" customHeight="1" outlineLevel="1" x14ac:dyDescent="0.3">
      <c r="A160" s="105"/>
      <c r="B160" s="504"/>
      <c r="C160" s="105">
        <f t="shared" si="12"/>
        <v>0</v>
      </c>
      <c r="E160" s="548">
        <f ca="1">IF('Clinic Model'!$P$16="Annuity",-IFERROR(PPMT(D2_I/12,$C160,D2_T,OFFSET(D$131,,-$C160+1),0),),IFERROR(IF($C160=0,0,OFFSET(D$131,,-$C160+1)/D2_T),0))</f>
        <v>0</v>
      </c>
      <c r="F160" s="548">
        <f ca="1">IF('Clinic Model'!$P$16="Annuity",-IFERROR(PPMT(D2_I/12,$C160,D2_T,OFFSET(E$131,,-$C160+1),0),),IFERROR(IF($C160=0,0,OFFSET(E$131,,-$C160+1)/D2_T),0))</f>
        <v>0</v>
      </c>
      <c r="G160" s="548">
        <f ca="1">IF('Clinic Model'!$P$16="Annuity",-IFERROR(PPMT(D2_I/12,$C160,D2_T,OFFSET(F$131,,-$C160+1),0),),IFERROR(IF($C160=0,0,OFFSET(F$131,,-$C160+1)/D2_T),0))</f>
        <v>0</v>
      </c>
      <c r="H160" s="548">
        <f ca="1">IF('Clinic Model'!$P$16="Annuity",-IFERROR(PPMT(D2_I/12,$C160,D2_T,OFFSET(G$131,,-$C160+1),0),),IFERROR(IF($C160=0,0,OFFSET(G$131,,-$C160+1)/D2_T),0))</f>
        <v>0</v>
      </c>
      <c r="I160" s="548">
        <f ca="1">IF('Clinic Model'!$P$16="Annuity",-IFERROR(PPMT(D2_I/12,$C160,D2_T,OFFSET(H$131,,-$C160+1),0),),IFERROR(IF($C160=0,0,OFFSET(H$131,,-$C160+1)/D2_T),0))</f>
        <v>0</v>
      </c>
      <c r="J160" s="548">
        <f ca="1">IF('Clinic Model'!$P$16="Annuity",-IFERROR(PPMT(D2_I/12,$C160,D2_T,OFFSET(I$131,,-$C160+1),0),),IFERROR(IF($C160=0,0,OFFSET(I$131,,-$C160+1)/D2_T),0))</f>
        <v>0</v>
      </c>
      <c r="K160" s="548">
        <f ca="1">IF('Clinic Model'!$P$16="Annuity",-IFERROR(PPMT(D2_I/12,$C160,D2_T,OFFSET(J$131,,-$C160+1),0),),IFERROR(IF($C160=0,0,OFFSET(J$131,,-$C160+1)/D2_T),0))</f>
        <v>0</v>
      </c>
      <c r="L160" s="548">
        <f ca="1">IF('Clinic Model'!$P$16="Annuity",-IFERROR(PPMT(D2_I/12,$C160,D2_T,OFFSET(K$131,,-$C160+1),0),),IFERROR(IF($C160=0,0,OFFSET(K$131,,-$C160+1)/D2_T),0))</f>
        <v>0</v>
      </c>
      <c r="M160" s="548">
        <f ca="1">IF('Clinic Model'!$P$16="Annuity",-IFERROR(PPMT(D2_I/12,$C160,D2_T,OFFSET(L$131,,-$C160+1),0),),IFERROR(IF($C160=0,0,OFFSET(L$131,,-$C160+1)/D2_T),0))</f>
        <v>0</v>
      </c>
      <c r="N160" s="548">
        <f ca="1">IF('Clinic Model'!$P$16="Annuity",-IFERROR(PPMT(D2_I/12,$C160,D2_T,OFFSET(M$131,,-$C160+1),0),),IFERROR(IF($C160=0,0,OFFSET(M$131,,-$C160+1)/D2_T),0))</f>
        <v>0</v>
      </c>
      <c r="O160" s="548">
        <f ca="1">IF('Clinic Model'!$P$16="Annuity",-IFERROR(PPMT(D2_I/12,$C160,D2_T,OFFSET(N$131,,-$C160+1),0),),IFERROR(IF($C160=0,0,OFFSET(N$131,,-$C160+1)/D2_T),0))</f>
        <v>0</v>
      </c>
      <c r="P160" s="548">
        <f ca="1">IF('Clinic Model'!$P$16="Annuity",-IFERROR(PPMT(D2_I/12,$C160,D2_T,OFFSET(O$131,,-$C160+1),0),),IFERROR(IF($C160=0,0,OFFSET(O$131,,-$C160+1)/D2_T),0))</f>
        <v>0</v>
      </c>
      <c r="Q160" s="548">
        <f ca="1">IF('Clinic Model'!$P$16="Annuity",-IFERROR(PPMT(D2_I/12,$C160,D2_T,OFFSET(P$131,,-$C160+1),0),),IFERROR(IF($C160=0,0,OFFSET(P$131,,-$C160+1)/D2_T),0))</f>
        <v>0</v>
      </c>
      <c r="R160" s="548">
        <f ca="1">IF('Clinic Model'!$P$16="Annuity",-IFERROR(PPMT(D2_I/12,$C160,D2_T,OFFSET(Q$131,,-$C160+1),0),),IFERROR(IF($C160=0,0,OFFSET(Q$131,,-$C160+1)/D2_T),0))</f>
        <v>0</v>
      </c>
      <c r="S160" s="548">
        <f ca="1">IF('Clinic Model'!$P$16="Annuity",-IFERROR(PPMT(D2_I/12,$C160,D2_T,OFFSET(R$131,,-$C160+1),0),),IFERROR(IF($C160=0,0,OFFSET(R$131,,-$C160+1)/D2_T),0))</f>
        <v>0</v>
      </c>
      <c r="T160" s="548">
        <f ca="1">IF('Clinic Model'!$P$16="Annuity",-IFERROR(PPMT(D2_I/12,$C160,D2_T,OFFSET(S$131,,-$C160+1),0),),IFERROR(IF($C160=0,0,OFFSET(S$131,,-$C160+1)/D2_T),0))</f>
        <v>0</v>
      </c>
      <c r="U160" s="548">
        <f ca="1">IF('Clinic Model'!$P$16="Annuity",-IFERROR(PPMT(D2_I/12,$C160,D2_T,OFFSET(T$131,,-$C160+1),0),),IFERROR(IF($C160=0,0,OFFSET(T$131,,-$C160+1)/D2_T),0))</f>
        <v>0</v>
      </c>
      <c r="V160" s="548">
        <f ca="1">IF('Clinic Model'!$P$16="Annuity",-IFERROR(PPMT(D2_I/12,$C160,D2_T,OFFSET(U$131,,-$C160+1),0),),IFERROR(IF($C160=0,0,OFFSET(U$131,,-$C160+1)/D2_T),0))</f>
        <v>0</v>
      </c>
      <c r="W160" s="548">
        <f ca="1">IF('Clinic Model'!$P$16="Annuity",-IFERROR(PPMT(D2_I/12,$C160,D2_T,OFFSET(V$131,,-$C160+1),0),),IFERROR(IF($C160=0,0,OFFSET(V$131,,-$C160+1)/D2_T),0))</f>
        <v>0</v>
      </c>
      <c r="X160" s="548">
        <f ca="1">IF('Clinic Model'!$P$16="Annuity",-IFERROR(PPMT(D2_I/12,$C160,D2_T,OFFSET(W$131,,-$C160+1),0),),IFERROR(IF($C160=0,0,OFFSET(W$131,,-$C160+1)/D2_T),0))</f>
        <v>0</v>
      </c>
      <c r="Y160" s="548">
        <f ca="1">IF('Clinic Model'!$P$16="Annuity",-IFERROR(PPMT(D2_I/12,$C160,D2_T,OFFSET(X$131,,-$C160+1),0),),IFERROR(IF($C160=0,0,OFFSET(X$131,,-$C160+1)/D2_T),0))</f>
        <v>0</v>
      </c>
      <c r="Z160" s="548">
        <f ca="1">IF('Clinic Model'!$P$16="Annuity",-IFERROR(PPMT(D2_I/12,$C160,D2_T,OFFSET(Y$131,,-$C160+1),0),),IFERROR(IF($C160=0,0,OFFSET(Y$131,,-$C160+1)/D2_T),0))</f>
        <v>0</v>
      </c>
      <c r="AA160" s="548">
        <f ca="1">IF('Clinic Model'!$P$16="Annuity",-IFERROR(PPMT(D2_I/12,$C160,D2_T,OFFSET(Z$131,,-$C160+1),0),),IFERROR(IF($C160=0,0,OFFSET(Z$131,,-$C160+1)/D2_T),0))</f>
        <v>0</v>
      </c>
      <c r="AB160" s="548">
        <f ca="1">IF('Clinic Model'!$P$16="Annuity",-IFERROR(PPMT(D2_I/12,$C160,D2_T,OFFSET(AA$131,,-$C160+1),0),),IFERROR(IF($C160=0,0,OFFSET(AA$131,,-$C160+1)/D2_T),0))</f>
        <v>0</v>
      </c>
      <c r="AC160" s="548">
        <f ca="1">IF('Clinic Model'!$P$16="Annuity",-IFERROR(PPMT(D2_I/12,$C160,D2_T,OFFSET(AB$131,,-$C160+1),0),),IFERROR(IF($C160=0,0,OFFSET(AB$131,,-$C160+1)/D2_T),0))</f>
        <v>0</v>
      </c>
      <c r="AD160" s="548">
        <f ca="1">IF('Clinic Model'!$P$16="Annuity",-IFERROR(PPMT(D2_I/12,$C160,D2_T,OFFSET(AC$131,,-$C160+1),0),),IFERROR(IF($C160=0,0,OFFSET(AC$131,,-$C160+1)/D2_T),0))</f>
        <v>0</v>
      </c>
      <c r="AE160" s="548">
        <f ca="1">IF('Clinic Model'!$P$16="Annuity",-IFERROR(PPMT(D2_I/12,$C160,D2_T,OFFSET(AD$131,,-$C160+1),0),),IFERROR(IF($C160=0,0,OFFSET(AD$131,,-$C160+1)/D2_T),0))</f>
        <v>0</v>
      </c>
      <c r="AF160" s="548">
        <f ca="1">IF('Clinic Model'!$P$16="Annuity",-IFERROR(PPMT(D2_I/12,$C160,D2_T,OFFSET(AE$131,,-$C160+1),0),),IFERROR(IF($C160=0,0,OFFSET(AE$131,,-$C160+1)/D2_T),0))</f>
        <v>0</v>
      </c>
      <c r="AG160" s="548">
        <f ca="1">IF('Clinic Model'!$P$16="Annuity",-IFERROR(PPMT(D2_I/12,$C160,D2_T,OFFSET(AF$131,,-$C160+1),0),),IFERROR(IF($C160=0,0,OFFSET(AF$131,,-$C160+1)/D2_T),0))</f>
        <v>0</v>
      </c>
      <c r="AH160" s="548">
        <f ca="1">IF('Clinic Model'!$P$16="Annuity",-IFERROR(PPMT(D2_I/12,$C160,D2_T,OFFSET(AG$131,,-$C160+1),0),),IFERROR(IF($C160=0,0,OFFSET(AG$131,,-$C160+1)/D2_T),0))</f>
        <v>0</v>
      </c>
      <c r="AI160" s="548">
        <f ca="1">IF('Clinic Model'!$P$16="Annuity",-IFERROR(PPMT(D2_I/12,$C160,D2_T,OFFSET(AH$131,,-$C160+1),0),),IFERROR(IF($C160=0,0,OFFSET(AH$131,,-$C160+1)/D2_T),0))</f>
        <v>0</v>
      </c>
      <c r="AJ160" s="548">
        <f ca="1">IF('Clinic Model'!$P$16="Annuity",-IFERROR(PPMT(D2_I/12,$C160,D2_T,OFFSET(AI$131,,-$C160+1),0),),IFERROR(IF($C160=0,0,OFFSET(AI$131,,-$C160+1)/D2_T),0))</f>
        <v>0</v>
      </c>
      <c r="AK160" s="548">
        <f ca="1">IF('Clinic Model'!$P$16="Annuity",-IFERROR(PPMT(D2_I/12,$C160,D2_T,OFFSET(AJ$131,,-$C160+1),0),),IFERROR(IF($C160=0,0,OFFSET(AJ$131,,-$C160+1)/D2_T),0))</f>
        <v>0</v>
      </c>
      <c r="AL160" s="548">
        <f ca="1">IF('Clinic Model'!$P$16="Annuity",-IFERROR(PPMT(D2_I/12,$C160,D2_T,OFFSET(AK$131,,-$C160+1),0),),IFERROR(IF($C160=0,0,OFFSET(AK$131,,-$C160+1)/D2_T),0))</f>
        <v>0</v>
      </c>
      <c r="AM160" s="548">
        <f ca="1">IF('Clinic Model'!$P$16="Annuity",-IFERROR(PPMT(D2_I/12,$C160,D2_T,OFFSET(AL$131,,-$C160+1),0),),IFERROR(IF($C160=0,0,OFFSET(AL$131,,-$C160+1)/D2_T),0))</f>
        <v>0</v>
      </c>
      <c r="AN160" s="548">
        <f ca="1">IF('Clinic Model'!$P$16="Annuity",-IFERROR(PPMT(D2_I/12,$C160,D2_T,OFFSET(AM$131,,-$C160+1),0),),IFERROR(IF($C160=0,0,OFFSET(AM$131,,-$C160+1)/D2_T),0))</f>
        <v>0</v>
      </c>
      <c r="AO160" s="548">
        <f ca="1">IF('Clinic Model'!$P$16="Annuity",-IFERROR(PPMT(D2_I/12,$C160,D2_T,OFFSET(AN$131,,-$C160+1),0),),IFERROR(IF($C160=0,0,OFFSET(AN$131,,-$C160+1)/D2_T),0))</f>
        <v>0</v>
      </c>
      <c r="AP160" s="548">
        <f ca="1">IF('Clinic Model'!$P$16="Annuity",-IFERROR(PPMT(D2_I/12,$C160,D2_T,OFFSET(AO$131,,-$C160+1),0),),IFERROR(IF($C160=0,0,OFFSET(AO$131,,-$C160+1)/D2_T),0))</f>
        <v>0</v>
      </c>
      <c r="AQ160" s="548">
        <f ca="1">IF('Clinic Model'!$P$16="Annuity",-IFERROR(PPMT(D2_I/12,$C160,D2_T,OFFSET(AP$131,,-$C160+1),0),),IFERROR(IF($C160=0,0,OFFSET(AP$131,,-$C160+1)/D2_T),0))</f>
        <v>0</v>
      </c>
      <c r="AR160" s="548">
        <f ca="1">IF('Clinic Model'!$P$16="Annuity",-IFERROR(PPMT(D2_I/12,$C160,D2_T,OFFSET(AQ$131,,-$C160+1),0),),IFERROR(IF($C160=0,0,OFFSET(AQ$131,,-$C160+1)/D2_T),0))</f>
        <v>0</v>
      </c>
      <c r="AS160" s="548">
        <f ca="1">IF('Clinic Model'!$P$16="Annuity",-IFERROR(PPMT(D2_I/12,$C160,D2_T,OFFSET(AR$131,,-$C160+1),0),),IFERROR(IF($C160=0,0,OFFSET(AR$131,,-$C160+1)/D2_T),0))</f>
        <v>0</v>
      </c>
      <c r="AT160" s="548">
        <f ca="1">IF('Clinic Model'!$P$16="Annuity",-IFERROR(PPMT(D2_I/12,$C160,D2_T,OFFSET(AS$131,,-$C160+1),0),),IFERROR(IF($C160=0,0,OFFSET(AS$131,,-$C160+1)/D2_T),0))</f>
        <v>0</v>
      </c>
      <c r="AU160" s="548">
        <f ca="1">IF('Clinic Model'!$P$16="Annuity",-IFERROR(PPMT(D2_I/12,$C160,D2_T,OFFSET(AT$131,,-$C160+1),0),),IFERROR(IF($C160=0,0,OFFSET(AT$131,,-$C160+1)/D2_T),0))</f>
        <v>0</v>
      </c>
      <c r="AV160" s="548">
        <f ca="1">IF('Clinic Model'!$P$16="Annuity",-IFERROR(PPMT(D2_I/12,$C160,D2_T,OFFSET(AU$131,,-$C160+1),0),),IFERROR(IF($C160=0,0,OFFSET(AU$131,,-$C160+1)/D2_T),0))</f>
        <v>0</v>
      </c>
      <c r="AW160" s="548">
        <f ca="1">IF('Clinic Model'!$P$16="Annuity",-IFERROR(PPMT(D2_I/12,$C160,D2_T,OFFSET(AV$131,,-$C160+1),0),),IFERROR(IF($C160=0,0,OFFSET(AV$131,,-$C160+1)/D2_T),0))</f>
        <v>0</v>
      </c>
      <c r="AX160" s="548">
        <f ca="1">IF('Clinic Model'!$P$16="Annuity",-IFERROR(PPMT(D2_I/12,$C160,D2_T,OFFSET(AW$131,,-$C160+1),0),),IFERROR(IF($C160=0,0,OFFSET(AW$131,,-$C160+1)/D2_T),0))</f>
        <v>0</v>
      </c>
      <c r="AY160" s="548">
        <f ca="1">IF('Clinic Model'!$P$16="Annuity",-IFERROR(PPMT(D2_I/12,$C160,D2_T,OFFSET(AX$131,,-$C160+1),0),),IFERROR(IF($C160=0,0,OFFSET(AX$131,,-$C160+1)/D2_T),0))</f>
        <v>0</v>
      </c>
      <c r="AZ160" s="548">
        <f ca="1">IF('Clinic Model'!$P$16="Annuity",-IFERROR(PPMT(D2_I/12,$C160,D2_T,OFFSET(AY$131,,-$C160+1),0),),IFERROR(IF($C160=0,0,OFFSET(AY$131,,-$C160+1)/D2_T),0))</f>
        <v>0</v>
      </c>
      <c r="BA160" s="548">
        <f ca="1">IF('Clinic Model'!$P$16="Annuity",-IFERROR(PPMT(D2_I/12,$C160,D2_T,OFFSET(AZ$131,,-$C160+1),0),),IFERROR(IF($C160=0,0,OFFSET(AZ$131,,-$C160+1)/D2_T),0))</f>
        <v>0</v>
      </c>
      <c r="BB160" s="548">
        <f ca="1">IF('Clinic Model'!$P$16="Annuity",-IFERROR(PPMT(D2_I/12,$C160,D2_T,OFFSET(BA$131,,-$C160+1),0),),IFERROR(IF($C160=0,0,OFFSET(BA$131,,-$C160+1)/D2_T),0))</f>
        <v>0</v>
      </c>
      <c r="BC160" s="548">
        <f ca="1">IF('Clinic Model'!$P$16="Annuity",-IFERROR(PPMT(D2_I/12,$C160,D2_T,OFFSET(BB$131,,-$C160+1),0),),IFERROR(IF($C160=0,0,OFFSET(BB$131,,-$C160+1)/D2_T),0))</f>
        <v>0</v>
      </c>
      <c r="BD160" s="548">
        <f ca="1">IF('Clinic Model'!$P$16="Annuity",-IFERROR(PPMT(D2_I/12,$C160,D2_T,OFFSET(BC$131,,-$C160+1),0),),IFERROR(IF($C160=0,0,OFFSET(BC$131,,-$C160+1)/D2_T),0))</f>
        <v>0</v>
      </c>
      <c r="BE160" s="548">
        <f ca="1">IF('Clinic Model'!$P$16="Annuity",-IFERROR(PPMT(D2_I/12,$C160,D2_T,OFFSET(BD$131,,-$C160+1),0),),IFERROR(IF($C160=0,0,OFFSET(BD$131,,-$C160+1)/D2_T),0))</f>
        <v>0</v>
      </c>
      <c r="BF160" s="548">
        <f ca="1">IF('Clinic Model'!$P$16="Annuity",-IFERROR(PPMT(D2_I/12,$C160,D2_T,OFFSET(BE$131,,-$C160+1),0),),IFERROR(IF($C160=0,0,OFFSET(BE$131,,-$C160+1)/D2_T),0))</f>
        <v>0</v>
      </c>
      <c r="BG160" s="548">
        <f ca="1">IF('Clinic Model'!$P$16="Annuity",-IFERROR(PPMT(D2_I/12,$C160,D2_T,OFFSET(BF$131,,-$C160+1),0),),IFERROR(IF($C160=0,0,OFFSET(BF$131,,-$C160+1)/D2_T),0))</f>
        <v>0</v>
      </c>
      <c r="BH160" s="548">
        <f ca="1">IF('Clinic Model'!$P$16="Annuity",-IFERROR(PPMT(D2_I/12,$C160,D2_T,OFFSET(BG$131,,-$C160+1),0),),IFERROR(IF($C160=0,0,OFFSET(BG$131,,-$C160+1)/D2_T),0))</f>
        <v>0</v>
      </c>
      <c r="BI160" s="548">
        <f ca="1">IF('Clinic Model'!$P$16="Annuity",-IFERROR(PPMT(D2_I/12,$C160,D2_T,OFFSET(BH$131,,-$C160+1),0),),IFERROR(IF($C160=0,0,OFFSET(BH$131,,-$C160+1)/D2_T),0))</f>
        <v>0</v>
      </c>
      <c r="BJ160" s="548">
        <f ca="1">IF('Clinic Model'!$P$16="Annuity",-IFERROR(PPMT(D2_I/12,$C160,D2_T,OFFSET(BI$131,,-$C160+1),0),),IFERROR(IF($C160=0,0,OFFSET(BI$131,,-$C160+1)/D2_T),0))</f>
        <v>0</v>
      </c>
      <c r="BK160" s="548">
        <f ca="1">IF('Clinic Model'!$P$16="Annuity",-IFERROR(PPMT(D2_I/12,$C160,D2_T,OFFSET(BJ$131,,-$C160+1),0),),IFERROR(IF($C160=0,0,OFFSET(BJ$131,,-$C160+1)/D2_T),0))</f>
        <v>0</v>
      </c>
      <c r="BL160" s="548">
        <f ca="1">IF('Clinic Model'!$P$16="Annuity",-IFERROR(PPMT(D2_I/12,$C160,D2_T,OFFSET(BK$131,,-$C160+1),0),),IFERROR(IF($C160=0,0,OFFSET(BK$131,,-$C160+1)/D2_T),0))</f>
        <v>0</v>
      </c>
    </row>
    <row r="161" spans="1:64" ht="10.5" hidden="1" customHeight="1" outlineLevel="1" x14ac:dyDescent="0.3">
      <c r="A161" s="105"/>
      <c r="B161" s="504"/>
      <c r="C161" s="105">
        <f t="shared" si="12"/>
        <v>0</v>
      </c>
      <c r="E161" s="548">
        <f ca="1">IF('Clinic Model'!$P$16="Annuity",-IFERROR(PPMT(D2_I/12,$C161,D2_T,OFFSET(D$131,,-$C161+1),0),),IFERROR(IF($C161=0,0,OFFSET(D$131,,-$C161+1)/D2_T),0))</f>
        <v>0</v>
      </c>
      <c r="F161" s="548">
        <f ca="1">IF('Clinic Model'!$P$16="Annuity",-IFERROR(PPMT(D2_I/12,$C161,D2_T,OFFSET(E$131,,-$C161+1),0),),IFERROR(IF($C161=0,0,OFFSET(E$131,,-$C161+1)/D2_T),0))</f>
        <v>0</v>
      </c>
      <c r="G161" s="548">
        <f ca="1">IF('Clinic Model'!$P$16="Annuity",-IFERROR(PPMT(D2_I/12,$C161,D2_T,OFFSET(F$131,,-$C161+1),0),),IFERROR(IF($C161=0,0,OFFSET(F$131,,-$C161+1)/D2_T),0))</f>
        <v>0</v>
      </c>
      <c r="H161" s="548">
        <f ca="1">IF('Clinic Model'!$P$16="Annuity",-IFERROR(PPMT(D2_I/12,$C161,D2_T,OFFSET(G$131,,-$C161+1),0),),IFERROR(IF($C161=0,0,OFFSET(G$131,,-$C161+1)/D2_T),0))</f>
        <v>0</v>
      </c>
      <c r="I161" s="548">
        <f ca="1">IF('Clinic Model'!$P$16="Annuity",-IFERROR(PPMT(D2_I/12,$C161,D2_T,OFFSET(H$131,,-$C161+1),0),),IFERROR(IF($C161=0,0,OFFSET(H$131,,-$C161+1)/D2_T),0))</f>
        <v>0</v>
      </c>
      <c r="J161" s="548">
        <f ca="1">IF('Clinic Model'!$P$16="Annuity",-IFERROR(PPMT(D2_I/12,$C161,D2_T,OFFSET(I$131,,-$C161+1),0),),IFERROR(IF($C161=0,0,OFFSET(I$131,,-$C161+1)/D2_T),0))</f>
        <v>0</v>
      </c>
      <c r="K161" s="548">
        <f ca="1">IF('Clinic Model'!$P$16="Annuity",-IFERROR(PPMT(D2_I/12,$C161,D2_T,OFFSET(J$131,,-$C161+1),0),),IFERROR(IF($C161=0,0,OFFSET(J$131,,-$C161+1)/D2_T),0))</f>
        <v>0</v>
      </c>
      <c r="L161" s="548">
        <f ca="1">IF('Clinic Model'!$P$16="Annuity",-IFERROR(PPMT(D2_I/12,$C161,D2_T,OFFSET(K$131,,-$C161+1),0),),IFERROR(IF($C161=0,0,OFFSET(K$131,,-$C161+1)/D2_T),0))</f>
        <v>0</v>
      </c>
      <c r="M161" s="548">
        <f ca="1">IF('Clinic Model'!$P$16="Annuity",-IFERROR(PPMT(D2_I/12,$C161,D2_T,OFFSET(L$131,,-$C161+1),0),),IFERROR(IF($C161=0,0,OFFSET(L$131,,-$C161+1)/D2_T),0))</f>
        <v>0</v>
      </c>
      <c r="N161" s="548">
        <f ca="1">IF('Clinic Model'!$P$16="Annuity",-IFERROR(PPMT(D2_I/12,$C161,D2_T,OFFSET(M$131,,-$C161+1),0),),IFERROR(IF($C161=0,0,OFFSET(M$131,,-$C161+1)/D2_T),0))</f>
        <v>0</v>
      </c>
      <c r="O161" s="548">
        <f ca="1">IF('Clinic Model'!$P$16="Annuity",-IFERROR(PPMT(D2_I/12,$C161,D2_T,OFFSET(N$131,,-$C161+1),0),),IFERROR(IF($C161=0,0,OFFSET(N$131,,-$C161+1)/D2_T),0))</f>
        <v>0</v>
      </c>
      <c r="P161" s="548">
        <f ca="1">IF('Clinic Model'!$P$16="Annuity",-IFERROR(PPMT(D2_I/12,$C161,D2_T,OFFSET(O$131,,-$C161+1),0),),IFERROR(IF($C161=0,0,OFFSET(O$131,,-$C161+1)/D2_T),0))</f>
        <v>0</v>
      </c>
      <c r="Q161" s="548">
        <f ca="1">IF('Clinic Model'!$P$16="Annuity",-IFERROR(PPMT(D2_I/12,$C161,D2_T,OFFSET(P$131,,-$C161+1),0),),IFERROR(IF($C161=0,0,OFFSET(P$131,,-$C161+1)/D2_T),0))</f>
        <v>0</v>
      </c>
      <c r="R161" s="548">
        <f ca="1">IF('Clinic Model'!$P$16="Annuity",-IFERROR(PPMT(D2_I/12,$C161,D2_T,OFFSET(Q$131,,-$C161+1),0),),IFERROR(IF($C161=0,0,OFFSET(Q$131,,-$C161+1)/D2_T),0))</f>
        <v>0</v>
      </c>
      <c r="S161" s="548">
        <f ca="1">IF('Clinic Model'!$P$16="Annuity",-IFERROR(PPMT(D2_I/12,$C161,D2_T,OFFSET(R$131,,-$C161+1),0),),IFERROR(IF($C161=0,0,OFFSET(R$131,,-$C161+1)/D2_T),0))</f>
        <v>0</v>
      </c>
      <c r="T161" s="548">
        <f ca="1">IF('Clinic Model'!$P$16="Annuity",-IFERROR(PPMT(D2_I/12,$C161,D2_T,OFFSET(S$131,,-$C161+1),0),),IFERROR(IF($C161=0,0,OFFSET(S$131,,-$C161+1)/D2_T),0))</f>
        <v>0</v>
      </c>
      <c r="U161" s="548">
        <f ca="1">IF('Clinic Model'!$P$16="Annuity",-IFERROR(PPMT(D2_I/12,$C161,D2_T,OFFSET(T$131,,-$C161+1),0),),IFERROR(IF($C161=0,0,OFFSET(T$131,,-$C161+1)/D2_T),0))</f>
        <v>0</v>
      </c>
      <c r="V161" s="548">
        <f ca="1">IF('Clinic Model'!$P$16="Annuity",-IFERROR(PPMT(D2_I/12,$C161,D2_T,OFFSET(U$131,,-$C161+1),0),),IFERROR(IF($C161=0,0,OFFSET(U$131,,-$C161+1)/D2_T),0))</f>
        <v>0</v>
      </c>
      <c r="W161" s="548">
        <f ca="1">IF('Clinic Model'!$P$16="Annuity",-IFERROR(PPMT(D2_I/12,$C161,D2_T,OFFSET(V$131,,-$C161+1),0),),IFERROR(IF($C161=0,0,OFFSET(V$131,,-$C161+1)/D2_T),0))</f>
        <v>0</v>
      </c>
      <c r="X161" s="548">
        <f ca="1">IF('Clinic Model'!$P$16="Annuity",-IFERROR(PPMT(D2_I/12,$C161,D2_T,OFFSET(W$131,,-$C161+1),0),),IFERROR(IF($C161=0,0,OFFSET(W$131,,-$C161+1)/D2_T),0))</f>
        <v>0</v>
      </c>
      <c r="Y161" s="548">
        <f ca="1">IF('Clinic Model'!$P$16="Annuity",-IFERROR(PPMT(D2_I/12,$C161,D2_T,OFFSET(X$131,,-$C161+1),0),),IFERROR(IF($C161=0,0,OFFSET(X$131,,-$C161+1)/D2_T),0))</f>
        <v>0</v>
      </c>
      <c r="Z161" s="548">
        <f ca="1">IF('Clinic Model'!$P$16="Annuity",-IFERROR(PPMT(D2_I/12,$C161,D2_T,OFFSET(Y$131,,-$C161+1),0),),IFERROR(IF($C161=0,0,OFFSET(Y$131,,-$C161+1)/D2_T),0))</f>
        <v>0</v>
      </c>
      <c r="AA161" s="548">
        <f ca="1">IF('Clinic Model'!$P$16="Annuity",-IFERROR(PPMT(D2_I/12,$C161,D2_T,OFFSET(Z$131,,-$C161+1),0),),IFERROR(IF($C161=0,0,OFFSET(Z$131,,-$C161+1)/D2_T),0))</f>
        <v>0</v>
      </c>
      <c r="AB161" s="548">
        <f ca="1">IF('Clinic Model'!$P$16="Annuity",-IFERROR(PPMT(D2_I/12,$C161,D2_T,OFFSET(AA$131,,-$C161+1),0),),IFERROR(IF($C161=0,0,OFFSET(AA$131,,-$C161+1)/D2_T),0))</f>
        <v>0</v>
      </c>
      <c r="AC161" s="548">
        <f ca="1">IF('Clinic Model'!$P$16="Annuity",-IFERROR(PPMT(D2_I/12,$C161,D2_T,OFFSET(AB$131,,-$C161+1),0),),IFERROR(IF($C161=0,0,OFFSET(AB$131,,-$C161+1)/D2_T),0))</f>
        <v>0</v>
      </c>
      <c r="AD161" s="548">
        <f ca="1">IF('Clinic Model'!$P$16="Annuity",-IFERROR(PPMT(D2_I/12,$C161,D2_T,OFFSET(AC$131,,-$C161+1),0),),IFERROR(IF($C161=0,0,OFFSET(AC$131,,-$C161+1)/D2_T),0))</f>
        <v>0</v>
      </c>
      <c r="AE161" s="548">
        <f ca="1">IF('Clinic Model'!$P$16="Annuity",-IFERROR(PPMT(D2_I/12,$C161,D2_T,OFFSET(AD$131,,-$C161+1),0),),IFERROR(IF($C161=0,0,OFFSET(AD$131,,-$C161+1)/D2_T),0))</f>
        <v>0</v>
      </c>
      <c r="AF161" s="548">
        <f ca="1">IF('Clinic Model'!$P$16="Annuity",-IFERROR(PPMT(D2_I/12,$C161,D2_T,OFFSET(AE$131,,-$C161+1),0),),IFERROR(IF($C161=0,0,OFFSET(AE$131,,-$C161+1)/D2_T),0))</f>
        <v>0</v>
      </c>
      <c r="AG161" s="548">
        <f ca="1">IF('Clinic Model'!$P$16="Annuity",-IFERROR(PPMT(D2_I/12,$C161,D2_T,OFFSET(AF$131,,-$C161+1),0),),IFERROR(IF($C161=0,0,OFFSET(AF$131,,-$C161+1)/D2_T),0))</f>
        <v>0</v>
      </c>
      <c r="AH161" s="548">
        <f ca="1">IF('Clinic Model'!$P$16="Annuity",-IFERROR(PPMT(D2_I/12,$C161,D2_T,OFFSET(AG$131,,-$C161+1),0),),IFERROR(IF($C161=0,0,OFFSET(AG$131,,-$C161+1)/D2_T),0))</f>
        <v>0</v>
      </c>
      <c r="AI161" s="548">
        <f ca="1">IF('Clinic Model'!$P$16="Annuity",-IFERROR(PPMT(D2_I/12,$C161,D2_T,OFFSET(AH$131,,-$C161+1),0),),IFERROR(IF($C161=0,0,OFFSET(AH$131,,-$C161+1)/D2_T),0))</f>
        <v>0</v>
      </c>
      <c r="AJ161" s="548">
        <f ca="1">IF('Clinic Model'!$P$16="Annuity",-IFERROR(PPMT(D2_I/12,$C161,D2_T,OFFSET(AI$131,,-$C161+1),0),),IFERROR(IF($C161=0,0,OFFSET(AI$131,,-$C161+1)/D2_T),0))</f>
        <v>0</v>
      </c>
      <c r="AK161" s="548">
        <f ca="1">IF('Clinic Model'!$P$16="Annuity",-IFERROR(PPMT(D2_I/12,$C161,D2_T,OFFSET(AJ$131,,-$C161+1),0),),IFERROR(IF($C161=0,0,OFFSET(AJ$131,,-$C161+1)/D2_T),0))</f>
        <v>0</v>
      </c>
      <c r="AL161" s="548">
        <f ca="1">IF('Clinic Model'!$P$16="Annuity",-IFERROR(PPMT(D2_I/12,$C161,D2_T,OFFSET(AK$131,,-$C161+1),0),),IFERROR(IF($C161=0,0,OFFSET(AK$131,,-$C161+1)/D2_T),0))</f>
        <v>0</v>
      </c>
      <c r="AM161" s="548">
        <f ca="1">IF('Clinic Model'!$P$16="Annuity",-IFERROR(PPMT(D2_I/12,$C161,D2_T,OFFSET(AL$131,,-$C161+1),0),),IFERROR(IF($C161=0,0,OFFSET(AL$131,,-$C161+1)/D2_T),0))</f>
        <v>0</v>
      </c>
      <c r="AN161" s="548">
        <f ca="1">IF('Clinic Model'!$P$16="Annuity",-IFERROR(PPMT(D2_I/12,$C161,D2_T,OFFSET(AM$131,,-$C161+1),0),),IFERROR(IF($C161=0,0,OFFSET(AM$131,,-$C161+1)/D2_T),0))</f>
        <v>0</v>
      </c>
      <c r="AO161" s="548">
        <f ca="1">IF('Clinic Model'!$P$16="Annuity",-IFERROR(PPMT(D2_I/12,$C161,D2_T,OFFSET(AN$131,,-$C161+1),0),),IFERROR(IF($C161=0,0,OFFSET(AN$131,,-$C161+1)/D2_T),0))</f>
        <v>0</v>
      </c>
      <c r="AP161" s="548">
        <f ca="1">IF('Clinic Model'!$P$16="Annuity",-IFERROR(PPMT(D2_I/12,$C161,D2_T,OFFSET(AO$131,,-$C161+1),0),),IFERROR(IF($C161=0,0,OFFSET(AO$131,,-$C161+1)/D2_T),0))</f>
        <v>0</v>
      </c>
      <c r="AQ161" s="548">
        <f ca="1">IF('Clinic Model'!$P$16="Annuity",-IFERROR(PPMT(D2_I/12,$C161,D2_T,OFFSET(AP$131,,-$C161+1),0),),IFERROR(IF($C161=0,0,OFFSET(AP$131,,-$C161+1)/D2_T),0))</f>
        <v>0</v>
      </c>
      <c r="AR161" s="548">
        <f ca="1">IF('Clinic Model'!$P$16="Annuity",-IFERROR(PPMT(D2_I/12,$C161,D2_T,OFFSET(AQ$131,,-$C161+1),0),),IFERROR(IF($C161=0,0,OFFSET(AQ$131,,-$C161+1)/D2_T),0))</f>
        <v>0</v>
      </c>
      <c r="AS161" s="548">
        <f ca="1">IF('Clinic Model'!$P$16="Annuity",-IFERROR(PPMT(D2_I/12,$C161,D2_T,OFFSET(AR$131,,-$C161+1),0),),IFERROR(IF($C161=0,0,OFFSET(AR$131,,-$C161+1)/D2_T),0))</f>
        <v>0</v>
      </c>
      <c r="AT161" s="548">
        <f ca="1">IF('Clinic Model'!$P$16="Annuity",-IFERROR(PPMT(D2_I/12,$C161,D2_T,OFFSET(AS$131,,-$C161+1),0),),IFERROR(IF($C161=0,0,OFFSET(AS$131,,-$C161+1)/D2_T),0))</f>
        <v>0</v>
      </c>
      <c r="AU161" s="548">
        <f ca="1">IF('Clinic Model'!$P$16="Annuity",-IFERROR(PPMT(D2_I/12,$C161,D2_T,OFFSET(AT$131,,-$C161+1),0),),IFERROR(IF($C161=0,0,OFFSET(AT$131,,-$C161+1)/D2_T),0))</f>
        <v>0</v>
      </c>
      <c r="AV161" s="548">
        <f ca="1">IF('Clinic Model'!$P$16="Annuity",-IFERROR(PPMT(D2_I/12,$C161,D2_T,OFFSET(AU$131,,-$C161+1),0),),IFERROR(IF($C161=0,0,OFFSET(AU$131,,-$C161+1)/D2_T),0))</f>
        <v>0</v>
      </c>
      <c r="AW161" s="548">
        <f ca="1">IF('Clinic Model'!$P$16="Annuity",-IFERROR(PPMT(D2_I/12,$C161,D2_T,OFFSET(AV$131,,-$C161+1),0),),IFERROR(IF($C161=0,0,OFFSET(AV$131,,-$C161+1)/D2_T),0))</f>
        <v>0</v>
      </c>
      <c r="AX161" s="548">
        <f ca="1">IF('Clinic Model'!$P$16="Annuity",-IFERROR(PPMT(D2_I/12,$C161,D2_T,OFFSET(AW$131,,-$C161+1),0),),IFERROR(IF($C161=0,0,OFFSET(AW$131,,-$C161+1)/D2_T),0))</f>
        <v>0</v>
      </c>
      <c r="AY161" s="548">
        <f ca="1">IF('Clinic Model'!$P$16="Annuity",-IFERROR(PPMT(D2_I/12,$C161,D2_T,OFFSET(AX$131,,-$C161+1),0),),IFERROR(IF($C161=0,0,OFFSET(AX$131,,-$C161+1)/D2_T),0))</f>
        <v>0</v>
      </c>
      <c r="AZ161" s="548">
        <f ca="1">IF('Clinic Model'!$P$16="Annuity",-IFERROR(PPMT(D2_I/12,$C161,D2_T,OFFSET(AY$131,,-$C161+1),0),),IFERROR(IF($C161=0,0,OFFSET(AY$131,,-$C161+1)/D2_T),0))</f>
        <v>0</v>
      </c>
      <c r="BA161" s="548">
        <f ca="1">IF('Clinic Model'!$P$16="Annuity",-IFERROR(PPMT(D2_I/12,$C161,D2_T,OFFSET(AZ$131,,-$C161+1),0),),IFERROR(IF($C161=0,0,OFFSET(AZ$131,,-$C161+1)/D2_T),0))</f>
        <v>0</v>
      </c>
      <c r="BB161" s="548">
        <f ca="1">IF('Clinic Model'!$P$16="Annuity",-IFERROR(PPMT(D2_I/12,$C161,D2_T,OFFSET(BA$131,,-$C161+1),0),),IFERROR(IF($C161=0,0,OFFSET(BA$131,,-$C161+1)/D2_T),0))</f>
        <v>0</v>
      </c>
      <c r="BC161" s="548">
        <f ca="1">IF('Clinic Model'!$P$16="Annuity",-IFERROR(PPMT(D2_I/12,$C161,D2_T,OFFSET(BB$131,,-$C161+1),0),),IFERROR(IF($C161=0,0,OFFSET(BB$131,,-$C161+1)/D2_T),0))</f>
        <v>0</v>
      </c>
      <c r="BD161" s="548">
        <f ca="1">IF('Clinic Model'!$P$16="Annuity",-IFERROR(PPMT(D2_I/12,$C161,D2_T,OFFSET(BC$131,,-$C161+1),0),),IFERROR(IF($C161=0,0,OFFSET(BC$131,,-$C161+1)/D2_T),0))</f>
        <v>0</v>
      </c>
      <c r="BE161" s="548">
        <f ca="1">IF('Clinic Model'!$P$16="Annuity",-IFERROR(PPMT(D2_I/12,$C161,D2_T,OFFSET(BD$131,,-$C161+1),0),),IFERROR(IF($C161=0,0,OFFSET(BD$131,,-$C161+1)/D2_T),0))</f>
        <v>0</v>
      </c>
      <c r="BF161" s="548">
        <f ca="1">IF('Clinic Model'!$P$16="Annuity",-IFERROR(PPMT(D2_I/12,$C161,D2_T,OFFSET(BE$131,,-$C161+1),0),),IFERROR(IF($C161=0,0,OFFSET(BE$131,,-$C161+1)/D2_T),0))</f>
        <v>0</v>
      </c>
      <c r="BG161" s="548">
        <f ca="1">IF('Clinic Model'!$P$16="Annuity",-IFERROR(PPMT(D2_I/12,$C161,D2_T,OFFSET(BF$131,,-$C161+1),0),),IFERROR(IF($C161=0,0,OFFSET(BF$131,,-$C161+1)/D2_T),0))</f>
        <v>0</v>
      </c>
      <c r="BH161" s="548">
        <f ca="1">IF('Clinic Model'!$P$16="Annuity",-IFERROR(PPMT(D2_I/12,$C161,D2_T,OFFSET(BG$131,,-$C161+1),0),),IFERROR(IF($C161=0,0,OFFSET(BG$131,,-$C161+1)/D2_T),0))</f>
        <v>0</v>
      </c>
      <c r="BI161" s="548">
        <f ca="1">IF('Clinic Model'!$P$16="Annuity",-IFERROR(PPMT(D2_I/12,$C161,D2_T,OFFSET(BH$131,,-$C161+1),0),),IFERROR(IF($C161=0,0,OFFSET(BH$131,,-$C161+1)/D2_T),0))</f>
        <v>0</v>
      </c>
      <c r="BJ161" s="548">
        <f ca="1">IF('Clinic Model'!$P$16="Annuity",-IFERROR(PPMT(D2_I/12,$C161,D2_T,OFFSET(BI$131,,-$C161+1),0),),IFERROR(IF($C161=0,0,OFFSET(BI$131,,-$C161+1)/D2_T),0))</f>
        <v>0</v>
      </c>
      <c r="BK161" s="548">
        <f ca="1">IF('Clinic Model'!$P$16="Annuity",-IFERROR(PPMT(D2_I/12,$C161,D2_T,OFFSET(BJ$131,,-$C161+1),0),),IFERROR(IF($C161=0,0,OFFSET(BJ$131,,-$C161+1)/D2_T),0))</f>
        <v>0</v>
      </c>
      <c r="BL161" s="548">
        <f ca="1">IF('Clinic Model'!$P$16="Annuity",-IFERROR(PPMT(D2_I/12,$C161,D2_T,OFFSET(BK$131,,-$C161+1),0),),IFERROR(IF($C161=0,0,OFFSET(BK$131,,-$C161+1)/D2_T),0))</f>
        <v>0</v>
      </c>
    </row>
    <row r="162" spans="1:64" ht="10.5" hidden="1" customHeight="1" outlineLevel="1" x14ac:dyDescent="0.3">
      <c r="A162" s="105"/>
      <c r="B162" s="504"/>
      <c r="C162" s="105">
        <f t="shared" si="12"/>
        <v>0</v>
      </c>
      <c r="E162" s="548">
        <f ca="1">IF('Clinic Model'!$P$16="Annuity",-IFERROR(PPMT(D2_I/12,$C162,D2_T,OFFSET(D$131,,-$C162+1),0),),IFERROR(IF($C162=0,0,OFFSET(D$131,,-$C162+1)/D2_T),0))</f>
        <v>0</v>
      </c>
      <c r="F162" s="548">
        <f ca="1">IF('Clinic Model'!$P$16="Annuity",-IFERROR(PPMT(D2_I/12,$C162,D2_T,OFFSET(E$131,,-$C162+1),0),),IFERROR(IF($C162=0,0,OFFSET(E$131,,-$C162+1)/D2_T),0))</f>
        <v>0</v>
      </c>
      <c r="G162" s="548">
        <f ca="1">IF('Clinic Model'!$P$16="Annuity",-IFERROR(PPMT(D2_I/12,$C162,D2_T,OFFSET(F$131,,-$C162+1),0),),IFERROR(IF($C162=0,0,OFFSET(F$131,,-$C162+1)/D2_T),0))</f>
        <v>0</v>
      </c>
      <c r="H162" s="548">
        <f ca="1">IF('Clinic Model'!$P$16="Annuity",-IFERROR(PPMT(D2_I/12,$C162,D2_T,OFFSET(G$131,,-$C162+1),0),),IFERROR(IF($C162=0,0,OFFSET(G$131,,-$C162+1)/D2_T),0))</f>
        <v>0</v>
      </c>
      <c r="I162" s="548">
        <f ca="1">IF('Clinic Model'!$P$16="Annuity",-IFERROR(PPMT(D2_I/12,$C162,D2_T,OFFSET(H$131,,-$C162+1),0),),IFERROR(IF($C162=0,0,OFFSET(H$131,,-$C162+1)/D2_T),0))</f>
        <v>0</v>
      </c>
      <c r="J162" s="548">
        <f ca="1">IF('Clinic Model'!$P$16="Annuity",-IFERROR(PPMT(D2_I/12,$C162,D2_T,OFFSET(I$131,,-$C162+1),0),),IFERROR(IF($C162=0,0,OFFSET(I$131,,-$C162+1)/D2_T),0))</f>
        <v>0</v>
      </c>
      <c r="K162" s="548">
        <f ca="1">IF('Clinic Model'!$P$16="Annuity",-IFERROR(PPMT(D2_I/12,$C162,D2_T,OFFSET(J$131,,-$C162+1),0),),IFERROR(IF($C162=0,0,OFFSET(J$131,,-$C162+1)/D2_T),0))</f>
        <v>0</v>
      </c>
      <c r="L162" s="548">
        <f ca="1">IF('Clinic Model'!$P$16="Annuity",-IFERROR(PPMT(D2_I/12,$C162,D2_T,OFFSET(K$131,,-$C162+1),0),),IFERROR(IF($C162=0,0,OFFSET(K$131,,-$C162+1)/D2_T),0))</f>
        <v>0</v>
      </c>
      <c r="M162" s="548">
        <f ca="1">IF('Clinic Model'!$P$16="Annuity",-IFERROR(PPMT(D2_I/12,$C162,D2_T,OFFSET(L$131,,-$C162+1),0),),IFERROR(IF($C162=0,0,OFFSET(L$131,,-$C162+1)/D2_T),0))</f>
        <v>0</v>
      </c>
      <c r="N162" s="548">
        <f ca="1">IF('Clinic Model'!$P$16="Annuity",-IFERROR(PPMT(D2_I/12,$C162,D2_T,OFFSET(M$131,,-$C162+1),0),),IFERROR(IF($C162=0,0,OFFSET(M$131,,-$C162+1)/D2_T),0))</f>
        <v>0</v>
      </c>
      <c r="O162" s="548">
        <f ca="1">IF('Clinic Model'!$P$16="Annuity",-IFERROR(PPMT(D2_I/12,$C162,D2_T,OFFSET(N$131,,-$C162+1),0),),IFERROR(IF($C162=0,0,OFFSET(N$131,,-$C162+1)/D2_T),0))</f>
        <v>0</v>
      </c>
      <c r="P162" s="548">
        <f ca="1">IF('Clinic Model'!$P$16="Annuity",-IFERROR(PPMT(D2_I/12,$C162,D2_T,OFFSET(O$131,,-$C162+1),0),),IFERROR(IF($C162=0,0,OFFSET(O$131,,-$C162+1)/D2_T),0))</f>
        <v>0</v>
      </c>
      <c r="Q162" s="548">
        <f ca="1">IF('Clinic Model'!$P$16="Annuity",-IFERROR(PPMT(D2_I/12,$C162,D2_T,OFFSET(P$131,,-$C162+1),0),),IFERROR(IF($C162=0,0,OFFSET(P$131,,-$C162+1)/D2_T),0))</f>
        <v>0</v>
      </c>
      <c r="R162" s="548">
        <f ca="1">IF('Clinic Model'!$P$16="Annuity",-IFERROR(PPMT(D2_I/12,$C162,D2_T,OFFSET(Q$131,,-$C162+1),0),),IFERROR(IF($C162=0,0,OFFSET(Q$131,,-$C162+1)/D2_T),0))</f>
        <v>0</v>
      </c>
      <c r="S162" s="548">
        <f ca="1">IF('Clinic Model'!$P$16="Annuity",-IFERROR(PPMT(D2_I/12,$C162,D2_T,OFFSET(R$131,,-$C162+1),0),),IFERROR(IF($C162=0,0,OFFSET(R$131,,-$C162+1)/D2_T),0))</f>
        <v>0</v>
      </c>
      <c r="T162" s="548">
        <f ca="1">IF('Clinic Model'!$P$16="Annuity",-IFERROR(PPMT(D2_I/12,$C162,D2_T,OFFSET(S$131,,-$C162+1),0),),IFERROR(IF($C162=0,0,OFFSET(S$131,,-$C162+1)/D2_T),0))</f>
        <v>0</v>
      </c>
      <c r="U162" s="548">
        <f ca="1">IF('Clinic Model'!$P$16="Annuity",-IFERROR(PPMT(D2_I/12,$C162,D2_T,OFFSET(T$131,,-$C162+1),0),),IFERROR(IF($C162=0,0,OFFSET(T$131,,-$C162+1)/D2_T),0))</f>
        <v>0</v>
      </c>
      <c r="V162" s="548">
        <f ca="1">IF('Clinic Model'!$P$16="Annuity",-IFERROR(PPMT(D2_I/12,$C162,D2_T,OFFSET(U$131,,-$C162+1),0),),IFERROR(IF($C162=0,0,OFFSET(U$131,,-$C162+1)/D2_T),0))</f>
        <v>0</v>
      </c>
      <c r="W162" s="548">
        <f ca="1">IF('Clinic Model'!$P$16="Annuity",-IFERROR(PPMT(D2_I/12,$C162,D2_T,OFFSET(V$131,,-$C162+1),0),),IFERROR(IF($C162=0,0,OFFSET(V$131,,-$C162+1)/D2_T),0))</f>
        <v>0</v>
      </c>
      <c r="X162" s="548">
        <f ca="1">IF('Clinic Model'!$P$16="Annuity",-IFERROR(PPMT(D2_I/12,$C162,D2_T,OFFSET(W$131,,-$C162+1),0),),IFERROR(IF($C162=0,0,OFFSET(W$131,,-$C162+1)/D2_T),0))</f>
        <v>0</v>
      </c>
      <c r="Y162" s="548">
        <f ca="1">IF('Clinic Model'!$P$16="Annuity",-IFERROR(PPMT(D2_I/12,$C162,D2_T,OFFSET(X$131,,-$C162+1),0),),IFERROR(IF($C162=0,0,OFFSET(X$131,,-$C162+1)/D2_T),0))</f>
        <v>0</v>
      </c>
      <c r="Z162" s="548">
        <f ca="1">IF('Clinic Model'!$P$16="Annuity",-IFERROR(PPMT(D2_I/12,$C162,D2_T,OFFSET(Y$131,,-$C162+1),0),),IFERROR(IF($C162=0,0,OFFSET(Y$131,,-$C162+1)/D2_T),0))</f>
        <v>0</v>
      </c>
      <c r="AA162" s="548">
        <f ca="1">IF('Clinic Model'!$P$16="Annuity",-IFERROR(PPMT(D2_I/12,$C162,D2_T,OFFSET(Z$131,,-$C162+1),0),),IFERROR(IF($C162=0,0,OFFSET(Z$131,,-$C162+1)/D2_T),0))</f>
        <v>0</v>
      </c>
      <c r="AB162" s="548">
        <f ca="1">IF('Clinic Model'!$P$16="Annuity",-IFERROR(PPMT(D2_I/12,$C162,D2_T,OFFSET(AA$131,,-$C162+1),0),),IFERROR(IF($C162=0,0,OFFSET(AA$131,,-$C162+1)/D2_T),0))</f>
        <v>0</v>
      </c>
      <c r="AC162" s="548">
        <f ca="1">IF('Clinic Model'!$P$16="Annuity",-IFERROR(PPMT(D2_I/12,$C162,D2_T,OFFSET(AB$131,,-$C162+1),0),),IFERROR(IF($C162=0,0,OFFSET(AB$131,,-$C162+1)/D2_T),0))</f>
        <v>0</v>
      </c>
      <c r="AD162" s="548">
        <f ca="1">IF('Clinic Model'!$P$16="Annuity",-IFERROR(PPMT(D2_I/12,$C162,D2_T,OFFSET(AC$131,,-$C162+1),0),),IFERROR(IF($C162=0,0,OFFSET(AC$131,,-$C162+1)/D2_T),0))</f>
        <v>0</v>
      </c>
      <c r="AE162" s="548">
        <f ca="1">IF('Clinic Model'!$P$16="Annuity",-IFERROR(PPMT(D2_I/12,$C162,D2_T,OFFSET(AD$131,,-$C162+1),0),),IFERROR(IF($C162=0,0,OFFSET(AD$131,,-$C162+1)/D2_T),0))</f>
        <v>0</v>
      </c>
      <c r="AF162" s="548">
        <f ca="1">IF('Clinic Model'!$P$16="Annuity",-IFERROR(PPMT(D2_I/12,$C162,D2_T,OFFSET(AE$131,,-$C162+1),0),),IFERROR(IF($C162=0,0,OFFSET(AE$131,,-$C162+1)/D2_T),0))</f>
        <v>0</v>
      </c>
      <c r="AG162" s="548">
        <f ca="1">IF('Clinic Model'!$P$16="Annuity",-IFERROR(PPMT(D2_I/12,$C162,D2_T,OFFSET(AF$131,,-$C162+1),0),),IFERROR(IF($C162=0,0,OFFSET(AF$131,,-$C162+1)/D2_T),0))</f>
        <v>0</v>
      </c>
      <c r="AH162" s="548">
        <f ca="1">IF('Clinic Model'!$P$16="Annuity",-IFERROR(PPMT(D2_I/12,$C162,D2_T,OFFSET(AG$131,,-$C162+1),0),),IFERROR(IF($C162=0,0,OFFSET(AG$131,,-$C162+1)/D2_T),0))</f>
        <v>0</v>
      </c>
      <c r="AI162" s="548">
        <f ca="1">IF('Clinic Model'!$P$16="Annuity",-IFERROR(PPMT(D2_I/12,$C162,D2_T,OFFSET(AH$131,,-$C162+1),0),),IFERROR(IF($C162=0,0,OFFSET(AH$131,,-$C162+1)/D2_T),0))</f>
        <v>0</v>
      </c>
      <c r="AJ162" s="548">
        <f ca="1">IF('Clinic Model'!$P$16="Annuity",-IFERROR(PPMT(D2_I/12,$C162,D2_T,OFFSET(AI$131,,-$C162+1),0),),IFERROR(IF($C162=0,0,OFFSET(AI$131,,-$C162+1)/D2_T),0))</f>
        <v>0</v>
      </c>
      <c r="AK162" s="548">
        <f ca="1">IF('Clinic Model'!$P$16="Annuity",-IFERROR(PPMT(D2_I/12,$C162,D2_T,OFFSET(AJ$131,,-$C162+1),0),),IFERROR(IF($C162=0,0,OFFSET(AJ$131,,-$C162+1)/D2_T),0))</f>
        <v>0</v>
      </c>
      <c r="AL162" s="548">
        <f ca="1">IF('Clinic Model'!$P$16="Annuity",-IFERROR(PPMT(D2_I/12,$C162,D2_T,OFFSET(AK$131,,-$C162+1),0),),IFERROR(IF($C162=0,0,OFFSET(AK$131,,-$C162+1)/D2_T),0))</f>
        <v>0</v>
      </c>
      <c r="AM162" s="548">
        <f ca="1">IF('Clinic Model'!$P$16="Annuity",-IFERROR(PPMT(D2_I/12,$C162,D2_T,OFFSET(AL$131,,-$C162+1),0),),IFERROR(IF($C162=0,0,OFFSET(AL$131,,-$C162+1)/D2_T),0))</f>
        <v>0</v>
      </c>
      <c r="AN162" s="548">
        <f ca="1">IF('Clinic Model'!$P$16="Annuity",-IFERROR(PPMT(D2_I/12,$C162,D2_T,OFFSET(AM$131,,-$C162+1),0),),IFERROR(IF($C162=0,0,OFFSET(AM$131,,-$C162+1)/D2_T),0))</f>
        <v>0</v>
      </c>
      <c r="AO162" s="548">
        <f ca="1">IF('Clinic Model'!$P$16="Annuity",-IFERROR(PPMT(D2_I/12,$C162,D2_T,OFFSET(AN$131,,-$C162+1),0),),IFERROR(IF($C162=0,0,OFFSET(AN$131,,-$C162+1)/D2_T),0))</f>
        <v>0</v>
      </c>
      <c r="AP162" s="548">
        <f ca="1">IF('Clinic Model'!$P$16="Annuity",-IFERROR(PPMT(D2_I/12,$C162,D2_T,OFFSET(AO$131,,-$C162+1),0),),IFERROR(IF($C162=0,0,OFFSET(AO$131,,-$C162+1)/D2_T),0))</f>
        <v>0</v>
      </c>
      <c r="AQ162" s="548">
        <f ca="1">IF('Clinic Model'!$P$16="Annuity",-IFERROR(PPMT(D2_I/12,$C162,D2_T,OFFSET(AP$131,,-$C162+1),0),),IFERROR(IF($C162=0,0,OFFSET(AP$131,,-$C162+1)/D2_T),0))</f>
        <v>0</v>
      </c>
      <c r="AR162" s="548">
        <f ca="1">IF('Clinic Model'!$P$16="Annuity",-IFERROR(PPMT(D2_I/12,$C162,D2_T,OFFSET(AQ$131,,-$C162+1),0),),IFERROR(IF($C162=0,0,OFFSET(AQ$131,,-$C162+1)/D2_T),0))</f>
        <v>0</v>
      </c>
      <c r="AS162" s="548">
        <f ca="1">IF('Clinic Model'!$P$16="Annuity",-IFERROR(PPMT(D2_I/12,$C162,D2_T,OFFSET(AR$131,,-$C162+1),0),),IFERROR(IF($C162=0,0,OFFSET(AR$131,,-$C162+1)/D2_T),0))</f>
        <v>0</v>
      </c>
      <c r="AT162" s="548">
        <f ca="1">IF('Clinic Model'!$P$16="Annuity",-IFERROR(PPMT(D2_I/12,$C162,D2_T,OFFSET(AS$131,,-$C162+1),0),),IFERROR(IF($C162=0,0,OFFSET(AS$131,,-$C162+1)/D2_T),0))</f>
        <v>0</v>
      </c>
      <c r="AU162" s="548">
        <f ca="1">IF('Clinic Model'!$P$16="Annuity",-IFERROR(PPMT(D2_I/12,$C162,D2_T,OFFSET(AT$131,,-$C162+1),0),),IFERROR(IF($C162=0,0,OFFSET(AT$131,,-$C162+1)/D2_T),0))</f>
        <v>0</v>
      </c>
      <c r="AV162" s="548">
        <f ca="1">IF('Clinic Model'!$P$16="Annuity",-IFERROR(PPMT(D2_I/12,$C162,D2_T,OFFSET(AU$131,,-$C162+1),0),),IFERROR(IF($C162=0,0,OFFSET(AU$131,,-$C162+1)/D2_T),0))</f>
        <v>0</v>
      </c>
      <c r="AW162" s="548">
        <f ca="1">IF('Clinic Model'!$P$16="Annuity",-IFERROR(PPMT(D2_I/12,$C162,D2_T,OFFSET(AV$131,,-$C162+1),0),),IFERROR(IF($C162=0,0,OFFSET(AV$131,,-$C162+1)/D2_T),0))</f>
        <v>0</v>
      </c>
      <c r="AX162" s="548">
        <f ca="1">IF('Clinic Model'!$P$16="Annuity",-IFERROR(PPMT(D2_I/12,$C162,D2_T,OFFSET(AW$131,,-$C162+1),0),),IFERROR(IF($C162=0,0,OFFSET(AW$131,,-$C162+1)/D2_T),0))</f>
        <v>0</v>
      </c>
      <c r="AY162" s="548">
        <f ca="1">IF('Clinic Model'!$P$16="Annuity",-IFERROR(PPMT(D2_I/12,$C162,D2_T,OFFSET(AX$131,,-$C162+1),0),),IFERROR(IF($C162=0,0,OFFSET(AX$131,,-$C162+1)/D2_T),0))</f>
        <v>0</v>
      </c>
      <c r="AZ162" s="548">
        <f ca="1">IF('Clinic Model'!$P$16="Annuity",-IFERROR(PPMT(D2_I/12,$C162,D2_T,OFFSET(AY$131,,-$C162+1),0),),IFERROR(IF($C162=0,0,OFFSET(AY$131,,-$C162+1)/D2_T),0))</f>
        <v>0</v>
      </c>
      <c r="BA162" s="548">
        <f ca="1">IF('Clinic Model'!$P$16="Annuity",-IFERROR(PPMT(D2_I/12,$C162,D2_T,OFFSET(AZ$131,,-$C162+1),0),),IFERROR(IF($C162=0,0,OFFSET(AZ$131,,-$C162+1)/D2_T),0))</f>
        <v>0</v>
      </c>
      <c r="BB162" s="548">
        <f ca="1">IF('Clinic Model'!$P$16="Annuity",-IFERROR(PPMT(D2_I/12,$C162,D2_T,OFFSET(BA$131,,-$C162+1),0),),IFERROR(IF($C162=0,0,OFFSET(BA$131,,-$C162+1)/D2_T),0))</f>
        <v>0</v>
      </c>
      <c r="BC162" s="548">
        <f ca="1">IF('Clinic Model'!$P$16="Annuity",-IFERROR(PPMT(D2_I/12,$C162,D2_T,OFFSET(BB$131,,-$C162+1),0),),IFERROR(IF($C162=0,0,OFFSET(BB$131,,-$C162+1)/D2_T),0))</f>
        <v>0</v>
      </c>
      <c r="BD162" s="548">
        <f ca="1">IF('Clinic Model'!$P$16="Annuity",-IFERROR(PPMT(D2_I/12,$C162,D2_T,OFFSET(BC$131,,-$C162+1),0),),IFERROR(IF($C162=0,0,OFFSET(BC$131,,-$C162+1)/D2_T),0))</f>
        <v>0</v>
      </c>
      <c r="BE162" s="548">
        <f ca="1">IF('Clinic Model'!$P$16="Annuity",-IFERROR(PPMT(D2_I/12,$C162,D2_T,OFFSET(BD$131,,-$C162+1),0),),IFERROR(IF($C162=0,0,OFFSET(BD$131,,-$C162+1)/D2_T),0))</f>
        <v>0</v>
      </c>
      <c r="BF162" s="548">
        <f ca="1">IF('Clinic Model'!$P$16="Annuity",-IFERROR(PPMT(D2_I/12,$C162,D2_T,OFFSET(BE$131,,-$C162+1),0),),IFERROR(IF($C162=0,0,OFFSET(BE$131,,-$C162+1)/D2_T),0))</f>
        <v>0</v>
      </c>
      <c r="BG162" s="548">
        <f ca="1">IF('Clinic Model'!$P$16="Annuity",-IFERROR(PPMT(D2_I/12,$C162,D2_T,OFFSET(BF$131,,-$C162+1),0),),IFERROR(IF($C162=0,0,OFFSET(BF$131,,-$C162+1)/D2_T),0))</f>
        <v>0</v>
      </c>
      <c r="BH162" s="548">
        <f ca="1">IF('Clinic Model'!$P$16="Annuity",-IFERROR(PPMT(D2_I/12,$C162,D2_T,OFFSET(BG$131,,-$C162+1),0),),IFERROR(IF($C162=0,0,OFFSET(BG$131,,-$C162+1)/D2_T),0))</f>
        <v>0</v>
      </c>
      <c r="BI162" s="548">
        <f ca="1">IF('Clinic Model'!$P$16="Annuity",-IFERROR(PPMT(D2_I/12,$C162,D2_T,OFFSET(BH$131,,-$C162+1),0),),IFERROR(IF($C162=0,0,OFFSET(BH$131,,-$C162+1)/D2_T),0))</f>
        <v>0</v>
      </c>
      <c r="BJ162" s="548">
        <f ca="1">IF('Clinic Model'!$P$16="Annuity",-IFERROR(PPMT(D2_I/12,$C162,D2_T,OFFSET(BI$131,,-$C162+1),0),),IFERROR(IF($C162=0,0,OFFSET(BI$131,,-$C162+1)/D2_T),0))</f>
        <v>0</v>
      </c>
      <c r="BK162" s="548">
        <f ca="1">IF('Clinic Model'!$P$16="Annuity",-IFERROR(PPMT(D2_I/12,$C162,D2_T,OFFSET(BJ$131,,-$C162+1),0),),IFERROR(IF($C162=0,0,OFFSET(BJ$131,,-$C162+1)/D2_T),0))</f>
        <v>0</v>
      </c>
      <c r="BL162" s="548">
        <f ca="1">IF('Clinic Model'!$P$16="Annuity",-IFERROR(PPMT(D2_I/12,$C162,D2_T,OFFSET(BK$131,,-$C162+1),0),),IFERROR(IF($C162=0,0,OFFSET(BK$131,,-$C162+1)/D2_T),0))</f>
        <v>0</v>
      </c>
    </row>
    <row r="163" spans="1:64" ht="10.5" hidden="1" customHeight="1" outlineLevel="1" x14ac:dyDescent="0.3">
      <c r="A163" s="105"/>
      <c r="B163" s="504"/>
      <c r="C163" s="105">
        <f t="shared" si="12"/>
        <v>0</v>
      </c>
      <c r="E163" s="548">
        <f ca="1">IF('Clinic Model'!$P$16="Annuity",-IFERROR(PPMT(D2_I/12,$C163,D2_T,OFFSET(D$131,,-$C163+1),0),),IFERROR(IF($C163=0,0,OFFSET(D$131,,-$C163+1)/D2_T),0))</f>
        <v>0</v>
      </c>
      <c r="F163" s="548">
        <f ca="1">IF('Clinic Model'!$P$16="Annuity",-IFERROR(PPMT(D2_I/12,$C163,D2_T,OFFSET(E$131,,-$C163+1),0),),IFERROR(IF($C163=0,0,OFFSET(E$131,,-$C163+1)/D2_T),0))</f>
        <v>0</v>
      </c>
      <c r="G163" s="548">
        <f ca="1">IF('Clinic Model'!$P$16="Annuity",-IFERROR(PPMT(D2_I/12,$C163,D2_T,OFFSET(F$131,,-$C163+1),0),),IFERROR(IF($C163=0,0,OFFSET(F$131,,-$C163+1)/D2_T),0))</f>
        <v>0</v>
      </c>
      <c r="H163" s="548">
        <f ca="1">IF('Clinic Model'!$P$16="Annuity",-IFERROR(PPMT(D2_I/12,$C163,D2_T,OFFSET(G$131,,-$C163+1),0),),IFERROR(IF($C163=0,0,OFFSET(G$131,,-$C163+1)/D2_T),0))</f>
        <v>0</v>
      </c>
      <c r="I163" s="548">
        <f ca="1">IF('Clinic Model'!$P$16="Annuity",-IFERROR(PPMT(D2_I/12,$C163,D2_T,OFFSET(H$131,,-$C163+1),0),),IFERROR(IF($C163=0,0,OFFSET(H$131,,-$C163+1)/D2_T),0))</f>
        <v>0</v>
      </c>
      <c r="J163" s="548">
        <f ca="1">IF('Clinic Model'!$P$16="Annuity",-IFERROR(PPMT(D2_I/12,$C163,D2_T,OFFSET(I$131,,-$C163+1),0),),IFERROR(IF($C163=0,0,OFFSET(I$131,,-$C163+1)/D2_T),0))</f>
        <v>0</v>
      </c>
      <c r="K163" s="548">
        <f ca="1">IF('Clinic Model'!$P$16="Annuity",-IFERROR(PPMT(D2_I/12,$C163,D2_T,OFFSET(J$131,,-$C163+1),0),),IFERROR(IF($C163=0,0,OFFSET(J$131,,-$C163+1)/D2_T),0))</f>
        <v>0</v>
      </c>
      <c r="L163" s="548">
        <f ca="1">IF('Clinic Model'!$P$16="Annuity",-IFERROR(PPMT(D2_I/12,$C163,D2_T,OFFSET(K$131,,-$C163+1),0),),IFERROR(IF($C163=0,0,OFFSET(K$131,,-$C163+1)/D2_T),0))</f>
        <v>0</v>
      </c>
      <c r="M163" s="548">
        <f ca="1">IF('Clinic Model'!$P$16="Annuity",-IFERROR(PPMT(D2_I/12,$C163,D2_T,OFFSET(L$131,,-$C163+1),0),),IFERROR(IF($C163=0,0,OFFSET(L$131,,-$C163+1)/D2_T),0))</f>
        <v>0</v>
      </c>
      <c r="N163" s="548">
        <f ca="1">IF('Clinic Model'!$P$16="Annuity",-IFERROR(PPMT(D2_I/12,$C163,D2_T,OFFSET(M$131,,-$C163+1),0),),IFERROR(IF($C163=0,0,OFFSET(M$131,,-$C163+1)/D2_T),0))</f>
        <v>0</v>
      </c>
      <c r="O163" s="548">
        <f ca="1">IF('Clinic Model'!$P$16="Annuity",-IFERROR(PPMT(D2_I/12,$C163,D2_T,OFFSET(N$131,,-$C163+1),0),),IFERROR(IF($C163=0,0,OFFSET(N$131,,-$C163+1)/D2_T),0))</f>
        <v>0</v>
      </c>
      <c r="P163" s="548">
        <f ca="1">IF('Clinic Model'!$P$16="Annuity",-IFERROR(PPMT(D2_I/12,$C163,D2_T,OFFSET(O$131,,-$C163+1),0),),IFERROR(IF($C163=0,0,OFFSET(O$131,,-$C163+1)/D2_T),0))</f>
        <v>0</v>
      </c>
      <c r="Q163" s="548">
        <f ca="1">IF('Clinic Model'!$P$16="Annuity",-IFERROR(PPMT(D2_I/12,$C163,D2_T,OFFSET(P$131,,-$C163+1),0),),IFERROR(IF($C163=0,0,OFFSET(P$131,,-$C163+1)/D2_T),0))</f>
        <v>0</v>
      </c>
      <c r="R163" s="548">
        <f ca="1">IF('Clinic Model'!$P$16="Annuity",-IFERROR(PPMT(D2_I/12,$C163,D2_T,OFFSET(Q$131,,-$C163+1),0),),IFERROR(IF($C163=0,0,OFFSET(Q$131,,-$C163+1)/D2_T),0))</f>
        <v>0</v>
      </c>
      <c r="S163" s="548">
        <f ca="1">IF('Clinic Model'!$P$16="Annuity",-IFERROR(PPMT(D2_I/12,$C163,D2_T,OFFSET(R$131,,-$C163+1),0),),IFERROR(IF($C163=0,0,OFFSET(R$131,,-$C163+1)/D2_T),0))</f>
        <v>0</v>
      </c>
      <c r="T163" s="548">
        <f ca="1">IF('Clinic Model'!$P$16="Annuity",-IFERROR(PPMT(D2_I/12,$C163,D2_T,OFFSET(S$131,,-$C163+1),0),),IFERROR(IF($C163=0,0,OFFSET(S$131,,-$C163+1)/D2_T),0))</f>
        <v>0</v>
      </c>
      <c r="U163" s="548">
        <f ca="1">IF('Clinic Model'!$P$16="Annuity",-IFERROR(PPMT(D2_I/12,$C163,D2_T,OFFSET(T$131,,-$C163+1),0),),IFERROR(IF($C163=0,0,OFFSET(T$131,,-$C163+1)/D2_T),0))</f>
        <v>0</v>
      </c>
      <c r="V163" s="548">
        <f ca="1">IF('Clinic Model'!$P$16="Annuity",-IFERROR(PPMT(D2_I/12,$C163,D2_T,OFFSET(U$131,,-$C163+1),0),),IFERROR(IF($C163=0,0,OFFSET(U$131,,-$C163+1)/D2_T),0))</f>
        <v>0</v>
      </c>
      <c r="W163" s="548">
        <f ca="1">IF('Clinic Model'!$P$16="Annuity",-IFERROR(PPMT(D2_I/12,$C163,D2_T,OFFSET(V$131,,-$C163+1),0),),IFERROR(IF($C163=0,0,OFFSET(V$131,,-$C163+1)/D2_T),0))</f>
        <v>0</v>
      </c>
      <c r="X163" s="548">
        <f ca="1">IF('Clinic Model'!$P$16="Annuity",-IFERROR(PPMT(D2_I/12,$C163,D2_T,OFFSET(W$131,,-$C163+1),0),),IFERROR(IF($C163=0,0,OFFSET(W$131,,-$C163+1)/D2_T),0))</f>
        <v>0</v>
      </c>
      <c r="Y163" s="548">
        <f ca="1">IF('Clinic Model'!$P$16="Annuity",-IFERROR(PPMT(D2_I/12,$C163,D2_T,OFFSET(X$131,,-$C163+1),0),),IFERROR(IF($C163=0,0,OFFSET(X$131,,-$C163+1)/D2_T),0))</f>
        <v>0</v>
      </c>
      <c r="Z163" s="548">
        <f ca="1">IF('Clinic Model'!$P$16="Annuity",-IFERROR(PPMT(D2_I/12,$C163,D2_T,OFFSET(Y$131,,-$C163+1),0),),IFERROR(IF($C163=0,0,OFFSET(Y$131,,-$C163+1)/D2_T),0))</f>
        <v>0</v>
      </c>
      <c r="AA163" s="548">
        <f ca="1">IF('Clinic Model'!$P$16="Annuity",-IFERROR(PPMT(D2_I/12,$C163,D2_T,OFFSET(Z$131,,-$C163+1),0),),IFERROR(IF($C163=0,0,OFFSET(Z$131,,-$C163+1)/D2_T),0))</f>
        <v>0</v>
      </c>
      <c r="AB163" s="548">
        <f ca="1">IF('Clinic Model'!$P$16="Annuity",-IFERROR(PPMT(D2_I/12,$C163,D2_T,OFFSET(AA$131,,-$C163+1),0),),IFERROR(IF($C163=0,0,OFFSET(AA$131,,-$C163+1)/D2_T),0))</f>
        <v>0</v>
      </c>
      <c r="AC163" s="548">
        <f ca="1">IF('Clinic Model'!$P$16="Annuity",-IFERROR(PPMT(D2_I/12,$C163,D2_T,OFFSET(AB$131,,-$C163+1),0),),IFERROR(IF($C163=0,0,OFFSET(AB$131,,-$C163+1)/D2_T),0))</f>
        <v>0</v>
      </c>
      <c r="AD163" s="548">
        <f ca="1">IF('Clinic Model'!$P$16="Annuity",-IFERROR(PPMT(D2_I/12,$C163,D2_T,OFFSET(AC$131,,-$C163+1),0),),IFERROR(IF($C163=0,0,OFFSET(AC$131,,-$C163+1)/D2_T),0))</f>
        <v>0</v>
      </c>
      <c r="AE163" s="548">
        <f ca="1">IF('Clinic Model'!$P$16="Annuity",-IFERROR(PPMT(D2_I/12,$C163,D2_T,OFFSET(AD$131,,-$C163+1),0),),IFERROR(IF($C163=0,0,OFFSET(AD$131,,-$C163+1)/D2_T),0))</f>
        <v>0</v>
      </c>
      <c r="AF163" s="548">
        <f ca="1">IF('Clinic Model'!$P$16="Annuity",-IFERROR(PPMT(D2_I/12,$C163,D2_T,OFFSET(AE$131,,-$C163+1),0),),IFERROR(IF($C163=0,0,OFFSET(AE$131,,-$C163+1)/D2_T),0))</f>
        <v>0</v>
      </c>
      <c r="AG163" s="548">
        <f ca="1">IF('Clinic Model'!$P$16="Annuity",-IFERROR(PPMT(D2_I/12,$C163,D2_T,OFFSET(AF$131,,-$C163+1),0),),IFERROR(IF($C163=0,0,OFFSET(AF$131,,-$C163+1)/D2_T),0))</f>
        <v>0</v>
      </c>
      <c r="AH163" s="548">
        <f ca="1">IF('Clinic Model'!$P$16="Annuity",-IFERROR(PPMT(D2_I/12,$C163,D2_T,OFFSET(AG$131,,-$C163+1),0),),IFERROR(IF($C163=0,0,OFFSET(AG$131,,-$C163+1)/D2_T),0))</f>
        <v>0</v>
      </c>
      <c r="AI163" s="548">
        <f ca="1">IF('Clinic Model'!$P$16="Annuity",-IFERROR(PPMT(D2_I/12,$C163,D2_T,OFFSET(AH$131,,-$C163+1),0),),IFERROR(IF($C163=0,0,OFFSET(AH$131,,-$C163+1)/D2_T),0))</f>
        <v>0</v>
      </c>
      <c r="AJ163" s="548">
        <f ca="1">IF('Clinic Model'!$P$16="Annuity",-IFERROR(PPMT(D2_I/12,$C163,D2_T,OFFSET(AI$131,,-$C163+1),0),),IFERROR(IF($C163=0,0,OFFSET(AI$131,,-$C163+1)/D2_T),0))</f>
        <v>0</v>
      </c>
      <c r="AK163" s="548">
        <f ca="1">IF('Clinic Model'!$P$16="Annuity",-IFERROR(PPMT(D2_I/12,$C163,D2_T,OFFSET(AJ$131,,-$C163+1),0),),IFERROR(IF($C163=0,0,OFFSET(AJ$131,,-$C163+1)/D2_T),0))</f>
        <v>0</v>
      </c>
      <c r="AL163" s="548">
        <f ca="1">IF('Clinic Model'!$P$16="Annuity",-IFERROR(PPMT(D2_I/12,$C163,D2_T,OFFSET(AK$131,,-$C163+1),0),),IFERROR(IF($C163=0,0,OFFSET(AK$131,,-$C163+1)/D2_T),0))</f>
        <v>0</v>
      </c>
      <c r="AM163" s="548">
        <f ca="1">IF('Clinic Model'!$P$16="Annuity",-IFERROR(PPMT(D2_I/12,$C163,D2_T,OFFSET(AL$131,,-$C163+1),0),),IFERROR(IF($C163=0,0,OFFSET(AL$131,,-$C163+1)/D2_T),0))</f>
        <v>0</v>
      </c>
      <c r="AN163" s="548">
        <f ca="1">IF('Clinic Model'!$P$16="Annuity",-IFERROR(PPMT(D2_I/12,$C163,D2_T,OFFSET(AM$131,,-$C163+1),0),),IFERROR(IF($C163=0,0,OFFSET(AM$131,,-$C163+1)/D2_T),0))</f>
        <v>0</v>
      </c>
      <c r="AO163" s="548">
        <f ca="1">IF('Clinic Model'!$P$16="Annuity",-IFERROR(PPMT(D2_I/12,$C163,D2_T,OFFSET(AN$131,,-$C163+1),0),),IFERROR(IF($C163=0,0,OFFSET(AN$131,,-$C163+1)/D2_T),0))</f>
        <v>0</v>
      </c>
      <c r="AP163" s="548">
        <f ca="1">IF('Clinic Model'!$P$16="Annuity",-IFERROR(PPMT(D2_I/12,$C163,D2_T,OFFSET(AO$131,,-$C163+1),0),),IFERROR(IF($C163=0,0,OFFSET(AO$131,,-$C163+1)/D2_T),0))</f>
        <v>0</v>
      </c>
      <c r="AQ163" s="548">
        <f ca="1">IF('Clinic Model'!$P$16="Annuity",-IFERROR(PPMT(D2_I/12,$C163,D2_T,OFFSET(AP$131,,-$C163+1),0),),IFERROR(IF($C163=0,0,OFFSET(AP$131,,-$C163+1)/D2_T),0))</f>
        <v>0</v>
      </c>
      <c r="AR163" s="548">
        <f ca="1">IF('Clinic Model'!$P$16="Annuity",-IFERROR(PPMT(D2_I/12,$C163,D2_T,OFFSET(AQ$131,,-$C163+1),0),),IFERROR(IF($C163=0,0,OFFSET(AQ$131,,-$C163+1)/D2_T),0))</f>
        <v>0</v>
      </c>
      <c r="AS163" s="548">
        <f ca="1">IF('Clinic Model'!$P$16="Annuity",-IFERROR(PPMT(D2_I/12,$C163,D2_T,OFFSET(AR$131,,-$C163+1),0),),IFERROR(IF($C163=0,0,OFFSET(AR$131,,-$C163+1)/D2_T),0))</f>
        <v>0</v>
      </c>
      <c r="AT163" s="548">
        <f ca="1">IF('Clinic Model'!$P$16="Annuity",-IFERROR(PPMT(D2_I/12,$C163,D2_T,OFFSET(AS$131,,-$C163+1),0),),IFERROR(IF($C163=0,0,OFFSET(AS$131,,-$C163+1)/D2_T),0))</f>
        <v>0</v>
      </c>
      <c r="AU163" s="548">
        <f ca="1">IF('Clinic Model'!$P$16="Annuity",-IFERROR(PPMT(D2_I/12,$C163,D2_T,OFFSET(AT$131,,-$C163+1),0),),IFERROR(IF($C163=0,0,OFFSET(AT$131,,-$C163+1)/D2_T),0))</f>
        <v>0</v>
      </c>
      <c r="AV163" s="548">
        <f ca="1">IF('Clinic Model'!$P$16="Annuity",-IFERROR(PPMT(D2_I/12,$C163,D2_T,OFFSET(AU$131,,-$C163+1),0),),IFERROR(IF($C163=0,0,OFFSET(AU$131,,-$C163+1)/D2_T),0))</f>
        <v>0</v>
      </c>
      <c r="AW163" s="548">
        <f ca="1">IF('Clinic Model'!$P$16="Annuity",-IFERROR(PPMT(D2_I/12,$C163,D2_T,OFFSET(AV$131,,-$C163+1),0),),IFERROR(IF($C163=0,0,OFFSET(AV$131,,-$C163+1)/D2_T),0))</f>
        <v>0</v>
      </c>
      <c r="AX163" s="548">
        <f ca="1">IF('Clinic Model'!$P$16="Annuity",-IFERROR(PPMT(D2_I/12,$C163,D2_T,OFFSET(AW$131,,-$C163+1),0),),IFERROR(IF($C163=0,0,OFFSET(AW$131,,-$C163+1)/D2_T),0))</f>
        <v>0</v>
      </c>
      <c r="AY163" s="548">
        <f ca="1">IF('Clinic Model'!$P$16="Annuity",-IFERROR(PPMT(D2_I/12,$C163,D2_T,OFFSET(AX$131,,-$C163+1),0),),IFERROR(IF($C163=0,0,OFFSET(AX$131,,-$C163+1)/D2_T),0))</f>
        <v>0</v>
      </c>
      <c r="AZ163" s="548">
        <f ca="1">IF('Clinic Model'!$P$16="Annuity",-IFERROR(PPMT(D2_I/12,$C163,D2_T,OFFSET(AY$131,,-$C163+1),0),),IFERROR(IF($C163=0,0,OFFSET(AY$131,,-$C163+1)/D2_T),0))</f>
        <v>0</v>
      </c>
      <c r="BA163" s="548">
        <f ca="1">IF('Clinic Model'!$P$16="Annuity",-IFERROR(PPMT(D2_I/12,$C163,D2_T,OFFSET(AZ$131,,-$C163+1),0),),IFERROR(IF($C163=0,0,OFFSET(AZ$131,,-$C163+1)/D2_T),0))</f>
        <v>0</v>
      </c>
      <c r="BB163" s="548">
        <f ca="1">IF('Clinic Model'!$P$16="Annuity",-IFERROR(PPMT(D2_I/12,$C163,D2_T,OFFSET(BA$131,,-$C163+1),0),),IFERROR(IF($C163=0,0,OFFSET(BA$131,,-$C163+1)/D2_T),0))</f>
        <v>0</v>
      </c>
      <c r="BC163" s="548">
        <f ca="1">IF('Clinic Model'!$P$16="Annuity",-IFERROR(PPMT(D2_I/12,$C163,D2_T,OFFSET(BB$131,,-$C163+1),0),),IFERROR(IF($C163=0,0,OFFSET(BB$131,,-$C163+1)/D2_T),0))</f>
        <v>0</v>
      </c>
      <c r="BD163" s="548">
        <f ca="1">IF('Clinic Model'!$P$16="Annuity",-IFERROR(PPMT(D2_I/12,$C163,D2_T,OFFSET(BC$131,,-$C163+1),0),),IFERROR(IF($C163=0,0,OFFSET(BC$131,,-$C163+1)/D2_T),0))</f>
        <v>0</v>
      </c>
      <c r="BE163" s="548">
        <f ca="1">IF('Clinic Model'!$P$16="Annuity",-IFERROR(PPMT(D2_I/12,$C163,D2_T,OFFSET(BD$131,,-$C163+1),0),),IFERROR(IF($C163=0,0,OFFSET(BD$131,,-$C163+1)/D2_T),0))</f>
        <v>0</v>
      </c>
      <c r="BF163" s="548">
        <f ca="1">IF('Clinic Model'!$P$16="Annuity",-IFERROR(PPMT(D2_I/12,$C163,D2_T,OFFSET(BE$131,,-$C163+1),0),),IFERROR(IF($C163=0,0,OFFSET(BE$131,,-$C163+1)/D2_T),0))</f>
        <v>0</v>
      </c>
      <c r="BG163" s="548">
        <f ca="1">IF('Clinic Model'!$P$16="Annuity",-IFERROR(PPMT(D2_I/12,$C163,D2_T,OFFSET(BF$131,,-$C163+1),0),),IFERROR(IF($C163=0,0,OFFSET(BF$131,,-$C163+1)/D2_T),0))</f>
        <v>0</v>
      </c>
      <c r="BH163" s="548">
        <f ca="1">IF('Clinic Model'!$P$16="Annuity",-IFERROR(PPMT(D2_I/12,$C163,D2_T,OFFSET(BG$131,,-$C163+1),0),),IFERROR(IF($C163=0,0,OFFSET(BG$131,,-$C163+1)/D2_T),0))</f>
        <v>0</v>
      </c>
      <c r="BI163" s="548">
        <f ca="1">IF('Clinic Model'!$P$16="Annuity",-IFERROR(PPMT(D2_I/12,$C163,D2_T,OFFSET(BH$131,,-$C163+1),0),),IFERROR(IF($C163=0,0,OFFSET(BH$131,,-$C163+1)/D2_T),0))</f>
        <v>0</v>
      </c>
      <c r="BJ163" s="548">
        <f ca="1">IF('Clinic Model'!$P$16="Annuity",-IFERROR(PPMT(D2_I/12,$C163,D2_T,OFFSET(BI$131,,-$C163+1),0),),IFERROR(IF($C163=0,0,OFFSET(BI$131,,-$C163+1)/D2_T),0))</f>
        <v>0</v>
      </c>
      <c r="BK163" s="548">
        <f ca="1">IF('Clinic Model'!$P$16="Annuity",-IFERROR(PPMT(D2_I/12,$C163,D2_T,OFFSET(BJ$131,,-$C163+1),0),),IFERROR(IF($C163=0,0,OFFSET(BJ$131,,-$C163+1)/D2_T),0))</f>
        <v>0</v>
      </c>
      <c r="BL163" s="548">
        <f ca="1">IF('Clinic Model'!$P$16="Annuity",-IFERROR(PPMT(D2_I/12,$C163,D2_T,OFFSET(BK$131,,-$C163+1),0),),IFERROR(IF($C163=0,0,OFFSET(BK$131,,-$C163+1)/D2_T),0))</f>
        <v>0</v>
      </c>
    </row>
    <row r="164" spans="1:64" ht="10.5" hidden="1" customHeight="1" outlineLevel="1" x14ac:dyDescent="0.3">
      <c r="A164" s="105"/>
      <c r="B164" s="504"/>
      <c r="C164" s="105">
        <f t="shared" si="12"/>
        <v>0</v>
      </c>
      <c r="E164" s="548">
        <f ca="1">IF('Clinic Model'!$P$16="Annuity",-IFERROR(PPMT(D2_I/12,$C164,D2_T,OFFSET(D$131,,-$C164+1),0),),IFERROR(IF($C164=0,0,OFFSET(D$131,,-$C164+1)/D2_T),0))</f>
        <v>0</v>
      </c>
      <c r="F164" s="548">
        <f ca="1">IF('Clinic Model'!$P$16="Annuity",-IFERROR(PPMT(D2_I/12,$C164,D2_T,OFFSET(E$131,,-$C164+1),0),),IFERROR(IF($C164=0,0,OFFSET(E$131,,-$C164+1)/D2_T),0))</f>
        <v>0</v>
      </c>
      <c r="G164" s="548">
        <f ca="1">IF('Clinic Model'!$P$16="Annuity",-IFERROR(PPMT(D2_I/12,$C164,D2_T,OFFSET(F$131,,-$C164+1),0),),IFERROR(IF($C164=0,0,OFFSET(F$131,,-$C164+1)/D2_T),0))</f>
        <v>0</v>
      </c>
      <c r="H164" s="548">
        <f ca="1">IF('Clinic Model'!$P$16="Annuity",-IFERROR(PPMT(D2_I/12,$C164,D2_T,OFFSET(G$131,,-$C164+1),0),),IFERROR(IF($C164=0,0,OFFSET(G$131,,-$C164+1)/D2_T),0))</f>
        <v>0</v>
      </c>
      <c r="I164" s="548">
        <f ca="1">IF('Clinic Model'!$P$16="Annuity",-IFERROR(PPMT(D2_I/12,$C164,D2_T,OFFSET(H$131,,-$C164+1),0),),IFERROR(IF($C164=0,0,OFFSET(H$131,,-$C164+1)/D2_T),0))</f>
        <v>0</v>
      </c>
      <c r="J164" s="548">
        <f ca="1">IF('Clinic Model'!$P$16="Annuity",-IFERROR(PPMT(D2_I/12,$C164,D2_T,OFFSET(I$131,,-$C164+1),0),),IFERROR(IF($C164=0,0,OFFSET(I$131,,-$C164+1)/D2_T),0))</f>
        <v>0</v>
      </c>
      <c r="K164" s="548">
        <f ca="1">IF('Clinic Model'!$P$16="Annuity",-IFERROR(PPMT(D2_I/12,$C164,D2_T,OFFSET(J$131,,-$C164+1),0),),IFERROR(IF($C164=0,0,OFFSET(J$131,,-$C164+1)/D2_T),0))</f>
        <v>0</v>
      </c>
      <c r="L164" s="548">
        <f ca="1">IF('Clinic Model'!$P$16="Annuity",-IFERROR(PPMT(D2_I/12,$C164,D2_T,OFFSET(K$131,,-$C164+1),0),),IFERROR(IF($C164=0,0,OFFSET(K$131,,-$C164+1)/D2_T),0))</f>
        <v>0</v>
      </c>
      <c r="M164" s="548">
        <f ca="1">IF('Clinic Model'!$P$16="Annuity",-IFERROR(PPMT(D2_I/12,$C164,D2_T,OFFSET(L$131,,-$C164+1),0),),IFERROR(IF($C164=0,0,OFFSET(L$131,,-$C164+1)/D2_T),0))</f>
        <v>0</v>
      </c>
      <c r="N164" s="548">
        <f ca="1">IF('Clinic Model'!$P$16="Annuity",-IFERROR(PPMT(D2_I/12,$C164,D2_T,OFFSET(M$131,,-$C164+1),0),),IFERROR(IF($C164=0,0,OFFSET(M$131,,-$C164+1)/D2_T),0))</f>
        <v>0</v>
      </c>
      <c r="O164" s="548">
        <f ca="1">IF('Clinic Model'!$P$16="Annuity",-IFERROR(PPMT(D2_I/12,$C164,D2_T,OFFSET(N$131,,-$C164+1),0),),IFERROR(IF($C164=0,0,OFFSET(N$131,,-$C164+1)/D2_T),0))</f>
        <v>0</v>
      </c>
      <c r="P164" s="548">
        <f ca="1">IF('Clinic Model'!$P$16="Annuity",-IFERROR(PPMT(D2_I/12,$C164,D2_T,OFFSET(O$131,,-$C164+1),0),),IFERROR(IF($C164=0,0,OFFSET(O$131,,-$C164+1)/D2_T),0))</f>
        <v>0</v>
      </c>
      <c r="Q164" s="548">
        <f ca="1">IF('Clinic Model'!$P$16="Annuity",-IFERROR(PPMT(D2_I/12,$C164,D2_T,OFFSET(P$131,,-$C164+1),0),),IFERROR(IF($C164=0,0,OFFSET(P$131,,-$C164+1)/D2_T),0))</f>
        <v>0</v>
      </c>
      <c r="R164" s="548">
        <f ca="1">IF('Clinic Model'!$P$16="Annuity",-IFERROR(PPMT(D2_I/12,$C164,D2_T,OFFSET(Q$131,,-$C164+1),0),),IFERROR(IF($C164=0,0,OFFSET(Q$131,,-$C164+1)/D2_T),0))</f>
        <v>0</v>
      </c>
      <c r="S164" s="548">
        <f ca="1">IF('Clinic Model'!$P$16="Annuity",-IFERROR(PPMT(D2_I/12,$C164,D2_T,OFFSET(R$131,,-$C164+1),0),),IFERROR(IF($C164=0,0,OFFSET(R$131,,-$C164+1)/D2_T),0))</f>
        <v>0</v>
      </c>
      <c r="T164" s="548">
        <f ca="1">IF('Clinic Model'!$P$16="Annuity",-IFERROR(PPMT(D2_I/12,$C164,D2_T,OFFSET(S$131,,-$C164+1),0),),IFERROR(IF($C164=0,0,OFFSET(S$131,,-$C164+1)/D2_T),0))</f>
        <v>0</v>
      </c>
      <c r="U164" s="548">
        <f ca="1">IF('Clinic Model'!$P$16="Annuity",-IFERROR(PPMT(D2_I/12,$C164,D2_T,OFFSET(T$131,,-$C164+1),0),),IFERROR(IF($C164=0,0,OFFSET(T$131,,-$C164+1)/D2_T),0))</f>
        <v>0</v>
      </c>
      <c r="V164" s="548">
        <f ca="1">IF('Clinic Model'!$P$16="Annuity",-IFERROR(PPMT(D2_I/12,$C164,D2_T,OFFSET(U$131,,-$C164+1),0),),IFERROR(IF($C164=0,0,OFFSET(U$131,,-$C164+1)/D2_T),0))</f>
        <v>0</v>
      </c>
      <c r="W164" s="548">
        <f ca="1">IF('Clinic Model'!$P$16="Annuity",-IFERROR(PPMT(D2_I/12,$C164,D2_T,OFFSET(V$131,,-$C164+1),0),),IFERROR(IF($C164=0,0,OFFSET(V$131,,-$C164+1)/D2_T),0))</f>
        <v>0</v>
      </c>
      <c r="X164" s="548">
        <f ca="1">IF('Clinic Model'!$P$16="Annuity",-IFERROR(PPMT(D2_I/12,$C164,D2_T,OFFSET(W$131,,-$C164+1),0),),IFERROR(IF($C164=0,0,OFFSET(W$131,,-$C164+1)/D2_T),0))</f>
        <v>0</v>
      </c>
      <c r="Y164" s="548">
        <f ca="1">IF('Clinic Model'!$P$16="Annuity",-IFERROR(PPMT(D2_I/12,$C164,D2_T,OFFSET(X$131,,-$C164+1),0),),IFERROR(IF($C164=0,0,OFFSET(X$131,,-$C164+1)/D2_T),0))</f>
        <v>0</v>
      </c>
      <c r="Z164" s="548">
        <f ca="1">IF('Clinic Model'!$P$16="Annuity",-IFERROR(PPMT(D2_I/12,$C164,D2_T,OFFSET(Y$131,,-$C164+1),0),),IFERROR(IF($C164=0,0,OFFSET(Y$131,,-$C164+1)/D2_T),0))</f>
        <v>0</v>
      </c>
      <c r="AA164" s="548">
        <f ca="1">IF('Clinic Model'!$P$16="Annuity",-IFERROR(PPMT(D2_I/12,$C164,D2_T,OFFSET(Z$131,,-$C164+1),0),),IFERROR(IF($C164=0,0,OFFSET(Z$131,,-$C164+1)/D2_T),0))</f>
        <v>0</v>
      </c>
      <c r="AB164" s="548">
        <f ca="1">IF('Clinic Model'!$P$16="Annuity",-IFERROR(PPMT(D2_I/12,$C164,D2_T,OFFSET(AA$131,,-$C164+1),0),),IFERROR(IF($C164=0,0,OFFSET(AA$131,,-$C164+1)/D2_T),0))</f>
        <v>0</v>
      </c>
      <c r="AC164" s="548">
        <f ca="1">IF('Clinic Model'!$P$16="Annuity",-IFERROR(PPMT(D2_I/12,$C164,D2_T,OFFSET(AB$131,,-$C164+1),0),),IFERROR(IF($C164=0,0,OFFSET(AB$131,,-$C164+1)/D2_T),0))</f>
        <v>0</v>
      </c>
      <c r="AD164" s="548">
        <f ca="1">IF('Clinic Model'!$P$16="Annuity",-IFERROR(PPMT(D2_I/12,$C164,D2_T,OFFSET(AC$131,,-$C164+1),0),),IFERROR(IF($C164=0,0,OFFSET(AC$131,,-$C164+1)/D2_T),0))</f>
        <v>0</v>
      </c>
      <c r="AE164" s="548">
        <f ca="1">IF('Clinic Model'!$P$16="Annuity",-IFERROR(PPMT(D2_I/12,$C164,D2_T,OFFSET(AD$131,,-$C164+1),0),),IFERROR(IF($C164=0,0,OFFSET(AD$131,,-$C164+1)/D2_T),0))</f>
        <v>0</v>
      </c>
      <c r="AF164" s="548">
        <f ca="1">IF('Clinic Model'!$P$16="Annuity",-IFERROR(PPMT(D2_I/12,$C164,D2_T,OFFSET(AE$131,,-$C164+1),0),),IFERROR(IF($C164=0,0,OFFSET(AE$131,,-$C164+1)/D2_T),0))</f>
        <v>0</v>
      </c>
      <c r="AG164" s="548">
        <f ca="1">IF('Clinic Model'!$P$16="Annuity",-IFERROR(PPMT(D2_I/12,$C164,D2_T,OFFSET(AF$131,,-$C164+1),0),),IFERROR(IF($C164=0,0,OFFSET(AF$131,,-$C164+1)/D2_T),0))</f>
        <v>0</v>
      </c>
      <c r="AH164" s="548">
        <f ca="1">IF('Clinic Model'!$P$16="Annuity",-IFERROR(PPMT(D2_I/12,$C164,D2_T,OFFSET(AG$131,,-$C164+1),0),),IFERROR(IF($C164=0,0,OFFSET(AG$131,,-$C164+1)/D2_T),0))</f>
        <v>0</v>
      </c>
      <c r="AI164" s="548">
        <f ca="1">IF('Clinic Model'!$P$16="Annuity",-IFERROR(PPMT(D2_I/12,$C164,D2_T,OFFSET(AH$131,,-$C164+1),0),),IFERROR(IF($C164=0,0,OFFSET(AH$131,,-$C164+1)/D2_T),0))</f>
        <v>0</v>
      </c>
      <c r="AJ164" s="548">
        <f ca="1">IF('Clinic Model'!$P$16="Annuity",-IFERROR(PPMT(D2_I/12,$C164,D2_T,OFFSET(AI$131,,-$C164+1),0),),IFERROR(IF($C164=0,0,OFFSET(AI$131,,-$C164+1)/D2_T),0))</f>
        <v>0</v>
      </c>
      <c r="AK164" s="548">
        <f ca="1">IF('Clinic Model'!$P$16="Annuity",-IFERROR(PPMT(D2_I/12,$C164,D2_T,OFFSET(AJ$131,,-$C164+1),0),),IFERROR(IF($C164=0,0,OFFSET(AJ$131,,-$C164+1)/D2_T),0))</f>
        <v>0</v>
      </c>
      <c r="AL164" s="548">
        <f ca="1">IF('Clinic Model'!$P$16="Annuity",-IFERROR(PPMT(D2_I/12,$C164,D2_T,OFFSET(AK$131,,-$C164+1),0),),IFERROR(IF($C164=0,0,OFFSET(AK$131,,-$C164+1)/D2_T),0))</f>
        <v>0</v>
      </c>
      <c r="AM164" s="548">
        <f ca="1">IF('Clinic Model'!$P$16="Annuity",-IFERROR(PPMT(D2_I/12,$C164,D2_T,OFFSET(AL$131,,-$C164+1),0),),IFERROR(IF($C164=0,0,OFFSET(AL$131,,-$C164+1)/D2_T),0))</f>
        <v>0</v>
      </c>
      <c r="AN164" s="548">
        <f ca="1">IF('Clinic Model'!$P$16="Annuity",-IFERROR(PPMT(D2_I/12,$C164,D2_T,OFFSET(AM$131,,-$C164+1),0),),IFERROR(IF($C164=0,0,OFFSET(AM$131,,-$C164+1)/D2_T),0))</f>
        <v>0</v>
      </c>
      <c r="AO164" s="548">
        <f ca="1">IF('Clinic Model'!$P$16="Annuity",-IFERROR(PPMT(D2_I/12,$C164,D2_T,OFFSET(AN$131,,-$C164+1),0),),IFERROR(IF($C164=0,0,OFFSET(AN$131,,-$C164+1)/D2_T),0))</f>
        <v>0</v>
      </c>
      <c r="AP164" s="548">
        <f ca="1">IF('Clinic Model'!$P$16="Annuity",-IFERROR(PPMT(D2_I/12,$C164,D2_T,OFFSET(AO$131,,-$C164+1),0),),IFERROR(IF($C164=0,0,OFFSET(AO$131,,-$C164+1)/D2_T),0))</f>
        <v>0</v>
      </c>
      <c r="AQ164" s="548">
        <f ca="1">IF('Clinic Model'!$P$16="Annuity",-IFERROR(PPMT(D2_I/12,$C164,D2_T,OFFSET(AP$131,,-$C164+1),0),),IFERROR(IF($C164=0,0,OFFSET(AP$131,,-$C164+1)/D2_T),0))</f>
        <v>0</v>
      </c>
      <c r="AR164" s="548">
        <f ca="1">IF('Clinic Model'!$P$16="Annuity",-IFERROR(PPMT(D2_I/12,$C164,D2_T,OFFSET(AQ$131,,-$C164+1),0),),IFERROR(IF($C164=0,0,OFFSET(AQ$131,,-$C164+1)/D2_T),0))</f>
        <v>0</v>
      </c>
      <c r="AS164" s="548">
        <f ca="1">IF('Clinic Model'!$P$16="Annuity",-IFERROR(PPMT(D2_I/12,$C164,D2_T,OFFSET(AR$131,,-$C164+1),0),),IFERROR(IF($C164=0,0,OFFSET(AR$131,,-$C164+1)/D2_T),0))</f>
        <v>0</v>
      </c>
      <c r="AT164" s="548">
        <f ca="1">IF('Clinic Model'!$P$16="Annuity",-IFERROR(PPMT(D2_I/12,$C164,D2_T,OFFSET(AS$131,,-$C164+1),0),),IFERROR(IF($C164=0,0,OFFSET(AS$131,,-$C164+1)/D2_T),0))</f>
        <v>0</v>
      </c>
      <c r="AU164" s="548">
        <f ca="1">IF('Clinic Model'!$P$16="Annuity",-IFERROR(PPMT(D2_I/12,$C164,D2_T,OFFSET(AT$131,,-$C164+1),0),),IFERROR(IF($C164=0,0,OFFSET(AT$131,,-$C164+1)/D2_T),0))</f>
        <v>0</v>
      </c>
      <c r="AV164" s="548">
        <f ca="1">IF('Clinic Model'!$P$16="Annuity",-IFERROR(PPMT(D2_I/12,$C164,D2_T,OFFSET(AU$131,,-$C164+1),0),),IFERROR(IF($C164=0,0,OFFSET(AU$131,,-$C164+1)/D2_T),0))</f>
        <v>0</v>
      </c>
      <c r="AW164" s="548">
        <f ca="1">IF('Clinic Model'!$P$16="Annuity",-IFERROR(PPMT(D2_I/12,$C164,D2_T,OFFSET(AV$131,,-$C164+1),0),),IFERROR(IF($C164=0,0,OFFSET(AV$131,,-$C164+1)/D2_T),0))</f>
        <v>0</v>
      </c>
      <c r="AX164" s="548">
        <f ca="1">IF('Clinic Model'!$P$16="Annuity",-IFERROR(PPMT(D2_I/12,$C164,D2_T,OFFSET(AW$131,,-$C164+1),0),),IFERROR(IF($C164=0,0,OFFSET(AW$131,,-$C164+1)/D2_T),0))</f>
        <v>0</v>
      </c>
      <c r="AY164" s="548">
        <f ca="1">IF('Clinic Model'!$P$16="Annuity",-IFERROR(PPMT(D2_I/12,$C164,D2_T,OFFSET(AX$131,,-$C164+1),0),),IFERROR(IF($C164=0,0,OFFSET(AX$131,,-$C164+1)/D2_T),0))</f>
        <v>0</v>
      </c>
      <c r="AZ164" s="548">
        <f ca="1">IF('Clinic Model'!$P$16="Annuity",-IFERROR(PPMT(D2_I/12,$C164,D2_T,OFFSET(AY$131,,-$C164+1),0),),IFERROR(IF($C164=0,0,OFFSET(AY$131,,-$C164+1)/D2_T),0))</f>
        <v>0</v>
      </c>
      <c r="BA164" s="548">
        <f ca="1">IF('Clinic Model'!$P$16="Annuity",-IFERROR(PPMT(D2_I/12,$C164,D2_T,OFFSET(AZ$131,,-$C164+1),0),),IFERROR(IF($C164=0,0,OFFSET(AZ$131,,-$C164+1)/D2_T),0))</f>
        <v>0</v>
      </c>
      <c r="BB164" s="548">
        <f ca="1">IF('Clinic Model'!$P$16="Annuity",-IFERROR(PPMT(D2_I/12,$C164,D2_T,OFFSET(BA$131,,-$C164+1),0),),IFERROR(IF($C164=0,0,OFFSET(BA$131,,-$C164+1)/D2_T),0))</f>
        <v>0</v>
      </c>
      <c r="BC164" s="548">
        <f ca="1">IF('Clinic Model'!$P$16="Annuity",-IFERROR(PPMT(D2_I/12,$C164,D2_T,OFFSET(BB$131,,-$C164+1),0),),IFERROR(IF($C164=0,0,OFFSET(BB$131,,-$C164+1)/D2_T),0))</f>
        <v>0</v>
      </c>
      <c r="BD164" s="548">
        <f ca="1">IF('Clinic Model'!$P$16="Annuity",-IFERROR(PPMT(D2_I/12,$C164,D2_T,OFFSET(BC$131,,-$C164+1),0),),IFERROR(IF($C164=0,0,OFFSET(BC$131,,-$C164+1)/D2_T),0))</f>
        <v>0</v>
      </c>
      <c r="BE164" s="548">
        <f ca="1">IF('Clinic Model'!$P$16="Annuity",-IFERROR(PPMT(D2_I/12,$C164,D2_T,OFFSET(BD$131,,-$C164+1),0),),IFERROR(IF($C164=0,0,OFFSET(BD$131,,-$C164+1)/D2_T),0))</f>
        <v>0</v>
      </c>
      <c r="BF164" s="548">
        <f ca="1">IF('Clinic Model'!$P$16="Annuity",-IFERROR(PPMT(D2_I/12,$C164,D2_T,OFFSET(BE$131,,-$C164+1),0),),IFERROR(IF($C164=0,0,OFFSET(BE$131,,-$C164+1)/D2_T),0))</f>
        <v>0</v>
      </c>
      <c r="BG164" s="548">
        <f ca="1">IF('Clinic Model'!$P$16="Annuity",-IFERROR(PPMT(D2_I/12,$C164,D2_T,OFFSET(BF$131,,-$C164+1),0),),IFERROR(IF($C164=0,0,OFFSET(BF$131,,-$C164+1)/D2_T),0))</f>
        <v>0</v>
      </c>
      <c r="BH164" s="548">
        <f ca="1">IF('Clinic Model'!$P$16="Annuity",-IFERROR(PPMT(D2_I/12,$C164,D2_T,OFFSET(BG$131,,-$C164+1),0),),IFERROR(IF($C164=0,0,OFFSET(BG$131,,-$C164+1)/D2_T),0))</f>
        <v>0</v>
      </c>
      <c r="BI164" s="548">
        <f ca="1">IF('Clinic Model'!$P$16="Annuity",-IFERROR(PPMT(D2_I/12,$C164,D2_T,OFFSET(BH$131,,-$C164+1),0),),IFERROR(IF($C164=0,0,OFFSET(BH$131,,-$C164+1)/D2_T),0))</f>
        <v>0</v>
      </c>
      <c r="BJ164" s="548">
        <f ca="1">IF('Clinic Model'!$P$16="Annuity",-IFERROR(PPMT(D2_I/12,$C164,D2_T,OFFSET(BI$131,,-$C164+1),0),),IFERROR(IF($C164=0,0,OFFSET(BI$131,,-$C164+1)/D2_T),0))</f>
        <v>0</v>
      </c>
      <c r="BK164" s="548">
        <f ca="1">IF('Clinic Model'!$P$16="Annuity",-IFERROR(PPMT(D2_I/12,$C164,D2_T,OFFSET(BJ$131,,-$C164+1),0),),IFERROR(IF($C164=0,0,OFFSET(BJ$131,,-$C164+1)/D2_T),0))</f>
        <v>0</v>
      </c>
      <c r="BL164" s="548">
        <f ca="1">IF('Clinic Model'!$P$16="Annuity",-IFERROR(PPMT(D2_I/12,$C164,D2_T,OFFSET(BK$131,,-$C164+1),0),),IFERROR(IF($C164=0,0,OFFSET(BK$131,,-$C164+1)/D2_T),0))</f>
        <v>0</v>
      </c>
    </row>
    <row r="165" spans="1:64" ht="10.5" hidden="1" customHeight="1" outlineLevel="1" x14ac:dyDescent="0.3">
      <c r="A165" s="105"/>
      <c r="B165" s="504"/>
      <c r="C165" s="105">
        <f t="shared" si="12"/>
        <v>0</v>
      </c>
      <c r="E165" s="548">
        <f ca="1">IF('Clinic Model'!$P$16="Annuity",-IFERROR(PPMT(D2_I/12,$C165,D2_T,OFFSET(D$131,,-$C165+1),0),),IFERROR(IF($C165=0,0,OFFSET(D$131,,-$C165+1)/D2_T),0))</f>
        <v>0</v>
      </c>
      <c r="F165" s="548">
        <f ca="1">IF('Clinic Model'!$P$16="Annuity",-IFERROR(PPMT(D2_I/12,$C165,D2_T,OFFSET(E$131,,-$C165+1),0),),IFERROR(IF($C165=0,0,OFFSET(E$131,,-$C165+1)/D2_T),0))</f>
        <v>0</v>
      </c>
      <c r="G165" s="548">
        <f ca="1">IF('Clinic Model'!$P$16="Annuity",-IFERROR(PPMT(D2_I/12,$C165,D2_T,OFFSET(F$131,,-$C165+1),0),),IFERROR(IF($C165=0,0,OFFSET(F$131,,-$C165+1)/D2_T),0))</f>
        <v>0</v>
      </c>
      <c r="H165" s="548">
        <f ca="1">IF('Clinic Model'!$P$16="Annuity",-IFERROR(PPMT(D2_I/12,$C165,D2_T,OFFSET(G$131,,-$C165+1),0),),IFERROR(IF($C165=0,0,OFFSET(G$131,,-$C165+1)/D2_T),0))</f>
        <v>0</v>
      </c>
      <c r="I165" s="548">
        <f ca="1">IF('Clinic Model'!$P$16="Annuity",-IFERROR(PPMT(D2_I/12,$C165,D2_T,OFFSET(H$131,,-$C165+1),0),),IFERROR(IF($C165=0,0,OFFSET(H$131,,-$C165+1)/D2_T),0))</f>
        <v>0</v>
      </c>
      <c r="J165" s="548">
        <f ca="1">IF('Clinic Model'!$P$16="Annuity",-IFERROR(PPMT(D2_I/12,$C165,D2_T,OFFSET(I$131,,-$C165+1),0),),IFERROR(IF($C165=0,0,OFFSET(I$131,,-$C165+1)/D2_T),0))</f>
        <v>0</v>
      </c>
      <c r="K165" s="548">
        <f ca="1">IF('Clinic Model'!$P$16="Annuity",-IFERROR(PPMT(D2_I/12,$C165,D2_T,OFFSET(J$131,,-$C165+1),0),),IFERROR(IF($C165=0,0,OFFSET(J$131,,-$C165+1)/D2_T),0))</f>
        <v>0</v>
      </c>
      <c r="L165" s="548">
        <f ca="1">IF('Clinic Model'!$P$16="Annuity",-IFERROR(PPMT(D2_I/12,$C165,D2_T,OFFSET(K$131,,-$C165+1),0),),IFERROR(IF($C165=0,0,OFFSET(K$131,,-$C165+1)/D2_T),0))</f>
        <v>0</v>
      </c>
      <c r="M165" s="548">
        <f ca="1">IF('Clinic Model'!$P$16="Annuity",-IFERROR(PPMT(D2_I/12,$C165,D2_T,OFFSET(L$131,,-$C165+1),0),),IFERROR(IF($C165=0,0,OFFSET(L$131,,-$C165+1)/D2_T),0))</f>
        <v>0</v>
      </c>
      <c r="N165" s="548">
        <f ca="1">IF('Clinic Model'!$P$16="Annuity",-IFERROR(PPMT(D2_I/12,$C165,D2_T,OFFSET(M$131,,-$C165+1),0),),IFERROR(IF($C165=0,0,OFFSET(M$131,,-$C165+1)/D2_T),0))</f>
        <v>0</v>
      </c>
      <c r="O165" s="548">
        <f ca="1">IF('Clinic Model'!$P$16="Annuity",-IFERROR(PPMT(D2_I/12,$C165,D2_T,OFFSET(N$131,,-$C165+1),0),),IFERROR(IF($C165=0,0,OFFSET(N$131,,-$C165+1)/D2_T),0))</f>
        <v>0</v>
      </c>
      <c r="P165" s="548">
        <f ca="1">IF('Clinic Model'!$P$16="Annuity",-IFERROR(PPMT(D2_I/12,$C165,D2_T,OFFSET(O$131,,-$C165+1),0),),IFERROR(IF($C165=0,0,OFFSET(O$131,,-$C165+1)/D2_T),0))</f>
        <v>0</v>
      </c>
      <c r="Q165" s="548">
        <f ca="1">IF('Clinic Model'!$P$16="Annuity",-IFERROR(PPMT(D2_I/12,$C165,D2_T,OFFSET(P$131,,-$C165+1),0),),IFERROR(IF($C165=0,0,OFFSET(P$131,,-$C165+1)/D2_T),0))</f>
        <v>0</v>
      </c>
      <c r="R165" s="548">
        <f ca="1">IF('Clinic Model'!$P$16="Annuity",-IFERROR(PPMT(D2_I/12,$C165,D2_T,OFFSET(Q$131,,-$C165+1),0),),IFERROR(IF($C165=0,0,OFFSET(Q$131,,-$C165+1)/D2_T),0))</f>
        <v>0</v>
      </c>
      <c r="S165" s="548">
        <f ca="1">IF('Clinic Model'!$P$16="Annuity",-IFERROR(PPMT(D2_I/12,$C165,D2_T,OFFSET(R$131,,-$C165+1),0),),IFERROR(IF($C165=0,0,OFFSET(R$131,,-$C165+1)/D2_T),0))</f>
        <v>0</v>
      </c>
      <c r="T165" s="548">
        <f ca="1">IF('Clinic Model'!$P$16="Annuity",-IFERROR(PPMT(D2_I/12,$C165,D2_T,OFFSET(S$131,,-$C165+1),0),),IFERROR(IF($C165=0,0,OFFSET(S$131,,-$C165+1)/D2_T),0))</f>
        <v>0</v>
      </c>
      <c r="U165" s="548">
        <f ca="1">IF('Clinic Model'!$P$16="Annuity",-IFERROR(PPMT(D2_I/12,$C165,D2_T,OFFSET(T$131,,-$C165+1),0),),IFERROR(IF($C165=0,0,OFFSET(T$131,,-$C165+1)/D2_T),0))</f>
        <v>0</v>
      </c>
      <c r="V165" s="548">
        <f ca="1">IF('Clinic Model'!$P$16="Annuity",-IFERROR(PPMT(D2_I/12,$C165,D2_T,OFFSET(U$131,,-$C165+1),0),),IFERROR(IF($C165=0,0,OFFSET(U$131,,-$C165+1)/D2_T),0))</f>
        <v>0</v>
      </c>
      <c r="W165" s="548">
        <f ca="1">IF('Clinic Model'!$P$16="Annuity",-IFERROR(PPMT(D2_I/12,$C165,D2_T,OFFSET(V$131,,-$C165+1),0),),IFERROR(IF($C165=0,0,OFFSET(V$131,,-$C165+1)/D2_T),0))</f>
        <v>0</v>
      </c>
      <c r="X165" s="548">
        <f ca="1">IF('Clinic Model'!$P$16="Annuity",-IFERROR(PPMT(D2_I/12,$C165,D2_T,OFFSET(W$131,,-$C165+1),0),),IFERROR(IF($C165=0,0,OFFSET(W$131,,-$C165+1)/D2_T),0))</f>
        <v>0</v>
      </c>
      <c r="Y165" s="548">
        <f ca="1">IF('Clinic Model'!$P$16="Annuity",-IFERROR(PPMT(D2_I/12,$C165,D2_T,OFFSET(X$131,,-$C165+1),0),),IFERROR(IF($C165=0,0,OFFSET(X$131,,-$C165+1)/D2_T),0))</f>
        <v>0</v>
      </c>
      <c r="Z165" s="548">
        <f ca="1">IF('Clinic Model'!$P$16="Annuity",-IFERROR(PPMT(D2_I/12,$C165,D2_T,OFFSET(Y$131,,-$C165+1),0),),IFERROR(IF($C165=0,0,OFFSET(Y$131,,-$C165+1)/D2_T),0))</f>
        <v>0</v>
      </c>
      <c r="AA165" s="548">
        <f ca="1">IF('Clinic Model'!$P$16="Annuity",-IFERROR(PPMT(D2_I/12,$C165,D2_T,OFFSET(Z$131,,-$C165+1),0),),IFERROR(IF($C165=0,0,OFFSET(Z$131,,-$C165+1)/D2_T),0))</f>
        <v>0</v>
      </c>
      <c r="AB165" s="548">
        <f ca="1">IF('Clinic Model'!$P$16="Annuity",-IFERROR(PPMT(D2_I/12,$C165,D2_T,OFFSET(AA$131,,-$C165+1),0),),IFERROR(IF($C165=0,0,OFFSET(AA$131,,-$C165+1)/D2_T),0))</f>
        <v>0</v>
      </c>
      <c r="AC165" s="548">
        <f ca="1">IF('Clinic Model'!$P$16="Annuity",-IFERROR(PPMT(D2_I/12,$C165,D2_T,OFFSET(AB$131,,-$C165+1),0),),IFERROR(IF($C165=0,0,OFFSET(AB$131,,-$C165+1)/D2_T),0))</f>
        <v>0</v>
      </c>
      <c r="AD165" s="548">
        <f ca="1">IF('Clinic Model'!$P$16="Annuity",-IFERROR(PPMT(D2_I/12,$C165,D2_T,OFFSET(AC$131,,-$C165+1),0),),IFERROR(IF($C165=0,0,OFFSET(AC$131,,-$C165+1)/D2_T),0))</f>
        <v>0</v>
      </c>
      <c r="AE165" s="548">
        <f ca="1">IF('Clinic Model'!$P$16="Annuity",-IFERROR(PPMT(D2_I/12,$C165,D2_T,OFFSET(AD$131,,-$C165+1),0),),IFERROR(IF($C165=0,0,OFFSET(AD$131,,-$C165+1)/D2_T),0))</f>
        <v>0</v>
      </c>
      <c r="AF165" s="548">
        <f ca="1">IF('Clinic Model'!$P$16="Annuity",-IFERROR(PPMT(D2_I/12,$C165,D2_T,OFFSET(AE$131,,-$C165+1),0),),IFERROR(IF($C165=0,0,OFFSET(AE$131,,-$C165+1)/D2_T),0))</f>
        <v>0</v>
      </c>
      <c r="AG165" s="548">
        <f ca="1">IF('Clinic Model'!$P$16="Annuity",-IFERROR(PPMT(D2_I/12,$C165,D2_T,OFFSET(AF$131,,-$C165+1),0),),IFERROR(IF($C165=0,0,OFFSET(AF$131,,-$C165+1)/D2_T),0))</f>
        <v>0</v>
      </c>
      <c r="AH165" s="548">
        <f ca="1">IF('Clinic Model'!$P$16="Annuity",-IFERROR(PPMT(D2_I/12,$C165,D2_T,OFFSET(AG$131,,-$C165+1),0),),IFERROR(IF($C165=0,0,OFFSET(AG$131,,-$C165+1)/D2_T),0))</f>
        <v>0</v>
      </c>
      <c r="AI165" s="548">
        <f ca="1">IF('Clinic Model'!$P$16="Annuity",-IFERROR(PPMT(D2_I/12,$C165,D2_T,OFFSET(AH$131,,-$C165+1),0),),IFERROR(IF($C165=0,0,OFFSET(AH$131,,-$C165+1)/D2_T),0))</f>
        <v>0</v>
      </c>
      <c r="AJ165" s="548">
        <f ca="1">IF('Clinic Model'!$P$16="Annuity",-IFERROR(PPMT(D2_I/12,$C165,D2_T,OFFSET(AI$131,,-$C165+1),0),),IFERROR(IF($C165=0,0,OFFSET(AI$131,,-$C165+1)/D2_T),0))</f>
        <v>0</v>
      </c>
      <c r="AK165" s="548">
        <f ca="1">IF('Clinic Model'!$P$16="Annuity",-IFERROR(PPMT(D2_I/12,$C165,D2_T,OFFSET(AJ$131,,-$C165+1),0),),IFERROR(IF($C165=0,0,OFFSET(AJ$131,,-$C165+1)/D2_T),0))</f>
        <v>0</v>
      </c>
      <c r="AL165" s="548">
        <f ca="1">IF('Clinic Model'!$P$16="Annuity",-IFERROR(PPMT(D2_I/12,$C165,D2_T,OFFSET(AK$131,,-$C165+1),0),),IFERROR(IF($C165=0,0,OFFSET(AK$131,,-$C165+1)/D2_T),0))</f>
        <v>0</v>
      </c>
      <c r="AM165" s="548">
        <f ca="1">IF('Clinic Model'!$P$16="Annuity",-IFERROR(PPMT(D2_I/12,$C165,D2_T,OFFSET(AL$131,,-$C165+1),0),),IFERROR(IF($C165=0,0,OFFSET(AL$131,,-$C165+1)/D2_T),0))</f>
        <v>0</v>
      </c>
      <c r="AN165" s="548">
        <f ca="1">IF('Clinic Model'!$P$16="Annuity",-IFERROR(PPMT(D2_I/12,$C165,D2_T,OFFSET(AM$131,,-$C165+1),0),),IFERROR(IF($C165=0,0,OFFSET(AM$131,,-$C165+1)/D2_T),0))</f>
        <v>0</v>
      </c>
      <c r="AO165" s="548">
        <f ca="1">IF('Clinic Model'!$P$16="Annuity",-IFERROR(PPMT(D2_I/12,$C165,D2_T,OFFSET(AN$131,,-$C165+1),0),),IFERROR(IF($C165=0,0,OFFSET(AN$131,,-$C165+1)/D2_T),0))</f>
        <v>0</v>
      </c>
      <c r="AP165" s="548">
        <f ca="1">IF('Clinic Model'!$P$16="Annuity",-IFERROR(PPMT(D2_I/12,$C165,D2_T,OFFSET(AO$131,,-$C165+1),0),),IFERROR(IF($C165=0,0,OFFSET(AO$131,,-$C165+1)/D2_T),0))</f>
        <v>0</v>
      </c>
      <c r="AQ165" s="548">
        <f ca="1">IF('Clinic Model'!$P$16="Annuity",-IFERROR(PPMT(D2_I/12,$C165,D2_T,OFFSET(AP$131,,-$C165+1),0),),IFERROR(IF($C165=0,0,OFFSET(AP$131,,-$C165+1)/D2_T),0))</f>
        <v>0</v>
      </c>
      <c r="AR165" s="548">
        <f ca="1">IF('Clinic Model'!$P$16="Annuity",-IFERROR(PPMT(D2_I/12,$C165,D2_T,OFFSET(AQ$131,,-$C165+1),0),),IFERROR(IF($C165=0,0,OFFSET(AQ$131,,-$C165+1)/D2_T),0))</f>
        <v>0</v>
      </c>
      <c r="AS165" s="548">
        <f ca="1">IF('Clinic Model'!$P$16="Annuity",-IFERROR(PPMT(D2_I/12,$C165,D2_T,OFFSET(AR$131,,-$C165+1),0),),IFERROR(IF($C165=0,0,OFFSET(AR$131,,-$C165+1)/D2_T),0))</f>
        <v>0</v>
      </c>
      <c r="AT165" s="548">
        <f ca="1">IF('Clinic Model'!$P$16="Annuity",-IFERROR(PPMT(D2_I/12,$C165,D2_T,OFFSET(AS$131,,-$C165+1),0),),IFERROR(IF($C165=0,0,OFFSET(AS$131,,-$C165+1)/D2_T),0))</f>
        <v>0</v>
      </c>
      <c r="AU165" s="548">
        <f ca="1">IF('Clinic Model'!$P$16="Annuity",-IFERROR(PPMT(D2_I/12,$C165,D2_T,OFFSET(AT$131,,-$C165+1),0),),IFERROR(IF($C165=0,0,OFFSET(AT$131,,-$C165+1)/D2_T),0))</f>
        <v>0</v>
      </c>
      <c r="AV165" s="548">
        <f ca="1">IF('Clinic Model'!$P$16="Annuity",-IFERROR(PPMT(D2_I/12,$C165,D2_T,OFFSET(AU$131,,-$C165+1),0),),IFERROR(IF($C165=0,0,OFFSET(AU$131,,-$C165+1)/D2_T),0))</f>
        <v>0</v>
      </c>
      <c r="AW165" s="548">
        <f ca="1">IF('Clinic Model'!$P$16="Annuity",-IFERROR(PPMT(D2_I/12,$C165,D2_T,OFFSET(AV$131,,-$C165+1),0),),IFERROR(IF($C165=0,0,OFFSET(AV$131,,-$C165+1)/D2_T),0))</f>
        <v>0</v>
      </c>
      <c r="AX165" s="548">
        <f ca="1">IF('Clinic Model'!$P$16="Annuity",-IFERROR(PPMT(D2_I/12,$C165,D2_T,OFFSET(AW$131,,-$C165+1),0),),IFERROR(IF($C165=0,0,OFFSET(AW$131,,-$C165+1)/D2_T),0))</f>
        <v>0</v>
      </c>
      <c r="AY165" s="548">
        <f ca="1">IF('Clinic Model'!$P$16="Annuity",-IFERROR(PPMT(D2_I/12,$C165,D2_T,OFFSET(AX$131,,-$C165+1),0),),IFERROR(IF($C165=0,0,OFFSET(AX$131,,-$C165+1)/D2_T),0))</f>
        <v>0</v>
      </c>
      <c r="AZ165" s="548">
        <f ca="1">IF('Clinic Model'!$P$16="Annuity",-IFERROR(PPMT(D2_I/12,$C165,D2_T,OFFSET(AY$131,,-$C165+1),0),),IFERROR(IF($C165=0,0,OFFSET(AY$131,,-$C165+1)/D2_T),0))</f>
        <v>0</v>
      </c>
      <c r="BA165" s="548">
        <f ca="1">IF('Clinic Model'!$P$16="Annuity",-IFERROR(PPMT(D2_I/12,$C165,D2_T,OFFSET(AZ$131,,-$C165+1),0),),IFERROR(IF($C165=0,0,OFFSET(AZ$131,,-$C165+1)/D2_T),0))</f>
        <v>0</v>
      </c>
      <c r="BB165" s="548">
        <f ca="1">IF('Clinic Model'!$P$16="Annuity",-IFERROR(PPMT(D2_I/12,$C165,D2_T,OFFSET(BA$131,,-$C165+1),0),),IFERROR(IF($C165=0,0,OFFSET(BA$131,,-$C165+1)/D2_T),0))</f>
        <v>0</v>
      </c>
      <c r="BC165" s="548">
        <f ca="1">IF('Clinic Model'!$P$16="Annuity",-IFERROR(PPMT(D2_I/12,$C165,D2_T,OFFSET(BB$131,,-$C165+1),0),),IFERROR(IF($C165=0,0,OFFSET(BB$131,,-$C165+1)/D2_T),0))</f>
        <v>0</v>
      </c>
      <c r="BD165" s="548">
        <f ca="1">IF('Clinic Model'!$P$16="Annuity",-IFERROR(PPMT(D2_I/12,$C165,D2_T,OFFSET(BC$131,,-$C165+1),0),),IFERROR(IF($C165=0,0,OFFSET(BC$131,,-$C165+1)/D2_T),0))</f>
        <v>0</v>
      </c>
      <c r="BE165" s="548">
        <f ca="1">IF('Clinic Model'!$P$16="Annuity",-IFERROR(PPMT(D2_I/12,$C165,D2_T,OFFSET(BD$131,,-$C165+1),0),),IFERROR(IF($C165=0,0,OFFSET(BD$131,,-$C165+1)/D2_T),0))</f>
        <v>0</v>
      </c>
      <c r="BF165" s="548">
        <f ca="1">IF('Clinic Model'!$P$16="Annuity",-IFERROR(PPMT(D2_I/12,$C165,D2_T,OFFSET(BE$131,,-$C165+1),0),),IFERROR(IF($C165=0,0,OFFSET(BE$131,,-$C165+1)/D2_T),0))</f>
        <v>0</v>
      </c>
      <c r="BG165" s="548">
        <f ca="1">IF('Clinic Model'!$P$16="Annuity",-IFERROR(PPMT(D2_I/12,$C165,D2_T,OFFSET(BF$131,,-$C165+1),0),),IFERROR(IF($C165=0,0,OFFSET(BF$131,,-$C165+1)/D2_T),0))</f>
        <v>0</v>
      </c>
      <c r="BH165" s="548">
        <f ca="1">IF('Clinic Model'!$P$16="Annuity",-IFERROR(PPMT(D2_I/12,$C165,D2_T,OFFSET(BG$131,,-$C165+1),0),),IFERROR(IF($C165=0,0,OFFSET(BG$131,,-$C165+1)/D2_T),0))</f>
        <v>0</v>
      </c>
      <c r="BI165" s="548">
        <f ca="1">IF('Clinic Model'!$P$16="Annuity",-IFERROR(PPMT(D2_I/12,$C165,D2_T,OFFSET(BH$131,,-$C165+1),0),),IFERROR(IF($C165=0,0,OFFSET(BH$131,,-$C165+1)/D2_T),0))</f>
        <v>0</v>
      </c>
      <c r="BJ165" s="548">
        <f ca="1">IF('Clinic Model'!$P$16="Annuity",-IFERROR(PPMT(D2_I/12,$C165,D2_T,OFFSET(BI$131,,-$C165+1),0),),IFERROR(IF($C165=0,0,OFFSET(BI$131,,-$C165+1)/D2_T),0))</f>
        <v>0</v>
      </c>
      <c r="BK165" s="548">
        <f ca="1">IF('Clinic Model'!$P$16="Annuity",-IFERROR(PPMT(D2_I/12,$C165,D2_T,OFFSET(BJ$131,,-$C165+1),0),),IFERROR(IF($C165=0,0,OFFSET(BJ$131,,-$C165+1)/D2_T),0))</f>
        <v>0</v>
      </c>
      <c r="BL165" s="548">
        <f ca="1">IF('Clinic Model'!$P$16="Annuity",-IFERROR(PPMT(D2_I/12,$C165,D2_T,OFFSET(BK$131,,-$C165+1),0),),IFERROR(IF($C165=0,0,OFFSET(BK$131,,-$C165+1)/D2_T),0))</f>
        <v>0</v>
      </c>
    </row>
    <row r="166" spans="1:64" ht="10.5" hidden="1" customHeight="1" outlineLevel="1" x14ac:dyDescent="0.3">
      <c r="A166" s="105"/>
      <c r="B166" s="504"/>
      <c r="C166" s="105">
        <f t="shared" si="12"/>
        <v>0</v>
      </c>
      <c r="E166" s="548">
        <f ca="1">IF('Clinic Model'!$P$16="Annuity",-IFERROR(PPMT(D2_I/12,$C166,D2_T,OFFSET(D$131,,-$C166+1),0),),IFERROR(IF($C166=0,0,OFFSET(D$131,,-$C166+1)/D2_T),0))</f>
        <v>0</v>
      </c>
      <c r="F166" s="548">
        <f ca="1">IF('Clinic Model'!$P$16="Annuity",-IFERROR(PPMT(D2_I/12,$C166,D2_T,OFFSET(E$131,,-$C166+1),0),),IFERROR(IF($C166=0,0,OFFSET(E$131,,-$C166+1)/D2_T),0))</f>
        <v>0</v>
      </c>
      <c r="G166" s="548">
        <f ca="1">IF('Clinic Model'!$P$16="Annuity",-IFERROR(PPMT(D2_I/12,$C166,D2_T,OFFSET(F$131,,-$C166+1),0),),IFERROR(IF($C166=0,0,OFFSET(F$131,,-$C166+1)/D2_T),0))</f>
        <v>0</v>
      </c>
      <c r="H166" s="548">
        <f ca="1">IF('Clinic Model'!$P$16="Annuity",-IFERROR(PPMT(D2_I/12,$C166,D2_T,OFFSET(G$131,,-$C166+1),0),),IFERROR(IF($C166=0,0,OFFSET(G$131,,-$C166+1)/D2_T),0))</f>
        <v>0</v>
      </c>
      <c r="I166" s="548">
        <f ca="1">IF('Clinic Model'!$P$16="Annuity",-IFERROR(PPMT(D2_I/12,$C166,D2_T,OFFSET(H$131,,-$C166+1),0),),IFERROR(IF($C166=0,0,OFFSET(H$131,,-$C166+1)/D2_T),0))</f>
        <v>0</v>
      </c>
      <c r="J166" s="548">
        <f ca="1">IF('Clinic Model'!$P$16="Annuity",-IFERROR(PPMT(D2_I/12,$C166,D2_T,OFFSET(I$131,,-$C166+1),0),),IFERROR(IF($C166=0,0,OFFSET(I$131,,-$C166+1)/D2_T),0))</f>
        <v>0</v>
      </c>
      <c r="K166" s="548">
        <f ca="1">IF('Clinic Model'!$P$16="Annuity",-IFERROR(PPMT(D2_I/12,$C166,D2_T,OFFSET(J$131,,-$C166+1),0),),IFERROR(IF($C166=0,0,OFFSET(J$131,,-$C166+1)/D2_T),0))</f>
        <v>0</v>
      </c>
      <c r="L166" s="548">
        <f ca="1">IF('Clinic Model'!$P$16="Annuity",-IFERROR(PPMT(D2_I/12,$C166,D2_T,OFFSET(K$131,,-$C166+1),0),),IFERROR(IF($C166=0,0,OFFSET(K$131,,-$C166+1)/D2_T),0))</f>
        <v>0</v>
      </c>
      <c r="M166" s="548">
        <f ca="1">IF('Clinic Model'!$P$16="Annuity",-IFERROR(PPMT(D2_I/12,$C166,D2_T,OFFSET(L$131,,-$C166+1),0),),IFERROR(IF($C166=0,0,OFFSET(L$131,,-$C166+1)/D2_T),0))</f>
        <v>0</v>
      </c>
      <c r="N166" s="548">
        <f ca="1">IF('Clinic Model'!$P$16="Annuity",-IFERROR(PPMT(D2_I/12,$C166,D2_T,OFFSET(M$131,,-$C166+1),0),),IFERROR(IF($C166=0,0,OFFSET(M$131,,-$C166+1)/D2_T),0))</f>
        <v>0</v>
      </c>
      <c r="O166" s="548">
        <f ca="1">IF('Clinic Model'!$P$16="Annuity",-IFERROR(PPMT(D2_I/12,$C166,D2_T,OFFSET(N$131,,-$C166+1),0),),IFERROR(IF($C166=0,0,OFFSET(N$131,,-$C166+1)/D2_T),0))</f>
        <v>0</v>
      </c>
      <c r="P166" s="548">
        <f ca="1">IF('Clinic Model'!$P$16="Annuity",-IFERROR(PPMT(D2_I/12,$C166,D2_T,OFFSET(O$131,,-$C166+1),0),),IFERROR(IF($C166=0,0,OFFSET(O$131,,-$C166+1)/D2_T),0))</f>
        <v>0</v>
      </c>
      <c r="Q166" s="548">
        <f ca="1">IF('Clinic Model'!$P$16="Annuity",-IFERROR(PPMT(D2_I/12,$C166,D2_T,OFFSET(P$131,,-$C166+1),0),),IFERROR(IF($C166=0,0,OFFSET(P$131,,-$C166+1)/D2_T),0))</f>
        <v>0</v>
      </c>
      <c r="R166" s="548">
        <f ca="1">IF('Clinic Model'!$P$16="Annuity",-IFERROR(PPMT(D2_I/12,$C166,D2_T,OFFSET(Q$131,,-$C166+1),0),),IFERROR(IF($C166=0,0,OFFSET(Q$131,,-$C166+1)/D2_T),0))</f>
        <v>0</v>
      </c>
      <c r="S166" s="548">
        <f ca="1">IF('Clinic Model'!$P$16="Annuity",-IFERROR(PPMT(D2_I/12,$C166,D2_T,OFFSET(R$131,,-$C166+1),0),),IFERROR(IF($C166=0,0,OFFSET(R$131,,-$C166+1)/D2_T),0))</f>
        <v>0</v>
      </c>
      <c r="T166" s="548">
        <f ca="1">IF('Clinic Model'!$P$16="Annuity",-IFERROR(PPMT(D2_I/12,$C166,D2_T,OFFSET(S$131,,-$C166+1),0),),IFERROR(IF($C166=0,0,OFFSET(S$131,,-$C166+1)/D2_T),0))</f>
        <v>0</v>
      </c>
      <c r="U166" s="548">
        <f ca="1">IF('Clinic Model'!$P$16="Annuity",-IFERROR(PPMT(D2_I/12,$C166,D2_T,OFFSET(T$131,,-$C166+1),0),),IFERROR(IF($C166=0,0,OFFSET(T$131,,-$C166+1)/D2_T),0))</f>
        <v>0</v>
      </c>
      <c r="V166" s="548">
        <f ca="1">IF('Clinic Model'!$P$16="Annuity",-IFERROR(PPMT(D2_I/12,$C166,D2_T,OFFSET(U$131,,-$C166+1),0),),IFERROR(IF($C166=0,0,OFFSET(U$131,,-$C166+1)/D2_T),0))</f>
        <v>0</v>
      </c>
      <c r="W166" s="548">
        <f ca="1">IF('Clinic Model'!$P$16="Annuity",-IFERROR(PPMT(D2_I/12,$C166,D2_T,OFFSET(V$131,,-$C166+1),0),),IFERROR(IF($C166=0,0,OFFSET(V$131,,-$C166+1)/D2_T),0))</f>
        <v>0</v>
      </c>
      <c r="X166" s="548">
        <f ca="1">IF('Clinic Model'!$P$16="Annuity",-IFERROR(PPMT(D2_I/12,$C166,D2_T,OFFSET(W$131,,-$C166+1),0),),IFERROR(IF($C166=0,0,OFFSET(W$131,,-$C166+1)/D2_T),0))</f>
        <v>0</v>
      </c>
      <c r="Y166" s="548">
        <f ca="1">IF('Clinic Model'!$P$16="Annuity",-IFERROR(PPMT(D2_I/12,$C166,D2_T,OFFSET(X$131,,-$C166+1),0),),IFERROR(IF($C166=0,0,OFFSET(X$131,,-$C166+1)/D2_T),0))</f>
        <v>0</v>
      </c>
      <c r="Z166" s="548">
        <f ca="1">IF('Clinic Model'!$P$16="Annuity",-IFERROR(PPMT(D2_I/12,$C166,D2_T,OFFSET(Y$131,,-$C166+1),0),),IFERROR(IF($C166=0,0,OFFSET(Y$131,,-$C166+1)/D2_T),0))</f>
        <v>0</v>
      </c>
      <c r="AA166" s="548">
        <f ca="1">IF('Clinic Model'!$P$16="Annuity",-IFERROR(PPMT(D2_I/12,$C166,D2_T,OFFSET(Z$131,,-$C166+1),0),),IFERROR(IF($C166=0,0,OFFSET(Z$131,,-$C166+1)/D2_T),0))</f>
        <v>0</v>
      </c>
      <c r="AB166" s="548">
        <f ca="1">IF('Clinic Model'!$P$16="Annuity",-IFERROR(PPMT(D2_I/12,$C166,D2_T,OFFSET(AA$131,,-$C166+1),0),),IFERROR(IF($C166=0,0,OFFSET(AA$131,,-$C166+1)/D2_T),0))</f>
        <v>0</v>
      </c>
      <c r="AC166" s="548">
        <f ca="1">IF('Clinic Model'!$P$16="Annuity",-IFERROR(PPMT(D2_I/12,$C166,D2_T,OFFSET(AB$131,,-$C166+1),0),),IFERROR(IF($C166=0,0,OFFSET(AB$131,,-$C166+1)/D2_T),0))</f>
        <v>0</v>
      </c>
      <c r="AD166" s="548">
        <f ca="1">IF('Clinic Model'!$P$16="Annuity",-IFERROR(PPMT(D2_I/12,$C166,D2_T,OFFSET(AC$131,,-$C166+1),0),),IFERROR(IF($C166=0,0,OFFSET(AC$131,,-$C166+1)/D2_T),0))</f>
        <v>0</v>
      </c>
      <c r="AE166" s="548">
        <f ca="1">IF('Clinic Model'!$P$16="Annuity",-IFERROR(PPMT(D2_I/12,$C166,D2_T,OFFSET(AD$131,,-$C166+1),0),),IFERROR(IF($C166=0,0,OFFSET(AD$131,,-$C166+1)/D2_T),0))</f>
        <v>0</v>
      </c>
      <c r="AF166" s="548">
        <f ca="1">IF('Clinic Model'!$P$16="Annuity",-IFERROR(PPMT(D2_I/12,$C166,D2_T,OFFSET(AE$131,,-$C166+1),0),),IFERROR(IF($C166=0,0,OFFSET(AE$131,,-$C166+1)/D2_T),0))</f>
        <v>0</v>
      </c>
      <c r="AG166" s="548">
        <f ca="1">IF('Clinic Model'!$P$16="Annuity",-IFERROR(PPMT(D2_I/12,$C166,D2_T,OFFSET(AF$131,,-$C166+1),0),),IFERROR(IF($C166=0,0,OFFSET(AF$131,,-$C166+1)/D2_T),0))</f>
        <v>0</v>
      </c>
      <c r="AH166" s="548">
        <f ca="1">IF('Clinic Model'!$P$16="Annuity",-IFERROR(PPMT(D2_I/12,$C166,D2_T,OFFSET(AG$131,,-$C166+1),0),),IFERROR(IF($C166=0,0,OFFSET(AG$131,,-$C166+1)/D2_T),0))</f>
        <v>0</v>
      </c>
      <c r="AI166" s="548">
        <f ca="1">IF('Clinic Model'!$P$16="Annuity",-IFERROR(PPMT(D2_I/12,$C166,D2_T,OFFSET(AH$131,,-$C166+1),0),),IFERROR(IF($C166=0,0,OFFSET(AH$131,,-$C166+1)/D2_T),0))</f>
        <v>0</v>
      </c>
      <c r="AJ166" s="548">
        <f ca="1">IF('Clinic Model'!$P$16="Annuity",-IFERROR(PPMT(D2_I/12,$C166,D2_T,OFFSET(AI$131,,-$C166+1),0),),IFERROR(IF($C166=0,0,OFFSET(AI$131,,-$C166+1)/D2_T),0))</f>
        <v>0</v>
      </c>
      <c r="AK166" s="548">
        <f ca="1">IF('Clinic Model'!$P$16="Annuity",-IFERROR(PPMT(D2_I/12,$C166,D2_T,OFFSET(AJ$131,,-$C166+1),0),),IFERROR(IF($C166=0,0,OFFSET(AJ$131,,-$C166+1)/D2_T),0))</f>
        <v>0</v>
      </c>
      <c r="AL166" s="548">
        <f ca="1">IF('Clinic Model'!$P$16="Annuity",-IFERROR(PPMT(D2_I/12,$C166,D2_T,OFFSET(AK$131,,-$C166+1),0),),IFERROR(IF($C166=0,0,OFFSET(AK$131,,-$C166+1)/D2_T),0))</f>
        <v>0</v>
      </c>
      <c r="AM166" s="548">
        <f ca="1">IF('Clinic Model'!$P$16="Annuity",-IFERROR(PPMT(D2_I/12,$C166,D2_T,OFFSET(AL$131,,-$C166+1),0),),IFERROR(IF($C166=0,0,OFFSET(AL$131,,-$C166+1)/D2_T),0))</f>
        <v>0</v>
      </c>
      <c r="AN166" s="548">
        <f ca="1">IF('Clinic Model'!$P$16="Annuity",-IFERROR(PPMT(D2_I/12,$C166,D2_T,OFFSET(AM$131,,-$C166+1),0),),IFERROR(IF($C166=0,0,OFFSET(AM$131,,-$C166+1)/D2_T),0))</f>
        <v>0</v>
      </c>
      <c r="AO166" s="548">
        <f ca="1">IF('Clinic Model'!$P$16="Annuity",-IFERROR(PPMT(D2_I/12,$C166,D2_T,OFFSET(AN$131,,-$C166+1),0),),IFERROR(IF($C166=0,0,OFFSET(AN$131,,-$C166+1)/D2_T),0))</f>
        <v>0</v>
      </c>
      <c r="AP166" s="548">
        <f ca="1">IF('Clinic Model'!$P$16="Annuity",-IFERROR(PPMT(D2_I/12,$C166,D2_T,OFFSET(AO$131,,-$C166+1),0),),IFERROR(IF($C166=0,0,OFFSET(AO$131,,-$C166+1)/D2_T),0))</f>
        <v>0</v>
      </c>
      <c r="AQ166" s="548">
        <f ca="1">IF('Clinic Model'!$P$16="Annuity",-IFERROR(PPMT(D2_I/12,$C166,D2_T,OFFSET(AP$131,,-$C166+1),0),),IFERROR(IF($C166=0,0,OFFSET(AP$131,,-$C166+1)/D2_T),0))</f>
        <v>0</v>
      </c>
      <c r="AR166" s="548">
        <f ca="1">IF('Clinic Model'!$P$16="Annuity",-IFERROR(PPMT(D2_I/12,$C166,D2_T,OFFSET(AQ$131,,-$C166+1),0),),IFERROR(IF($C166=0,0,OFFSET(AQ$131,,-$C166+1)/D2_T),0))</f>
        <v>0</v>
      </c>
      <c r="AS166" s="548">
        <f ca="1">IF('Clinic Model'!$P$16="Annuity",-IFERROR(PPMT(D2_I/12,$C166,D2_T,OFFSET(AR$131,,-$C166+1),0),),IFERROR(IF($C166=0,0,OFFSET(AR$131,,-$C166+1)/D2_T),0))</f>
        <v>0</v>
      </c>
      <c r="AT166" s="548">
        <f ca="1">IF('Clinic Model'!$P$16="Annuity",-IFERROR(PPMT(D2_I/12,$C166,D2_T,OFFSET(AS$131,,-$C166+1),0),),IFERROR(IF($C166=0,0,OFFSET(AS$131,,-$C166+1)/D2_T),0))</f>
        <v>0</v>
      </c>
      <c r="AU166" s="548">
        <f ca="1">IF('Clinic Model'!$P$16="Annuity",-IFERROR(PPMT(D2_I/12,$C166,D2_T,OFFSET(AT$131,,-$C166+1),0),),IFERROR(IF($C166=0,0,OFFSET(AT$131,,-$C166+1)/D2_T),0))</f>
        <v>0</v>
      </c>
      <c r="AV166" s="548">
        <f ca="1">IF('Clinic Model'!$P$16="Annuity",-IFERROR(PPMT(D2_I/12,$C166,D2_T,OFFSET(AU$131,,-$C166+1),0),),IFERROR(IF($C166=0,0,OFFSET(AU$131,,-$C166+1)/D2_T),0))</f>
        <v>0</v>
      </c>
      <c r="AW166" s="548">
        <f ca="1">IF('Clinic Model'!$P$16="Annuity",-IFERROR(PPMT(D2_I/12,$C166,D2_T,OFFSET(AV$131,,-$C166+1),0),),IFERROR(IF($C166=0,0,OFFSET(AV$131,,-$C166+1)/D2_T),0))</f>
        <v>0</v>
      </c>
      <c r="AX166" s="548">
        <f ca="1">IF('Clinic Model'!$P$16="Annuity",-IFERROR(PPMT(D2_I/12,$C166,D2_T,OFFSET(AW$131,,-$C166+1),0),),IFERROR(IF($C166=0,0,OFFSET(AW$131,,-$C166+1)/D2_T),0))</f>
        <v>0</v>
      </c>
      <c r="AY166" s="548">
        <f ca="1">IF('Clinic Model'!$P$16="Annuity",-IFERROR(PPMT(D2_I/12,$C166,D2_T,OFFSET(AX$131,,-$C166+1),0),),IFERROR(IF($C166=0,0,OFFSET(AX$131,,-$C166+1)/D2_T),0))</f>
        <v>0</v>
      </c>
      <c r="AZ166" s="548">
        <f ca="1">IF('Clinic Model'!$P$16="Annuity",-IFERROR(PPMT(D2_I/12,$C166,D2_T,OFFSET(AY$131,,-$C166+1),0),),IFERROR(IF($C166=0,0,OFFSET(AY$131,,-$C166+1)/D2_T),0))</f>
        <v>0</v>
      </c>
      <c r="BA166" s="548">
        <f ca="1">IF('Clinic Model'!$P$16="Annuity",-IFERROR(PPMT(D2_I/12,$C166,D2_T,OFFSET(AZ$131,,-$C166+1),0),),IFERROR(IF($C166=0,0,OFFSET(AZ$131,,-$C166+1)/D2_T),0))</f>
        <v>0</v>
      </c>
      <c r="BB166" s="548">
        <f ca="1">IF('Clinic Model'!$P$16="Annuity",-IFERROR(PPMT(D2_I/12,$C166,D2_T,OFFSET(BA$131,,-$C166+1),0),),IFERROR(IF($C166=0,0,OFFSET(BA$131,,-$C166+1)/D2_T),0))</f>
        <v>0</v>
      </c>
      <c r="BC166" s="548">
        <f ca="1">IF('Clinic Model'!$P$16="Annuity",-IFERROR(PPMT(D2_I/12,$C166,D2_T,OFFSET(BB$131,,-$C166+1),0),),IFERROR(IF($C166=0,0,OFFSET(BB$131,,-$C166+1)/D2_T),0))</f>
        <v>0</v>
      </c>
      <c r="BD166" s="548">
        <f ca="1">IF('Clinic Model'!$P$16="Annuity",-IFERROR(PPMT(D2_I/12,$C166,D2_T,OFFSET(BC$131,,-$C166+1),0),),IFERROR(IF($C166=0,0,OFFSET(BC$131,,-$C166+1)/D2_T),0))</f>
        <v>0</v>
      </c>
      <c r="BE166" s="548">
        <f ca="1">IF('Clinic Model'!$P$16="Annuity",-IFERROR(PPMT(D2_I/12,$C166,D2_T,OFFSET(BD$131,,-$C166+1),0),),IFERROR(IF($C166=0,0,OFFSET(BD$131,,-$C166+1)/D2_T),0))</f>
        <v>0</v>
      </c>
      <c r="BF166" s="548">
        <f ca="1">IF('Clinic Model'!$P$16="Annuity",-IFERROR(PPMT(D2_I/12,$C166,D2_T,OFFSET(BE$131,,-$C166+1),0),),IFERROR(IF($C166=0,0,OFFSET(BE$131,,-$C166+1)/D2_T),0))</f>
        <v>0</v>
      </c>
      <c r="BG166" s="548">
        <f ca="1">IF('Clinic Model'!$P$16="Annuity",-IFERROR(PPMT(D2_I/12,$C166,D2_T,OFFSET(BF$131,,-$C166+1),0),),IFERROR(IF($C166=0,0,OFFSET(BF$131,,-$C166+1)/D2_T),0))</f>
        <v>0</v>
      </c>
      <c r="BH166" s="548">
        <f ca="1">IF('Clinic Model'!$P$16="Annuity",-IFERROR(PPMT(D2_I/12,$C166,D2_T,OFFSET(BG$131,,-$C166+1),0),),IFERROR(IF($C166=0,0,OFFSET(BG$131,,-$C166+1)/D2_T),0))</f>
        <v>0</v>
      </c>
      <c r="BI166" s="548">
        <f ca="1">IF('Clinic Model'!$P$16="Annuity",-IFERROR(PPMT(D2_I/12,$C166,D2_T,OFFSET(BH$131,,-$C166+1),0),),IFERROR(IF($C166=0,0,OFFSET(BH$131,,-$C166+1)/D2_T),0))</f>
        <v>0</v>
      </c>
      <c r="BJ166" s="548">
        <f ca="1">IF('Clinic Model'!$P$16="Annuity",-IFERROR(PPMT(D2_I/12,$C166,D2_T,OFFSET(BI$131,,-$C166+1),0),),IFERROR(IF($C166=0,0,OFFSET(BI$131,,-$C166+1)/D2_T),0))</f>
        <v>0</v>
      </c>
      <c r="BK166" s="548">
        <f ca="1">IF('Clinic Model'!$P$16="Annuity",-IFERROR(PPMT(D2_I/12,$C166,D2_T,OFFSET(BJ$131,,-$C166+1),0),),IFERROR(IF($C166=0,0,OFFSET(BJ$131,,-$C166+1)/D2_T),0))</f>
        <v>0</v>
      </c>
      <c r="BL166" s="548">
        <f ca="1">IF('Clinic Model'!$P$16="Annuity",-IFERROR(PPMT(D2_I/12,$C166,D2_T,OFFSET(BK$131,,-$C166+1),0),),IFERROR(IF($C166=0,0,OFFSET(BK$131,,-$C166+1)/D2_T),0))</f>
        <v>0</v>
      </c>
    </row>
    <row r="167" spans="1:64" ht="10.5" hidden="1" customHeight="1" outlineLevel="1" x14ac:dyDescent="0.3">
      <c r="A167" s="105"/>
      <c r="B167" s="504"/>
      <c r="C167" s="105">
        <f t="shared" ref="C167:C193" si="13">IF(C166=0,0,IF((C166+1)&lt;=D2_T,C166+1,0))</f>
        <v>0</v>
      </c>
      <c r="E167" s="548">
        <f ca="1">IF('Clinic Model'!$P$16="Annuity",-IFERROR(PPMT(D2_I/12,$C167,D2_T,OFFSET(D$131,,-$C167+1),0),),IFERROR(IF($C167=0,0,OFFSET(D$131,,-$C167+1)/D2_T),0))</f>
        <v>0</v>
      </c>
      <c r="F167" s="548">
        <f ca="1">IF('Clinic Model'!$P$16="Annuity",-IFERROR(PPMT(D2_I/12,$C167,D2_T,OFFSET(E$131,,-$C167+1),0),),IFERROR(IF($C167=0,0,OFFSET(E$131,,-$C167+1)/D2_T),0))</f>
        <v>0</v>
      </c>
      <c r="G167" s="548">
        <f ca="1">IF('Clinic Model'!$P$16="Annuity",-IFERROR(PPMT(D2_I/12,$C167,D2_T,OFFSET(F$131,,-$C167+1),0),),IFERROR(IF($C167=0,0,OFFSET(F$131,,-$C167+1)/D2_T),0))</f>
        <v>0</v>
      </c>
      <c r="H167" s="548">
        <f ca="1">IF('Clinic Model'!$P$16="Annuity",-IFERROR(PPMT(D2_I/12,$C167,D2_T,OFFSET(G$131,,-$C167+1),0),),IFERROR(IF($C167=0,0,OFFSET(G$131,,-$C167+1)/D2_T),0))</f>
        <v>0</v>
      </c>
      <c r="I167" s="548">
        <f ca="1">IF('Clinic Model'!$P$16="Annuity",-IFERROR(PPMT(D2_I/12,$C167,D2_T,OFFSET(H$131,,-$C167+1),0),),IFERROR(IF($C167=0,0,OFFSET(H$131,,-$C167+1)/D2_T),0))</f>
        <v>0</v>
      </c>
      <c r="J167" s="548">
        <f ca="1">IF('Clinic Model'!$P$16="Annuity",-IFERROR(PPMT(D2_I/12,$C167,D2_T,OFFSET(I$131,,-$C167+1),0),),IFERROR(IF($C167=0,0,OFFSET(I$131,,-$C167+1)/D2_T),0))</f>
        <v>0</v>
      </c>
      <c r="K167" s="548">
        <f ca="1">IF('Clinic Model'!$P$16="Annuity",-IFERROR(PPMT(D2_I/12,$C167,D2_T,OFFSET(J$131,,-$C167+1),0),),IFERROR(IF($C167=0,0,OFFSET(J$131,,-$C167+1)/D2_T),0))</f>
        <v>0</v>
      </c>
      <c r="L167" s="548">
        <f ca="1">IF('Clinic Model'!$P$16="Annuity",-IFERROR(PPMT(D2_I/12,$C167,D2_T,OFFSET(K$131,,-$C167+1),0),),IFERROR(IF($C167=0,0,OFFSET(K$131,,-$C167+1)/D2_T),0))</f>
        <v>0</v>
      </c>
      <c r="M167" s="548">
        <f ca="1">IF('Clinic Model'!$P$16="Annuity",-IFERROR(PPMT(D2_I/12,$C167,D2_T,OFFSET(L$131,,-$C167+1),0),),IFERROR(IF($C167=0,0,OFFSET(L$131,,-$C167+1)/D2_T),0))</f>
        <v>0</v>
      </c>
      <c r="N167" s="548">
        <f ca="1">IF('Clinic Model'!$P$16="Annuity",-IFERROR(PPMT(D2_I/12,$C167,D2_T,OFFSET(M$131,,-$C167+1),0),),IFERROR(IF($C167=0,0,OFFSET(M$131,,-$C167+1)/D2_T),0))</f>
        <v>0</v>
      </c>
      <c r="O167" s="548">
        <f ca="1">IF('Clinic Model'!$P$16="Annuity",-IFERROR(PPMT(D2_I/12,$C167,D2_T,OFFSET(N$131,,-$C167+1),0),),IFERROR(IF($C167=0,0,OFFSET(N$131,,-$C167+1)/D2_T),0))</f>
        <v>0</v>
      </c>
      <c r="P167" s="548">
        <f ca="1">IF('Clinic Model'!$P$16="Annuity",-IFERROR(PPMT(D2_I/12,$C167,D2_T,OFFSET(O$131,,-$C167+1),0),),IFERROR(IF($C167=0,0,OFFSET(O$131,,-$C167+1)/D2_T),0))</f>
        <v>0</v>
      </c>
      <c r="Q167" s="548">
        <f ca="1">IF('Clinic Model'!$P$16="Annuity",-IFERROR(PPMT(D2_I/12,$C167,D2_T,OFFSET(P$131,,-$C167+1),0),),IFERROR(IF($C167=0,0,OFFSET(P$131,,-$C167+1)/D2_T),0))</f>
        <v>0</v>
      </c>
      <c r="R167" s="548">
        <f ca="1">IF('Clinic Model'!$P$16="Annuity",-IFERROR(PPMT(D2_I/12,$C167,D2_T,OFFSET(Q$131,,-$C167+1),0),),IFERROR(IF($C167=0,0,OFFSET(Q$131,,-$C167+1)/D2_T),0))</f>
        <v>0</v>
      </c>
      <c r="S167" s="548">
        <f ca="1">IF('Clinic Model'!$P$16="Annuity",-IFERROR(PPMT(D2_I/12,$C167,D2_T,OFFSET(R$131,,-$C167+1),0),),IFERROR(IF($C167=0,0,OFFSET(R$131,,-$C167+1)/D2_T),0))</f>
        <v>0</v>
      </c>
      <c r="T167" s="548">
        <f ca="1">IF('Clinic Model'!$P$16="Annuity",-IFERROR(PPMT(D2_I/12,$C167,D2_T,OFFSET(S$131,,-$C167+1),0),),IFERROR(IF($C167=0,0,OFFSET(S$131,,-$C167+1)/D2_T),0))</f>
        <v>0</v>
      </c>
      <c r="U167" s="548">
        <f ca="1">IF('Clinic Model'!$P$16="Annuity",-IFERROR(PPMT(D2_I/12,$C167,D2_T,OFFSET(T$131,,-$C167+1),0),),IFERROR(IF($C167=0,0,OFFSET(T$131,,-$C167+1)/D2_T),0))</f>
        <v>0</v>
      </c>
      <c r="V167" s="548">
        <f ca="1">IF('Clinic Model'!$P$16="Annuity",-IFERROR(PPMT(D2_I/12,$C167,D2_T,OFFSET(U$131,,-$C167+1),0),),IFERROR(IF($C167=0,0,OFFSET(U$131,,-$C167+1)/D2_T),0))</f>
        <v>0</v>
      </c>
      <c r="W167" s="548">
        <f ca="1">IF('Clinic Model'!$P$16="Annuity",-IFERROR(PPMT(D2_I/12,$C167,D2_T,OFFSET(V$131,,-$C167+1),0),),IFERROR(IF($C167=0,0,OFFSET(V$131,,-$C167+1)/D2_T),0))</f>
        <v>0</v>
      </c>
      <c r="X167" s="548">
        <f ca="1">IF('Clinic Model'!$P$16="Annuity",-IFERROR(PPMT(D2_I/12,$C167,D2_T,OFFSET(W$131,,-$C167+1),0),),IFERROR(IF($C167=0,0,OFFSET(W$131,,-$C167+1)/D2_T),0))</f>
        <v>0</v>
      </c>
      <c r="Y167" s="548">
        <f ca="1">IF('Clinic Model'!$P$16="Annuity",-IFERROR(PPMT(D2_I/12,$C167,D2_T,OFFSET(X$131,,-$C167+1),0),),IFERROR(IF($C167=0,0,OFFSET(X$131,,-$C167+1)/D2_T),0))</f>
        <v>0</v>
      </c>
      <c r="Z167" s="548">
        <f ca="1">IF('Clinic Model'!$P$16="Annuity",-IFERROR(PPMT(D2_I/12,$C167,D2_T,OFFSET(Y$131,,-$C167+1),0),),IFERROR(IF($C167=0,0,OFFSET(Y$131,,-$C167+1)/D2_T),0))</f>
        <v>0</v>
      </c>
      <c r="AA167" s="548">
        <f ca="1">IF('Clinic Model'!$P$16="Annuity",-IFERROR(PPMT(D2_I/12,$C167,D2_T,OFFSET(Z$131,,-$C167+1),0),),IFERROR(IF($C167=0,0,OFFSET(Z$131,,-$C167+1)/D2_T),0))</f>
        <v>0</v>
      </c>
      <c r="AB167" s="548">
        <f ca="1">IF('Clinic Model'!$P$16="Annuity",-IFERROR(PPMT(D2_I/12,$C167,D2_T,OFFSET(AA$131,,-$C167+1),0),),IFERROR(IF($C167=0,0,OFFSET(AA$131,,-$C167+1)/D2_T),0))</f>
        <v>0</v>
      </c>
      <c r="AC167" s="548">
        <f ca="1">IF('Clinic Model'!$P$16="Annuity",-IFERROR(PPMT(D2_I/12,$C167,D2_T,OFFSET(AB$131,,-$C167+1),0),),IFERROR(IF($C167=0,0,OFFSET(AB$131,,-$C167+1)/D2_T),0))</f>
        <v>0</v>
      </c>
      <c r="AD167" s="548">
        <f ca="1">IF('Clinic Model'!$P$16="Annuity",-IFERROR(PPMT(D2_I/12,$C167,D2_T,OFFSET(AC$131,,-$C167+1),0),),IFERROR(IF($C167=0,0,OFFSET(AC$131,,-$C167+1)/D2_T),0))</f>
        <v>0</v>
      </c>
      <c r="AE167" s="548">
        <f ca="1">IF('Clinic Model'!$P$16="Annuity",-IFERROR(PPMT(D2_I/12,$C167,D2_T,OFFSET(AD$131,,-$C167+1),0),),IFERROR(IF($C167=0,0,OFFSET(AD$131,,-$C167+1)/D2_T),0))</f>
        <v>0</v>
      </c>
      <c r="AF167" s="548">
        <f ca="1">IF('Clinic Model'!$P$16="Annuity",-IFERROR(PPMT(D2_I/12,$C167,D2_T,OFFSET(AE$131,,-$C167+1),0),),IFERROR(IF($C167=0,0,OFFSET(AE$131,,-$C167+1)/D2_T),0))</f>
        <v>0</v>
      </c>
      <c r="AG167" s="548">
        <f ca="1">IF('Clinic Model'!$P$16="Annuity",-IFERROR(PPMT(D2_I/12,$C167,D2_T,OFFSET(AF$131,,-$C167+1),0),),IFERROR(IF($C167=0,0,OFFSET(AF$131,,-$C167+1)/D2_T),0))</f>
        <v>0</v>
      </c>
      <c r="AH167" s="548">
        <f ca="1">IF('Clinic Model'!$P$16="Annuity",-IFERROR(PPMT(D2_I/12,$C167,D2_T,OFFSET(AG$131,,-$C167+1),0),),IFERROR(IF($C167=0,0,OFFSET(AG$131,,-$C167+1)/D2_T),0))</f>
        <v>0</v>
      </c>
      <c r="AI167" s="548">
        <f ca="1">IF('Clinic Model'!$P$16="Annuity",-IFERROR(PPMT(D2_I/12,$C167,D2_T,OFFSET(AH$131,,-$C167+1),0),),IFERROR(IF($C167=0,0,OFFSET(AH$131,,-$C167+1)/D2_T),0))</f>
        <v>0</v>
      </c>
      <c r="AJ167" s="548">
        <f ca="1">IF('Clinic Model'!$P$16="Annuity",-IFERROR(PPMT(D2_I/12,$C167,D2_T,OFFSET(AI$131,,-$C167+1),0),),IFERROR(IF($C167=0,0,OFFSET(AI$131,,-$C167+1)/D2_T),0))</f>
        <v>0</v>
      </c>
      <c r="AK167" s="548">
        <f ca="1">IF('Clinic Model'!$P$16="Annuity",-IFERROR(PPMT(D2_I/12,$C167,D2_T,OFFSET(AJ$131,,-$C167+1),0),),IFERROR(IF($C167=0,0,OFFSET(AJ$131,,-$C167+1)/D2_T),0))</f>
        <v>0</v>
      </c>
      <c r="AL167" s="548">
        <f ca="1">IF('Clinic Model'!$P$16="Annuity",-IFERROR(PPMT(D2_I/12,$C167,D2_T,OFFSET(AK$131,,-$C167+1),0),),IFERROR(IF($C167=0,0,OFFSET(AK$131,,-$C167+1)/D2_T),0))</f>
        <v>0</v>
      </c>
      <c r="AM167" s="548">
        <f ca="1">IF('Clinic Model'!$P$16="Annuity",-IFERROR(PPMT(D2_I/12,$C167,D2_T,OFFSET(AL$131,,-$C167+1),0),),IFERROR(IF($C167=0,0,OFFSET(AL$131,,-$C167+1)/D2_T),0))</f>
        <v>0</v>
      </c>
      <c r="AN167" s="548">
        <f ca="1">IF('Clinic Model'!$P$16="Annuity",-IFERROR(PPMT(D2_I/12,$C167,D2_T,OFFSET(AM$131,,-$C167+1),0),),IFERROR(IF($C167=0,0,OFFSET(AM$131,,-$C167+1)/D2_T),0))</f>
        <v>0</v>
      </c>
      <c r="AO167" s="548">
        <f ca="1">IF('Clinic Model'!$P$16="Annuity",-IFERROR(PPMT(D2_I/12,$C167,D2_T,OFFSET(AN$131,,-$C167+1),0),),IFERROR(IF($C167=0,0,OFFSET(AN$131,,-$C167+1)/D2_T),0))</f>
        <v>0</v>
      </c>
      <c r="AP167" s="548">
        <f ca="1">IF('Clinic Model'!$P$16="Annuity",-IFERROR(PPMT(D2_I/12,$C167,D2_T,OFFSET(AO$131,,-$C167+1),0),),IFERROR(IF($C167=0,0,OFFSET(AO$131,,-$C167+1)/D2_T),0))</f>
        <v>0</v>
      </c>
      <c r="AQ167" s="548">
        <f ca="1">IF('Clinic Model'!$P$16="Annuity",-IFERROR(PPMT(D2_I/12,$C167,D2_T,OFFSET(AP$131,,-$C167+1),0),),IFERROR(IF($C167=0,0,OFFSET(AP$131,,-$C167+1)/D2_T),0))</f>
        <v>0</v>
      </c>
      <c r="AR167" s="548">
        <f ca="1">IF('Clinic Model'!$P$16="Annuity",-IFERROR(PPMT(D2_I/12,$C167,D2_T,OFFSET(AQ$131,,-$C167+1),0),),IFERROR(IF($C167=0,0,OFFSET(AQ$131,,-$C167+1)/D2_T),0))</f>
        <v>0</v>
      </c>
      <c r="AS167" s="548">
        <f ca="1">IF('Clinic Model'!$P$16="Annuity",-IFERROR(PPMT(D2_I/12,$C167,D2_T,OFFSET(AR$131,,-$C167+1),0),),IFERROR(IF($C167=0,0,OFFSET(AR$131,,-$C167+1)/D2_T),0))</f>
        <v>0</v>
      </c>
      <c r="AT167" s="548">
        <f ca="1">IF('Clinic Model'!$P$16="Annuity",-IFERROR(PPMT(D2_I/12,$C167,D2_T,OFFSET(AS$131,,-$C167+1),0),),IFERROR(IF($C167=0,0,OFFSET(AS$131,,-$C167+1)/D2_T),0))</f>
        <v>0</v>
      </c>
      <c r="AU167" s="548">
        <f ca="1">IF('Clinic Model'!$P$16="Annuity",-IFERROR(PPMT(D2_I/12,$C167,D2_T,OFFSET(AT$131,,-$C167+1),0),),IFERROR(IF($C167=0,0,OFFSET(AT$131,,-$C167+1)/D2_T),0))</f>
        <v>0</v>
      </c>
      <c r="AV167" s="548">
        <f ca="1">IF('Clinic Model'!$P$16="Annuity",-IFERROR(PPMT(D2_I/12,$C167,D2_T,OFFSET(AU$131,,-$C167+1),0),),IFERROR(IF($C167=0,0,OFFSET(AU$131,,-$C167+1)/D2_T),0))</f>
        <v>0</v>
      </c>
      <c r="AW167" s="548">
        <f ca="1">IF('Clinic Model'!$P$16="Annuity",-IFERROR(PPMT(D2_I/12,$C167,D2_T,OFFSET(AV$131,,-$C167+1),0),),IFERROR(IF($C167=0,0,OFFSET(AV$131,,-$C167+1)/D2_T),0))</f>
        <v>0</v>
      </c>
      <c r="AX167" s="548">
        <f ca="1">IF('Clinic Model'!$P$16="Annuity",-IFERROR(PPMT(D2_I/12,$C167,D2_T,OFFSET(AW$131,,-$C167+1),0),),IFERROR(IF($C167=0,0,OFFSET(AW$131,,-$C167+1)/D2_T),0))</f>
        <v>0</v>
      </c>
      <c r="AY167" s="548">
        <f ca="1">IF('Clinic Model'!$P$16="Annuity",-IFERROR(PPMT(D2_I/12,$C167,D2_T,OFFSET(AX$131,,-$C167+1),0),),IFERROR(IF($C167=0,0,OFFSET(AX$131,,-$C167+1)/D2_T),0))</f>
        <v>0</v>
      </c>
      <c r="AZ167" s="548">
        <f ca="1">IF('Clinic Model'!$P$16="Annuity",-IFERROR(PPMT(D2_I/12,$C167,D2_T,OFFSET(AY$131,,-$C167+1),0),),IFERROR(IF($C167=0,0,OFFSET(AY$131,,-$C167+1)/D2_T),0))</f>
        <v>0</v>
      </c>
      <c r="BA167" s="548">
        <f ca="1">IF('Clinic Model'!$P$16="Annuity",-IFERROR(PPMT(D2_I/12,$C167,D2_T,OFFSET(AZ$131,,-$C167+1),0),),IFERROR(IF($C167=0,0,OFFSET(AZ$131,,-$C167+1)/D2_T),0))</f>
        <v>0</v>
      </c>
      <c r="BB167" s="548">
        <f ca="1">IF('Clinic Model'!$P$16="Annuity",-IFERROR(PPMT(D2_I/12,$C167,D2_T,OFFSET(BA$131,,-$C167+1),0),),IFERROR(IF($C167=0,0,OFFSET(BA$131,,-$C167+1)/D2_T),0))</f>
        <v>0</v>
      </c>
      <c r="BC167" s="548">
        <f ca="1">IF('Clinic Model'!$P$16="Annuity",-IFERROR(PPMT(D2_I/12,$C167,D2_T,OFFSET(BB$131,,-$C167+1),0),),IFERROR(IF($C167=0,0,OFFSET(BB$131,,-$C167+1)/D2_T),0))</f>
        <v>0</v>
      </c>
      <c r="BD167" s="548">
        <f ca="1">IF('Clinic Model'!$P$16="Annuity",-IFERROR(PPMT(D2_I/12,$C167,D2_T,OFFSET(BC$131,,-$C167+1),0),),IFERROR(IF($C167=0,0,OFFSET(BC$131,,-$C167+1)/D2_T),0))</f>
        <v>0</v>
      </c>
      <c r="BE167" s="548">
        <f ca="1">IF('Clinic Model'!$P$16="Annuity",-IFERROR(PPMT(D2_I/12,$C167,D2_T,OFFSET(BD$131,,-$C167+1),0),),IFERROR(IF($C167=0,0,OFFSET(BD$131,,-$C167+1)/D2_T),0))</f>
        <v>0</v>
      </c>
      <c r="BF167" s="548">
        <f ca="1">IF('Clinic Model'!$P$16="Annuity",-IFERROR(PPMT(D2_I/12,$C167,D2_T,OFFSET(BE$131,,-$C167+1),0),),IFERROR(IF($C167=0,0,OFFSET(BE$131,,-$C167+1)/D2_T),0))</f>
        <v>0</v>
      </c>
      <c r="BG167" s="548">
        <f ca="1">IF('Clinic Model'!$P$16="Annuity",-IFERROR(PPMT(D2_I/12,$C167,D2_T,OFFSET(BF$131,,-$C167+1),0),),IFERROR(IF($C167=0,0,OFFSET(BF$131,,-$C167+1)/D2_T),0))</f>
        <v>0</v>
      </c>
      <c r="BH167" s="548">
        <f ca="1">IF('Clinic Model'!$P$16="Annuity",-IFERROR(PPMT(D2_I/12,$C167,D2_T,OFFSET(BG$131,,-$C167+1),0),),IFERROR(IF($C167=0,0,OFFSET(BG$131,,-$C167+1)/D2_T),0))</f>
        <v>0</v>
      </c>
      <c r="BI167" s="548">
        <f ca="1">IF('Clinic Model'!$P$16="Annuity",-IFERROR(PPMT(D2_I/12,$C167,D2_T,OFFSET(BH$131,,-$C167+1),0),),IFERROR(IF($C167=0,0,OFFSET(BH$131,,-$C167+1)/D2_T),0))</f>
        <v>0</v>
      </c>
      <c r="BJ167" s="548">
        <f ca="1">IF('Clinic Model'!$P$16="Annuity",-IFERROR(PPMT(D2_I/12,$C167,D2_T,OFFSET(BI$131,,-$C167+1),0),),IFERROR(IF($C167=0,0,OFFSET(BI$131,,-$C167+1)/D2_T),0))</f>
        <v>0</v>
      </c>
      <c r="BK167" s="548">
        <f ca="1">IF('Clinic Model'!$P$16="Annuity",-IFERROR(PPMT(D2_I/12,$C167,D2_T,OFFSET(BJ$131,,-$C167+1),0),),IFERROR(IF($C167=0,0,OFFSET(BJ$131,,-$C167+1)/D2_T),0))</f>
        <v>0</v>
      </c>
      <c r="BL167" s="548">
        <f ca="1">IF('Clinic Model'!$P$16="Annuity",-IFERROR(PPMT(D2_I/12,$C167,D2_T,OFFSET(BK$131,,-$C167+1),0),),IFERROR(IF($C167=0,0,OFFSET(BK$131,,-$C167+1)/D2_T),0))</f>
        <v>0</v>
      </c>
    </row>
    <row r="168" spans="1:64" ht="10.5" hidden="1" customHeight="1" outlineLevel="1" x14ac:dyDescent="0.3">
      <c r="A168" s="105"/>
      <c r="B168" s="504"/>
      <c r="C168" s="105">
        <f t="shared" si="13"/>
        <v>0</v>
      </c>
      <c r="E168" s="548">
        <f ca="1">IF('Clinic Model'!$P$16="Annuity",-IFERROR(PPMT(D2_I/12,$C168,D2_T,OFFSET(D$131,,-$C168+1),0),),IFERROR(IF($C168=0,0,OFFSET(D$131,,-$C168+1)/D2_T),0))</f>
        <v>0</v>
      </c>
      <c r="F168" s="548">
        <f ca="1">IF('Clinic Model'!$P$16="Annuity",-IFERROR(PPMT(D2_I/12,$C168,D2_T,OFFSET(E$131,,-$C168+1),0),),IFERROR(IF($C168=0,0,OFFSET(E$131,,-$C168+1)/D2_T),0))</f>
        <v>0</v>
      </c>
      <c r="G168" s="548">
        <f ca="1">IF('Clinic Model'!$P$16="Annuity",-IFERROR(PPMT(D2_I/12,$C168,D2_T,OFFSET(F$131,,-$C168+1),0),),IFERROR(IF($C168=0,0,OFFSET(F$131,,-$C168+1)/D2_T),0))</f>
        <v>0</v>
      </c>
      <c r="H168" s="548">
        <f ca="1">IF('Clinic Model'!$P$16="Annuity",-IFERROR(PPMT(D2_I/12,$C168,D2_T,OFFSET(G$131,,-$C168+1),0),),IFERROR(IF($C168=0,0,OFFSET(G$131,,-$C168+1)/D2_T),0))</f>
        <v>0</v>
      </c>
      <c r="I168" s="548">
        <f ca="1">IF('Clinic Model'!$P$16="Annuity",-IFERROR(PPMT(D2_I/12,$C168,D2_T,OFFSET(H$131,,-$C168+1),0),),IFERROR(IF($C168=0,0,OFFSET(H$131,,-$C168+1)/D2_T),0))</f>
        <v>0</v>
      </c>
      <c r="J168" s="548">
        <f ca="1">IF('Clinic Model'!$P$16="Annuity",-IFERROR(PPMT(D2_I/12,$C168,D2_T,OFFSET(I$131,,-$C168+1),0),),IFERROR(IF($C168=0,0,OFFSET(I$131,,-$C168+1)/D2_T),0))</f>
        <v>0</v>
      </c>
      <c r="K168" s="548">
        <f ca="1">IF('Clinic Model'!$P$16="Annuity",-IFERROR(PPMT(D2_I/12,$C168,D2_T,OFFSET(J$131,,-$C168+1),0),),IFERROR(IF($C168=0,0,OFFSET(J$131,,-$C168+1)/D2_T),0))</f>
        <v>0</v>
      </c>
      <c r="L168" s="548">
        <f ca="1">IF('Clinic Model'!$P$16="Annuity",-IFERROR(PPMT(D2_I/12,$C168,D2_T,OFFSET(K$131,,-$C168+1),0),),IFERROR(IF($C168=0,0,OFFSET(K$131,,-$C168+1)/D2_T),0))</f>
        <v>0</v>
      </c>
      <c r="M168" s="548">
        <f ca="1">IF('Clinic Model'!$P$16="Annuity",-IFERROR(PPMT(D2_I/12,$C168,D2_T,OFFSET(L$131,,-$C168+1),0),),IFERROR(IF($C168=0,0,OFFSET(L$131,,-$C168+1)/D2_T),0))</f>
        <v>0</v>
      </c>
      <c r="N168" s="548">
        <f ca="1">IF('Clinic Model'!$P$16="Annuity",-IFERROR(PPMT(D2_I/12,$C168,D2_T,OFFSET(M$131,,-$C168+1),0),),IFERROR(IF($C168=0,0,OFFSET(M$131,,-$C168+1)/D2_T),0))</f>
        <v>0</v>
      </c>
      <c r="O168" s="548">
        <f ca="1">IF('Clinic Model'!$P$16="Annuity",-IFERROR(PPMT(D2_I/12,$C168,D2_T,OFFSET(N$131,,-$C168+1),0),),IFERROR(IF($C168=0,0,OFFSET(N$131,,-$C168+1)/D2_T),0))</f>
        <v>0</v>
      </c>
      <c r="P168" s="548">
        <f ca="1">IF('Clinic Model'!$P$16="Annuity",-IFERROR(PPMT(D2_I/12,$C168,D2_T,OFFSET(O$131,,-$C168+1),0),),IFERROR(IF($C168=0,0,OFFSET(O$131,,-$C168+1)/D2_T),0))</f>
        <v>0</v>
      </c>
      <c r="Q168" s="548">
        <f ca="1">IF('Clinic Model'!$P$16="Annuity",-IFERROR(PPMT(D2_I/12,$C168,D2_T,OFFSET(P$131,,-$C168+1),0),),IFERROR(IF($C168=0,0,OFFSET(P$131,,-$C168+1)/D2_T),0))</f>
        <v>0</v>
      </c>
      <c r="R168" s="548">
        <f ca="1">IF('Clinic Model'!$P$16="Annuity",-IFERROR(PPMT(D2_I/12,$C168,D2_T,OFFSET(Q$131,,-$C168+1),0),),IFERROR(IF($C168=0,0,OFFSET(Q$131,,-$C168+1)/D2_T),0))</f>
        <v>0</v>
      </c>
      <c r="S168" s="548">
        <f ca="1">IF('Clinic Model'!$P$16="Annuity",-IFERROR(PPMT(D2_I/12,$C168,D2_T,OFFSET(R$131,,-$C168+1),0),),IFERROR(IF($C168=0,0,OFFSET(R$131,,-$C168+1)/D2_T),0))</f>
        <v>0</v>
      </c>
      <c r="T168" s="548">
        <f ca="1">IF('Clinic Model'!$P$16="Annuity",-IFERROR(PPMT(D2_I/12,$C168,D2_T,OFFSET(S$131,,-$C168+1),0),),IFERROR(IF($C168=0,0,OFFSET(S$131,,-$C168+1)/D2_T),0))</f>
        <v>0</v>
      </c>
      <c r="U168" s="548">
        <f ca="1">IF('Clinic Model'!$P$16="Annuity",-IFERROR(PPMT(D2_I/12,$C168,D2_T,OFFSET(T$131,,-$C168+1),0),),IFERROR(IF($C168=0,0,OFFSET(T$131,,-$C168+1)/D2_T),0))</f>
        <v>0</v>
      </c>
      <c r="V168" s="548">
        <f ca="1">IF('Clinic Model'!$P$16="Annuity",-IFERROR(PPMT(D2_I/12,$C168,D2_T,OFFSET(U$131,,-$C168+1),0),),IFERROR(IF($C168=0,0,OFFSET(U$131,,-$C168+1)/D2_T),0))</f>
        <v>0</v>
      </c>
      <c r="W168" s="548">
        <f ca="1">IF('Clinic Model'!$P$16="Annuity",-IFERROR(PPMT(D2_I/12,$C168,D2_T,OFFSET(V$131,,-$C168+1),0),),IFERROR(IF($C168=0,0,OFFSET(V$131,,-$C168+1)/D2_T),0))</f>
        <v>0</v>
      </c>
      <c r="X168" s="548">
        <f ca="1">IF('Clinic Model'!$P$16="Annuity",-IFERROR(PPMT(D2_I/12,$C168,D2_T,OFFSET(W$131,,-$C168+1),0),),IFERROR(IF($C168=0,0,OFFSET(W$131,,-$C168+1)/D2_T),0))</f>
        <v>0</v>
      </c>
      <c r="Y168" s="548">
        <f ca="1">IF('Clinic Model'!$P$16="Annuity",-IFERROR(PPMT(D2_I/12,$C168,D2_T,OFFSET(X$131,,-$C168+1),0),),IFERROR(IF($C168=0,0,OFFSET(X$131,,-$C168+1)/D2_T),0))</f>
        <v>0</v>
      </c>
      <c r="Z168" s="548">
        <f ca="1">IF('Clinic Model'!$P$16="Annuity",-IFERROR(PPMT(D2_I/12,$C168,D2_T,OFFSET(Y$131,,-$C168+1),0),),IFERROR(IF($C168=0,0,OFFSET(Y$131,,-$C168+1)/D2_T),0))</f>
        <v>0</v>
      </c>
      <c r="AA168" s="548">
        <f ca="1">IF('Clinic Model'!$P$16="Annuity",-IFERROR(PPMT(D2_I/12,$C168,D2_T,OFFSET(Z$131,,-$C168+1),0),),IFERROR(IF($C168=0,0,OFFSET(Z$131,,-$C168+1)/D2_T),0))</f>
        <v>0</v>
      </c>
      <c r="AB168" s="548">
        <f ca="1">IF('Clinic Model'!$P$16="Annuity",-IFERROR(PPMT(D2_I/12,$C168,D2_T,OFFSET(AA$131,,-$C168+1),0),),IFERROR(IF($C168=0,0,OFFSET(AA$131,,-$C168+1)/D2_T),0))</f>
        <v>0</v>
      </c>
      <c r="AC168" s="548">
        <f ca="1">IF('Clinic Model'!$P$16="Annuity",-IFERROR(PPMT(D2_I/12,$C168,D2_T,OFFSET(AB$131,,-$C168+1),0),),IFERROR(IF($C168=0,0,OFFSET(AB$131,,-$C168+1)/D2_T),0))</f>
        <v>0</v>
      </c>
      <c r="AD168" s="548">
        <f ca="1">IF('Clinic Model'!$P$16="Annuity",-IFERROR(PPMT(D2_I/12,$C168,D2_T,OFFSET(AC$131,,-$C168+1),0),),IFERROR(IF($C168=0,0,OFFSET(AC$131,,-$C168+1)/D2_T),0))</f>
        <v>0</v>
      </c>
      <c r="AE168" s="548">
        <f ca="1">IF('Clinic Model'!$P$16="Annuity",-IFERROR(PPMT(D2_I/12,$C168,D2_T,OFFSET(AD$131,,-$C168+1),0),),IFERROR(IF($C168=0,0,OFFSET(AD$131,,-$C168+1)/D2_T),0))</f>
        <v>0</v>
      </c>
      <c r="AF168" s="548">
        <f ca="1">IF('Clinic Model'!$P$16="Annuity",-IFERROR(PPMT(D2_I/12,$C168,D2_T,OFFSET(AE$131,,-$C168+1),0),),IFERROR(IF($C168=0,0,OFFSET(AE$131,,-$C168+1)/D2_T),0))</f>
        <v>0</v>
      </c>
      <c r="AG168" s="548">
        <f ca="1">IF('Clinic Model'!$P$16="Annuity",-IFERROR(PPMT(D2_I/12,$C168,D2_T,OFFSET(AF$131,,-$C168+1),0),),IFERROR(IF($C168=0,0,OFFSET(AF$131,,-$C168+1)/D2_T),0))</f>
        <v>0</v>
      </c>
      <c r="AH168" s="548">
        <f ca="1">IF('Clinic Model'!$P$16="Annuity",-IFERROR(PPMT(D2_I/12,$C168,D2_T,OFFSET(AG$131,,-$C168+1),0),),IFERROR(IF($C168=0,0,OFFSET(AG$131,,-$C168+1)/D2_T),0))</f>
        <v>0</v>
      </c>
      <c r="AI168" s="548">
        <f ca="1">IF('Clinic Model'!$P$16="Annuity",-IFERROR(PPMT(D2_I/12,$C168,D2_T,OFFSET(AH$131,,-$C168+1),0),),IFERROR(IF($C168=0,0,OFFSET(AH$131,,-$C168+1)/D2_T),0))</f>
        <v>0</v>
      </c>
      <c r="AJ168" s="548">
        <f ca="1">IF('Clinic Model'!$P$16="Annuity",-IFERROR(PPMT(D2_I/12,$C168,D2_T,OFFSET(AI$131,,-$C168+1),0),),IFERROR(IF($C168=0,0,OFFSET(AI$131,,-$C168+1)/D2_T),0))</f>
        <v>0</v>
      </c>
      <c r="AK168" s="548">
        <f ca="1">IF('Clinic Model'!$P$16="Annuity",-IFERROR(PPMT(D2_I/12,$C168,D2_T,OFFSET(AJ$131,,-$C168+1),0),),IFERROR(IF($C168=0,0,OFFSET(AJ$131,,-$C168+1)/D2_T),0))</f>
        <v>0</v>
      </c>
      <c r="AL168" s="548">
        <f ca="1">IF('Clinic Model'!$P$16="Annuity",-IFERROR(PPMT(D2_I/12,$C168,D2_T,OFFSET(AK$131,,-$C168+1),0),),IFERROR(IF($C168=0,0,OFFSET(AK$131,,-$C168+1)/D2_T),0))</f>
        <v>0</v>
      </c>
      <c r="AM168" s="548">
        <f ca="1">IF('Clinic Model'!$P$16="Annuity",-IFERROR(PPMT(D2_I/12,$C168,D2_T,OFFSET(AL$131,,-$C168+1),0),),IFERROR(IF($C168=0,0,OFFSET(AL$131,,-$C168+1)/D2_T),0))</f>
        <v>0</v>
      </c>
      <c r="AN168" s="548">
        <f ca="1">IF('Clinic Model'!$P$16="Annuity",-IFERROR(PPMT(D2_I/12,$C168,D2_T,OFFSET(AM$131,,-$C168+1),0),),IFERROR(IF($C168=0,0,OFFSET(AM$131,,-$C168+1)/D2_T),0))</f>
        <v>0</v>
      </c>
      <c r="AO168" s="548">
        <f ca="1">IF('Clinic Model'!$P$16="Annuity",-IFERROR(PPMT(D2_I/12,$C168,D2_T,OFFSET(AN$131,,-$C168+1),0),),IFERROR(IF($C168=0,0,OFFSET(AN$131,,-$C168+1)/D2_T),0))</f>
        <v>0</v>
      </c>
      <c r="AP168" s="548">
        <f ca="1">IF('Clinic Model'!$P$16="Annuity",-IFERROR(PPMT(D2_I/12,$C168,D2_T,OFFSET(AO$131,,-$C168+1),0),),IFERROR(IF($C168=0,0,OFFSET(AO$131,,-$C168+1)/D2_T),0))</f>
        <v>0</v>
      </c>
      <c r="AQ168" s="548">
        <f ca="1">IF('Clinic Model'!$P$16="Annuity",-IFERROR(PPMT(D2_I/12,$C168,D2_T,OFFSET(AP$131,,-$C168+1),0),),IFERROR(IF($C168=0,0,OFFSET(AP$131,,-$C168+1)/D2_T),0))</f>
        <v>0</v>
      </c>
      <c r="AR168" s="548">
        <f ca="1">IF('Clinic Model'!$P$16="Annuity",-IFERROR(PPMT(D2_I/12,$C168,D2_T,OFFSET(AQ$131,,-$C168+1),0),),IFERROR(IF($C168=0,0,OFFSET(AQ$131,,-$C168+1)/D2_T),0))</f>
        <v>0</v>
      </c>
      <c r="AS168" s="548">
        <f ca="1">IF('Clinic Model'!$P$16="Annuity",-IFERROR(PPMT(D2_I/12,$C168,D2_T,OFFSET(AR$131,,-$C168+1),0),),IFERROR(IF($C168=0,0,OFFSET(AR$131,,-$C168+1)/D2_T),0))</f>
        <v>0</v>
      </c>
      <c r="AT168" s="548">
        <f ca="1">IF('Clinic Model'!$P$16="Annuity",-IFERROR(PPMT(D2_I/12,$C168,D2_T,OFFSET(AS$131,,-$C168+1),0),),IFERROR(IF($C168=0,0,OFFSET(AS$131,,-$C168+1)/D2_T),0))</f>
        <v>0</v>
      </c>
      <c r="AU168" s="548">
        <f ca="1">IF('Clinic Model'!$P$16="Annuity",-IFERROR(PPMT(D2_I/12,$C168,D2_T,OFFSET(AT$131,,-$C168+1),0),),IFERROR(IF($C168=0,0,OFFSET(AT$131,,-$C168+1)/D2_T),0))</f>
        <v>0</v>
      </c>
      <c r="AV168" s="548">
        <f ca="1">IF('Clinic Model'!$P$16="Annuity",-IFERROR(PPMT(D2_I/12,$C168,D2_T,OFFSET(AU$131,,-$C168+1),0),),IFERROR(IF($C168=0,0,OFFSET(AU$131,,-$C168+1)/D2_T),0))</f>
        <v>0</v>
      </c>
      <c r="AW168" s="548">
        <f ca="1">IF('Clinic Model'!$P$16="Annuity",-IFERROR(PPMT(D2_I/12,$C168,D2_T,OFFSET(AV$131,,-$C168+1),0),),IFERROR(IF($C168=0,0,OFFSET(AV$131,,-$C168+1)/D2_T),0))</f>
        <v>0</v>
      </c>
      <c r="AX168" s="548">
        <f ca="1">IF('Clinic Model'!$P$16="Annuity",-IFERROR(PPMT(D2_I/12,$C168,D2_T,OFFSET(AW$131,,-$C168+1),0),),IFERROR(IF($C168=0,0,OFFSET(AW$131,,-$C168+1)/D2_T),0))</f>
        <v>0</v>
      </c>
      <c r="AY168" s="548">
        <f ca="1">IF('Clinic Model'!$P$16="Annuity",-IFERROR(PPMT(D2_I/12,$C168,D2_T,OFFSET(AX$131,,-$C168+1),0),),IFERROR(IF($C168=0,0,OFFSET(AX$131,,-$C168+1)/D2_T),0))</f>
        <v>0</v>
      </c>
      <c r="AZ168" s="548">
        <f ca="1">IF('Clinic Model'!$P$16="Annuity",-IFERROR(PPMT(D2_I/12,$C168,D2_T,OFFSET(AY$131,,-$C168+1),0),),IFERROR(IF($C168=0,0,OFFSET(AY$131,,-$C168+1)/D2_T),0))</f>
        <v>0</v>
      </c>
      <c r="BA168" s="548">
        <f ca="1">IF('Clinic Model'!$P$16="Annuity",-IFERROR(PPMT(D2_I/12,$C168,D2_T,OFFSET(AZ$131,,-$C168+1),0),),IFERROR(IF($C168=0,0,OFFSET(AZ$131,,-$C168+1)/D2_T),0))</f>
        <v>0</v>
      </c>
      <c r="BB168" s="548">
        <f ca="1">IF('Clinic Model'!$P$16="Annuity",-IFERROR(PPMT(D2_I/12,$C168,D2_T,OFFSET(BA$131,,-$C168+1),0),),IFERROR(IF($C168=0,0,OFFSET(BA$131,,-$C168+1)/D2_T),0))</f>
        <v>0</v>
      </c>
      <c r="BC168" s="548">
        <f ca="1">IF('Clinic Model'!$P$16="Annuity",-IFERROR(PPMT(D2_I/12,$C168,D2_T,OFFSET(BB$131,,-$C168+1),0),),IFERROR(IF($C168=0,0,OFFSET(BB$131,,-$C168+1)/D2_T),0))</f>
        <v>0</v>
      </c>
      <c r="BD168" s="548">
        <f ca="1">IF('Clinic Model'!$P$16="Annuity",-IFERROR(PPMT(D2_I/12,$C168,D2_T,OFFSET(BC$131,,-$C168+1),0),),IFERROR(IF($C168=0,0,OFFSET(BC$131,,-$C168+1)/D2_T),0))</f>
        <v>0</v>
      </c>
      <c r="BE168" s="548">
        <f ca="1">IF('Clinic Model'!$P$16="Annuity",-IFERROR(PPMT(D2_I/12,$C168,D2_T,OFFSET(BD$131,,-$C168+1),0),),IFERROR(IF($C168=0,0,OFFSET(BD$131,,-$C168+1)/D2_T),0))</f>
        <v>0</v>
      </c>
      <c r="BF168" s="548">
        <f ca="1">IF('Clinic Model'!$P$16="Annuity",-IFERROR(PPMT(D2_I/12,$C168,D2_T,OFFSET(BE$131,,-$C168+1),0),),IFERROR(IF($C168=0,0,OFFSET(BE$131,,-$C168+1)/D2_T),0))</f>
        <v>0</v>
      </c>
      <c r="BG168" s="548">
        <f ca="1">IF('Clinic Model'!$P$16="Annuity",-IFERROR(PPMT(D2_I/12,$C168,D2_T,OFFSET(BF$131,,-$C168+1),0),),IFERROR(IF($C168=0,0,OFFSET(BF$131,,-$C168+1)/D2_T),0))</f>
        <v>0</v>
      </c>
      <c r="BH168" s="548">
        <f ca="1">IF('Clinic Model'!$P$16="Annuity",-IFERROR(PPMT(D2_I/12,$C168,D2_T,OFFSET(BG$131,,-$C168+1),0),),IFERROR(IF($C168=0,0,OFFSET(BG$131,,-$C168+1)/D2_T),0))</f>
        <v>0</v>
      </c>
      <c r="BI168" s="548">
        <f ca="1">IF('Clinic Model'!$P$16="Annuity",-IFERROR(PPMT(D2_I/12,$C168,D2_T,OFFSET(BH$131,,-$C168+1),0),),IFERROR(IF($C168=0,0,OFFSET(BH$131,,-$C168+1)/D2_T),0))</f>
        <v>0</v>
      </c>
      <c r="BJ168" s="548">
        <f ca="1">IF('Clinic Model'!$P$16="Annuity",-IFERROR(PPMT(D2_I/12,$C168,D2_T,OFFSET(BI$131,,-$C168+1),0),),IFERROR(IF($C168=0,0,OFFSET(BI$131,,-$C168+1)/D2_T),0))</f>
        <v>0</v>
      </c>
      <c r="BK168" s="548">
        <f ca="1">IF('Clinic Model'!$P$16="Annuity",-IFERROR(PPMT(D2_I/12,$C168,D2_T,OFFSET(BJ$131,,-$C168+1),0),),IFERROR(IF($C168=0,0,OFFSET(BJ$131,,-$C168+1)/D2_T),0))</f>
        <v>0</v>
      </c>
      <c r="BL168" s="548">
        <f ca="1">IF('Clinic Model'!$P$16="Annuity",-IFERROR(PPMT(D2_I/12,$C168,D2_T,OFFSET(BK$131,,-$C168+1),0),),IFERROR(IF($C168=0,0,OFFSET(BK$131,,-$C168+1)/D2_T),0))</f>
        <v>0</v>
      </c>
    </row>
    <row r="169" spans="1:64" ht="10.5" hidden="1" customHeight="1" outlineLevel="1" x14ac:dyDescent="0.3">
      <c r="A169" s="105"/>
      <c r="B169" s="504"/>
      <c r="C169" s="105">
        <f t="shared" si="13"/>
        <v>0</v>
      </c>
      <c r="E169" s="548">
        <f ca="1">IF('Clinic Model'!$P$16="Annuity",-IFERROR(PPMT(D2_I/12,$C169,D2_T,OFFSET(D$131,,-$C169+1),0),),IFERROR(IF($C169=0,0,OFFSET(D$131,,-$C169+1)/D2_T),0))</f>
        <v>0</v>
      </c>
      <c r="F169" s="548">
        <f ca="1">IF('Clinic Model'!$P$16="Annuity",-IFERROR(PPMT(D2_I/12,$C169,D2_T,OFFSET(E$131,,-$C169+1),0),),IFERROR(IF($C169=0,0,OFFSET(E$131,,-$C169+1)/D2_T),0))</f>
        <v>0</v>
      </c>
      <c r="G169" s="548">
        <f ca="1">IF('Clinic Model'!$P$16="Annuity",-IFERROR(PPMT(D2_I/12,$C169,D2_T,OFFSET(F$131,,-$C169+1),0),),IFERROR(IF($C169=0,0,OFFSET(F$131,,-$C169+1)/D2_T),0))</f>
        <v>0</v>
      </c>
      <c r="H169" s="548">
        <f ca="1">IF('Clinic Model'!$P$16="Annuity",-IFERROR(PPMT(D2_I/12,$C169,D2_T,OFFSET(G$131,,-$C169+1),0),),IFERROR(IF($C169=0,0,OFFSET(G$131,,-$C169+1)/D2_T),0))</f>
        <v>0</v>
      </c>
      <c r="I169" s="548">
        <f ca="1">IF('Clinic Model'!$P$16="Annuity",-IFERROR(PPMT(D2_I/12,$C169,D2_T,OFFSET(H$131,,-$C169+1),0),),IFERROR(IF($C169=0,0,OFFSET(H$131,,-$C169+1)/D2_T),0))</f>
        <v>0</v>
      </c>
      <c r="J169" s="548">
        <f ca="1">IF('Clinic Model'!$P$16="Annuity",-IFERROR(PPMT(D2_I/12,$C169,D2_T,OFFSET(I$131,,-$C169+1),0),),IFERROR(IF($C169=0,0,OFFSET(I$131,,-$C169+1)/D2_T),0))</f>
        <v>0</v>
      </c>
      <c r="K169" s="548">
        <f ca="1">IF('Clinic Model'!$P$16="Annuity",-IFERROR(PPMT(D2_I/12,$C169,D2_T,OFFSET(J$131,,-$C169+1),0),),IFERROR(IF($C169=0,0,OFFSET(J$131,,-$C169+1)/D2_T),0))</f>
        <v>0</v>
      </c>
      <c r="L169" s="548">
        <f ca="1">IF('Clinic Model'!$P$16="Annuity",-IFERROR(PPMT(D2_I/12,$C169,D2_T,OFFSET(K$131,,-$C169+1),0),),IFERROR(IF($C169=0,0,OFFSET(K$131,,-$C169+1)/D2_T),0))</f>
        <v>0</v>
      </c>
      <c r="M169" s="548">
        <f ca="1">IF('Clinic Model'!$P$16="Annuity",-IFERROR(PPMT(D2_I/12,$C169,D2_T,OFFSET(L$131,,-$C169+1),0),),IFERROR(IF($C169=0,0,OFFSET(L$131,,-$C169+1)/D2_T),0))</f>
        <v>0</v>
      </c>
      <c r="N169" s="548">
        <f ca="1">IF('Clinic Model'!$P$16="Annuity",-IFERROR(PPMT(D2_I/12,$C169,D2_T,OFFSET(M$131,,-$C169+1),0),),IFERROR(IF($C169=0,0,OFFSET(M$131,,-$C169+1)/D2_T),0))</f>
        <v>0</v>
      </c>
      <c r="O169" s="548">
        <f ca="1">IF('Clinic Model'!$P$16="Annuity",-IFERROR(PPMT(D2_I/12,$C169,D2_T,OFFSET(N$131,,-$C169+1),0),),IFERROR(IF($C169=0,0,OFFSET(N$131,,-$C169+1)/D2_T),0))</f>
        <v>0</v>
      </c>
      <c r="P169" s="548">
        <f ca="1">IF('Clinic Model'!$P$16="Annuity",-IFERROR(PPMT(D2_I/12,$C169,D2_T,OFFSET(O$131,,-$C169+1),0),),IFERROR(IF($C169=0,0,OFFSET(O$131,,-$C169+1)/D2_T),0))</f>
        <v>0</v>
      </c>
      <c r="Q169" s="548">
        <f ca="1">IF('Clinic Model'!$P$16="Annuity",-IFERROR(PPMT(D2_I/12,$C169,D2_T,OFFSET(P$131,,-$C169+1),0),),IFERROR(IF($C169=0,0,OFFSET(P$131,,-$C169+1)/D2_T),0))</f>
        <v>0</v>
      </c>
      <c r="R169" s="548">
        <f ca="1">IF('Clinic Model'!$P$16="Annuity",-IFERROR(PPMT(D2_I/12,$C169,D2_T,OFFSET(Q$131,,-$C169+1),0),),IFERROR(IF($C169=0,0,OFFSET(Q$131,,-$C169+1)/D2_T),0))</f>
        <v>0</v>
      </c>
      <c r="S169" s="548">
        <f ca="1">IF('Clinic Model'!$P$16="Annuity",-IFERROR(PPMT(D2_I/12,$C169,D2_T,OFFSET(R$131,,-$C169+1),0),),IFERROR(IF($C169=0,0,OFFSET(R$131,,-$C169+1)/D2_T),0))</f>
        <v>0</v>
      </c>
      <c r="T169" s="548">
        <f ca="1">IF('Clinic Model'!$P$16="Annuity",-IFERROR(PPMT(D2_I/12,$C169,D2_T,OFFSET(S$131,,-$C169+1),0),),IFERROR(IF($C169=0,0,OFFSET(S$131,,-$C169+1)/D2_T),0))</f>
        <v>0</v>
      </c>
      <c r="U169" s="548">
        <f ca="1">IF('Clinic Model'!$P$16="Annuity",-IFERROR(PPMT(D2_I/12,$C169,D2_T,OFFSET(T$131,,-$C169+1),0),),IFERROR(IF($C169=0,0,OFFSET(T$131,,-$C169+1)/D2_T),0))</f>
        <v>0</v>
      </c>
      <c r="V169" s="548">
        <f ca="1">IF('Clinic Model'!$P$16="Annuity",-IFERROR(PPMT(D2_I/12,$C169,D2_T,OFFSET(U$131,,-$C169+1),0),),IFERROR(IF($C169=0,0,OFFSET(U$131,,-$C169+1)/D2_T),0))</f>
        <v>0</v>
      </c>
      <c r="W169" s="548">
        <f ca="1">IF('Clinic Model'!$P$16="Annuity",-IFERROR(PPMT(D2_I/12,$C169,D2_T,OFFSET(V$131,,-$C169+1),0),),IFERROR(IF($C169=0,0,OFFSET(V$131,,-$C169+1)/D2_T),0))</f>
        <v>0</v>
      </c>
      <c r="X169" s="548">
        <f ca="1">IF('Clinic Model'!$P$16="Annuity",-IFERROR(PPMT(D2_I/12,$C169,D2_T,OFFSET(W$131,,-$C169+1),0),),IFERROR(IF($C169=0,0,OFFSET(W$131,,-$C169+1)/D2_T),0))</f>
        <v>0</v>
      </c>
      <c r="Y169" s="548">
        <f ca="1">IF('Clinic Model'!$P$16="Annuity",-IFERROR(PPMT(D2_I/12,$C169,D2_T,OFFSET(X$131,,-$C169+1),0),),IFERROR(IF($C169=0,0,OFFSET(X$131,,-$C169+1)/D2_T),0))</f>
        <v>0</v>
      </c>
      <c r="Z169" s="548">
        <f ca="1">IF('Clinic Model'!$P$16="Annuity",-IFERROR(PPMT(D2_I/12,$C169,D2_T,OFFSET(Y$131,,-$C169+1),0),),IFERROR(IF($C169=0,0,OFFSET(Y$131,,-$C169+1)/D2_T),0))</f>
        <v>0</v>
      </c>
      <c r="AA169" s="548">
        <f ca="1">IF('Clinic Model'!$P$16="Annuity",-IFERROR(PPMT(D2_I/12,$C169,D2_T,OFFSET(Z$131,,-$C169+1),0),),IFERROR(IF($C169=0,0,OFFSET(Z$131,,-$C169+1)/D2_T),0))</f>
        <v>0</v>
      </c>
      <c r="AB169" s="548">
        <f ca="1">IF('Clinic Model'!$P$16="Annuity",-IFERROR(PPMT(D2_I/12,$C169,D2_T,OFFSET(AA$131,,-$C169+1),0),),IFERROR(IF($C169=0,0,OFFSET(AA$131,,-$C169+1)/D2_T),0))</f>
        <v>0</v>
      </c>
      <c r="AC169" s="548">
        <f ca="1">IF('Clinic Model'!$P$16="Annuity",-IFERROR(PPMT(D2_I/12,$C169,D2_T,OFFSET(AB$131,,-$C169+1),0),),IFERROR(IF($C169=0,0,OFFSET(AB$131,,-$C169+1)/D2_T),0))</f>
        <v>0</v>
      </c>
      <c r="AD169" s="548">
        <f ca="1">IF('Clinic Model'!$P$16="Annuity",-IFERROR(PPMT(D2_I/12,$C169,D2_T,OFFSET(AC$131,,-$C169+1),0),),IFERROR(IF($C169=0,0,OFFSET(AC$131,,-$C169+1)/D2_T),0))</f>
        <v>0</v>
      </c>
      <c r="AE169" s="548">
        <f ca="1">IF('Clinic Model'!$P$16="Annuity",-IFERROR(PPMT(D2_I/12,$C169,D2_T,OFFSET(AD$131,,-$C169+1),0),),IFERROR(IF($C169=0,0,OFFSET(AD$131,,-$C169+1)/D2_T),0))</f>
        <v>0</v>
      </c>
      <c r="AF169" s="548">
        <f ca="1">IF('Clinic Model'!$P$16="Annuity",-IFERROR(PPMT(D2_I/12,$C169,D2_T,OFFSET(AE$131,,-$C169+1),0),),IFERROR(IF($C169=0,0,OFFSET(AE$131,,-$C169+1)/D2_T),0))</f>
        <v>0</v>
      </c>
      <c r="AG169" s="548">
        <f ca="1">IF('Clinic Model'!$P$16="Annuity",-IFERROR(PPMT(D2_I/12,$C169,D2_T,OFFSET(AF$131,,-$C169+1),0),),IFERROR(IF($C169=0,0,OFFSET(AF$131,,-$C169+1)/D2_T),0))</f>
        <v>0</v>
      </c>
      <c r="AH169" s="548">
        <f ca="1">IF('Clinic Model'!$P$16="Annuity",-IFERROR(PPMT(D2_I/12,$C169,D2_T,OFFSET(AG$131,,-$C169+1),0),),IFERROR(IF($C169=0,0,OFFSET(AG$131,,-$C169+1)/D2_T),0))</f>
        <v>0</v>
      </c>
      <c r="AI169" s="548">
        <f ca="1">IF('Clinic Model'!$P$16="Annuity",-IFERROR(PPMT(D2_I/12,$C169,D2_T,OFFSET(AH$131,,-$C169+1),0),),IFERROR(IF($C169=0,0,OFFSET(AH$131,,-$C169+1)/D2_T),0))</f>
        <v>0</v>
      </c>
      <c r="AJ169" s="548">
        <f ca="1">IF('Clinic Model'!$P$16="Annuity",-IFERROR(PPMT(D2_I/12,$C169,D2_T,OFFSET(AI$131,,-$C169+1),0),),IFERROR(IF($C169=0,0,OFFSET(AI$131,,-$C169+1)/D2_T),0))</f>
        <v>0</v>
      </c>
      <c r="AK169" s="548">
        <f ca="1">IF('Clinic Model'!$P$16="Annuity",-IFERROR(PPMT(D2_I/12,$C169,D2_T,OFFSET(AJ$131,,-$C169+1),0),),IFERROR(IF($C169=0,0,OFFSET(AJ$131,,-$C169+1)/D2_T),0))</f>
        <v>0</v>
      </c>
      <c r="AL169" s="548">
        <f ca="1">IF('Clinic Model'!$P$16="Annuity",-IFERROR(PPMT(D2_I/12,$C169,D2_T,OFFSET(AK$131,,-$C169+1),0),),IFERROR(IF($C169=0,0,OFFSET(AK$131,,-$C169+1)/D2_T),0))</f>
        <v>0</v>
      </c>
      <c r="AM169" s="548">
        <f ca="1">IF('Clinic Model'!$P$16="Annuity",-IFERROR(PPMT(D2_I/12,$C169,D2_T,OFFSET(AL$131,,-$C169+1),0),),IFERROR(IF($C169=0,0,OFFSET(AL$131,,-$C169+1)/D2_T),0))</f>
        <v>0</v>
      </c>
      <c r="AN169" s="548">
        <f ca="1">IF('Clinic Model'!$P$16="Annuity",-IFERROR(PPMT(D2_I/12,$C169,D2_T,OFFSET(AM$131,,-$C169+1),0),),IFERROR(IF($C169=0,0,OFFSET(AM$131,,-$C169+1)/D2_T),0))</f>
        <v>0</v>
      </c>
      <c r="AO169" s="548">
        <f ca="1">IF('Clinic Model'!$P$16="Annuity",-IFERROR(PPMT(D2_I/12,$C169,D2_T,OFFSET(AN$131,,-$C169+1),0),),IFERROR(IF($C169=0,0,OFFSET(AN$131,,-$C169+1)/D2_T),0))</f>
        <v>0</v>
      </c>
      <c r="AP169" s="548">
        <f ca="1">IF('Clinic Model'!$P$16="Annuity",-IFERROR(PPMT(D2_I/12,$C169,D2_T,OFFSET(AO$131,,-$C169+1),0),),IFERROR(IF($C169=0,0,OFFSET(AO$131,,-$C169+1)/D2_T),0))</f>
        <v>0</v>
      </c>
      <c r="AQ169" s="548">
        <f ca="1">IF('Clinic Model'!$P$16="Annuity",-IFERROR(PPMT(D2_I/12,$C169,D2_T,OFFSET(AP$131,,-$C169+1),0),),IFERROR(IF($C169=0,0,OFFSET(AP$131,,-$C169+1)/D2_T),0))</f>
        <v>0</v>
      </c>
      <c r="AR169" s="548">
        <f ca="1">IF('Clinic Model'!$P$16="Annuity",-IFERROR(PPMT(D2_I/12,$C169,D2_T,OFFSET(AQ$131,,-$C169+1),0),),IFERROR(IF($C169=0,0,OFFSET(AQ$131,,-$C169+1)/D2_T),0))</f>
        <v>0</v>
      </c>
      <c r="AS169" s="548">
        <f ca="1">IF('Clinic Model'!$P$16="Annuity",-IFERROR(PPMT(D2_I/12,$C169,D2_T,OFFSET(AR$131,,-$C169+1),0),),IFERROR(IF($C169=0,0,OFFSET(AR$131,,-$C169+1)/D2_T),0))</f>
        <v>0</v>
      </c>
      <c r="AT169" s="548">
        <f ca="1">IF('Clinic Model'!$P$16="Annuity",-IFERROR(PPMT(D2_I/12,$C169,D2_T,OFFSET(AS$131,,-$C169+1),0),),IFERROR(IF($C169=0,0,OFFSET(AS$131,,-$C169+1)/D2_T),0))</f>
        <v>0</v>
      </c>
      <c r="AU169" s="548">
        <f ca="1">IF('Clinic Model'!$P$16="Annuity",-IFERROR(PPMT(D2_I/12,$C169,D2_T,OFFSET(AT$131,,-$C169+1),0),),IFERROR(IF($C169=0,0,OFFSET(AT$131,,-$C169+1)/D2_T),0))</f>
        <v>0</v>
      </c>
      <c r="AV169" s="548">
        <f ca="1">IF('Clinic Model'!$P$16="Annuity",-IFERROR(PPMT(D2_I/12,$C169,D2_T,OFFSET(AU$131,,-$C169+1),0),),IFERROR(IF($C169=0,0,OFFSET(AU$131,,-$C169+1)/D2_T),0))</f>
        <v>0</v>
      </c>
      <c r="AW169" s="548">
        <f ca="1">IF('Clinic Model'!$P$16="Annuity",-IFERROR(PPMT(D2_I/12,$C169,D2_T,OFFSET(AV$131,,-$C169+1),0),),IFERROR(IF($C169=0,0,OFFSET(AV$131,,-$C169+1)/D2_T),0))</f>
        <v>0</v>
      </c>
      <c r="AX169" s="548">
        <f ca="1">IF('Clinic Model'!$P$16="Annuity",-IFERROR(PPMT(D2_I/12,$C169,D2_T,OFFSET(AW$131,,-$C169+1),0),),IFERROR(IF($C169=0,0,OFFSET(AW$131,,-$C169+1)/D2_T),0))</f>
        <v>0</v>
      </c>
      <c r="AY169" s="548">
        <f ca="1">IF('Clinic Model'!$P$16="Annuity",-IFERROR(PPMT(D2_I/12,$C169,D2_T,OFFSET(AX$131,,-$C169+1),0),),IFERROR(IF($C169=0,0,OFFSET(AX$131,,-$C169+1)/D2_T),0))</f>
        <v>0</v>
      </c>
      <c r="AZ169" s="548">
        <f ca="1">IF('Clinic Model'!$P$16="Annuity",-IFERROR(PPMT(D2_I/12,$C169,D2_T,OFFSET(AY$131,,-$C169+1),0),),IFERROR(IF($C169=0,0,OFFSET(AY$131,,-$C169+1)/D2_T),0))</f>
        <v>0</v>
      </c>
      <c r="BA169" s="548">
        <f ca="1">IF('Clinic Model'!$P$16="Annuity",-IFERROR(PPMT(D2_I/12,$C169,D2_T,OFFSET(AZ$131,,-$C169+1),0),),IFERROR(IF($C169=0,0,OFFSET(AZ$131,,-$C169+1)/D2_T),0))</f>
        <v>0</v>
      </c>
      <c r="BB169" s="548">
        <f ca="1">IF('Clinic Model'!$P$16="Annuity",-IFERROR(PPMT(D2_I/12,$C169,D2_T,OFFSET(BA$131,,-$C169+1),0),),IFERROR(IF($C169=0,0,OFFSET(BA$131,,-$C169+1)/D2_T),0))</f>
        <v>0</v>
      </c>
      <c r="BC169" s="548">
        <f ca="1">IF('Clinic Model'!$P$16="Annuity",-IFERROR(PPMT(D2_I/12,$C169,D2_T,OFFSET(BB$131,,-$C169+1),0),),IFERROR(IF($C169=0,0,OFFSET(BB$131,,-$C169+1)/D2_T),0))</f>
        <v>0</v>
      </c>
      <c r="BD169" s="548">
        <f ca="1">IF('Clinic Model'!$P$16="Annuity",-IFERROR(PPMT(D2_I/12,$C169,D2_T,OFFSET(BC$131,,-$C169+1),0),),IFERROR(IF($C169=0,0,OFFSET(BC$131,,-$C169+1)/D2_T),0))</f>
        <v>0</v>
      </c>
      <c r="BE169" s="548">
        <f ca="1">IF('Clinic Model'!$P$16="Annuity",-IFERROR(PPMT(D2_I/12,$C169,D2_T,OFFSET(BD$131,,-$C169+1),0),),IFERROR(IF($C169=0,0,OFFSET(BD$131,,-$C169+1)/D2_T),0))</f>
        <v>0</v>
      </c>
      <c r="BF169" s="548">
        <f ca="1">IF('Clinic Model'!$P$16="Annuity",-IFERROR(PPMT(D2_I/12,$C169,D2_T,OFFSET(BE$131,,-$C169+1),0),),IFERROR(IF($C169=0,0,OFFSET(BE$131,,-$C169+1)/D2_T),0))</f>
        <v>0</v>
      </c>
      <c r="BG169" s="548">
        <f ca="1">IF('Clinic Model'!$P$16="Annuity",-IFERROR(PPMT(D2_I/12,$C169,D2_T,OFFSET(BF$131,,-$C169+1),0),),IFERROR(IF($C169=0,0,OFFSET(BF$131,,-$C169+1)/D2_T),0))</f>
        <v>0</v>
      </c>
      <c r="BH169" s="548">
        <f ca="1">IF('Clinic Model'!$P$16="Annuity",-IFERROR(PPMT(D2_I/12,$C169,D2_T,OFFSET(BG$131,,-$C169+1),0),),IFERROR(IF($C169=0,0,OFFSET(BG$131,,-$C169+1)/D2_T),0))</f>
        <v>0</v>
      </c>
      <c r="BI169" s="548">
        <f ca="1">IF('Clinic Model'!$P$16="Annuity",-IFERROR(PPMT(D2_I/12,$C169,D2_T,OFFSET(BH$131,,-$C169+1),0),),IFERROR(IF($C169=0,0,OFFSET(BH$131,,-$C169+1)/D2_T),0))</f>
        <v>0</v>
      </c>
      <c r="BJ169" s="548">
        <f ca="1">IF('Clinic Model'!$P$16="Annuity",-IFERROR(PPMT(D2_I/12,$C169,D2_T,OFFSET(BI$131,,-$C169+1),0),),IFERROR(IF($C169=0,0,OFFSET(BI$131,,-$C169+1)/D2_T),0))</f>
        <v>0</v>
      </c>
      <c r="BK169" s="548">
        <f ca="1">IF('Clinic Model'!$P$16="Annuity",-IFERROR(PPMT(D2_I/12,$C169,D2_T,OFFSET(BJ$131,,-$C169+1),0),),IFERROR(IF($C169=0,0,OFFSET(BJ$131,,-$C169+1)/D2_T),0))</f>
        <v>0</v>
      </c>
      <c r="BL169" s="548">
        <f ca="1">IF('Clinic Model'!$P$16="Annuity",-IFERROR(PPMT(D2_I/12,$C169,D2_T,OFFSET(BK$131,,-$C169+1),0),),IFERROR(IF($C169=0,0,OFFSET(BK$131,,-$C169+1)/D2_T),0))</f>
        <v>0</v>
      </c>
    </row>
    <row r="170" spans="1:64" ht="10.5" hidden="1" customHeight="1" outlineLevel="1" x14ac:dyDescent="0.3">
      <c r="A170" s="105"/>
      <c r="B170" s="504"/>
      <c r="C170" s="105">
        <f t="shared" si="13"/>
        <v>0</v>
      </c>
      <c r="E170" s="548">
        <f ca="1">IF('Clinic Model'!$P$16="Annuity",-IFERROR(PPMT(D2_I/12,$C170,D2_T,OFFSET(D$131,,-$C170+1),0),),IFERROR(IF($C170=0,0,OFFSET(D$131,,-$C170+1)/D2_T),0))</f>
        <v>0</v>
      </c>
      <c r="F170" s="548">
        <f ca="1">IF('Clinic Model'!$P$16="Annuity",-IFERROR(PPMT(D2_I/12,$C170,D2_T,OFFSET(E$131,,-$C170+1),0),),IFERROR(IF($C170=0,0,OFFSET(E$131,,-$C170+1)/D2_T),0))</f>
        <v>0</v>
      </c>
      <c r="G170" s="548">
        <f ca="1">IF('Clinic Model'!$P$16="Annuity",-IFERROR(PPMT(D2_I/12,$C170,D2_T,OFFSET(F$131,,-$C170+1),0),),IFERROR(IF($C170=0,0,OFFSET(F$131,,-$C170+1)/D2_T),0))</f>
        <v>0</v>
      </c>
      <c r="H170" s="548">
        <f ca="1">IF('Clinic Model'!$P$16="Annuity",-IFERROR(PPMT(D2_I/12,$C170,D2_T,OFFSET(G$131,,-$C170+1),0),),IFERROR(IF($C170=0,0,OFFSET(G$131,,-$C170+1)/D2_T),0))</f>
        <v>0</v>
      </c>
      <c r="I170" s="548">
        <f ca="1">IF('Clinic Model'!$P$16="Annuity",-IFERROR(PPMT(D2_I/12,$C170,D2_T,OFFSET(H$131,,-$C170+1),0),),IFERROR(IF($C170=0,0,OFFSET(H$131,,-$C170+1)/D2_T),0))</f>
        <v>0</v>
      </c>
      <c r="J170" s="548">
        <f ca="1">IF('Clinic Model'!$P$16="Annuity",-IFERROR(PPMT(D2_I/12,$C170,D2_T,OFFSET(I$131,,-$C170+1),0),),IFERROR(IF($C170=0,0,OFFSET(I$131,,-$C170+1)/D2_T),0))</f>
        <v>0</v>
      </c>
      <c r="K170" s="548">
        <f ca="1">IF('Clinic Model'!$P$16="Annuity",-IFERROR(PPMT(D2_I/12,$C170,D2_T,OFFSET(J$131,,-$C170+1),0),),IFERROR(IF($C170=0,0,OFFSET(J$131,,-$C170+1)/D2_T),0))</f>
        <v>0</v>
      </c>
      <c r="L170" s="548">
        <f ca="1">IF('Clinic Model'!$P$16="Annuity",-IFERROR(PPMT(D2_I/12,$C170,D2_T,OFFSET(K$131,,-$C170+1),0),),IFERROR(IF($C170=0,0,OFFSET(K$131,,-$C170+1)/D2_T),0))</f>
        <v>0</v>
      </c>
      <c r="M170" s="548">
        <f ca="1">IF('Clinic Model'!$P$16="Annuity",-IFERROR(PPMT(D2_I/12,$C170,D2_T,OFFSET(L$131,,-$C170+1),0),),IFERROR(IF($C170=0,0,OFFSET(L$131,,-$C170+1)/D2_T),0))</f>
        <v>0</v>
      </c>
      <c r="N170" s="548">
        <f ca="1">IF('Clinic Model'!$P$16="Annuity",-IFERROR(PPMT(D2_I/12,$C170,D2_T,OFFSET(M$131,,-$C170+1),0),),IFERROR(IF($C170=0,0,OFFSET(M$131,,-$C170+1)/D2_T),0))</f>
        <v>0</v>
      </c>
      <c r="O170" s="548">
        <f ca="1">IF('Clinic Model'!$P$16="Annuity",-IFERROR(PPMT(D2_I/12,$C170,D2_T,OFFSET(N$131,,-$C170+1),0),),IFERROR(IF($C170=0,0,OFFSET(N$131,,-$C170+1)/D2_T),0))</f>
        <v>0</v>
      </c>
      <c r="P170" s="548">
        <f ca="1">IF('Clinic Model'!$P$16="Annuity",-IFERROR(PPMT(D2_I/12,$C170,D2_T,OFFSET(O$131,,-$C170+1),0),),IFERROR(IF($C170=0,0,OFFSET(O$131,,-$C170+1)/D2_T),0))</f>
        <v>0</v>
      </c>
      <c r="Q170" s="548">
        <f ca="1">IF('Clinic Model'!$P$16="Annuity",-IFERROR(PPMT(D2_I/12,$C170,D2_T,OFFSET(P$131,,-$C170+1),0),),IFERROR(IF($C170=0,0,OFFSET(P$131,,-$C170+1)/D2_T),0))</f>
        <v>0</v>
      </c>
      <c r="R170" s="548">
        <f ca="1">IF('Clinic Model'!$P$16="Annuity",-IFERROR(PPMT(D2_I/12,$C170,D2_T,OFFSET(Q$131,,-$C170+1),0),),IFERROR(IF($C170=0,0,OFFSET(Q$131,,-$C170+1)/D2_T),0))</f>
        <v>0</v>
      </c>
      <c r="S170" s="548">
        <f ca="1">IF('Clinic Model'!$P$16="Annuity",-IFERROR(PPMT(D2_I/12,$C170,D2_T,OFFSET(R$131,,-$C170+1),0),),IFERROR(IF($C170=0,0,OFFSET(R$131,,-$C170+1)/D2_T),0))</f>
        <v>0</v>
      </c>
      <c r="T170" s="548">
        <f ca="1">IF('Clinic Model'!$P$16="Annuity",-IFERROR(PPMT(D2_I/12,$C170,D2_T,OFFSET(S$131,,-$C170+1),0),),IFERROR(IF($C170=0,0,OFFSET(S$131,,-$C170+1)/D2_T),0))</f>
        <v>0</v>
      </c>
      <c r="U170" s="548">
        <f ca="1">IF('Clinic Model'!$P$16="Annuity",-IFERROR(PPMT(D2_I/12,$C170,D2_T,OFFSET(T$131,,-$C170+1),0),),IFERROR(IF($C170=0,0,OFFSET(T$131,,-$C170+1)/D2_T),0))</f>
        <v>0</v>
      </c>
      <c r="V170" s="548">
        <f ca="1">IF('Clinic Model'!$P$16="Annuity",-IFERROR(PPMT(D2_I/12,$C170,D2_T,OFFSET(U$131,,-$C170+1),0),),IFERROR(IF($C170=0,0,OFFSET(U$131,,-$C170+1)/D2_T),0))</f>
        <v>0</v>
      </c>
      <c r="W170" s="548">
        <f ca="1">IF('Clinic Model'!$P$16="Annuity",-IFERROR(PPMT(D2_I/12,$C170,D2_T,OFFSET(V$131,,-$C170+1),0),),IFERROR(IF($C170=0,0,OFFSET(V$131,,-$C170+1)/D2_T),0))</f>
        <v>0</v>
      </c>
      <c r="X170" s="548">
        <f ca="1">IF('Clinic Model'!$P$16="Annuity",-IFERROR(PPMT(D2_I/12,$C170,D2_T,OFFSET(W$131,,-$C170+1),0),),IFERROR(IF($C170=0,0,OFFSET(W$131,,-$C170+1)/D2_T),0))</f>
        <v>0</v>
      </c>
      <c r="Y170" s="548">
        <f ca="1">IF('Clinic Model'!$P$16="Annuity",-IFERROR(PPMT(D2_I/12,$C170,D2_T,OFFSET(X$131,,-$C170+1),0),),IFERROR(IF($C170=0,0,OFFSET(X$131,,-$C170+1)/D2_T),0))</f>
        <v>0</v>
      </c>
      <c r="Z170" s="548">
        <f ca="1">IF('Clinic Model'!$P$16="Annuity",-IFERROR(PPMT(D2_I/12,$C170,D2_T,OFFSET(Y$131,,-$C170+1),0),),IFERROR(IF($C170=0,0,OFFSET(Y$131,,-$C170+1)/D2_T),0))</f>
        <v>0</v>
      </c>
      <c r="AA170" s="548">
        <f ca="1">IF('Clinic Model'!$P$16="Annuity",-IFERROR(PPMT(D2_I/12,$C170,D2_T,OFFSET(Z$131,,-$C170+1),0),),IFERROR(IF($C170=0,0,OFFSET(Z$131,,-$C170+1)/D2_T),0))</f>
        <v>0</v>
      </c>
      <c r="AB170" s="548">
        <f ca="1">IF('Clinic Model'!$P$16="Annuity",-IFERROR(PPMT(D2_I/12,$C170,D2_T,OFFSET(AA$131,,-$C170+1),0),),IFERROR(IF($C170=0,0,OFFSET(AA$131,,-$C170+1)/D2_T),0))</f>
        <v>0</v>
      </c>
      <c r="AC170" s="548">
        <f ca="1">IF('Clinic Model'!$P$16="Annuity",-IFERROR(PPMT(D2_I/12,$C170,D2_T,OFFSET(AB$131,,-$C170+1),0),),IFERROR(IF($C170=0,0,OFFSET(AB$131,,-$C170+1)/D2_T),0))</f>
        <v>0</v>
      </c>
      <c r="AD170" s="548">
        <f ca="1">IF('Clinic Model'!$P$16="Annuity",-IFERROR(PPMT(D2_I/12,$C170,D2_T,OFFSET(AC$131,,-$C170+1),0),),IFERROR(IF($C170=0,0,OFFSET(AC$131,,-$C170+1)/D2_T),0))</f>
        <v>0</v>
      </c>
      <c r="AE170" s="548">
        <f ca="1">IF('Clinic Model'!$P$16="Annuity",-IFERROR(PPMT(D2_I/12,$C170,D2_T,OFFSET(AD$131,,-$C170+1),0),),IFERROR(IF($C170=0,0,OFFSET(AD$131,,-$C170+1)/D2_T),0))</f>
        <v>0</v>
      </c>
      <c r="AF170" s="548">
        <f ca="1">IF('Clinic Model'!$P$16="Annuity",-IFERROR(PPMT(D2_I/12,$C170,D2_T,OFFSET(AE$131,,-$C170+1),0),),IFERROR(IF($C170=0,0,OFFSET(AE$131,,-$C170+1)/D2_T),0))</f>
        <v>0</v>
      </c>
      <c r="AG170" s="548">
        <f ca="1">IF('Clinic Model'!$P$16="Annuity",-IFERROR(PPMT(D2_I/12,$C170,D2_T,OFFSET(AF$131,,-$C170+1),0),),IFERROR(IF($C170=0,0,OFFSET(AF$131,,-$C170+1)/D2_T),0))</f>
        <v>0</v>
      </c>
      <c r="AH170" s="548">
        <f ca="1">IF('Clinic Model'!$P$16="Annuity",-IFERROR(PPMT(D2_I/12,$C170,D2_T,OFFSET(AG$131,,-$C170+1),0),),IFERROR(IF($C170=0,0,OFFSET(AG$131,,-$C170+1)/D2_T),0))</f>
        <v>0</v>
      </c>
      <c r="AI170" s="548">
        <f ca="1">IF('Clinic Model'!$P$16="Annuity",-IFERROR(PPMT(D2_I/12,$C170,D2_T,OFFSET(AH$131,,-$C170+1),0),),IFERROR(IF($C170=0,0,OFFSET(AH$131,,-$C170+1)/D2_T),0))</f>
        <v>0</v>
      </c>
      <c r="AJ170" s="548">
        <f ca="1">IF('Clinic Model'!$P$16="Annuity",-IFERROR(PPMT(D2_I/12,$C170,D2_T,OFFSET(AI$131,,-$C170+1),0),),IFERROR(IF($C170=0,0,OFFSET(AI$131,,-$C170+1)/D2_T),0))</f>
        <v>0</v>
      </c>
      <c r="AK170" s="548">
        <f ca="1">IF('Clinic Model'!$P$16="Annuity",-IFERROR(PPMT(D2_I/12,$C170,D2_T,OFFSET(AJ$131,,-$C170+1),0),),IFERROR(IF($C170=0,0,OFFSET(AJ$131,,-$C170+1)/D2_T),0))</f>
        <v>0</v>
      </c>
      <c r="AL170" s="548">
        <f ca="1">IF('Clinic Model'!$P$16="Annuity",-IFERROR(PPMT(D2_I/12,$C170,D2_T,OFFSET(AK$131,,-$C170+1),0),),IFERROR(IF($C170=0,0,OFFSET(AK$131,,-$C170+1)/D2_T),0))</f>
        <v>0</v>
      </c>
      <c r="AM170" s="548">
        <f ca="1">IF('Clinic Model'!$P$16="Annuity",-IFERROR(PPMT(D2_I/12,$C170,D2_T,OFFSET(AL$131,,-$C170+1),0),),IFERROR(IF($C170=0,0,OFFSET(AL$131,,-$C170+1)/D2_T),0))</f>
        <v>0</v>
      </c>
      <c r="AN170" s="548">
        <f ca="1">IF('Clinic Model'!$P$16="Annuity",-IFERROR(PPMT(D2_I/12,$C170,D2_T,OFFSET(AM$131,,-$C170+1),0),),IFERROR(IF($C170=0,0,OFFSET(AM$131,,-$C170+1)/D2_T),0))</f>
        <v>0</v>
      </c>
      <c r="AO170" s="548">
        <f ca="1">IF('Clinic Model'!$P$16="Annuity",-IFERROR(PPMT(D2_I/12,$C170,D2_T,OFFSET(AN$131,,-$C170+1),0),),IFERROR(IF($C170=0,0,OFFSET(AN$131,,-$C170+1)/D2_T),0))</f>
        <v>0</v>
      </c>
      <c r="AP170" s="548">
        <f ca="1">IF('Clinic Model'!$P$16="Annuity",-IFERROR(PPMT(D2_I/12,$C170,D2_T,OFFSET(AO$131,,-$C170+1),0),),IFERROR(IF($C170=0,0,OFFSET(AO$131,,-$C170+1)/D2_T),0))</f>
        <v>0</v>
      </c>
      <c r="AQ170" s="548">
        <f ca="1">IF('Clinic Model'!$P$16="Annuity",-IFERROR(PPMT(D2_I/12,$C170,D2_T,OFFSET(AP$131,,-$C170+1),0),),IFERROR(IF($C170=0,0,OFFSET(AP$131,,-$C170+1)/D2_T),0))</f>
        <v>0</v>
      </c>
      <c r="AR170" s="548">
        <f ca="1">IF('Clinic Model'!$P$16="Annuity",-IFERROR(PPMT(D2_I/12,$C170,D2_T,OFFSET(AQ$131,,-$C170+1),0),),IFERROR(IF($C170=0,0,OFFSET(AQ$131,,-$C170+1)/D2_T),0))</f>
        <v>0</v>
      </c>
      <c r="AS170" s="548">
        <f ca="1">IF('Clinic Model'!$P$16="Annuity",-IFERROR(PPMT(D2_I/12,$C170,D2_T,OFFSET(AR$131,,-$C170+1),0),),IFERROR(IF($C170=0,0,OFFSET(AR$131,,-$C170+1)/D2_T),0))</f>
        <v>0</v>
      </c>
      <c r="AT170" s="548">
        <f ca="1">IF('Clinic Model'!$P$16="Annuity",-IFERROR(PPMT(D2_I/12,$C170,D2_T,OFFSET(AS$131,,-$C170+1),0),),IFERROR(IF($C170=0,0,OFFSET(AS$131,,-$C170+1)/D2_T),0))</f>
        <v>0</v>
      </c>
      <c r="AU170" s="548">
        <f ca="1">IF('Clinic Model'!$P$16="Annuity",-IFERROR(PPMT(D2_I/12,$C170,D2_T,OFFSET(AT$131,,-$C170+1),0),),IFERROR(IF($C170=0,0,OFFSET(AT$131,,-$C170+1)/D2_T),0))</f>
        <v>0</v>
      </c>
      <c r="AV170" s="548">
        <f ca="1">IF('Clinic Model'!$P$16="Annuity",-IFERROR(PPMT(D2_I/12,$C170,D2_T,OFFSET(AU$131,,-$C170+1),0),),IFERROR(IF($C170=0,0,OFFSET(AU$131,,-$C170+1)/D2_T),0))</f>
        <v>0</v>
      </c>
      <c r="AW170" s="548">
        <f ca="1">IF('Clinic Model'!$P$16="Annuity",-IFERROR(PPMT(D2_I/12,$C170,D2_T,OFFSET(AV$131,,-$C170+1),0),),IFERROR(IF($C170=0,0,OFFSET(AV$131,,-$C170+1)/D2_T),0))</f>
        <v>0</v>
      </c>
      <c r="AX170" s="548">
        <f ca="1">IF('Clinic Model'!$P$16="Annuity",-IFERROR(PPMT(D2_I/12,$C170,D2_T,OFFSET(AW$131,,-$C170+1),0),),IFERROR(IF($C170=0,0,OFFSET(AW$131,,-$C170+1)/D2_T),0))</f>
        <v>0</v>
      </c>
      <c r="AY170" s="548">
        <f ca="1">IF('Clinic Model'!$P$16="Annuity",-IFERROR(PPMT(D2_I/12,$C170,D2_T,OFFSET(AX$131,,-$C170+1),0),),IFERROR(IF($C170=0,0,OFFSET(AX$131,,-$C170+1)/D2_T),0))</f>
        <v>0</v>
      </c>
      <c r="AZ170" s="548">
        <f ca="1">IF('Clinic Model'!$P$16="Annuity",-IFERROR(PPMT(D2_I/12,$C170,D2_T,OFFSET(AY$131,,-$C170+1),0),),IFERROR(IF($C170=0,0,OFFSET(AY$131,,-$C170+1)/D2_T),0))</f>
        <v>0</v>
      </c>
      <c r="BA170" s="548">
        <f ca="1">IF('Clinic Model'!$P$16="Annuity",-IFERROR(PPMT(D2_I/12,$C170,D2_T,OFFSET(AZ$131,,-$C170+1),0),),IFERROR(IF($C170=0,0,OFFSET(AZ$131,,-$C170+1)/D2_T),0))</f>
        <v>0</v>
      </c>
      <c r="BB170" s="548">
        <f ca="1">IF('Clinic Model'!$P$16="Annuity",-IFERROR(PPMT(D2_I/12,$C170,D2_T,OFFSET(BA$131,,-$C170+1),0),),IFERROR(IF($C170=0,0,OFFSET(BA$131,,-$C170+1)/D2_T),0))</f>
        <v>0</v>
      </c>
      <c r="BC170" s="548">
        <f ca="1">IF('Clinic Model'!$P$16="Annuity",-IFERROR(PPMT(D2_I/12,$C170,D2_T,OFFSET(BB$131,,-$C170+1),0),),IFERROR(IF($C170=0,0,OFFSET(BB$131,,-$C170+1)/D2_T),0))</f>
        <v>0</v>
      </c>
      <c r="BD170" s="548">
        <f ca="1">IF('Clinic Model'!$P$16="Annuity",-IFERROR(PPMT(D2_I/12,$C170,D2_T,OFFSET(BC$131,,-$C170+1),0),),IFERROR(IF($C170=0,0,OFFSET(BC$131,,-$C170+1)/D2_T),0))</f>
        <v>0</v>
      </c>
      <c r="BE170" s="548">
        <f ca="1">IF('Clinic Model'!$P$16="Annuity",-IFERROR(PPMT(D2_I/12,$C170,D2_T,OFFSET(BD$131,,-$C170+1),0),),IFERROR(IF($C170=0,0,OFFSET(BD$131,,-$C170+1)/D2_T),0))</f>
        <v>0</v>
      </c>
      <c r="BF170" s="548">
        <f ca="1">IF('Clinic Model'!$P$16="Annuity",-IFERROR(PPMT(D2_I/12,$C170,D2_T,OFFSET(BE$131,,-$C170+1),0),),IFERROR(IF($C170=0,0,OFFSET(BE$131,,-$C170+1)/D2_T),0))</f>
        <v>0</v>
      </c>
      <c r="BG170" s="548">
        <f ca="1">IF('Clinic Model'!$P$16="Annuity",-IFERROR(PPMT(D2_I/12,$C170,D2_T,OFFSET(BF$131,,-$C170+1),0),),IFERROR(IF($C170=0,0,OFFSET(BF$131,,-$C170+1)/D2_T),0))</f>
        <v>0</v>
      </c>
      <c r="BH170" s="548">
        <f ca="1">IF('Clinic Model'!$P$16="Annuity",-IFERROR(PPMT(D2_I/12,$C170,D2_T,OFFSET(BG$131,,-$C170+1),0),),IFERROR(IF($C170=0,0,OFFSET(BG$131,,-$C170+1)/D2_T),0))</f>
        <v>0</v>
      </c>
      <c r="BI170" s="548">
        <f ca="1">IF('Clinic Model'!$P$16="Annuity",-IFERROR(PPMT(D2_I/12,$C170,D2_T,OFFSET(BH$131,,-$C170+1),0),),IFERROR(IF($C170=0,0,OFFSET(BH$131,,-$C170+1)/D2_T),0))</f>
        <v>0</v>
      </c>
      <c r="BJ170" s="548">
        <f ca="1">IF('Clinic Model'!$P$16="Annuity",-IFERROR(PPMT(D2_I/12,$C170,D2_T,OFFSET(BI$131,,-$C170+1),0),),IFERROR(IF($C170=0,0,OFFSET(BI$131,,-$C170+1)/D2_T),0))</f>
        <v>0</v>
      </c>
      <c r="BK170" s="548">
        <f ca="1">IF('Clinic Model'!$P$16="Annuity",-IFERROR(PPMT(D2_I/12,$C170,D2_T,OFFSET(BJ$131,,-$C170+1),0),),IFERROR(IF($C170=0,0,OFFSET(BJ$131,,-$C170+1)/D2_T),0))</f>
        <v>0</v>
      </c>
      <c r="BL170" s="548">
        <f ca="1">IF('Clinic Model'!$P$16="Annuity",-IFERROR(PPMT(D2_I/12,$C170,D2_T,OFFSET(BK$131,,-$C170+1),0),),IFERROR(IF($C170=0,0,OFFSET(BK$131,,-$C170+1)/D2_T),0))</f>
        <v>0</v>
      </c>
    </row>
    <row r="171" spans="1:64" ht="10.5" hidden="1" customHeight="1" outlineLevel="1" x14ac:dyDescent="0.3">
      <c r="A171" s="105"/>
      <c r="B171" s="504"/>
      <c r="C171" s="105">
        <f t="shared" si="13"/>
        <v>0</v>
      </c>
      <c r="E171" s="548">
        <f ca="1">IF('Clinic Model'!$P$16="Annuity",-IFERROR(PPMT(D2_I/12,$C171,D2_T,OFFSET(D$131,,-$C171+1),0),),IFERROR(IF($C171=0,0,OFFSET(D$131,,-$C171+1)/D2_T),0))</f>
        <v>0</v>
      </c>
      <c r="F171" s="548">
        <f ca="1">IF('Clinic Model'!$P$16="Annuity",-IFERROR(PPMT(D2_I/12,$C171,D2_T,OFFSET(E$131,,-$C171+1),0),),IFERROR(IF($C171=0,0,OFFSET(E$131,,-$C171+1)/D2_T),0))</f>
        <v>0</v>
      </c>
      <c r="G171" s="548">
        <f ca="1">IF('Clinic Model'!$P$16="Annuity",-IFERROR(PPMT(D2_I/12,$C171,D2_T,OFFSET(F$131,,-$C171+1),0),),IFERROR(IF($C171=0,0,OFFSET(F$131,,-$C171+1)/D2_T),0))</f>
        <v>0</v>
      </c>
      <c r="H171" s="548">
        <f ca="1">IF('Clinic Model'!$P$16="Annuity",-IFERROR(PPMT(D2_I/12,$C171,D2_T,OFFSET(G$131,,-$C171+1),0),),IFERROR(IF($C171=0,0,OFFSET(G$131,,-$C171+1)/D2_T),0))</f>
        <v>0</v>
      </c>
      <c r="I171" s="548">
        <f ca="1">IF('Clinic Model'!$P$16="Annuity",-IFERROR(PPMT(D2_I/12,$C171,D2_T,OFFSET(H$131,,-$C171+1),0),),IFERROR(IF($C171=0,0,OFFSET(H$131,,-$C171+1)/D2_T),0))</f>
        <v>0</v>
      </c>
      <c r="J171" s="548">
        <f ca="1">IF('Clinic Model'!$P$16="Annuity",-IFERROR(PPMT(D2_I/12,$C171,D2_T,OFFSET(I$131,,-$C171+1),0),),IFERROR(IF($C171=0,0,OFFSET(I$131,,-$C171+1)/D2_T),0))</f>
        <v>0</v>
      </c>
      <c r="K171" s="548">
        <f ca="1">IF('Clinic Model'!$P$16="Annuity",-IFERROR(PPMT(D2_I/12,$C171,D2_T,OFFSET(J$131,,-$C171+1),0),),IFERROR(IF($C171=0,0,OFFSET(J$131,,-$C171+1)/D2_T),0))</f>
        <v>0</v>
      </c>
      <c r="L171" s="548">
        <f ca="1">IF('Clinic Model'!$P$16="Annuity",-IFERROR(PPMT(D2_I/12,$C171,D2_T,OFFSET(K$131,,-$C171+1),0),),IFERROR(IF($C171=0,0,OFFSET(K$131,,-$C171+1)/D2_T),0))</f>
        <v>0</v>
      </c>
      <c r="M171" s="548">
        <f ca="1">IF('Clinic Model'!$P$16="Annuity",-IFERROR(PPMT(D2_I/12,$C171,D2_T,OFFSET(L$131,,-$C171+1),0),),IFERROR(IF($C171=0,0,OFFSET(L$131,,-$C171+1)/D2_T),0))</f>
        <v>0</v>
      </c>
      <c r="N171" s="548">
        <f ca="1">IF('Clinic Model'!$P$16="Annuity",-IFERROR(PPMT(D2_I/12,$C171,D2_T,OFFSET(M$131,,-$C171+1),0),),IFERROR(IF($C171=0,0,OFFSET(M$131,,-$C171+1)/D2_T),0))</f>
        <v>0</v>
      </c>
      <c r="O171" s="548">
        <f ca="1">IF('Clinic Model'!$P$16="Annuity",-IFERROR(PPMT(D2_I/12,$C171,D2_T,OFFSET(N$131,,-$C171+1),0),),IFERROR(IF($C171=0,0,OFFSET(N$131,,-$C171+1)/D2_T),0))</f>
        <v>0</v>
      </c>
      <c r="P171" s="548">
        <f ca="1">IF('Clinic Model'!$P$16="Annuity",-IFERROR(PPMT(D2_I/12,$C171,D2_T,OFFSET(O$131,,-$C171+1),0),),IFERROR(IF($C171=0,0,OFFSET(O$131,,-$C171+1)/D2_T),0))</f>
        <v>0</v>
      </c>
      <c r="Q171" s="548">
        <f ca="1">IF('Clinic Model'!$P$16="Annuity",-IFERROR(PPMT(D2_I/12,$C171,D2_T,OFFSET(P$131,,-$C171+1),0),),IFERROR(IF($C171=0,0,OFFSET(P$131,,-$C171+1)/D2_T),0))</f>
        <v>0</v>
      </c>
      <c r="R171" s="548">
        <f ca="1">IF('Clinic Model'!$P$16="Annuity",-IFERROR(PPMT(D2_I/12,$C171,D2_T,OFFSET(Q$131,,-$C171+1),0),),IFERROR(IF($C171=0,0,OFFSET(Q$131,,-$C171+1)/D2_T),0))</f>
        <v>0</v>
      </c>
      <c r="S171" s="548">
        <f ca="1">IF('Clinic Model'!$P$16="Annuity",-IFERROR(PPMT(D2_I/12,$C171,D2_T,OFFSET(R$131,,-$C171+1),0),),IFERROR(IF($C171=0,0,OFFSET(R$131,,-$C171+1)/D2_T),0))</f>
        <v>0</v>
      </c>
      <c r="T171" s="548">
        <f ca="1">IF('Clinic Model'!$P$16="Annuity",-IFERROR(PPMT(D2_I/12,$C171,D2_T,OFFSET(S$131,,-$C171+1),0),),IFERROR(IF($C171=0,0,OFFSET(S$131,,-$C171+1)/D2_T),0))</f>
        <v>0</v>
      </c>
      <c r="U171" s="548">
        <f ca="1">IF('Clinic Model'!$P$16="Annuity",-IFERROR(PPMT(D2_I/12,$C171,D2_T,OFFSET(T$131,,-$C171+1),0),),IFERROR(IF($C171=0,0,OFFSET(T$131,,-$C171+1)/D2_T),0))</f>
        <v>0</v>
      </c>
      <c r="V171" s="548">
        <f ca="1">IF('Clinic Model'!$P$16="Annuity",-IFERROR(PPMT(D2_I/12,$C171,D2_T,OFFSET(U$131,,-$C171+1),0),),IFERROR(IF($C171=0,0,OFFSET(U$131,,-$C171+1)/D2_T),0))</f>
        <v>0</v>
      </c>
      <c r="W171" s="548">
        <f ca="1">IF('Clinic Model'!$P$16="Annuity",-IFERROR(PPMT(D2_I/12,$C171,D2_T,OFFSET(V$131,,-$C171+1),0),),IFERROR(IF($C171=0,0,OFFSET(V$131,,-$C171+1)/D2_T),0))</f>
        <v>0</v>
      </c>
      <c r="X171" s="548">
        <f ca="1">IF('Clinic Model'!$P$16="Annuity",-IFERROR(PPMT(D2_I/12,$C171,D2_T,OFFSET(W$131,,-$C171+1),0),),IFERROR(IF($C171=0,0,OFFSET(W$131,,-$C171+1)/D2_T),0))</f>
        <v>0</v>
      </c>
      <c r="Y171" s="548">
        <f ca="1">IF('Clinic Model'!$P$16="Annuity",-IFERROR(PPMT(D2_I/12,$C171,D2_T,OFFSET(X$131,,-$C171+1),0),),IFERROR(IF($C171=0,0,OFFSET(X$131,,-$C171+1)/D2_T),0))</f>
        <v>0</v>
      </c>
      <c r="Z171" s="548">
        <f ca="1">IF('Clinic Model'!$P$16="Annuity",-IFERROR(PPMT(D2_I/12,$C171,D2_T,OFFSET(Y$131,,-$C171+1),0),),IFERROR(IF($C171=0,0,OFFSET(Y$131,,-$C171+1)/D2_T),0))</f>
        <v>0</v>
      </c>
      <c r="AA171" s="548">
        <f ca="1">IF('Clinic Model'!$P$16="Annuity",-IFERROR(PPMT(D2_I/12,$C171,D2_T,OFFSET(Z$131,,-$C171+1),0),),IFERROR(IF($C171=0,0,OFFSET(Z$131,,-$C171+1)/D2_T),0))</f>
        <v>0</v>
      </c>
      <c r="AB171" s="548">
        <f ca="1">IF('Clinic Model'!$P$16="Annuity",-IFERROR(PPMT(D2_I/12,$C171,D2_T,OFFSET(AA$131,,-$C171+1),0),),IFERROR(IF($C171=0,0,OFFSET(AA$131,,-$C171+1)/D2_T),0))</f>
        <v>0</v>
      </c>
      <c r="AC171" s="548">
        <f ca="1">IF('Clinic Model'!$P$16="Annuity",-IFERROR(PPMT(D2_I/12,$C171,D2_T,OFFSET(AB$131,,-$C171+1),0),),IFERROR(IF($C171=0,0,OFFSET(AB$131,,-$C171+1)/D2_T),0))</f>
        <v>0</v>
      </c>
      <c r="AD171" s="548">
        <f ca="1">IF('Clinic Model'!$P$16="Annuity",-IFERROR(PPMT(D2_I/12,$C171,D2_T,OFFSET(AC$131,,-$C171+1),0),),IFERROR(IF($C171=0,0,OFFSET(AC$131,,-$C171+1)/D2_T),0))</f>
        <v>0</v>
      </c>
      <c r="AE171" s="548">
        <f ca="1">IF('Clinic Model'!$P$16="Annuity",-IFERROR(PPMT(D2_I/12,$C171,D2_T,OFFSET(AD$131,,-$C171+1),0),),IFERROR(IF($C171=0,0,OFFSET(AD$131,,-$C171+1)/D2_T),0))</f>
        <v>0</v>
      </c>
      <c r="AF171" s="548">
        <f ca="1">IF('Clinic Model'!$P$16="Annuity",-IFERROR(PPMT(D2_I/12,$C171,D2_T,OFFSET(AE$131,,-$C171+1),0),),IFERROR(IF($C171=0,0,OFFSET(AE$131,,-$C171+1)/D2_T),0))</f>
        <v>0</v>
      </c>
      <c r="AG171" s="548">
        <f ca="1">IF('Clinic Model'!$P$16="Annuity",-IFERROR(PPMT(D2_I/12,$C171,D2_T,OFFSET(AF$131,,-$C171+1),0),),IFERROR(IF($C171=0,0,OFFSET(AF$131,,-$C171+1)/D2_T),0))</f>
        <v>0</v>
      </c>
      <c r="AH171" s="548">
        <f ca="1">IF('Clinic Model'!$P$16="Annuity",-IFERROR(PPMT(D2_I/12,$C171,D2_T,OFFSET(AG$131,,-$C171+1),0),),IFERROR(IF($C171=0,0,OFFSET(AG$131,,-$C171+1)/D2_T),0))</f>
        <v>0</v>
      </c>
      <c r="AI171" s="548">
        <f ca="1">IF('Clinic Model'!$P$16="Annuity",-IFERROR(PPMT(D2_I/12,$C171,D2_T,OFFSET(AH$131,,-$C171+1),0),),IFERROR(IF($C171=0,0,OFFSET(AH$131,,-$C171+1)/D2_T),0))</f>
        <v>0</v>
      </c>
      <c r="AJ171" s="548">
        <f ca="1">IF('Clinic Model'!$P$16="Annuity",-IFERROR(PPMT(D2_I/12,$C171,D2_T,OFFSET(AI$131,,-$C171+1),0),),IFERROR(IF($C171=0,0,OFFSET(AI$131,,-$C171+1)/D2_T),0))</f>
        <v>0</v>
      </c>
      <c r="AK171" s="548">
        <f ca="1">IF('Clinic Model'!$P$16="Annuity",-IFERROR(PPMT(D2_I/12,$C171,D2_T,OFFSET(AJ$131,,-$C171+1),0),),IFERROR(IF($C171=0,0,OFFSET(AJ$131,,-$C171+1)/D2_T),0))</f>
        <v>0</v>
      </c>
      <c r="AL171" s="548">
        <f ca="1">IF('Clinic Model'!$P$16="Annuity",-IFERROR(PPMT(D2_I/12,$C171,D2_T,OFFSET(AK$131,,-$C171+1),0),),IFERROR(IF($C171=0,0,OFFSET(AK$131,,-$C171+1)/D2_T),0))</f>
        <v>0</v>
      </c>
      <c r="AM171" s="548">
        <f ca="1">IF('Clinic Model'!$P$16="Annuity",-IFERROR(PPMT(D2_I/12,$C171,D2_T,OFFSET(AL$131,,-$C171+1),0),),IFERROR(IF($C171=0,0,OFFSET(AL$131,,-$C171+1)/D2_T),0))</f>
        <v>0</v>
      </c>
      <c r="AN171" s="548">
        <f ca="1">IF('Clinic Model'!$P$16="Annuity",-IFERROR(PPMT(D2_I/12,$C171,D2_T,OFFSET(AM$131,,-$C171+1),0),),IFERROR(IF($C171=0,0,OFFSET(AM$131,,-$C171+1)/D2_T),0))</f>
        <v>0</v>
      </c>
      <c r="AO171" s="548">
        <f ca="1">IF('Clinic Model'!$P$16="Annuity",-IFERROR(PPMT(D2_I/12,$C171,D2_T,OFFSET(AN$131,,-$C171+1),0),),IFERROR(IF($C171=0,0,OFFSET(AN$131,,-$C171+1)/D2_T),0))</f>
        <v>0</v>
      </c>
      <c r="AP171" s="548">
        <f ca="1">IF('Clinic Model'!$P$16="Annuity",-IFERROR(PPMT(D2_I/12,$C171,D2_T,OFFSET(AO$131,,-$C171+1),0),),IFERROR(IF($C171=0,0,OFFSET(AO$131,,-$C171+1)/D2_T),0))</f>
        <v>0</v>
      </c>
      <c r="AQ171" s="548">
        <f ca="1">IF('Clinic Model'!$P$16="Annuity",-IFERROR(PPMT(D2_I/12,$C171,D2_T,OFFSET(AP$131,,-$C171+1),0),),IFERROR(IF($C171=0,0,OFFSET(AP$131,,-$C171+1)/D2_T),0))</f>
        <v>0</v>
      </c>
      <c r="AR171" s="548">
        <f ca="1">IF('Clinic Model'!$P$16="Annuity",-IFERROR(PPMT(D2_I/12,$C171,D2_T,OFFSET(AQ$131,,-$C171+1),0),),IFERROR(IF($C171=0,0,OFFSET(AQ$131,,-$C171+1)/D2_T),0))</f>
        <v>0</v>
      </c>
      <c r="AS171" s="548">
        <f ca="1">IF('Clinic Model'!$P$16="Annuity",-IFERROR(PPMT(D2_I/12,$C171,D2_T,OFFSET(AR$131,,-$C171+1),0),),IFERROR(IF($C171=0,0,OFFSET(AR$131,,-$C171+1)/D2_T),0))</f>
        <v>0</v>
      </c>
      <c r="AT171" s="548">
        <f ca="1">IF('Clinic Model'!$P$16="Annuity",-IFERROR(PPMT(D2_I/12,$C171,D2_T,OFFSET(AS$131,,-$C171+1),0),),IFERROR(IF($C171=0,0,OFFSET(AS$131,,-$C171+1)/D2_T),0))</f>
        <v>0</v>
      </c>
      <c r="AU171" s="548">
        <f ca="1">IF('Clinic Model'!$P$16="Annuity",-IFERROR(PPMT(D2_I/12,$C171,D2_T,OFFSET(AT$131,,-$C171+1),0),),IFERROR(IF($C171=0,0,OFFSET(AT$131,,-$C171+1)/D2_T),0))</f>
        <v>0</v>
      </c>
      <c r="AV171" s="548">
        <f ca="1">IF('Clinic Model'!$P$16="Annuity",-IFERROR(PPMT(D2_I/12,$C171,D2_T,OFFSET(AU$131,,-$C171+1),0),),IFERROR(IF($C171=0,0,OFFSET(AU$131,,-$C171+1)/D2_T),0))</f>
        <v>0</v>
      </c>
      <c r="AW171" s="548">
        <f ca="1">IF('Clinic Model'!$P$16="Annuity",-IFERROR(PPMT(D2_I/12,$C171,D2_T,OFFSET(AV$131,,-$C171+1),0),),IFERROR(IF($C171=0,0,OFFSET(AV$131,,-$C171+1)/D2_T),0))</f>
        <v>0</v>
      </c>
      <c r="AX171" s="548">
        <f ca="1">IF('Clinic Model'!$P$16="Annuity",-IFERROR(PPMT(D2_I/12,$C171,D2_T,OFFSET(AW$131,,-$C171+1),0),),IFERROR(IF($C171=0,0,OFFSET(AW$131,,-$C171+1)/D2_T),0))</f>
        <v>0</v>
      </c>
      <c r="AY171" s="548">
        <f ca="1">IF('Clinic Model'!$P$16="Annuity",-IFERROR(PPMT(D2_I/12,$C171,D2_T,OFFSET(AX$131,,-$C171+1),0),),IFERROR(IF($C171=0,0,OFFSET(AX$131,,-$C171+1)/D2_T),0))</f>
        <v>0</v>
      </c>
      <c r="AZ171" s="548">
        <f ca="1">IF('Clinic Model'!$P$16="Annuity",-IFERROR(PPMT(D2_I/12,$C171,D2_T,OFFSET(AY$131,,-$C171+1),0),),IFERROR(IF($C171=0,0,OFFSET(AY$131,,-$C171+1)/D2_T),0))</f>
        <v>0</v>
      </c>
      <c r="BA171" s="548">
        <f ca="1">IF('Clinic Model'!$P$16="Annuity",-IFERROR(PPMT(D2_I/12,$C171,D2_T,OFFSET(AZ$131,,-$C171+1),0),),IFERROR(IF($C171=0,0,OFFSET(AZ$131,,-$C171+1)/D2_T),0))</f>
        <v>0</v>
      </c>
      <c r="BB171" s="548">
        <f ca="1">IF('Clinic Model'!$P$16="Annuity",-IFERROR(PPMT(D2_I/12,$C171,D2_T,OFFSET(BA$131,,-$C171+1),0),),IFERROR(IF($C171=0,0,OFFSET(BA$131,,-$C171+1)/D2_T),0))</f>
        <v>0</v>
      </c>
      <c r="BC171" s="548">
        <f ca="1">IF('Clinic Model'!$P$16="Annuity",-IFERROR(PPMT(D2_I/12,$C171,D2_T,OFFSET(BB$131,,-$C171+1),0),),IFERROR(IF($C171=0,0,OFFSET(BB$131,,-$C171+1)/D2_T),0))</f>
        <v>0</v>
      </c>
      <c r="BD171" s="548">
        <f ca="1">IF('Clinic Model'!$P$16="Annuity",-IFERROR(PPMT(D2_I/12,$C171,D2_T,OFFSET(BC$131,,-$C171+1),0),),IFERROR(IF($C171=0,0,OFFSET(BC$131,,-$C171+1)/D2_T),0))</f>
        <v>0</v>
      </c>
      <c r="BE171" s="548">
        <f ca="1">IF('Clinic Model'!$P$16="Annuity",-IFERROR(PPMT(D2_I/12,$C171,D2_T,OFFSET(BD$131,,-$C171+1),0),),IFERROR(IF($C171=0,0,OFFSET(BD$131,,-$C171+1)/D2_T),0))</f>
        <v>0</v>
      </c>
      <c r="BF171" s="548">
        <f ca="1">IF('Clinic Model'!$P$16="Annuity",-IFERROR(PPMT(D2_I/12,$C171,D2_T,OFFSET(BE$131,,-$C171+1),0),),IFERROR(IF($C171=0,0,OFFSET(BE$131,,-$C171+1)/D2_T),0))</f>
        <v>0</v>
      </c>
      <c r="BG171" s="548">
        <f ca="1">IF('Clinic Model'!$P$16="Annuity",-IFERROR(PPMT(D2_I/12,$C171,D2_T,OFFSET(BF$131,,-$C171+1),0),),IFERROR(IF($C171=0,0,OFFSET(BF$131,,-$C171+1)/D2_T),0))</f>
        <v>0</v>
      </c>
      <c r="BH171" s="548">
        <f ca="1">IF('Clinic Model'!$P$16="Annuity",-IFERROR(PPMT(D2_I/12,$C171,D2_T,OFFSET(BG$131,,-$C171+1),0),),IFERROR(IF($C171=0,0,OFFSET(BG$131,,-$C171+1)/D2_T),0))</f>
        <v>0</v>
      </c>
      <c r="BI171" s="548">
        <f ca="1">IF('Clinic Model'!$P$16="Annuity",-IFERROR(PPMT(D2_I/12,$C171,D2_T,OFFSET(BH$131,,-$C171+1),0),),IFERROR(IF($C171=0,0,OFFSET(BH$131,,-$C171+1)/D2_T),0))</f>
        <v>0</v>
      </c>
      <c r="BJ171" s="548">
        <f ca="1">IF('Clinic Model'!$P$16="Annuity",-IFERROR(PPMT(D2_I/12,$C171,D2_T,OFFSET(BI$131,,-$C171+1),0),),IFERROR(IF($C171=0,0,OFFSET(BI$131,,-$C171+1)/D2_T),0))</f>
        <v>0</v>
      </c>
      <c r="BK171" s="548">
        <f ca="1">IF('Clinic Model'!$P$16="Annuity",-IFERROR(PPMT(D2_I/12,$C171,D2_T,OFFSET(BJ$131,,-$C171+1),0),),IFERROR(IF($C171=0,0,OFFSET(BJ$131,,-$C171+1)/D2_T),0))</f>
        <v>0</v>
      </c>
      <c r="BL171" s="548">
        <f ca="1">IF('Clinic Model'!$P$16="Annuity",-IFERROR(PPMT(D2_I/12,$C171,D2_T,OFFSET(BK$131,,-$C171+1),0),),IFERROR(IF($C171=0,0,OFFSET(BK$131,,-$C171+1)/D2_T),0))</f>
        <v>0</v>
      </c>
    </row>
    <row r="172" spans="1:64" ht="10.5" hidden="1" customHeight="1" outlineLevel="1" x14ac:dyDescent="0.3">
      <c r="A172" s="105"/>
      <c r="B172" s="504"/>
      <c r="C172" s="105">
        <f t="shared" si="13"/>
        <v>0</v>
      </c>
      <c r="E172" s="548">
        <f ca="1">IF('Clinic Model'!$P$16="Annuity",-IFERROR(PPMT(D2_I/12,$C172,D2_T,OFFSET(D$131,,-$C172+1),0),),IFERROR(IF($C172=0,0,OFFSET(D$131,,-$C172+1)/D2_T),0))</f>
        <v>0</v>
      </c>
      <c r="F172" s="548">
        <f ca="1">IF('Clinic Model'!$P$16="Annuity",-IFERROR(PPMT(D2_I/12,$C172,D2_T,OFFSET(E$131,,-$C172+1),0),),IFERROR(IF($C172=0,0,OFFSET(E$131,,-$C172+1)/D2_T),0))</f>
        <v>0</v>
      </c>
      <c r="G172" s="548">
        <f ca="1">IF('Clinic Model'!$P$16="Annuity",-IFERROR(PPMT(D2_I/12,$C172,D2_T,OFFSET(F$131,,-$C172+1),0),),IFERROR(IF($C172=0,0,OFFSET(F$131,,-$C172+1)/D2_T),0))</f>
        <v>0</v>
      </c>
      <c r="H172" s="548">
        <f ca="1">IF('Clinic Model'!$P$16="Annuity",-IFERROR(PPMT(D2_I/12,$C172,D2_T,OFFSET(G$131,,-$C172+1),0),),IFERROR(IF($C172=0,0,OFFSET(G$131,,-$C172+1)/D2_T),0))</f>
        <v>0</v>
      </c>
      <c r="I172" s="548">
        <f ca="1">IF('Clinic Model'!$P$16="Annuity",-IFERROR(PPMT(D2_I/12,$C172,D2_T,OFFSET(H$131,,-$C172+1),0),),IFERROR(IF($C172=0,0,OFFSET(H$131,,-$C172+1)/D2_T),0))</f>
        <v>0</v>
      </c>
      <c r="J172" s="548">
        <f ca="1">IF('Clinic Model'!$P$16="Annuity",-IFERROR(PPMT(D2_I/12,$C172,D2_T,OFFSET(I$131,,-$C172+1),0),),IFERROR(IF($C172=0,0,OFFSET(I$131,,-$C172+1)/D2_T),0))</f>
        <v>0</v>
      </c>
      <c r="K172" s="548">
        <f ca="1">IF('Clinic Model'!$P$16="Annuity",-IFERROR(PPMT(D2_I/12,$C172,D2_T,OFFSET(J$131,,-$C172+1),0),),IFERROR(IF($C172=0,0,OFFSET(J$131,,-$C172+1)/D2_T),0))</f>
        <v>0</v>
      </c>
      <c r="L172" s="548">
        <f ca="1">IF('Clinic Model'!$P$16="Annuity",-IFERROR(PPMT(D2_I/12,$C172,D2_T,OFFSET(K$131,,-$C172+1),0),),IFERROR(IF($C172=0,0,OFFSET(K$131,,-$C172+1)/D2_T),0))</f>
        <v>0</v>
      </c>
      <c r="M172" s="548">
        <f ca="1">IF('Clinic Model'!$P$16="Annuity",-IFERROR(PPMT(D2_I/12,$C172,D2_T,OFFSET(L$131,,-$C172+1),0),),IFERROR(IF($C172=0,0,OFFSET(L$131,,-$C172+1)/D2_T),0))</f>
        <v>0</v>
      </c>
      <c r="N172" s="548">
        <f ca="1">IF('Clinic Model'!$P$16="Annuity",-IFERROR(PPMT(D2_I/12,$C172,D2_T,OFFSET(M$131,,-$C172+1),0),),IFERROR(IF($C172=0,0,OFFSET(M$131,,-$C172+1)/D2_T),0))</f>
        <v>0</v>
      </c>
      <c r="O172" s="548">
        <f ca="1">IF('Clinic Model'!$P$16="Annuity",-IFERROR(PPMT(D2_I/12,$C172,D2_T,OFFSET(N$131,,-$C172+1),0),),IFERROR(IF($C172=0,0,OFFSET(N$131,,-$C172+1)/D2_T),0))</f>
        <v>0</v>
      </c>
      <c r="P172" s="548">
        <f ca="1">IF('Clinic Model'!$P$16="Annuity",-IFERROR(PPMT(D2_I/12,$C172,D2_T,OFFSET(O$131,,-$C172+1),0),),IFERROR(IF($C172=0,0,OFFSET(O$131,,-$C172+1)/D2_T),0))</f>
        <v>0</v>
      </c>
      <c r="Q172" s="548">
        <f ca="1">IF('Clinic Model'!$P$16="Annuity",-IFERROR(PPMT(D2_I/12,$C172,D2_T,OFFSET(P$131,,-$C172+1),0),),IFERROR(IF($C172=0,0,OFFSET(P$131,,-$C172+1)/D2_T),0))</f>
        <v>0</v>
      </c>
      <c r="R172" s="548">
        <f ca="1">IF('Clinic Model'!$P$16="Annuity",-IFERROR(PPMT(D2_I/12,$C172,D2_T,OFFSET(Q$131,,-$C172+1),0),),IFERROR(IF($C172=0,0,OFFSET(Q$131,,-$C172+1)/D2_T),0))</f>
        <v>0</v>
      </c>
      <c r="S172" s="548">
        <f ca="1">IF('Clinic Model'!$P$16="Annuity",-IFERROR(PPMT(D2_I/12,$C172,D2_T,OFFSET(R$131,,-$C172+1),0),),IFERROR(IF($C172=0,0,OFFSET(R$131,,-$C172+1)/D2_T),0))</f>
        <v>0</v>
      </c>
      <c r="T172" s="548">
        <f ca="1">IF('Clinic Model'!$P$16="Annuity",-IFERROR(PPMT(D2_I/12,$C172,D2_T,OFFSET(S$131,,-$C172+1),0),),IFERROR(IF($C172=0,0,OFFSET(S$131,,-$C172+1)/D2_T),0))</f>
        <v>0</v>
      </c>
      <c r="U172" s="548">
        <f ca="1">IF('Clinic Model'!$P$16="Annuity",-IFERROR(PPMT(D2_I/12,$C172,D2_T,OFFSET(T$131,,-$C172+1),0),),IFERROR(IF($C172=0,0,OFFSET(T$131,,-$C172+1)/D2_T),0))</f>
        <v>0</v>
      </c>
      <c r="V172" s="548">
        <f ca="1">IF('Clinic Model'!$P$16="Annuity",-IFERROR(PPMT(D2_I/12,$C172,D2_T,OFFSET(U$131,,-$C172+1),0),),IFERROR(IF($C172=0,0,OFFSET(U$131,,-$C172+1)/D2_T),0))</f>
        <v>0</v>
      </c>
      <c r="W172" s="548">
        <f ca="1">IF('Clinic Model'!$P$16="Annuity",-IFERROR(PPMT(D2_I/12,$C172,D2_T,OFFSET(V$131,,-$C172+1),0),),IFERROR(IF($C172=0,0,OFFSET(V$131,,-$C172+1)/D2_T),0))</f>
        <v>0</v>
      </c>
      <c r="X172" s="548">
        <f ca="1">IF('Clinic Model'!$P$16="Annuity",-IFERROR(PPMT(D2_I/12,$C172,D2_T,OFFSET(W$131,,-$C172+1),0),),IFERROR(IF($C172=0,0,OFFSET(W$131,,-$C172+1)/D2_T),0))</f>
        <v>0</v>
      </c>
      <c r="Y172" s="548">
        <f ca="1">IF('Clinic Model'!$P$16="Annuity",-IFERROR(PPMT(D2_I/12,$C172,D2_T,OFFSET(X$131,,-$C172+1),0),),IFERROR(IF($C172=0,0,OFFSET(X$131,,-$C172+1)/D2_T),0))</f>
        <v>0</v>
      </c>
      <c r="Z172" s="548">
        <f ca="1">IF('Clinic Model'!$P$16="Annuity",-IFERROR(PPMT(D2_I/12,$C172,D2_T,OFFSET(Y$131,,-$C172+1),0),),IFERROR(IF($C172=0,0,OFFSET(Y$131,,-$C172+1)/D2_T),0))</f>
        <v>0</v>
      </c>
      <c r="AA172" s="548">
        <f ca="1">IF('Clinic Model'!$P$16="Annuity",-IFERROR(PPMT(D2_I/12,$C172,D2_T,OFFSET(Z$131,,-$C172+1),0),),IFERROR(IF($C172=0,0,OFFSET(Z$131,,-$C172+1)/D2_T),0))</f>
        <v>0</v>
      </c>
      <c r="AB172" s="548">
        <f ca="1">IF('Clinic Model'!$P$16="Annuity",-IFERROR(PPMT(D2_I/12,$C172,D2_T,OFFSET(AA$131,,-$C172+1),0),),IFERROR(IF($C172=0,0,OFFSET(AA$131,,-$C172+1)/D2_T),0))</f>
        <v>0</v>
      </c>
      <c r="AC172" s="548">
        <f ca="1">IF('Clinic Model'!$P$16="Annuity",-IFERROR(PPMT(D2_I/12,$C172,D2_T,OFFSET(AB$131,,-$C172+1),0),),IFERROR(IF($C172=0,0,OFFSET(AB$131,,-$C172+1)/D2_T),0))</f>
        <v>0</v>
      </c>
      <c r="AD172" s="548">
        <f ca="1">IF('Clinic Model'!$P$16="Annuity",-IFERROR(PPMT(D2_I/12,$C172,D2_T,OFFSET(AC$131,,-$C172+1),0),),IFERROR(IF($C172=0,0,OFFSET(AC$131,,-$C172+1)/D2_T),0))</f>
        <v>0</v>
      </c>
      <c r="AE172" s="548">
        <f ca="1">IF('Clinic Model'!$P$16="Annuity",-IFERROR(PPMT(D2_I/12,$C172,D2_T,OFFSET(AD$131,,-$C172+1),0),),IFERROR(IF($C172=0,0,OFFSET(AD$131,,-$C172+1)/D2_T),0))</f>
        <v>0</v>
      </c>
      <c r="AF172" s="548">
        <f ca="1">IF('Clinic Model'!$P$16="Annuity",-IFERROR(PPMT(D2_I/12,$C172,D2_T,OFFSET(AE$131,,-$C172+1),0),),IFERROR(IF($C172=0,0,OFFSET(AE$131,,-$C172+1)/D2_T),0))</f>
        <v>0</v>
      </c>
      <c r="AG172" s="548">
        <f ca="1">IF('Clinic Model'!$P$16="Annuity",-IFERROR(PPMT(D2_I/12,$C172,D2_T,OFFSET(AF$131,,-$C172+1),0),),IFERROR(IF($C172=0,0,OFFSET(AF$131,,-$C172+1)/D2_T),0))</f>
        <v>0</v>
      </c>
      <c r="AH172" s="548">
        <f ca="1">IF('Clinic Model'!$P$16="Annuity",-IFERROR(PPMT(D2_I/12,$C172,D2_T,OFFSET(AG$131,,-$C172+1),0),),IFERROR(IF($C172=0,0,OFFSET(AG$131,,-$C172+1)/D2_T),0))</f>
        <v>0</v>
      </c>
      <c r="AI172" s="548">
        <f ca="1">IF('Clinic Model'!$P$16="Annuity",-IFERROR(PPMT(D2_I/12,$C172,D2_T,OFFSET(AH$131,,-$C172+1),0),),IFERROR(IF($C172=0,0,OFFSET(AH$131,,-$C172+1)/D2_T),0))</f>
        <v>0</v>
      </c>
      <c r="AJ172" s="548">
        <f ca="1">IF('Clinic Model'!$P$16="Annuity",-IFERROR(PPMT(D2_I/12,$C172,D2_T,OFFSET(AI$131,,-$C172+1),0),),IFERROR(IF($C172=0,0,OFFSET(AI$131,,-$C172+1)/D2_T),0))</f>
        <v>0</v>
      </c>
      <c r="AK172" s="548">
        <f ca="1">IF('Clinic Model'!$P$16="Annuity",-IFERROR(PPMT(D2_I/12,$C172,D2_T,OFFSET(AJ$131,,-$C172+1),0),),IFERROR(IF($C172=0,0,OFFSET(AJ$131,,-$C172+1)/D2_T),0))</f>
        <v>0</v>
      </c>
      <c r="AL172" s="548">
        <f ca="1">IF('Clinic Model'!$P$16="Annuity",-IFERROR(PPMT(D2_I/12,$C172,D2_T,OFFSET(AK$131,,-$C172+1),0),),IFERROR(IF($C172=0,0,OFFSET(AK$131,,-$C172+1)/D2_T),0))</f>
        <v>0</v>
      </c>
      <c r="AM172" s="548">
        <f ca="1">IF('Clinic Model'!$P$16="Annuity",-IFERROR(PPMT(D2_I/12,$C172,D2_T,OFFSET(AL$131,,-$C172+1),0),),IFERROR(IF($C172=0,0,OFFSET(AL$131,,-$C172+1)/D2_T),0))</f>
        <v>0</v>
      </c>
      <c r="AN172" s="548">
        <f ca="1">IF('Clinic Model'!$P$16="Annuity",-IFERROR(PPMT(D2_I/12,$C172,D2_T,OFFSET(AM$131,,-$C172+1),0),),IFERROR(IF($C172=0,0,OFFSET(AM$131,,-$C172+1)/D2_T),0))</f>
        <v>0</v>
      </c>
      <c r="AO172" s="548">
        <f ca="1">IF('Clinic Model'!$P$16="Annuity",-IFERROR(PPMT(D2_I/12,$C172,D2_T,OFFSET(AN$131,,-$C172+1),0),),IFERROR(IF($C172=0,0,OFFSET(AN$131,,-$C172+1)/D2_T),0))</f>
        <v>0</v>
      </c>
      <c r="AP172" s="548">
        <f ca="1">IF('Clinic Model'!$P$16="Annuity",-IFERROR(PPMT(D2_I/12,$C172,D2_T,OFFSET(AO$131,,-$C172+1),0),),IFERROR(IF($C172=0,0,OFFSET(AO$131,,-$C172+1)/D2_T),0))</f>
        <v>0</v>
      </c>
      <c r="AQ172" s="548">
        <f ca="1">IF('Clinic Model'!$P$16="Annuity",-IFERROR(PPMT(D2_I/12,$C172,D2_T,OFFSET(AP$131,,-$C172+1),0),),IFERROR(IF($C172=0,0,OFFSET(AP$131,,-$C172+1)/D2_T),0))</f>
        <v>0</v>
      </c>
      <c r="AR172" s="548">
        <f ca="1">IF('Clinic Model'!$P$16="Annuity",-IFERROR(PPMT(D2_I/12,$C172,D2_T,OFFSET(AQ$131,,-$C172+1),0),),IFERROR(IF($C172=0,0,OFFSET(AQ$131,,-$C172+1)/D2_T),0))</f>
        <v>0</v>
      </c>
      <c r="AS172" s="548">
        <f ca="1">IF('Clinic Model'!$P$16="Annuity",-IFERROR(PPMT(D2_I/12,$C172,D2_T,OFFSET(AR$131,,-$C172+1),0),),IFERROR(IF($C172=0,0,OFFSET(AR$131,,-$C172+1)/D2_T),0))</f>
        <v>0</v>
      </c>
      <c r="AT172" s="548">
        <f ca="1">IF('Clinic Model'!$P$16="Annuity",-IFERROR(PPMT(D2_I/12,$C172,D2_T,OFFSET(AS$131,,-$C172+1),0),),IFERROR(IF($C172=0,0,OFFSET(AS$131,,-$C172+1)/D2_T),0))</f>
        <v>0</v>
      </c>
      <c r="AU172" s="548">
        <f ca="1">IF('Clinic Model'!$P$16="Annuity",-IFERROR(PPMT(D2_I/12,$C172,D2_T,OFFSET(AT$131,,-$C172+1),0),),IFERROR(IF($C172=0,0,OFFSET(AT$131,,-$C172+1)/D2_T),0))</f>
        <v>0</v>
      </c>
      <c r="AV172" s="548">
        <f ca="1">IF('Clinic Model'!$P$16="Annuity",-IFERROR(PPMT(D2_I/12,$C172,D2_T,OFFSET(AU$131,,-$C172+1),0),),IFERROR(IF($C172=0,0,OFFSET(AU$131,,-$C172+1)/D2_T),0))</f>
        <v>0</v>
      </c>
      <c r="AW172" s="548">
        <f ca="1">IF('Clinic Model'!$P$16="Annuity",-IFERROR(PPMT(D2_I/12,$C172,D2_T,OFFSET(AV$131,,-$C172+1),0),),IFERROR(IF($C172=0,0,OFFSET(AV$131,,-$C172+1)/D2_T),0))</f>
        <v>0</v>
      </c>
      <c r="AX172" s="548">
        <f ca="1">IF('Clinic Model'!$P$16="Annuity",-IFERROR(PPMT(D2_I/12,$C172,D2_T,OFFSET(AW$131,,-$C172+1),0),),IFERROR(IF($C172=0,0,OFFSET(AW$131,,-$C172+1)/D2_T),0))</f>
        <v>0</v>
      </c>
      <c r="AY172" s="548">
        <f ca="1">IF('Clinic Model'!$P$16="Annuity",-IFERROR(PPMT(D2_I/12,$C172,D2_T,OFFSET(AX$131,,-$C172+1),0),),IFERROR(IF($C172=0,0,OFFSET(AX$131,,-$C172+1)/D2_T),0))</f>
        <v>0</v>
      </c>
      <c r="AZ172" s="548">
        <f ca="1">IF('Clinic Model'!$P$16="Annuity",-IFERROR(PPMT(D2_I/12,$C172,D2_T,OFFSET(AY$131,,-$C172+1),0),),IFERROR(IF($C172=0,0,OFFSET(AY$131,,-$C172+1)/D2_T),0))</f>
        <v>0</v>
      </c>
      <c r="BA172" s="548">
        <f ca="1">IF('Clinic Model'!$P$16="Annuity",-IFERROR(PPMT(D2_I/12,$C172,D2_T,OFFSET(AZ$131,,-$C172+1),0),),IFERROR(IF($C172=0,0,OFFSET(AZ$131,,-$C172+1)/D2_T),0))</f>
        <v>0</v>
      </c>
      <c r="BB172" s="548">
        <f ca="1">IF('Clinic Model'!$P$16="Annuity",-IFERROR(PPMT(D2_I/12,$C172,D2_T,OFFSET(BA$131,,-$C172+1),0),),IFERROR(IF($C172=0,0,OFFSET(BA$131,,-$C172+1)/D2_T),0))</f>
        <v>0</v>
      </c>
      <c r="BC172" s="548">
        <f ca="1">IF('Clinic Model'!$P$16="Annuity",-IFERROR(PPMT(D2_I/12,$C172,D2_T,OFFSET(BB$131,,-$C172+1),0),),IFERROR(IF($C172=0,0,OFFSET(BB$131,,-$C172+1)/D2_T),0))</f>
        <v>0</v>
      </c>
      <c r="BD172" s="548">
        <f ca="1">IF('Clinic Model'!$P$16="Annuity",-IFERROR(PPMT(D2_I/12,$C172,D2_T,OFFSET(BC$131,,-$C172+1),0),),IFERROR(IF($C172=0,0,OFFSET(BC$131,,-$C172+1)/D2_T),0))</f>
        <v>0</v>
      </c>
      <c r="BE172" s="548">
        <f ca="1">IF('Clinic Model'!$P$16="Annuity",-IFERROR(PPMT(D2_I/12,$C172,D2_T,OFFSET(BD$131,,-$C172+1),0),),IFERROR(IF($C172=0,0,OFFSET(BD$131,,-$C172+1)/D2_T),0))</f>
        <v>0</v>
      </c>
      <c r="BF172" s="548">
        <f ca="1">IF('Clinic Model'!$P$16="Annuity",-IFERROR(PPMT(D2_I/12,$C172,D2_T,OFFSET(BE$131,,-$C172+1),0),),IFERROR(IF($C172=0,0,OFFSET(BE$131,,-$C172+1)/D2_T),0))</f>
        <v>0</v>
      </c>
      <c r="BG172" s="548">
        <f ca="1">IF('Clinic Model'!$P$16="Annuity",-IFERROR(PPMT(D2_I/12,$C172,D2_T,OFFSET(BF$131,,-$C172+1),0),),IFERROR(IF($C172=0,0,OFFSET(BF$131,,-$C172+1)/D2_T),0))</f>
        <v>0</v>
      </c>
      <c r="BH172" s="548">
        <f ca="1">IF('Clinic Model'!$P$16="Annuity",-IFERROR(PPMT(D2_I/12,$C172,D2_T,OFFSET(BG$131,,-$C172+1),0),),IFERROR(IF($C172=0,0,OFFSET(BG$131,,-$C172+1)/D2_T),0))</f>
        <v>0</v>
      </c>
      <c r="BI172" s="548">
        <f ca="1">IF('Clinic Model'!$P$16="Annuity",-IFERROR(PPMT(D2_I/12,$C172,D2_T,OFFSET(BH$131,,-$C172+1),0),),IFERROR(IF($C172=0,0,OFFSET(BH$131,,-$C172+1)/D2_T),0))</f>
        <v>0</v>
      </c>
      <c r="BJ172" s="548">
        <f ca="1">IF('Clinic Model'!$P$16="Annuity",-IFERROR(PPMT(D2_I/12,$C172,D2_T,OFFSET(BI$131,,-$C172+1),0),),IFERROR(IF($C172=0,0,OFFSET(BI$131,,-$C172+1)/D2_T),0))</f>
        <v>0</v>
      </c>
      <c r="BK172" s="548">
        <f ca="1">IF('Clinic Model'!$P$16="Annuity",-IFERROR(PPMT(D2_I/12,$C172,D2_T,OFFSET(BJ$131,,-$C172+1),0),),IFERROR(IF($C172=0,0,OFFSET(BJ$131,,-$C172+1)/D2_T),0))</f>
        <v>0</v>
      </c>
      <c r="BL172" s="548">
        <f ca="1">IF('Clinic Model'!$P$16="Annuity",-IFERROR(PPMT(D2_I/12,$C172,D2_T,OFFSET(BK$131,,-$C172+1),0),),IFERROR(IF($C172=0,0,OFFSET(BK$131,,-$C172+1)/D2_T),0))</f>
        <v>0</v>
      </c>
    </row>
    <row r="173" spans="1:64" ht="10.5" hidden="1" customHeight="1" outlineLevel="1" x14ac:dyDescent="0.3">
      <c r="A173" s="105"/>
      <c r="B173" s="504"/>
      <c r="C173" s="105">
        <f t="shared" si="13"/>
        <v>0</v>
      </c>
      <c r="E173" s="548">
        <f ca="1">IF('Clinic Model'!$P$16="Annuity",-IFERROR(PPMT(D2_I/12,$C173,D2_T,OFFSET(D$131,,-$C173+1),0),),IFERROR(IF($C173=0,0,OFFSET(D$131,,-$C173+1)/D2_T),0))</f>
        <v>0</v>
      </c>
      <c r="F173" s="548">
        <f ca="1">IF('Clinic Model'!$P$16="Annuity",-IFERROR(PPMT(D2_I/12,$C173,D2_T,OFFSET(E$131,,-$C173+1),0),),IFERROR(IF($C173=0,0,OFFSET(E$131,,-$C173+1)/D2_T),0))</f>
        <v>0</v>
      </c>
      <c r="G173" s="548">
        <f ca="1">IF('Clinic Model'!$P$16="Annuity",-IFERROR(PPMT(D2_I/12,$C173,D2_T,OFFSET(F$131,,-$C173+1),0),),IFERROR(IF($C173=0,0,OFFSET(F$131,,-$C173+1)/D2_T),0))</f>
        <v>0</v>
      </c>
      <c r="H173" s="548">
        <f ca="1">IF('Clinic Model'!$P$16="Annuity",-IFERROR(PPMT(D2_I/12,$C173,D2_T,OFFSET(G$131,,-$C173+1),0),),IFERROR(IF($C173=0,0,OFFSET(G$131,,-$C173+1)/D2_T),0))</f>
        <v>0</v>
      </c>
      <c r="I173" s="548">
        <f ca="1">IF('Clinic Model'!$P$16="Annuity",-IFERROR(PPMT(D2_I/12,$C173,D2_T,OFFSET(H$131,,-$C173+1),0),),IFERROR(IF($C173=0,0,OFFSET(H$131,,-$C173+1)/D2_T),0))</f>
        <v>0</v>
      </c>
      <c r="J173" s="548">
        <f ca="1">IF('Clinic Model'!$P$16="Annuity",-IFERROR(PPMT(D2_I/12,$C173,D2_T,OFFSET(I$131,,-$C173+1),0),),IFERROR(IF($C173=0,0,OFFSET(I$131,,-$C173+1)/D2_T),0))</f>
        <v>0</v>
      </c>
      <c r="K173" s="548">
        <f ca="1">IF('Clinic Model'!$P$16="Annuity",-IFERROR(PPMT(D2_I/12,$C173,D2_T,OFFSET(J$131,,-$C173+1),0),),IFERROR(IF($C173=0,0,OFFSET(J$131,,-$C173+1)/D2_T),0))</f>
        <v>0</v>
      </c>
      <c r="L173" s="548">
        <f ca="1">IF('Clinic Model'!$P$16="Annuity",-IFERROR(PPMT(D2_I/12,$C173,D2_T,OFFSET(K$131,,-$C173+1),0),),IFERROR(IF($C173=0,0,OFFSET(K$131,,-$C173+1)/D2_T),0))</f>
        <v>0</v>
      </c>
      <c r="M173" s="548">
        <f ca="1">IF('Clinic Model'!$P$16="Annuity",-IFERROR(PPMT(D2_I/12,$C173,D2_T,OFFSET(L$131,,-$C173+1),0),),IFERROR(IF($C173=0,0,OFFSET(L$131,,-$C173+1)/D2_T),0))</f>
        <v>0</v>
      </c>
      <c r="N173" s="548">
        <f ca="1">IF('Clinic Model'!$P$16="Annuity",-IFERROR(PPMT(D2_I/12,$C173,D2_T,OFFSET(M$131,,-$C173+1),0),),IFERROR(IF($C173=0,0,OFFSET(M$131,,-$C173+1)/D2_T),0))</f>
        <v>0</v>
      </c>
      <c r="O173" s="548">
        <f ca="1">IF('Clinic Model'!$P$16="Annuity",-IFERROR(PPMT(D2_I/12,$C173,D2_T,OFFSET(N$131,,-$C173+1),0),),IFERROR(IF($C173=0,0,OFFSET(N$131,,-$C173+1)/D2_T),0))</f>
        <v>0</v>
      </c>
      <c r="P173" s="548">
        <f ca="1">IF('Clinic Model'!$P$16="Annuity",-IFERROR(PPMT(D2_I/12,$C173,D2_T,OFFSET(O$131,,-$C173+1),0),),IFERROR(IF($C173=0,0,OFFSET(O$131,,-$C173+1)/D2_T),0))</f>
        <v>0</v>
      </c>
      <c r="Q173" s="548">
        <f ca="1">IF('Clinic Model'!$P$16="Annuity",-IFERROR(PPMT(D2_I/12,$C173,D2_T,OFFSET(P$131,,-$C173+1),0),),IFERROR(IF($C173=0,0,OFFSET(P$131,,-$C173+1)/D2_T),0))</f>
        <v>0</v>
      </c>
      <c r="R173" s="548">
        <f ca="1">IF('Clinic Model'!$P$16="Annuity",-IFERROR(PPMT(D2_I/12,$C173,D2_T,OFFSET(Q$131,,-$C173+1),0),),IFERROR(IF($C173=0,0,OFFSET(Q$131,,-$C173+1)/D2_T),0))</f>
        <v>0</v>
      </c>
      <c r="S173" s="548">
        <f ca="1">IF('Clinic Model'!$P$16="Annuity",-IFERROR(PPMT(D2_I/12,$C173,D2_T,OFFSET(R$131,,-$C173+1),0),),IFERROR(IF($C173=0,0,OFFSET(R$131,,-$C173+1)/D2_T),0))</f>
        <v>0</v>
      </c>
      <c r="T173" s="548">
        <f ca="1">IF('Clinic Model'!$P$16="Annuity",-IFERROR(PPMT(D2_I/12,$C173,D2_T,OFFSET(S$131,,-$C173+1),0),),IFERROR(IF($C173=0,0,OFFSET(S$131,,-$C173+1)/D2_T),0))</f>
        <v>0</v>
      </c>
      <c r="U173" s="548">
        <f ca="1">IF('Clinic Model'!$P$16="Annuity",-IFERROR(PPMT(D2_I/12,$C173,D2_T,OFFSET(T$131,,-$C173+1),0),),IFERROR(IF($C173=0,0,OFFSET(T$131,,-$C173+1)/D2_T),0))</f>
        <v>0</v>
      </c>
      <c r="V173" s="548">
        <f ca="1">IF('Clinic Model'!$P$16="Annuity",-IFERROR(PPMT(D2_I/12,$C173,D2_T,OFFSET(U$131,,-$C173+1),0),),IFERROR(IF($C173=0,0,OFFSET(U$131,,-$C173+1)/D2_T),0))</f>
        <v>0</v>
      </c>
      <c r="W173" s="548">
        <f ca="1">IF('Clinic Model'!$P$16="Annuity",-IFERROR(PPMT(D2_I/12,$C173,D2_T,OFFSET(V$131,,-$C173+1),0),),IFERROR(IF($C173=0,0,OFFSET(V$131,,-$C173+1)/D2_T),0))</f>
        <v>0</v>
      </c>
      <c r="X173" s="548">
        <f ca="1">IF('Clinic Model'!$P$16="Annuity",-IFERROR(PPMT(D2_I/12,$C173,D2_T,OFFSET(W$131,,-$C173+1),0),),IFERROR(IF($C173=0,0,OFFSET(W$131,,-$C173+1)/D2_T),0))</f>
        <v>0</v>
      </c>
      <c r="Y173" s="548">
        <f ca="1">IF('Clinic Model'!$P$16="Annuity",-IFERROR(PPMT(D2_I/12,$C173,D2_T,OFFSET(X$131,,-$C173+1),0),),IFERROR(IF($C173=0,0,OFFSET(X$131,,-$C173+1)/D2_T),0))</f>
        <v>0</v>
      </c>
      <c r="Z173" s="548">
        <f ca="1">IF('Clinic Model'!$P$16="Annuity",-IFERROR(PPMT(D2_I/12,$C173,D2_T,OFFSET(Y$131,,-$C173+1),0),),IFERROR(IF($C173=0,0,OFFSET(Y$131,,-$C173+1)/D2_T),0))</f>
        <v>0</v>
      </c>
      <c r="AA173" s="548">
        <f ca="1">IF('Clinic Model'!$P$16="Annuity",-IFERROR(PPMT(D2_I/12,$C173,D2_T,OFFSET(Z$131,,-$C173+1),0),),IFERROR(IF($C173=0,0,OFFSET(Z$131,,-$C173+1)/D2_T),0))</f>
        <v>0</v>
      </c>
      <c r="AB173" s="548">
        <f ca="1">IF('Clinic Model'!$P$16="Annuity",-IFERROR(PPMT(D2_I/12,$C173,D2_T,OFFSET(AA$131,,-$C173+1),0),),IFERROR(IF($C173=0,0,OFFSET(AA$131,,-$C173+1)/D2_T),0))</f>
        <v>0</v>
      </c>
      <c r="AC173" s="548">
        <f ca="1">IF('Clinic Model'!$P$16="Annuity",-IFERROR(PPMT(D2_I/12,$C173,D2_T,OFFSET(AB$131,,-$C173+1),0),),IFERROR(IF($C173=0,0,OFFSET(AB$131,,-$C173+1)/D2_T),0))</f>
        <v>0</v>
      </c>
      <c r="AD173" s="548">
        <f ca="1">IF('Clinic Model'!$P$16="Annuity",-IFERROR(PPMT(D2_I/12,$C173,D2_T,OFFSET(AC$131,,-$C173+1),0),),IFERROR(IF($C173=0,0,OFFSET(AC$131,,-$C173+1)/D2_T),0))</f>
        <v>0</v>
      </c>
      <c r="AE173" s="548">
        <f ca="1">IF('Clinic Model'!$P$16="Annuity",-IFERROR(PPMT(D2_I/12,$C173,D2_T,OFFSET(AD$131,,-$C173+1),0),),IFERROR(IF($C173=0,0,OFFSET(AD$131,,-$C173+1)/D2_T),0))</f>
        <v>0</v>
      </c>
      <c r="AF173" s="548">
        <f ca="1">IF('Clinic Model'!$P$16="Annuity",-IFERROR(PPMT(D2_I/12,$C173,D2_T,OFFSET(AE$131,,-$C173+1),0),),IFERROR(IF($C173=0,0,OFFSET(AE$131,,-$C173+1)/D2_T),0))</f>
        <v>0</v>
      </c>
      <c r="AG173" s="548">
        <f ca="1">IF('Clinic Model'!$P$16="Annuity",-IFERROR(PPMT(D2_I/12,$C173,D2_T,OFFSET(AF$131,,-$C173+1),0),),IFERROR(IF($C173=0,0,OFFSET(AF$131,,-$C173+1)/D2_T),0))</f>
        <v>0</v>
      </c>
      <c r="AH173" s="548">
        <f ca="1">IF('Clinic Model'!$P$16="Annuity",-IFERROR(PPMT(D2_I/12,$C173,D2_T,OFFSET(AG$131,,-$C173+1),0),),IFERROR(IF($C173=0,0,OFFSET(AG$131,,-$C173+1)/D2_T),0))</f>
        <v>0</v>
      </c>
      <c r="AI173" s="548">
        <f ca="1">IF('Clinic Model'!$P$16="Annuity",-IFERROR(PPMT(D2_I/12,$C173,D2_T,OFFSET(AH$131,,-$C173+1),0),),IFERROR(IF($C173=0,0,OFFSET(AH$131,,-$C173+1)/D2_T),0))</f>
        <v>0</v>
      </c>
      <c r="AJ173" s="548">
        <f ca="1">IF('Clinic Model'!$P$16="Annuity",-IFERROR(PPMT(D2_I/12,$C173,D2_T,OFFSET(AI$131,,-$C173+1),0),),IFERROR(IF($C173=0,0,OFFSET(AI$131,,-$C173+1)/D2_T),0))</f>
        <v>0</v>
      </c>
      <c r="AK173" s="548">
        <f ca="1">IF('Clinic Model'!$P$16="Annuity",-IFERROR(PPMT(D2_I/12,$C173,D2_T,OFFSET(AJ$131,,-$C173+1),0),),IFERROR(IF($C173=0,0,OFFSET(AJ$131,,-$C173+1)/D2_T),0))</f>
        <v>0</v>
      </c>
      <c r="AL173" s="548">
        <f ca="1">IF('Clinic Model'!$P$16="Annuity",-IFERROR(PPMT(D2_I/12,$C173,D2_T,OFFSET(AK$131,,-$C173+1),0),),IFERROR(IF($C173=0,0,OFFSET(AK$131,,-$C173+1)/D2_T),0))</f>
        <v>0</v>
      </c>
      <c r="AM173" s="548">
        <f ca="1">IF('Clinic Model'!$P$16="Annuity",-IFERROR(PPMT(D2_I/12,$C173,D2_T,OFFSET(AL$131,,-$C173+1),0),),IFERROR(IF($C173=0,0,OFFSET(AL$131,,-$C173+1)/D2_T),0))</f>
        <v>0</v>
      </c>
      <c r="AN173" s="548">
        <f ca="1">IF('Clinic Model'!$P$16="Annuity",-IFERROR(PPMT(D2_I/12,$C173,D2_T,OFFSET(AM$131,,-$C173+1),0),),IFERROR(IF($C173=0,0,OFFSET(AM$131,,-$C173+1)/D2_T),0))</f>
        <v>0</v>
      </c>
      <c r="AO173" s="548">
        <f ca="1">IF('Clinic Model'!$P$16="Annuity",-IFERROR(PPMT(D2_I/12,$C173,D2_T,OFFSET(AN$131,,-$C173+1),0),),IFERROR(IF($C173=0,0,OFFSET(AN$131,,-$C173+1)/D2_T),0))</f>
        <v>0</v>
      </c>
      <c r="AP173" s="548">
        <f ca="1">IF('Clinic Model'!$P$16="Annuity",-IFERROR(PPMT(D2_I/12,$C173,D2_T,OFFSET(AO$131,,-$C173+1),0),),IFERROR(IF($C173=0,0,OFFSET(AO$131,,-$C173+1)/D2_T),0))</f>
        <v>0</v>
      </c>
      <c r="AQ173" s="548">
        <f ca="1">IF('Clinic Model'!$P$16="Annuity",-IFERROR(PPMT(D2_I/12,$C173,D2_T,OFFSET(AP$131,,-$C173+1),0),),IFERROR(IF($C173=0,0,OFFSET(AP$131,,-$C173+1)/D2_T),0))</f>
        <v>0</v>
      </c>
      <c r="AR173" s="548">
        <f ca="1">IF('Clinic Model'!$P$16="Annuity",-IFERROR(PPMT(D2_I/12,$C173,D2_T,OFFSET(AQ$131,,-$C173+1),0),),IFERROR(IF($C173=0,0,OFFSET(AQ$131,,-$C173+1)/D2_T),0))</f>
        <v>0</v>
      </c>
      <c r="AS173" s="548">
        <f ca="1">IF('Clinic Model'!$P$16="Annuity",-IFERROR(PPMT(D2_I/12,$C173,D2_T,OFFSET(AR$131,,-$C173+1),0),),IFERROR(IF($C173=0,0,OFFSET(AR$131,,-$C173+1)/D2_T),0))</f>
        <v>0</v>
      </c>
      <c r="AT173" s="548">
        <f ca="1">IF('Clinic Model'!$P$16="Annuity",-IFERROR(PPMT(D2_I/12,$C173,D2_T,OFFSET(AS$131,,-$C173+1),0),),IFERROR(IF($C173=0,0,OFFSET(AS$131,,-$C173+1)/D2_T),0))</f>
        <v>0</v>
      </c>
      <c r="AU173" s="548">
        <f ca="1">IF('Clinic Model'!$P$16="Annuity",-IFERROR(PPMT(D2_I/12,$C173,D2_T,OFFSET(AT$131,,-$C173+1),0),),IFERROR(IF($C173=0,0,OFFSET(AT$131,,-$C173+1)/D2_T),0))</f>
        <v>0</v>
      </c>
      <c r="AV173" s="548">
        <f ca="1">IF('Clinic Model'!$P$16="Annuity",-IFERROR(PPMT(D2_I/12,$C173,D2_T,OFFSET(AU$131,,-$C173+1),0),),IFERROR(IF($C173=0,0,OFFSET(AU$131,,-$C173+1)/D2_T),0))</f>
        <v>0</v>
      </c>
      <c r="AW173" s="548">
        <f ca="1">IF('Clinic Model'!$P$16="Annuity",-IFERROR(PPMT(D2_I/12,$C173,D2_T,OFFSET(AV$131,,-$C173+1),0),),IFERROR(IF($C173=0,0,OFFSET(AV$131,,-$C173+1)/D2_T),0))</f>
        <v>0</v>
      </c>
      <c r="AX173" s="548">
        <f ca="1">IF('Clinic Model'!$P$16="Annuity",-IFERROR(PPMT(D2_I/12,$C173,D2_T,OFFSET(AW$131,,-$C173+1),0),),IFERROR(IF($C173=0,0,OFFSET(AW$131,,-$C173+1)/D2_T),0))</f>
        <v>0</v>
      </c>
      <c r="AY173" s="548">
        <f ca="1">IF('Clinic Model'!$P$16="Annuity",-IFERROR(PPMT(D2_I/12,$C173,D2_T,OFFSET(AX$131,,-$C173+1),0),),IFERROR(IF($C173=0,0,OFFSET(AX$131,,-$C173+1)/D2_T),0))</f>
        <v>0</v>
      </c>
      <c r="AZ173" s="548">
        <f ca="1">IF('Clinic Model'!$P$16="Annuity",-IFERROR(PPMT(D2_I/12,$C173,D2_T,OFFSET(AY$131,,-$C173+1),0),),IFERROR(IF($C173=0,0,OFFSET(AY$131,,-$C173+1)/D2_T),0))</f>
        <v>0</v>
      </c>
      <c r="BA173" s="548">
        <f ca="1">IF('Clinic Model'!$P$16="Annuity",-IFERROR(PPMT(D2_I/12,$C173,D2_T,OFFSET(AZ$131,,-$C173+1),0),),IFERROR(IF($C173=0,0,OFFSET(AZ$131,,-$C173+1)/D2_T),0))</f>
        <v>0</v>
      </c>
      <c r="BB173" s="548">
        <f ca="1">IF('Clinic Model'!$P$16="Annuity",-IFERROR(PPMT(D2_I/12,$C173,D2_T,OFFSET(BA$131,,-$C173+1),0),),IFERROR(IF($C173=0,0,OFFSET(BA$131,,-$C173+1)/D2_T),0))</f>
        <v>0</v>
      </c>
      <c r="BC173" s="548">
        <f ca="1">IF('Clinic Model'!$P$16="Annuity",-IFERROR(PPMT(D2_I/12,$C173,D2_T,OFFSET(BB$131,,-$C173+1),0),),IFERROR(IF($C173=0,0,OFFSET(BB$131,,-$C173+1)/D2_T),0))</f>
        <v>0</v>
      </c>
      <c r="BD173" s="548">
        <f ca="1">IF('Clinic Model'!$P$16="Annuity",-IFERROR(PPMT(D2_I/12,$C173,D2_T,OFFSET(BC$131,,-$C173+1),0),),IFERROR(IF($C173=0,0,OFFSET(BC$131,,-$C173+1)/D2_T),0))</f>
        <v>0</v>
      </c>
      <c r="BE173" s="548">
        <f ca="1">IF('Clinic Model'!$P$16="Annuity",-IFERROR(PPMT(D2_I/12,$C173,D2_T,OFFSET(BD$131,,-$C173+1),0),),IFERROR(IF($C173=0,0,OFFSET(BD$131,,-$C173+1)/D2_T),0))</f>
        <v>0</v>
      </c>
      <c r="BF173" s="548">
        <f ca="1">IF('Clinic Model'!$P$16="Annuity",-IFERROR(PPMT(D2_I/12,$C173,D2_T,OFFSET(BE$131,,-$C173+1),0),),IFERROR(IF($C173=0,0,OFFSET(BE$131,,-$C173+1)/D2_T),0))</f>
        <v>0</v>
      </c>
      <c r="BG173" s="548">
        <f ca="1">IF('Clinic Model'!$P$16="Annuity",-IFERROR(PPMT(D2_I/12,$C173,D2_T,OFFSET(BF$131,,-$C173+1),0),),IFERROR(IF($C173=0,0,OFFSET(BF$131,,-$C173+1)/D2_T),0))</f>
        <v>0</v>
      </c>
      <c r="BH173" s="548">
        <f ca="1">IF('Clinic Model'!$P$16="Annuity",-IFERROR(PPMT(D2_I/12,$C173,D2_T,OFFSET(BG$131,,-$C173+1),0),),IFERROR(IF($C173=0,0,OFFSET(BG$131,,-$C173+1)/D2_T),0))</f>
        <v>0</v>
      </c>
      <c r="BI173" s="548">
        <f ca="1">IF('Clinic Model'!$P$16="Annuity",-IFERROR(PPMT(D2_I/12,$C173,D2_T,OFFSET(BH$131,,-$C173+1),0),),IFERROR(IF($C173=0,0,OFFSET(BH$131,,-$C173+1)/D2_T),0))</f>
        <v>0</v>
      </c>
      <c r="BJ173" s="548">
        <f ca="1">IF('Clinic Model'!$P$16="Annuity",-IFERROR(PPMT(D2_I/12,$C173,D2_T,OFFSET(BI$131,,-$C173+1),0),),IFERROR(IF($C173=0,0,OFFSET(BI$131,,-$C173+1)/D2_T),0))</f>
        <v>0</v>
      </c>
      <c r="BK173" s="548">
        <f ca="1">IF('Clinic Model'!$P$16="Annuity",-IFERROR(PPMT(D2_I/12,$C173,D2_T,OFFSET(BJ$131,,-$C173+1),0),),IFERROR(IF($C173=0,0,OFFSET(BJ$131,,-$C173+1)/D2_T),0))</f>
        <v>0</v>
      </c>
      <c r="BL173" s="548">
        <f ca="1">IF('Clinic Model'!$P$16="Annuity",-IFERROR(PPMT(D2_I/12,$C173,D2_T,OFFSET(BK$131,,-$C173+1),0),),IFERROR(IF($C173=0,0,OFFSET(BK$131,,-$C173+1)/D2_T),0))</f>
        <v>0</v>
      </c>
    </row>
    <row r="174" spans="1:64" ht="10.5" hidden="1" customHeight="1" outlineLevel="1" x14ac:dyDescent="0.3">
      <c r="A174" s="105"/>
      <c r="B174" s="504"/>
      <c r="C174" s="105">
        <f t="shared" si="13"/>
        <v>0</v>
      </c>
      <c r="E174" s="548">
        <f ca="1">IF('Clinic Model'!$P$16="Annuity",-IFERROR(PPMT(D2_I/12,$C174,D2_T,OFFSET(D$131,,-$C174+1),0),),IFERROR(IF($C174=0,0,OFFSET(D$131,,-$C174+1)/D2_T),0))</f>
        <v>0</v>
      </c>
      <c r="F174" s="548">
        <f ca="1">IF('Clinic Model'!$P$16="Annuity",-IFERROR(PPMT(D2_I/12,$C174,D2_T,OFFSET(E$131,,-$C174+1),0),),IFERROR(IF($C174=0,0,OFFSET(E$131,,-$C174+1)/D2_T),0))</f>
        <v>0</v>
      </c>
      <c r="G174" s="548">
        <f ca="1">IF('Clinic Model'!$P$16="Annuity",-IFERROR(PPMT(D2_I/12,$C174,D2_T,OFFSET(F$131,,-$C174+1),0),),IFERROR(IF($C174=0,0,OFFSET(F$131,,-$C174+1)/D2_T),0))</f>
        <v>0</v>
      </c>
      <c r="H174" s="548">
        <f ca="1">IF('Clinic Model'!$P$16="Annuity",-IFERROR(PPMT(D2_I/12,$C174,D2_T,OFFSET(G$131,,-$C174+1),0),),IFERROR(IF($C174=0,0,OFFSET(G$131,,-$C174+1)/D2_T),0))</f>
        <v>0</v>
      </c>
      <c r="I174" s="548">
        <f ca="1">IF('Clinic Model'!$P$16="Annuity",-IFERROR(PPMT(D2_I/12,$C174,D2_T,OFFSET(H$131,,-$C174+1),0),),IFERROR(IF($C174=0,0,OFFSET(H$131,,-$C174+1)/D2_T),0))</f>
        <v>0</v>
      </c>
      <c r="J174" s="548">
        <f ca="1">IF('Clinic Model'!$P$16="Annuity",-IFERROR(PPMT(D2_I/12,$C174,D2_T,OFFSET(I$131,,-$C174+1),0),),IFERROR(IF($C174=0,0,OFFSET(I$131,,-$C174+1)/D2_T),0))</f>
        <v>0</v>
      </c>
      <c r="K174" s="548">
        <f ca="1">IF('Clinic Model'!$P$16="Annuity",-IFERROR(PPMT(D2_I/12,$C174,D2_T,OFFSET(J$131,,-$C174+1),0),),IFERROR(IF($C174=0,0,OFFSET(J$131,,-$C174+1)/D2_T),0))</f>
        <v>0</v>
      </c>
      <c r="L174" s="548">
        <f ca="1">IF('Clinic Model'!$P$16="Annuity",-IFERROR(PPMT(D2_I/12,$C174,D2_T,OFFSET(K$131,,-$C174+1),0),),IFERROR(IF($C174=0,0,OFFSET(K$131,,-$C174+1)/D2_T),0))</f>
        <v>0</v>
      </c>
      <c r="M174" s="548">
        <f ca="1">IF('Clinic Model'!$P$16="Annuity",-IFERROR(PPMT(D2_I/12,$C174,D2_T,OFFSET(L$131,,-$C174+1),0),),IFERROR(IF($C174=0,0,OFFSET(L$131,,-$C174+1)/D2_T),0))</f>
        <v>0</v>
      </c>
      <c r="N174" s="548">
        <f ca="1">IF('Clinic Model'!$P$16="Annuity",-IFERROR(PPMT(D2_I/12,$C174,D2_T,OFFSET(M$131,,-$C174+1),0),),IFERROR(IF($C174=0,0,OFFSET(M$131,,-$C174+1)/D2_T),0))</f>
        <v>0</v>
      </c>
      <c r="O174" s="548">
        <f ca="1">IF('Clinic Model'!$P$16="Annuity",-IFERROR(PPMT(D2_I/12,$C174,D2_T,OFFSET(N$131,,-$C174+1),0),),IFERROR(IF($C174=0,0,OFFSET(N$131,,-$C174+1)/D2_T),0))</f>
        <v>0</v>
      </c>
      <c r="P174" s="548">
        <f ca="1">IF('Clinic Model'!$P$16="Annuity",-IFERROR(PPMT(D2_I/12,$C174,D2_T,OFFSET(O$131,,-$C174+1),0),),IFERROR(IF($C174=0,0,OFFSET(O$131,,-$C174+1)/D2_T),0))</f>
        <v>0</v>
      </c>
      <c r="Q174" s="548">
        <f ca="1">IF('Clinic Model'!$P$16="Annuity",-IFERROR(PPMT(D2_I/12,$C174,D2_T,OFFSET(P$131,,-$C174+1),0),),IFERROR(IF($C174=0,0,OFFSET(P$131,,-$C174+1)/D2_T),0))</f>
        <v>0</v>
      </c>
      <c r="R174" s="548">
        <f ca="1">IF('Clinic Model'!$P$16="Annuity",-IFERROR(PPMT(D2_I/12,$C174,D2_T,OFFSET(Q$131,,-$C174+1),0),),IFERROR(IF($C174=0,0,OFFSET(Q$131,,-$C174+1)/D2_T),0))</f>
        <v>0</v>
      </c>
      <c r="S174" s="548">
        <f ca="1">IF('Clinic Model'!$P$16="Annuity",-IFERROR(PPMT(D2_I/12,$C174,D2_T,OFFSET(R$131,,-$C174+1),0),),IFERROR(IF($C174=0,0,OFFSET(R$131,,-$C174+1)/D2_T),0))</f>
        <v>0</v>
      </c>
      <c r="T174" s="548">
        <f ca="1">IF('Clinic Model'!$P$16="Annuity",-IFERROR(PPMT(D2_I/12,$C174,D2_T,OFFSET(S$131,,-$C174+1),0),),IFERROR(IF($C174=0,0,OFFSET(S$131,,-$C174+1)/D2_T),0))</f>
        <v>0</v>
      </c>
      <c r="U174" s="548">
        <f ca="1">IF('Clinic Model'!$P$16="Annuity",-IFERROR(PPMT(D2_I/12,$C174,D2_T,OFFSET(T$131,,-$C174+1),0),),IFERROR(IF($C174=0,0,OFFSET(T$131,,-$C174+1)/D2_T),0))</f>
        <v>0</v>
      </c>
      <c r="V174" s="548">
        <f ca="1">IF('Clinic Model'!$P$16="Annuity",-IFERROR(PPMT(D2_I/12,$C174,D2_T,OFFSET(U$131,,-$C174+1),0),),IFERROR(IF($C174=0,0,OFFSET(U$131,,-$C174+1)/D2_T),0))</f>
        <v>0</v>
      </c>
      <c r="W174" s="548">
        <f ca="1">IF('Clinic Model'!$P$16="Annuity",-IFERROR(PPMT(D2_I/12,$C174,D2_T,OFFSET(V$131,,-$C174+1),0),),IFERROR(IF($C174=0,0,OFFSET(V$131,,-$C174+1)/D2_T),0))</f>
        <v>0</v>
      </c>
      <c r="X174" s="548">
        <f ca="1">IF('Clinic Model'!$P$16="Annuity",-IFERROR(PPMT(D2_I/12,$C174,D2_T,OFFSET(W$131,,-$C174+1),0),),IFERROR(IF($C174=0,0,OFFSET(W$131,,-$C174+1)/D2_T),0))</f>
        <v>0</v>
      </c>
      <c r="Y174" s="548">
        <f ca="1">IF('Clinic Model'!$P$16="Annuity",-IFERROR(PPMT(D2_I/12,$C174,D2_T,OFFSET(X$131,,-$C174+1),0),),IFERROR(IF($C174=0,0,OFFSET(X$131,,-$C174+1)/D2_T),0))</f>
        <v>0</v>
      </c>
      <c r="Z174" s="548">
        <f ca="1">IF('Clinic Model'!$P$16="Annuity",-IFERROR(PPMT(D2_I/12,$C174,D2_T,OFFSET(Y$131,,-$C174+1),0),),IFERROR(IF($C174=0,0,OFFSET(Y$131,,-$C174+1)/D2_T),0))</f>
        <v>0</v>
      </c>
      <c r="AA174" s="548">
        <f ca="1">IF('Clinic Model'!$P$16="Annuity",-IFERROR(PPMT(D2_I/12,$C174,D2_T,OFFSET(Z$131,,-$C174+1),0),),IFERROR(IF($C174=0,0,OFFSET(Z$131,,-$C174+1)/D2_T),0))</f>
        <v>0</v>
      </c>
      <c r="AB174" s="548">
        <f ca="1">IF('Clinic Model'!$P$16="Annuity",-IFERROR(PPMT(D2_I/12,$C174,D2_T,OFFSET(AA$131,,-$C174+1),0),),IFERROR(IF($C174=0,0,OFFSET(AA$131,,-$C174+1)/D2_T),0))</f>
        <v>0</v>
      </c>
      <c r="AC174" s="548">
        <f ca="1">IF('Clinic Model'!$P$16="Annuity",-IFERROR(PPMT(D2_I/12,$C174,D2_T,OFFSET(AB$131,,-$C174+1),0),),IFERROR(IF($C174=0,0,OFFSET(AB$131,,-$C174+1)/D2_T),0))</f>
        <v>0</v>
      </c>
      <c r="AD174" s="548">
        <f ca="1">IF('Clinic Model'!$P$16="Annuity",-IFERROR(PPMT(D2_I/12,$C174,D2_T,OFFSET(AC$131,,-$C174+1),0),),IFERROR(IF($C174=0,0,OFFSET(AC$131,,-$C174+1)/D2_T),0))</f>
        <v>0</v>
      </c>
      <c r="AE174" s="548">
        <f ca="1">IF('Clinic Model'!$P$16="Annuity",-IFERROR(PPMT(D2_I/12,$C174,D2_T,OFFSET(AD$131,,-$C174+1),0),),IFERROR(IF($C174=0,0,OFFSET(AD$131,,-$C174+1)/D2_T),0))</f>
        <v>0</v>
      </c>
      <c r="AF174" s="548">
        <f ca="1">IF('Clinic Model'!$P$16="Annuity",-IFERROR(PPMT(D2_I/12,$C174,D2_T,OFFSET(AE$131,,-$C174+1),0),),IFERROR(IF($C174=0,0,OFFSET(AE$131,,-$C174+1)/D2_T),0))</f>
        <v>0</v>
      </c>
      <c r="AG174" s="548">
        <f ca="1">IF('Clinic Model'!$P$16="Annuity",-IFERROR(PPMT(D2_I/12,$C174,D2_T,OFFSET(AF$131,,-$C174+1),0),),IFERROR(IF($C174=0,0,OFFSET(AF$131,,-$C174+1)/D2_T),0))</f>
        <v>0</v>
      </c>
      <c r="AH174" s="548">
        <f ca="1">IF('Clinic Model'!$P$16="Annuity",-IFERROR(PPMT(D2_I/12,$C174,D2_T,OFFSET(AG$131,,-$C174+1),0),),IFERROR(IF($C174=0,0,OFFSET(AG$131,,-$C174+1)/D2_T),0))</f>
        <v>0</v>
      </c>
      <c r="AI174" s="548">
        <f ca="1">IF('Clinic Model'!$P$16="Annuity",-IFERROR(PPMT(D2_I/12,$C174,D2_T,OFFSET(AH$131,,-$C174+1),0),),IFERROR(IF($C174=0,0,OFFSET(AH$131,,-$C174+1)/D2_T),0))</f>
        <v>0</v>
      </c>
      <c r="AJ174" s="548">
        <f ca="1">IF('Clinic Model'!$P$16="Annuity",-IFERROR(PPMT(D2_I/12,$C174,D2_T,OFFSET(AI$131,,-$C174+1),0),),IFERROR(IF($C174=0,0,OFFSET(AI$131,,-$C174+1)/D2_T),0))</f>
        <v>0</v>
      </c>
      <c r="AK174" s="548">
        <f ca="1">IF('Clinic Model'!$P$16="Annuity",-IFERROR(PPMT(D2_I/12,$C174,D2_T,OFFSET(AJ$131,,-$C174+1),0),),IFERROR(IF($C174=0,0,OFFSET(AJ$131,,-$C174+1)/D2_T),0))</f>
        <v>0</v>
      </c>
      <c r="AL174" s="548">
        <f ca="1">IF('Clinic Model'!$P$16="Annuity",-IFERROR(PPMT(D2_I/12,$C174,D2_T,OFFSET(AK$131,,-$C174+1),0),),IFERROR(IF($C174=0,0,OFFSET(AK$131,,-$C174+1)/D2_T),0))</f>
        <v>0</v>
      </c>
      <c r="AM174" s="548">
        <f ca="1">IF('Clinic Model'!$P$16="Annuity",-IFERROR(PPMT(D2_I/12,$C174,D2_T,OFFSET(AL$131,,-$C174+1),0),),IFERROR(IF($C174=0,0,OFFSET(AL$131,,-$C174+1)/D2_T),0))</f>
        <v>0</v>
      </c>
      <c r="AN174" s="548">
        <f ca="1">IF('Clinic Model'!$P$16="Annuity",-IFERROR(PPMT(D2_I/12,$C174,D2_T,OFFSET(AM$131,,-$C174+1),0),),IFERROR(IF($C174=0,0,OFFSET(AM$131,,-$C174+1)/D2_T),0))</f>
        <v>0</v>
      </c>
      <c r="AO174" s="548">
        <f ca="1">IF('Clinic Model'!$P$16="Annuity",-IFERROR(PPMT(D2_I/12,$C174,D2_T,OFFSET(AN$131,,-$C174+1),0),),IFERROR(IF($C174=0,0,OFFSET(AN$131,,-$C174+1)/D2_T),0))</f>
        <v>0</v>
      </c>
      <c r="AP174" s="548">
        <f ca="1">IF('Clinic Model'!$P$16="Annuity",-IFERROR(PPMT(D2_I/12,$C174,D2_T,OFFSET(AO$131,,-$C174+1),0),),IFERROR(IF($C174=0,0,OFFSET(AO$131,,-$C174+1)/D2_T),0))</f>
        <v>0</v>
      </c>
      <c r="AQ174" s="548">
        <f ca="1">IF('Clinic Model'!$P$16="Annuity",-IFERROR(PPMT(D2_I/12,$C174,D2_T,OFFSET(AP$131,,-$C174+1),0),),IFERROR(IF($C174=0,0,OFFSET(AP$131,,-$C174+1)/D2_T),0))</f>
        <v>0</v>
      </c>
      <c r="AR174" s="548">
        <f ca="1">IF('Clinic Model'!$P$16="Annuity",-IFERROR(PPMT(D2_I/12,$C174,D2_T,OFFSET(AQ$131,,-$C174+1),0),),IFERROR(IF($C174=0,0,OFFSET(AQ$131,,-$C174+1)/D2_T),0))</f>
        <v>0</v>
      </c>
      <c r="AS174" s="548">
        <f ca="1">IF('Clinic Model'!$P$16="Annuity",-IFERROR(PPMT(D2_I/12,$C174,D2_T,OFFSET(AR$131,,-$C174+1),0),),IFERROR(IF($C174=0,0,OFFSET(AR$131,,-$C174+1)/D2_T),0))</f>
        <v>0</v>
      </c>
      <c r="AT174" s="548">
        <f ca="1">IF('Clinic Model'!$P$16="Annuity",-IFERROR(PPMT(D2_I/12,$C174,D2_T,OFFSET(AS$131,,-$C174+1),0),),IFERROR(IF($C174=0,0,OFFSET(AS$131,,-$C174+1)/D2_T),0))</f>
        <v>0</v>
      </c>
      <c r="AU174" s="548">
        <f ca="1">IF('Clinic Model'!$P$16="Annuity",-IFERROR(PPMT(D2_I/12,$C174,D2_T,OFFSET(AT$131,,-$C174+1),0),),IFERROR(IF($C174=0,0,OFFSET(AT$131,,-$C174+1)/D2_T),0))</f>
        <v>0</v>
      </c>
      <c r="AV174" s="548">
        <f ca="1">IF('Clinic Model'!$P$16="Annuity",-IFERROR(PPMT(D2_I/12,$C174,D2_T,OFFSET(AU$131,,-$C174+1),0),),IFERROR(IF($C174=0,0,OFFSET(AU$131,,-$C174+1)/D2_T),0))</f>
        <v>0</v>
      </c>
      <c r="AW174" s="548">
        <f ca="1">IF('Clinic Model'!$P$16="Annuity",-IFERROR(PPMT(D2_I/12,$C174,D2_T,OFFSET(AV$131,,-$C174+1),0),),IFERROR(IF($C174=0,0,OFFSET(AV$131,,-$C174+1)/D2_T),0))</f>
        <v>0</v>
      </c>
      <c r="AX174" s="548">
        <f ca="1">IF('Clinic Model'!$P$16="Annuity",-IFERROR(PPMT(D2_I/12,$C174,D2_T,OFFSET(AW$131,,-$C174+1),0),),IFERROR(IF($C174=0,0,OFFSET(AW$131,,-$C174+1)/D2_T),0))</f>
        <v>0</v>
      </c>
      <c r="AY174" s="548">
        <f ca="1">IF('Clinic Model'!$P$16="Annuity",-IFERROR(PPMT(D2_I/12,$C174,D2_T,OFFSET(AX$131,,-$C174+1),0),),IFERROR(IF($C174=0,0,OFFSET(AX$131,,-$C174+1)/D2_T),0))</f>
        <v>0</v>
      </c>
      <c r="AZ174" s="548">
        <f ca="1">IF('Clinic Model'!$P$16="Annuity",-IFERROR(PPMT(D2_I/12,$C174,D2_T,OFFSET(AY$131,,-$C174+1),0),),IFERROR(IF($C174=0,0,OFFSET(AY$131,,-$C174+1)/D2_T),0))</f>
        <v>0</v>
      </c>
      <c r="BA174" s="548">
        <f ca="1">IF('Clinic Model'!$P$16="Annuity",-IFERROR(PPMT(D2_I/12,$C174,D2_T,OFFSET(AZ$131,,-$C174+1),0),),IFERROR(IF($C174=0,0,OFFSET(AZ$131,,-$C174+1)/D2_T),0))</f>
        <v>0</v>
      </c>
      <c r="BB174" s="548">
        <f ca="1">IF('Clinic Model'!$P$16="Annuity",-IFERROR(PPMT(D2_I/12,$C174,D2_T,OFFSET(BA$131,,-$C174+1),0),),IFERROR(IF($C174=0,0,OFFSET(BA$131,,-$C174+1)/D2_T),0))</f>
        <v>0</v>
      </c>
      <c r="BC174" s="548">
        <f ca="1">IF('Clinic Model'!$P$16="Annuity",-IFERROR(PPMT(D2_I/12,$C174,D2_T,OFFSET(BB$131,,-$C174+1),0),),IFERROR(IF($C174=0,0,OFFSET(BB$131,,-$C174+1)/D2_T),0))</f>
        <v>0</v>
      </c>
      <c r="BD174" s="548">
        <f ca="1">IF('Clinic Model'!$P$16="Annuity",-IFERROR(PPMT(D2_I/12,$C174,D2_T,OFFSET(BC$131,,-$C174+1),0),),IFERROR(IF($C174=0,0,OFFSET(BC$131,,-$C174+1)/D2_T),0))</f>
        <v>0</v>
      </c>
      <c r="BE174" s="548">
        <f ca="1">IF('Clinic Model'!$P$16="Annuity",-IFERROR(PPMT(D2_I/12,$C174,D2_T,OFFSET(BD$131,,-$C174+1),0),),IFERROR(IF($C174=0,0,OFFSET(BD$131,,-$C174+1)/D2_T),0))</f>
        <v>0</v>
      </c>
      <c r="BF174" s="548">
        <f ca="1">IF('Clinic Model'!$P$16="Annuity",-IFERROR(PPMT(D2_I/12,$C174,D2_T,OFFSET(BE$131,,-$C174+1),0),),IFERROR(IF($C174=0,0,OFFSET(BE$131,,-$C174+1)/D2_T),0))</f>
        <v>0</v>
      </c>
      <c r="BG174" s="548">
        <f ca="1">IF('Clinic Model'!$P$16="Annuity",-IFERROR(PPMT(D2_I/12,$C174,D2_T,OFFSET(BF$131,,-$C174+1),0),),IFERROR(IF($C174=0,0,OFFSET(BF$131,,-$C174+1)/D2_T),0))</f>
        <v>0</v>
      </c>
      <c r="BH174" s="548">
        <f ca="1">IF('Clinic Model'!$P$16="Annuity",-IFERROR(PPMT(D2_I/12,$C174,D2_T,OFFSET(BG$131,,-$C174+1),0),),IFERROR(IF($C174=0,0,OFFSET(BG$131,,-$C174+1)/D2_T),0))</f>
        <v>0</v>
      </c>
      <c r="BI174" s="548">
        <f ca="1">IF('Clinic Model'!$P$16="Annuity",-IFERROR(PPMT(D2_I/12,$C174,D2_T,OFFSET(BH$131,,-$C174+1),0),),IFERROR(IF($C174=0,0,OFFSET(BH$131,,-$C174+1)/D2_T),0))</f>
        <v>0</v>
      </c>
      <c r="BJ174" s="548">
        <f ca="1">IF('Clinic Model'!$P$16="Annuity",-IFERROR(PPMT(D2_I/12,$C174,D2_T,OFFSET(BI$131,,-$C174+1),0),),IFERROR(IF($C174=0,0,OFFSET(BI$131,,-$C174+1)/D2_T),0))</f>
        <v>0</v>
      </c>
      <c r="BK174" s="548">
        <f ca="1">IF('Clinic Model'!$P$16="Annuity",-IFERROR(PPMT(D2_I/12,$C174,D2_T,OFFSET(BJ$131,,-$C174+1),0),),IFERROR(IF($C174=0,0,OFFSET(BJ$131,,-$C174+1)/D2_T),0))</f>
        <v>0</v>
      </c>
      <c r="BL174" s="548">
        <f ca="1">IF('Clinic Model'!$P$16="Annuity",-IFERROR(PPMT(D2_I/12,$C174,D2_T,OFFSET(BK$131,,-$C174+1),0),),IFERROR(IF($C174=0,0,OFFSET(BK$131,,-$C174+1)/D2_T),0))</f>
        <v>0</v>
      </c>
    </row>
    <row r="175" spans="1:64" ht="10.5" hidden="1" customHeight="1" outlineLevel="1" x14ac:dyDescent="0.3">
      <c r="A175" s="105"/>
      <c r="B175" s="504"/>
      <c r="C175" s="105">
        <f t="shared" si="13"/>
        <v>0</v>
      </c>
      <c r="E175" s="548">
        <f ca="1">IF('Clinic Model'!$P$16="Annuity",-IFERROR(PPMT(D2_I/12,$C175,D2_T,OFFSET(D$131,,-$C175+1),0),),IFERROR(IF($C175=0,0,OFFSET(D$131,,-$C175+1)/D2_T),0))</f>
        <v>0</v>
      </c>
      <c r="F175" s="548">
        <f ca="1">IF('Clinic Model'!$P$16="Annuity",-IFERROR(PPMT(D2_I/12,$C175,D2_T,OFFSET(E$131,,-$C175+1),0),),IFERROR(IF($C175=0,0,OFFSET(E$131,,-$C175+1)/D2_T),0))</f>
        <v>0</v>
      </c>
      <c r="G175" s="548">
        <f ca="1">IF('Clinic Model'!$P$16="Annuity",-IFERROR(PPMT(D2_I/12,$C175,D2_T,OFFSET(F$131,,-$C175+1),0),),IFERROR(IF($C175=0,0,OFFSET(F$131,,-$C175+1)/D2_T),0))</f>
        <v>0</v>
      </c>
      <c r="H175" s="548">
        <f ca="1">IF('Clinic Model'!$P$16="Annuity",-IFERROR(PPMT(D2_I/12,$C175,D2_T,OFFSET(G$131,,-$C175+1),0),),IFERROR(IF($C175=0,0,OFFSET(G$131,,-$C175+1)/D2_T),0))</f>
        <v>0</v>
      </c>
      <c r="I175" s="548">
        <f ca="1">IF('Clinic Model'!$P$16="Annuity",-IFERROR(PPMT(D2_I/12,$C175,D2_T,OFFSET(H$131,,-$C175+1),0),),IFERROR(IF($C175=0,0,OFFSET(H$131,,-$C175+1)/D2_T),0))</f>
        <v>0</v>
      </c>
      <c r="J175" s="548">
        <f ca="1">IF('Clinic Model'!$P$16="Annuity",-IFERROR(PPMT(D2_I/12,$C175,D2_T,OFFSET(I$131,,-$C175+1),0),),IFERROR(IF($C175=0,0,OFFSET(I$131,,-$C175+1)/D2_T),0))</f>
        <v>0</v>
      </c>
      <c r="K175" s="548">
        <f ca="1">IF('Clinic Model'!$P$16="Annuity",-IFERROR(PPMT(D2_I/12,$C175,D2_T,OFFSET(J$131,,-$C175+1),0),),IFERROR(IF($C175=0,0,OFFSET(J$131,,-$C175+1)/D2_T),0))</f>
        <v>0</v>
      </c>
      <c r="L175" s="548">
        <f ca="1">IF('Clinic Model'!$P$16="Annuity",-IFERROR(PPMT(D2_I/12,$C175,D2_T,OFFSET(K$131,,-$C175+1),0),),IFERROR(IF($C175=0,0,OFFSET(K$131,,-$C175+1)/D2_T),0))</f>
        <v>0</v>
      </c>
      <c r="M175" s="548">
        <f ca="1">IF('Clinic Model'!$P$16="Annuity",-IFERROR(PPMT(D2_I/12,$C175,D2_T,OFFSET(L$131,,-$C175+1),0),),IFERROR(IF($C175=0,0,OFFSET(L$131,,-$C175+1)/D2_T),0))</f>
        <v>0</v>
      </c>
      <c r="N175" s="548">
        <f ca="1">IF('Clinic Model'!$P$16="Annuity",-IFERROR(PPMT(D2_I/12,$C175,D2_T,OFFSET(M$131,,-$C175+1),0),),IFERROR(IF($C175=0,0,OFFSET(M$131,,-$C175+1)/D2_T),0))</f>
        <v>0</v>
      </c>
      <c r="O175" s="548">
        <f ca="1">IF('Clinic Model'!$P$16="Annuity",-IFERROR(PPMT(D2_I/12,$C175,D2_T,OFFSET(N$131,,-$C175+1),0),),IFERROR(IF($C175=0,0,OFFSET(N$131,,-$C175+1)/D2_T),0))</f>
        <v>0</v>
      </c>
      <c r="P175" s="548">
        <f ca="1">IF('Clinic Model'!$P$16="Annuity",-IFERROR(PPMT(D2_I/12,$C175,D2_T,OFFSET(O$131,,-$C175+1),0),),IFERROR(IF($C175=0,0,OFFSET(O$131,,-$C175+1)/D2_T),0))</f>
        <v>0</v>
      </c>
      <c r="Q175" s="548">
        <f ca="1">IF('Clinic Model'!$P$16="Annuity",-IFERROR(PPMT(D2_I/12,$C175,D2_T,OFFSET(P$131,,-$C175+1),0),),IFERROR(IF($C175=0,0,OFFSET(P$131,,-$C175+1)/D2_T),0))</f>
        <v>0</v>
      </c>
      <c r="R175" s="548">
        <f ca="1">IF('Clinic Model'!$P$16="Annuity",-IFERROR(PPMT(D2_I/12,$C175,D2_T,OFFSET(Q$131,,-$C175+1),0),),IFERROR(IF($C175=0,0,OFFSET(Q$131,,-$C175+1)/D2_T),0))</f>
        <v>0</v>
      </c>
      <c r="S175" s="548">
        <f ca="1">IF('Clinic Model'!$P$16="Annuity",-IFERROR(PPMT(D2_I/12,$C175,D2_T,OFFSET(R$131,,-$C175+1),0),),IFERROR(IF($C175=0,0,OFFSET(R$131,,-$C175+1)/D2_T),0))</f>
        <v>0</v>
      </c>
      <c r="T175" s="548">
        <f ca="1">IF('Clinic Model'!$P$16="Annuity",-IFERROR(PPMT(D2_I/12,$C175,D2_T,OFFSET(S$131,,-$C175+1),0),),IFERROR(IF($C175=0,0,OFFSET(S$131,,-$C175+1)/D2_T),0))</f>
        <v>0</v>
      </c>
      <c r="U175" s="548">
        <f ca="1">IF('Clinic Model'!$P$16="Annuity",-IFERROR(PPMT(D2_I/12,$C175,D2_T,OFFSET(T$131,,-$C175+1),0),),IFERROR(IF($C175=0,0,OFFSET(T$131,,-$C175+1)/D2_T),0))</f>
        <v>0</v>
      </c>
      <c r="V175" s="548">
        <f ca="1">IF('Clinic Model'!$P$16="Annuity",-IFERROR(PPMT(D2_I/12,$C175,D2_T,OFFSET(U$131,,-$C175+1),0),),IFERROR(IF($C175=0,0,OFFSET(U$131,,-$C175+1)/D2_T),0))</f>
        <v>0</v>
      </c>
      <c r="W175" s="548">
        <f ca="1">IF('Clinic Model'!$P$16="Annuity",-IFERROR(PPMT(D2_I/12,$C175,D2_T,OFFSET(V$131,,-$C175+1),0),),IFERROR(IF($C175=0,0,OFFSET(V$131,,-$C175+1)/D2_T),0))</f>
        <v>0</v>
      </c>
      <c r="X175" s="548">
        <f ca="1">IF('Clinic Model'!$P$16="Annuity",-IFERROR(PPMT(D2_I/12,$C175,D2_T,OFFSET(W$131,,-$C175+1),0),),IFERROR(IF($C175=0,0,OFFSET(W$131,,-$C175+1)/D2_T),0))</f>
        <v>0</v>
      </c>
      <c r="Y175" s="548">
        <f ca="1">IF('Clinic Model'!$P$16="Annuity",-IFERROR(PPMT(D2_I/12,$C175,D2_T,OFFSET(X$131,,-$C175+1),0),),IFERROR(IF($C175=0,0,OFFSET(X$131,,-$C175+1)/D2_T),0))</f>
        <v>0</v>
      </c>
      <c r="Z175" s="548">
        <f ca="1">IF('Clinic Model'!$P$16="Annuity",-IFERROR(PPMT(D2_I/12,$C175,D2_T,OFFSET(Y$131,,-$C175+1),0),),IFERROR(IF($C175=0,0,OFFSET(Y$131,,-$C175+1)/D2_T),0))</f>
        <v>0</v>
      </c>
      <c r="AA175" s="548">
        <f ca="1">IF('Clinic Model'!$P$16="Annuity",-IFERROR(PPMT(D2_I/12,$C175,D2_T,OFFSET(Z$131,,-$C175+1),0),),IFERROR(IF($C175=0,0,OFFSET(Z$131,,-$C175+1)/D2_T),0))</f>
        <v>0</v>
      </c>
      <c r="AB175" s="548">
        <f ca="1">IF('Clinic Model'!$P$16="Annuity",-IFERROR(PPMT(D2_I/12,$C175,D2_T,OFFSET(AA$131,,-$C175+1),0),),IFERROR(IF($C175=0,0,OFFSET(AA$131,,-$C175+1)/D2_T),0))</f>
        <v>0</v>
      </c>
      <c r="AC175" s="548">
        <f ca="1">IF('Clinic Model'!$P$16="Annuity",-IFERROR(PPMT(D2_I/12,$C175,D2_T,OFFSET(AB$131,,-$C175+1),0),),IFERROR(IF($C175=0,0,OFFSET(AB$131,,-$C175+1)/D2_T),0))</f>
        <v>0</v>
      </c>
      <c r="AD175" s="548">
        <f ca="1">IF('Clinic Model'!$P$16="Annuity",-IFERROR(PPMT(D2_I/12,$C175,D2_T,OFFSET(AC$131,,-$C175+1),0),),IFERROR(IF($C175=0,0,OFFSET(AC$131,,-$C175+1)/D2_T),0))</f>
        <v>0</v>
      </c>
      <c r="AE175" s="548">
        <f ca="1">IF('Clinic Model'!$P$16="Annuity",-IFERROR(PPMT(D2_I/12,$C175,D2_T,OFFSET(AD$131,,-$C175+1),0),),IFERROR(IF($C175=0,0,OFFSET(AD$131,,-$C175+1)/D2_T),0))</f>
        <v>0</v>
      </c>
      <c r="AF175" s="548">
        <f ca="1">IF('Clinic Model'!$P$16="Annuity",-IFERROR(PPMT(D2_I/12,$C175,D2_T,OFFSET(AE$131,,-$C175+1),0),),IFERROR(IF($C175=0,0,OFFSET(AE$131,,-$C175+1)/D2_T),0))</f>
        <v>0</v>
      </c>
      <c r="AG175" s="548">
        <f ca="1">IF('Clinic Model'!$P$16="Annuity",-IFERROR(PPMT(D2_I/12,$C175,D2_T,OFFSET(AF$131,,-$C175+1),0),),IFERROR(IF($C175=0,0,OFFSET(AF$131,,-$C175+1)/D2_T),0))</f>
        <v>0</v>
      </c>
      <c r="AH175" s="548">
        <f ca="1">IF('Clinic Model'!$P$16="Annuity",-IFERROR(PPMT(D2_I/12,$C175,D2_T,OFFSET(AG$131,,-$C175+1),0),),IFERROR(IF($C175=0,0,OFFSET(AG$131,,-$C175+1)/D2_T),0))</f>
        <v>0</v>
      </c>
      <c r="AI175" s="548">
        <f ca="1">IF('Clinic Model'!$P$16="Annuity",-IFERROR(PPMT(D2_I/12,$C175,D2_T,OFFSET(AH$131,,-$C175+1),0),),IFERROR(IF($C175=0,0,OFFSET(AH$131,,-$C175+1)/D2_T),0))</f>
        <v>0</v>
      </c>
      <c r="AJ175" s="548">
        <f ca="1">IF('Clinic Model'!$P$16="Annuity",-IFERROR(PPMT(D2_I/12,$C175,D2_T,OFFSET(AI$131,,-$C175+1),0),),IFERROR(IF($C175=0,0,OFFSET(AI$131,,-$C175+1)/D2_T),0))</f>
        <v>0</v>
      </c>
      <c r="AK175" s="548">
        <f ca="1">IF('Clinic Model'!$P$16="Annuity",-IFERROR(PPMT(D2_I/12,$C175,D2_T,OFFSET(AJ$131,,-$C175+1),0),),IFERROR(IF($C175=0,0,OFFSET(AJ$131,,-$C175+1)/D2_T),0))</f>
        <v>0</v>
      </c>
      <c r="AL175" s="548">
        <f ca="1">IF('Clinic Model'!$P$16="Annuity",-IFERROR(PPMT(D2_I/12,$C175,D2_T,OFFSET(AK$131,,-$C175+1),0),),IFERROR(IF($C175=0,0,OFFSET(AK$131,,-$C175+1)/D2_T),0))</f>
        <v>0</v>
      </c>
      <c r="AM175" s="548">
        <f ca="1">IF('Clinic Model'!$P$16="Annuity",-IFERROR(PPMT(D2_I/12,$C175,D2_T,OFFSET(AL$131,,-$C175+1),0),),IFERROR(IF($C175=0,0,OFFSET(AL$131,,-$C175+1)/D2_T),0))</f>
        <v>0</v>
      </c>
      <c r="AN175" s="548">
        <f ca="1">IF('Clinic Model'!$P$16="Annuity",-IFERROR(PPMT(D2_I/12,$C175,D2_T,OFFSET(AM$131,,-$C175+1),0),),IFERROR(IF($C175=0,0,OFFSET(AM$131,,-$C175+1)/D2_T),0))</f>
        <v>0</v>
      </c>
      <c r="AO175" s="548">
        <f ca="1">IF('Clinic Model'!$P$16="Annuity",-IFERROR(PPMT(D2_I/12,$C175,D2_T,OFFSET(AN$131,,-$C175+1),0),),IFERROR(IF($C175=0,0,OFFSET(AN$131,,-$C175+1)/D2_T),0))</f>
        <v>0</v>
      </c>
      <c r="AP175" s="548">
        <f ca="1">IF('Clinic Model'!$P$16="Annuity",-IFERROR(PPMT(D2_I/12,$C175,D2_T,OFFSET(AO$131,,-$C175+1),0),),IFERROR(IF($C175=0,0,OFFSET(AO$131,,-$C175+1)/D2_T),0))</f>
        <v>0</v>
      </c>
      <c r="AQ175" s="548">
        <f ca="1">IF('Clinic Model'!$P$16="Annuity",-IFERROR(PPMT(D2_I/12,$C175,D2_T,OFFSET(AP$131,,-$C175+1),0),),IFERROR(IF($C175=0,0,OFFSET(AP$131,,-$C175+1)/D2_T),0))</f>
        <v>0</v>
      </c>
      <c r="AR175" s="548">
        <f ca="1">IF('Clinic Model'!$P$16="Annuity",-IFERROR(PPMT(D2_I/12,$C175,D2_T,OFFSET(AQ$131,,-$C175+1),0),),IFERROR(IF($C175=0,0,OFFSET(AQ$131,,-$C175+1)/D2_T),0))</f>
        <v>0</v>
      </c>
      <c r="AS175" s="548">
        <f ca="1">IF('Clinic Model'!$P$16="Annuity",-IFERROR(PPMT(D2_I/12,$C175,D2_T,OFFSET(AR$131,,-$C175+1),0),),IFERROR(IF($C175=0,0,OFFSET(AR$131,,-$C175+1)/D2_T),0))</f>
        <v>0</v>
      </c>
      <c r="AT175" s="548">
        <f ca="1">IF('Clinic Model'!$P$16="Annuity",-IFERROR(PPMT(D2_I/12,$C175,D2_T,OFFSET(AS$131,,-$C175+1),0),),IFERROR(IF($C175=0,0,OFFSET(AS$131,,-$C175+1)/D2_T),0))</f>
        <v>0</v>
      </c>
      <c r="AU175" s="548">
        <f ca="1">IF('Clinic Model'!$P$16="Annuity",-IFERROR(PPMT(D2_I/12,$C175,D2_T,OFFSET(AT$131,,-$C175+1),0),),IFERROR(IF($C175=0,0,OFFSET(AT$131,,-$C175+1)/D2_T),0))</f>
        <v>0</v>
      </c>
      <c r="AV175" s="548">
        <f ca="1">IF('Clinic Model'!$P$16="Annuity",-IFERROR(PPMT(D2_I/12,$C175,D2_T,OFFSET(AU$131,,-$C175+1),0),),IFERROR(IF($C175=0,0,OFFSET(AU$131,,-$C175+1)/D2_T),0))</f>
        <v>0</v>
      </c>
      <c r="AW175" s="548">
        <f ca="1">IF('Clinic Model'!$P$16="Annuity",-IFERROR(PPMT(D2_I/12,$C175,D2_T,OFFSET(AV$131,,-$C175+1),0),),IFERROR(IF($C175=0,0,OFFSET(AV$131,,-$C175+1)/D2_T),0))</f>
        <v>0</v>
      </c>
      <c r="AX175" s="548">
        <f ca="1">IF('Clinic Model'!$P$16="Annuity",-IFERROR(PPMT(D2_I/12,$C175,D2_T,OFFSET(AW$131,,-$C175+1),0),),IFERROR(IF($C175=0,0,OFFSET(AW$131,,-$C175+1)/D2_T),0))</f>
        <v>0</v>
      </c>
      <c r="AY175" s="548">
        <f ca="1">IF('Clinic Model'!$P$16="Annuity",-IFERROR(PPMT(D2_I/12,$C175,D2_T,OFFSET(AX$131,,-$C175+1),0),),IFERROR(IF($C175=0,0,OFFSET(AX$131,,-$C175+1)/D2_T),0))</f>
        <v>0</v>
      </c>
      <c r="AZ175" s="548">
        <f ca="1">IF('Clinic Model'!$P$16="Annuity",-IFERROR(PPMT(D2_I/12,$C175,D2_T,OFFSET(AY$131,,-$C175+1),0),),IFERROR(IF($C175=0,0,OFFSET(AY$131,,-$C175+1)/D2_T),0))</f>
        <v>0</v>
      </c>
      <c r="BA175" s="548">
        <f ca="1">IF('Clinic Model'!$P$16="Annuity",-IFERROR(PPMT(D2_I/12,$C175,D2_T,OFFSET(AZ$131,,-$C175+1),0),),IFERROR(IF($C175=0,0,OFFSET(AZ$131,,-$C175+1)/D2_T),0))</f>
        <v>0</v>
      </c>
      <c r="BB175" s="548">
        <f ca="1">IF('Clinic Model'!$P$16="Annuity",-IFERROR(PPMT(D2_I/12,$C175,D2_T,OFFSET(BA$131,,-$C175+1),0),),IFERROR(IF($C175=0,0,OFFSET(BA$131,,-$C175+1)/D2_T),0))</f>
        <v>0</v>
      </c>
      <c r="BC175" s="548">
        <f ca="1">IF('Clinic Model'!$P$16="Annuity",-IFERROR(PPMT(D2_I/12,$C175,D2_T,OFFSET(BB$131,,-$C175+1),0),),IFERROR(IF($C175=0,0,OFFSET(BB$131,,-$C175+1)/D2_T),0))</f>
        <v>0</v>
      </c>
      <c r="BD175" s="548">
        <f ca="1">IF('Clinic Model'!$P$16="Annuity",-IFERROR(PPMT(D2_I/12,$C175,D2_T,OFFSET(BC$131,,-$C175+1),0),),IFERROR(IF($C175=0,0,OFFSET(BC$131,,-$C175+1)/D2_T),0))</f>
        <v>0</v>
      </c>
      <c r="BE175" s="548">
        <f ca="1">IF('Clinic Model'!$P$16="Annuity",-IFERROR(PPMT(D2_I/12,$C175,D2_T,OFFSET(BD$131,,-$C175+1),0),),IFERROR(IF($C175=0,0,OFFSET(BD$131,,-$C175+1)/D2_T),0))</f>
        <v>0</v>
      </c>
      <c r="BF175" s="548">
        <f ca="1">IF('Clinic Model'!$P$16="Annuity",-IFERROR(PPMT(D2_I/12,$C175,D2_T,OFFSET(BE$131,,-$C175+1),0),),IFERROR(IF($C175=0,0,OFFSET(BE$131,,-$C175+1)/D2_T),0))</f>
        <v>0</v>
      </c>
      <c r="BG175" s="548">
        <f ca="1">IF('Clinic Model'!$P$16="Annuity",-IFERROR(PPMT(D2_I/12,$C175,D2_T,OFFSET(BF$131,,-$C175+1),0),),IFERROR(IF($C175=0,0,OFFSET(BF$131,,-$C175+1)/D2_T),0))</f>
        <v>0</v>
      </c>
      <c r="BH175" s="548">
        <f ca="1">IF('Clinic Model'!$P$16="Annuity",-IFERROR(PPMT(D2_I/12,$C175,D2_T,OFFSET(BG$131,,-$C175+1),0),),IFERROR(IF($C175=0,0,OFFSET(BG$131,,-$C175+1)/D2_T),0))</f>
        <v>0</v>
      </c>
      <c r="BI175" s="548">
        <f ca="1">IF('Clinic Model'!$P$16="Annuity",-IFERROR(PPMT(D2_I/12,$C175,D2_T,OFFSET(BH$131,,-$C175+1),0),),IFERROR(IF($C175=0,0,OFFSET(BH$131,,-$C175+1)/D2_T),0))</f>
        <v>0</v>
      </c>
      <c r="BJ175" s="548">
        <f ca="1">IF('Clinic Model'!$P$16="Annuity",-IFERROR(PPMT(D2_I/12,$C175,D2_T,OFFSET(BI$131,,-$C175+1),0),),IFERROR(IF($C175=0,0,OFFSET(BI$131,,-$C175+1)/D2_T),0))</f>
        <v>0</v>
      </c>
      <c r="BK175" s="548">
        <f ca="1">IF('Clinic Model'!$P$16="Annuity",-IFERROR(PPMT(D2_I/12,$C175,D2_T,OFFSET(BJ$131,,-$C175+1),0),),IFERROR(IF($C175=0,0,OFFSET(BJ$131,,-$C175+1)/D2_T),0))</f>
        <v>0</v>
      </c>
      <c r="BL175" s="548">
        <f ca="1">IF('Clinic Model'!$P$16="Annuity",-IFERROR(PPMT(D2_I/12,$C175,D2_T,OFFSET(BK$131,,-$C175+1),0),),IFERROR(IF($C175=0,0,OFFSET(BK$131,,-$C175+1)/D2_T),0))</f>
        <v>0</v>
      </c>
    </row>
    <row r="176" spans="1:64" ht="10.5" hidden="1" customHeight="1" outlineLevel="1" x14ac:dyDescent="0.3">
      <c r="A176" s="105"/>
      <c r="B176" s="504"/>
      <c r="C176" s="105">
        <f t="shared" si="13"/>
        <v>0</v>
      </c>
      <c r="E176" s="548">
        <f ca="1">IF('Clinic Model'!$P$16="Annuity",-IFERROR(PPMT(D2_I/12,$C176,D2_T,OFFSET(D$131,,-$C176+1),0),),IFERROR(IF($C176=0,0,OFFSET(D$131,,-$C176+1)/D2_T),0))</f>
        <v>0</v>
      </c>
      <c r="F176" s="548">
        <f ca="1">IF('Clinic Model'!$P$16="Annuity",-IFERROR(PPMT(D2_I/12,$C176,D2_T,OFFSET(E$131,,-$C176+1),0),),IFERROR(IF($C176=0,0,OFFSET(E$131,,-$C176+1)/D2_T),0))</f>
        <v>0</v>
      </c>
      <c r="G176" s="548">
        <f ca="1">IF('Clinic Model'!$P$16="Annuity",-IFERROR(PPMT(D2_I/12,$C176,D2_T,OFFSET(F$131,,-$C176+1),0),),IFERROR(IF($C176=0,0,OFFSET(F$131,,-$C176+1)/D2_T),0))</f>
        <v>0</v>
      </c>
      <c r="H176" s="548">
        <f ca="1">IF('Clinic Model'!$P$16="Annuity",-IFERROR(PPMT(D2_I/12,$C176,D2_T,OFFSET(G$131,,-$C176+1),0),),IFERROR(IF($C176=0,0,OFFSET(G$131,,-$C176+1)/D2_T),0))</f>
        <v>0</v>
      </c>
      <c r="I176" s="548">
        <f ca="1">IF('Clinic Model'!$P$16="Annuity",-IFERROR(PPMT(D2_I/12,$C176,D2_T,OFFSET(H$131,,-$C176+1),0),),IFERROR(IF($C176=0,0,OFFSET(H$131,,-$C176+1)/D2_T),0))</f>
        <v>0</v>
      </c>
      <c r="J176" s="548">
        <f ca="1">IF('Clinic Model'!$P$16="Annuity",-IFERROR(PPMT(D2_I/12,$C176,D2_T,OFFSET(I$131,,-$C176+1),0),),IFERROR(IF($C176=0,0,OFFSET(I$131,,-$C176+1)/D2_T),0))</f>
        <v>0</v>
      </c>
      <c r="K176" s="548">
        <f ca="1">IF('Clinic Model'!$P$16="Annuity",-IFERROR(PPMT(D2_I/12,$C176,D2_T,OFFSET(J$131,,-$C176+1),0),),IFERROR(IF($C176=0,0,OFFSET(J$131,,-$C176+1)/D2_T),0))</f>
        <v>0</v>
      </c>
      <c r="L176" s="548">
        <f ca="1">IF('Clinic Model'!$P$16="Annuity",-IFERROR(PPMT(D2_I/12,$C176,D2_T,OFFSET(K$131,,-$C176+1),0),),IFERROR(IF($C176=0,0,OFFSET(K$131,,-$C176+1)/D2_T),0))</f>
        <v>0</v>
      </c>
      <c r="M176" s="548">
        <f ca="1">IF('Clinic Model'!$P$16="Annuity",-IFERROR(PPMT(D2_I/12,$C176,D2_T,OFFSET(L$131,,-$C176+1),0),),IFERROR(IF($C176=0,0,OFFSET(L$131,,-$C176+1)/D2_T),0))</f>
        <v>0</v>
      </c>
      <c r="N176" s="548">
        <f ca="1">IF('Clinic Model'!$P$16="Annuity",-IFERROR(PPMT(D2_I/12,$C176,D2_T,OFFSET(M$131,,-$C176+1),0),),IFERROR(IF($C176=0,0,OFFSET(M$131,,-$C176+1)/D2_T),0))</f>
        <v>0</v>
      </c>
      <c r="O176" s="548">
        <f ca="1">IF('Clinic Model'!$P$16="Annuity",-IFERROR(PPMT(D2_I/12,$C176,D2_T,OFFSET(N$131,,-$C176+1),0),),IFERROR(IF($C176=0,0,OFFSET(N$131,,-$C176+1)/D2_T),0))</f>
        <v>0</v>
      </c>
      <c r="P176" s="548">
        <f ca="1">IF('Clinic Model'!$P$16="Annuity",-IFERROR(PPMT(D2_I/12,$C176,D2_T,OFFSET(O$131,,-$C176+1),0),),IFERROR(IF($C176=0,0,OFFSET(O$131,,-$C176+1)/D2_T),0))</f>
        <v>0</v>
      </c>
      <c r="Q176" s="548">
        <f ca="1">IF('Clinic Model'!$P$16="Annuity",-IFERROR(PPMT(D2_I/12,$C176,D2_T,OFFSET(P$131,,-$C176+1),0),),IFERROR(IF($C176=0,0,OFFSET(P$131,,-$C176+1)/D2_T),0))</f>
        <v>0</v>
      </c>
      <c r="R176" s="548">
        <f ca="1">IF('Clinic Model'!$P$16="Annuity",-IFERROR(PPMT(D2_I/12,$C176,D2_T,OFFSET(Q$131,,-$C176+1),0),),IFERROR(IF($C176=0,0,OFFSET(Q$131,,-$C176+1)/D2_T),0))</f>
        <v>0</v>
      </c>
      <c r="S176" s="548">
        <f ca="1">IF('Clinic Model'!$P$16="Annuity",-IFERROR(PPMT(D2_I/12,$C176,D2_T,OFFSET(R$131,,-$C176+1),0),),IFERROR(IF($C176=0,0,OFFSET(R$131,,-$C176+1)/D2_T),0))</f>
        <v>0</v>
      </c>
      <c r="T176" s="548">
        <f ca="1">IF('Clinic Model'!$P$16="Annuity",-IFERROR(PPMT(D2_I/12,$C176,D2_T,OFFSET(S$131,,-$C176+1),0),),IFERROR(IF($C176=0,0,OFFSET(S$131,,-$C176+1)/D2_T),0))</f>
        <v>0</v>
      </c>
      <c r="U176" s="548">
        <f ca="1">IF('Clinic Model'!$P$16="Annuity",-IFERROR(PPMT(D2_I/12,$C176,D2_T,OFFSET(T$131,,-$C176+1),0),),IFERROR(IF($C176=0,0,OFFSET(T$131,,-$C176+1)/D2_T),0))</f>
        <v>0</v>
      </c>
      <c r="V176" s="548">
        <f ca="1">IF('Clinic Model'!$P$16="Annuity",-IFERROR(PPMT(D2_I/12,$C176,D2_T,OFFSET(U$131,,-$C176+1),0),),IFERROR(IF($C176=0,0,OFFSET(U$131,,-$C176+1)/D2_T),0))</f>
        <v>0</v>
      </c>
      <c r="W176" s="548">
        <f ca="1">IF('Clinic Model'!$P$16="Annuity",-IFERROR(PPMT(D2_I/12,$C176,D2_T,OFFSET(V$131,,-$C176+1),0),),IFERROR(IF($C176=0,0,OFFSET(V$131,,-$C176+1)/D2_T),0))</f>
        <v>0</v>
      </c>
      <c r="X176" s="548">
        <f ca="1">IF('Clinic Model'!$P$16="Annuity",-IFERROR(PPMT(D2_I/12,$C176,D2_T,OFFSET(W$131,,-$C176+1),0),),IFERROR(IF($C176=0,0,OFFSET(W$131,,-$C176+1)/D2_T),0))</f>
        <v>0</v>
      </c>
      <c r="Y176" s="548">
        <f ca="1">IF('Clinic Model'!$P$16="Annuity",-IFERROR(PPMT(D2_I/12,$C176,D2_T,OFFSET(X$131,,-$C176+1),0),),IFERROR(IF($C176=0,0,OFFSET(X$131,,-$C176+1)/D2_T),0))</f>
        <v>0</v>
      </c>
      <c r="Z176" s="548">
        <f ca="1">IF('Clinic Model'!$P$16="Annuity",-IFERROR(PPMT(D2_I/12,$C176,D2_T,OFFSET(Y$131,,-$C176+1),0),),IFERROR(IF($C176=0,0,OFFSET(Y$131,,-$C176+1)/D2_T),0))</f>
        <v>0</v>
      </c>
      <c r="AA176" s="548">
        <f ca="1">IF('Clinic Model'!$P$16="Annuity",-IFERROR(PPMT(D2_I/12,$C176,D2_T,OFFSET(Z$131,,-$C176+1),0),),IFERROR(IF($C176=0,0,OFFSET(Z$131,,-$C176+1)/D2_T),0))</f>
        <v>0</v>
      </c>
      <c r="AB176" s="548">
        <f ca="1">IF('Clinic Model'!$P$16="Annuity",-IFERROR(PPMT(D2_I/12,$C176,D2_T,OFFSET(AA$131,,-$C176+1),0),),IFERROR(IF($C176=0,0,OFFSET(AA$131,,-$C176+1)/D2_T),0))</f>
        <v>0</v>
      </c>
      <c r="AC176" s="548">
        <f ca="1">IF('Clinic Model'!$P$16="Annuity",-IFERROR(PPMT(D2_I/12,$C176,D2_T,OFFSET(AB$131,,-$C176+1),0),),IFERROR(IF($C176=0,0,OFFSET(AB$131,,-$C176+1)/D2_T),0))</f>
        <v>0</v>
      </c>
      <c r="AD176" s="548">
        <f ca="1">IF('Clinic Model'!$P$16="Annuity",-IFERROR(PPMT(D2_I/12,$C176,D2_T,OFFSET(AC$131,,-$C176+1),0),),IFERROR(IF($C176=0,0,OFFSET(AC$131,,-$C176+1)/D2_T),0))</f>
        <v>0</v>
      </c>
      <c r="AE176" s="548">
        <f ca="1">IF('Clinic Model'!$P$16="Annuity",-IFERROR(PPMT(D2_I/12,$C176,D2_T,OFFSET(AD$131,,-$C176+1),0),),IFERROR(IF($C176=0,0,OFFSET(AD$131,,-$C176+1)/D2_T),0))</f>
        <v>0</v>
      </c>
      <c r="AF176" s="548">
        <f ca="1">IF('Clinic Model'!$P$16="Annuity",-IFERROR(PPMT(D2_I/12,$C176,D2_T,OFFSET(AE$131,,-$C176+1),0),),IFERROR(IF($C176=0,0,OFFSET(AE$131,,-$C176+1)/D2_T),0))</f>
        <v>0</v>
      </c>
      <c r="AG176" s="548">
        <f ca="1">IF('Clinic Model'!$P$16="Annuity",-IFERROR(PPMT(D2_I/12,$C176,D2_T,OFFSET(AF$131,,-$C176+1),0),),IFERROR(IF($C176=0,0,OFFSET(AF$131,,-$C176+1)/D2_T),0))</f>
        <v>0</v>
      </c>
      <c r="AH176" s="548">
        <f ca="1">IF('Clinic Model'!$P$16="Annuity",-IFERROR(PPMT(D2_I/12,$C176,D2_T,OFFSET(AG$131,,-$C176+1),0),),IFERROR(IF($C176=0,0,OFFSET(AG$131,,-$C176+1)/D2_T),0))</f>
        <v>0</v>
      </c>
      <c r="AI176" s="548">
        <f ca="1">IF('Clinic Model'!$P$16="Annuity",-IFERROR(PPMT(D2_I/12,$C176,D2_T,OFFSET(AH$131,,-$C176+1),0),),IFERROR(IF($C176=0,0,OFFSET(AH$131,,-$C176+1)/D2_T),0))</f>
        <v>0</v>
      </c>
      <c r="AJ176" s="548">
        <f ca="1">IF('Clinic Model'!$P$16="Annuity",-IFERROR(PPMT(D2_I/12,$C176,D2_T,OFFSET(AI$131,,-$C176+1),0),),IFERROR(IF($C176=0,0,OFFSET(AI$131,,-$C176+1)/D2_T),0))</f>
        <v>0</v>
      </c>
      <c r="AK176" s="548">
        <f ca="1">IF('Clinic Model'!$P$16="Annuity",-IFERROR(PPMT(D2_I/12,$C176,D2_T,OFFSET(AJ$131,,-$C176+1),0),),IFERROR(IF($C176=0,0,OFFSET(AJ$131,,-$C176+1)/D2_T),0))</f>
        <v>0</v>
      </c>
      <c r="AL176" s="548">
        <f ca="1">IF('Clinic Model'!$P$16="Annuity",-IFERROR(PPMT(D2_I/12,$C176,D2_T,OFFSET(AK$131,,-$C176+1),0),),IFERROR(IF($C176=0,0,OFFSET(AK$131,,-$C176+1)/D2_T),0))</f>
        <v>0</v>
      </c>
      <c r="AM176" s="548">
        <f ca="1">IF('Clinic Model'!$P$16="Annuity",-IFERROR(PPMT(D2_I/12,$C176,D2_T,OFFSET(AL$131,,-$C176+1),0),),IFERROR(IF($C176=0,0,OFFSET(AL$131,,-$C176+1)/D2_T),0))</f>
        <v>0</v>
      </c>
      <c r="AN176" s="548">
        <f ca="1">IF('Clinic Model'!$P$16="Annuity",-IFERROR(PPMT(D2_I/12,$C176,D2_T,OFFSET(AM$131,,-$C176+1),0),),IFERROR(IF($C176=0,0,OFFSET(AM$131,,-$C176+1)/D2_T),0))</f>
        <v>0</v>
      </c>
      <c r="AO176" s="548">
        <f ca="1">IF('Clinic Model'!$P$16="Annuity",-IFERROR(PPMT(D2_I/12,$C176,D2_T,OFFSET(AN$131,,-$C176+1),0),),IFERROR(IF($C176=0,0,OFFSET(AN$131,,-$C176+1)/D2_T),0))</f>
        <v>0</v>
      </c>
      <c r="AP176" s="548">
        <f ca="1">IF('Clinic Model'!$P$16="Annuity",-IFERROR(PPMT(D2_I/12,$C176,D2_T,OFFSET(AO$131,,-$C176+1),0),),IFERROR(IF($C176=0,0,OFFSET(AO$131,,-$C176+1)/D2_T),0))</f>
        <v>0</v>
      </c>
      <c r="AQ176" s="548">
        <f ca="1">IF('Clinic Model'!$P$16="Annuity",-IFERROR(PPMT(D2_I/12,$C176,D2_T,OFFSET(AP$131,,-$C176+1),0),),IFERROR(IF($C176=0,0,OFFSET(AP$131,,-$C176+1)/D2_T),0))</f>
        <v>0</v>
      </c>
      <c r="AR176" s="548">
        <f ca="1">IF('Clinic Model'!$P$16="Annuity",-IFERROR(PPMT(D2_I/12,$C176,D2_T,OFFSET(AQ$131,,-$C176+1),0),),IFERROR(IF($C176=0,0,OFFSET(AQ$131,,-$C176+1)/D2_T),0))</f>
        <v>0</v>
      </c>
      <c r="AS176" s="548">
        <f ca="1">IF('Clinic Model'!$P$16="Annuity",-IFERROR(PPMT(D2_I/12,$C176,D2_T,OFFSET(AR$131,,-$C176+1),0),),IFERROR(IF($C176=0,0,OFFSET(AR$131,,-$C176+1)/D2_T),0))</f>
        <v>0</v>
      </c>
      <c r="AT176" s="548">
        <f ca="1">IF('Clinic Model'!$P$16="Annuity",-IFERROR(PPMT(D2_I/12,$C176,D2_T,OFFSET(AS$131,,-$C176+1),0),),IFERROR(IF($C176=0,0,OFFSET(AS$131,,-$C176+1)/D2_T),0))</f>
        <v>0</v>
      </c>
      <c r="AU176" s="548">
        <f ca="1">IF('Clinic Model'!$P$16="Annuity",-IFERROR(PPMT(D2_I/12,$C176,D2_T,OFFSET(AT$131,,-$C176+1),0),),IFERROR(IF($C176=0,0,OFFSET(AT$131,,-$C176+1)/D2_T),0))</f>
        <v>0</v>
      </c>
      <c r="AV176" s="548">
        <f ca="1">IF('Clinic Model'!$P$16="Annuity",-IFERROR(PPMT(D2_I/12,$C176,D2_T,OFFSET(AU$131,,-$C176+1),0),),IFERROR(IF($C176=0,0,OFFSET(AU$131,,-$C176+1)/D2_T),0))</f>
        <v>0</v>
      </c>
      <c r="AW176" s="548">
        <f ca="1">IF('Clinic Model'!$P$16="Annuity",-IFERROR(PPMT(D2_I/12,$C176,D2_T,OFFSET(AV$131,,-$C176+1),0),),IFERROR(IF($C176=0,0,OFFSET(AV$131,,-$C176+1)/D2_T),0))</f>
        <v>0</v>
      </c>
      <c r="AX176" s="548">
        <f ca="1">IF('Clinic Model'!$P$16="Annuity",-IFERROR(PPMT(D2_I/12,$C176,D2_T,OFFSET(AW$131,,-$C176+1),0),),IFERROR(IF($C176=0,0,OFFSET(AW$131,,-$C176+1)/D2_T),0))</f>
        <v>0</v>
      </c>
      <c r="AY176" s="548">
        <f ca="1">IF('Clinic Model'!$P$16="Annuity",-IFERROR(PPMT(D2_I/12,$C176,D2_T,OFFSET(AX$131,,-$C176+1),0),),IFERROR(IF($C176=0,0,OFFSET(AX$131,,-$C176+1)/D2_T),0))</f>
        <v>0</v>
      </c>
      <c r="AZ176" s="548">
        <f ca="1">IF('Clinic Model'!$P$16="Annuity",-IFERROR(PPMT(D2_I/12,$C176,D2_T,OFFSET(AY$131,,-$C176+1),0),),IFERROR(IF($C176=0,0,OFFSET(AY$131,,-$C176+1)/D2_T),0))</f>
        <v>0</v>
      </c>
      <c r="BA176" s="548">
        <f ca="1">IF('Clinic Model'!$P$16="Annuity",-IFERROR(PPMT(D2_I/12,$C176,D2_T,OFFSET(AZ$131,,-$C176+1),0),),IFERROR(IF($C176=0,0,OFFSET(AZ$131,,-$C176+1)/D2_T),0))</f>
        <v>0</v>
      </c>
      <c r="BB176" s="548">
        <f ca="1">IF('Clinic Model'!$P$16="Annuity",-IFERROR(PPMT(D2_I/12,$C176,D2_T,OFFSET(BA$131,,-$C176+1),0),),IFERROR(IF($C176=0,0,OFFSET(BA$131,,-$C176+1)/D2_T),0))</f>
        <v>0</v>
      </c>
      <c r="BC176" s="548">
        <f ca="1">IF('Clinic Model'!$P$16="Annuity",-IFERROR(PPMT(D2_I/12,$C176,D2_T,OFFSET(BB$131,,-$C176+1),0),),IFERROR(IF($C176=0,0,OFFSET(BB$131,,-$C176+1)/D2_T),0))</f>
        <v>0</v>
      </c>
      <c r="BD176" s="548">
        <f ca="1">IF('Clinic Model'!$P$16="Annuity",-IFERROR(PPMT(D2_I/12,$C176,D2_T,OFFSET(BC$131,,-$C176+1),0),),IFERROR(IF($C176=0,0,OFFSET(BC$131,,-$C176+1)/D2_T),0))</f>
        <v>0</v>
      </c>
      <c r="BE176" s="548">
        <f ca="1">IF('Clinic Model'!$P$16="Annuity",-IFERROR(PPMT(D2_I/12,$C176,D2_T,OFFSET(BD$131,,-$C176+1),0),),IFERROR(IF($C176=0,0,OFFSET(BD$131,,-$C176+1)/D2_T),0))</f>
        <v>0</v>
      </c>
      <c r="BF176" s="548">
        <f ca="1">IF('Clinic Model'!$P$16="Annuity",-IFERROR(PPMT(D2_I/12,$C176,D2_T,OFFSET(BE$131,,-$C176+1),0),),IFERROR(IF($C176=0,0,OFFSET(BE$131,,-$C176+1)/D2_T),0))</f>
        <v>0</v>
      </c>
      <c r="BG176" s="548">
        <f ca="1">IF('Clinic Model'!$P$16="Annuity",-IFERROR(PPMT(D2_I/12,$C176,D2_T,OFFSET(BF$131,,-$C176+1),0),),IFERROR(IF($C176=0,0,OFFSET(BF$131,,-$C176+1)/D2_T),0))</f>
        <v>0</v>
      </c>
      <c r="BH176" s="548">
        <f ca="1">IF('Clinic Model'!$P$16="Annuity",-IFERROR(PPMT(D2_I/12,$C176,D2_T,OFFSET(BG$131,,-$C176+1),0),),IFERROR(IF($C176=0,0,OFFSET(BG$131,,-$C176+1)/D2_T),0))</f>
        <v>0</v>
      </c>
      <c r="BI176" s="548">
        <f ca="1">IF('Clinic Model'!$P$16="Annuity",-IFERROR(PPMT(D2_I/12,$C176,D2_T,OFFSET(BH$131,,-$C176+1),0),),IFERROR(IF($C176=0,0,OFFSET(BH$131,,-$C176+1)/D2_T),0))</f>
        <v>0</v>
      </c>
      <c r="BJ176" s="548">
        <f ca="1">IF('Clinic Model'!$P$16="Annuity",-IFERROR(PPMT(D2_I/12,$C176,D2_T,OFFSET(BI$131,,-$C176+1),0),),IFERROR(IF($C176=0,0,OFFSET(BI$131,,-$C176+1)/D2_T),0))</f>
        <v>0</v>
      </c>
      <c r="BK176" s="548">
        <f ca="1">IF('Clinic Model'!$P$16="Annuity",-IFERROR(PPMT(D2_I/12,$C176,D2_T,OFFSET(BJ$131,,-$C176+1),0),),IFERROR(IF($C176=0,0,OFFSET(BJ$131,,-$C176+1)/D2_T),0))</f>
        <v>0</v>
      </c>
      <c r="BL176" s="548">
        <f ca="1">IF('Clinic Model'!$P$16="Annuity",-IFERROR(PPMT(D2_I/12,$C176,D2_T,OFFSET(BK$131,,-$C176+1),0),),IFERROR(IF($C176=0,0,OFFSET(BK$131,,-$C176+1)/D2_T),0))</f>
        <v>0</v>
      </c>
    </row>
    <row r="177" spans="1:64" ht="10.5" hidden="1" customHeight="1" outlineLevel="1" x14ac:dyDescent="0.3">
      <c r="A177" s="105"/>
      <c r="B177" s="504"/>
      <c r="C177" s="105">
        <f t="shared" si="13"/>
        <v>0</v>
      </c>
      <c r="E177" s="548">
        <f ca="1">IF('Clinic Model'!$P$16="Annuity",-IFERROR(PPMT(D2_I/12,$C177,D2_T,OFFSET(D$131,,-$C177+1),0),),IFERROR(IF($C177=0,0,OFFSET(D$131,,-$C177+1)/D2_T),0))</f>
        <v>0</v>
      </c>
      <c r="F177" s="548">
        <f ca="1">IF('Clinic Model'!$P$16="Annuity",-IFERROR(PPMT(D2_I/12,$C177,D2_T,OFFSET(E$131,,-$C177+1),0),),IFERROR(IF($C177=0,0,OFFSET(E$131,,-$C177+1)/D2_T),0))</f>
        <v>0</v>
      </c>
      <c r="G177" s="548">
        <f ca="1">IF('Clinic Model'!$P$16="Annuity",-IFERROR(PPMT(D2_I/12,$C177,D2_T,OFFSET(F$131,,-$C177+1),0),),IFERROR(IF($C177=0,0,OFFSET(F$131,,-$C177+1)/D2_T),0))</f>
        <v>0</v>
      </c>
      <c r="H177" s="548">
        <f ca="1">IF('Clinic Model'!$P$16="Annuity",-IFERROR(PPMT(D2_I/12,$C177,D2_T,OFFSET(G$131,,-$C177+1),0),),IFERROR(IF($C177=0,0,OFFSET(G$131,,-$C177+1)/D2_T),0))</f>
        <v>0</v>
      </c>
      <c r="I177" s="548">
        <f ca="1">IF('Clinic Model'!$P$16="Annuity",-IFERROR(PPMT(D2_I/12,$C177,D2_T,OFFSET(H$131,,-$C177+1),0),),IFERROR(IF($C177=0,0,OFFSET(H$131,,-$C177+1)/D2_T),0))</f>
        <v>0</v>
      </c>
      <c r="J177" s="548">
        <f ca="1">IF('Clinic Model'!$P$16="Annuity",-IFERROR(PPMT(D2_I/12,$C177,D2_T,OFFSET(I$131,,-$C177+1),0),),IFERROR(IF($C177=0,0,OFFSET(I$131,,-$C177+1)/D2_T),0))</f>
        <v>0</v>
      </c>
      <c r="K177" s="548">
        <f ca="1">IF('Clinic Model'!$P$16="Annuity",-IFERROR(PPMT(D2_I/12,$C177,D2_T,OFFSET(J$131,,-$C177+1),0),),IFERROR(IF($C177=0,0,OFFSET(J$131,,-$C177+1)/D2_T),0))</f>
        <v>0</v>
      </c>
      <c r="L177" s="548">
        <f ca="1">IF('Clinic Model'!$P$16="Annuity",-IFERROR(PPMT(D2_I/12,$C177,D2_T,OFFSET(K$131,,-$C177+1),0),),IFERROR(IF($C177=0,0,OFFSET(K$131,,-$C177+1)/D2_T),0))</f>
        <v>0</v>
      </c>
      <c r="M177" s="548">
        <f ca="1">IF('Clinic Model'!$P$16="Annuity",-IFERROR(PPMT(D2_I/12,$C177,D2_T,OFFSET(L$131,,-$C177+1),0),),IFERROR(IF($C177=0,0,OFFSET(L$131,,-$C177+1)/D2_T),0))</f>
        <v>0</v>
      </c>
      <c r="N177" s="548">
        <f ca="1">IF('Clinic Model'!$P$16="Annuity",-IFERROR(PPMT(D2_I/12,$C177,D2_T,OFFSET(M$131,,-$C177+1),0),),IFERROR(IF($C177=0,0,OFFSET(M$131,,-$C177+1)/D2_T),0))</f>
        <v>0</v>
      </c>
      <c r="O177" s="548">
        <f ca="1">IF('Clinic Model'!$P$16="Annuity",-IFERROR(PPMT(D2_I/12,$C177,D2_T,OFFSET(N$131,,-$C177+1),0),),IFERROR(IF($C177=0,0,OFFSET(N$131,,-$C177+1)/D2_T),0))</f>
        <v>0</v>
      </c>
      <c r="P177" s="548">
        <f ca="1">IF('Clinic Model'!$P$16="Annuity",-IFERROR(PPMT(D2_I/12,$C177,D2_T,OFFSET(O$131,,-$C177+1),0),),IFERROR(IF($C177=0,0,OFFSET(O$131,,-$C177+1)/D2_T),0))</f>
        <v>0</v>
      </c>
      <c r="Q177" s="548">
        <f ca="1">IF('Clinic Model'!$P$16="Annuity",-IFERROR(PPMT(D2_I/12,$C177,D2_T,OFFSET(P$131,,-$C177+1),0),),IFERROR(IF($C177=0,0,OFFSET(P$131,,-$C177+1)/D2_T),0))</f>
        <v>0</v>
      </c>
      <c r="R177" s="548">
        <f ca="1">IF('Clinic Model'!$P$16="Annuity",-IFERROR(PPMT(D2_I/12,$C177,D2_T,OFFSET(Q$131,,-$C177+1),0),),IFERROR(IF($C177=0,0,OFFSET(Q$131,,-$C177+1)/D2_T),0))</f>
        <v>0</v>
      </c>
      <c r="S177" s="548">
        <f ca="1">IF('Clinic Model'!$P$16="Annuity",-IFERROR(PPMT(D2_I/12,$C177,D2_T,OFFSET(R$131,,-$C177+1),0),),IFERROR(IF($C177=0,0,OFFSET(R$131,,-$C177+1)/D2_T),0))</f>
        <v>0</v>
      </c>
      <c r="T177" s="548">
        <f ca="1">IF('Clinic Model'!$P$16="Annuity",-IFERROR(PPMT(D2_I/12,$C177,D2_T,OFFSET(S$131,,-$C177+1),0),),IFERROR(IF($C177=0,0,OFFSET(S$131,,-$C177+1)/D2_T),0))</f>
        <v>0</v>
      </c>
      <c r="U177" s="548">
        <f ca="1">IF('Clinic Model'!$P$16="Annuity",-IFERROR(PPMT(D2_I/12,$C177,D2_T,OFFSET(T$131,,-$C177+1),0),),IFERROR(IF($C177=0,0,OFFSET(T$131,,-$C177+1)/D2_T),0))</f>
        <v>0</v>
      </c>
      <c r="V177" s="548">
        <f ca="1">IF('Clinic Model'!$P$16="Annuity",-IFERROR(PPMT(D2_I/12,$C177,D2_T,OFFSET(U$131,,-$C177+1),0),),IFERROR(IF($C177=0,0,OFFSET(U$131,,-$C177+1)/D2_T),0))</f>
        <v>0</v>
      </c>
      <c r="W177" s="548">
        <f ca="1">IF('Clinic Model'!$P$16="Annuity",-IFERROR(PPMT(D2_I/12,$C177,D2_T,OFFSET(V$131,,-$C177+1),0),),IFERROR(IF($C177=0,0,OFFSET(V$131,,-$C177+1)/D2_T),0))</f>
        <v>0</v>
      </c>
      <c r="X177" s="548">
        <f ca="1">IF('Clinic Model'!$P$16="Annuity",-IFERROR(PPMT(D2_I/12,$C177,D2_T,OFFSET(W$131,,-$C177+1),0),),IFERROR(IF($C177=0,0,OFFSET(W$131,,-$C177+1)/D2_T),0))</f>
        <v>0</v>
      </c>
      <c r="Y177" s="548">
        <f ca="1">IF('Clinic Model'!$P$16="Annuity",-IFERROR(PPMT(D2_I/12,$C177,D2_T,OFFSET(X$131,,-$C177+1),0),),IFERROR(IF($C177=0,0,OFFSET(X$131,,-$C177+1)/D2_T),0))</f>
        <v>0</v>
      </c>
      <c r="Z177" s="548">
        <f ca="1">IF('Clinic Model'!$P$16="Annuity",-IFERROR(PPMT(D2_I/12,$C177,D2_T,OFFSET(Y$131,,-$C177+1),0),),IFERROR(IF($C177=0,0,OFFSET(Y$131,,-$C177+1)/D2_T),0))</f>
        <v>0</v>
      </c>
      <c r="AA177" s="548">
        <f ca="1">IF('Clinic Model'!$P$16="Annuity",-IFERROR(PPMT(D2_I/12,$C177,D2_T,OFFSET(Z$131,,-$C177+1),0),),IFERROR(IF($C177=0,0,OFFSET(Z$131,,-$C177+1)/D2_T),0))</f>
        <v>0</v>
      </c>
      <c r="AB177" s="548">
        <f ca="1">IF('Clinic Model'!$P$16="Annuity",-IFERROR(PPMT(D2_I/12,$C177,D2_T,OFFSET(AA$131,,-$C177+1),0),),IFERROR(IF($C177=0,0,OFFSET(AA$131,,-$C177+1)/D2_T),0))</f>
        <v>0</v>
      </c>
      <c r="AC177" s="548">
        <f ca="1">IF('Clinic Model'!$P$16="Annuity",-IFERROR(PPMT(D2_I/12,$C177,D2_T,OFFSET(AB$131,,-$C177+1),0),),IFERROR(IF($C177=0,0,OFFSET(AB$131,,-$C177+1)/D2_T),0))</f>
        <v>0</v>
      </c>
      <c r="AD177" s="548">
        <f ca="1">IF('Clinic Model'!$P$16="Annuity",-IFERROR(PPMT(D2_I/12,$C177,D2_T,OFFSET(AC$131,,-$C177+1),0),),IFERROR(IF($C177=0,0,OFFSET(AC$131,,-$C177+1)/D2_T),0))</f>
        <v>0</v>
      </c>
      <c r="AE177" s="548">
        <f ca="1">IF('Clinic Model'!$P$16="Annuity",-IFERROR(PPMT(D2_I/12,$C177,D2_T,OFFSET(AD$131,,-$C177+1),0),),IFERROR(IF($C177=0,0,OFFSET(AD$131,,-$C177+1)/D2_T),0))</f>
        <v>0</v>
      </c>
      <c r="AF177" s="548">
        <f ca="1">IF('Clinic Model'!$P$16="Annuity",-IFERROR(PPMT(D2_I/12,$C177,D2_T,OFFSET(AE$131,,-$C177+1),0),),IFERROR(IF($C177=0,0,OFFSET(AE$131,,-$C177+1)/D2_T),0))</f>
        <v>0</v>
      </c>
      <c r="AG177" s="548">
        <f ca="1">IF('Clinic Model'!$P$16="Annuity",-IFERROR(PPMT(D2_I/12,$C177,D2_T,OFFSET(AF$131,,-$C177+1),0),),IFERROR(IF($C177=0,0,OFFSET(AF$131,,-$C177+1)/D2_T),0))</f>
        <v>0</v>
      </c>
      <c r="AH177" s="548">
        <f ca="1">IF('Clinic Model'!$P$16="Annuity",-IFERROR(PPMT(D2_I/12,$C177,D2_T,OFFSET(AG$131,,-$C177+1),0),),IFERROR(IF($C177=0,0,OFFSET(AG$131,,-$C177+1)/D2_T),0))</f>
        <v>0</v>
      </c>
      <c r="AI177" s="548">
        <f ca="1">IF('Clinic Model'!$P$16="Annuity",-IFERROR(PPMT(D2_I/12,$C177,D2_T,OFFSET(AH$131,,-$C177+1),0),),IFERROR(IF($C177=0,0,OFFSET(AH$131,,-$C177+1)/D2_T),0))</f>
        <v>0</v>
      </c>
      <c r="AJ177" s="548">
        <f ca="1">IF('Clinic Model'!$P$16="Annuity",-IFERROR(PPMT(D2_I/12,$C177,D2_T,OFFSET(AI$131,,-$C177+1),0),),IFERROR(IF($C177=0,0,OFFSET(AI$131,,-$C177+1)/D2_T),0))</f>
        <v>0</v>
      </c>
      <c r="AK177" s="548">
        <f ca="1">IF('Clinic Model'!$P$16="Annuity",-IFERROR(PPMT(D2_I/12,$C177,D2_T,OFFSET(AJ$131,,-$C177+1),0),),IFERROR(IF($C177=0,0,OFFSET(AJ$131,,-$C177+1)/D2_T),0))</f>
        <v>0</v>
      </c>
      <c r="AL177" s="548">
        <f ca="1">IF('Clinic Model'!$P$16="Annuity",-IFERROR(PPMT(D2_I/12,$C177,D2_T,OFFSET(AK$131,,-$C177+1),0),),IFERROR(IF($C177=0,0,OFFSET(AK$131,,-$C177+1)/D2_T),0))</f>
        <v>0</v>
      </c>
      <c r="AM177" s="548">
        <f ca="1">IF('Clinic Model'!$P$16="Annuity",-IFERROR(PPMT(D2_I/12,$C177,D2_T,OFFSET(AL$131,,-$C177+1),0),),IFERROR(IF($C177=0,0,OFFSET(AL$131,,-$C177+1)/D2_T),0))</f>
        <v>0</v>
      </c>
      <c r="AN177" s="548">
        <f ca="1">IF('Clinic Model'!$P$16="Annuity",-IFERROR(PPMT(D2_I/12,$C177,D2_T,OFFSET(AM$131,,-$C177+1),0),),IFERROR(IF($C177=0,0,OFFSET(AM$131,,-$C177+1)/D2_T),0))</f>
        <v>0</v>
      </c>
      <c r="AO177" s="548">
        <f ca="1">IF('Clinic Model'!$P$16="Annuity",-IFERROR(PPMT(D2_I/12,$C177,D2_T,OFFSET(AN$131,,-$C177+1),0),),IFERROR(IF($C177=0,0,OFFSET(AN$131,,-$C177+1)/D2_T),0))</f>
        <v>0</v>
      </c>
      <c r="AP177" s="548">
        <f ca="1">IF('Clinic Model'!$P$16="Annuity",-IFERROR(PPMT(D2_I/12,$C177,D2_T,OFFSET(AO$131,,-$C177+1),0),),IFERROR(IF($C177=0,0,OFFSET(AO$131,,-$C177+1)/D2_T),0))</f>
        <v>0</v>
      </c>
      <c r="AQ177" s="548">
        <f ca="1">IF('Clinic Model'!$P$16="Annuity",-IFERROR(PPMT(D2_I/12,$C177,D2_T,OFFSET(AP$131,,-$C177+1),0),),IFERROR(IF($C177=0,0,OFFSET(AP$131,,-$C177+1)/D2_T),0))</f>
        <v>0</v>
      </c>
      <c r="AR177" s="548">
        <f ca="1">IF('Clinic Model'!$P$16="Annuity",-IFERROR(PPMT(D2_I/12,$C177,D2_T,OFFSET(AQ$131,,-$C177+1),0),),IFERROR(IF($C177=0,0,OFFSET(AQ$131,,-$C177+1)/D2_T),0))</f>
        <v>0</v>
      </c>
      <c r="AS177" s="548">
        <f ca="1">IF('Clinic Model'!$P$16="Annuity",-IFERROR(PPMT(D2_I/12,$C177,D2_T,OFFSET(AR$131,,-$C177+1),0),),IFERROR(IF($C177=0,0,OFFSET(AR$131,,-$C177+1)/D2_T),0))</f>
        <v>0</v>
      </c>
      <c r="AT177" s="548">
        <f ca="1">IF('Clinic Model'!$P$16="Annuity",-IFERROR(PPMT(D2_I/12,$C177,D2_T,OFFSET(AS$131,,-$C177+1),0),),IFERROR(IF($C177=0,0,OFFSET(AS$131,,-$C177+1)/D2_T),0))</f>
        <v>0</v>
      </c>
      <c r="AU177" s="548">
        <f ca="1">IF('Clinic Model'!$P$16="Annuity",-IFERROR(PPMT(D2_I/12,$C177,D2_T,OFFSET(AT$131,,-$C177+1),0),),IFERROR(IF($C177=0,0,OFFSET(AT$131,,-$C177+1)/D2_T),0))</f>
        <v>0</v>
      </c>
      <c r="AV177" s="548">
        <f ca="1">IF('Clinic Model'!$P$16="Annuity",-IFERROR(PPMT(D2_I/12,$C177,D2_T,OFFSET(AU$131,,-$C177+1),0),),IFERROR(IF($C177=0,0,OFFSET(AU$131,,-$C177+1)/D2_T),0))</f>
        <v>0</v>
      </c>
      <c r="AW177" s="548">
        <f ca="1">IF('Clinic Model'!$P$16="Annuity",-IFERROR(PPMT(D2_I/12,$C177,D2_T,OFFSET(AV$131,,-$C177+1),0),),IFERROR(IF($C177=0,0,OFFSET(AV$131,,-$C177+1)/D2_T),0))</f>
        <v>0</v>
      </c>
      <c r="AX177" s="548">
        <f ca="1">IF('Clinic Model'!$P$16="Annuity",-IFERROR(PPMT(D2_I/12,$C177,D2_T,OFFSET(AW$131,,-$C177+1),0),),IFERROR(IF($C177=0,0,OFFSET(AW$131,,-$C177+1)/D2_T),0))</f>
        <v>0</v>
      </c>
      <c r="AY177" s="548">
        <f ca="1">IF('Clinic Model'!$P$16="Annuity",-IFERROR(PPMT(D2_I/12,$C177,D2_T,OFFSET(AX$131,,-$C177+1),0),),IFERROR(IF($C177=0,0,OFFSET(AX$131,,-$C177+1)/D2_T),0))</f>
        <v>0</v>
      </c>
      <c r="AZ177" s="548">
        <f ca="1">IF('Clinic Model'!$P$16="Annuity",-IFERROR(PPMT(D2_I/12,$C177,D2_T,OFFSET(AY$131,,-$C177+1),0),),IFERROR(IF($C177=0,0,OFFSET(AY$131,,-$C177+1)/D2_T),0))</f>
        <v>0</v>
      </c>
      <c r="BA177" s="548">
        <f ca="1">IF('Clinic Model'!$P$16="Annuity",-IFERROR(PPMT(D2_I/12,$C177,D2_T,OFFSET(AZ$131,,-$C177+1),0),),IFERROR(IF($C177=0,0,OFFSET(AZ$131,,-$C177+1)/D2_T),0))</f>
        <v>0</v>
      </c>
      <c r="BB177" s="548">
        <f ca="1">IF('Clinic Model'!$P$16="Annuity",-IFERROR(PPMT(D2_I/12,$C177,D2_T,OFFSET(BA$131,,-$C177+1),0),),IFERROR(IF($C177=0,0,OFFSET(BA$131,,-$C177+1)/D2_T),0))</f>
        <v>0</v>
      </c>
      <c r="BC177" s="548">
        <f ca="1">IF('Clinic Model'!$P$16="Annuity",-IFERROR(PPMT(D2_I/12,$C177,D2_T,OFFSET(BB$131,,-$C177+1),0),),IFERROR(IF($C177=0,0,OFFSET(BB$131,,-$C177+1)/D2_T),0))</f>
        <v>0</v>
      </c>
      <c r="BD177" s="548">
        <f ca="1">IF('Clinic Model'!$P$16="Annuity",-IFERROR(PPMT(D2_I/12,$C177,D2_T,OFFSET(BC$131,,-$C177+1),0),),IFERROR(IF($C177=0,0,OFFSET(BC$131,,-$C177+1)/D2_T),0))</f>
        <v>0</v>
      </c>
      <c r="BE177" s="548">
        <f ca="1">IF('Clinic Model'!$P$16="Annuity",-IFERROR(PPMT(D2_I/12,$C177,D2_T,OFFSET(BD$131,,-$C177+1),0),),IFERROR(IF($C177=0,0,OFFSET(BD$131,,-$C177+1)/D2_T),0))</f>
        <v>0</v>
      </c>
      <c r="BF177" s="548">
        <f ca="1">IF('Clinic Model'!$P$16="Annuity",-IFERROR(PPMT(D2_I/12,$C177,D2_T,OFFSET(BE$131,,-$C177+1),0),),IFERROR(IF($C177=0,0,OFFSET(BE$131,,-$C177+1)/D2_T),0))</f>
        <v>0</v>
      </c>
      <c r="BG177" s="548">
        <f ca="1">IF('Clinic Model'!$P$16="Annuity",-IFERROR(PPMT(D2_I/12,$C177,D2_T,OFFSET(BF$131,,-$C177+1),0),),IFERROR(IF($C177=0,0,OFFSET(BF$131,,-$C177+1)/D2_T),0))</f>
        <v>0</v>
      </c>
      <c r="BH177" s="548">
        <f ca="1">IF('Clinic Model'!$P$16="Annuity",-IFERROR(PPMT(D2_I/12,$C177,D2_T,OFFSET(BG$131,,-$C177+1),0),),IFERROR(IF($C177=0,0,OFFSET(BG$131,,-$C177+1)/D2_T),0))</f>
        <v>0</v>
      </c>
      <c r="BI177" s="548">
        <f ca="1">IF('Clinic Model'!$P$16="Annuity",-IFERROR(PPMT(D2_I/12,$C177,D2_T,OFFSET(BH$131,,-$C177+1),0),),IFERROR(IF($C177=0,0,OFFSET(BH$131,,-$C177+1)/D2_T),0))</f>
        <v>0</v>
      </c>
      <c r="BJ177" s="548">
        <f ca="1">IF('Clinic Model'!$P$16="Annuity",-IFERROR(PPMT(D2_I/12,$C177,D2_T,OFFSET(BI$131,,-$C177+1),0),),IFERROR(IF($C177=0,0,OFFSET(BI$131,,-$C177+1)/D2_T),0))</f>
        <v>0</v>
      </c>
      <c r="BK177" s="548">
        <f ca="1">IF('Clinic Model'!$P$16="Annuity",-IFERROR(PPMT(D2_I/12,$C177,D2_T,OFFSET(BJ$131,,-$C177+1),0),),IFERROR(IF($C177=0,0,OFFSET(BJ$131,,-$C177+1)/D2_T),0))</f>
        <v>0</v>
      </c>
      <c r="BL177" s="548">
        <f ca="1">IF('Clinic Model'!$P$16="Annuity",-IFERROR(PPMT(D2_I/12,$C177,D2_T,OFFSET(BK$131,,-$C177+1),0),),IFERROR(IF($C177=0,0,OFFSET(BK$131,,-$C177+1)/D2_T),0))</f>
        <v>0</v>
      </c>
    </row>
    <row r="178" spans="1:64" ht="10.5" hidden="1" customHeight="1" outlineLevel="1" x14ac:dyDescent="0.3">
      <c r="A178" s="105"/>
      <c r="B178" s="504"/>
      <c r="C178" s="105">
        <f t="shared" si="13"/>
        <v>0</v>
      </c>
      <c r="E178" s="548">
        <f ca="1">IF('Clinic Model'!$P$16="Annuity",-IFERROR(PPMT(D2_I/12,$C178,D2_T,OFFSET(D$131,,-$C178+1),0),),IFERROR(IF($C178=0,0,OFFSET(D$131,,-$C178+1)/D2_T),0))</f>
        <v>0</v>
      </c>
      <c r="F178" s="548">
        <f ca="1">IF('Clinic Model'!$P$16="Annuity",-IFERROR(PPMT(D2_I/12,$C178,D2_T,OFFSET(E$131,,-$C178+1),0),),IFERROR(IF($C178=0,0,OFFSET(E$131,,-$C178+1)/D2_T),0))</f>
        <v>0</v>
      </c>
      <c r="G178" s="548">
        <f ca="1">IF('Clinic Model'!$P$16="Annuity",-IFERROR(PPMT(D2_I/12,$C178,D2_T,OFFSET(F$131,,-$C178+1),0),),IFERROR(IF($C178=0,0,OFFSET(F$131,,-$C178+1)/D2_T),0))</f>
        <v>0</v>
      </c>
      <c r="H178" s="548">
        <f ca="1">IF('Clinic Model'!$P$16="Annuity",-IFERROR(PPMT(D2_I/12,$C178,D2_T,OFFSET(G$131,,-$C178+1),0),),IFERROR(IF($C178=0,0,OFFSET(G$131,,-$C178+1)/D2_T),0))</f>
        <v>0</v>
      </c>
      <c r="I178" s="548">
        <f ca="1">IF('Clinic Model'!$P$16="Annuity",-IFERROR(PPMT(D2_I/12,$C178,D2_T,OFFSET(H$131,,-$C178+1),0),),IFERROR(IF($C178=0,0,OFFSET(H$131,,-$C178+1)/D2_T),0))</f>
        <v>0</v>
      </c>
      <c r="J178" s="548">
        <f ca="1">IF('Clinic Model'!$P$16="Annuity",-IFERROR(PPMT(D2_I/12,$C178,D2_T,OFFSET(I$131,,-$C178+1),0),),IFERROR(IF($C178=0,0,OFFSET(I$131,,-$C178+1)/D2_T),0))</f>
        <v>0</v>
      </c>
      <c r="K178" s="548">
        <f ca="1">IF('Clinic Model'!$P$16="Annuity",-IFERROR(PPMT(D2_I/12,$C178,D2_T,OFFSET(J$131,,-$C178+1),0),),IFERROR(IF($C178=0,0,OFFSET(J$131,,-$C178+1)/D2_T),0))</f>
        <v>0</v>
      </c>
      <c r="L178" s="548">
        <f ca="1">IF('Clinic Model'!$P$16="Annuity",-IFERROR(PPMT(D2_I/12,$C178,D2_T,OFFSET(K$131,,-$C178+1),0),),IFERROR(IF($C178=0,0,OFFSET(K$131,,-$C178+1)/D2_T),0))</f>
        <v>0</v>
      </c>
      <c r="M178" s="548">
        <f ca="1">IF('Clinic Model'!$P$16="Annuity",-IFERROR(PPMT(D2_I/12,$C178,D2_T,OFFSET(L$131,,-$C178+1),0),),IFERROR(IF($C178=0,0,OFFSET(L$131,,-$C178+1)/D2_T),0))</f>
        <v>0</v>
      </c>
      <c r="N178" s="548">
        <f ca="1">IF('Clinic Model'!$P$16="Annuity",-IFERROR(PPMT(D2_I/12,$C178,D2_T,OFFSET(M$131,,-$C178+1),0),),IFERROR(IF($C178=0,0,OFFSET(M$131,,-$C178+1)/D2_T),0))</f>
        <v>0</v>
      </c>
      <c r="O178" s="548">
        <f ca="1">IF('Clinic Model'!$P$16="Annuity",-IFERROR(PPMT(D2_I/12,$C178,D2_T,OFFSET(N$131,,-$C178+1),0),),IFERROR(IF($C178=0,0,OFFSET(N$131,,-$C178+1)/D2_T),0))</f>
        <v>0</v>
      </c>
      <c r="P178" s="548">
        <f ca="1">IF('Clinic Model'!$P$16="Annuity",-IFERROR(PPMT(D2_I/12,$C178,D2_T,OFFSET(O$131,,-$C178+1),0),),IFERROR(IF($C178=0,0,OFFSET(O$131,,-$C178+1)/D2_T),0))</f>
        <v>0</v>
      </c>
      <c r="Q178" s="548">
        <f ca="1">IF('Clinic Model'!$P$16="Annuity",-IFERROR(PPMT(D2_I/12,$C178,D2_T,OFFSET(P$131,,-$C178+1),0),),IFERROR(IF($C178=0,0,OFFSET(P$131,,-$C178+1)/D2_T),0))</f>
        <v>0</v>
      </c>
      <c r="R178" s="548">
        <f ca="1">IF('Clinic Model'!$P$16="Annuity",-IFERROR(PPMT(D2_I/12,$C178,D2_T,OFFSET(Q$131,,-$C178+1),0),),IFERROR(IF($C178=0,0,OFFSET(Q$131,,-$C178+1)/D2_T),0))</f>
        <v>0</v>
      </c>
      <c r="S178" s="548">
        <f ca="1">IF('Clinic Model'!$P$16="Annuity",-IFERROR(PPMT(D2_I/12,$C178,D2_T,OFFSET(R$131,,-$C178+1),0),),IFERROR(IF($C178=0,0,OFFSET(R$131,,-$C178+1)/D2_T),0))</f>
        <v>0</v>
      </c>
      <c r="T178" s="548">
        <f ca="1">IF('Clinic Model'!$P$16="Annuity",-IFERROR(PPMT(D2_I/12,$C178,D2_T,OFFSET(S$131,,-$C178+1),0),),IFERROR(IF($C178=0,0,OFFSET(S$131,,-$C178+1)/D2_T),0))</f>
        <v>0</v>
      </c>
      <c r="U178" s="548">
        <f ca="1">IF('Clinic Model'!$P$16="Annuity",-IFERROR(PPMT(D2_I/12,$C178,D2_T,OFFSET(T$131,,-$C178+1),0),),IFERROR(IF($C178=0,0,OFFSET(T$131,,-$C178+1)/D2_T),0))</f>
        <v>0</v>
      </c>
      <c r="V178" s="548">
        <f ca="1">IF('Clinic Model'!$P$16="Annuity",-IFERROR(PPMT(D2_I/12,$C178,D2_T,OFFSET(U$131,,-$C178+1),0),),IFERROR(IF($C178=0,0,OFFSET(U$131,,-$C178+1)/D2_T),0))</f>
        <v>0</v>
      </c>
      <c r="W178" s="548">
        <f ca="1">IF('Clinic Model'!$P$16="Annuity",-IFERROR(PPMT(D2_I/12,$C178,D2_T,OFFSET(V$131,,-$C178+1),0),),IFERROR(IF($C178=0,0,OFFSET(V$131,,-$C178+1)/D2_T),0))</f>
        <v>0</v>
      </c>
      <c r="X178" s="548">
        <f ca="1">IF('Clinic Model'!$P$16="Annuity",-IFERROR(PPMT(D2_I/12,$C178,D2_T,OFFSET(W$131,,-$C178+1),0),),IFERROR(IF($C178=0,0,OFFSET(W$131,,-$C178+1)/D2_T),0))</f>
        <v>0</v>
      </c>
      <c r="Y178" s="548">
        <f ca="1">IF('Clinic Model'!$P$16="Annuity",-IFERROR(PPMT(D2_I/12,$C178,D2_T,OFFSET(X$131,,-$C178+1),0),),IFERROR(IF($C178=0,0,OFFSET(X$131,,-$C178+1)/D2_T),0))</f>
        <v>0</v>
      </c>
      <c r="Z178" s="548">
        <f ca="1">IF('Clinic Model'!$P$16="Annuity",-IFERROR(PPMT(D2_I/12,$C178,D2_T,OFFSET(Y$131,,-$C178+1),0),),IFERROR(IF($C178=0,0,OFFSET(Y$131,,-$C178+1)/D2_T),0))</f>
        <v>0</v>
      </c>
      <c r="AA178" s="548">
        <f ca="1">IF('Clinic Model'!$P$16="Annuity",-IFERROR(PPMT(D2_I/12,$C178,D2_T,OFFSET(Z$131,,-$C178+1),0),),IFERROR(IF($C178=0,0,OFFSET(Z$131,,-$C178+1)/D2_T),0))</f>
        <v>0</v>
      </c>
      <c r="AB178" s="548">
        <f ca="1">IF('Clinic Model'!$P$16="Annuity",-IFERROR(PPMT(D2_I/12,$C178,D2_T,OFFSET(AA$131,,-$C178+1),0),),IFERROR(IF($C178=0,0,OFFSET(AA$131,,-$C178+1)/D2_T),0))</f>
        <v>0</v>
      </c>
      <c r="AC178" s="548">
        <f ca="1">IF('Clinic Model'!$P$16="Annuity",-IFERROR(PPMT(D2_I/12,$C178,D2_T,OFFSET(AB$131,,-$C178+1),0),),IFERROR(IF($C178=0,0,OFFSET(AB$131,,-$C178+1)/D2_T),0))</f>
        <v>0</v>
      </c>
      <c r="AD178" s="548">
        <f ca="1">IF('Clinic Model'!$P$16="Annuity",-IFERROR(PPMT(D2_I/12,$C178,D2_T,OFFSET(AC$131,,-$C178+1),0),),IFERROR(IF($C178=0,0,OFFSET(AC$131,,-$C178+1)/D2_T),0))</f>
        <v>0</v>
      </c>
      <c r="AE178" s="548">
        <f ca="1">IF('Clinic Model'!$P$16="Annuity",-IFERROR(PPMT(D2_I/12,$C178,D2_T,OFFSET(AD$131,,-$C178+1),0),),IFERROR(IF($C178=0,0,OFFSET(AD$131,,-$C178+1)/D2_T),0))</f>
        <v>0</v>
      </c>
      <c r="AF178" s="548">
        <f ca="1">IF('Clinic Model'!$P$16="Annuity",-IFERROR(PPMT(D2_I/12,$C178,D2_T,OFFSET(AE$131,,-$C178+1),0),),IFERROR(IF($C178=0,0,OFFSET(AE$131,,-$C178+1)/D2_T),0))</f>
        <v>0</v>
      </c>
      <c r="AG178" s="548">
        <f ca="1">IF('Clinic Model'!$P$16="Annuity",-IFERROR(PPMT(D2_I/12,$C178,D2_T,OFFSET(AF$131,,-$C178+1),0),),IFERROR(IF($C178=0,0,OFFSET(AF$131,,-$C178+1)/D2_T),0))</f>
        <v>0</v>
      </c>
      <c r="AH178" s="548">
        <f ca="1">IF('Clinic Model'!$P$16="Annuity",-IFERROR(PPMT(D2_I/12,$C178,D2_T,OFFSET(AG$131,,-$C178+1),0),),IFERROR(IF($C178=0,0,OFFSET(AG$131,,-$C178+1)/D2_T),0))</f>
        <v>0</v>
      </c>
      <c r="AI178" s="548">
        <f ca="1">IF('Clinic Model'!$P$16="Annuity",-IFERROR(PPMT(D2_I/12,$C178,D2_T,OFFSET(AH$131,,-$C178+1),0),),IFERROR(IF($C178=0,0,OFFSET(AH$131,,-$C178+1)/D2_T),0))</f>
        <v>0</v>
      </c>
      <c r="AJ178" s="548">
        <f ca="1">IF('Clinic Model'!$P$16="Annuity",-IFERROR(PPMT(D2_I/12,$C178,D2_T,OFFSET(AI$131,,-$C178+1),0),),IFERROR(IF($C178=0,0,OFFSET(AI$131,,-$C178+1)/D2_T),0))</f>
        <v>0</v>
      </c>
      <c r="AK178" s="548">
        <f ca="1">IF('Clinic Model'!$P$16="Annuity",-IFERROR(PPMT(D2_I/12,$C178,D2_T,OFFSET(AJ$131,,-$C178+1),0),),IFERROR(IF($C178=0,0,OFFSET(AJ$131,,-$C178+1)/D2_T),0))</f>
        <v>0</v>
      </c>
      <c r="AL178" s="548">
        <f ca="1">IF('Clinic Model'!$P$16="Annuity",-IFERROR(PPMT(D2_I/12,$C178,D2_T,OFFSET(AK$131,,-$C178+1),0),),IFERROR(IF($C178=0,0,OFFSET(AK$131,,-$C178+1)/D2_T),0))</f>
        <v>0</v>
      </c>
      <c r="AM178" s="548">
        <f ca="1">IF('Clinic Model'!$P$16="Annuity",-IFERROR(PPMT(D2_I/12,$C178,D2_T,OFFSET(AL$131,,-$C178+1),0),),IFERROR(IF($C178=0,0,OFFSET(AL$131,,-$C178+1)/D2_T),0))</f>
        <v>0</v>
      </c>
      <c r="AN178" s="548">
        <f ca="1">IF('Clinic Model'!$P$16="Annuity",-IFERROR(PPMT(D2_I/12,$C178,D2_T,OFFSET(AM$131,,-$C178+1),0),),IFERROR(IF($C178=0,0,OFFSET(AM$131,,-$C178+1)/D2_T),0))</f>
        <v>0</v>
      </c>
      <c r="AO178" s="548">
        <f ca="1">IF('Clinic Model'!$P$16="Annuity",-IFERROR(PPMT(D2_I/12,$C178,D2_T,OFFSET(AN$131,,-$C178+1),0),),IFERROR(IF($C178=0,0,OFFSET(AN$131,,-$C178+1)/D2_T),0))</f>
        <v>0</v>
      </c>
      <c r="AP178" s="548">
        <f ca="1">IF('Clinic Model'!$P$16="Annuity",-IFERROR(PPMT(D2_I/12,$C178,D2_T,OFFSET(AO$131,,-$C178+1),0),),IFERROR(IF($C178=0,0,OFFSET(AO$131,,-$C178+1)/D2_T),0))</f>
        <v>0</v>
      </c>
      <c r="AQ178" s="548">
        <f ca="1">IF('Clinic Model'!$P$16="Annuity",-IFERROR(PPMT(D2_I/12,$C178,D2_T,OFFSET(AP$131,,-$C178+1),0),),IFERROR(IF($C178=0,0,OFFSET(AP$131,,-$C178+1)/D2_T),0))</f>
        <v>0</v>
      </c>
      <c r="AR178" s="548">
        <f ca="1">IF('Clinic Model'!$P$16="Annuity",-IFERROR(PPMT(D2_I/12,$C178,D2_T,OFFSET(AQ$131,,-$C178+1),0),),IFERROR(IF($C178=0,0,OFFSET(AQ$131,,-$C178+1)/D2_T),0))</f>
        <v>0</v>
      </c>
      <c r="AS178" s="548">
        <f ca="1">IF('Clinic Model'!$P$16="Annuity",-IFERROR(PPMT(D2_I/12,$C178,D2_T,OFFSET(AR$131,,-$C178+1),0),),IFERROR(IF($C178=0,0,OFFSET(AR$131,,-$C178+1)/D2_T),0))</f>
        <v>0</v>
      </c>
      <c r="AT178" s="548">
        <f ca="1">IF('Clinic Model'!$P$16="Annuity",-IFERROR(PPMT(D2_I/12,$C178,D2_T,OFFSET(AS$131,,-$C178+1),0),),IFERROR(IF($C178=0,0,OFFSET(AS$131,,-$C178+1)/D2_T),0))</f>
        <v>0</v>
      </c>
      <c r="AU178" s="548">
        <f ca="1">IF('Clinic Model'!$P$16="Annuity",-IFERROR(PPMT(D2_I/12,$C178,D2_T,OFFSET(AT$131,,-$C178+1),0),),IFERROR(IF($C178=0,0,OFFSET(AT$131,,-$C178+1)/D2_T),0))</f>
        <v>0</v>
      </c>
      <c r="AV178" s="548">
        <f ca="1">IF('Clinic Model'!$P$16="Annuity",-IFERROR(PPMT(D2_I/12,$C178,D2_T,OFFSET(AU$131,,-$C178+1),0),),IFERROR(IF($C178=0,0,OFFSET(AU$131,,-$C178+1)/D2_T),0))</f>
        <v>0</v>
      </c>
      <c r="AW178" s="548">
        <f ca="1">IF('Clinic Model'!$P$16="Annuity",-IFERROR(PPMT(D2_I/12,$C178,D2_T,OFFSET(AV$131,,-$C178+1),0),),IFERROR(IF($C178=0,0,OFFSET(AV$131,,-$C178+1)/D2_T),0))</f>
        <v>0</v>
      </c>
      <c r="AX178" s="548">
        <f ca="1">IF('Clinic Model'!$P$16="Annuity",-IFERROR(PPMT(D2_I/12,$C178,D2_T,OFFSET(AW$131,,-$C178+1),0),),IFERROR(IF($C178=0,0,OFFSET(AW$131,,-$C178+1)/D2_T),0))</f>
        <v>0</v>
      </c>
      <c r="AY178" s="548">
        <f ca="1">IF('Clinic Model'!$P$16="Annuity",-IFERROR(PPMT(D2_I/12,$C178,D2_T,OFFSET(AX$131,,-$C178+1),0),),IFERROR(IF($C178=0,0,OFFSET(AX$131,,-$C178+1)/D2_T),0))</f>
        <v>0</v>
      </c>
      <c r="AZ178" s="548">
        <f ca="1">IF('Clinic Model'!$P$16="Annuity",-IFERROR(PPMT(D2_I/12,$C178,D2_T,OFFSET(AY$131,,-$C178+1),0),),IFERROR(IF($C178=0,0,OFFSET(AY$131,,-$C178+1)/D2_T),0))</f>
        <v>0</v>
      </c>
      <c r="BA178" s="548">
        <f ca="1">IF('Clinic Model'!$P$16="Annuity",-IFERROR(PPMT(D2_I/12,$C178,D2_T,OFFSET(AZ$131,,-$C178+1),0),),IFERROR(IF($C178=0,0,OFFSET(AZ$131,,-$C178+1)/D2_T),0))</f>
        <v>0</v>
      </c>
      <c r="BB178" s="548">
        <f ca="1">IF('Clinic Model'!$P$16="Annuity",-IFERROR(PPMT(D2_I/12,$C178,D2_T,OFFSET(BA$131,,-$C178+1),0),),IFERROR(IF($C178=0,0,OFFSET(BA$131,,-$C178+1)/D2_T),0))</f>
        <v>0</v>
      </c>
      <c r="BC178" s="548">
        <f ca="1">IF('Clinic Model'!$P$16="Annuity",-IFERROR(PPMT(D2_I/12,$C178,D2_T,OFFSET(BB$131,,-$C178+1),0),),IFERROR(IF($C178=0,0,OFFSET(BB$131,,-$C178+1)/D2_T),0))</f>
        <v>0</v>
      </c>
      <c r="BD178" s="548">
        <f ca="1">IF('Clinic Model'!$P$16="Annuity",-IFERROR(PPMT(D2_I/12,$C178,D2_T,OFFSET(BC$131,,-$C178+1),0),),IFERROR(IF($C178=0,0,OFFSET(BC$131,,-$C178+1)/D2_T),0))</f>
        <v>0</v>
      </c>
      <c r="BE178" s="548">
        <f ca="1">IF('Clinic Model'!$P$16="Annuity",-IFERROR(PPMT(D2_I/12,$C178,D2_T,OFFSET(BD$131,,-$C178+1),0),),IFERROR(IF($C178=0,0,OFFSET(BD$131,,-$C178+1)/D2_T),0))</f>
        <v>0</v>
      </c>
      <c r="BF178" s="548">
        <f ca="1">IF('Clinic Model'!$P$16="Annuity",-IFERROR(PPMT(D2_I/12,$C178,D2_T,OFFSET(BE$131,,-$C178+1),0),),IFERROR(IF($C178=0,0,OFFSET(BE$131,,-$C178+1)/D2_T),0))</f>
        <v>0</v>
      </c>
      <c r="BG178" s="548">
        <f ca="1">IF('Clinic Model'!$P$16="Annuity",-IFERROR(PPMT(D2_I/12,$C178,D2_T,OFFSET(BF$131,,-$C178+1),0),),IFERROR(IF($C178=0,0,OFFSET(BF$131,,-$C178+1)/D2_T),0))</f>
        <v>0</v>
      </c>
      <c r="BH178" s="548">
        <f ca="1">IF('Clinic Model'!$P$16="Annuity",-IFERROR(PPMT(D2_I/12,$C178,D2_T,OFFSET(BG$131,,-$C178+1),0),),IFERROR(IF($C178=0,0,OFFSET(BG$131,,-$C178+1)/D2_T),0))</f>
        <v>0</v>
      </c>
      <c r="BI178" s="548">
        <f ca="1">IF('Clinic Model'!$P$16="Annuity",-IFERROR(PPMT(D2_I/12,$C178,D2_T,OFFSET(BH$131,,-$C178+1),0),),IFERROR(IF($C178=0,0,OFFSET(BH$131,,-$C178+1)/D2_T),0))</f>
        <v>0</v>
      </c>
      <c r="BJ178" s="548">
        <f ca="1">IF('Clinic Model'!$P$16="Annuity",-IFERROR(PPMT(D2_I/12,$C178,D2_T,OFFSET(BI$131,,-$C178+1),0),),IFERROR(IF($C178=0,0,OFFSET(BI$131,,-$C178+1)/D2_T),0))</f>
        <v>0</v>
      </c>
      <c r="BK178" s="548">
        <f ca="1">IF('Clinic Model'!$P$16="Annuity",-IFERROR(PPMT(D2_I/12,$C178,D2_T,OFFSET(BJ$131,,-$C178+1),0),),IFERROR(IF($C178=0,0,OFFSET(BJ$131,,-$C178+1)/D2_T),0))</f>
        <v>0</v>
      </c>
      <c r="BL178" s="548">
        <f ca="1">IF('Clinic Model'!$P$16="Annuity",-IFERROR(PPMT(D2_I/12,$C178,D2_T,OFFSET(BK$131,,-$C178+1),0),),IFERROR(IF($C178=0,0,OFFSET(BK$131,,-$C178+1)/D2_T),0))</f>
        <v>0</v>
      </c>
    </row>
    <row r="179" spans="1:64" ht="10.5" hidden="1" customHeight="1" outlineLevel="1" x14ac:dyDescent="0.3">
      <c r="A179" s="105"/>
      <c r="B179" s="504"/>
      <c r="C179" s="105">
        <f t="shared" si="13"/>
        <v>0</v>
      </c>
      <c r="E179" s="548">
        <f ca="1">IF('Clinic Model'!$P$16="Annuity",-IFERROR(PPMT(D2_I/12,$C179,D2_T,OFFSET(D$131,,-$C179+1),0),),IFERROR(IF($C179=0,0,OFFSET(D$131,,-$C179+1)/D2_T),0))</f>
        <v>0</v>
      </c>
      <c r="F179" s="548">
        <f ca="1">IF('Clinic Model'!$P$16="Annuity",-IFERROR(PPMT(D2_I/12,$C179,D2_T,OFFSET(E$131,,-$C179+1),0),),IFERROR(IF($C179=0,0,OFFSET(E$131,,-$C179+1)/D2_T),0))</f>
        <v>0</v>
      </c>
      <c r="G179" s="548">
        <f ca="1">IF('Clinic Model'!$P$16="Annuity",-IFERROR(PPMT(D2_I/12,$C179,D2_T,OFFSET(F$131,,-$C179+1),0),),IFERROR(IF($C179=0,0,OFFSET(F$131,,-$C179+1)/D2_T),0))</f>
        <v>0</v>
      </c>
      <c r="H179" s="548">
        <f ca="1">IF('Clinic Model'!$P$16="Annuity",-IFERROR(PPMT(D2_I/12,$C179,D2_T,OFFSET(G$131,,-$C179+1),0),),IFERROR(IF($C179=0,0,OFFSET(G$131,,-$C179+1)/D2_T),0))</f>
        <v>0</v>
      </c>
      <c r="I179" s="548">
        <f ca="1">IF('Clinic Model'!$P$16="Annuity",-IFERROR(PPMT(D2_I/12,$C179,D2_T,OFFSET(H$131,,-$C179+1),0),),IFERROR(IF($C179=0,0,OFFSET(H$131,,-$C179+1)/D2_T),0))</f>
        <v>0</v>
      </c>
      <c r="J179" s="548">
        <f ca="1">IF('Clinic Model'!$P$16="Annuity",-IFERROR(PPMT(D2_I/12,$C179,D2_T,OFFSET(I$131,,-$C179+1),0),),IFERROR(IF($C179=0,0,OFFSET(I$131,,-$C179+1)/D2_T),0))</f>
        <v>0</v>
      </c>
      <c r="K179" s="548">
        <f ca="1">IF('Clinic Model'!$P$16="Annuity",-IFERROR(PPMT(D2_I/12,$C179,D2_T,OFFSET(J$131,,-$C179+1),0),),IFERROR(IF($C179=0,0,OFFSET(J$131,,-$C179+1)/D2_T),0))</f>
        <v>0</v>
      </c>
      <c r="L179" s="548">
        <f ca="1">IF('Clinic Model'!$P$16="Annuity",-IFERROR(PPMT(D2_I/12,$C179,D2_T,OFFSET(K$131,,-$C179+1),0),),IFERROR(IF($C179=0,0,OFFSET(K$131,,-$C179+1)/D2_T),0))</f>
        <v>0</v>
      </c>
      <c r="M179" s="548">
        <f ca="1">IF('Clinic Model'!$P$16="Annuity",-IFERROR(PPMT(D2_I/12,$C179,D2_T,OFFSET(L$131,,-$C179+1),0),),IFERROR(IF($C179=0,0,OFFSET(L$131,,-$C179+1)/D2_T),0))</f>
        <v>0</v>
      </c>
      <c r="N179" s="548">
        <f ca="1">IF('Clinic Model'!$P$16="Annuity",-IFERROR(PPMT(D2_I/12,$C179,D2_T,OFFSET(M$131,,-$C179+1),0),),IFERROR(IF($C179=0,0,OFFSET(M$131,,-$C179+1)/D2_T),0))</f>
        <v>0</v>
      </c>
      <c r="O179" s="548">
        <f ca="1">IF('Clinic Model'!$P$16="Annuity",-IFERROR(PPMT(D2_I/12,$C179,D2_T,OFFSET(N$131,,-$C179+1),0),),IFERROR(IF($C179=0,0,OFFSET(N$131,,-$C179+1)/D2_T),0))</f>
        <v>0</v>
      </c>
      <c r="P179" s="548">
        <f ca="1">IF('Clinic Model'!$P$16="Annuity",-IFERROR(PPMT(D2_I/12,$C179,D2_T,OFFSET(O$131,,-$C179+1),0),),IFERROR(IF($C179=0,0,OFFSET(O$131,,-$C179+1)/D2_T),0))</f>
        <v>0</v>
      </c>
      <c r="Q179" s="548">
        <f ca="1">IF('Clinic Model'!$P$16="Annuity",-IFERROR(PPMT(D2_I/12,$C179,D2_T,OFFSET(P$131,,-$C179+1),0),),IFERROR(IF($C179=0,0,OFFSET(P$131,,-$C179+1)/D2_T),0))</f>
        <v>0</v>
      </c>
      <c r="R179" s="548">
        <f ca="1">IF('Clinic Model'!$P$16="Annuity",-IFERROR(PPMT(D2_I/12,$C179,D2_T,OFFSET(Q$131,,-$C179+1),0),),IFERROR(IF($C179=0,0,OFFSET(Q$131,,-$C179+1)/D2_T),0))</f>
        <v>0</v>
      </c>
      <c r="S179" s="548">
        <f ca="1">IF('Clinic Model'!$P$16="Annuity",-IFERROR(PPMT(D2_I/12,$C179,D2_T,OFFSET(R$131,,-$C179+1),0),),IFERROR(IF($C179=0,0,OFFSET(R$131,,-$C179+1)/D2_T),0))</f>
        <v>0</v>
      </c>
      <c r="T179" s="548">
        <f ca="1">IF('Clinic Model'!$P$16="Annuity",-IFERROR(PPMT(D2_I/12,$C179,D2_T,OFFSET(S$131,,-$C179+1),0),),IFERROR(IF($C179=0,0,OFFSET(S$131,,-$C179+1)/D2_T),0))</f>
        <v>0</v>
      </c>
      <c r="U179" s="548">
        <f ca="1">IF('Clinic Model'!$P$16="Annuity",-IFERROR(PPMT(D2_I/12,$C179,D2_T,OFFSET(T$131,,-$C179+1),0),),IFERROR(IF($C179=0,0,OFFSET(T$131,,-$C179+1)/D2_T),0))</f>
        <v>0</v>
      </c>
      <c r="V179" s="548">
        <f ca="1">IF('Clinic Model'!$P$16="Annuity",-IFERROR(PPMT(D2_I/12,$C179,D2_T,OFFSET(U$131,,-$C179+1),0),),IFERROR(IF($C179=0,0,OFFSET(U$131,,-$C179+1)/D2_T),0))</f>
        <v>0</v>
      </c>
      <c r="W179" s="548">
        <f ca="1">IF('Clinic Model'!$P$16="Annuity",-IFERROR(PPMT(D2_I/12,$C179,D2_T,OFFSET(V$131,,-$C179+1),0),),IFERROR(IF($C179=0,0,OFFSET(V$131,,-$C179+1)/D2_T),0))</f>
        <v>0</v>
      </c>
      <c r="X179" s="548">
        <f ca="1">IF('Clinic Model'!$P$16="Annuity",-IFERROR(PPMT(D2_I/12,$C179,D2_T,OFFSET(W$131,,-$C179+1),0),),IFERROR(IF($C179=0,0,OFFSET(W$131,,-$C179+1)/D2_T),0))</f>
        <v>0</v>
      </c>
      <c r="Y179" s="548">
        <f ca="1">IF('Clinic Model'!$P$16="Annuity",-IFERROR(PPMT(D2_I/12,$C179,D2_T,OFFSET(X$131,,-$C179+1),0),),IFERROR(IF($C179=0,0,OFFSET(X$131,,-$C179+1)/D2_T),0))</f>
        <v>0</v>
      </c>
      <c r="Z179" s="548">
        <f ca="1">IF('Clinic Model'!$P$16="Annuity",-IFERROR(PPMT(D2_I/12,$C179,D2_T,OFFSET(Y$131,,-$C179+1),0),),IFERROR(IF($C179=0,0,OFFSET(Y$131,,-$C179+1)/D2_T),0))</f>
        <v>0</v>
      </c>
      <c r="AA179" s="548">
        <f ca="1">IF('Clinic Model'!$P$16="Annuity",-IFERROR(PPMT(D2_I/12,$C179,D2_T,OFFSET(Z$131,,-$C179+1),0),),IFERROR(IF($C179=0,0,OFFSET(Z$131,,-$C179+1)/D2_T),0))</f>
        <v>0</v>
      </c>
      <c r="AB179" s="548">
        <f ca="1">IF('Clinic Model'!$P$16="Annuity",-IFERROR(PPMT(D2_I/12,$C179,D2_T,OFFSET(AA$131,,-$C179+1),0),),IFERROR(IF($C179=0,0,OFFSET(AA$131,,-$C179+1)/D2_T),0))</f>
        <v>0</v>
      </c>
      <c r="AC179" s="548">
        <f ca="1">IF('Clinic Model'!$P$16="Annuity",-IFERROR(PPMT(D2_I/12,$C179,D2_T,OFFSET(AB$131,,-$C179+1),0),),IFERROR(IF($C179=0,0,OFFSET(AB$131,,-$C179+1)/D2_T),0))</f>
        <v>0</v>
      </c>
      <c r="AD179" s="548">
        <f ca="1">IF('Clinic Model'!$P$16="Annuity",-IFERROR(PPMT(D2_I/12,$C179,D2_T,OFFSET(AC$131,,-$C179+1),0),),IFERROR(IF($C179=0,0,OFFSET(AC$131,,-$C179+1)/D2_T),0))</f>
        <v>0</v>
      </c>
      <c r="AE179" s="548">
        <f ca="1">IF('Clinic Model'!$P$16="Annuity",-IFERROR(PPMT(D2_I/12,$C179,D2_T,OFFSET(AD$131,,-$C179+1),0),),IFERROR(IF($C179=0,0,OFFSET(AD$131,,-$C179+1)/D2_T),0))</f>
        <v>0</v>
      </c>
      <c r="AF179" s="548">
        <f ca="1">IF('Clinic Model'!$P$16="Annuity",-IFERROR(PPMT(D2_I/12,$C179,D2_T,OFFSET(AE$131,,-$C179+1),0),),IFERROR(IF($C179=0,0,OFFSET(AE$131,,-$C179+1)/D2_T),0))</f>
        <v>0</v>
      </c>
      <c r="AG179" s="548">
        <f ca="1">IF('Clinic Model'!$P$16="Annuity",-IFERROR(PPMT(D2_I/12,$C179,D2_T,OFFSET(AF$131,,-$C179+1),0),),IFERROR(IF($C179=0,0,OFFSET(AF$131,,-$C179+1)/D2_T),0))</f>
        <v>0</v>
      </c>
      <c r="AH179" s="548">
        <f ca="1">IF('Clinic Model'!$P$16="Annuity",-IFERROR(PPMT(D2_I/12,$C179,D2_T,OFFSET(AG$131,,-$C179+1),0),),IFERROR(IF($C179=0,0,OFFSET(AG$131,,-$C179+1)/D2_T),0))</f>
        <v>0</v>
      </c>
      <c r="AI179" s="548">
        <f ca="1">IF('Clinic Model'!$P$16="Annuity",-IFERROR(PPMT(D2_I/12,$C179,D2_T,OFFSET(AH$131,,-$C179+1),0),),IFERROR(IF($C179=0,0,OFFSET(AH$131,,-$C179+1)/D2_T),0))</f>
        <v>0</v>
      </c>
      <c r="AJ179" s="548">
        <f ca="1">IF('Clinic Model'!$P$16="Annuity",-IFERROR(PPMT(D2_I/12,$C179,D2_T,OFFSET(AI$131,,-$C179+1),0),),IFERROR(IF($C179=0,0,OFFSET(AI$131,,-$C179+1)/D2_T),0))</f>
        <v>0</v>
      </c>
      <c r="AK179" s="548">
        <f ca="1">IF('Clinic Model'!$P$16="Annuity",-IFERROR(PPMT(D2_I/12,$C179,D2_T,OFFSET(AJ$131,,-$C179+1),0),),IFERROR(IF($C179=0,0,OFFSET(AJ$131,,-$C179+1)/D2_T),0))</f>
        <v>0</v>
      </c>
      <c r="AL179" s="548">
        <f ca="1">IF('Clinic Model'!$P$16="Annuity",-IFERROR(PPMT(D2_I/12,$C179,D2_T,OFFSET(AK$131,,-$C179+1),0),),IFERROR(IF($C179=0,0,OFFSET(AK$131,,-$C179+1)/D2_T),0))</f>
        <v>0</v>
      </c>
      <c r="AM179" s="548">
        <f ca="1">IF('Clinic Model'!$P$16="Annuity",-IFERROR(PPMT(D2_I/12,$C179,D2_T,OFFSET(AL$131,,-$C179+1),0),),IFERROR(IF($C179=0,0,OFFSET(AL$131,,-$C179+1)/D2_T),0))</f>
        <v>0</v>
      </c>
      <c r="AN179" s="548">
        <f ca="1">IF('Clinic Model'!$P$16="Annuity",-IFERROR(PPMT(D2_I/12,$C179,D2_T,OFFSET(AM$131,,-$C179+1),0),),IFERROR(IF($C179=0,0,OFFSET(AM$131,,-$C179+1)/D2_T),0))</f>
        <v>0</v>
      </c>
      <c r="AO179" s="548">
        <f ca="1">IF('Clinic Model'!$P$16="Annuity",-IFERROR(PPMT(D2_I/12,$C179,D2_T,OFFSET(AN$131,,-$C179+1),0),),IFERROR(IF($C179=0,0,OFFSET(AN$131,,-$C179+1)/D2_T),0))</f>
        <v>0</v>
      </c>
      <c r="AP179" s="548">
        <f ca="1">IF('Clinic Model'!$P$16="Annuity",-IFERROR(PPMT(D2_I/12,$C179,D2_T,OFFSET(AO$131,,-$C179+1),0),),IFERROR(IF($C179=0,0,OFFSET(AO$131,,-$C179+1)/D2_T),0))</f>
        <v>0</v>
      </c>
      <c r="AQ179" s="548">
        <f ca="1">IF('Clinic Model'!$P$16="Annuity",-IFERROR(PPMT(D2_I/12,$C179,D2_T,OFFSET(AP$131,,-$C179+1),0),),IFERROR(IF($C179=0,0,OFFSET(AP$131,,-$C179+1)/D2_T),0))</f>
        <v>0</v>
      </c>
      <c r="AR179" s="548">
        <f ca="1">IF('Clinic Model'!$P$16="Annuity",-IFERROR(PPMT(D2_I/12,$C179,D2_T,OFFSET(AQ$131,,-$C179+1),0),),IFERROR(IF($C179=0,0,OFFSET(AQ$131,,-$C179+1)/D2_T),0))</f>
        <v>0</v>
      </c>
      <c r="AS179" s="548">
        <f ca="1">IF('Clinic Model'!$P$16="Annuity",-IFERROR(PPMT(D2_I/12,$C179,D2_T,OFFSET(AR$131,,-$C179+1),0),),IFERROR(IF($C179=0,0,OFFSET(AR$131,,-$C179+1)/D2_T),0))</f>
        <v>0</v>
      </c>
      <c r="AT179" s="548">
        <f ca="1">IF('Clinic Model'!$P$16="Annuity",-IFERROR(PPMT(D2_I/12,$C179,D2_T,OFFSET(AS$131,,-$C179+1),0),),IFERROR(IF($C179=0,0,OFFSET(AS$131,,-$C179+1)/D2_T),0))</f>
        <v>0</v>
      </c>
      <c r="AU179" s="548">
        <f ca="1">IF('Clinic Model'!$P$16="Annuity",-IFERROR(PPMT(D2_I/12,$C179,D2_T,OFFSET(AT$131,,-$C179+1),0),),IFERROR(IF($C179=0,0,OFFSET(AT$131,,-$C179+1)/D2_T),0))</f>
        <v>0</v>
      </c>
      <c r="AV179" s="548">
        <f ca="1">IF('Clinic Model'!$P$16="Annuity",-IFERROR(PPMT(D2_I/12,$C179,D2_T,OFFSET(AU$131,,-$C179+1),0),),IFERROR(IF($C179=0,0,OFFSET(AU$131,,-$C179+1)/D2_T),0))</f>
        <v>0</v>
      </c>
      <c r="AW179" s="548">
        <f ca="1">IF('Clinic Model'!$P$16="Annuity",-IFERROR(PPMT(D2_I/12,$C179,D2_T,OFFSET(AV$131,,-$C179+1),0),),IFERROR(IF($C179=0,0,OFFSET(AV$131,,-$C179+1)/D2_T),0))</f>
        <v>0</v>
      </c>
      <c r="AX179" s="548">
        <f ca="1">IF('Clinic Model'!$P$16="Annuity",-IFERROR(PPMT(D2_I/12,$C179,D2_T,OFFSET(AW$131,,-$C179+1),0),),IFERROR(IF($C179=0,0,OFFSET(AW$131,,-$C179+1)/D2_T),0))</f>
        <v>0</v>
      </c>
      <c r="AY179" s="548">
        <f ca="1">IF('Clinic Model'!$P$16="Annuity",-IFERROR(PPMT(D2_I/12,$C179,D2_T,OFFSET(AX$131,,-$C179+1),0),),IFERROR(IF($C179=0,0,OFFSET(AX$131,,-$C179+1)/D2_T),0))</f>
        <v>0</v>
      </c>
      <c r="AZ179" s="548">
        <f ca="1">IF('Clinic Model'!$P$16="Annuity",-IFERROR(PPMT(D2_I/12,$C179,D2_T,OFFSET(AY$131,,-$C179+1),0),),IFERROR(IF($C179=0,0,OFFSET(AY$131,,-$C179+1)/D2_T),0))</f>
        <v>0</v>
      </c>
      <c r="BA179" s="548">
        <f ca="1">IF('Clinic Model'!$P$16="Annuity",-IFERROR(PPMT(D2_I/12,$C179,D2_T,OFFSET(AZ$131,,-$C179+1),0),),IFERROR(IF($C179=0,0,OFFSET(AZ$131,,-$C179+1)/D2_T),0))</f>
        <v>0</v>
      </c>
      <c r="BB179" s="548">
        <f ca="1">IF('Clinic Model'!$P$16="Annuity",-IFERROR(PPMT(D2_I/12,$C179,D2_T,OFFSET(BA$131,,-$C179+1),0),),IFERROR(IF($C179=0,0,OFFSET(BA$131,,-$C179+1)/D2_T),0))</f>
        <v>0</v>
      </c>
      <c r="BC179" s="548">
        <f ca="1">IF('Clinic Model'!$P$16="Annuity",-IFERROR(PPMT(D2_I/12,$C179,D2_T,OFFSET(BB$131,,-$C179+1),0),),IFERROR(IF($C179=0,0,OFFSET(BB$131,,-$C179+1)/D2_T),0))</f>
        <v>0</v>
      </c>
      <c r="BD179" s="548">
        <f ca="1">IF('Clinic Model'!$P$16="Annuity",-IFERROR(PPMT(D2_I/12,$C179,D2_T,OFFSET(BC$131,,-$C179+1),0),),IFERROR(IF($C179=0,0,OFFSET(BC$131,,-$C179+1)/D2_T),0))</f>
        <v>0</v>
      </c>
      <c r="BE179" s="548">
        <f ca="1">IF('Clinic Model'!$P$16="Annuity",-IFERROR(PPMT(D2_I/12,$C179,D2_T,OFFSET(BD$131,,-$C179+1),0),),IFERROR(IF($C179=0,0,OFFSET(BD$131,,-$C179+1)/D2_T),0))</f>
        <v>0</v>
      </c>
      <c r="BF179" s="548">
        <f ca="1">IF('Clinic Model'!$P$16="Annuity",-IFERROR(PPMT(D2_I/12,$C179,D2_T,OFFSET(BE$131,,-$C179+1),0),),IFERROR(IF($C179=0,0,OFFSET(BE$131,,-$C179+1)/D2_T),0))</f>
        <v>0</v>
      </c>
      <c r="BG179" s="548">
        <f ca="1">IF('Clinic Model'!$P$16="Annuity",-IFERROR(PPMT(D2_I/12,$C179,D2_T,OFFSET(BF$131,,-$C179+1),0),),IFERROR(IF($C179=0,0,OFFSET(BF$131,,-$C179+1)/D2_T),0))</f>
        <v>0</v>
      </c>
      <c r="BH179" s="548">
        <f ca="1">IF('Clinic Model'!$P$16="Annuity",-IFERROR(PPMT(D2_I/12,$C179,D2_T,OFFSET(BG$131,,-$C179+1),0),),IFERROR(IF($C179=0,0,OFFSET(BG$131,,-$C179+1)/D2_T),0))</f>
        <v>0</v>
      </c>
      <c r="BI179" s="548">
        <f ca="1">IF('Clinic Model'!$P$16="Annuity",-IFERROR(PPMT(D2_I/12,$C179,D2_T,OFFSET(BH$131,,-$C179+1),0),),IFERROR(IF($C179=0,0,OFFSET(BH$131,,-$C179+1)/D2_T),0))</f>
        <v>0</v>
      </c>
      <c r="BJ179" s="548">
        <f ca="1">IF('Clinic Model'!$P$16="Annuity",-IFERROR(PPMT(D2_I/12,$C179,D2_T,OFFSET(BI$131,,-$C179+1),0),),IFERROR(IF($C179=0,0,OFFSET(BI$131,,-$C179+1)/D2_T),0))</f>
        <v>0</v>
      </c>
      <c r="BK179" s="548">
        <f ca="1">IF('Clinic Model'!$P$16="Annuity",-IFERROR(PPMT(D2_I/12,$C179,D2_T,OFFSET(BJ$131,,-$C179+1),0),),IFERROR(IF($C179=0,0,OFFSET(BJ$131,,-$C179+1)/D2_T),0))</f>
        <v>0</v>
      </c>
      <c r="BL179" s="548">
        <f ca="1">IF('Clinic Model'!$P$16="Annuity",-IFERROR(PPMT(D2_I/12,$C179,D2_T,OFFSET(BK$131,,-$C179+1),0),),IFERROR(IF($C179=0,0,OFFSET(BK$131,,-$C179+1)/D2_T),0))</f>
        <v>0</v>
      </c>
    </row>
    <row r="180" spans="1:64" ht="10.5" hidden="1" customHeight="1" outlineLevel="1" x14ac:dyDescent="0.3">
      <c r="A180" s="105"/>
      <c r="B180" s="504"/>
      <c r="C180" s="105">
        <f t="shared" si="13"/>
        <v>0</v>
      </c>
      <c r="E180" s="548">
        <f ca="1">IF('Clinic Model'!$P$16="Annuity",-IFERROR(PPMT(D2_I/12,$C180,D2_T,OFFSET(D$131,,-$C180+1),0),),IFERROR(IF($C180=0,0,OFFSET(D$131,,-$C180+1)/D2_T),0))</f>
        <v>0</v>
      </c>
      <c r="F180" s="548">
        <f ca="1">IF('Clinic Model'!$P$16="Annuity",-IFERROR(PPMT(D2_I/12,$C180,D2_T,OFFSET(E$131,,-$C180+1),0),),IFERROR(IF($C180=0,0,OFFSET(E$131,,-$C180+1)/D2_T),0))</f>
        <v>0</v>
      </c>
      <c r="G180" s="548">
        <f ca="1">IF('Clinic Model'!$P$16="Annuity",-IFERROR(PPMT(D2_I/12,$C180,D2_T,OFFSET(F$131,,-$C180+1),0),),IFERROR(IF($C180=0,0,OFFSET(F$131,,-$C180+1)/D2_T),0))</f>
        <v>0</v>
      </c>
      <c r="H180" s="548">
        <f ca="1">IF('Clinic Model'!$P$16="Annuity",-IFERROR(PPMT(D2_I/12,$C180,D2_T,OFFSET(G$131,,-$C180+1),0),),IFERROR(IF($C180=0,0,OFFSET(G$131,,-$C180+1)/D2_T),0))</f>
        <v>0</v>
      </c>
      <c r="I180" s="548">
        <f ca="1">IF('Clinic Model'!$P$16="Annuity",-IFERROR(PPMT(D2_I/12,$C180,D2_T,OFFSET(H$131,,-$C180+1),0),),IFERROR(IF($C180=0,0,OFFSET(H$131,,-$C180+1)/D2_T),0))</f>
        <v>0</v>
      </c>
      <c r="J180" s="548">
        <f ca="1">IF('Clinic Model'!$P$16="Annuity",-IFERROR(PPMT(D2_I/12,$C180,D2_T,OFFSET(I$131,,-$C180+1),0),),IFERROR(IF($C180=0,0,OFFSET(I$131,,-$C180+1)/D2_T),0))</f>
        <v>0</v>
      </c>
      <c r="K180" s="548">
        <f ca="1">IF('Clinic Model'!$P$16="Annuity",-IFERROR(PPMT(D2_I/12,$C180,D2_T,OFFSET(J$131,,-$C180+1),0),),IFERROR(IF($C180=0,0,OFFSET(J$131,,-$C180+1)/D2_T),0))</f>
        <v>0</v>
      </c>
      <c r="L180" s="548">
        <f ca="1">IF('Clinic Model'!$P$16="Annuity",-IFERROR(PPMT(D2_I/12,$C180,D2_T,OFFSET(K$131,,-$C180+1),0),),IFERROR(IF($C180=0,0,OFFSET(K$131,,-$C180+1)/D2_T),0))</f>
        <v>0</v>
      </c>
      <c r="M180" s="548">
        <f ca="1">IF('Clinic Model'!$P$16="Annuity",-IFERROR(PPMT(D2_I/12,$C180,D2_T,OFFSET(L$131,,-$C180+1),0),),IFERROR(IF($C180=0,0,OFFSET(L$131,,-$C180+1)/D2_T),0))</f>
        <v>0</v>
      </c>
      <c r="N180" s="548">
        <f ca="1">IF('Clinic Model'!$P$16="Annuity",-IFERROR(PPMT(D2_I/12,$C180,D2_T,OFFSET(M$131,,-$C180+1),0),),IFERROR(IF($C180=0,0,OFFSET(M$131,,-$C180+1)/D2_T),0))</f>
        <v>0</v>
      </c>
      <c r="O180" s="548">
        <f ca="1">IF('Clinic Model'!$P$16="Annuity",-IFERROR(PPMT(D2_I/12,$C180,D2_T,OFFSET(N$131,,-$C180+1),0),),IFERROR(IF($C180=0,0,OFFSET(N$131,,-$C180+1)/D2_T),0))</f>
        <v>0</v>
      </c>
      <c r="P180" s="548">
        <f ca="1">IF('Clinic Model'!$P$16="Annuity",-IFERROR(PPMT(D2_I/12,$C180,D2_T,OFFSET(O$131,,-$C180+1),0),),IFERROR(IF($C180=0,0,OFFSET(O$131,,-$C180+1)/D2_T),0))</f>
        <v>0</v>
      </c>
      <c r="Q180" s="548">
        <f ca="1">IF('Clinic Model'!$P$16="Annuity",-IFERROR(PPMT(D2_I/12,$C180,D2_T,OFFSET(P$131,,-$C180+1),0),),IFERROR(IF($C180=0,0,OFFSET(P$131,,-$C180+1)/D2_T),0))</f>
        <v>0</v>
      </c>
      <c r="R180" s="548">
        <f ca="1">IF('Clinic Model'!$P$16="Annuity",-IFERROR(PPMT(D2_I/12,$C180,D2_T,OFFSET(Q$131,,-$C180+1),0),),IFERROR(IF($C180=0,0,OFFSET(Q$131,,-$C180+1)/D2_T),0))</f>
        <v>0</v>
      </c>
      <c r="S180" s="548">
        <f ca="1">IF('Clinic Model'!$P$16="Annuity",-IFERROR(PPMT(D2_I/12,$C180,D2_T,OFFSET(R$131,,-$C180+1),0),),IFERROR(IF($C180=0,0,OFFSET(R$131,,-$C180+1)/D2_T),0))</f>
        <v>0</v>
      </c>
      <c r="T180" s="548">
        <f ca="1">IF('Clinic Model'!$P$16="Annuity",-IFERROR(PPMT(D2_I/12,$C180,D2_T,OFFSET(S$131,,-$C180+1),0),),IFERROR(IF($C180=0,0,OFFSET(S$131,,-$C180+1)/D2_T),0))</f>
        <v>0</v>
      </c>
      <c r="U180" s="548">
        <f ca="1">IF('Clinic Model'!$P$16="Annuity",-IFERROR(PPMT(D2_I/12,$C180,D2_T,OFFSET(T$131,,-$C180+1),0),),IFERROR(IF($C180=0,0,OFFSET(T$131,,-$C180+1)/D2_T),0))</f>
        <v>0</v>
      </c>
      <c r="V180" s="548">
        <f ca="1">IF('Clinic Model'!$P$16="Annuity",-IFERROR(PPMT(D2_I/12,$C180,D2_T,OFFSET(U$131,,-$C180+1),0),),IFERROR(IF($C180=0,0,OFFSET(U$131,,-$C180+1)/D2_T),0))</f>
        <v>0</v>
      </c>
      <c r="W180" s="548">
        <f ca="1">IF('Clinic Model'!$P$16="Annuity",-IFERROR(PPMT(D2_I/12,$C180,D2_T,OFFSET(V$131,,-$C180+1),0),),IFERROR(IF($C180=0,0,OFFSET(V$131,,-$C180+1)/D2_T),0))</f>
        <v>0</v>
      </c>
      <c r="X180" s="548">
        <f ca="1">IF('Clinic Model'!$P$16="Annuity",-IFERROR(PPMT(D2_I/12,$C180,D2_T,OFFSET(W$131,,-$C180+1),0),),IFERROR(IF($C180=0,0,OFFSET(W$131,,-$C180+1)/D2_T),0))</f>
        <v>0</v>
      </c>
      <c r="Y180" s="548">
        <f ca="1">IF('Clinic Model'!$P$16="Annuity",-IFERROR(PPMT(D2_I/12,$C180,D2_T,OFFSET(X$131,,-$C180+1),0),),IFERROR(IF($C180=0,0,OFFSET(X$131,,-$C180+1)/D2_T),0))</f>
        <v>0</v>
      </c>
      <c r="Z180" s="548">
        <f ca="1">IF('Clinic Model'!$P$16="Annuity",-IFERROR(PPMT(D2_I/12,$C180,D2_T,OFFSET(Y$131,,-$C180+1),0),),IFERROR(IF($C180=0,0,OFFSET(Y$131,,-$C180+1)/D2_T),0))</f>
        <v>0</v>
      </c>
      <c r="AA180" s="548">
        <f ca="1">IF('Clinic Model'!$P$16="Annuity",-IFERROR(PPMT(D2_I/12,$C180,D2_T,OFFSET(Z$131,,-$C180+1),0),),IFERROR(IF($C180=0,0,OFFSET(Z$131,,-$C180+1)/D2_T),0))</f>
        <v>0</v>
      </c>
      <c r="AB180" s="548">
        <f ca="1">IF('Clinic Model'!$P$16="Annuity",-IFERROR(PPMT(D2_I/12,$C180,D2_T,OFFSET(AA$131,,-$C180+1),0),),IFERROR(IF($C180=0,0,OFFSET(AA$131,,-$C180+1)/D2_T),0))</f>
        <v>0</v>
      </c>
      <c r="AC180" s="548">
        <f ca="1">IF('Clinic Model'!$P$16="Annuity",-IFERROR(PPMT(D2_I/12,$C180,D2_T,OFFSET(AB$131,,-$C180+1),0),),IFERROR(IF($C180=0,0,OFFSET(AB$131,,-$C180+1)/D2_T),0))</f>
        <v>0</v>
      </c>
      <c r="AD180" s="548">
        <f ca="1">IF('Clinic Model'!$P$16="Annuity",-IFERROR(PPMT(D2_I/12,$C180,D2_T,OFFSET(AC$131,,-$C180+1),0),),IFERROR(IF($C180=0,0,OFFSET(AC$131,,-$C180+1)/D2_T),0))</f>
        <v>0</v>
      </c>
      <c r="AE180" s="548">
        <f ca="1">IF('Clinic Model'!$P$16="Annuity",-IFERROR(PPMT(D2_I/12,$C180,D2_T,OFFSET(AD$131,,-$C180+1),0),),IFERROR(IF($C180=0,0,OFFSET(AD$131,,-$C180+1)/D2_T),0))</f>
        <v>0</v>
      </c>
      <c r="AF180" s="548">
        <f ca="1">IF('Clinic Model'!$P$16="Annuity",-IFERROR(PPMT(D2_I/12,$C180,D2_T,OFFSET(AE$131,,-$C180+1),0),),IFERROR(IF($C180=0,0,OFFSET(AE$131,,-$C180+1)/D2_T),0))</f>
        <v>0</v>
      </c>
      <c r="AG180" s="548">
        <f ca="1">IF('Clinic Model'!$P$16="Annuity",-IFERROR(PPMT(D2_I/12,$C180,D2_T,OFFSET(AF$131,,-$C180+1),0),),IFERROR(IF($C180=0,0,OFFSET(AF$131,,-$C180+1)/D2_T),0))</f>
        <v>0</v>
      </c>
      <c r="AH180" s="548">
        <f ca="1">IF('Clinic Model'!$P$16="Annuity",-IFERROR(PPMT(D2_I/12,$C180,D2_T,OFFSET(AG$131,,-$C180+1),0),),IFERROR(IF($C180=0,0,OFFSET(AG$131,,-$C180+1)/D2_T),0))</f>
        <v>0</v>
      </c>
      <c r="AI180" s="548">
        <f ca="1">IF('Clinic Model'!$P$16="Annuity",-IFERROR(PPMT(D2_I/12,$C180,D2_T,OFFSET(AH$131,,-$C180+1),0),),IFERROR(IF($C180=0,0,OFFSET(AH$131,,-$C180+1)/D2_T),0))</f>
        <v>0</v>
      </c>
      <c r="AJ180" s="548">
        <f ca="1">IF('Clinic Model'!$P$16="Annuity",-IFERROR(PPMT(D2_I/12,$C180,D2_T,OFFSET(AI$131,,-$C180+1),0),),IFERROR(IF($C180=0,0,OFFSET(AI$131,,-$C180+1)/D2_T),0))</f>
        <v>0</v>
      </c>
      <c r="AK180" s="548">
        <f ca="1">IF('Clinic Model'!$P$16="Annuity",-IFERROR(PPMT(D2_I/12,$C180,D2_T,OFFSET(AJ$131,,-$C180+1),0),),IFERROR(IF($C180=0,0,OFFSET(AJ$131,,-$C180+1)/D2_T),0))</f>
        <v>0</v>
      </c>
      <c r="AL180" s="548">
        <f ca="1">IF('Clinic Model'!$P$16="Annuity",-IFERROR(PPMT(D2_I/12,$C180,D2_T,OFFSET(AK$131,,-$C180+1),0),),IFERROR(IF($C180=0,0,OFFSET(AK$131,,-$C180+1)/D2_T),0))</f>
        <v>0</v>
      </c>
      <c r="AM180" s="548">
        <f ca="1">IF('Clinic Model'!$P$16="Annuity",-IFERROR(PPMT(D2_I/12,$C180,D2_T,OFFSET(AL$131,,-$C180+1),0),),IFERROR(IF($C180=0,0,OFFSET(AL$131,,-$C180+1)/D2_T),0))</f>
        <v>0</v>
      </c>
      <c r="AN180" s="548">
        <f ca="1">IF('Clinic Model'!$P$16="Annuity",-IFERROR(PPMT(D2_I/12,$C180,D2_T,OFFSET(AM$131,,-$C180+1),0),),IFERROR(IF($C180=0,0,OFFSET(AM$131,,-$C180+1)/D2_T),0))</f>
        <v>0</v>
      </c>
      <c r="AO180" s="548">
        <f ca="1">IF('Clinic Model'!$P$16="Annuity",-IFERROR(PPMT(D2_I/12,$C180,D2_T,OFFSET(AN$131,,-$C180+1),0),),IFERROR(IF($C180=0,0,OFFSET(AN$131,,-$C180+1)/D2_T),0))</f>
        <v>0</v>
      </c>
      <c r="AP180" s="548">
        <f ca="1">IF('Clinic Model'!$P$16="Annuity",-IFERROR(PPMT(D2_I/12,$C180,D2_T,OFFSET(AO$131,,-$C180+1),0),),IFERROR(IF($C180=0,0,OFFSET(AO$131,,-$C180+1)/D2_T),0))</f>
        <v>0</v>
      </c>
      <c r="AQ180" s="548">
        <f ca="1">IF('Clinic Model'!$P$16="Annuity",-IFERROR(PPMT(D2_I/12,$C180,D2_T,OFFSET(AP$131,,-$C180+1),0),),IFERROR(IF($C180=0,0,OFFSET(AP$131,,-$C180+1)/D2_T),0))</f>
        <v>0</v>
      </c>
      <c r="AR180" s="548">
        <f ca="1">IF('Clinic Model'!$P$16="Annuity",-IFERROR(PPMT(D2_I/12,$C180,D2_T,OFFSET(AQ$131,,-$C180+1),0),),IFERROR(IF($C180=0,0,OFFSET(AQ$131,,-$C180+1)/D2_T),0))</f>
        <v>0</v>
      </c>
      <c r="AS180" s="548">
        <f ca="1">IF('Clinic Model'!$P$16="Annuity",-IFERROR(PPMT(D2_I/12,$C180,D2_T,OFFSET(AR$131,,-$C180+1),0),),IFERROR(IF($C180=0,0,OFFSET(AR$131,,-$C180+1)/D2_T),0))</f>
        <v>0</v>
      </c>
      <c r="AT180" s="548">
        <f ca="1">IF('Clinic Model'!$P$16="Annuity",-IFERROR(PPMT(D2_I/12,$C180,D2_T,OFFSET(AS$131,,-$C180+1),0),),IFERROR(IF($C180=0,0,OFFSET(AS$131,,-$C180+1)/D2_T),0))</f>
        <v>0</v>
      </c>
      <c r="AU180" s="548">
        <f ca="1">IF('Clinic Model'!$P$16="Annuity",-IFERROR(PPMT(D2_I/12,$C180,D2_T,OFFSET(AT$131,,-$C180+1),0),),IFERROR(IF($C180=0,0,OFFSET(AT$131,,-$C180+1)/D2_T),0))</f>
        <v>0</v>
      </c>
      <c r="AV180" s="548">
        <f ca="1">IF('Clinic Model'!$P$16="Annuity",-IFERROR(PPMT(D2_I/12,$C180,D2_T,OFFSET(AU$131,,-$C180+1),0),),IFERROR(IF($C180=0,0,OFFSET(AU$131,,-$C180+1)/D2_T),0))</f>
        <v>0</v>
      </c>
      <c r="AW180" s="548">
        <f ca="1">IF('Clinic Model'!$P$16="Annuity",-IFERROR(PPMT(D2_I/12,$C180,D2_T,OFFSET(AV$131,,-$C180+1),0),),IFERROR(IF($C180=0,0,OFFSET(AV$131,,-$C180+1)/D2_T),0))</f>
        <v>0</v>
      </c>
      <c r="AX180" s="548">
        <f ca="1">IF('Clinic Model'!$P$16="Annuity",-IFERROR(PPMT(D2_I/12,$C180,D2_T,OFFSET(AW$131,,-$C180+1),0),),IFERROR(IF($C180=0,0,OFFSET(AW$131,,-$C180+1)/D2_T),0))</f>
        <v>0</v>
      </c>
      <c r="AY180" s="548">
        <f ca="1">IF('Clinic Model'!$P$16="Annuity",-IFERROR(PPMT(D2_I/12,$C180,D2_T,OFFSET(AX$131,,-$C180+1),0),),IFERROR(IF($C180=0,0,OFFSET(AX$131,,-$C180+1)/D2_T),0))</f>
        <v>0</v>
      </c>
      <c r="AZ180" s="548">
        <f ca="1">IF('Clinic Model'!$P$16="Annuity",-IFERROR(PPMT(D2_I/12,$C180,D2_T,OFFSET(AY$131,,-$C180+1),0),),IFERROR(IF($C180=0,0,OFFSET(AY$131,,-$C180+1)/D2_T),0))</f>
        <v>0</v>
      </c>
      <c r="BA180" s="548">
        <f ca="1">IF('Clinic Model'!$P$16="Annuity",-IFERROR(PPMT(D2_I/12,$C180,D2_T,OFFSET(AZ$131,,-$C180+1),0),),IFERROR(IF($C180=0,0,OFFSET(AZ$131,,-$C180+1)/D2_T),0))</f>
        <v>0</v>
      </c>
      <c r="BB180" s="548">
        <f ca="1">IF('Clinic Model'!$P$16="Annuity",-IFERROR(PPMT(D2_I/12,$C180,D2_T,OFFSET(BA$131,,-$C180+1),0),),IFERROR(IF($C180=0,0,OFFSET(BA$131,,-$C180+1)/D2_T),0))</f>
        <v>0</v>
      </c>
      <c r="BC180" s="548">
        <f ca="1">IF('Clinic Model'!$P$16="Annuity",-IFERROR(PPMT(D2_I/12,$C180,D2_T,OFFSET(BB$131,,-$C180+1),0),),IFERROR(IF($C180=0,0,OFFSET(BB$131,,-$C180+1)/D2_T),0))</f>
        <v>0</v>
      </c>
      <c r="BD180" s="548">
        <f ca="1">IF('Clinic Model'!$P$16="Annuity",-IFERROR(PPMT(D2_I/12,$C180,D2_T,OFFSET(BC$131,,-$C180+1),0),),IFERROR(IF($C180=0,0,OFFSET(BC$131,,-$C180+1)/D2_T),0))</f>
        <v>0</v>
      </c>
      <c r="BE180" s="548">
        <f ca="1">IF('Clinic Model'!$P$16="Annuity",-IFERROR(PPMT(D2_I/12,$C180,D2_T,OFFSET(BD$131,,-$C180+1),0),),IFERROR(IF($C180=0,0,OFFSET(BD$131,,-$C180+1)/D2_T),0))</f>
        <v>0</v>
      </c>
      <c r="BF180" s="548">
        <f ca="1">IF('Clinic Model'!$P$16="Annuity",-IFERROR(PPMT(D2_I/12,$C180,D2_T,OFFSET(BE$131,,-$C180+1),0),),IFERROR(IF($C180=0,0,OFFSET(BE$131,,-$C180+1)/D2_T),0))</f>
        <v>0</v>
      </c>
      <c r="BG180" s="548">
        <f ca="1">IF('Clinic Model'!$P$16="Annuity",-IFERROR(PPMT(D2_I/12,$C180,D2_T,OFFSET(BF$131,,-$C180+1),0),),IFERROR(IF($C180=0,0,OFFSET(BF$131,,-$C180+1)/D2_T),0))</f>
        <v>0</v>
      </c>
      <c r="BH180" s="548">
        <f ca="1">IF('Clinic Model'!$P$16="Annuity",-IFERROR(PPMT(D2_I/12,$C180,D2_T,OFFSET(BG$131,,-$C180+1),0),),IFERROR(IF($C180=0,0,OFFSET(BG$131,,-$C180+1)/D2_T),0))</f>
        <v>0</v>
      </c>
      <c r="BI180" s="548">
        <f ca="1">IF('Clinic Model'!$P$16="Annuity",-IFERROR(PPMT(D2_I/12,$C180,D2_T,OFFSET(BH$131,,-$C180+1),0),),IFERROR(IF($C180=0,0,OFFSET(BH$131,,-$C180+1)/D2_T),0))</f>
        <v>0</v>
      </c>
      <c r="BJ180" s="548">
        <f ca="1">IF('Clinic Model'!$P$16="Annuity",-IFERROR(PPMT(D2_I/12,$C180,D2_T,OFFSET(BI$131,,-$C180+1),0),),IFERROR(IF($C180=0,0,OFFSET(BI$131,,-$C180+1)/D2_T),0))</f>
        <v>0</v>
      </c>
      <c r="BK180" s="548">
        <f ca="1">IF('Clinic Model'!$P$16="Annuity",-IFERROR(PPMT(D2_I/12,$C180,D2_T,OFFSET(BJ$131,,-$C180+1),0),),IFERROR(IF($C180=0,0,OFFSET(BJ$131,,-$C180+1)/D2_T),0))</f>
        <v>0</v>
      </c>
      <c r="BL180" s="548">
        <f ca="1">IF('Clinic Model'!$P$16="Annuity",-IFERROR(PPMT(D2_I/12,$C180,D2_T,OFFSET(BK$131,,-$C180+1),0),),IFERROR(IF($C180=0,0,OFFSET(BK$131,,-$C180+1)/D2_T),0))</f>
        <v>0</v>
      </c>
    </row>
    <row r="181" spans="1:64" ht="10.5" hidden="1" customHeight="1" outlineLevel="1" x14ac:dyDescent="0.3">
      <c r="A181" s="105"/>
      <c r="B181" s="504"/>
      <c r="C181" s="105">
        <f t="shared" si="13"/>
        <v>0</v>
      </c>
      <c r="E181" s="548">
        <f ca="1">IF('Clinic Model'!$P$16="Annuity",-IFERROR(PPMT(D2_I/12,$C181,D2_T,OFFSET(D$131,,-$C181+1),0),),IFERROR(IF($C181=0,0,OFFSET(D$131,,-$C181+1)/D2_T),0))</f>
        <v>0</v>
      </c>
      <c r="F181" s="548">
        <f ca="1">IF('Clinic Model'!$P$16="Annuity",-IFERROR(PPMT(D2_I/12,$C181,D2_T,OFFSET(E$131,,-$C181+1),0),),IFERROR(IF($C181=0,0,OFFSET(E$131,,-$C181+1)/D2_T),0))</f>
        <v>0</v>
      </c>
      <c r="G181" s="548">
        <f ca="1">IF('Clinic Model'!$P$16="Annuity",-IFERROR(PPMT(D2_I/12,$C181,D2_T,OFFSET(F$131,,-$C181+1),0),),IFERROR(IF($C181=0,0,OFFSET(F$131,,-$C181+1)/D2_T),0))</f>
        <v>0</v>
      </c>
      <c r="H181" s="548">
        <f ca="1">IF('Clinic Model'!$P$16="Annuity",-IFERROR(PPMT(D2_I/12,$C181,D2_T,OFFSET(G$131,,-$C181+1),0),),IFERROR(IF($C181=0,0,OFFSET(G$131,,-$C181+1)/D2_T),0))</f>
        <v>0</v>
      </c>
      <c r="I181" s="548">
        <f ca="1">IF('Clinic Model'!$P$16="Annuity",-IFERROR(PPMT(D2_I/12,$C181,D2_T,OFFSET(H$131,,-$C181+1),0),),IFERROR(IF($C181=0,0,OFFSET(H$131,,-$C181+1)/D2_T),0))</f>
        <v>0</v>
      </c>
      <c r="J181" s="548">
        <f ca="1">IF('Clinic Model'!$P$16="Annuity",-IFERROR(PPMT(D2_I/12,$C181,D2_T,OFFSET(I$131,,-$C181+1),0),),IFERROR(IF($C181=0,0,OFFSET(I$131,,-$C181+1)/D2_T),0))</f>
        <v>0</v>
      </c>
      <c r="K181" s="548">
        <f ca="1">IF('Clinic Model'!$P$16="Annuity",-IFERROR(PPMT(D2_I/12,$C181,D2_T,OFFSET(J$131,,-$C181+1),0),),IFERROR(IF($C181=0,0,OFFSET(J$131,,-$C181+1)/D2_T),0))</f>
        <v>0</v>
      </c>
      <c r="L181" s="548">
        <f ca="1">IF('Clinic Model'!$P$16="Annuity",-IFERROR(PPMT(D2_I/12,$C181,D2_T,OFFSET(K$131,,-$C181+1),0),),IFERROR(IF($C181=0,0,OFFSET(K$131,,-$C181+1)/D2_T),0))</f>
        <v>0</v>
      </c>
      <c r="M181" s="548">
        <f ca="1">IF('Clinic Model'!$P$16="Annuity",-IFERROR(PPMT(D2_I/12,$C181,D2_T,OFFSET(L$131,,-$C181+1),0),),IFERROR(IF($C181=0,0,OFFSET(L$131,,-$C181+1)/D2_T),0))</f>
        <v>0</v>
      </c>
      <c r="N181" s="548">
        <f ca="1">IF('Clinic Model'!$P$16="Annuity",-IFERROR(PPMT(D2_I/12,$C181,D2_T,OFFSET(M$131,,-$C181+1),0),),IFERROR(IF($C181=0,0,OFFSET(M$131,,-$C181+1)/D2_T),0))</f>
        <v>0</v>
      </c>
      <c r="O181" s="548">
        <f ca="1">IF('Clinic Model'!$P$16="Annuity",-IFERROR(PPMT(D2_I/12,$C181,D2_T,OFFSET(N$131,,-$C181+1),0),),IFERROR(IF($C181=0,0,OFFSET(N$131,,-$C181+1)/D2_T),0))</f>
        <v>0</v>
      </c>
      <c r="P181" s="548">
        <f ca="1">IF('Clinic Model'!$P$16="Annuity",-IFERROR(PPMT(D2_I/12,$C181,D2_T,OFFSET(O$131,,-$C181+1),0),),IFERROR(IF($C181=0,0,OFFSET(O$131,,-$C181+1)/D2_T),0))</f>
        <v>0</v>
      </c>
      <c r="Q181" s="548">
        <f ca="1">IF('Clinic Model'!$P$16="Annuity",-IFERROR(PPMT(D2_I/12,$C181,D2_T,OFFSET(P$131,,-$C181+1),0),),IFERROR(IF($C181=0,0,OFFSET(P$131,,-$C181+1)/D2_T),0))</f>
        <v>0</v>
      </c>
      <c r="R181" s="548">
        <f ca="1">IF('Clinic Model'!$P$16="Annuity",-IFERROR(PPMT(D2_I/12,$C181,D2_T,OFFSET(Q$131,,-$C181+1),0),),IFERROR(IF($C181=0,0,OFFSET(Q$131,,-$C181+1)/D2_T),0))</f>
        <v>0</v>
      </c>
      <c r="S181" s="548">
        <f ca="1">IF('Clinic Model'!$P$16="Annuity",-IFERROR(PPMT(D2_I/12,$C181,D2_T,OFFSET(R$131,,-$C181+1),0),),IFERROR(IF($C181=0,0,OFFSET(R$131,,-$C181+1)/D2_T),0))</f>
        <v>0</v>
      </c>
      <c r="T181" s="548">
        <f ca="1">IF('Clinic Model'!$P$16="Annuity",-IFERROR(PPMT(D2_I/12,$C181,D2_T,OFFSET(S$131,,-$C181+1),0),),IFERROR(IF($C181=0,0,OFFSET(S$131,,-$C181+1)/D2_T),0))</f>
        <v>0</v>
      </c>
      <c r="U181" s="548">
        <f ca="1">IF('Clinic Model'!$P$16="Annuity",-IFERROR(PPMT(D2_I/12,$C181,D2_T,OFFSET(T$131,,-$C181+1),0),),IFERROR(IF($C181=0,0,OFFSET(T$131,,-$C181+1)/D2_T),0))</f>
        <v>0</v>
      </c>
      <c r="V181" s="548">
        <f ca="1">IF('Clinic Model'!$P$16="Annuity",-IFERROR(PPMT(D2_I/12,$C181,D2_T,OFFSET(U$131,,-$C181+1),0),),IFERROR(IF($C181=0,0,OFFSET(U$131,,-$C181+1)/D2_T),0))</f>
        <v>0</v>
      </c>
      <c r="W181" s="548">
        <f ca="1">IF('Clinic Model'!$P$16="Annuity",-IFERROR(PPMT(D2_I/12,$C181,D2_T,OFFSET(V$131,,-$C181+1),0),),IFERROR(IF($C181=0,0,OFFSET(V$131,,-$C181+1)/D2_T),0))</f>
        <v>0</v>
      </c>
      <c r="X181" s="548">
        <f ca="1">IF('Clinic Model'!$P$16="Annuity",-IFERROR(PPMT(D2_I/12,$C181,D2_T,OFFSET(W$131,,-$C181+1),0),),IFERROR(IF($C181=0,0,OFFSET(W$131,,-$C181+1)/D2_T),0))</f>
        <v>0</v>
      </c>
      <c r="Y181" s="548">
        <f ca="1">IF('Clinic Model'!$P$16="Annuity",-IFERROR(PPMT(D2_I/12,$C181,D2_T,OFFSET(X$131,,-$C181+1),0),),IFERROR(IF($C181=0,0,OFFSET(X$131,,-$C181+1)/D2_T),0))</f>
        <v>0</v>
      </c>
      <c r="Z181" s="548">
        <f ca="1">IF('Clinic Model'!$P$16="Annuity",-IFERROR(PPMT(D2_I/12,$C181,D2_T,OFFSET(Y$131,,-$C181+1),0),),IFERROR(IF($C181=0,0,OFFSET(Y$131,,-$C181+1)/D2_T),0))</f>
        <v>0</v>
      </c>
      <c r="AA181" s="548">
        <f ca="1">IF('Clinic Model'!$P$16="Annuity",-IFERROR(PPMT(D2_I/12,$C181,D2_T,OFFSET(Z$131,,-$C181+1),0),),IFERROR(IF($C181=0,0,OFFSET(Z$131,,-$C181+1)/D2_T),0))</f>
        <v>0</v>
      </c>
      <c r="AB181" s="548">
        <f ca="1">IF('Clinic Model'!$P$16="Annuity",-IFERROR(PPMT(D2_I/12,$C181,D2_T,OFFSET(AA$131,,-$C181+1),0),),IFERROR(IF($C181=0,0,OFFSET(AA$131,,-$C181+1)/D2_T),0))</f>
        <v>0</v>
      </c>
      <c r="AC181" s="548">
        <f ca="1">IF('Clinic Model'!$P$16="Annuity",-IFERROR(PPMT(D2_I/12,$C181,D2_T,OFFSET(AB$131,,-$C181+1),0),),IFERROR(IF($C181=0,0,OFFSET(AB$131,,-$C181+1)/D2_T),0))</f>
        <v>0</v>
      </c>
      <c r="AD181" s="548">
        <f ca="1">IF('Clinic Model'!$P$16="Annuity",-IFERROR(PPMT(D2_I/12,$C181,D2_T,OFFSET(AC$131,,-$C181+1),0),),IFERROR(IF($C181=0,0,OFFSET(AC$131,,-$C181+1)/D2_T),0))</f>
        <v>0</v>
      </c>
      <c r="AE181" s="548">
        <f ca="1">IF('Clinic Model'!$P$16="Annuity",-IFERROR(PPMT(D2_I/12,$C181,D2_T,OFFSET(AD$131,,-$C181+1),0),),IFERROR(IF($C181=0,0,OFFSET(AD$131,,-$C181+1)/D2_T),0))</f>
        <v>0</v>
      </c>
      <c r="AF181" s="548">
        <f ca="1">IF('Clinic Model'!$P$16="Annuity",-IFERROR(PPMT(D2_I/12,$C181,D2_T,OFFSET(AE$131,,-$C181+1),0),),IFERROR(IF($C181=0,0,OFFSET(AE$131,,-$C181+1)/D2_T),0))</f>
        <v>0</v>
      </c>
      <c r="AG181" s="548">
        <f ca="1">IF('Clinic Model'!$P$16="Annuity",-IFERROR(PPMT(D2_I/12,$C181,D2_T,OFFSET(AF$131,,-$C181+1),0),),IFERROR(IF($C181=0,0,OFFSET(AF$131,,-$C181+1)/D2_T),0))</f>
        <v>0</v>
      </c>
      <c r="AH181" s="548">
        <f ca="1">IF('Clinic Model'!$P$16="Annuity",-IFERROR(PPMT(D2_I/12,$C181,D2_T,OFFSET(AG$131,,-$C181+1),0),),IFERROR(IF($C181=0,0,OFFSET(AG$131,,-$C181+1)/D2_T),0))</f>
        <v>0</v>
      </c>
      <c r="AI181" s="548">
        <f ca="1">IF('Clinic Model'!$P$16="Annuity",-IFERROR(PPMT(D2_I/12,$C181,D2_T,OFFSET(AH$131,,-$C181+1),0),),IFERROR(IF($C181=0,0,OFFSET(AH$131,,-$C181+1)/D2_T),0))</f>
        <v>0</v>
      </c>
      <c r="AJ181" s="548">
        <f ca="1">IF('Clinic Model'!$P$16="Annuity",-IFERROR(PPMT(D2_I/12,$C181,D2_T,OFFSET(AI$131,,-$C181+1),0),),IFERROR(IF($C181=0,0,OFFSET(AI$131,,-$C181+1)/D2_T),0))</f>
        <v>0</v>
      </c>
      <c r="AK181" s="548">
        <f ca="1">IF('Clinic Model'!$P$16="Annuity",-IFERROR(PPMT(D2_I/12,$C181,D2_T,OFFSET(AJ$131,,-$C181+1),0),),IFERROR(IF($C181=0,0,OFFSET(AJ$131,,-$C181+1)/D2_T),0))</f>
        <v>0</v>
      </c>
      <c r="AL181" s="548">
        <f ca="1">IF('Clinic Model'!$P$16="Annuity",-IFERROR(PPMT(D2_I/12,$C181,D2_T,OFFSET(AK$131,,-$C181+1),0),),IFERROR(IF($C181=0,0,OFFSET(AK$131,,-$C181+1)/D2_T),0))</f>
        <v>0</v>
      </c>
      <c r="AM181" s="548">
        <f ca="1">IF('Clinic Model'!$P$16="Annuity",-IFERROR(PPMT(D2_I/12,$C181,D2_T,OFFSET(AL$131,,-$C181+1),0),),IFERROR(IF($C181=0,0,OFFSET(AL$131,,-$C181+1)/D2_T),0))</f>
        <v>0</v>
      </c>
      <c r="AN181" s="548">
        <f ca="1">IF('Clinic Model'!$P$16="Annuity",-IFERROR(PPMT(D2_I/12,$C181,D2_T,OFFSET(AM$131,,-$C181+1),0),),IFERROR(IF($C181=0,0,OFFSET(AM$131,,-$C181+1)/D2_T),0))</f>
        <v>0</v>
      </c>
      <c r="AO181" s="548">
        <f ca="1">IF('Clinic Model'!$P$16="Annuity",-IFERROR(PPMT(D2_I/12,$C181,D2_T,OFFSET(AN$131,,-$C181+1),0),),IFERROR(IF($C181=0,0,OFFSET(AN$131,,-$C181+1)/D2_T),0))</f>
        <v>0</v>
      </c>
      <c r="AP181" s="548">
        <f ca="1">IF('Clinic Model'!$P$16="Annuity",-IFERROR(PPMT(D2_I/12,$C181,D2_T,OFFSET(AO$131,,-$C181+1),0),),IFERROR(IF($C181=0,0,OFFSET(AO$131,,-$C181+1)/D2_T),0))</f>
        <v>0</v>
      </c>
      <c r="AQ181" s="548">
        <f ca="1">IF('Clinic Model'!$P$16="Annuity",-IFERROR(PPMT(D2_I/12,$C181,D2_T,OFFSET(AP$131,,-$C181+1),0),),IFERROR(IF($C181=0,0,OFFSET(AP$131,,-$C181+1)/D2_T),0))</f>
        <v>0</v>
      </c>
      <c r="AR181" s="548">
        <f ca="1">IF('Clinic Model'!$P$16="Annuity",-IFERROR(PPMT(D2_I/12,$C181,D2_T,OFFSET(AQ$131,,-$C181+1),0),),IFERROR(IF($C181=0,0,OFFSET(AQ$131,,-$C181+1)/D2_T),0))</f>
        <v>0</v>
      </c>
      <c r="AS181" s="548">
        <f ca="1">IF('Clinic Model'!$P$16="Annuity",-IFERROR(PPMT(D2_I/12,$C181,D2_T,OFFSET(AR$131,,-$C181+1),0),),IFERROR(IF($C181=0,0,OFFSET(AR$131,,-$C181+1)/D2_T),0))</f>
        <v>0</v>
      </c>
      <c r="AT181" s="548">
        <f ca="1">IF('Clinic Model'!$P$16="Annuity",-IFERROR(PPMT(D2_I/12,$C181,D2_T,OFFSET(AS$131,,-$C181+1),0),),IFERROR(IF($C181=0,0,OFFSET(AS$131,,-$C181+1)/D2_T),0))</f>
        <v>0</v>
      </c>
      <c r="AU181" s="548">
        <f ca="1">IF('Clinic Model'!$P$16="Annuity",-IFERROR(PPMT(D2_I/12,$C181,D2_T,OFFSET(AT$131,,-$C181+1),0),),IFERROR(IF($C181=0,0,OFFSET(AT$131,,-$C181+1)/D2_T),0))</f>
        <v>0</v>
      </c>
      <c r="AV181" s="548">
        <f ca="1">IF('Clinic Model'!$P$16="Annuity",-IFERROR(PPMT(D2_I/12,$C181,D2_T,OFFSET(AU$131,,-$C181+1),0),),IFERROR(IF($C181=0,0,OFFSET(AU$131,,-$C181+1)/D2_T),0))</f>
        <v>0</v>
      </c>
      <c r="AW181" s="548">
        <f ca="1">IF('Clinic Model'!$P$16="Annuity",-IFERROR(PPMT(D2_I/12,$C181,D2_T,OFFSET(AV$131,,-$C181+1),0),),IFERROR(IF($C181=0,0,OFFSET(AV$131,,-$C181+1)/D2_T),0))</f>
        <v>0</v>
      </c>
      <c r="AX181" s="548">
        <f ca="1">IF('Clinic Model'!$P$16="Annuity",-IFERROR(PPMT(D2_I/12,$C181,D2_T,OFFSET(AW$131,,-$C181+1),0),),IFERROR(IF($C181=0,0,OFFSET(AW$131,,-$C181+1)/D2_T),0))</f>
        <v>0</v>
      </c>
      <c r="AY181" s="548">
        <f ca="1">IF('Clinic Model'!$P$16="Annuity",-IFERROR(PPMT(D2_I/12,$C181,D2_T,OFFSET(AX$131,,-$C181+1),0),),IFERROR(IF($C181=0,0,OFFSET(AX$131,,-$C181+1)/D2_T),0))</f>
        <v>0</v>
      </c>
      <c r="AZ181" s="548">
        <f ca="1">IF('Clinic Model'!$P$16="Annuity",-IFERROR(PPMT(D2_I/12,$C181,D2_T,OFFSET(AY$131,,-$C181+1),0),),IFERROR(IF($C181=0,0,OFFSET(AY$131,,-$C181+1)/D2_T),0))</f>
        <v>0</v>
      </c>
      <c r="BA181" s="548">
        <f ca="1">IF('Clinic Model'!$P$16="Annuity",-IFERROR(PPMT(D2_I/12,$C181,D2_T,OFFSET(AZ$131,,-$C181+1),0),),IFERROR(IF($C181=0,0,OFFSET(AZ$131,,-$C181+1)/D2_T),0))</f>
        <v>0</v>
      </c>
      <c r="BB181" s="548">
        <f ca="1">IF('Clinic Model'!$P$16="Annuity",-IFERROR(PPMT(D2_I/12,$C181,D2_T,OFFSET(BA$131,,-$C181+1),0),),IFERROR(IF($C181=0,0,OFFSET(BA$131,,-$C181+1)/D2_T),0))</f>
        <v>0</v>
      </c>
      <c r="BC181" s="548">
        <f ca="1">IF('Clinic Model'!$P$16="Annuity",-IFERROR(PPMT(D2_I/12,$C181,D2_T,OFFSET(BB$131,,-$C181+1),0),),IFERROR(IF($C181=0,0,OFFSET(BB$131,,-$C181+1)/D2_T),0))</f>
        <v>0</v>
      </c>
      <c r="BD181" s="548">
        <f ca="1">IF('Clinic Model'!$P$16="Annuity",-IFERROR(PPMT(D2_I/12,$C181,D2_T,OFFSET(BC$131,,-$C181+1),0),),IFERROR(IF($C181=0,0,OFFSET(BC$131,,-$C181+1)/D2_T),0))</f>
        <v>0</v>
      </c>
      <c r="BE181" s="548">
        <f ca="1">IF('Clinic Model'!$P$16="Annuity",-IFERROR(PPMT(D2_I/12,$C181,D2_T,OFFSET(BD$131,,-$C181+1),0),),IFERROR(IF($C181=0,0,OFFSET(BD$131,,-$C181+1)/D2_T),0))</f>
        <v>0</v>
      </c>
      <c r="BF181" s="548">
        <f ca="1">IF('Clinic Model'!$P$16="Annuity",-IFERROR(PPMT(D2_I/12,$C181,D2_T,OFFSET(BE$131,,-$C181+1),0),),IFERROR(IF($C181=0,0,OFFSET(BE$131,,-$C181+1)/D2_T),0))</f>
        <v>0</v>
      </c>
      <c r="BG181" s="548">
        <f ca="1">IF('Clinic Model'!$P$16="Annuity",-IFERROR(PPMT(D2_I/12,$C181,D2_T,OFFSET(BF$131,,-$C181+1),0),),IFERROR(IF($C181=0,0,OFFSET(BF$131,,-$C181+1)/D2_T),0))</f>
        <v>0</v>
      </c>
      <c r="BH181" s="548">
        <f ca="1">IF('Clinic Model'!$P$16="Annuity",-IFERROR(PPMT(D2_I/12,$C181,D2_T,OFFSET(BG$131,,-$C181+1),0),),IFERROR(IF($C181=0,0,OFFSET(BG$131,,-$C181+1)/D2_T),0))</f>
        <v>0</v>
      </c>
      <c r="BI181" s="548">
        <f ca="1">IF('Clinic Model'!$P$16="Annuity",-IFERROR(PPMT(D2_I/12,$C181,D2_T,OFFSET(BH$131,,-$C181+1),0),),IFERROR(IF($C181=0,0,OFFSET(BH$131,,-$C181+1)/D2_T),0))</f>
        <v>0</v>
      </c>
      <c r="BJ181" s="548">
        <f ca="1">IF('Clinic Model'!$P$16="Annuity",-IFERROR(PPMT(D2_I/12,$C181,D2_T,OFFSET(BI$131,,-$C181+1),0),),IFERROR(IF($C181=0,0,OFFSET(BI$131,,-$C181+1)/D2_T),0))</f>
        <v>0</v>
      </c>
      <c r="BK181" s="548">
        <f ca="1">IF('Clinic Model'!$P$16="Annuity",-IFERROR(PPMT(D2_I/12,$C181,D2_T,OFFSET(BJ$131,,-$C181+1),0),),IFERROR(IF($C181=0,0,OFFSET(BJ$131,,-$C181+1)/D2_T),0))</f>
        <v>0</v>
      </c>
      <c r="BL181" s="548">
        <f ca="1">IF('Clinic Model'!$P$16="Annuity",-IFERROR(PPMT(D2_I/12,$C181,D2_T,OFFSET(BK$131,,-$C181+1),0),),IFERROR(IF($C181=0,0,OFFSET(BK$131,,-$C181+1)/D2_T),0))</f>
        <v>0</v>
      </c>
    </row>
    <row r="182" spans="1:64" ht="10.5" hidden="1" customHeight="1" outlineLevel="1" x14ac:dyDescent="0.3">
      <c r="A182" s="105"/>
      <c r="B182" s="504"/>
      <c r="C182" s="105">
        <f t="shared" si="13"/>
        <v>0</v>
      </c>
      <c r="E182" s="548">
        <f ca="1">IF('Clinic Model'!$P$16="Annuity",-IFERROR(PPMT(D2_I/12,$C182,D2_T,OFFSET(D$131,,-$C182+1),0),),IFERROR(IF($C182=0,0,OFFSET(D$131,,-$C182+1)/D2_T),0))</f>
        <v>0</v>
      </c>
      <c r="F182" s="548">
        <f ca="1">IF('Clinic Model'!$P$16="Annuity",-IFERROR(PPMT(D2_I/12,$C182,D2_T,OFFSET(E$131,,-$C182+1),0),),IFERROR(IF($C182=0,0,OFFSET(E$131,,-$C182+1)/D2_T),0))</f>
        <v>0</v>
      </c>
      <c r="G182" s="548">
        <f ca="1">IF('Clinic Model'!$P$16="Annuity",-IFERROR(PPMT(D2_I/12,$C182,D2_T,OFFSET(F$131,,-$C182+1),0),),IFERROR(IF($C182=0,0,OFFSET(F$131,,-$C182+1)/D2_T),0))</f>
        <v>0</v>
      </c>
      <c r="H182" s="548">
        <f ca="1">IF('Clinic Model'!$P$16="Annuity",-IFERROR(PPMT(D2_I/12,$C182,D2_T,OFFSET(G$131,,-$C182+1),0),),IFERROR(IF($C182=0,0,OFFSET(G$131,,-$C182+1)/D2_T),0))</f>
        <v>0</v>
      </c>
      <c r="I182" s="548">
        <f ca="1">IF('Clinic Model'!$P$16="Annuity",-IFERROR(PPMT(D2_I/12,$C182,D2_T,OFFSET(H$131,,-$C182+1),0),),IFERROR(IF($C182=0,0,OFFSET(H$131,,-$C182+1)/D2_T),0))</f>
        <v>0</v>
      </c>
      <c r="J182" s="548">
        <f ca="1">IF('Clinic Model'!$P$16="Annuity",-IFERROR(PPMT(D2_I/12,$C182,D2_T,OFFSET(I$131,,-$C182+1),0),),IFERROR(IF($C182=0,0,OFFSET(I$131,,-$C182+1)/D2_T),0))</f>
        <v>0</v>
      </c>
      <c r="K182" s="548">
        <f ca="1">IF('Clinic Model'!$P$16="Annuity",-IFERROR(PPMT(D2_I/12,$C182,D2_T,OFFSET(J$131,,-$C182+1),0),),IFERROR(IF($C182=0,0,OFFSET(J$131,,-$C182+1)/D2_T),0))</f>
        <v>0</v>
      </c>
      <c r="L182" s="548">
        <f ca="1">IF('Clinic Model'!$P$16="Annuity",-IFERROR(PPMT(D2_I/12,$C182,D2_T,OFFSET(K$131,,-$C182+1),0),),IFERROR(IF($C182=0,0,OFFSET(K$131,,-$C182+1)/D2_T),0))</f>
        <v>0</v>
      </c>
      <c r="M182" s="548">
        <f ca="1">IF('Clinic Model'!$P$16="Annuity",-IFERROR(PPMT(D2_I/12,$C182,D2_T,OFFSET(L$131,,-$C182+1),0),),IFERROR(IF($C182=0,0,OFFSET(L$131,,-$C182+1)/D2_T),0))</f>
        <v>0</v>
      </c>
      <c r="N182" s="548">
        <f ca="1">IF('Clinic Model'!$P$16="Annuity",-IFERROR(PPMT(D2_I/12,$C182,D2_T,OFFSET(M$131,,-$C182+1),0),),IFERROR(IF($C182=0,0,OFFSET(M$131,,-$C182+1)/D2_T),0))</f>
        <v>0</v>
      </c>
      <c r="O182" s="548">
        <f ca="1">IF('Clinic Model'!$P$16="Annuity",-IFERROR(PPMT(D2_I/12,$C182,D2_T,OFFSET(N$131,,-$C182+1),0),),IFERROR(IF($C182=0,0,OFFSET(N$131,,-$C182+1)/D2_T),0))</f>
        <v>0</v>
      </c>
      <c r="P182" s="548">
        <f ca="1">IF('Clinic Model'!$P$16="Annuity",-IFERROR(PPMT(D2_I/12,$C182,D2_T,OFFSET(O$131,,-$C182+1),0),),IFERROR(IF($C182=0,0,OFFSET(O$131,,-$C182+1)/D2_T),0))</f>
        <v>0</v>
      </c>
      <c r="Q182" s="548">
        <f ca="1">IF('Clinic Model'!$P$16="Annuity",-IFERROR(PPMT(D2_I/12,$C182,D2_T,OFFSET(P$131,,-$C182+1),0),),IFERROR(IF($C182=0,0,OFFSET(P$131,,-$C182+1)/D2_T),0))</f>
        <v>0</v>
      </c>
      <c r="R182" s="548">
        <f ca="1">IF('Clinic Model'!$P$16="Annuity",-IFERROR(PPMT(D2_I/12,$C182,D2_T,OFFSET(Q$131,,-$C182+1),0),),IFERROR(IF($C182=0,0,OFFSET(Q$131,,-$C182+1)/D2_T),0))</f>
        <v>0</v>
      </c>
      <c r="S182" s="548">
        <f ca="1">IF('Clinic Model'!$P$16="Annuity",-IFERROR(PPMT(D2_I/12,$C182,D2_T,OFFSET(R$131,,-$C182+1),0),),IFERROR(IF($C182=0,0,OFFSET(R$131,,-$C182+1)/D2_T),0))</f>
        <v>0</v>
      </c>
      <c r="T182" s="548">
        <f ca="1">IF('Clinic Model'!$P$16="Annuity",-IFERROR(PPMT(D2_I/12,$C182,D2_T,OFFSET(S$131,,-$C182+1),0),),IFERROR(IF($C182=0,0,OFFSET(S$131,,-$C182+1)/D2_T),0))</f>
        <v>0</v>
      </c>
      <c r="U182" s="548">
        <f ca="1">IF('Clinic Model'!$P$16="Annuity",-IFERROR(PPMT(D2_I/12,$C182,D2_T,OFFSET(T$131,,-$C182+1),0),),IFERROR(IF($C182=0,0,OFFSET(T$131,,-$C182+1)/D2_T),0))</f>
        <v>0</v>
      </c>
      <c r="V182" s="548">
        <f ca="1">IF('Clinic Model'!$P$16="Annuity",-IFERROR(PPMT(D2_I/12,$C182,D2_T,OFFSET(U$131,,-$C182+1),0),),IFERROR(IF($C182=0,0,OFFSET(U$131,,-$C182+1)/D2_T),0))</f>
        <v>0</v>
      </c>
      <c r="W182" s="548">
        <f ca="1">IF('Clinic Model'!$P$16="Annuity",-IFERROR(PPMT(D2_I/12,$C182,D2_T,OFFSET(V$131,,-$C182+1),0),),IFERROR(IF($C182=0,0,OFFSET(V$131,,-$C182+1)/D2_T),0))</f>
        <v>0</v>
      </c>
      <c r="X182" s="548">
        <f ca="1">IF('Clinic Model'!$P$16="Annuity",-IFERROR(PPMT(D2_I/12,$C182,D2_T,OFFSET(W$131,,-$C182+1),0),),IFERROR(IF($C182=0,0,OFFSET(W$131,,-$C182+1)/D2_T),0))</f>
        <v>0</v>
      </c>
      <c r="Y182" s="548">
        <f ca="1">IF('Clinic Model'!$P$16="Annuity",-IFERROR(PPMT(D2_I/12,$C182,D2_T,OFFSET(X$131,,-$C182+1),0),),IFERROR(IF($C182=0,0,OFFSET(X$131,,-$C182+1)/D2_T),0))</f>
        <v>0</v>
      </c>
      <c r="Z182" s="548">
        <f ca="1">IF('Clinic Model'!$P$16="Annuity",-IFERROR(PPMT(D2_I/12,$C182,D2_T,OFFSET(Y$131,,-$C182+1),0),),IFERROR(IF($C182=0,0,OFFSET(Y$131,,-$C182+1)/D2_T),0))</f>
        <v>0</v>
      </c>
      <c r="AA182" s="548">
        <f ca="1">IF('Clinic Model'!$P$16="Annuity",-IFERROR(PPMT(D2_I/12,$C182,D2_T,OFFSET(Z$131,,-$C182+1),0),),IFERROR(IF($C182=0,0,OFFSET(Z$131,,-$C182+1)/D2_T),0))</f>
        <v>0</v>
      </c>
      <c r="AB182" s="548">
        <f ca="1">IF('Clinic Model'!$P$16="Annuity",-IFERROR(PPMT(D2_I/12,$C182,D2_T,OFFSET(AA$131,,-$C182+1),0),),IFERROR(IF($C182=0,0,OFFSET(AA$131,,-$C182+1)/D2_T),0))</f>
        <v>0</v>
      </c>
      <c r="AC182" s="548">
        <f ca="1">IF('Clinic Model'!$P$16="Annuity",-IFERROR(PPMT(D2_I/12,$C182,D2_T,OFFSET(AB$131,,-$C182+1),0),),IFERROR(IF($C182=0,0,OFFSET(AB$131,,-$C182+1)/D2_T),0))</f>
        <v>0</v>
      </c>
      <c r="AD182" s="548">
        <f ca="1">IF('Clinic Model'!$P$16="Annuity",-IFERROR(PPMT(D2_I/12,$C182,D2_T,OFFSET(AC$131,,-$C182+1),0),),IFERROR(IF($C182=0,0,OFFSET(AC$131,,-$C182+1)/D2_T),0))</f>
        <v>0</v>
      </c>
      <c r="AE182" s="548">
        <f ca="1">IF('Clinic Model'!$P$16="Annuity",-IFERROR(PPMT(D2_I/12,$C182,D2_T,OFFSET(AD$131,,-$C182+1),0),),IFERROR(IF($C182=0,0,OFFSET(AD$131,,-$C182+1)/D2_T),0))</f>
        <v>0</v>
      </c>
      <c r="AF182" s="548">
        <f ca="1">IF('Clinic Model'!$P$16="Annuity",-IFERROR(PPMT(D2_I/12,$C182,D2_T,OFFSET(AE$131,,-$C182+1),0),),IFERROR(IF($C182=0,0,OFFSET(AE$131,,-$C182+1)/D2_T),0))</f>
        <v>0</v>
      </c>
      <c r="AG182" s="548">
        <f ca="1">IF('Clinic Model'!$P$16="Annuity",-IFERROR(PPMT(D2_I/12,$C182,D2_T,OFFSET(AF$131,,-$C182+1),0),),IFERROR(IF($C182=0,0,OFFSET(AF$131,,-$C182+1)/D2_T),0))</f>
        <v>0</v>
      </c>
      <c r="AH182" s="548">
        <f ca="1">IF('Clinic Model'!$P$16="Annuity",-IFERROR(PPMT(D2_I/12,$C182,D2_T,OFFSET(AG$131,,-$C182+1),0),),IFERROR(IF($C182=0,0,OFFSET(AG$131,,-$C182+1)/D2_T),0))</f>
        <v>0</v>
      </c>
      <c r="AI182" s="548">
        <f ca="1">IF('Clinic Model'!$P$16="Annuity",-IFERROR(PPMT(D2_I/12,$C182,D2_T,OFFSET(AH$131,,-$C182+1),0),),IFERROR(IF($C182=0,0,OFFSET(AH$131,,-$C182+1)/D2_T),0))</f>
        <v>0</v>
      </c>
      <c r="AJ182" s="548">
        <f ca="1">IF('Clinic Model'!$P$16="Annuity",-IFERROR(PPMT(D2_I/12,$C182,D2_T,OFFSET(AI$131,,-$C182+1),0),),IFERROR(IF($C182=0,0,OFFSET(AI$131,,-$C182+1)/D2_T),0))</f>
        <v>0</v>
      </c>
      <c r="AK182" s="548">
        <f ca="1">IF('Clinic Model'!$P$16="Annuity",-IFERROR(PPMT(D2_I/12,$C182,D2_T,OFFSET(AJ$131,,-$C182+1),0),),IFERROR(IF($C182=0,0,OFFSET(AJ$131,,-$C182+1)/D2_T),0))</f>
        <v>0</v>
      </c>
      <c r="AL182" s="548">
        <f ca="1">IF('Clinic Model'!$P$16="Annuity",-IFERROR(PPMT(D2_I/12,$C182,D2_T,OFFSET(AK$131,,-$C182+1),0),),IFERROR(IF($C182=0,0,OFFSET(AK$131,,-$C182+1)/D2_T),0))</f>
        <v>0</v>
      </c>
      <c r="AM182" s="548">
        <f ca="1">IF('Clinic Model'!$P$16="Annuity",-IFERROR(PPMT(D2_I/12,$C182,D2_T,OFFSET(AL$131,,-$C182+1),0),),IFERROR(IF($C182=0,0,OFFSET(AL$131,,-$C182+1)/D2_T),0))</f>
        <v>0</v>
      </c>
      <c r="AN182" s="548">
        <f ca="1">IF('Clinic Model'!$P$16="Annuity",-IFERROR(PPMT(D2_I/12,$C182,D2_T,OFFSET(AM$131,,-$C182+1),0),),IFERROR(IF($C182=0,0,OFFSET(AM$131,,-$C182+1)/D2_T),0))</f>
        <v>0</v>
      </c>
      <c r="AO182" s="548">
        <f ca="1">IF('Clinic Model'!$P$16="Annuity",-IFERROR(PPMT(D2_I/12,$C182,D2_T,OFFSET(AN$131,,-$C182+1),0),),IFERROR(IF($C182=0,0,OFFSET(AN$131,,-$C182+1)/D2_T),0))</f>
        <v>0</v>
      </c>
      <c r="AP182" s="548">
        <f ca="1">IF('Clinic Model'!$P$16="Annuity",-IFERROR(PPMT(D2_I/12,$C182,D2_T,OFFSET(AO$131,,-$C182+1),0),),IFERROR(IF($C182=0,0,OFFSET(AO$131,,-$C182+1)/D2_T),0))</f>
        <v>0</v>
      </c>
      <c r="AQ182" s="548">
        <f ca="1">IF('Clinic Model'!$P$16="Annuity",-IFERROR(PPMT(D2_I/12,$C182,D2_T,OFFSET(AP$131,,-$C182+1),0),),IFERROR(IF($C182=0,0,OFFSET(AP$131,,-$C182+1)/D2_T),0))</f>
        <v>0</v>
      </c>
      <c r="AR182" s="548">
        <f ca="1">IF('Clinic Model'!$P$16="Annuity",-IFERROR(PPMT(D2_I/12,$C182,D2_T,OFFSET(AQ$131,,-$C182+1),0),),IFERROR(IF($C182=0,0,OFFSET(AQ$131,,-$C182+1)/D2_T),0))</f>
        <v>0</v>
      </c>
      <c r="AS182" s="548">
        <f ca="1">IF('Clinic Model'!$P$16="Annuity",-IFERROR(PPMT(D2_I/12,$C182,D2_T,OFFSET(AR$131,,-$C182+1),0),),IFERROR(IF($C182=0,0,OFFSET(AR$131,,-$C182+1)/D2_T),0))</f>
        <v>0</v>
      </c>
      <c r="AT182" s="548">
        <f ca="1">IF('Clinic Model'!$P$16="Annuity",-IFERROR(PPMT(D2_I/12,$C182,D2_T,OFFSET(AS$131,,-$C182+1),0),),IFERROR(IF($C182=0,0,OFFSET(AS$131,,-$C182+1)/D2_T),0))</f>
        <v>0</v>
      </c>
      <c r="AU182" s="548">
        <f ca="1">IF('Clinic Model'!$P$16="Annuity",-IFERROR(PPMT(D2_I/12,$C182,D2_T,OFFSET(AT$131,,-$C182+1),0),),IFERROR(IF($C182=0,0,OFFSET(AT$131,,-$C182+1)/D2_T),0))</f>
        <v>0</v>
      </c>
      <c r="AV182" s="548">
        <f ca="1">IF('Clinic Model'!$P$16="Annuity",-IFERROR(PPMT(D2_I/12,$C182,D2_T,OFFSET(AU$131,,-$C182+1),0),),IFERROR(IF($C182=0,0,OFFSET(AU$131,,-$C182+1)/D2_T),0))</f>
        <v>0</v>
      </c>
      <c r="AW182" s="548">
        <f ca="1">IF('Clinic Model'!$P$16="Annuity",-IFERROR(PPMT(D2_I/12,$C182,D2_T,OFFSET(AV$131,,-$C182+1),0),),IFERROR(IF($C182=0,0,OFFSET(AV$131,,-$C182+1)/D2_T),0))</f>
        <v>0</v>
      </c>
      <c r="AX182" s="548">
        <f ca="1">IF('Clinic Model'!$P$16="Annuity",-IFERROR(PPMT(D2_I/12,$C182,D2_T,OFFSET(AW$131,,-$C182+1),0),),IFERROR(IF($C182=0,0,OFFSET(AW$131,,-$C182+1)/D2_T),0))</f>
        <v>0</v>
      </c>
      <c r="AY182" s="548">
        <f ca="1">IF('Clinic Model'!$P$16="Annuity",-IFERROR(PPMT(D2_I/12,$C182,D2_T,OFFSET(AX$131,,-$C182+1),0),),IFERROR(IF($C182=0,0,OFFSET(AX$131,,-$C182+1)/D2_T),0))</f>
        <v>0</v>
      </c>
      <c r="AZ182" s="548">
        <f ca="1">IF('Clinic Model'!$P$16="Annuity",-IFERROR(PPMT(D2_I/12,$C182,D2_T,OFFSET(AY$131,,-$C182+1),0),),IFERROR(IF($C182=0,0,OFFSET(AY$131,,-$C182+1)/D2_T),0))</f>
        <v>0</v>
      </c>
      <c r="BA182" s="548">
        <f ca="1">IF('Clinic Model'!$P$16="Annuity",-IFERROR(PPMT(D2_I/12,$C182,D2_T,OFFSET(AZ$131,,-$C182+1),0),),IFERROR(IF($C182=0,0,OFFSET(AZ$131,,-$C182+1)/D2_T),0))</f>
        <v>0</v>
      </c>
      <c r="BB182" s="548">
        <f ca="1">IF('Clinic Model'!$P$16="Annuity",-IFERROR(PPMT(D2_I/12,$C182,D2_T,OFFSET(BA$131,,-$C182+1),0),),IFERROR(IF($C182=0,0,OFFSET(BA$131,,-$C182+1)/D2_T),0))</f>
        <v>0</v>
      </c>
      <c r="BC182" s="548">
        <f ca="1">IF('Clinic Model'!$P$16="Annuity",-IFERROR(PPMT(D2_I/12,$C182,D2_T,OFFSET(BB$131,,-$C182+1),0),),IFERROR(IF($C182=0,0,OFFSET(BB$131,,-$C182+1)/D2_T),0))</f>
        <v>0</v>
      </c>
      <c r="BD182" s="548">
        <f ca="1">IF('Clinic Model'!$P$16="Annuity",-IFERROR(PPMT(D2_I/12,$C182,D2_T,OFFSET(BC$131,,-$C182+1),0),),IFERROR(IF($C182=0,0,OFFSET(BC$131,,-$C182+1)/D2_T),0))</f>
        <v>0</v>
      </c>
      <c r="BE182" s="548">
        <f ca="1">IF('Clinic Model'!$P$16="Annuity",-IFERROR(PPMT(D2_I/12,$C182,D2_T,OFFSET(BD$131,,-$C182+1),0),),IFERROR(IF($C182=0,0,OFFSET(BD$131,,-$C182+1)/D2_T),0))</f>
        <v>0</v>
      </c>
      <c r="BF182" s="548">
        <f ca="1">IF('Clinic Model'!$P$16="Annuity",-IFERROR(PPMT(D2_I/12,$C182,D2_T,OFFSET(BE$131,,-$C182+1),0),),IFERROR(IF($C182=0,0,OFFSET(BE$131,,-$C182+1)/D2_T),0))</f>
        <v>0</v>
      </c>
      <c r="BG182" s="548">
        <f ca="1">IF('Clinic Model'!$P$16="Annuity",-IFERROR(PPMT(D2_I/12,$C182,D2_T,OFFSET(BF$131,,-$C182+1),0),),IFERROR(IF($C182=0,0,OFFSET(BF$131,,-$C182+1)/D2_T),0))</f>
        <v>0</v>
      </c>
      <c r="BH182" s="548">
        <f ca="1">IF('Clinic Model'!$P$16="Annuity",-IFERROR(PPMT(D2_I/12,$C182,D2_T,OFFSET(BG$131,,-$C182+1),0),),IFERROR(IF($C182=0,0,OFFSET(BG$131,,-$C182+1)/D2_T),0))</f>
        <v>0</v>
      </c>
      <c r="BI182" s="548">
        <f ca="1">IF('Clinic Model'!$P$16="Annuity",-IFERROR(PPMT(D2_I/12,$C182,D2_T,OFFSET(BH$131,,-$C182+1),0),),IFERROR(IF($C182=0,0,OFFSET(BH$131,,-$C182+1)/D2_T),0))</f>
        <v>0</v>
      </c>
      <c r="BJ182" s="548">
        <f ca="1">IF('Clinic Model'!$P$16="Annuity",-IFERROR(PPMT(D2_I/12,$C182,D2_T,OFFSET(BI$131,,-$C182+1),0),),IFERROR(IF($C182=0,0,OFFSET(BI$131,,-$C182+1)/D2_T),0))</f>
        <v>0</v>
      </c>
      <c r="BK182" s="548">
        <f ca="1">IF('Clinic Model'!$P$16="Annuity",-IFERROR(PPMT(D2_I/12,$C182,D2_T,OFFSET(BJ$131,,-$C182+1),0),),IFERROR(IF($C182=0,0,OFFSET(BJ$131,,-$C182+1)/D2_T),0))</f>
        <v>0</v>
      </c>
      <c r="BL182" s="548">
        <f ca="1">IF('Clinic Model'!$P$16="Annuity",-IFERROR(PPMT(D2_I/12,$C182,D2_T,OFFSET(BK$131,,-$C182+1),0),),IFERROR(IF($C182=0,0,OFFSET(BK$131,,-$C182+1)/D2_T),0))</f>
        <v>0</v>
      </c>
    </row>
    <row r="183" spans="1:64" ht="10.5" hidden="1" customHeight="1" outlineLevel="1" x14ac:dyDescent="0.3">
      <c r="A183" s="105"/>
      <c r="B183" s="504"/>
      <c r="C183" s="105">
        <f t="shared" si="13"/>
        <v>0</v>
      </c>
      <c r="E183" s="548">
        <f ca="1">IF('Clinic Model'!$P$16="Annuity",-IFERROR(PPMT(D2_I/12,$C183,D2_T,OFFSET(D$131,,-$C183+1),0),),IFERROR(IF($C183=0,0,OFFSET(D$131,,-$C183+1)/D2_T),0))</f>
        <v>0</v>
      </c>
      <c r="F183" s="548">
        <f ca="1">IF('Clinic Model'!$P$16="Annuity",-IFERROR(PPMT(D2_I/12,$C183,D2_T,OFFSET(E$131,,-$C183+1),0),),IFERROR(IF($C183=0,0,OFFSET(E$131,,-$C183+1)/D2_T),0))</f>
        <v>0</v>
      </c>
      <c r="G183" s="548">
        <f ca="1">IF('Clinic Model'!$P$16="Annuity",-IFERROR(PPMT(D2_I/12,$C183,D2_T,OFFSET(F$131,,-$C183+1),0),),IFERROR(IF($C183=0,0,OFFSET(F$131,,-$C183+1)/D2_T),0))</f>
        <v>0</v>
      </c>
      <c r="H183" s="548">
        <f ca="1">IF('Clinic Model'!$P$16="Annuity",-IFERROR(PPMT(D2_I/12,$C183,D2_T,OFFSET(G$131,,-$C183+1),0),),IFERROR(IF($C183=0,0,OFFSET(G$131,,-$C183+1)/D2_T),0))</f>
        <v>0</v>
      </c>
      <c r="I183" s="548">
        <f ca="1">IF('Clinic Model'!$P$16="Annuity",-IFERROR(PPMT(D2_I/12,$C183,D2_T,OFFSET(H$131,,-$C183+1),0),),IFERROR(IF($C183=0,0,OFFSET(H$131,,-$C183+1)/D2_T),0))</f>
        <v>0</v>
      </c>
      <c r="J183" s="548">
        <f ca="1">IF('Clinic Model'!$P$16="Annuity",-IFERROR(PPMT(D2_I/12,$C183,D2_T,OFFSET(I$131,,-$C183+1),0),),IFERROR(IF($C183=0,0,OFFSET(I$131,,-$C183+1)/D2_T),0))</f>
        <v>0</v>
      </c>
      <c r="K183" s="548">
        <f ca="1">IF('Clinic Model'!$P$16="Annuity",-IFERROR(PPMT(D2_I/12,$C183,D2_T,OFFSET(J$131,,-$C183+1),0),),IFERROR(IF($C183=0,0,OFFSET(J$131,,-$C183+1)/D2_T),0))</f>
        <v>0</v>
      </c>
      <c r="L183" s="548">
        <f ca="1">IF('Clinic Model'!$P$16="Annuity",-IFERROR(PPMT(D2_I/12,$C183,D2_T,OFFSET(K$131,,-$C183+1),0),),IFERROR(IF($C183=0,0,OFFSET(K$131,,-$C183+1)/D2_T),0))</f>
        <v>0</v>
      </c>
      <c r="M183" s="548">
        <f ca="1">IF('Clinic Model'!$P$16="Annuity",-IFERROR(PPMT(D2_I/12,$C183,D2_T,OFFSET(L$131,,-$C183+1),0),),IFERROR(IF($C183=0,0,OFFSET(L$131,,-$C183+1)/D2_T),0))</f>
        <v>0</v>
      </c>
      <c r="N183" s="548">
        <f ca="1">IF('Clinic Model'!$P$16="Annuity",-IFERROR(PPMT(D2_I/12,$C183,D2_T,OFFSET(M$131,,-$C183+1),0),),IFERROR(IF($C183=0,0,OFFSET(M$131,,-$C183+1)/D2_T),0))</f>
        <v>0</v>
      </c>
      <c r="O183" s="548">
        <f ca="1">IF('Clinic Model'!$P$16="Annuity",-IFERROR(PPMT(D2_I/12,$C183,D2_T,OFFSET(N$131,,-$C183+1),0),),IFERROR(IF($C183=0,0,OFFSET(N$131,,-$C183+1)/D2_T),0))</f>
        <v>0</v>
      </c>
      <c r="P183" s="548">
        <f ca="1">IF('Clinic Model'!$P$16="Annuity",-IFERROR(PPMT(D2_I/12,$C183,D2_T,OFFSET(O$131,,-$C183+1),0),),IFERROR(IF($C183=0,0,OFFSET(O$131,,-$C183+1)/D2_T),0))</f>
        <v>0</v>
      </c>
      <c r="Q183" s="548">
        <f ca="1">IF('Clinic Model'!$P$16="Annuity",-IFERROR(PPMT(D2_I/12,$C183,D2_T,OFFSET(P$131,,-$C183+1),0),),IFERROR(IF($C183=0,0,OFFSET(P$131,,-$C183+1)/D2_T),0))</f>
        <v>0</v>
      </c>
      <c r="R183" s="548">
        <f ca="1">IF('Clinic Model'!$P$16="Annuity",-IFERROR(PPMT(D2_I/12,$C183,D2_T,OFFSET(Q$131,,-$C183+1),0),),IFERROR(IF($C183=0,0,OFFSET(Q$131,,-$C183+1)/D2_T),0))</f>
        <v>0</v>
      </c>
      <c r="S183" s="548">
        <f ca="1">IF('Clinic Model'!$P$16="Annuity",-IFERROR(PPMT(D2_I/12,$C183,D2_T,OFFSET(R$131,,-$C183+1),0),),IFERROR(IF($C183=0,0,OFFSET(R$131,,-$C183+1)/D2_T),0))</f>
        <v>0</v>
      </c>
      <c r="T183" s="548">
        <f ca="1">IF('Clinic Model'!$P$16="Annuity",-IFERROR(PPMT(D2_I/12,$C183,D2_T,OFFSET(S$131,,-$C183+1),0),),IFERROR(IF($C183=0,0,OFFSET(S$131,,-$C183+1)/D2_T),0))</f>
        <v>0</v>
      </c>
      <c r="U183" s="548">
        <f ca="1">IF('Clinic Model'!$P$16="Annuity",-IFERROR(PPMT(D2_I/12,$C183,D2_T,OFFSET(T$131,,-$C183+1),0),),IFERROR(IF($C183=0,0,OFFSET(T$131,,-$C183+1)/D2_T),0))</f>
        <v>0</v>
      </c>
      <c r="V183" s="548">
        <f ca="1">IF('Clinic Model'!$P$16="Annuity",-IFERROR(PPMT(D2_I/12,$C183,D2_T,OFFSET(U$131,,-$C183+1),0),),IFERROR(IF($C183=0,0,OFFSET(U$131,,-$C183+1)/D2_T),0))</f>
        <v>0</v>
      </c>
      <c r="W183" s="548">
        <f ca="1">IF('Clinic Model'!$P$16="Annuity",-IFERROR(PPMT(D2_I/12,$C183,D2_T,OFFSET(V$131,,-$C183+1),0),),IFERROR(IF($C183=0,0,OFFSET(V$131,,-$C183+1)/D2_T),0))</f>
        <v>0</v>
      </c>
      <c r="X183" s="548">
        <f ca="1">IF('Clinic Model'!$P$16="Annuity",-IFERROR(PPMT(D2_I/12,$C183,D2_T,OFFSET(W$131,,-$C183+1),0),),IFERROR(IF($C183=0,0,OFFSET(W$131,,-$C183+1)/D2_T),0))</f>
        <v>0</v>
      </c>
      <c r="Y183" s="548">
        <f ca="1">IF('Clinic Model'!$P$16="Annuity",-IFERROR(PPMT(D2_I/12,$C183,D2_T,OFFSET(X$131,,-$C183+1),0),),IFERROR(IF($C183=0,0,OFFSET(X$131,,-$C183+1)/D2_T),0))</f>
        <v>0</v>
      </c>
      <c r="Z183" s="548">
        <f ca="1">IF('Clinic Model'!$P$16="Annuity",-IFERROR(PPMT(D2_I/12,$C183,D2_T,OFFSET(Y$131,,-$C183+1),0),),IFERROR(IF($C183=0,0,OFFSET(Y$131,,-$C183+1)/D2_T),0))</f>
        <v>0</v>
      </c>
      <c r="AA183" s="548">
        <f ca="1">IF('Clinic Model'!$P$16="Annuity",-IFERROR(PPMT(D2_I/12,$C183,D2_T,OFFSET(Z$131,,-$C183+1),0),),IFERROR(IF($C183=0,0,OFFSET(Z$131,,-$C183+1)/D2_T),0))</f>
        <v>0</v>
      </c>
      <c r="AB183" s="548">
        <f ca="1">IF('Clinic Model'!$P$16="Annuity",-IFERROR(PPMT(D2_I/12,$C183,D2_T,OFFSET(AA$131,,-$C183+1),0),),IFERROR(IF($C183=0,0,OFFSET(AA$131,,-$C183+1)/D2_T),0))</f>
        <v>0</v>
      </c>
      <c r="AC183" s="548">
        <f ca="1">IF('Clinic Model'!$P$16="Annuity",-IFERROR(PPMT(D2_I/12,$C183,D2_T,OFFSET(AB$131,,-$C183+1),0),),IFERROR(IF($C183=0,0,OFFSET(AB$131,,-$C183+1)/D2_T),0))</f>
        <v>0</v>
      </c>
      <c r="AD183" s="548">
        <f ca="1">IF('Clinic Model'!$P$16="Annuity",-IFERROR(PPMT(D2_I/12,$C183,D2_T,OFFSET(AC$131,,-$C183+1),0),),IFERROR(IF($C183=0,0,OFFSET(AC$131,,-$C183+1)/D2_T),0))</f>
        <v>0</v>
      </c>
      <c r="AE183" s="548">
        <f ca="1">IF('Clinic Model'!$P$16="Annuity",-IFERROR(PPMT(D2_I/12,$C183,D2_T,OFFSET(AD$131,,-$C183+1),0),),IFERROR(IF($C183=0,0,OFFSET(AD$131,,-$C183+1)/D2_T),0))</f>
        <v>0</v>
      </c>
      <c r="AF183" s="548">
        <f ca="1">IF('Clinic Model'!$P$16="Annuity",-IFERROR(PPMT(D2_I/12,$C183,D2_T,OFFSET(AE$131,,-$C183+1),0),),IFERROR(IF($C183=0,0,OFFSET(AE$131,,-$C183+1)/D2_T),0))</f>
        <v>0</v>
      </c>
      <c r="AG183" s="548">
        <f ca="1">IF('Clinic Model'!$P$16="Annuity",-IFERROR(PPMT(D2_I/12,$C183,D2_T,OFFSET(AF$131,,-$C183+1),0),),IFERROR(IF($C183=0,0,OFFSET(AF$131,,-$C183+1)/D2_T),0))</f>
        <v>0</v>
      </c>
      <c r="AH183" s="548">
        <f ca="1">IF('Clinic Model'!$P$16="Annuity",-IFERROR(PPMT(D2_I/12,$C183,D2_T,OFFSET(AG$131,,-$C183+1),0),),IFERROR(IF($C183=0,0,OFFSET(AG$131,,-$C183+1)/D2_T),0))</f>
        <v>0</v>
      </c>
      <c r="AI183" s="548">
        <f ca="1">IF('Clinic Model'!$P$16="Annuity",-IFERROR(PPMT(D2_I/12,$C183,D2_T,OFFSET(AH$131,,-$C183+1),0),),IFERROR(IF($C183=0,0,OFFSET(AH$131,,-$C183+1)/D2_T),0))</f>
        <v>0</v>
      </c>
      <c r="AJ183" s="548">
        <f ca="1">IF('Clinic Model'!$P$16="Annuity",-IFERROR(PPMT(D2_I/12,$C183,D2_T,OFFSET(AI$131,,-$C183+1),0),),IFERROR(IF($C183=0,0,OFFSET(AI$131,,-$C183+1)/D2_T),0))</f>
        <v>0</v>
      </c>
      <c r="AK183" s="548">
        <f ca="1">IF('Clinic Model'!$P$16="Annuity",-IFERROR(PPMT(D2_I/12,$C183,D2_T,OFFSET(AJ$131,,-$C183+1),0),),IFERROR(IF($C183=0,0,OFFSET(AJ$131,,-$C183+1)/D2_T),0))</f>
        <v>0</v>
      </c>
      <c r="AL183" s="548">
        <f ca="1">IF('Clinic Model'!$P$16="Annuity",-IFERROR(PPMT(D2_I/12,$C183,D2_T,OFFSET(AK$131,,-$C183+1),0),),IFERROR(IF($C183=0,0,OFFSET(AK$131,,-$C183+1)/D2_T),0))</f>
        <v>0</v>
      </c>
      <c r="AM183" s="548">
        <f ca="1">IF('Clinic Model'!$P$16="Annuity",-IFERROR(PPMT(D2_I/12,$C183,D2_T,OFFSET(AL$131,,-$C183+1),0),),IFERROR(IF($C183=0,0,OFFSET(AL$131,,-$C183+1)/D2_T),0))</f>
        <v>0</v>
      </c>
      <c r="AN183" s="548">
        <f ca="1">IF('Clinic Model'!$P$16="Annuity",-IFERROR(PPMT(D2_I/12,$C183,D2_T,OFFSET(AM$131,,-$C183+1),0),),IFERROR(IF($C183=0,0,OFFSET(AM$131,,-$C183+1)/D2_T),0))</f>
        <v>0</v>
      </c>
      <c r="AO183" s="548">
        <f ca="1">IF('Clinic Model'!$P$16="Annuity",-IFERROR(PPMT(D2_I/12,$C183,D2_T,OFFSET(AN$131,,-$C183+1),0),),IFERROR(IF($C183=0,0,OFFSET(AN$131,,-$C183+1)/D2_T),0))</f>
        <v>0</v>
      </c>
      <c r="AP183" s="548">
        <f ca="1">IF('Clinic Model'!$P$16="Annuity",-IFERROR(PPMT(D2_I/12,$C183,D2_T,OFFSET(AO$131,,-$C183+1),0),),IFERROR(IF($C183=0,0,OFFSET(AO$131,,-$C183+1)/D2_T),0))</f>
        <v>0</v>
      </c>
      <c r="AQ183" s="548">
        <f ca="1">IF('Clinic Model'!$P$16="Annuity",-IFERROR(PPMT(D2_I/12,$C183,D2_T,OFFSET(AP$131,,-$C183+1),0),),IFERROR(IF($C183=0,0,OFFSET(AP$131,,-$C183+1)/D2_T),0))</f>
        <v>0</v>
      </c>
      <c r="AR183" s="548">
        <f ca="1">IF('Clinic Model'!$P$16="Annuity",-IFERROR(PPMT(D2_I/12,$C183,D2_T,OFFSET(AQ$131,,-$C183+1),0),),IFERROR(IF($C183=0,0,OFFSET(AQ$131,,-$C183+1)/D2_T),0))</f>
        <v>0</v>
      </c>
      <c r="AS183" s="548">
        <f ca="1">IF('Clinic Model'!$P$16="Annuity",-IFERROR(PPMT(D2_I/12,$C183,D2_T,OFFSET(AR$131,,-$C183+1),0),),IFERROR(IF($C183=0,0,OFFSET(AR$131,,-$C183+1)/D2_T),0))</f>
        <v>0</v>
      </c>
      <c r="AT183" s="548">
        <f ca="1">IF('Clinic Model'!$P$16="Annuity",-IFERROR(PPMT(D2_I/12,$C183,D2_T,OFFSET(AS$131,,-$C183+1),0),),IFERROR(IF($C183=0,0,OFFSET(AS$131,,-$C183+1)/D2_T),0))</f>
        <v>0</v>
      </c>
      <c r="AU183" s="548">
        <f ca="1">IF('Clinic Model'!$P$16="Annuity",-IFERROR(PPMT(D2_I/12,$C183,D2_T,OFFSET(AT$131,,-$C183+1),0),),IFERROR(IF($C183=0,0,OFFSET(AT$131,,-$C183+1)/D2_T),0))</f>
        <v>0</v>
      </c>
      <c r="AV183" s="548">
        <f ca="1">IF('Clinic Model'!$P$16="Annuity",-IFERROR(PPMT(D2_I/12,$C183,D2_T,OFFSET(AU$131,,-$C183+1),0),),IFERROR(IF($C183=0,0,OFFSET(AU$131,,-$C183+1)/D2_T),0))</f>
        <v>0</v>
      </c>
      <c r="AW183" s="548">
        <f ca="1">IF('Clinic Model'!$P$16="Annuity",-IFERROR(PPMT(D2_I/12,$C183,D2_T,OFFSET(AV$131,,-$C183+1),0),),IFERROR(IF($C183=0,0,OFFSET(AV$131,,-$C183+1)/D2_T),0))</f>
        <v>0</v>
      </c>
      <c r="AX183" s="548">
        <f ca="1">IF('Clinic Model'!$P$16="Annuity",-IFERROR(PPMT(D2_I/12,$C183,D2_T,OFFSET(AW$131,,-$C183+1),0),),IFERROR(IF($C183=0,0,OFFSET(AW$131,,-$C183+1)/D2_T),0))</f>
        <v>0</v>
      </c>
      <c r="AY183" s="548">
        <f ca="1">IF('Clinic Model'!$P$16="Annuity",-IFERROR(PPMT(D2_I/12,$C183,D2_T,OFFSET(AX$131,,-$C183+1),0),),IFERROR(IF($C183=0,0,OFFSET(AX$131,,-$C183+1)/D2_T),0))</f>
        <v>0</v>
      </c>
      <c r="AZ183" s="548">
        <f ca="1">IF('Clinic Model'!$P$16="Annuity",-IFERROR(PPMT(D2_I/12,$C183,D2_T,OFFSET(AY$131,,-$C183+1),0),),IFERROR(IF($C183=0,0,OFFSET(AY$131,,-$C183+1)/D2_T),0))</f>
        <v>0</v>
      </c>
      <c r="BA183" s="548">
        <f ca="1">IF('Clinic Model'!$P$16="Annuity",-IFERROR(PPMT(D2_I/12,$C183,D2_T,OFFSET(AZ$131,,-$C183+1),0),),IFERROR(IF($C183=0,0,OFFSET(AZ$131,,-$C183+1)/D2_T),0))</f>
        <v>0</v>
      </c>
      <c r="BB183" s="548">
        <f ca="1">IF('Clinic Model'!$P$16="Annuity",-IFERROR(PPMT(D2_I/12,$C183,D2_T,OFFSET(BA$131,,-$C183+1),0),),IFERROR(IF($C183=0,0,OFFSET(BA$131,,-$C183+1)/D2_T),0))</f>
        <v>0</v>
      </c>
      <c r="BC183" s="548">
        <f ca="1">IF('Clinic Model'!$P$16="Annuity",-IFERROR(PPMT(D2_I/12,$C183,D2_T,OFFSET(BB$131,,-$C183+1),0),),IFERROR(IF($C183=0,0,OFFSET(BB$131,,-$C183+1)/D2_T),0))</f>
        <v>0</v>
      </c>
      <c r="BD183" s="548">
        <f ca="1">IF('Clinic Model'!$P$16="Annuity",-IFERROR(PPMT(D2_I/12,$C183,D2_T,OFFSET(BC$131,,-$C183+1),0),),IFERROR(IF($C183=0,0,OFFSET(BC$131,,-$C183+1)/D2_T),0))</f>
        <v>0</v>
      </c>
      <c r="BE183" s="548">
        <f ca="1">IF('Clinic Model'!$P$16="Annuity",-IFERROR(PPMT(D2_I/12,$C183,D2_T,OFFSET(BD$131,,-$C183+1),0),),IFERROR(IF($C183=0,0,OFFSET(BD$131,,-$C183+1)/D2_T),0))</f>
        <v>0</v>
      </c>
      <c r="BF183" s="548">
        <f ca="1">IF('Clinic Model'!$P$16="Annuity",-IFERROR(PPMT(D2_I/12,$C183,D2_T,OFFSET(BE$131,,-$C183+1),0),),IFERROR(IF($C183=0,0,OFFSET(BE$131,,-$C183+1)/D2_T),0))</f>
        <v>0</v>
      </c>
      <c r="BG183" s="548">
        <f ca="1">IF('Clinic Model'!$P$16="Annuity",-IFERROR(PPMT(D2_I/12,$C183,D2_T,OFFSET(BF$131,,-$C183+1),0),),IFERROR(IF($C183=0,0,OFFSET(BF$131,,-$C183+1)/D2_T),0))</f>
        <v>0</v>
      </c>
      <c r="BH183" s="548">
        <f ca="1">IF('Clinic Model'!$P$16="Annuity",-IFERROR(PPMT(D2_I/12,$C183,D2_T,OFFSET(BG$131,,-$C183+1),0),),IFERROR(IF($C183=0,0,OFFSET(BG$131,,-$C183+1)/D2_T),0))</f>
        <v>0</v>
      </c>
      <c r="BI183" s="548">
        <f ca="1">IF('Clinic Model'!$P$16="Annuity",-IFERROR(PPMT(D2_I/12,$C183,D2_T,OFFSET(BH$131,,-$C183+1),0),),IFERROR(IF($C183=0,0,OFFSET(BH$131,,-$C183+1)/D2_T),0))</f>
        <v>0</v>
      </c>
      <c r="BJ183" s="548">
        <f ca="1">IF('Clinic Model'!$P$16="Annuity",-IFERROR(PPMT(D2_I/12,$C183,D2_T,OFFSET(BI$131,,-$C183+1),0),),IFERROR(IF($C183=0,0,OFFSET(BI$131,,-$C183+1)/D2_T),0))</f>
        <v>0</v>
      </c>
      <c r="BK183" s="548">
        <f ca="1">IF('Clinic Model'!$P$16="Annuity",-IFERROR(PPMT(D2_I/12,$C183,D2_T,OFFSET(BJ$131,,-$C183+1),0),),IFERROR(IF($C183=0,0,OFFSET(BJ$131,,-$C183+1)/D2_T),0))</f>
        <v>0</v>
      </c>
      <c r="BL183" s="548">
        <f ca="1">IF('Clinic Model'!$P$16="Annuity",-IFERROR(PPMT(D2_I/12,$C183,D2_T,OFFSET(BK$131,,-$C183+1),0),),IFERROR(IF($C183=0,0,OFFSET(BK$131,,-$C183+1)/D2_T),0))</f>
        <v>0</v>
      </c>
    </row>
    <row r="184" spans="1:64" ht="10.5" hidden="1" customHeight="1" outlineLevel="1" x14ac:dyDescent="0.3">
      <c r="A184" s="105"/>
      <c r="B184" s="504"/>
      <c r="C184" s="105">
        <f t="shared" si="13"/>
        <v>0</v>
      </c>
      <c r="E184" s="548">
        <f ca="1">IF('Clinic Model'!$P$16="Annuity",-IFERROR(PPMT(D2_I/12,$C184,D2_T,OFFSET(D$131,,-$C184+1),0),),IFERROR(IF($C184=0,0,OFFSET(D$131,,-$C184+1)/D2_T),0))</f>
        <v>0</v>
      </c>
      <c r="F184" s="548">
        <f ca="1">IF('Clinic Model'!$P$16="Annuity",-IFERROR(PPMT(D2_I/12,$C184,D2_T,OFFSET(E$131,,-$C184+1),0),),IFERROR(IF($C184=0,0,OFFSET(E$131,,-$C184+1)/D2_T),0))</f>
        <v>0</v>
      </c>
      <c r="G184" s="548">
        <f ca="1">IF('Clinic Model'!$P$16="Annuity",-IFERROR(PPMT(D2_I/12,$C184,D2_T,OFFSET(F$131,,-$C184+1),0),),IFERROR(IF($C184=0,0,OFFSET(F$131,,-$C184+1)/D2_T),0))</f>
        <v>0</v>
      </c>
      <c r="H184" s="548">
        <f ca="1">IF('Clinic Model'!$P$16="Annuity",-IFERROR(PPMT(D2_I/12,$C184,D2_T,OFFSET(G$131,,-$C184+1),0),),IFERROR(IF($C184=0,0,OFFSET(G$131,,-$C184+1)/D2_T),0))</f>
        <v>0</v>
      </c>
      <c r="I184" s="548">
        <f ca="1">IF('Clinic Model'!$P$16="Annuity",-IFERROR(PPMT(D2_I/12,$C184,D2_T,OFFSET(H$131,,-$C184+1),0),),IFERROR(IF($C184=0,0,OFFSET(H$131,,-$C184+1)/D2_T),0))</f>
        <v>0</v>
      </c>
      <c r="J184" s="548">
        <f ca="1">IF('Clinic Model'!$P$16="Annuity",-IFERROR(PPMT(D2_I/12,$C184,D2_T,OFFSET(I$131,,-$C184+1),0),),IFERROR(IF($C184=0,0,OFFSET(I$131,,-$C184+1)/D2_T),0))</f>
        <v>0</v>
      </c>
      <c r="K184" s="548">
        <f ca="1">IF('Clinic Model'!$P$16="Annuity",-IFERROR(PPMT(D2_I/12,$C184,D2_T,OFFSET(J$131,,-$C184+1),0),),IFERROR(IF($C184=0,0,OFFSET(J$131,,-$C184+1)/D2_T),0))</f>
        <v>0</v>
      </c>
      <c r="L184" s="548">
        <f ca="1">IF('Clinic Model'!$P$16="Annuity",-IFERROR(PPMT(D2_I/12,$C184,D2_T,OFFSET(K$131,,-$C184+1),0),),IFERROR(IF($C184=0,0,OFFSET(K$131,,-$C184+1)/D2_T),0))</f>
        <v>0</v>
      </c>
      <c r="M184" s="548">
        <f ca="1">IF('Clinic Model'!$P$16="Annuity",-IFERROR(PPMT(D2_I/12,$C184,D2_T,OFFSET(L$131,,-$C184+1),0),),IFERROR(IF($C184=0,0,OFFSET(L$131,,-$C184+1)/D2_T),0))</f>
        <v>0</v>
      </c>
      <c r="N184" s="548">
        <f ca="1">IF('Clinic Model'!$P$16="Annuity",-IFERROR(PPMT(D2_I/12,$C184,D2_T,OFFSET(M$131,,-$C184+1),0),),IFERROR(IF($C184=0,0,OFFSET(M$131,,-$C184+1)/D2_T),0))</f>
        <v>0</v>
      </c>
      <c r="O184" s="548">
        <f ca="1">IF('Clinic Model'!$P$16="Annuity",-IFERROR(PPMT(D2_I/12,$C184,D2_T,OFFSET(N$131,,-$C184+1),0),),IFERROR(IF($C184=0,0,OFFSET(N$131,,-$C184+1)/D2_T),0))</f>
        <v>0</v>
      </c>
      <c r="P184" s="548">
        <f ca="1">IF('Clinic Model'!$P$16="Annuity",-IFERROR(PPMT(D2_I/12,$C184,D2_T,OFFSET(O$131,,-$C184+1),0),),IFERROR(IF($C184=0,0,OFFSET(O$131,,-$C184+1)/D2_T),0))</f>
        <v>0</v>
      </c>
      <c r="Q184" s="548">
        <f ca="1">IF('Clinic Model'!$P$16="Annuity",-IFERROR(PPMT(D2_I/12,$C184,D2_T,OFFSET(P$131,,-$C184+1),0),),IFERROR(IF($C184=0,0,OFFSET(P$131,,-$C184+1)/D2_T),0))</f>
        <v>0</v>
      </c>
      <c r="R184" s="548">
        <f ca="1">IF('Clinic Model'!$P$16="Annuity",-IFERROR(PPMT(D2_I/12,$C184,D2_T,OFFSET(Q$131,,-$C184+1),0),),IFERROR(IF($C184=0,0,OFFSET(Q$131,,-$C184+1)/D2_T),0))</f>
        <v>0</v>
      </c>
      <c r="S184" s="548">
        <f ca="1">IF('Clinic Model'!$P$16="Annuity",-IFERROR(PPMT(D2_I/12,$C184,D2_T,OFFSET(R$131,,-$C184+1),0),),IFERROR(IF($C184=0,0,OFFSET(R$131,,-$C184+1)/D2_T),0))</f>
        <v>0</v>
      </c>
      <c r="T184" s="548">
        <f ca="1">IF('Clinic Model'!$P$16="Annuity",-IFERROR(PPMT(D2_I/12,$C184,D2_T,OFFSET(S$131,,-$C184+1),0),),IFERROR(IF($C184=0,0,OFFSET(S$131,,-$C184+1)/D2_T),0))</f>
        <v>0</v>
      </c>
      <c r="U184" s="548">
        <f ca="1">IF('Clinic Model'!$P$16="Annuity",-IFERROR(PPMT(D2_I/12,$C184,D2_T,OFFSET(T$131,,-$C184+1),0),),IFERROR(IF($C184=0,0,OFFSET(T$131,,-$C184+1)/D2_T),0))</f>
        <v>0</v>
      </c>
      <c r="V184" s="548">
        <f ca="1">IF('Clinic Model'!$P$16="Annuity",-IFERROR(PPMT(D2_I/12,$C184,D2_T,OFFSET(U$131,,-$C184+1),0),),IFERROR(IF($C184=0,0,OFFSET(U$131,,-$C184+1)/D2_T),0))</f>
        <v>0</v>
      </c>
      <c r="W184" s="548">
        <f ca="1">IF('Clinic Model'!$P$16="Annuity",-IFERROR(PPMT(D2_I/12,$C184,D2_T,OFFSET(V$131,,-$C184+1),0),),IFERROR(IF($C184=0,0,OFFSET(V$131,,-$C184+1)/D2_T),0))</f>
        <v>0</v>
      </c>
      <c r="X184" s="548">
        <f ca="1">IF('Clinic Model'!$P$16="Annuity",-IFERROR(PPMT(D2_I/12,$C184,D2_T,OFFSET(W$131,,-$C184+1),0),),IFERROR(IF($C184=0,0,OFFSET(W$131,,-$C184+1)/D2_T),0))</f>
        <v>0</v>
      </c>
      <c r="Y184" s="548">
        <f ca="1">IF('Clinic Model'!$P$16="Annuity",-IFERROR(PPMT(D2_I/12,$C184,D2_T,OFFSET(X$131,,-$C184+1),0),),IFERROR(IF($C184=0,0,OFFSET(X$131,,-$C184+1)/D2_T),0))</f>
        <v>0</v>
      </c>
      <c r="Z184" s="548">
        <f ca="1">IF('Clinic Model'!$P$16="Annuity",-IFERROR(PPMT(D2_I/12,$C184,D2_T,OFFSET(Y$131,,-$C184+1),0),),IFERROR(IF($C184=0,0,OFFSET(Y$131,,-$C184+1)/D2_T),0))</f>
        <v>0</v>
      </c>
      <c r="AA184" s="548">
        <f ca="1">IF('Clinic Model'!$P$16="Annuity",-IFERROR(PPMT(D2_I/12,$C184,D2_T,OFFSET(Z$131,,-$C184+1),0),),IFERROR(IF($C184=0,0,OFFSET(Z$131,,-$C184+1)/D2_T),0))</f>
        <v>0</v>
      </c>
      <c r="AB184" s="548">
        <f ca="1">IF('Clinic Model'!$P$16="Annuity",-IFERROR(PPMT(D2_I/12,$C184,D2_T,OFFSET(AA$131,,-$C184+1),0),),IFERROR(IF($C184=0,0,OFFSET(AA$131,,-$C184+1)/D2_T),0))</f>
        <v>0</v>
      </c>
      <c r="AC184" s="548">
        <f ca="1">IF('Clinic Model'!$P$16="Annuity",-IFERROR(PPMT(D2_I/12,$C184,D2_T,OFFSET(AB$131,,-$C184+1),0),),IFERROR(IF($C184=0,0,OFFSET(AB$131,,-$C184+1)/D2_T),0))</f>
        <v>0</v>
      </c>
      <c r="AD184" s="548">
        <f ca="1">IF('Clinic Model'!$P$16="Annuity",-IFERROR(PPMT(D2_I/12,$C184,D2_T,OFFSET(AC$131,,-$C184+1),0),),IFERROR(IF($C184=0,0,OFFSET(AC$131,,-$C184+1)/D2_T),0))</f>
        <v>0</v>
      </c>
      <c r="AE184" s="548">
        <f ca="1">IF('Clinic Model'!$P$16="Annuity",-IFERROR(PPMT(D2_I/12,$C184,D2_T,OFFSET(AD$131,,-$C184+1),0),),IFERROR(IF($C184=0,0,OFFSET(AD$131,,-$C184+1)/D2_T),0))</f>
        <v>0</v>
      </c>
      <c r="AF184" s="548">
        <f ca="1">IF('Clinic Model'!$P$16="Annuity",-IFERROR(PPMT(D2_I/12,$C184,D2_T,OFFSET(AE$131,,-$C184+1),0),),IFERROR(IF($C184=0,0,OFFSET(AE$131,,-$C184+1)/D2_T),0))</f>
        <v>0</v>
      </c>
      <c r="AG184" s="548">
        <f ca="1">IF('Clinic Model'!$P$16="Annuity",-IFERROR(PPMT(D2_I/12,$C184,D2_T,OFFSET(AF$131,,-$C184+1),0),),IFERROR(IF($C184=0,0,OFFSET(AF$131,,-$C184+1)/D2_T),0))</f>
        <v>0</v>
      </c>
      <c r="AH184" s="548">
        <f ca="1">IF('Clinic Model'!$P$16="Annuity",-IFERROR(PPMT(D2_I/12,$C184,D2_T,OFFSET(AG$131,,-$C184+1),0),),IFERROR(IF($C184=0,0,OFFSET(AG$131,,-$C184+1)/D2_T),0))</f>
        <v>0</v>
      </c>
      <c r="AI184" s="548">
        <f ca="1">IF('Clinic Model'!$P$16="Annuity",-IFERROR(PPMT(D2_I/12,$C184,D2_T,OFFSET(AH$131,,-$C184+1),0),),IFERROR(IF($C184=0,0,OFFSET(AH$131,,-$C184+1)/D2_T),0))</f>
        <v>0</v>
      </c>
      <c r="AJ184" s="548">
        <f ca="1">IF('Clinic Model'!$P$16="Annuity",-IFERROR(PPMT(D2_I/12,$C184,D2_T,OFFSET(AI$131,,-$C184+1),0),),IFERROR(IF($C184=0,0,OFFSET(AI$131,,-$C184+1)/D2_T),0))</f>
        <v>0</v>
      </c>
      <c r="AK184" s="548">
        <f ca="1">IF('Clinic Model'!$P$16="Annuity",-IFERROR(PPMT(D2_I/12,$C184,D2_T,OFFSET(AJ$131,,-$C184+1),0),),IFERROR(IF($C184=0,0,OFFSET(AJ$131,,-$C184+1)/D2_T),0))</f>
        <v>0</v>
      </c>
      <c r="AL184" s="548">
        <f ca="1">IF('Clinic Model'!$P$16="Annuity",-IFERROR(PPMT(D2_I/12,$C184,D2_T,OFFSET(AK$131,,-$C184+1),0),),IFERROR(IF($C184=0,0,OFFSET(AK$131,,-$C184+1)/D2_T),0))</f>
        <v>0</v>
      </c>
      <c r="AM184" s="548">
        <f ca="1">IF('Clinic Model'!$P$16="Annuity",-IFERROR(PPMT(D2_I/12,$C184,D2_T,OFFSET(AL$131,,-$C184+1),0),),IFERROR(IF($C184=0,0,OFFSET(AL$131,,-$C184+1)/D2_T),0))</f>
        <v>0</v>
      </c>
      <c r="AN184" s="548">
        <f ca="1">IF('Clinic Model'!$P$16="Annuity",-IFERROR(PPMT(D2_I/12,$C184,D2_T,OFFSET(AM$131,,-$C184+1),0),),IFERROR(IF($C184=0,0,OFFSET(AM$131,,-$C184+1)/D2_T),0))</f>
        <v>0</v>
      </c>
      <c r="AO184" s="548">
        <f ca="1">IF('Clinic Model'!$P$16="Annuity",-IFERROR(PPMT(D2_I/12,$C184,D2_T,OFFSET(AN$131,,-$C184+1),0),),IFERROR(IF($C184=0,0,OFFSET(AN$131,,-$C184+1)/D2_T),0))</f>
        <v>0</v>
      </c>
      <c r="AP184" s="548">
        <f ca="1">IF('Clinic Model'!$P$16="Annuity",-IFERROR(PPMT(D2_I/12,$C184,D2_T,OFFSET(AO$131,,-$C184+1),0),),IFERROR(IF($C184=0,0,OFFSET(AO$131,,-$C184+1)/D2_T),0))</f>
        <v>0</v>
      </c>
      <c r="AQ184" s="548">
        <f ca="1">IF('Clinic Model'!$P$16="Annuity",-IFERROR(PPMT(D2_I/12,$C184,D2_T,OFFSET(AP$131,,-$C184+1),0),),IFERROR(IF($C184=0,0,OFFSET(AP$131,,-$C184+1)/D2_T),0))</f>
        <v>0</v>
      </c>
      <c r="AR184" s="548">
        <f ca="1">IF('Clinic Model'!$P$16="Annuity",-IFERROR(PPMT(D2_I/12,$C184,D2_T,OFFSET(AQ$131,,-$C184+1),0),),IFERROR(IF($C184=0,0,OFFSET(AQ$131,,-$C184+1)/D2_T),0))</f>
        <v>0</v>
      </c>
      <c r="AS184" s="548">
        <f ca="1">IF('Clinic Model'!$P$16="Annuity",-IFERROR(PPMT(D2_I/12,$C184,D2_T,OFFSET(AR$131,,-$C184+1),0),),IFERROR(IF($C184=0,0,OFFSET(AR$131,,-$C184+1)/D2_T),0))</f>
        <v>0</v>
      </c>
      <c r="AT184" s="548">
        <f ca="1">IF('Clinic Model'!$P$16="Annuity",-IFERROR(PPMT(D2_I/12,$C184,D2_T,OFFSET(AS$131,,-$C184+1),0),),IFERROR(IF($C184=0,0,OFFSET(AS$131,,-$C184+1)/D2_T),0))</f>
        <v>0</v>
      </c>
      <c r="AU184" s="548">
        <f ca="1">IF('Clinic Model'!$P$16="Annuity",-IFERROR(PPMT(D2_I/12,$C184,D2_T,OFFSET(AT$131,,-$C184+1),0),),IFERROR(IF($C184=0,0,OFFSET(AT$131,,-$C184+1)/D2_T),0))</f>
        <v>0</v>
      </c>
      <c r="AV184" s="548">
        <f ca="1">IF('Clinic Model'!$P$16="Annuity",-IFERROR(PPMT(D2_I/12,$C184,D2_T,OFFSET(AU$131,,-$C184+1),0),),IFERROR(IF($C184=0,0,OFFSET(AU$131,,-$C184+1)/D2_T),0))</f>
        <v>0</v>
      </c>
      <c r="AW184" s="548">
        <f ca="1">IF('Clinic Model'!$P$16="Annuity",-IFERROR(PPMT(D2_I/12,$C184,D2_T,OFFSET(AV$131,,-$C184+1),0),),IFERROR(IF($C184=0,0,OFFSET(AV$131,,-$C184+1)/D2_T),0))</f>
        <v>0</v>
      </c>
      <c r="AX184" s="548">
        <f ca="1">IF('Clinic Model'!$P$16="Annuity",-IFERROR(PPMT(D2_I/12,$C184,D2_T,OFFSET(AW$131,,-$C184+1),0),),IFERROR(IF($C184=0,0,OFFSET(AW$131,,-$C184+1)/D2_T),0))</f>
        <v>0</v>
      </c>
      <c r="AY184" s="548">
        <f ca="1">IF('Clinic Model'!$P$16="Annuity",-IFERROR(PPMT(D2_I/12,$C184,D2_T,OFFSET(AX$131,,-$C184+1),0),),IFERROR(IF($C184=0,0,OFFSET(AX$131,,-$C184+1)/D2_T),0))</f>
        <v>0</v>
      </c>
      <c r="AZ184" s="548">
        <f ca="1">IF('Clinic Model'!$P$16="Annuity",-IFERROR(PPMT(D2_I/12,$C184,D2_T,OFFSET(AY$131,,-$C184+1),0),),IFERROR(IF($C184=0,0,OFFSET(AY$131,,-$C184+1)/D2_T),0))</f>
        <v>0</v>
      </c>
      <c r="BA184" s="548">
        <f ca="1">IF('Clinic Model'!$P$16="Annuity",-IFERROR(PPMT(D2_I/12,$C184,D2_T,OFFSET(AZ$131,,-$C184+1),0),),IFERROR(IF($C184=0,0,OFFSET(AZ$131,,-$C184+1)/D2_T),0))</f>
        <v>0</v>
      </c>
      <c r="BB184" s="548">
        <f ca="1">IF('Clinic Model'!$P$16="Annuity",-IFERROR(PPMT(D2_I/12,$C184,D2_T,OFFSET(BA$131,,-$C184+1),0),),IFERROR(IF($C184=0,0,OFFSET(BA$131,,-$C184+1)/D2_T),0))</f>
        <v>0</v>
      </c>
      <c r="BC184" s="548">
        <f ca="1">IF('Clinic Model'!$P$16="Annuity",-IFERROR(PPMT(D2_I/12,$C184,D2_T,OFFSET(BB$131,,-$C184+1),0),),IFERROR(IF($C184=0,0,OFFSET(BB$131,,-$C184+1)/D2_T),0))</f>
        <v>0</v>
      </c>
      <c r="BD184" s="548">
        <f ca="1">IF('Clinic Model'!$P$16="Annuity",-IFERROR(PPMT(D2_I/12,$C184,D2_T,OFFSET(BC$131,,-$C184+1),0),),IFERROR(IF($C184=0,0,OFFSET(BC$131,,-$C184+1)/D2_T),0))</f>
        <v>0</v>
      </c>
      <c r="BE184" s="548">
        <f ca="1">IF('Clinic Model'!$P$16="Annuity",-IFERROR(PPMT(D2_I/12,$C184,D2_T,OFFSET(BD$131,,-$C184+1),0),),IFERROR(IF($C184=0,0,OFFSET(BD$131,,-$C184+1)/D2_T),0))</f>
        <v>0</v>
      </c>
      <c r="BF184" s="548">
        <f ca="1">IF('Clinic Model'!$P$16="Annuity",-IFERROR(PPMT(D2_I/12,$C184,D2_T,OFFSET(BE$131,,-$C184+1),0),),IFERROR(IF($C184=0,0,OFFSET(BE$131,,-$C184+1)/D2_T),0))</f>
        <v>0</v>
      </c>
      <c r="BG184" s="548">
        <f ca="1">IF('Clinic Model'!$P$16="Annuity",-IFERROR(PPMT(D2_I/12,$C184,D2_T,OFFSET(BF$131,,-$C184+1),0),),IFERROR(IF($C184=0,0,OFFSET(BF$131,,-$C184+1)/D2_T),0))</f>
        <v>0</v>
      </c>
      <c r="BH184" s="548">
        <f ca="1">IF('Clinic Model'!$P$16="Annuity",-IFERROR(PPMT(D2_I/12,$C184,D2_T,OFFSET(BG$131,,-$C184+1),0),),IFERROR(IF($C184=0,0,OFFSET(BG$131,,-$C184+1)/D2_T),0))</f>
        <v>0</v>
      </c>
      <c r="BI184" s="548">
        <f ca="1">IF('Clinic Model'!$P$16="Annuity",-IFERROR(PPMT(D2_I/12,$C184,D2_T,OFFSET(BH$131,,-$C184+1),0),),IFERROR(IF($C184=0,0,OFFSET(BH$131,,-$C184+1)/D2_T),0))</f>
        <v>0</v>
      </c>
      <c r="BJ184" s="548">
        <f ca="1">IF('Clinic Model'!$P$16="Annuity",-IFERROR(PPMT(D2_I/12,$C184,D2_T,OFFSET(BI$131,,-$C184+1),0),),IFERROR(IF($C184=0,0,OFFSET(BI$131,,-$C184+1)/D2_T),0))</f>
        <v>0</v>
      </c>
      <c r="BK184" s="548">
        <f ca="1">IF('Clinic Model'!$P$16="Annuity",-IFERROR(PPMT(D2_I/12,$C184,D2_T,OFFSET(BJ$131,,-$C184+1),0),),IFERROR(IF($C184=0,0,OFFSET(BJ$131,,-$C184+1)/D2_T),0))</f>
        <v>0</v>
      </c>
      <c r="BL184" s="548">
        <f ca="1">IF('Clinic Model'!$P$16="Annuity",-IFERROR(PPMT(D2_I/12,$C184,D2_T,OFFSET(BK$131,,-$C184+1),0),),IFERROR(IF($C184=0,0,OFFSET(BK$131,,-$C184+1)/D2_T),0))</f>
        <v>0</v>
      </c>
    </row>
    <row r="185" spans="1:64" ht="10.5" hidden="1" customHeight="1" outlineLevel="1" x14ac:dyDescent="0.3">
      <c r="A185" s="105"/>
      <c r="B185" s="504"/>
      <c r="C185" s="105">
        <f t="shared" si="13"/>
        <v>0</v>
      </c>
      <c r="E185" s="548">
        <f ca="1">IF('Clinic Model'!$P$16="Annuity",-IFERROR(PPMT(D2_I/12,$C185,D2_T,OFFSET(D$131,,-$C185+1),0),),IFERROR(IF($C185=0,0,OFFSET(D$131,,-$C185+1)/D2_T),0))</f>
        <v>0</v>
      </c>
      <c r="F185" s="548">
        <f ca="1">IF('Clinic Model'!$P$16="Annuity",-IFERROR(PPMT(D2_I/12,$C185,D2_T,OFFSET(E$131,,-$C185+1),0),),IFERROR(IF($C185=0,0,OFFSET(E$131,,-$C185+1)/D2_T),0))</f>
        <v>0</v>
      </c>
      <c r="G185" s="548">
        <f ca="1">IF('Clinic Model'!$P$16="Annuity",-IFERROR(PPMT(D2_I/12,$C185,D2_T,OFFSET(F$131,,-$C185+1),0),),IFERROR(IF($C185=0,0,OFFSET(F$131,,-$C185+1)/D2_T),0))</f>
        <v>0</v>
      </c>
      <c r="H185" s="548">
        <f ca="1">IF('Clinic Model'!$P$16="Annuity",-IFERROR(PPMT(D2_I/12,$C185,D2_T,OFFSET(G$131,,-$C185+1),0),),IFERROR(IF($C185=0,0,OFFSET(G$131,,-$C185+1)/D2_T),0))</f>
        <v>0</v>
      </c>
      <c r="I185" s="548">
        <f ca="1">IF('Clinic Model'!$P$16="Annuity",-IFERROR(PPMT(D2_I/12,$C185,D2_T,OFFSET(H$131,,-$C185+1),0),),IFERROR(IF($C185=0,0,OFFSET(H$131,,-$C185+1)/D2_T),0))</f>
        <v>0</v>
      </c>
      <c r="J185" s="548">
        <f ca="1">IF('Clinic Model'!$P$16="Annuity",-IFERROR(PPMT(D2_I/12,$C185,D2_T,OFFSET(I$131,,-$C185+1),0),),IFERROR(IF($C185=0,0,OFFSET(I$131,,-$C185+1)/D2_T),0))</f>
        <v>0</v>
      </c>
      <c r="K185" s="548">
        <f ca="1">IF('Clinic Model'!$P$16="Annuity",-IFERROR(PPMT(D2_I/12,$C185,D2_T,OFFSET(J$131,,-$C185+1),0),),IFERROR(IF($C185=0,0,OFFSET(J$131,,-$C185+1)/D2_T),0))</f>
        <v>0</v>
      </c>
      <c r="L185" s="548">
        <f ca="1">IF('Clinic Model'!$P$16="Annuity",-IFERROR(PPMT(D2_I/12,$C185,D2_T,OFFSET(K$131,,-$C185+1),0),),IFERROR(IF($C185=0,0,OFFSET(K$131,,-$C185+1)/D2_T),0))</f>
        <v>0</v>
      </c>
      <c r="M185" s="548">
        <f ca="1">IF('Clinic Model'!$P$16="Annuity",-IFERROR(PPMT(D2_I/12,$C185,D2_T,OFFSET(L$131,,-$C185+1),0),),IFERROR(IF($C185=0,0,OFFSET(L$131,,-$C185+1)/D2_T),0))</f>
        <v>0</v>
      </c>
      <c r="N185" s="548">
        <f ca="1">IF('Clinic Model'!$P$16="Annuity",-IFERROR(PPMT(D2_I/12,$C185,D2_T,OFFSET(M$131,,-$C185+1),0),),IFERROR(IF($C185=0,0,OFFSET(M$131,,-$C185+1)/D2_T),0))</f>
        <v>0</v>
      </c>
      <c r="O185" s="548">
        <f ca="1">IF('Clinic Model'!$P$16="Annuity",-IFERROR(PPMT(D2_I/12,$C185,D2_T,OFFSET(N$131,,-$C185+1),0),),IFERROR(IF($C185=0,0,OFFSET(N$131,,-$C185+1)/D2_T),0))</f>
        <v>0</v>
      </c>
      <c r="P185" s="548">
        <f ca="1">IF('Clinic Model'!$P$16="Annuity",-IFERROR(PPMT(D2_I/12,$C185,D2_T,OFFSET(O$131,,-$C185+1),0),),IFERROR(IF($C185=0,0,OFFSET(O$131,,-$C185+1)/D2_T),0))</f>
        <v>0</v>
      </c>
      <c r="Q185" s="548">
        <f ca="1">IF('Clinic Model'!$P$16="Annuity",-IFERROR(PPMT(D2_I/12,$C185,D2_T,OFFSET(P$131,,-$C185+1),0),),IFERROR(IF($C185=0,0,OFFSET(P$131,,-$C185+1)/D2_T),0))</f>
        <v>0</v>
      </c>
      <c r="R185" s="548">
        <f ca="1">IF('Clinic Model'!$P$16="Annuity",-IFERROR(PPMT(D2_I/12,$C185,D2_T,OFFSET(Q$131,,-$C185+1),0),),IFERROR(IF($C185=0,0,OFFSET(Q$131,,-$C185+1)/D2_T),0))</f>
        <v>0</v>
      </c>
      <c r="S185" s="548">
        <f ca="1">IF('Clinic Model'!$P$16="Annuity",-IFERROR(PPMT(D2_I/12,$C185,D2_T,OFFSET(R$131,,-$C185+1),0),),IFERROR(IF($C185=0,0,OFFSET(R$131,,-$C185+1)/D2_T),0))</f>
        <v>0</v>
      </c>
      <c r="T185" s="548">
        <f ca="1">IF('Clinic Model'!$P$16="Annuity",-IFERROR(PPMT(D2_I/12,$C185,D2_T,OFFSET(S$131,,-$C185+1),0),),IFERROR(IF($C185=0,0,OFFSET(S$131,,-$C185+1)/D2_T),0))</f>
        <v>0</v>
      </c>
      <c r="U185" s="548">
        <f ca="1">IF('Clinic Model'!$P$16="Annuity",-IFERROR(PPMT(D2_I/12,$C185,D2_T,OFFSET(T$131,,-$C185+1),0),),IFERROR(IF($C185=0,0,OFFSET(T$131,,-$C185+1)/D2_T),0))</f>
        <v>0</v>
      </c>
      <c r="V185" s="548">
        <f ca="1">IF('Clinic Model'!$P$16="Annuity",-IFERROR(PPMT(D2_I/12,$C185,D2_T,OFFSET(U$131,,-$C185+1),0),),IFERROR(IF($C185=0,0,OFFSET(U$131,,-$C185+1)/D2_T),0))</f>
        <v>0</v>
      </c>
      <c r="W185" s="548">
        <f ca="1">IF('Clinic Model'!$P$16="Annuity",-IFERROR(PPMT(D2_I/12,$C185,D2_T,OFFSET(V$131,,-$C185+1),0),),IFERROR(IF($C185=0,0,OFFSET(V$131,,-$C185+1)/D2_T),0))</f>
        <v>0</v>
      </c>
      <c r="X185" s="548">
        <f ca="1">IF('Clinic Model'!$P$16="Annuity",-IFERROR(PPMT(D2_I/12,$C185,D2_T,OFFSET(W$131,,-$C185+1),0),),IFERROR(IF($C185=0,0,OFFSET(W$131,,-$C185+1)/D2_T),0))</f>
        <v>0</v>
      </c>
      <c r="Y185" s="548">
        <f ca="1">IF('Clinic Model'!$P$16="Annuity",-IFERROR(PPMT(D2_I/12,$C185,D2_T,OFFSET(X$131,,-$C185+1),0),),IFERROR(IF($C185=0,0,OFFSET(X$131,,-$C185+1)/D2_T),0))</f>
        <v>0</v>
      </c>
      <c r="Z185" s="548">
        <f ca="1">IF('Clinic Model'!$P$16="Annuity",-IFERROR(PPMT(D2_I/12,$C185,D2_T,OFFSET(Y$131,,-$C185+1),0),),IFERROR(IF($C185=0,0,OFFSET(Y$131,,-$C185+1)/D2_T),0))</f>
        <v>0</v>
      </c>
      <c r="AA185" s="548">
        <f ca="1">IF('Clinic Model'!$P$16="Annuity",-IFERROR(PPMT(D2_I/12,$C185,D2_T,OFFSET(Z$131,,-$C185+1),0),),IFERROR(IF($C185=0,0,OFFSET(Z$131,,-$C185+1)/D2_T),0))</f>
        <v>0</v>
      </c>
      <c r="AB185" s="548">
        <f ca="1">IF('Clinic Model'!$P$16="Annuity",-IFERROR(PPMT(D2_I/12,$C185,D2_T,OFFSET(AA$131,,-$C185+1),0),),IFERROR(IF($C185=0,0,OFFSET(AA$131,,-$C185+1)/D2_T),0))</f>
        <v>0</v>
      </c>
      <c r="AC185" s="548">
        <f ca="1">IF('Clinic Model'!$P$16="Annuity",-IFERROR(PPMT(D2_I/12,$C185,D2_T,OFFSET(AB$131,,-$C185+1),0),),IFERROR(IF($C185=0,0,OFFSET(AB$131,,-$C185+1)/D2_T),0))</f>
        <v>0</v>
      </c>
      <c r="AD185" s="548">
        <f ca="1">IF('Clinic Model'!$P$16="Annuity",-IFERROR(PPMT(D2_I/12,$C185,D2_T,OFFSET(AC$131,,-$C185+1),0),),IFERROR(IF($C185=0,0,OFFSET(AC$131,,-$C185+1)/D2_T),0))</f>
        <v>0</v>
      </c>
      <c r="AE185" s="548">
        <f ca="1">IF('Clinic Model'!$P$16="Annuity",-IFERROR(PPMT(D2_I/12,$C185,D2_T,OFFSET(AD$131,,-$C185+1),0),),IFERROR(IF($C185=0,0,OFFSET(AD$131,,-$C185+1)/D2_T),0))</f>
        <v>0</v>
      </c>
      <c r="AF185" s="548">
        <f ca="1">IF('Clinic Model'!$P$16="Annuity",-IFERROR(PPMT(D2_I/12,$C185,D2_T,OFFSET(AE$131,,-$C185+1),0),),IFERROR(IF($C185=0,0,OFFSET(AE$131,,-$C185+1)/D2_T),0))</f>
        <v>0</v>
      </c>
      <c r="AG185" s="548">
        <f ca="1">IF('Clinic Model'!$P$16="Annuity",-IFERROR(PPMT(D2_I/12,$C185,D2_T,OFFSET(AF$131,,-$C185+1),0),),IFERROR(IF($C185=0,0,OFFSET(AF$131,,-$C185+1)/D2_T),0))</f>
        <v>0</v>
      </c>
      <c r="AH185" s="548">
        <f ca="1">IF('Clinic Model'!$P$16="Annuity",-IFERROR(PPMT(D2_I/12,$C185,D2_T,OFFSET(AG$131,,-$C185+1),0),),IFERROR(IF($C185=0,0,OFFSET(AG$131,,-$C185+1)/D2_T),0))</f>
        <v>0</v>
      </c>
      <c r="AI185" s="548">
        <f ca="1">IF('Clinic Model'!$P$16="Annuity",-IFERROR(PPMT(D2_I/12,$C185,D2_T,OFFSET(AH$131,,-$C185+1),0),),IFERROR(IF($C185=0,0,OFFSET(AH$131,,-$C185+1)/D2_T),0))</f>
        <v>0</v>
      </c>
      <c r="AJ185" s="548">
        <f ca="1">IF('Clinic Model'!$P$16="Annuity",-IFERROR(PPMT(D2_I/12,$C185,D2_T,OFFSET(AI$131,,-$C185+1),0),),IFERROR(IF($C185=0,0,OFFSET(AI$131,,-$C185+1)/D2_T),0))</f>
        <v>0</v>
      </c>
      <c r="AK185" s="548">
        <f ca="1">IF('Clinic Model'!$P$16="Annuity",-IFERROR(PPMT(D2_I/12,$C185,D2_T,OFFSET(AJ$131,,-$C185+1),0),),IFERROR(IF($C185=0,0,OFFSET(AJ$131,,-$C185+1)/D2_T),0))</f>
        <v>0</v>
      </c>
      <c r="AL185" s="548">
        <f ca="1">IF('Clinic Model'!$P$16="Annuity",-IFERROR(PPMT(D2_I/12,$C185,D2_T,OFFSET(AK$131,,-$C185+1),0),),IFERROR(IF($C185=0,0,OFFSET(AK$131,,-$C185+1)/D2_T),0))</f>
        <v>0</v>
      </c>
      <c r="AM185" s="548">
        <f ca="1">IF('Clinic Model'!$P$16="Annuity",-IFERROR(PPMT(D2_I/12,$C185,D2_T,OFFSET(AL$131,,-$C185+1),0),),IFERROR(IF($C185=0,0,OFFSET(AL$131,,-$C185+1)/D2_T),0))</f>
        <v>0</v>
      </c>
      <c r="AN185" s="548">
        <f ca="1">IF('Clinic Model'!$P$16="Annuity",-IFERROR(PPMT(D2_I/12,$C185,D2_T,OFFSET(AM$131,,-$C185+1),0),),IFERROR(IF($C185=0,0,OFFSET(AM$131,,-$C185+1)/D2_T),0))</f>
        <v>0</v>
      </c>
      <c r="AO185" s="548">
        <f ca="1">IF('Clinic Model'!$P$16="Annuity",-IFERROR(PPMT(D2_I/12,$C185,D2_T,OFFSET(AN$131,,-$C185+1),0),),IFERROR(IF($C185=0,0,OFFSET(AN$131,,-$C185+1)/D2_T),0))</f>
        <v>0</v>
      </c>
      <c r="AP185" s="548">
        <f ca="1">IF('Clinic Model'!$P$16="Annuity",-IFERROR(PPMT(D2_I/12,$C185,D2_T,OFFSET(AO$131,,-$C185+1),0),),IFERROR(IF($C185=0,0,OFFSET(AO$131,,-$C185+1)/D2_T),0))</f>
        <v>0</v>
      </c>
      <c r="AQ185" s="548">
        <f ca="1">IF('Clinic Model'!$P$16="Annuity",-IFERROR(PPMT(D2_I/12,$C185,D2_T,OFFSET(AP$131,,-$C185+1),0),),IFERROR(IF($C185=0,0,OFFSET(AP$131,,-$C185+1)/D2_T),0))</f>
        <v>0</v>
      </c>
      <c r="AR185" s="548">
        <f ca="1">IF('Clinic Model'!$P$16="Annuity",-IFERROR(PPMT(D2_I/12,$C185,D2_T,OFFSET(AQ$131,,-$C185+1),0),),IFERROR(IF($C185=0,0,OFFSET(AQ$131,,-$C185+1)/D2_T),0))</f>
        <v>0</v>
      </c>
      <c r="AS185" s="548">
        <f ca="1">IF('Clinic Model'!$P$16="Annuity",-IFERROR(PPMT(D2_I/12,$C185,D2_T,OFFSET(AR$131,,-$C185+1),0),),IFERROR(IF($C185=0,0,OFFSET(AR$131,,-$C185+1)/D2_T),0))</f>
        <v>0</v>
      </c>
      <c r="AT185" s="548">
        <f ca="1">IF('Clinic Model'!$P$16="Annuity",-IFERROR(PPMT(D2_I/12,$C185,D2_T,OFFSET(AS$131,,-$C185+1),0),),IFERROR(IF($C185=0,0,OFFSET(AS$131,,-$C185+1)/D2_T),0))</f>
        <v>0</v>
      </c>
      <c r="AU185" s="548">
        <f ca="1">IF('Clinic Model'!$P$16="Annuity",-IFERROR(PPMT(D2_I/12,$C185,D2_T,OFFSET(AT$131,,-$C185+1),0),),IFERROR(IF($C185=0,0,OFFSET(AT$131,,-$C185+1)/D2_T),0))</f>
        <v>0</v>
      </c>
      <c r="AV185" s="548">
        <f ca="1">IF('Clinic Model'!$P$16="Annuity",-IFERROR(PPMT(D2_I/12,$C185,D2_T,OFFSET(AU$131,,-$C185+1),0),),IFERROR(IF($C185=0,0,OFFSET(AU$131,,-$C185+1)/D2_T),0))</f>
        <v>0</v>
      </c>
      <c r="AW185" s="548">
        <f ca="1">IF('Clinic Model'!$P$16="Annuity",-IFERROR(PPMT(D2_I/12,$C185,D2_T,OFFSET(AV$131,,-$C185+1),0),),IFERROR(IF($C185=0,0,OFFSET(AV$131,,-$C185+1)/D2_T),0))</f>
        <v>0</v>
      </c>
      <c r="AX185" s="548">
        <f ca="1">IF('Clinic Model'!$P$16="Annuity",-IFERROR(PPMT(D2_I/12,$C185,D2_T,OFFSET(AW$131,,-$C185+1),0),),IFERROR(IF($C185=0,0,OFFSET(AW$131,,-$C185+1)/D2_T),0))</f>
        <v>0</v>
      </c>
      <c r="AY185" s="548">
        <f ca="1">IF('Clinic Model'!$P$16="Annuity",-IFERROR(PPMT(D2_I/12,$C185,D2_T,OFFSET(AX$131,,-$C185+1),0),),IFERROR(IF($C185=0,0,OFFSET(AX$131,,-$C185+1)/D2_T),0))</f>
        <v>0</v>
      </c>
      <c r="AZ185" s="548">
        <f ca="1">IF('Clinic Model'!$P$16="Annuity",-IFERROR(PPMT(D2_I/12,$C185,D2_T,OFFSET(AY$131,,-$C185+1),0),),IFERROR(IF($C185=0,0,OFFSET(AY$131,,-$C185+1)/D2_T),0))</f>
        <v>0</v>
      </c>
      <c r="BA185" s="548">
        <f ca="1">IF('Clinic Model'!$P$16="Annuity",-IFERROR(PPMT(D2_I/12,$C185,D2_T,OFFSET(AZ$131,,-$C185+1),0),),IFERROR(IF($C185=0,0,OFFSET(AZ$131,,-$C185+1)/D2_T),0))</f>
        <v>0</v>
      </c>
      <c r="BB185" s="548">
        <f ca="1">IF('Clinic Model'!$P$16="Annuity",-IFERROR(PPMT(D2_I/12,$C185,D2_T,OFFSET(BA$131,,-$C185+1),0),),IFERROR(IF($C185=0,0,OFFSET(BA$131,,-$C185+1)/D2_T),0))</f>
        <v>0</v>
      </c>
      <c r="BC185" s="548">
        <f ca="1">IF('Clinic Model'!$P$16="Annuity",-IFERROR(PPMT(D2_I/12,$C185,D2_T,OFFSET(BB$131,,-$C185+1),0),),IFERROR(IF($C185=0,0,OFFSET(BB$131,,-$C185+1)/D2_T),0))</f>
        <v>0</v>
      </c>
      <c r="BD185" s="548">
        <f ca="1">IF('Clinic Model'!$P$16="Annuity",-IFERROR(PPMT(D2_I/12,$C185,D2_T,OFFSET(BC$131,,-$C185+1),0),),IFERROR(IF($C185=0,0,OFFSET(BC$131,,-$C185+1)/D2_T),0))</f>
        <v>0</v>
      </c>
      <c r="BE185" s="548">
        <f ca="1">IF('Clinic Model'!$P$16="Annuity",-IFERROR(PPMT(D2_I/12,$C185,D2_T,OFFSET(BD$131,,-$C185+1),0),),IFERROR(IF($C185=0,0,OFFSET(BD$131,,-$C185+1)/D2_T),0))</f>
        <v>0</v>
      </c>
      <c r="BF185" s="548">
        <f ca="1">IF('Clinic Model'!$P$16="Annuity",-IFERROR(PPMT(D2_I/12,$C185,D2_T,OFFSET(BE$131,,-$C185+1),0),),IFERROR(IF($C185=0,0,OFFSET(BE$131,,-$C185+1)/D2_T),0))</f>
        <v>0</v>
      </c>
      <c r="BG185" s="548">
        <f ca="1">IF('Clinic Model'!$P$16="Annuity",-IFERROR(PPMT(D2_I/12,$C185,D2_T,OFFSET(BF$131,,-$C185+1),0),),IFERROR(IF($C185=0,0,OFFSET(BF$131,,-$C185+1)/D2_T),0))</f>
        <v>0</v>
      </c>
      <c r="BH185" s="548">
        <f ca="1">IF('Clinic Model'!$P$16="Annuity",-IFERROR(PPMT(D2_I/12,$C185,D2_T,OFFSET(BG$131,,-$C185+1),0),),IFERROR(IF($C185=0,0,OFFSET(BG$131,,-$C185+1)/D2_T),0))</f>
        <v>0</v>
      </c>
      <c r="BI185" s="548">
        <f ca="1">IF('Clinic Model'!$P$16="Annuity",-IFERROR(PPMT(D2_I/12,$C185,D2_T,OFFSET(BH$131,,-$C185+1),0),),IFERROR(IF($C185=0,0,OFFSET(BH$131,,-$C185+1)/D2_T),0))</f>
        <v>0</v>
      </c>
      <c r="BJ185" s="548">
        <f ca="1">IF('Clinic Model'!$P$16="Annuity",-IFERROR(PPMT(D2_I/12,$C185,D2_T,OFFSET(BI$131,,-$C185+1),0),),IFERROR(IF($C185=0,0,OFFSET(BI$131,,-$C185+1)/D2_T),0))</f>
        <v>0</v>
      </c>
      <c r="BK185" s="548">
        <f ca="1">IF('Clinic Model'!$P$16="Annuity",-IFERROR(PPMT(D2_I/12,$C185,D2_T,OFFSET(BJ$131,,-$C185+1),0),),IFERROR(IF($C185=0,0,OFFSET(BJ$131,,-$C185+1)/D2_T),0))</f>
        <v>0</v>
      </c>
      <c r="BL185" s="548">
        <f ca="1">IF('Clinic Model'!$P$16="Annuity",-IFERROR(PPMT(D2_I/12,$C185,D2_T,OFFSET(BK$131,,-$C185+1),0),),IFERROR(IF($C185=0,0,OFFSET(BK$131,,-$C185+1)/D2_T),0))</f>
        <v>0</v>
      </c>
    </row>
    <row r="186" spans="1:64" ht="10.5" hidden="1" customHeight="1" outlineLevel="1" x14ac:dyDescent="0.3">
      <c r="A186" s="105"/>
      <c r="B186" s="504"/>
      <c r="C186" s="105">
        <f t="shared" si="13"/>
        <v>0</v>
      </c>
      <c r="E186" s="548">
        <f ca="1">IF('Clinic Model'!$P$16="Annuity",-IFERROR(PPMT(D2_I/12,$C186,D2_T,OFFSET(D$131,,-$C186+1),0),),IFERROR(IF($C186=0,0,OFFSET(D$131,,-$C186+1)/D2_T),0))</f>
        <v>0</v>
      </c>
      <c r="F186" s="548">
        <f ca="1">IF('Clinic Model'!$P$16="Annuity",-IFERROR(PPMT(D2_I/12,$C186,D2_T,OFFSET(E$131,,-$C186+1),0),),IFERROR(IF($C186=0,0,OFFSET(E$131,,-$C186+1)/D2_T),0))</f>
        <v>0</v>
      </c>
      <c r="G186" s="548">
        <f ca="1">IF('Clinic Model'!$P$16="Annuity",-IFERROR(PPMT(D2_I/12,$C186,D2_T,OFFSET(F$131,,-$C186+1),0),),IFERROR(IF($C186=0,0,OFFSET(F$131,,-$C186+1)/D2_T),0))</f>
        <v>0</v>
      </c>
      <c r="H186" s="548">
        <f ca="1">IF('Clinic Model'!$P$16="Annuity",-IFERROR(PPMT(D2_I/12,$C186,D2_T,OFFSET(G$131,,-$C186+1),0),),IFERROR(IF($C186=0,0,OFFSET(G$131,,-$C186+1)/D2_T),0))</f>
        <v>0</v>
      </c>
      <c r="I186" s="548">
        <f ca="1">IF('Clinic Model'!$P$16="Annuity",-IFERROR(PPMT(D2_I/12,$C186,D2_T,OFFSET(H$131,,-$C186+1),0),),IFERROR(IF($C186=0,0,OFFSET(H$131,,-$C186+1)/D2_T),0))</f>
        <v>0</v>
      </c>
      <c r="J186" s="548">
        <f ca="1">IF('Clinic Model'!$P$16="Annuity",-IFERROR(PPMT(D2_I/12,$C186,D2_T,OFFSET(I$131,,-$C186+1),0),),IFERROR(IF($C186=0,0,OFFSET(I$131,,-$C186+1)/D2_T),0))</f>
        <v>0</v>
      </c>
      <c r="K186" s="548">
        <f ca="1">IF('Clinic Model'!$P$16="Annuity",-IFERROR(PPMT(D2_I/12,$C186,D2_T,OFFSET(J$131,,-$C186+1),0),),IFERROR(IF($C186=0,0,OFFSET(J$131,,-$C186+1)/D2_T),0))</f>
        <v>0</v>
      </c>
      <c r="L186" s="548">
        <f ca="1">IF('Clinic Model'!$P$16="Annuity",-IFERROR(PPMT(D2_I/12,$C186,D2_T,OFFSET(K$131,,-$C186+1),0),),IFERROR(IF($C186=0,0,OFFSET(K$131,,-$C186+1)/D2_T),0))</f>
        <v>0</v>
      </c>
      <c r="M186" s="548">
        <f ca="1">IF('Clinic Model'!$P$16="Annuity",-IFERROR(PPMT(D2_I/12,$C186,D2_T,OFFSET(L$131,,-$C186+1),0),),IFERROR(IF($C186=0,0,OFFSET(L$131,,-$C186+1)/D2_T),0))</f>
        <v>0</v>
      </c>
      <c r="N186" s="548">
        <f ca="1">IF('Clinic Model'!$P$16="Annuity",-IFERROR(PPMT(D2_I/12,$C186,D2_T,OFFSET(M$131,,-$C186+1),0),),IFERROR(IF($C186=0,0,OFFSET(M$131,,-$C186+1)/D2_T),0))</f>
        <v>0</v>
      </c>
      <c r="O186" s="548">
        <f ca="1">IF('Clinic Model'!$P$16="Annuity",-IFERROR(PPMT(D2_I/12,$C186,D2_T,OFFSET(N$131,,-$C186+1),0),),IFERROR(IF($C186=0,0,OFFSET(N$131,,-$C186+1)/D2_T),0))</f>
        <v>0</v>
      </c>
      <c r="P186" s="548">
        <f ca="1">IF('Clinic Model'!$P$16="Annuity",-IFERROR(PPMT(D2_I/12,$C186,D2_T,OFFSET(O$131,,-$C186+1),0),),IFERROR(IF($C186=0,0,OFFSET(O$131,,-$C186+1)/D2_T),0))</f>
        <v>0</v>
      </c>
      <c r="Q186" s="548">
        <f ca="1">IF('Clinic Model'!$P$16="Annuity",-IFERROR(PPMT(D2_I/12,$C186,D2_T,OFFSET(P$131,,-$C186+1),0),),IFERROR(IF($C186=0,0,OFFSET(P$131,,-$C186+1)/D2_T),0))</f>
        <v>0</v>
      </c>
      <c r="R186" s="548">
        <f ca="1">IF('Clinic Model'!$P$16="Annuity",-IFERROR(PPMT(D2_I/12,$C186,D2_T,OFFSET(Q$131,,-$C186+1),0),),IFERROR(IF($C186=0,0,OFFSET(Q$131,,-$C186+1)/D2_T),0))</f>
        <v>0</v>
      </c>
      <c r="S186" s="548">
        <f ca="1">IF('Clinic Model'!$P$16="Annuity",-IFERROR(PPMT(D2_I/12,$C186,D2_T,OFFSET(R$131,,-$C186+1),0),),IFERROR(IF($C186=0,0,OFFSET(R$131,,-$C186+1)/D2_T),0))</f>
        <v>0</v>
      </c>
      <c r="T186" s="548">
        <f ca="1">IF('Clinic Model'!$P$16="Annuity",-IFERROR(PPMT(D2_I/12,$C186,D2_T,OFFSET(S$131,,-$C186+1),0),),IFERROR(IF($C186=0,0,OFFSET(S$131,,-$C186+1)/D2_T),0))</f>
        <v>0</v>
      </c>
      <c r="U186" s="548">
        <f ca="1">IF('Clinic Model'!$P$16="Annuity",-IFERROR(PPMT(D2_I/12,$C186,D2_T,OFFSET(T$131,,-$C186+1),0),),IFERROR(IF($C186=0,0,OFFSET(T$131,,-$C186+1)/D2_T),0))</f>
        <v>0</v>
      </c>
      <c r="V186" s="548">
        <f ca="1">IF('Clinic Model'!$P$16="Annuity",-IFERROR(PPMT(D2_I/12,$C186,D2_T,OFFSET(U$131,,-$C186+1),0),),IFERROR(IF($C186=0,0,OFFSET(U$131,,-$C186+1)/D2_T),0))</f>
        <v>0</v>
      </c>
      <c r="W186" s="548">
        <f ca="1">IF('Clinic Model'!$P$16="Annuity",-IFERROR(PPMT(D2_I/12,$C186,D2_T,OFFSET(V$131,,-$C186+1),0),),IFERROR(IF($C186=0,0,OFFSET(V$131,,-$C186+1)/D2_T),0))</f>
        <v>0</v>
      </c>
      <c r="X186" s="548">
        <f ca="1">IF('Clinic Model'!$P$16="Annuity",-IFERROR(PPMT(D2_I/12,$C186,D2_T,OFFSET(W$131,,-$C186+1),0),),IFERROR(IF($C186=0,0,OFFSET(W$131,,-$C186+1)/D2_T),0))</f>
        <v>0</v>
      </c>
      <c r="Y186" s="548">
        <f ca="1">IF('Clinic Model'!$P$16="Annuity",-IFERROR(PPMT(D2_I/12,$C186,D2_T,OFFSET(X$131,,-$C186+1),0),),IFERROR(IF($C186=0,0,OFFSET(X$131,,-$C186+1)/D2_T),0))</f>
        <v>0</v>
      </c>
      <c r="Z186" s="548">
        <f ca="1">IF('Clinic Model'!$P$16="Annuity",-IFERROR(PPMT(D2_I/12,$C186,D2_T,OFFSET(Y$131,,-$C186+1),0),),IFERROR(IF($C186=0,0,OFFSET(Y$131,,-$C186+1)/D2_T),0))</f>
        <v>0</v>
      </c>
      <c r="AA186" s="548">
        <f ca="1">IF('Clinic Model'!$P$16="Annuity",-IFERROR(PPMT(D2_I/12,$C186,D2_T,OFFSET(Z$131,,-$C186+1),0),),IFERROR(IF($C186=0,0,OFFSET(Z$131,,-$C186+1)/D2_T),0))</f>
        <v>0</v>
      </c>
      <c r="AB186" s="548">
        <f ca="1">IF('Clinic Model'!$P$16="Annuity",-IFERROR(PPMT(D2_I/12,$C186,D2_T,OFFSET(AA$131,,-$C186+1),0),),IFERROR(IF($C186=0,0,OFFSET(AA$131,,-$C186+1)/D2_T),0))</f>
        <v>0</v>
      </c>
      <c r="AC186" s="548">
        <f ca="1">IF('Clinic Model'!$P$16="Annuity",-IFERROR(PPMT(D2_I/12,$C186,D2_T,OFFSET(AB$131,,-$C186+1),0),),IFERROR(IF($C186=0,0,OFFSET(AB$131,,-$C186+1)/D2_T),0))</f>
        <v>0</v>
      </c>
      <c r="AD186" s="548">
        <f ca="1">IF('Clinic Model'!$P$16="Annuity",-IFERROR(PPMT(D2_I/12,$C186,D2_T,OFFSET(AC$131,,-$C186+1),0),),IFERROR(IF($C186=0,0,OFFSET(AC$131,,-$C186+1)/D2_T),0))</f>
        <v>0</v>
      </c>
      <c r="AE186" s="548">
        <f ca="1">IF('Clinic Model'!$P$16="Annuity",-IFERROR(PPMT(D2_I/12,$C186,D2_T,OFFSET(AD$131,,-$C186+1),0),),IFERROR(IF($C186=0,0,OFFSET(AD$131,,-$C186+1)/D2_T),0))</f>
        <v>0</v>
      </c>
      <c r="AF186" s="548">
        <f ca="1">IF('Clinic Model'!$P$16="Annuity",-IFERROR(PPMT(D2_I/12,$C186,D2_T,OFFSET(AE$131,,-$C186+1),0),),IFERROR(IF($C186=0,0,OFFSET(AE$131,,-$C186+1)/D2_T),0))</f>
        <v>0</v>
      </c>
      <c r="AG186" s="548">
        <f ca="1">IF('Clinic Model'!$P$16="Annuity",-IFERROR(PPMT(D2_I/12,$C186,D2_T,OFFSET(AF$131,,-$C186+1),0),),IFERROR(IF($C186=0,0,OFFSET(AF$131,,-$C186+1)/D2_T),0))</f>
        <v>0</v>
      </c>
      <c r="AH186" s="548">
        <f ca="1">IF('Clinic Model'!$P$16="Annuity",-IFERROR(PPMT(D2_I/12,$C186,D2_T,OFFSET(AG$131,,-$C186+1),0),),IFERROR(IF($C186=0,0,OFFSET(AG$131,,-$C186+1)/D2_T),0))</f>
        <v>0</v>
      </c>
      <c r="AI186" s="548">
        <f ca="1">IF('Clinic Model'!$P$16="Annuity",-IFERROR(PPMT(D2_I/12,$C186,D2_T,OFFSET(AH$131,,-$C186+1),0),),IFERROR(IF($C186=0,0,OFFSET(AH$131,,-$C186+1)/D2_T),0))</f>
        <v>0</v>
      </c>
      <c r="AJ186" s="548">
        <f ca="1">IF('Clinic Model'!$P$16="Annuity",-IFERROR(PPMT(D2_I/12,$C186,D2_T,OFFSET(AI$131,,-$C186+1),0),),IFERROR(IF($C186=0,0,OFFSET(AI$131,,-$C186+1)/D2_T),0))</f>
        <v>0</v>
      </c>
      <c r="AK186" s="548">
        <f ca="1">IF('Clinic Model'!$P$16="Annuity",-IFERROR(PPMT(D2_I/12,$C186,D2_T,OFFSET(AJ$131,,-$C186+1),0),),IFERROR(IF($C186=0,0,OFFSET(AJ$131,,-$C186+1)/D2_T),0))</f>
        <v>0</v>
      </c>
      <c r="AL186" s="548">
        <f ca="1">IF('Clinic Model'!$P$16="Annuity",-IFERROR(PPMT(D2_I/12,$C186,D2_T,OFFSET(AK$131,,-$C186+1),0),),IFERROR(IF($C186=0,0,OFFSET(AK$131,,-$C186+1)/D2_T),0))</f>
        <v>0</v>
      </c>
      <c r="AM186" s="548">
        <f ca="1">IF('Clinic Model'!$P$16="Annuity",-IFERROR(PPMT(D2_I/12,$C186,D2_T,OFFSET(AL$131,,-$C186+1),0),),IFERROR(IF($C186=0,0,OFFSET(AL$131,,-$C186+1)/D2_T),0))</f>
        <v>0</v>
      </c>
      <c r="AN186" s="548">
        <f ca="1">IF('Clinic Model'!$P$16="Annuity",-IFERROR(PPMT(D2_I/12,$C186,D2_T,OFFSET(AM$131,,-$C186+1),0),),IFERROR(IF($C186=0,0,OFFSET(AM$131,,-$C186+1)/D2_T),0))</f>
        <v>0</v>
      </c>
      <c r="AO186" s="548">
        <f ca="1">IF('Clinic Model'!$P$16="Annuity",-IFERROR(PPMT(D2_I/12,$C186,D2_T,OFFSET(AN$131,,-$C186+1),0),),IFERROR(IF($C186=0,0,OFFSET(AN$131,,-$C186+1)/D2_T),0))</f>
        <v>0</v>
      </c>
      <c r="AP186" s="548">
        <f ca="1">IF('Clinic Model'!$P$16="Annuity",-IFERROR(PPMT(D2_I/12,$C186,D2_T,OFFSET(AO$131,,-$C186+1),0),),IFERROR(IF($C186=0,0,OFFSET(AO$131,,-$C186+1)/D2_T),0))</f>
        <v>0</v>
      </c>
      <c r="AQ186" s="548">
        <f ca="1">IF('Clinic Model'!$P$16="Annuity",-IFERROR(PPMT(D2_I/12,$C186,D2_T,OFFSET(AP$131,,-$C186+1),0),),IFERROR(IF($C186=0,0,OFFSET(AP$131,,-$C186+1)/D2_T),0))</f>
        <v>0</v>
      </c>
      <c r="AR186" s="548">
        <f ca="1">IF('Clinic Model'!$P$16="Annuity",-IFERROR(PPMT(D2_I/12,$C186,D2_T,OFFSET(AQ$131,,-$C186+1),0),),IFERROR(IF($C186=0,0,OFFSET(AQ$131,,-$C186+1)/D2_T),0))</f>
        <v>0</v>
      </c>
      <c r="AS186" s="548">
        <f ca="1">IF('Clinic Model'!$P$16="Annuity",-IFERROR(PPMT(D2_I/12,$C186,D2_T,OFFSET(AR$131,,-$C186+1),0),),IFERROR(IF($C186=0,0,OFFSET(AR$131,,-$C186+1)/D2_T),0))</f>
        <v>0</v>
      </c>
      <c r="AT186" s="548">
        <f ca="1">IF('Clinic Model'!$P$16="Annuity",-IFERROR(PPMT(D2_I/12,$C186,D2_T,OFFSET(AS$131,,-$C186+1),0),),IFERROR(IF($C186=0,0,OFFSET(AS$131,,-$C186+1)/D2_T),0))</f>
        <v>0</v>
      </c>
      <c r="AU186" s="548">
        <f ca="1">IF('Clinic Model'!$P$16="Annuity",-IFERROR(PPMT(D2_I/12,$C186,D2_T,OFFSET(AT$131,,-$C186+1),0),),IFERROR(IF($C186=0,0,OFFSET(AT$131,,-$C186+1)/D2_T),0))</f>
        <v>0</v>
      </c>
      <c r="AV186" s="548">
        <f ca="1">IF('Clinic Model'!$P$16="Annuity",-IFERROR(PPMT(D2_I/12,$C186,D2_T,OFFSET(AU$131,,-$C186+1),0),),IFERROR(IF($C186=0,0,OFFSET(AU$131,,-$C186+1)/D2_T),0))</f>
        <v>0</v>
      </c>
      <c r="AW186" s="548">
        <f ca="1">IF('Clinic Model'!$P$16="Annuity",-IFERROR(PPMT(D2_I/12,$C186,D2_T,OFFSET(AV$131,,-$C186+1),0),),IFERROR(IF($C186=0,0,OFFSET(AV$131,,-$C186+1)/D2_T),0))</f>
        <v>0</v>
      </c>
      <c r="AX186" s="548">
        <f ca="1">IF('Clinic Model'!$P$16="Annuity",-IFERROR(PPMT(D2_I/12,$C186,D2_T,OFFSET(AW$131,,-$C186+1),0),),IFERROR(IF($C186=0,0,OFFSET(AW$131,,-$C186+1)/D2_T),0))</f>
        <v>0</v>
      </c>
      <c r="AY186" s="548">
        <f ca="1">IF('Clinic Model'!$P$16="Annuity",-IFERROR(PPMT(D2_I/12,$C186,D2_T,OFFSET(AX$131,,-$C186+1),0),),IFERROR(IF($C186=0,0,OFFSET(AX$131,,-$C186+1)/D2_T),0))</f>
        <v>0</v>
      </c>
      <c r="AZ186" s="548">
        <f ca="1">IF('Clinic Model'!$P$16="Annuity",-IFERROR(PPMT(D2_I/12,$C186,D2_T,OFFSET(AY$131,,-$C186+1),0),),IFERROR(IF($C186=0,0,OFFSET(AY$131,,-$C186+1)/D2_T),0))</f>
        <v>0</v>
      </c>
      <c r="BA186" s="548">
        <f ca="1">IF('Clinic Model'!$P$16="Annuity",-IFERROR(PPMT(D2_I/12,$C186,D2_T,OFFSET(AZ$131,,-$C186+1),0),),IFERROR(IF($C186=0,0,OFFSET(AZ$131,,-$C186+1)/D2_T),0))</f>
        <v>0</v>
      </c>
      <c r="BB186" s="548">
        <f ca="1">IF('Clinic Model'!$P$16="Annuity",-IFERROR(PPMT(D2_I/12,$C186,D2_T,OFFSET(BA$131,,-$C186+1),0),),IFERROR(IF($C186=0,0,OFFSET(BA$131,,-$C186+1)/D2_T),0))</f>
        <v>0</v>
      </c>
      <c r="BC186" s="548">
        <f ca="1">IF('Clinic Model'!$P$16="Annuity",-IFERROR(PPMT(D2_I/12,$C186,D2_T,OFFSET(BB$131,,-$C186+1),0),),IFERROR(IF($C186=0,0,OFFSET(BB$131,,-$C186+1)/D2_T),0))</f>
        <v>0</v>
      </c>
      <c r="BD186" s="548">
        <f ca="1">IF('Clinic Model'!$P$16="Annuity",-IFERROR(PPMT(D2_I/12,$C186,D2_T,OFFSET(BC$131,,-$C186+1),0),),IFERROR(IF($C186=0,0,OFFSET(BC$131,,-$C186+1)/D2_T),0))</f>
        <v>0</v>
      </c>
      <c r="BE186" s="548">
        <f ca="1">IF('Clinic Model'!$P$16="Annuity",-IFERROR(PPMT(D2_I/12,$C186,D2_T,OFFSET(BD$131,,-$C186+1),0),),IFERROR(IF($C186=0,0,OFFSET(BD$131,,-$C186+1)/D2_T),0))</f>
        <v>0</v>
      </c>
      <c r="BF186" s="548">
        <f ca="1">IF('Clinic Model'!$P$16="Annuity",-IFERROR(PPMT(D2_I/12,$C186,D2_T,OFFSET(BE$131,,-$C186+1),0),),IFERROR(IF($C186=0,0,OFFSET(BE$131,,-$C186+1)/D2_T),0))</f>
        <v>0</v>
      </c>
      <c r="BG186" s="548">
        <f ca="1">IF('Clinic Model'!$P$16="Annuity",-IFERROR(PPMT(D2_I/12,$C186,D2_T,OFFSET(BF$131,,-$C186+1),0),),IFERROR(IF($C186=0,0,OFFSET(BF$131,,-$C186+1)/D2_T),0))</f>
        <v>0</v>
      </c>
      <c r="BH186" s="548">
        <f ca="1">IF('Clinic Model'!$P$16="Annuity",-IFERROR(PPMT(D2_I/12,$C186,D2_T,OFFSET(BG$131,,-$C186+1),0),),IFERROR(IF($C186=0,0,OFFSET(BG$131,,-$C186+1)/D2_T),0))</f>
        <v>0</v>
      </c>
      <c r="BI186" s="548">
        <f ca="1">IF('Clinic Model'!$P$16="Annuity",-IFERROR(PPMT(D2_I/12,$C186,D2_T,OFFSET(BH$131,,-$C186+1),0),),IFERROR(IF($C186=0,0,OFFSET(BH$131,,-$C186+1)/D2_T),0))</f>
        <v>0</v>
      </c>
      <c r="BJ186" s="548">
        <f ca="1">IF('Clinic Model'!$P$16="Annuity",-IFERROR(PPMT(D2_I/12,$C186,D2_T,OFFSET(BI$131,,-$C186+1),0),),IFERROR(IF($C186=0,0,OFFSET(BI$131,,-$C186+1)/D2_T),0))</f>
        <v>0</v>
      </c>
      <c r="BK186" s="548">
        <f ca="1">IF('Clinic Model'!$P$16="Annuity",-IFERROR(PPMT(D2_I/12,$C186,D2_T,OFFSET(BJ$131,,-$C186+1),0),),IFERROR(IF($C186=0,0,OFFSET(BJ$131,,-$C186+1)/D2_T),0))</f>
        <v>0</v>
      </c>
      <c r="BL186" s="548">
        <f ca="1">IF('Clinic Model'!$P$16="Annuity",-IFERROR(PPMT(D2_I/12,$C186,D2_T,OFFSET(BK$131,,-$C186+1),0),),IFERROR(IF($C186=0,0,OFFSET(BK$131,,-$C186+1)/D2_T),0))</f>
        <v>0</v>
      </c>
    </row>
    <row r="187" spans="1:64" ht="10.5" hidden="1" customHeight="1" outlineLevel="1" x14ac:dyDescent="0.3">
      <c r="A187" s="105"/>
      <c r="B187" s="504"/>
      <c r="C187" s="105">
        <f t="shared" si="13"/>
        <v>0</v>
      </c>
      <c r="E187" s="548">
        <f ca="1">IF('Clinic Model'!$P$16="Annuity",-IFERROR(PPMT(D2_I/12,$C187,D2_T,OFFSET(D$131,,-$C187+1),0),),IFERROR(IF($C187=0,0,OFFSET(D$131,,-$C187+1)/D2_T),0))</f>
        <v>0</v>
      </c>
      <c r="F187" s="548">
        <f ca="1">IF('Clinic Model'!$P$16="Annuity",-IFERROR(PPMT(D2_I/12,$C187,D2_T,OFFSET(E$131,,-$C187+1),0),),IFERROR(IF($C187=0,0,OFFSET(E$131,,-$C187+1)/D2_T),0))</f>
        <v>0</v>
      </c>
      <c r="G187" s="548">
        <f ca="1">IF('Clinic Model'!$P$16="Annuity",-IFERROR(PPMT(D2_I/12,$C187,D2_T,OFFSET(F$131,,-$C187+1),0),),IFERROR(IF($C187=0,0,OFFSET(F$131,,-$C187+1)/D2_T),0))</f>
        <v>0</v>
      </c>
      <c r="H187" s="548">
        <f ca="1">IF('Clinic Model'!$P$16="Annuity",-IFERROR(PPMT(D2_I/12,$C187,D2_T,OFFSET(G$131,,-$C187+1),0),),IFERROR(IF($C187=0,0,OFFSET(G$131,,-$C187+1)/D2_T),0))</f>
        <v>0</v>
      </c>
      <c r="I187" s="548">
        <f ca="1">IF('Clinic Model'!$P$16="Annuity",-IFERROR(PPMT(D2_I/12,$C187,D2_T,OFFSET(H$131,,-$C187+1),0),),IFERROR(IF($C187=0,0,OFFSET(H$131,,-$C187+1)/D2_T),0))</f>
        <v>0</v>
      </c>
      <c r="J187" s="548">
        <f ca="1">IF('Clinic Model'!$P$16="Annuity",-IFERROR(PPMT(D2_I/12,$C187,D2_T,OFFSET(I$131,,-$C187+1),0),),IFERROR(IF($C187=0,0,OFFSET(I$131,,-$C187+1)/D2_T),0))</f>
        <v>0</v>
      </c>
      <c r="K187" s="548">
        <f ca="1">IF('Clinic Model'!$P$16="Annuity",-IFERROR(PPMT(D2_I/12,$C187,D2_T,OFFSET(J$131,,-$C187+1),0),),IFERROR(IF($C187=0,0,OFFSET(J$131,,-$C187+1)/D2_T),0))</f>
        <v>0</v>
      </c>
      <c r="L187" s="548">
        <f ca="1">IF('Clinic Model'!$P$16="Annuity",-IFERROR(PPMT(D2_I/12,$C187,D2_T,OFFSET(K$131,,-$C187+1),0),),IFERROR(IF($C187=0,0,OFFSET(K$131,,-$C187+1)/D2_T),0))</f>
        <v>0</v>
      </c>
      <c r="M187" s="548">
        <f ca="1">IF('Clinic Model'!$P$16="Annuity",-IFERROR(PPMT(D2_I/12,$C187,D2_T,OFFSET(L$131,,-$C187+1),0),),IFERROR(IF($C187=0,0,OFFSET(L$131,,-$C187+1)/D2_T),0))</f>
        <v>0</v>
      </c>
      <c r="N187" s="548">
        <f ca="1">IF('Clinic Model'!$P$16="Annuity",-IFERROR(PPMT(D2_I/12,$C187,D2_T,OFFSET(M$131,,-$C187+1),0),),IFERROR(IF($C187=0,0,OFFSET(M$131,,-$C187+1)/D2_T),0))</f>
        <v>0</v>
      </c>
      <c r="O187" s="548">
        <f ca="1">IF('Clinic Model'!$P$16="Annuity",-IFERROR(PPMT(D2_I/12,$C187,D2_T,OFFSET(N$131,,-$C187+1),0),),IFERROR(IF($C187=0,0,OFFSET(N$131,,-$C187+1)/D2_T),0))</f>
        <v>0</v>
      </c>
      <c r="P187" s="548">
        <f ca="1">IF('Clinic Model'!$P$16="Annuity",-IFERROR(PPMT(D2_I/12,$C187,D2_T,OFFSET(O$131,,-$C187+1),0),),IFERROR(IF($C187=0,0,OFFSET(O$131,,-$C187+1)/D2_T),0))</f>
        <v>0</v>
      </c>
      <c r="Q187" s="548">
        <f ca="1">IF('Clinic Model'!$P$16="Annuity",-IFERROR(PPMT(D2_I/12,$C187,D2_T,OFFSET(P$131,,-$C187+1),0),),IFERROR(IF($C187=0,0,OFFSET(P$131,,-$C187+1)/D2_T),0))</f>
        <v>0</v>
      </c>
      <c r="R187" s="548">
        <f ca="1">IF('Clinic Model'!$P$16="Annuity",-IFERROR(PPMT(D2_I/12,$C187,D2_T,OFFSET(Q$131,,-$C187+1),0),),IFERROR(IF($C187=0,0,OFFSET(Q$131,,-$C187+1)/D2_T),0))</f>
        <v>0</v>
      </c>
      <c r="S187" s="548">
        <f ca="1">IF('Clinic Model'!$P$16="Annuity",-IFERROR(PPMT(D2_I/12,$C187,D2_T,OFFSET(R$131,,-$C187+1),0),),IFERROR(IF($C187=0,0,OFFSET(R$131,,-$C187+1)/D2_T),0))</f>
        <v>0</v>
      </c>
      <c r="T187" s="548">
        <f ca="1">IF('Clinic Model'!$P$16="Annuity",-IFERROR(PPMT(D2_I/12,$C187,D2_T,OFFSET(S$131,,-$C187+1),0),),IFERROR(IF($C187=0,0,OFFSET(S$131,,-$C187+1)/D2_T),0))</f>
        <v>0</v>
      </c>
      <c r="U187" s="548">
        <f ca="1">IF('Clinic Model'!$P$16="Annuity",-IFERROR(PPMT(D2_I/12,$C187,D2_T,OFFSET(T$131,,-$C187+1),0),),IFERROR(IF($C187=0,0,OFFSET(T$131,,-$C187+1)/D2_T),0))</f>
        <v>0</v>
      </c>
      <c r="V187" s="548">
        <f ca="1">IF('Clinic Model'!$P$16="Annuity",-IFERROR(PPMT(D2_I/12,$C187,D2_T,OFFSET(U$131,,-$C187+1),0),),IFERROR(IF($C187=0,0,OFFSET(U$131,,-$C187+1)/D2_T),0))</f>
        <v>0</v>
      </c>
      <c r="W187" s="548">
        <f ca="1">IF('Clinic Model'!$P$16="Annuity",-IFERROR(PPMT(D2_I/12,$C187,D2_T,OFFSET(V$131,,-$C187+1),0),),IFERROR(IF($C187=0,0,OFFSET(V$131,,-$C187+1)/D2_T),0))</f>
        <v>0</v>
      </c>
      <c r="X187" s="548">
        <f ca="1">IF('Clinic Model'!$P$16="Annuity",-IFERROR(PPMT(D2_I/12,$C187,D2_T,OFFSET(W$131,,-$C187+1),0),),IFERROR(IF($C187=0,0,OFFSET(W$131,,-$C187+1)/D2_T),0))</f>
        <v>0</v>
      </c>
      <c r="Y187" s="548">
        <f ca="1">IF('Clinic Model'!$P$16="Annuity",-IFERROR(PPMT(D2_I/12,$C187,D2_T,OFFSET(X$131,,-$C187+1),0),),IFERROR(IF($C187=0,0,OFFSET(X$131,,-$C187+1)/D2_T),0))</f>
        <v>0</v>
      </c>
      <c r="Z187" s="548">
        <f ca="1">IF('Clinic Model'!$P$16="Annuity",-IFERROR(PPMT(D2_I/12,$C187,D2_T,OFFSET(Y$131,,-$C187+1),0),),IFERROR(IF($C187=0,0,OFFSET(Y$131,,-$C187+1)/D2_T),0))</f>
        <v>0</v>
      </c>
      <c r="AA187" s="548">
        <f ca="1">IF('Clinic Model'!$P$16="Annuity",-IFERROR(PPMT(D2_I/12,$C187,D2_T,OFFSET(Z$131,,-$C187+1),0),),IFERROR(IF($C187=0,0,OFFSET(Z$131,,-$C187+1)/D2_T),0))</f>
        <v>0</v>
      </c>
      <c r="AB187" s="548">
        <f ca="1">IF('Clinic Model'!$P$16="Annuity",-IFERROR(PPMT(D2_I/12,$C187,D2_T,OFFSET(AA$131,,-$C187+1),0),),IFERROR(IF($C187=0,0,OFFSET(AA$131,,-$C187+1)/D2_T),0))</f>
        <v>0</v>
      </c>
      <c r="AC187" s="548">
        <f ca="1">IF('Clinic Model'!$P$16="Annuity",-IFERROR(PPMT(D2_I/12,$C187,D2_T,OFFSET(AB$131,,-$C187+1),0),),IFERROR(IF($C187=0,0,OFFSET(AB$131,,-$C187+1)/D2_T),0))</f>
        <v>0</v>
      </c>
      <c r="AD187" s="548">
        <f ca="1">IF('Clinic Model'!$P$16="Annuity",-IFERROR(PPMT(D2_I/12,$C187,D2_T,OFFSET(AC$131,,-$C187+1),0),),IFERROR(IF($C187=0,0,OFFSET(AC$131,,-$C187+1)/D2_T),0))</f>
        <v>0</v>
      </c>
      <c r="AE187" s="548">
        <f ca="1">IF('Clinic Model'!$P$16="Annuity",-IFERROR(PPMT(D2_I/12,$C187,D2_T,OFFSET(AD$131,,-$C187+1),0),),IFERROR(IF($C187=0,0,OFFSET(AD$131,,-$C187+1)/D2_T),0))</f>
        <v>0</v>
      </c>
      <c r="AF187" s="548">
        <f ca="1">IF('Clinic Model'!$P$16="Annuity",-IFERROR(PPMT(D2_I/12,$C187,D2_T,OFFSET(AE$131,,-$C187+1),0),),IFERROR(IF($C187=0,0,OFFSET(AE$131,,-$C187+1)/D2_T),0))</f>
        <v>0</v>
      </c>
      <c r="AG187" s="548">
        <f ca="1">IF('Clinic Model'!$P$16="Annuity",-IFERROR(PPMT(D2_I/12,$C187,D2_T,OFFSET(AF$131,,-$C187+1),0),),IFERROR(IF($C187=0,0,OFFSET(AF$131,,-$C187+1)/D2_T),0))</f>
        <v>0</v>
      </c>
      <c r="AH187" s="548">
        <f ca="1">IF('Clinic Model'!$P$16="Annuity",-IFERROR(PPMT(D2_I/12,$C187,D2_T,OFFSET(AG$131,,-$C187+1),0),),IFERROR(IF($C187=0,0,OFFSET(AG$131,,-$C187+1)/D2_T),0))</f>
        <v>0</v>
      </c>
      <c r="AI187" s="548">
        <f ca="1">IF('Clinic Model'!$P$16="Annuity",-IFERROR(PPMT(D2_I/12,$C187,D2_T,OFFSET(AH$131,,-$C187+1),0),),IFERROR(IF($C187=0,0,OFFSET(AH$131,,-$C187+1)/D2_T),0))</f>
        <v>0</v>
      </c>
      <c r="AJ187" s="548">
        <f ca="1">IF('Clinic Model'!$P$16="Annuity",-IFERROR(PPMT(D2_I/12,$C187,D2_T,OFFSET(AI$131,,-$C187+1),0),),IFERROR(IF($C187=0,0,OFFSET(AI$131,,-$C187+1)/D2_T),0))</f>
        <v>0</v>
      </c>
      <c r="AK187" s="548">
        <f ca="1">IF('Clinic Model'!$P$16="Annuity",-IFERROR(PPMT(D2_I/12,$C187,D2_T,OFFSET(AJ$131,,-$C187+1),0),),IFERROR(IF($C187=0,0,OFFSET(AJ$131,,-$C187+1)/D2_T),0))</f>
        <v>0</v>
      </c>
      <c r="AL187" s="548">
        <f ca="1">IF('Clinic Model'!$P$16="Annuity",-IFERROR(PPMT(D2_I/12,$C187,D2_T,OFFSET(AK$131,,-$C187+1),0),),IFERROR(IF($C187=0,0,OFFSET(AK$131,,-$C187+1)/D2_T),0))</f>
        <v>0</v>
      </c>
      <c r="AM187" s="548">
        <f ca="1">IF('Clinic Model'!$P$16="Annuity",-IFERROR(PPMT(D2_I/12,$C187,D2_T,OFFSET(AL$131,,-$C187+1),0),),IFERROR(IF($C187=0,0,OFFSET(AL$131,,-$C187+1)/D2_T),0))</f>
        <v>0</v>
      </c>
      <c r="AN187" s="548">
        <f ca="1">IF('Clinic Model'!$P$16="Annuity",-IFERROR(PPMT(D2_I/12,$C187,D2_T,OFFSET(AM$131,,-$C187+1),0),),IFERROR(IF($C187=0,0,OFFSET(AM$131,,-$C187+1)/D2_T),0))</f>
        <v>0</v>
      </c>
      <c r="AO187" s="548">
        <f ca="1">IF('Clinic Model'!$P$16="Annuity",-IFERROR(PPMT(D2_I/12,$C187,D2_T,OFFSET(AN$131,,-$C187+1),0),),IFERROR(IF($C187=0,0,OFFSET(AN$131,,-$C187+1)/D2_T),0))</f>
        <v>0</v>
      </c>
      <c r="AP187" s="548">
        <f ca="1">IF('Clinic Model'!$P$16="Annuity",-IFERROR(PPMT(D2_I/12,$C187,D2_T,OFFSET(AO$131,,-$C187+1),0),),IFERROR(IF($C187=0,0,OFFSET(AO$131,,-$C187+1)/D2_T),0))</f>
        <v>0</v>
      </c>
      <c r="AQ187" s="548">
        <f ca="1">IF('Clinic Model'!$P$16="Annuity",-IFERROR(PPMT(D2_I/12,$C187,D2_T,OFFSET(AP$131,,-$C187+1),0),),IFERROR(IF($C187=0,0,OFFSET(AP$131,,-$C187+1)/D2_T),0))</f>
        <v>0</v>
      </c>
      <c r="AR187" s="548">
        <f ca="1">IF('Clinic Model'!$P$16="Annuity",-IFERROR(PPMT(D2_I/12,$C187,D2_T,OFFSET(AQ$131,,-$C187+1),0),),IFERROR(IF($C187=0,0,OFFSET(AQ$131,,-$C187+1)/D2_T),0))</f>
        <v>0</v>
      </c>
      <c r="AS187" s="548">
        <f ca="1">IF('Clinic Model'!$P$16="Annuity",-IFERROR(PPMT(D2_I/12,$C187,D2_T,OFFSET(AR$131,,-$C187+1),0),),IFERROR(IF($C187=0,0,OFFSET(AR$131,,-$C187+1)/D2_T),0))</f>
        <v>0</v>
      </c>
      <c r="AT187" s="548">
        <f ca="1">IF('Clinic Model'!$P$16="Annuity",-IFERROR(PPMT(D2_I/12,$C187,D2_T,OFFSET(AS$131,,-$C187+1),0),),IFERROR(IF($C187=0,0,OFFSET(AS$131,,-$C187+1)/D2_T),0))</f>
        <v>0</v>
      </c>
      <c r="AU187" s="548">
        <f ca="1">IF('Clinic Model'!$P$16="Annuity",-IFERROR(PPMT(D2_I/12,$C187,D2_T,OFFSET(AT$131,,-$C187+1),0),),IFERROR(IF($C187=0,0,OFFSET(AT$131,,-$C187+1)/D2_T),0))</f>
        <v>0</v>
      </c>
      <c r="AV187" s="548">
        <f ca="1">IF('Clinic Model'!$P$16="Annuity",-IFERROR(PPMT(D2_I/12,$C187,D2_T,OFFSET(AU$131,,-$C187+1),0),),IFERROR(IF($C187=0,0,OFFSET(AU$131,,-$C187+1)/D2_T),0))</f>
        <v>0</v>
      </c>
      <c r="AW187" s="548">
        <f ca="1">IF('Clinic Model'!$P$16="Annuity",-IFERROR(PPMT(D2_I/12,$C187,D2_T,OFFSET(AV$131,,-$C187+1),0),),IFERROR(IF($C187=0,0,OFFSET(AV$131,,-$C187+1)/D2_T),0))</f>
        <v>0</v>
      </c>
      <c r="AX187" s="548">
        <f ca="1">IF('Clinic Model'!$P$16="Annuity",-IFERROR(PPMT(D2_I/12,$C187,D2_T,OFFSET(AW$131,,-$C187+1),0),),IFERROR(IF($C187=0,0,OFFSET(AW$131,,-$C187+1)/D2_T),0))</f>
        <v>0</v>
      </c>
      <c r="AY187" s="548">
        <f ca="1">IF('Clinic Model'!$P$16="Annuity",-IFERROR(PPMT(D2_I/12,$C187,D2_T,OFFSET(AX$131,,-$C187+1),0),),IFERROR(IF($C187=0,0,OFFSET(AX$131,,-$C187+1)/D2_T),0))</f>
        <v>0</v>
      </c>
      <c r="AZ187" s="548">
        <f ca="1">IF('Clinic Model'!$P$16="Annuity",-IFERROR(PPMT(D2_I/12,$C187,D2_T,OFFSET(AY$131,,-$C187+1),0),),IFERROR(IF($C187=0,0,OFFSET(AY$131,,-$C187+1)/D2_T),0))</f>
        <v>0</v>
      </c>
      <c r="BA187" s="548">
        <f ca="1">IF('Clinic Model'!$P$16="Annuity",-IFERROR(PPMT(D2_I/12,$C187,D2_T,OFFSET(AZ$131,,-$C187+1),0),),IFERROR(IF($C187=0,0,OFFSET(AZ$131,,-$C187+1)/D2_T),0))</f>
        <v>0</v>
      </c>
      <c r="BB187" s="548">
        <f ca="1">IF('Clinic Model'!$P$16="Annuity",-IFERROR(PPMT(D2_I/12,$C187,D2_T,OFFSET(BA$131,,-$C187+1),0),),IFERROR(IF($C187=0,0,OFFSET(BA$131,,-$C187+1)/D2_T),0))</f>
        <v>0</v>
      </c>
      <c r="BC187" s="548">
        <f ca="1">IF('Clinic Model'!$P$16="Annuity",-IFERROR(PPMT(D2_I/12,$C187,D2_T,OFFSET(BB$131,,-$C187+1),0),),IFERROR(IF($C187=0,0,OFFSET(BB$131,,-$C187+1)/D2_T),0))</f>
        <v>0</v>
      </c>
      <c r="BD187" s="548">
        <f ca="1">IF('Clinic Model'!$P$16="Annuity",-IFERROR(PPMT(D2_I/12,$C187,D2_T,OFFSET(BC$131,,-$C187+1),0),),IFERROR(IF($C187=0,0,OFFSET(BC$131,,-$C187+1)/D2_T),0))</f>
        <v>0</v>
      </c>
      <c r="BE187" s="548">
        <f ca="1">IF('Clinic Model'!$P$16="Annuity",-IFERROR(PPMT(D2_I/12,$C187,D2_T,OFFSET(BD$131,,-$C187+1),0),),IFERROR(IF($C187=0,0,OFFSET(BD$131,,-$C187+1)/D2_T),0))</f>
        <v>0</v>
      </c>
      <c r="BF187" s="548">
        <f ca="1">IF('Clinic Model'!$P$16="Annuity",-IFERROR(PPMT(D2_I/12,$C187,D2_T,OFFSET(BE$131,,-$C187+1),0),),IFERROR(IF($C187=0,0,OFFSET(BE$131,,-$C187+1)/D2_T),0))</f>
        <v>0</v>
      </c>
      <c r="BG187" s="548">
        <f ca="1">IF('Clinic Model'!$P$16="Annuity",-IFERROR(PPMT(D2_I/12,$C187,D2_T,OFFSET(BF$131,,-$C187+1),0),),IFERROR(IF($C187=0,0,OFFSET(BF$131,,-$C187+1)/D2_T),0))</f>
        <v>0</v>
      </c>
      <c r="BH187" s="548">
        <f ca="1">IF('Clinic Model'!$P$16="Annuity",-IFERROR(PPMT(D2_I/12,$C187,D2_T,OFFSET(BG$131,,-$C187+1),0),),IFERROR(IF($C187=0,0,OFFSET(BG$131,,-$C187+1)/D2_T),0))</f>
        <v>0</v>
      </c>
      <c r="BI187" s="548">
        <f ca="1">IF('Clinic Model'!$P$16="Annuity",-IFERROR(PPMT(D2_I/12,$C187,D2_T,OFFSET(BH$131,,-$C187+1),0),),IFERROR(IF($C187=0,0,OFFSET(BH$131,,-$C187+1)/D2_T),0))</f>
        <v>0</v>
      </c>
      <c r="BJ187" s="548">
        <f ca="1">IF('Clinic Model'!$P$16="Annuity",-IFERROR(PPMT(D2_I/12,$C187,D2_T,OFFSET(BI$131,,-$C187+1),0),),IFERROR(IF($C187=0,0,OFFSET(BI$131,,-$C187+1)/D2_T),0))</f>
        <v>0</v>
      </c>
      <c r="BK187" s="548">
        <f ca="1">IF('Clinic Model'!$P$16="Annuity",-IFERROR(PPMT(D2_I/12,$C187,D2_T,OFFSET(BJ$131,,-$C187+1),0),),IFERROR(IF($C187=0,0,OFFSET(BJ$131,,-$C187+1)/D2_T),0))</f>
        <v>0</v>
      </c>
      <c r="BL187" s="548">
        <f ca="1">IF('Clinic Model'!$P$16="Annuity",-IFERROR(PPMT(D2_I/12,$C187,D2_T,OFFSET(BK$131,,-$C187+1),0),),IFERROR(IF($C187=0,0,OFFSET(BK$131,,-$C187+1)/D2_T),0))</f>
        <v>0</v>
      </c>
    </row>
    <row r="188" spans="1:64" ht="10.5" hidden="1" customHeight="1" outlineLevel="1" x14ac:dyDescent="0.3">
      <c r="A188" s="105"/>
      <c r="B188" s="504"/>
      <c r="C188" s="105">
        <f t="shared" si="13"/>
        <v>0</v>
      </c>
      <c r="E188" s="548">
        <f ca="1">IF('Clinic Model'!$P$16="Annuity",-IFERROR(PPMT(D2_I/12,$C188,D2_T,OFFSET(D$131,,-$C188+1),0),),IFERROR(IF($C188=0,0,OFFSET(D$131,,-$C188+1)/D2_T),0))</f>
        <v>0</v>
      </c>
      <c r="F188" s="548">
        <f ca="1">IF('Clinic Model'!$P$16="Annuity",-IFERROR(PPMT(D2_I/12,$C188,D2_T,OFFSET(E$131,,-$C188+1),0),),IFERROR(IF($C188=0,0,OFFSET(E$131,,-$C188+1)/D2_T),0))</f>
        <v>0</v>
      </c>
      <c r="G188" s="548">
        <f ca="1">IF('Clinic Model'!$P$16="Annuity",-IFERROR(PPMT(D2_I/12,$C188,D2_T,OFFSET(F$131,,-$C188+1),0),),IFERROR(IF($C188=0,0,OFFSET(F$131,,-$C188+1)/D2_T),0))</f>
        <v>0</v>
      </c>
      <c r="H188" s="548">
        <f ca="1">IF('Clinic Model'!$P$16="Annuity",-IFERROR(PPMT(D2_I/12,$C188,D2_T,OFFSET(G$131,,-$C188+1),0),),IFERROR(IF($C188=0,0,OFFSET(G$131,,-$C188+1)/D2_T),0))</f>
        <v>0</v>
      </c>
      <c r="I188" s="548">
        <f ca="1">IF('Clinic Model'!$P$16="Annuity",-IFERROR(PPMT(D2_I/12,$C188,D2_T,OFFSET(H$131,,-$C188+1),0),),IFERROR(IF($C188=0,0,OFFSET(H$131,,-$C188+1)/D2_T),0))</f>
        <v>0</v>
      </c>
      <c r="J188" s="548">
        <f ca="1">IF('Clinic Model'!$P$16="Annuity",-IFERROR(PPMT(D2_I/12,$C188,D2_T,OFFSET(I$131,,-$C188+1),0),),IFERROR(IF($C188=0,0,OFFSET(I$131,,-$C188+1)/D2_T),0))</f>
        <v>0</v>
      </c>
      <c r="K188" s="548">
        <f ca="1">IF('Clinic Model'!$P$16="Annuity",-IFERROR(PPMT(D2_I/12,$C188,D2_T,OFFSET(J$131,,-$C188+1),0),),IFERROR(IF($C188=0,0,OFFSET(J$131,,-$C188+1)/D2_T),0))</f>
        <v>0</v>
      </c>
      <c r="L188" s="548">
        <f ca="1">IF('Clinic Model'!$P$16="Annuity",-IFERROR(PPMT(D2_I/12,$C188,D2_T,OFFSET(K$131,,-$C188+1),0),),IFERROR(IF($C188=0,0,OFFSET(K$131,,-$C188+1)/D2_T),0))</f>
        <v>0</v>
      </c>
      <c r="M188" s="548">
        <f ca="1">IF('Clinic Model'!$P$16="Annuity",-IFERROR(PPMT(D2_I/12,$C188,D2_T,OFFSET(L$131,,-$C188+1),0),),IFERROR(IF($C188=0,0,OFFSET(L$131,,-$C188+1)/D2_T),0))</f>
        <v>0</v>
      </c>
      <c r="N188" s="548">
        <f ca="1">IF('Clinic Model'!$P$16="Annuity",-IFERROR(PPMT(D2_I/12,$C188,D2_T,OFFSET(M$131,,-$C188+1),0),),IFERROR(IF($C188=0,0,OFFSET(M$131,,-$C188+1)/D2_T),0))</f>
        <v>0</v>
      </c>
      <c r="O188" s="548">
        <f ca="1">IF('Clinic Model'!$P$16="Annuity",-IFERROR(PPMT(D2_I/12,$C188,D2_T,OFFSET(N$131,,-$C188+1),0),),IFERROR(IF($C188=0,0,OFFSET(N$131,,-$C188+1)/D2_T),0))</f>
        <v>0</v>
      </c>
      <c r="P188" s="548">
        <f ca="1">IF('Clinic Model'!$P$16="Annuity",-IFERROR(PPMT(D2_I/12,$C188,D2_T,OFFSET(O$131,,-$C188+1),0),),IFERROR(IF($C188=0,0,OFFSET(O$131,,-$C188+1)/D2_T),0))</f>
        <v>0</v>
      </c>
      <c r="Q188" s="548">
        <f ca="1">IF('Clinic Model'!$P$16="Annuity",-IFERROR(PPMT(D2_I/12,$C188,D2_T,OFFSET(P$131,,-$C188+1),0),),IFERROR(IF($C188=0,0,OFFSET(P$131,,-$C188+1)/D2_T),0))</f>
        <v>0</v>
      </c>
      <c r="R188" s="548">
        <f ca="1">IF('Clinic Model'!$P$16="Annuity",-IFERROR(PPMT(D2_I/12,$C188,D2_T,OFFSET(Q$131,,-$C188+1),0),),IFERROR(IF($C188=0,0,OFFSET(Q$131,,-$C188+1)/D2_T),0))</f>
        <v>0</v>
      </c>
      <c r="S188" s="548">
        <f ca="1">IF('Clinic Model'!$P$16="Annuity",-IFERROR(PPMT(D2_I/12,$C188,D2_T,OFFSET(R$131,,-$C188+1),0),),IFERROR(IF($C188=0,0,OFFSET(R$131,,-$C188+1)/D2_T),0))</f>
        <v>0</v>
      </c>
      <c r="T188" s="548">
        <f ca="1">IF('Clinic Model'!$P$16="Annuity",-IFERROR(PPMT(D2_I/12,$C188,D2_T,OFFSET(S$131,,-$C188+1),0),),IFERROR(IF($C188=0,0,OFFSET(S$131,,-$C188+1)/D2_T),0))</f>
        <v>0</v>
      </c>
      <c r="U188" s="548">
        <f ca="1">IF('Clinic Model'!$P$16="Annuity",-IFERROR(PPMT(D2_I/12,$C188,D2_T,OFFSET(T$131,,-$C188+1),0),),IFERROR(IF($C188=0,0,OFFSET(T$131,,-$C188+1)/D2_T),0))</f>
        <v>0</v>
      </c>
      <c r="V188" s="548">
        <f ca="1">IF('Clinic Model'!$P$16="Annuity",-IFERROR(PPMT(D2_I/12,$C188,D2_T,OFFSET(U$131,,-$C188+1),0),),IFERROR(IF($C188=0,0,OFFSET(U$131,,-$C188+1)/D2_T),0))</f>
        <v>0</v>
      </c>
      <c r="W188" s="548">
        <f ca="1">IF('Clinic Model'!$P$16="Annuity",-IFERROR(PPMT(D2_I/12,$C188,D2_T,OFFSET(V$131,,-$C188+1),0),),IFERROR(IF($C188=0,0,OFFSET(V$131,,-$C188+1)/D2_T),0))</f>
        <v>0</v>
      </c>
      <c r="X188" s="548">
        <f ca="1">IF('Clinic Model'!$P$16="Annuity",-IFERROR(PPMT(D2_I/12,$C188,D2_T,OFFSET(W$131,,-$C188+1),0),),IFERROR(IF($C188=0,0,OFFSET(W$131,,-$C188+1)/D2_T),0))</f>
        <v>0</v>
      </c>
      <c r="Y188" s="548">
        <f ca="1">IF('Clinic Model'!$P$16="Annuity",-IFERROR(PPMT(D2_I/12,$C188,D2_T,OFFSET(X$131,,-$C188+1),0),),IFERROR(IF($C188=0,0,OFFSET(X$131,,-$C188+1)/D2_T),0))</f>
        <v>0</v>
      </c>
      <c r="Z188" s="548">
        <f ca="1">IF('Clinic Model'!$P$16="Annuity",-IFERROR(PPMT(D2_I/12,$C188,D2_T,OFFSET(Y$131,,-$C188+1),0),),IFERROR(IF($C188=0,0,OFFSET(Y$131,,-$C188+1)/D2_T),0))</f>
        <v>0</v>
      </c>
      <c r="AA188" s="548">
        <f ca="1">IF('Clinic Model'!$P$16="Annuity",-IFERROR(PPMT(D2_I/12,$C188,D2_T,OFFSET(Z$131,,-$C188+1),0),),IFERROR(IF($C188=0,0,OFFSET(Z$131,,-$C188+1)/D2_T),0))</f>
        <v>0</v>
      </c>
      <c r="AB188" s="548">
        <f ca="1">IF('Clinic Model'!$P$16="Annuity",-IFERROR(PPMT(D2_I/12,$C188,D2_T,OFFSET(AA$131,,-$C188+1),0),),IFERROR(IF($C188=0,0,OFFSET(AA$131,,-$C188+1)/D2_T),0))</f>
        <v>0</v>
      </c>
      <c r="AC188" s="548">
        <f ca="1">IF('Clinic Model'!$P$16="Annuity",-IFERROR(PPMT(D2_I/12,$C188,D2_T,OFFSET(AB$131,,-$C188+1),0),),IFERROR(IF($C188=0,0,OFFSET(AB$131,,-$C188+1)/D2_T),0))</f>
        <v>0</v>
      </c>
      <c r="AD188" s="548">
        <f ca="1">IF('Clinic Model'!$P$16="Annuity",-IFERROR(PPMT(D2_I/12,$C188,D2_T,OFFSET(AC$131,,-$C188+1),0),),IFERROR(IF($C188=0,0,OFFSET(AC$131,,-$C188+1)/D2_T),0))</f>
        <v>0</v>
      </c>
      <c r="AE188" s="548">
        <f ca="1">IF('Clinic Model'!$P$16="Annuity",-IFERROR(PPMT(D2_I/12,$C188,D2_T,OFFSET(AD$131,,-$C188+1),0),),IFERROR(IF($C188=0,0,OFFSET(AD$131,,-$C188+1)/D2_T),0))</f>
        <v>0</v>
      </c>
      <c r="AF188" s="548">
        <f ca="1">IF('Clinic Model'!$P$16="Annuity",-IFERROR(PPMT(D2_I/12,$C188,D2_T,OFFSET(AE$131,,-$C188+1),0),),IFERROR(IF($C188=0,0,OFFSET(AE$131,,-$C188+1)/D2_T),0))</f>
        <v>0</v>
      </c>
      <c r="AG188" s="548">
        <f ca="1">IF('Clinic Model'!$P$16="Annuity",-IFERROR(PPMT(D2_I/12,$C188,D2_T,OFFSET(AF$131,,-$C188+1),0),),IFERROR(IF($C188=0,0,OFFSET(AF$131,,-$C188+1)/D2_T),0))</f>
        <v>0</v>
      </c>
      <c r="AH188" s="548">
        <f ca="1">IF('Clinic Model'!$P$16="Annuity",-IFERROR(PPMT(D2_I/12,$C188,D2_T,OFFSET(AG$131,,-$C188+1),0),),IFERROR(IF($C188=0,0,OFFSET(AG$131,,-$C188+1)/D2_T),0))</f>
        <v>0</v>
      </c>
      <c r="AI188" s="548">
        <f ca="1">IF('Clinic Model'!$P$16="Annuity",-IFERROR(PPMT(D2_I/12,$C188,D2_T,OFFSET(AH$131,,-$C188+1),0),),IFERROR(IF($C188=0,0,OFFSET(AH$131,,-$C188+1)/D2_T),0))</f>
        <v>0</v>
      </c>
      <c r="AJ188" s="548">
        <f ca="1">IF('Clinic Model'!$P$16="Annuity",-IFERROR(PPMT(D2_I/12,$C188,D2_T,OFFSET(AI$131,,-$C188+1),0),),IFERROR(IF($C188=0,0,OFFSET(AI$131,,-$C188+1)/D2_T),0))</f>
        <v>0</v>
      </c>
      <c r="AK188" s="548">
        <f ca="1">IF('Clinic Model'!$P$16="Annuity",-IFERROR(PPMT(D2_I/12,$C188,D2_T,OFFSET(AJ$131,,-$C188+1),0),),IFERROR(IF($C188=0,0,OFFSET(AJ$131,,-$C188+1)/D2_T),0))</f>
        <v>0</v>
      </c>
      <c r="AL188" s="548">
        <f ca="1">IF('Clinic Model'!$P$16="Annuity",-IFERROR(PPMT(D2_I/12,$C188,D2_T,OFFSET(AK$131,,-$C188+1),0),),IFERROR(IF($C188=0,0,OFFSET(AK$131,,-$C188+1)/D2_T),0))</f>
        <v>0</v>
      </c>
      <c r="AM188" s="548">
        <f ca="1">IF('Clinic Model'!$P$16="Annuity",-IFERROR(PPMT(D2_I/12,$C188,D2_T,OFFSET(AL$131,,-$C188+1),0),),IFERROR(IF($C188=0,0,OFFSET(AL$131,,-$C188+1)/D2_T),0))</f>
        <v>0</v>
      </c>
      <c r="AN188" s="548">
        <f ca="1">IF('Clinic Model'!$P$16="Annuity",-IFERROR(PPMT(D2_I/12,$C188,D2_T,OFFSET(AM$131,,-$C188+1),0),),IFERROR(IF($C188=0,0,OFFSET(AM$131,,-$C188+1)/D2_T),0))</f>
        <v>0</v>
      </c>
      <c r="AO188" s="548">
        <f ca="1">IF('Clinic Model'!$P$16="Annuity",-IFERROR(PPMT(D2_I/12,$C188,D2_T,OFFSET(AN$131,,-$C188+1),0),),IFERROR(IF($C188=0,0,OFFSET(AN$131,,-$C188+1)/D2_T),0))</f>
        <v>0</v>
      </c>
      <c r="AP188" s="548">
        <f ca="1">IF('Clinic Model'!$P$16="Annuity",-IFERROR(PPMT(D2_I/12,$C188,D2_T,OFFSET(AO$131,,-$C188+1),0),),IFERROR(IF($C188=0,0,OFFSET(AO$131,,-$C188+1)/D2_T),0))</f>
        <v>0</v>
      </c>
      <c r="AQ188" s="548">
        <f ca="1">IF('Clinic Model'!$P$16="Annuity",-IFERROR(PPMT(D2_I/12,$C188,D2_T,OFFSET(AP$131,,-$C188+1),0),),IFERROR(IF($C188=0,0,OFFSET(AP$131,,-$C188+1)/D2_T),0))</f>
        <v>0</v>
      </c>
      <c r="AR188" s="548">
        <f ca="1">IF('Clinic Model'!$P$16="Annuity",-IFERROR(PPMT(D2_I/12,$C188,D2_T,OFFSET(AQ$131,,-$C188+1),0),),IFERROR(IF($C188=0,0,OFFSET(AQ$131,,-$C188+1)/D2_T),0))</f>
        <v>0</v>
      </c>
      <c r="AS188" s="548">
        <f ca="1">IF('Clinic Model'!$P$16="Annuity",-IFERROR(PPMT(D2_I/12,$C188,D2_T,OFFSET(AR$131,,-$C188+1),0),),IFERROR(IF($C188=0,0,OFFSET(AR$131,,-$C188+1)/D2_T),0))</f>
        <v>0</v>
      </c>
      <c r="AT188" s="548">
        <f ca="1">IF('Clinic Model'!$P$16="Annuity",-IFERROR(PPMT(D2_I/12,$C188,D2_T,OFFSET(AS$131,,-$C188+1),0),),IFERROR(IF($C188=0,0,OFFSET(AS$131,,-$C188+1)/D2_T),0))</f>
        <v>0</v>
      </c>
      <c r="AU188" s="548">
        <f ca="1">IF('Clinic Model'!$P$16="Annuity",-IFERROR(PPMT(D2_I/12,$C188,D2_T,OFFSET(AT$131,,-$C188+1),0),),IFERROR(IF($C188=0,0,OFFSET(AT$131,,-$C188+1)/D2_T),0))</f>
        <v>0</v>
      </c>
      <c r="AV188" s="548">
        <f ca="1">IF('Clinic Model'!$P$16="Annuity",-IFERROR(PPMT(D2_I/12,$C188,D2_T,OFFSET(AU$131,,-$C188+1),0),),IFERROR(IF($C188=0,0,OFFSET(AU$131,,-$C188+1)/D2_T),0))</f>
        <v>0</v>
      </c>
      <c r="AW188" s="548">
        <f ca="1">IF('Clinic Model'!$P$16="Annuity",-IFERROR(PPMT(D2_I/12,$C188,D2_T,OFFSET(AV$131,,-$C188+1),0),),IFERROR(IF($C188=0,0,OFFSET(AV$131,,-$C188+1)/D2_T),0))</f>
        <v>0</v>
      </c>
      <c r="AX188" s="548">
        <f ca="1">IF('Clinic Model'!$P$16="Annuity",-IFERROR(PPMT(D2_I/12,$C188,D2_T,OFFSET(AW$131,,-$C188+1),0),),IFERROR(IF($C188=0,0,OFFSET(AW$131,,-$C188+1)/D2_T),0))</f>
        <v>0</v>
      </c>
      <c r="AY188" s="548">
        <f ca="1">IF('Clinic Model'!$P$16="Annuity",-IFERROR(PPMT(D2_I/12,$C188,D2_T,OFFSET(AX$131,,-$C188+1),0),),IFERROR(IF($C188=0,0,OFFSET(AX$131,,-$C188+1)/D2_T),0))</f>
        <v>0</v>
      </c>
      <c r="AZ188" s="548">
        <f ca="1">IF('Clinic Model'!$P$16="Annuity",-IFERROR(PPMT(D2_I/12,$C188,D2_T,OFFSET(AY$131,,-$C188+1),0),),IFERROR(IF($C188=0,0,OFFSET(AY$131,,-$C188+1)/D2_T),0))</f>
        <v>0</v>
      </c>
      <c r="BA188" s="548">
        <f ca="1">IF('Clinic Model'!$P$16="Annuity",-IFERROR(PPMT(D2_I/12,$C188,D2_T,OFFSET(AZ$131,,-$C188+1),0),),IFERROR(IF($C188=0,0,OFFSET(AZ$131,,-$C188+1)/D2_T),0))</f>
        <v>0</v>
      </c>
      <c r="BB188" s="548">
        <f ca="1">IF('Clinic Model'!$P$16="Annuity",-IFERROR(PPMT(D2_I/12,$C188,D2_T,OFFSET(BA$131,,-$C188+1),0),),IFERROR(IF($C188=0,0,OFFSET(BA$131,,-$C188+1)/D2_T),0))</f>
        <v>0</v>
      </c>
      <c r="BC188" s="548">
        <f ca="1">IF('Clinic Model'!$P$16="Annuity",-IFERROR(PPMT(D2_I/12,$C188,D2_T,OFFSET(BB$131,,-$C188+1),0),),IFERROR(IF($C188=0,0,OFFSET(BB$131,,-$C188+1)/D2_T),0))</f>
        <v>0</v>
      </c>
      <c r="BD188" s="548">
        <f ca="1">IF('Clinic Model'!$P$16="Annuity",-IFERROR(PPMT(D2_I/12,$C188,D2_T,OFFSET(BC$131,,-$C188+1),0),),IFERROR(IF($C188=0,0,OFFSET(BC$131,,-$C188+1)/D2_T),0))</f>
        <v>0</v>
      </c>
      <c r="BE188" s="548">
        <f ca="1">IF('Clinic Model'!$P$16="Annuity",-IFERROR(PPMT(D2_I/12,$C188,D2_T,OFFSET(BD$131,,-$C188+1),0),),IFERROR(IF($C188=0,0,OFFSET(BD$131,,-$C188+1)/D2_T),0))</f>
        <v>0</v>
      </c>
      <c r="BF188" s="548">
        <f ca="1">IF('Clinic Model'!$P$16="Annuity",-IFERROR(PPMT(D2_I/12,$C188,D2_T,OFFSET(BE$131,,-$C188+1),0),),IFERROR(IF($C188=0,0,OFFSET(BE$131,,-$C188+1)/D2_T),0))</f>
        <v>0</v>
      </c>
      <c r="BG188" s="548">
        <f ca="1">IF('Clinic Model'!$P$16="Annuity",-IFERROR(PPMT(D2_I/12,$C188,D2_T,OFFSET(BF$131,,-$C188+1),0),),IFERROR(IF($C188=0,0,OFFSET(BF$131,,-$C188+1)/D2_T),0))</f>
        <v>0</v>
      </c>
      <c r="BH188" s="548">
        <f ca="1">IF('Clinic Model'!$P$16="Annuity",-IFERROR(PPMT(D2_I/12,$C188,D2_T,OFFSET(BG$131,,-$C188+1),0),),IFERROR(IF($C188=0,0,OFFSET(BG$131,,-$C188+1)/D2_T),0))</f>
        <v>0</v>
      </c>
      <c r="BI188" s="548">
        <f ca="1">IF('Clinic Model'!$P$16="Annuity",-IFERROR(PPMT(D2_I/12,$C188,D2_T,OFFSET(BH$131,,-$C188+1),0),),IFERROR(IF($C188=0,0,OFFSET(BH$131,,-$C188+1)/D2_T),0))</f>
        <v>0</v>
      </c>
      <c r="BJ188" s="548">
        <f ca="1">IF('Clinic Model'!$P$16="Annuity",-IFERROR(PPMT(D2_I/12,$C188,D2_T,OFFSET(BI$131,,-$C188+1),0),),IFERROR(IF($C188=0,0,OFFSET(BI$131,,-$C188+1)/D2_T),0))</f>
        <v>0</v>
      </c>
      <c r="BK188" s="548">
        <f ca="1">IF('Clinic Model'!$P$16="Annuity",-IFERROR(PPMT(D2_I/12,$C188,D2_T,OFFSET(BJ$131,,-$C188+1),0),),IFERROR(IF($C188=0,0,OFFSET(BJ$131,,-$C188+1)/D2_T),0))</f>
        <v>0</v>
      </c>
      <c r="BL188" s="548">
        <f ca="1">IF('Clinic Model'!$P$16="Annuity",-IFERROR(PPMT(D2_I/12,$C188,D2_T,OFFSET(BK$131,,-$C188+1),0),),IFERROR(IF($C188=0,0,OFFSET(BK$131,,-$C188+1)/D2_T),0))</f>
        <v>0</v>
      </c>
    </row>
    <row r="189" spans="1:64" ht="10.5" hidden="1" customHeight="1" outlineLevel="1" x14ac:dyDescent="0.3">
      <c r="A189" s="105"/>
      <c r="B189" s="504"/>
      <c r="C189" s="105">
        <f t="shared" si="13"/>
        <v>0</v>
      </c>
      <c r="E189" s="548">
        <f ca="1">IF('Clinic Model'!$P$16="Annuity",-IFERROR(PPMT(D2_I/12,$C189,D2_T,OFFSET(D$131,,-$C189+1),0),),IFERROR(IF($C189=0,0,OFFSET(D$131,,-$C189+1)/D2_T),0))</f>
        <v>0</v>
      </c>
      <c r="F189" s="548">
        <f ca="1">IF('Clinic Model'!$P$16="Annuity",-IFERROR(PPMT(D2_I/12,$C189,D2_T,OFFSET(E$131,,-$C189+1),0),),IFERROR(IF($C189=0,0,OFFSET(E$131,,-$C189+1)/D2_T),0))</f>
        <v>0</v>
      </c>
      <c r="G189" s="548">
        <f ca="1">IF('Clinic Model'!$P$16="Annuity",-IFERROR(PPMT(D2_I/12,$C189,D2_T,OFFSET(F$131,,-$C189+1),0),),IFERROR(IF($C189=0,0,OFFSET(F$131,,-$C189+1)/D2_T),0))</f>
        <v>0</v>
      </c>
      <c r="H189" s="548">
        <f ca="1">IF('Clinic Model'!$P$16="Annuity",-IFERROR(PPMT(D2_I/12,$C189,D2_T,OFFSET(G$131,,-$C189+1),0),),IFERROR(IF($C189=0,0,OFFSET(G$131,,-$C189+1)/D2_T),0))</f>
        <v>0</v>
      </c>
      <c r="I189" s="548">
        <f ca="1">IF('Clinic Model'!$P$16="Annuity",-IFERROR(PPMT(D2_I/12,$C189,D2_T,OFFSET(H$131,,-$C189+1),0),),IFERROR(IF($C189=0,0,OFFSET(H$131,,-$C189+1)/D2_T),0))</f>
        <v>0</v>
      </c>
      <c r="J189" s="548">
        <f ca="1">IF('Clinic Model'!$P$16="Annuity",-IFERROR(PPMT(D2_I/12,$C189,D2_T,OFFSET(I$131,,-$C189+1),0),),IFERROR(IF($C189=0,0,OFFSET(I$131,,-$C189+1)/D2_T),0))</f>
        <v>0</v>
      </c>
      <c r="K189" s="548">
        <f ca="1">IF('Clinic Model'!$P$16="Annuity",-IFERROR(PPMT(D2_I/12,$C189,D2_T,OFFSET(J$131,,-$C189+1),0),),IFERROR(IF($C189=0,0,OFFSET(J$131,,-$C189+1)/D2_T),0))</f>
        <v>0</v>
      </c>
      <c r="L189" s="548">
        <f ca="1">IF('Clinic Model'!$P$16="Annuity",-IFERROR(PPMT(D2_I/12,$C189,D2_T,OFFSET(K$131,,-$C189+1),0),),IFERROR(IF($C189=0,0,OFFSET(K$131,,-$C189+1)/D2_T),0))</f>
        <v>0</v>
      </c>
      <c r="M189" s="548">
        <f ca="1">IF('Clinic Model'!$P$16="Annuity",-IFERROR(PPMT(D2_I/12,$C189,D2_T,OFFSET(L$131,,-$C189+1),0),),IFERROR(IF($C189=0,0,OFFSET(L$131,,-$C189+1)/D2_T),0))</f>
        <v>0</v>
      </c>
      <c r="N189" s="548">
        <f ca="1">IF('Clinic Model'!$P$16="Annuity",-IFERROR(PPMT(D2_I/12,$C189,D2_T,OFFSET(M$131,,-$C189+1),0),),IFERROR(IF($C189=0,0,OFFSET(M$131,,-$C189+1)/D2_T),0))</f>
        <v>0</v>
      </c>
      <c r="O189" s="548">
        <f ca="1">IF('Clinic Model'!$P$16="Annuity",-IFERROR(PPMT(D2_I/12,$C189,D2_T,OFFSET(N$131,,-$C189+1),0),),IFERROR(IF($C189=0,0,OFFSET(N$131,,-$C189+1)/D2_T),0))</f>
        <v>0</v>
      </c>
      <c r="P189" s="548">
        <f ca="1">IF('Clinic Model'!$P$16="Annuity",-IFERROR(PPMT(D2_I/12,$C189,D2_T,OFFSET(O$131,,-$C189+1),0),),IFERROR(IF($C189=0,0,OFFSET(O$131,,-$C189+1)/D2_T),0))</f>
        <v>0</v>
      </c>
      <c r="Q189" s="548">
        <f ca="1">IF('Clinic Model'!$P$16="Annuity",-IFERROR(PPMT(D2_I/12,$C189,D2_T,OFFSET(P$131,,-$C189+1),0),),IFERROR(IF($C189=0,0,OFFSET(P$131,,-$C189+1)/D2_T),0))</f>
        <v>0</v>
      </c>
      <c r="R189" s="548">
        <f ca="1">IF('Clinic Model'!$P$16="Annuity",-IFERROR(PPMT(D2_I/12,$C189,D2_T,OFFSET(Q$131,,-$C189+1),0),),IFERROR(IF($C189=0,0,OFFSET(Q$131,,-$C189+1)/D2_T),0))</f>
        <v>0</v>
      </c>
      <c r="S189" s="548">
        <f ca="1">IF('Clinic Model'!$P$16="Annuity",-IFERROR(PPMT(D2_I/12,$C189,D2_T,OFFSET(R$131,,-$C189+1),0),),IFERROR(IF($C189=0,0,OFFSET(R$131,,-$C189+1)/D2_T),0))</f>
        <v>0</v>
      </c>
      <c r="T189" s="548">
        <f ca="1">IF('Clinic Model'!$P$16="Annuity",-IFERROR(PPMT(D2_I/12,$C189,D2_T,OFFSET(S$131,,-$C189+1),0),),IFERROR(IF($C189=0,0,OFFSET(S$131,,-$C189+1)/D2_T),0))</f>
        <v>0</v>
      </c>
      <c r="U189" s="548">
        <f ca="1">IF('Clinic Model'!$P$16="Annuity",-IFERROR(PPMT(D2_I/12,$C189,D2_T,OFFSET(T$131,,-$C189+1),0),),IFERROR(IF($C189=0,0,OFFSET(T$131,,-$C189+1)/D2_T),0))</f>
        <v>0</v>
      </c>
      <c r="V189" s="548">
        <f ca="1">IF('Clinic Model'!$P$16="Annuity",-IFERROR(PPMT(D2_I/12,$C189,D2_T,OFFSET(U$131,,-$C189+1),0),),IFERROR(IF($C189=0,0,OFFSET(U$131,,-$C189+1)/D2_T),0))</f>
        <v>0</v>
      </c>
      <c r="W189" s="548">
        <f ca="1">IF('Clinic Model'!$P$16="Annuity",-IFERROR(PPMT(D2_I/12,$C189,D2_T,OFFSET(V$131,,-$C189+1),0),),IFERROR(IF($C189=0,0,OFFSET(V$131,,-$C189+1)/D2_T),0))</f>
        <v>0</v>
      </c>
      <c r="X189" s="548">
        <f ca="1">IF('Clinic Model'!$P$16="Annuity",-IFERROR(PPMT(D2_I/12,$C189,D2_T,OFFSET(W$131,,-$C189+1),0),),IFERROR(IF($C189=0,0,OFFSET(W$131,,-$C189+1)/D2_T),0))</f>
        <v>0</v>
      </c>
      <c r="Y189" s="548">
        <f ca="1">IF('Clinic Model'!$P$16="Annuity",-IFERROR(PPMT(D2_I/12,$C189,D2_T,OFFSET(X$131,,-$C189+1),0),),IFERROR(IF($C189=0,0,OFFSET(X$131,,-$C189+1)/D2_T),0))</f>
        <v>0</v>
      </c>
      <c r="Z189" s="548">
        <f ca="1">IF('Clinic Model'!$P$16="Annuity",-IFERROR(PPMT(D2_I/12,$C189,D2_T,OFFSET(Y$131,,-$C189+1),0),),IFERROR(IF($C189=0,0,OFFSET(Y$131,,-$C189+1)/D2_T),0))</f>
        <v>0</v>
      </c>
      <c r="AA189" s="548">
        <f ca="1">IF('Clinic Model'!$P$16="Annuity",-IFERROR(PPMT(D2_I/12,$C189,D2_T,OFFSET(Z$131,,-$C189+1),0),),IFERROR(IF($C189=0,0,OFFSET(Z$131,,-$C189+1)/D2_T),0))</f>
        <v>0</v>
      </c>
      <c r="AB189" s="548">
        <f ca="1">IF('Clinic Model'!$P$16="Annuity",-IFERROR(PPMT(D2_I/12,$C189,D2_T,OFFSET(AA$131,,-$C189+1),0),),IFERROR(IF($C189=0,0,OFFSET(AA$131,,-$C189+1)/D2_T),0))</f>
        <v>0</v>
      </c>
      <c r="AC189" s="548">
        <f ca="1">IF('Clinic Model'!$P$16="Annuity",-IFERROR(PPMT(D2_I/12,$C189,D2_T,OFFSET(AB$131,,-$C189+1),0),),IFERROR(IF($C189=0,0,OFFSET(AB$131,,-$C189+1)/D2_T),0))</f>
        <v>0</v>
      </c>
      <c r="AD189" s="548">
        <f ca="1">IF('Clinic Model'!$P$16="Annuity",-IFERROR(PPMT(D2_I/12,$C189,D2_T,OFFSET(AC$131,,-$C189+1),0),),IFERROR(IF($C189=0,0,OFFSET(AC$131,,-$C189+1)/D2_T),0))</f>
        <v>0</v>
      </c>
      <c r="AE189" s="548">
        <f ca="1">IF('Clinic Model'!$P$16="Annuity",-IFERROR(PPMT(D2_I/12,$C189,D2_T,OFFSET(AD$131,,-$C189+1),0),),IFERROR(IF($C189=0,0,OFFSET(AD$131,,-$C189+1)/D2_T),0))</f>
        <v>0</v>
      </c>
      <c r="AF189" s="548">
        <f ca="1">IF('Clinic Model'!$P$16="Annuity",-IFERROR(PPMT(D2_I/12,$C189,D2_T,OFFSET(AE$131,,-$C189+1),0),),IFERROR(IF($C189=0,0,OFFSET(AE$131,,-$C189+1)/D2_T),0))</f>
        <v>0</v>
      </c>
      <c r="AG189" s="548">
        <f ca="1">IF('Clinic Model'!$P$16="Annuity",-IFERROR(PPMT(D2_I/12,$C189,D2_T,OFFSET(AF$131,,-$C189+1),0),),IFERROR(IF($C189=0,0,OFFSET(AF$131,,-$C189+1)/D2_T),0))</f>
        <v>0</v>
      </c>
      <c r="AH189" s="548">
        <f ca="1">IF('Clinic Model'!$P$16="Annuity",-IFERROR(PPMT(D2_I/12,$C189,D2_T,OFFSET(AG$131,,-$C189+1),0),),IFERROR(IF($C189=0,0,OFFSET(AG$131,,-$C189+1)/D2_T),0))</f>
        <v>0</v>
      </c>
      <c r="AI189" s="548">
        <f ca="1">IF('Clinic Model'!$P$16="Annuity",-IFERROR(PPMT(D2_I/12,$C189,D2_T,OFFSET(AH$131,,-$C189+1),0),),IFERROR(IF($C189=0,0,OFFSET(AH$131,,-$C189+1)/D2_T),0))</f>
        <v>0</v>
      </c>
      <c r="AJ189" s="548">
        <f ca="1">IF('Clinic Model'!$P$16="Annuity",-IFERROR(PPMT(D2_I/12,$C189,D2_T,OFFSET(AI$131,,-$C189+1),0),),IFERROR(IF($C189=0,0,OFFSET(AI$131,,-$C189+1)/D2_T),0))</f>
        <v>0</v>
      </c>
      <c r="AK189" s="548">
        <f ca="1">IF('Clinic Model'!$P$16="Annuity",-IFERROR(PPMT(D2_I/12,$C189,D2_T,OFFSET(AJ$131,,-$C189+1),0),),IFERROR(IF($C189=0,0,OFFSET(AJ$131,,-$C189+1)/D2_T),0))</f>
        <v>0</v>
      </c>
      <c r="AL189" s="548">
        <f ca="1">IF('Clinic Model'!$P$16="Annuity",-IFERROR(PPMT(D2_I/12,$C189,D2_T,OFFSET(AK$131,,-$C189+1),0),),IFERROR(IF($C189=0,0,OFFSET(AK$131,,-$C189+1)/D2_T),0))</f>
        <v>0</v>
      </c>
      <c r="AM189" s="548">
        <f ca="1">IF('Clinic Model'!$P$16="Annuity",-IFERROR(PPMT(D2_I/12,$C189,D2_T,OFFSET(AL$131,,-$C189+1),0),),IFERROR(IF($C189=0,0,OFFSET(AL$131,,-$C189+1)/D2_T),0))</f>
        <v>0</v>
      </c>
      <c r="AN189" s="548">
        <f ca="1">IF('Clinic Model'!$P$16="Annuity",-IFERROR(PPMT(D2_I/12,$C189,D2_T,OFFSET(AM$131,,-$C189+1),0),),IFERROR(IF($C189=0,0,OFFSET(AM$131,,-$C189+1)/D2_T),0))</f>
        <v>0</v>
      </c>
      <c r="AO189" s="548">
        <f ca="1">IF('Clinic Model'!$P$16="Annuity",-IFERROR(PPMT(D2_I/12,$C189,D2_T,OFFSET(AN$131,,-$C189+1),0),),IFERROR(IF($C189=0,0,OFFSET(AN$131,,-$C189+1)/D2_T),0))</f>
        <v>0</v>
      </c>
      <c r="AP189" s="548">
        <f ca="1">IF('Clinic Model'!$P$16="Annuity",-IFERROR(PPMT(D2_I/12,$C189,D2_T,OFFSET(AO$131,,-$C189+1),0),),IFERROR(IF($C189=0,0,OFFSET(AO$131,,-$C189+1)/D2_T),0))</f>
        <v>0</v>
      </c>
      <c r="AQ189" s="548">
        <f ca="1">IF('Clinic Model'!$P$16="Annuity",-IFERROR(PPMT(D2_I/12,$C189,D2_T,OFFSET(AP$131,,-$C189+1),0),),IFERROR(IF($C189=0,0,OFFSET(AP$131,,-$C189+1)/D2_T),0))</f>
        <v>0</v>
      </c>
      <c r="AR189" s="548">
        <f ca="1">IF('Clinic Model'!$P$16="Annuity",-IFERROR(PPMT(D2_I/12,$C189,D2_T,OFFSET(AQ$131,,-$C189+1),0),),IFERROR(IF($C189=0,0,OFFSET(AQ$131,,-$C189+1)/D2_T),0))</f>
        <v>0</v>
      </c>
      <c r="AS189" s="548">
        <f ca="1">IF('Clinic Model'!$P$16="Annuity",-IFERROR(PPMT(D2_I/12,$C189,D2_T,OFFSET(AR$131,,-$C189+1),0),),IFERROR(IF($C189=0,0,OFFSET(AR$131,,-$C189+1)/D2_T),0))</f>
        <v>0</v>
      </c>
      <c r="AT189" s="548">
        <f ca="1">IF('Clinic Model'!$P$16="Annuity",-IFERROR(PPMT(D2_I/12,$C189,D2_T,OFFSET(AS$131,,-$C189+1),0),),IFERROR(IF($C189=0,0,OFFSET(AS$131,,-$C189+1)/D2_T),0))</f>
        <v>0</v>
      </c>
      <c r="AU189" s="548">
        <f ca="1">IF('Clinic Model'!$P$16="Annuity",-IFERROR(PPMT(D2_I/12,$C189,D2_T,OFFSET(AT$131,,-$C189+1),0),),IFERROR(IF($C189=0,0,OFFSET(AT$131,,-$C189+1)/D2_T),0))</f>
        <v>0</v>
      </c>
      <c r="AV189" s="548">
        <f ca="1">IF('Clinic Model'!$P$16="Annuity",-IFERROR(PPMT(D2_I/12,$C189,D2_T,OFFSET(AU$131,,-$C189+1),0),),IFERROR(IF($C189=0,0,OFFSET(AU$131,,-$C189+1)/D2_T),0))</f>
        <v>0</v>
      </c>
      <c r="AW189" s="548">
        <f ca="1">IF('Clinic Model'!$P$16="Annuity",-IFERROR(PPMT(D2_I/12,$C189,D2_T,OFFSET(AV$131,,-$C189+1),0),),IFERROR(IF($C189=0,0,OFFSET(AV$131,,-$C189+1)/D2_T),0))</f>
        <v>0</v>
      </c>
      <c r="AX189" s="548">
        <f ca="1">IF('Clinic Model'!$P$16="Annuity",-IFERROR(PPMT(D2_I/12,$C189,D2_T,OFFSET(AW$131,,-$C189+1),0),),IFERROR(IF($C189=0,0,OFFSET(AW$131,,-$C189+1)/D2_T),0))</f>
        <v>0</v>
      </c>
      <c r="AY189" s="548">
        <f ca="1">IF('Clinic Model'!$P$16="Annuity",-IFERROR(PPMT(D2_I/12,$C189,D2_T,OFFSET(AX$131,,-$C189+1),0),),IFERROR(IF($C189=0,0,OFFSET(AX$131,,-$C189+1)/D2_T),0))</f>
        <v>0</v>
      </c>
      <c r="AZ189" s="548">
        <f ca="1">IF('Clinic Model'!$P$16="Annuity",-IFERROR(PPMT(D2_I/12,$C189,D2_T,OFFSET(AY$131,,-$C189+1),0),),IFERROR(IF($C189=0,0,OFFSET(AY$131,,-$C189+1)/D2_T),0))</f>
        <v>0</v>
      </c>
      <c r="BA189" s="548">
        <f ca="1">IF('Clinic Model'!$P$16="Annuity",-IFERROR(PPMT(D2_I/12,$C189,D2_T,OFFSET(AZ$131,,-$C189+1),0),),IFERROR(IF($C189=0,0,OFFSET(AZ$131,,-$C189+1)/D2_T),0))</f>
        <v>0</v>
      </c>
      <c r="BB189" s="548">
        <f ca="1">IF('Clinic Model'!$P$16="Annuity",-IFERROR(PPMT(D2_I/12,$C189,D2_T,OFFSET(BA$131,,-$C189+1),0),),IFERROR(IF($C189=0,0,OFFSET(BA$131,,-$C189+1)/D2_T),0))</f>
        <v>0</v>
      </c>
      <c r="BC189" s="548">
        <f ca="1">IF('Clinic Model'!$P$16="Annuity",-IFERROR(PPMT(D2_I/12,$C189,D2_T,OFFSET(BB$131,,-$C189+1),0),),IFERROR(IF($C189=0,0,OFFSET(BB$131,,-$C189+1)/D2_T),0))</f>
        <v>0</v>
      </c>
      <c r="BD189" s="548">
        <f ca="1">IF('Clinic Model'!$P$16="Annuity",-IFERROR(PPMT(D2_I/12,$C189,D2_T,OFFSET(BC$131,,-$C189+1),0),),IFERROR(IF($C189=0,0,OFFSET(BC$131,,-$C189+1)/D2_T),0))</f>
        <v>0</v>
      </c>
      <c r="BE189" s="548">
        <f ca="1">IF('Clinic Model'!$P$16="Annuity",-IFERROR(PPMT(D2_I/12,$C189,D2_T,OFFSET(BD$131,,-$C189+1),0),),IFERROR(IF($C189=0,0,OFFSET(BD$131,,-$C189+1)/D2_T),0))</f>
        <v>0</v>
      </c>
      <c r="BF189" s="548">
        <f ca="1">IF('Clinic Model'!$P$16="Annuity",-IFERROR(PPMT(D2_I/12,$C189,D2_T,OFFSET(BE$131,,-$C189+1),0),),IFERROR(IF($C189=0,0,OFFSET(BE$131,,-$C189+1)/D2_T),0))</f>
        <v>0</v>
      </c>
      <c r="BG189" s="548">
        <f ca="1">IF('Clinic Model'!$P$16="Annuity",-IFERROR(PPMT(D2_I/12,$C189,D2_T,OFFSET(BF$131,,-$C189+1),0),),IFERROR(IF($C189=0,0,OFFSET(BF$131,,-$C189+1)/D2_T),0))</f>
        <v>0</v>
      </c>
      <c r="BH189" s="548">
        <f ca="1">IF('Clinic Model'!$P$16="Annuity",-IFERROR(PPMT(D2_I/12,$C189,D2_T,OFFSET(BG$131,,-$C189+1),0),),IFERROR(IF($C189=0,0,OFFSET(BG$131,,-$C189+1)/D2_T),0))</f>
        <v>0</v>
      </c>
      <c r="BI189" s="548">
        <f ca="1">IF('Clinic Model'!$P$16="Annuity",-IFERROR(PPMT(D2_I/12,$C189,D2_T,OFFSET(BH$131,,-$C189+1),0),),IFERROR(IF($C189=0,0,OFFSET(BH$131,,-$C189+1)/D2_T),0))</f>
        <v>0</v>
      </c>
      <c r="BJ189" s="548">
        <f ca="1">IF('Clinic Model'!$P$16="Annuity",-IFERROR(PPMT(D2_I/12,$C189,D2_T,OFFSET(BI$131,,-$C189+1),0),),IFERROR(IF($C189=0,0,OFFSET(BI$131,,-$C189+1)/D2_T),0))</f>
        <v>0</v>
      </c>
      <c r="BK189" s="548">
        <f ca="1">IF('Clinic Model'!$P$16="Annuity",-IFERROR(PPMT(D2_I/12,$C189,D2_T,OFFSET(BJ$131,,-$C189+1),0),),IFERROR(IF($C189=0,0,OFFSET(BJ$131,,-$C189+1)/D2_T),0))</f>
        <v>0</v>
      </c>
      <c r="BL189" s="548">
        <f ca="1">IF('Clinic Model'!$P$16="Annuity",-IFERROR(PPMT(D2_I/12,$C189,D2_T,OFFSET(BK$131,,-$C189+1),0),),IFERROR(IF($C189=0,0,OFFSET(BK$131,,-$C189+1)/D2_T),0))</f>
        <v>0</v>
      </c>
    </row>
    <row r="190" spans="1:64" ht="10.5" hidden="1" customHeight="1" outlineLevel="1" x14ac:dyDescent="0.3">
      <c r="A190" s="105"/>
      <c r="B190" s="504"/>
      <c r="C190" s="105">
        <f t="shared" si="13"/>
        <v>0</v>
      </c>
      <c r="E190" s="548">
        <f ca="1">IF('Clinic Model'!$P$16="Annuity",-IFERROR(PPMT(D2_I/12,$C190,D2_T,OFFSET(D$131,,-$C190+1),0),),IFERROR(IF($C190=0,0,OFFSET(D$131,,-$C190+1)/D2_T),0))</f>
        <v>0</v>
      </c>
      <c r="F190" s="548">
        <f ca="1">IF('Clinic Model'!$P$16="Annuity",-IFERROR(PPMT(D2_I/12,$C190,D2_T,OFFSET(E$131,,-$C190+1),0),),IFERROR(IF($C190=0,0,OFFSET(E$131,,-$C190+1)/D2_T),0))</f>
        <v>0</v>
      </c>
      <c r="G190" s="548">
        <f ca="1">IF('Clinic Model'!$P$16="Annuity",-IFERROR(PPMT(D2_I/12,$C190,D2_T,OFFSET(F$131,,-$C190+1),0),),IFERROR(IF($C190=0,0,OFFSET(F$131,,-$C190+1)/D2_T),0))</f>
        <v>0</v>
      </c>
      <c r="H190" s="548">
        <f ca="1">IF('Clinic Model'!$P$16="Annuity",-IFERROR(PPMT(D2_I/12,$C190,D2_T,OFFSET(G$131,,-$C190+1),0),),IFERROR(IF($C190=0,0,OFFSET(G$131,,-$C190+1)/D2_T),0))</f>
        <v>0</v>
      </c>
      <c r="I190" s="548">
        <f ca="1">IF('Clinic Model'!$P$16="Annuity",-IFERROR(PPMT(D2_I/12,$C190,D2_T,OFFSET(H$131,,-$C190+1),0),),IFERROR(IF($C190=0,0,OFFSET(H$131,,-$C190+1)/D2_T),0))</f>
        <v>0</v>
      </c>
      <c r="J190" s="548">
        <f ca="1">IF('Clinic Model'!$P$16="Annuity",-IFERROR(PPMT(D2_I/12,$C190,D2_T,OFFSET(I$131,,-$C190+1),0),),IFERROR(IF($C190=0,0,OFFSET(I$131,,-$C190+1)/D2_T),0))</f>
        <v>0</v>
      </c>
      <c r="K190" s="548">
        <f ca="1">IF('Clinic Model'!$P$16="Annuity",-IFERROR(PPMT(D2_I/12,$C190,D2_T,OFFSET(J$131,,-$C190+1),0),),IFERROR(IF($C190=0,0,OFFSET(J$131,,-$C190+1)/D2_T),0))</f>
        <v>0</v>
      </c>
      <c r="L190" s="548">
        <f ca="1">IF('Clinic Model'!$P$16="Annuity",-IFERROR(PPMT(D2_I/12,$C190,D2_T,OFFSET(K$131,,-$C190+1),0),),IFERROR(IF($C190=0,0,OFFSET(K$131,,-$C190+1)/D2_T),0))</f>
        <v>0</v>
      </c>
      <c r="M190" s="548">
        <f ca="1">IF('Clinic Model'!$P$16="Annuity",-IFERROR(PPMT(D2_I/12,$C190,D2_T,OFFSET(L$131,,-$C190+1),0),),IFERROR(IF($C190=0,0,OFFSET(L$131,,-$C190+1)/D2_T),0))</f>
        <v>0</v>
      </c>
      <c r="N190" s="548">
        <f ca="1">IF('Clinic Model'!$P$16="Annuity",-IFERROR(PPMT(D2_I/12,$C190,D2_T,OFFSET(M$131,,-$C190+1),0),),IFERROR(IF($C190=0,0,OFFSET(M$131,,-$C190+1)/D2_T),0))</f>
        <v>0</v>
      </c>
      <c r="O190" s="548">
        <f ca="1">IF('Clinic Model'!$P$16="Annuity",-IFERROR(PPMT(D2_I/12,$C190,D2_T,OFFSET(N$131,,-$C190+1),0),),IFERROR(IF($C190=0,0,OFFSET(N$131,,-$C190+1)/D2_T),0))</f>
        <v>0</v>
      </c>
      <c r="P190" s="548">
        <f ca="1">IF('Clinic Model'!$P$16="Annuity",-IFERROR(PPMT(D2_I/12,$C190,D2_T,OFFSET(O$131,,-$C190+1),0),),IFERROR(IF($C190=0,0,OFFSET(O$131,,-$C190+1)/D2_T),0))</f>
        <v>0</v>
      </c>
      <c r="Q190" s="548">
        <f ca="1">IF('Clinic Model'!$P$16="Annuity",-IFERROR(PPMT(D2_I/12,$C190,D2_T,OFFSET(P$131,,-$C190+1),0),),IFERROR(IF($C190=0,0,OFFSET(P$131,,-$C190+1)/D2_T),0))</f>
        <v>0</v>
      </c>
      <c r="R190" s="548">
        <f ca="1">IF('Clinic Model'!$P$16="Annuity",-IFERROR(PPMT(D2_I/12,$C190,D2_T,OFFSET(Q$131,,-$C190+1),0),),IFERROR(IF($C190=0,0,OFFSET(Q$131,,-$C190+1)/D2_T),0))</f>
        <v>0</v>
      </c>
      <c r="S190" s="548">
        <f ca="1">IF('Clinic Model'!$P$16="Annuity",-IFERROR(PPMT(D2_I/12,$C190,D2_T,OFFSET(R$131,,-$C190+1),0),),IFERROR(IF($C190=0,0,OFFSET(R$131,,-$C190+1)/D2_T),0))</f>
        <v>0</v>
      </c>
      <c r="T190" s="548">
        <f ca="1">IF('Clinic Model'!$P$16="Annuity",-IFERROR(PPMT(D2_I/12,$C190,D2_T,OFFSET(S$131,,-$C190+1),0),),IFERROR(IF($C190=0,0,OFFSET(S$131,,-$C190+1)/D2_T),0))</f>
        <v>0</v>
      </c>
      <c r="U190" s="548">
        <f ca="1">IF('Clinic Model'!$P$16="Annuity",-IFERROR(PPMT(D2_I/12,$C190,D2_T,OFFSET(T$131,,-$C190+1),0),),IFERROR(IF($C190=0,0,OFFSET(T$131,,-$C190+1)/D2_T),0))</f>
        <v>0</v>
      </c>
      <c r="V190" s="548">
        <f ca="1">IF('Clinic Model'!$P$16="Annuity",-IFERROR(PPMT(D2_I/12,$C190,D2_T,OFFSET(U$131,,-$C190+1),0),),IFERROR(IF($C190=0,0,OFFSET(U$131,,-$C190+1)/D2_T),0))</f>
        <v>0</v>
      </c>
      <c r="W190" s="548">
        <f ca="1">IF('Clinic Model'!$P$16="Annuity",-IFERROR(PPMT(D2_I/12,$C190,D2_T,OFFSET(V$131,,-$C190+1),0),),IFERROR(IF($C190=0,0,OFFSET(V$131,,-$C190+1)/D2_T),0))</f>
        <v>0</v>
      </c>
      <c r="X190" s="548">
        <f ca="1">IF('Clinic Model'!$P$16="Annuity",-IFERROR(PPMT(D2_I/12,$C190,D2_T,OFFSET(W$131,,-$C190+1),0),),IFERROR(IF($C190=0,0,OFFSET(W$131,,-$C190+1)/D2_T),0))</f>
        <v>0</v>
      </c>
      <c r="Y190" s="548">
        <f ca="1">IF('Clinic Model'!$P$16="Annuity",-IFERROR(PPMT(D2_I/12,$C190,D2_T,OFFSET(X$131,,-$C190+1),0),),IFERROR(IF($C190=0,0,OFFSET(X$131,,-$C190+1)/D2_T),0))</f>
        <v>0</v>
      </c>
      <c r="Z190" s="548">
        <f ca="1">IF('Clinic Model'!$P$16="Annuity",-IFERROR(PPMT(D2_I/12,$C190,D2_T,OFFSET(Y$131,,-$C190+1),0),),IFERROR(IF($C190=0,0,OFFSET(Y$131,,-$C190+1)/D2_T),0))</f>
        <v>0</v>
      </c>
      <c r="AA190" s="548">
        <f ca="1">IF('Clinic Model'!$P$16="Annuity",-IFERROR(PPMT(D2_I/12,$C190,D2_T,OFFSET(Z$131,,-$C190+1),0),),IFERROR(IF($C190=0,0,OFFSET(Z$131,,-$C190+1)/D2_T),0))</f>
        <v>0</v>
      </c>
      <c r="AB190" s="548">
        <f ca="1">IF('Clinic Model'!$P$16="Annuity",-IFERROR(PPMT(D2_I/12,$C190,D2_T,OFFSET(AA$131,,-$C190+1),0),),IFERROR(IF($C190=0,0,OFFSET(AA$131,,-$C190+1)/D2_T),0))</f>
        <v>0</v>
      </c>
      <c r="AC190" s="548">
        <f ca="1">IF('Clinic Model'!$P$16="Annuity",-IFERROR(PPMT(D2_I/12,$C190,D2_T,OFFSET(AB$131,,-$C190+1),0),),IFERROR(IF($C190=0,0,OFFSET(AB$131,,-$C190+1)/D2_T),0))</f>
        <v>0</v>
      </c>
      <c r="AD190" s="548">
        <f ca="1">IF('Clinic Model'!$P$16="Annuity",-IFERROR(PPMT(D2_I/12,$C190,D2_T,OFFSET(AC$131,,-$C190+1),0),),IFERROR(IF($C190=0,0,OFFSET(AC$131,,-$C190+1)/D2_T),0))</f>
        <v>0</v>
      </c>
      <c r="AE190" s="548">
        <f ca="1">IF('Clinic Model'!$P$16="Annuity",-IFERROR(PPMT(D2_I/12,$C190,D2_T,OFFSET(AD$131,,-$C190+1),0),),IFERROR(IF($C190=0,0,OFFSET(AD$131,,-$C190+1)/D2_T),0))</f>
        <v>0</v>
      </c>
      <c r="AF190" s="548">
        <f ca="1">IF('Clinic Model'!$P$16="Annuity",-IFERROR(PPMT(D2_I/12,$C190,D2_T,OFFSET(AE$131,,-$C190+1),0),),IFERROR(IF($C190=0,0,OFFSET(AE$131,,-$C190+1)/D2_T),0))</f>
        <v>0</v>
      </c>
      <c r="AG190" s="548">
        <f ca="1">IF('Clinic Model'!$P$16="Annuity",-IFERROR(PPMT(D2_I/12,$C190,D2_T,OFFSET(AF$131,,-$C190+1),0),),IFERROR(IF($C190=0,0,OFFSET(AF$131,,-$C190+1)/D2_T),0))</f>
        <v>0</v>
      </c>
      <c r="AH190" s="548">
        <f ca="1">IF('Clinic Model'!$P$16="Annuity",-IFERROR(PPMT(D2_I/12,$C190,D2_T,OFFSET(AG$131,,-$C190+1),0),),IFERROR(IF($C190=0,0,OFFSET(AG$131,,-$C190+1)/D2_T),0))</f>
        <v>0</v>
      </c>
      <c r="AI190" s="548">
        <f ca="1">IF('Clinic Model'!$P$16="Annuity",-IFERROR(PPMT(D2_I/12,$C190,D2_T,OFFSET(AH$131,,-$C190+1),0),),IFERROR(IF($C190=0,0,OFFSET(AH$131,,-$C190+1)/D2_T),0))</f>
        <v>0</v>
      </c>
      <c r="AJ190" s="548">
        <f ca="1">IF('Clinic Model'!$P$16="Annuity",-IFERROR(PPMT(D2_I/12,$C190,D2_T,OFFSET(AI$131,,-$C190+1),0),),IFERROR(IF($C190=0,0,OFFSET(AI$131,,-$C190+1)/D2_T),0))</f>
        <v>0</v>
      </c>
      <c r="AK190" s="548">
        <f ca="1">IF('Clinic Model'!$P$16="Annuity",-IFERROR(PPMT(D2_I/12,$C190,D2_T,OFFSET(AJ$131,,-$C190+1),0),),IFERROR(IF($C190=0,0,OFFSET(AJ$131,,-$C190+1)/D2_T),0))</f>
        <v>0</v>
      </c>
      <c r="AL190" s="548">
        <f ca="1">IF('Clinic Model'!$P$16="Annuity",-IFERROR(PPMT(D2_I/12,$C190,D2_T,OFFSET(AK$131,,-$C190+1),0),),IFERROR(IF($C190=0,0,OFFSET(AK$131,,-$C190+1)/D2_T),0))</f>
        <v>0</v>
      </c>
      <c r="AM190" s="548">
        <f ca="1">IF('Clinic Model'!$P$16="Annuity",-IFERROR(PPMT(D2_I/12,$C190,D2_T,OFFSET(AL$131,,-$C190+1),0),),IFERROR(IF($C190=0,0,OFFSET(AL$131,,-$C190+1)/D2_T),0))</f>
        <v>0</v>
      </c>
      <c r="AN190" s="548">
        <f ca="1">IF('Clinic Model'!$P$16="Annuity",-IFERROR(PPMT(D2_I/12,$C190,D2_T,OFFSET(AM$131,,-$C190+1),0),),IFERROR(IF($C190=0,0,OFFSET(AM$131,,-$C190+1)/D2_T),0))</f>
        <v>0</v>
      </c>
      <c r="AO190" s="548">
        <f ca="1">IF('Clinic Model'!$P$16="Annuity",-IFERROR(PPMT(D2_I/12,$C190,D2_T,OFFSET(AN$131,,-$C190+1),0),),IFERROR(IF($C190=0,0,OFFSET(AN$131,,-$C190+1)/D2_T),0))</f>
        <v>0</v>
      </c>
      <c r="AP190" s="548">
        <f ca="1">IF('Clinic Model'!$P$16="Annuity",-IFERROR(PPMT(D2_I/12,$C190,D2_T,OFFSET(AO$131,,-$C190+1),0),),IFERROR(IF($C190=0,0,OFFSET(AO$131,,-$C190+1)/D2_T),0))</f>
        <v>0</v>
      </c>
      <c r="AQ190" s="548">
        <f ca="1">IF('Clinic Model'!$P$16="Annuity",-IFERROR(PPMT(D2_I/12,$C190,D2_T,OFFSET(AP$131,,-$C190+1),0),),IFERROR(IF($C190=0,0,OFFSET(AP$131,,-$C190+1)/D2_T),0))</f>
        <v>0</v>
      </c>
      <c r="AR190" s="548">
        <f ca="1">IF('Clinic Model'!$P$16="Annuity",-IFERROR(PPMT(D2_I/12,$C190,D2_T,OFFSET(AQ$131,,-$C190+1),0),),IFERROR(IF($C190=0,0,OFFSET(AQ$131,,-$C190+1)/D2_T),0))</f>
        <v>0</v>
      </c>
      <c r="AS190" s="548">
        <f ca="1">IF('Clinic Model'!$P$16="Annuity",-IFERROR(PPMT(D2_I/12,$C190,D2_T,OFFSET(AR$131,,-$C190+1),0),),IFERROR(IF($C190=0,0,OFFSET(AR$131,,-$C190+1)/D2_T),0))</f>
        <v>0</v>
      </c>
      <c r="AT190" s="548">
        <f ca="1">IF('Clinic Model'!$P$16="Annuity",-IFERROR(PPMT(D2_I/12,$C190,D2_T,OFFSET(AS$131,,-$C190+1),0),),IFERROR(IF($C190=0,0,OFFSET(AS$131,,-$C190+1)/D2_T),0))</f>
        <v>0</v>
      </c>
      <c r="AU190" s="548">
        <f ca="1">IF('Clinic Model'!$P$16="Annuity",-IFERROR(PPMT(D2_I/12,$C190,D2_T,OFFSET(AT$131,,-$C190+1),0),),IFERROR(IF($C190=0,0,OFFSET(AT$131,,-$C190+1)/D2_T),0))</f>
        <v>0</v>
      </c>
      <c r="AV190" s="548">
        <f ca="1">IF('Clinic Model'!$P$16="Annuity",-IFERROR(PPMT(D2_I/12,$C190,D2_T,OFFSET(AU$131,,-$C190+1),0),),IFERROR(IF($C190=0,0,OFFSET(AU$131,,-$C190+1)/D2_T),0))</f>
        <v>0</v>
      </c>
      <c r="AW190" s="548">
        <f ca="1">IF('Clinic Model'!$P$16="Annuity",-IFERROR(PPMT(D2_I/12,$C190,D2_T,OFFSET(AV$131,,-$C190+1),0),),IFERROR(IF($C190=0,0,OFFSET(AV$131,,-$C190+1)/D2_T),0))</f>
        <v>0</v>
      </c>
      <c r="AX190" s="548">
        <f ca="1">IF('Clinic Model'!$P$16="Annuity",-IFERROR(PPMT(D2_I/12,$C190,D2_T,OFFSET(AW$131,,-$C190+1),0),),IFERROR(IF($C190=0,0,OFFSET(AW$131,,-$C190+1)/D2_T),0))</f>
        <v>0</v>
      </c>
      <c r="AY190" s="548">
        <f ca="1">IF('Clinic Model'!$P$16="Annuity",-IFERROR(PPMT(D2_I/12,$C190,D2_T,OFFSET(AX$131,,-$C190+1),0),),IFERROR(IF($C190=0,0,OFFSET(AX$131,,-$C190+1)/D2_T),0))</f>
        <v>0</v>
      </c>
      <c r="AZ190" s="548">
        <f ca="1">IF('Clinic Model'!$P$16="Annuity",-IFERROR(PPMT(D2_I/12,$C190,D2_T,OFFSET(AY$131,,-$C190+1),0),),IFERROR(IF($C190=0,0,OFFSET(AY$131,,-$C190+1)/D2_T),0))</f>
        <v>0</v>
      </c>
      <c r="BA190" s="548">
        <f ca="1">IF('Clinic Model'!$P$16="Annuity",-IFERROR(PPMT(D2_I/12,$C190,D2_T,OFFSET(AZ$131,,-$C190+1),0),),IFERROR(IF($C190=0,0,OFFSET(AZ$131,,-$C190+1)/D2_T),0))</f>
        <v>0</v>
      </c>
      <c r="BB190" s="548">
        <f ca="1">IF('Clinic Model'!$P$16="Annuity",-IFERROR(PPMT(D2_I/12,$C190,D2_T,OFFSET(BA$131,,-$C190+1),0),),IFERROR(IF($C190=0,0,OFFSET(BA$131,,-$C190+1)/D2_T),0))</f>
        <v>0</v>
      </c>
      <c r="BC190" s="548">
        <f ca="1">IF('Clinic Model'!$P$16="Annuity",-IFERROR(PPMT(D2_I/12,$C190,D2_T,OFFSET(BB$131,,-$C190+1),0),),IFERROR(IF($C190=0,0,OFFSET(BB$131,,-$C190+1)/D2_T),0))</f>
        <v>0</v>
      </c>
      <c r="BD190" s="548">
        <f ca="1">IF('Clinic Model'!$P$16="Annuity",-IFERROR(PPMT(D2_I/12,$C190,D2_T,OFFSET(BC$131,,-$C190+1),0),),IFERROR(IF($C190=0,0,OFFSET(BC$131,,-$C190+1)/D2_T),0))</f>
        <v>0</v>
      </c>
      <c r="BE190" s="548">
        <f ca="1">IF('Clinic Model'!$P$16="Annuity",-IFERROR(PPMT(D2_I/12,$C190,D2_T,OFFSET(BD$131,,-$C190+1),0),),IFERROR(IF($C190=0,0,OFFSET(BD$131,,-$C190+1)/D2_T),0))</f>
        <v>0</v>
      </c>
      <c r="BF190" s="548">
        <f ca="1">IF('Clinic Model'!$P$16="Annuity",-IFERROR(PPMT(D2_I/12,$C190,D2_T,OFFSET(BE$131,,-$C190+1),0),),IFERROR(IF($C190=0,0,OFFSET(BE$131,,-$C190+1)/D2_T),0))</f>
        <v>0</v>
      </c>
      <c r="BG190" s="548">
        <f ca="1">IF('Clinic Model'!$P$16="Annuity",-IFERROR(PPMT(D2_I/12,$C190,D2_T,OFFSET(BF$131,,-$C190+1),0),),IFERROR(IF($C190=0,0,OFFSET(BF$131,,-$C190+1)/D2_T),0))</f>
        <v>0</v>
      </c>
      <c r="BH190" s="548">
        <f ca="1">IF('Clinic Model'!$P$16="Annuity",-IFERROR(PPMT(D2_I/12,$C190,D2_T,OFFSET(BG$131,,-$C190+1),0),),IFERROR(IF($C190=0,0,OFFSET(BG$131,,-$C190+1)/D2_T),0))</f>
        <v>0</v>
      </c>
      <c r="BI190" s="548">
        <f ca="1">IF('Clinic Model'!$P$16="Annuity",-IFERROR(PPMT(D2_I/12,$C190,D2_T,OFFSET(BH$131,,-$C190+1),0),),IFERROR(IF($C190=0,0,OFFSET(BH$131,,-$C190+1)/D2_T),0))</f>
        <v>0</v>
      </c>
      <c r="BJ190" s="548">
        <f ca="1">IF('Clinic Model'!$P$16="Annuity",-IFERROR(PPMT(D2_I/12,$C190,D2_T,OFFSET(BI$131,,-$C190+1),0),),IFERROR(IF($C190=0,0,OFFSET(BI$131,,-$C190+1)/D2_T),0))</f>
        <v>0</v>
      </c>
      <c r="BK190" s="548">
        <f ca="1">IF('Clinic Model'!$P$16="Annuity",-IFERROR(PPMT(D2_I/12,$C190,D2_T,OFFSET(BJ$131,,-$C190+1),0),),IFERROR(IF($C190=0,0,OFFSET(BJ$131,,-$C190+1)/D2_T),0))</f>
        <v>0</v>
      </c>
      <c r="BL190" s="548">
        <f ca="1">IF('Clinic Model'!$P$16="Annuity",-IFERROR(PPMT(D2_I/12,$C190,D2_T,OFFSET(BK$131,,-$C190+1),0),),IFERROR(IF($C190=0,0,OFFSET(BK$131,,-$C190+1)/D2_T),0))</f>
        <v>0</v>
      </c>
    </row>
    <row r="191" spans="1:64" ht="10.5" hidden="1" customHeight="1" outlineLevel="1" x14ac:dyDescent="0.3">
      <c r="A191" s="105"/>
      <c r="B191" s="504"/>
      <c r="C191" s="105">
        <f t="shared" si="13"/>
        <v>0</v>
      </c>
      <c r="E191" s="548">
        <f ca="1">IF('Clinic Model'!$P$16="Annuity",-IFERROR(PPMT(D2_I/12,$C191,D2_T,OFFSET(D$131,,-$C191+1),0),),IFERROR(IF($C191=0,0,OFFSET(D$131,,-$C191+1)/D2_T),0))</f>
        <v>0</v>
      </c>
      <c r="F191" s="548">
        <f ca="1">IF('Clinic Model'!$P$16="Annuity",-IFERROR(PPMT(D2_I/12,$C191,D2_T,OFFSET(E$131,,-$C191+1),0),),IFERROR(IF($C191=0,0,OFFSET(E$131,,-$C191+1)/D2_T),0))</f>
        <v>0</v>
      </c>
      <c r="G191" s="548">
        <f ca="1">IF('Clinic Model'!$P$16="Annuity",-IFERROR(PPMT(D2_I/12,$C191,D2_T,OFFSET(F$131,,-$C191+1),0),),IFERROR(IF($C191=0,0,OFFSET(F$131,,-$C191+1)/D2_T),0))</f>
        <v>0</v>
      </c>
      <c r="H191" s="548">
        <f ca="1">IF('Clinic Model'!$P$16="Annuity",-IFERROR(PPMT(D2_I/12,$C191,D2_T,OFFSET(G$131,,-$C191+1),0),),IFERROR(IF($C191=0,0,OFFSET(G$131,,-$C191+1)/D2_T),0))</f>
        <v>0</v>
      </c>
      <c r="I191" s="548">
        <f ca="1">IF('Clinic Model'!$P$16="Annuity",-IFERROR(PPMT(D2_I/12,$C191,D2_T,OFFSET(H$131,,-$C191+1),0),),IFERROR(IF($C191=0,0,OFFSET(H$131,,-$C191+1)/D2_T),0))</f>
        <v>0</v>
      </c>
      <c r="J191" s="548">
        <f ca="1">IF('Clinic Model'!$P$16="Annuity",-IFERROR(PPMT(D2_I/12,$C191,D2_T,OFFSET(I$131,,-$C191+1),0),),IFERROR(IF($C191=0,0,OFFSET(I$131,,-$C191+1)/D2_T),0))</f>
        <v>0</v>
      </c>
      <c r="K191" s="548">
        <f ca="1">IF('Clinic Model'!$P$16="Annuity",-IFERROR(PPMT(D2_I/12,$C191,D2_T,OFFSET(J$131,,-$C191+1),0),),IFERROR(IF($C191=0,0,OFFSET(J$131,,-$C191+1)/D2_T),0))</f>
        <v>0</v>
      </c>
      <c r="L191" s="548">
        <f ca="1">IF('Clinic Model'!$P$16="Annuity",-IFERROR(PPMT(D2_I/12,$C191,D2_T,OFFSET(K$131,,-$C191+1),0),),IFERROR(IF($C191=0,0,OFFSET(K$131,,-$C191+1)/D2_T),0))</f>
        <v>0</v>
      </c>
      <c r="M191" s="548">
        <f ca="1">IF('Clinic Model'!$P$16="Annuity",-IFERROR(PPMT(D2_I/12,$C191,D2_T,OFFSET(L$131,,-$C191+1),0),),IFERROR(IF($C191=0,0,OFFSET(L$131,,-$C191+1)/D2_T),0))</f>
        <v>0</v>
      </c>
      <c r="N191" s="548">
        <f ca="1">IF('Clinic Model'!$P$16="Annuity",-IFERROR(PPMT(D2_I/12,$C191,D2_T,OFFSET(M$131,,-$C191+1),0),),IFERROR(IF($C191=0,0,OFFSET(M$131,,-$C191+1)/D2_T),0))</f>
        <v>0</v>
      </c>
      <c r="O191" s="548">
        <f ca="1">IF('Clinic Model'!$P$16="Annuity",-IFERROR(PPMT(D2_I/12,$C191,D2_T,OFFSET(N$131,,-$C191+1),0),),IFERROR(IF($C191=0,0,OFFSET(N$131,,-$C191+1)/D2_T),0))</f>
        <v>0</v>
      </c>
      <c r="P191" s="548">
        <f ca="1">IF('Clinic Model'!$P$16="Annuity",-IFERROR(PPMT(D2_I/12,$C191,D2_T,OFFSET(O$131,,-$C191+1),0),),IFERROR(IF($C191=0,0,OFFSET(O$131,,-$C191+1)/D2_T),0))</f>
        <v>0</v>
      </c>
      <c r="Q191" s="548">
        <f ca="1">IF('Clinic Model'!$P$16="Annuity",-IFERROR(PPMT(D2_I/12,$C191,D2_T,OFFSET(P$131,,-$C191+1),0),),IFERROR(IF($C191=0,0,OFFSET(P$131,,-$C191+1)/D2_T),0))</f>
        <v>0</v>
      </c>
      <c r="R191" s="548">
        <f ca="1">IF('Clinic Model'!$P$16="Annuity",-IFERROR(PPMT(D2_I/12,$C191,D2_T,OFFSET(Q$131,,-$C191+1),0),),IFERROR(IF($C191=0,0,OFFSET(Q$131,,-$C191+1)/D2_T),0))</f>
        <v>0</v>
      </c>
      <c r="S191" s="548">
        <f ca="1">IF('Clinic Model'!$P$16="Annuity",-IFERROR(PPMT(D2_I/12,$C191,D2_T,OFFSET(R$131,,-$C191+1),0),),IFERROR(IF($C191=0,0,OFFSET(R$131,,-$C191+1)/D2_T),0))</f>
        <v>0</v>
      </c>
      <c r="T191" s="548">
        <f ca="1">IF('Clinic Model'!$P$16="Annuity",-IFERROR(PPMT(D2_I/12,$C191,D2_T,OFFSET(S$131,,-$C191+1),0),),IFERROR(IF($C191=0,0,OFFSET(S$131,,-$C191+1)/D2_T),0))</f>
        <v>0</v>
      </c>
      <c r="U191" s="548">
        <f ca="1">IF('Clinic Model'!$P$16="Annuity",-IFERROR(PPMT(D2_I/12,$C191,D2_T,OFFSET(T$131,,-$C191+1),0),),IFERROR(IF($C191=0,0,OFFSET(T$131,,-$C191+1)/D2_T),0))</f>
        <v>0</v>
      </c>
      <c r="V191" s="548">
        <f ca="1">IF('Clinic Model'!$P$16="Annuity",-IFERROR(PPMT(D2_I/12,$C191,D2_T,OFFSET(U$131,,-$C191+1),0),),IFERROR(IF($C191=0,0,OFFSET(U$131,,-$C191+1)/D2_T),0))</f>
        <v>0</v>
      </c>
      <c r="W191" s="548">
        <f ca="1">IF('Clinic Model'!$P$16="Annuity",-IFERROR(PPMT(D2_I/12,$C191,D2_T,OFFSET(V$131,,-$C191+1),0),),IFERROR(IF($C191=0,0,OFFSET(V$131,,-$C191+1)/D2_T),0))</f>
        <v>0</v>
      </c>
      <c r="X191" s="548">
        <f ca="1">IF('Clinic Model'!$P$16="Annuity",-IFERROR(PPMT(D2_I/12,$C191,D2_T,OFFSET(W$131,,-$C191+1),0),),IFERROR(IF($C191=0,0,OFFSET(W$131,,-$C191+1)/D2_T),0))</f>
        <v>0</v>
      </c>
      <c r="Y191" s="548">
        <f ca="1">IF('Clinic Model'!$P$16="Annuity",-IFERROR(PPMT(D2_I/12,$C191,D2_T,OFFSET(X$131,,-$C191+1),0),),IFERROR(IF($C191=0,0,OFFSET(X$131,,-$C191+1)/D2_T),0))</f>
        <v>0</v>
      </c>
      <c r="Z191" s="548">
        <f ca="1">IF('Clinic Model'!$P$16="Annuity",-IFERROR(PPMT(D2_I/12,$C191,D2_T,OFFSET(Y$131,,-$C191+1),0),),IFERROR(IF($C191=0,0,OFFSET(Y$131,,-$C191+1)/D2_T),0))</f>
        <v>0</v>
      </c>
      <c r="AA191" s="548">
        <f ca="1">IF('Clinic Model'!$P$16="Annuity",-IFERROR(PPMT(D2_I/12,$C191,D2_T,OFFSET(Z$131,,-$C191+1),0),),IFERROR(IF($C191=0,0,OFFSET(Z$131,,-$C191+1)/D2_T),0))</f>
        <v>0</v>
      </c>
      <c r="AB191" s="548">
        <f ca="1">IF('Clinic Model'!$P$16="Annuity",-IFERROR(PPMT(D2_I/12,$C191,D2_T,OFFSET(AA$131,,-$C191+1),0),),IFERROR(IF($C191=0,0,OFFSET(AA$131,,-$C191+1)/D2_T),0))</f>
        <v>0</v>
      </c>
      <c r="AC191" s="548">
        <f ca="1">IF('Clinic Model'!$P$16="Annuity",-IFERROR(PPMT(D2_I/12,$C191,D2_T,OFFSET(AB$131,,-$C191+1),0),),IFERROR(IF($C191=0,0,OFFSET(AB$131,,-$C191+1)/D2_T),0))</f>
        <v>0</v>
      </c>
      <c r="AD191" s="548">
        <f ca="1">IF('Clinic Model'!$P$16="Annuity",-IFERROR(PPMT(D2_I/12,$C191,D2_T,OFFSET(AC$131,,-$C191+1),0),),IFERROR(IF($C191=0,0,OFFSET(AC$131,,-$C191+1)/D2_T),0))</f>
        <v>0</v>
      </c>
      <c r="AE191" s="548">
        <f ca="1">IF('Clinic Model'!$P$16="Annuity",-IFERROR(PPMT(D2_I/12,$C191,D2_T,OFFSET(AD$131,,-$C191+1),0),),IFERROR(IF($C191=0,0,OFFSET(AD$131,,-$C191+1)/D2_T),0))</f>
        <v>0</v>
      </c>
      <c r="AF191" s="548">
        <f ca="1">IF('Clinic Model'!$P$16="Annuity",-IFERROR(PPMT(D2_I/12,$C191,D2_T,OFFSET(AE$131,,-$C191+1),0),),IFERROR(IF($C191=0,0,OFFSET(AE$131,,-$C191+1)/D2_T),0))</f>
        <v>0</v>
      </c>
      <c r="AG191" s="548">
        <f ca="1">IF('Clinic Model'!$P$16="Annuity",-IFERROR(PPMT(D2_I/12,$C191,D2_T,OFFSET(AF$131,,-$C191+1),0),),IFERROR(IF($C191=0,0,OFFSET(AF$131,,-$C191+1)/D2_T),0))</f>
        <v>0</v>
      </c>
      <c r="AH191" s="548">
        <f ca="1">IF('Clinic Model'!$P$16="Annuity",-IFERROR(PPMT(D2_I/12,$C191,D2_T,OFFSET(AG$131,,-$C191+1),0),),IFERROR(IF($C191=0,0,OFFSET(AG$131,,-$C191+1)/D2_T),0))</f>
        <v>0</v>
      </c>
      <c r="AI191" s="548">
        <f ca="1">IF('Clinic Model'!$P$16="Annuity",-IFERROR(PPMT(D2_I/12,$C191,D2_T,OFFSET(AH$131,,-$C191+1),0),),IFERROR(IF($C191=0,0,OFFSET(AH$131,,-$C191+1)/D2_T),0))</f>
        <v>0</v>
      </c>
      <c r="AJ191" s="548">
        <f ca="1">IF('Clinic Model'!$P$16="Annuity",-IFERROR(PPMT(D2_I/12,$C191,D2_T,OFFSET(AI$131,,-$C191+1),0),),IFERROR(IF($C191=0,0,OFFSET(AI$131,,-$C191+1)/D2_T),0))</f>
        <v>0</v>
      </c>
      <c r="AK191" s="548">
        <f ca="1">IF('Clinic Model'!$P$16="Annuity",-IFERROR(PPMT(D2_I/12,$C191,D2_T,OFFSET(AJ$131,,-$C191+1),0),),IFERROR(IF($C191=0,0,OFFSET(AJ$131,,-$C191+1)/D2_T),0))</f>
        <v>0</v>
      </c>
      <c r="AL191" s="548">
        <f ca="1">IF('Clinic Model'!$P$16="Annuity",-IFERROR(PPMT(D2_I/12,$C191,D2_T,OFFSET(AK$131,,-$C191+1),0),),IFERROR(IF($C191=0,0,OFFSET(AK$131,,-$C191+1)/D2_T),0))</f>
        <v>0</v>
      </c>
      <c r="AM191" s="548">
        <f ca="1">IF('Clinic Model'!$P$16="Annuity",-IFERROR(PPMT(D2_I/12,$C191,D2_T,OFFSET(AL$131,,-$C191+1),0),),IFERROR(IF($C191=0,0,OFFSET(AL$131,,-$C191+1)/D2_T),0))</f>
        <v>0</v>
      </c>
      <c r="AN191" s="548">
        <f ca="1">IF('Clinic Model'!$P$16="Annuity",-IFERROR(PPMT(D2_I/12,$C191,D2_T,OFFSET(AM$131,,-$C191+1),0),),IFERROR(IF($C191=0,0,OFFSET(AM$131,,-$C191+1)/D2_T),0))</f>
        <v>0</v>
      </c>
      <c r="AO191" s="548">
        <f ca="1">IF('Clinic Model'!$P$16="Annuity",-IFERROR(PPMT(D2_I/12,$C191,D2_T,OFFSET(AN$131,,-$C191+1),0),),IFERROR(IF($C191=0,0,OFFSET(AN$131,,-$C191+1)/D2_T),0))</f>
        <v>0</v>
      </c>
      <c r="AP191" s="548">
        <f ca="1">IF('Clinic Model'!$P$16="Annuity",-IFERROR(PPMT(D2_I/12,$C191,D2_T,OFFSET(AO$131,,-$C191+1),0),),IFERROR(IF($C191=0,0,OFFSET(AO$131,,-$C191+1)/D2_T),0))</f>
        <v>0</v>
      </c>
      <c r="AQ191" s="548">
        <f ca="1">IF('Clinic Model'!$P$16="Annuity",-IFERROR(PPMT(D2_I/12,$C191,D2_T,OFFSET(AP$131,,-$C191+1),0),),IFERROR(IF($C191=0,0,OFFSET(AP$131,,-$C191+1)/D2_T),0))</f>
        <v>0</v>
      </c>
      <c r="AR191" s="548">
        <f ca="1">IF('Clinic Model'!$P$16="Annuity",-IFERROR(PPMT(D2_I/12,$C191,D2_T,OFFSET(AQ$131,,-$C191+1),0),),IFERROR(IF($C191=0,0,OFFSET(AQ$131,,-$C191+1)/D2_T),0))</f>
        <v>0</v>
      </c>
      <c r="AS191" s="548">
        <f ca="1">IF('Clinic Model'!$P$16="Annuity",-IFERROR(PPMT(D2_I/12,$C191,D2_T,OFFSET(AR$131,,-$C191+1),0),),IFERROR(IF($C191=0,0,OFFSET(AR$131,,-$C191+1)/D2_T),0))</f>
        <v>0</v>
      </c>
      <c r="AT191" s="548">
        <f ca="1">IF('Clinic Model'!$P$16="Annuity",-IFERROR(PPMT(D2_I/12,$C191,D2_T,OFFSET(AS$131,,-$C191+1),0),),IFERROR(IF($C191=0,0,OFFSET(AS$131,,-$C191+1)/D2_T),0))</f>
        <v>0</v>
      </c>
      <c r="AU191" s="548">
        <f ca="1">IF('Clinic Model'!$P$16="Annuity",-IFERROR(PPMT(D2_I/12,$C191,D2_T,OFFSET(AT$131,,-$C191+1),0),),IFERROR(IF($C191=0,0,OFFSET(AT$131,,-$C191+1)/D2_T),0))</f>
        <v>0</v>
      </c>
      <c r="AV191" s="548">
        <f ca="1">IF('Clinic Model'!$P$16="Annuity",-IFERROR(PPMT(D2_I/12,$C191,D2_T,OFFSET(AU$131,,-$C191+1),0),),IFERROR(IF($C191=0,0,OFFSET(AU$131,,-$C191+1)/D2_T),0))</f>
        <v>0</v>
      </c>
      <c r="AW191" s="548">
        <f ca="1">IF('Clinic Model'!$P$16="Annuity",-IFERROR(PPMT(D2_I/12,$C191,D2_T,OFFSET(AV$131,,-$C191+1),0),),IFERROR(IF($C191=0,0,OFFSET(AV$131,,-$C191+1)/D2_T),0))</f>
        <v>0</v>
      </c>
      <c r="AX191" s="548">
        <f ca="1">IF('Clinic Model'!$P$16="Annuity",-IFERROR(PPMT(D2_I/12,$C191,D2_T,OFFSET(AW$131,,-$C191+1),0),),IFERROR(IF($C191=0,0,OFFSET(AW$131,,-$C191+1)/D2_T),0))</f>
        <v>0</v>
      </c>
      <c r="AY191" s="548">
        <f ca="1">IF('Clinic Model'!$P$16="Annuity",-IFERROR(PPMT(D2_I/12,$C191,D2_T,OFFSET(AX$131,,-$C191+1),0),),IFERROR(IF($C191=0,0,OFFSET(AX$131,,-$C191+1)/D2_T),0))</f>
        <v>0</v>
      </c>
      <c r="AZ191" s="548">
        <f ca="1">IF('Clinic Model'!$P$16="Annuity",-IFERROR(PPMT(D2_I/12,$C191,D2_T,OFFSET(AY$131,,-$C191+1),0),),IFERROR(IF($C191=0,0,OFFSET(AY$131,,-$C191+1)/D2_T),0))</f>
        <v>0</v>
      </c>
      <c r="BA191" s="548">
        <f ca="1">IF('Clinic Model'!$P$16="Annuity",-IFERROR(PPMT(D2_I/12,$C191,D2_T,OFFSET(AZ$131,,-$C191+1),0),),IFERROR(IF($C191=0,0,OFFSET(AZ$131,,-$C191+1)/D2_T),0))</f>
        <v>0</v>
      </c>
      <c r="BB191" s="548">
        <f ca="1">IF('Clinic Model'!$P$16="Annuity",-IFERROR(PPMT(D2_I/12,$C191,D2_T,OFFSET(BA$131,,-$C191+1),0),),IFERROR(IF($C191=0,0,OFFSET(BA$131,,-$C191+1)/D2_T),0))</f>
        <v>0</v>
      </c>
      <c r="BC191" s="548">
        <f ca="1">IF('Clinic Model'!$P$16="Annuity",-IFERROR(PPMT(D2_I/12,$C191,D2_T,OFFSET(BB$131,,-$C191+1),0),),IFERROR(IF($C191=0,0,OFFSET(BB$131,,-$C191+1)/D2_T),0))</f>
        <v>0</v>
      </c>
      <c r="BD191" s="548">
        <f ca="1">IF('Clinic Model'!$P$16="Annuity",-IFERROR(PPMT(D2_I/12,$C191,D2_T,OFFSET(BC$131,,-$C191+1),0),),IFERROR(IF($C191=0,0,OFFSET(BC$131,,-$C191+1)/D2_T),0))</f>
        <v>0</v>
      </c>
      <c r="BE191" s="548">
        <f ca="1">IF('Clinic Model'!$P$16="Annuity",-IFERROR(PPMT(D2_I/12,$C191,D2_T,OFFSET(BD$131,,-$C191+1),0),),IFERROR(IF($C191=0,0,OFFSET(BD$131,,-$C191+1)/D2_T),0))</f>
        <v>0</v>
      </c>
      <c r="BF191" s="548">
        <f ca="1">IF('Clinic Model'!$P$16="Annuity",-IFERROR(PPMT(D2_I/12,$C191,D2_T,OFFSET(BE$131,,-$C191+1),0),),IFERROR(IF($C191=0,0,OFFSET(BE$131,,-$C191+1)/D2_T),0))</f>
        <v>0</v>
      </c>
      <c r="BG191" s="548">
        <f ca="1">IF('Clinic Model'!$P$16="Annuity",-IFERROR(PPMT(D2_I/12,$C191,D2_T,OFFSET(BF$131,,-$C191+1),0),),IFERROR(IF($C191=0,0,OFFSET(BF$131,,-$C191+1)/D2_T),0))</f>
        <v>0</v>
      </c>
      <c r="BH191" s="548">
        <f ca="1">IF('Clinic Model'!$P$16="Annuity",-IFERROR(PPMT(D2_I/12,$C191,D2_T,OFFSET(BG$131,,-$C191+1),0),),IFERROR(IF($C191=0,0,OFFSET(BG$131,,-$C191+1)/D2_T),0))</f>
        <v>0</v>
      </c>
      <c r="BI191" s="548">
        <f ca="1">IF('Clinic Model'!$P$16="Annuity",-IFERROR(PPMT(D2_I/12,$C191,D2_T,OFFSET(BH$131,,-$C191+1),0),),IFERROR(IF($C191=0,0,OFFSET(BH$131,,-$C191+1)/D2_T),0))</f>
        <v>0</v>
      </c>
      <c r="BJ191" s="548">
        <f ca="1">IF('Clinic Model'!$P$16="Annuity",-IFERROR(PPMT(D2_I/12,$C191,D2_T,OFFSET(BI$131,,-$C191+1),0),),IFERROR(IF($C191=0,0,OFFSET(BI$131,,-$C191+1)/D2_T),0))</f>
        <v>0</v>
      </c>
      <c r="BK191" s="548">
        <f ca="1">IF('Clinic Model'!$P$16="Annuity",-IFERROR(PPMT(D2_I/12,$C191,D2_T,OFFSET(BJ$131,,-$C191+1),0),),IFERROR(IF($C191=0,0,OFFSET(BJ$131,,-$C191+1)/D2_T),0))</f>
        <v>0</v>
      </c>
      <c r="BL191" s="548">
        <f ca="1">IF('Clinic Model'!$P$16="Annuity",-IFERROR(PPMT(D2_I/12,$C191,D2_T,OFFSET(BK$131,,-$C191+1),0),),IFERROR(IF($C191=0,0,OFFSET(BK$131,,-$C191+1)/D2_T),0))</f>
        <v>0</v>
      </c>
    </row>
    <row r="192" spans="1:64" ht="10.5" hidden="1" customHeight="1" outlineLevel="1" x14ac:dyDescent="0.3">
      <c r="A192" s="105"/>
      <c r="B192" s="504"/>
      <c r="C192" s="105">
        <f t="shared" si="13"/>
        <v>0</v>
      </c>
      <c r="E192" s="548">
        <f ca="1">IF('Clinic Model'!$P$16="Annuity",-IFERROR(PPMT(D2_I/12,$C192,D2_T,OFFSET(D$131,,-$C192+1),0),),IFERROR(IF($C192=0,0,OFFSET(D$131,,-$C192+1)/D2_T),0))</f>
        <v>0</v>
      </c>
      <c r="F192" s="548">
        <f ca="1">IF('Clinic Model'!$P$16="Annuity",-IFERROR(PPMT(D2_I/12,$C192,D2_T,OFFSET(E$131,,-$C192+1),0),),IFERROR(IF($C192=0,0,OFFSET(E$131,,-$C192+1)/D2_T),0))</f>
        <v>0</v>
      </c>
      <c r="G192" s="548">
        <f ca="1">IF('Clinic Model'!$P$16="Annuity",-IFERROR(PPMT(D2_I/12,$C192,D2_T,OFFSET(F$131,,-$C192+1),0),),IFERROR(IF($C192=0,0,OFFSET(F$131,,-$C192+1)/D2_T),0))</f>
        <v>0</v>
      </c>
      <c r="H192" s="548">
        <f ca="1">IF('Clinic Model'!$P$16="Annuity",-IFERROR(PPMT(D2_I/12,$C192,D2_T,OFFSET(G$131,,-$C192+1),0),),IFERROR(IF($C192=0,0,OFFSET(G$131,,-$C192+1)/D2_T),0))</f>
        <v>0</v>
      </c>
      <c r="I192" s="548">
        <f ca="1">IF('Clinic Model'!$P$16="Annuity",-IFERROR(PPMT(D2_I/12,$C192,D2_T,OFFSET(H$131,,-$C192+1),0),),IFERROR(IF($C192=0,0,OFFSET(H$131,,-$C192+1)/D2_T),0))</f>
        <v>0</v>
      </c>
      <c r="J192" s="548">
        <f ca="1">IF('Clinic Model'!$P$16="Annuity",-IFERROR(PPMT(D2_I/12,$C192,D2_T,OFFSET(I$131,,-$C192+1),0),),IFERROR(IF($C192=0,0,OFFSET(I$131,,-$C192+1)/D2_T),0))</f>
        <v>0</v>
      </c>
      <c r="K192" s="548">
        <f ca="1">IF('Clinic Model'!$P$16="Annuity",-IFERROR(PPMT(D2_I/12,$C192,D2_T,OFFSET(J$131,,-$C192+1),0),),IFERROR(IF($C192=0,0,OFFSET(J$131,,-$C192+1)/D2_T),0))</f>
        <v>0</v>
      </c>
      <c r="L192" s="548">
        <f ca="1">IF('Clinic Model'!$P$16="Annuity",-IFERROR(PPMT(D2_I/12,$C192,D2_T,OFFSET(K$131,,-$C192+1),0),),IFERROR(IF($C192=0,0,OFFSET(K$131,,-$C192+1)/D2_T),0))</f>
        <v>0</v>
      </c>
      <c r="M192" s="548">
        <f ca="1">IF('Clinic Model'!$P$16="Annuity",-IFERROR(PPMT(D2_I/12,$C192,D2_T,OFFSET(L$131,,-$C192+1),0),),IFERROR(IF($C192=0,0,OFFSET(L$131,,-$C192+1)/D2_T),0))</f>
        <v>0</v>
      </c>
      <c r="N192" s="548">
        <f ca="1">IF('Clinic Model'!$P$16="Annuity",-IFERROR(PPMT(D2_I/12,$C192,D2_T,OFFSET(M$131,,-$C192+1),0),),IFERROR(IF($C192=0,0,OFFSET(M$131,,-$C192+1)/D2_T),0))</f>
        <v>0</v>
      </c>
      <c r="O192" s="548">
        <f ca="1">IF('Clinic Model'!$P$16="Annuity",-IFERROR(PPMT(D2_I/12,$C192,D2_T,OFFSET(N$131,,-$C192+1),0),),IFERROR(IF($C192=0,0,OFFSET(N$131,,-$C192+1)/D2_T),0))</f>
        <v>0</v>
      </c>
      <c r="P192" s="548">
        <f ca="1">IF('Clinic Model'!$P$16="Annuity",-IFERROR(PPMT(D2_I/12,$C192,D2_T,OFFSET(O$131,,-$C192+1),0),),IFERROR(IF($C192=0,0,OFFSET(O$131,,-$C192+1)/D2_T),0))</f>
        <v>0</v>
      </c>
      <c r="Q192" s="548">
        <f ca="1">IF('Clinic Model'!$P$16="Annuity",-IFERROR(PPMT(D2_I/12,$C192,D2_T,OFFSET(P$131,,-$C192+1),0),),IFERROR(IF($C192=0,0,OFFSET(P$131,,-$C192+1)/D2_T),0))</f>
        <v>0</v>
      </c>
      <c r="R192" s="548">
        <f ca="1">IF('Clinic Model'!$P$16="Annuity",-IFERROR(PPMT(D2_I/12,$C192,D2_T,OFFSET(Q$131,,-$C192+1),0),),IFERROR(IF($C192=0,0,OFFSET(Q$131,,-$C192+1)/D2_T),0))</f>
        <v>0</v>
      </c>
      <c r="S192" s="548">
        <f ca="1">IF('Clinic Model'!$P$16="Annuity",-IFERROR(PPMT(D2_I/12,$C192,D2_T,OFFSET(R$131,,-$C192+1),0),),IFERROR(IF($C192=0,0,OFFSET(R$131,,-$C192+1)/D2_T),0))</f>
        <v>0</v>
      </c>
      <c r="T192" s="548">
        <f ca="1">IF('Clinic Model'!$P$16="Annuity",-IFERROR(PPMT(D2_I/12,$C192,D2_T,OFFSET(S$131,,-$C192+1),0),),IFERROR(IF($C192=0,0,OFFSET(S$131,,-$C192+1)/D2_T),0))</f>
        <v>0</v>
      </c>
      <c r="U192" s="548">
        <f ca="1">IF('Clinic Model'!$P$16="Annuity",-IFERROR(PPMT(D2_I/12,$C192,D2_T,OFFSET(T$131,,-$C192+1),0),),IFERROR(IF($C192=0,0,OFFSET(T$131,,-$C192+1)/D2_T),0))</f>
        <v>0</v>
      </c>
      <c r="V192" s="548">
        <f ca="1">IF('Clinic Model'!$P$16="Annuity",-IFERROR(PPMT(D2_I/12,$C192,D2_T,OFFSET(U$131,,-$C192+1),0),),IFERROR(IF($C192=0,0,OFFSET(U$131,,-$C192+1)/D2_T),0))</f>
        <v>0</v>
      </c>
      <c r="W192" s="548">
        <f ca="1">IF('Clinic Model'!$P$16="Annuity",-IFERROR(PPMT(D2_I/12,$C192,D2_T,OFFSET(V$131,,-$C192+1),0),),IFERROR(IF($C192=0,0,OFFSET(V$131,,-$C192+1)/D2_T),0))</f>
        <v>0</v>
      </c>
      <c r="X192" s="548">
        <f ca="1">IF('Clinic Model'!$P$16="Annuity",-IFERROR(PPMT(D2_I/12,$C192,D2_T,OFFSET(W$131,,-$C192+1),0),),IFERROR(IF($C192=0,0,OFFSET(W$131,,-$C192+1)/D2_T),0))</f>
        <v>0</v>
      </c>
      <c r="Y192" s="548">
        <f ca="1">IF('Clinic Model'!$P$16="Annuity",-IFERROR(PPMT(D2_I/12,$C192,D2_T,OFFSET(X$131,,-$C192+1),0),),IFERROR(IF($C192=0,0,OFFSET(X$131,,-$C192+1)/D2_T),0))</f>
        <v>0</v>
      </c>
      <c r="Z192" s="548">
        <f ca="1">IF('Clinic Model'!$P$16="Annuity",-IFERROR(PPMT(D2_I/12,$C192,D2_T,OFFSET(Y$131,,-$C192+1),0),),IFERROR(IF($C192=0,0,OFFSET(Y$131,,-$C192+1)/D2_T),0))</f>
        <v>0</v>
      </c>
      <c r="AA192" s="548">
        <f ca="1">IF('Clinic Model'!$P$16="Annuity",-IFERROR(PPMT(D2_I/12,$C192,D2_T,OFFSET(Z$131,,-$C192+1),0),),IFERROR(IF($C192=0,0,OFFSET(Z$131,,-$C192+1)/D2_T),0))</f>
        <v>0</v>
      </c>
      <c r="AB192" s="548">
        <f ca="1">IF('Clinic Model'!$P$16="Annuity",-IFERROR(PPMT(D2_I/12,$C192,D2_T,OFFSET(AA$131,,-$C192+1),0),),IFERROR(IF($C192=0,0,OFFSET(AA$131,,-$C192+1)/D2_T),0))</f>
        <v>0</v>
      </c>
      <c r="AC192" s="548">
        <f ca="1">IF('Clinic Model'!$P$16="Annuity",-IFERROR(PPMT(D2_I/12,$C192,D2_T,OFFSET(AB$131,,-$C192+1),0),),IFERROR(IF($C192=0,0,OFFSET(AB$131,,-$C192+1)/D2_T),0))</f>
        <v>0</v>
      </c>
      <c r="AD192" s="548">
        <f ca="1">IF('Clinic Model'!$P$16="Annuity",-IFERROR(PPMT(D2_I/12,$C192,D2_T,OFFSET(AC$131,,-$C192+1),0),),IFERROR(IF($C192=0,0,OFFSET(AC$131,,-$C192+1)/D2_T),0))</f>
        <v>0</v>
      </c>
      <c r="AE192" s="548">
        <f ca="1">IF('Clinic Model'!$P$16="Annuity",-IFERROR(PPMT(D2_I/12,$C192,D2_T,OFFSET(AD$131,,-$C192+1),0),),IFERROR(IF($C192=0,0,OFFSET(AD$131,,-$C192+1)/D2_T),0))</f>
        <v>0</v>
      </c>
      <c r="AF192" s="548">
        <f ca="1">IF('Clinic Model'!$P$16="Annuity",-IFERROR(PPMT(D2_I/12,$C192,D2_T,OFFSET(AE$131,,-$C192+1),0),),IFERROR(IF($C192=0,0,OFFSET(AE$131,,-$C192+1)/D2_T),0))</f>
        <v>0</v>
      </c>
      <c r="AG192" s="548">
        <f ca="1">IF('Clinic Model'!$P$16="Annuity",-IFERROR(PPMT(D2_I/12,$C192,D2_T,OFFSET(AF$131,,-$C192+1),0),),IFERROR(IF($C192=0,0,OFFSET(AF$131,,-$C192+1)/D2_T),0))</f>
        <v>0</v>
      </c>
      <c r="AH192" s="548">
        <f ca="1">IF('Clinic Model'!$P$16="Annuity",-IFERROR(PPMT(D2_I/12,$C192,D2_T,OFFSET(AG$131,,-$C192+1),0),),IFERROR(IF($C192=0,0,OFFSET(AG$131,,-$C192+1)/D2_T),0))</f>
        <v>0</v>
      </c>
      <c r="AI192" s="548">
        <f ca="1">IF('Clinic Model'!$P$16="Annuity",-IFERROR(PPMT(D2_I/12,$C192,D2_T,OFFSET(AH$131,,-$C192+1),0),),IFERROR(IF($C192=0,0,OFFSET(AH$131,,-$C192+1)/D2_T),0))</f>
        <v>0</v>
      </c>
      <c r="AJ192" s="548">
        <f ca="1">IF('Clinic Model'!$P$16="Annuity",-IFERROR(PPMT(D2_I/12,$C192,D2_T,OFFSET(AI$131,,-$C192+1),0),),IFERROR(IF($C192=0,0,OFFSET(AI$131,,-$C192+1)/D2_T),0))</f>
        <v>0</v>
      </c>
      <c r="AK192" s="548">
        <f ca="1">IF('Clinic Model'!$P$16="Annuity",-IFERROR(PPMT(D2_I/12,$C192,D2_T,OFFSET(AJ$131,,-$C192+1),0),),IFERROR(IF($C192=0,0,OFFSET(AJ$131,,-$C192+1)/D2_T),0))</f>
        <v>0</v>
      </c>
      <c r="AL192" s="548">
        <f ca="1">IF('Clinic Model'!$P$16="Annuity",-IFERROR(PPMT(D2_I/12,$C192,D2_T,OFFSET(AK$131,,-$C192+1),0),),IFERROR(IF($C192=0,0,OFFSET(AK$131,,-$C192+1)/D2_T),0))</f>
        <v>0</v>
      </c>
      <c r="AM192" s="548">
        <f ca="1">IF('Clinic Model'!$P$16="Annuity",-IFERROR(PPMT(D2_I/12,$C192,D2_T,OFFSET(AL$131,,-$C192+1),0),),IFERROR(IF($C192=0,0,OFFSET(AL$131,,-$C192+1)/D2_T),0))</f>
        <v>0</v>
      </c>
      <c r="AN192" s="548">
        <f ca="1">IF('Clinic Model'!$P$16="Annuity",-IFERROR(PPMT(D2_I/12,$C192,D2_T,OFFSET(AM$131,,-$C192+1),0),),IFERROR(IF($C192=0,0,OFFSET(AM$131,,-$C192+1)/D2_T),0))</f>
        <v>0</v>
      </c>
      <c r="AO192" s="548">
        <f ca="1">IF('Clinic Model'!$P$16="Annuity",-IFERROR(PPMT(D2_I/12,$C192,D2_T,OFFSET(AN$131,,-$C192+1),0),),IFERROR(IF($C192=0,0,OFFSET(AN$131,,-$C192+1)/D2_T),0))</f>
        <v>0</v>
      </c>
      <c r="AP192" s="548">
        <f ca="1">IF('Clinic Model'!$P$16="Annuity",-IFERROR(PPMT(D2_I/12,$C192,D2_T,OFFSET(AO$131,,-$C192+1),0),),IFERROR(IF($C192=0,0,OFFSET(AO$131,,-$C192+1)/D2_T),0))</f>
        <v>0</v>
      </c>
      <c r="AQ192" s="548">
        <f ca="1">IF('Clinic Model'!$P$16="Annuity",-IFERROR(PPMT(D2_I/12,$C192,D2_T,OFFSET(AP$131,,-$C192+1),0),),IFERROR(IF($C192=0,0,OFFSET(AP$131,,-$C192+1)/D2_T),0))</f>
        <v>0</v>
      </c>
      <c r="AR192" s="548">
        <f ca="1">IF('Clinic Model'!$P$16="Annuity",-IFERROR(PPMT(D2_I/12,$C192,D2_T,OFFSET(AQ$131,,-$C192+1),0),),IFERROR(IF($C192=0,0,OFFSET(AQ$131,,-$C192+1)/D2_T),0))</f>
        <v>0</v>
      </c>
      <c r="AS192" s="548">
        <f ca="1">IF('Clinic Model'!$P$16="Annuity",-IFERROR(PPMT(D2_I/12,$C192,D2_T,OFFSET(AR$131,,-$C192+1),0),),IFERROR(IF($C192=0,0,OFFSET(AR$131,,-$C192+1)/D2_T),0))</f>
        <v>0</v>
      </c>
      <c r="AT192" s="548">
        <f ca="1">IF('Clinic Model'!$P$16="Annuity",-IFERROR(PPMT(D2_I/12,$C192,D2_T,OFFSET(AS$131,,-$C192+1),0),),IFERROR(IF($C192=0,0,OFFSET(AS$131,,-$C192+1)/D2_T),0))</f>
        <v>0</v>
      </c>
      <c r="AU192" s="548">
        <f ca="1">IF('Clinic Model'!$P$16="Annuity",-IFERROR(PPMT(D2_I/12,$C192,D2_T,OFFSET(AT$131,,-$C192+1),0),),IFERROR(IF($C192=0,0,OFFSET(AT$131,,-$C192+1)/D2_T),0))</f>
        <v>0</v>
      </c>
      <c r="AV192" s="548">
        <f ca="1">IF('Clinic Model'!$P$16="Annuity",-IFERROR(PPMT(D2_I/12,$C192,D2_T,OFFSET(AU$131,,-$C192+1),0),),IFERROR(IF($C192=0,0,OFFSET(AU$131,,-$C192+1)/D2_T),0))</f>
        <v>0</v>
      </c>
      <c r="AW192" s="548">
        <f ca="1">IF('Clinic Model'!$P$16="Annuity",-IFERROR(PPMT(D2_I/12,$C192,D2_T,OFFSET(AV$131,,-$C192+1),0),),IFERROR(IF($C192=0,0,OFFSET(AV$131,,-$C192+1)/D2_T),0))</f>
        <v>0</v>
      </c>
      <c r="AX192" s="548">
        <f ca="1">IF('Clinic Model'!$P$16="Annuity",-IFERROR(PPMT(D2_I/12,$C192,D2_T,OFFSET(AW$131,,-$C192+1),0),),IFERROR(IF($C192=0,0,OFFSET(AW$131,,-$C192+1)/D2_T),0))</f>
        <v>0</v>
      </c>
      <c r="AY192" s="548">
        <f ca="1">IF('Clinic Model'!$P$16="Annuity",-IFERROR(PPMT(D2_I/12,$C192,D2_T,OFFSET(AX$131,,-$C192+1),0),),IFERROR(IF($C192=0,0,OFFSET(AX$131,,-$C192+1)/D2_T),0))</f>
        <v>0</v>
      </c>
      <c r="AZ192" s="548">
        <f ca="1">IF('Clinic Model'!$P$16="Annuity",-IFERROR(PPMT(D2_I/12,$C192,D2_T,OFFSET(AY$131,,-$C192+1),0),),IFERROR(IF($C192=0,0,OFFSET(AY$131,,-$C192+1)/D2_T),0))</f>
        <v>0</v>
      </c>
      <c r="BA192" s="548">
        <f ca="1">IF('Clinic Model'!$P$16="Annuity",-IFERROR(PPMT(D2_I/12,$C192,D2_T,OFFSET(AZ$131,,-$C192+1),0),),IFERROR(IF($C192=0,0,OFFSET(AZ$131,,-$C192+1)/D2_T),0))</f>
        <v>0</v>
      </c>
      <c r="BB192" s="548">
        <f ca="1">IF('Clinic Model'!$P$16="Annuity",-IFERROR(PPMT(D2_I/12,$C192,D2_T,OFFSET(BA$131,,-$C192+1),0),),IFERROR(IF($C192=0,0,OFFSET(BA$131,,-$C192+1)/D2_T),0))</f>
        <v>0</v>
      </c>
      <c r="BC192" s="548">
        <f ca="1">IF('Clinic Model'!$P$16="Annuity",-IFERROR(PPMT(D2_I/12,$C192,D2_T,OFFSET(BB$131,,-$C192+1),0),),IFERROR(IF($C192=0,0,OFFSET(BB$131,,-$C192+1)/D2_T),0))</f>
        <v>0</v>
      </c>
      <c r="BD192" s="548">
        <f ca="1">IF('Clinic Model'!$P$16="Annuity",-IFERROR(PPMT(D2_I/12,$C192,D2_T,OFFSET(BC$131,,-$C192+1),0),),IFERROR(IF($C192=0,0,OFFSET(BC$131,,-$C192+1)/D2_T),0))</f>
        <v>0</v>
      </c>
      <c r="BE192" s="548">
        <f ca="1">IF('Clinic Model'!$P$16="Annuity",-IFERROR(PPMT(D2_I/12,$C192,D2_T,OFFSET(BD$131,,-$C192+1),0),),IFERROR(IF($C192=0,0,OFFSET(BD$131,,-$C192+1)/D2_T),0))</f>
        <v>0</v>
      </c>
      <c r="BF192" s="548">
        <f ca="1">IF('Clinic Model'!$P$16="Annuity",-IFERROR(PPMT(D2_I/12,$C192,D2_T,OFFSET(BE$131,,-$C192+1),0),),IFERROR(IF($C192=0,0,OFFSET(BE$131,,-$C192+1)/D2_T),0))</f>
        <v>0</v>
      </c>
      <c r="BG192" s="548">
        <f ca="1">IF('Clinic Model'!$P$16="Annuity",-IFERROR(PPMT(D2_I/12,$C192,D2_T,OFFSET(BF$131,,-$C192+1),0),),IFERROR(IF($C192=0,0,OFFSET(BF$131,,-$C192+1)/D2_T),0))</f>
        <v>0</v>
      </c>
      <c r="BH192" s="548">
        <f ca="1">IF('Clinic Model'!$P$16="Annuity",-IFERROR(PPMT(D2_I/12,$C192,D2_T,OFFSET(BG$131,,-$C192+1),0),),IFERROR(IF($C192=0,0,OFFSET(BG$131,,-$C192+1)/D2_T),0))</f>
        <v>0</v>
      </c>
      <c r="BI192" s="548">
        <f ca="1">IF('Clinic Model'!$P$16="Annuity",-IFERROR(PPMT(D2_I/12,$C192,D2_T,OFFSET(BH$131,,-$C192+1),0),),IFERROR(IF($C192=0,0,OFFSET(BH$131,,-$C192+1)/D2_T),0))</f>
        <v>0</v>
      </c>
      <c r="BJ192" s="548">
        <f ca="1">IF('Clinic Model'!$P$16="Annuity",-IFERROR(PPMT(D2_I/12,$C192,D2_T,OFFSET(BI$131,,-$C192+1),0),),IFERROR(IF($C192=0,0,OFFSET(BI$131,,-$C192+1)/D2_T),0))</f>
        <v>0</v>
      </c>
      <c r="BK192" s="548">
        <f ca="1">IF('Clinic Model'!$P$16="Annuity",-IFERROR(PPMT(D2_I/12,$C192,D2_T,OFFSET(BJ$131,,-$C192+1),0),),IFERROR(IF($C192=0,0,OFFSET(BJ$131,,-$C192+1)/D2_T),0))</f>
        <v>0</v>
      </c>
      <c r="BL192" s="548">
        <f ca="1">IF('Clinic Model'!$P$16="Annuity",-IFERROR(PPMT(D2_I/12,$C192,D2_T,OFFSET(BK$131,,-$C192+1),0),),IFERROR(IF($C192=0,0,OFFSET(BK$131,,-$C192+1)/D2_T),0))</f>
        <v>0</v>
      </c>
    </row>
    <row r="193" spans="1:64" ht="10.5" hidden="1" customHeight="1" outlineLevel="1" x14ac:dyDescent="0.3">
      <c r="A193" s="105"/>
      <c r="B193" s="504"/>
      <c r="C193" s="105">
        <f t="shared" si="13"/>
        <v>0</v>
      </c>
      <c r="E193" s="552">
        <f ca="1">IF('Clinic Model'!$P$16="Annuity",-IFERROR(PPMT(D2_I/12,$C193,D2_T,OFFSET(D$131,,-$C193+1),0),),IFERROR(IF($C193=0,0,OFFSET(D$131,,-$C193+1)/D2_T),0))</f>
        <v>0</v>
      </c>
      <c r="F193" s="552">
        <f ca="1">IF('Clinic Model'!$P$16="Annuity",-IFERROR(PPMT(D2_I/12,$C193,D2_T,OFFSET(E$131,,-$C193+1),0),),IFERROR(IF($C193=0,0,OFFSET(E$131,,-$C193+1)/D2_T),0))</f>
        <v>0</v>
      </c>
      <c r="G193" s="552">
        <f ca="1">IF('Clinic Model'!$P$16="Annuity",-IFERROR(PPMT(D2_I/12,$C193,D2_T,OFFSET(F$131,,-$C193+1),0),),IFERROR(IF($C193=0,0,OFFSET(F$131,,-$C193+1)/D2_T),0))</f>
        <v>0</v>
      </c>
      <c r="H193" s="552">
        <f ca="1">IF('Clinic Model'!$P$16="Annuity",-IFERROR(PPMT(D2_I/12,$C193,D2_T,OFFSET(G$131,,-$C193+1),0),),IFERROR(IF($C193=0,0,OFFSET(G$131,,-$C193+1)/D2_T),0))</f>
        <v>0</v>
      </c>
      <c r="I193" s="552">
        <f ca="1">IF('Clinic Model'!$P$16="Annuity",-IFERROR(PPMT(D2_I/12,$C193,D2_T,OFFSET(H$131,,-$C193+1),0),),IFERROR(IF($C193=0,0,OFFSET(H$131,,-$C193+1)/D2_T),0))</f>
        <v>0</v>
      </c>
      <c r="J193" s="552">
        <f ca="1">IF('Clinic Model'!$P$16="Annuity",-IFERROR(PPMT(D2_I/12,$C193,D2_T,OFFSET(I$131,,-$C193+1),0),),IFERROR(IF($C193=0,0,OFFSET(I$131,,-$C193+1)/D2_T),0))</f>
        <v>0</v>
      </c>
      <c r="K193" s="552">
        <f ca="1">IF('Clinic Model'!$P$16="Annuity",-IFERROR(PPMT(D2_I/12,$C193,D2_T,OFFSET(J$131,,-$C193+1),0),),IFERROR(IF($C193=0,0,OFFSET(J$131,,-$C193+1)/D2_T),0))</f>
        <v>0</v>
      </c>
      <c r="L193" s="552">
        <f ca="1">IF('Clinic Model'!$P$16="Annuity",-IFERROR(PPMT(D2_I/12,$C193,D2_T,OFFSET(K$131,,-$C193+1),0),),IFERROR(IF($C193=0,0,OFFSET(K$131,,-$C193+1)/D2_T),0))</f>
        <v>0</v>
      </c>
      <c r="M193" s="552">
        <f ca="1">IF('Clinic Model'!$P$16="Annuity",-IFERROR(PPMT(D2_I/12,$C193,D2_T,OFFSET(L$131,,-$C193+1),0),),IFERROR(IF($C193=0,0,OFFSET(L$131,,-$C193+1)/D2_T),0))</f>
        <v>0</v>
      </c>
      <c r="N193" s="552">
        <f ca="1">IF('Clinic Model'!$P$16="Annuity",-IFERROR(PPMT(D2_I/12,$C193,D2_T,OFFSET(M$131,,-$C193+1),0),),IFERROR(IF($C193=0,0,OFFSET(M$131,,-$C193+1)/D2_T),0))</f>
        <v>0</v>
      </c>
      <c r="O193" s="552">
        <f ca="1">IF('Clinic Model'!$P$16="Annuity",-IFERROR(PPMT(D2_I/12,$C193,D2_T,OFFSET(N$131,,-$C193+1),0),),IFERROR(IF($C193=0,0,OFFSET(N$131,,-$C193+1)/D2_T),0))</f>
        <v>0</v>
      </c>
      <c r="P193" s="552">
        <f ca="1">IF('Clinic Model'!$P$16="Annuity",-IFERROR(PPMT(D2_I/12,$C193,D2_T,OFFSET(O$131,,-$C193+1),0),),IFERROR(IF($C193=0,0,OFFSET(O$131,,-$C193+1)/D2_T),0))</f>
        <v>0</v>
      </c>
      <c r="Q193" s="552">
        <f ca="1">IF('Clinic Model'!$P$16="Annuity",-IFERROR(PPMT(D2_I/12,$C193,D2_T,OFFSET(P$131,,-$C193+1),0),),IFERROR(IF($C193=0,0,OFFSET(P$131,,-$C193+1)/D2_T),0))</f>
        <v>0</v>
      </c>
      <c r="R193" s="552">
        <f ca="1">IF('Clinic Model'!$P$16="Annuity",-IFERROR(PPMT(D2_I/12,$C193,D2_T,OFFSET(Q$131,,-$C193+1),0),),IFERROR(IF($C193=0,0,OFFSET(Q$131,,-$C193+1)/D2_T),0))</f>
        <v>0</v>
      </c>
      <c r="S193" s="552">
        <f ca="1">IF('Clinic Model'!$P$16="Annuity",-IFERROR(PPMT(D2_I/12,$C193,D2_T,OFFSET(R$131,,-$C193+1),0),),IFERROR(IF($C193=0,0,OFFSET(R$131,,-$C193+1)/D2_T),0))</f>
        <v>0</v>
      </c>
      <c r="T193" s="552">
        <f ca="1">IF('Clinic Model'!$P$16="Annuity",-IFERROR(PPMT(D2_I/12,$C193,D2_T,OFFSET(S$131,,-$C193+1),0),),IFERROR(IF($C193=0,0,OFFSET(S$131,,-$C193+1)/D2_T),0))</f>
        <v>0</v>
      </c>
      <c r="U193" s="552">
        <f ca="1">IF('Clinic Model'!$P$16="Annuity",-IFERROR(PPMT(D2_I/12,$C193,D2_T,OFFSET(T$131,,-$C193+1),0),),IFERROR(IF($C193=0,0,OFFSET(T$131,,-$C193+1)/D2_T),0))</f>
        <v>0</v>
      </c>
      <c r="V193" s="552">
        <f ca="1">IF('Clinic Model'!$P$16="Annuity",-IFERROR(PPMT(D2_I/12,$C193,D2_T,OFFSET(U$131,,-$C193+1),0),),IFERROR(IF($C193=0,0,OFFSET(U$131,,-$C193+1)/D2_T),0))</f>
        <v>0</v>
      </c>
      <c r="W193" s="552">
        <f ca="1">IF('Clinic Model'!$P$16="Annuity",-IFERROR(PPMT(D2_I/12,$C193,D2_T,OFFSET(V$131,,-$C193+1),0),),IFERROR(IF($C193=0,0,OFFSET(V$131,,-$C193+1)/D2_T),0))</f>
        <v>0</v>
      </c>
      <c r="X193" s="552">
        <f ca="1">IF('Clinic Model'!$P$16="Annuity",-IFERROR(PPMT(D2_I/12,$C193,D2_T,OFFSET(W$131,,-$C193+1),0),),IFERROR(IF($C193=0,0,OFFSET(W$131,,-$C193+1)/D2_T),0))</f>
        <v>0</v>
      </c>
      <c r="Y193" s="552">
        <f ca="1">IF('Clinic Model'!$P$16="Annuity",-IFERROR(PPMT(D2_I/12,$C193,D2_T,OFFSET(X$131,,-$C193+1),0),),IFERROR(IF($C193=0,0,OFFSET(X$131,,-$C193+1)/D2_T),0))</f>
        <v>0</v>
      </c>
      <c r="Z193" s="552">
        <f ca="1">IF('Clinic Model'!$P$16="Annuity",-IFERROR(PPMT(D2_I/12,$C193,D2_T,OFFSET(Y$131,,-$C193+1),0),),IFERROR(IF($C193=0,0,OFFSET(Y$131,,-$C193+1)/D2_T),0))</f>
        <v>0</v>
      </c>
      <c r="AA193" s="552">
        <f ca="1">IF('Clinic Model'!$P$16="Annuity",-IFERROR(PPMT(D2_I/12,$C193,D2_T,OFFSET(Z$131,,-$C193+1),0),),IFERROR(IF($C193=0,0,OFFSET(Z$131,,-$C193+1)/D2_T),0))</f>
        <v>0</v>
      </c>
      <c r="AB193" s="552">
        <f ca="1">IF('Clinic Model'!$P$16="Annuity",-IFERROR(PPMT(D2_I/12,$C193,D2_T,OFFSET(AA$131,,-$C193+1),0),),IFERROR(IF($C193=0,0,OFFSET(AA$131,,-$C193+1)/D2_T),0))</f>
        <v>0</v>
      </c>
      <c r="AC193" s="552">
        <f ca="1">IF('Clinic Model'!$P$16="Annuity",-IFERROR(PPMT(D2_I/12,$C193,D2_T,OFFSET(AB$131,,-$C193+1),0),),IFERROR(IF($C193=0,0,OFFSET(AB$131,,-$C193+1)/D2_T),0))</f>
        <v>0</v>
      </c>
      <c r="AD193" s="552">
        <f ca="1">IF('Clinic Model'!$P$16="Annuity",-IFERROR(PPMT(D2_I/12,$C193,D2_T,OFFSET(AC$131,,-$C193+1),0),),IFERROR(IF($C193=0,0,OFFSET(AC$131,,-$C193+1)/D2_T),0))</f>
        <v>0</v>
      </c>
      <c r="AE193" s="552">
        <f ca="1">IF('Clinic Model'!$P$16="Annuity",-IFERROR(PPMT(D2_I/12,$C193,D2_T,OFFSET(AD$131,,-$C193+1),0),),IFERROR(IF($C193=0,0,OFFSET(AD$131,,-$C193+1)/D2_T),0))</f>
        <v>0</v>
      </c>
      <c r="AF193" s="552">
        <f ca="1">IF('Clinic Model'!$P$16="Annuity",-IFERROR(PPMT(D2_I/12,$C193,D2_T,OFFSET(AE$131,,-$C193+1),0),),IFERROR(IF($C193=0,0,OFFSET(AE$131,,-$C193+1)/D2_T),0))</f>
        <v>0</v>
      </c>
      <c r="AG193" s="552">
        <f ca="1">IF('Clinic Model'!$P$16="Annuity",-IFERROR(PPMT(D2_I/12,$C193,D2_T,OFFSET(AF$131,,-$C193+1),0),),IFERROR(IF($C193=0,0,OFFSET(AF$131,,-$C193+1)/D2_T),0))</f>
        <v>0</v>
      </c>
      <c r="AH193" s="552">
        <f ca="1">IF('Clinic Model'!$P$16="Annuity",-IFERROR(PPMT(D2_I/12,$C193,D2_T,OFFSET(AG$131,,-$C193+1),0),),IFERROR(IF($C193=0,0,OFFSET(AG$131,,-$C193+1)/D2_T),0))</f>
        <v>0</v>
      </c>
      <c r="AI193" s="552">
        <f ca="1">IF('Clinic Model'!$P$16="Annuity",-IFERROR(PPMT(D2_I/12,$C193,D2_T,OFFSET(AH$131,,-$C193+1),0),),IFERROR(IF($C193=0,0,OFFSET(AH$131,,-$C193+1)/D2_T),0))</f>
        <v>0</v>
      </c>
      <c r="AJ193" s="552">
        <f ca="1">IF('Clinic Model'!$P$16="Annuity",-IFERROR(PPMT(D2_I/12,$C193,D2_T,OFFSET(AI$131,,-$C193+1),0),),IFERROR(IF($C193=0,0,OFFSET(AI$131,,-$C193+1)/D2_T),0))</f>
        <v>0</v>
      </c>
      <c r="AK193" s="552">
        <f ca="1">IF('Clinic Model'!$P$16="Annuity",-IFERROR(PPMT(D2_I/12,$C193,D2_T,OFFSET(AJ$131,,-$C193+1),0),),IFERROR(IF($C193=0,0,OFFSET(AJ$131,,-$C193+1)/D2_T),0))</f>
        <v>0</v>
      </c>
      <c r="AL193" s="552">
        <f ca="1">IF('Clinic Model'!$P$16="Annuity",-IFERROR(PPMT(D2_I/12,$C193,D2_T,OFFSET(AK$131,,-$C193+1),0),),IFERROR(IF($C193=0,0,OFFSET(AK$131,,-$C193+1)/D2_T),0))</f>
        <v>0</v>
      </c>
      <c r="AM193" s="552">
        <f ca="1">IF('Clinic Model'!$P$16="Annuity",-IFERROR(PPMT(D2_I/12,$C193,D2_T,OFFSET(AL$131,,-$C193+1),0),),IFERROR(IF($C193=0,0,OFFSET(AL$131,,-$C193+1)/D2_T),0))</f>
        <v>0</v>
      </c>
      <c r="AN193" s="552">
        <f ca="1">IF('Clinic Model'!$P$16="Annuity",-IFERROR(PPMT(D2_I/12,$C193,D2_T,OFFSET(AM$131,,-$C193+1),0),),IFERROR(IF($C193=0,0,OFFSET(AM$131,,-$C193+1)/D2_T),0))</f>
        <v>0</v>
      </c>
      <c r="AO193" s="552">
        <f ca="1">IF('Clinic Model'!$P$16="Annuity",-IFERROR(PPMT(D2_I/12,$C193,D2_T,OFFSET(AN$131,,-$C193+1),0),),IFERROR(IF($C193=0,0,OFFSET(AN$131,,-$C193+1)/D2_T),0))</f>
        <v>0</v>
      </c>
      <c r="AP193" s="552">
        <f ca="1">IF('Clinic Model'!$P$16="Annuity",-IFERROR(PPMT(D2_I/12,$C193,D2_T,OFFSET(AO$131,,-$C193+1),0),),IFERROR(IF($C193=0,0,OFFSET(AO$131,,-$C193+1)/D2_T),0))</f>
        <v>0</v>
      </c>
      <c r="AQ193" s="552">
        <f ca="1">IF('Clinic Model'!$P$16="Annuity",-IFERROR(PPMT(D2_I/12,$C193,D2_T,OFFSET(AP$131,,-$C193+1),0),),IFERROR(IF($C193=0,0,OFFSET(AP$131,,-$C193+1)/D2_T),0))</f>
        <v>0</v>
      </c>
      <c r="AR193" s="552">
        <f ca="1">IF('Clinic Model'!$P$16="Annuity",-IFERROR(PPMT(D2_I/12,$C193,D2_T,OFFSET(AQ$131,,-$C193+1),0),),IFERROR(IF($C193=0,0,OFFSET(AQ$131,,-$C193+1)/D2_T),0))</f>
        <v>0</v>
      </c>
      <c r="AS193" s="552">
        <f ca="1">IF('Clinic Model'!$P$16="Annuity",-IFERROR(PPMT(D2_I/12,$C193,D2_T,OFFSET(AR$131,,-$C193+1),0),),IFERROR(IF($C193=0,0,OFFSET(AR$131,,-$C193+1)/D2_T),0))</f>
        <v>0</v>
      </c>
      <c r="AT193" s="552">
        <f ca="1">IF('Clinic Model'!$P$16="Annuity",-IFERROR(PPMT(D2_I/12,$C193,D2_T,OFFSET(AS$131,,-$C193+1),0),),IFERROR(IF($C193=0,0,OFFSET(AS$131,,-$C193+1)/D2_T),0))</f>
        <v>0</v>
      </c>
      <c r="AU193" s="552">
        <f ca="1">IF('Clinic Model'!$P$16="Annuity",-IFERROR(PPMT(D2_I/12,$C193,D2_T,OFFSET(AT$131,,-$C193+1),0),),IFERROR(IF($C193=0,0,OFFSET(AT$131,,-$C193+1)/D2_T),0))</f>
        <v>0</v>
      </c>
      <c r="AV193" s="552">
        <f ca="1">IF('Clinic Model'!$P$16="Annuity",-IFERROR(PPMT(D2_I/12,$C193,D2_T,OFFSET(AU$131,,-$C193+1),0),),IFERROR(IF($C193=0,0,OFFSET(AU$131,,-$C193+1)/D2_T),0))</f>
        <v>0</v>
      </c>
      <c r="AW193" s="552">
        <f ca="1">IF('Clinic Model'!$P$16="Annuity",-IFERROR(PPMT(D2_I/12,$C193,D2_T,OFFSET(AV$131,,-$C193+1),0),),IFERROR(IF($C193=0,0,OFFSET(AV$131,,-$C193+1)/D2_T),0))</f>
        <v>0</v>
      </c>
      <c r="AX193" s="552">
        <f ca="1">IF('Clinic Model'!$P$16="Annuity",-IFERROR(PPMT(D2_I/12,$C193,D2_T,OFFSET(AW$131,,-$C193+1),0),),IFERROR(IF($C193=0,0,OFFSET(AW$131,,-$C193+1)/D2_T),0))</f>
        <v>0</v>
      </c>
      <c r="AY193" s="552">
        <f ca="1">IF('Clinic Model'!$P$16="Annuity",-IFERROR(PPMT(D2_I/12,$C193,D2_T,OFFSET(AX$131,,-$C193+1),0),),IFERROR(IF($C193=0,0,OFFSET(AX$131,,-$C193+1)/D2_T),0))</f>
        <v>0</v>
      </c>
      <c r="AZ193" s="552">
        <f ca="1">IF('Clinic Model'!$P$16="Annuity",-IFERROR(PPMT(D2_I/12,$C193,D2_T,OFFSET(AY$131,,-$C193+1),0),),IFERROR(IF($C193=0,0,OFFSET(AY$131,,-$C193+1)/D2_T),0))</f>
        <v>0</v>
      </c>
      <c r="BA193" s="552">
        <f ca="1">IF('Clinic Model'!$P$16="Annuity",-IFERROR(PPMT(D2_I/12,$C193,D2_T,OFFSET(AZ$131,,-$C193+1),0),),IFERROR(IF($C193=0,0,OFFSET(AZ$131,,-$C193+1)/D2_T),0))</f>
        <v>0</v>
      </c>
      <c r="BB193" s="552">
        <f ca="1">IF('Clinic Model'!$P$16="Annuity",-IFERROR(PPMT(D2_I/12,$C193,D2_T,OFFSET(BA$131,,-$C193+1),0),),IFERROR(IF($C193=0,0,OFFSET(BA$131,,-$C193+1)/D2_T),0))</f>
        <v>0</v>
      </c>
      <c r="BC193" s="552">
        <f ca="1">IF('Clinic Model'!$P$16="Annuity",-IFERROR(PPMT(D2_I/12,$C193,D2_T,OFFSET(BB$131,,-$C193+1),0),),IFERROR(IF($C193=0,0,OFFSET(BB$131,,-$C193+1)/D2_T),0))</f>
        <v>0</v>
      </c>
      <c r="BD193" s="552">
        <f ca="1">IF('Clinic Model'!$P$16="Annuity",-IFERROR(PPMT(D2_I/12,$C193,D2_T,OFFSET(BC$131,,-$C193+1),0),),IFERROR(IF($C193=0,0,OFFSET(BC$131,,-$C193+1)/D2_T),0))</f>
        <v>0</v>
      </c>
      <c r="BE193" s="552">
        <f ca="1">IF('Clinic Model'!$P$16="Annuity",-IFERROR(PPMT(D2_I/12,$C193,D2_T,OFFSET(BD$131,,-$C193+1),0),),IFERROR(IF($C193=0,0,OFFSET(BD$131,,-$C193+1)/D2_T),0))</f>
        <v>0</v>
      </c>
      <c r="BF193" s="552">
        <f ca="1">IF('Clinic Model'!$P$16="Annuity",-IFERROR(PPMT(D2_I/12,$C193,D2_T,OFFSET(BE$131,,-$C193+1),0),),IFERROR(IF($C193=0,0,OFFSET(BE$131,,-$C193+1)/D2_T),0))</f>
        <v>0</v>
      </c>
      <c r="BG193" s="552">
        <f ca="1">IF('Clinic Model'!$P$16="Annuity",-IFERROR(PPMT(D2_I/12,$C193,D2_T,OFFSET(BF$131,,-$C193+1),0),),IFERROR(IF($C193=0,0,OFFSET(BF$131,,-$C193+1)/D2_T),0))</f>
        <v>0</v>
      </c>
      <c r="BH193" s="552">
        <f ca="1">IF('Clinic Model'!$P$16="Annuity",-IFERROR(PPMT(D2_I/12,$C193,D2_T,OFFSET(BG$131,,-$C193+1),0),),IFERROR(IF($C193=0,0,OFFSET(BG$131,,-$C193+1)/D2_T),0))</f>
        <v>0</v>
      </c>
      <c r="BI193" s="552">
        <f ca="1">IF('Clinic Model'!$P$16="Annuity",-IFERROR(PPMT(D2_I/12,$C193,D2_T,OFFSET(BH$131,,-$C193+1),0),),IFERROR(IF($C193=0,0,OFFSET(BH$131,,-$C193+1)/D2_T),0))</f>
        <v>0</v>
      </c>
      <c r="BJ193" s="552">
        <f ca="1">IF('Clinic Model'!$P$16="Annuity",-IFERROR(PPMT(D2_I/12,$C193,D2_T,OFFSET(BI$131,,-$C193+1),0),),IFERROR(IF($C193=0,0,OFFSET(BI$131,,-$C193+1)/D2_T),0))</f>
        <v>0</v>
      </c>
      <c r="BK193" s="552">
        <f ca="1">IF('Clinic Model'!$P$16="Annuity",-IFERROR(PPMT(D2_I/12,$C193,D2_T,OFFSET(BJ$131,,-$C193+1),0),),IFERROR(IF($C193=0,0,OFFSET(BJ$131,,-$C193+1)/D2_T),0))</f>
        <v>0</v>
      </c>
      <c r="BL193" s="552">
        <f ca="1">IF('Clinic Model'!$P$16="Annuity",-IFERROR(PPMT(D2_I/12,$C193,D2_T,OFFSET(BK$131,,-$C193+1),0),),IFERROR(IF($C193=0,0,OFFSET(BK$131,,-$C193+1)/D2_T),0))</f>
        <v>0</v>
      </c>
    </row>
    <row r="194" spans="1:64" ht="14.4" collapsed="1" thickBot="1" x14ac:dyDescent="0.35">
      <c r="A194" s="105"/>
      <c r="B194" s="544" t="s">
        <v>106</v>
      </c>
      <c r="C194" s="105"/>
      <c r="E194" s="554">
        <f t="shared" ref="E194:AJ194" ca="1" si="14">SUM(E195:E254)</f>
        <v>0</v>
      </c>
      <c r="F194" s="554">
        <f t="shared" ca="1" si="14"/>
        <v>0</v>
      </c>
      <c r="G194" s="554">
        <f t="shared" ca="1" si="14"/>
        <v>0</v>
      </c>
      <c r="H194" s="554">
        <f t="shared" ca="1" si="14"/>
        <v>0</v>
      </c>
      <c r="I194" s="554">
        <f t="shared" ca="1" si="14"/>
        <v>0</v>
      </c>
      <c r="J194" s="554">
        <f t="shared" ca="1" si="14"/>
        <v>0</v>
      </c>
      <c r="K194" s="554">
        <f t="shared" ca="1" si="14"/>
        <v>0</v>
      </c>
      <c r="L194" s="554">
        <f t="shared" ca="1" si="14"/>
        <v>0</v>
      </c>
      <c r="M194" s="554">
        <f t="shared" ca="1" si="14"/>
        <v>0</v>
      </c>
      <c r="N194" s="554">
        <f t="shared" ca="1" si="14"/>
        <v>0</v>
      </c>
      <c r="O194" s="554">
        <f t="shared" ca="1" si="14"/>
        <v>0</v>
      </c>
      <c r="P194" s="554">
        <f t="shared" ca="1" si="14"/>
        <v>0</v>
      </c>
      <c r="Q194" s="554">
        <f t="shared" ca="1" si="14"/>
        <v>0</v>
      </c>
      <c r="R194" s="554">
        <f t="shared" ca="1" si="14"/>
        <v>0</v>
      </c>
      <c r="S194" s="554">
        <f t="shared" ca="1" si="14"/>
        <v>0</v>
      </c>
      <c r="T194" s="554">
        <f t="shared" ca="1" si="14"/>
        <v>0</v>
      </c>
      <c r="U194" s="554">
        <f t="shared" ca="1" si="14"/>
        <v>0</v>
      </c>
      <c r="V194" s="554">
        <f t="shared" ca="1" si="14"/>
        <v>0</v>
      </c>
      <c r="W194" s="554">
        <f t="shared" ca="1" si="14"/>
        <v>0</v>
      </c>
      <c r="X194" s="554">
        <f t="shared" ca="1" si="14"/>
        <v>0</v>
      </c>
      <c r="Y194" s="554">
        <f t="shared" ca="1" si="14"/>
        <v>0</v>
      </c>
      <c r="Z194" s="554">
        <f t="shared" ca="1" si="14"/>
        <v>0</v>
      </c>
      <c r="AA194" s="554">
        <f t="shared" ca="1" si="14"/>
        <v>0</v>
      </c>
      <c r="AB194" s="554">
        <f t="shared" ca="1" si="14"/>
        <v>0</v>
      </c>
      <c r="AC194" s="554">
        <f t="shared" ca="1" si="14"/>
        <v>0</v>
      </c>
      <c r="AD194" s="554">
        <f t="shared" ca="1" si="14"/>
        <v>0</v>
      </c>
      <c r="AE194" s="554">
        <f t="shared" ca="1" si="14"/>
        <v>0</v>
      </c>
      <c r="AF194" s="554">
        <f t="shared" ca="1" si="14"/>
        <v>0</v>
      </c>
      <c r="AG194" s="554">
        <f t="shared" ca="1" si="14"/>
        <v>0</v>
      </c>
      <c r="AH194" s="554">
        <f t="shared" ca="1" si="14"/>
        <v>0</v>
      </c>
      <c r="AI194" s="554">
        <f t="shared" ca="1" si="14"/>
        <v>0</v>
      </c>
      <c r="AJ194" s="554">
        <f t="shared" ca="1" si="14"/>
        <v>0</v>
      </c>
      <c r="AK194" s="554">
        <f t="shared" ref="AK194:BL194" ca="1" si="15">SUM(AK195:AK254)</f>
        <v>0</v>
      </c>
      <c r="AL194" s="554">
        <f t="shared" ca="1" si="15"/>
        <v>0</v>
      </c>
      <c r="AM194" s="554">
        <f t="shared" ca="1" si="15"/>
        <v>0</v>
      </c>
      <c r="AN194" s="554">
        <f t="shared" ca="1" si="15"/>
        <v>0</v>
      </c>
      <c r="AO194" s="554">
        <f t="shared" ca="1" si="15"/>
        <v>0</v>
      </c>
      <c r="AP194" s="554">
        <f t="shared" ca="1" si="15"/>
        <v>0</v>
      </c>
      <c r="AQ194" s="554">
        <f t="shared" ca="1" si="15"/>
        <v>0</v>
      </c>
      <c r="AR194" s="554">
        <f t="shared" ca="1" si="15"/>
        <v>0</v>
      </c>
      <c r="AS194" s="554">
        <f t="shared" ca="1" si="15"/>
        <v>0</v>
      </c>
      <c r="AT194" s="554">
        <f t="shared" ca="1" si="15"/>
        <v>0</v>
      </c>
      <c r="AU194" s="554">
        <f t="shared" ca="1" si="15"/>
        <v>0</v>
      </c>
      <c r="AV194" s="554">
        <f t="shared" ca="1" si="15"/>
        <v>0</v>
      </c>
      <c r="AW194" s="554">
        <f t="shared" ca="1" si="15"/>
        <v>0</v>
      </c>
      <c r="AX194" s="554">
        <f t="shared" ca="1" si="15"/>
        <v>0</v>
      </c>
      <c r="AY194" s="554">
        <f t="shared" ca="1" si="15"/>
        <v>0</v>
      </c>
      <c r="AZ194" s="554">
        <f t="shared" ca="1" si="15"/>
        <v>0</v>
      </c>
      <c r="BA194" s="554">
        <f t="shared" ca="1" si="15"/>
        <v>0</v>
      </c>
      <c r="BB194" s="554">
        <f t="shared" ca="1" si="15"/>
        <v>0</v>
      </c>
      <c r="BC194" s="554">
        <f t="shared" ca="1" si="15"/>
        <v>0</v>
      </c>
      <c r="BD194" s="554">
        <f t="shared" ca="1" si="15"/>
        <v>0</v>
      </c>
      <c r="BE194" s="554">
        <f t="shared" ca="1" si="15"/>
        <v>0</v>
      </c>
      <c r="BF194" s="554">
        <f t="shared" ca="1" si="15"/>
        <v>0</v>
      </c>
      <c r="BG194" s="554">
        <f t="shared" ca="1" si="15"/>
        <v>0</v>
      </c>
      <c r="BH194" s="554">
        <f t="shared" ca="1" si="15"/>
        <v>0</v>
      </c>
      <c r="BI194" s="554">
        <f t="shared" ca="1" si="15"/>
        <v>0</v>
      </c>
      <c r="BJ194" s="554">
        <f t="shared" ca="1" si="15"/>
        <v>0</v>
      </c>
      <c r="BK194" s="554">
        <f t="shared" ca="1" si="15"/>
        <v>0</v>
      </c>
      <c r="BL194" s="554">
        <f t="shared" ca="1" si="15"/>
        <v>0</v>
      </c>
    </row>
    <row r="195" spans="1:64" ht="10.5" hidden="1" customHeight="1" outlineLevel="1" x14ac:dyDescent="0.3">
      <c r="A195" s="105"/>
      <c r="B195" s="504"/>
      <c r="C195" s="105">
        <v>1</v>
      </c>
      <c r="E195" s="548">
        <f ca="1">IF($C195=0,0,IF('Clinic Model'!$P$16="Annuity",-IFERROR(IPMT(D2_I/12,$C195,D2_T,OFFSET(D$131,,-$C195+1),0),),-IFERROR(ISPMT(D2_I/12,$C195-1,D2_T,OFFSET(D$131,,-$C195+1)),)))</f>
        <v>0</v>
      </c>
      <c r="F195" s="548">
        <f ca="1">IF($C195=0,0,IF('Clinic Model'!$P$16="Annuity",-IFERROR(IPMT(D2_I/12,$C195,D2_T,OFFSET(E$131,,-$C195+1),0),),-IFERROR(ISPMT(D2_I/12,$C195-1,D2_T,OFFSET(E$131,,-$C195+1)),)))</f>
        <v>0</v>
      </c>
      <c r="G195" s="548">
        <f ca="1">IF($C195=0,0,IF('Clinic Model'!$P$16="Annuity",-IFERROR(IPMT(D2_I/12,$C195,D2_T,OFFSET(F$131,,-$C195+1),0),),-IFERROR(ISPMT(D2_I/12,$C195-1,D2_T,OFFSET(F$131,,-$C195+1)),)))</f>
        <v>0</v>
      </c>
      <c r="H195" s="548">
        <f ca="1">IF($C195=0,0,IF('Clinic Model'!$P$16="Annuity",-IFERROR(IPMT(D2_I/12,$C195,D2_T,OFFSET(G$131,,-$C195+1),0),),-IFERROR(ISPMT(D2_I/12,$C195-1,D2_T,OFFSET(G$131,,-$C195+1)),)))</f>
        <v>0</v>
      </c>
      <c r="I195" s="548">
        <f ca="1">IF($C195=0,0,IF('Clinic Model'!$P$16="Annuity",-IFERROR(IPMT(D2_I/12,$C195,D2_T,OFFSET(H$131,,-$C195+1),0),),-IFERROR(ISPMT(D2_I/12,$C195-1,D2_T,OFFSET(H$131,,-$C195+1)),)))</f>
        <v>0</v>
      </c>
      <c r="J195" s="548">
        <f ca="1">IF($C195=0,0,IF('Clinic Model'!$P$16="Annuity",-IFERROR(IPMT(D2_I/12,$C195,D2_T,OFFSET(I$131,,-$C195+1),0),),-IFERROR(ISPMT(D2_I/12,$C195-1,D2_T,OFFSET(I$131,,-$C195+1)),)))</f>
        <v>0</v>
      </c>
      <c r="K195" s="548">
        <f ca="1">IF($C195=0,0,IF('Clinic Model'!$P$16="Annuity",-IFERROR(IPMT(D2_I/12,$C195,D2_T,OFFSET(J$131,,-$C195+1),0),),-IFERROR(ISPMT(D2_I/12,$C195-1,D2_T,OFFSET(J$131,,-$C195+1)),)))</f>
        <v>0</v>
      </c>
      <c r="L195" s="548">
        <f ca="1">IF($C195=0,0,IF('Clinic Model'!$P$16="Annuity",-IFERROR(IPMT(D2_I/12,$C195,D2_T,OFFSET(K$131,,-$C195+1),0),),-IFERROR(ISPMT(D2_I/12,$C195-1,D2_T,OFFSET(K$131,,-$C195+1)),)))</f>
        <v>0</v>
      </c>
      <c r="M195" s="548">
        <f ca="1">IF($C195=0,0,IF('Clinic Model'!$P$16="Annuity",-IFERROR(IPMT(D2_I/12,$C195,D2_T,OFFSET(L$131,,-$C195+1),0),),-IFERROR(ISPMT(D2_I/12,$C195-1,D2_T,OFFSET(L$131,,-$C195+1)),)))</f>
        <v>0</v>
      </c>
      <c r="N195" s="548">
        <f ca="1">IF($C195=0,0,IF('Clinic Model'!$P$16="Annuity",-IFERROR(IPMT(D2_I/12,$C195,D2_T,OFFSET(M$131,,-$C195+1),0),),-IFERROR(ISPMT(D2_I/12,$C195-1,D2_T,OFFSET(M$131,,-$C195+1)),)))</f>
        <v>0</v>
      </c>
      <c r="O195" s="548">
        <f ca="1">IF($C195=0,0,IF('Clinic Model'!$P$16="Annuity",-IFERROR(IPMT(D2_I/12,$C195,D2_T,OFFSET(N$131,,-$C195+1),0),),-IFERROR(ISPMT(D2_I/12,$C195-1,D2_T,OFFSET(N$131,,-$C195+1)),)))</f>
        <v>0</v>
      </c>
      <c r="P195" s="548">
        <f ca="1">IF($C195=0,0,IF('Clinic Model'!$P$16="Annuity",-IFERROR(IPMT(D2_I/12,$C195,D2_T,OFFSET(O$131,,-$C195+1),0),),-IFERROR(ISPMT(D2_I/12,$C195-1,D2_T,OFFSET(O$131,,-$C195+1)),)))</f>
        <v>0</v>
      </c>
      <c r="Q195" s="548">
        <f ca="1">IF($C195=0,0,IF('Clinic Model'!$P$16="Annuity",-IFERROR(IPMT(D2_I/12,$C195,D2_T,OFFSET(P$131,,-$C195+1),0),),-IFERROR(ISPMT(D2_I/12,$C195-1,D2_T,OFFSET(P$131,,-$C195+1)),)))</f>
        <v>0</v>
      </c>
      <c r="R195" s="548">
        <f ca="1">IF($C195=0,0,IF('Clinic Model'!$P$16="Annuity",-IFERROR(IPMT(D2_I/12,$C195,D2_T,OFFSET(Q$131,,-$C195+1),0),),-IFERROR(ISPMT(D2_I/12,$C195-1,D2_T,OFFSET(Q$131,,-$C195+1)),)))</f>
        <v>0</v>
      </c>
      <c r="S195" s="548">
        <f ca="1">IF($C195=0,0,IF('Clinic Model'!$P$16="Annuity",-IFERROR(IPMT(D2_I/12,$C195,D2_T,OFFSET(R$131,,-$C195+1),0),),-IFERROR(ISPMT(D2_I/12,$C195-1,D2_T,OFFSET(R$131,,-$C195+1)),)))</f>
        <v>0</v>
      </c>
      <c r="T195" s="548">
        <f ca="1">IF($C195=0,0,IF('Clinic Model'!$P$16="Annuity",-IFERROR(IPMT(D2_I/12,$C195,D2_T,OFFSET(S$131,,-$C195+1),0),),-IFERROR(ISPMT(D2_I/12,$C195-1,D2_T,OFFSET(S$131,,-$C195+1)),)))</f>
        <v>0</v>
      </c>
      <c r="U195" s="548">
        <f ca="1">IF($C195=0,0,IF('Clinic Model'!$P$16="Annuity",-IFERROR(IPMT(D2_I/12,$C195,D2_T,OFFSET(T$131,,-$C195+1),0),),-IFERROR(ISPMT(D2_I/12,$C195-1,D2_T,OFFSET(T$131,,-$C195+1)),)))</f>
        <v>0</v>
      </c>
      <c r="V195" s="548">
        <f ca="1">IF($C195=0,0,IF('Clinic Model'!$P$16="Annuity",-IFERROR(IPMT(D2_I/12,$C195,D2_T,OFFSET(U$131,,-$C195+1),0),),-IFERROR(ISPMT(D2_I/12,$C195-1,D2_T,OFFSET(U$131,,-$C195+1)),)))</f>
        <v>0</v>
      </c>
      <c r="W195" s="548">
        <f ca="1">IF($C195=0,0,IF('Clinic Model'!$P$16="Annuity",-IFERROR(IPMT(D2_I/12,$C195,D2_T,OFFSET(V$131,,-$C195+1),0),),-IFERROR(ISPMT(D2_I/12,$C195-1,D2_T,OFFSET(V$131,,-$C195+1)),)))</f>
        <v>0</v>
      </c>
      <c r="X195" s="548">
        <f ca="1">IF($C195=0,0,IF('Clinic Model'!$P$16="Annuity",-IFERROR(IPMT(D2_I/12,$C195,D2_T,OFFSET(W$131,,-$C195+1),0),),-IFERROR(ISPMT(D2_I/12,$C195-1,D2_T,OFFSET(W$131,,-$C195+1)),)))</f>
        <v>0</v>
      </c>
      <c r="Y195" s="548">
        <f ca="1">IF($C195=0,0,IF('Clinic Model'!$P$16="Annuity",-IFERROR(IPMT(D2_I/12,$C195,D2_T,OFFSET(X$131,,-$C195+1),0),),-IFERROR(ISPMT(D2_I/12,$C195-1,D2_T,OFFSET(X$131,,-$C195+1)),)))</f>
        <v>0</v>
      </c>
      <c r="Z195" s="548">
        <f ca="1">IF($C195=0,0,IF('Clinic Model'!$P$16="Annuity",-IFERROR(IPMT(D2_I/12,$C195,D2_T,OFFSET(Y$131,,-$C195+1),0),),-IFERROR(ISPMT(D2_I/12,$C195-1,D2_T,OFFSET(Y$131,,-$C195+1)),)))</f>
        <v>0</v>
      </c>
      <c r="AA195" s="548">
        <f ca="1">IF($C195=0,0,IF('Clinic Model'!$P$16="Annuity",-IFERROR(IPMT(D2_I/12,$C195,D2_T,OFFSET(Z$131,,-$C195+1),0),),-IFERROR(ISPMT(D2_I/12,$C195-1,D2_T,OFFSET(Z$131,,-$C195+1)),)))</f>
        <v>0</v>
      </c>
      <c r="AB195" s="548">
        <f ca="1">IF($C195=0,0,IF('Clinic Model'!$P$16="Annuity",-IFERROR(IPMT(D2_I/12,$C195,D2_T,OFFSET(AA$131,,-$C195+1),0),),-IFERROR(ISPMT(D2_I/12,$C195-1,D2_T,OFFSET(AA$131,,-$C195+1)),)))</f>
        <v>0</v>
      </c>
      <c r="AC195" s="548">
        <f ca="1">IF($C195=0,0,IF('Clinic Model'!$P$16="Annuity",-IFERROR(IPMT(D2_I/12,$C195,D2_T,OFFSET(AB$131,,-$C195+1),0),),-IFERROR(ISPMT(D2_I/12,$C195-1,D2_T,OFFSET(AB$131,,-$C195+1)),)))</f>
        <v>0</v>
      </c>
      <c r="AD195" s="548">
        <f ca="1">IF($C195=0,0,IF('Clinic Model'!$P$16="Annuity",-IFERROR(IPMT(D2_I/12,$C195,D2_T,OFFSET(AC$131,,-$C195+1),0),),-IFERROR(ISPMT(D2_I/12,$C195-1,D2_T,OFFSET(AC$131,,-$C195+1)),)))</f>
        <v>0</v>
      </c>
      <c r="AE195" s="548">
        <f ca="1">IF($C195=0,0,IF('Clinic Model'!$P$16="Annuity",-IFERROR(IPMT(D2_I/12,$C195,D2_T,OFFSET(AD$131,,-$C195+1),0),),-IFERROR(ISPMT(D2_I/12,$C195-1,D2_T,OFFSET(AD$131,,-$C195+1)),)))</f>
        <v>0</v>
      </c>
      <c r="AF195" s="548">
        <f ca="1">IF($C195=0,0,IF('Clinic Model'!$P$16="Annuity",-IFERROR(IPMT(D2_I/12,$C195,D2_T,OFFSET(AE$131,,-$C195+1),0),),-IFERROR(ISPMT(D2_I/12,$C195-1,D2_T,OFFSET(AE$131,,-$C195+1)),)))</f>
        <v>0</v>
      </c>
      <c r="AG195" s="548">
        <f ca="1">IF($C195=0,0,IF('Clinic Model'!$P$16="Annuity",-IFERROR(IPMT(D2_I/12,$C195,D2_T,OFFSET(AF$131,,-$C195+1),0),),-IFERROR(ISPMT(D2_I/12,$C195-1,D2_T,OFFSET(AF$131,,-$C195+1)),)))</f>
        <v>0</v>
      </c>
      <c r="AH195" s="548">
        <f ca="1">IF($C195=0,0,IF('Clinic Model'!$P$16="Annuity",-IFERROR(IPMT(D2_I/12,$C195,D2_T,OFFSET(AG$131,,-$C195+1),0),),-IFERROR(ISPMT(D2_I/12,$C195-1,D2_T,OFFSET(AG$131,,-$C195+1)),)))</f>
        <v>0</v>
      </c>
      <c r="AI195" s="548">
        <f ca="1">IF($C195=0,0,IF('Clinic Model'!$P$16="Annuity",-IFERROR(IPMT(D2_I/12,$C195,D2_T,OFFSET(AH$131,,-$C195+1),0),),-IFERROR(ISPMT(D2_I/12,$C195-1,D2_T,OFFSET(AH$131,,-$C195+1)),)))</f>
        <v>0</v>
      </c>
      <c r="AJ195" s="548">
        <f ca="1">IF($C195=0,0,IF('Clinic Model'!$P$16="Annuity",-IFERROR(IPMT(D2_I/12,$C195,D2_T,OFFSET(AI$131,,-$C195+1),0),),-IFERROR(ISPMT(D2_I/12,$C195-1,D2_T,OFFSET(AI$131,,-$C195+1)),)))</f>
        <v>0</v>
      </c>
      <c r="AK195" s="548">
        <f ca="1">IF($C195=0,0,IF('Clinic Model'!$P$16="Annuity",-IFERROR(IPMT(D2_I/12,$C195,D2_T,OFFSET(AJ$131,,-$C195+1),0),),-IFERROR(ISPMT(D2_I/12,$C195-1,D2_T,OFFSET(AJ$131,,-$C195+1)),)))</f>
        <v>0</v>
      </c>
      <c r="AL195" s="548">
        <f ca="1">IF($C195=0,0,IF('Clinic Model'!$P$16="Annuity",-IFERROR(IPMT(D2_I/12,$C195,D2_T,OFFSET(AK$131,,-$C195+1),0),),-IFERROR(ISPMT(D2_I/12,$C195-1,D2_T,OFFSET(AK$131,,-$C195+1)),)))</f>
        <v>0</v>
      </c>
      <c r="AM195" s="548">
        <f ca="1">IF($C195=0,0,IF('Clinic Model'!$P$16="Annuity",-IFERROR(IPMT(D2_I/12,$C195,D2_T,OFFSET(AL$131,,-$C195+1),0),),-IFERROR(ISPMT(D2_I/12,$C195-1,D2_T,OFFSET(AL$131,,-$C195+1)),)))</f>
        <v>0</v>
      </c>
      <c r="AN195" s="548">
        <f ca="1">IF($C195=0,0,IF('Clinic Model'!$P$16="Annuity",-IFERROR(IPMT(D2_I/12,$C195,D2_T,OFFSET(AM$131,,-$C195+1),0),),-IFERROR(ISPMT(D2_I/12,$C195-1,D2_T,OFFSET(AM$131,,-$C195+1)),)))</f>
        <v>0</v>
      </c>
      <c r="AO195" s="548">
        <f ca="1">IF($C195=0,0,IF('Clinic Model'!$P$16="Annuity",-IFERROR(IPMT(D2_I/12,$C195,D2_T,OFFSET(AN$131,,-$C195+1),0),),-IFERROR(ISPMT(D2_I/12,$C195-1,D2_T,OFFSET(AN$131,,-$C195+1)),)))</f>
        <v>0</v>
      </c>
      <c r="AP195" s="548">
        <f ca="1">IF($C195=0,0,IF('Clinic Model'!$P$16="Annuity",-IFERROR(IPMT(D2_I/12,$C195,D2_T,OFFSET(AO$131,,-$C195+1),0),),-IFERROR(ISPMT(D2_I/12,$C195-1,D2_T,OFFSET(AO$131,,-$C195+1)),)))</f>
        <v>0</v>
      </c>
      <c r="AQ195" s="548">
        <f ca="1">IF($C195=0,0,IF('Clinic Model'!$P$16="Annuity",-IFERROR(IPMT(D2_I/12,$C195,D2_T,OFFSET(AP$131,,-$C195+1),0),),-IFERROR(ISPMT(D2_I/12,$C195-1,D2_T,OFFSET(AP$131,,-$C195+1)),)))</f>
        <v>0</v>
      </c>
      <c r="AR195" s="548">
        <f ca="1">IF($C195=0,0,IF('Clinic Model'!$P$16="Annuity",-IFERROR(IPMT(D2_I/12,$C195,D2_T,OFFSET(AQ$131,,-$C195+1),0),),-IFERROR(ISPMT(D2_I/12,$C195-1,D2_T,OFFSET(AQ$131,,-$C195+1)),)))</f>
        <v>0</v>
      </c>
      <c r="AS195" s="548">
        <f ca="1">IF($C195=0,0,IF('Clinic Model'!$P$16="Annuity",-IFERROR(IPMT(D2_I/12,$C195,D2_T,OFFSET(AR$131,,-$C195+1),0),),-IFERROR(ISPMT(D2_I/12,$C195-1,D2_T,OFFSET(AR$131,,-$C195+1)),)))</f>
        <v>0</v>
      </c>
      <c r="AT195" s="548">
        <f ca="1">IF($C195=0,0,IF('Clinic Model'!$P$16="Annuity",-IFERROR(IPMT(D2_I/12,$C195,D2_T,OFFSET(AS$131,,-$C195+1),0),),-IFERROR(ISPMT(D2_I/12,$C195-1,D2_T,OFFSET(AS$131,,-$C195+1)),)))</f>
        <v>0</v>
      </c>
      <c r="AU195" s="548">
        <f ca="1">IF($C195=0,0,IF('Clinic Model'!$P$16="Annuity",-IFERROR(IPMT(D2_I/12,$C195,D2_T,OFFSET(AT$131,,-$C195+1),0),),-IFERROR(ISPMT(D2_I/12,$C195-1,D2_T,OFFSET(AT$131,,-$C195+1)),)))</f>
        <v>0</v>
      </c>
      <c r="AV195" s="548">
        <f ca="1">IF($C195=0,0,IF('Clinic Model'!$P$16="Annuity",-IFERROR(IPMT(D2_I/12,$C195,D2_T,OFFSET(AU$131,,-$C195+1),0),),-IFERROR(ISPMT(D2_I/12,$C195-1,D2_T,OFFSET(AU$131,,-$C195+1)),)))</f>
        <v>0</v>
      </c>
      <c r="AW195" s="548">
        <f ca="1">IF($C195=0,0,IF('Clinic Model'!$P$16="Annuity",-IFERROR(IPMT(D2_I/12,$C195,D2_T,OFFSET(AV$131,,-$C195+1),0),),-IFERROR(ISPMT(D2_I/12,$C195-1,D2_T,OFFSET(AV$131,,-$C195+1)),)))</f>
        <v>0</v>
      </c>
      <c r="AX195" s="548">
        <f ca="1">IF($C195=0,0,IF('Clinic Model'!$P$16="Annuity",-IFERROR(IPMT(D2_I/12,$C195,D2_T,OFFSET(AW$131,,-$C195+1),0),),-IFERROR(ISPMT(D2_I/12,$C195-1,D2_T,OFFSET(AW$131,,-$C195+1)),)))</f>
        <v>0</v>
      </c>
      <c r="AY195" s="548">
        <f ca="1">IF($C195=0,0,IF('Clinic Model'!$P$16="Annuity",-IFERROR(IPMT(D2_I/12,$C195,D2_T,OFFSET(AX$131,,-$C195+1),0),),-IFERROR(ISPMT(D2_I/12,$C195-1,D2_T,OFFSET(AX$131,,-$C195+1)),)))</f>
        <v>0</v>
      </c>
      <c r="AZ195" s="548">
        <f ca="1">IF($C195=0,0,IF('Clinic Model'!$P$16="Annuity",-IFERROR(IPMT(D2_I/12,$C195,D2_T,OFFSET(AY$131,,-$C195+1),0),),-IFERROR(ISPMT(D2_I/12,$C195-1,D2_T,OFFSET(AY$131,,-$C195+1)),)))</f>
        <v>0</v>
      </c>
      <c r="BA195" s="548">
        <f ca="1">IF($C195=0,0,IF('Clinic Model'!$P$16="Annuity",-IFERROR(IPMT(D2_I/12,$C195,D2_T,OFFSET(AZ$131,,-$C195+1),0),),-IFERROR(ISPMT(D2_I/12,$C195-1,D2_T,OFFSET(AZ$131,,-$C195+1)),)))</f>
        <v>0</v>
      </c>
      <c r="BB195" s="548">
        <f ca="1">IF($C195=0,0,IF('Clinic Model'!$P$16="Annuity",-IFERROR(IPMT(D2_I/12,$C195,D2_T,OFFSET(BA$131,,-$C195+1),0),),-IFERROR(ISPMT(D2_I/12,$C195-1,D2_T,OFFSET(BA$131,,-$C195+1)),)))</f>
        <v>0</v>
      </c>
      <c r="BC195" s="548">
        <f ca="1">IF($C195=0,0,IF('Clinic Model'!$P$16="Annuity",-IFERROR(IPMT(D2_I/12,$C195,D2_T,OFFSET(BB$131,,-$C195+1),0),),-IFERROR(ISPMT(D2_I/12,$C195-1,D2_T,OFFSET(BB$131,,-$C195+1)),)))</f>
        <v>0</v>
      </c>
      <c r="BD195" s="548">
        <f ca="1">IF($C195=0,0,IF('Clinic Model'!$P$16="Annuity",-IFERROR(IPMT(D2_I/12,$C195,D2_T,OFFSET(BC$131,,-$C195+1),0),),-IFERROR(ISPMT(D2_I/12,$C195-1,D2_T,OFFSET(BC$131,,-$C195+1)),)))</f>
        <v>0</v>
      </c>
      <c r="BE195" s="548">
        <f ca="1">IF($C195=0,0,IF('Clinic Model'!$P$16="Annuity",-IFERROR(IPMT(D2_I/12,$C195,D2_T,OFFSET(BD$131,,-$C195+1),0),),-IFERROR(ISPMT(D2_I/12,$C195-1,D2_T,OFFSET(BD$131,,-$C195+1)),)))</f>
        <v>0</v>
      </c>
      <c r="BF195" s="548">
        <f ca="1">IF($C195=0,0,IF('Clinic Model'!$P$16="Annuity",-IFERROR(IPMT(D2_I/12,$C195,D2_T,OFFSET(BE$131,,-$C195+1),0),),-IFERROR(ISPMT(D2_I/12,$C195-1,D2_T,OFFSET(BE$131,,-$C195+1)),)))</f>
        <v>0</v>
      </c>
      <c r="BG195" s="548">
        <f ca="1">IF($C195=0,0,IF('Clinic Model'!$P$16="Annuity",-IFERROR(IPMT(D2_I/12,$C195,D2_T,OFFSET(BF$131,,-$C195+1),0),),-IFERROR(ISPMT(D2_I/12,$C195-1,D2_T,OFFSET(BF$131,,-$C195+1)),)))</f>
        <v>0</v>
      </c>
      <c r="BH195" s="548">
        <f ca="1">IF($C195=0,0,IF('Clinic Model'!$P$16="Annuity",-IFERROR(IPMT(D2_I/12,$C195,D2_T,OFFSET(BG$131,,-$C195+1),0),),-IFERROR(ISPMT(D2_I/12,$C195-1,D2_T,OFFSET(BG$131,,-$C195+1)),)))</f>
        <v>0</v>
      </c>
      <c r="BI195" s="548">
        <f ca="1">IF($C195=0,0,IF('Clinic Model'!$P$16="Annuity",-IFERROR(IPMT(D2_I/12,$C195,D2_T,OFFSET(BH$131,,-$C195+1),0),),-IFERROR(ISPMT(D2_I/12,$C195-1,D2_T,OFFSET(BH$131,,-$C195+1)),)))</f>
        <v>0</v>
      </c>
      <c r="BJ195" s="548">
        <f ca="1">IF($C195=0,0,IF('Clinic Model'!$P$16="Annuity",-IFERROR(IPMT(D2_I/12,$C195,D2_T,OFFSET(BI$131,,-$C195+1),0),),-IFERROR(ISPMT(D2_I/12,$C195-1,D2_T,OFFSET(BI$131,,-$C195+1)),)))</f>
        <v>0</v>
      </c>
      <c r="BK195" s="548">
        <f ca="1">IF($C195=0,0,IF('Clinic Model'!$P$16="Annuity",-IFERROR(IPMT(D2_I/12,$C195,D2_T,OFFSET(BJ$131,,-$C195+1),0),),-IFERROR(ISPMT(D2_I/12,$C195-1,D2_T,OFFSET(BJ$131,,-$C195+1)),)))</f>
        <v>0</v>
      </c>
      <c r="BL195" s="548">
        <f ca="1">IF($C195=0,0,IF('Clinic Model'!$P$16="Annuity",-IFERROR(IPMT(D2_I/12,$C195,D2_T,OFFSET(BK$131,,-$C195+1),0),),-IFERROR(ISPMT(D2_I/12,$C195-1,D2_T,OFFSET(BK$131,,-$C195+1)),)))</f>
        <v>0</v>
      </c>
    </row>
    <row r="196" spans="1:64" ht="10.5" hidden="1" customHeight="1" outlineLevel="1" x14ac:dyDescent="0.3">
      <c r="A196" s="105"/>
      <c r="B196" s="504"/>
      <c r="C196" s="105">
        <f t="shared" ref="C196:C227" si="16">IF(C195=0,0,IF((C195+1)&lt;=D2_T,C195+1,0))</f>
        <v>0</v>
      </c>
      <c r="E196" s="548">
        <f ca="1">IF($C196=0,0,IF('Clinic Model'!$P$16="Annuity",-IFERROR(IPMT(D2_I/12,$C196,D2_T,OFFSET(D$131,,-$C196+1),0),),-IFERROR(ISPMT(D2_I/12,$C196-1,D2_T,OFFSET(D$131,,-$C196+1)),)))</f>
        <v>0</v>
      </c>
      <c r="F196" s="548">
        <f ca="1">IF($C196=0,0,IF('Clinic Model'!$P$16="Annuity",-IFERROR(IPMT(D2_I/12,$C196,D2_T,OFFSET(E$131,,-$C196+1),0),),-IFERROR(ISPMT(D2_I/12,$C196-1,D2_T,OFFSET(E$131,,-$C196+1)),)))</f>
        <v>0</v>
      </c>
      <c r="G196" s="548">
        <f ca="1">IF($C196=0,0,IF('Clinic Model'!$P$16="Annuity",-IFERROR(IPMT(D2_I/12,$C196,D2_T,OFFSET(F$131,,-$C196+1),0),),-IFERROR(ISPMT(D2_I/12,$C196-1,D2_T,OFFSET(F$131,,-$C196+1)),)))</f>
        <v>0</v>
      </c>
      <c r="H196" s="548">
        <f ca="1">IF($C196=0,0,IF('Clinic Model'!$P$16="Annuity",-IFERROR(IPMT(D2_I/12,$C196,D2_T,OFFSET(G$131,,-$C196+1),0),),-IFERROR(ISPMT(D2_I/12,$C196-1,D2_T,OFFSET(G$131,,-$C196+1)),)))</f>
        <v>0</v>
      </c>
      <c r="I196" s="548">
        <f ca="1">IF($C196=0,0,IF('Clinic Model'!$P$16="Annuity",-IFERROR(IPMT(D2_I/12,$C196,D2_T,OFFSET(H$131,,-$C196+1),0),),-IFERROR(ISPMT(D2_I/12,$C196-1,D2_T,OFFSET(H$131,,-$C196+1)),)))</f>
        <v>0</v>
      </c>
      <c r="J196" s="548">
        <f ca="1">IF($C196=0,0,IF('Clinic Model'!$P$16="Annuity",-IFERROR(IPMT(D2_I/12,$C196,D2_T,OFFSET(I$131,,-$C196+1),0),),-IFERROR(ISPMT(D2_I/12,$C196-1,D2_T,OFFSET(I$131,,-$C196+1)),)))</f>
        <v>0</v>
      </c>
      <c r="K196" s="548">
        <f ca="1">IF($C196=0,0,IF('Clinic Model'!$P$16="Annuity",-IFERROR(IPMT(D2_I/12,$C196,D2_T,OFFSET(J$131,,-$C196+1),0),),-IFERROR(ISPMT(D2_I/12,$C196-1,D2_T,OFFSET(J$131,,-$C196+1)),)))</f>
        <v>0</v>
      </c>
      <c r="L196" s="548">
        <f ca="1">IF($C196=0,0,IF('Clinic Model'!$P$16="Annuity",-IFERROR(IPMT(D2_I/12,$C196,D2_T,OFFSET(K$131,,-$C196+1),0),),-IFERROR(ISPMT(D2_I/12,$C196-1,D2_T,OFFSET(K$131,,-$C196+1)),)))</f>
        <v>0</v>
      </c>
      <c r="M196" s="548">
        <f ca="1">IF($C196=0,0,IF('Clinic Model'!$P$16="Annuity",-IFERROR(IPMT(D2_I/12,$C196,D2_T,OFFSET(L$131,,-$C196+1),0),),-IFERROR(ISPMT(D2_I/12,$C196-1,D2_T,OFFSET(L$131,,-$C196+1)),)))</f>
        <v>0</v>
      </c>
      <c r="N196" s="548">
        <f ca="1">IF($C196=0,0,IF('Clinic Model'!$P$16="Annuity",-IFERROR(IPMT(D2_I/12,$C196,D2_T,OFFSET(M$131,,-$C196+1),0),),-IFERROR(ISPMT(D2_I/12,$C196-1,D2_T,OFFSET(M$131,,-$C196+1)),)))</f>
        <v>0</v>
      </c>
      <c r="O196" s="548">
        <f ca="1">IF($C196=0,0,IF('Clinic Model'!$P$16="Annuity",-IFERROR(IPMT(D2_I/12,$C196,D2_T,OFFSET(N$131,,-$C196+1),0),),-IFERROR(ISPMT(D2_I/12,$C196-1,D2_T,OFFSET(N$131,,-$C196+1)),)))</f>
        <v>0</v>
      </c>
      <c r="P196" s="548">
        <f ca="1">IF($C196=0,0,IF('Clinic Model'!$P$16="Annuity",-IFERROR(IPMT(D2_I/12,$C196,D2_T,OFFSET(O$131,,-$C196+1),0),),-IFERROR(ISPMT(D2_I/12,$C196-1,D2_T,OFFSET(O$131,,-$C196+1)),)))</f>
        <v>0</v>
      </c>
      <c r="Q196" s="548">
        <f ca="1">IF($C196=0,0,IF('Clinic Model'!$P$16="Annuity",-IFERROR(IPMT(D2_I/12,$C196,D2_T,OFFSET(P$131,,-$C196+1),0),),-IFERROR(ISPMT(D2_I/12,$C196-1,D2_T,OFFSET(P$131,,-$C196+1)),)))</f>
        <v>0</v>
      </c>
      <c r="R196" s="548">
        <f ca="1">IF($C196=0,0,IF('Clinic Model'!$P$16="Annuity",-IFERROR(IPMT(D2_I/12,$C196,D2_T,OFFSET(Q$131,,-$C196+1),0),),-IFERROR(ISPMT(D2_I/12,$C196-1,D2_T,OFFSET(Q$131,,-$C196+1)),)))</f>
        <v>0</v>
      </c>
      <c r="S196" s="548">
        <f ca="1">IF($C196=0,0,IF('Clinic Model'!$P$16="Annuity",-IFERROR(IPMT(D2_I/12,$C196,D2_T,OFFSET(R$131,,-$C196+1),0),),-IFERROR(ISPMT(D2_I/12,$C196-1,D2_T,OFFSET(R$131,,-$C196+1)),)))</f>
        <v>0</v>
      </c>
      <c r="T196" s="548">
        <f ca="1">IF($C196=0,0,IF('Clinic Model'!$P$16="Annuity",-IFERROR(IPMT(D2_I/12,$C196,D2_T,OFFSET(S$131,,-$C196+1),0),),-IFERROR(ISPMT(D2_I/12,$C196-1,D2_T,OFFSET(S$131,,-$C196+1)),)))</f>
        <v>0</v>
      </c>
      <c r="U196" s="548">
        <f ca="1">IF($C196=0,0,IF('Clinic Model'!$P$16="Annuity",-IFERROR(IPMT(D2_I/12,$C196,D2_T,OFFSET(T$131,,-$C196+1),0),),-IFERROR(ISPMT(D2_I/12,$C196-1,D2_T,OFFSET(T$131,,-$C196+1)),)))</f>
        <v>0</v>
      </c>
      <c r="V196" s="548">
        <f ca="1">IF($C196=0,0,IF('Clinic Model'!$P$16="Annuity",-IFERROR(IPMT(D2_I/12,$C196,D2_T,OFFSET(U$131,,-$C196+1),0),),-IFERROR(ISPMT(D2_I/12,$C196-1,D2_T,OFFSET(U$131,,-$C196+1)),)))</f>
        <v>0</v>
      </c>
      <c r="W196" s="548">
        <f ca="1">IF($C196=0,0,IF('Clinic Model'!$P$16="Annuity",-IFERROR(IPMT(D2_I/12,$C196,D2_T,OFFSET(V$131,,-$C196+1),0),),-IFERROR(ISPMT(D2_I/12,$C196-1,D2_T,OFFSET(V$131,,-$C196+1)),)))</f>
        <v>0</v>
      </c>
      <c r="X196" s="548">
        <f ca="1">IF($C196=0,0,IF('Clinic Model'!$P$16="Annuity",-IFERROR(IPMT(D2_I/12,$C196,D2_T,OFFSET(W$131,,-$C196+1),0),),-IFERROR(ISPMT(D2_I/12,$C196-1,D2_T,OFFSET(W$131,,-$C196+1)),)))</f>
        <v>0</v>
      </c>
      <c r="Y196" s="548">
        <f ca="1">IF($C196=0,0,IF('Clinic Model'!$P$16="Annuity",-IFERROR(IPMT(D2_I/12,$C196,D2_T,OFFSET(X$131,,-$C196+1),0),),-IFERROR(ISPMT(D2_I/12,$C196-1,D2_T,OFFSET(X$131,,-$C196+1)),)))</f>
        <v>0</v>
      </c>
      <c r="Z196" s="548">
        <f ca="1">IF($C196=0,0,IF('Clinic Model'!$P$16="Annuity",-IFERROR(IPMT(D2_I/12,$C196,D2_T,OFFSET(Y$131,,-$C196+1),0),),-IFERROR(ISPMT(D2_I/12,$C196-1,D2_T,OFFSET(Y$131,,-$C196+1)),)))</f>
        <v>0</v>
      </c>
      <c r="AA196" s="548">
        <f ca="1">IF($C196=0,0,IF('Clinic Model'!$P$16="Annuity",-IFERROR(IPMT(D2_I/12,$C196,D2_T,OFFSET(Z$131,,-$C196+1),0),),-IFERROR(ISPMT(D2_I/12,$C196-1,D2_T,OFFSET(Z$131,,-$C196+1)),)))</f>
        <v>0</v>
      </c>
      <c r="AB196" s="548">
        <f ca="1">IF($C196=0,0,IF('Clinic Model'!$P$16="Annuity",-IFERROR(IPMT(D2_I/12,$C196,D2_T,OFFSET(AA$131,,-$C196+1),0),),-IFERROR(ISPMT(D2_I/12,$C196-1,D2_T,OFFSET(AA$131,,-$C196+1)),)))</f>
        <v>0</v>
      </c>
      <c r="AC196" s="548">
        <f ca="1">IF($C196=0,0,IF('Clinic Model'!$P$16="Annuity",-IFERROR(IPMT(D2_I/12,$C196,D2_T,OFFSET(AB$131,,-$C196+1),0),),-IFERROR(ISPMT(D2_I/12,$C196-1,D2_T,OFFSET(AB$131,,-$C196+1)),)))</f>
        <v>0</v>
      </c>
      <c r="AD196" s="548">
        <f ca="1">IF($C196=0,0,IF('Clinic Model'!$P$16="Annuity",-IFERROR(IPMT(D2_I/12,$C196,D2_T,OFFSET(AC$131,,-$C196+1),0),),-IFERROR(ISPMT(D2_I/12,$C196-1,D2_T,OFFSET(AC$131,,-$C196+1)),)))</f>
        <v>0</v>
      </c>
      <c r="AE196" s="548">
        <f ca="1">IF($C196=0,0,IF('Clinic Model'!$P$16="Annuity",-IFERROR(IPMT(D2_I/12,$C196,D2_T,OFFSET(AD$131,,-$C196+1),0),),-IFERROR(ISPMT(D2_I/12,$C196-1,D2_T,OFFSET(AD$131,,-$C196+1)),)))</f>
        <v>0</v>
      </c>
      <c r="AF196" s="548">
        <f ca="1">IF($C196=0,0,IF('Clinic Model'!$P$16="Annuity",-IFERROR(IPMT(D2_I/12,$C196,D2_T,OFFSET(AE$131,,-$C196+1),0),),-IFERROR(ISPMT(D2_I/12,$C196-1,D2_T,OFFSET(AE$131,,-$C196+1)),)))</f>
        <v>0</v>
      </c>
      <c r="AG196" s="548">
        <f ca="1">IF($C196=0,0,IF('Clinic Model'!$P$16="Annuity",-IFERROR(IPMT(D2_I/12,$C196,D2_T,OFFSET(AF$131,,-$C196+1),0),),-IFERROR(ISPMT(D2_I/12,$C196-1,D2_T,OFFSET(AF$131,,-$C196+1)),)))</f>
        <v>0</v>
      </c>
      <c r="AH196" s="548">
        <f ca="1">IF($C196=0,0,IF('Clinic Model'!$P$16="Annuity",-IFERROR(IPMT(D2_I/12,$C196,D2_T,OFFSET(AG$131,,-$C196+1),0),),-IFERROR(ISPMT(D2_I/12,$C196-1,D2_T,OFFSET(AG$131,,-$C196+1)),)))</f>
        <v>0</v>
      </c>
      <c r="AI196" s="548">
        <f ca="1">IF($C196=0,0,IF('Clinic Model'!$P$16="Annuity",-IFERROR(IPMT(D2_I/12,$C196,D2_T,OFFSET(AH$131,,-$C196+1),0),),-IFERROR(ISPMT(D2_I/12,$C196-1,D2_T,OFFSET(AH$131,,-$C196+1)),)))</f>
        <v>0</v>
      </c>
      <c r="AJ196" s="548">
        <f ca="1">IF($C196=0,0,IF('Clinic Model'!$P$16="Annuity",-IFERROR(IPMT(D2_I/12,$C196,D2_T,OFFSET(AI$131,,-$C196+1),0),),-IFERROR(ISPMT(D2_I/12,$C196-1,D2_T,OFFSET(AI$131,,-$C196+1)),)))</f>
        <v>0</v>
      </c>
      <c r="AK196" s="548">
        <f ca="1">IF($C196=0,0,IF('Clinic Model'!$P$16="Annuity",-IFERROR(IPMT(D2_I/12,$C196,D2_T,OFFSET(AJ$131,,-$C196+1),0),),-IFERROR(ISPMT(D2_I/12,$C196-1,D2_T,OFFSET(AJ$131,,-$C196+1)),)))</f>
        <v>0</v>
      </c>
      <c r="AL196" s="548">
        <f ca="1">IF($C196=0,0,IF('Clinic Model'!$P$16="Annuity",-IFERROR(IPMT(D2_I/12,$C196,D2_T,OFFSET(AK$131,,-$C196+1),0),),-IFERROR(ISPMT(D2_I/12,$C196-1,D2_T,OFFSET(AK$131,,-$C196+1)),)))</f>
        <v>0</v>
      </c>
      <c r="AM196" s="548">
        <f ca="1">IF($C196=0,0,IF('Clinic Model'!$P$16="Annuity",-IFERROR(IPMT(D2_I/12,$C196,D2_T,OFFSET(AL$131,,-$C196+1),0),),-IFERROR(ISPMT(D2_I/12,$C196-1,D2_T,OFFSET(AL$131,,-$C196+1)),)))</f>
        <v>0</v>
      </c>
      <c r="AN196" s="548">
        <f ca="1">IF($C196=0,0,IF('Clinic Model'!$P$16="Annuity",-IFERROR(IPMT(D2_I/12,$C196,D2_T,OFFSET(AM$131,,-$C196+1),0),),-IFERROR(ISPMT(D2_I/12,$C196-1,D2_T,OFFSET(AM$131,,-$C196+1)),)))</f>
        <v>0</v>
      </c>
      <c r="AO196" s="548">
        <f ca="1">IF($C196=0,0,IF('Clinic Model'!$P$16="Annuity",-IFERROR(IPMT(D2_I/12,$C196,D2_T,OFFSET(AN$131,,-$C196+1),0),),-IFERROR(ISPMT(D2_I/12,$C196-1,D2_T,OFFSET(AN$131,,-$C196+1)),)))</f>
        <v>0</v>
      </c>
      <c r="AP196" s="548">
        <f ca="1">IF($C196=0,0,IF('Clinic Model'!$P$16="Annuity",-IFERROR(IPMT(D2_I/12,$C196,D2_T,OFFSET(AO$131,,-$C196+1),0),),-IFERROR(ISPMT(D2_I/12,$C196-1,D2_T,OFFSET(AO$131,,-$C196+1)),)))</f>
        <v>0</v>
      </c>
      <c r="AQ196" s="548">
        <f ca="1">IF($C196=0,0,IF('Clinic Model'!$P$16="Annuity",-IFERROR(IPMT(D2_I/12,$C196,D2_T,OFFSET(AP$131,,-$C196+1),0),),-IFERROR(ISPMT(D2_I/12,$C196-1,D2_T,OFFSET(AP$131,,-$C196+1)),)))</f>
        <v>0</v>
      </c>
      <c r="AR196" s="548">
        <f ca="1">IF($C196=0,0,IF('Clinic Model'!$P$16="Annuity",-IFERROR(IPMT(D2_I/12,$C196,D2_T,OFFSET(AQ$131,,-$C196+1),0),),-IFERROR(ISPMT(D2_I/12,$C196-1,D2_T,OFFSET(AQ$131,,-$C196+1)),)))</f>
        <v>0</v>
      </c>
      <c r="AS196" s="548">
        <f ca="1">IF($C196=0,0,IF('Clinic Model'!$P$16="Annuity",-IFERROR(IPMT(D2_I/12,$C196,D2_T,OFFSET(AR$131,,-$C196+1),0),),-IFERROR(ISPMT(D2_I/12,$C196-1,D2_T,OFFSET(AR$131,,-$C196+1)),)))</f>
        <v>0</v>
      </c>
      <c r="AT196" s="548">
        <f ca="1">IF($C196=0,0,IF('Clinic Model'!$P$16="Annuity",-IFERROR(IPMT(D2_I/12,$C196,D2_T,OFFSET(AS$131,,-$C196+1),0),),-IFERROR(ISPMT(D2_I/12,$C196-1,D2_T,OFFSET(AS$131,,-$C196+1)),)))</f>
        <v>0</v>
      </c>
      <c r="AU196" s="548">
        <f ca="1">IF($C196=0,0,IF('Clinic Model'!$P$16="Annuity",-IFERROR(IPMT(D2_I/12,$C196,D2_T,OFFSET(AT$131,,-$C196+1),0),),-IFERROR(ISPMT(D2_I/12,$C196-1,D2_T,OFFSET(AT$131,,-$C196+1)),)))</f>
        <v>0</v>
      </c>
      <c r="AV196" s="548">
        <f ca="1">IF($C196=0,0,IF('Clinic Model'!$P$16="Annuity",-IFERROR(IPMT(D2_I/12,$C196,D2_T,OFFSET(AU$131,,-$C196+1),0),),-IFERROR(ISPMT(D2_I/12,$C196-1,D2_T,OFFSET(AU$131,,-$C196+1)),)))</f>
        <v>0</v>
      </c>
      <c r="AW196" s="548">
        <f ca="1">IF($C196=0,0,IF('Clinic Model'!$P$16="Annuity",-IFERROR(IPMT(D2_I/12,$C196,D2_T,OFFSET(AV$131,,-$C196+1),0),),-IFERROR(ISPMT(D2_I/12,$C196-1,D2_T,OFFSET(AV$131,,-$C196+1)),)))</f>
        <v>0</v>
      </c>
      <c r="AX196" s="548">
        <f ca="1">IF($C196=0,0,IF('Clinic Model'!$P$16="Annuity",-IFERROR(IPMT(D2_I/12,$C196,D2_T,OFFSET(AW$131,,-$C196+1),0),),-IFERROR(ISPMT(D2_I/12,$C196-1,D2_T,OFFSET(AW$131,,-$C196+1)),)))</f>
        <v>0</v>
      </c>
      <c r="AY196" s="548">
        <f ca="1">IF($C196=0,0,IF('Clinic Model'!$P$16="Annuity",-IFERROR(IPMT(D2_I/12,$C196,D2_T,OFFSET(AX$131,,-$C196+1),0),),-IFERROR(ISPMT(D2_I/12,$C196-1,D2_T,OFFSET(AX$131,,-$C196+1)),)))</f>
        <v>0</v>
      </c>
      <c r="AZ196" s="548">
        <f ca="1">IF($C196=0,0,IF('Clinic Model'!$P$16="Annuity",-IFERROR(IPMT(D2_I/12,$C196,D2_T,OFFSET(AY$131,,-$C196+1),0),),-IFERROR(ISPMT(D2_I/12,$C196-1,D2_T,OFFSET(AY$131,,-$C196+1)),)))</f>
        <v>0</v>
      </c>
      <c r="BA196" s="548">
        <f ca="1">IF($C196=0,0,IF('Clinic Model'!$P$16="Annuity",-IFERROR(IPMT(D2_I/12,$C196,D2_T,OFFSET(AZ$131,,-$C196+1),0),),-IFERROR(ISPMT(D2_I/12,$C196-1,D2_T,OFFSET(AZ$131,,-$C196+1)),)))</f>
        <v>0</v>
      </c>
      <c r="BB196" s="548">
        <f ca="1">IF($C196=0,0,IF('Clinic Model'!$P$16="Annuity",-IFERROR(IPMT(D2_I/12,$C196,D2_T,OFFSET(BA$131,,-$C196+1),0),),-IFERROR(ISPMT(D2_I/12,$C196-1,D2_T,OFFSET(BA$131,,-$C196+1)),)))</f>
        <v>0</v>
      </c>
      <c r="BC196" s="548">
        <f ca="1">IF($C196=0,0,IF('Clinic Model'!$P$16="Annuity",-IFERROR(IPMT(D2_I/12,$C196,D2_T,OFFSET(BB$131,,-$C196+1),0),),-IFERROR(ISPMT(D2_I/12,$C196-1,D2_T,OFFSET(BB$131,,-$C196+1)),)))</f>
        <v>0</v>
      </c>
      <c r="BD196" s="548">
        <f ca="1">IF($C196=0,0,IF('Clinic Model'!$P$16="Annuity",-IFERROR(IPMT(D2_I/12,$C196,D2_T,OFFSET(BC$131,,-$C196+1),0),),-IFERROR(ISPMT(D2_I/12,$C196-1,D2_T,OFFSET(BC$131,,-$C196+1)),)))</f>
        <v>0</v>
      </c>
      <c r="BE196" s="548">
        <f ca="1">IF($C196=0,0,IF('Clinic Model'!$P$16="Annuity",-IFERROR(IPMT(D2_I/12,$C196,D2_T,OFFSET(BD$131,,-$C196+1),0),),-IFERROR(ISPMT(D2_I/12,$C196-1,D2_T,OFFSET(BD$131,,-$C196+1)),)))</f>
        <v>0</v>
      </c>
      <c r="BF196" s="548">
        <f ca="1">IF($C196=0,0,IF('Clinic Model'!$P$16="Annuity",-IFERROR(IPMT(D2_I/12,$C196,D2_T,OFFSET(BE$131,,-$C196+1),0),),-IFERROR(ISPMT(D2_I/12,$C196-1,D2_T,OFFSET(BE$131,,-$C196+1)),)))</f>
        <v>0</v>
      </c>
      <c r="BG196" s="548">
        <f ca="1">IF($C196=0,0,IF('Clinic Model'!$P$16="Annuity",-IFERROR(IPMT(D2_I/12,$C196,D2_T,OFFSET(BF$131,,-$C196+1),0),),-IFERROR(ISPMT(D2_I/12,$C196-1,D2_T,OFFSET(BF$131,,-$C196+1)),)))</f>
        <v>0</v>
      </c>
      <c r="BH196" s="548">
        <f ca="1">IF($C196=0,0,IF('Clinic Model'!$P$16="Annuity",-IFERROR(IPMT(D2_I/12,$C196,D2_T,OFFSET(BG$131,,-$C196+1),0),),-IFERROR(ISPMT(D2_I/12,$C196-1,D2_T,OFFSET(BG$131,,-$C196+1)),)))</f>
        <v>0</v>
      </c>
      <c r="BI196" s="548">
        <f ca="1">IF($C196=0,0,IF('Clinic Model'!$P$16="Annuity",-IFERROR(IPMT(D2_I/12,$C196,D2_T,OFFSET(BH$131,,-$C196+1),0),),-IFERROR(ISPMT(D2_I/12,$C196-1,D2_T,OFFSET(BH$131,,-$C196+1)),)))</f>
        <v>0</v>
      </c>
      <c r="BJ196" s="548">
        <f ca="1">IF($C196=0,0,IF('Clinic Model'!$P$16="Annuity",-IFERROR(IPMT(D2_I/12,$C196,D2_T,OFFSET(BI$131,,-$C196+1),0),),-IFERROR(ISPMT(D2_I/12,$C196-1,D2_T,OFFSET(BI$131,,-$C196+1)),)))</f>
        <v>0</v>
      </c>
      <c r="BK196" s="548">
        <f ca="1">IF($C196=0,0,IF('Clinic Model'!$P$16="Annuity",-IFERROR(IPMT(D2_I/12,$C196,D2_T,OFFSET(BJ$131,,-$C196+1),0),),-IFERROR(ISPMT(D2_I/12,$C196-1,D2_T,OFFSET(BJ$131,,-$C196+1)),)))</f>
        <v>0</v>
      </c>
      <c r="BL196" s="548">
        <f ca="1">IF($C196=0,0,IF('Clinic Model'!$P$16="Annuity",-IFERROR(IPMT(D2_I/12,$C196,D2_T,OFFSET(BK$131,,-$C196+1),0),),-IFERROR(ISPMT(D2_I/12,$C196-1,D2_T,OFFSET(BK$131,,-$C196+1)),)))</f>
        <v>0</v>
      </c>
    </row>
    <row r="197" spans="1:64" ht="10.5" hidden="1" customHeight="1" outlineLevel="1" x14ac:dyDescent="0.3">
      <c r="A197" s="105"/>
      <c r="B197" s="504"/>
      <c r="C197" s="105">
        <f t="shared" si="16"/>
        <v>0</v>
      </c>
      <c r="E197" s="548">
        <f ca="1">IF($C197=0,0,IF('Clinic Model'!$P$16="Annuity",-IFERROR(IPMT(D2_I/12,$C197,D2_T,OFFSET(D$131,,-$C197+1),0),),-IFERROR(ISPMT(D2_I/12,$C197-1,D2_T,OFFSET(D$131,,-$C197+1)),)))</f>
        <v>0</v>
      </c>
      <c r="F197" s="548">
        <f ca="1">IF($C197=0,0,IF('Clinic Model'!$P$16="Annuity",-IFERROR(IPMT(D2_I/12,$C197,D2_T,OFFSET(E$131,,-$C197+1),0),),-IFERROR(ISPMT(D2_I/12,$C197-1,D2_T,OFFSET(E$131,,-$C197+1)),)))</f>
        <v>0</v>
      </c>
      <c r="G197" s="548">
        <f ca="1">IF($C197=0,0,IF('Clinic Model'!$P$16="Annuity",-IFERROR(IPMT(D2_I/12,$C197,D2_T,OFFSET(F$131,,-$C197+1),0),),-IFERROR(ISPMT(D2_I/12,$C197-1,D2_T,OFFSET(F$131,,-$C197+1)),)))</f>
        <v>0</v>
      </c>
      <c r="H197" s="548">
        <f ca="1">IF($C197=0,0,IF('Clinic Model'!$P$16="Annuity",-IFERROR(IPMT(D2_I/12,$C197,D2_T,OFFSET(G$131,,-$C197+1),0),),-IFERROR(ISPMT(D2_I/12,$C197-1,D2_T,OFFSET(G$131,,-$C197+1)),)))</f>
        <v>0</v>
      </c>
      <c r="I197" s="548">
        <f ca="1">IF($C197=0,0,IF('Clinic Model'!$P$16="Annuity",-IFERROR(IPMT(D2_I/12,$C197,D2_T,OFFSET(H$131,,-$C197+1),0),),-IFERROR(ISPMT(D2_I/12,$C197-1,D2_T,OFFSET(H$131,,-$C197+1)),)))</f>
        <v>0</v>
      </c>
      <c r="J197" s="548">
        <f ca="1">IF($C197=0,0,IF('Clinic Model'!$P$16="Annuity",-IFERROR(IPMT(D2_I/12,$C197,D2_T,OFFSET(I$131,,-$C197+1),0),),-IFERROR(ISPMT(D2_I/12,$C197-1,D2_T,OFFSET(I$131,,-$C197+1)),)))</f>
        <v>0</v>
      </c>
      <c r="K197" s="548">
        <f ca="1">IF($C197=0,0,IF('Clinic Model'!$P$16="Annuity",-IFERROR(IPMT(D2_I/12,$C197,D2_T,OFFSET(J$131,,-$C197+1),0),),-IFERROR(ISPMT(D2_I/12,$C197-1,D2_T,OFFSET(J$131,,-$C197+1)),)))</f>
        <v>0</v>
      </c>
      <c r="L197" s="548">
        <f ca="1">IF($C197=0,0,IF('Clinic Model'!$P$16="Annuity",-IFERROR(IPMT(D2_I/12,$C197,D2_T,OFFSET(K$131,,-$C197+1),0),),-IFERROR(ISPMT(D2_I/12,$C197-1,D2_T,OFFSET(K$131,,-$C197+1)),)))</f>
        <v>0</v>
      </c>
      <c r="M197" s="548">
        <f ca="1">IF($C197=0,0,IF('Clinic Model'!$P$16="Annuity",-IFERROR(IPMT(D2_I/12,$C197,D2_T,OFFSET(L$131,,-$C197+1),0),),-IFERROR(ISPMT(D2_I/12,$C197-1,D2_T,OFFSET(L$131,,-$C197+1)),)))</f>
        <v>0</v>
      </c>
      <c r="N197" s="548">
        <f ca="1">IF($C197=0,0,IF('Clinic Model'!$P$16="Annuity",-IFERROR(IPMT(D2_I/12,$C197,D2_T,OFFSET(M$131,,-$C197+1),0),),-IFERROR(ISPMT(D2_I/12,$C197-1,D2_T,OFFSET(M$131,,-$C197+1)),)))</f>
        <v>0</v>
      </c>
      <c r="O197" s="548">
        <f ca="1">IF($C197=0,0,IF('Clinic Model'!$P$16="Annuity",-IFERROR(IPMT(D2_I/12,$C197,D2_T,OFFSET(N$131,,-$C197+1),0),),-IFERROR(ISPMT(D2_I/12,$C197-1,D2_T,OFFSET(N$131,,-$C197+1)),)))</f>
        <v>0</v>
      </c>
      <c r="P197" s="548">
        <f ca="1">IF($C197=0,0,IF('Clinic Model'!$P$16="Annuity",-IFERROR(IPMT(D2_I/12,$C197,D2_T,OFFSET(O$131,,-$C197+1),0),),-IFERROR(ISPMT(D2_I/12,$C197-1,D2_T,OFFSET(O$131,,-$C197+1)),)))</f>
        <v>0</v>
      </c>
      <c r="Q197" s="548">
        <f ca="1">IF($C197=0,0,IF('Clinic Model'!$P$16="Annuity",-IFERROR(IPMT(D2_I/12,$C197,D2_T,OFFSET(P$131,,-$C197+1),0),),-IFERROR(ISPMT(D2_I/12,$C197-1,D2_T,OFFSET(P$131,,-$C197+1)),)))</f>
        <v>0</v>
      </c>
      <c r="R197" s="548">
        <f ca="1">IF($C197=0,0,IF('Clinic Model'!$P$16="Annuity",-IFERROR(IPMT(D2_I/12,$C197,D2_T,OFFSET(Q$131,,-$C197+1),0),),-IFERROR(ISPMT(D2_I/12,$C197-1,D2_T,OFFSET(Q$131,,-$C197+1)),)))</f>
        <v>0</v>
      </c>
      <c r="S197" s="548">
        <f ca="1">IF($C197=0,0,IF('Clinic Model'!$P$16="Annuity",-IFERROR(IPMT(D2_I/12,$C197,D2_T,OFFSET(R$131,,-$C197+1),0),),-IFERROR(ISPMT(D2_I/12,$C197-1,D2_T,OFFSET(R$131,,-$C197+1)),)))</f>
        <v>0</v>
      </c>
      <c r="T197" s="548">
        <f ca="1">IF($C197=0,0,IF('Clinic Model'!$P$16="Annuity",-IFERROR(IPMT(D2_I/12,$C197,D2_T,OFFSET(S$131,,-$C197+1),0),),-IFERROR(ISPMT(D2_I/12,$C197-1,D2_T,OFFSET(S$131,,-$C197+1)),)))</f>
        <v>0</v>
      </c>
      <c r="U197" s="548">
        <f ca="1">IF($C197=0,0,IF('Clinic Model'!$P$16="Annuity",-IFERROR(IPMT(D2_I/12,$C197,D2_T,OFFSET(T$131,,-$C197+1),0),),-IFERROR(ISPMT(D2_I/12,$C197-1,D2_T,OFFSET(T$131,,-$C197+1)),)))</f>
        <v>0</v>
      </c>
      <c r="V197" s="548">
        <f ca="1">IF($C197=0,0,IF('Clinic Model'!$P$16="Annuity",-IFERROR(IPMT(D2_I/12,$C197,D2_T,OFFSET(U$131,,-$C197+1),0),),-IFERROR(ISPMT(D2_I/12,$C197-1,D2_T,OFFSET(U$131,,-$C197+1)),)))</f>
        <v>0</v>
      </c>
      <c r="W197" s="548">
        <f ca="1">IF($C197=0,0,IF('Clinic Model'!$P$16="Annuity",-IFERROR(IPMT(D2_I/12,$C197,D2_T,OFFSET(V$131,,-$C197+1),0),),-IFERROR(ISPMT(D2_I/12,$C197-1,D2_T,OFFSET(V$131,,-$C197+1)),)))</f>
        <v>0</v>
      </c>
      <c r="X197" s="548">
        <f ca="1">IF($C197=0,0,IF('Clinic Model'!$P$16="Annuity",-IFERROR(IPMT(D2_I/12,$C197,D2_T,OFFSET(W$131,,-$C197+1),0),),-IFERROR(ISPMT(D2_I/12,$C197-1,D2_T,OFFSET(W$131,,-$C197+1)),)))</f>
        <v>0</v>
      </c>
      <c r="Y197" s="548">
        <f ca="1">IF($C197=0,0,IF('Clinic Model'!$P$16="Annuity",-IFERROR(IPMT(D2_I/12,$C197,D2_T,OFFSET(X$131,,-$C197+1),0),),-IFERROR(ISPMT(D2_I/12,$C197-1,D2_T,OFFSET(X$131,,-$C197+1)),)))</f>
        <v>0</v>
      </c>
      <c r="Z197" s="548">
        <f ca="1">IF($C197=0,0,IF('Clinic Model'!$P$16="Annuity",-IFERROR(IPMT(D2_I/12,$C197,D2_T,OFFSET(Y$131,,-$C197+1),0),),-IFERROR(ISPMT(D2_I/12,$C197-1,D2_T,OFFSET(Y$131,,-$C197+1)),)))</f>
        <v>0</v>
      </c>
      <c r="AA197" s="548">
        <f ca="1">IF($C197=0,0,IF('Clinic Model'!$P$16="Annuity",-IFERROR(IPMT(D2_I/12,$C197,D2_T,OFFSET(Z$131,,-$C197+1),0),),-IFERROR(ISPMT(D2_I/12,$C197-1,D2_T,OFFSET(Z$131,,-$C197+1)),)))</f>
        <v>0</v>
      </c>
      <c r="AB197" s="548">
        <f ca="1">IF($C197=0,0,IF('Clinic Model'!$P$16="Annuity",-IFERROR(IPMT(D2_I/12,$C197,D2_T,OFFSET(AA$131,,-$C197+1),0),),-IFERROR(ISPMT(D2_I/12,$C197-1,D2_T,OFFSET(AA$131,,-$C197+1)),)))</f>
        <v>0</v>
      </c>
      <c r="AC197" s="548">
        <f ca="1">IF($C197=0,0,IF('Clinic Model'!$P$16="Annuity",-IFERROR(IPMT(D2_I/12,$C197,D2_T,OFFSET(AB$131,,-$C197+1),0),),-IFERROR(ISPMT(D2_I/12,$C197-1,D2_T,OFFSET(AB$131,,-$C197+1)),)))</f>
        <v>0</v>
      </c>
      <c r="AD197" s="548">
        <f ca="1">IF($C197=0,0,IF('Clinic Model'!$P$16="Annuity",-IFERROR(IPMT(D2_I/12,$C197,D2_T,OFFSET(AC$131,,-$C197+1),0),),-IFERROR(ISPMT(D2_I/12,$C197-1,D2_T,OFFSET(AC$131,,-$C197+1)),)))</f>
        <v>0</v>
      </c>
      <c r="AE197" s="548">
        <f ca="1">IF($C197=0,0,IF('Clinic Model'!$P$16="Annuity",-IFERROR(IPMT(D2_I/12,$C197,D2_T,OFFSET(AD$131,,-$C197+1),0),),-IFERROR(ISPMT(D2_I/12,$C197-1,D2_T,OFFSET(AD$131,,-$C197+1)),)))</f>
        <v>0</v>
      </c>
      <c r="AF197" s="548">
        <f ca="1">IF($C197=0,0,IF('Clinic Model'!$P$16="Annuity",-IFERROR(IPMT(D2_I/12,$C197,D2_T,OFFSET(AE$131,,-$C197+1),0),),-IFERROR(ISPMT(D2_I/12,$C197-1,D2_T,OFFSET(AE$131,,-$C197+1)),)))</f>
        <v>0</v>
      </c>
      <c r="AG197" s="548">
        <f ca="1">IF($C197=0,0,IF('Clinic Model'!$P$16="Annuity",-IFERROR(IPMT(D2_I/12,$C197,D2_T,OFFSET(AF$131,,-$C197+1),0),),-IFERROR(ISPMT(D2_I/12,$C197-1,D2_T,OFFSET(AF$131,,-$C197+1)),)))</f>
        <v>0</v>
      </c>
      <c r="AH197" s="548">
        <f ca="1">IF($C197=0,0,IF('Clinic Model'!$P$16="Annuity",-IFERROR(IPMT(D2_I/12,$C197,D2_T,OFFSET(AG$131,,-$C197+1),0),),-IFERROR(ISPMT(D2_I/12,$C197-1,D2_T,OFFSET(AG$131,,-$C197+1)),)))</f>
        <v>0</v>
      </c>
      <c r="AI197" s="548">
        <f ca="1">IF($C197=0,0,IF('Clinic Model'!$P$16="Annuity",-IFERROR(IPMT(D2_I/12,$C197,D2_T,OFFSET(AH$131,,-$C197+1),0),),-IFERROR(ISPMT(D2_I/12,$C197-1,D2_T,OFFSET(AH$131,,-$C197+1)),)))</f>
        <v>0</v>
      </c>
      <c r="AJ197" s="548">
        <f ca="1">IF($C197=0,0,IF('Clinic Model'!$P$16="Annuity",-IFERROR(IPMT(D2_I/12,$C197,D2_T,OFFSET(AI$131,,-$C197+1),0),),-IFERROR(ISPMT(D2_I/12,$C197-1,D2_T,OFFSET(AI$131,,-$C197+1)),)))</f>
        <v>0</v>
      </c>
      <c r="AK197" s="548">
        <f ca="1">IF($C197=0,0,IF('Clinic Model'!$P$16="Annuity",-IFERROR(IPMT(D2_I/12,$C197,D2_T,OFFSET(AJ$131,,-$C197+1),0),),-IFERROR(ISPMT(D2_I/12,$C197-1,D2_T,OFFSET(AJ$131,,-$C197+1)),)))</f>
        <v>0</v>
      </c>
      <c r="AL197" s="548">
        <f ca="1">IF($C197=0,0,IF('Clinic Model'!$P$16="Annuity",-IFERROR(IPMT(D2_I/12,$C197,D2_T,OFFSET(AK$131,,-$C197+1),0),),-IFERROR(ISPMT(D2_I/12,$C197-1,D2_T,OFFSET(AK$131,,-$C197+1)),)))</f>
        <v>0</v>
      </c>
      <c r="AM197" s="548">
        <f ca="1">IF($C197=0,0,IF('Clinic Model'!$P$16="Annuity",-IFERROR(IPMT(D2_I/12,$C197,D2_T,OFFSET(AL$131,,-$C197+1),0),),-IFERROR(ISPMT(D2_I/12,$C197-1,D2_T,OFFSET(AL$131,,-$C197+1)),)))</f>
        <v>0</v>
      </c>
      <c r="AN197" s="548">
        <f ca="1">IF($C197=0,0,IF('Clinic Model'!$P$16="Annuity",-IFERROR(IPMT(D2_I/12,$C197,D2_T,OFFSET(AM$131,,-$C197+1),0),),-IFERROR(ISPMT(D2_I/12,$C197-1,D2_T,OFFSET(AM$131,,-$C197+1)),)))</f>
        <v>0</v>
      </c>
      <c r="AO197" s="548">
        <f ca="1">IF($C197=0,0,IF('Clinic Model'!$P$16="Annuity",-IFERROR(IPMT(D2_I/12,$C197,D2_T,OFFSET(AN$131,,-$C197+1),0),),-IFERROR(ISPMT(D2_I/12,$C197-1,D2_T,OFFSET(AN$131,,-$C197+1)),)))</f>
        <v>0</v>
      </c>
      <c r="AP197" s="548">
        <f ca="1">IF($C197=0,0,IF('Clinic Model'!$P$16="Annuity",-IFERROR(IPMT(D2_I/12,$C197,D2_T,OFFSET(AO$131,,-$C197+1),0),),-IFERROR(ISPMT(D2_I/12,$C197-1,D2_T,OFFSET(AO$131,,-$C197+1)),)))</f>
        <v>0</v>
      </c>
      <c r="AQ197" s="548">
        <f ca="1">IF($C197=0,0,IF('Clinic Model'!$P$16="Annuity",-IFERROR(IPMT(D2_I/12,$C197,D2_T,OFFSET(AP$131,,-$C197+1),0),),-IFERROR(ISPMT(D2_I/12,$C197-1,D2_T,OFFSET(AP$131,,-$C197+1)),)))</f>
        <v>0</v>
      </c>
      <c r="AR197" s="548">
        <f ca="1">IF($C197=0,0,IF('Clinic Model'!$P$16="Annuity",-IFERROR(IPMT(D2_I/12,$C197,D2_T,OFFSET(AQ$131,,-$C197+1),0),),-IFERROR(ISPMT(D2_I/12,$C197-1,D2_T,OFFSET(AQ$131,,-$C197+1)),)))</f>
        <v>0</v>
      </c>
      <c r="AS197" s="548">
        <f ca="1">IF($C197=0,0,IF('Clinic Model'!$P$16="Annuity",-IFERROR(IPMT(D2_I/12,$C197,D2_T,OFFSET(AR$131,,-$C197+1),0),),-IFERROR(ISPMT(D2_I/12,$C197-1,D2_T,OFFSET(AR$131,,-$C197+1)),)))</f>
        <v>0</v>
      </c>
      <c r="AT197" s="548">
        <f ca="1">IF($C197=0,0,IF('Clinic Model'!$P$16="Annuity",-IFERROR(IPMT(D2_I/12,$C197,D2_T,OFFSET(AS$131,,-$C197+1),0),),-IFERROR(ISPMT(D2_I/12,$C197-1,D2_T,OFFSET(AS$131,,-$C197+1)),)))</f>
        <v>0</v>
      </c>
      <c r="AU197" s="548">
        <f ca="1">IF($C197=0,0,IF('Clinic Model'!$P$16="Annuity",-IFERROR(IPMT(D2_I/12,$C197,D2_T,OFFSET(AT$131,,-$C197+1),0),),-IFERROR(ISPMT(D2_I/12,$C197-1,D2_T,OFFSET(AT$131,,-$C197+1)),)))</f>
        <v>0</v>
      </c>
      <c r="AV197" s="548">
        <f ca="1">IF($C197=0,0,IF('Clinic Model'!$P$16="Annuity",-IFERROR(IPMT(D2_I/12,$C197,D2_T,OFFSET(AU$131,,-$C197+1),0),),-IFERROR(ISPMT(D2_I/12,$C197-1,D2_T,OFFSET(AU$131,,-$C197+1)),)))</f>
        <v>0</v>
      </c>
      <c r="AW197" s="548">
        <f ca="1">IF($C197=0,0,IF('Clinic Model'!$P$16="Annuity",-IFERROR(IPMT(D2_I/12,$C197,D2_T,OFFSET(AV$131,,-$C197+1),0),),-IFERROR(ISPMT(D2_I/12,$C197-1,D2_T,OFFSET(AV$131,,-$C197+1)),)))</f>
        <v>0</v>
      </c>
      <c r="AX197" s="548">
        <f ca="1">IF($C197=0,0,IF('Clinic Model'!$P$16="Annuity",-IFERROR(IPMT(D2_I/12,$C197,D2_T,OFFSET(AW$131,,-$C197+1),0),),-IFERROR(ISPMT(D2_I/12,$C197-1,D2_T,OFFSET(AW$131,,-$C197+1)),)))</f>
        <v>0</v>
      </c>
      <c r="AY197" s="548">
        <f ca="1">IF($C197=0,0,IF('Clinic Model'!$P$16="Annuity",-IFERROR(IPMT(D2_I/12,$C197,D2_T,OFFSET(AX$131,,-$C197+1),0),),-IFERROR(ISPMT(D2_I/12,$C197-1,D2_T,OFFSET(AX$131,,-$C197+1)),)))</f>
        <v>0</v>
      </c>
      <c r="AZ197" s="548">
        <f ca="1">IF($C197=0,0,IF('Clinic Model'!$P$16="Annuity",-IFERROR(IPMT(D2_I/12,$C197,D2_T,OFFSET(AY$131,,-$C197+1),0),),-IFERROR(ISPMT(D2_I/12,$C197-1,D2_T,OFFSET(AY$131,,-$C197+1)),)))</f>
        <v>0</v>
      </c>
      <c r="BA197" s="548">
        <f ca="1">IF($C197=0,0,IF('Clinic Model'!$P$16="Annuity",-IFERROR(IPMT(D2_I/12,$C197,D2_T,OFFSET(AZ$131,,-$C197+1),0),),-IFERROR(ISPMT(D2_I/12,$C197-1,D2_T,OFFSET(AZ$131,,-$C197+1)),)))</f>
        <v>0</v>
      </c>
      <c r="BB197" s="548">
        <f ca="1">IF($C197=0,0,IF('Clinic Model'!$P$16="Annuity",-IFERROR(IPMT(D2_I/12,$C197,D2_T,OFFSET(BA$131,,-$C197+1),0),),-IFERROR(ISPMT(D2_I/12,$C197-1,D2_T,OFFSET(BA$131,,-$C197+1)),)))</f>
        <v>0</v>
      </c>
      <c r="BC197" s="548">
        <f ca="1">IF($C197=0,0,IF('Clinic Model'!$P$16="Annuity",-IFERROR(IPMT(D2_I/12,$C197,D2_T,OFFSET(BB$131,,-$C197+1),0),),-IFERROR(ISPMT(D2_I/12,$C197-1,D2_T,OFFSET(BB$131,,-$C197+1)),)))</f>
        <v>0</v>
      </c>
      <c r="BD197" s="548">
        <f ca="1">IF($C197=0,0,IF('Clinic Model'!$P$16="Annuity",-IFERROR(IPMT(D2_I/12,$C197,D2_T,OFFSET(BC$131,,-$C197+1),0),),-IFERROR(ISPMT(D2_I/12,$C197-1,D2_T,OFFSET(BC$131,,-$C197+1)),)))</f>
        <v>0</v>
      </c>
      <c r="BE197" s="548">
        <f ca="1">IF($C197=0,0,IF('Clinic Model'!$P$16="Annuity",-IFERROR(IPMT(D2_I/12,$C197,D2_T,OFFSET(BD$131,,-$C197+1),0),),-IFERROR(ISPMT(D2_I/12,$C197-1,D2_T,OFFSET(BD$131,,-$C197+1)),)))</f>
        <v>0</v>
      </c>
      <c r="BF197" s="548">
        <f ca="1">IF($C197=0,0,IF('Clinic Model'!$P$16="Annuity",-IFERROR(IPMT(D2_I/12,$C197,D2_T,OFFSET(BE$131,,-$C197+1),0),),-IFERROR(ISPMT(D2_I/12,$C197-1,D2_T,OFFSET(BE$131,,-$C197+1)),)))</f>
        <v>0</v>
      </c>
      <c r="BG197" s="548">
        <f ca="1">IF($C197=0,0,IF('Clinic Model'!$P$16="Annuity",-IFERROR(IPMT(D2_I/12,$C197,D2_T,OFFSET(BF$131,,-$C197+1),0),),-IFERROR(ISPMT(D2_I/12,$C197-1,D2_T,OFFSET(BF$131,,-$C197+1)),)))</f>
        <v>0</v>
      </c>
      <c r="BH197" s="548">
        <f ca="1">IF($C197=0,0,IF('Clinic Model'!$P$16="Annuity",-IFERROR(IPMT(D2_I/12,$C197,D2_T,OFFSET(BG$131,,-$C197+1),0),),-IFERROR(ISPMT(D2_I/12,$C197-1,D2_T,OFFSET(BG$131,,-$C197+1)),)))</f>
        <v>0</v>
      </c>
      <c r="BI197" s="548">
        <f ca="1">IF($C197=0,0,IF('Clinic Model'!$P$16="Annuity",-IFERROR(IPMT(D2_I/12,$C197,D2_T,OFFSET(BH$131,,-$C197+1),0),),-IFERROR(ISPMT(D2_I/12,$C197-1,D2_T,OFFSET(BH$131,,-$C197+1)),)))</f>
        <v>0</v>
      </c>
      <c r="BJ197" s="548">
        <f ca="1">IF($C197=0,0,IF('Clinic Model'!$P$16="Annuity",-IFERROR(IPMT(D2_I/12,$C197,D2_T,OFFSET(BI$131,,-$C197+1),0),),-IFERROR(ISPMT(D2_I/12,$C197-1,D2_T,OFFSET(BI$131,,-$C197+1)),)))</f>
        <v>0</v>
      </c>
      <c r="BK197" s="548">
        <f ca="1">IF($C197=0,0,IF('Clinic Model'!$P$16="Annuity",-IFERROR(IPMT(D2_I/12,$C197,D2_T,OFFSET(BJ$131,,-$C197+1),0),),-IFERROR(ISPMT(D2_I/12,$C197-1,D2_T,OFFSET(BJ$131,,-$C197+1)),)))</f>
        <v>0</v>
      </c>
      <c r="BL197" s="548">
        <f ca="1">IF($C197=0,0,IF('Clinic Model'!$P$16="Annuity",-IFERROR(IPMT(D2_I/12,$C197,D2_T,OFFSET(BK$131,,-$C197+1),0),),-IFERROR(ISPMT(D2_I/12,$C197-1,D2_T,OFFSET(BK$131,,-$C197+1)),)))</f>
        <v>0</v>
      </c>
    </row>
    <row r="198" spans="1:64" ht="10.5" hidden="1" customHeight="1" outlineLevel="1" x14ac:dyDescent="0.3">
      <c r="A198" s="105"/>
      <c r="B198" s="504"/>
      <c r="C198" s="105">
        <f t="shared" si="16"/>
        <v>0</v>
      </c>
      <c r="E198" s="548">
        <f ca="1">IF($C198=0,0,IF('Clinic Model'!$P$16="Annuity",-IFERROR(IPMT(D2_I/12,$C198,D2_T,OFFSET(D$131,,-$C198+1),0),),-IFERROR(ISPMT(D2_I/12,$C198-1,D2_T,OFFSET(D$131,,-$C198+1)),)))</f>
        <v>0</v>
      </c>
      <c r="F198" s="548">
        <f ca="1">IF($C198=0,0,IF('Clinic Model'!$P$16="Annuity",-IFERROR(IPMT(D2_I/12,$C198,D2_T,OFFSET(E$131,,-$C198+1),0),),-IFERROR(ISPMT(D2_I/12,$C198-1,D2_T,OFFSET(E$131,,-$C198+1)),)))</f>
        <v>0</v>
      </c>
      <c r="G198" s="548">
        <f ca="1">IF($C198=0,0,IF('Clinic Model'!$P$16="Annuity",-IFERROR(IPMT(D2_I/12,$C198,D2_T,OFFSET(F$131,,-$C198+1),0),),-IFERROR(ISPMT(D2_I/12,$C198-1,D2_T,OFFSET(F$131,,-$C198+1)),)))</f>
        <v>0</v>
      </c>
      <c r="H198" s="548">
        <f ca="1">IF($C198=0,0,IF('Clinic Model'!$P$16="Annuity",-IFERROR(IPMT(D2_I/12,$C198,D2_T,OFFSET(G$131,,-$C198+1),0),),-IFERROR(ISPMT(D2_I/12,$C198-1,D2_T,OFFSET(G$131,,-$C198+1)),)))</f>
        <v>0</v>
      </c>
      <c r="I198" s="548">
        <f ca="1">IF($C198=0,0,IF('Clinic Model'!$P$16="Annuity",-IFERROR(IPMT(D2_I/12,$C198,D2_T,OFFSET(H$131,,-$C198+1),0),),-IFERROR(ISPMT(D2_I/12,$C198-1,D2_T,OFFSET(H$131,,-$C198+1)),)))</f>
        <v>0</v>
      </c>
      <c r="J198" s="548">
        <f ca="1">IF($C198=0,0,IF('Clinic Model'!$P$16="Annuity",-IFERROR(IPMT(D2_I/12,$C198,D2_T,OFFSET(I$131,,-$C198+1),0),),-IFERROR(ISPMT(D2_I/12,$C198-1,D2_T,OFFSET(I$131,,-$C198+1)),)))</f>
        <v>0</v>
      </c>
      <c r="K198" s="548">
        <f ca="1">IF($C198=0,0,IF('Clinic Model'!$P$16="Annuity",-IFERROR(IPMT(D2_I/12,$C198,D2_T,OFFSET(J$131,,-$C198+1),0),),-IFERROR(ISPMT(D2_I/12,$C198-1,D2_T,OFFSET(J$131,,-$C198+1)),)))</f>
        <v>0</v>
      </c>
      <c r="L198" s="548">
        <f ca="1">IF($C198=0,0,IF('Clinic Model'!$P$16="Annuity",-IFERROR(IPMT(D2_I/12,$C198,D2_T,OFFSET(K$131,,-$C198+1),0),),-IFERROR(ISPMT(D2_I/12,$C198-1,D2_T,OFFSET(K$131,,-$C198+1)),)))</f>
        <v>0</v>
      </c>
      <c r="M198" s="548">
        <f ca="1">IF($C198=0,0,IF('Clinic Model'!$P$16="Annuity",-IFERROR(IPMT(D2_I/12,$C198,D2_T,OFFSET(L$131,,-$C198+1),0),),-IFERROR(ISPMT(D2_I/12,$C198-1,D2_T,OFFSET(L$131,,-$C198+1)),)))</f>
        <v>0</v>
      </c>
      <c r="N198" s="548">
        <f ca="1">IF($C198=0,0,IF('Clinic Model'!$P$16="Annuity",-IFERROR(IPMT(D2_I/12,$C198,D2_T,OFFSET(M$131,,-$C198+1),0),),-IFERROR(ISPMT(D2_I/12,$C198-1,D2_T,OFFSET(M$131,,-$C198+1)),)))</f>
        <v>0</v>
      </c>
      <c r="O198" s="548">
        <f ca="1">IF($C198=0,0,IF('Clinic Model'!$P$16="Annuity",-IFERROR(IPMT(D2_I/12,$C198,D2_T,OFFSET(N$131,,-$C198+1),0),),-IFERROR(ISPMT(D2_I/12,$C198-1,D2_T,OFFSET(N$131,,-$C198+1)),)))</f>
        <v>0</v>
      </c>
      <c r="P198" s="548">
        <f ca="1">IF($C198=0,0,IF('Clinic Model'!$P$16="Annuity",-IFERROR(IPMT(D2_I/12,$C198,D2_T,OFFSET(O$131,,-$C198+1),0),),-IFERROR(ISPMT(D2_I/12,$C198-1,D2_T,OFFSET(O$131,,-$C198+1)),)))</f>
        <v>0</v>
      </c>
      <c r="Q198" s="548">
        <f ca="1">IF($C198=0,0,IF('Clinic Model'!$P$16="Annuity",-IFERROR(IPMT(D2_I/12,$C198,D2_T,OFFSET(P$131,,-$C198+1),0),),-IFERROR(ISPMT(D2_I/12,$C198-1,D2_T,OFFSET(P$131,,-$C198+1)),)))</f>
        <v>0</v>
      </c>
      <c r="R198" s="548">
        <f ca="1">IF($C198=0,0,IF('Clinic Model'!$P$16="Annuity",-IFERROR(IPMT(D2_I/12,$C198,D2_T,OFFSET(Q$131,,-$C198+1),0),),-IFERROR(ISPMT(D2_I/12,$C198-1,D2_T,OFFSET(Q$131,,-$C198+1)),)))</f>
        <v>0</v>
      </c>
      <c r="S198" s="548">
        <f ca="1">IF($C198=0,0,IF('Clinic Model'!$P$16="Annuity",-IFERROR(IPMT(D2_I/12,$C198,D2_T,OFFSET(R$131,,-$C198+1),0),),-IFERROR(ISPMT(D2_I/12,$C198-1,D2_T,OFFSET(R$131,,-$C198+1)),)))</f>
        <v>0</v>
      </c>
      <c r="T198" s="548">
        <f ca="1">IF($C198=0,0,IF('Clinic Model'!$P$16="Annuity",-IFERROR(IPMT(D2_I/12,$C198,D2_T,OFFSET(S$131,,-$C198+1),0),),-IFERROR(ISPMT(D2_I/12,$C198-1,D2_T,OFFSET(S$131,,-$C198+1)),)))</f>
        <v>0</v>
      </c>
      <c r="U198" s="548">
        <f ca="1">IF($C198=0,0,IF('Clinic Model'!$P$16="Annuity",-IFERROR(IPMT(D2_I/12,$C198,D2_T,OFFSET(T$131,,-$C198+1),0),),-IFERROR(ISPMT(D2_I/12,$C198-1,D2_T,OFFSET(T$131,,-$C198+1)),)))</f>
        <v>0</v>
      </c>
      <c r="V198" s="548">
        <f ca="1">IF($C198=0,0,IF('Clinic Model'!$P$16="Annuity",-IFERROR(IPMT(D2_I/12,$C198,D2_T,OFFSET(U$131,,-$C198+1),0),),-IFERROR(ISPMT(D2_I/12,$C198-1,D2_T,OFFSET(U$131,,-$C198+1)),)))</f>
        <v>0</v>
      </c>
      <c r="W198" s="548">
        <f ca="1">IF($C198=0,0,IF('Clinic Model'!$P$16="Annuity",-IFERROR(IPMT(D2_I/12,$C198,D2_T,OFFSET(V$131,,-$C198+1),0),),-IFERROR(ISPMT(D2_I/12,$C198-1,D2_T,OFFSET(V$131,,-$C198+1)),)))</f>
        <v>0</v>
      </c>
      <c r="X198" s="548">
        <f ca="1">IF($C198=0,0,IF('Clinic Model'!$P$16="Annuity",-IFERROR(IPMT(D2_I/12,$C198,D2_T,OFFSET(W$131,,-$C198+1),0),),-IFERROR(ISPMT(D2_I/12,$C198-1,D2_T,OFFSET(W$131,,-$C198+1)),)))</f>
        <v>0</v>
      </c>
      <c r="Y198" s="548">
        <f ca="1">IF($C198=0,0,IF('Clinic Model'!$P$16="Annuity",-IFERROR(IPMT(D2_I/12,$C198,D2_T,OFFSET(X$131,,-$C198+1),0),),-IFERROR(ISPMT(D2_I/12,$C198-1,D2_T,OFFSET(X$131,,-$C198+1)),)))</f>
        <v>0</v>
      </c>
      <c r="Z198" s="548">
        <f ca="1">IF($C198=0,0,IF('Clinic Model'!$P$16="Annuity",-IFERROR(IPMT(D2_I/12,$C198,D2_T,OFFSET(Y$131,,-$C198+1),0),),-IFERROR(ISPMT(D2_I/12,$C198-1,D2_T,OFFSET(Y$131,,-$C198+1)),)))</f>
        <v>0</v>
      </c>
      <c r="AA198" s="548">
        <f ca="1">IF($C198=0,0,IF('Clinic Model'!$P$16="Annuity",-IFERROR(IPMT(D2_I/12,$C198,D2_T,OFFSET(Z$131,,-$C198+1),0),),-IFERROR(ISPMT(D2_I/12,$C198-1,D2_T,OFFSET(Z$131,,-$C198+1)),)))</f>
        <v>0</v>
      </c>
      <c r="AB198" s="548">
        <f ca="1">IF($C198=0,0,IF('Clinic Model'!$P$16="Annuity",-IFERROR(IPMT(D2_I/12,$C198,D2_T,OFFSET(AA$131,,-$C198+1),0),),-IFERROR(ISPMT(D2_I/12,$C198-1,D2_T,OFFSET(AA$131,,-$C198+1)),)))</f>
        <v>0</v>
      </c>
      <c r="AC198" s="548">
        <f ca="1">IF($C198=0,0,IF('Clinic Model'!$P$16="Annuity",-IFERROR(IPMT(D2_I/12,$C198,D2_T,OFFSET(AB$131,,-$C198+1),0),),-IFERROR(ISPMT(D2_I/12,$C198-1,D2_T,OFFSET(AB$131,,-$C198+1)),)))</f>
        <v>0</v>
      </c>
      <c r="AD198" s="548">
        <f ca="1">IF($C198=0,0,IF('Clinic Model'!$P$16="Annuity",-IFERROR(IPMT(D2_I/12,$C198,D2_T,OFFSET(AC$131,,-$C198+1),0),),-IFERROR(ISPMT(D2_I/12,$C198-1,D2_T,OFFSET(AC$131,,-$C198+1)),)))</f>
        <v>0</v>
      </c>
      <c r="AE198" s="548">
        <f ca="1">IF($C198=0,0,IF('Clinic Model'!$P$16="Annuity",-IFERROR(IPMT(D2_I/12,$C198,D2_T,OFFSET(AD$131,,-$C198+1),0),),-IFERROR(ISPMT(D2_I/12,$C198-1,D2_T,OFFSET(AD$131,,-$C198+1)),)))</f>
        <v>0</v>
      </c>
      <c r="AF198" s="548">
        <f ca="1">IF($C198=0,0,IF('Clinic Model'!$P$16="Annuity",-IFERROR(IPMT(D2_I/12,$C198,D2_T,OFFSET(AE$131,,-$C198+1),0),),-IFERROR(ISPMT(D2_I/12,$C198-1,D2_T,OFFSET(AE$131,,-$C198+1)),)))</f>
        <v>0</v>
      </c>
      <c r="AG198" s="548">
        <f ca="1">IF($C198=0,0,IF('Clinic Model'!$P$16="Annuity",-IFERROR(IPMT(D2_I/12,$C198,D2_T,OFFSET(AF$131,,-$C198+1),0),),-IFERROR(ISPMT(D2_I/12,$C198-1,D2_T,OFFSET(AF$131,,-$C198+1)),)))</f>
        <v>0</v>
      </c>
      <c r="AH198" s="548">
        <f ca="1">IF($C198=0,0,IF('Clinic Model'!$P$16="Annuity",-IFERROR(IPMT(D2_I/12,$C198,D2_T,OFFSET(AG$131,,-$C198+1),0),),-IFERROR(ISPMT(D2_I/12,$C198-1,D2_T,OFFSET(AG$131,,-$C198+1)),)))</f>
        <v>0</v>
      </c>
      <c r="AI198" s="548">
        <f ca="1">IF($C198=0,0,IF('Clinic Model'!$P$16="Annuity",-IFERROR(IPMT(D2_I/12,$C198,D2_T,OFFSET(AH$131,,-$C198+1),0),),-IFERROR(ISPMT(D2_I/12,$C198-1,D2_T,OFFSET(AH$131,,-$C198+1)),)))</f>
        <v>0</v>
      </c>
      <c r="AJ198" s="548">
        <f ca="1">IF($C198=0,0,IF('Clinic Model'!$P$16="Annuity",-IFERROR(IPMT(D2_I/12,$C198,D2_T,OFFSET(AI$131,,-$C198+1),0),),-IFERROR(ISPMT(D2_I/12,$C198-1,D2_T,OFFSET(AI$131,,-$C198+1)),)))</f>
        <v>0</v>
      </c>
      <c r="AK198" s="548">
        <f ca="1">IF($C198=0,0,IF('Clinic Model'!$P$16="Annuity",-IFERROR(IPMT(D2_I/12,$C198,D2_T,OFFSET(AJ$131,,-$C198+1),0),),-IFERROR(ISPMT(D2_I/12,$C198-1,D2_T,OFFSET(AJ$131,,-$C198+1)),)))</f>
        <v>0</v>
      </c>
      <c r="AL198" s="548">
        <f ca="1">IF($C198=0,0,IF('Clinic Model'!$P$16="Annuity",-IFERROR(IPMT(D2_I/12,$C198,D2_T,OFFSET(AK$131,,-$C198+1),0),),-IFERROR(ISPMT(D2_I/12,$C198-1,D2_T,OFFSET(AK$131,,-$C198+1)),)))</f>
        <v>0</v>
      </c>
      <c r="AM198" s="548">
        <f ca="1">IF($C198=0,0,IF('Clinic Model'!$P$16="Annuity",-IFERROR(IPMT(D2_I/12,$C198,D2_T,OFFSET(AL$131,,-$C198+1),0),),-IFERROR(ISPMT(D2_I/12,$C198-1,D2_T,OFFSET(AL$131,,-$C198+1)),)))</f>
        <v>0</v>
      </c>
      <c r="AN198" s="548">
        <f ca="1">IF($C198=0,0,IF('Clinic Model'!$P$16="Annuity",-IFERROR(IPMT(D2_I/12,$C198,D2_T,OFFSET(AM$131,,-$C198+1),0),),-IFERROR(ISPMT(D2_I/12,$C198-1,D2_T,OFFSET(AM$131,,-$C198+1)),)))</f>
        <v>0</v>
      </c>
      <c r="AO198" s="548">
        <f ca="1">IF($C198=0,0,IF('Clinic Model'!$P$16="Annuity",-IFERROR(IPMT(D2_I/12,$C198,D2_T,OFFSET(AN$131,,-$C198+1),0),),-IFERROR(ISPMT(D2_I/12,$C198-1,D2_T,OFFSET(AN$131,,-$C198+1)),)))</f>
        <v>0</v>
      </c>
      <c r="AP198" s="548">
        <f ca="1">IF($C198=0,0,IF('Clinic Model'!$P$16="Annuity",-IFERROR(IPMT(D2_I/12,$C198,D2_T,OFFSET(AO$131,,-$C198+1),0),),-IFERROR(ISPMT(D2_I/12,$C198-1,D2_T,OFFSET(AO$131,,-$C198+1)),)))</f>
        <v>0</v>
      </c>
      <c r="AQ198" s="548">
        <f ca="1">IF($C198=0,0,IF('Clinic Model'!$P$16="Annuity",-IFERROR(IPMT(D2_I/12,$C198,D2_T,OFFSET(AP$131,,-$C198+1),0),),-IFERROR(ISPMT(D2_I/12,$C198-1,D2_T,OFFSET(AP$131,,-$C198+1)),)))</f>
        <v>0</v>
      </c>
      <c r="AR198" s="548">
        <f ca="1">IF($C198=0,0,IF('Clinic Model'!$P$16="Annuity",-IFERROR(IPMT(D2_I/12,$C198,D2_T,OFFSET(AQ$131,,-$C198+1),0),),-IFERROR(ISPMT(D2_I/12,$C198-1,D2_T,OFFSET(AQ$131,,-$C198+1)),)))</f>
        <v>0</v>
      </c>
      <c r="AS198" s="548">
        <f ca="1">IF($C198=0,0,IF('Clinic Model'!$P$16="Annuity",-IFERROR(IPMT(D2_I/12,$C198,D2_T,OFFSET(AR$131,,-$C198+1),0),),-IFERROR(ISPMT(D2_I/12,$C198-1,D2_T,OFFSET(AR$131,,-$C198+1)),)))</f>
        <v>0</v>
      </c>
      <c r="AT198" s="548">
        <f ca="1">IF($C198=0,0,IF('Clinic Model'!$P$16="Annuity",-IFERROR(IPMT(D2_I/12,$C198,D2_T,OFFSET(AS$131,,-$C198+1),0),),-IFERROR(ISPMT(D2_I/12,$C198-1,D2_T,OFFSET(AS$131,,-$C198+1)),)))</f>
        <v>0</v>
      </c>
      <c r="AU198" s="548">
        <f ca="1">IF($C198=0,0,IF('Clinic Model'!$P$16="Annuity",-IFERROR(IPMT(D2_I/12,$C198,D2_T,OFFSET(AT$131,,-$C198+1),0),),-IFERROR(ISPMT(D2_I/12,$C198-1,D2_T,OFFSET(AT$131,,-$C198+1)),)))</f>
        <v>0</v>
      </c>
      <c r="AV198" s="548">
        <f ca="1">IF($C198=0,0,IF('Clinic Model'!$P$16="Annuity",-IFERROR(IPMT(D2_I/12,$C198,D2_T,OFFSET(AU$131,,-$C198+1),0),),-IFERROR(ISPMT(D2_I/12,$C198-1,D2_T,OFFSET(AU$131,,-$C198+1)),)))</f>
        <v>0</v>
      </c>
      <c r="AW198" s="548">
        <f ca="1">IF($C198=0,0,IF('Clinic Model'!$P$16="Annuity",-IFERROR(IPMT(D2_I/12,$C198,D2_T,OFFSET(AV$131,,-$C198+1),0),),-IFERROR(ISPMT(D2_I/12,$C198-1,D2_T,OFFSET(AV$131,,-$C198+1)),)))</f>
        <v>0</v>
      </c>
      <c r="AX198" s="548">
        <f ca="1">IF($C198=0,0,IF('Clinic Model'!$P$16="Annuity",-IFERROR(IPMT(D2_I/12,$C198,D2_T,OFFSET(AW$131,,-$C198+1),0),),-IFERROR(ISPMT(D2_I/12,$C198-1,D2_T,OFFSET(AW$131,,-$C198+1)),)))</f>
        <v>0</v>
      </c>
      <c r="AY198" s="548">
        <f ca="1">IF($C198=0,0,IF('Clinic Model'!$P$16="Annuity",-IFERROR(IPMT(D2_I/12,$C198,D2_T,OFFSET(AX$131,,-$C198+1),0),),-IFERROR(ISPMT(D2_I/12,$C198-1,D2_T,OFFSET(AX$131,,-$C198+1)),)))</f>
        <v>0</v>
      </c>
      <c r="AZ198" s="548">
        <f ca="1">IF($C198=0,0,IF('Clinic Model'!$P$16="Annuity",-IFERROR(IPMT(D2_I/12,$C198,D2_T,OFFSET(AY$131,,-$C198+1),0),),-IFERROR(ISPMT(D2_I/12,$C198-1,D2_T,OFFSET(AY$131,,-$C198+1)),)))</f>
        <v>0</v>
      </c>
      <c r="BA198" s="548">
        <f ca="1">IF($C198=0,0,IF('Clinic Model'!$P$16="Annuity",-IFERROR(IPMT(D2_I/12,$C198,D2_T,OFFSET(AZ$131,,-$C198+1),0),),-IFERROR(ISPMT(D2_I/12,$C198-1,D2_T,OFFSET(AZ$131,,-$C198+1)),)))</f>
        <v>0</v>
      </c>
      <c r="BB198" s="548">
        <f ca="1">IF($C198=0,0,IF('Clinic Model'!$P$16="Annuity",-IFERROR(IPMT(D2_I/12,$C198,D2_T,OFFSET(BA$131,,-$C198+1),0),),-IFERROR(ISPMT(D2_I/12,$C198-1,D2_T,OFFSET(BA$131,,-$C198+1)),)))</f>
        <v>0</v>
      </c>
      <c r="BC198" s="548">
        <f ca="1">IF($C198=0,0,IF('Clinic Model'!$P$16="Annuity",-IFERROR(IPMT(D2_I/12,$C198,D2_T,OFFSET(BB$131,,-$C198+1),0),),-IFERROR(ISPMT(D2_I/12,$C198-1,D2_T,OFFSET(BB$131,,-$C198+1)),)))</f>
        <v>0</v>
      </c>
      <c r="BD198" s="548">
        <f ca="1">IF($C198=0,0,IF('Clinic Model'!$P$16="Annuity",-IFERROR(IPMT(D2_I/12,$C198,D2_T,OFFSET(BC$131,,-$C198+1),0),),-IFERROR(ISPMT(D2_I/12,$C198-1,D2_T,OFFSET(BC$131,,-$C198+1)),)))</f>
        <v>0</v>
      </c>
      <c r="BE198" s="548">
        <f ca="1">IF($C198=0,0,IF('Clinic Model'!$P$16="Annuity",-IFERROR(IPMT(D2_I/12,$C198,D2_T,OFFSET(BD$131,,-$C198+1),0),),-IFERROR(ISPMT(D2_I/12,$C198-1,D2_T,OFFSET(BD$131,,-$C198+1)),)))</f>
        <v>0</v>
      </c>
      <c r="BF198" s="548">
        <f ca="1">IF($C198=0,0,IF('Clinic Model'!$P$16="Annuity",-IFERROR(IPMT(D2_I/12,$C198,D2_T,OFFSET(BE$131,,-$C198+1),0),),-IFERROR(ISPMT(D2_I/12,$C198-1,D2_T,OFFSET(BE$131,,-$C198+1)),)))</f>
        <v>0</v>
      </c>
      <c r="BG198" s="548">
        <f ca="1">IF($C198=0,0,IF('Clinic Model'!$P$16="Annuity",-IFERROR(IPMT(D2_I/12,$C198,D2_T,OFFSET(BF$131,,-$C198+1),0),),-IFERROR(ISPMT(D2_I/12,$C198-1,D2_T,OFFSET(BF$131,,-$C198+1)),)))</f>
        <v>0</v>
      </c>
      <c r="BH198" s="548">
        <f ca="1">IF($C198=0,0,IF('Clinic Model'!$P$16="Annuity",-IFERROR(IPMT(D2_I/12,$C198,D2_T,OFFSET(BG$131,,-$C198+1),0),),-IFERROR(ISPMT(D2_I/12,$C198-1,D2_T,OFFSET(BG$131,,-$C198+1)),)))</f>
        <v>0</v>
      </c>
      <c r="BI198" s="548">
        <f ca="1">IF($C198=0,0,IF('Clinic Model'!$P$16="Annuity",-IFERROR(IPMT(D2_I/12,$C198,D2_T,OFFSET(BH$131,,-$C198+1),0),),-IFERROR(ISPMT(D2_I/12,$C198-1,D2_T,OFFSET(BH$131,,-$C198+1)),)))</f>
        <v>0</v>
      </c>
      <c r="BJ198" s="548">
        <f ca="1">IF($C198=0,0,IF('Clinic Model'!$P$16="Annuity",-IFERROR(IPMT(D2_I/12,$C198,D2_T,OFFSET(BI$131,,-$C198+1),0),),-IFERROR(ISPMT(D2_I/12,$C198-1,D2_T,OFFSET(BI$131,,-$C198+1)),)))</f>
        <v>0</v>
      </c>
      <c r="BK198" s="548">
        <f ca="1">IF($C198=0,0,IF('Clinic Model'!$P$16="Annuity",-IFERROR(IPMT(D2_I/12,$C198,D2_T,OFFSET(BJ$131,,-$C198+1),0),),-IFERROR(ISPMT(D2_I/12,$C198-1,D2_T,OFFSET(BJ$131,,-$C198+1)),)))</f>
        <v>0</v>
      </c>
      <c r="BL198" s="548">
        <f ca="1">IF($C198=0,0,IF('Clinic Model'!$P$16="Annuity",-IFERROR(IPMT(D2_I/12,$C198,D2_T,OFFSET(BK$131,,-$C198+1),0),),-IFERROR(ISPMT(D2_I/12,$C198-1,D2_T,OFFSET(BK$131,,-$C198+1)),)))</f>
        <v>0</v>
      </c>
    </row>
    <row r="199" spans="1:64" ht="10.5" hidden="1" customHeight="1" outlineLevel="1" x14ac:dyDescent="0.3">
      <c r="A199" s="105"/>
      <c r="B199" s="504"/>
      <c r="C199" s="105">
        <f t="shared" si="16"/>
        <v>0</v>
      </c>
      <c r="E199" s="548">
        <f ca="1">IF($C199=0,0,IF('Clinic Model'!$P$16="Annuity",-IFERROR(IPMT(D2_I/12,$C199,D2_T,OFFSET(D$131,,-$C199+1),0),),-IFERROR(ISPMT(D2_I/12,$C199-1,D2_T,OFFSET(D$131,,-$C199+1)),)))</f>
        <v>0</v>
      </c>
      <c r="F199" s="548">
        <f ca="1">IF($C199=0,0,IF('Clinic Model'!$P$16="Annuity",-IFERROR(IPMT(D2_I/12,$C199,D2_T,OFFSET(E$131,,-$C199+1),0),),-IFERROR(ISPMT(D2_I/12,$C199-1,D2_T,OFFSET(E$131,,-$C199+1)),)))</f>
        <v>0</v>
      </c>
      <c r="G199" s="548">
        <f ca="1">IF($C199=0,0,IF('Clinic Model'!$P$16="Annuity",-IFERROR(IPMT(D2_I/12,$C199,D2_T,OFFSET(F$131,,-$C199+1),0),),-IFERROR(ISPMT(D2_I/12,$C199-1,D2_T,OFFSET(F$131,,-$C199+1)),)))</f>
        <v>0</v>
      </c>
      <c r="H199" s="548">
        <f ca="1">IF($C199=0,0,IF('Clinic Model'!$P$16="Annuity",-IFERROR(IPMT(D2_I/12,$C199,D2_T,OFFSET(G$131,,-$C199+1),0),),-IFERROR(ISPMT(D2_I/12,$C199-1,D2_T,OFFSET(G$131,,-$C199+1)),)))</f>
        <v>0</v>
      </c>
      <c r="I199" s="548">
        <f ca="1">IF($C199=0,0,IF('Clinic Model'!$P$16="Annuity",-IFERROR(IPMT(D2_I/12,$C199,D2_T,OFFSET(H$131,,-$C199+1),0),),-IFERROR(ISPMT(D2_I/12,$C199-1,D2_T,OFFSET(H$131,,-$C199+1)),)))</f>
        <v>0</v>
      </c>
      <c r="J199" s="548">
        <f ca="1">IF($C199=0,0,IF('Clinic Model'!$P$16="Annuity",-IFERROR(IPMT(D2_I/12,$C199,D2_T,OFFSET(I$131,,-$C199+1),0),),-IFERROR(ISPMT(D2_I/12,$C199-1,D2_T,OFFSET(I$131,,-$C199+1)),)))</f>
        <v>0</v>
      </c>
      <c r="K199" s="548">
        <f ca="1">IF($C199=0,0,IF('Clinic Model'!$P$16="Annuity",-IFERROR(IPMT(D2_I/12,$C199,D2_T,OFFSET(J$131,,-$C199+1),0),),-IFERROR(ISPMT(D2_I/12,$C199-1,D2_T,OFFSET(J$131,,-$C199+1)),)))</f>
        <v>0</v>
      </c>
      <c r="L199" s="548">
        <f ca="1">IF($C199=0,0,IF('Clinic Model'!$P$16="Annuity",-IFERROR(IPMT(D2_I/12,$C199,D2_T,OFFSET(K$131,,-$C199+1),0),),-IFERROR(ISPMT(D2_I/12,$C199-1,D2_T,OFFSET(K$131,,-$C199+1)),)))</f>
        <v>0</v>
      </c>
      <c r="M199" s="548">
        <f ca="1">IF($C199=0,0,IF('Clinic Model'!$P$16="Annuity",-IFERROR(IPMT(D2_I/12,$C199,D2_T,OFFSET(L$131,,-$C199+1),0),),-IFERROR(ISPMT(D2_I/12,$C199-1,D2_T,OFFSET(L$131,,-$C199+1)),)))</f>
        <v>0</v>
      </c>
      <c r="N199" s="548">
        <f ca="1">IF($C199=0,0,IF('Clinic Model'!$P$16="Annuity",-IFERROR(IPMT(D2_I/12,$C199,D2_T,OFFSET(M$131,,-$C199+1),0),),-IFERROR(ISPMT(D2_I/12,$C199-1,D2_T,OFFSET(M$131,,-$C199+1)),)))</f>
        <v>0</v>
      </c>
      <c r="O199" s="548">
        <f ca="1">IF($C199=0,0,IF('Clinic Model'!$P$16="Annuity",-IFERROR(IPMT(D2_I/12,$C199,D2_T,OFFSET(N$131,,-$C199+1),0),),-IFERROR(ISPMT(D2_I/12,$C199-1,D2_T,OFFSET(N$131,,-$C199+1)),)))</f>
        <v>0</v>
      </c>
      <c r="P199" s="548">
        <f ca="1">IF($C199=0,0,IF('Clinic Model'!$P$16="Annuity",-IFERROR(IPMT(D2_I/12,$C199,D2_T,OFFSET(O$131,,-$C199+1),0),),-IFERROR(ISPMT(D2_I/12,$C199-1,D2_T,OFFSET(O$131,,-$C199+1)),)))</f>
        <v>0</v>
      </c>
      <c r="Q199" s="548">
        <f ca="1">IF($C199=0,0,IF('Clinic Model'!$P$16="Annuity",-IFERROR(IPMT(D2_I/12,$C199,D2_T,OFFSET(P$131,,-$C199+1),0),),-IFERROR(ISPMT(D2_I/12,$C199-1,D2_T,OFFSET(P$131,,-$C199+1)),)))</f>
        <v>0</v>
      </c>
      <c r="R199" s="548">
        <f ca="1">IF($C199=0,0,IF('Clinic Model'!$P$16="Annuity",-IFERROR(IPMT(D2_I/12,$C199,D2_T,OFFSET(Q$131,,-$C199+1),0),),-IFERROR(ISPMT(D2_I/12,$C199-1,D2_T,OFFSET(Q$131,,-$C199+1)),)))</f>
        <v>0</v>
      </c>
      <c r="S199" s="548">
        <f ca="1">IF($C199=0,0,IF('Clinic Model'!$P$16="Annuity",-IFERROR(IPMT(D2_I/12,$C199,D2_T,OFFSET(R$131,,-$C199+1),0),),-IFERROR(ISPMT(D2_I/12,$C199-1,D2_T,OFFSET(R$131,,-$C199+1)),)))</f>
        <v>0</v>
      </c>
      <c r="T199" s="548">
        <f ca="1">IF($C199=0,0,IF('Clinic Model'!$P$16="Annuity",-IFERROR(IPMT(D2_I/12,$C199,D2_T,OFFSET(S$131,,-$C199+1),0),),-IFERROR(ISPMT(D2_I/12,$C199-1,D2_T,OFFSET(S$131,,-$C199+1)),)))</f>
        <v>0</v>
      </c>
      <c r="U199" s="548">
        <f ca="1">IF($C199=0,0,IF('Clinic Model'!$P$16="Annuity",-IFERROR(IPMT(D2_I/12,$C199,D2_T,OFFSET(T$131,,-$C199+1),0),),-IFERROR(ISPMT(D2_I/12,$C199-1,D2_T,OFFSET(T$131,,-$C199+1)),)))</f>
        <v>0</v>
      </c>
      <c r="V199" s="548">
        <f ca="1">IF($C199=0,0,IF('Clinic Model'!$P$16="Annuity",-IFERROR(IPMT(D2_I/12,$C199,D2_T,OFFSET(U$131,,-$C199+1),0),),-IFERROR(ISPMT(D2_I/12,$C199-1,D2_T,OFFSET(U$131,,-$C199+1)),)))</f>
        <v>0</v>
      </c>
      <c r="W199" s="548">
        <f ca="1">IF($C199=0,0,IF('Clinic Model'!$P$16="Annuity",-IFERROR(IPMT(D2_I/12,$C199,D2_T,OFFSET(V$131,,-$C199+1),0),),-IFERROR(ISPMT(D2_I/12,$C199-1,D2_T,OFFSET(V$131,,-$C199+1)),)))</f>
        <v>0</v>
      </c>
      <c r="X199" s="548">
        <f ca="1">IF($C199=0,0,IF('Clinic Model'!$P$16="Annuity",-IFERROR(IPMT(D2_I/12,$C199,D2_T,OFFSET(W$131,,-$C199+1),0),),-IFERROR(ISPMT(D2_I/12,$C199-1,D2_T,OFFSET(W$131,,-$C199+1)),)))</f>
        <v>0</v>
      </c>
      <c r="Y199" s="548">
        <f ca="1">IF($C199=0,0,IF('Clinic Model'!$P$16="Annuity",-IFERROR(IPMT(D2_I/12,$C199,D2_T,OFFSET(X$131,,-$C199+1),0),),-IFERROR(ISPMT(D2_I/12,$C199-1,D2_T,OFFSET(X$131,,-$C199+1)),)))</f>
        <v>0</v>
      </c>
      <c r="Z199" s="548">
        <f ca="1">IF($C199=0,0,IF('Clinic Model'!$P$16="Annuity",-IFERROR(IPMT(D2_I/12,$C199,D2_T,OFFSET(Y$131,,-$C199+1),0),),-IFERROR(ISPMT(D2_I/12,$C199-1,D2_T,OFFSET(Y$131,,-$C199+1)),)))</f>
        <v>0</v>
      </c>
      <c r="AA199" s="548">
        <f ca="1">IF($C199=0,0,IF('Clinic Model'!$P$16="Annuity",-IFERROR(IPMT(D2_I/12,$C199,D2_T,OFFSET(Z$131,,-$C199+1),0),),-IFERROR(ISPMT(D2_I/12,$C199-1,D2_T,OFFSET(Z$131,,-$C199+1)),)))</f>
        <v>0</v>
      </c>
      <c r="AB199" s="548">
        <f ca="1">IF($C199=0,0,IF('Clinic Model'!$P$16="Annuity",-IFERROR(IPMT(D2_I/12,$C199,D2_T,OFFSET(AA$131,,-$C199+1),0),),-IFERROR(ISPMT(D2_I/12,$C199-1,D2_T,OFFSET(AA$131,,-$C199+1)),)))</f>
        <v>0</v>
      </c>
      <c r="AC199" s="548">
        <f ca="1">IF($C199=0,0,IF('Clinic Model'!$P$16="Annuity",-IFERROR(IPMT(D2_I/12,$C199,D2_T,OFFSET(AB$131,,-$C199+1),0),),-IFERROR(ISPMT(D2_I/12,$C199-1,D2_T,OFFSET(AB$131,,-$C199+1)),)))</f>
        <v>0</v>
      </c>
      <c r="AD199" s="548">
        <f ca="1">IF($C199=0,0,IF('Clinic Model'!$P$16="Annuity",-IFERROR(IPMT(D2_I/12,$C199,D2_T,OFFSET(AC$131,,-$C199+1),0),),-IFERROR(ISPMT(D2_I/12,$C199-1,D2_T,OFFSET(AC$131,,-$C199+1)),)))</f>
        <v>0</v>
      </c>
      <c r="AE199" s="548">
        <f ca="1">IF($C199=0,0,IF('Clinic Model'!$P$16="Annuity",-IFERROR(IPMT(D2_I/12,$C199,D2_T,OFFSET(AD$131,,-$C199+1),0),),-IFERROR(ISPMT(D2_I/12,$C199-1,D2_T,OFFSET(AD$131,,-$C199+1)),)))</f>
        <v>0</v>
      </c>
      <c r="AF199" s="548">
        <f ca="1">IF($C199=0,0,IF('Clinic Model'!$P$16="Annuity",-IFERROR(IPMT(D2_I/12,$C199,D2_T,OFFSET(AE$131,,-$C199+1),0),),-IFERROR(ISPMT(D2_I/12,$C199-1,D2_T,OFFSET(AE$131,,-$C199+1)),)))</f>
        <v>0</v>
      </c>
      <c r="AG199" s="548">
        <f ca="1">IF($C199=0,0,IF('Clinic Model'!$P$16="Annuity",-IFERROR(IPMT(D2_I/12,$C199,D2_T,OFFSET(AF$131,,-$C199+1),0),),-IFERROR(ISPMT(D2_I/12,$C199-1,D2_T,OFFSET(AF$131,,-$C199+1)),)))</f>
        <v>0</v>
      </c>
      <c r="AH199" s="548">
        <f ca="1">IF($C199=0,0,IF('Clinic Model'!$P$16="Annuity",-IFERROR(IPMT(D2_I/12,$C199,D2_T,OFFSET(AG$131,,-$C199+1),0),),-IFERROR(ISPMT(D2_I/12,$C199-1,D2_T,OFFSET(AG$131,,-$C199+1)),)))</f>
        <v>0</v>
      </c>
      <c r="AI199" s="548">
        <f ca="1">IF($C199=0,0,IF('Clinic Model'!$P$16="Annuity",-IFERROR(IPMT(D2_I/12,$C199,D2_T,OFFSET(AH$131,,-$C199+1),0),),-IFERROR(ISPMT(D2_I/12,$C199-1,D2_T,OFFSET(AH$131,,-$C199+1)),)))</f>
        <v>0</v>
      </c>
      <c r="AJ199" s="548">
        <f ca="1">IF($C199=0,0,IF('Clinic Model'!$P$16="Annuity",-IFERROR(IPMT(D2_I/12,$C199,D2_T,OFFSET(AI$131,,-$C199+1),0),),-IFERROR(ISPMT(D2_I/12,$C199-1,D2_T,OFFSET(AI$131,,-$C199+1)),)))</f>
        <v>0</v>
      </c>
      <c r="AK199" s="548">
        <f ca="1">IF($C199=0,0,IF('Clinic Model'!$P$16="Annuity",-IFERROR(IPMT(D2_I/12,$C199,D2_T,OFFSET(AJ$131,,-$C199+1),0),),-IFERROR(ISPMT(D2_I/12,$C199-1,D2_T,OFFSET(AJ$131,,-$C199+1)),)))</f>
        <v>0</v>
      </c>
      <c r="AL199" s="548">
        <f ca="1">IF($C199=0,0,IF('Clinic Model'!$P$16="Annuity",-IFERROR(IPMT(D2_I/12,$C199,D2_T,OFFSET(AK$131,,-$C199+1),0),),-IFERROR(ISPMT(D2_I/12,$C199-1,D2_T,OFFSET(AK$131,,-$C199+1)),)))</f>
        <v>0</v>
      </c>
      <c r="AM199" s="548">
        <f ca="1">IF($C199=0,0,IF('Clinic Model'!$P$16="Annuity",-IFERROR(IPMT(D2_I/12,$C199,D2_T,OFFSET(AL$131,,-$C199+1),0),),-IFERROR(ISPMT(D2_I/12,$C199-1,D2_T,OFFSET(AL$131,,-$C199+1)),)))</f>
        <v>0</v>
      </c>
      <c r="AN199" s="548">
        <f ca="1">IF($C199=0,0,IF('Clinic Model'!$P$16="Annuity",-IFERROR(IPMT(D2_I/12,$C199,D2_T,OFFSET(AM$131,,-$C199+1),0),),-IFERROR(ISPMT(D2_I/12,$C199-1,D2_T,OFFSET(AM$131,,-$C199+1)),)))</f>
        <v>0</v>
      </c>
      <c r="AO199" s="548">
        <f ca="1">IF($C199=0,0,IF('Clinic Model'!$P$16="Annuity",-IFERROR(IPMT(D2_I/12,$C199,D2_T,OFFSET(AN$131,,-$C199+1),0),),-IFERROR(ISPMT(D2_I/12,$C199-1,D2_T,OFFSET(AN$131,,-$C199+1)),)))</f>
        <v>0</v>
      </c>
      <c r="AP199" s="548">
        <f ca="1">IF($C199=0,0,IF('Clinic Model'!$P$16="Annuity",-IFERROR(IPMT(D2_I/12,$C199,D2_T,OFFSET(AO$131,,-$C199+1),0),),-IFERROR(ISPMT(D2_I/12,$C199-1,D2_T,OFFSET(AO$131,,-$C199+1)),)))</f>
        <v>0</v>
      </c>
      <c r="AQ199" s="548">
        <f ca="1">IF($C199=0,0,IF('Clinic Model'!$P$16="Annuity",-IFERROR(IPMT(D2_I/12,$C199,D2_T,OFFSET(AP$131,,-$C199+1),0),),-IFERROR(ISPMT(D2_I/12,$C199-1,D2_T,OFFSET(AP$131,,-$C199+1)),)))</f>
        <v>0</v>
      </c>
      <c r="AR199" s="548">
        <f ca="1">IF($C199=0,0,IF('Clinic Model'!$P$16="Annuity",-IFERROR(IPMT(D2_I/12,$C199,D2_T,OFFSET(AQ$131,,-$C199+1),0),),-IFERROR(ISPMT(D2_I/12,$C199-1,D2_T,OFFSET(AQ$131,,-$C199+1)),)))</f>
        <v>0</v>
      </c>
      <c r="AS199" s="548">
        <f ca="1">IF($C199=0,0,IF('Clinic Model'!$P$16="Annuity",-IFERROR(IPMT(D2_I/12,$C199,D2_T,OFFSET(AR$131,,-$C199+1),0),),-IFERROR(ISPMT(D2_I/12,$C199-1,D2_T,OFFSET(AR$131,,-$C199+1)),)))</f>
        <v>0</v>
      </c>
      <c r="AT199" s="548">
        <f ca="1">IF($C199=0,0,IF('Clinic Model'!$P$16="Annuity",-IFERROR(IPMT(D2_I/12,$C199,D2_T,OFFSET(AS$131,,-$C199+1),0),),-IFERROR(ISPMT(D2_I/12,$C199-1,D2_T,OFFSET(AS$131,,-$C199+1)),)))</f>
        <v>0</v>
      </c>
      <c r="AU199" s="548">
        <f ca="1">IF($C199=0,0,IF('Clinic Model'!$P$16="Annuity",-IFERROR(IPMT(D2_I/12,$C199,D2_T,OFFSET(AT$131,,-$C199+1),0),),-IFERROR(ISPMT(D2_I/12,$C199-1,D2_T,OFFSET(AT$131,,-$C199+1)),)))</f>
        <v>0</v>
      </c>
      <c r="AV199" s="548">
        <f ca="1">IF($C199=0,0,IF('Clinic Model'!$P$16="Annuity",-IFERROR(IPMT(D2_I/12,$C199,D2_T,OFFSET(AU$131,,-$C199+1),0),),-IFERROR(ISPMT(D2_I/12,$C199-1,D2_T,OFFSET(AU$131,,-$C199+1)),)))</f>
        <v>0</v>
      </c>
      <c r="AW199" s="548">
        <f ca="1">IF($C199=0,0,IF('Clinic Model'!$P$16="Annuity",-IFERROR(IPMT(D2_I/12,$C199,D2_T,OFFSET(AV$131,,-$C199+1),0),),-IFERROR(ISPMT(D2_I/12,$C199-1,D2_T,OFFSET(AV$131,,-$C199+1)),)))</f>
        <v>0</v>
      </c>
      <c r="AX199" s="548">
        <f ca="1">IF($C199=0,0,IF('Clinic Model'!$P$16="Annuity",-IFERROR(IPMT(D2_I/12,$C199,D2_T,OFFSET(AW$131,,-$C199+1),0),),-IFERROR(ISPMT(D2_I/12,$C199-1,D2_T,OFFSET(AW$131,,-$C199+1)),)))</f>
        <v>0</v>
      </c>
      <c r="AY199" s="548">
        <f ca="1">IF($C199=0,0,IF('Clinic Model'!$P$16="Annuity",-IFERROR(IPMT(D2_I/12,$C199,D2_T,OFFSET(AX$131,,-$C199+1),0),),-IFERROR(ISPMT(D2_I/12,$C199-1,D2_T,OFFSET(AX$131,,-$C199+1)),)))</f>
        <v>0</v>
      </c>
      <c r="AZ199" s="548">
        <f ca="1">IF($C199=0,0,IF('Clinic Model'!$P$16="Annuity",-IFERROR(IPMT(D2_I/12,$C199,D2_T,OFFSET(AY$131,,-$C199+1),0),),-IFERROR(ISPMT(D2_I/12,$C199-1,D2_T,OFFSET(AY$131,,-$C199+1)),)))</f>
        <v>0</v>
      </c>
      <c r="BA199" s="548">
        <f ca="1">IF($C199=0,0,IF('Clinic Model'!$P$16="Annuity",-IFERROR(IPMT(D2_I/12,$C199,D2_T,OFFSET(AZ$131,,-$C199+1),0),),-IFERROR(ISPMT(D2_I/12,$C199-1,D2_T,OFFSET(AZ$131,,-$C199+1)),)))</f>
        <v>0</v>
      </c>
      <c r="BB199" s="548">
        <f ca="1">IF($C199=0,0,IF('Clinic Model'!$P$16="Annuity",-IFERROR(IPMT(D2_I/12,$C199,D2_T,OFFSET(BA$131,,-$C199+1),0),),-IFERROR(ISPMT(D2_I/12,$C199-1,D2_T,OFFSET(BA$131,,-$C199+1)),)))</f>
        <v>0</v>
      </c>
      <c r="BC199" s="548">
        <f ca="1">IF($C199=0,0,IF('Clinic Model'!$P$16="Annuity",-IFERROR(IPMT(D2_I/12,$C199,D2_T,OFFSET(BB$131,,-$C199+1),0),),-IFERROR(ISPMT(D2_I/12,$C199-1,D2_T,OFFSET(BB$131,,-$C199+1)),)))</f>
        <v>0</v>
      </c>
      <c r="BD199" s="548">
        <f ca="1">IF($C199=0,0,IF('Clinic Model'!$P$16="Annuity",-IFERROR(IPMT(D2_I/12,$C199,D2_T,OFFSET(BC$131,,-$C199+1),0),),-IFERROR(ISPMT(D2_I/12,$C199-1,D2_T,OFFSET(BC$131,,-$C199+1)),)))</f>
        <v>0</v>
      </c>
      <c r="BE199" s="548">
        <f ca="1">IF($C199=0,0,IF('Clinic Model'!$P$16="Annuity",-IFERROR(IPMT(D2_I/12,$C199,D2_T,OFFSET(BD$131,,-$C199+1),0),),-IFERROR(ISPMT(D2_I/12,$C199-1,D2_T,OFFSET(BD$131,,-$C199+1)),)))</f>
        <v>0</v>
      </c>
      <c r="BF199" s="548">
        <f ca="1">IF($C199=0,0,IF('Clinic Model'!$P$16="Annuity",-IFERROR(IPMT(D2_I/12,$C199,D2_T,OFFSET(BE$131,,-$C199+1),0),),-IFERROR(ISPMT(D2_I/12,$C199-1,D2_T,OFFSET(BE$131,,-$C199+1)),)))</f>
        <v>0</v>
      </c>
      <c r="BG199" s="548">
        <f ca="1">IF($C199=0,0,IF('Clinic Model'!$P$16="Annuity",-IFERROR(IPMT(D2_I/12,$C199,D2_T,OFFSET(BF$131,,-$C199+1),0),),-IFERROR(ISPMT(D2_I/12,$C199-1,D2_T,OFFSET(BF$131,,-$C199+1)),)))</f>
        <v>0</v>
      </c>
      <c r="BH199" s="548">
        <f ca="1">IF($C199=0,0,IF('Clinic Model'!$P$16="Annuity",-IFERROR(IPMT(D2_I/12,$C199,D2_T,OFFSET(BG$131,,-$C199+1),0),),-IFERROR(ISPMT(D2_I/12,$C199-1,D2_T,OFFSET(BG$131,,-$C199+1)),)))</f>
        <v>0</v>
      </c>
      <c r="BI199" s="548">
        <f ca="1">IF($C199=0,0,IF('Clinic Model'!$P$16="Annuity",-IFERROR(IPMT(D2_I/12,$C199,D2_T,OFFSET(BH$131,,-$C199+1),0),),-IFERROR(ISPMT(D2_I/12,$C199-1,D2_T,OFFSET(BH$131,,-$C199+1)),)))</f>
        <v>0</v>
      </c>
      <c r="BJ199" s="548">
        <f ca="1">IF($C199=0,0,IF('Clinic Model'!$P$16="Annuity",-IFERROR(IPMT(D2_I/12,$C199,D2_T,OFFSET(BI$131,,-$C199+1),0),),-IFERROR(ISPMT(D2_I/12,$C199-1,D2_T,OFFSET(BI$131,,-$C199+1)),)))</f>
        <v>0</v>
      </c>
      <c r="BK199" s="548">
        <f ca="1">IF($C199=0,0,IF('Clinic Model'!$P$16="Annuity",-IFERROR(IPMT(D2_I/12,$C199,D2_T,OFFSET(BJ$131,,-$C199+1),0),),-IFERROR(ISPMT(D2_I/12,$C199-1,D2_T,OFFSET(BJ$131,,-$C199+1)),)))</f>
        <v>0</v>
      </c>
      <c r="BL199" s="548">
        <f ca="1">IF($C199=0,0,IF('Clinic Model'!$P$16="Annuity",-IFERROR(IPMT(D2_I/12,$C199,D2_T,OFFSET(BK$131,,-$C199+1),0),),-IFERROR(ISPMT(D2_I/12,$C199-1,D2_T,OFFSET(BK$131,,-$C199+1)),)))</f>
        <v>0</v>
      </c>
    </row>
    <row r="200" spans="1:64" ht="10.5" hidden="1" customHeight="1" outlineLevel="1" x14ac:dyDescent="0.3">
      <c r="A200" s="105"/>
      <c r="B200" s="504"/>
      <c r="C200" s="105">
        <f t="shared" si="16"/>
        <v>0</v>
      </c>
      <c r="E200" s="548">
        <f ca="1">IF($C200=0,0,IF('Clinic Model'!$P$16="Annuity",-IFERROR(IPMT(D2_I/12,$C200,D2_T,OFFSET(D$131,,-$C200+1),0),),-IFERROR(ISPMT(D2_I/12,$C200-1,D2_T,OFFSET(D$131,,-$C200+1)),)))</f>
        <v>0</v>
      </c>
      <c r="F200" s="548">
        <f ca="1">IF($C200=0,0,IF('Clinic Model'!$P$16="Annuity",-IFERROR(IPMT(D2_I/12,$C200,D2_T,OFFSET(E$131,,-$C200+1),0),),-IFERROR(ISPMT(D2_I/12,$C200-1,D2_T,OFFSET(E$131,,-$C200+1)),)))</f>
        <v>0</v>
      </c>
      <c r="G200" s="548">
        <f ca="1">IF($C200=0,0,IF('Clinic Model'!$P$16="Annuity",-IFERROR(IPMT(D2_I/12,$C200,D2_T,OFFSET(F$131,,-$C200+1),0),),-IFERROR(ISPMT(D2_I/12,$C200-1,D2_T,OFFSET(F$131,,-$C200+1)),)))</f>
        <v>0</v>
      </c>
      <c r="H200" s="548">
        <f ca="1">IF($C200=0,0,IF('Clinic Model'!$P$16="Annuity",-IFERROR(IPMT(D2_I/12,$C200,D2_T,OFFSET(G$131,,-$C200+1),0),),-IFERROR(ISPMT(D2_I/12,$C200-1,D2_T,OFFSET(G$131,,-$C200+1)),)))</f>
        <v>0</v>
      </c>
      <c r="I200" s="548">
        <f ca="1">IF($C200=0,0,IF('Clinic Model'!$P$16="Annuity",-IFERROR(IPMT(D2_I/12,$C200,D2_T,OFFSET(H$131,,-$C200+1),0),),-IFERROR(ISPMT(D2_I/12,$C200-1,D2_T,OFFSET(H$131,,-$C200+1)),)))</f>
        <v>0</v>
      </c>
      <c r="J200" s="548">
        <f ca="1">IF($C200=0,0,IF('Clinic Model'!$P$16="Annuity",-IFERROR(IPMT(D2_I/12,$C200,D2_T,OFFSET(I$131,,-$C200+1),0),),-IFERROR(ISPMT(D2_I/12,$C200-1,D2_T,OFFSET(I$131,,-$C200+1)),)))</f>
        <v>0</v>
      </c>
      <c r="K200" s="548">
        <f ca="1">IF($C200=0,0,IF('Clinic Model'!$P$16="Annuity",-IFERROR(IPMT(D2_I/12,$C200,D2_T,OFFSET(J$131,,-$C200+1),0),),-IFERROR(ISPMT(D2_I/12,$C200-1,D2_T,OFFSET(J$131,,-$C200+1)),)))</f>
        <v>0</v>
      </c>
      <c r="L200" s="548">
        <f ca="1">IF($C200=0,0,IF('Clinic Model'!$P$16="Annuity",-IFERROR(IPMT(D2_I/12,$C200,D2_T,OFFSET(K$131,,-$C200+1),0),),-IFERROR(ISPMT(D2_I/12,$C200-1,D2_T,OFFSET(K$131,,-$C200+1)),)))</f>
        <v>0</v>
      </c>
      <c r="M200" s="548">
        <f ca="1">IF($C200=0,0,IF('Clinic Model'!$P$16="Annuity",-IFERROR(IPMT(D2_I/12,$C200,D2_T,OFFSET(L$131,,-$C200+1),0),),-IFERROR(ISPMT(D2_I/12,$C200-1,D2_T,OFFSET(L$131,,-$C200+1)),)))</f>
        <v>0</v>
      </c>
      <c r="N200" s="548">
        <f ca="1">IF($C200=0,0,IF('Clinic Model'!$P$16="Annuity",-IFERROR(IPMT(D2_I/12,$C200,D2_T,OFFSET(M$131,,-$C200+1),0),),-IFERROR(ISPMT(D2_I/12,$C200-1,D2_T,OFFSET(M$131,,-$C200+1)),)))</f>
        <v>0</v>
      </c>
      <c r="O200" s="548">
        <f ca="1">IF($C200=0,0,IF('Clinic Model'!$P$16="Annuity",-IFERROR(IPMT(D2_I/12,$C200,D2_T,OFFSET(N$131,,-$C200+1),0),),-IFERROR(ISPMT(D2_I/12,$C200-1,D2_T,OFFSET(N$131,,-$C200+1)),)))</f>
        <v>0</v>
      </c>
      <c r="P200" s="548">
        <f ca="1">IF($C200=0,0,IF('Clinic Model'!$P$16="Annuity",-IFERROR(IPMT(D2_I/12,$C200,D2_T,OFFSET(O$131,,-$C200+1),0),),-IFERROR(ISPMT(D2_I/12,$C200-1,D2_T,OFFSET(O$131,,-$C200+1)),)))</f>
        <v>0</v>
      </c>
      <c r="Q200" s="548">
        <f ca="1">IF($C200=0,0,IF('Clinic Model'!$P$16="Annuity",-IFERROR(IPMT(D2_I/12,$C200,D2_T,OFFSET(P$131,,-$C200+1),0),),-IFERROR(ISPMT(D2_I/12,$C200-1,D2_T,OFFSET(P$131,,-$C200+1)),)))</f>
        <v>0</v>
      </c>
      <c r="R200" s="548">
        <f ca="1">IF($C200=0,0,IF('Clinic Model'!$P$16="Annuity",-IFERROR(IPMT(D2_I/12,$C200,D2_T,OFFSET(Q$131,,-$C200+1),0),),-IFERROR(ISPMT(D2_I/12,$C200-1,D2_T,OFFSET(Q$131,,-$C200+1)),)))</f>
        <v>0</v>
      </c>
      <c r="S200" s="548">
        <f ca="1">IF($C200=0,0,IF('Clinic Model'!$P$16="Annuity",-IFERROR(IPMT(D2_I/12,$C200,D2_T,OFFSET(R$131,,-$C200+1),0),),-IFERROR(ISPMT(D2_I/12,$C200-1,D2_T,OFFSET(R$131,,-$C200+1)),)))</f>
        <v>0</v>
      </c>
      <c r="T200" s="548">
        <f ca="1">IF($C200=0,0,IF('Clinic Model'!$P$16="Annuity",-IFERROR(IPMT(D2_I/12,$C200,D2_T,OFFSET(S$131,,-$C200+1),0),),-IFERROR(ISPMT(D2_I/12,$C200-1,D2_T,OFFSET(S$131,,-$C200+1)),)))</f>
        <v>0</v>
      </c>
      <c r="U200" s="548">
        <f ca="1">IF($C200=0,0,IF('Clinic Model'!$P$16="Annuity",-IFERROR(IPMT(D2_I/12,$C200,D2_T,OFFSET(T$131,,-$C200+1),0),),-IFERROR(ISPMT(D2_I/12,$C200-1,D2_T,OFFSET(T$131,,-$C200+1)),)))</f>
        <v>0</v>
      </c>
      <c r="V200" s="548">
        <f ca="1">IF($C200=0,0,IF('Clinic Model'!$P$16="Annuity",-IFERROR(IPMT(D2_I/12,$C200,D2_T,OFFSET(U$131,,-$C200+1),0),),-IFERROR(ISPMT(D2_I/12,$C200-1,D2_T,OFFSET(U$131,,-$C200+1)),)))</f>
        <v>0</v>
      </c>
      <c r="W200" s="548">
        <f ca="1">IF($C200=0,0,IF('Clinic Model'!$P$16="Annuity",-IFERROR(IPMT(D2_I/12,$C200,D2_T,OFFSET(V$131,,-$C200+1),0),),-IFERROR(ISPMT(D2_I/12,$C200-1,D2_T,OFFSET(V$131,,-$C200+1)),)))</f>
        <v>0</v>
      </c>
      <c r="X200" s="548">
        <f ca="1">IF($C200=0,0,IF('Clinic Model'!$P$16="Annuity",-IFERROR(IPMT(D2_I/12,$C200,D2_T,OFFSET(W$131,,-$C200+1),0),),-IFERROR(ISPMT(D2_I/12,$C200-1,D2_T,OFFSET(W$131,,-$C200+1)),)))</f>
        <v>0</v>
      </c>
      <c r="Y200" s="548">
        <f ca="1">IF($C200=0,0,IF('Clinic Model'!$P$16="Annuity",-IFERROR(IPMT(D2_I/12,$C200,D2_T,OFFSET(X$131,,-$C200+1),0),),-IFERROR(ISPMT(D2_I/12,$C200-1,D2_T,OFFSET(X$131,,-$C200+1)),)))</f>
        <v>0</v>
      </c>
      <c r="Z200" s="548">
        <f ca="1">IF($C200=0,0,IF('Clinic Model'!$P$16="Annuity",-IFERROR(IPMT(D2_I/12,$C200,D2_T,OFFSET(Y$131,,-$C200+1),0),),-IFERROR(ISPMT(D2_I/12,$C200-1,D2_T,OFFSET(Y$131,,-$C200+1)),)))</f>
        <v>0</v>
      </c>
      <c r="AA200" s="548">
        <f ca="1">IF($C200=0,0,IF('Clinic Model'!$P$16="Annuity",-IFERROR(IPMT(D2_I/12,$C200,D2_T,OFFSET(Z$131,,-$C200+1),0),),-IFERROR(ISPMT(D2_I/12,$C200-1,D2_T,OFFSET(Z$131,,-$C200+1)),)))</f>
        <v>0</v>
      </c>
      <c r="AB200" s="548">
        <f ca="1">IF($C200=0,0,IF('Clinic Model'!$P$16="Annuity",-IFERROR(IPMT(D2_I/12,$C200,D2_T,OFFSET(AA$131,,-$C200+1),0),),-IFERROR(ISPMT(D2_I/12,$C200-1,D2_T,OFFSET(AA$131,,-$C200+1)),)))</f>
        <v>0</v>
      </c>
      <c r="AC200" s="548">
        <f ca="1">IF($C200=0,0,IF('Clinic Model'!$P$16="Annuity",-IFERROR(IPMT(D2_I/12,$C200,D2_T,OFFSET(AB$131,,-$C200+1),0),),-IFERROR(ISPMT(D2_I/12,$C200-1,D2_T,OFFSET(AB$131,,-$C200+1)),)))</f>
        <v>0</v>
      </c>
      <c r="AD200" s="548">
        <f ca="1">IF($C200=0,0,IF('Clinic Model'!$P$16="Annuity",-IFERROR(IPMT(D2_I/12,$C200,D2_T,OFFSET(AC$131,,-$C200+1),0),),-IFERROR(ISPMT(D2_I/12,$C200-1,D2_T,OFFSET(AC$131,,-$C200+1)),)))</f>
        <v>0</v>
      </c>
      <c r="AE200" s="548">
        <f ca="1">IF($C200=0,0,IF('Clinic Model'!$P$16="Annuity",-IFERROR(IPMT(D2_I/12,$C200,D2_T,OFFSET(AD$131,,-$C200+1),0),),-IFERROR(ISPMT(D2_I/12,$C200-1,D2_T,OFFSET(AD$131,,-$C200+1)),)))</f>
        <v>0</v>
      </c>
      <c r="AF200" s="548">
        <f ca="1">IF($C200=0,0,IF('Clinic Model'!$P$16="Annuity",-IFERROR(IPMT(D2_I/12,$C200,D2_T,OFFSET(AE$131,,-$C200+1),0),),-IFERROR(ISPMT(D2_I/12,$C200-1,D2_T,OFFSET(AE$131,,-$C200+1)),)))</f>
        <v>0</v>
      </c>
      <c r="AG200" s="548">
        <f ca="1">IF($C200=0,0,IF('Clinic Model'!$P$16="Annuity",-IFERROR(IPMT(D2_I/12,$C200,D2_T,OFFSET(AF$131,,-$C200+1),0),),-IFERROR(ISPMT(D2_I/12,$C200-1,D2_T,OFFSET(AF$131,,-$C200+1)),)))</f>
        <v>0</v>
      </c>
      <c r="AH200" s="548">
        <f ca="1">IF($C200=0,0,IF('Clinic Model'!$P$16="Annuity",-IFERROR(IPMT(D2_I/12,$C200,D2_T,OFFSET(AG$131,,-$C200+1),0),),-IFERROR(ISPMT(D2_I/12,$C200-1,D2_T,OFFSET(AG$131,,-$C200+1)),)))</f>
        <v>0</v>
      </c>
      <c r="AI200" s="548">
        <f ca="1">IF($C200=0,0,IF('Clinic Model'!$P$16="Annuity",-IFERROR(IPMT(D2_I/12,$C200,D2_T,OFFSET(AH$131,,-$C200+1),0),),-IFERROR(ISPMT(D2_I/12,$C200-1,D2_T,OFFSET(AH$131,,-$C200+1)),)))</f>
        <v>0</v>
      </c>
      <c r="AJ200" s="548">
        <f ca="1">IF($C200=0,0,IF('Clinic Model'!$P$16="Annuity",-IFERROR(IPMT(D2_I/12,$C200,D2_T,OFFSET(AI$131,,-$C200+1),0),),-IFERROR(ISPMT(D2_I/12,$C200-1,D2_T,OFFSET(AI$131,,-$C200+1)),)))</f>
        <v>0</v>
      </c>
      <c r="AK200" s="548">
        <f ca="1">IF($C200=0,0,IF('Clinic Model'!$P$16="Annuity",-IFERROR(IPMT(D2_I/12,$C200,D2_T,OFFSET(AJ$131,,-$C200+1),0),),-IFERROR(ISPMT(D2_I/12,$C200-1,D2_T,OFFSET(AJ$131,,-$C200+1)),)))</f>
        <v>0</v>
      </c>
      <c r="AL200" s="548">
        <f ca="1">IF($C200=0,0,IF('Clinic Model'!$P$16="Annuity",-IFERROR(IPMT(D2_I/12,$C200,D2_T,OFFSET(AK$131,,-$C200+1),0),),-IFERROR(ISPMT(D2_I/12,$C200-1,D2_T,OFFSET(AK$131,,-$C200+1)),)))</f>
        <v>0</v>
      </c>
      <c r="AM200" s="548">
        <f ca="1">IF($C200=0,0,IF('Clinic Model'!$P$16="Annuity",-IFERROR(IPMT(D2_I/12,$C200,D2_T,OFFSET(AL$131,,-$C200+1),0),),-IFERROR(ISPMT(D2_I/12,$C200-1,D2_T,OFFSET(AL$131,,-$C200+1)),)))</f>
        <v>0</v>
      </c>
      <c r="AN200" s="548">
        <f ca="1">IF($C200=0,0,IF('Clinic Model'!$P$16="Annuity",-IFERROR(IPMT(D2_I/12,$C200,D2_T,OFFSET(AM$131,,-$C200+1),0),),-IFERROR(ISPMT(D2_I/12,$C200-1,D2_T,OFFSET(AM$131,,-$C200+1)),)))</f>
        <v>0</v>
      </c>
      <c r="AO200" s="548">
        <f ca="1">IF($C200=0,0,IF('Clinic Model'!$P$16="Annuity",-IFERROR(IPMT(D2_I/12,$C200,D2_T,OFFSET(AN$131,,-$C200+1),0),),-IFERROR(ISPMT(D2_I/12,$C200-1,D2_T,OFFSET(AN$131,,-$C200+1)),)))</f>
        <v>0</v>
      </c>
      <c r="AP200" s="548">
        <f ca="1">IF($C200=0,0,IF('Clinic Model'!$P$16="Annuity",-IFERROR(IPMT(D2_I/12,$C200,D2_T,OFFSET(AO$131,,-$C200+1),0),),-IFERROR(ISPMT(D2_I/12,$C200-1,D2_T,OFFSET(AO$131,,-$C200+1)),)))</f>
        <v>0</v>
      </c>
      <c r="AQ200" s="548">
        <f ca="1">IF($C200=0,0,IF('Clinic Model'!$P$16="Annuity",-IFERROR(IPMT(D2_I/12,$C200,D2_T,OFFSET(AP$131,,-$C200+1),0),),-IFERROR(ISPMT(D2_I/12,$C200-1,D2_T,OFFSET(AP$131,,-$C200+1)),)))</f>
        <v>0</v>
      </c>
      <c r="AR200" s="548">
        <f ca="1">IF($C200=0,0,IF('Clinic Model'!$P$16="Annuity",-IFERROR(IPMT(D2_I/12,$C200,D2_T,OFFSET(AQ$131,,-$C200+1),0),),-IFERROR(ISPMT(D2_I/12,$C200-1,D2_T,OFFSET(AQ$131,,-$C200+1)),)))</f>
        <v>0</v>
      </c>
      <c r="AS200" s="548">
        <f ca="1">IF($C200=0,0,IF('Clinic Model'!$P$16="Annuity",-IFERROR(IPMT(D2_I/12,$C200,D2_T,OFFSET(AR$131,,-$C200+1),0),),-IFERROR(ISPMT(D2_I/12,$C200-1,D2_T,OFFSET(AR$131,,-$C200+1)),)))</f>
        <v>0</v>
      </c>
      <c r="AT200" s="548">
        <f ca="1">IF($C200=0,0,IF('Clinic Model'!$P$16="Annuity",-IFERROR(IPMT(D2_I/12,$C200,D2_T,OFFSET(AS$131,,-$C200+1),0),),-IFERROR(ISPMT(D2_I/12,$C200-1,D2_T,OFFSET(AS$131,,-$C200+1)),)))</f>
        <v>0</v>
      </c>
      <c r="AU200" s="548">
        <f ca="1">IF($C200=0,0,IF('Clinic Model'!$P$16="Annuity",-IFERROR(IPMT(D2_I/12,$C200,D2_T,OFFSET(AT$131,,-$C200+1),0),),-IFERROR(ISPMT(D2_I/12,$C200-1,D2_T,OFFSET(AT$131,,-$C200+1)),)))</f>
        <v>0</v>
      </c>
      <c r="AV200" s="548">
        <f ca="1">IF($C200=0,0,IF('Clinic Model'!$P$16="Annuity",-IFERROR(IPMT(D2_I/12,$C200,D2_T,OFFSET(AU$131,,-$C200+1),0),),-IFERROR(ISPMT(D2_I/12,$C200-1,D2_T,OFFSET(AU$131,,-$C200+1)),)))</f>
        <v>0</v>
      </c>
      <c r="AW200" s="548">
        <f ca="1">IF($C200=0,0,IF('Clinic Model'!$P$16="Annuity",-IFERROR(IPMT(D2_I/12,$C200,D2_T,OFFSET(AV$131,,-$C200+1),0),),-IFERROR(ISPMT(D2_I/12,$C200-1,D2_T,OFFSET(AV$131,,-$C200+1)),)))</f>
        <v>0</v>
      </c>
      <c r="AX200" s="548">
        <f ca="1">IF($C200=0,0,IF('Clinic Model'!$P$16="Annuity",-IFERROR(IPMT(D2_I/12,$C200,D2_T,OFFSET(AW$131,,-$C200+1),0),),-IFERROR(ISPMT(D2_I/12,$C200-1,D2_T,OFFSET(AW$131,,-$C200+1)),)))</f>
        <v>0</v>
      </c>
      <c r="AY200" s="548">
        <f ca="1">IF($C200=0,0,IF('Clinic Model'!$P$16="Annuity",-IFERROR(IPMT(D2_I/12,$C200,D2_T,OFFSET(AX$131,,-$C200+1),0),),-IFERROR(ISPMT(D2_I/12,$C200-1,D2_T,OFFSET(AX$131,,-$C200+1)),)))</f>
        <v>0</v>
      </c>
      <c r="AZ200" s="548">
        <f ca="1">IF($C200=0,0,IF('Clinic Model'!$P$16="Annuity",-IFERROR(IPMT(D2_I/12,$C200,D2_T,OFFSET(AY$131,,-$C200+1),0),),-IFERROR(ISPMT(D2_I/12,$C200-1,D2_T,OFFSET(AY$131,,-$C200+1)),)))</f>
        <v>0</v>
      </c>
      <c r="BA200" s="548">
        <f ca="1">IF($C200=0,0,IF('Clinic Model'!$P$16="Annuity",-IFERROR(IPMT(D2_I/12,$C200,D2_T,OFFSET(AZ$131,,-$C200+1),0),),-IFERROR(ISPMT(D2_I/12,$C200-1,D2_T,OFFSET(AZ$131,,-$C200+1)),)))</f>
        <v>0</v>
      </c>
      <c r="BB200" s="548">
        <f ca="1">IF($C200=0,0,IF('Clinic Model'!$P$16="Annuity",-IFERROR(IPMT(D2_I/12,$C200,D2_T,OFFSET(BA$131,,-$C200+1),0),),-IFERROR(ISPMT(D2_I/12,$C200-1,D2_T,OFFSET(BA$131,,-$C200+1)),)))</f>
        <v>0</v>
      </c>
      <c r="BC200" s="548">
        <f ca="1">IF($C200=0,0,IF('Clinic Model'!$P$16="Annuity",-IFERROR(IPMT(D2_I/12,$C200,D2_T,OFFSET(BB$131,,-$C200+1),0),),-IFERROR(ISPMT(D2_I/12,$C200-1,D2_T,OFFSET(BB$131,,-$C200+1)),)))</f>
        <v>0</v>
      </c>
      <c r="BD200" s="548">
        <f ca="1">IF($C200=0,0,IF('Clinic Model'!$P$16="Annuity",-IFERROR(IPMT(D2_I/12,$C200,D2_T,OFFSET(BC$131,,-$C200+1),0),),-IFERROR(ISPMT(D2_I/12,$C200-1,D2_T,OFFSET(BC$131,,-$C200+1)),)))</f>
        <v>0</v>
      </c>
      <c r="BE200" s="548">
        <f ca="1">IF($C200=0,0,IF('Clinic Model'!$P$16="Annuity",-IFERROR(IPMT(D2_I/12,$C200,D2_T,OFFSET(BD$131,,-$C200+1),0),),-IFERROR(ISPMT(D2_I/12,$C200-1,D2_T,OFFSET(BD$131,,-$C200+1)),)))</f>
        <v>0</v>
      </c>
      <c r="BF200" s="548">
        <f ca="1">IF($C200=0,0,IF('Clinic Model'!$P$16="Annuity",-IFERROR(IPMT(D2_I/12,$C200,D2_T,OFFSET(BE$131,,-$C200+1),0),),-IFERROR(ISPMT(D2_I/12,$C200-1,D2_T,OFFSET(BE$131,,-$C200+1)),)))</f>
        <v>0</v>
      </c>
      <c r="BG200" s="548">
        <f ca="1">IF($C200=0,0,IF('Clinic Model'!$P$16="Annuity",-IFERROR(IPMT(D2_I/12,$C200,D2_T,OFFSET(BF$131,,-$C200+1),0),),-IFERROR(ISPMT(D2_I/12,$C200-1,D2_T,OFFSET(BF$131,,-$C200+1)),)))</f>
        <v>0</v>
      </c>
      <c r="BH200" s="548">
        <f ca="1">IF($C200=0,0,IF('Clinic Model'!$P$16="Annuity",-IFERROR(IPMT(D2_I/12,$C200,D2_T,OFFSET(BG$131,,-$C200+1),0),),-IFERROR(ISPMT(D2_I/12,$C200-1,D2_T,OFFSET(BG$131,,-$C200+1)),)))</f>
        <v>0</v>
      </c>
      <c r="BI200" s="548">
        <f ca="1">IF($C200=0,0,IF('Clinic Model'!$P$16="Annuity",-IFERROR(IPMT(D2_I/12,$C200,D2_T,OFFSET(BH$131,,-$C200+1),0),),-IFERROR(ISPMT(D2_I/12,$C200-1,D2_T,OFFSET(BH$131,,-$C200+1)),)))</f>
        <v>0</v>
      </c>
      <c r="BJ200" s="548">
        <f ca="1">IF($C200=0,0,IF('Clinic Model'!$P$16="Annuity",-IFERROR(IPMT(D2_I/12,$C200,D2_T,OFFSET(BI$131,,-$C200+1),0),),-IFERROR(ISPMT(D2_I/12,$C200-1,D2_T,OFFSET(BI$131,,-$C200+1)),)))</f>
        <v>0</v>
      </c>
      <c r="BK200" s="548">
        <f ca="1">IF($C200=0,0,IF('Clinic Model'!$P$16="Annuity",-IFERROR(IPMT(D2_I/12,$C200,D2_T,OFFSET(BJ$131,,-$C200+1),0),),-IFERROR(ISPMT(D2_I/12,$C200-1,D2_T,OFFSET(BJ$131,,-$C200+1)),)))</f>
        <v>0</v>
      </c>
      <c r="BL200" s="548">
        <f ca="1">IF($C200=0,0,IF('Clinic Model'!$P$16="Annuity",-IFERROR(IPMT(D2_I/12,$C200,D2_T,OFFSET(BK$131,,-$C200+1),0),),-IFERROR(ISPMT(D2_I/12,$C200-1,D2_T,OFFSET(BK$131,,-$C200+1)),)))</f>
        <v>0</v>
      </c>
    </row>
    <row r="201" spans="1:64" ht="10.5" hidden="1" customHeight="1" outlineLevel="1" x14ac:dyDescent="0.3">
      <c r="A201" s="105"/>
      <c r="B201" s="504"/>
      <c r="C201" s="105">
        <f t="shared" si="16"/>
        <v>0</v>
      </c>
      <c r="E201" s="548">
        <f ca="1">IF($C201=0,0,IF('Clinic Model'!$P$16="Annuity",-IFERROR(IPMT(D2_I/12,$C201,D2_T,OFFSET(D$131,,-$C201+1),0),),-IFERROR(ISPMT(D2_I/12,$C201-1,D2_T,OFFSET(D$131,,-$C201+1)),)))</f>
        <v>0</v>
      </c>
      <c r="F201" s="548">
        <f ca="1">IF($C201=0,0,IF('Clinic Model'!$P$16="Annuity",-IFERROR(IPMT(D2_I/12,$C201,D2_T,OFFSET(E$131,,-$C201+1),0),),-IFERROR(ISPMT(D2_I/12,$C201-1,D2_T,OFFSET(E$131,,-$C201+1)),)))</f>
        <v>0</v>
      </c>
      <c r="G201" s="548">
        <f ca="1">IF($C201=0,0,IF('Clinic Model'!$P$16="Annuity",-IFERROR(IPMT(D2_I/12,$C201,D2_T,OFFSET(F$131,,-$C201+1),0),),-IFERROR(ISPMT(D2_I/12,$C201-1,D2_T,OFFSET(F$131,,-$C201+1)),)))</f>
        <v>0</v>
      </c>
      <c r="H201" s="548">
        <f ca="1">IF($C201=0,0,IF('Clinic Model'!$P$16="Annuity",-IFERROR(IPMT(D2_I/12,$C201,D2_T,OFFSET(G$131,,-$C201+1),0),),-IFERROR(ISPMT(D2_I/12,$C201-1,D2_T,OFFSET(G$131,,-$C201+1)),)))</f>
        <v>0</v>
      </c>
      <c r="I201" s="548">
        <f ca="1">IF($C201=0,0,IF('Clinic Model'!$P$16="Annuity",-IFERROR(IPMT(D2_I/12,$C201,D2_T,OFFSET(H$131,,-$C201+1),0),),-IFERROR(ISPMT(D2_I/12,$C201-1,D2_T,OFFSET(H$131,,-$C201+1)),)))</f>
        <v>0</v>
      </c>
      <c r="J201" s="548">
        <f ca="1">IF($C201=0,0,IF('Clinic Model'!$P$16="Annuity",-IFERROR(IPMT(D2_I/12,$C201,D2_T,OFFSET(I$131,,-$C201+1),0),),-IFERROR(ISPMT(D2_I/12,$C201-1,D2_T,OFFSET(I$131,,-$C201+1)),)))</f>
        <v>0</v>
      </c>
      <c r="K201" s="548">
        <f ca="1">IF($C201=0,0,IF('Clinic Model'!$P$16="Annuity",-IFERROR(IPMT(D2_I/12,$C201,D2_T,OFFSET(J$131,,-$C201+1),0),),-IFERROR(ISPMT(D2_I/12,$C201-1,D2_T,OFFSET(J$131,,-$C201+1)),)))</f>
        <v>0</v>
      </c>
      <c r="L201" s="548">
        <f ca="1">IF($C201=0,0,IF('Clinic Model'!$P$16="Annuity",-IFERROR(IPMT(D2_I/12,$C201,D2_T,OFFSET(K$131,,-$C201+1),0),),-IFERROR(ISPMT(D2_I/12,$C201-1,D2_T,OFFSET(K$131,,-$C201+1)),)))</f>
        <v>0</v>
      </c>
      <c r="M201" s="548">
        <f ca="1">IF($C201=0,0,IF('Clinic Model'!$P$16="Annuity",-IFERROR(IPMT(D2_I/12,$C201,D2_T,OFFSET(L$131,,-$C201+1),0),),-IFERROR(ISPMT(D2_I/12,$C201-1,D2_T,OFFSET(L$131,,-$C201+1)),)))</f>
        <v>0</v>
      </c>
      <c r="N201" s="548">
        <f ca="1">IF($C201=0,0,IF('Clinic Model'!$P$16="Annuity",-IFERROR(IPMT(D2_I/12,$C201,D2_T,OFFSET(M$131,,-$C201+1),0),),-IFERROR(ISPMT(D2_I/12,$C201-1,D2_T,OFFSET(M$131,,-$C201+1)),)))</f>
        <v>0</v>
      </c>
      <c r="O201" s="548">
        <f ca="1">IF($C201=0,0,IF('Clinic Model'!$P$16="Annuity",-IFERROR(IPMT(D2_I/12,$C201,D2_T,OFFSET(N$131,,-$C201+1),0),),-IFERROR(ISPMT(D2_I/12,$C201-1,D2_T,OFFSET(N$131,,-$C201+1)),)))</f>
        <v>0</v>
      </c>
      <c r="P201" s="548">
        <f ca="1">IF($C201=0,0,IF('Clinic Model'!$P$16="Annuity",-IFERROR(IPMT(D2_I/12,$C201,D2_T,OFFSET(O$131,,-$C201+1),0),),-IFERROR(ISPMT(D2_I/12,$C201-1,D2_T,OFFSET(O$131,,-$C201+1)),)))</f>
        <v>0</v>
      </c>
      <c r="Q201" s="548">
        <f ca="1">IF($C201=0,0,IF('Clinic Model'!$P$16="Annuity",-IFERROR(IPMT(D2_I/12,$C201,D2_T,OFFSET(P$131,,-$C201+1),0),),-IFERROR(ISPMT(D2_I/12,$C201-1,D2_T,OFFSET(P$131,,-$C201+1)),)))</f>
        <v>0</v>
      </c>
      <c r="R201" s="548">
        <f ca="1">IF($C201=0,0,IF('Clinic Model'!$P$16="Annuity",-IFERROR(IPMT(D2_I/12,$C201,D2_T,OFFSET(Q$131,,-$C201+1),0),),-IFERROR(ISPMT(D2_I/12,$C201-1,D2_T,OFFSET(Q$131,,-$C201+1)),)))</f>
        <v>0</v>
      </c>
      <c r="S201" s="548">
        <f ca="1">IF($C201=0,0,IF('Clinic Model'!$P$16="Annuity",-IFERROR(IPMT(D2_I/12,$C201,D2_T,OFFSET(R$131,,-$C201+1),0),),-IFERROR(ISPMT(D2_I/12,$C201-1,D2_T,OFFSET(R$131,,-$C201+1)),)))</f>
        <v>0</v>
      </c>
      <c r="T201" s="548">
        <f ca="1">IF($C201=0,0,IF('Clinic Model'!$P$16="Annuity",-IFERROR(IPMT(D2_I/12,$C201,D2_T,OFFSET(S$131,,-$C201+1),0),),-IFERROR(ISPMT(D2_I/12,$C201-1,D2_T,OFFSET(S$131,,-$C201+1)),)))</f>
        <v>0</v>
      </c>
      <c r="U201" s="548">
        <f ca="1">IF($C201=0,0,IF('Clinic Model'!$P$16="Annuity",-IFERROR(IPMT(D2_I/12,$C201,D2_T,OFFSET(T$131,,-$C201+1),0),),-IFERROR(ISPMT(D2_I/12,$C201-1,D2_T,OFFSET(T$131,,-$C201+1)),)))</f>
        <v>0</v>
      </c>
      <c r="V201" s="548">
        <f ca="1">IF($C201=0,0,IF('Clinic Model'!$P$16="Annuity",-IFERROR(IPMT(D2_I/12,$C201,D2_T,OFFSET(U$131,,-$C201+1),0),),-IFERROR(ISPMT(D2_I/12,$C201-1,D2_T,OFFSET(U$131,,-$C201+1)),)))</f>
        <v>0</v>
      </c>
      <c r="W201" s="548">
        <f ca="1">IF($C201=0,0,IF('Clinic Model'!$P$16="Annuity",-IFERROR(IPMT(D2_I/12,$C201,D2_T,OFFSET(V$131,,-$C201+1),0),),-IFERROR(ISPMT(D2_I/12,$C201-1,D2_T,OFFSET(V$131,,-$C201+1)),)))</f>
        <v>0</v>
      </c>
      <c r="X201" s="548">
        <f ca="1">IF($C201=0,0,IF('Clinic Model'!$P$16="Annuity",-IFERROR(IPMT(D2_I/12,$C201,D2_T,OFFSET(W$131,,-$C201+1),0),),-IFERROR(ISPMT(D2_I/12,$C201-1,D2_T,OFFSET(W$131,,-$C201+1)),)))</f>
        <v>0</v>
      </c>
      <c r="Y201" s="548">
        <f ca="1">IF($C201=0,0,IF('Clinic Model'!$P$16="Annuity",-IFERROR(IPMT(D2_I/12,$C201,D2_T,OFFSET(X$131,,-$C201+1),0),),-IFERROR(ISPMT(D2_I/12,$C201-1,D2_T,OFFSET(X$131,,-$C201+1)),)))</f>
        <v>0</v>
      </c>
      <c r="Z201" s="548">
        <f ca="1">IF($C201=0,0,IF('Clinic Model'!$P$16="Annuity",-IFERROR(IPMT(D2_I/12,$C201,D2_T,OFFSET(Y$131,,-$C201+1),0),),-IFERROR(ISPMT(D2_I/12,$C201-1,D2_T,OFFSET(Y$131,,-$C201+1)),)))</f>
        <v>0</v>
      </c>
      <c r="AA201" s="548">
        <f ca="1">IF($C201=0,0,IF('Clinic Model'!$P$16="Annuity",-IFERROR(IPMT(D2_I/12,$C201,D2_T,OFFSET(Z$131,,-$C201+1),0),),-IFERROR(ISPMT(D2_I/12,$C201-1,D2_T,OFFSET(Z$131,,-$C201+1)),)))</f>
        <v>0</v>
      </c>
      <c r="AB201" s="548">
        <f ca="1">IF($C201=0,0,IF('Clinic Model'!$P$16="Annuity",-IFERROR(IPMT(D2_I/12,$C201,D2_T,OFFSET(AA$131,,-$C201+1),0),),-IFERROR(ISPMT(D2_I/12,$C201-1,D2_T,OFFSET(AA$131,,-$C201+1)),)))</f>
        <v>0</v>
      </c>
      <c r="AC201" s="548">
        <f ca="1">IF($C201=0,0,IF('Clinic Model'!$P$16="Annuity",-IFERROR(IPMT(D2_I/12,$C201,D2_T,OFFSET(AB$131,,-$C201+1),0),),-IFERROR(ISPMT(D2_I/12,$C201-1,D2_T,OFFSET(AB$131,,-$C201+1)),)))</f>
        <v>0</v>
      </c>
      <c r="AD201" s="548">
        <f ca="1">IF($C201=0,0,IF('Clinic Model'!$P$16="Annuity",-IFERROR(IPMT(D2_I/12,$C201,D2_T,OFFSET(AC$131,,-$C201+1),0),),-IFERROR(ISPMT(D2_I/12,$C201-1,D2_T,OFFSET(AC$131,,-$C201+1)),)))</f>
        <v>0</v>
      </c>
      <c r="AE201" s="548">
        <f ca="1">IF($C201=0,0,IF('Clinic Model'!$P$16="Annuity",-IFERROR(IPMT(D2_I/12,$C201,D2_T,OFFSET(AD$131,,-$C201+1),0),),-IFERROR(ISPMT(D2_I/12,$C201-1,D2_T,OFFSET(AD$131,,-$C201+1)),)))</f>
        <v>0</v>
      </c>
      <c r="AF201" s="548">
        <f ca="1">IF($C201=0,0,IF('Clinic Model'!$P$16="Annuity",-IFERROR(IPMT(D2_I/12,$C201,D2_T,OFFSET(AE$131,,-$C201+1),0),),-IFERROR(ISPMT(D2_I/12,$C201-1,D2_T,OFFSET(AE$131,,-$C201+1)),)))</f>
        <v>0</v>
      </c>
      <c r="AG201" s="548">
        <f ca="1">IF($C201=0,0,IF('Clinic Model'!$P$16="Annuity",-IFERROR(IPMT(D2_I/12,$C201,D2_T,OFFSET(AF$131,,-$C201+1),0),),-IFERROR(ISPMT(D2_I/12,$C201-1,D2_T,OFFSET(AF$131,,-$C201+1)),)))</f>
        <v>0</v>
      </c>
      <c r="AH201" s="548">
        <f ca="1">IF($C201=0,0,IF('Clinic Model'!$P$16="Annuity",-IFERROR(IPMT(D2_I/12,$C201,D2_T,OFFSET(AG$131,,-$C201+1),0),),-IFERROR(ISPMT(D2_I/12,$C201-1,D2_T,OFFSET(AG$131,,-$C201+1)),)))</f>
        <v>0</v>
      </c>
      <c r="AI201" s="548">
        <f ca="1">IF($C201=0,0,IF('Clinic Model'!$P$16="Annuity",-IFERROR(IPMT(D2_I/12,$C201,D2_T,OFFSET(AH$131,,-$C201+1),0),),-IFERROR(ISPMT(D2_I/12,$C201-1,D2_T,OFFSET(AH$131,,-$C201+1)),)))</f>
        <v>0</v>
      </c>
      <c r="AJ201" s="548">
        <f ca="1">IF($C201=0,0,IF('Clinic Model'!$P$16="Annuity",-IFERROR(IPMT(D2_I/12,$C201,D2_T,OFFSET(AI$131,,-$C201+1),0),),-IFERROR(ISPMT(D2_I/12,$C201-1,D2_T,OFFSET(AI$131,,-$C201+1)),)))</f>
        <v>0</v>
      </c>
      <c r="AK201" s="548">
        <f ca="1">IF($C201=0,0,IF('Clinic Model'!$P$16="Annuity",-IFERROR(IPMT(D2_I/12,$C201,D2_T,OFFSET(AJ$131,,-$C201+1),0),),-IFERROR(ISPMT(D2_I/12,$C201-1,D2_T,OFFSET(AJ$131,,-$C201+1)),)))</f>
        <v>0</v>
      </c>
      <c r="AL201" s="548">
        <f ca="1">IF($C201=0,0,IF('Clinic Model'!$P$16="Annuity",-IFERROR(IPMT(D2_I/12,$C201,D2_T,OFFSET(AK$131,,-$C201+1),0),),-IFERROR(ISPMT(D2_I/12,$C201-1,D2_T,OFFSET(AK$131,,-$C201+1)),)))</f>
        <v>0</v>
      </c>
      <c r="AM201" s="548">
        <f ca="1">IF($C201=0,0,IF('Clinic Model'!$P$16="Annuity",-IFERROR(IPMT(D2_I/12,$C201,D2_T,OFFSET(AL$131,,-$C201+1),0),),-IFERROR(ISPMT(D2_I/12,$C201-1,D2_T,OFFSET(AL$131,,-$C201+1)),)))</f>
        <v>0</v>
      </c>
      <c r="AN201" s="548">
        <f ca="1">IF($C201=0,0,IF('Clinic Model'!$P$16="Annuity",-IFERROR(IPMT(D2_I/12,$C201,D2_T,OFFSET(AM$131,,-$C201+1),0),),-IFERROR(ISPMT(D2_I/12,$C201-1,D2_T,OFFSET(AM$131,,-$C201+1)),)))</f>
        <v>0</v>
      </c>
      <c r="AO201" s="548">
        <f ca="1">IF($C201=0,0,IF('Clinic Model'!$P$16="Annuity",-IFERROR(IPMT(D2_I/12,$C201,D2_T,OFFSET(AN$131,,-$C201+1),0),),-IFERROR(ISPMT(D2_I/12,$C201-1,D2_T,OFFSET(AN$131,,-$C201+1)),)))</f>
        <v>0</v>
      </c>
      <c r="AP201" s="548">
        <f ca="1">IF($C201=0,0,IF('Clinic Model'!$P$16="Annuity",-IFERROR(IPMT(D2_I/12,$C201,D2_T,OFFSET(AO$131,,-$C201+1),0),),-IFERROR(ISPMT(D2_I/12,$C201-1,D2_T,OFFSET(AO$131,,-$C201+1)),)))</f>
        <v>0</v>
      </c>
      <c r="AQ201" s="548">
        <f ca="1">IF($C201=0,0,IF('Clinic Model'!$P$16="Annuity",-IFERROR(IPMT(D2_I/12,$C201,D2_T,OFFSET(AP$131,,-$C201+1),0),),-IFERROR(ISPMT(D2_I/12,$C201-1,D2_T,OFFSET(AP$131,,-$C201+1)),)))</f>
        <v>0</v>
      </c>
      <c r="AR201" s="548">
        <f ca="1">IF($C201=0,0,IF('Clinic Model'!$P$16="Annuity",-IFERROR(IPMT(D2_I/12,$C201,D2_T,OFFSET(AQ$131,,-$C201+1),0),),-IFERROR(ISPMT(D2_I/12,$C201-1,D2_T,OFFSET(AQ$131,,-$C201+1)),)))</f>
        <v>0</v>
      </c>
      <c r="AS201" s="548">
        <f ca="1">IF($C201=0,0,IF('Clinic Model'!$P$16="Annuity",-IFERROR(IPMT(D2_I/12,$C201,D2_T,OFFSET(AR$131,,-$C201+1),0),),-IFERROR(ISPMT(D2_I/12,$C201-1,D2_T,OFFSET(AR$131,,-$C201+1)),)))</f>
        <v>0</v>
      </c>
      <c r="AT201" s="548">
        <f ca="1">IF($C201=0,0,IF('Clinic Model'!$P$16="Annuity",-IFERROR(IPMT(D2_I/12,$C201,D2_T,OFFSET(AS$131,,-$C201+1),0),),-IFERROR(ISPMT(D2_I/12,$C201-1,D2_T,OFFSET(AS$131,,-$C201+1)),)))</f>
        <v>0</v>
      </c>
      <c r="AU201" s="548">
        <f ca="1">IF($C201=0,0,IF('Clinic Model'!$P$16="Annuity",-IFERROR(IPMT(D2_I/12,$C201,D2_T,OFFSET(AT$131,,-$C201+1),0),),-IFERROR(ISPMT(D2_I/12,$C201-1,D2_T,OFFSET(AT$131,,-$C201+1)),)))</f>
        <v>0</v>
      </c>
      <c r="AV201" s="548">
        <f ca="1">IF($C201=0,0,IF('Clinic Model'!$P$16="Annuity",-IFERROR(IPMT(D2_I/12,$C201,D2_T,OFFSET(AU$131,,-$C201+1),0),),-IFERROR(ISPMT(D2_I/12,$C201-1,D2_T,OFFSET(AU$131,,-$C201+1)),)))</f>
        <v>0</v>
      </c>
      <c r="AW201" s="548">
        <f ca="1">IF($C201=0,0,IF('Clinic Model'!$P$16="Annuity",-IFERROR(IPMT(D2_I/12,$C201,D2_T,OFFSET(AV$131,,-$C201+1),0),),-IFERROR(ISPMT(D2_I/12,$C201-1,D2_T,OFFSET(AV$131,,-$C201+1)),)))</f>
        <v>0</v>
      </c>
      <c r="AX201" s="548">
        <f ca="1">IF($C201=0,0,IF('Clinic Model'!$P$16="Annuity",-IFERROR(IPMT(D2_I/12,$C201,D2_T,OFFSET(AW$131,,-$C201+1),0),),-IFERROR(ISPMT(D2_I/12,$C201-1,D2_T,OFFSET(AW$131,,-$C201+1)),)))</f>
        <v>0</v>
      </c>
      <c r="AY201" s="548">
        <f ca="1">IF($C201=0,0,IF('Clinic Model'!$P$16="Annuity",-IFERROR(IPMT(D2_I/12,$C201,D2_T,OFFSET(AX$131,,-$C201+1),0),),-IFERROR(ISPMT(D2_I/12,$C201-1,D2_T,OFFSET(AX$131,,-$C201+1)),)))</f>
        <v>0</v>
      </c>
      <c r="AZ201" s="548">
        <f ca="1">IF($C201=0,0,IF('Clinic Model'!$P$16="Annuity",-IFERROR(IPMT(D2_I/12,$C201,D2_T,OFFSET(AY$131,,-$C201+1),0),),-IFERROR(ISPMT(D2_I/12,$C201-1,D2_T,OFFSET(AY$131,,-$C201+1)),)))</f>
        <v>0</v>
      </c>
      <c r="BA201" s="548">
        <f ca="1">IF($C201=0,0,IF('Clinic Model'!$P$16="Annuity",-IFERROR(IPMT(D2_I/12,$C201,D2_T,OFFSET(AZ$131,,-$C201+1),0),),-IFERROR(ISPMT(D2_I/12,$C201-1,D2_T,OFFSET(AZ$131,,-$C201+1)),)))</f>
        <v>0</v>
      </c>
      <c r="BB201" s="548">
        <f ca="1">IF($C201=0,0,IF('Clinic Model'!$P$16="Annuity",-IFERROR(IPMT(D2_I/12,$C201,D2_T,OFFSET(BA$131,,-$C201+1),0),),-IFERROR(ISPMT(D2_I/12,$C201-1,D2_T,OFFSET(BA$131,,-$C201+1)),)))</f>
        <v>0</v>
      </c>
      <c r="BC201" s="548">
        <f ca="1">IF($C201=0,0,IF('Clinic Model'!$P$16="Annuity",-IFERROR(IPMT(D2_I/12,$C201,D2_T,OFFSET(BB$131,,-$C201+1),0),),-IFERROR(ISPMT(D2_I/12,$C201-1,D2_T,OFFSET(BB$131,,-$C201+1)),)))</f>
        <v>0</v>
      </c>
      <c r="BD201" s="548">
        <f ca="1">IF($C201=0,0,IF('Clinic Model'!$P$16="Annuity",-IFERROR(IPMT(D2_I/12,$C201,D2_T,OFFSET(BC$131,,-$C201+1),0),),-IFERROR(ISPMT(D2_I/12,$C201-1,D2_T,OFFSET(BC$131,,-$C201+1)),)))</f>
        <v>0</v>
      </c>
      <c r="BE201" s="548">
        <f ca="1">IF($C201=0,0,IF('Clinic Model'!$P$16="Annuity",-IFERROR(IPMT(D2_I/12,$C201,D2_T,OFFSET(BD$131,,-$C201+1),0),),-IFERROR(ISPMT(D2_I/12,$C201-1,D2_T,OFFSET(BD$131,,-$C201+1)),)))</f>
        <v>0</v>
      </c>
      <c r="BF201" s="548">
        <f ca="1">IF($C201=0,0,IF('Clinic Model'!$P$16="Annuity",-IFERROR(IPMT(D2_I/12,$C201,D2_T,OFFSET(BE$131,,-$C201+1),0),),-IFERROR(ISPMT(D2_I/12,$C201-1,D2_T,OFFSET(BE$131,,-$C201+1)),)))</f>
        <v>0</v>
      </c>
      <c r="BG201" s="548">
        <f ca="1">IF($C201=0,0,IF('Clinic Model'!$P$16="Annuity",-IFERROR(IPMT(D2_I/12,$C201,D2_T,OFFSET(BF$131,,-$C201+1),0),),-IFERROR(ISPMT(D2_I/12,$C201-1,D2_T,OFFSET(BF$131,,-$C201+1)),)))</f>
        <v>0</v>
      </c>
      <c r="BH201" s="548">
        <f ca="1">IF($C201=0,0,IF('Clinic Model'!$P$16="Annuity",-IFERROR(IPMT(D2_I/12,$C201,D2_T,OFFSET(BG$131,,-$C201+1),0),),-IFERROR(ISPMT(D2_I/12,$C201-1,D2_T,OFFSET(BG$131,,-$C201+1)),)))</f>
        <v>0</v>
      </c>
      <c r="BI201" s="548">
        <f ca="1">IF($C201=0,0,IF('Clinic Model'!$P$16="Annuity",-IFERROR(IPMT(D2_I/12,$C201,D2_T,OFFSET(BH$131,,-$C201+1),0),),-IFERROR(ISPMT(D2_I/12,$C201-1,D2_T,OFFSET(BH$131,,-$C201+1)),)))</f>
        <v>0</v>
      </c>
      <c r="BJ201" s="548">
        <f ca="1">IF($C201=0,0,IF('Clinic Model'!$P$16="Annuity",-IFERROR(IPMT(D2_I/12,$C201,D2_T,OFFSET(BI$131,,-$C201+1),0),),-IFERROR(ISPMT(D2_I/12,$C201-1,D2_T,OFFSET(BI$131,,-$C201+1)),)))</f>
        <v>0</v>
      </c>
      <c r="BK201" s="548">
        <f ca="1">IF($C201=0,0,IF('Clinic Model'!$P$16="Annuity",-IFERROR(IPMT(D2_I/12,$C201,D2_T,OFFSET(BJ$131,,-$C201+1),0),),-IFERROR(ISPMT(D2_I/12,$C201-1,D2_T,OFFSET(BJ$131,,-$C201+1)),)))</f>
        <v>0</v>
      </c>
      <c r="BL201" s="548">
        <f ca="1">IF($C201=0,0,IF('Clinic Model'!$P$16="Annuity",-IFERROR(IPMT(D2_I/12,$C201,D2_T,OFFSET(BK$131,,-$C201+1),0),),-IFERROR(ISPMT(D2_I/12,$C201-1,D2_T,OFFSET(BK$131,,-$C201+1)),)))</f>
        <v>0</v>
      </c>
    </row>
    <row r="202" spans="1:64" ht="10.5" hidden="1" customHeight="1" outlineLevel="1" x14ac:dyDescent="0.3">
      <c r="A202" s="105"/>
      <c r="B202" s="504"/>
      <c r="C202" s="105">
        <f t="shared" si="16"/>
        <v>0</v>
      </c>
      <c r="E202" s="548">
        <f ca="1">IF($C202=0,0,IF('Clinic Model'!$P$16="Annuity",-IFERROR(IPMT(D2_I/12,$C202,D2_T,OFFSET(D$131,,-$C202+1),0),),-IFERROR(ISPMT(D2_I/12,$C202-1,D2_T,OFFSET(D$131,,-$C202+1)),)))</f>
        <v>0</v>
      </c>
      <c r="F202" s="548">
        <f ca="1">IF($C202=0,0,IF('Clinic Model'!$P$16="Annuity",-IFERROR(IPMT(D2_I/12,$C202,D2_T,OFFSET(E$131,,-$C202+1),0),),-IFERROR(ISPMT(D2_I/12,$C202-1,D2_T,OFFSET(E$131,,-$C202+1)),)))</f>
        <v>0</v>
      </c>
      <c r="G202" s="548">
        <f ca="1">IF($C202=0,0,IF('Clinic Model'!$P$16="Annuity",-IFERROR(IPMT(D2_I/12,$C202,D2_T,OFFSET(F$131,,-$C202+1),0),),-IFERROR(ISPMT(D2_I/12,$C202-1,D2_T,OFFSET(F$131,,-$C202+1)),)))</f>
        <v>0</v>
      </c>
      <c r="H202" s="548">
        <f ca="1">IF($C202=0,0,IF('Clinic Model'!$P$16="Annuity",-IFERROR(IPMT(D2_I/12,$C202,D2_T,OFFSET(G$131,,-$C202+1),0),),-IFERROR(ISPMT(D2_I/12,$C202-1,D2_T,OFFSET(G$131,,-$C202+1)),)))</f>
        <v>0</v>
      </c>
      <c r="I202" s="548">
        <f ca="1">IF($C202=0,0,IF('Clinic Model'!$P$16="Annuity",-IFERROR(IPMT(D2_I/12,$C202,D2_T,OFFSET(H$131,,-$C202+1),0),),-IFERROR(ISPMT(D2_I/12,$C202-1,D2_T,OFFSET(H$131,,-$C202+1)),)))</f>
        <v>0</v>
      </c>
      <c r="J202" s="548">
        <f ca="1">IF($C202=0,0,IF('Clinic Model'!$P$16="Annuity",-IFERROR(IPMT(D2_I/12,$C202,D2_T,OFFSET(I$131,,-$C202+1),0),),-IFERROR(ISPMT(D2_I/12,$C202-1,D2_T,OFFSET(I$131,,-$C202+1)),)))</f>
        <v>0</v>
      </c>
      <c r="K202" s="548">
        <f ca="1">IF($C202=0,0,IF('Clinic Model'!$P$16="Annuity",-IFERROR(IPMT(D2_I/12,$C202,D2_T,OFFSET(J$131,,-$C202+1),0),),-IFERROR(ISPMT(D2_I/12,$C202-1,D2_T,OFFSET(J$131,,-$C202+1)),)))</f>
        <v>0</v>
      </c>
      <c r="L202" s="548">
        <f ca="1">IF($C202=0,0,IF('Clinic Model'!$P$16="Annuity",-IFERROR(IPMT(D2_I/12,$C202,D2_T,OFFSET(K$131,,-$C202+1),0),),-IFERROR(ISPMT(D2_I/12,$C202-1,D2_T,OFFSET(K$131,,-$C202+1)),)))</f>
        <v>0</v>
      </c>
      <c r="M202" s="548">
        <f ca="1">IF($C202=0,0,IF('Clinic Model'!$P$16="Annuity",-IFERROR(IPMT(D2_I/12,$C202,D2_T,OFFSET(L$131,,-$C202+1),0),),-IFERROR(ISPMT(D2_I/12,$C202-1,D2_T,OFFSET(L$131,,-$C202+1)),)))</f>
        <v>0</v>
      </c>
      <c r="N202" s="548">
        <f ca="1">IF($C202=0,0,IF('Clinic Model'!$P$16="Annuity",-IFERROR(IPMT(D2_I/12,$C202,D2_T,OFFSET(M$131,,-$C202+1),0),),-IFERROR(ISPMT(D2_I/12,$C202-1,D2_T,OFFSET(M$131,,-$C202+1)),)))</f>
        <v>0</v>
      </c>
      <c r="O202" s="548">
        <f ca="1">IF($C202=0,0,IF('Clinic Model'!$P$16="Annuity",-IFERROR(IPMT(D2_I/12,$C202,D2_T,OFFSET(N$131,,-$C202+1),0),),-IFERROR(ISPMT(D2_I/12,$C202-1,D2_T,OFFSET(N$131,,-$C202+1)),)))</f>
        <v>0</v>
      </c>
      <c r="P202" s="548">
        <f ca="1">IF($C202=0,0,IF('Clinic Model'!$P$16="Annuity",-IFERROR(IPMT(D2_I/12,$C202,D2_T,OFFSET(O$131,,-$C202+1),0),),-IFERROR(ISPMT(D2_I/12,$C202-1,D2_T,OFFSET(O$131,,-$C202+1)),)))</f>
        <v>0</v>
      </c>
      <c r="Q202" s="548">
        <f ca="1">IF($C202=0,0,IF('Clinic Model'!$P$16="Annuity",-IFERROR(IPMT(D2_I/12,$C202,D2_T,OFFSET(P$131,,-$C202+1),0),),-IFERROR(ISPMT(D2_I/12,$C202-1,D2_T,OFFSET(P$131,,-$C202+1)),)))</f>
        <v>0</v>
      </c>
      <c r="R202" s="548">
        <f ca="1">IF($C202=0,0,IF('Clinic Model'!$P$16="Annuity",-IFERROR(IPMT(D2_I/12,$C202,D2_T,OFFSET(Q$131,,-$C202+1),0),),-IFERROR(ISPMT(D2_I/12,$C202-1,D2_T,OFFSET(Q$131,,-$C202+1)),)))</f>
        <v>0</v>
      </c>
      <c r="S202" s="548">
        <f ca="1">IF($C202=0,0,IF('Clinic Model'!$P$16="Annuity",-IFERROR(IPMT(D2_I/12,$C202,D2_T,OFFSET(R$131,,-$C202+1),0),),-IFERROR(ISPMT(D2_I/12,$C202-1,D2_T,OFFSET(R$131,,-$C202+1)),)))</f>
        <v>0</v>
      </c>
      <c r="T202" s="548">
        <f ca="1">IF($C202=0,0,IF('Clinic Model'!$P$16="Annuity",-IFERROR(IPMT(D2_I/12,$C202,D2_T,OFFSET(S$131,,-$C202+1),0),),-IFERROR(ISPMT(D2_I/12,$C202-1,D2_T,OFFSET(S$131,,-$C202+1)),)))</f>
        <v>0</v>
      </c>
      <c r="U202" s="548">
        <f ca="1">IF($C202=0,0,IF('Clinic Model'!$P$16="Annuity",-IFERROR(IPMT(D2_I/12,$C202,D2_T,OFFSET(T$131,,-$C202+1),0),),-IFERROR(ISPMT(D2_I/12,$C202-1,D2_T,OFFSET(T$131,,-$C202+1)),)))</f>
        <v>0</v>
      </c>
      <c r="V202" s="548">
        <f ca="1">IF($C202=0,0,IF('Clinic Model'!$P$16="Annuity",-IFERROR(IPMT(D2_I/12,$C202,D2_T,OFFSET(U$131,,-$C202+1),0),),-IFERROR(ISPMT(D2_I/12,$C202-1,D2_T,OFFSET(U$131,,-$C202+1)),)))</f>
        <v>0</v>
      </c>
      <c r="W202" s="548">
        <f ca="1">IF($C202=0,0,IF('Clinic Model'!$P$16="Annuity",-IFERROR(IPMT(D2_I/12,$C202,D2_T,OFFSET(V$131,,-$C202+1),0),),-IFERROR(ISPMT(D2_I/12,$C202-1,D2_T,OFFSET(V$131,,-$C202+1)),)))</f>
        <v>0</v>
      </c>
      <c r="X202" s="548">
        <f ca="1">IF($C202=0,0,IF('Clinic Model'!$P$16="Annuity",-IFERROR(IPMT(D2_I/12,$C202,D2_T,OFFSET(W$131,,-$C202+1),0),),-IFERROR(ISPMT(D2_I/12,$C202-1,D2_T,OFFSET(W$131,,-$C202+1)),)))</f>
        <v>0</v>
      </c>
      <c r="Y202" s="548">
        <f ca="1">IF($C202=0,0,IF('Clinic Model'!$P$16="Annuity",-IFERROR(IPMT(D2_I/12,$C202,D2_T,OFFSET(X$131,,-$C202+1),0),),-IFERROR(ISPMT(D2_I/12,$C202-1,D2_T,OFFSET(X$131,,-$C202+1)),)))</f>
        <v>0</v>
      </c>
      <c r="Z202" s="548">
        <f ca="1">IF($C202=0,0,IF('Clinic Model'!$P$16="Annuity",-IFERROR(IPMT(D2_I/12,$C202,D2_T,OFFSET(Y$131,,-$C202+1),0),),-IFERROR(ISPMT(D2_I/12,$C202-1,D2_T,OFFSET(Y$131,,-$C202+1)),)))</f>
        <v>0</v>
      </c>
      <c r="AA202" s="548">
        <f ca="1">IF($C202=0,0,IF('Clinic Model'!$P$16="Annuity",-IFERROR(IPMT(D2_I/12,$C202,D2_T,OFFSET(Z$131,,-$C202+1),0),),-IFERROR(ISPMT(D2_I/12,$C202-1,D2_T,OFFSET(Z$131,,-$C202+1)),)))</f>
        <v>0</v>
      </c>
      <c r="AB202" s="548">
        <f ca="1">IF($C202=0,0,IF('Clinic Model'!$P$16="Annuity",-IFERROR(IPMT(D2_I/12,$C202,D2_T,OFFSET(AA$131,,-$C202+1),0),),-IFERROR(ISPMT(D2_I/12,$C202-1,D2_T,OFFSET(AA$131,,-$C202+1)),)))</f>
        <v>0</v>
      </c>
      <c r="AC202" s="548">
        <f ca="1">IF($C202=0,0,IF('Clinic Model'!$P$16="Annuity",-IFERROR(IPMT(D2_I/12,$C202,D2_T,OFFSET(AB$131,,-$C202+1),0),),-IFERROR(ISPMT(D2_I/12,$C202-1,D2_T,OFFSET(AB$131,,-$C202+1)),)))</f>
        <v>0</v>
      </c>
      <c r="AD202" s="548">
        <f ca="1">IF($C202=0,0,IF('Clinic Model'!$P$16="Annuity",-IFERROR(IPMT(D2_I/12,$C202,D2_T,OFFSET(AC$131,,-$C202+1),0),),-IFERROR(ISPMT(D2_I/12,$C202-1,D2_T,OFFSET(AC$131,,-$C202+1)),)))</f>
        <v>0</v>
      </c>
      <c r="AE202" s="548">
        <f ca="1">IF($C202=0,0,IF('Clinic Model'!$P$16="Annuity",-IFERROR(IPMT(D2_I/12,$C202,D2_T,OFFSET(AD$131,,-$C202+1),0),),-IFERROR(ISPMT(D2_I/12,$C202-1,D2_T,OFFSET(AD$131,,-$C202+1)),)))</f>
        <v>0</v>
      </c>
      <c r="AF202" s="548">
        <f ca="1">IF($C202=0,0,IF('Clinic Model'!$P$16="Annuity",-IFERROR(IPMT(D2_I/12,$C202,D2_T,OFFSET(AE$131,,-$C202+1),0),),-IFERROR(ISPMT(D2_I/12,$C202-1,D2_T,OFFSET(AE$131,,-$C202+1)),)))</f>
        <v>0</v>
      </c>
      <c r="AG202" s="548">
        <f ca="1">IF($C202=0,0,IF('Clinic Model'!$P$16="Annuity",-IFERROR(IPMT(D2_I/12,$C202,D2_T,OFFSET(AF$131,,-$C202+1),0),),-IFERROR(ISPMT(D2_I/12,$C202-1,D2_T,OFFSET(AF$131,,-$C202+1)),)))</f>
        <v>0</v>
      </c>
      <c r="AH202" s="548">
        <f ca="1">IF($C202=0,0,IF('Clinic Model'!$P$16="Annuity",-IFERROR(IPMT(D2_I/12,$C202,D2_T,OFFSET(AG$131,,-$C202+1),0),),-IFERROR(ISPMT(D2_I/12,$C202-1,D2_T,OFFSET(AG$131,,-$C202+1)),)))</f>
        <v>0</v>
      </c>
      <c r="AI202" s="548">
        <f ca="1">IF($C202=0,0,IF('Clinic Model'!$P$16="Annuity",-IFERROR(IPMT(D2_I/12,$C202,D2_T,OFFSET(AH$131,,-$C202+1),0),),-IFERROR(ISPMT(D2_I/12,$C202-1,D2_T,OFFSET(AH$131,,-$C202+1)),)))</f>
        <v>0</v>
      </c>
      <c r="AJ202" s="548">
        <f ca="1">IF($C202=0,0,IF('Clinic Model'!$P$16="Annuity",-IFERROR(IPMT(D2_I/12,$C202,D2_T,OFFSET(AI$131,,-$C202+1),0),),-IFERROR(ISPMT(D2_I/12,$C202-1,D2_T,OFFSET(AI$131,,-$C202+1)),)))</f>
        <v>0</v>
      </c>
      <c r="AK202" s="548">
        <f ca="1">IF($C202=0,0,IF('Clinic Model'!$P$16="Annuity",-IFERROR(IPMT(D2_I/12,$C202,D2_T,OFFSET(AJ$131,,-$C202+1),0),),-IFERROR(ISPMT(D2_I/12,$C202-1,D2_T,OFFSET(AJ$131,,-$C202+1)),)))</f>
        <v>0</v>
      </c>
      <c r="AL202" s="548">
        <f ca="1">IF($C202=0,0,IF('Clinic Model'!$P$16="Annuity",-IFERROR(IPMT(D2_I/12,$C202,D2_T,OFFSET(AK$131,,-$C202+1),0),),-IFERROR(ISPMT(D2_I/12,$C202-1,D2_T,OFFSET(AK$131,,-$C202+1)),)))</f>
        <v>0</v>
      </c>
      <c r="AM202" s="548">
        <f ca="1">IF($C202=0,0,IF('Clinic Model'!$P$16="Annuity",-IFERROR(IPMT(D2_I/12,$C202,D2_T,OFFSET(AL$131,,-$C202+1),0),),-IFERROR(ISPMT(D2_I/12,$C202-1,D2_T,OFFSET(AL$131,,-$C202+1)),)))</f>
        <v>0</v>
      </c>
      <c r="AN202" s="548">
        <f ca="1">IF($C202=0,0,IF('Clinic Model'!$P$16="Annuity",-IFERROR(IPMT(D2_I/12,$C202,D2_T,OFFSET(AM$131,,-$C202+1),0),),-IFERROR(ISPMT(D2_I/12,$C202-1,D2_T,OFFSET(AM$131,,-$C202+1)),)))</f>
        <v>0</v>
      </c>
      <c r="AO202" s="548">
        <f ca="1">IF($C202=0,0,IF('Clinic Model'!$P$16="Annuity",-IFERROR(IPMT(D2_I/12,$C202,D2_T,OFFSET(AN$131,,-$C202+1),0),),-IFERROR(ISPMT(D2_I/12,$C202-1,D2_T,OFFSET(AN$131,,-$C202+1)),)))</f>
        <v>0</v>
      </c>
      <c r="AP202" s="548">
        <f ca="1">IF($C202=0,0,IF('Clinic Model'!$P$16="Annuity",-IFERROR(IPMT(D2_I/12,$C202,D2_T,OFFSET(AO$131,,-$C202+1),0),),-IFERROR(ISPMT(D2_I/12,$C202-1,D2_T,OFFSET(AO$131,,-$C202+1)),)))</f>
        <v>0</v>
      </c>
      <c r="AQ202" s="548">
        <f ca="1">IF($C202=0,0,IF('Clinic Model'!$P$16="Annuity",-IFERROR(IPMT(D2_I/12,$C202,D2_T,OFFSET(AP$131,,-$C202+1),0),),-IFERROR(ISPMT(D2_I/12,$C202-1,D2_T,OFFSET(AP$131,,-$C202+1)),)))</f>
        <v>0</v>
      </c>
      <c r="AR202" s="548">
        <f ca="1">IF($C202=0,0,IF('Clinic Model'!$P$16="Annuity",-IFERROR(IPMT(D2_I/12,$C202,D2_T,OFFSET(AQ$131,,-$C202+1),0),),-IFERROR(ISPMT(D2_I/12,$C202-1,D2_T,OFFSET(AQ$131,,-$C202+1)),)))</f>
        <v>0</v>
      </c>
      <c r="AS202" s="548">
        <f ca="1">IF($C202=0,0,IF('Clinic Model'!$P$16="Annuity",-IFERROR(IPMT(D2_I/12,$C202,D2_T,OFFSET(AR$131,,-$C202+1),0),),-IFERROR(ISPMT(D2_I/12,$C202-1,D2_T,OFFSET(AR$131,,-$C202+1)),)))</f>
        <v>0</v>
      </c>
      <c r="AT202" s="548">
        <f ca="1">IF($C202=0,0,IF('Clinic Model'!$P$16="Annuity",-IFERROR(IPMT(D2_I/12,$C202,D2_T,OFFSET(AS$131,,-$C202+1),0),),-IFERROR(ISPMT(D2_I/12,$C202-1,D2_T,OFFSET(AS$131,,-$C202+1)),)))</f>
        <v>0</v>
      </c>
      <c r="AU202" s="548">
        <f ca="1">IF($C202=0,0,IF('Clinic Model'!$P$16="Annuity",-IFERROR(IPMT(D2_I/12,$C202,D2_T,OFFSET(AT$131,,-$C202+1),0),),-IFERROR(ISPMT(D2_I/12,$C202-1,D2_T,OFFSET(AT$131,,-$C202+1)),)))</f>
        <v>0</v>
      </c>
      <c r="AV202" s="548">
        <f ca="1">IF($C202=0,0,IF('Clinic Model'!$P$16="Annuity",-IFERROR(IPMT(D2_I/12,$C202,D2_T,OFFSET(AU$131,,-$C202+1),0),),-IFERROR(ISPMT(D2_I/12,$C202-1,D2_T,OFFSET(AU$131,,-$C202+1)),)))</f>
        <v>0</v>
      </c>
      <c r="AW202" s="548">
        <f ca="1">IF($C202=0,0,IF('Clinic Model'!$P$16="Annuity",-IFERROR(IPMT(D2_I/12,$C202,D2_T,OFFSET(AV$131,,-$C202+1),0),),-IFERROR(ISPMT(D2_I/12,$C202-1,D2_T,OFFSET(AV$131,,-$C202+1)),)))</f>
        <v>0</v>
      </c>
      <c r="AX202" s="548">
        <f ca="1">IF($C202=0,0,IF('Clinic Model'!$P$16="Annuity",-IFERROR(IPMT(D2_I/12,$C202,D2_T,OFFSET(AW$131,,-$C202+1),0),),-IFERROR(ISPMT(D2_I/12,$C202-1,D2_T,OFFSET(AW$131,,-$C202+1)),)))</f>
        <v>0</v>
      </c>
      <c r="AY202" s="548">
        <f ca="1">IF($C202=0,0,IF('Clinic Model'!$P$16="Annuity",-IFERROR(IPMT(D2_I/12,$C202,D2_T,OFFSET(AX$131,,-$C202+1),0),),-IFERROR(ISPMT(D2_I/12,$C202-1,D2_T,OFFSET(AX$131,,-$C202+1)),)))</f>
        <v>0</v>
      </c>
      <c r="AZ202" s="548">
        <f ca="1">IF($C202=0,0,IF('Clinic Model'!$P$16="Annuity",-IFERROR(IPMT(D2_I/12,$C202,D2_T,OFFSET(AY$131,,-$C202+1),0),),-IFERROR(ISPMT(D2_I/12,$C202-1,D2_T,OFFSET(AY$131,,-$C202+1)),)))</f>
        <v>0</v>
      </c>
      <c r="BA202" s="548">
        <f ca="1">IF($C202=0,0,IF('Clinic Model'!$P$16="Annuity",-IFERROR(IPMT(D2_I/12,$C202,D2_T,OFFSET(AZ$131,,-$C202+1),0),),-IFERROR(ISPMT(D2_I/12,$C202-1,D2_T,OFFSET(AZ$131,,-$C202+1)),)))</f>
        <v>0</v>
      </c>
      <c r="BB202" s="548">
        <f ca="1">IF($C202=0,0,IF('Clinic Model'!$P$16="Annuity",-IFERROR(IPMT(D2_I/12,$C202,D2_T,OFFSET(BA$131,,-$C202+1),0),),-IFERROR(ISPMT(D2_I/12,$C202-1,D2_T,OFFSET(BA$131,,-$C202+1)),)))</f>
        <v>0</v>
      </c>
      <c r="BC202" s="548">
        <f ca="1">IF($C202=0,0,IF('Clinic Model'!$P$16="Annuity",-IFERROR(IPMT(D2_I/12,$C202,D2_T,OFFSET(BB$131,,-$C202+1),0),),-IFERROR(ISPMT(D2_I/12,$C202-1,D2_T,OFFSET(BB$131,,-$C202+1)),)))</f>
        <v>0</v>
      </c>
      <c r="BD202" s="548">
        <f ca="1">IF($C202=0,0,IF('Clinic Model'!$P$16="Annuity",-IFERROR(IPMT(D2_I/12,$C202,D2_T,OFFSET(BC$131,,-$C202+1),0),),-IFERROR(ISPMT(D2_I/12,$C202-1,D2_T,OFFSET(BC$131,,-$C202+1)),)))</f>
        <v>0</v>
      </c>
      <c r="BE202" s="548">
        <f ca="1">IF($C202=0,0,IF('Clinic Model'!$P$16="Annuity",-IFERROR(IPMT(D2_I/12,$C202,D2_T,OFFSET(BD$131,,-$C202+1),0),),-IFERROR(ISPMT(D2_I/12,$C202-1,D2_T,OFFSET(BD$131,,-$C202+1)),)))</f>
        <v>0</v>
      </c>
      <c r="BF202" s="548">
        <f ca="1">IF($C202=0,0,IF('Clinic Model'!$P$16="Annuity",-IFERROR(IPMT(D2_I/12,$C202,D2_T,OFFSET(BE$131,,-$C202+1),0),),-IFERROR(ISPMT(D2_I/12,$C202-1,D2_T,OFFSET(BE$131,,-$C202+1)),)))</f>
        <v>0</v>
      </c>
      <c r="BG202" s="548">
        <f ca="1">IF($C202=0,0,IF('Clinic Model'!$P$16="Annuity",-IFERROR(IPMT(D2_I/12,$C202,D2_T,OFFSET(BF$131,,-$C202+1),0),),-IFERROR(ISPMT(D2_I/12,$C202-1,D2_T,OFFSET(BF$131,,-$C202+1)),)))</f>
        <v>0</v>
      </c>
      <c r="BH202" s="548">
        <f ca="1">IF($C202=0,0,IF('Clinic Model'!$P$16="Annuity",-IFERROR(IPMT(D2_I/12,$C202,D2_T,OFFSET(BG$131,,-$C202+1),0),),-IFERROR(ISPMT(D2_I/12,$C202-1,D2_T,OFFSET(BG$131,,-$C202+1)),)))</f>
        <v>0</v>
      </c>
      <c r="BI202" s="548">
        <f ca="1">IF($C202=0,0,IF('Clinic Model'!$P$16="Annuity",-IFERROR(IPMT(D2_I/12,$C202,D2_T,OFFSET(BH$131,,-$C202+1),0),),-IFERROR(ISPMT(D2_I/12,$C202-1,D2_T,OFFSET(BH$131,,-$C202+1)),)))</f>
        <v>0</v>
      </c>
      <c r="BJ202" s="548">
        <f ca="1">IF($C202=0,0,IF('Clinic Model'!$P$16="Annuity",-IFERROR(IPMT(D2_I/12,$C202,D2_T,OFFSET(BI$131,,-$C202+1),0),),-IFERROR(ISPMT(D2_I/12,$C202-1,D2_T,OFFSET(BI$131,,-$C202+1)),)))</f>
        <v>0</v>
      </c>
      <c r="BK202" s="548">
        <f ca="1">IF($C202=0,0,IF('Clinic Model'!$P$16="Annuity",-IFERROR(IPMT(D2_I/12,$C202,D2_T,OFFSET(BJ$131,,-$C202+1),0),),-IFERROR(ISPMT(D2_I/12,$C202-1,D2_T,OFFSET(BJ$131,,-$C202+1)),)))</f>
        <v>0</v>
      </c>
      <c r="BL202" s="548">
        <f ca="1">IF($C202=0,0,IF('Clinic Model'!$P$16="Annuity",-IFERROR(IPMT(D2_I/12,$C202,D2_T,OFFSET(BK$131,,-$C202+1),0),),-IFERROR(ISPMT(D2_I/12,$C202-1,D2_T,OFFSET(BK$131,,-$C202+1)),)))</f>
        <v>0</v>
      </c>
    </row>
    <row r="203" spans="1:64" ht="10.5" hidden="1" customHeight="1" outlineLevel="1" x14ac:dyDescent="0.3">
      <c r="A203" s="105"/>
      <c r="B203" s="504"/>
      <c r="C203" s="105">
        <f t="shared" si="16"/>
        <v>0</v>
      </c>
      <c r="E203" s="548">
        <f ca="1">IF($C203=0,0,IF('Clinic Model'!$P$16="Annuity",-IFERROR(IPMT(D2_I/12,$C203,D2_T,OFFSET(D$131,,-$C203+1),0),),-IFERROR(ISPMT(D2_I/12,$C203-1,D2_T,OFFSET(D$131,,-$C203+1)),)))</f>
        <v>0</v>
      </c>
      <c r="F203" s="548">
        <f ca="1">IF($C203=0,0,IF('Clinic Model'!$P$16="Annuity",-IFERROR(IPMT(D2_I/12,$C203,D2_T,OFFSET(E$131,,-$C203+1),0),),-IFERROR(ISPMT(D2_I/12,$C203-1,D2_T,OFFSET(E$131,,-$C203+1)),)))</f>
        <v>0</v>
      </c>
      <c r="G203" s="548">
        <f ca="1">IF($C203=0,0,IF('Clinic Model'!$P$16="Annuity",-IFERROR(IPMT(D2_I/12,$C203,D2_T,OFFSET(F$131,,-$C203+1),0),),-IFERROR(ISPMT(D2_I/12,$C203-1,D2_T,OFFSET(F$131,,-$C203+1)),)))</f>
        <v>0</v>
      </c>
      <c r="H203" s="548">
        <f ca="1">IF($C203=0,0,IF('Clinic Model'!$P$16="Annuity",-IFERROR(IPMT(D2_I/12,$C203,D2_T,OFFSET(G$131,,-$C203+1),0),),-IFERROR(ISPMT(D2_I/12,$C203-1,D2_T,OFFSET(G$131,,-$C203+1)),)))</f>
        <v>0</v>
      </c>
      <c r="I203" s="548">
        <f ca="1">IF($C203=0,0,IF('Clinic Model'!$P$16="Annuity",-IFERROR(IPMT(D2_I/12,$C203,D2_T,OFFSET(H$131,,-$C203+1),0),),-IFERROR(ISPMT(D2_I/12,$C203-1,D2_T,OFFSET(H$131,,-$C203+1)),)))</f>
        <v>0</v>
      </c>
      <c r="J203" s="548">
        <f ca="1">IF($C203=0,0,IF('Clinic Model'!$P$16="Annuity",-IFERROR(IPMT(D2_I/12,$C203,D2_T,OFFSET(I$131,,-$C203+1),0),),-IFERROR(ISPMT(D2_I/12,$C203-1,D2_T,OFFSET(I$131,,-$C203+1)),)))</f>
        <v>0</v>
      </c>
      <c r="K203" s="548">
        <f ca="1">IF($C203=0,0,IF('Clinic Model'!$P$16="Annuity",-IFERROR(IPMT(D2_I/12,$C203,D2_T,OFFSET(J$131,,-$C203+1),0),),-IFERROR(ISPMT(D2_I/12,$C203-1,D2_T,OFFSET(J$131,,-$C203+1)),)))</f>
        <v>0</v>
      </c>
      <c r="L203" s="548">
        <f ca="1">IF($C203=0,0,IF('Clinic Model'!$P$16="Annuity",-IFERROR(IPMT(D2_I/12,$C203,D2_T,OFFSET(K$131,,-$C203+1),0),),-IFERROR(ISPMT(D2_I/12,$C203-1,D2_T,OFFSET(K$131,,-$C203+1)),)))</f>
        <v>0</v>
      </c>
      <c r="M203" s="548">
        <f ca="1">IF($C203=0,0,IF('Clinic Model'!$P$16="Annuity",-IFERROR(IPMT(D2_I/12,$C203,D2_T,OFFSET(L$131,,-$C203+1),0),),-IFERROR(ISPMT(D2_I/12,$C203-1,D2_T,OFFSET(L$131,,-$C203+1)),)))</f>
        <v>0</v>
      </c>
      <c r="N203" s="548">
        <f ca="1">IF($C203=0,0,IF('Clinic Model'!$P$16="Annuity",-IFERROR(IPMT(D2_I/12,$C203,D2_T,OFFSET(M$131,,-$C203+1),0),),-IFERROR(ISPMT(D2_I/12,$C203-1,D2_T,OFFSET(M$131,,-$C203+1)),)))</f>
        <v>0</v>
      </c>
      <c r="O203" s="548">
        <f ca="1">IF($C203=0,0,IF('Clinic Model'!$P$16="Annuity",-IFERROR(IPMT(D2_I/12,$C203,D2_T,OFFSET(N$131,,-$C203+1),0),),-IFERROR(ISPMT(D2_I/12,$C203-1,D2_T,OFFSET(N$131,,-$C203+1)),)))</f>
        <v>0</v>
      </c>
      <c r="P203" s="548">
        <f ca="1">IF($C203=0,0,IF('Clinic Model'!$P$16="Annuity",-IFERROR(IPMT(D2_I/12,$C203,D2_T,OFFSET(O$131,,-$C203+1),0),),-IFERROR(ISPMT(D2_I/12,$C203-1,D2_T,OFFSET(O$131,,-$C203+1)),)))</f>
        <v>0</v>
      </c>
      <c r="Q203" s="548">
        <f ca="1">IF($C203=0,0,IF('Clinic Model'!$P$16="Annuity",-IFERROR(IPMT(D2_I/12,$C203,D2_T,OFFSET(P$131,,-$C203+1),0),),-IFERROR(ISPMT(D2_I/12,$C203-1,D2_T,OFFSET(P$131,,-$C203+1)),)))</f>
        <v>0</v>
      </c>
      <c r="R203" s="548">
        <f ca="1">IF($C203=0,0,IF('Clinic Model'!$P$16="Annuity",-IFERROR(IPMT(D2_I/12,$C203,D2_T,OFFSET(Q$131,,-$C203+1),0),),-IFERROR(ISPMT(D2_I/12,$C203-1,D2_T,OFFSET(Q$131,,-$C203+1)),)))</f>
        <v>0</v>
      </c>
      <c r="S203" s="548">
        <f ca="1">IF($C203=0,0,IF('Clinic Model'!$P$16="Annuity",-IFERROR(IPMT(D2_I/12,$C203,D2_T,OFFSET(R$131,,-$C203+1),0),),-IFERROR(ISPMT(D2_I/12,$C203-1,D2_T,OFFSET(R$131,,-$C203+1)),)))</f>
        <v>0</v>
      </c>
      <c r="T203" s="548">
        <f ca="1">IF($C203=0,0,IF('Clinic Model'!$P$16="Annuity",-IFERROR(IPMT(D2_I/12,$C203,D2_T,OFFSET(S$131,,-$C203+1),0),),-IFERROR(ISPMT(D2_I/12,$C203-1,D2_T,OFFSET(S$131,,-$C203+1)),)))</f>
        <v>0</v>
      </c>
      <c r="U203" s="548">
        <f ca="1">IF($C203=0,0,IF('Clinic Model'!$P$16="Annuity",-IFERROR(IPMT(D2_I/12,$C203,D2_T,OFFSET(T$131,,-$C203+1),0),),-IFERROR(ISPMT(D2_I/12,$C203-1,D2_T,OFFSET(T$131,,-$C203+1)),)))</f>
        <v>0</v>
      </c>
      <c r="V203" s="548">
        <f ca="1">IF($C203=0,0,IF('Clinic Model'!$P$16="Annuity",-IFERROR(IPMT(D2_I/12,$C203,D2_T,OFFSET(U$131,,-$C203+1),0),),-IFERROR(ISPMT(D2_I/12,$C203-1,D2_T,OFFSET(U$131,,-$C203+1)),)))</f>
        <v>0</v>
      </c>
      <c r="W203" s="548">
        <f ca="1">IF($C203=0,0,IF('Clinic Model'!$P$16="Annuity",-IFERROR(IPMT(D2_I/12,$C203,D2_T,OFFSET(V$131,,-$C203+1),0),),-IFERROR(ISPMT(D2_I/12,$C203-1,D2_T,OFFSET(V$131,,-$C203+1)),)))</f>
        <v>0</v>
      </c>
      <c r="X203" s="548">
        <f ca="1">IF($C203=0,0,IF('Clinic Model'!$P$16="Annuity",-IFERROR(IPMT(D2_I/12,$C203,D2_T,OFFSET(W$131,,-$C203+1),0),),-IFERROR(ISPMT(D2_I/12,$C203-1,D2_T,OFFSET(W$131,,-$C203+1)),)))</f>
        <v>0</v>
      </c>
      <c r="Y203" s="548">
        <f ca="1">IF($C203=0,0,IF('Clinic Model'!$P$16="Annuity",-IFERROR(IPMT(D2_I/12,$C203,D2_T,OFFSET(X$131,,-$C203+1),0),),-IFERROR(ISPMT(D2_I/12,$C203-1,D2_T,OFFSET(X$131,,-$C203+1)),)))</f>
        <v>0</v>
      </c>
      <c r="Z203" s="548">
        <f ca="1">IF($C203=0,0,IF('Clinic Model'!$P$16="Annuity",-IFERROR(IPMT(D2_I/12,$C203,D2_T,OFFSET(Y$131,,-$C203+1),0),),-IFERROR(ISPMT(D2_I/12,$C203-1,D2_T,OFFSET(Y$131,,-$C203+1)),)))</f>
        <v>0</v>
      </c>
      <c r="AA203" s="548">
        <f ca="1">IF($C203=0,0,IF('Clinic Model'!$P$16="Annuity",-IFERROR(IPMT(D2_I/12,$C203,D2_T,OFFSET(Z$131,,-$C203+1),0),),-IFERROR(ISPMT(D2_I/12,$C203-1,D2_T,OFFSET(Z$131,,-$C203+1)),)))</f>
        <v>0</v>
      </c>
      <c r="AB203" s="548">
        <f ca="1">IF($C203=0,0,IF('Clinic Model'!$P$16="Annuity",-IFERROR(IPMT(D2_I/12,$C203,D2_T,OFFSET(AA$131,,-$C203+1),0),),-IFERROR(ISPMT(D2_I/12,$C203-1,D2_T,OFFSET(AA$131,,-$C203+1)),)))</f>
        <v>0</v>
      </c>
      <c r="AC203" s="548">
        <f ca="1">IF($C203=0,0,IF('Clinic Model'!$P$16="Annuity",-IFERROR(IPMT(D2_I/12,$C203,D2_T,OFFSET(AB$131,,-$C203+1),0),),-IFERROR(ISPMT(D2_I/12,$C203-1,D2_T,OFFSET(AB$131,,-$C203+1)),)))</f>
        <v>0</v>
      </c>
      <c r="AD203" s="548">
        <f ca="1">IF($C203=0,0,IF('Clinic Model'!$P$16="Annuity",-IFERROR(IPMT(D2_I/12,$C203,D2_T,OFFSET(AC$131,,-$C203+1),0),),-IFERROR(ISPMT(D2_I/12,$C203-1,D2_T,OFFSET(AC$131,,-$C203+1)),)))</f>
        <v>0</v>
      </c>
      <c r="AE203" s="548">
        <f ca="1">IF($C203=0,0,IF('Clinic Model'!$P$16="Annuity",-IFERROR(IPMT(D2_I/12,$C203,D2_T,OFFSET(AD$131,,-$C203+1),0),),-IFERROR(ISPMT(D2_I/12,$C203-1,D2_T,OFFSET(AD$131,,-$C203+1)),)))</f>
        <v>0</v>
      </c>
      <c r="AF203" s="548">
        <f ca="1">IF($C203=0,0,IF('Clinic Model'!$P$16="Annuity",-IFERROR(IPMT(D2_I/12,$C203,D2_T,OFFSET(AE$131,,-$C203+1),0),),-IFERROR(ISPMT(D2_I/12,$C203-1,D2_T,OFFSET(AE$131,,-$C203+1)),)))</f>
        <v>0</v>
      </c>
      <c r="AG203" s="548">
        <f ca="1">IF($C203=0,0,IF('Clinic Model'!$P$16="Annuity",-IFERROR(IPMT(D2_I/12,$C203,D2_T,OFFSET(AF$131,,-$C203+1),0),),-IFERROR(ISPMT(D2_I/12,$C203-1,D2_T,OFFSET(AF$131,,-$C203+1)),)))</f>
        <v>0</v>
      </c>
      <c r="AH203" s="548">
        <f ca="1">IF($C203=0,0,IF('Clinic Model'!$P$16="Annuity",-IFERROR(IPMT(D2_I/12,$C203,D2_T,OFFSET(AG$131,,-$C203+1),0),),-IFERROR(ISPMT(D2_I/12,$C203-1,D2_T,OFFSET(AG$131,,-$C203+1)),)))</f>
        <v>0</v>
      </c>
      <c r="AI203" s="548">
        <f ca="1">IF($C203=0,0,IF('Clinic Model'!$P$16="Annuity",-IFERROR(IPMT(D2_I/12,$C203,D2_T,OFFSET(AH$131,,-$C203+1),0),),-IFERROR(ISPMT(D2_I/12,$C203-1,D2_T,OFFSET(AH$131,,-$C203+1)),)))</f>
        <v>0</v>
      </c>
      <c r="AJ203" s="548">
        <f ca="1">IF($C203=0,0,IF('Clinic Model'!$P$16="Annuity",-IFERROR(IPMT(D2_I/12,$C203,D2_T,OFFSET(AI$131,,-$C203+1),0),),-IFERROR(ISPMT(D2_I/12,$C203-1,D2_T,OFFSET(AI$131,,-$C203+1)),)))</f>
        <v>0</v>
      </c>
      <c r="AK203" s="548">
        <f ca="1">IF($C203=0,0,IF('Clinic Model'!$P$16="Annuity",-IFERROR(IPMT(D2_I/12,$C203,D2_T,OFFSET(AJ$131,,-$C203+1),0),),-IFERROR(ISPMT(D2_I/12,$C203-1,D2_T,OFFSET(AJ$131,,-$C203+1)),)))</f>
        <v>0</v>
      </c>
      <c r="AL203" s="548">
        <f ca="1">IF($C203=0,0,IF('Clinic Model'!$P$16="Annuity",-IFERROR(IPMT(D2_I/12,$C203,D2_T,OFFSET(AK$131,,-$C203+1),0),),-IFERROR(ISPMT(D2_I/12,$C203-1,D2_T,OFFSET(AK$131,,-$C203+1)),)))</f>
        <v>0</v>
      </c>
      <c r="AM203" s="548">
        <f ca="1">IF($C203=0,0,IF('Clinic Model'!$P$16="Annuity",-IFERROR(IPMT(D2_I/12,$C203,D2_T,OFFSET(AL$131,,-$C203+1),0),),-IFERROR(ISPMT(D2_I/12,$C203-1,D2_T,OFFSET(AL$131,,-$C203+1)),)))</f>
        <v>0</v>
      </c>
      <c r="AN203" s="548">
        <f ca="1">IF($C203=0,0,IF('Clinic Model'!$P$16="Annuity",-IFERROR(IPMT(D2_I/12,$C203,D2_T,OFFSET(AM$131,,-$C203+1),0),),-IFERROR(ISPMT(D2_I/12,$C203-1,D2_T,OFFSET(AM$131,,-$C203+1)),)))</f>
        <v>0</v>
      </c>
      <c r="AO203" s="548">
        <f ca="1">IF($C203=0,0,IF('Clinic Model'!$P$16="Annuity",-IFERROR(IPMT(D2_I/12,$C203,D2_T,OFFSET(AN$131,,-$C203+1),0),),-IFERROR(ISPMT(D2_I/12,$C203-1,D2_T,OFFSET(AN$131,,-$C203+1)),)))</f>
        <v>0</v>
      </c>
      <c r="AP203" s="548">
        <f ca="1">IF($C203=0,0,IF('Clinic Model'!$P$16="Annuity",-IFERROR(IPMT(D2_I/12,$C203,D2_T,OFFSET(AO$131,,-$C203+1),0),),-IFERROR(ISPMT(D2_I/12,$C203-1,D2_T,OFFSET(AO$131,,-$C203+1)),)))</f>
        <v>0</v>
      </c>
      <c r="AQ203" s="548">
        <f ca="1">IF($C203=0,0,IF('Clinic Model'!$P$16="Annuity",-IFERROR(IPMT(D2_I/12,$C203,D2_T,OFFSET(AP$131,,-$C203+1),0),),-IFERROR(ISPMT(D2_I/12,$C203-1,D2_T,OFFSET(AP$131,,-$C203+1)),)))</f>
        <v>0</v>
      </c>
      <c r="AR203" s="548">
        <f ca="1">IF($C203=0,0,IF('Clinic Model'!$P$16="Annuity",-IFERROR(IPMT(D2_I/12,$C203,D2_T,OFFSET(AQ$131,,-$C203+1),0),),-IFERROR(ISPMT(D2_I/12,$C203-1,D2_T,OFFSET(AQ$131,,-$C203+1)),)))</f>
        <v>0</v>
      </c>
      <c r="AS203" s="548">
        <f ca="1">IF($C203=0,0,IF('Clinic Model'!$P$16="Annuity",-IFERROR(IPMT(D2_I/12,$C203,D2_T,OFFSET(AR$131,,-$C203+1),0),),-IFERROR(ISPMT(D2_I/12,$C203-1,D2_T,OFFSET(AR$131,,-$C203+1)),)))</f>
        <v>0</v>
      </c>
      <c r="AT203" s="548">
        <f ca="1">IF($C203=0,0,IF('Clinic Model'!$P$16="Annuity",-IFERROR(IPMT(D2_I/12,$C203,D2_T,OFFSET(AS$131,,-$C203+1),0),),-IFERROR(ISPMT(D2_I/12,$C203-1,D2_T,OFFSET(AS$131,,-$C203+1)),)))</f>
        <v>0</v>
      </c>
      <c r="AU203" s="548">
        <f ca="1">IF($C203=0,0,IF('Clinic Model'!$P$16="Annuity",-IFERROR(IPMT(D2_I/12,$C203,D2_T,OFFSET(AT$131,,-$C203+1),0),),-IFERROR(ISPMT(D2_I/12,$C203-1,D2_T,OFFSET(AT$131,,-$C203+1)),)))</f>
        <v>0</v>
      </c>
      <c r="AV203" s="548">
        <f ca="1">IF($C203=0,0,IF('Clinic Model'!$P$16="Annuity",-IFERROR(IPMT(D2_I/12,$C203,D2_T,OFFSET(AU$131,,-$C203+1),0),),-IFERROR(ISPMT(D2_I/12,$C203-1,D2_T,OFFSET(AU$131,,-$C203+1)),)))</f>
        <v>0</v>
      </c>
      <c r="AW203" s="548">
        <f ca="1">IF($C203=0,0,IF('Clinic Model'!$P$16="Annuity",-IFERROR(IPMT(D2_I/12,$C203,D2_T,OFFSET(AV$131,,-$C203+1),0),),-IFERROR(ISPMT(D2_I/12,$C203-1,D2_T,OFFSET(AV$131,,-$C203+1)),)))</f>
        <v>0</v>
      </c>
      <c r="AX203" s="548">
        <f ca="1">IF($C203=0,0,IF('Clinic Model'!$P$16="Annuity",-IFERROR(IPMT(D2_I/12,$C203,D2_T,OFFSET(AW$131,,-$C203+1),0),),-IFERROR(ISPMT(D2_I/12,$C203-1,D2_T,OFFSET(AW$131,,-$C203+1)),)))</f>
        <v>0</v>
      </c>
      <c r="AY203" s="548">
        <f ca="1">IF($C203=0,0,IF('Clinic Model'!$P$16="Annuity",-IFERROR(IPMT(D2_I/12,$C203,D2_T,OFFSET(AX$131,,-$C203+1),0),),-IFERROR(ISPMT(D2_I/12,$C203-1,D2_T,OFFSET(AX$131,,-$C203+1)),)))</f>
        <v>0</v>
      </c>
      <c r="AZ203" s="548">
        <f ca="1">IF($C203=0,0,IF('Clinic Model'!$P$16="Annuity",-IFERROR(IPMT(D2_I/12,$C203,D2_T,OFFSET(AY$131,,-$C203+1),0),),-IFERROR(ISPMT(D2_I/12,$C203-1,D2_T,OFFSET(AY$131,,-$C203+1)),)))</f>
        <v>0</v>
      </c>
      <c r="BA203" s="548">
        <f ca="1">IF($C203=0,0,IF('Clinic Model'!$P$16="Annuity",-IFERROR(IPMT(D2_I/12,$C203,D2_T,OFFSET(AZ$131,,-$C203+1),0),),-IFERROR(ISPMT(D2_I/12,$C203-1,D2_T,OFFSET(AZ$131,,-$C203+1)),)))</f>
        <v>0</v>
      </c>
      <c r="BB203" s="548">
        <f ca="1">IF($C203=0,0,IF('Clinic Model'!$P$16="Annuity",-IFERROR(IPMT(D2_I/12,$C203,D2_T,OFFSET(BA$131,,-$C203+1),0),),-IFERROR(ISPMT(D2_I/12,$C203-1,D2_T,OFFSET(BA$131,,-$C203+1)),)))</f>
        <v>0</v>
      </c>
      <c r="BC203" s="548">
        <f ca="1">IF($C203=0,0,IF('Clinic Model'!$P$16="Annuity",-IFERROR(IPMT(D2_I/12,$C203,D2_T,OFFSET(BB$131,,-$C203+1),0),),-IFERROR(ISPMT(D2_I/12,$C203-1,D2_T,OFFSET(BB$131,,-$C203+1)),)))</f>
        <v>0</v>
      </c>
      <c r="BD203" s="548">
        <f ca="1">IF($C203=0,0,IF('Clinic Model'!$P$16="Annuity",-IFERROR(IPMT(D2_I/12,$C203,D2_T,OFFSET(BC$131,,-$C203+1),0),),-IFERROR(ISPMT(D2_I/12,$C203-1,D2_T,OFFSET(BC$131,,-$C203+1)),)))</f>
        <v>0</v>
      </c>
      <c r="BE203" s="548">
        <f ca="1">IF($C203=0,0,IF('Clinic Model'!$P$16="Annuity",-IFERROR(IPMT(D2_I/12,$C203,D2_T,OFFSET(BD$131,,-$C203+1),0),),-IFERROR(ISPMT(D2_I/12,$C203-1,D2_T,OFFSET(BD$131,,-$C203+1)),)))</f>
        <v>0</v>
      </c>
      <c r="BF203" s="548">
        <f ca="1">IF($C203=0,0,IF('Clinic Model'!$P$16="Annuity",-IFERROR(IPMT(D2_I/12,$C203,D2_T,OFFSET(BE$131,,-$C203+1),0),),-IFERROR(ISPMT(D2_I/12,$C203-1,D2_T,OFFSET(BE$131,,-$C203+1)),)))</f>
        <v>0</v>
      </c>
      <c r="BG203" s="548">
        <f ca="1">IF($C203=0,0,IF('Clinic Model'!$P$16="Annuity",-IFERROR(IPMT(D2_I/12,$C203,D2_T,OFFSET(BF$131,,-$C203+1),0),),-IFERROR(ISPMT(D2_I/12,$C203-1,D2_T,OFFSET(BF$131,,-$C203+1)),)))</f>
        <v>0</v>
      </c>
      <c r="BH203" s="548">
        <f ca="1">IF($C203=0,0,IF('Clinic Model'!$P$16="Annuity",-IFERROR(IPMT(D2_I/12,$C203,D2_T,OFFSET(BG$131,,-$C203+1),0),),-IFERROR(ISPMT(D2_I/12,$C203-1,D2_T,OFFSET(BG$131,,-$C203+1)),)))</f>
        <v>0</v>
      </c>
      <c r="BI203" s="548">
        <f ca="1">IF($C203=0,0,IF('Clinic Model'!$P$16="Annuity",-IFERROR(IPMT(D2_I/12,$C203,D2_T,OFFSET(BH$131,,-$C203+1),0),),-IFERROR(ISPMT(D2_I/12,$C203-1,D2_T,OFFSET(BH$131,,-$C203+1)),)))</f>
        <v>0</v>
      </c>
      <c r="BJ203" s="548">
        <f ca="1">IF($C203=0,0,IF('Clinic Model'!$P$16="Annuity",-IFERROR(IPMT(D2_I/12,$C203,D2_T,OFFSET(BI$131,,-$C203+1),0),),-IFERROR(ISPMT(D2_I/12,$C203-1,D2_T,OFFSET(BI$131,,-$C203+1)),)))</f>
        <v>0</v>
      </c>
      <c r="BK203" s="548">
        <f ca="1">IF($C203=0,0,IF('Clinic Model'!$P$16="Annuity",-IFERROR(IPMT(D2_I/12,$C203,D2_T,OFFSET(BJ$131,,-$C203+1),0),),-IFERROR(ISPMT(D2_I/12,$C203-1,D2_T,OFFSET(BJ$131,,-$C203+1)),)))</f>
        <v>0</v>
      </c>
      <c r="BL203" s="548">
        <f ca="1">IF($C203=0,0,IF('Clinic Model'!$P$16="Annuity",-IFERROR(IPMT(D2_I/12,$C203,D2_T,OFFSET(BK$131,,-$C203+1),0),),-IFERROR(ISPMT(D2_I/12,$C203-1,D2_T,OFFSET(BK$131,,-$C203+1)),)))</f>
        <v>0</v>
      </c>
    </row>
    <row r="204" spans="1:64" ht="10.5" hidden="1" customHeight="1" outlineLevel="1" x14ac:dyDescent="0.3">
      <c r="A204" s="105"/>
      <c r="B204" s="504"/>
      <c r="C204" s="105">
        <f t="shared" si="16"/>
        <v>0</v>
      </c>
      <c r="E204" s="548">
        <f ca="1">IF($C204=0,0,IF('Clinic Model'!$P$16="Annuity",-IFERROR(IPMT(D2_I/12,$C204,D2_T,OFFSET(D$131,,-$C204+1),0),),-IFERROR(ISPMT(D2_I/12,$C204-1,D2_T,OFFSET(D$131,,-$C204+1)),)))</f>
        <v>0</v>
      </c>
      <c r="F204" s="548">
        <f ca="1">IF($C204=0,0,IF('Clinic Model'!$P$16="Annuity",-IFERROR(IPMT(D2_I/12,$C204,D2_T,OFFSET(E$131,,-$C204+1),0),),-IFERROR(ISPMT(D2_I/12,$C204-1,D2_T,OFFSET(E$131,,-$C204+1)),)))</f>
        <v>0</v>
      </c>
      <c r="G204" s="548">
        <f ca="1">IF($C204=0,0,IF('Clinic Model'!$P$16="Annuity",-IFERROR(IPMT(D2_I/12,$C204,D2_T,OFFSET(F$131,,-$C204+1),0),),-IFERROR(ISPMT(D2_I/12,$C204-1,D2_T,OFFSET(F$131,,-$C204+1)),)))</f>
        <v>0</v>
      </c>
      <c r="H204" s="548">
        <f ca="1">IF($C204=0,0,IF('Clinic Model'!$P$16="Annuity",-IFERROR(IPMT(D2_I/12,$C204,D2_T,OFFSET(G$131,,-$C204+1),0),),-IFERROR(ISPMT(D2_I/12,$C204-1,D2_T,OFFSET(G$131,,-$C204+1)),)))</f>
        <v>0</v>
      </c>
      <c r="I204" s="548">
        <f ca="1">IF($C204=0,0,IF('Clinic Model'!$P$16="Annuity",-IFERROR(IPMT(D2_I/12,$C204,D2_T,OFFSET(H$131,,-$C204+1),0),),-IFERROR(ISPMT(D2_I/12,$C204-1,D2_T,OFFSET(H$131,,-$C204+1)),)))</f>
        <v>0</v>
      </c>
      <c r="J204" s="548">
        <f ca="1">IF($C204=0,0,IF('Clinic Model'!$P$16="Annuity",-IFERROR(IPMT(D2_I/12,$C204,D2_T,OFFSET(I$131,,-$C204+1),0),),-IFERROR(ISPMT(D2_I/12,$C204-1,D2_T,OFFSET(I$131,,-$C204+1)),)))</f>
        <v>0</v>
      </c>
      <c r="K204" s="548">
        <f ca="1">IF($C204=0,0,IF('Clinic Model'!$P$16="Annuity",-IFERROR(IPMT(D2_I/12,$C204,D2_T,OFFSET(J$131,,-$C204+1),0),),-IFERROR(ISPMT(D2_I/12,$C204-1,D2_T,OFFSET(J$131,,-$C204+1)),)))</f>
        <v>0</v>
      </c>
      <c r="L204" s="548">
        <f ca="1">IF($C204=0,0,IF('Clinic Model'!$P$16="Annuity",-IFERROR(IPMT(D2_I/12,$C204,D2_T,OFFSET(K$131,,-$C204+1),0),),-IFERROR(ISPMT(D2_I/12,$C204-1,D2_T,OFFSET(K$131,,-$C204+1)),)))</f>
        <v>0</v>
      </c>
      <c r="M204" s="548">
        <f ca="1">IF($C204=0,0,IF('Clinic Model'!$P$16="Annuity",-IFERROR(IPMT(D2_I/12,$C204,D2_T,OFFSET(L$131,,-$C204+1),0),),-IFERROR(ISPMT(D2_I/12,$C204-1,D2_T,OFFSET(L$131,,-$C204+1)),)))</f>
        <v>0</v>
      </c>
      <c r="N204" s="548">
        <f ca="1">IF($C204=0,0,IF('Clinic Model'!$P$16="Annuity",-IFERROR(IPMT(D2_I/12,$C204,D2_T,OFFSET(M$131,,-$C204+1),0),),-IFERROR(ISPMT(D2_I/12,$C204-1,D2_T,OFFSET(M$131,,-$C204+1)),)))</f>
        <v>0</v>
      </c>
      <c r="O204" s="548">
        <f ca="1">IF($C204=0,0,IF('Clinic Model'!$P$16="Annuity",-IFERROR(IPMT(D2_I/12,$C204,D2_T,OFFSET(N$131,,-$C204+1),0),),-IFERROR(ISPMT(D2_I/12,$C204-1,D2_T,OFFSET(N$131,,-$C204+1)),)))</f>
        <v>0</v>
      </c>
      <c r="P204" s="548">
        <f ca="1">IF($C204=0,0,IF('Clinic Model'!$P$16="Annuity",-IFERROR(IPMT(D2_I/12,$C204,D2_T,OFFSET(O$131,,-$C204+1),0),),-IFERROR(ISPMT(D2_I/12,$C204-1,D2_T,OFFSET(O$131,,-$C204+1)),)))</f>
        <v>0</v>
      </c>
      <c r="Q204" s="548">
        <f ca="1">IF($C204=0,0,IF('Clinic Model'!$P$16="Annuity",-IFERROR(IPMT(D2_I/12,$C204,D2_T,OFFSET(P$131,,-$C204+1),0),),-IFERROR(ISPMT(D2_I/12,$C204-1,D2_T,OFFSET(P$131,,-$C204+1)),)))</f>
        <v>0</v>
      </c>
      <c r="R204" s="548">
        <f ca="1">IF($C204=0,0,IF('Clinic Model'!$P$16="Annuity",-IFERROR(IPMT(D2_I/12,$C204,D2_T,OFFSET(Q$131,,-$C204+1),0),),-IFERROR(ISPMT(D2_I/12,$C204-1,D2_T,OFFSET(Q$131,,-$C204+1)),)))</f>
        <v>0</v>
      </c>
      <c r="S204" s="548">
        <f ca="1">IF($C204=0,0,IF('Clinic Model'!$P$16="Annuity",-IFERROR(IPMT(D2_I/12,$C204,D2_T,OFFSET(R$131,,-$C204+1),0),),-IFERROR(ISPMT(D2_I/12,$C204-1,D2_T,OFFSET(R$131,,-$C204+1)),)))</f>
        <v>0</v>
      </c>
      <c r="T204" s="548">
        <f ca="1">IF($C204=0,0,IF('Clinic Model'!$P$16="Annuity",-IFERROR(IPMT(D2_I/12,$C204,D2_T,OFFSET(S$131,,-$C204+1),0),),-IFERROR(ISPMT(D2_I/12,$C204-1,D2_T,OFFSET(S$131,,-$C204+1)),)))</f>
        <v>0</v>
      </c>
      <c r="U204" s="548">
        <f ca="1">IF($C204=0,0,IF('Clinic Model'!$P$16="Annuity",-IFERROR(IPMT(D2_I/12,$C204,D2_T,OFFSET(T$131,,-$C204+1),0),),-IFERROR(ISPMT(D2_I/12,$C204-1,D2_T,OFFSET(T$131,,-$C204+1)),)))</f>
        <v>0</v>
      </c>
      <c r="V204" s="548">
        <f ca="1">IF($C204=0,0,IF('Clinic Model'!$P$16="Annuity",-IFERROR(IPMT(D2_I/12,$C204,D2_T,OFFSET(U$131,,-$C204+1),0),),-IFERROR(ISPMT(D2_I/12,$C204-1,D2_T,OFFSET(U$131,,-$C204+1)),)))</f>
        <v>0</v>
      </c>
      <c r="W204" s="548">
        <f ca="1">IF($C204=0,0,IF('Clinic Model'!$P$16="Annuity",-IFERROR(IPMT(D2_I/12,$C204,D2_T,OFFSET(V$131,,-$C204+1),0),),-IFERROR(ISPMT(D2_I/12,$C204-1,D2_T,OFFSET(V$131,,-$C204+1)),)))</f>
        <v>0</v>
      </c>
      <c r="X204" s="548">
        <f ca="1">IF($C204=0,0,IF('Clinic Model'!$P$16="Annuity",-IFERROR(IPMT(D2_I/12,$C204,D2_T,OFFSET(W$131,,-$C204+1),0),),-IFERROR(ISPMT(D2_I/12,$C204-1,D2_T,OFFSET(W$131,,-$C204+1)),)))</f>
        <v>0</v>
      </c>
      <c r="Y204" s="548">
        <f ca="1">IF($C204=0,0,IF('Clinic Model'!$P$16="Annuity",-IFERROR(IPMT(D2_I/12,$C204,D2_T,OFFSET(X$131,,-$C204+1),0),),-IFERROR(ISPMT(D2_I/12,$C204-1,D2_T,OFFSET(X$131,,-$C204+1)),)))</f>
        <v>0</v>
      </c>
      <c r="Z204" s="548">
        <f ca="1">IF($C204=0,0,IF('Clinic Model'!$P$16="Annuity",-IFERROR(IPMT(D2_I/12,$C204,D2_T,OFFSET(Y$131,,-$C204+1),0),),-IFERROR(ISPMT(D2_I/12,$C204-1,D2_T,OFFSET(Y$131,,-$C204+1)),)))</f>
        <v>0</v>
      </c>
      <c r="AA204" s="548">
        <f ca="1">IF($C204=0,0,IF('Clinic Model'!$P$16="Annuity",-IFERROR(IPMT(D2_I/12,$C204,D2_T,OFFSET(Z$131,,-$C204+1),0),),-IFERROR(ISPMT(D2_I/12,$C204-1,D2_T,OFFSET(Z$131,,-$C204+1)),)))</f>
        <v>0</v>
      </c>
      <c r="AB204" s="548">
        <f ca="1">IF($C204=0,0,IF('Clinic Model'!$P$16="Annuity",-IFERROR(IPMT(D2_I/12,$C204,D2_T,OFFSET(AA$131,,-$C204+1),0),),-IFERROR(ISPMT(D2_I/12,$C204-1,D2_T,OFFSET(AA$131,,-$C204+1)),)))</f>
        <v>0</v>
      </c>
      <c r="AC204" s="548">
        <f ca="1">IF($C204=0,0,IF('Clinic Model'!$P$16="Annuity",-IFERROR(IPMT(D2_I/12,$C204,D2_T,OFFSET(AB$131,,-$C204+1),0),),-IFERROR(ISPMT(D2_I/12,$C204-1,D2_T,OFFSET(AB$131,,-$C204+1)),)))</f>
        <v>0</v>
      </c>
      <c r="AD204" s="548">
        <f ca="1">IF($C204=0,0,IF('Clinic Model'!$P$16="Annuity",-IFERROR(IPMT(D2_I/12,$C204,D2_T,OFFSET(AC$131,,-$C204+1),0),),-IFERROR(ISPMT(D2_I/12,$C204-1,D2_T,OFFSET(AC$131,,-$C204+1)),)))</f>
        <v>0</v>
      </c>
      <c r="AE204" s="548">
        <f ca="1">IF($C204=0,0,IF('Clinic Model'!$P$16="Annuity",-IFERROR(IPMT(D2_I/12,$C204,D2_T,OFFSET(AD$131,,-$C204+1),0),),-IFERROR(ISPMT(D2_I/12,$C204-1,D2_T,OFFSET(AD$131,,-$C204+1)),)))</f>
        <v>0</v>
      </c>
      <c r="AF204" s="548">
        <f ca="1">IF($C204=0,0,IF('Clinic Model'!$P$16="Annuity",-IFERROR(IPMT(D2_I/12,$C204,D2_T,OFFSET(AE$131,,-$C204+1),0),),-IFERROR(ISPMT(D2_I/12,$C204-1,D2_T,OFFSET(AE$131,,-$C204+1)),)))</f>
        <v>0</v>
      </c>
      <c r="AG204" s="548">
        <f ca="1">IF($C204=0,0,IF('Clinic Model'!$P$16="Annuity",-IFERROR(IPMT(D2_I/12,$C204,D2_T,OFFSET(AF$131,,-$C204+1),0),),-IFERROR(ISPMT(D2_I/12,$C204-1,D2_T,OFFSET(AF$131,,-$C204+1)),)))</f>
        <v>0</v>
      </c>
      <c r="AH204" s="548">
        <f ca="1">IF($C204=0,0,IF('Clinic Model'!$P$16="Annuity",-IFERROR(IPMT(D2_I/12,$C204,D2_T,OFFSET(AG$131,,-$C204+1),0),),-IFERROR(ISPMT(D2_I/12,$C204-1,D2_T,OFFSET(AG$131,,-$C204+1)),)))</f>
        <v>0</v>
      </c>
      <c r="AI204" s="548">
        <f ca="1">IF($C204=0,0,IF('Clinic Model'!$P$16="Annuity",-IFERROR(IPMT(D2_I/12,$C204,D2_T,OFFSET(AH$131,,-$C204+1),0),),-IFERROR(ISPMT(D2_I/12,$C204-1,D2_T,OFFSET(AH$131,,-$C204+1)),)))</f>
        <v>0</v>
      </c>
      <c r="AJ204" s="548">
        <f ca="1">IF($C204=0,0,IF('Clinic Model'!$P$16="Annuity",-IFERROR(IPMT(D2_I/12,$C204,D2_T,OFFSET(AI$131,,-$C204+1),0),),-IFERROR(ISPMT(D2_I/12,$C204-1,D2_T,OFFSET(AI$131,,-$C204+1)),)))</f>
        <v>0</v>
      </c>
      <c r="AK204" s="548">
        <f ca="1">IF($C204=0,0,IF('Clinic Model'!$P$16="Annuity",-IFERROR(IPMT(D2_I/12,$C204,D2_T,OFFSET(AJ$131,,-$C204+1),0),),-IFERROR(ISPMT(D2_I/12,$C204-1,D2_T,OFFSET(AJ$131,,-$C204+1)),)))</f>
        <v>0</v>
      </c>
      <c r="AL204" s="548">
        <f ca="1">IF($C204=0,0,IF('Clinic Model'!$P$16="Annuity",-IFERROR(IPMT(D2_I/12,$C204,D2_T,OFFSET(AK$131,,-$C204+1),0),),-IFERROR(ISPMT(D2_I/12,$C204-1,D2_T,OFFSET(AK$131,,-$C204+1)),)))</f>
        <v>0</v>
      </c>
      <c r="AM204" s="548">
        <f ca="1">IF($C204=0,0,IF('Clinic Model'!$P$16="Annuity",-IFERROR(IPMT(D2_I/12,$C204,D2_T,OFFSET(AL$131,,-$C204+1),0),),-IFERROR(ISPMT(D2_I/12,$C204-1,D2_T,OFFSET(AL$131,,-$C204+1)),)))</f>
        <v>0</v>
      </c>
      <c r="AN204" s="548">
        <f ca="1">IF($C204=0,0,IF('Clinic Model'!$P$16="Annuity",-IFERROR(IPMT(D2_I/12,$C204,D2_T,OFFSET(AM$131,,-$C204+1),0),),-IFERROR(ISPMT(D2_I/12,$C204-1,D2_T,OFFSET(AM$131,,-$C204+1)),)))</f>
        <v>0</v>
      </c>
      <c r="AO204" s="548">
        <f ca="1">IF($C204=0,0,IF('Clinic Model'!$P$16="Annuity",-IFERROR(IPMT(D2_I/12,$C204,D2_T,OFFSET(AN$131,,-$C204+1),0),),-IFERROR(ISPMT(D2_I/12,$C204-1,D2_T,OFFSET(AN$131,,-$C204+1)),)))</f>
        <v>0</v>
      </c>
      <c r="AP204" s="548">
        <f ca="1">IF($C204=0,0,IF('Clinic Model'!$P$16="Annuity",-IFERROR(IPMT(D2_I/12,$C204,D2_T,OFFSET(AO$131,,-$C204+1),0),),-IFERROR(ISPMT(D2_I/12,$C204-1,D2_T,OFFSET(AO$131,,-$C204+1)),)))</f>
        <v>0</v>
      </c>
      <c r="AQ204" s="548">
        <f ca="1">IF($C204=0,0,IF('Clinic Model'!$P$16="Annuity",-IFERROR(IPMT(D2_I/12,$C204,D2_T,OFFSET(AP$131,,-$C204+1),0),),-IFERROR(ISPMT(D2_I/12,$C204-1,D2_T,OFFSET(AP$131,,-$C204+1)),)))</f>
        <v>0</v>
      </c>
      <c r="AR204" s="548">
        <f ca="1">IF($C204=0,0,IF('Clinic Model'!$P$16="Annuity",-IFERROR(IPMT(D2_I/12,$C204,D2_T,OFFSET(AQ$131,,-$C204+1),0),),-IFERROR(ISPMT(D2_I/12,$C204-1,D2_T,OFFSET(AQ$131,,-$C204+1)),)))</f>
        <v>0</v>
      </c>
      <c r="AS204" s="548">
        <f ca="1">IF($C204=0,0,IF('Clinic Model'!$P$16="Annuity",-IFERROR(IPMT(D2_I/12,$C204,D2_T,OFFSET(AR$131,,-$C204+1),0),),-IFERROR(ISPMT(D2_I/12,$C204-1,D2_T,OFFSET(AR$131,,-$C204+1)),)))</f>
        <v>0</v>
      </c>
      <c r="AT204" s="548">
        <f ca="1">IF($C204=0,0,IF('Clinic Model'!$P$16="Annuity",-IFERROR(IPMT(D2_I/12,$C204,D2_T,OFFSET(AS$131,,-$C204+1),0),),-IFERROR(ISPMT(D2_I/12,$C204-1,D2_T,OFFSET(AS$131,,-$C204+1)),)))</f>
        <v>0</v>
      </c>
      <c r="AU204" s="548">
        <f ca="1">IF($C204=0,0,IF('Clinic Model'!$P$16="Annuity",-IFERROR(IPMT(D2_I/12,$C204,D2_T,OFFSET(AT$131,,-$C204+1),0),),-IFERROR(ISPMT(D2_I/12,$C204-1,D2_T,OFFSET(AT$131,,-$C204+1)),)))</f>
        <v>0</v>
      </c>
      <c r="AV204" s="548">
        <f ca="1">IF($C204=0,0,IF('Clinic Model'!$P$16="Annuity",-IFERROR(IPMT(D2_I/12,$C204,D2_T,OFFSET(AU$131,,-$C204+1),0),),-IFERROR(ISPMT(D2_I/12,$C204-1,D2_T,OFFSET(AU$131,,-$C204+1)),)))</f>
        <v>0</v>
      </c>
      <c r="AW204" s="548">
        <f ca="1">IF($C204=0,0,IF('Clinic Model'!$P$16="Annuity",-IFERROR(IPMT(D2_I/12,$C204,D2_T,OFFSET(AV$131,,-$C204+1),0),),-IFERROR(ISPMT(D2_I/12,$C204-1,D2_T,OFFSET(AV$131,,-$C204+1)),)))</f>
        <v>0</v>
      </c>
      <c r="AX204" s="548">
        <f ca="1">IF($C204=0,0,IF('Clinic Model'!$P$16="Annuity",-IFERROR(IPMT(D2_I/12,$C204,D2_T,OFFSET(AW$131,,-$C204+1),0),),-IFERROR(ISPMT(D2_I/12,$C204-1,D2_T,OFFSET(AW$131,,-$C204+1)),)))</f>
        <v>0</v>
      </c>
      <c r="AY204" s="548">
        <f ca="1">IF($C204=0,0,IF('Clinic Model'!$P$16="Annuity",-IFERROR(IPMT(D2_I/12,$C204,D2_T,OFFSET(AX$131,,-$C204+1),0),),-IFERROR(ISPMT(D2_I/12,$C204-1,D2_T,OFFSET(AX$131,,-$C204+1)),)))</f>
        <v>0</v>
      </c>
      <c r="AZ204" s="548">
        <f ca="1">IF($C204=0,0,IF('Clinic Model'!$P$16="Annuity",-IFERROR(IPMT(D2_I/12,$C204,D2_T,OFFSET(AY$131,,-$C204+1),0),),-IFERROR(ISPMT(D2_I/12,$C204-1,D2_T,OFFSET(AY$131,,-$C204+1)),)))</f>
        <v>0</v>
      </c>
      <c r="BA204" s="548">
        <f ca="1">IF($C204=0,0,IF('Clinic Model'!$P$16="Annuity",-IFERROR(IPMT(D2_I/12,$C204,D2_T,OFFSET(AZ$131,,-$C204+1),0),),-IFERROR(ISPMT(D2_I/12,$C204-1,D2_T,OFFSET(AZ$131,,-$C204+1)),)))</f>
        <v>0</v>
      </c>
      <c r="BB204" s="548">
        <f ca="1">IF($C204=0,0,IF('Clinic Model'!$P$16="Annuity",-IFERROR(IPMT(D2_I/12,$C204,D2_T,OFFSET(BA$131,,-$C204+1),0),),-IFERROR(ISPMT(D2_I/12,$C204-1,D2_T,OFFSET(BA$131,,-$C204+1)),)))</f>
        <v>0</v>
      </c>
      <c r="BC204" s="548">
        <f ca="1">IF($C204=0,0,IF('Clinic Model'!$P$16="Annuity",-IFERROR(IPMT(D2_I/12,$C204,D2_T,OFFSET(BB$131,,-$C204+1),0),),-IFERROR(ISPMT(D2_I/12,$C204-1,D2_T,OFFSET(BB$131,,-$C204+1)),)))</f>
        <v>0</v>
      </c>
      <c r="BD204" s="548">
        <f ca="1">IF($C204=0,0,IF('Clinic Model'!$P$16="Annuity",-IFERROR(IPMT(D2_I/12,$C204,D2_T,OFFSET(BC$131,,-$C204+1),0),),-IFERROR(ISPMT(D2_I/12,$C204-1,D2_T,OFFSET(BC$131,,-$C204+1)),)))</f>
        <v>0</v>
      </c>
      <c r="BE204" s="548">
        <f ca="1">IF($C204=0,0,IF('Clinic Model'!$P$16="Annuity",-IFERROR(IPMT(D2_I/12,$C204,D2_T,OFFSET(BD$131,,-$C204+1),0),),-IFERROR(ISPMT(D2_I/12,$C204-1,D2_T,OFFSET(BD$131,,-$C204+1)),)))</f>
        <v>0</v>
      </c>
      <c r="BF204" s="548">
        <f ca="1">IF($C204=0,0,IF('Clinic Model'!$P$16="Annuity",-IFERROR(IPMT(D2_I/12,$C204,D2_T,OFFSET(BE$131,,-$C204+1),0),),-IFERROR(ISPMT(D2_I/12,$C204-1,D2_T,OFFSET(BE$131,,-$C204+1)),)))</f>
        <v>0</v>
      </c>
      <c r="BG204" s="548">
        <f ca="1">IF($C204=0,0,IF('Clinic Model'!$P$16="Annuity",-IFERROR(IPMT(D2_I/12,$C204,D2_T,OFFSET(BF$131,,-$C204+1),0),),-IFERROR(ISPMT(D2_I/12,$C204-1,D2_T,OFFSET(BF$131,,-$C204+1)),)))</f>
        <v>0</v>
      </c>
      <c r="BH204" s="548">
        <f ca="1">IF($C204=0,0,IF('Clinic Model'!$P$16="Annuity",-IFERROR(IPMT(D2_I/12,$C204,D2_T,OFFSET(BG$131,,-$C204+1),0),),-IFERROR(ISPMT(D2_I/12,$C204-1,D2_T,OFFSET(BG$131,,-$C204+1)),)))</f>
        <v>0</v>
      </c>
      <c r="BI204" s="548">
        <f ca="1">IF($C204=0,0,IF('Clinic Model'!$P$16="Annuity",-IFERROR(IPMT(D2_I/12,$C204,D2_T,OFFSET(BH$131,,-$C204+1),0),),-IFERROR(ISPMT(D2_I/12,$C204-1,D2_T,OFFSET(BH$131,,-$C204+1)),)))</f>
        <v>0</v>
      </c>
      <c r="BJ204" s="548">
        <f ca="1">IF($C204=0,0,IF('Clinic Model'!$P$16="Annuity",-IFERROR(IPMT(D2_I/12,$C204,D2_T,OFFSET(BI$131,,-$C204+1),0),),-IFERROR(ISPMT(D2_I/12,$C204-1,D2_T,OFFSET(BI$131,,-$C204+1)),)))</f>
        <v>0</v>
      </c>
      <c r="BK204" s="548">
        <f ca="1">IF($C204=0,0,IF('Clinic Model'!$P$16="Annuity",-IFERROR(IPMT(D2_I/12,$C204,D2_T,OFFSET(BJ$131,,-$C204+1),0),),-IFERROR(ISPMT(D2_I/12,$C204-1,D2_T,OFFSET(BJ$131,,-$C204+1)),)))</f>
        <v>0</v>
      </c>
      <c r="BL204" s="548">
        <f ca="1">IF($C204=0,0,IF('Clinic Model'!$P$16="Annuity",-IFERROR(IPMT(D2_I/12,$C204,D2_T,OFFSET(BK$131,,-$C204+1),0),),-IFERROR(ISPMT(D2_I/12,$C204-1,D2_T,OFFSET(BK$131,,-$C204+1)),)))</f>
        <v>0</v>
      </c>
    </row>
    <row r="205" spans="1:64" ht="10.5" hidden="1" customHeight="1" outlineLevel="1" x14ac:dyDescent="0.3">
      <c r="A205" s="105"/>
      <c r="B205" s="504"/>
      <c r="C205" s="105">
        <f t="shared" si="16"/>
        <v>0</v>
      </c>
      <c r="E205" s="548">
        <f ca="1">IF($C205=0,0,IF('Clinic Model'!$P$16="Annuity",-IFERROR(IPMT(D2_I/12,$C205,D2_T,OFFSET(D$131,,-$C205+1),0),),-IFERROR(ISPMT(D2_I/12,$C205-1,D2_T,OFFSET(D$131,,-$C205+1)),)))</f>
        <v>0</v>
      </c>
      <c r="F205" s="548">
        <f ca="1">IF($C205=0,0,IF('Clinic Model'!$P$16="Annuity",-IFERROR(IPMT(D2_I/12,$C205,D2_T,OFFSET(E$131,,-$C205+1),0),),-IFERROR(ISPMT(D2_I/12,$C205-1,D2_T,OFFSET(E$131,,-$C205+1)),)))</f>
        <v>0</v>
      </c>
      <c r="G205" s="548">
        <f ca="1">IF($C205=0,0,IF('Clinic Model'!$P$16="Annuity",-IFERROR(IPMT(D2_I/12,$C205,D2_T,OFFSET(F$131,,-$C205+1),0),),-IFERROR(ISPMT(D2_I/12,$C205-1,D2_T,OFFSET(F$131,,-$C205+1)),)))</f>
        <v>0</v>
      </c>
      <c r="H205" s="548">
        <f ca="1">IF($C205=0,0,IF('Clinic Model'!$P$16="Annuity",-IFERROR(IPMT(D2_I/12,$C205,D2_T,OFFSET(G$131,,-$C205+1),0),),-IFERROR(ISPMT(D2_I/12,$C205-1,D2_T,OFFSET(G$131,,-$C205+1)),)))</f>
        <v>0</v>
      </c>
      <c r="I205" s="548">
        <f ca="1">IF($C205=0,0,IF('Clinic Model'!$P$16="Annuity",-IFERROR(IPMT(D2_I/12,$C205,D2_T,OFFSET(H$131,,-$C205+1),0),),-IFERROR(ISPMT(D2_I/12,$C205-1,D2_T,OFFSET(H$131,,-$C205+1)),)))</f>
        <v>0</v>
      </c>
      <c r="J205" s="548">
        <f ca="1">IF($C205=0,0,IF('Clinic Model'!$P$16="Annuity",-IFERROR(IPMT(D2_I/12,$C205,D2_T,OFFSET(I$131,,-$C205+1),0),),-IFERROR(ISPMT(D2_I/12,$C205-1,D2_T,OFFSET(I$131,,-$C205+1)),)))</f>
        <v>0</v>
      </c>
      <c r="K205" s="548">
        <f ca="1">IF($C205=0,0,IF('Clinic Model'!$P$16="Annuity",-IFERROR(IPMT(D2_I/12,$C205,D2_T,OFFSET(J$131,,-$C205+1),0),),-IFERROR(ISPMT(D2_I/12,$C205-1,D2_T,OFFSET(J$131,,-$C205+1)),)))</f>
        <v>0</v>
      </c>
      <c r="L205" s="548">
        <f ca="1">IF($C205=0,0,IF('Clinic Model'!$P$16="Annuity",-IFERROR(IPMT(D2_I/12,$C205,D2_T,OFFSET(K$131,,-$C205+1),0),),-IFERROR(ISPMT(D2_I/12,$C205-1,D2_T,OFFSET(K$131,,-$C205+1)),)))</f>
        <v>0</v>
      </c>
      <c r="M205" s="548">
        <f ca="1">IF($C205=0,0,IF('Clinic Model'!$P$16="Annuity",-IFERROR(IPMT(D2_I/12,$C205,D2_T,OFFSET(L$131,,-$C205+1),0),),-IFERROR(ISPMT(D2_I/12,$C205-1,D2_T,OFFSET(L$131,,-$C205+1)),)))</f>
        <v>0</v>
      </c>
      <c r="N205" s="548">
        <f ca="1">IF($C205=0,0,IF('Clinic Model'!$P$16="Annuity",-IFERROR(IPMT(D2_I/12,$C205,D2_T,OFFSET(M$131,,-$C205+1),0),),-IFERROR(ISPMT(D2_I/12,$C205-1,D2_T,OFFSET(M$131,,-$C205+1)),)))</f>
        <v>0</v>
      </c>
      <c r="O205" s="548">
        <f ca="1">IF($C205=0,0,IF('Clinic Model'!$P$16="Annuity",-IFERROR(IPMT(D2_I/12,$C205,D2_T,OFFSET(N$131,,-$C205+1),0),),-IFERROR(ISPMT(D2_I/12,$C205-1,D2_T,OFFSET(N$131,,-$C205+1)),)))</f>
        <v>0</v>
      </c>
      <c r="P205" s="548">
        <f ca="1">IF($C205=0,0,IF('Clinic Model'!$P$16="Annuity",-IFERROR(IPMT(D2_I/12,$C205,D2_T,OFFSET(O$131,,-$C205+1),0),),-IFERROR(ISPMT(D2_I/12,$C205-1,D2_T,OFFSET(O$131,,-$C205+1)),)))</f>
        <v>0</v>
      </c>
      <c r="Q205" s="548">
        <f ca="1">IF($C205=0,0,IF('Clinic Model'!$P$16="Annuity",-IFERROR(IPMT(D2_I/12,$C205,D2_T,OFFSET(P$131,,-$C205+1),0),),-IFERROR(ISPMT(D2_I/12,$C205-1,D2_T,OFFSET(P$131,,-$C205+1)),)))</f>
        <v>0</v>
      </c>
      <c r="R205" s="548">
        <f ca="1">IF($C205=0,0,IF('Clinic Model'!$P$16="Annuity",-IFERROR(IPMT(D2_I/12,$C205,D2_T,OFFSET(Q$131,,-$C205+1),0),),-IFERROR(ISPMT(D2_I/12,$C205-1,D2_T,OFFSET(Q$131,,-$C205+1)),)))</f>
        <v>0</v>
      </c>
      <c r="S205" s="548">
        <f ca="1">IF($C205=0,0,IF('Clinic Model'!$P$16="Annuity",-IFERROR(IPMT(D2_I/12,$C205,D2_T,OFFSET(R$131,,-$C205+1),0),),-IFERROR(ISPMT(D2_I/12,$C205-1,D2_T,OFFSET(R$131,,-$C205+1)),)))</f>
        <v>0</v>
      </c>
      <c r="T205" s="548">
        <f ca="1">IF($C205=0,0,IF('Clinic Model'!$P$16="Annuity",-IFERROR(IPMT(D2_I/12,$C205,D2_T,OFFSET(S$131,,-$C205+1),0),),-IFERROR(ISPMT(D2_I/12,$C205-1,D2_T,OFFSET(S$131,,-$C205+1)),)))</f>
        <v>0</v>
      </c>
      <c r="U205" s="548">
        <f ca="1">IF($C205=0,0,IF('Clinic Model'!$P$16="Annuity",-IFERROR(IPMT(D2_I/12,$C205,D2_T,OFFSET(T$131,,-$C205+1),0),),-IFERROR(ISPMT(D2_I/12,$C205-1,D2_T,OFFSET(T$131,,-$C205+1)),)))</f>
        <v>0</v>
      </c>
      <c r="V205" s="548">
        <f ca="1">IF($C205=0,0,IF('Clinic Model'!$P$16="Annuity",-IFERROR(IPMT(D2_I/12,$C205,D2_T,OFFSET(U$131,,-$C205+1),0),),-IFERROR(ISPMT(D2_I/12,$C205-1,D2_T,OFFSET(U$131,,-$C205+1)),)))</f>
        <v>0</v>
      </c>
      <c r="W205" s="548">
        <f ca="1">IF($C205=0,0,IF('Clinic Model'!$P$16="Annuity",-IFERROR(IPMT(D2_I/12,$C205,D2_T,OFFSET(V$131,,-$C205+1),0),),-IFERROR(ISPMT(D2_I/12,$C205-1,D2_T,OFFSET(V$131,,-$C205+1)),)))</f>
        <v>0</v>
      </c>
      <c r="X205" s="548">
        <f ca="1">IF($C205=0,0,IF('Clinic Model'!$P$16="Annuity",-IFERROR(IPMT(D2_I/12,$C205,D2_T,OFFSET(W$131,,-$C205+1),0),),-IFERROR(ISPMT(D2_I/12,$C205-1,D2_T,OFFSET(W$131,,-$C205+1)),)))</f>
        <v>0</v>
      </c>
      <c r="Y205" s="548">
        <f ca="1">IF($C205=0,0,IF('Clinic Model'!$P$16="Annuity",-IFERROR(IPMT(D2_I/12,$C205,D2_T,OFFSET(X$131,,-$C205+1),0),),-IFERROR(ISPMT(D2_I/12,$C205-1,D2_T,OFFSET(X$131,,-$C205+1)),)))</f>
        <v>0</v>
      </c>
      <c r="Z205" s="548">
        <f ca="1">IF($C205=0,0,IF('Clinic Model'!$P$16="Annuity",-IFERROR(IPMT(D2_I/12,$C205,D2_T,OFFSET(Y$131,,-$C205+1),0),),-IFERROR(ISPMT(D2_I/12,$C205-1,D2_T,OFFSET(Y$131,,-$C205+1)),)))</f>
        <v>0</v>
      </c>
      <c r="AA205" s="548">
        <f ca="1">IF($C205=0,0,IF('Clinic Model'!$P$16="Annuity",-IFERROR(IPMT(D2_I/12,$C205,D2_T,OFFSET(Z$131,,-$C205+1),0),),-IFERROR(ISPMT(D2_I/12,$C205-1,D2_T,OFFSET(Z$131,,-$C205+1)),)))</f>
        <v>0</v>
      </c>
      <c r="AB205" s="548">
        <f ca="1">IF($C205=0,0,IF('Clinic Model'!$P$16="Annuity",-IFERROR(IPMT(D2_I/12,$C205,D2_T,OFFSET(AA$131,,-$C205+1),0),),-IFERROR(ISPMT(D2_I/12,$C205-1,D2_T,OFFSET(AA$131,,-$C205+1)),)))</f>
        <v>0</v>
      </c>
      <c r="AC205" s="548">
        <f ca="1">IF($C205=0,0,IF('Clinic Model'!$P$16="Annuity",-IFERROR(IPMT(D2_I/12,$C205,D2_T,OFFSET(AB$131,,-$C205+1),0),),-IFERROR(ISPMT(D2_I/12,$C205-1,D2_T,OFFSET(AB$131,,-$C205+1)),)))</f>
        <v>0</v>
      </c>
      <c r="AD205" s="548">
        <f ca="1">IF($C205=0,0,IF('Clinic Model'!$P$16="Annuity",-IFERROR(IPMT(D2_I/12,$C205,D2_T,OFFSET(AC$131,,-$C205+1),0),),-IFERROR(ISPMT(D2_I/12,$C205-1,D2_T,OFFSET(AC$131,,-$C205+1)),)))</f>
        <v>0</v>
      </c>
      <c r="AE205" s="548">
        <f ca="1">IF($C205=0,0,IF('Clinic Model'!$P$16="Annuity",-IFERROR(IPMT(D2_I/12,$C205,D2_T,OFFSET(AD$131,,-$C205+1),0),),-IFERROR(ISPMT(D2_I/12,$C205-1,D2_T,OFFSET(AD$131,,-$C205+1)),)))</f>
        <v>0</v>
      </c>
      <c r="AF205" s="548">
        <f ca="1">IF($C205=0,0,IF('Clinic Model'!$P$16="Annuity",-IFERROR(IPMT(D2_I/12,$C205,D2_T,OFFSET(AE$131,,-$C205+1),0),),-IFERROR(ISPMT(D2_I/12,$C205-1,D2_T,OFFSET(AE$131,,-$C205+1)),)))</f>
        <v>0</v>
      </c>
      <c r="AG205" s="548">
        <f ca="1">IF($C205=0,0,IF('Clinic Model'!$P$16="Annuity",-IFERROR(IPMT(D2_I/12,$C205,D2_T,OFFSET(AF$131,,-$C205+1),0),),-IFERROR(ISPMT(D2_I/12,$C205-1,D2_T,OFFSET(AF$131,,-$C205+1)),)))</f>
        <v>0</v>
      </c>
      <c r="AH205" s="548">
        <f ca="1">IF($C205=0,0,IF('Clinic Model'!$P$16="Annuity",-IFERROR(IPMT(D2_I/12,$C205,D2_T,OFFSET(AG$131,,-$C205+1),0),),-IFERROR(ISPMT(D2_I/12,$C205-1,D2_T,OFFSET(AG$131,,-$C205+1)),)))</f>
        <v>0</v>
      </c>
      <c r="AI205" s="548">
        <f ca="1">IF($C205=0,0,IF('Clinic Model'!$P$16="Annuity",-IFERROR(IPMT(D2_I/12,$C205,D2_T,OFFSET(AH$131,,-$C205+1),0),),-IFERROR(ISPMT(D2_I/12,$C205-1,D2_T,OFFSET(AH$131,,-$C205+1)),)))</f>
        <v>0</v>
      </c>
      <c r="AJ205" s="548">
        <f ca="1">IF($C205=0,0,IF('Clinic Model'!$P$16="Annuity",-IFERROR(IPMT(D2_I/12,$C205,D2_T,OFFSET(AI$131,,-$C205+1),0),),-IFERROR(ISPMT(D2_I/12,$C205-1,D2_T,OFFSET(AI$131,,-$C205+1)),)))</f>
        <v>0</v>
      </c>
      <c r="AK205" s="548">
        <f ca="1">IF($C205=0,0,IF('Clinic Model'!$P$16="Annuity",-IFERROR(IPMT(D2_I/12,$C205,D2_T,OFFSET(AJ$131,,-$C205+1),0),),-IFERROR(ISPMT(D2_I/12,$C205-1,D2_T,OFFSET(AJ$131,,-$C205+1)),)))</f>
        <v>0</v>
      </c>
      <c r="AL205" s="548">
        <f ca="1">IF($C205=0,0,IF('Clinic Model'!$P$16="Annuity",-IFERROR(IPMT(D2_I/12,$C205,D2_T,OFFSET(AK$131,,-$C205+1),0),),-IFERROR(ISPMT(D2_I/12,$C205-1,D2_T,OFFSET(AK$131,,-$C205+1)),)))</f>
        <v>0</v>
      </c>
      <c r="AM205" s="548">
        <f ca="1">IF($C205=0,0,IF('Clinic Model'!$P$16="Annuity",-IFERROR(IPMT(D2_I/12,$C205,D2_T,OFFSET(AL$131,,-$C205+1),0),),-IFERROR(ISPMT(D2_I/12,$C205-1,D2_T,OFFSET(AL$131,,-$C205+1)),)))</f>
        <v>0</v>
      </c>
      <c r="AN205" s="548">
        <f ca="1">IF($C205=0,0,IF('Clinic Model'!$P$16="Annuity",-IFERROR(IPMT(D2_I/12,$C205,D2_T,OFFSET(AM$131,,-$C205+1),0),),-IFERROR(ISPMT(D2_I/12,$C205-1,D2_T,OFFSET(AM$131,,-$C205+1)),)))</f>
        <v>0</v>
      </c>
      <c r="AO205" s="548">
        <f ca="1">IF($C205=0,0,IF('Clinic Model'!$P$16="Annuity",-IFERROR(IPMT(D2_I/12,$C205,D2_T,OFFSET(AN$131,,-$C205+1),0),),-IFERROR(ISPMT(D2_I/12,$C205-1,D2_T,OFFSET(AN$131,,-$C205+1)),)))</f>
        <v>0</v>
      </c>
      <c r="AP205" s="548">
        <f ca="1">IF($C205=0,0,IF('Clinic Model'!$P$16="Annuity",-IFERROR(IPMT(D2_I/12,$C205,D2_T,OFFSET(AO$131,,-$C205+1),0),),-IFERROR(ISPMT(D2_I/12,$C205-1,D2_T,OFFSET(AO$131,,-$C205+1)),)))</f>
        <v>0</v>
      </c>
      <c r="AQ205" s="548">
        <f ca="1">IF($C205=0,0,IF('Clinic Model'!$P$16="Annuity",-IFERROR(IPMT(D2_I/12,$C205,D2_T,OFFSET(AP$131,,-$C205+1),0),),-IFERROR(ISPMT(D2_I/12,$C205-1,D2_T,OFFSET(AP$131,,-$C205+1)),)))</f>
        <v>0</v>
      </c>
      <c r="AR205" s="548">
        <f ca="1">IF($C205=0,0,IF('Clinic Model'!$P$16="Annuity",-IFERROR(IPMT(D2_I/12,$C205,D2_T,OFFSET(AQ$131,,-$C205+1),0),),-IFERROR(ISPMT(D2_I/12,$C205-1,D2_T,OFFSET(AQ$131,,-$C205+1)),)))</f>
        <v>0</v>
      </c>
      <c r="AS205" s="548">
        <f ca="1">IF($C205=0,0,IF('Clinic Model'!$P$16="Annuity",-IFERROR(IPMT(D2_I/12,$C205,D2_T,OFFSET(AR$131,,-$C205+1),0),),-IFERROR(ISPMT(D2_I/12,$C205-1,D2_T,OFFSET(AR$131,,-$C205+1)),)))</f>
        <v>0</v>
      </c>
      <c r="AT205" s="548">
        <f ca="1">IF($C205=0,0,IF('Clinic Model'!$P$16="Annuity",-IFERROR(IPMT(D2_I/12,$C205,D2_T,OFFSET(AS$131,,-$C205+1),0),),-IFERROR(ISPMT(D2_I/12,$C205-1,D2_T,OFFSET(AS$131,,-$C205+1)),)))</f>
        <v>0</v>
      </c>
      <c r="AU205" s="548">
        <f ca="1">IF($C205=0,0,IF('Clinic Model'!$P$16="Annuity",-IFERROR(IPMT(D2_I/12,$C205,D2_T,OFFSET(AT$131,,-$C205+1),0),),-IFERROR(ISPMT(D2_I/12,$C205-1,D2_T,OFFSET(AT$131,,-$C205+1)),)))</f>
        <v>0</v>
      </c>
      <c r="AV205" s="548">
        <f ca="1">IF($C205=0,0,IF('Clinic Model'!$P$16="Annuity",-IFERROR(IPMT(D2_I/12,$C205,D2_T,OFFSET(AU$131,,-$C205+1),0),),-IFERROR(ISPMT(D2_I/12,$C205-1,D2_T,OFFSET(AU$131,,-$C205+1)),)))</f>
        <v>0</v>
      </c>
      <c r="AW205" s="548">
        <f ca="1">IF($C205=0,0,IF('Clinic Model'!$P$16="Annuity",-IFERROR(IPMT(D2_I/12,$C205,D2_T,OFFSET(AV$131,,-$C205+1),0),),-IFERROR(ISPMT(D2_I/12,$C205-1,D2_T,OFFSET(AV$131,,-$C205+1)),)))</f>
        <v>0</v>
      </c>
      <c r="AX205" s="548">
        <f ca="1">IF($C205=0,0,IF('Clinic Model'!$P$16="Annuity",-IFERROR(IPMT(D2_I/12,$C205,D2_T,OFFSET(AW$131,,-$C205+1),0),),-IFERROR(ISPMT(D2_I/12,$C205-1,D2_T,OFFSET(AW$131,,-$C205+1)),)))</f>
        <v>0</v>
      </c>
      <c r="AY205" s="548">
        <f ca="1">IF($C205=0,0,IF('Clinic Model'!$P$16="Annuity",-IFERROR(IPMT(D2_I/12,$C205,D2_T,OFFSET(AX$131,,-$C205+1),0),),-IFERROR(ISPMT(D2_I/12,$C205-1,D2_T,OFFSET(AX$131,,-$C205+1)),)))</f>
        <v>0</v>
      </c>
      <c r="AZ205" s="548">
        <f ca="1">IF($C205=0,0,IF('Clinic Model'!$P$16="Annuity",-IFERROR(IPMT(D2_I/12,$C205,D2_T,OFFSET(AY$131,,-$C205+1),0),),-IFERROR(ISPMT(D2_I/12,$C205-1,D2_T,OFFSET(AY$131,,-$C205+1)),)))</f>
        <v>0</v>
      </c>
      <c r="BA205" s="548">
        <f ca="1">IF($C205=0,0,IF('Clinic Model'!$P$16="Annuity",-IFERROR(IPMT(D2_I/12,$C205,D2_T,OFFSET(AZ$131,,-$C205+1),0),),-IFERROR(ISPMT(D2_I/12,$C205-1,D2_T,OFFSET(AZ$131,,-$C205+1)),)))</f>
        <v>0</v>
      </c>
      <c r="BB205" s="548">
        <f ca="1">IF($C205=0,0,IF('Clinic Model'!$P$16="Annuity",-IFERROR(IPMT(D2_I/12,$C205,D2_T,OFFSET(BA$131,,-$C205+1),0),),-IFERROR(ISPMT(D2_I/12,$C205-1,D2_T,OFFSET(BA$131,,-$C205+1)),)))</f>
        <v>0</v>
      </c>
      <c r="BC205" s="548">
        <f ca="1">IF($C205=0,0,IF('Clinic Model'!$P$16="Annuity",-IFERROR(IPMT(D2_I/12,$C205,D2_T,OFFSET(BB$131,,-$C205+1),0),),-IFERROR(ISPMT(D2_I/12,$C205-1,D2_T,OFFSET(BB$131,,-$C205+1)),)))</f>
        <v>0</v>
      </c>
      <c r="BD205" s="548">
        <f ca="1">IF($C205=0,0,IF('Clinic Model'!$P$16="Annuity",-IFERROR(IPMT(D2_I/12,$C205,D2_T,OFFSET(BC$131,,-$C205+1),0),),-IFERROR(ISPMT(D2_I/12,$C205-1,D2_T,OFFSET(BC$131,,-$C205+1)),)))</f>
        <v>0</v>
      </c>
      <c r="BE205" s="548">
        <f ca="1">IF($C205=0,0,IF('Clinic Model'!$P$16="Annuity",-IFERROR(IPMT(D2_I/12,$C205,D2_T,OFFSET(BD$131,,-$C205+1),0),),-IFERROR(ISPMT(D2_I/12,$C205-1,D2_T,OFFSET(BD$131,,-$C205+1)),)))</f>
        <v>0</v>
      </c>
      <c r="BF205" s="548">
        <f ca="1">IF($C205=0,0,IF('Clinic Model'!$P$16="Annuity",-IFERROR(IPMT(D2_I/12,$C205,D2_T,OFFSET(BE$131,,-$C205+1),0),),-IFERROR(ISPMT(D2_I/12,$C205-1,D2_T,OFFSET(BE$131,,-$C205+1)),)))</f>
        <v>0</v>
      </c>
      <c r="BG205" s="548">
        <f ca="1">IF($C205=0,0,IF('Clinic Model'!$P$16="Annuity",-IFERROR(IPMT(D2_I/12,$C205,D2_T,OFFSET(BF$131,,-$C205+1),0),),-IFERROR(ISPMT(D2_I/12,$C205-1,D2_T,OFFSET(BF$131,,-$C205+1)),)))</f>
        <v>0</v>
      </c>
      <c r="BH205" s="548">
        <f ca="1">IF($C205=0,0,IF('Clinic Model'!$P$16="Annuity",-IFERROR(IPMT(D2_I/12,$C205,D2_T,OFFSET(BG$131,,-$C205+1),0),),-IFERROR(ISPMT(D2_I/12,$C205-1,D2_T,OFFSET(BG$131,,-$C205+1)),)))</f>
        <v>0</v>
      </c>
      <c r="BI205" s="548">
        <f ca="1">IF($C205=0,0,IF('Clinic Model'!$P$16="Annuity",-IFERROR(IPMT(D2_I/12,$C205,D2_T,OFFSET(BH$131,,-$C205+1),0),),-IFERROR(ISPMT(D2_I/12,$C205-1,D2_T,OFFSET(BH$131,,-$C205+1)),)))</f>
        <v>0</v>
      </c>
      <c r="BJ205" s="548">
        <f ca="1">IF($C205=0,0,IF('Clinic Model'!$P$16="Annuity",-IFERROR(IPMT(D2_I/12,$C205,D2_T,OFFSET(BI$131,,-$C205+1),0),),-IFERROR(ISPMT(D2_I/12,$C205-1,D2_T,OFFSET(BI$131,,-$C205+1)),)))</f>
        <v>0</v>
      </c>
      <c r="BK205" s="548">
        <f ca="1">IF($C205=0,0,IF('Clinic Model'!$P$16="Annuity",-IFERROR(IPMT(D2_I/12,$C205,D2_T,OFFSET(BJ$131,,-$C205+1),0),),-IFERROR(ISPMT(D2_I/12,$C205-1,D2_T,OFFSET(BJ$131,,-$C205+1)),)))</f>
        <v>0</v>
      </c>
      <c r="BL205" s="548">
        <f ca="1">IF($C205=0,0,IF('Clinic Model'!$P$16="Annuity",-IFERROR(IPMT(D2_I/12,$C205,D2_T,OFFSET(BK$131,,-$C205+1),0),),-IFERROR(ISPMT(D2_I/12,$C205-1,D2_T,OFFSET(BK$131,,-$C205+1)),)))</f>
        <v>0</v>
      </c>
    </row>
    <row r="206" spans="1:64" ht="10.5" hidden="1" customHeight="1" outlineLevel="1" x14ac:dyDescent="0.3">
      <c r="A206" s="105"/>
      <c r="B206" s="504"/>
      <c r="C206" s="105">
        <f t="shared" si="16"/>
        <v>0</v>
      </c>
      <c r="E206" s="548">
        <f ca="1">IF($C206=0,0,IF('Clinic Model'!$P$16="Annuity",-IFERROR(IPMT(D2_I/12,$C206,D2_T,OFFSET(D$131,,-$C206+1),0),),-IFERROR(ISPMT(D2_I/12,$C206-1,D2_T,OFFSET(D$131,,-$C206+1)),)))</f>
        <v>0</v>
      </c>
      <c r="F206" s="548">
        <f ca="1">IF($C206=0,0,IF('Clinic Model'!$P$16="Annuity",-IFERROR(IPMT(D2_I/12,$C206,D2_T,OFFSET(E$131,,-$C206+1),0),),-IFERROR(ISPMT(D2_I/12,$C206-1,D2_T,OFFSET(E$131,,-$C206+1)),)))</f>
        <v>0</v>
      </c>
      <c r="G206" s="548">
        <f ca="1">IF($C206=0,0,IF('Clinic Model'!$P$16="Annuity",-IFERROR(IPMT(D2_I/12,$C206,D2_T,OFFSET(F$131,,-$C206+1),0),),-IFERROR(ISPMT(D2_I/12,$C206-1,D2_T,OFFSET(F$131,,-$C206+1)),)))</f>
        <v>0</v>
      </c>
      <c r="H206" s="548">
        <f ca="1">IF($C206=0,0,IF('Clinic Model'!$P$16="Annuity",-IFERROR(IPMT(D2_I/12,$C206,D2_T,OFFSET(G$131,,-$C206+1),0),),-IFERROR(ISPMT(D2_I/12,$C206-1,D2_T,OFFSET(G$131,,-$C206+1)),)))</f>
        <v>0</v>
      </c>
      <c r="I206" s="548">
        <f ca="1">IF($C206=0,0,IF('Clinic Model'!$P$16="Annuity",-IFERROR(IPMT(D2_I/12,$C206,D2_T,OFFSET(H$131,,-$C206+1),0),),-IFERROR(ISPMT(D2_I/12,$C206-1,D2_T,OFFSET(H$131,,-$C206+1)),)))</f>
        <v>0</v>
      </c>
      <c r="J206" s="548">
        <f ca="1">IF($C206=0,0,IF('Clinic Model'!$P$16="Annuity",-IFERROR(IPMT(D2_I/12,$C206,D2_T,OFFSET(I$131,,-$C206+1),0),),-IFERROR(ISPMT(D2_I/12,$C206-1,D2_T,OFFSET(I$131,,-$C206+1)),)))</f>
        <v>0</v>
      </c>
      <c r="K206" s="548">
        <f ca="1">IF($C206=0,0,IF('Clinic Model'!$P$16="Annuity",-IFERROR(IPMT(D2_I/12,$C206,D2_T,OFFSET(J$131,,-$C206+1),0),),-IFERROR(ISPMT(D2_I/12,$C206-1,D2_T,OFFSET(J$131,,-$C206+1)),)))</f>
        <v>0</v>
      </c>
      <c r="L206" s="548">
        <f ca="1">IF($C206=0,0,IF('Clinic Model'!$P$16="Annuity",-IFERROR(IPMT(D2_I/12,$C206,D2_T,OFFSET(K$131,,-$C206+1),0),),-IFERROR(ISPMT(D2_I/12,$C206-1,D2_T,OFFSET(K$131,,-$C206+1)),)))</f>
        <v>0</v>
      </c>
      <c r="M206" s="548">
        <f ca="1">IF($C206=0,0,IF('Clinic Model'!$P$16="Annuity",-IFERROR(IPMT(D2_I/12,$C206,D2_T,OFFSET(L$131,,-$C206+1),0),),-IFERROR(ISPMT(D2_I/12,$C206-1,D2_T,OFFSET(L$131,,-$C206+1)),)))</f>
        <v>0</v>
      </c>
      <c r="N206" s="548">
        <f ca="1">IF($C206=0,0,IF('Clinic Model'!$P$16="Annuity",-IFERROR(IPMT(D2_I/12,$C206,D2_T,OFFSET(M$131,,-$C206+1),0),),-IFERROR(ISPMT(D2_I/12,$C206-1,D2_T,OFFSET(M$131,,-$C206+1)),)))</f>
        <v>0</v>
      </c>
      <c r="O206" s="548">
        <f ca="1">IF($C206=0,0,IF('Clinic Model'!$P$16="Annuity",-IFERROR(IPMT(D2_I/12,$C206,D2_T,OFFSET(N$131,,-$C206+1),0),),-IFERROR(ISPMT(D2_I/12,$C206-1,D2_T,OFFSET(N$131,,-$C206+1)),)))</f>
        <v>0</v>
      </c>
      <c r="P206" s="548">
        <f ca="1">IF($C206=0,0,IF('Clinic Model'!$P$16="Annuity",-IFERROR(IPMT(D2_I/12,$C206,D2_T,OFFSET(O$131,,-$C206+1),0),),-IFERROR(ISPMT(D2_I/12,$C206-1,D2_T,OFFSET(O$131,,-$C206+1)),)))</f>
        <v>0</v>
      </c>
      <c r="Q206" s="548">
        <f ca="1">IF($C206=0,0,IF('Clinic Model'!$P$16="Annuity",-IFERROR(IPMT(D2_I/12,$C206,D2_T,OFFSET(P$131,,-$C206+1),0),),-IFERROR(ISPMT(D2_I/12,$C206-1,D2_T,OFFSET(P$131,,-$C206+1)),)))</f>
        <v>0</v>
      </c>
      <c r="R206" s="548">
        <f ca="1">IF($C206=0,0,IF('Clinic Model'!$P$16="Annuity",-IFERROR(IPMT(D2_I/12,$C206,D2_T,OFFSET(Q$131,,-$C206+1),0),),-IFERROR(ISPMT(D2_I/12,$C206-1,D2_T,OFFSET(Q$131,,-$C206+1)),)))</f>
        <v>0</v>
      </c>
      <c r="S206" s="548">
        <f ca="1">IF($C206=0,0,IF('Clinic Model'!$P$16="Annuity",-IFERROR(IPMT(D2_I/12,$C206,D2_T,OFFSET(R$131,,-$C206+1),0),),-IFERROR(ISPMT(D2_I/12,$C206-1,D2_T,OFFSET(R$131,,-$C206+1)),)))</f>
        <v>0</v>
      </c>
      <c r="T206" s="548">
        <f ca="1">IF($C206=0,0,IF('Clinic Model'!$P$16="Annuity",-IFERROR(IPMT(D2_I/12,$C206,D2_T,OFFSET(S$131,,-$C206+1),0),),-IFERROR(ISPMT(D2_I/12,$C206-1,D2_T,OFFSET(S$131,,-$C206+1)),)))</f>
        <v>0</v>
      </c>
      <c r="U206" s="548">
        <f ca="1">IF($C206=0,0,IF('Clinic Model'!$P$16="Annuity",-IFERROR(IPMT(D2_I/12,$C206,D2_T,OFFSET(T$131,,-$C206+1),0),),-IFERROR(ISPMT(D2_I/12,$C206-1,D2_T,OFFSET(T$131,,-$C206+1)),)))</f>
        <v>0</v>
      </c>
      <c r="V206" s="548">
        <f ca="1">IF($C206=0,0,IF('Clinic Model'!$P$16="Annuity",-IFERROR(IPMT(D2_I/12,$C206,D2_T,OFFSET(U$131,,-$C206+1),0),),-IFERROR(ISPMT(D2_I/12,$C206-1,D2_T,OFFSET(U$131,,-$C206+1)),)))</f>
        <v>0</v>
      </c>
      <c r="W206" s="548">
        <f ca="1">IF($C206=0,0,IF('Clinic Model'!$P$16="Annuity",-IFERROR(IPMT(D2_I/12,$C206,D2_T,OFFSET(V$131,,-$C206+1),0),),-IFERROR(ISPMT(D2_I/12,$C206-1,D2_T,OFFSET(V$131,,-$C206+1)),)))</f>
        <v>0</v>
      </c>
      <c r="X206" s="548">
        <f ca="1">IF($C206=0,0,IF('Clinic Model'!$P$16="Annuity",-IFERROR(IPMT(D2_I/12,$C206,D2_T,OFFSET(W$131,,-$C206+1),0),),-IFERROR(ISPMT(D2_I/12,$C206-1,D2_T,OFFSET(W$131,,-$C206+1)),)))</f>
        <v>0</v>
      </c>
      <c r="Y206" s="548">
        <f ca="1">IF($C206=0,0,IF('Clinic Model'!$P$16="Annuity",-IFERROR(IPMT(D2_I/12,$C206,D2_T,OFFSET(X$131,,-$C206+1),0),),-IFERROR(ISPMT(D2_I/12,$C206-1,D2_T,OFFSET(X$131,,-$C206+1)),)))</f>
        <v>0</v>
      </c>
      <c r="Z206" s="548">
        <f ca="1">IF($C206=0,0,IF('Clinic Model'!$P$16="Annuity",-IFERROR(IPMT(D2_I/12,$C206,D2_T,OFFSET(Y$131,,-$C206+1),0),),-IFERROR(ISPMT(D2_I/12,$C206-1,D2_T,OFFSET(Y$131,,-$C206+1)),)))</f>
        <v>0</v>
      </c>
      <c r="AA206" s="548">
        <f ca="1">IF($C206=0,0,IF('Clinic Model'!$P$16="Annuity",-IFERROR(IPMT(D2_I/12,$C206,D2_T,OFFSET(Z$131,,-$C206+1),0),),-IFERROR(ISPMT(D2_I/12,$C206-1,D2_T,OFFSET(Z$131,,-$C206+1)),)))</f>
        <v>0</v>
      </c>
      <c r="AB206" s="548">
        <f ca="1">IF($C206=0,0,IF('Clinic Model'!$P$16="Annuity",-IFERROR(IPMT(D2_I/12,$C206,D2_T,OFFSET(AA$131,,-$C206+1),0),),-IFERROR(ISPMT(D2_I/12,$C206-1,D2_T,OFFSET(AA$131,,-$C206+1)),)))</f>
        <v>0</v>
      </c>
      <c r="AC206" s="548">
        <f ca="1">IF($C206=0,0,IF('Clinic Model'!$P$16="Annuity",-IFERROR(IPMT(D2_I/12,$C206,D2_T,OFFSET(AB$131,,-$C206+1),0),),-IFERROR(ISPMT(D2_I/12,$C206-1,D2_T,OFFSET(AB$131,,-$C206+1)),)))</f>
        <v>0</v>
      </c>
      <c r="AD206" s="548">
        <f ca="1">IF($C206=0,0,IF('Clinic Model'!$P$16="Annuity",-IFERROR(IPMT(D2_I/12,$C206,D2_T,OFFSET(AC$131,,-$C206+1),0),),-IFERROR(ISPMT(D2_I/12,$C206-1,D2_T,OFFSET(AC$131,,-$C206+1)),)))</f>
        <v>0</v>
      </c>
      <c r="AE206" s="548">
        <f ca="1">IF($C206=0,0,IF('Clinic Model'!$P$16="Annuity",-IFERROR(IPMT(D2_I/12,$C206,D2_T,OFFSET(AD$131,,-$C206+1),0),),-IFERROR(ISPMT(D2_I/12,$C206-1,D2_T,OFFSET(AD$131,,-$C206+1)),)))</f>
        <v>0</v>
      </c>
      <c r="AF206" s="548">
        <f ca="1">IF($C206=0,0,IF('Clinic Model'!$P$16="Annuity",-IFERROR(IPMT(D2_I/12,$C206,D2_T,OFFSET(AE$131,,-$C206+1),0),),-IFERROR(ISPMT(D2_I/12,$C206-1,D2_T,OFFSET(AE$131,,-$C206+1)),)))</f>
        <v>0</v>
      </c>
      <c r="AG206" s="548">
        <f ca="1">IF($C206=0,0,IF('Clinic Model'!$P$16="Annuity",-IFERROR(IPMT(D2_I/12,$C206,D2_T,OFFSET(AF$131,,-$C206+1),0),),-IFERROR(ISPMT(D2_I/12,$C206-1,D2_T,OFFSET(AF$131,,-$C206+1)),)))</f>
        <v>0</v>
      </c>
      <c r="AH206" s="548">
        <f ca="1">IF($C206=0,0,IF('Clinic Model'!$P$16="Annuity",-IFERROR(IPMT(D2_I/12,$C206,D2_T,OFFSET(AG$131,,-$C206+1),0),),-IFERROR(ISPMT(D2_I/12,$C206-1,D2_T,OFFSET(AG$131,,-$C206+1)),)))</f>
        <v>0</v>
      </c>
      <c r="AI206" s="548">
        <f ca="1">IF($C206=0,0,IF('Clinic Model'!$P$16="Annuity",-IFERROR(IPMT(D2_I/12,$C206,D2_T,OFFSET(AH$131,,-$C206+1),0),),-IFERROR(ISPMT(D2_I/12,$C206-1,D2_T,OFFSET(AH$131,,-$C206+1)),)))</f>
        <v>0</v>
      </c>
      <c r="AJ206" s="548">
        <f ca="1">IF($C206=0,0,IF('Clinic Model'!$P$16="Annuity",-IFERROR(IPMT(D2_I/12,$C206,D2_T,OFFSET(AI$131,,-$C206+1),0),),-IFERROR(ISPMT(D2_I/12,$C206-1,D2_T,OFFSET(AI$131,,-$C206+1)),)))</f>
        <v>0</v>
      </c>
      <c r="AK206" s="548">
        <f ca="1">IF($C206=0,0,IF('Clinic Model'!$P$16="Annuity",-IFERROR(IPMT(D2_I/12,$C206,D2_T,OFFSET(AJ$131,,-$C206+1),0),),-IFERROR(ISPMT(D2_I/12,$C206-1,D2_T,OFFSET(AJ$131,,-$C206+1)),)))</f>
        <v>0</v>
      </c>
      <c r="AL206" s="548">
        <f ca="1">IF($C206=0,0,IF('Clinic Model'!$P$16="Annuity",-IFERROR(IPMT(D2_I/12,$C206,D2_T,OFFSET(AK$131,,-$C206+1),0),),-IFERROR(ISPMT(D2_I/12,$C206-1,D2_T,OFFSET(AK$131,,-$C206+1)),)))</f>
        <v>0</v>
      </c>
      <c r="AM206" s="548">
        <f ca="1">IF($C206=0,0,IF('Clinic Model'!$P$16="Annuity",-IFERROR(IPMT(D2_I/12,$C206,D2_T,OFFSET(AL$131,,-$C206+1),0),),-IFERROR(ISPMT(D2_I/12,$C206-1,D2_T,OFFSET(AL$131,,-$C206+1)),)))</f>
        <v>0</v>
      </c>
      <c r="AN206" s="548">
        <f ca="1">IF($C206=0,0,IF('Clinic Model'!$P$16="Annuity",-IFERROR(IPMT(D2_I/12,$C206,D2_T,OFFSET(AM$131,,-$C206+1),0),),-IFERROR(ISPMT(D2_I/12,$C206-1,D2_T,OFFSET(AM$131,,-$C206+1)),)))</f>
        <v>0</v>
      </c>
      <c r="AO206" s="548">
        <f ca="1">IF($C206=0,0,IF('Clinic Model'!$P$16="Annuity",-IFERROR(IPMT(D2_I/12,$C206,D2_T,OFFSET(AN$131,,-$C206+1),0),),-IFERROR(ISPMT(D2_I/12,$C206-1,D2_T,OFFSET(AN$131,,-$C206+1)),)))</f>
        <v>0</v>
      </c>
      <c r="AP206" s="548">
        <f ca="1">IF($C206=0,0,IF('Clinic Model'!$P$16="Annuity",-IFERROR(IPMT(D2_I/12,$C206,D2_T,OFFSET(AO$131,,-$C206+1),0),),-IFERROR(ISPMT(D2_I/12,$C206-1,D2_T,OFFSET(AO$131,,-$C206+1)),)))</f>
        <v>0</v>
      </c>
      <c r="AQ206" s="548">
        <f ca="1">IF($C206=0,0,IF('Clinic Model'!$P$16="Annuity",-IFERROR(IPMT(D2_I/12,$C206,D2_T,OFFSET(AP$131,,-$C206+1),0),),-IFERROR(ISPMT(D2_I/12,$C206-1,D2_T,OFFSET(AP$131,,-$C206+1)),)))</f>
        <v>0</v>
      </c>
      <c r="AR206" s="548">
        <f ca="1">IF($C206=0,0,IF('Clinic Model'!$P$16="Annuity",-IFERROR(IPMT(D2_I/12,$C206,D2_T,OFFSET(AQ$131,,-$C206+1),0),),-IFERROR(ISPMT(D2_I/12,$C206-1,D2_T,OFFSET(AQ$131,,-$C206+1)),)))</f>
        <v>0</v>
      </c>
      <c r="AS206" s="548">
        <f ca="1">IF($C206=0,0,IF('Clinic Model'!$P$16="Annuity",-IFERROR(IPMT(D2_I/12,$C206,D2_T,OFFSET(AR$131,,-$C206+1),0),),-IFERROR(ISPMT(D2_I/12,$C206-1,D2_T,OFFSET(AR$131,,-$C206+1)),)))</f>
        <v>0</v>
      </c>
      <c r="AT206" s="548">
        <f ca="1">IF($C206=0,0,IF('Clinic Model'!$P$16="Annuity",-IFERROR(IPMT(D2_I/12,$C206,D2_T,OFFSET(AS$131,,-$C206+1),0),),-IFERROR(ISPMT(D2_I/12,$C206-1,D2_T,OFFSET(AS$131,,-$C206+1)),)))</f>
        <v>0</v>
      </c>
      <c r="AU206" s="548">
        <f ca="1">IF($C206=0,0,IF('Clinic Model'!$P$16="Annuity",-IFERROR(IPMT(D2_I/12,$C206,D2_T,OFFSET(AT$131,,-$C206+1),0),),-IFERROR(ISPMT(D2_I/12,$C206-1,D2_T,OFFSET(AT$131,,-$C206+1)),)))</f>
        <v>0</v>
      </c>
      <c r="AV206" s="548">
        <f ca="1">IF($C206=0,0,IF('Clinic Model'!$P$16="Annuity",-IFERROR(IPMT(D2_I/12,$C206,D2_T,OFFSET(AU$131,,-$C206+1),0),),-IFERROR(ISPMT(D2_I/12,$C206-1,D2_T,OFFSET(AU$131,,-$C206+1)),)))</f>
        <v>0</v>
      </c>
      <c r="AW206" s="548">
        <f ca="1">IF($C206=0,0,IF('Clinic Model'!$P$16="Annuity",-IFERROR(IPMT(D2_I/12,$C206,D2_T,OFFSET(AV$131,,-$C206+1),0),),-IFERROR(ISPMT(D2_I/12,$C206-1,D2_T,OFFSET(AV$131,,-$C206+1)),)))</f>
        <v>0</v>
      </c>
      <c r="AX206" s="548">
        <f ca="1">IF($C206=0,0,IF('Clinic Model'!$P$16="Annuity",-IFERROR(IPMT(D2_I/12,$C206,D2_T,OFFSET(AW$131,,-$C206+1),0),),-IFERROR(ISPMT(D2_I/12,$C206-1,D2_T,OFFSET(AW$131,,-$C206+1)),)))</f>
        <v>0</v>
      </c>
      <c r="AY206" s="548">
        <f ca="1">IF($C206=0,0,IF('Clinic Model'!$P$16="Annuity",-IFERROR(IPMT(D2_I/12,$C206,D2_T,OFFSET(AX$131,,-$C206+1),0),),-IFERROR(ISPMT(D2_I/12,$C206-1,D2_T,OFFSET(AX$131,,-$C206+1)),)))</f>
        <v>0</v>
      </c>
      <c r="AZ206" s="548">
        <f ca="1">IF($C206=0,0,IF('Clinic Model'!$P$16="Annuity",-IFERROR(IPMT(D2_I/12,$C206,D2_T,OFFSET(AY$131,,-$C206+1),0),),-IFERROR(ISPMT(D2_I/12,$C206-1,D2_T,OFFSET(AY$131,,-$C206+1)),)))</f>
        <v>0</v>
      </c>
      <c r="BA206" s="548">
        <f ca="1">IF($C206=0,0,IF('Clinic Model'!$P$16="Annuity",-IFERROR(IPMT(D2_I/12,$C206,D2_T,OFFSET(AZ$131,,-$C206+1),0),),-IFERROR(ISPMT(D2_I/12,$C206-1,D2_T,OFFSET(AZ$131,,-$C206+1)),)))</f>
        <v>0</v>
      </c>
      <c r="BB206" s="548">
        <f ca="1">IF($C206=0,0,IF('Clinic Model'!$P$16="Annuity",-IFERROR(IPMT(D2_I/12,$C206,D2_T,OFFSET(BA$131,,-$C206+1),0),),-IFERROR(ISPMT(D2_I/12,$C206-1,D2_T,OFFSET(BA$131,,-$C206+1)),)))</f>
        <v>0</v>
      </c>
      <c r="BC206" s="548">
        <f ca="1">IF($C206=0,0,IF('Clinic Model'!$P$16="Annuity",-IFERROR(IPMT(D2_I/12,$C206,D2_T,OFFSET(BB$131,,-$C206+1),0),),-IFERROR(ISPMT(D2_I/12,$C206-1,D2_T,OFFSET(BB$131,,-$C206+1)),)))</f>
        <v>0</v>
      </c>
      <c r="BD206" s="548">
        <f ca="1">IF($C206=0,0,IF('Clinic Model'!$P$16="Annuity",-IFERROR(IPMT(D2_I/12,$C206,D2_T,OFFSET(BC$131,,-$C206+1),0),),-IFERROR(ISPMT(D2_I/12,$C206-1,D2_T,OFFSET(BC$131,,-$C206+1)),)))</f>
        <v>0</v>
      </c>
      <c r="BE206" s="548">
        <f ca="1">IF($C206=0,0,IF('Clinic Model'!$P$16="Annuity",-IFERROR(IPMT(D2_I/12,$C206,D2_T,OFFSET(BD$131,,-$C206+1),0),),-IFERROR(ISPMT(D2_I/12,$C206-1,D2_T,OFFSET(BD$131,,-$C206+1)),)))</f>
        <v>0</v>
      </c>
      <c r="BF206" s="548">
        <f ca="1">IF($C206=0,0,IF('Clinic Model'!$P$16="Annuity",-IFERROR(IPMT(D2_I/12,$C206,D2_T,OFFSET(BE$131,,-$C206+1),0),),-IFERROR(ISPMT(D2_I/12,$C206-1,D2_T,OFFSET(BE$131,,-$C206+1)),)))</f>
        <v>0</v>
      </c>
      <c r="BG206" s="548">
        <f ca="1">IF($C206=0,0,IF('Clinic Model'!$P$16="Annuity",-IFERROR(IPMT(D2_I/12,$C206,D2_T,OFFSET(BF$131,,-$C206+1),0),),-IFERROR(ISPMT(D2_I/12,$C206-1,D2_T,OFFSET(BF$131,,-$C206+1)),)))</f>
        <v>0</v>
      </c>
      <c r="BH206" s="548">
        <f ca="1">IF($C206=0,0,IF('Clinic Model'!$P$16="Annuity",-IFERROR(IPMT(D2_I/12,$C206,D2_T,OFFSET(BG$131,,-$C206+1),0),),-IFERROR(ISPMT(D2_I/12,$C206-1,D2_T,OFFSET(BG$131,,-$C206+1)),)))</f>
        <v>0</v>
      </c>
      <c r="BI206" s="548">
        <f ca="1">IF($C206=0,0,IF('Clinic Model'!$P$16="Annuity",-IFERROR(IPMT(D2_I/12,$C206,D2_T,OFFSET(BH$131,,-$C206+1),0),),-IFERROR(ISPMT(D2_I/12,$C206-1,D2_T,OFFSET(BH$131,,-$C206+1)),)))</f>
        <v>0</v>
      </c>
      <c r="BJ206" s="548">
        <f ca="1">IF($C206=0,0,IF('Clinic Model'!$P$16="Annuity",-IFERROR(IPMT(D2_I/12,$C206,D2_T,OFFSET(BI$131,,-$C206+1),0),),-IFERROR(ISPMT(D2_I/12,$C206-1,D2_T,OFFSET(BI$131,,-$C206+1)),)))</f>
        <v>0</v>
      </c>
      <c r="BK206" s="548">
        <f ca="1">IF($C206=0,0,IF('Clinic Model'!$P$16="Annuity",-IFERROR(IPMT(D2_I/12,$C206,D2_T,OFFSET(BJ$131,,-$C206+1),0),),-IFERROR(ISPMT(D2_I/12,$C206-1,D2_T,OFFSET(BJ$131,,-$C206+1)),)))</f>
        <v>0</v>
      </c>
      <c r="BL206" s="548">
        <f ca="1">IF($C206=0,0,IF('Clinic Model'!$P$16="Annuity",-IFERROR(IPMT(D2_I/12,$C206,D2_T,OFFSET(BK$131,,-$C206+1),0),),-IFERROR(ISPMT(D2_I/12,$C206-1,D2_T,OFFSET(BK$131,,-$C206+1)),)))</f>
        <v>0</v>
      </c>
    </row>
    <row r="207" spans="1:64" ht="10.5" hidden="1" customHeight="1" outlineLevel="1" x14ac:dyDescent="0.3">
      <c r="A207" s="105"/>
      <c r="B207" s="504"/>
      <c r="C207" s="105">
        <f t="shared" si="16"/>
        <v>0</v>
      </c>
      <c r="E207" s="548">
        <f ca="1">IF($C207=0,0,IF('Clinic Model'!$P$16="Annuity",-IFERROR(IPMT(D2_I/12,$C207,D2_T,OFFSET(D$131,,-$C207+1),0),),-IFERROR(ISPMT(D2_I/12,$C207-1,D2_T,OFFSET(D$131,,-$C207+1)),)))</f>
        <v>0</v>
      </c>
      <c r="F207" s="548">
        <f ca="1">IF($C207=0,0,IF('Clinic Model'!$P$16="Annuity",-IFERROR(IPMT(D2_I/12,$C207,D2_T,OFFSET(E$131,,-$C207+1),0),),-IFERROR(ISPMT(D2_I/12,$C207-1,D2_T,OFFSET(E$131,,-$C207+1)),)))</f>
        <v>0</v>
      </c>
      <c r="G207" s="548">
        <f ca="1">IF($C207=0,0,IF('Clinic Model'!$P$16="Annuity",-IFERROR(IPMT(D2_I/12,$C207,D2_T,OFFSET(F$131,,-$C207+1),0),),-IFERROR(ISPMT(D2_I/12,$C207-1,D2_T,OFFSET(F$131,,-$C207+1)),)))</f>
        <v>0</v>
      </c>
      <c r="H207" s="548">
        <f ca="1">IF($C207=0,0,IF('Clinic Model'!$P$16="Annuity",-IFERROR(IPMT(D2_I/12,$C207,D2_T,OFFSET(G$131,,-$C207+1),0),),-IFERROR(ISPMT(D2_I/12,$C207-1,D2_T,OFFSET(G$131,,-$C207+1)),)))</f>
        <v>0</v>
      </c>
      <c r="I207" s="548">
        <f ca="1">IF($C207=0,0,IF('Clinic Model'!$P$16="Annuity",-IFERROR(IPMT(D2_I/12,$C207,D2_T,OFFSET(H$131,,-$C207+1),0),),-IFERROR(ISPMT(D2_I/12,$C207-1,D2_T,OFFSET(H$131,,-$C207+1)),)))</f>
        <v>0</v>
      </c>
      <c r="J207" s="548">
        <f ca="1">IF($C207=0,0,IF('Clinic Model'!$P$16="Annuity",-IFERROR(IPMT(D2_I/12,$C207,D2_T,OFFSET(I$131,,-$C207+1),0),),-IFERROR(ISPMT(D2_I/12,$C207-1,D2_T,OFFSET(I$131,,-$C207+1)),)))</f>
        <v>0</v>
      </c>
      <c r="K207" s="548">
        <f ca="1">IF($C207=0,0,IF('Clinic Model'!$P$16="Annuity",-IFERROR(IPMT(D2_I/12,$C207,D2_T,OFFSET(J$131,,-$C207+1),0),),-IFERROR(ISPMT(D2_I/12,$C207-1,D2_T,OFFSET(J$131,,-$C207+1)),)))</f>
        <v>0</v>
      </c>
      <c r="L207" s="548">
        <f ca="1">IF($C207=0,0,IF('Clinic Model'!$P$16="Annuity",-IFERROR(IPMT(D2_I/12,$C207,D2_T,OFFSET(K$131,,-$C207+1),0),),-IFERROR(ISPMT(D2_I/12,$C207-1,D2_T,OFFSET(K$131,,-$C207+1)),)))</f>
        <v>0</v>
      </c>
      <c r="M207" s="548">
        <f ca="1">IF($C207=0,0,IF('Clinic Model'!$P$16="Annuity",-IFERROR(IPMT(D2_I/12,$C207,D2_T,OFFSET(L$131,,-$C207+1),0),),-IFERROR(ISPMT(D2_I/12,$C207-1,D2_T,OFFSET(L$131,,-$C207+1)),)))</f>
        <v>0</v>
      </c>
      <c r="N207" s="548">
        <f ca="1">IF($C207=0,0,IF('Clinic Model'!$P$16="Annuity",-IFERROR(IPMT(D2_I/12,$C207,D2_T,OFFSET(M$131,,-$C207+1),0),),-IFERROR(ISPMT(D2_I/12,$C207-1,D2_T,OFFSET(M$131,,-$C207+1)),)))</f>
        <v>0</v>
      </c>
      <c r="O207" s="548">
        <f ca="1">IF($C207=0,0,IF('Clinic Model'!$P$16="Annuity",-IFERROR(IPMT(D2_I/12,$C207,D2_T,OFFSET(N$131,,-$C207+1),0),),-IFERROR(ISPMT(D2_I/12,$C207-1,D2_T,OFFSET(N$131,,-$C207+1)),)))</f>
        <v>0</v>
      </c>
      <c r="P207" s="548">
        <f ca="1">IF($C207=0,0,IF('Clinic Model'!$P$16="Annuity",-IFERROR(IPMT(D2_I/12,$C207,D2_T,OFFSET(O$131,,-$C207+1),0),),-IFERROR(ISPMT(D2_I/12,$C207-1,D2_T,OFFSET(O$131,,-$C207+1)),)))</f>
        <v>0</v>
      </c>
      <c r="Q207" s="548">
        <f ca="1">IF($C207=0,0,IF('Clinic Model'!$P$16="Annuity",-IFERROR(IPMT(D2_I/12,$C207,D2_T,OFFSET(P$131,,-$C207+1),0),),-IFERROR(ISPMT(D2_I/12,$C207-1,D2_T,OFFSET(P$131,,-$C207+1)),)))</f>
        <v>0</v>
      </c>
      <c r="R207" s="548">
        <f ca="1">IF($C207=0,0,IF('Clinic Model'!$P$16="Annuity",-IFERROR(IPMT(D2_I/12,$C207,D2_T,OFFSET(Q$131,,-$C207+1),0),),-IFERROR(ISPMT(D2_I/12,$C207-1,D2_T,OFFSET(Q$131,,-$C207+1)),)))</f>
        <v>0</v>
      </c>
      <c r="S207" s="548">
        <f ca="1">IF($C207=0,0,IF('Clinic Model'!$P$16="Annuity",-IFERROR(IPMT(D2_I/12,$C207,D2_T,OFFSET(R$131,,-$C207+1),0),),-IFERROR(ISPMT(D2_I/12,$C207-1,D2_T,OFFSET(R$131,,-$C207+1)),)))</f>
        <v>0</v>
      </c>
      <c r="T207" s="548">
        <f ca="1">IF($C207=0,0,IF('Clinic Model'!$P$16="Annuity",-IFERROR(IPMT(D2_I/12,$C207,D2_T,OFFSET(S$131,,-$C207+1),0),),-IFERROR(ISPMT(D2_I/12,$C207-1,D2_T,OFFSET(S$131,,-$C207+1)),)))</f>
        <v>0</v>
      </c>
      <c r="U207" s="548">
        <f ca="1">IF($C207=0,0,IF('Clinic Model'!$P$16="Annuity",-IFERROR(IPMT(D2_I/12,$C207,D2_T,OFFSET(T$131,,-$C207+1),0),),-IFERROR(ISPMT(D2_I/12,$C207-1,D2_T,OFFSET(T$131,,-$C207+1)),)))</f>
        <v>0</v>
      </c>
      <c r="V207" s="548">
        <f ca="1">IF($C207=0,0,IF('Clinic Model'!$P$16="Annuity",-IFERROR(IPMT(D2_I/12,$C207,D2_T,OFFSET(U$131,,-$C207+1),0),),-IFERROR(ISPMT(D2_I/12,$C207-1,D2_T,OFFSET(U$131,,-$C207+1)),)))</f>
        <v>0</v>
      </c>
      <c r="W207" s="548">
        <f ca="1">IF($C207=0,0,IF('Clinic Model'!$P$16="Annuity",-IFERROR(IPMT(D2_I/12,$C207,D2_T,OFFSET(V$131,,-$C207+1),0),),-IFERROR(ISPMT(D2_I/12,$C207-1,D2_T,OFFSET(V$131,,-$C207+1)),)))</f>
        <v>0</v>
      </c>
      <c r="X207" s="548">
        <f ca="1">IF($C207=0,0,IF('Clinic Model'!$P$16="Annuity",-IFERROR(IPMT(D2_I/12,$C207,D2_T,OFFSET(W$131,,-$C207+1),0),),-IFERROR(ISPMT(D2_I/12,$C207-1,D2_T,OFFSET(W$131,,-$C207+1)),)))</f>
        <v>0</v>
      </c>
      <c r="Y207" s="548">
        <f ca="1">IF($C207=0,0,IF('Clinic Model'!$P$16="Annuity",-IFERROR(IPMT(D2_I/12,$C207,D2_T,OFFSET(X$131,,-$C207+1),0),),-IFERROR(ISPMT(D2_I/12,$C207-1,D2_T,OFFSET(X$131,,-$C207+1)),)))</f>
        <v>0</v>
      </c>
      <c r="Z207" s="548">
        <f ca="1">IF($C207=0,0,IF('Clinic Model'!$P$16="Annuity",-IFERROR(IPMT(D2_I/12,$C207,D2_T,OFFSET(Y$131,,-$C207+1),0),),-IFERROR(ISPMT(D2_I/12,$C207-1,D2_T,OFFSET(Y$131,,-$C207+1)),)))</f>
        <v>0</v>
      </c>
      <c r="AA207" s="548">
        <f ca="1">IF($C207=0,0,IF('Clinic Model'!$P$16="Annuity",-IFERROR(IPMT(D2_I/12,$C207,D2_T,OFFSET(Z$131,,-$C207+1),0),),-IFERROR(ISPMT(D2_I/12,$C207-1,D2_T,OFFSET(Z$131,,-$C207+1)),)))</f>
        <v>0</v>
      </c>
      <c r="AB207" s="548">
        <f ca="1">IF($C207=0,0,IF('Clinic Model'!$P$16="Annuity",-IFERROR(IPMT(D2_I/12,$C207,D2_T,OFFSET(AA$131,,-$C207+1),0),),-IFERROR(ISPMT(D2_I/12,$C207-1,D2_T,OFFSET(AA$131,,-$C207+1)),)))</f>
        <v>0</v>
      </c>
      <c r="AC207" s="548">
        <f ca="1">IF($C207=0,0,IF('Clinic Model'!$P$16="Annuity",-IFERROR(IPMT(D2_I/12,$C207,D2_T,OFFSET(AB$131,,-$C207+1),0),),-IFERROR(ISPMT(D2_I/12,$C207-1,D2_T,OFFSET(AB$131,,-$C207+1)),)))</f>
        <v>0</v>
      </c>
      <c r="AD207" s="548">
        <f ca="1">IF($C207=0,0,IF('Clinic Model'!$P$16="Annuity",-IFERROR(IPMT(D2_I/12,$C207,D2_T,OFFSET(AC$131,,-$C207+1),0),),-IFERROR(ISPMT(D2_I/12,$C207-1,D2_T,OFFSET(AC$131,,-$C207+1)),)))</f>
        <v>0</v>
      </c>
      <c r="AE207" s="548">
        <f ca="1">IF($C207=0,0,IF('Clinic Model'!$P$16="Annuity",-IFERROR(IPMT(D2_I/12,$C207,D2_T,OFFSET(AD$131,,-$C207+1),0),),-IFERROR(ISPMT(D2_I/12,$C207-1,D2_T,OFFSET(AD$131,,-$C207+1)),)))</f>
        <v>0</v>
      </c>
      <c r="AF207" s="548">
        <f ca="1">IF($C207=0,0,IF('Clinic Model'!$P$16="Annuity",-IFERROR(IPMT(D2_I/12,$C207,D2_T,OFFSET(AE$131,,-$C207+1),0),),-IFERROR(ISPMT(D2_I/12,$C207-1,D2_T,OFFSET(AE$131,,-$C207+1)),)))</f>
        <v>0</v>
      </c>
      <c r="AG207" s="548">
        <f ca="1">IF($C207=0,0,IF('Clinic Model'!$P$16="Annuity",-IFERROR(IPMT(D2_I/12,$C207,D2_T,OFFSET(AF$131,,-$C207+1),0),),-IFERROR(ISPMT(D2_I/12,$C207-1,D2_T,OFFSET(AF$131,,-$C207+1)),)))</f>
        <v>0</v>
      </c>
      <c r="AH207" s="548">
        <f ca="1">IF($C207=0,0,IF('Clinic Model'!$P$16="Annuity",-IFERROR(IPMT(D2_I/12,$C207,D2_T,OFFSET(AG$131,,-$C207+1),0),),-IFERROR(ISPMT(D2_I/12,$C207-1,D2_T,OFFSET(AG$131,,-$C207+1)),)))</f>
        <v>0</v>
      </c>
      <c r="AI207" s="548">
        <f ca="1">IF($C207=0,0,IF('Clinic Model'!$P$16="Annuity",-IFERROR(IPMT(D2_I/12,$C207,D2_T,OFFSET(AH$131,,-$C207+1),0),),-IFERROR(ISPMT(D2_I/12,$C207-1,D2_T,OFFSET(AH$131,,-$C207+1)),)))</f>
        <v>0</v>
      </c>
      <c r="AJ207" s="548">
        <f ca="1">IF($C207=0,0,IF('Clinic Model'!$P$16="Annuity",-IFERROR(IPMT(D2_I/12,$C207,D2_T,OFFSET(AI$131,,-$C207+1),0),),-IFERROR(ISPMT(D2_I/12,$C207-1,D2_T,OFFSET(AI$131,,-$C207+1)),)))</f>
        <v>0</v>
      </c>
      <c r="AK207" s="548">
        <f ca="1">IF($C207=0,0,IF('Clinic Model'!$P$16="Annuity",-IFERROR(IPMT(D2_I/12,$C207,D2_T,OFFSET(AJ$131,,-$C207+1),0),),-IFERROR(ISPMT(D2_I/12,$C207-1,D2_T,OFFSET(AJ$131,,-$C207+1)),)))</f>
        <v>0</v>
      </c>
      <c r="AL207" s="548">
        <f ca="1">IF($C207=0,0,IF('Clinic Model'!$P$16="Annuity",-IFERROR(IPMT(D2_I/12,$C207,D2_T,OFFSET(AK$131,,-$C207+1),0),),-IFERROR(ISPMT(D2_I/12,$C207-1,D2_T,OFFSET(AK$131,,-$C207+1)),)))</f>
        <v>0</v>
      </c>
      <c r="AM207" s="548">
        <f ca="1">IF($C207=0,0,IF('Clinic Model'!$P$16="Annuity",-IFERROR(IPMT(D2_I/12,$C207,D2_T,OFFSET(AL$131,,-$C207+1),0),),-IFERROR(ISPMT(D2_I/12,$C207-1,D2_T,OFFSET(AL$131,,-$C207+1)),)))</f>
        <v>0</v>
      </c>
      <c r="AN207" s="548">
        <f ca="1">IF($C207=0,0,IF('Clinic Model'!$P$16="Annuity",-IFERROR(IPMT(D2_I/12,$C207,D2_T,OFFSET(AM$131,,-$C207+1),0),),-IFERROR(ISPMT(D2_I/12,$C207-1,D2_T,OFFSET(AM$131,,-$C207+1)),)))</f>
        <v>0</v>
      </c>
      <c r="AO207" s="548">
        <f ca="1">IF($C207=0,0,IF('Clinic Model'!$P$16="Annuity",-IFERROR(IPMT(D2_I/12,$C207,D2_T,OFFSET(AN$131,,-$C207+1),0),),-IFERROR(ISPMT(D2_I/12,$C207-1,D2_T,OFFSET(AN$131,,-$C207+1)),)))</f>
        <v>0</v>
      </c>
      <c r="AP207" s="548">
        <f ca="1">IF($C207=0,0,IF('Clinic Model'!$P$16="Annuity",-IFERROR(IPMT(D2_I/12,$C207,D2_T,OFFSET(AO$131,,-$C207+1),0),),-IFERROR(ISPMT(D2_I/12,$C207-1,D2_T,OFFSET(AO$131,,-$C207+1)),)))</f>
        <v>0</v>
      </c>
      <c r="AQ207" s="548">
        <f ca="1">IF($C207=0,0,IF('Clinic Model'!$P$16="Annuity",-IFERROR(IPMT(D2_I/12,$C207,D2_T,OFFSET(AP$131,,-$C207+1),0),),-IFERROR(ISPMT(D2_I/12,$C207-1,D2_T,OFFSET(AP$131,,-$C207+1)),)))</f>
        <v>0</v>
      </c>
      <c r="AR207" s="548">
        <f ca="1">IF($C207=0,0,IF('Clinic Model'!$P$16="Annuity",-IFERROR(IPMT(D2_I/12,$C207,D2_T,OFFSET(AQ$131,,-$C207+1),0),),-IFERROR(ISPMT(D2_I/12,$C207-1,D2_T,OFFSET(AQ$131,,-$C207+1)),)))</f>
        <v>0</v>
      </c>
      <c r="AS207" s="548">
        <f ca="1">IF($C207=0,0,IF('Clinic Model'!$P$16="Annuity",-IFERROR(IPMT(D2_I/12,$C207,D2_T,OFFSET(AR$131,,-$C207+1),0),),-IFERROR(ISPMT(D2_I/12,$C207-1,D2_T,OFFSET(AR$131,,-$C207+1)),)))</f>
        <v>0</v>
      </c>
      <c r="AT207" s="548">
        <f ca="1">IF($C207=0,0,IF('Clinic Model'!$P$16="Annuity",-IFERROR(IPMT(D2_I/12,$C207,D2_T,OFFSET(AS$131,,-$C207+1),0),),-IFERROR(ISPMT(D2_I/12,$C207-1,D2_T,OFFSET(AS$131,,-$C207+1)),)))</f>
        <v>0</v>
      </c>
      <c r="AU207" s="548">
        <f ca="1">IF($C207=0,0,IF('Clinic Model'!$P$16="Annuity",-IFERROR(IPMT(D2_I/12,$C207,D2_T,OFFSET(AT$131,,-$C207+1),0),),-IFERROR(ISPMT(D2_I/12,$C207-1,D2_T,OFFSET(AT$131,,-$C207+1)),)))</f>
        <v>0</v>
      </c>
      <c r="AV207" s="548">
        <f ca="1">IF($C207=0,0,IF('Clinic Model'!$P$16="Annuity",-IFERROR(IPMT(D2_I/12,$C207,D2_T,OFFSET(AU$131,,-$C207+1),0),),-IFERROR(ISPMT(D2_I/12,$C207-1,D2_T,OFFSET(AU$131,,-$C207+1)),)))</f>
        <v>0</v>
      </c>
      <c r="AW207" s="548">
        <f ca="1">IF($C207=0,0,IF('Clinic Model'!$P$16="Annuity",-IFERROR(IPMT(D2_I/12,$C207,D2_T,OFFSET(AV$131,,-$C207+1),0),),-IFERROR(ISPMT(D2_I/12,$C207-1,D2_T,OFFSET(AV$131,,-$C207+1)),)))</f>
        <v>0</v>
      </c>
      <c r="AX207" s="548">
        <f ca="1">IF($C207=0,0,IF('Clinic Model'!$P$16="Annuity",-IFERROR(IPMT(D2_I/12,$C207,D2_T,OFFSET(AW$131,,-$C207+1),0),),-IFERROR(ISPMT(D2_I/12,$C207-1,D2_T,OFFSET(AW$131,,-$C207+1)),)))</f>
        <v>0</v>
      </c>
      <c r="AY207" s="548">
        <f ca="1">IF($C207=0,0,IF('Clinic Model'!$P$16="Annuity",-IFERROR(IPMT(D2_I/12,$C207,D2_T,OFFSET(AX$131,,-$C207+1),0),),-IFERROR(ISPMT(D2_I/12,$C207-1,D2_T,OFFSET(AX$131,,-$C207+1)),)))</f>
        <v>0</v>
      </c>
      <c r="AZ207" s="548">
        <f ca="1">IF($C207=0,0,IF('Clinic Model'!$P$16="Annuity",-IFERROR(IPMT(D2_I/12,$C207,D2_T,OFFSET(AY$131,,-$C207+1),0),),-IFERROR(ISPMT(D2_I/12,$C207-1,D2_T,OFFSET(AY$131,,-$C207+1)),)))</f>
        <v>0</v>
      </c>
      <c r="BA207" s="548">
        <f ca="1">IF($C207=0,0,IF('Clinic Model'!$P$16="Annuity",-IFERROR(IPMT(D2_I/12,$C207,D2_T,OFFSET(AZ$131,,-$C207+1),0),),-IFERROR(ISPMT(D2_I/12,$C207-1,D2_T,OFFSET(AZ$131,,-$C207+1)),)))</f>
        <v>0</v>
      </c>
      <c r="BB207" s="548">
        <f ca="1">IF($C207=0,0,IF('Clinic Model'!$P$16="Annuity",-IFERROR(IPMT(D2_I/12,$C207,D2_T,OFFSET(BA$131,,-$C207+1),0),),-IFERROR(ISPMT(D2_I/12,$C207-1,D2_T,OFFSET(BA$131,,-$C207+1)),)))</f>
        <v>0</v>
      </c>
      <c r="BC207" s="548">
        <f ca="1">IF($C207=0,0,IF('Clinic Model'!$P$16="Annuity",-IFERROR(IPMT(D2_I/12,$C207,D2_T,OFFSET(BB$131,,-$C207+1),0),),-IFERROR(ISPMT(D2_I/12,$C207-1,D2_T,OFFSET(BB$131,,-$C207+1)),)))</f>
        <v>0</v>
      </c>
      <c r="BD207" s="548">
        <f ca="1">IF($C207=0,0,IF('Clinic Model'!$P$16="Annuity",-IFERROR(IPMT(D2_I/12,$C207,D2_T,OFFSET(BC$131,,-$C207+1),0),),-IFERROR(ISPMT(D2_I/12,$C207-1,D2_T,OFFSET(BC$131,,-$C207+1)),)))</f>
        <v>0</v>
      </c>
      <c r="BE207" s="548">
        <f ca="1">IF($C207=0,0,IF('Clinic Model'!$P$16="Annuity",-IFERROR(IPMT(D2_I/12,$C207,D2_T,OFFSET(BD$131,,-$C207+1),0),),-IFERROR(ISPMT(D2_I/12,$C207-1,D2_T,OFFSET(BD$131,,-$C207+1)),)))</f>
        <v>0</v>
      </c>
      <c r="BF207" s="548">
        <f ca="1">IF($C207=0,0,IF('Clinic Model'!$P$16="Annuity",-IFERROR(IPMT(D2_I/12,$C207,D2_T,OFFSET(BE$131,,-$C207+1),0),),-IFERROR(ISPMT(D2_I/12,$C207-1,D2_T,OFFSET(BE$131,,-$C207+1)),)))</f>
        <v>0</v>
      </c>
      <c r="BG207" s="548">
        <f ca="1">IF($C207=0,0,IF('Clinic Model'!$P$16="Annuity",-IFERROR(IPMT(D2_I/12,$C207,D2_T,OFFSET(BF$131,,-$C207+1),0),),-IFERROR(ISPMT(D2_I/12,$C207-1,D2_T,OFFSET(BF$131,,-$C207+1)),)))</f>
        <v>0</v>
      </c>
      <c r="BH207" s="548">
        <f ca="1">IF($C207=0,0,IF('Clinic Model'!$P$16="Annuity",-IFERROR(IPMT(D2_I/12,$C207,D2_T,OFFSET(BG$131,,-$C207+1),0),),-IFERROR(ISPMT(D2_I/12,$C207-1,D2_T,OFFSET(BG$131,,-$C207+1)),)))</f>
        <v>0</v>
      </c>
      <c r="BI207" s="548">
        <f ca="1">IF($C207=0,0,IF('Clinic Model'!$P$16="Annuity",-IFERROR(IPMT(D2_I/12,$C207,D2_T,OFFSET(BH$131,,-$C207+1),0),),-IFERROR(ISPMT(D2_I/12,$C207-1,D2_T,OFFSET(BH$131,,-$C207+1)),)))</f>
        <v>0</v>
      </c>
      <c r="BJ207" s="548">
        <f ca="1">IF($C207=0,0,IF('Clinic Model'!$P$16="Annuity",-IFERROR(IPMT(D2_I/12,$C207,D2_T,OFFSET(BI$131,,-$C207+1),0),),-IFERROR(ISPMT(D2_I/12,$C207-1,D2_T,OFFSET(BI$131,,-$C207+1)),)))</f>
        <v>0</v>
      </c>
      <c r="BK207" s="548">
        <f ca="1">IF($C207=0,0,IF('Clinic Model'!$P$16="Annuity",-IFERROR(IPMT(D2_I/12,$C207,D2_T,OFFSET(BJ$131,,-$C207+1),0),),-IFERROR(ISPMT(D2_I/12,$C207-1,D2_T,OFFSET(BJ$131,,-$C207+1)),)))</f>
        <v>0</v>
      </c>
      <c r="BL207" s="548">
        <f ca="1">IF($C207=0,0,IF('Clinic Model'!$P$16="Annuity",-IFERROR(IPMT(D2_I/12,$C207,D2_T,OFFSET(BK$131,,-$C207+1),0),),-IFERROR(ISPMT(D2_I/12,$C207-1,D2_T,OFFSET(BK$131,,-$C207+1)),)))</f>
        <v>0</v>
      </c>
    </row>
    <row r="208" spans="1:64" ht="10.5" hidden="1" customHeight="1" outlineLevel="1" x14ac:dyDescent="0.3">
      <c r="A208" s="105"/>
      <c r="B208" s="504"/>
      <c r="C208" s="105">
        <f t="shared" si="16"/>
        <v>0</v>
      </c>
      <c r="E208" s="548">
        <f ca="1">IF($C208=0,0,IF('Clinic Model'!$P$16="Annuity",-IFERROR(IPMT(D2_I/12,$C208,D2_T,OFFSET(D$131,,-$C208+1),0),),-IFERROR(ISPMT(D2_I/12,$C208-1,D2_T,OFFSET(D$131,,-$C208+1)),)))</f>
        <v>0</v>
      </c>
      <c r="F208" s="548">
        <f ca="1">IF($C208=0,0,IF('Clinic Model'!$P$16="Annuity",-IFERROR(IPMT(D2_I/12,$C208,D2_T,OFFSET(E$131,,-$C208+1),0),),-IFERROR(ISPMT(D2_I/12,$C208-1,D2_T,OFFSET(E$131,,-$C208+1)),)))</f>
        <v>0</v>
      </c>
      <c r="G208" s="548">
        <f ca="1">IF($C208=0,0,IF('Clinic Model'!$P$16="Annuity",-IFERROR(IPMT(D2_I/12,$C208,D2_T,OFFSET(F$131,,-$C208+1),0),),-IFERROR(ISPMT(D2_I/12,$C208-1,D2_T,OFFSET(F$131,,-$C208+1)),)))</f>
        <v>0</v>
      </c>
      <c r="H208" s="548">
        <f ca="1">IF($C208=0,0,IF('Clinic Model'!$P$16="Annuity",-IFERROR(IPMT(D2_I/12,$C208,D2_T,OFFSET(G$131,,-$C208+1),0),),-IFERROR(ISPMT(D2_I/12,$C208-1,D2_T,OFFSET(G$131,,-$C208+1)),)))</f>
        <v>0</v>
      </c>
      <c r="I208" s="548">
        <f ca="1">IF($C208=0,0,IF('Clinic Model'!$P$16="Annuity",-IFERROR(IPMT(D2_I/12,$C208,D2_T,OFFSET(H$131,,-$C208+1),0),),-IFERROR(ISPMT(D2_I/12,$C208-1,D2_T,OFFSET(H$131,,-$C208+1)),)))</f>
        <v>0</v>
      </c>
      <c r="J208" s="548">
        <f ca="1">IF($C208=0,0,IF('Clinic Model'!$P$16="Annuity",-IFERROR(IPMT(D2_I/12,$C208,D2_T,OFFSET(I$131,,-$C208+1),0),),-IFERROR(ISPMT(D2_I/12,$C208-1,D2_T,OFFSET(I$131,,-$C208+1)),)))</f>
        <v>0</v>
      </c>
      <c r="K208" s="548">
        <f ca="1">IF($C208=0,0,IF('Clinic Model'!$P$16="Annuity",-IFERROR(IPMT(D2_I/12,$C208,D2_T,OFFSET(J$131,,-$C208+1),0),),-IFERROR(ISPMT(D2_I/12,$C208-1,D2_T,OFFSET(J$131,,-$C208+1)),)))</f>
        <v>0</v>
      </c>
      <c r="L208" s="548">
        <f ca="1">IF($C208=0,0,IF('Clinic Model'!$P$16="Annuity",-IFERROR(IPMT(D2_I/12,$C208,D2_T,OFFSET(K$131,,-$C208+1),0),),-IFERROR(ISPMT(D2_I/12,$C208-1,D2_T,OFFSET(K$131,,-$C208+1)),)))</f>
        <v>0</v>
      </c>
      <c r="M208" s="548">
        <f ca="1">IF($C208=0,0,IF('Clinic Model'!$P$16="Annuity",-IFERROR(IPMT(D2_I/12,$C208,D2_T,OFFSET(L$131,,-$C208+1),0),),-IFERROR(ISPMT(D2_I/12,$C208-1,D2_T,OFFSET(L$131,,-$C208+1)),)))</f>
        <v>0</v>
      </c>
      <c r="N208" s="548">
        <f ca="1">IF($C208=0,0,IF('Clinic Model'!$P$16="Annuity",-IFERROR(IPMT(D2_I/12,$C208,D2_T,OFFSET(M$131,,-$C208+1),0),),-IFERROR(ISPMT(D2_I/12,$C208-1,D2_T,OFFSET(M$131,,-$C208+1)),)))</f>
        <v>0</v>
      </c>
      <c r="O208" s="548">
        <f ca="1">IF($C208=0,0,IF('Clinic Model'!$P$16="Annuity",-IFERROR(IPMT(D2_I/12,$C208,D2_T,OFFSET(N$131,,-$C208+1),0),),-IFERROR(ISPMT(D2_I/12,$C208-1,D2_T,OFFSET(N$131,,-$C208+1)),)))</f>
        <v>0</v>
      </c>
      <c r="P208" s="548">
        <f ca="1">IF($C208=0,0,IF('Clinic Model'!$P$16="Annuity",-IFERROR(IPMT(D2_I/12,$C208,D2_T,OFFSET(O$131,,-$C208+1),0),),-IFERROR(ISPMT(D2_I/12,$C208-1,D2_T,OFFSET(O$131,,-$C208+1)),)))</f>
        <v>0</v>
      </c>
      <c r="Q208" s="548">
        <f ca="1">IF($C208=0,0,IF('Clinic Model'!$P$16="Annuity",-IFERROR(IPMT(D2_I/12,$C208,D2_T,OFFSET(P$131,,-$C208+1),0),),-IFERROR(ISPMT(D2_I/12,$C208-1,D2_T,OFFSET(P$131,,-$C208+1)),)))</f>
        <v>0</v>
      </c>
      <c r="R208" s="548">
        <f ca="1">IF($C208=0,0,IF('Clinic Model'!$P$16="Annuity",-IFERROR(IPMT(D2_I/12,$C208,D2_T,OFFSET(Q$131,,-$C208+1),0),),-IFERROR(ISPMT(D2_I/12,$C208-1,D2_T,OFFSET(Q$131,,-$C208+1)),)))</f>
        <v>0</v>
      </c>
      <c r="S208" s="548">
        <f ca="1">IF($C208=0,0,IF('Clinic Model'!$P$16="Annuity",-IFERROR(IPMT(D2_I/12,$C208,D2_T,OFFSET(R$131,,-$C208+1),0),),-IFERROR(ISPMT(D2_I/12,$C208-1,D2_T,OFFSET(R$131,,-$C208+1)),)))</f>
        <v>0</v>
      </c>
      <c r="T208" s="548">
        <f ca="1">IF($C208=0,0,IF('Clinic Model'!$P$16="Annuity",-IFERROR(IPMT(D2_I/12,$C208,D2_T,OFFSET(S$131,,-$C208+1),0),),-IFERROR(ISPMT(D2_I/12,$C208-1,D2_T,OFFSET(S$131,,-$C208+1)),)))</f>
        <v>0</v>
      </c>
      <c r="U208" s="548">
        <f ca="1">IF($C208=0,0,IF('Clinic Model'!$P$16="Annuity",-IFERROR(IPMT(D2_I/12,$C208,D2_T,OFFSET(T$131,,-$C208+1),0),),-IFERROR(ISPMT(D2_I/12,$C208-1,D2_T,OFFSET(T$131,,-$C208+1)),)))</f>
        <v>0</v>
      </c>
      <c r="V208" s="548">
        <f ca="1">IF($C208=0,0,IF('Clinic Model'!$P$16="Annuity",-IFERROR(IPMT(D2_I/12,$C208,D2_T,OFFSET(U$131,,-$C208+1),0),),-IFERROR(ISPMT(D2_I/12,$C208-1,D2_T,OFFSET(U$131,,-$C208+1)),)))</f>
        <v>0</v>
      </c>
      <c r="W208" s="548">
        <f ca="1">IF($C208=0,0,IF('Clinic Model'!$P$16="Annuity",-IFERROR(IPMT(D2_I/12,$C208,D2_T,OFFSET(V$131,,-$C208+1),0),),-IFERROR(ISPMT(D2_I/12,$C208-1,D2_T,OFFSET(V$131,,-$C208+1)),)))</f>
        <v>0</v>
      </c>
      <c r="X208" s="548">
        <f ca="1">IF($C208=0,0,IF('Clinic Model'!$P$16="Annuity",-IFERROR(IPMT(D2_I/12,$C208,D2_T,OFFSET(W$131,,-$C208+1),0),),-IFERROR(ISPMT(D2_I/12,$C208-1,D2_T,OFFSET(W$131,,-$C208+1)),)))</f>
        <v>0</v>
      </c>
      <c r="Y208" s="548">
        <f ca="1">IF($C208=0,0,IF('Clinic Model'!$P$16="Annuity",-IFERROR(IPMT(D2_I/12,$C208,D2_T,OFFSET(X$131,,-$C208+1),0),),-IFERROR(ISPMT(D2_I/12,$C208-1,D2_T,OFFSET(X$131,,-$C208+1)),)))</f>
        <v>0</v>
      </c>
      <c r="Z208" s="548">
        <f ca="1">IF($C208=0,0,IF('Clinic Model'!$P$16="Annuity",-IFERROR(IPMT(D2_I/12,$C208,D2_T,OFFSET(Y$131,,-$C208+1),0),),-IFERROR(ISPMT(D2_I/12,$C208-1,D2_T,OFFSET(Y$131,,-$C208+1)),)))</f>
        <v>0</v>
      </c>
      <c r="AA208" s="548">
        <f ca="1">IF($C208=0,0,IF('Clinic Model'!$P$16="Annuity",-IFERROR(IPMT(D2_I/12,$C208,D2_T,OFFSET(Z$131,,-$C208+1),0),),-IFERROR(ISPMT(D2_I/12,$C208-1,D2_T,OFFSET(Z$131,,-$C208+1)),)))</f>
        <v>0</v>
      </c>
      <c r="AB208" s="548">
        <f ca="1">IF($C208=0,0,IF('Clinic Model'!$P$16="Annuity",-IFERROR(IPMT(D2_I/12,$C208,D2_T,OFFSET(AA$131,,-$C208+1),0),),-IFERROR(ISPMT(D2_I/12,$C208-1,D2_T,OFFSET(AA$131,,-$C208+1)),)))</f>
        <v>0</v>
      </c>
      <c r="AC208" s="548">
        <f ca="1">IF($C208=0,0,IF('Clinic Model'!$P$16="Annuity",-IFERROR(IPMT(D2_I/12,$C208,D2_T,OFFSET(AB$131,,-$C208+1),0),),-IFERROR(ISPMT(D2_I/12,$C208-1,D2_T,OFFSET(AB$131,,-$C208+1)),)))</f>
        <v>0</v>
      </c>
      <c r="AD208" s="548">
        <f ca="1">IF($C208=0,0,IF('Clinic Model'!$P$16="Annuity",-IFERROR(IPMT(D2_I/12,$C208,D2_T,OFFSET(AC$131,,-$C208+1),0),),-IFERROR(ISPMT(D2_I/12,$C208-1,D2_T,OFFSET(AC$131,,-$C208+1)),)))</f>
        <v>0</v>
      </c>
      <c r="AE208" s="548">
        <f ca="1">IF($C208=0,0,IF('Clinic Model'!$P$16="Annuity",-IFERROR(IPMT(D2_I/12,$C208,D2_T,OFFSET(AD$131,,-$C208+1),0),),-IFERROR(ISPMT(D2_I/12,$C208-1,D2_T,OFFSET(AD$131,,-$C208+1)),)))</f>
        <v>0</v>
      </c>
      <c r="AF208" s="548">
        <f ca="1">IF($C208=0,0,IF('Clinic Model'!$P$16="Annuity",-IFERROR(IPMT(D2_I/12,$C208,D2_T,OFFSET(AE$131,,-$C208+1),0),),-IFERROR(ISPMT(D2_I/12,$C208-1,D2_T,OFFSET(AE$131,,-$C208+1)),)))</f>
        <v>0</v>
      </c>
      <c r="AG208" s="548">
        <f ca="1">IF($C208=0,0,IF('Clinic Model'!$P$16="Annuity",-IFERROR(IPMT(D2_I/12,$C208,D2_T,OFFSET(AF$131,,-$C208+1),0),),-IFERROR(ISPMT(D2_I/12,$C208-1,D2_T,OFFSET(AF$131,,-$C208+1)),)))</f>
        <v>0</v>
      </c>
      <c r="AH208" s="548">
        <f ca="1">IF($C208=0,0,IF('Clinic Model'!$P$16="Annuity",-IFERROR(IPMT(D2_I/12,$C208,D2_T,OFFSET(AG$131,,-$C208+1),0),),-IFERROR(ISPMT(D2_I/12,$C208-1,D2_T,OFFSET(AG$131,,-$C208+1)),)))</f>
        <v>0</v>
      </c>
      <c r="AI208" s="548">
        <f ca="1">IF($C208=0,0,IF('Clinic Model'!$P$16="Annuity",-IFERROR(IPMT(D2_I/12,$C208,D2_T,OFFSET(AH$131,,-$C208+1),0),),-IFERROR(ISPMT(D2_I/12,$C208-1,D2_T,OFFSET(AH$131,,-$C208+1)),)))</f>
        <v>0</v>
      </c>
      <c r="AJ208" s="548">
        <f ca="1">IF($C208=0,0,IF('Clinic Model'!$P$16="Annuity",-IFERROR(IPMT(D2_I/12,$C208,D2_T,OFFSET(AI$131,,-$C208+1),0),),-IFERROR(ISPMT(D2_I/12,$C208-1,D2_T,OFFSET(AI$131,,-$C208+1)),)))</f>
        <v>0</v>
      </c>
      <c r="AK208" s="548">
        <f ca="1">IF($C208=0,0,IF('Clinic Model'!$P$16="Annuity",-IFERROR(IPMT(D2_I/12,$C208,D2_T,OFFSET(AJ$131,,-$C208+1),0),),-IFERROR(ISPMT(D2_I/12,$C208-1,D2_T,OFFSET(AJ$131,,-$C208+1)),)))</f>
        <v>0</v>
      </c>
      <c r="AL208" s="548">
        <f ca="1">IF($C208=0,0,IF('Clinic Model'!$P$16="Annuity",-IFERROR(IPMT(D2_I/12,$C208,D2_T,OFFSET(AK$131,,-$C208+1),0),),-IFERROR(ISPMT(D2_I/12,$C208-1,D2_T,OFFSET(AK$131,,-$C208+1)),)))</f>
        <v>0</v>
      </c>
      <c r="AM208" s="548">
        <f ca="1">IF($C208=0,0,IF('Clinic Model'!$P$16="Annuity",-IFERROR(IPMT(D2_I/12,$C208,D2_T,OFFSET(AL$131,,-$C208+1),0),),-IFERROR(ISPMT(D2_I/12,$C208-1,D2_T,OFFSET(AL$131,,-$C208+1)),)))</f>
        <v>0</v>
      </c>
      <c r="AN208" s="548">
        <f ca="1">IF($C208=0,0,IF('Clinic Model'!$P$16="Annuity",-IFERROR(IPMT(D2_I/12,$C208,D2_T,OFFSET(AM$131,,-$C208+1),0),),-IFERROR(ISPMT(D2_I/12,$C208-1,D2_T,OFFSET(AM$131,,-$C208+1)),)))</f>
        <v>0</v>
      </c>
      <c r="AO208" s="548">
        <f ca="1">IF($C208=0,0,IF('Clinic Model'!$P$16="Annuity",-IFERROR(IPMT(D2_I/12,$C208,D2_T,OFFSET(AN$131,,-$C208+1),0),),-IFERROR(ISPMT(D2_I/12,$C208-1,D2_T,OFFSET(AN$131,,-$C208+1)),)))</f>
        <v>0</v>
      </c>
      <c r="AP208" s="548">
        <f ca="1">IF($C208=0,0,IF('Clinic Model'!$P$16="Annuity",-IFERROR(IPMT(D2_I/12,$C208,D2_T,OFFSET(AO$131,,-$C208+1),0),),-IFERROR(ISPMT(D2_I/12,$C208-1,D2_T,OFFSET(AO$131,,-$C208+1)),)))</f>
        <v>0</v>
      </c>
      <c r="AQ208" s="548">
        <f ca="1">IF($C208=0,0,IF('Clinic Model'!$P$16="Annuity",-IFERROR(IPMT(D2_I/12,$C208,D2_T,OFFSET(AP$131,,-$C208+1),0),),-IFERROR(ISPMT(D2_I/12,$C208-1,D2_T,OFFSET(AP$131,,-$C208+1)),)))</f>
        <v>0</v>
      </c>
      <c r="AR208" s="548">
        <f ca="1">IF($C208=0,0,IF('Clinic Model'!$P$16="Annuity",-IFERROR(IPMT(D2_I/12,$C208,D2_T,OFFSET(AQ$131,,-$C208+1),0),),-IFERROR(ISPMT(D2_I/12,$C208-1,D2_T,OFFSET(AQ$131,,-$C208+1)),)))</f>
        <v>0</v>
      </c>
      <c r="AS208" s="548">
        <f ca="1">IF($C208=0,0,IF('Clinic Model'!$P$16="Annuity",-IFERROR(IPMT(D2_I/12,$C208,D2_T,OFFSET(AR$131,,-$C208+1),0),),-IFERROR(ISPMT(D2_I/12,$C208-1,D2_T,OFFSET(AR$131,,-$C208+1)),)))</f>
        <v>0</v>
      </c>
      <c r="AT208" s="548">
        <f ca="1">IF($C208=0,0,IF('Clinic Model'!$P$16="Annuity",-IFERROR(IPMT(D2_I/12,$C208,D2_T,OFFSET(AS$131,,-$C208+1),0),),-IFERROR(ISPMT(D2_I/12,$C208-1,D2_T,OFFSET(AS$131,,-$C208+1)),)))</f>
        <v>0</v>
      </c>
      <c r="AU208" s="548">
        <f ca="1">IF($C208=0,0,IF('Clinic Model'!$P$16="Annuity",-IFERROR(IPMT(D2_I/12,$C208,D2_T,OFFSET(AT$131,,-$C208+1),0),),-IFERROR(ISPMT(D2_I/12,$C208-1,D2_T,OFFSET(AT$131,,-$C208+1)),)))</f>
        <v>0</v>
      </c>
      <c r="AV208" s="548">
        <f ca="1">IF($C208=0,0,IF('Clinic Model'!$P$16="Annuity",-IFERROR(IPMT(D2_I/12,$C208,D2_T,OFFSET(AU$131,,-$C208+1),0),),-IFERROR(ISPMT(D2_I/12,$C208-1,D2_T,OFFSET(AU$131,,-$C208+1)),)))</f>
        <v>0</v>
      </c>
      <c r="AW208" s="548">
        <f ca="1">IF($C208=0,0,IF('Clinic Model'!$P$16="Annuity",-IFERROR(IPMT(D2_I/12,$C208,D2_T,OFFSET(AV$131,,-$C208+1),0),),-IFERROR(ISPMT(D2_I/12,$C208-1,D2_T,OFFSET(AV$131,,-$C208+1)),)))</f>
        <v>0</v>
      </c>
      <c r="AX208" s="548">
        <f ca="1">IF($C208=0,0,IF('Clinic Model'!$P$16="Annuity",-IFERROR(IPMT(D2_I/12,$C208,D2_T,OFFSET(AW$131,,-$C208+1),0),),-IFERROR(ISPMT(D2_I/12,$C208-1,D2_T,OFFSET(AW$131,,-$C208+1)),)))</f>
        <v>0</v>
      </c>
      <c r="AY208" s="548">
        <f ca="1">IF($C208=0,0,IF('Clinic Model'!$P$16="Annuity",-IFERROR(IPMT(D2_I/12,$C208,D2_T,OFFSET(AX$131,,-$C208+1),0),),-IFERROR(ISPMT(D2_I/12,$C208-1,D2_T,OFFSET(AX$131,,-$C208+1)),)))</f>
        <v>0</v>
      </c>
      <c r="AZ208" s="548">
        <f ca="1">IF($C208=0,0,IF('Clinic Model'!$P$16="Annuity",-IFERROR(IPMT(D2_I/12,$C208,D2_T,OFFSET(AY$131,,-$C208+1),0),),-IFERROR(ISPMT(D2_I/12,$C208-1,D2_T,OFFSET(AY$131,,-$C208+1)),)))</f>
        <v>0</v>
      </c>
      <c r="BA208" s="548">
        <f ca="1">IF($C208=0,0,IF('Clinic Model'!$P$16="Annuity",-IFERROR(IPMT(D2_I/12,$C208,D2_T,OFFSET(AZ$131,,-$C208+1),0),),-IFERROR(ISPMT(D2_I/12,$C208-1,D2_T,OFFSET(AZ$131,,-$C208+1)),)))</f>
        <v>0</v>
      </c>
      <c r="BB208" s="548">
        <f ca="1">IF($C208=0,0,IF('Clinic Model'!$P$16="Annuity",-IFERROR(IPMT(D2_I/12,$C208,D2_T,OFFSET(BA$131,,-$C208+1),0),),-IFERROR(ISPMT(D2_I/12,$C208-1,D2_T,OFFSET(BA$131,,-$C208+1)),)))</f>
        <v>0</v>
      </c>
      <c r="BC208" s="548">
        <f ca="1">IF($C208=0,0,IF('Clinic Model'!$P$16="Annuity",-IFERROR(IPMT(D2_I/12,$C208,D2_T,OFFSET(BB$131,,-$C208+1),0),),-IFERROR(ISPMT(D2_I/12,$C208-1,D2_T,OFFSET(BB$131,,-$C208+1)),)))</f>
        <v>0</v>
      </c>
      <c r="BD208" s="548">
        <f ca="1">IF($C208=0,0,IF('Clinic Model'!$P$16="Annuity",-IFERROR(IPMT(D2_I/12,$C208,D2_T,OFFSET(BC$131,,-$C208+1),0),),-IFERROR(ISPMT(D2_I/12,$C208-1,D2_T,OFFSET(BC$131,,-$C208+1)),)))</f>
        <v>0</v>
      </c>
      <c r="BE208" s="548">
        <f ca="1">IF($C208=0,0,IF('Clinic Model'!$P$16="Annuity",-IFERROR(IPMT(D2_I/12,$C208,D2_T,OFFSET(BD$131,,-$C208+1),0),),-IFERROR(ISPMT(D2_I/12,$C208-1,D2_T,OFFSET(BD$131,,-$C208+1)),)))</f>
        <v>0</v>
      </c>
      <c r="BF208" s="548">
        <f ca="1">IF($C208=0,0,IF('Clinic Model'!$P$16="Annuity",-IFERROR(IPMT(D2_I/12,$C208,D2_T,OFFSET(BE$131,,-$C208+1),0),),-IFERROR(ISPMT(D2_I/12,$C208-1,D2_T,OFFSET(BE$131,,-$C208+1)),)))</f>
        <v>0</v>
      </c>
      <c r="BG208" s="548">
        <f ca="1">IF($C208=0,0,IF('Clinic Model'!$P$16="Annuity",-IFERROR(IPMT(D2_I/12,$C208,D2_T,OFFSET(BF$131,,-$C208+1),0),),-IFERROR(ISPMT(D2_I/12,$C208-1,D2_T,OFFSET(BF$131,,-$C208+1)),)))</f>
        <v>0</v>
      </c>
      <c r="BH208" s="548">
        <f ca="1">IF($C208=0,0,IF('Clinic Model'!$P$16="Annuity",-IFERROR(IPMT(D2_I/12,$C208,D2_T,OFFSET(BG$131,,-$C208+1),0),),-IFERROR(ISPMT(D2_I/12,$C208-1,D2_T,OFFSET(BG$131,,-$C208+1)),)))</f>
        <v>0</v>
      </c>
      <c r="BI208" s="548">
        <f ca="1">IF($C208=0,0,IF('Clinic Model'!$P$16="Annuity",-IFERROR(IPMT(D2_I/12,$C208,D2_T,OFFSET(BH$131,,-$C208+1),0),),-IFERROR(ISPMT(D2_I/12,$C208-1,D2_T,OFFSET(BH$131,,-$C208+1)),)))</f>
        <v>0</v>
      </c>
      <c r="BJ208" s="548">
        <f ca="1">IF($C208=0,0,IF('Clinic Model'!$P$16="Annuity",-IFERROR(IPMT(D2_I/12,$C208,D2_T,OFFSET(BI$131,,-$C208+1),0),),-IFERROR(ISPMT(D2_I/12,$C208-1,D2_T,OFFSET(BI$131,,-$C208+1)),)))</f>
        <v>0</v>
      </c>
      <c r="BK208" s="548">
        <f ca="1">IF($C208=0,0,IF('Clinic Model'!$P$16="Annuity",-IFERROR(IPMT(D2_I/12,$C208,D2_T,OFFSET(BJ$131,,-$C208+1),0),),-IFERROR(ISPMT(D2_I/12,$C208-1,D2_T,OFFSET(BJ$131,,-$C208+1)),)))</f>
        <v>0</v>
      </c>
      <c r="BL208" s="548">
        <f ca="1">IF($C208=0,0,IF('Clinic Model'!$P$16="Annuity",-IFERROR(IPMT(D2_I/12,$C208,D2_T,OFFSET(BK$131,,-$C208+1),0),),-IFERROR(ISPMT(D2_I/12,$C208-1,D2_T,OFFSET(BK$131,,-$C208+1)),)))</f>
        <v>0</v>
      </c>
    </row>
    <row r="209" spans="1:64" ht="10.5" hidden="1" customHeight="1" outlineLevel="1" x14ac:dyDescent="0.3">
      <c r="A209" s="105"/>
      <c r="B209" s="504"/>
      <c r="C209" s="105">
        <f t="shared" si="16"/>
        <v>0</v>
      </c>
      <c r="E209" s="548">
        <f ca="1">IF($C209=0,0,IF('Clinic Model'!$P$16="Annuity",-IFERROR(IPMT(D2_I/12,$C209,D2_T,OFFSET(D$131,,-$C209+1),0),),-IFERROR(ISPMT(D2_I/12,$C209-1,D2_T,OFFSET(D$131,,-$C209+1)),)))</f>
        <v>0</v>
      </c>
      <c r="F209" s="548">
        <f ca="1">IF($C209=0,0,IF('Clinic Model'!$P$16="Annuity",-IFERROR(IPMT(D2_I/12,$C209,D2_T,OFFSET(E$131,,-$C209+1),0),),-IFERROR(ISPMT(D2_I/12,$C209-1,D2_T,OFFSET(E$131,,-$C209+1)),)))</f>
        <v>0</v>
      </c>
      <c r="G209" s="548">
        <f ca="1">IF($C209=0,0,IF('Clinic Model'!$P$16="Annuity",-IFERROR(IPMT(D2_I/12,$C209,D2_T,OFFSET(F$131,,-$C209+1),0),),-IFERROR(ISPMT(D2_I/12,$C209-1,D2_T,OFFSET(F$131,,-$C209+1)),)))</f>
        <v>0</v>
      </c>
      <c r="H209" s="548">
        <f ca="1">IF($C209=0,0,IF('Clinic Model'!$P$16="Annuity",-IFERROR(IPMT(D2_I/12,$C209,D2_T,OFFSET(G$131,,-$C209+1),0),),-IFERROR(ISPMT(D2_I/12,$C209-1,D2_T,OFFSET(G$131,,-$C209+1)),)))</f>
        <v>0</v>
      </c>
      <c r="I209" s="548">
        <f ca="1">IF($C209=0,0,IF('Clinic Model'!$P$16="Annuity",-IFERROR(IPMT(D2_I/12,$C209,D2_T,OFFSET(H$131,,-$C209+1),0),),-IFERROR(ISPMT(D2_I/12,$C209-1,D2_T,OFFSET(H$131,,-$C209+1)),)))</f>
        <v>0</v>
      </c>
      <c r="J209" s="548">
        <f ca="1">IF($C209=0,0,IF('Clinic Model'!$P$16="Annuity",-IFERROR(IPMT(D2_I/12,$C209,D2_T,OFFSET(I$131,,-$C209+1),0),),-IFERROR(ISPMT(D2_I/12,$C209-1,D2_T,OFFSET(I$131,,-$C209+1)),)))</f>
        <v>0</v>
      </c>
      <c r="K209" s="548">
        <f ca="1">IF($C209=0,0,IF('Clinic Model'!$P$16="Annuity",-IFERROR(IPMT(D2_I/12,$C209,D2_T,OFFSET(J$131,,-$C209+1),0),),-IFERROR(ISPMT(D2_I/12,$C209-1,D2_T,OFFSET(J$131,,-$C209+1)),)))</f>
        <v>0</v>
      </c>
      <c r="L209" s="548">
        <f ca="1">IF($C209=0,0,IF('Clinic Model'!$P$16="Annuity",-IFERROR(IPMT(D2_I/12,$C209,D2_T,OFFSET(K$131,,-$C209+1),0),),-IFERROR(ISPMT(D2_I/12,$C209-1,D2_T,OFFSET(K$131,,-$C209+1)),)))</f>
        <v>0</v>
      </c>
      <c r="M209" s="548">
        <f ca="1">IF($C209=0,0,IF('Clinic Model'!$P$16="Annuity",-IFERROR(IPMT(D2_I/12,$C209,D2_T,OFFSET(L$131,,-$C209+1),0),),-IFERROR(ISPMT(D2_I/12,$C209-1,D2_T,OFFSET(L$131,,-$C209+1)),)))</f>
        <v>0</v>
      </c>
      <c r="N209" s="548">
        <f ca="1">IF($C209=0,0,IF('Clinic Model'!$P$16="Annuity",-IFERROR(IPMT(D2_I/12,$C209,D2_T,OFFSET(M$131,,-$C209+1),0),),-IFERROR(ISPMT(D2_I/12,$C209-1,D2_T,OFFSET(M$131,,-$C209+1)),)))</f>
        <v>0</v>
      </c>
      <c r="O209" s="548">
        <f ca="1">IF($C209=0,0,IF('Clinic Model'!$P$16="Annuity",-IFERROR(IPMT(D2_I/12,$C209,D2_T,OFFSET(N$131,,-$C209+1),0),),-IFERROR(ISPMT(D2_I/12,$C209-1,D2_T,OFFSET(N$131,,-$C209+1)),)))</f>
        <v>0</v>
      </c>
      <c r="P209" s="548">
        <f ca="1">IF($C209=0,0,IF('Clinic Model'!$P$16="Annuity",-IFERROR(IPMT(D2_I/12,$C209,D2_T,OFFSET(O$131,,-$C209+1),0),),-IFERROR(ISPMT(D2_I/12,$C209-1,D2_T,OFFSET(O$131,,-$C209+1)),)))</f>
        <v>0</v>
      </c>
      <c r="Q209" s="548">
        <f ca="1">IF($C209=0,0,IF('Clinic Model'!$P$16="Annuity",-IFERROR(IPMT(D2_I/12,$C209,D2_T,OFFSET(P$131,,-$C209+1),0),),-IFERROR(ISPMT(D2_I/12,$C209-1,D2_T,OFFSET(P$131,,-$C209+1)),)))</f>
        <v>0</v>
      </c>
      <c r="R209" s="548">
        <f ca="1">IF($C209=0,0,IF('Clinic Model'!$P$16="Annuity",-IFERROR(IPMT(D2_I/12,$C209,D2_T,OFFSET(Q$131,,-$C209+1),0),),-IFERROR(ISPMT(D2_I/12,$C209-1,D2_T,OFFSET(Q$131,,-$C209+1)),)))</f>
        <v>0</v>
      </c>
      <c r="S209" s="548">
        <f ca="1">IF($C209=0,0,IF('Clinic Model'!$P$16="Annuity",-IFERROR(IPMT(D2_I/12,$C209,D2_T,OFFSET(R$131,,-$C209+1),0),),-IFERROR(ISPMT(D2_I/12,$C209-1,D2_T,OFFSET(R$131,,-$C209+1)),)))</f>
        <v>0</v>
      </c>
      <c r="T209" s="548">
        <f ca="1">IF($C209=0,0,IF('Clinic Model'!$P$16="Annuity",-IFERROR(IPMT(D2_I/12,$C209,D2_T,OFFSET(S$131,,-$C209+1),0),),-IFERROR(ISPMT(D2_I/12,$C209-1,D2_T,OFFSET(S$131,,-$C209+1)),)))</f>
        <v>0</v>
      </c>
      <c r="U209" s="548">
        <f ca="1">IF($C209=0,0,IF('Clinic Model'!$P$16="Annuity",-IFERROR(IPMT(D2_I/12,$C209,D2_T,OFFSET(T$131,,-$C209+1),0),),-IFERROR(ISPMT(D2_I/12,$C209-1,D2_T,OFFSET(T$131,,-$C209+1)),)))</f>
        <v>0</v>
      </c>
      <c r="V209" s="548">
        <f ca="1">IF($C209=0,0,IF('Clinic Model'!$P$16="Annuity",-IFERROR(IPMT(D2_I/12,$C209,D2_T,OFFSET(U$131,,-$C209+1),0),),-IFERROR(ISPMT(D2_I/12,$C209-1,D2_T,OFFSET(U$131,,-$C209+1)),)))</f>
        <v>0</v>
      </c>
      <c r="W209" s="548">
        <f ca="1">IF($C209=0,0,IF('Clinic Model'!$P$16="Annuity",-IFERROR(IPMT(D2_I/12,$C209,D2_T,OFFSET(V$131,,-$C209+1),0),),-IFERROR(ISPMT(D2_I/12,$C209-1,D2_T,OFFSET(V$131,,-$C209+1)),)))</f>
        <v>0</v>
      </c>
      <c r="X209" s="548">
        <f ca="1">IF($C209=0,0,IF('Clinic Model'!$P$16="Annuity",-IFERROR(IPMT(D2_I/12,$C209,D2_T,OFFSET(W$131,,-$C209+1),0),),-IFERROR(ISPMT(D2_I/12,$C209-1,D2_T,OFFSET(W$131,,-$C209+1)),)))</f>
        <v>0</v>
      </c>
      <c r="Y209" s="548">
        <f ca="1">IF($C209=0,0,IF('Clinic Model'!$P$16="Annuity",-IFERROR(IPMT(D2_I/12,$C209,D2_T,OFFSET(X$131,,-$C209+1),0),),-IFERROR(ISPMT(D2_I/12,$C209-1,D2_T,OFFSET(X$131,,-$C209+1)),)))</f>
        <v>0</v>
      </c>
      <c r="Z209" s="548">
        <f ca="1">IF($C209=0,0,IF('Clinic Model'!$P$16="Annuity",-IFERROR(IPMT(D2_I/12,$C209,D2_T,OFFSET(Y$131,,-$C209+1),0),),-IFERROR(ISPMT(D2_I/12,$C209-1,D2_T,OFFSET(Y$131,,-$C209+1)),)))</f>
        <v>0</v>
      </c>
      <c r="AA209" s="548">
        <f ca="1">IF($C209=0,0,IF('Clinic Model'!$P$16="Annuity",-IFERROR(IPMT(D2_I/12,$C209,D2_T,OFFSET(Z$131,,-$C209+1),0),),-IFERROR(ISPMT(D2_I/12,$C209-1,D2_T,OFFSET(Z$131,,-$C209+1)),)))</f>
        <v>0</v>
      </c>
      <c r="AB209" s="548">
        <f ca="1">IF($C209=0,0,IF('Clinic Model'!$P$16="Annuity",-IFERROR(IPMT(D2_I/12,$C209,D2_T,OFFSET(AA$131,,-$C209+1),0),),-IFERROR(ISPMT(D2_I/12,$C209-1,D2_T,OFFSET(AA$131,,-$C209+1)),)))</f>
        <v>0</v>
      </c>
      <c r="AC209" s="548">
        <f ca="1">IF($C209=0,0,IF('Clinic Model'!$P$16="Annuity",-IFERROR(IPMT(D2_I/12,$C209,D2_T,OFFSET(AB$131,,-$C209+1),0),),-IFERROR(ISPMT(D2_I/12,$C209-1,D2_T,OFFSET(AB$131,,-$C209+1)),)))</f>
        <v>0</v>
      </c>
      <c r="AD209" s="548">
        <f ca="1">IF($C209=0,0,IF('Clinic Model'!$P$16="Annuity",-IFERROR(IPMT(D2_I/12,$C209,D2_T,OFFSET(AC$131,,-$C209+1),0),),-IFERROR(ISPMT(D2_I/12,$C209-1,D2_T,OFFSET(AC$131,,-$C209+1)),)))</f>
        <v>0</v>
      </c>
      <c r="AE209" s="548">
        <f ca="1">IF($C209=0,0,IF('Clinic Model'!$P$16="Annuity",-IFERROR(IPMT(D2_I/12,$C209,D2_T,OFFSET(AD$131,,-$C209+1),0),),-IFERROR(ISPMT(D2_I/12,$C209-1,D2_T,OFFSET(AD$131,,-$C209+1)),)))</f>
        <v>0</v>
      </c>
      <c r="AF209" s="548">
        <f ca="1">IF($C209=0,0,IF('Clinic Model'!$P$16="Annuity",-IFERROR(IPMT(D2_I/12,$C209,D2_T,OFFSET(AE$131,,-$C209+1),0),),-IFERROR(ISPMT(D2_I/12,$C209-1,D2_T,OFFSET(AE$131,,-$C209+1)),)))</f>
        <v>0</v>
      </c>
      <c r="AG209" s="548">
        <f ca="1">IF($C209=0,0,IF('Clinic Model'!$P$16="Annuity",-IFERROR(IPMT(D2_I/12,$C209,D2_T,OFFSET(AF$131,,-$C209+1),0),),-IFERROR(ISPMT(D2_I/12,$C209-1,D2_T,OFFSET(AF$131,,-$C209+1)),)))</f>
        <v>0</v>
      </c>
      <c r="AH209" s="548">
        <f ca="1">IF($C209=0,0,IF('Clinic Model'!$P$16="Annuity",-IFERROR(IPMT(D2_I/12,$C209,D2_T,OFFSET(AG$131,,-$C209+1),0),),-IFERROR(ISPMT(D2_I/12,$C209-1,D2_T,OFFSET(AG$131,,-$C209+1)),)))</f>
        <v>0</v>
      </c>
      <c r="AI209" s="548">
        <f ca="1">IF($C209=0,0,IF('Clinic Model'!$P$16="Annuity",-IFERROR(IPMT(D2_I/12,$C209,D2_T,OFFSET(AH$131,,-$C209+1),0),),-IFERROR(ISPMT(D2_I/12,$C209-1,D2_T,OFFSET(AH$131,,-$C209+1)),)))</f>
        <v>0</v>
      </c>
      <c r="AJ209" s="548">
        <f ca="1">IF($C209=0,0,IF('Clinic Model'!$P$16="Annuity",-IFERROR(IPMT(D2_I/12,$C209,D2_T,OFFSET(AI$131,,-$C209+1),0),),-IFERROR(ISPMT(D2_I/12,$C209-1,D2_T,OFFSET(AI$131,,-$C209+1)),)))</f>
        <v>0</v>
      </c>
      <c r="AK209" s="548">
        <f ca="1">IF($C209=0,0,IF('Clinic Model'!$P$16="Annuity",-IFERROR(IPMT(D2_I/12,$C209,D2_T,OFFSET(AJ$131,,-$C209+1),0),),-IFERROR(ISPMT(D2_I/12,$C209-1,D2_T,OFFSET(AJ$131,,-$C209+1)),)))</f>
        <v>0</v>
      </c>
      <c r="AL209" s="548">
        <f ca="1">IF($C209=0,0,IF('Clinic Model'!$P$16="Annuity",-IFERROR(IPMT(D2_I/12,$C209,D2_T,OFFSET(AK$131,,-$C209+1),0),),-IFERROR(ISPMT(D2_I/12,$C209-1,D2_T,OFFSET(AK$131,,-$C209+1)),)))</f>
        <v>0</v>
      </c>
      <c r="AM209" s="548">
        <f ca="1">IF($C209=0,0,IF('Clinic Model'!$P$16="Annuity",-IFERROR(IPMT(D2_I/12,$C209,D2_T,OFFSET(AL$131,,-$C209+1),0),),-IFERROR(ISPMT(D2_I/12,$C209-1,D2_T,OFFSET(AL$131,,-$C209+1)),)))</f>
        <v>0</v>
      </c>
      <c r="AN209" s="548">
        <f ca="1">IF($C209=0,0,IF('Clinic Model'!$P$16="Annuity",-IFERROR(IPMT(D2_I/12,$C209,D2_T,OFFSET(AM$131,,-$C209+1),0),),-IFERROR(ISPMT(D2_I/12,$C209-1,D2_T,OFFSET(AM$131,,-$C209+1)),)))</f>
        <v>0</v>
      </c>
      <c r="AO209" s="548">
        <f ca="1">IF($C209=0,0,IF('Clinic Model'!$P$16="Annuity",-IFERROR(IPMT(D2_I/12,$C209,D2_T,OFFSET(AN$131,,-$C209+1),0),),-IFERROR(ISPMT(D2_I/12,$C209-1,D2_T,OFFSET(AN$131,,-$C209+1)),)))</f>
        <v>0</v>
      </c>
      <c r="AP209" s="548">
        <f ca="1">IF($C209=0,0,IF('Clinic Model'!$P$16="Annuity",-IFERROR(IPMT(D2_I/12,$C209,D2_T,OFFSET(AO$131,,-$C209+1),0),),-IFERROR(ISPMT(D2_I/12,$C209-1,D2_T,OFFSET(AO$131,,-$C209+1)),)))</f>
        <v>0</v>
      </c>
      <c r="AQ209" s="548">
        <f ca="1">IF($C209=0,0,IF('Clinic Model'!$P$16="Annuity",-IFERROR(IPMT(D2_I/12,$C209,D2_T,OFFSET(AP$131,,-$C209+1),0),),-IFERROR(ISPMT(D2_I/12,$C209-1,D2_T,OFFSET(AP$131,,-$C209+1)),)))</f>
        <v>0</v>
      </c>
      <c r="AR209" s="548">
        <f ca="1">IF($C209=0,0,IF('Clinic Model'!$P$16="Annuity",-IFERROR(IPMT(D2_I/12,$C209,D2_T,OFFSET(AQ$131,,-$C209+1),0),),-IFERROR(ISPMT(D2_I/12,$C209-1,D2_T,OFFSET(AQ$131,,-$C209+1)),)))</f>
        <v>0</v>
      </c>
      <c r="AS209" s="548">
        <f ca="1">IF($C209=0,0,IF('Clinic Model'!$P$16="Annuity",-IFERROR(IPMT(D2_I/12,$C209,D2_T,OFFSET(AR$131,,-$C209+1),0),),-IFERROR(ISPMT(D2_I/12,$C209-1,D2_T,OFFSET(AR$131,,-$C209+1)),)))</f>
        <v>0</v>
      </c>
      <c r="AT209" s="548">
        <f ca="1">IF($C209=0,0,IF('Clinic Model'!$P$16="Annuity",-IFERROR(IPMT(D2_I/12,$C209,D2_T,OFFSET(AS$131,,-$C209+1),0),),-IFERROR(ISPMT(D2_I/12,$C209-1,D2_T,OFFSET(AS$131,,-$C209+1)),)))</f>
        <v>0</v>
      </c>
      <c r="AU209" s="548">
        <f ca="1">IF($C209=0,0,IF('Clinic Model'!$P$16="Annuity",-IFERROR(IPMT(D2_I/12,$C209,D2_T,OFFSET(AT$131,,-$C209+1),0),),-IFERROR(ISPMT(D2_I/12,$C209-1,D2_T,OFFSET(AT$131,,-$C209+1)),)))</f>
        <v>0</v>
      </c>
      <c r="AV209" s="548">
        <f ca="1">IF($C209=0,0,IF('Clinic Model'!$P$16="Annuity",-IFERROR(IPMT(D2_I/12,$C209,D2_T,OFFSET(AU$131,,-$C209+1),0),),-IFERROR(ISPMT(D2_I/12,$C209-1,D2_T,OFFSET(AU$131,,-$C209+1)),)))</f>
        <v>0</v>
      </c>
      <c r="AW209" s="548">
        <f ca="1">IF($C209=0,0,IF('Clinic Model'!$P$16="Annuity",-IFERROR(IPMT(D2_I/12,$C209,D2_T,OFFSET(AV$131,,-$C209+1),0),),-IFERROR(ISPMT(D2_I/12,$C209-1,D2_T,OFFSET(AV$131,,-$C209+1)),)))</f>
        <v>0</v>
      </c>
      <c r="AX209" s="548">
        <f ca="1">IF($C209=0,0,IF('Clinic Model'!$P$16="Annuity",-IFERROR(IPMT(D2_I/12,$C209,D2_T,OFFSET(AW$131,,-$C209+1),0),),-IFERROR(ISPMT(D2_I/12,$C209-1,D2_T,OFFSET(AW$131,,-$C209+1)),)))</f>
        <v>0</v>
      </c>
      <c r="AY209" s="548">
        <f ca="1">IF($C209=0,0,IF('Clinic Model'!$P$16="Annuity",-IFERROR(IPMT(D2_I/12,$C209,D2_T,OFFSET(AX$131,,-$C209+1),0),),-IFERROR(ISPMT(D2_I/12,$C209-1,D2_T,OFFSET(AX$131,,-$C209+1)),)))</f>
        <v>0</v>
      </c>
      <c r="AZ209" s="548">
        <f ca="1">IF($C209=0,0,IF('Clinic Model'!$P$16="Annuity",-IFERROR(IPMT(D2_I/12,$C209,D2_T,OFFSET(AY$131,,-$C209+1),0),),-IFERROR(ISPMT(D2_I/12,$C209-1,D2_T,OFFSET(AY$131,,-$C209+1)),)))</f>
        <v>0</v>
      </c>
      <c r="BA209" s="548">
        <f ca="1">IF($C209=0,0,IF('Clinic Model'!$P$16="Annuity",-IFERROR(IPMT(D2_I/12,$C209,D2_T,OFFSET(AZ$131,,-$C209+1),0),),-IFERROR(ISPMT(D2_I/12,$C209-1,D2_T,OFFSET(AZ$131,,-$C209+1)),)))</f>
        <v>0</v>
      </c>
      <c r="BB209" s="548">
        <f ca="1">IF($C209=0,0,IF('Clinic Model'!$P$16="Annuity",-IFERROR(IPMT(D2_I/12,$C209,D2_T,OFFSET(BA$131,,-$C209+1),0),),-IFERROR(ISPMT(D2_I/12,$C209-1,D2_T,OFFSET(BA$131,,-$C209+1)),)))</f>
        <v>0</v>
      </c>
      <c r="BC209" s="548">
        <f ca="1">IF($C209=0,0,IF('Clinic Model'!$P$16="Annuity",-IFERROR(IPMT(D2_I/12,$C209,D2_T,OFFSET(BB$131,,-$C209+1),0),),-IFERROR(ISPMT(D2_I/12,$C209-1,D2_T,OFFSET(BB$131,,-$C209+1)),)))</f>
        <v>0</v>
      </c>
      <c r="BD209" s="548">
        <f ca="1">IF($C209=0,0,IF('Clinic Model'!$P$16="Annuity",-IFERROR(IPMT(D2_I/12,$C209,D2_T,OFFSET(BC$131,,-$C209+1),0),),-IFERROR(ISPMT(D2_I/12,$C209-1,D2_T,OFFSET(BC$131,,-$C209+1)),)))</f>
        <v>0</v>
      </c>
      <c r="BE209" s="548">
        <f ca="1">IF($C209=0,0,IF('Clinic Model'!$P$16="Annuity",-IFERROR(IPMT(D2_I/12,$C209,D2_T,OFFSET(BD$131,,-$C209+1),0),),-IFERROR(ISPMT(D2_I/12,$C209-1,D2_T,OFFSET(BD$131,,-$C209+1)),)))</f>
        <v>0</v>
      </c>
      <c r="BF209" s="548">
        <f ca="1">IF($C209=0,0,IF('Clinic Model'!$P$16="Annuity",-IFERROR(IPMT(D2_I/12,$C209,D2_T,OFFSET(BE$131,,-$C209+1),0),),-IFERROR(ISPMT(D2_I/12,$C209-1,D2_T,OFFSET(BE$131,,-$C209+1)),)))</f>
        <v>0</v>
      </c>
      <c r="BG209" s="548">
        <f ca="1">IF($C209=0,0,IF('Clinic Model'!$P$16="Annuity",-IFERROR(IPMT(D2_I/12,$C209,D2_T,OFFSET(BF$131,,-$C209+1),0),),-IFERROR(ISPMT(D2_I/12,$C209-1,D2_T,OFFSET(BF$131,,-$C209+1)),)))</f>
        <v>0</v>
      </c>
      <c r="BH209" s="548">
        <f ca="1">IF($C209=0,0,IF('Clinic Model'!$P$16="Annuity",-IFERROR(IPMT(D2_I/12,$C209,D2_T,OFFSET(BG$131,,-$C209+1),0),),-IFERROR(ISPMT(D2_I/12,$C209-1,D2_T,OFFSET(BG$131,,-$C209+1)),)))</f>
        <v>0</v>
      </c>
      <c r="BI209" s="548">
        <f ca="1">IF($C209=0,0,IF('Clinic Model'!$P$16="Annuity",-IFERROR(IPMT(D2_I/12,$C209,D2_T,OFFSET(BH$131,,-$C209+1),0),),-IFERROR(ISPMT(D2_I/12,$C209-1,D2_T,OFFSET(BH$131,,-$C209+1)),)))</f>
        <v>0</v>
      </c>
      <c r="BJ209" s="548">
        <f ca="1">IF($C209=0,0,IF('Clinic Model'!$P$16="Annuity",-IFERROR(IPMT(D2_I/12,$C209,D2_T,OFFSET(BI$131,,-$C209+1),0),),-IFERROR(ISPMT(D2_I/12,$C209-1,D2_T,OFFSET(BI$131,,-$C209+1)),)))</f>
        <v>0</v>
      </c>
      <c r="BK209" s="548">
        <f ca="1">IF($C209=0,0,IF('Clinic Model'!$P$16="Annuity",-IFERROR(IPMT(D2_I/12,$C209,D2_T,OFFSET(BJ$131,,-$C209+1),0),),-IFERROR(ISPMT(D2_I/12,$C209-1,D2_T,OFFSET(BJ$131,,-$C209+1)),)))</f>
        <v>0</v>
      </c>
      <c r="BL209" s="548">
        <f ca="1">IF($C209=0,0,IF('Clinic Model'!$P$16="Annuity",-IFERROR(IPMT(D2_I/12,$C209,D2_T,OFFSET(BK$131,,-$C209+1),0),),-IFERROR(ISPMT(D2_I/12,$C209-1,D2_T,OFFSET(BK$131,,-$C209+1)),)))</f>
        <v>0</v>
      </c>
    </row>
    <row r="210" spans="1:64" ht="10.5" hidden="1" customHeight="1" outlineLevel="1" x14ac:dyDescent="0.3">
      <c r="A210" s="105"/>
      <c r="B210" s="504"/>
      <c r="C210" s="105">
        <f t="shared" si="16"/>
        <v>0</v>
      </c>
      <c r="E210" s="548">
        <f ca="1">IF($C210=0,0,IF('Clinic Model'!$P$16="Annuity",-IFERROR(IPMT(D2_I/12,$C210,D2_T,OFFSET(D$131,,-$C210+1),0),),-IFERROR(ISPMT(D2_I/12,$C210-1,D2_T,OFFSET(D$131,,-$C210+1)),)))</f>
        <v>0</v>
      </c>
      <c r="F210" s="548">
        <f ca="1">IF($C210=0,0,IF('Clinic Model'!$P$16="Annuity",-IFERROR(IPMT(D2_I/12,$C210,D2_T,OFFSET(E$131,,-$C210+1),0),),-IFERROR(ISPMT(D2_I/12,$C210-1,D2_T,OFFSET(E$131,,-$C210+1)),)))</f>
        <v>0</v>
      </c>
      <c r="G210" s="548">
        <f ca="1">IF($C210=0,0,IF('Clinic Model'!$P$16="Annuity",-IFERROR(IPMT(D2_I/12,$C210,D2_T,OFFSET(F$131,,-$C210+1),0),),-IFERROR(ISPMT(D2_I/12,$C210-1,D2_T,OFFSET(F$131,,-$C210+1)),)))</f>
        <v>0</v>
      </c>
      <c r="H210" s="548">
        <f ca="1">IF($C210=0,0,IF('Clinic Model'!$P$16="Annuity",-IFERROR(IPMT(D2_I/12,$C210,D2_T,OFFSET(G$131,,-$C210+1),0),),-IFERROR(ISPMT(D2_I/12,$C210-1,D2_T,OFFSET(G$131,,-$C210+1)),)))</f>
        <v>0</v>
      </c>
      <c r="I210" s="548">
        <f ca="1">IF($C210=0,0,IF('Clinic Model'!$P$16="Annuity",-IFERROR(IPMT(D2_I/12,$C210,D2_T,OFFSET(H$131,,-$C210+1),0),),-IFERROR(ISPMT(D2_I/12,$C210-1,D2_T,OFFSET(H$131,,-$C210+1)),)))</f>
        <v>0</v>
      </c>
      <c r="J210" s="548">
        <f ca="1">IF($C210=0,0,IF('Clinic Model'!$P$16="Annuity",-IFERROR(IPMT(D2_I/12,$C210,D2_T,OFFSET(I$131,,-$C210+1),0),),-IFERROR(ISPMT(D2_I/12,$C210-1,D2_T,OFFSET(I$131,,-$C210+1)),)))</f>
        <v>0</v>
      </c>
      <c r="K210" s="548">
        <f ca="1">IF($C210=0,0,IF('Clinic Model'!$P$16="Annuity",-IFERROR(IPMT(D2_I/12,$C210,D2_T,OFFSET(J$131,,-$C210+1),0),),-IFERROR(ISPMT(D2_I/12,$C210-1,D2_T,OFFSET(J$131,,-$C210+1)),)))</f>
        <v>0</v>
      </c>
      <c r="L210" s="548">
        <f ca="1">IF($C210=0,0,IF('Clinic Model'!$P$16="Annuity",-IFERROR(IPMT(D2_I/12,$C210,D2_T,OFFSET(K$131,,-$C210+1),0),),-IFERROR(ISPMT(D2_I/12,$C210-1,D2_T,OFFSET(K$131,,-$C210+1)),)))</f>
        <v>0</v>
      </c>
      <c r="M210" s="548">
        <f ca="1">IF($C210=0,0,IF('Clinic Model'!$P$16="Annuity",-IFERROR(IPMT(D2_I/12,$C210,D2_T,OFFSET(L$131,,-$C210+1),0),),-IFERROR(ISPMT(D2_I/12,$C210-1,D2_T,OFFSET(L$131,,-$C210+1)),)))</f>
        <v>0</v>
      </c>
      <c r="N210" s="548">
        <f ca="1">IF($C210=0,0,IF('Clinic Model'!$P$16="Annuity",-IFERROR(IPMT(D2_I/12,$C210,D2_T,OFFSET(M$131,,-$C210+1),0),),-IFERROR(ISPMT(D2_I/12,$C210-1,D2_T,OFFSET(M$131,,-$C210+1)),)))</f>
        <v>0</v>
      </c>
      <c r="O210" s="548">
        <f ca="1">IF($C210=0,0,IF('Clinic Model'!$P$16="Annuity",-IFERROR(IPMT(D2_I/12,$C210,D2_T,OFFSET(N$131,,-$C210+1),0),),-IFERROR(ISPMT(D2_I/12,$C210-1,D2_T,OFFSET(N$131,,-$C210+1)),)))</f>
        <v>0</v>
      </c>
      <c r="P210" s="548">
        <f ca="1">IF($C210=0,0,IF('Clinic Model'!$P$16="Annuity",-IFERROR(IPMT(D2_I/12,$C210,D2_T,OFFSET(O$131,,-$C210+1),0),),-IFERROR(ISPMT(D2_I/12,$C210-1,D2_T,OFFSET(O$131,,-$C210+1)),)))</f>
        <v>0</v>
      </c>
      <c r="Q210" s="548">
        <f ca="1">IF($C210=0,0,IF('Clinic Model'!$P$16="Annuity",-IFERROR(IPMT(D2_I/12,$C210,D2_T,OFFSET(P$131,,-$C210+1),0),),-IFERROR(ISPMT(D2_I/12,$C210-1,D2_T,OFFSET(P$131,,-$C210+1)),)))</f>
        <v>0</v>
      </c>
      <c r="R210" s="548">
        <f ca="1">IF($C210=0,0,IF('Clinic Model'!$P$16="Annuity",-IFERROR(IPMT(D2_I/12,$C210,D2_T,OFFSET(Q$131,,-$C210+1),0),),-IFERROR(ISPMT(D2_I/12,$C210-1,D2_T,OFFSET(Q$131,,-$C210+1)),)))</f>
        <v>0</v>
      </c>
      <c r="S210" s="548">
        <f ca="1">IF($C210=0,0,IF('Clinic Model'!$P$16="Annuity",-IFERROR(IPMT(D2_I/12,$C210,D2_T,OFFSET(R$131,,-$C210+1),0),),-IFERROR(ISPMT(D2_I/12,$C210-1,D2_T,OFFSET(R$131,,-$C210+1)),)))</f>
        <v>0</v>
      </c>
      <c r="T210" s="548">
        <f ca="1">IF($C210=0,0,IF('Clinic Model'!$P$16="Annuity",-IFERROR(IPMT(D2_I/12,$C210,D2_T,OFFSET(S$131,,-$C210+1),0),),-IFERROR(ISPMT(D2_I/12,$C210-1,D2_T,OFFSET(S$131,,-$C210+1)),)))</f>
        <v>0</v>
      </c>
      <c r="U210" s="548">
        <f ca="1">IF($C210=0,0,IF('Clinic Model'!$P$16="Annuity",-IFERROR(IPMT(D2_I/12,$C210,D2_T,OFFSET(T$131,,-$C210+1),0),),-IFERROR(ISPMT(D2_I/12,$C210-1,D2_T,OFFSET(T$131,,-$C210+1)),)))</f>
        <v>0</v>
      </c>
      <c r="V210" s="548">
        <f ca="1">IF($C210=0,0,IF('Clinic Model'!$P$16="Annuity",-IFERROR(IPMT(D2_I/12,$C210,D2_T,OFFSET(U$131,,-$C210+1),0),),-IFERROR(ISPMT(D2_I/12,$C210-1,D2_T,OFFSET(U$131,,-$C210+1)),)))</f>
        <v>0</v>
      </c>
      <c r="W210" s="548">
        <f ca="1">IF($C210=0,0,IF('Clinic Model'!$P$16="Annuity",-IFERROR(IPMT(D2_I/12,$C210,D2_T,OFFSET(V$131,,-$C210+1),0),),-IFERROR(ISPMT(D2_I/12,$C210-1,D2_T,OFFSET(V$131,,-$C210+1)),)))</f>
        <v>0</v>
      </c>
      <c r="X210" s="548">
        <f ca="1">IF($C210=0,0,IF('Clinic Model'!$P$16="Annuity",-IFERROR(IPMT(D2_I/12,$C210,D2_T,OFFSET(W$131,,-$C210+1),0),),-IFERROR(ISPMT(D2_I/12,$C210-1,D2_T,OFFSET(W$131,,-$C210+1)),)))</f>
        <v>0</v>
      </c>
      <c r="Y210" s="548">
        <f ca="1">IF($C210=0,0,IF('Clinic Model'!$P$16="Annuity",-IFERROR(IPMT(D2_I/12,$C210,D2_T,OFFSET(X$131,,-$C210+1),0),),-IFERROR(ISPMT(D2_I/12,$C210-1,D2_T,OFFSET(X$131,,-$C210+1)),)))</f>
        <v>0</v>
      </c>
      <c r="Z210" s="548">
        <f ca="1">IF($C210=0,0,IF('Clinic Model'!$P$16="Annuity",-IFERROR(IPMT(D2_I/12,$C210,D2_T,OFFSET(Y$131,,-$C210+1),0),),-IFERROR(ISPMT(D2_I/12,$C210-1,D2_T,OFFSET(Y$131,,-$C210+1)),)))</f>
        <v>0</v>
      </c>
      <c r="AA210" s="548">
        <f ca="1">IF($C210=0,0,IF('Clinic Model'!$P$16="Annuity",-IFERROR(IPMT(D2_I/12,$C210,D2_T,OFFSET(Z$131,,-$C210+1),0),),-IFERROR(ISPMT(D2_I/12,$C210-1,D2_T,OFFSET(Z$131,,-$C210+1)),)))</f>
        <v>0</v>
      </c>
      <c r="AB210" s="548">
        <f ca="1">IF($C210=0,0,IF('Clinic Model'!$P$16="Annuity",-IFERROR(IPMT(D2_I/12,$C210,D2_T,OFFSET(AA$131,,-$C210+1),0),),-IFERROR(ISPMT(D2_I/12,$C210-1,D2_T,OFFSET(AA$131,,-$C210+1)),)))</f>
        <v>0</v>
      </c>
      <c r="AC210" s="548">
        <f ca="1">IF($C210=0,0,IF('Clinic Model'!$P$16="Annuity",-IFERROR(IPMT(D2_I/12,$C210,D2_T,OFFSET(AB$131,,-$C210+1),0),),-IFERROR(ISPMT(D2_I/12,$C210-1,D2_T,OFFSET(AB$131,,-$C210+1)),)))</f>
        <v>0</v>
      </c>
      <c r="AD210" s="548">
        <f ca="1">IF($C210=0,0,IF('Clinic Model'!$P$16="Annuity",-IFERROR(IPMT(D2_I/12,$C210,D2_T,OFFSET(AC$131,,-$C210+1),0),),-IFERROR(ISPMT(D2_I/12,$C210-1,D2_T,OFFSET(AC$131,,-$C210+1)),)))</f>
        <v>0</v>
      </c>
      <c r="AE210" s="548">
        <f ca="1">IF($C210=0,0,IF('Clinic Model'!$P$16="Annuity",-IFERROR(IPMT(D2_I/12,$C210,D2_T,OFFSET(AD$131,,-$C210+1),0),),-IFERROR(ISPMT(D2_I/12,$C210-1,D2_T,OFFSET(AD$131,,-$C210+1)),)))</f>
        <v>0</v>
      </c>
      <c r="AF210" s="548">
        <f ca="1">IF($C210=0,0,IF('Clinic Model'!$P$16="Annuity",-IFERROR(IPMT(D2_I/12,$C210,D2_T,OFFSET(AE$131,,-$C210+1),0),),-IFERROR(ISPMT(D2_I/12,$C210-1,D2_T,OFFSET(AE$131,,-$C210+1)),)))</f>
        <v>0</v>
      </c>
      <c r="AG210" s="548">
        <f ca="1">IF($C210=0,0,IF('Clinic Model'!$P$16="Annuity",-IFERROR(IPMT(D2_I/12,$C210,D2_T,OFFSET(AF$131,,-$C210+1),0),),-IFERROR(ISPMT(D2_I/12,$C210-1,D2_T,OFFSET(AF$131,,-$C210+1)),)))</f>
        <v>0</v>
      </c>
      <c r="AH210" s="548">
        <f ca="1">IF($C210=0,0,IF('Clinic Model'!$P$16="Annuity",-IFERROR(IPMT(D2_I/12,$C210,D2_T,OFFSET(AG$131,,-$C210+1),0),),-IFERROR(ISPMT(D2_I/12,$C210-1,D2_T,OFFSET(AG$131,,-$C210+1)),)))</f>
        <v>0</v>
      </c>
      <c r="AI210" s="548">
        <f ca="1">IF($C210=0,0,IF('Clinic Model'!$P$16="Annuity",-IFERROR(IPMT(D2_I/12,$C210,D2_T,OFFSET(AH$131,,-$C210+1),0),),-IFERROR(ISPMT(D2_I/12,$C210-1,D2_T,OFFSET(AH$131,,-$C210+1)),)))</f>
        <v>0</v>
      </c>
      <c r="AJ210" s="548">
        <f ca="1">IF($C210=0,0,IF('Clinic Model'!$P$16="Annuity",-IFERROR(IPMT(D2_I/12,$C210,D2_T,OFFSET(AI$131,,-$C210+1),0),),-IFERROR(ISPMT(D2_I/12,$C210-1,D2_T,OFFSET(AI$131,,-$C210+1)),)))</f>
        <v>0</v>
      </c>
      <c r="AK210" s="548">
        <f ca="1">IF($C210=0,0,IF('Clinic Model'!$P$16="Annuity",-IFERROR(IPMT(D2_I/12,$C210,D2_T,OFFSET(AJ$131,,-$C210+1),0),),-IFERROR(ISPMT(D2_I/12,$C210-1,D2_T,OFFSET(AJ$131,,-$C210+1)),)))</f>
        <v>0</v>
      </c>
      <c r="AL210" s="548">
        <f ca="1">IF($C210=0,0,IF('Clinic Model'!$P$16="Annuity",-IFERROR(IPMT(D2_I/12,$C210,D2_T,OFFSET(AK$131,,-$C210+1),0),),-IFERROR(ISPMT(D2_I/12,$C210-1,D2_T,OFFSET(AK$131,,-$C210+1)),)))</f>
        <v>0</v>
      </c>
      <c r="AM210" s="548">
        <f ca="1">IF($C210=0,0,IF('Clinic Model'!$P$16="Annuity",-IFERROR(IPMT(D2_I/12,$C210,D2_T,OFFSET(AL$131,,-$C210+1),0),),-IFERROR(ISPMT(D2_I/12,$C210-1,D2_T,OFFSET(AL$131,,-$C210+1)),)))</f>
        <v>0</v>
      </c>
      <c r="AN210" s="548">
        <f ca="1">IF($C210=0,0,IF('Clinic Model'!$P$16="Annuity",-IFERROR(IPMT(D2_I/12,$C210,D2_T,OFFSET(AM$131,,-$C210+1),0),),-IFERROR(ISPMT(D2_I/12,$C210-1,D2_T,OFFSET(AM$131,,-$C210+1)),)))</f>
        <v>0</v>
      </c>
      <c r="AO210" s="548">
        <f ca="1">IF($C210=0,0,IF('Clinic Model'!$P$16="Annuity",-IFERROR(IPMT(D2_I/12,$C210,D2_T,OFFSET(AN$131,,-$C210+1),0),),-IFERROR(ISPMT(D2_I/12,$C210-1,D2_T,OFFSET(AN$131,,-$C210+1)),)))</f>
        <v>0</v>
      </c>
      <c r="AP210" s="548">
        <f ca="1">IF($C210=0,0,IF('Clinic Model'!$P$16="Annuity",-IFERROR(IPMT(D2_I/12,$C210,D2_T,OFFSET(AO$131,,-$C210+1),0),),-IFERROR(ISPMT(D2_I/12,$C210-1,D2_T,OFFSET(AO$131,,-$C210+1)),)))</f>
        <v>0</v>
      </c>
      <c r="AQ210" s="548">
        <f ca="1">IF($C210=0,0,IF('Clinic Model'!$P$16="Annuity",-IFERROR(IPMT(D2_I/12,$C210,D2_T,OFFSET(AP$131,,-$C210+1),0),),-IFERROR(ISPMT(D2_I/12,$C210-1,D2_T,OFFSET(AP$131,,-$C210+1)),)))</f>
        <v>0</v>
      </c>
      <c r="AR210" s="548">
        <f ca="1">IF($C210=0,0,IF('Clinic Model'!$P$16="Annuity",-IFERROR(IPMT(D2_I/12,$C210,D2_T,OFFSET(AQ$131,,-$C210+1),0),),-IFERROR(ISPMT(D2_I/12,$C210-1,D2_T,OFFSET(AQ$131,,-$C210+1)),)))</f>
        <v>0</v>
      </c>
      <c r="AS210" s="548">
        <f ca="1">IF($C210=0,0,IF('Clinic Model'!$P$16="Annuity",-IFERROR(IPMT(D2_I/12,$C210,D2_T,OFFSET(AR$131,,-$C210+1),0),),-IFERROR(ISPMT(D2_I/12,$C210-1,D2_T,OFFSET(AR$131,,-$C210+1)),)))</f>
        <v>0</v>
      </c>
      <c r="AT210" s="548">
        <f ca="1">IF($C210=0,0,IF('Clinic Model'!$P$16="Annuity",-IFERROR(IPMT(D2_I/12,$C210,D2_T,OFFSET(AS$131,,-$C210+1),0),),-IFERROR(ISPMT(D2_I/12,$C210-1,D2_T,OFFSET(AS$131,,-$C210+1)),)))</f>
        <v>0</v>
      </c>
      <c r="AU210" s="548">
        <f ca="1">IF($C210=0,0,IF('Clinic Model'!$P$16="Annuity",-IFERROR(IPMT(D2_I/12,$C210,D2_T,OFFSET(AT$131,,-$C210+1),0),),-IFERROR(ISPMT(D2_I/12,$C210-1,D2_T,OFFSET(AT$131,,-$C210+1)),)))</f>
        <v>0</v>
      </c>
      <c r="AV210" s="548">
        <f ca="1">IF($C210=0,0,IF('Clinic Model'!$P$16="Annuity",-IFERROR(IPMT(D2_I/12,$C210,D2_T,OFFSET(AU$131,,-$C210+1),0),),-IFERROR(ISPMT(D2_I/12,$C210-1,D2_T,OFFSET(AU$131,,-$C210+1)),)))</f>
        <v>0</v>
      </c>
      <c r="AW210" s="548">
        <f ca="1">IF($C210=0,0,IF('Clinic Model'!$P$16="Annuity",-IFERROR(IPMT(D2_I/12,$C210,D2_T,OFFSET(AV$131,,-$C210+1),0),),-IFERROR(ISPMT(D2_I/12,$C210-1,D2_T,OFFSET(AV$131,,-$C210+1)),)))</f>
        <v>0</v>
      </c>
      <c r="AX210" s="548">
        <f ca="1">IF($C210=0,0,IF('Clinic Model'!$P$16="Annuity",-IFERROR(IPMT(D2_I/12,$C210,D2_T,OFFSET(AW$131,,-$C210+1),0),),-IFERROR(ISPMT(D2_I/12,$C210-1,D2_T,OFFSET(AW$131,,-$C210+1)),)))</f>
        <v>0</v>
      </c>
      <c r="AY210" s="548">
        <f ca="1">IF($C210=0,0,IF('Clinic Model'!$P$16="Annuity",-IFERROR(IPMT(D2_I/12,$C210,D2_T,OFFSET(AX$131,,-$C210+1),0),),-IFERROR(ISPMT(D2_I/12,$C210-1,D2_T,OFFSET(AX$131,,-$C210+1)),)))</f>
        <v>0</v>
      </c>
      <c r="AZ210" s="548">
        <f ca="1">IF($C210=0,0,IF('Clinic Model'!$P$16="Annuity",-IFERROR(IPMT(D2_I/12,$C210,D2_T,OFFSET(AY$131,,-$C210+1),0),),-IFERROR(ISPMT(D2_I/12,$C210-1,D2_T,OFFSET(AY$131,,-$C210+1)),)))</f>
        <v>0</v>
      </c>
      <c r="BA210" s="548">
        <f ca="1">IF($C210=0,0,IF('Clinic Model'!$P$16="Annuity",-IFERROR(IPMT(D2_I/12,$C210,D2_T,OFFSET(AZ$131,,-$C210+1),0),),-IFERROR(ISPMT(D2_I/12,$C210-1,D2_T,OFFSET(AZ$131,,-$C210+1)),)))</f>
        <v>0</v>
      </c>
      <c r="BB210" s="548">
        <f ca="1">IF($C210=0,0,IF('Clinic Model'!$P$16="Annuity",-IFERROR(IPMT(D2_I/12,$C210,D2_T,OFFSET(BA$131,,-$C210+1),0),),-IFERROR(ISPMT(D2_I/12,$C210-1,D2_T,OFFSET(BA$131,,-$C210+1)),)))</f>
        <v>0</v>
      </c>
      <c r="BC210" s="548">
        <f ca="1">IF($C210=0,0,IF('Clinic Model'!$P$16="Annuity",-IFERROR(IPMT(D2_I/12,$C210,D2_T,OFFSET(BB$131,,-$C210+1),0),),-IFERROR(ISPMT(D2_I/12,$C210-1,D2_T,OFFSET(BB$131,,-$C210+1)),)))</f>
        <v>0</v>
      </c>
      <c r="BD210" s="548">
        <f ca="1">IF($C210=0,0,IF('Clinic Model'!$P$16="Annuity",-IFERROR(IPMT(D2_I/12,$C210,D2_T,OFFSET(BC$131,,-$C210+1),0),),-IFERROR(ISPMT(D2_I/12,$C210-1,D2_T,OFFSET(BC$131,,-$C210+1)),)))</f>
        <v>0</v>
      </c>
      <c r="BE210" s="548">
        <f ca="1">IF($C210=0,0,IF('Clinic Model'!$P$16="Annuity",-IFERROR(IPMT(D2_I/12,$C210,D2_T,OFFSET(BD$131,,-$C210+1),0),),-IFERROR(ISPMT(D2_I/12,$C210-1,D2_T,OFFSET(BD$131,,-$C210+1)),)))</f>
        <v>0</v>
      </c>
      <c r="BF210" s="548">
        <f ca="1">IF($C210=0,0,IF('Clinic Model'!$P$16="Annuity",-IFERROR(IPMT(D2_I/12,$C210,D2_T,OFFSET(BE$131,,-$C210+1),0),),-IFERROR(ISPMT(D2_I/12,$C210-1,D2_T,OFFSET(BE$131,,-$C210+1)),)))</f>
        <v>0</v>
      </c>
      <c r="BG210" s="548">
        <f ca="1">IF($C210=0,0,IF('Clinic Model'!$P$16="Annuity",-IFERROR(IPMT(D2_I/12,$C210,D2_T,OFFSET(BF$131,,-$C210+1),0),),-IFERROR(ISPMT(D2_I/12,$C210-1,D2_T,OFFSET(BF$131,,-$C210+1)),)))</f>
        <v>0</v>
      </c>
      <c r="BH210" s="548">
        <f ca="1">IF($C210=0,0,IF('Clinic Model'!$P$16="Annuity",-IFERROR(IPMT(D2_I/12,$C210,D2_T,OFFSET(BG$131,,-$C210+1),0),),-IFERROR(ISPMT(D2_I/12,$C210-1,D2_T,OFFSET(BG$131,,-$C210+1)),)))</f>
        <v>0</v>
      </c>
      <c r="BI210" s="548">
        <f ca="1">IF($C210=0,0,IF('Clinic Model'!$P$16="Annuity",-IFERROR(IPMT(D2_I/12,$C210,D2_T,OFFSET(BH$131,,-$C210+1),0),),-IFERROR(ISPMT(D2_I/12,$C210-1,D2_T,OFFSET(BH$131,,-$C210+1)),)))</f>
        <v>0</v>
      </c>
      <c r="BJ210" s="548">
        <f ca="1">IF($C210=0,0,IF('Clinic Model'!$P$16="Annuity",-IFERROR(IPMT(D2_I/12,$C210,D2_T,OFFSET(BI$131,,-$C210+1),0),),-IFERROR(ISPMT(D2_I/12,$C210-1,D2_T,OFFSET(BI$131,,-$C210+1)),)))</f>
        <v>0</v>
      </c>
      <c r="BK210" s="548">
        <f ca="1">IF($C210=0,0,IF('Clinic Model'!$P$16="Annuity",-IFERROR(IPMT(D2_I/12,$C210,D2_T,OFFSET(BJ$131,,-$C210+1),0),),-IFERROR(ISPMT(D2_I/12,$C210-1,D2_T,OFFSET(BJ$131,,-$C210+1)),)))</f>
        <v>0</v>
      </c>
      <c r="BL210" s="548">
        <f ca="1">IF($C210=0,0,IF('Clinic Model'!$P$16="Annuity",-IFERROR(IPMT(D2_I/12,$C210,D2_T,OFFSET(BK$131,,-$C210+1),0),),-IFERROR(ISPMT(D2_I/12,$C210-1,D2_T,OFFSET(BK$131,,-$C210+1)),)))</f>
        <v>0</v>
      </c>
    </row>
    <row r="211" spans="1:64" ht="10.5" hidden="1" customHeight="1" outlineLevel="1" x14ac:dyDescent="0.3">
      <c r="A211" s="105"/>
      <c r="B211" s="504"/>
      <c r="C211" s="105">
        <f t="shared" si="16"/>
        <v>0</v>
      </c>
      <c r="E211" s="548">
        <f ca="1">IF($C211=0,0,IF('Clinic Model'!$P$16="Annuity",-IFERROR(IPMT(D2_I/12,$C211,D2_T,OFFSET(D$131,,-$C211+1),0),),-IFERROR(ISPMT(D2_I/12,$C211-1,D2_T,OFFSET(D$131,,-$C211+1)),)))</f>
        <v>0</v>
      </c>
      <c r="F211" s="548">
        <f ca="1">IF($C211=0,0,IF('Clinic Model'!$P$16="Annuity",-IFERROR(IPMT(D2_I/12,$C211,D2_T,OFFSET(E$131,,-$C211+1),0),),-IFERROR(ISPMT(D2_I/12,$C211-1,D2_T,OFFSET(E$131,,-$C211+1)),)))</f>
        <v>0</v>
      </c>
      <c r="G211" s="548">
        <f ca="1">IF($C211=0,0,IF('Clinic Model'!$P$16="Annuity",-IFERROR(IPMT(D2_I/12,$C211,D2_T,OFFSET(F$131,,-$C211+1),0),),-IFERROR(ISPMT(D2_I/12,$C211-1,D2_T,OFFSET(F$131,,-$C211+1)),)))</f>
        <v>0</v>
      </c>
      <c r="H211" s="548">
        <f ca="1">IF($C211=0,0,IF('Clinic Model'!$P$16="Annuity",-IFERROR(IPMT(D2_I/12,$C211,D2_T,OFFSET(G$131,,-$C211+1),0),),-IFERROR(ISPMT(D2_I/12,$C211-1,D2_T,OFFSET(G$131,,-$C211+1)),)))</f>
        <v>0</v>
      </c>
      <c r="I211" s="548">
        <f ca="1">IF($C211=0,0,IF('Clinic Model'!$P$16="Annuity",-IFERROR(IPMT(D2_I/12,$C211,D2_T,OFFSET(H$131,,-$C211+1),0),),-IFERROR(ISPMT(D2_I/12,$C211-1,D2_T,OFFSET(H$131,,-$C211+1)),)))</f>
        <v>0</v>
      </c>
      <c r="J211" s="548">
        <f ca="1">IF($C211=0,0,IF('Clinic Model'!$P$16="Annuity",-IFERROR(IPMT(D2_I/12,$C211,D2_T,OFFSET(I$131,,-$C211+1),0),),-IFERROR(ISPMT(D2_I/12,$C211-1,D2_T,OFFSET(I$131,,-$C211+1)),)))</f>
        <v>0</v>
      </c>
      <c r="K211" s="548">
        <f ca="1">IF($C211=0,0,IF('Clinic Model'!$P$16="Annuity",-IFERROR(IPMT(D2_I/12,$C211,D2_T,OFFSET(J$131,,-$C211+1),0),),-IFERROR(ISPMT(D2_I/12,$C211-1,D2_T,OFFSET(J$131,,-$C211+1)),)))</f>
        <v>0</v>
      </c>
      <c r="L211" s="548">
        <f ca="1">IF($C211=0,0,IF('Clinic Model'!$P$16="Annuity",-IFERROR(IPMT(D2_I/12,$C211,D2_T,OFFSET(K$131,,-$C211+1),0),),-IFERROR(ISPMT(D2_I/12,$C211-1,D2_T,OFFSET(K$131,,-$C211+1)),)))</f>
        <v>0</v>
      </c>
      <c r="M211" s="548">
        <f ca="1">IF($C211=0,0,IF('Clinic Model'!$P$16="Annuity",-IFERROR(IPMT(D2_I/12,$C211,D2_T,OFFSET(L$131,,-$C211+1),0),),-IFERROR(ISPMT(D2_I/12,$C211-1,D2_T,OFFSET(L$131,,-$C211+1)),)))</f>
        <v>0</v>
      </c>
      <c r="N211" s="548">
        <f ca="1">IF($C211=0,0,IF('Clinic Model'!$P$16="Annuity",-IFERROR(IPMT(D2_I/12,$C211,D2_T,OFFSET(M$131,,-$C211+1),0),),-IFERROR(ISPMT(D2_I/12,$C211-1,D2_T,OFFSET(M$131,,-$C211+1)),)))</f>
        <v>0</v>
      </c>
      <c r="O211" s="548">
        <f ca="1">IF($C211=0,0,IF('Clinic Model'!$P$16="Annuity",-IFERROR(IPMT(D2_I/12,$C211,D2_T,OFFSET(N$131,,-$C211+1),0),),-IFERROR(ISPMT(D2_I/12,$C211-1,D2_T,OFFSET(N$131,,-$C211+1)),)))</f>
        <v>0</v>
      </c>
      <c r="P211" s="548">
        <f ca="1">IF($C211=0,0,IF('Clinic Model'!$P$16="Annuity",-IFERROR(IPMT(D2_I/12,$C211,D2_T,OFFSET(O$131,,-$C211+1),0),),-IFERROR(ISPMT(D2_I/12,$C211-1,D2_T,OFFSET(O$131,,-$C211+1)),)))</f>
        <v>0</v>
      </c>
      <c r="Q211" s="548">
        <f ca="1">IF($C211=0,0,IF('Clinic Model'!$P$16="Annuity",-IFERROR(IPMT(D2_I/12,$C211,D2_T,OFFSET(P$131,,-$C211+1),0),),-IFERROR(ISPMT(D2_I/12,$C211-1,D2_T,OFFSET(P$131,,-$C211+1)),)))</f>
        <v>0</v>
      </c>
      <c r="R211" s="548">
        <f ca="1">IF($C211=0,0,IF('Clinic Model'!$P$16="Annuity",-IFERROR(IPMT(D2_I/12,$C211,D2_T,OFFSET(Q$131,,-$C211+1),0),),-IFERROR(ISPMT(D2_I/12,$C211-1,D2_T,OFFSET(Q$131,,-$C211+1)),)))</f>
        <v>0</v>
      </c>
      <c r="S211" s="548">
        <f ca="1">IF($C211=0,0,IF('Clinic Model'!$P$16="Annuity",-IFERROR(IPMT(D2_I/12,$C211,D2_T,OFFSET(R$131,,-$C211+1),0),),-IFERROR(ISPMT(D2_I/12,$C211-1,D2_T,OFFSET(R$131,,-$C211+1)),)))</f>
        <v>0</v>
      </c>
      <c r="T211" s="548">
        <f ca="1">IF($C211=0,0,IF('Clinic Model'!$P$16="Annuity",-IFERROR(IPMT(D2_I/12,$C211,D2_T,OFFSET(S$131,,-$C211+1),0),),-IFERROR(ISPMT(D2_I/12,$C211-1,D2_T,OFFSET(S$131,,-$C211+1)),)))</f>
        <v>0</v>
      </c>
      <c r="U211" s="548">
        <f ca="1">IF($C211=0,0,IF('Clinic Model'!$P$16="Annuity",-IFERROR(IPMT(D2_I/12,$C211,D2_T,OFFSET(T$131,,-$C211+1),0),),-IFERROR(ISPMT(D2_I/12,$C211-1,D2_T,OFFSET(T$131,,-$C211+1)),)))</f>
        <v>0</v>
      </c>
      <c r="V211" s="548">
        <f ca="1">IF($C211=0,0,IF('Clinic Model'!$P$16="Annuity",-IFERROR(IPMT(D2_I/12,$C211,D2_T,OFFSET(U$131,,-$C211+1),0),),-IFERROR(ISPMT(D2_I/12,$C211-1,D2_T,OFFSET(U$131,,-$C211+1)),)))</f>
        <v>0</v>
      </c>
      <c r="W211" s="548">
        <f ca="1">IF($C211=0,0,IF('Clinic Model'!$P$16="Annuity",-IFERROR(IPMT(D2_I/12,$C211,D2_T,OFFSET(V$131,,-$C211+1),0),),-IFERROR(ISPMT(D2_I/12,$C211-1,D2_T,OFFSET(V$131,,-$C211+1)),)))</f>
        <v>0</v>
      </c>
      <c r="X211" s="548">
        <f ca="1">IF($C211=0,0,IF('Clinic Model'!$P$16="Annuity",-IFERROR(IPMT(D2_I/12,$C211,D2_T,OFFSET(W$131,,-$C211+1),0),),-IFERROR(ISPMT(D2_I/12,$C211-1,D2_T,OFFSET(W$131,,-$C211+1)),)))</f>
        <v>0</v>
      </c>
      <c r="Y211" s="548">
        <f ca="1">IF($C211=0,0,IF('Clinic Model'!$P$16="Annuity",-IFERROR(IPMT(D2_I/12,$C211,D2_T,OFFSET(X$131,,-$C211+1),0),),-IFERROR(ISPMT(D2_I/12,$C211-1,D2_T,OFFSET(X$131,,-$C211+1)),)))</f>
        <v>0</v>
      </c>
      <c r="Z211" s="548">
        <f ca="1">IF($C211=0,0,IF('Clinic Model'!$P$16="Annuity",-IFERROR(IPMT(D2_I/12,$C211,D2_T,OFFSET(Y$131,,-$C211+1),0),),-IFERROR(ISPMT(D2_I/12,$C211-1,D2_T,OFFSET(Y$131,,-$C211+1)),)))</f>
        <v>0</v>
      </c>
      <c r="AA211" s="548">
        <f ca="1">IF($C211=0,0,IF('Clinic Model'!$P$16="Annuity",-IFERROR(IPMT(D2_I/12,$C211,D2_T,OFFSET(Z$131,,-$C211+1),0),),-IFERROR(ISPMT(D2_I/12,$C211-1,D2_T,OFFSET(Z$131,,-$C211+1)),)))</f>
        <v>0</v>
      </c>
      <c r="AB211" s="548">
        <f ca="1">IF($C211=0,0,IF('Clinic Model'!$P$16="Annuity",-IFERROR(IPMT(D2_I/12,$C211,D2_T,OFFSET(AA$131,,-$C211+1),0),),-IFERROR(ISPMT(D2_I/12,$C211-1,D2_T,OFFSET(AA$131,,-$C211+1)),)))</f>
        <v>0</v>
      </c>
      <c r="AC211" s="548">
        <f ca="1">IF($C211=0,0,IF('Clinic Model'!$P$16="Annuity",-IFERROR(IPMT(D2_I/12,$C211,D2_T,OFFSET(AB$131,,-$C211+1),0),),-IFERROR(ISPMT(D2_I/12,$C211-1,D2_T,OFFSET(AB$131,,-$C211+1)),)))</f>
        <v>0</v>
      </c>
      <c r="AD211" s="548">
        <f ca="1">IF($C211=0,0,IF('Clinic Model'!$P$16="Annuity",-IFERROR(IPMT(D2_I/12,$C211,D2_T,OFFSET(AC$131,,-$C211+1),0),),-IFERROR(ISPMT(D2_I/12,$C211-1,D2_T,OFFSET(AC$131,,-$C211+1)),)))</f>
        <v>0</v>
      </c>
      <c r="AE211" s="548">
        <f ca="1">IF($C211=0,0,IF('Clinic Model'!$P$16="Annuity",-IFERROR(IPMT(D2_I/12,$C211,D2_T,OFFSET(AD$131,,-$C211+1),0),),-IFERROR(ISPMT(D2_I/12,$C211-1,D2_T,OFFSET(AD$131,,-$C211+1)),)))</f>
        <v>0</v>
      </c>
      <c r="AF211" s="548">
        <f ca="1">IF($C211=0,0,IF('Clinic Model'!$P$16="Annuity",-IFERROR(IPMT(D2_I/12,$C211,D2_T,OFFSET(AE$131,,-$C211+1),0),),-IFERROR(ISPMT(D2_I/12,$C211-1,D2_T,OFFSET(AE$131,,-$C211+1)),)))</f>
        <v>0</v>
      </c>
      <c r="AG211" s="548">
        <f ca="1">IF($C211=0,0,IF('Clinic Model'!$P$16="Annuity",-IFERROR(IPMT(D2_I/12,$C211,D2_T,OFFSET(AF$131,,-$C211+1),0),),-IFERROR(ISPMT(D2_I/12,$C211-1,D2_T,OFFSET(AF$131,,-$C211+1)),)))</f>
        <v>0</v>
      </c>
      <c r="AH211" s="548">
        <f ca="1">IF($C211=0,0,IF('Clinic Model'!$P$16="Annuity",-IFERROR(IPMT(D2_I/12,$C211,D2_T,OFFSET(AG$131,,-$C211+1),0),),-IFERROR(ISPMT(D2_I/12,$C211-1,D2_T,OFFSET(AG$131,,-$C211+1)),)))</f>
        <v>0</v>
      </c>
      <c r="AI211" s="548">
        <f ca="1">IF($C211=0,0,IF('Clinic Model'!$P$16="Annuity",-IFERROR(IPMT(D2_I/12,$C211,D2_T,OFFSET(AH$131,,-$C211+1),0),),-IFERROR(ISPMT(D2_I/12,$C211-1,D2_T,OFFSET(AH$131,,-$C211+1)),)))</f>
        <v>0</v>
      </c>
      <c r="AJ211" s="548">
        <f ca="1">IF($C211=0,0,IF('Clinic Model'!$P$16="Annuity",-IFERROR(IPMT(D2_I/12,$C211,D2_T,OFFSET(AI$131,,-$C211+1),0),),-IFERROR(ISPMT(D2_I/12,$C211-1,D2_T,OFFSET(AI$131,,-$C211+1)),)))</f>
        <v>0</v>
      </c>
      <c r="AK211" s="548">
        <f ca="1">IF($C211=0,0,IF('Clinic Model'!$P$16="Annuity",-IFERROR(IPMT(D2_I/12,$C211,D2_T,OFFSET(AJ$131,,-$C211+1),0),),-IFERROR(ISPMT(D2_I/12,$C211-1,D2_T,OFFSET(AJ$131,,-$C211+1)),)))</f>
        <v>0</v>
      </c>
      <c r="AL211" s="548">
        <f ca="1">IF($C211=0,0,IF('Clinic Model'!$P$16="Annuity",-IFERROR(IPMT(D2_I/12,$C211,D2_T,OFFSET(AK$131,,-$C211+1),0),),-IFERROR(ISPMT(D2_I/12,$C211-1,D2_T,OFFSET(AK$131,,-$C211+1)),)))</f>
        <v>0</v>
      </c>
      <c r="AM211" s="548">
        <f ca="1">IF($C211=0,0,IF('Clinic Model'!$P$16="Annuity",-IFERROR(IPMT(D2_I/12,$C211,D2_T,OFFSET(AL$131,,-$C211+1),0),),-IFERROR(ISPMT(D2_I/12,$C211-1,D2_T,OFFSET(AL$131,,-$C211+1)),)))</f>
        <v>0</v>
      </c>
      <c r="AN211" s="548">
        <f ca="1">IF($C211=0,0,IF('Clinic Model'!$P$16="Annuity",-IFERROR(IPMT(D2_I/12,$C211,D2_T,OFFSET(AM$131,,-$C211+1),0),),-IFERROR(ISPMT(D2_I/12,$C211-1,D2_T,OFFSET(AM$131,,-$C211+1)),)))</f>
        <v>0</v>
      </c>
      <c r="AO211" s="548">
        <f ca="1">IF($C211=0,0,IF('Clinic Model'!$P$16="Annuity",-IFERROR(IPMT(D2_I/12,$C211,D2_T,OFFSET(AN$131,,-$C211+1),0),),-IFERROR(ISPMT(D2_I/12,$C211-1,D2_T,OFFSET(AN$131,,-$C211+1)),)))</f>
        <v>0</v>
      </c>
      <c r="AP211" s="548">
        <f ca="1">IF($C211=0,0,IF('Clinic Model'!$P$16="Annuity",-IFERROR(IPMT(D2_I/12,$C211,D2_T,OFFSET(AO$131,,-$C211+1),0),),-IFERROR(ISPMT(D2_I/12,$C211-1,D2_T,OFFSET(AO$131,,-$C211+1)),)))</f>
        <v>0</v>
      </c>
      <c r="AQ211" s="548">
        <f ca="1">IF($C211=0,0,IF('Clinic Model'!$P$16="Annuity",-IFERROR(IPMT(D2_I/12,$C211,D2_T,OFFSET(AP$131,,-$C211+1),0),),-IFERROR(ISPMT(D2_I/12,$C211-1,D2_T,OFFSET(AP$131,,-$C211+1)),)))</f>
        <v>0</v>
      </c>
      <c r="AR211" s="548">
        <f ca="1">IF($C211=0,0,IF('Clinic Model'!$P$16="Annuity",-IFERROR(IPMT(D2_I/12,$C211,D2_T,OFFSET(AQ$131,,-$C211+1),0),),-IFERROR(ISPMT(D2_I/12,$C211-1,D2_T,OFFSET(AQ$131,,-$C211+1)),)))</f>
        <v>0</v>
      </c>
      <c r="AS211" s="548">
        <f ca="1">IF($C211=0,0,IF('Clinic Model'!$P$16="Annuity",-IFERROR(IPMT(D2_I/12,$C211,D2_T,OFFSET(AR$131,,-$C211+1),0),),-IFERROR(ISPMT(D2_I/12,$C211-1,D2_T,OFFSET(AR$131,,-$C211+1)),)))</f>
        <v>0</v>
      </c>
      <c r="AT211" s="548">
        <f ca="1">IF($C211=0,0,IF('Clinic Model'!$P$16="Annuity",-IFERROR(IPMT(D2_I/12,$C211,D2_T,OFFSET(AS$131,,-$C211+1),0),),-IFERROR(ISPMT(D2_I/12,$C211-1,D2_T,OFFSET(AS$131,,-$C211+1)),)))</f>
        <v>0</v>
      </c>
      <c r="AU211" s="548">
        <f ca="1">IF($C211=0,0,IF('Clinic Model'!$P$16="Annuity",-IFERROR(IPMT(D2_I/12,$C211,D2_T,OFFSET(AT$131,,-$C211+1),0),),-IFERROR(ISPMT(D2_I/12,$C211-1,D2_T,OFFSET(AT$131,,-$C211+1)),)))</f>
        <v>0</v>
      </c>
      <c r="AV211" s="548">
        <f ca="1">IF($C211=0,0,IF('Clinic Model'!$P$16="Annuity",-IFERROR(IPMT(D2_I/12,$C211,D2_T,OFFSET(AU$131,,-$C211+1),0),),-IFERROR(ISPMT(D2_I/12,$C211-1,D2_T,OFFSET(AU$131,,-$C211+1)),)))</f>
        <v>0</v>
      </c>
      <c r="AW211" s="548">
        <f ca="1">IF($C211=0,0,IF('Clinic Model'!$P$16="Annuity",-IFERROR(IPMT(D2_I/12,$C211,D2_T,OFFSET(AV$131,,-$C211+1),0),),-IFERROR(ISPMT(D2_I/12,$C211-1,D2_T,OFFSET(AV$131,,-$C211+1)),)))</f>
        <v>0</v>
      </c>
      <c r="AX211" s="548">
        <f ca="1">IF($C211=0,0,IF('Clinic Model'!$P$16="Annuity",-IFERROR(IPMT(D2_I/12,$C211,D2_T,OFFSET(AW$131,,-$C211+1),0),),-IFERROR(ISPMT(D2_I/12,$C211-1,D2_T,OFFSET(AW$131,,-$C211+1)),)))</f>
        <v>0</v>
      </c>
      <c r="AY211" s="548">
        <f ca="1">IF($C211=0,0,IF('Clinic Model'!$P$16="Annuity",-IFERROR(IPMT(D2_I/12,$C211,D2_T,OFFSET(AX$131,,-$C211+1),0),),-IFERROR(ISPMT(D2_I/12,$C211-1,D2_T,OFFSET(AX$131,,-$C211+1)),)))</f>
        <v>0</v>
      </c>
      <c r="AZ211" s="548">
        <f ca="1">IF($C211=0,0,IF('Clinic Model'!$P$16="Annuity",-IFERROR(IPMT(D2_I/12,$C211,D2_T,OFFSET(AY$131,,-$C211+1),0),),-IFERROR(ISPMT(D2_I/12,$C211-1,D2_T,OFFSET(AY$131,,-$C211+1)),)))</f>
        <v>0</v>
      </c>
      <c r="BA211" s="548">
        <f ca="1">IF($C211=0,0,IF('Clinic Model'!$P$16="Annuity",-IFERROR(IPMT(D2_I/12,$C211,D2_T,OFFSET(AZ$131,,-$C211+1),0),),-IFERROR(ISPMT(D2_I/12,$C211-1,D2_T,OFFSET(AZ$131,,-$C211+1)),)))</f>
        <v>0</v>
      </c>
      <c r="BB211" s="548">
        <f ca="1">IF($C211=0,0,IF('Clinic Model'!$P$16="Annuity",-IFERROR(IPMT(D2_I/12,$C211,D2_T,OFFSET(BA$131,,-$C211+1),0),),-IFERROR(ISPMT(D2_I/12,$C211-1,D2_T,OFFSET(BA$131,,-$C211+1)),)))</f>
        <v>0</v>
      </c>
      <c r="BC211" s="548">
        <f ca="1">IF($C211=0,0,IF('Clinic Model'!$P$16="Annuity",-IFERROR(IPMT(D2_I/12,$C211,D2_T,OFFSET(BB$131,,-$C211+1),0),),-IFERROR(ISPMT(D2_I/12,$C211-1,D2_T,OFFSET(BB$131,,-$C211+1)),)))</f>
        <v>0</v>
      </c>
      <c r="BD211" s="548">
        <f ca="1">IF($C211=0,0,IF('Clinic Model'!$P$16="Annuity",-IFERROR(IPMT(D2_I/12,$C211,D2_T,OFFSET(BC$131,,-$C211+1),0),),-IFERROR(ISPMT(D2_I/12,$C211-1,D2_T,OFFSET(BC$131,,-$C211+1)),)))</f>
        <v>0</v>
      </c>
      <c r="BE211" s="548">
        <f ca="1">IF($C211=0,0,IF('Clinic Model'!$P$16="Annuity",-IFERROR(IPMT(D2_I/12,$C211,D2_T,OFFSET(BD$131,,-$C211+1),0),),-IFERROR(ISPMT(D2_I/12,$C211-1,D2_T,OFFSET(BD$131,,-$C211+1)),)))</f>
        <v>0</v>
      </c>
      <c r="BF211" s="548">
        <f ca="1">IF($C211=0,0,IF('Clinic Model'!$P$16="Annuity",-IFERROR(IPMT(D2_I/12,$C211,D2_T,OFFSET(BE$131,,-$C211+1),0),),-IFERROR(ISPMT(D2_I/12,$C211-1,D2_T,OFFSET(BE$131,,-$C211+1)),)))</f>
        <v>0</v>
      </c>
      <c r="BG211" s="548">
        <f ca="1">IF($C211=0,0,IF('Clinic Model'!$P$16="Annuity",-IFERROR(IPMT(D2_I/12,$C211,D2_T,OFFSET(BF$131,,-$C211+1),0),),-IFERROR(ISPMT(D2_I/12,$C211-1,D2_T,OFFSET(BF$131,,-$C211+1)),)))</f>
        <v>0</v>
      </c>
      <c r="BH211" s="548">
        <f ca="1">IF($C211=0,0,IF('Clinic Model'!$P$16="Annuity",-IFERROR(IPMT(D2_I/12,$C211,D2_T,OFFSET(BG$131,,-$C211+1),0),),-IFERROR(ISPMT(D2_I/12,$C211-1,D2_T,OFFSET(BG$131,,-$C211+1)),)))</f>
        <v>0</v>
      </c>
      <c r="BI211" s="548">
        <f ca="1">IF($C211=0,0,IF('Clinic Model'!$P$16="Annuity",-IFERROR(IPMT(D2_I/12,$C211,D2_T,OFFSET(BH$131,,-$C211+1),0),),-IFERROR(ISPMT(D2_I/12,$C211-1,D2_T,OFFSET(BH$131,,-$C211+1)),)))</f>
        <v>0</v>
      </c>
      <c r="BJ211" s="548">
        <f ca="1">IF($C211=0,0,IF('Clinic Model'!$P$16="Annuity",-IFERROR(IPMT(D2_I/12,$C211,D2_T,OFFSET(BI$131,,-$C211+1),0),),-IFERROR(ISPMT(D2_I/12,$C211-1,D2_T,OFFSET(BI$131,,-$C211+1)),)))</f>
        <v>0</v>
      </c>
      <c r="BK211" s="548">
        <f ca="1">IF($C211=0,0,IF('Clinic Model'!$P$16="Annuity",-IFERROR(IPMT(D2_I/12,$C211,D2_T,OFFSET(BJ$131,,-$C211+1),0),),-IFERROR(ISPMT(D2_I/12,$C211-1,D2_T,OFFSET(BJ$131,,-$C211+1)),)))</f>
        <v>0</v>
      </c>
      <c r="BL211" s="548">
        <f ca="1">IF($C211=0,0,IF('Clinic Model'!$P$16="Annuity",-IFERROR(IPMT(D2_I/12,$C211,D2_T,OFFSET(BK$131,,-$C211+1),0),),-IFERROR(ISPMT(D2_I/12,$C211-1,D2_T,OFFSET(BK$131,,-$C211+1)),)))</f>
        <v>0</v>
      </c>
    </row>
    <row r="212" spans="1:64" ht="10.5" hidden="1" customHeight="1" outlineLevel="1" x14ac:dyDescent="0.3">
      <c r="A212" s="105"/>
      <c r="B212" s="504"/>
      <c r="C212" s="105">
        <f t="shared" si="16"/>
        <v>0</v>
      </c>
      <c r="E212" s="548">
        <f ca="1">IF($C212=0,0,IF('Clinic Model'!$P$16="Annuity",-IFERROR(IPMT(D2_I/12,$C212,D2_T,OFFSET(D$131,,-$C212+1),0),),-IFERROR(ISPMT(D2_I/12,$C212-1,D2_T,OFFSET(D$131,,-$C212+1)),)))</f>
        <v>0</v>
      </c>
      <c r="F212" s="548">
        <f ca="1">IF($C212=0,0,IF('Clinic Model'!$P$16="Annuity",-IFERROR(IPMT(D2_I/12,$C212,D2_T,OFFSET(E$131,,-$C212+1),0),),-IFERROR(ISPMT(D2_I/12,$C212-1,D2_T,OFFSET(E$131,,-$C212+1)),)))</f>
        <v>0</v>
      </c>
      <c r="G212" s="548">
        <f ca="1">IF($C212=0,0,IF('Clinic Model'!$P$16="Annuity",-IFERROR(IPMT(D2_I/12,$C212,D2_T,OFFSET(F$131,,-$C212+1),0),),-IFERROR(ISPMT(D2_I/12,$C212-1,D2_T,OFFSET(F$131,,-$C212+1)),)))</f>
        <v>0</v>
      </c>
      <c r="H212" s="548">
        <f ca="1">IF($C212=0,0,IF('Clinic Model'!$P$16="Annuity",-IFERROR(IPMT(D2_I/12,$C212,D2_T,OFFSET(G$131,,-$C212+1),0),),-IFERROR(ISPMT(D2_I/12,$C212-1,D2_T,OFFSET(G$131,,-$C212+1)),)))</f>
        <v>0</v>
      </c>
      <c r="I212" s="548">
        <f ca="1">IF($C212=0,0,IF('Clinic Model'!$P$16="Annuity",-IFERROR(IPMT(D2_I/12,$C212,D2_T,OFFSET(H$131,,-$C212+1),0),),-IFERROR(ISPMT(D2_I/12,$C212-1,D2_T,OFFSET(H$131,,-$C212+1)),)))</f>
        <v>0</v>
      </c>
      <c r="J212" s="548">
        <f ca="1">IF($C212=0,0,IF('Clinic Model'!$P$16="Annuity",-IFERROR(IPMT(D2_I/12,$C212,D2_T,OFFSET(I$131,,-$C212+1),0),),-IFERROR(ISPMT(D2_I/12,$C212-1,D2_T,OFFSET(I$131,,-$C212+1)),)))</f>
        <v>0</v>
      </c>
      <c r="K212" s="548">
        <f ca="1">IF($C212=0,0,IF('Clinic Model'!$P$16="Annuity",-IFERROR(IPMT(D2_I/12,$C212,D2_T,OFFSET(J$131,,-$C212+1),0),),-IFERROR(ISPMT(D2_I/12,$C212-1,D2_T,OFFSET(J$131,,-$C212+1)),)))</f>
        <v>0</v>
      </c>
      <c r="L212" s="548">
        <f ca="1">IF($C212=0,0,IF('Clinic Model'!$P$16="Annuity",-IFERROR(IPMT(D2_I/12,$C212,D2_T,OFFSET(K$131,,-$C212+1),0),),-IFERROR(ISPMT(D2_I/12,$C212-1,D2_T,OFFSET(K$131,,-$C212+1)),)))</f>
        <v>0</v>
      </c>
      <c r="M212" s="548">
        <f ca="1">IF($C212=0,0,IF('Clinic Model'!$P$16="Annuity",-IFERROR(IPMT(D2_I/12,$C212,D2_T,OFFSET(L$131,,-$C212+1),0),),-IFERROR(ISPMT(D2_I/12,$C212-1,D2_T,OFFSET(L$131,,-$C212+1)),)))</f>
        <v>0</v>
      </c>
      <c r="N212" s="548">
        <f ca="1">IF($C212=0,0,IF('Clinic Model'!$P$16="Annuity",-IFERROR(IPMT(D2_I/12,$C212,D2_T,OFFSET(M$131,,-$C212+1),0),),-IFERROR(ISPMT(D2_I/12,$C212-1,D2_T,OFFSET(M$131,,-$C212+1)),)))</f>
        <v>0</v>
      </c>
      <c r="O212" s="548">
        <f ca="1">IF($C212=0,0,IF('Clinic Model'!$P$16="Annuity",-IFERROR(IPMT(D2_I/12,$C212,D2_T,OFFSET(N$131,,-$C212+1),0),),-IFERROR(ISPMT(D2_I/12,$C212-1,D2_T,OFFSET(N$131,,-$C212+1)),)))</f>
        <v>0</v>
      </c>
      <c r="P212" s="548">
        <f ca="1">IF($C212=0,0,IF('Clinic Model'!$P$16="Annuity",-IFERROR(IPMT(D2_I/12,$C212,D2_T,OFFSET(O$131,,-$C212+1),0),),-IFERROR(ISPMT(D2_I/12,$C212-1,D2_T,OFFSET(O$131,,-$C212+1)),)))</f>
        <v>0</v>
      </c>
      <c r="Q212" s="548">
        <f ca="1">IF($C212=0,0,IF('Clinic Model'!$P$16="Annuity",-IFERROR(IPMT(D2_I/12,$C212,D2_T,OFFSET(P$131,,-$C212+1),0),),-IFERROR(ISPMT(D2_I/12,$C212-1,D2_T,OFFSET(P$131,,-$C212+1)),)))</f>
        <v>0</v>
      </c>
      <c r="R212" s="548">
        <f ca="1">IF($C212=0,0,IF('Clinic Model'!$P$16="Annuity",-IFERROR(IPMT(D2_I/12,$C212,D2_T,OFFSET(Q$131,,-$C212+1),0),),-IFERROR(ISPMT(D2_I/12,$C212-1,D2_T,OFFSET(Q$131,,-$C212+1)),)))</f>
        <v>0</v>
      </c>
      <c r="S212" s="548">
        <f ca="1">IF($C212=0,0,IF('Clinic Model'!$P$16="Annuity",-IFERROR(IPMT(D2_I/12,$C212,D2_T,OFFSET(R$131,,-$C212+1),0),),-IFERROR(ISPMT(D2_I/12,$C212-1,D2_T,OFFSET(R$131,,-$C212+1)),)))</f>
        <v>0</v>
      </c>
      <c r="T212" s="548">
        <f ca="1">IF($C212=0,0,IF('Clinic Model'!$P$16="Annuity",-IFERROR(IPMT(D2_I/12,$C212,D2_T,OFFSET(S$131,,-$C212+1),0),),-IFERROR(ISPMT(D2_I/12,$C212-1,D2_T,OFFSET(S$131,,-$C212+1)),)))</f>
        <v>0</v>
      </c>
      <c r="U212" s="548">
        <f ca="1">IF($C212=0,0,IF('Clinic Model'!$P$16="Annuity",-IFERROR(IPMT(D2_I/12,$C212,D2_T,OFFSET(T$131,,-$C212+1),0),),-IFERROR(ISPMT(D2_I/12,$C212-1,D2_T,OFFSET(T$131,,-$C212+1)),)))</f>
        <v>0</v>
      </c>
      <c r="V212" s="548">
        <f ca="1">IF($C212=0,0,IF('Clinic Model'!$P$16="Annuity",-IFERROR(IPMT(D2_I/12,$C212,D2_T,OFFSET(U$131,,-$C212+1),0),),-IFERROR(ISPMT(D2_I/12,$C212-1,D2_T,OFFSET(U$131,,-$C212+1)),)))</f>
        <v>0</v>
      </c>
      <c r="W212" s="548">
        <f ca="1">IF($C212=0,0,IF('Clinic Model'!$P$16="Annuity",-IFERROR(IPMT(D2_I/12,$C212,D2_T,OFFSET(V$131,,-$C212+1),0),),-IFERROR(ISPMT(D2_I/12,$C212-1,D2_T,OFFSET(V$131,,-$C212+1)),)))</f>
        <v>0</v>
      </c>
      <c r="X212" s="548">
        <f ca="1">IF($C212=0,0,IF('Clinic Model'!$P$16="Annuity",-IFERROR(IPMT(D2_I/12,$C212,D2_T,OFFSET(W$131,,-$C212+1),0),),-IFERROR(ISPMT(D2_I/12,$C212-1,D2_T,OFFSET(W$131,,-$C212+1)),)))</f>
        <v>0</v>
      </c>
      <c r="Y212" s="548">
        <f ca="1">IF($C212=0,0,IF('Clinic Model'!$P$16="Annuity",-IFERROR(IPMT(D2_I/12,$C212,D2_T,OFFSET(X$131,,-$C212+1),0),),-IFERROR(ISPMT(D2_I/12,$C212-1,D2_T,OFFSET(X$131,,-$C212+1)),)))</f>
        <v>0</v>
      </c>
      <c r="Z212" s="548">
        <f ca="1">IF($C212=0,0,IF('Clinic Model'!$P$16="Annuity",-IFERROR(IPMT(D2_I/12,$C212,D2_T,OFFSET(Y$131,,-$C212+1),0),),-IFERROR(ISPMT(D2_I/12,$C212-1,D2_T,OFFSET(Y$131,,-$C212+1)),)))</f>
        <v>0</v>
      </c>
      <c r="AA212" s="548">
        <f ca="1">IF($C212=0,0,IF('Clinic Model'!$P$16="Annuity",-IFERROR(IPMT(D2_I/12,$C212,D2_T,OFFSET(Z$131,,-$C212+1),0),),-IFERROR(ISPMT(D2_I/12,$C212-1,D2_T,OFFSET(Z$131,,-$C212+1)),)))</f>
        <v>0</v>
      </c>
      <c r="AB212" s="548">
        <f ca="1">IF($C212=0,0,IF('Clinic Model'!$P$16="Annuity",-IFERROR(IPMT(D2_I/12,$C212,D2_T,OFFSET(AA$131,,-$C212+1),0),),-IFERROR(ISPMT(D2_I/12,$C212-1,D2_T,OFFSET(AA$131,,-$C212+1)),)))</f>
        <v>0</v>
      </c>
      <c r="AC212" s="548">
        <f ca="1">IF($C212=0,0,IF('Clinic Model'!$P$16="Annuity",-IFERROR(IPMT(D2_I/12,$C212,D2_T,OFFSET(AB$131,,-$C212+1),0),),-IFERROR(ISPMT(D2_I/12,$C212-1,D2_T,OFFSET(AB$131,,-$C212+1)),)))</f>
        <v>0</v>
      </c>
      <c r="AD212" s="548">
        <f ca="1">IF($C212=0,0,IF('Clinic Model'!$P$16="Annuity",-IFERROR(IPMT(D2_I/12,$C212,D2_T,OFFSET(AC$131,,-$C212+1),0),),-IFERROR(ISPMT(D2_I/12,$C212-1,D2_T,OFFSET(AC$131,,-$C212+1)),)))</f>
        <v>0</v>
      </c>
      <c r="AE212" s="548">
        <f ca="1">IF($C212=0,0,IF('Clinic Model'!$P$16="Annuity",-IFERROR(IPMT(D2_I/12,$C212,D2_T,OFFSET(AD$131,,-$C212+1),0),),-IFERROR(ISPMT(D2_I/12,$C212-1,D2_T,OFFSET(AD$131,,-$C212+1)),)))</f>
        <v>0</v>
      </c>
      <c r="AF212" s="548">
        <f ca="1">IF($C212=0,0,IF('Clinic Model'!$P$16="Annuity",-IFERROR(IPMT(D2_I/12,$C212,D2_T,OFFSET(AE$131,,-$C212+1),0),),-IFERROR(ISPMT(D2_I/12,$C212-1,D2_T,OFFSET(AE$131,,-$C212+1)),)))</f>
        <v>0</v>
      </c>
      <c r="AG212" s="548">
        <f ca="1">IF($C212=0,0,IF('Clinic Model'!$P$16="Annuity",-IFERROR(IPMT(D2_I/12,$C212,D2_T,OFFSET(AF$131,,-$C212+1),0),),-IFERROR(ISPMT(D2_I/12,$C212-1,D2_T,OFFSET(AF$131,,-$C212+1)),)))</f>
        <v>0</v>
      </c>
      <c r="AH212" s="548">
        <f ca="1">IF($C212=0,0,IF('Clinic Model'!$P$16="Annuity",-IFERROR(IPMT(D2_I/12,$C212,D2_T,OFFSET(AG$131,,-$C212+1),0),),-IFERROR(ISPMT(D2_I/12,$C212-1,D2_T,OFFSET(AG$131,,-$C212+1)),)))</f>
        <v>0</v>
      </c>
      <c r="AI212" s="548">
        <f ca="1">IF($C212=0,0,IF('Clinic Model'!$P$16="Annuity",-IFERROR(IPMT(D2_I/12,$C212,D2_T,OFFSET(AH$131,,-$C212+1),0),),-IFERROR(ISPMT(D2_I/12,$C212-1,D2_T,OFFSET(AH$131,,-$C212+1)),)))</f>
        <v>0</v>
      </c>
      <c r="AJ212" s="548">
        <f ca="1">IF($C212=0,0,IF('Clinic Model'!$P$16="Annuity",-IFERROR(IPMT(D2_I/12,$C212,D2_T,OFFSET(AI$131,,-$C212+1),0),),-IFERROR(ISPMT(D2_I/12,$C212-1,D2_T,OFFSET(AI$131,,-$C212+1)),)))</f>
        <v>0</v>
      </c>
      <c r="AK212" s="548">
        <f ca="1">IF($C212=0,0,IF('Clinic Model'!$P$16="Annuity",-IFERROR(IPMT(D2_I/12,$C212,D2_T,OFFSET(AJ$131,,-$C212+1),0),),-IFERROR(ISPMT(D2_I/12,$C212-1,D2_T,OFFSET(AJ$131,,-$C212+1)),)))</f>
        <v>0</v>
      </c>
      <c r="AL212" s="548">
        <f ca="1">IF($C212=0,0,IF('Clinic Model'!$P$16="Annuity",-IFERROR(IPMT(D2_I/12,$C212,D2_T,OFFSET(AK$131,,-$C212+1),0),),-IFERROR(ISPMT(D2_I/12,$C212-1,D2_T,OFFSET(AK$131,,-$C212+1)),)))</f>
        <v>0</v>
      </c>
      <c r="AM212" s="548">
        <f ca="1">IF($C212=0,0,IF('Clinic Model'!$P$16="Annuity",-IFERROR(IPMT(D2_I/12,$C212,D2_T,OFFSET(AL$131,,-$C212+1),0),),-IFERROR(ISPMT(D2_I/12,$C212-1,D2_T,OFFSET(AL$131,,-$C212+1)),)))</f>
        <v>0</v>
      </c>
      <c r="AN212" s="548">
        <f ca="1">IF($C212=0,0,IF('Clinic Model'!$P$16="Annuity",-IFERROR(IPMT(D2_I/12,$C212,D2_T,OFFSET(AM$131,,-$C212+1),0),),-IFERROR(ISPMT(D2_I/12,$C212-1,D2_T,OFFSET(AM$131,,-$C212+1)),)))</f>
        <v>0</v>
      </c>
      <c r="AO212" s="548">
        <f ca="1">IF($C212=0,0,IF('Clinic Model'!$P$16="Annuity",-IFERROR(IPMT(D2_I/12,$C212,D2_T,OFFSET(AN$131,,-$C212+1),0),),-IFERROR(ISPMT(D2_I/12,$C212-1,D2_T,OFFSET(AN$131,,-$C212+1)),)))</f>
        <v>0</v>
      </c>
      <c r="AP212" s="548">
        <f ca="1">IF($C212=0,0,IF('Clinic Model'!$P$16="Annuity",-IFERROR(IPMT(D2_I/12,$C212,D2_T,OFFSET(AO$131,,-$C212+1),0),),-IFERROR(ISPMT(D2_I/12,$C212-1,D2_T,OFFSET(AO$131,,-$C212+1)),)))</f>
        <v>0</v>
      </c>
      <c r="AQ212" s="548">
        <f ca="1">IF($C212=0,0,IF('Clinic Model'!$P$16="Annuity",-IFERROR(IPMT(D2_I/12,$C212,D2_T,OFFSET(AP$131,,-$C212+1),0),),-IFERROR(ISPMT(D2_I/12,$C212-1,D2_T,OFFSET(AP$131,,-$C212+1)),)))</f>
        <v>0</v>
      </c>
      <c r="AR212" s="548">
        <f ca="1">IF($C212=0,0,IF('Clinic Model'!$P$16="Annuity",-IFERROR(IPMT(D2_I/12,$C212,D2_T,OFFSET(AQ$131,,-$C212+1),0),),-IFERROR(ISPMT(D2_I/12,$C212-1,D2_T,OFFSET(AQ$131,,-$C212+1)),)))</f>
        <v>0</v>
      </c>
      <c r="AS212" s="548">
        <f ca="1">IF($C212=0,0,IF('Clinic Model'!$P$16="Annuity",-IFERROR(IPMT(D2_I/12,$C212,D2_T,OFFSET(AR$131,,-$C212+1),0),),-IFERROR(ISPMT(D2_I/12,$C212-1,D2_T,OFFSET(AR$131,,-$C212+1)),)))</f>
        <v>0</v>
      </c>
      <c r="AT212" s="548">
        <f ca="1">IF($C212=0,0,IF('Clinic Model'!$P$16="Annuity",-IFERROR(IPMT(D2_I/12,$C212,D2_T,OFFSET(AS$131,,-$C212+1),0),),-IFERROR(ISPMT(D2_I/12,$C212-1,D2_T,OFFSET(AS$131,,-$C212+1)),)))</f>
        <v>0</v>
      </c>
      <c r="AU212" s="548">
        <f ca="1">IF($C212=0,0,IF('Clinic Model'!$P$16="Annuity",-IFERROR(IPMT(D2_I/12,$C212,D2_T,OFFSET(AT$131,,-$C212+1),0),),-IFERROR(ISPMT(D2_I/12,$C212-1,D2_T,OFFSET(AT$131,,-$C212+1)),)))</f>
        <v>0</v>
      </c>
      <c r="AV212" s="548">
        <f ca="1">IF($C212=0,0,IF('Clinic Model'!$P$16="Annuity",-IFERROR(IPMT(D2_I/12,$C212,D2_T,OFFSET(AU$131,,-$C212+1),0),),-IFERROR(ISPMT(D2_I/12,$C212-1,D2_T,OFFSET(AU$131,,-$C212+1)),)))</f>
        <v>0</v>
      </c>
      <c r="AW212" s="548">
        <f ca="1">IF($C212=0,0,IF('Clinic Model'!$P$16="Annuity",-IFERROR(IPMT(D2_I/12,$C212,D2_T,OFFSET(AV$131,,-$C212+1),0),),-IFERROR(ISPMT(D2_I/12,$C212-1,D2_T,OFFSET(AV$131,,-$C212+1)),)))</f>
        <v>0</v>
      </c>
      <c r="AX212" s="548">
        <f ca="1">IF($C212=0,0,IF('Clinic Model'!$P$16="Annuity",-IFERROR(IPMT(D2_I/12,$C212,D2_T,OFFSET(AW$131,,-$C212+1),0),),-IFERROR(ISPMT(D2_I/12,$C212-1,D2_T,OFFSET(AW$131,,-$C212+1)),)))</f>
        <v>0</v>
      </c>
      <c r="AY212" s="548">
        <f ca="1">IF($C212=0,0,IF('Clinic Model'!$P$16="Annuity",-IFERROR(IPMT(D2_I/12,$C212,D2_T,OFFSET(AX$131,,-$C212+1),0),),-IFERROR(ISPMT(D2_I/12,$C212-1,D2_T,OFFSET(AX$131,,-$C212+1)),)))</f>
        <v>0</v>
      </c>
      <c r="AZ212" s="548">
        <f ca="1">IF($C212=0,0,IF('Clinic Model'!$P$16="Annuity",-IFERROR(IPMT(D2_I/12,$C212,D2_T,OFFSET(AY$131,,-$C212+1),0),),-IFERROR(ISPMT(D2_I/12,$C212-1,D2_T,OFFSET(AY$131,,-$C212+1)),)))</f>
        <v>0</v>
      </c>
      <c r="BA212" s="548">
        <f ca="1">IF($C212=0,0,IF('Clinic Model'!$P$16="Annuity",-IFERROR(IPMT(D2_I/12,$C212,D2_T,OFFSET(AZ$131,,-$C212+1),0),),-IFERROR(ISPMT(D2_I/12,$C212-1,D2_T,OFFSET(AZ$131,,-$C212+1)),)))</f>
        <v>0</v>
      </c>
      <c r="BB212" s="548">
        <f ca="1">IF($C212=0,0,IF('Clinic Model'!$P$16="Annuity",-IFERROR(IPMT(D2_I/12,$C212,D2_T,OFFSET(BA$131,,-$C212+1),0),),-IFERROR(ISPMT(D2_I/12,$C212-1,D2_T,OFFSET(BA$131,,-$C212+1)),)))</f>
        <v>0</v>
      </c>
      <c r="BC212" s="548">
        <f ca="1">IF($C212=0,0,IF('Clinic Model'!$P$16="Annuity",-IFERROR(IPMT(D2_I/12,$C212,D2_T,OFFSET(BB$131,,-$C212+1),0),),-IFERROR(ISPMT(D2_I/12,$C212-1,D2_T,OFFSET(BB$131,,-$C212+1)),)))</f>
        <v>0</v>
      </c>
      <c r="BD212" s="548">
        <f ca="1">IF($C212=0,0,IF('Clinic Model'!$P$16="Annuity",-IFERROR(IPMT(D2_I/12,$C212,D2_T,OFFSET(BC$131,,-$C212+1),0),),-IFERROR(ISPMT(D2_I/12,$C212-1,D2_T,OFFSET(BC$131,,-$C212+1)),)))</f>
        <v>0</v>
      </c>
      <c r="BE212" s="548">
        <f ca="1">IF($C212=0,0,IF('Clinic Model'!$P$16="Annuity",-IFERROR(IPMT(D2_I/12,$C212,D2_T,OFFSET(BD$131,,-$C212+1),0),),-IFERROR(ISPMT(D2_I/12,$C212-1,D2_T,OFFSET(BD$131,,-$C212+1)),)))</f>
        <v>0</v>
      </c>
      <c r="BF212" s="548">
        <f ca="1">IF($C212=0,0,IF('Clinic Model'!$P$16="Annuity",-IFERROR(IPMT(D2_I/12,$C212,D2_T,OFFSET(BE$131,,-$C212+1),0),),-IFERROR(ISPMT(D2_I/12,$C212-1,D2_T,OFFSET(BE$131,,-$C212+1)),)))</f>
        <v>0</v>
      </c>
      <c r="BG212" s="548">
        <f ca="1">IF($C212=0,0,IF('Clinic Model'!$P$16="Annuity",-IFERROR(IPMT(D2_I/12,$C212,D2_T,OFFSET(BF$131,,-$C212+1),0),),-IFERROR(ISPMT(D2_I/12,$C212-1,D2_T,OFFSET(BF$131,,-$C212+1)),)))</f>
        <v>0</v>
      </c>
      <c r="BH212" s="548">
        <f ca="1">IF($C212=0,0,IF('Clinic Model'!$P$16="Annuity",-IFERROR(IPMT(D2_I/12,$C212,D2_T,OFFSET(BG$131,,-$C212+1),0),),-IFERROR(ISPMT(D2_I/12,$C212-1,D2_T,OFFSET(BG$131,,-$C212+1)),)))</f>
        <v>0</v>
      </c>
      <c r="BI212" s="548">
        <f ca="1">IF($C212=0,0,IF('Clinic Model'!$P$16="Annuity",-IFERROR(IPMT(D2_I/12,$C212,D2_T,OFFSET(BH$131,,-$C212+1),0),),-IFERROR(ISPMT(D2_I/12,$C212-1,D2_T,OFFSET(BH$131,,-$C212+1)),)))</f>
        <v>0</v>
      </c>
      <c r="BJ212" s="548">
        <f ca="1">IF($C212=0,0,IF('Clinic Model'!$P$16="Annuity",-IFERROR(IPMT(D2_I/12,$C212,D2_T,OFFSET(BI$131,,-$C212+1),0),),-IFERROR(ISPMT(D2_I/12,$C212-1,D2_T,OFFSET(BI$131,,-$C212+1)),)))</f>
        <v>0</v>
      </c>
      <c r="BK212" s="548">
        <f ca="1">IF($C212=0,0,IF('Clinic Model'!$P$16="Annuity",-IFERROR(IPMT(D2_I/12,$C212,D2_T,OFFSET(BJ$131,,-$C212+1),0),),-IFERROR(ISPMT(D2_I/12,$C212-1,D2_T,OFFSET(BJ$131,,-$C212+1)),)))</f>
        <v>0</v>
      </c>
      <c r="BL212" s="548">
        <f ca="1">IF($C212=0,0,IF('Clinic Model'!$P$16="Annuity",-IFERROR(IPMT(D2_I/12,$C212,D2_T,OFFSET(BK$131,,-$C212+1),0),),-IFERROR(ISPMT(D2_I/12,$C212-1,D2_T,OFFSET(BK$131,,-$C212+1)),)))</f>
        <v>0</v>
      </c>
    </row>
    <row r="213" spans="1:64" ht="10.5" hidden="1" customHeight="1" outlineLevel="1" x14ac:dyDescent="0.3">
      <c r="A213" s="105"/>
      <c r="B213" s="504"/>
      <c r="C213" s="105">
        <f t="shared" si="16"/>
        <v>0</v>
      </c>
      <c r="E213" s="548">
        <f ca="1">IF($C213=0,0,IF('Clinic Model'!$P$16="Annuity",-IFERROR(IPMT(D2_I/12,$C213,D2_T,OFFSET(D$131,,-$C213+1),0),),-IFERROR(ISPMT(D2_I/12,$C213-1,D2_T,OFFSET(D$131,,-$C213+1)),)))</f>
        <v>0</v>
      </c>
      <c r="F213" s="548">
        <f ca="1">IF($C213=0,0,IF('Clinic Model'!$P$16="Annuity",-IFERROR(IPMT(D2_I/12,$C213,D2_T,OFFSET(E$131,,-$C213+1),0),),-IFERROR(ISPMT(D2_I/12,$C213-1,D2_T,OFFSET(E$131,,-$C213+1)),)))</f>
        <v>0</v>
      </c>
      <c r="G213" s="548">
        <f ca="1">IF($C213=0,0,IF('Clinic Model'!$P$16="Annuity",-IFERROR(IPMT(D2_I/12,$C213,D2_T,OFFSET(F$131,,-$C213+1),0),),-IFERROR(ISPMT(D2_I/12,$C213-1,D2_T,OFFSET(F$131,,-$C213+1)),)))</f>
        <v>0</v>
      </c>
      <c r="H213" s="548">
        <f ca="1">IF($C213=0,0,IF('Clinic Model'!$P$16="Annuity",-IFERROR(IPMT(D2_I/12,$C213,D2_T,OFFSET(G$131,,-$C213+1),0),),-IFERROR(ISPMT(D2_I/12,$C213-1,D2_T,OFFSET(G$131,,-$C213+1)),)))</f>
        <v>0</v>
      </c>
      <c r="I213" s="548">
        <f ca="1">IF($C213=0,0,IF('Clinic Model'!$P$16="Annuity",-IFERROR(IPMT(D2_I/12,$C213,D2_T,OFFSET(H$131,,-$C213+1),0),),-IFERROR(ISPMT(D2_I/12,$C213-1,D2_T,OFFSET(H$131,,-$C213+1)),)))</f>
        <v>0</v>
      </c>
      <c r="J213" s="548">
        <f ca="1">IF($C213=0,0,IF('Clinic Model'!$P$16="Annuity",-IFERROR(IPMT(D2_I/12,$C213,D2_T,OFFSET(I$131,,-$C213+1),0),),-IFERROR(ISPMT(D2_I/12,$C213-1,D2_T,OFFSET(I$131,,-$C213+1)),)))</f>
        <v>0</v>
      </c>
      <c r="K213" s="548">
        <f ca="1">IF($C213=0,0,IF('Clinic Model'!$P$16="Annuity",-IFERROR(IPMT(D2_I/12,$C213,D2_T,OFFSET(J$131,,-$C213+1),0),),-IFERROR(ISPMT(D2_I/12,$C213-1,D2_T,OFFSET(J$131,,-$C213+1)),)))</f>
        <v>0</v>
      </c>
      <c r="L213" s="548">
        <f ca="1">IF($C213=0,0,IF('Clinic Model'!$P$16="Annuity",-IFERROR(IPMT(D2_I/12,$C213,D2_T,OFFSET(K$131,,-$C213+1),0),),-IFERROR(ISPMT(D2_I/12,$C213-1,D2_T,OFFSET(K$131,,-$C213+1)),)))</f>
        <v>0</v>
      </c>
      <c r="M213" s="548">
        <f ca="1">IF($C213=0,0,IF('Clinic Model'!$P$16="Annuity",-IFERROR(IPMT(D2_I/12,$C213,D2_T,OFFSET(L$131,,-$C213+1),0),),-IFERROR(ISPMT(D2_I/12,$C213-1,D2_T,OFFSET(L$131,,-$C213+1)),)))</f>
        <v>0</v>
      </c>
      <c r="N213" s="548">
        <f ca="1">IF($C213=0,0,IF('Clinic Model'!$P$16="Annuity",-IFERROR(IPMT(D2_I/12,$C213,D2_T,OFFSET(M$131,,-$C213+1),0),),-IFERROR(ISPMT(D2_I/12,$C213-1,D2_T,OFFSET(M$131,,-$C213+1)),)))</f>
        <v>0</v>
      </c>
      <c r="O213" s="548">
        <f ca="1">IF($C213=0,0,IF('Clinic Model'!$P$16="Annuity",-IFERROR(IPMT(D2_I/12,$C213,D2_T,OFFSET(N$131,,-$C213+1),0),),-IFERROR(ISPMT(D2_I/12,$C213-1,D2_T,OFFSET(N$131,,-$C213+1)),)))</f>
        <v>0</v>
      </c>
      <c r="P213" s="548">
        <f ca="1">IF($C213=0,0,IF('Clinic Model'!$P$16="Annuity",-IFERROR(IPMT(D2_I/12,$C213,D2_T,OFFSET(O$131,,-$C213+1),0),),-IFERROR(ISPMT(D2_I/12,$C213-1,D2_T,OFFSET(O$131,,-$C213+1)),)))</f>
        <v>0</v>
      </c>
      <c r="Q213" s="548">
        <f ca="1">IF($C213=0,0,IF('Clinic Model'!$P$16="Annuity",-IFERROR(IPMT(D2_I/12,$C213,D2_T,OFFSET(P$131,,-$C213+1),0),),-IFERROR(ISPMT(D2_I/12,$C213-1,D2_T,OFFSET(P$131,,-$C213+1)),)))</f>
        <v>0</v>
      </c>
      <c r="R213" s="548">
        <f ca="1">IF($C213=0,0,IF('Clinic Model'!$P$16="Annuity",-IFERROR(IPMT(D2_I/12,$C213,D2_T,OFFSET(Q$131,,-$C213+1),0),),-IFERROR(ISPMT(D2_I/12,$C213-1,D2_T,OFFSET(Q$131,,-$C213+1)),)))</f>
        <v>0</v>
      </c>
      <c r="S213" s="548">
        <f ca="1">IF($C213=0,0,IF('Clinic Model'!$P$16="Annuity",-IFERROR(IPMT(D2_I/12,$C213,D2_T,OFFSET(R$131,,-$C213+1),0),),-IFERROR(ISPMT(D2_I/12,$C213-1,D2_T,OFFSET(R$131,,-$C213+1)),)))</f>
        <v>0</v>
      </c>
      <c r="T213" s="548">
        <f ca="1">IF($C213=0,0,IF('Clinic Model'!$P$16="Annuity",-IFERROR(IPMT(D2_I/12,$C213,D2_T,OFFSET(S$131,,-$C213+1),0),),-IFERROR(ISPMT(D2_I/12,$C213-1,D2_T,OFFSET(S$131,,-$C213+1)),)))</f>
        <v>0</v>
      </c>
      <c r="U213" s="548">
        <f ca="1">IF($C213=0,0,IF('Clinic Model'!$P$16="Annuity",-IFERROR(IPMT(D2_I/12,$C213,D2_T,OFFSET(T$131,,-$C213+1),0),),-IFERROR(ISPMT(D2_I/12,$C213-1,D2_T,OFFSET(T$131,,-$C213+1)),)))</f>
        <v>0</v>
      </c>
      <c r="V213" s="548">
        <f ca="1">IF($C213=0,0,IF('Clinic Model'!$P$16="Annuity",-IFERROR(IPMT(D2_I/12,$C213,D2_T,OFFSET(U$131,,-$C213+1),0),),-IFERROR(ISPMT(D2_I/12,$C213-1,D2_T,OFFSET(U$131,,-$C213+1)),)))</f>
        <v>0</v>
      </c>
      <c r="W213" s="548">
        <f ca="1">IF($C213=0,0,IF('Clinic Model'!$P$16="Annuity",-IFERROR(IPMT(D2_I/12,$C213,D2_T,OFFSET(V$131,,-$C213+1),0),),-IFERROR(ISPMT(D2_I/12,$C213-1,D2_T,OFFSET(V$131,,-$C213+1)),)))</f>
        <v>0</v>
      </c>
      <c r="X213" s="548">
        <f ca="1">IF($C213=0,0,IF('Clinic Model'!$P$16="Annuity",-IFERROR(IPMT(D2_I/12,$C213,D2_T,OFFSET(W$131,,-$C213+1),0),),-IFERROR(ISPMT(D2_I/12,$C213-1,D2_T,OFFSET(W$131,,-$C213+1)),)))</f>
        <v>0</v>
      </c>
      <c r="Y213" s="548">
        <f ca="1">IF($C213=0,0,IF('Clinic Model'!$P$16="Annuity",-IFERROR(IPMT(D2_I/12,$C213,D2_T,OFFSET(X$131,,-$C213+1),0),),-IFERROR(ISPMT(D2_I/12,$C213-1,D2_T,OFFSET(X$131,,-$C213+1)),)))</f>
        <v>0</v>
      </c>
      <c r="Z213" s="548">
        <f ca="1">IF($C213=0,0,IF('Clinic Model'!$P$16="Annuity",-IFERROR(IPMT(D2_I/12,$C213,D2_T,OFFSET(Y$131,,-$C213+1),0),),-IFERROR(ISPMT(D2_I/12,$C213-1,D2_T,OFFSET(Y$131,,-$C213+1)),)))</f>
        <v>0</v>
      </c>
      <c r="AA213" s="548">
        <f ca="1">IF($C213=0,0,IF('Clinic Model'!$P$16="Annuity",-IFERROR(IPMT(D2_I/12,$C213,D2_T,OFFSET(Z$131,,-$C213+1),0),),-IFERROR(ISPMT(D2_I/12,$C213-1,D2_T,OFFSET(Z$131,,-$C213+1)),)))</f>
        <v>0</v>
      </c>
      <c r="AB213" s="548">
        <f ca="1">IF($C213=0,0,IF('Clinic Model'!$P$16="Annuity",-IFERROR(IPMT(D2_I/12,$C213,D2_T,OFFSET(AA$131,,-$C213+1),0),),-IFERROR(ISPMT(D2_I/12,$C213-1,D2_T,OFFSET(AA$131,,-$C213+1)),)))</f>
        <v>0</v>
      </c>
      <c r="AC213" s="548">
        <f ca="1">IF($C213=0,0,IF('Clinic Model'!$P$16="Annuity",-IFERROR(IPMT(D2_I/12,$C213,D2_T,OFFSET(AB$131,,-$C213+1),0),),-IFERROR(ISPMT(D2_I/12,$C213-1,D2_T,OFFSET(AB$131,,-$C213+1)),)))</f>
        <v>0</v>
      </c>
      <c r="AD213" s="548">
        <f ca="1">IF($C213=0,0,IF('Clinic Model'!$P$16="Annuity",-IFERROR(IPMT(D2_I/12,$C213,D2_T,OFFSET(AC$131,,-$C213+1),0),),-IFERROR(ISPMT(D2_I/12,$C213-1,D2_T,OFFSET(AC$131,,-$C213+1)),)))</f>
        <v>0</v>
      </c>
      <c r="AE213" s="548">
        <f ca="1">IF($C213=0,0,IF('Clinic Model'!$P$16="Annuity",-IFERROR(IPMT(D2_I/12,$C213,D2_T,OFFSET(AD$131,,-$C213+1),0),),-IFERROR(ISPMT(D2_I/12,$C213-1,D2_T,OFFSET(AD$131,,-$C213+1)),)))</f>
        <v>0</v>
      </c>
      <c r="AF213" s="548">
        <f ca="1">IF($C213=0,0,IF('Clinic Model'!$P$16="Annuity",-IFERROR(IPMT(D2_I/12,$C213,D2_T,OFFSET(AE$131,,-$C213+1),0),),-IFERROR(ISPMT(D2_I/12,$C213-1,D2_T,OFFSET(AE$131,,-$C213+1)),)))</f>
        <v>0</v>
      </c>
      <c r="AG213" s="548">
        <f ca="1">IF($C213=0,0,IF('Clinic Model'!$P$16="Annuity",-IFERROR(IPMT(D2_I/12,$C213,D2_T,OFFSET(AF$131,,-$C213+1),0),),-IFERROR(ISPMT(D2_I/12,$C213-1,D2_T,OFFSET(AF$131,,-$C213+1)),)))</f>
        <v>0</v>
      </c>
      <c r="AH213" s="548">
        <f ca="1">IF($C213=0,0,IF('Clinic Model'!$P$16="Annuity",-IFERROR(IPMT(D2_I/12,$C213,D2_T,OFFSET(AG$131,,-$C213+1),0),),-IFERROR(ISPMT(D2_I/12,$C213-1,D2_T,OFFSET(AG$131,,-$C213+1)),)))</f>
        <v>0</v>
      </c>
      <c r="AI213" s="548">
        <f ca="1">IF($C213=0,0,IF('Clinic Model'!$P$16="Annuity",-IFERROR(IPMT(D2_I/12,$C213,D2_T,OFFSET(AH$131,,-$C213+1),0),),-IFERROR(ISPMT(D2_I/12,$C213-1,D2_T,OFFSET(AH$131,,-$C213+1)),)))</f>
        <v>0</v>
      </c>
      <c r="AJ213" s="548">
        <f ca="1">IF($C213=0,0,IF('Clinic Model'!$P$16="Annuity",-IFERROR(IPMT(D2_I/12,$C213,D2_T,OFFSET(AI$131,,-$C213+1),0),),-IFERROR(ISPMT(D2_I/12,$C213-1,D2_T,OFFSET(AI$131,,-$C213+1)),)))</f>
        <v>0</v>
      </c>
      <c r="AK213" s="548">
        <f ca="1">IF($C213=0,0,IF('Clinic Model'!$P$16="Annuity",-IFERROR(IPMT(D2_I/12,$C213,D2_T,OFFSET(AJ$131,,-$C213+1),0),),-IFERROR(ISPMT(D2_I/12,$C213-1,D2_T,OFFSET(AJ$131,,-$C213+1)),)))</f>
        <v>0</v>
      </c>
      <c r="AL213" s="548">
        <f ca="1">IF($C213=0,0,IF('Clinic Model'!$P$16="Annuity",-IFERROR(IPMT(D2_I/12,$C213,D2_T,OFFSET(AK$131,,-$C213+1),0),),-IFERROR(ISPMT(D2_I/12,$C213-1,D2_T,OFFSET(AK$131,,-$C213+1)),)))</f>
        <v>0</v>
      </c>
      <c r="AM213" s="548">
        <f ca="1">IF($C213=0,0,IF('Clinic Model'!$P$16="Annuity",-IFERROR(IPMT(D2_I/12,$C213,D2_T,OFFSET(AL$131,,-$C213+1),0),),-IFERROR(ISPMT(D2_I/12,$C213-1,D2_T,OFFSET(AL$131,,-$C213+1)),)))</f>
        <v>0</v>
      </c>
      <c r="AN213" s="548">
        <f ca="1">IF($C213=0,0,IF('Clinic Model'!$P$16="Annuity",-IFERROR(IPMT(D2_I/12,$C213,D2_T,OFFSET(AM$131,,-$C213+1),0),),-IFERROR(ISPMT(D2_I/12,$C213-1,D2_T,OFFSET(AM$131,,-$C213+1)),)))</f>
        <v>0</v>
      </c>
      <c r="AO213" s="548">
        <f ca="1">IF($C213=0,0,IF('Clinic Model'!$P$16="Annuity",-IFERROR(IPMT(D2_I/12,$C213,D2_T,OFFSET(AN$131,,-$C213+1),0),),-IFERROR(ISPMT(D2_I/12,$C213-1,D2_T,OFFSET(AN$131,,-$C213+1)),)))</f>
        <v>0</v>
      </c>
      <c r="AP213" s="548">
        <f ca="1">IF($C213=0,0,IF('Clinic Model'!$P$16="Annuity",-IFERROR(IPMT(D2_I/12,$C213,D2_T,OFFSET(AO$131,,-$C213+1),0),),-IFERROR(ISPMT(D2_I/12,$C213-1,D2_T,OFFSET(AO$131,,-$C213+1)),)))</f>
        <v>0</v>
      </c>
      <c r="AQ213" s="548">
        <f ca="1">IF($C213=0,0,IF('Clinic Model'!$P$16="Annuity",-IFERROR(IPMT(D2_I/12,$C213,D2_T,OFFSET(AP$131,,-$C213+1),0),),-IFERROR(ISPMT(D2_I/12,$C213-1,D2_T,OFFSET(AP$131,,-$C213+1)),)))</f>
        <v>0</v>
      </c>
      <c r="AR213" s="548">
        <f ca="1">IF($C213=0,0,IF('Clinic Model'!$P$16="Annuity",-IFERROR(IPMT(D2_I/12,$C213,D2_T,OFFSET(AQ$131,,-$C213+1),0),),-IFERROR(ISPMT(D2_I/12,$C213-1,D2_T,OFFSET(AQ$131,,-$C213+1)),)))</f>
        <v>0</v>
      </c>
      <c r="AS213" s="548">
        <f ca="1">IF($C213=0,0,IF('Clinic Model'!$P$16="Annuity",-IFERROR(IPMT(D2_I/12,$C213,D2_T,OFFSET(AR$131,,-$C213+1),0),),-IFERROR(ISPMT(D2_I/12,$C213-1,D2_T,OFFSET(AR$131,,-$C213+1)),)))</f>
        <v>0</v>
      </c>
      <c r="AT213" s="548">
        <f ca="1">IF($C213=0,0,IF('Clinic Model'!$P$16="Annuity",-IFERROR(IPMT(D2_I/12,$C213,D2_T,OFFSET(AS$131,,-$C213+1),0),),-IFERROR(ISPMT(D2_I/12,$C213-1,D2_T,OFFSET(AS$131,,-$C213+1)),)))</f>
        <v>0</v>
      </c>
      <c r="AU213" s="548">
        <f ca="1">IF($C213=0,0,IF('Clinic Model'!$P$16="Annuity",-IFERROR(IPMT(D2_I/12,$C213,D2_T,OFFSET(AT$131,,-$C213+1),0),),-IFERROR(ISPMT(D2_I/12,$C213-1,D2_T,OFFSET(AT$131,,-$C213+1)),)))</f>
        <v>0</v>
      </c>
      <c r="AV213" s="548">
        <f ca="1">IF($C213=0,0,IF('Clinic Model'!$P$16="Annuity",-IFERROR(IPMT(D2_I/12,$C213,D2_T,OFFSET(AU$131,,-$C213+1),0),),-IFERROR(ISPMT(D2_I/12,$C213-1,D2_T,OFFSET(AU$131,,-$C213+1)),)))</f>
        <v>0</v>
      </c>
      <c r="AW213" s="548">
        <f ca="1">IF($C213=0,0,IF('Clinic Model'!$P$16="Annuity",-IFERROR(IPMT(D2_I/12,$C213,D2_T,OFFSET(AV$131,,-$C213+1),0),),-IFERROR(ISPMT(D2_I/12,$C213-1,D2_T,OFFSET(AV$131,,-$C213+1)),)))</f>
        <v>0</v>
      </c>
      <c r="AX213" s="548">
        <f ca="1">IF($C213=0,0,IF('Clinic Model'!$P$16="Annuity",-IFERROR(IPMT(D2_I/12,$C213,D2_T,OFFSET(AW$131,,-$C213+1),0),),-IFERROR(ISPMT(D2_I/12,$C213-1,D2_T,OFFSET(AW$131,,-$C213+1)),)))</f>
        <v>0</v>
      </c>
      <c r="AY213" s="548">
        <f ca="1">IF($C213=0,0,IF('Clinic Model'!$P$16="Annuity",-IFERROR(IPMT(D2_I/12,$C213,D2_T,OFFSET(AX$131,,-$C213+1),0),),-IFERROR(ISPMT(D2_I/12,$C213-1,D2_T,OFFSET(AX$131,,-$C213+1)),)))</f>
        <v>0</v>
      </c>
      <c r="AZ213" s="548">
        <f ca="1">IF($C213=0,0,IF('Clinic Model'!$P$16="Annuity",-IFERROR(IPMT(D2_I/12,$C213,D2_T,OFFSET(AY$131,,-$C213+1),0),),-IFERROR(ISPMT(D2_I/12,$C213-1,D2_T,OFFSET(AY$131,,-$C213+1)),)))</f>
        <v>0</v>
      </c>
      <c r="BA213" s="548">
        <f ca="1">IF($C213=0,0,IF('Clinic Model'!$P$16="Annuity",-IFERROR(IPMT(D2_I/12,$C213,D2_T,OFFSET(AZ$131,,-$C213+1),0),),-IFERROR(ISPMT(D2_I/12,$C213-1,D2_T,OFFSET(AZ$131,,-$C213+1)),)))</f>
        <v>0</v>
      </c>
      <c r="BB213" s="548">
        <f ca="1">IF($C213=0,0,IF('Clinic Model'!$P$16="Annuity",-IFERROR(IPMT(D2_I/12,$C213,D2_T,OFFSET(BA$131,,-$C213+1),0),),-IFERROR(ISPMT(D2_I/12,$C213-1,D2_T,OFFSET(BA$131,,-$C213+1)),)))</f>
        <v>0</v>
      </c>
      <c r="BC213" s="548">
        <f ca="1">IF($C213=0,0,IF('Clinic Model'!$P$16="Annuity",-IFERROR(IPMT(D2_I/12,$C213,D2_T,OFFSET(BB$131,,-$C213+1),0),),-IFERROR(ISPMT(D2_I/12,$C213-1,D2_T,OFFSET(BB$131,,-$C213+1)),)))</f>
        <v>0</v>
      </c>
      <c r="BD213" s="548">
        <f ca="1">IF($C213=0,0,IF('Clinic Model'!$P$16="Annuity",-IFERROR(IPMT(D2_I/12,$C213,D2_T,OFFSET(BC$131,,-$C213+1),0),),-IFERROR(ISPMT(D2_I/12,$C213-1,D2_T,OFFSET(BC$131,,-$C213+1)),)))</f>
        <v>0</v>
      </c>
      <c r="BE213" s="548">
        <f ca="1">IF($C213=0,0,IF('Clinic Model'!$P$16="Annuity",-IFERROR(IPMT(D2_I/12,$C213,D2_T,OFFSET(BD$131,,-$C213+1),0),),-IFERROR(ISPMT(D2_I/12,$C213-1,D2_T,OFFSET(BD$131,,-$C213+1)),)))</f>
        <v>0</v>
      </c>
      <c r="BF213" s="548">
        <f ca="1">IF($C213=0,0,IF('Clinic Model'!$P$16="Annuity",-IFERROR(IPMT(D2_I/12,$C213,D2_T,OFFSET(BE$131,,-$C213+1),0),),-IFERROR(ISPMT(D2_I/12,$C213-1,D2_T,OFFSET(BE$131,,-$C213+1)),)))</f>
        <v>0</v>
      </c>
      <c r="BG213" s="548">
        <f ca="1">IF($C213=0,0,IF('Clinic Model'!$P$16="Annuity",-IFERROR(IPMT(D2_I/12,$C213,D2_T,OFFSET(BF$131,,-$C213+1),0),),-IFERROR(ISPMT(D2_I/12,$C213-1,D2_T,OFFSET(BF$131,,-$C213+1)),)))</f>
        <v>0</v>
      </c>
      <c r="BH213" s="548">
        <f ca="1">IF($C213=0,0,IF('Clinic Model'!$P$16="Annuity",-IFERROR(IPMT(D2_I/12,$C213,D2_T,OFFSET(BG$131,,-$C213+1),0),),-IFERROR(ISPMT(D2_I/12,$C213-1,D2_T,OFFSET(BG$131,,-$C213+1)),)))</f>
        <v>0</v>
      </c>
      <c r="BI213" s="548">
        <f ca="1">IF($C213=0,0,IF('Clinic Model'!$P$16="Annuity",-IFERROR(IPMT(D2_I/12,$C213,D2_T,OFFSET(BH$131,,-$C213+1),0),),-IFERROR(ISPMT(D2_I/12,$C213-1,D2_T,OFFSET(BH$131,,-$C213+1)),)))</f>
        <v>0</v>
      </c>
      <c r="BJ213" s="548">
        <f ca="1">IF($C213=0,0,IF('Clinic Model'!$P$16="Annuity",-IFERROR(IPMT(D2_I/12,$C213,D2_T,OFFSET(BI$131,,-$C213+1),0),),-IFERROR(ISPMT(D2_I/12,$C213-1,D2_T,OFFSET(BI$131,,-$C213+1)),)))</f>
        <v>0</v>
      </c>
      <c r="BK213" s="548">
        <f ca="1">IF($C213=0,0,IF('Clinic Model'!$P$16="Annuity",-IFERROR(IPMT(D2_I/12,$C213,D2_T,OFFSET(BJ$131,,-$C213+1),0),),-IFERROR(ISPMT(D2_I/12,$C213-1,D2_T,OFFSET(BJ$131,,-$C213+1)),)))</f>
        <v>0</v>
      </c>
      <c r="BL213" s="548">
        <f ca="1">IF($C213=0,0,IF('Clinic Model'!$P$16="Annuity",-IFERROR(IPMT(D2_I/12,$C213,D2_T,OFFSET(BK$131,,-$C213+1),0),),-IFERROR(ISPMT(D2_I/12,$C213-1,D2_T,OFFSET(BK$131,,-$C213+1)),)))</f>
        <v>0</v>
      </c>
    </row>
    <row r="214" spans="1:64" ht="10.5" hidden="1" customHeight="1" outlineLevel="1" x14ac:dyDescent="0.3">
      <c r="A214" s="105"/>
      <c r="B214" s="504"/>
      <c r="C214" s="105">
        <f t="shared" si="16"/>
        <v>0</v>
      </c>
      <c r="E214" s="548">
        <f ca="1">IF($C214=0,0,IF('Clinic Model'!$P$16="Annuity",-IFERROR(IPMT(D2_I/12,$C214,D2_T,OFFSET(D$131,,-$C214+1),0),),-IFERROR(ISPMT(D2_I/12,$C214-1,D2_T,OFFSET(D$131,,-$C214+1)),)))</f>
        <v>0</v>
      </c>
      <c r="F214" s="548">
        <f ca="1">IF($C214=0,0,IF('Clinic Model'!$P$16="Annuity",-IFERROR(IPMT(D2_I/12,$C214,D2_T,OFFSET(E$131,,-$C214+1),0),),-IFERROR(ISPMT(D2_I/12,$C214-1,D2_T,OFFSET(E$131,,-$C214+1)),)))</f>
        <v>0</v>
      </c>
      <c r="G214" s="548">
        <f ca="1">IF($C214=0,0,IF('Clinic Model'!$P$16="Annuity",-IFERROR(IPMT(D2_I/12,$C214,D2_T,OFFSET(F$131,,-$C214+1),0),),-IFERROR(ISPMT(D2_I/12,$C214-1,D2_T,OFFSET(F$131,,-$C214+1)),)))</f>
        <v>0</v>
      </c>
      <c r="H214" s="548">
        <f ca="1">IF($C214=0,0,IF('Clinic Model'!$P$16="Annuity",-IFERROR(IPMT(D2_I/12,$C214,D2_T,OFFSET(G$131,,-$C214+1),0),),-IFERROR(ISPMT(D2_I/12,$C214-1,D2_T,OFFSET(G$131,,-$C214+1)),)))</f>
        <v>0</v>
      </c>
      <c r="I214" s="548">
        <f ca="1">IF($C214=0,0,IF('Clinic Model'!$P$16="Annuity",-IFERROR(IPMT(D2_I/12,$C214,D2_T,OFFSET(H$131,,-$C214+1),0),),-IFERROR(ISPMT(D2_I/12,$C214-1,D2_T,OFFSET(H$131,,-$C214+1)),)))</f>
        <v>0</v>
      </c>
      <c r="J214" s="548">
        <f ca="1">IF($C214=0,0,IF('Clinic Model'!$P$16="Annuity",-IFERROR(IPMT(D2_I/12,$C214,D2_T,OFFSET(I$131,,-$C214+1),0),),-IFERROR(ISPMT(D2_I/12,$C214-1,D2_T,OFFSET(I$131,,-$C214+1)),)))</f>
        <v>0</v>
      </c>
      <c r="K214" s="548">
        <f ca="1">IF($C214=0,0,IF('Clinic Model'!$P$16="Annuity",-IFERROR(IPMT(D2_I/12,$C214,D2_T,OFFSET(J$131,,-$C214+1),0),),-IFERROR(ISPMT(D2_I/12,$C214-1,D2_T,OFFSET(J$131,,-$C214+1)),)))</f>
        <v>0</v>
      </c>
      <c r="L214" s="548">
        <f ca="1">IF($C214=0,0,IF('Clinic Model'!$P$16="Annuity",-IFERROR(IPMT(D2_I/12,$C214,D2_T,OFFSET(K$131,,-$C214+1),0),),-IFERROR(ISPMT(D2_I/12,$C214-1,D2_T,OFFSET(K$131,,-$C214+1)),)))</f>
        <v>0</v>
      </c>
      <c r="M214" s="548">
        <f ca="1">IF($C214=0,0,IF('Clinic Model'!$P$16="Annuity",-IFERROR(IPMT(D2_I/12,$C214,D2_T,OFFSET(L$131,,-$C214+1),0),),-IFERROR(ISPMT(D2_I/12,$C214-1,D2_T,OFFSET(L$131,,-$C214+1)),)))</f>
        <v>0</v>
      </c>
      <c r="N214" s="548">
        <f ca="1">IF($C214=0,0,IF('Clinic Model'!$P$16="Annuity",-IFERROR(IPMT(D2_I/12,$C214,D2_T,OFFSET(M$131,,-$C214+1),0),),-IFERROR(ISPMT(D2_I/12,$C214-1,D2_T,OFFSET(M$131,,-$C214+1)),)))</f>
        <v>0</v>
      </c>
      <c r="O214" s="548">
        <f ca="1">IF($C214=0,0,IF('Clinic Model'!$P$16="Annuity",-IFERROR(IPMT(D2_I/12,$C214,D2_T,OFFSET(N$131,,-$C214+1),0),),-IFERROR(ISPMT(D2_I/12,$C214-1,D2_T,OFFSET(N$131,,-$C214+1)),)))</f>
        <v>0</v>
      </c>
      <c r="P214" s="548">
        <f ca="1">IF($C214=0,0,IF('Clinic Model'!$P$16="Annuity",-IFERROR(IPMT(D2_I/12,$C214,D2_T,OFFSET(O$131,,-$C214+1),0),),-IFERROR(ISPMT(D2_I/12,$C214-1,D2_T,OFFSET(O$131,,-$C214+1)),)))</f>
        <v>0</v>
      </c>
      <c r="Q214" s="548">
        <f ca="1">IF($C214=0,0,IF('Clinic Model'!$P$16="Annuity",-IFERROR(IPMT(D2_I/12,$C214,D2_T,OFFSET(P$131,,-$C214+1),0),),-IFERROR(ISPMT(D2_I/12,$C214-1,D2_T,OFFSET(P$131,,-$C214+1)),)))</f>
        <v>0</v>
      </c>
      <c r="R214" s="548">
        <f ca="1">IF($C214=0,0,IF('Clinic Model'!$P$16="Annuity",-IFERROR(IPMT(D2_I/12,$C214,D2_T,OFFSET(Q$131,,-$C214+1),0),),-IFERROR(ISPMT(D2_I/12,$C214-1,D2_T,OFFSET(Q$131,,-$C214+1)),)))</f>
        <v>0</v>
      </c>
      <c r="S214" s="548">
        <f ca="1">IF($C214=0,0,IF('Clinic Model'!$P$16="Annuity",-IFERROR(IPMT(D2_I/12,$C214,D2_T,OFFSET(R$131,,-$C214+1),0),),-IFERROR(ISPMT(D2_I/12,$C214-1,D2_T,OFFSET(R$131,,-$C214+1)),)))</f>
        <v>0</v>
      </c>
      <c r="T214" s="548">
        <f ca="1">IF($C214=0,0,IF('Clinic Model'!$P$16="Annuity",-IFERROR(IPMT(D2_I/12,$C214,D2_T,OFFSET(S$131,,-$C214+1),0),),-IFERROR(ISPMT(D2_I/12,$C214-1,D2_T,OFFSET(S$131,,-$C214+1)),)))</f>
        <v>0</v>
      </c>
      <c r="U214" s="548">
        <f ca="1">IF($C214=0,0,IF('Clinic Model'!$P$16="Annuity",-IFERROR(IPMT(D2_I/12,$C214,D2_T,OFFSET(T$131,,-$C214+1),0),),-IFERROR(ISPMT(D2_I/12,$C214-1,D2_T,OFFSET(T$131,,-$C214+1)),)))</f>
        <v>0</v>
      </c>
      <c r="V214" s="548">
        <f ca="1">IF($C214=0,0,IF('Clinic Model'!$P$16="Annuity",-IFERROR(IPMT(D2_I/12,$C214,D2_T,OFFSET(U$131,,-$C214+1),0),),-IFERROR(ISPMT(D2_I/12,$C214-1,D2_T,OFFSET(U$131,,-$C214+1)),)))</f>
        <v>0</v>
      </c>
      <c r="W214" s="548">
        <f ca="1">IF($C214=0,0,IF('Clinic Model'!$P$16="Annuity",-IFERROR(IPMT(D2_I/12,$C214,D2_T,OFFSET(V$131,,-$C214+1),0),),-IFERROR(ISPMT(D2_I/12,$C214-1,D2_T,OFFSET(V$131,,-$C214+1)),)))</f>
        <v>0</v>
      </c>
      <c r="X214" s="548">
        <f ca="1">IF($C214=0,0,IF('Clinic Model'!$P$16="Annuity",-IFERROR(IPMT(D2_I/12,$C214,D2_T,OFFSET(W$131,,-$C214+1),0),),-IFERROR(ISPMT(D2_I/12,$C214-1,D2_T,OFFSET(W$131,,-$C214+1)),)))</f>
        <v>0</v>
      </c>
      <c r="Y214" s="548">
        <f ca="1">IF($C214=0,0,IF('Clinic Model'!$P$16="Annuity",-IFERROR(IPMT(D2_I/12,$C214,D2_T,OFFSET(X$131,,-$C214+1),0),),-IFERROR(ISPMT(D2_I/12,$C214-1,D2_T,OFFSET(X$131,,-$C214+1)),)))</f>
        <v>0</v>
      </c>
      <c r="Z214" s="548">
        <f ca="1">IF($C214=0,0,IF('Clinic Model'!$P$16="Annuity",-IFERROR(IPMT(D2_I/12,$C214,D2_T,OFFSET(Y$131,,-$C214+1),0),),-IFERROR(ISPMT(D2_I/12,$C214-1,D2_T,OFFSET(Y$131,,-$C214+1)),)))</f>
        <v>0</v>
      </c>
      <c r="AA214" s="548">
        <f ca="1">IF($C214=0,0,IF('Clinic Model'!$P$16="Annuity",-IFERROR(IPMT(D2_I/12,$C214,D2_T,OFFSET(Z$131,,-$C214+1),0),),-IFERROR(ISPMT(D2_I/12,$C214-1,D2_T,OFFSET(Z$131,,-$C214+1)),)))</f>
        <v>0</v>
      </c>
      <c r="AB214" s="548">
        <f ca="1">IF($C214=0,0,IF('Clinic Model'!$P$16="Annuity",-IFERROR(IPMT(D2_I/12,$C214,D2_T,OFFSET(AA$131,,-$C214+1),0),),-IFERROR(ISPMT(D2_I/12,$C214-1,D2_T,OFFSET(AA$131,,-$C214+1)),)))</f>
        <v>0</v>
      </c>
      <c r="AC214" s="548">
        <f ca="1">IF($C214=0,0,IF('Clinic Model'!$P$16="Annuity",-IFERROR(IPMT(D2_I/12,$C214,D2_T,OFFSET(AB$131,,-$C214+1),0),),-IFERROR(ISPMT(D2_I/12,$C214-1,D2_T,OFFSET(AB$131,,-$C214+1)),)))</f>
        <v>0</v>
      </c>
      <c r="AD214" s="548">
        <f ca="1">IF($C214=0,0,IF('Clinic Model'!$P$16="Annuity",-IFERROR(IPMT(D2_I/12,$C214,D2_T,OFFSET(AC$131,,-$C214+1),0),),-IFERROR(ISPMT(D2_I/12,$C214-1,D2_T,OFFSET(AC$131,,-$C214+1)),)))</f>
        <v>0</v>
      </c>
      <c r="AE214" s="548">
        <f ca="1">IF($C214=0,0,IF('Clinic Model'!$P$16="Annuity",-IFERROR(IPMT(D2_I/12,$C214,D2_T,OFFSET(AD$131,,-$C214+1),0),),-IFERROR(ISPMT(D2_I/12,$C214-1,D2_T,OFFSET(AD$131,,-$C214+1)),)))</f>
        <v>0</v>
      </c>
      <c r="AF214" s="548">
        <f ca="1">IF($C214=0,0,IF('Clinic Model'!$P$16="Annuity",-IFERROR(IPMT(D2_I/12,$C214,D2_T,OFFSET(AE$131,,-$C214+1),0),),-IFERROR(ISPMT(D2_I/12,$C214-1,D2_T,OFFSET(AE$131,,-$C214+1)),)))</f>
        <v>0</v>
      </c>
      <c r="AG214" s="548">
        <f ca="1">IF($C214=0,0,IF('Clinic Model'!$P$16="Annuity",-IFERROR(IPMT(D2_I/12,$C214,D2_T,OFFSET(AF$131,,-$C214+1),0),),-IFERROR(ISPMT(D2_I/12,$C214-1,D2_T,OFFSET(AF$131,,-$C214+1)),)))</f>
        <v>0</v>
      </c>
      <c r="AH214" s="548">
        <f ca="1">IF($C214=0,0,IF('Clinic Model'!$P$16="Annuity",-IFERROR(IPMT(D2_I/12,$C214,D2_T,OFFSET(AG$131,,-$C214+1),0),),-IFERROR(ISPMT(D2_I/12,$C214-1,D2_T,OFFSET(AG$131,,-$C214+1)),)))</f>
        <v>0</v>
      </c>
      <c r="AI214" s="548">
        <f ca="1">IF($C214=0,0,IF('Clinic Model'!$P$16="Annuity",-IFERROR(IPMT(D2_I/12,$C214,D2_T,OFFSET(AH$131,,-$C214+1),0),),-IFERROR(ISPMT(D2_I/12,$C214-1,D2_T,OFFSET(AH$131,,-$C214+1)),)))</f>
        <v>0</v>
      </c>
      <c r="AJ214" s="548">
        <f ca="1">IF($C214=0,0,IF('Clinic Model'!$P$16="Annuity",-IFERROR(IPMT(D2_I/12,$C214,D2_T,OFFSET(AI$131,,-$C214+1),0),),-IFERROR(ISPMT(D2_I/12,$C214-1,D2_T,OFFSET(AI$131,,-$C214+1)),)))</f>
        <v>0</v>
      </c>
      <c r="AK214" s="548">
        <f ca="1">IF($C214=0,0,IF('Clinic Model'!$P$16="Annuity",-IFERROR(IPMT(D2_I/12,$C214,D2_T,OFFSET(AJ$131,,-$C214+1),0),),-IFERROR(ISPMT(D2_I/12,$C214-1,D2_T,OFFSET(AJ$131,,-$C214+1)),)))</f>
        <v>0</v>
      </c>
      <c r="AL214" s="548">
        <f ca="1">IF($C214=0,0,IF('Clinic Model'!$P$16="Annuity",-IFERROR(IPMT(D2_I/12,$C214,D2_T,OFFSET(AK$131,,-$C214+1),0),),-IFERROR(ISPMT(D2_I/12,$C214-1,D2_T,OFFSET(AK$131,,-$C214+1)),)))</f>
        <v>0</v>
      </c>
      <c r="AM214" s="548">
        <f ca="1">IF($C214=0,0,IF('Clinic Model'!$P$16="Annuity",-IFERROR(IPMT(D2_I/12,$C214,D2_T,OFFSET(AL$131,,-$C214+1),0),),-IFERROR(ISPMT(D2_I/12,$C214-1,D2_T,OFFSET(AL$131,,-$C214+1)),)))</f>
        <v>0</v>
      </c>
      <c r="AN214" s="548">
        <f ca="1">IF($C214=0,0,IF('Clinic Model'!$P$16="Annuity",-IFERROR(IPMT(D2_I/12,$C214,D2_T,OFFSET(AM$131,,-$C214+1),0),),-IFERROR(ISPMT(D2_I/12,$C214-1,D2_T,OFFSET(AM$131,,-$C214+1)),)))</f>
        <v>0</v>
      </c>
      <c r="AO214" s="548">
        <f ca="1">IF($C214=0,0,IF('Clinic Model'!$P$16="Annuity",-IFERROR(IPMT(D2_I/12,$C214,D2_T,OFFSET(AN$131,,-$C214+1),0),),-IFERROR(ISPMT(D2_I/12,$C214-1,D2_T,OFFSET(AN$131,,-$C214+1)),)))</f>
        <v>0</v>
      </c>
      <c r="AP214" s="548">
        <f ca="1">IF($C214=0,0,IF('Clinic Model'!$P$16="Annuity",-IFERROR(IPMT(D2_I/12,$C214,D2_T,OFFSET(AO$131,,-$C214+1),0),),-IFERROR(ISPMT(D2_I/12,$C214-1,D2_T,OFFSET(AO$131,,-$C214+1)),)))</f>
        <v>0</v>
      </c>
      <c r="AQ214" s="548">
        <f ca="1">IF($C214=0,0,IF('Clinic Model'!$P$16="Annuity",-IFERROR(IPMT(D2_I/12,$C214,D2_T,OFFSET(AP$131,,-$C214+1),0),),-IFERROR(ISPMT(D2_I/12,$C214-1,D2_T,OFFSET(AP$131,,-$C214+1)),)))</f>
        <v>0</v>
      </c>
      <c r="AR214" s="548">
        <f ca="1">IF($C214=0,0,IF('Clinic Model'!$P$16="Annuity",-IFERROR(IPMT(D2_I/12,$C214,D2_T,OFFSET(AQ$131,,-$C214+1),0),),-IFERROR(ISPMT(D2_I/12,$C214-1,D2_T,OFFSET(AQ$131,,-$C214+1)),)))</f>
        <v>0</v>
      </c>
      <c r="AS214" s="548">
        <f ca="1">IF($C214=0,0,IF('Clinic Model'!$P$16="Annuity",-IFERROR(IPMT(D2_I/12,$C214,D2_T,OFFSET(AR$131,,-$C214+1),0),),-IFERROR(ISPMT(D2_I/12,$C214-1,D2_T,OFFSET(AR$131,,-$C214+1)),)))</f>
        <v>0</v>
      </c>
      <c r="AT214" s="548">
        <f ca="1">IF($C214=0,0,IF('Clinic Model'!$P$16="Annuity",-IFERROR(IPMT(D2_I/12,$C214,D2_T,OFFSET(AS$131,,-$C214+1),0),),-IFERROR(ISPMT(D2_I/12,$C214-1,D2_T,OFFSET(AS$131,,-$C214+1)),)))</f>
        <v>0</v>
      </c>
      <c r="AU214" s="548">
        <f ca="1">IF($C214=0,0,IF('Clinic Model'!$P$16="Annuity",-IFERROR(IPMT(D2_I/12,$C214,D2_T,OFFSET(AT$131,,-$C214+1),0),),-IFERROR(ISPMT(D2_I/12,$C214-1,D2_T,OFFSET(AT$131,,-$C214+1)),)))</f>
        <v>0</v>
      </c>
      <c r="AV214" s="548">
        <f ca="1">IF($C214=0,0,IF('Clinic Model'!$P$16="Annuity",-IFERROR(IPMT(D2_I/12,$C214,D2_T,OFFSET(AU$131,,-$C214+1),0),),-IFERROR(ISPMT(D2_I/12,$C214-1,D2_T,OFFSET(AU$131,,-$C214+1)),)))</f>
        <v>0</v>
      </c>
      <c r="AW214" s="548">
        <f ca="1">IF($C214=0,0,IF('Clinic Model'!$P$16="Annuity",-IFERROR(IPMT(D2_I/12,$C214,D2_T,OFFSET(AV$131,,-$C214+1),0),),-IFERROR(ISPMT(D2_I/12,$C214-1,D2_T,OFFSET(AV$131,,-$C214+1)),)))</f>
        <v>0</v>
      </c>
      <c r="AX214" s="548">
        <f ca="1">IF($C214=0,0,IF('Clinic Model'!$P$16="Annuity",-IFERROR(IPMT(D2_I/12,$C214,D2_T,OFFSET(AW$131,,-$C214+1),0),),-IFERROR(ISPMT(D2_I/12,$C214-1,D2_T,OFFSET(AW$131,,-$C214+1)),)))</f>
        <v>0</v>
      </c>
      <c r="AY214" s="548">
        <f ca="1">IF($C214=0,0,IF('Clinic Model'!$P$16="Annuity",-IFERROR(IPMT(D2_I/12,$C214,D2_T,OFFSET(AX$131,,-$C214+1),0),),-IFERROR(ISPMT(D2_I/12,$C214-1,D2_T,OFFSET(AX$131,,-$C214+1)),)))</f>
        <v>0</v>
      </c>
      <c r="AZ214" s="548">
        <f ca="1">IF($C214=0,0,IF('Clinic Model'!$P$16="Annuity",-IFERROR(IPMT(D2_I/12,$C214,D2_T,OFFSET(AY$131,,-$C214+1),0),),-IFERROR(ISPMT(D2_I/12,$C214-1,D2_T,OFFSET(AY$131,,-$C214+1)),)))</f>
        <v>0</v>
      </c>
      <c r="BA214" s="548">
        <f ca="1">IF($C214=0,0,IF('Clinic Model'!$P$16="Annuity",-IFERROR(IPMT(D2_I/12,$C214,D2_T,OFFSET(AZ$131,,-$C214+1),0),),-IFERROR(ISPMT(D2_I/12,$C214-1,D2_T,OFFSET(AZ$131,,-$C214+1)),)))</f>
        <v>0</v>
      </c>
      <c r="BB214" s="548">
        <f ca="1">IF($C214=0,0,IF('Clinic Model'!$P$16="Annuity",-IFERROR(IPMT(D2_I/12,$C214,D2_T,OFFSET(BA$131,,-$C214+1),0),),-IFERROR(ISPMT(D2_I/12,$C214-1,D2_T,OFFSET(BA$131,,-$C214+1)),)))</f>
        <v>0</v>
      </c>
      <c r="BC214" s="548">
        <f ca="1">IF($C214=0,0,IF('Clinic Model'!$P$16="Annuity",-IFERROR(IPMT(D2_I/12,$C214,D2_T,OFFSET(BB$131,,-$C214+1),0),),-IFERROR(ISPMT(D2_I/12,$C214-1,D2_T,OFFSET(BB$131,,-$C214+1)),)))</f>
        <v>0</v>
      </c>
      <c r="BD214" s="548">
        <f ca="1">IF($C214=0,0,IF('Clinic Model'!$P$16="Annuity",-IFERROR(IPMT(D2_I/12,$C214,D2_T,OFFSET(BC$131,,-$C214+1),0),),-IFERROR(ISPMT(D2_I/12,$C214-1,D2_T,OFFSET(BC$131,,-$C214+1)),)))</f>
        <v>0</v>
      </c>
      <c r="BE214" s="548">
        <f ca="1">IF($C214=0,0,IF('Clinic Model'!$P$16="Annuity",-IFERROR(IPMT(D2_I/12,$C214,D2_T,OFFSET(BD$131,,-$C214+1),0),),-IFERROR(ISPMT(D2_I/12,$C214-1,D2_T,OFFSET(BD$131,,-$C214+1)),)))</f>
        <v>0</v>
      </c>
      <c r="BF214" s="548">
        <f ca="1">IF($C214=0,0,IF('Clinic Model'!$P$16="Annuity",-IFERROR(IPMT(D2_I/12,$C214,D2_T,OFFSET(BE$131,,-$C214+1),0),),-IFERROR(ISPMT(D2_I/12,$C214-1,D2_T,OFFSET(BE$131,,-$C214+1)),)))</f>
        <v>0</v>
      </c>
      <c r="BG214" s="548">
        <f ca="1">IF($C214=0,0,IF('Clinic Model'!$P$16="Annuity",-IFERROR(IPMT(D2_I/12,$C214,D2_T,OFFSET(BF$131,,-$C214+1),0),),-IFERROR(ISPMT(D2_I/12,$C214-1,D2_T,OFFSET(BF$131,,-$C214+1)),)))</f>
        <v>0</v>
      </c>
      <c r="BH214" s="548">
        <f ca="1">IF($C214=0,0,IF('Clinic Model'!$P$16="Annuity",-IFERROR(IPMT(D2_I/12,$C214,D2_T,OFFSET(BG$131,,-$C214+1),0),),-IFERROR(ISPMT(D2_I/12,$C214-1,D2_T,OFFSET(BG$131,,-$C214+1)),)))</f>
        <v>0</v>
      </c>
      <c r="BI214" s="548">
        <f ca="1">IF($C214=0,0,IF('Clinic Model'!$P$16="Annuity",-IFERROR(IPMT(D2_I/12,$C214,D2_T,OFFSET(BH$131,,-$C214+1),0),),-IFERROR(ISPMT(D2_I/12,$C214-1,D2_T,OFFSET(BH$131,,-$C214+1)),)))</f>
        <v>0</v>
      </c>
      <c r="BJ214" s="548">
        <f ca="1">IF($C214=0,0,IF('Clinic Model'!$P$16="Annuity",-IFERROR(IPMT(D2_I/12,$C214,D2_T,OFFSET(BI$131,,-$C214+1),0),),-IFERROR(ISPMT(D2_I/12,$C214-1,D2_T,OFFSET(BI$131,,-$C214+1)),)))</f>
        <v>0</v>
      </c>
      <c r="BK214" s="548">
        <f ca="1">IF($C214=0,0,IF('Clinic Model'!$P$16="Annuity",-IFERROR(IPMT(D2_I/12,$C214,D2_T,OFFSET(BJ$131,,-$C214+1),0),),-IFERROR(ISPMT(D2_I/12,$C214-1,D2_T,OFFSET(BJ$131,,-$C214+1)),)))</f>
        <v>0</v>
      </c>
      <c r="BL214" s="548">
        <f ca="1">IF($C214=0,0,IF('Clinic Model'!$P$16="Annuity",-IFERROR(IPMT(D2_I/12,$C214,D2_T,OFFSET(BK$131,,-$C214+1),0),),-IFERROR(ISPMT(D2_I/12,$C214-1,D2_T,OFFSET(BK$131,,-$C214+1)),)))</f>
        <v>0</v>
      </c>
    </row>
    <row r="215" spans="1:64" ht="10.5" hidden="1" customHeight="1" outlineLevel="1" x14ac:dyDescent="0.3">
      <c r="A215" s="105"/>
      <c r="B215" s="504"/>
      <c r="C215" s="105">
        <f t="shared" si="16"/>
        <v>0</v>
      </c>
      <c r="E215" s="548">
        <f ca="1">IF($C215=0,0,IF('Clinic Model'!$P$16="Annuity",-IFERROR(IPMT(D2_I/12,$C215,D2_T,OFFSET(D$131,,-$C215+1),0),),-IFERROR(ISPMT(D2_I/12,$C215-1,D2_T,OFFSET(D$131,,-$C215+1)),)))</f>
        <v>0</v>
      </c>
      <c r="F215" s="548">
        <f ca="1">IF($C215=0,0,IF('Clinic Model'!$P$16="Annuity",-IFERROR(IPMT(D2_I/12,$C215,D2_T,OFFSET(E$131,,-$C215+1),0),),-IFERROR(ISPMT(D2_I/12,$C215-1,D2_T,OFFSET(E$131,,-$C215+1)),)))</f>
        <v>0</v>
      </c>
      <c r="G215" s="548">
        <f ca="1">IF($C215=0,0,IF('Clinic Model'!$P$16="Annuity",-IFERROR(IPMT(D2_I/12,$C215,D2_T,OFFSET(F$131,,-$C215+1),0),),-IFERROR(ISPMT(D2_I/12,$C215-1,D2_T,OFFSET(F$131,,-$C215+1)),)))</f>
        <v>0</v>
      </c>
      <c r="H215" s="548">
        <f ca="1">IF($C215=0,0,IF('Clinic Model'!$P$16="Annuity",-IFERROR(IPMT(D2_I/12,$C215,D2_T,OFFSET(G$131,,-$C215+1),0),),-IFERROR(ISPMT(D2_I/12,$C215-1,D2_T,OFFSET(G$131,,-$C215+1)),)))</f>
        <v>0</v>
      </c>
      <c r="I215" s="548">
        <f ca="1">IF($C215=0,0,IF('Clinic Model'!$P$16="Annuity",-IFERROR(IPMT(D2_I/12,$C215,D2_T,OFFSET(H$131,,-$C215+1),0),),-IFERROR(ISPMT(D2_I/12,$C215-1,D2_T,OFFSET(H$131,,-$C215+1)),)))</f>
        <v>0</v>
      </c>
      <c r="J215" s="548">
        <f ca="1">IF($C215=0,0,IF('Clinic Model'!$P$16="Annuity",-IFERROR(IPMT(D2_I/12,$C215,D2_T,OFFSET(I$131,,-$C215+1),0),),-IFERROR(ISPMT(D2_I/12,$C215-1,D2_T,OFFSET(I$131,,-$C215+1)),)))</f>
        <v>0</v>
      </c>
      <c r="K215" s="548">
        <f ca="1">IF($C215=0,0,IF('Clinic Model'!$P$16="Annuity",-IFERROR(IPMT(D2_I/12,$C215,D2_T,OFFSET(J$131,,-$C215+1),0),),-IFERROR(ISPMT(D2_I/12,$C215-1,D2_T,OFFSET(J$131,,-$C215+1)),)))</f>
        <v>0</v>
      </c>
      <c r="L215" s="548">
        <f ca="1">IF($C215=0,0,IF('Clinic Model'!$P$16="Annuity",-IFERROR(IPMT(D2_I/12,$C215,D2_T,OFFSET(K$131,,-$C215+1),0),),-IFERROR(ISPMT(D2_I/12,$C215-1,D2_T,OFFSET(K$131,,-$C215+1)),)))</f>
        <v>0</v>
      </c>
      <c r="M215" s="548">
        <f ca="1">IF($C215=0,0,IF('Clinic Model'!$P$16="Annuity",-IFERROR(IPMT(D2_I/12,$C215,D2_T,OFFSET(L$131,,-$C215+1),0),),-IFERROR(ISPMT(D2_I/12,$C215-1,D2_T,OFFSET(L$131,,-$C215+1)),)))</f>
        <v>0</v>
      </c>
      <c r="N215" s="548">
        <f ca="1">IF($C215=0,0,IF('Clinic Model'!$P$16="Annuity",-IFERROR(IPMT(D2_I/12,$C215,D2_T,OFFSET(M$131,,-$C215+1),0),),-IFERROR(ISPMT(D2_I/12,$C215-1,D2_T,OFFSET(M$131,,-$C215+1)),)))</f>
        <v>0</v>
      </c>
      <c r="O215" s="548">
        <f ca="1">IF($C215=0,0,IF('Clinic Model'!$P$16="Annuity",-IFERROR(IPMT(D2_I/12,$C215,D2_T,OFFSET(N$131,,-$C215+1),0),),-IFERROR(ISPMT(D2_I/12,$C215-1,D2_T,OFFSET(N$131,,-$C215+1)),)))</f>
        <v>0</v>
      </c>
      <c r="P215" s="548">
        <f ca="1">IF($C215=0,0,IF('Clinic Model'!$P$16="Annuity",-IFERROR(IPMT(D2_I/12,$C215,D2_T,OFFSET(O$131,,-$C215+1),0),),-IFERROR(ISPMT(D2_I/12,$C215-1,D2_T,OFFSET(O$131,,-$C215+1)),)))</f>
        <v>0</v>
      </c>
      <c r="Q215" s="548">
        <f ca="1">IF($C215=0,0,IF('Clinic Model'!$P$16="Annuity",-IFERROR(IPMT(D2_I/12,$C215,D2_T,OFFSET(P$131,,-$C215+1),0),),-IFERROR(ISPMT(D2_I/12,$C215-1,D2_T,OFFSET(P$131,,-$C215+1)),)))</f>
        <v>0</v>
      </c>
      <c r="R215" s="548">
        <f ca="1">IF($C215=0,0,IF('Clinic Model'!$P$16="Annuity",-IFERROR(IPMT(D2_I/12,$C215,D2_T,OFFSET(Q$131,,-$C215+1),0),),-IFERROR(ISPMT(D2_I/12,$C215-1,D2_T,OFFSET(Q$131,,-$C215+1)),)))</f>
        <v>0</v>
      </c>
      <c r="S215" s="548">
        <f ca="1">IF($C215=0,0,IF('Clinic Model'!$P$16="Annuity",-IFERROR(IPMT(D2_I/12,$C215,D2_T,OFFSET(R$131,,-$C215+1),0),),-IFERROR(ISPMT(D2_I/12,$C215-1,D2_T,OFFSET(R$131,,-$C215+1)),)))</f>
        <v>0</v>
      </c>
      <c r="T215" s="548">
        <f ca="1">IF($C215=0,0,IF('Clinic Model'!$P$16="Annuity",-IFERROR(IPMT(D2_I/12,$C215,D2_T,OFFSET(S$131,,-$C215+1),0),),-IFERROR(ISPMT(D2_I/12,$C215-1,D2_T,OFFSET(S$131,,-$C215+1)),)))</f>
        <v>0</v>
      </c>
      <c r="U215" s="548">
        <f ca="1">IF($C215=0,0,IF('Clinic Model'!$P$16="Annuity",-IFERROR(IPMT(D2_I/12,$C215,D2_T,OFFSET(T$131,,-$C215+1),0),),-IFERROR(ISPMT(D2_I/12,$C215-1,D2_T,OFFSET(T$131,,-$C215+1)),)))</f>
        <v>0</v>
      </c>
      <c r="V215" s="548">
        <f ca="1">IF($C215=0,0,IF('Clinic Model'!$P$16="Annuity",-IFERROR(IPMT(D2_I/12,$C215,D2_T,OFFSET(U$131,,-$C215+1),0),),-IFERROR(ISPMT(D2_I/12,$C215-1,D2_T,OFFSET(U$131,,-$C215+1)),)))</f>
        <v>0</v>
      </c>
      <c r="W215" s="548">
        <f ca="1">IF($C215=0,0,IF('Clinic Model'!$P$16="Annuity",-IFERROR(IPMT(D2_I/12,$C215,D2_T,OFFSET(V$131,,-$C215+1),0),),-IFERROR(ISPMT(D2_I/12,$C215-1,D2_T,OFFSET(V$131,,-$C215+1)),)))</f>
        <v>0</v>
      </c>
      <c r="X215" s="548">
        <f ca="1">IF($C215=0,0,IF('Clinic Model'!$P$16="Annuity",-IFERROR(IPMT(D2_I/12,$C215,D2_T,OFFSET(W$131,,-$C215+1),0),),-IFERROR(ISPMT(D2_I/12,$C215-1,D2_T,OFFSET(W$131,,-$C215+1)),)))</f>
        <v>0</v>
      </c>
      <c r="Y215" s="548">
        <f ca="1">IF($C215=0,0,IF('Clinic Model'!$P$16="Annuity",-IFERROR(IPMT(D2_I/12,$C215,D2_T,OFFSET(X$131,,-$C215+1),0),),-IFERROR(ISPMT(D2_I/12,$C215-1,D2_T,OFFSET(X$131,,-$C215+1)),)))</f>
        <v>0</v>
      </c>
      <c r="Z215" s="548">
        <f ca="1">IF($C215=0,0,IF('Clinic Model'!$P$16="Annuity",-IFERROR(IPMT(D2_I/12,$C215,D2_T,OFFSET(Y$131,,-$C215+1),0),),-IFERROR(ISPMT(D2_I/12,$C215-1,D2_T,OFFSET(Y$131,,-$C215+1)),)))</f>
        <v>0</v>
      </c>
      <c r="AA215" s="548">
        <f ca="1">IF($C215=0,0,IF('Clinic Model'!$P$16="Annuity",-IFERROR(IPMT(D2_I/12,$C215,D2_T,OFFSET(Z$131,,-$C215+1),0),),-IFERROR(ISPMT(D2_I/12,$C215-1,D2_T,OFFSET(Z$131,,-$C215+1)),)))</f>
        <v>0</v>
      </c>
      <c r="AB215" s="548">
        <f ca="1">IF($C215=0,0,IF('Clinic Model'!$P$16="Annuity",-IFERROR(IPMT(D2_I/12,$C215,D2_T,OFFSET(AA$131,,-$C215+1),0),),-IFERROR(ISPMT(D2_I/12,$C215-1,D2_T,OFFSET(AA$131,,-$C215+1)),)))</f>
        <v>0</v>
      </c>
      <c r="AC215" s="548">
        <f ca="1">IF($C215=0,0,IF('Clinic Model'!$P$16="Annuity",-IFERROR(IPMT(D2_I/12,$C215,D2_T,OFFSET(AB$131,,-$C215+1),0),),-IFERROR(ISPMT(D2_I/12,$C215-1,D2_T,OFFSET(AB$131,,-$C215+1)),)))</f>
        <v>0</v>
      </c>
      <c r="AD215" s="548">
        <f ca="1">IF($C215=0,0,IF('Clinic Model'!$P$16="Annuity",-IFERROR(IPMT(D2_I/12,$C215,D2_T,OFFSET(AC$131,,-$C215+1),0),),-IFERROR(ISPMT(D2_I/12,$C215-1,D2_T,OFFSET(AC$131,,-$C215+1)),)))</f>
        <v>0</v>
      </c>
      <c r="AE215" s="548">
        <f ca="1">IF($C215=0,0,IF('Clinic Model'!$P$16="Annuity",-IFERROR(IPMT(D2_I/12,$C215,D2_T,OFFSET(AD$131,,-$C215+1),0),),-IFERROR(ISPMT(D2_I/12,$C215-1,D2_T,OFFSET(AD$131,,-$C215+1)),)))</f>
        <v>0</v>
      </c>
      <c r="AF215" s="548">
        <f ca="1">IF($C215=0,0,IF('Clinic Model'!$P$16="Annuity",-IFERROR(IPMT(D2_I/12,$C215,D2_T,OFFSET(AE$131,,-$C215+1),0),),-IFERROR(ISPMT(D2_I/12,$C215-1,D2_T,OFFSET(AE$131,,-$C215+1)),)))</f>
        <v>0</v>
      </c>
      <c r="AG215" s="548">
        <f ca="1">IF($C215=0,0,IF('Clinic Model'!$P$16="Annuity",-IFERROR(IPMT(D2_I/12,$C215,D2_T,OFFSET(AF$131,,-$C215+1),0),),-IFERROR(ISPMT(D2_I/12,$C215-1,D2_T,OFFSET(AF$131,,-$C215+1)),)))</f>
        <v>0</v>
      </c>
      <c r="AH215" s="548">
        <f ca="1">IF($C215=0,0,IF('Clinic Model'!$P$16="Annuity",-IFERROR(IPMT(D2_I/12,$C215,D2_T,OFFSET(AG$131,,-$C215+1),0),),-IFERROR(ISPMT(D2_I/12,$C215-1,D2_T,OFFSET(AG$131,,-$C215+1)),)))</f>
        <v>0</v>
      </c>
      <c r="AI215" s="548">
        <f ca="1">IF($C215=0,0,IF('Clinic Model'!$P$16="Annuity",-IFERROR(IPMT(D2_I/12,$C215,D2_T,OFFSET(AH$131,,-$C215+1),0),),-IFERROR(ISPMT(D2_I/12,$C215-1,D2_T,OFFSET(AH$131,,-$C215+1)),)))</f>
        <v>0</v>
      </c>
      <c r="AJ215" s="548">
        <f ca="1">IF($C215=0,0,IF('Clinic Model'!$P$16="Annuity",-IFERROR(IPMT(D2_I/12,$C215,D2_T,OFFSET(AI$131,,-$C215+1),0),),-IFERROR(ISPMT(D2_I/12,$C215-1,D2_T,OFFSET(AI$131,,-$C215+1)),)))</f>
        <v>0</v>
      </c>
      <c r="AK215" s="548">
        <f ca="1">IF($C215=0,0,IF('Clinic Model'!$P$16="Annuity",-IFERROR(IPMT(D2_I/12,$C215,D2_T,OFFSET(AJ$131,,-$C215+1),0),),-IFERROR(ISPMT(D2_I/12,$C215-1,D2_T,OFFSET(AJ$131,,-$C215+1)),)))</f>
        <v>0</v>
      </c>
      <c r="AL215" s="548">
        <f ca="1">IF($C215=0,0,IF('Clinic Model'!$P$16="Annuity",-IFERROR(IPMT(D2_I/12,$C215,D2_T,OFFSET(AK$131,,-$C215+1),0),),-IFERROR(ISPMT(D2_I/12,$C215-1,D2_T,OFFSET(AK$131,,-$C215+1)),)))</f>
        <v>0</v>
      </c>
      <c r="AM215" s="548">
        <f ca="1">IF($C215=0,0,IF('Clinic Model'!$P$16="Annuity",-IFERROR(IPMT(D2_I/12,$C215,D2_T,OFFSET(AL$131,,-$C215+1),0),),-IFERROR(ISPMT(D2_I/12,$C215-1,D2_T,OFFSET(AL$131,,-$C215+1)),)))</f>
        <v>0</v>
      </c>
      <c r="AN215" s="548">
        <f ca="1">IF($C215=0,0,IF('Clinic Model'!$P$16="Annuity",-IFERROR(IPMT(D2_I/12,$C215,D2_T,OFFSET(AM$131,,-$C215+1),0),),-IFERROR(ISPMT(D2_I/12,$C215-1,D2_T,OFFSET(AM$131,,-$C215+1)),)))</f>
        <v>0</v>
      </c>
      <c r="AO215" s="548">
        <f ca="1">IF($C215=0,0,IF('Clinic Model'!$P$16="Annuity",-IFERROR(IPMT(D2_I/12,$C215,D2_T,OFFSET(AN$131,,-$C215+1),0),),-IFERROR(ISPMT(D2_I/12,$C215-1,D2_T,OFFSET(AN$131,,-$C215+1)),)))</f>
        <v>0</v>
      </c>
      <c r="AP215" s="548">
        <f ca="1">IF($C215=0,0,IF('Clinic Model'!$P$16="Annuity",-IFERROR(IPMT(D2_I/12,$C215,D2_T,OFFSET(AO$131,,-$C215+1),0),),-IFERROR(ISPMT(D2_I/12,$C215-1,D2_T,OFFSET(AO$131,,-$C215+1)),)))</f>
        <v>0</v>
      </c>
      <c r="AQ215" s="548">
        <f ca="1">IF($C215=0,0,IF('Clinic Model'!$P$16="Annuity",-IFERROR(IPMT(D2_I/12,$C215,D2_T,OFFSET(AP$131,,-$C215+1),0),),-IFERROR(ISPMT(D2_I/12,$C215-1,D2_T,OFFSET(AP$131,,-$C215+1)),)))</f>
        <v>0</v>
      </c>
      <c r="AR215" s="548">
        <f ca="1">IF($C215=0,0,IF('Clinic Model'!$P$16="Annuity",-IFERROR(IPMT(D2_I/12,$C215,D2_T,OFFSET(AQ$131,,-$C215+1),0),),-IFERROR(ISPMT(D2_I/12,$C215-1,D2_T,OFFSET(AQ$131,,-$C215+1)),)))</f>
        <v>0</v>
      </c>
      <c r="AS215" s="548">
        <f ca="1">IF($C215=0,0,IF('Clinic Model'!$P$16="Annuity",-IFERROR(IPMT(D2_I/12,$C215,D2_T,OFFSET(AR$131,,-$C215+1),0),),-IFERROR(ISPMT(D2_I/12,$C215-1,D2_T,OFFSET(AR$131,,-$C215+1)),)))</f>
        <v>0</v>
      </c>
      <c r="AT215" s="548">
        <f ca="1">IF($C215=0,0,IF('Clinic Model'!$P$16="Annuity",-IFERROR(IPMT(D2_I/12,$C215,D2_T,OFFSET(AS$131,,-$C215+1),0),),-IFERROR(ISPMT(D2_I/12,$C215-1,D2_T,OFFSET(AS$131,,-$C215+1)),)))</f>
        <v>0</v>
      </c>
      <c r="AU215" s="548">
        <f ca="1">IF($C215=0,0,IF('Clinic Model'!$P$16="Annuity",-IFERROR(IPMT(D2_I/12,$C215,D2_T,OFFSET(AT$131,,-$C215+1),0),),-IFERROR(ISPMT(D2_I/12,$C215-1,D2_T,OFFSET(AT$131,,-$C215+1)),)))</f>
        <v>0</v>
      </c>
      <c r="AV215" s="548">
        <f ca="1">IF($C215=0,0,IF('Clinic Model'!$P$16="Annuity",-IFERROR(IPMT(D2_I/12,$C215,D2_T,OFFSET(AU$131,,-$C215+1),0),),-IFERROR(ISPMT(D2_I/12,$C215-1,D2_T,OFFSET(AU$131,,-$C215+1)),)))</f>
        <v>0</v>
      </c>
      <c r="AW215" s="548">
        <f ca="1">IF($C215=0,0,IF('Clinic Model'!$P$16="Annuity",-IFERROR(IPMT(D2_I/12,$C215,D2_T,OFFSET(AV$131,,-$C215+1),0),),-IFERROR(ISPMT(D2_I/12,$C215-1,D2_T,OFFSET(AV$131,,-$C215+1)),)))</f>
        <v>0</v>
      </c>
      <c r="AX215" s="548">
        <f ca="1">IF($C215=0,0,IF('Clinic Model'!$P$16="Annuity",-IFERROR(IPMT(D2_I/12,$C215,D2_T,OFFSET(AW$131,,-$C215+1),0),),-IFERROR(ISPMT(D2_I/12,$C215-1,D2_T,OFFSET(AW$131,,-$C215+1)),)))</f>
        <v>0</v>
      </c>
      <c r="AY215" s="548">
        <f ca="1">IF($C215=0,0,IF('Clinic Model'!$P$16="Annuity",-IFERROR(IPMT(D2_I/12,$C215,D2_T,OFFSET(AX$131,,-$C215+1),0),),-IFERROR(ISPMT(D2_I/12,$C215-1,D2_T,OFFSET(AX$131,,-$C215+1)),)))</f>
        <v>0</v>
      </c>
      <c r="AZ215" s="548">
        <f ca="1">IF($C215=0,0,IF('Clinic Model'!$P$16="Annuity",-IFERROR(IPMT(D2_I/12,$C215,D2_T,OFFSET(AY$131,,-$C215+1),0),),-IFERROR(ISPMT(D2_I/12,$C215-1,D2_T,OFFSET(AY$131,,-$C215+1)),)))</f>
        <v>0</v>
      </c>
      <c r="BA215" s="548">
        <f ca="1">IF($C215=0,0,IF('Clinic Model'!$P$16="Annuity",-IFERROR(IPMT(D2_I/12,$C215,D2_T,OFFSET(AZ$131,,-$C215+1),0),),-IFERROR(ISPMT(D2_I/12,$C215-1,D2_T,OFFSET(AZ$131,,-$C215+1)),)))</f>
        <v>0</v>
      </c>
      <c r="BB215" s="548">
        <f ca="1">IF($C215=0,0,IF('Clinic Model'!$P$16="Annuity",-IFERROR(IPMT(D2_I/12,$C215,D2_T,OFFSET(BA$131,,-$C215+1),0),),-IFERROR(ISPMT(D2_I/12,$C215-1,D2_T,OFFSET(BA$131,,-$C215+1)),)))</f>
        <v>0</v>
      </c>
      <c r="BC215" s="548">
        <f ca="1">IF($C215=0,0,IF('Clinic Model'!$P$16="Annuity",-IFERROR(IPMT(D2_I/12,$C215,D2_T,OFFSET(BB$131,,-$C215+1),0),),-IFERROR(ISPMT(D2_I/12,$C215-1,D2_T,OFFSET(BB$131,,-$C215+1)),)))</f>
        <v>0</v>
      </c>
      <c r="BD215" s="548">
        <f ca="1">IF($C215=0,0,IF('Clinic Model'!$P$16="Annuity",-IFERROR(IPMT(D2_I/12,$C215,D2_T,OFFSET(BC$131,,-$C215+1),0),),-IFERROR(ISPMT(D2_I/12,$C215-1,D2_T,OFFSET(BC$131,,-$C215+1)),)))</f>
        <v>0</v>
      </c>
      <c r="BE215" s="548">
        <f ca="1">IF($C215=0,0,IF('Clinic Model'!$P$16="Annuity",-IFERROR(IPMT(D2_I/12,$C215,D2_T,OFFSET(BD$131,,-$C215+1),0),),-IFERROR(ISPMT(D2_I/12,$C215-1,D2_T,OFFSET(BD$131,,-$C215+1)),)))</f>
        <v>0</v>
      </c>
      <c r="BF215" s="548">
        <f ca="1">IF($C215=0,0,IF('Clinic Model'!$P$16="Annuity",-IFERROR(IPMT(D2_I/12,$C215,D2_T,OFFSET(BE$131,,-$C215+1),0),),-IFERROR(ISPMT(D2_I/12,$C215-1,D2_T,OFFSET(BE$131,,-$C215+1)),)))</f>
        <v>0</v>
      </c>
      <c r="BG215" s="548">
        <f ca="1">IF($C215=0,0,IF('Clinic Model'!$P$16="Annuity",-IFERROR(IPMT(D2_I/12,$C215,D2_T,OFFSET(BF$131,,-$C215+1),0),),-IFERROR(ISPMT(D2_I/12,$C215-1,D2_T,OFFSET(BF$131,,-$C215+1)),)))</f>
        <v>0</v>
      </c>
      <c r="BH215" s="548">
        <f ca="1">IF($C215=0,0,IF('Clinic Model'!$P$16="Annuity",-IFERROR(IPMT(D2_I/12,$C215,D2_T,OFFSET(BG$131,,-$C215+1),0),),-IFERROR(ISPMT(D2_I/12,$C215-1,D2_T,OFFSET(BG$131,,-$C215+1)),)))</f>
        <v>0</v>
      </c>
      <c r="BI215" s="548">
        <f ca="1">IF($C215=0,0,IF('Clinic Model'!$P$16="Annuity",-IFERROR(IPMT(D2_I/12,$C215,D2_T,OFFSET(BH$131,,-$C215+1),0),),-IFERROR(ISPMT(D2_I/12,$C215-1,D2_T,OFFSET(BH$131,,-$C215+1)),)))</f>
        <v>0</v>
      </c>
      <c r="BJ215" s="548">
        <f ca="1">IF($C215=0,0,IF('Clinic Model'!$P$16="Annuity",-IFERROR(IPMT(D2_I/12,$C215,D2_T,OFFSET(BI$131,,-$C215+1),0),),-IFERROR(ISPMT(D2_I/12,$C215-1,D2_T,OFFSET(BI$131,,-$C215+1)),)))</f>
        <v>0</v>
      </c>
      <c r="BK215" s="548">
        <f ca="1">IF($C215=0,0,IF('Clinic Model'!$P$16="Annuity",-IFERROR(IPMT(D2_I/12,$C215,D2_T,OFFSET(BJ$131,,-$C215+1),0),),-IFERROR(ISPMT(D2_I/12,$C215-1,D2_T,OFFSET(BJ$131,,-$C215+1)),)))</f>
        <v>0</v>
      </c>
      <c r="BL215" s="548">
        <f ca="1">IF($C215=0,0,IF('Clinic Model'!$P$16="Annuity",-IFERROR(IPMT(D2_I/12,$C215,D2_T,OFFSET(BK$131,,-$C215+1),0),),-IFERROR(ISPMT(D2_I/12,$C215-1,D2_T,OFFSET(BK$131,,-$C215+1)),)))</f>
        <v>0</v>
      </c>
    </row>
    <row r="216" spans="1:64" ht="10.5" hidden="1" customHeight="1" outlineLevel="1" x14ac:dyDescent="0.3">
      <c r="A216" s="105"/>
      <c r="B216" s="504"/>
      <c r="C216" s="105">
        <f t="shared" si="16"/>
        <v>0</v>
      </c>
      <c r="E216" s="548">
        <f ca="1">IF($C216=0,0,IF('Clinic Model'!$P$16="Annuity",-IFERROR(IPMT(D2_I/12,$C216,D2_T,OFFSET(D$131,,-$C216+1),0),),-IFERROR(ISPMT(D2_I/12,$C216-1,D2_T,OFFSET(D$131,,-$C216+1)),)))</f>
        <v>0</v>
      </c>
      <c r="F216" s="548">
        <f ca="1">IF($C216=0,0,IF('Clinic Model'!$P$16="Annuity",-IFERROR(IPMT(D2_I/12,$C216,D2_T,OFFSET(E$131,,-$C216+1),0),),-IFERROR(ISPMT(D2_I/12,$C216-1,D2_T,OFFSET(E$131,,-$C216+1)),)))</f>
        <v>0</v>
      </c>
      <c r="G216" s="548">
        <f ca="1">IF($C216=0,0,IF('Clinic Model'!$P$16="Annuity",-IFERROR(IPMT(D2_I/12,$C216,D2_T,OFFSET(F$131,,-$C216+1),0),),-IFERROR(ISPMT(D2_I/12,$C216-1,D2_T,OFFSET(F$131,,-$C216+1)),)))</f>
        <v>0</v>
      </c>
      <c r="H216" s="548">
        <f ca="1">IF($C216=0,0,IF('Clinic Model'!$P$16="Annuity",-IFERROR(IPMT(D2_I/12,$C216,D2_T,OFFSET(G$131,,-$C216+1),0),),-IFERROR(ISPMT(D2_I/12,$C216-1,D2_T,OFFSET(G$131,,-$C216+1)),)))</f>
        <v>0</v>
      </c>
      <c r="I216" s="548">
        <f ca="1">IF($C216=0,0,IF('Clinic Model'!$P$16="Annuity",-IFERROR(IPMT(D2_I/12,$C216,D2_T,OFFSET(H$131,,-$C216+1),0),),-IFERROR(ISPMT(D2_I/12,$C216-1,D2_T,OFFSET(H$131,,-$C216+1)),)))</f>
        <v>0</v>
      </c>
      <c r="J216" s="548">
        <f ca="1">IF($C216=0,0,IF('Clinic Model'!$P$16="Annuity",-IFERROR(IPMT(D2_I/12,$C216,D2_T,OFFSET(I$131,,-$C216+1),0),),-IFERROR(ISPMT(D2_I/12,$C216-1,D2_T,OFFSET(I$131,,-$C216+1)),)))</f>
        <v>0</v>
      </c>
      <c r="K216" s="548">
        <f ca="1">IF($C216=0,0,IF('Clinic Model'!$P$16="Annuity",-IFERROR(IPMT(D2_I/12,$C216,D2_T,OFFSET(J$131,,-$C216+1),0),),-IFERROR(ISPMT(D2_I/12,$C216-1,D2_T,OFFSET(J$131,,-$C216+1)),)))</f>
        <v>0</v>
      </c>
      <c r="L216" s="548">
        <f ca="1">IF($C216=0,0,IF('Clinic Model'!$P$16="Annuity",-IFERROR(IPMT(D2_I/12,$C216,D2_T,OFFSET(K$131,,-$C216+1),0),),-IFERROR(ISPMT(D2_I/12,$C216-1,D2_T,OFFSET(K$131,,-$C216+1)),)))</f>
        <v>0</v>
      </c>
      <c r="M216" s="548">
        <f ca="1">IF($C216=0,0,IF('Clinic Model'!$P$16="Annuity",-IFERROR(IPMT(D2_I/12,$C216,D2_T,OFFSET(L$131,,-$C216+1),0),),-IFERROR(ISPMT(D2_I/12,$C216-1,D2_T,OFFSET(L$131,,-$C216+1)),)))</f>
        <v>0</v>
      </c>
      <c r="N216" s="548">
        <f ca="1">IF($C216=0,0,IF('Clinic Model'!$P$16="Annuity",-IFERROR(IPMT(D2_I/12,$C216,D2_T,OFFSET(M$131,,-$C216+1),0),),-IFERROR(ISPMT(D2_I/12,$C216-1,D2_T,OFFSET(M$131,,-$C216+1)),)))</f>
        <v>0</v>
      </c>
      <c r="O216" s="548">
        <f ca="1">IF($C216=0,0,IF('Clinic Model'!$P$16="Annuity",-IFERROR(IPMT(D2_I/12,$C216,D2_T,OFFSET(N$131,,-$C216+1),0),),-IFERROR(ISPMT(D2_I/12,$C216-1,D2_T,OFFSET(N$131,,-$C216+1)),)))</f>
        <v>0</v>
      </c>
      <c r="P216" s="548">
        <f ca="1">IF($C216=0,0,IF('Clinic Model'!$P$16="Annuity",-IFERROR(IPMT(D2_I/12,$C216,D2_T,OFFSET(O$131,,-$C216+1),0),),-IFERROR(ISPMT(D2_I/12,$C216-1,D2_T,OFFSET(O$131,,-$C216+1)),)))</f>
        <v>0</v>
      </c>
      <c r="Q216" s="548">
        <f ca="1">IF($C216=0,0,IF('Clinic Model'!$P$16="Annuity",-IFERROR(IPMT(D2_I/12,$C216,D2_T,OFFSET(P$131,,-$C216+1),0),),-IFERROR(ISPMT(D2_I/12,$C216-1,D2_T,OFFSET(P$131,,-$C216+1)),)))</f>
        <v>0</v>
      </c>
      <c r="R216" s="548">
        <f ca="1">IF($C216=0,0,IF('Clinic Model'!$P$16="Annuity",-IFERROR(IPMT(D2_I/12,$C216,D2_T,OFFSET(Q$131,,-$C216+1),0),),-IFERROR(ISPMT(D2_I/12,$C216-1,D2_T,OFFSET(Q$131,,-$C216+1)),)))</f>
        <v>0</v>
      </c>
      <c r="S216" s="548">
        <f ca="1">IF($C216=0,0,IF('Clinic Model'!$P$16="Annuity",-IFERROR(IPMT(D2_I/12,$C216,D2_T,OFFSET(R$131,,-$C216+1),0),),-IFERROR(ISPMT(D2_I/12,$C216-1,D2_T,OFFSET(R$131,,-$C216+1)),)))</f>
        <v>0</v>
      </c>
      <c r="T216" s="548">
        <f ca="1">IF($C216=0,0,IF('Clinic Model'!$P$16="Annuity",-IFERROR(IPMT(D2_I/12,$C216,D2_T,OFFSET(S$131,,-$C216+1),0),),-IFERROR(ISPMT(D2_I/12,$C216-1,D2_T,OFFSET(S$131,,-$C216+1)),)))</f>
        <v>0</v>
      </c>
      <c r="U216" s="548">
        <f ca="1">IF($C216=0,0,IF('Clinic Model'!$P$16="Annuity",-IFERROR(IPMT(D2_I/12,$C216,D2_T,OFFSET(T$131,,-$C216+1),0),),-IFERROR(ISPMT(D2_I/12,$C216-1,D2_T,OFFSET(T$131,,-$C216+1)),)))</f>
        <v>0</v>
      </c>
      <c r="V216" s="548">
        <f ca="1">IF($C216=0,0,IF('Clinic Model'!$P$16="Annuity",-IFERROR(IPMT(D2_I/12,$C216,D2_T,OFFSET(U$131,,-$C216+1),0),),-IFERROR(ISPMT(D2_I/12,$C216-1,D2_T,OFFSET(U$131,,-$C216+1)),)))</f>
        <v>0</v>
      </c>
      <c r="W216" s="548">
        <f ca="1">IF($C216=0,0,IF('Clinic Model'!$P$16="Annuity",-IFERROR(IPMT(D2_I/12,$C216,D2_T,OFFSET(V$131,,-$C216+1),0),),-IFERROR(ISPMT(D2_I/12,$C216-1,D2_T,OFFSET(V$131,,-$C216+1)),)))</f>
        <v>0</v>
      </c>
      <c r="X216" s="548">
        <f ca="1">IF($C216=0,0,IF('Clinic Model'!$P$16="Annuity",-IFERROR(IPMT(D2_I/12,$C216,D2_T,OFFSET(W$131,,-$C216+1),0),),-IFERROR(ISPMT(D2_I/12,$C216-1,D2_T,OFFSET(W$131,,-$C216+1)),)))</f>
        <v>0</v>
      </c>
      <c r="Y216" s="548">
        <f ca="1">IF($C216=0,0,IF('Clinic Model'!$P$16="Annuity",-IFERROR(IPMT(D2_I/12,$C216,D2_T,OFFSET(X$131,,-$C216+1),0),),-IFERROR(ISPMT(D2_I/12,$C216-1,D2_T,OFFSET(X$131,,-$C216+1)),)))</f>
        <v>0</v>
      </c>
      <c r="Z216" s="548">
        <f ca="1">IF($C216=0,0,IF('Clinic Model'!$P$16="Annuity",-IFERROR(IPMT(D2_I/12,$C216,D2_T,OFFSET(Y$131,,-$C216+1),0),),-IFERROR(ISPMT(D2_I/12,$C216-1,D2_T,OFFSET(Y$131,,-$C216+1)),)))</f>
        <v>0</v>
      </c>
      <c r="AA216" s="548">
        <f ca="1">IF($C216=0,0,IF('Clinic Model'!$P$16="Annuity",-IFERROR(IPMT(D2_I/12,$C216,D2_T,OFFSET(Z$131,,-$C216+1),0),),-IFERROR(ISPMT(D2_I/12,$C216-1,D2_T,OFFSET(Z$131,,-$C216+1)),)))</f>
        <v>0</v>
      </c>
      <c r="AB216" s="548">
        <f ca="1">IF($C216=0,0,IF('Clinic Model'!$P$16="Annuity",-IFERROR(IPMT(D2_I/12,$C216,D2_T,OFFSET(AA$131,,-$C216+1),0),),-IFERROR(ISPMT(D2_I/12,$C216-1,D2_T,OFFSET(AA$131,,-$C216+1)),)))</f>
        <v>0</v>
      </c>
      <c r="AC216" s="548">
        <f ca="1">IF($C216=0,0,IF('Clinic Model'!$P$16="Annuity",-IFERROR(IPMT(D2_I/12,$C216,D2_T,OFFSET(AB$131,,-$C216+1),0),),-IFERROR(ISPMT(D2_I/12,$C216-1,D2_T,OFFSET(AB$131,,-$C216+1)),)))</f>
        <v>0</v>
      </c>
      <c r="AD216" s="548">
        <f ca="1">IF($C216=0,0,IF('Clinic Model'!$P$16="Annuity",-IFERROR(IPMT(D2_I/12,$C216,D2_T,OFFSET(AC$131,,-$C216+1),0),),-IFERROR(ISPMT(D2_I/12,$C216-1,D2_T,OFFSET(AC$131,,-$C216+1)),)))</f>
        <v>0</v>
      </c>
      <c r="AE216" s="548">
        <f ca="1">IF($C216=0,0,IF('Clinic Model'!$P$16="Annuity",-IFERROR(IPMT(D2_I/12,$C216,D2_T,OFFSET(AD$131,,-$C216+1),0),),-IFERROR(ISPMT(D2_I/12,$C216-1,D2_T,OFFSET(AD$131,,-$C216+1)),)))</f>
        <v>0</v>
      </c>
      <c r="AF216" s="548">
        <f ca="1">IF($C216=0,0,IF('Clinic Model'!$P$16="Annuity",-IFERROR(IPMT(D2_I/12,$C216,D2_T,OFFSET(AE$131,,-$C216+1),0),),-IFERROR(ISPMT(D2_I/12,$C216-1,D2_T,OFFSET(AE$131,,-$C216+1)),)))</f>
        <v>0</v>
      </c>
      <c r="AG216" s="548">
        <f ca="1">IF($C216=0,0,IF('Clinic Model'!$P$16="Annuity",-IFERROR(IPMT(D2_I/12,$C216,D2_T,OFFSET(AF$131,,-$C216+1),0),),-IFERROR(ISPMT(D2_I/12,$C216-1,D2_T,OFFSET(AF$131,,-$C216+1)),)))</f>
        <v>0</v>
      </c>
      <c r="AH216" s="548">
        <f ca="1">IF($C216=0,0,IF('Clinic Model'!$P$16="Annuity",-IFERROR(IPMT(D2_I/12,$C216,D2_T,OFFSET(AG$131,,-$C216+1),0),),-IFERROR(ISPMT(D2_I/12,$C216-1,D2_T,OFFSET(AG$131,,-$C216+1)),)))</f>
        <v>0</v>
      </c>
      <c r="AI216" s="548">
        <f ca="1">IF($C216=0,0,IF('Clinic Model'!$P$16="Annuity",-IFERROR(IPMT(D2_I/12,$C216,D2_T,OFFSET(AH$131,,-$C216+1),0),),-IFERROR(ISPMT(D2_I/12,$C216-1,D2_T,OFFSET(AH$131,,-$C216+1)),)))</f>
        <v>0</v>
      </c>
      <c r="AJ216" s="548">
        <f ca="1">IF($C216=0,0,IF('Clinic Model'!$P$16="Annuity",-IFERROR(IPMT(D2_I/12,$C216,D2_T,OFFSET(AI$131,,-$C216+1),0),),-IFERROR(ISPMT(D2_I/12,$C216-1,D2_T,OFFSET(AI$131,,-$C216+1)),)))</f>
        <v>0</v>
      </c>
      <c r="AK216" s="548">
        <f ca="1">IF($C216=0,0,IF('Clinic Model'!$P$16="Annuity",-IFERROR(IPMT(D2_I/12,$C216,D2_T,OFFSET(AJ$131,,-$C216+1),0),),-IFERROR(ISPMT(D2_I/12,$C216-1,D2_T,OFFSET(AJ$131,,-$C216+1)),)))</f>
        <v>0</v>
      </c>
      <c r="AL216" s="548">
        <f ca="1">IF($C216=0,0,IF('Clinic Model'!$P$16="Annuity",-IFERROR(IPMT(D2_I/12,$C216,D2_T,OFFSET(AK$131,,-$C216+1),0),),-IFERROR(ISPMT(D2_I/12,$C216-1,D2_T,OFFSET(AK$131,,-$C216+1)),)))</f>
        <v>0</v>
      </c>
      <c r="AM216" s="548">
        <f ca="1">IF($C216=0,0,IF('Clinic Model'!$P$16="Annuity",-IFERROR(IPMT(D2_I/12,$C216,D2_T,OFFSET(AL$131,,-$C216+1),0),),-IFERROR(ISPMT(D2_I/12,$C216-1,D2_T,OFFSET(AL$131,,-$C216+1)),)))</f>
        <v>0</v>
      </c>
      <c r="AN216" s="548">
        <f ca="1">IF($C216=0,0,IF('Clinic Model'!$P$16="Annuity",-IFERROR(IPMT(D2_I/12,$C216,D2_T,OFFSET(AM$131,,-$C216+1),0),),-IFERROR(ISPMT(D2_I/12,$C216-1,D2_T,OFFSET(AM$131,,-$C216+1)),)))</f>
        <v>0</v>
      </c>
      <c r="AO216" s="548">
        <f ca="1">IF($C216=0,0,IF('Clinic Model'!$P$16="Annuity",-IFERROR(IPMT(D2_I/12,$C216,D2_T,OFFSET(AN$131,,-$C216+1),0),),-IFERROR(ISPMT(D2_I/12,$C216-1,D2_T,OFFSET(AN$131,,-$C216+1)),)))</f>
        <v>0</v>
      </c>
      <c r="AP216" s="548">
        <f ca="1">IF($C216=0,0,IF('Clinic Model'!$P$16="Annuity",-IFERROR(IPMT(D2_I/12,$C216,D2_T,OFFSET(AO$131,,-$C216+1),0),),-IFERROR(ISPMT(D2_I/12,$C216-1,D2_T,OFFSET(AO$131,,-$C216+1)),)))</f>
        <v>0</v>
      </c>
      <c r="AQ216" s="548">
        <f ca="1">IF($C216=0,0,IF('Clinic Model'!$P$16="Annuity",-IFERROR(IPMT(D2_I/12,$C216,D2_T,OFFSET(AP$131,,-$C216+1),0),),-IFERROR(ISPMT(D2_I/12,$C216-1,D2_T,OFFSET(AP$131,,-$C216+1)),)))</f>
        <v>0</v>
      </c>
      <c r="AR216" s="548">
        <f ca="1">IF($C216=0,0,IF('Clinic Model'!$P$16="Annuity",-IFERROR(IPMT(D2_I/12,$C216,D2_T,OFFSET(AQ$131,,-$C216+1),0),),-IFERROR(ISPMT(D2_I/12,$C216-1,D2_T,OFFSET(AQ$131,,-$C216+1)),)))</f>
        <v>0</v>
      </c>
      <c r="AS216" s="548">
        <f ca="1">IF($C216=0,0,IF('Clinic Model'!$P$16="Annuity",-IFERROR(IPMT(D2_I/12,$C216,D2_T,OFFSET(AR$131,,-$C216+1),0),),-IFERROR(ISPMT(D2_I/12,$C216-1,D2_T,OFFSET(AR$131,,-$C216+1)),)))</f>
        <v>0</v>
      </c>
      <c r="AT216" s="548">
        <f ca="1">IF($C216=0,0,IF('Clinic Model'!$P$16="Annuity",-IFERROR(IPMT(D2_I/12,$C216,D2_T,OFFSET(AS$131,,-$C216+1),0),),-IFERROR(ISPMT(D2_I/12,$C216-1,D2_T,OFFSET(AS$131,,-$C216+1)),)))</f>
        <v>0</v>
      </c>
      <c r="AU216" s="548">
        <f ca="1">IF($C216=0,0,IF('Clinic Model'!$P$16="Annuity",-IFERROR(IPMT(D2_I/12,$C216,D2_T,OFFSET(AT$131,,-$C216+1),0),),-IFERROR(ISPMT(D2_I/12,$C216-1,D2_T,OFFSET(AT$131,,-$C216+1)),)))</f>
        <v>0</v>
      </c>
      <c r="AV216" s="548">
        <f ca="1">IF($C216=0,0,IF('Clinic Model'!$P$16="Annuity",-IFERROR(IPMT(D2_I/12,$C216,D2_T,OFFSET(AU$131,,-$C216+1),0),),-IFERROR(ISPMT(D2_I/12,$C216-1,D2_T,OFFSET(AU$131,,-$C216+1)),)))</f>
        <v>0</v>
      </c>
      <c r="AW216" s="548">
        <f ca="1">IF($C216=0,0,IF('Clinic Model'!$P$16="Annuity",-IFERROR(IPMT(D2_I/12,$C216,D2_T,OFFSET(AV$131,,-$C216+1),0),),-IFERROR(ISPMT(D2_I/12,$C216-1,D2_T,OFFSET(AV$131,,-$C216+1)),)))</f>
        <v>0</v>
      </c>
      <c r="AX216" s="548">
        <f ca="1">IF($C216=0,0,IF('Clinic Model'!$P$16="Annuity",-IFERROR(IPMT(D2_I/12,$C216,D2_T,OFFSET(AW$131,,-$C216+1),0),),-IFERROR(ISPMT(D2_I/12,$C216-1,D2_T,OFFSET(AW$131,,-$C216+1)),)))</f>
        <v>0</v>
      </c>
      <c r="AY216" s="548">
        <f ca="1">IF($C216=0,0,IF('Clinic Model'!$P$16="Annuity",-IFERROR(IPMT(D2_I/12,$C216,D2_T,OFFSET(AX$131,,-$C216+1),0),),-IFERROR(ISPMT(D2_I/12,$C216-1,D2_T,OFFSET(AX$131,,-$C216+1)),)))</f>
        <v>0</v>
      </c>
      <c r="AZ216" s="548">
        <f ca="1">IF($C216=0,0,IF('Clinic Model'!$P$16="Annuity",-IFERROR(IPMT(D2_I/12,$C216,D2_T,OFFSET(AY$131,,-$C216+1),0),),-IFERROR(ISPMT(D2_I/12,$C216-1,D2_T,OFFSET(AY$131,,-$C216+1)),)))</f>
        <v>0</v>
      </c>
      <c r="BA216" s="548">
        <f ca="1">IF($C216=0,0,IF('Clinic Model'!$P$16="Annuity",-IFERROR(IPMT(D2_I/12,$C216,D2_T,OFFSET(AZ$131,,-$C216+1),0),),-IFERROR(ISPMT(D2_I/12,$C216-1,D2_T,OFFSET(AZ$131,,-$C216+1)),)))</f>
        <v>0</v>
      </c>
      <c r="BB216" s="548">
        <f ca="1">IF($C216=0,0,IF('Clinic Model'!$P$16="Annuity",-IFERROR(IPMT(D2_I/12,$C216,D2_T,OFFSET(BA$131,,-$C216+1),0),),-IFERROR(ISPMT(D2_I/12,$C216-1,D2_T,OFFSET(BA$131,,-$C216+1)),)))</f>
        <v>0</v>
      </c>
      <c r="BC216" s="548">
        <f ca="1">IF($C216=0,0,IF('Clinic Model'!$P$16="Annuity",-IFERROR(IPMT(D2_I/12,$C216,D2_T,OFFSET(BB$131,,-$C216+1),0),),-IFERROR(ISPMT(D2_I/12,$C216-1,D2_T,OFFSET(BB$131,,-$C216+1)),)))</f>
        <v>0</v>
      </c>
      <c r="BD216" s="548">
        <f ca="1">IF($C216=0,0,IF('Clinic Model'!$P$16="Annuity",-IFERROR(IPMT(D2_I/12,$C216,D2_T,OFFSET(BC$131,,-$C216+1),0),),-IFERROR(ISPMT(D2_I/12,$C216-1,D2_T,OFFSET(BC$131,,-$C216+1)),)))</f>
        <v>0</v>
      </c>
      <c r="BE216" s="548">
        <f ca="1">IF($C216=0,0,IF('Clinic Model'!$P$16="Annuity",-IFERROR(IPMT(D2_I/12,$C216,D2_T,OFFSET(BD$131,,-$C216+1),0),),-IFERROR(ISPMT(D2_I/12,$C216-1,D2_T,OFFSET(BD$131,,-$C216+1)),)))</f>
        <v>0</v>
      </c>
      <c r="BF216" s="548">
        <f ca="1">IF($C216=0,0,IF('Clinic Model'!$P$16="Annuity",-IFERROR(IPMT(D2_I/12,$C216,D2_T,OFFSET(BE$131,,-$C216+1),0),),-IFERROR(ISPMT(D2_I/12,$C216-1,D2_T,OFFSET(BE$131,,-$C216+1)),)))</f>
        <v>0</v>
      </c>
      <c r="BG216" s="548">
        <f ca="1">IF($C216=0,0,IF('Clinic Model'!$P$16="Annuity",-IFERROR(IPMT(D2_I/12,$C216,D2_T,OFFSET(BF$131,,-$C216+1),0),),-IFERROR(ISPMT(D2_I/12,$C216-1,D2_T,OFFSET(BF$131,,-$C216+1)),)))</f>
        <v>0</v>
      </c>
      <c r="BH216" s="548">
        <f ca="1">IF($C216=0,0,IF('Clinic Model'!$P$16="Annuity",-IFERROR(IPMT(D2_I/12,$C216,D2_T,OFFSET(BG$131,,-$C216+1),0),),-IFERROR(ISPMT(D2_I/12,$C216-1,D2_T,OFFSET(BG$131,,-$C216+1)),)))</f>
        <v>0</v>
      </c>
      <c r="BI216" s="548">
        <f ca="1">IF($C216=0,0,IF('Clinic Model'!$P$16="Annuity",-IFERROR(IPMT(D2_I/12,$C216,D2_T,OFFSET(BH$131,,-$C216+1),0),),-IFERROR(ISPMT(D2_I/12,$C216-1,D2_T,OFFSET(BH$131,,-$C216+1)),)))</f>
        <v>0</v>
      </c>
      <c r="BJ216" s="548">
        <f ca="1">IF($C216=0,0,IF('Clinic Model'!$P$16="Annuity",-IFERROR(IPMT(D2_I/12,$C216,D2_T,OFFSET(BI$131,,-$C216+1),0),),-IFERROR(ISPMT(D2_I/12,$C216-1,D2_T,OFFSET(BI$131,,-$C216+1)),)))</f>
        <v>0</v>
      </c>
      <c r="BK216" s="548">
        <f ca="1">IF($C216=0,0,IF('Clinic Model'!$P$16="Annuity",-IFERROR(IPMT(D2_I/12,$C216,D2_T,OFFSET(BJ$131,,-$C216+1),0),),-IFERROR(ISPMT(D2_I/12,$C216-1,D2_T,OFFSET(BJ$131,,-$C216+1)),)))</f>
        <v>0</v>
      </c>
      <c r="BL216" s="548">
        <f ca="1">IF($C216=0,0,IF('Clinic Model'!$P$16="Annuity",-IFERROR(IPMT(D2_I/12,$C216,D2_T,OFFSET(BK$131,,-$C216+1),0),),-IFERROR(ISPMT(D2_I/12,$C216-1,D2_T,OFFSET(BK$131,,-$C216+1)),)))</f>
        <v>0</v>
      </c>
    </row>
    <row r="217" spans="1:64" ht="10.5" hidden="1" customHeight="1" outlineLevel="1" x14ac:dyDescent="0.3">
      <c r="A217" s="105"/>
      <c r="B217" s="504"/>
      <c r="C217" s="105">
        <f t="shared" si="16"/>
        <v>0</v>
      </c>
      <c r="E217" s="548">
        <f ca="1">IF($C217=0,0,IF('Clinic Model'!$P$16="Annuity",-IFERROR(IPMT(D2_I/12,$C217,D2_T,OFFSET(D$131,,-$C217+1),0),),-IFERROR(ISPMT(D2_I/12,$C217-1,D2_T,OFFSET(D$131,,-$C217+1)),)))</f>
        <v>0</v>
      </c>
      <c r="F217" s="548">
        <f ca="1">IF($C217=0,0,IF('Clinic Model'!$P$16="Annuity",-IFERROR(IPMT(D2_I/12,$C217,D2_T,OFFSET(E$131,,-$C217+1),0),),-IFERROR(ISPMT(D2_I/12,$C217-1,D2_T,OFFSET(E$131,,-$C217+1)),)))</f>
        <v>0</v>
      </c>
      <c r="G217" s="548">
        <f ca="1">IF($C217=0,0,IF('Clinic Model'!$P$16="Annuity",-IFERROR(IPMT(D2_I/12,$C217,D2_T,OFFSET(F$131,,-$C217+1),0),),-IFERROR(ISPMT(D2_I/12,$C217-1,D2_T,OFFSET(F$131,,-$C217+1)),)))</f>
        <v>0</v>
      </c>
      <c r="H217" s="548">
        <f ca="1">IF($C217=0,0,IF('Clinic Model'!$P$16="Annuity",-IFERROR(IPMT(D2_I/12,$C217,D2_T,OFFSET(G$131,,-$C217+1),0),),-IFERROR(ISPMT(D2_I/12,$C217-1,D2_T,OFFSET(G$131,,-$C217+1)),)))</f>
        <v>0</v>
      </c>
      <c r="I217" s="548">
        <f ca="1">IF($C217=0,0,IF('Clinic Model'!$P$16="Annuity",-IFERROR(IPMT(D2_I/12,$C217,D2_T,OFFSET(H$131,,-$C217+1),0),),-IFERROR(ISPMT(D2_I/12,$C217-1,D2_T,OFFSET(H$131,,-$C217+1)),)))</f>
        <v>0</v>
      </c>
      <c r="J217" s="548">
        <f ca="1">IF($C217=0,0,IF('Clinic Model'!$P$16="Annuity",-IFERROR(IPMT(D2_I/12,$C217,D2_T,OFFSET(I$131,,-$C217+1),0),),-IFERROR(ISPMT(D2_I/12,$C217-1,D2_T,OFFSET(I$131,,-$C217+1)),)))</f>
        <v>0</v>
      </c>
      <c r="K217" s="548">
        <f ca="1">IF($C217=0,0,IF('Clinic Model'!$P$16="Annuity",-IFERROR(IPMT(D2_I/12,$C217,D2_T,OFFSET(J$131,,-$C217+1),0),),-IFERROR(ISPMT(D2_I/12,$C217-1,D2_T,OFFSET(J$131,,-$C217+1)),)))</f>
        <v>0</v>
      </c>
      <c r="L217" s="548">
        <f ca="1">IF($C217=0,0,IF('Clinic Model'!$P$16="Annuity",-IFERROR(IPMT(D2_I/12,$C217,D2_T,OFFSET(K$131,,-$C217+1),0),),-IFERROR(ISPMT(D2_I/12,$C217-1,D2_T,OFFSET(K$131,,-$C217+1)),)))</f>
        <v>0</v>
      </c>
      <c r="M217" s="548">
        <f ca="1">IF($C217=0,0,IF('Clinic Model'!$P$16="Annuity",-IFERROR(IPMT(D2_I/12,$C217,D2_T,OFFSET(L$131,,-$C217+1),0),),-IFERROR(ISPMT(D2_I/12,$C217-1,D2_T,OFFSET(L$131,,-$C217+1)),)))</f>
        <v>0</v>
      </c>
      <c r="N217" s="548">
        <f ca="1">IF($C217=0,0,IF('Clinic Model'!$P$16="Annuity",-IFERROR(IPMT(D2_I/12,$C217,D2_T,OFFSET(M$131,,-$C217+1),0),),-IFERROR(ISPMT(D2_I/12,$C217-1,D2_T,OFFSET(M$131,,-$C217+1)),)))</f>
        <v>0</v>
      </c>
      <c r="O217" s="548">
        <f ca="1">IF($C217=0,0,IF('Clinic Model'!$P$16="Annuity",-IFERROR(IPMT(D2_I/12,$C217,D2_T,OFFSET(N$131,,-$C217+1),0),),-IFERROR(ISPMT(D2_I/12,$C217-1,D2_T,OFFSET(N$131,,-$C217+1)),)))</f>
        <v>0</v>
      </c>
      <c r="P217" s="548">
        <f ca="1">IF($C217=0,0,IF('Clinic Model'!$P$16="Annuity",-IFERROR(IPMT(D2_I/12,$C217,D2_T,OFFSET(O$131,,-$C217+1),0),),-IFERROR(ISPMT(D2_I/12,$C217-1,D2_T,OFFSET(O$131,,-$C217+1)),)))</f>
        <v>0</v>
      </c>
      <c r="Q217" s="548">
        <f ca="1">IF($C217=0,0,IF('Clinic Model'!$P$16="Annuity",-IFERROR(IPMT(D2_I/12,$C217,D2_T,OFFSET(P$131,,-$C217+1),0),),-IFERROR(ISPMT(D2_I/12,$C217-1,D2_T,OFFSET(P$131,,-$C217+1)),)))</f>
        <v>0</v>
      </c>
      <c r="R217" s="548">
        <f ca="1">IF($C217=0,0,IF('Clinic Model'!$P$16="Annuity",-IFERROR(IPMT(D2_I/12,$C217,D2_T,OFFSET(Q$131,,-$C217+1),0),),-IFERROR(ISPMT(D2_I/12,$C217-1,D2_T,OFFSET(Q$131,,-$C217+1)),)))</f>
        <v>0</v>
      </c>
      <c r="S217" s="548">
        <f ca="1">IF($C217=0,0,IF('Clinic Model'!$P$16="Annuity",-IFERROR(IPMT(D2_I/12,$C217,D2_T,OFFSET(R$131,,-$C217+1),0),),-IFERROR(ISPMT(D2_I/12,$C217-1,D2_T,OFFSET(R$131,,-$C217+1)),)))</f>
        <v>0</v>
      </c>
      <c r="T217" s="548">
        <f ca="1">IF($C217=0,0,IF('Clinic Model'!$P$16="Annuity",-IFERROR(IPMT(D2_I/12,$C217,D2_T,OFFSET(S$131,,-$C217+1),0),),-IFERROR(ISPMT(D2_I/12,$C217-1,D2_T,OFFSET(S$131,,-$C217+1)),)))</f>
        <v>0</v>
      </c>
      <c r="U217" s="548">
        <f ca="1">IF($C217=0,0,IF('Clinic Model'!$P$16="Annuity",-IFERROR(IPMT(D2_I/12,$C217,D2_T,OFFSET(T$131,,-$C217+1),0),),-IFERROR(ISPMT(D2_I/12,$C217-1,D2_T,OFFSET(T$131,,-$C217+1)),)))</f>
        <v>0</v>
      </c>
      <c r="V217" s="548">
        <f ca="1">IF($C217=0,0,IF('Clinic Model'!$P$16="Annuity",-IFERROR(IPMT(D2_I/12,$C217,D2_T,OFFSET(U$131,,-$C217+1),0),),-IFERROR(ISPMT(D2_I/12,$C217-1,D2_T,OFFSET(U$131,,-$C217+1)),)))</f>
        <v>0</v>
      </c>
      <c r="W217" s="548">
        <f ca="1">IF($C217=0,0,IF('Clinic Model'!$P$16="Annuity",-IFERROR(IPMT(D2_I/12,$C217,D2_T,OFFSET(V$131,,-$C217+1),0),),-IFERROR(ISPMT(D2_I/12,$C217-1,D2_T,OFFSET(V$131,,-$C217+1)),)))</f>
        <v>0</v>
      </c>
      <c r="X217" s="548">
        <f ca="1">IF($C217=0,0,IF('Clinic Model'!$P$16="Annuity",-IFERROR(IPMT(D2_I/12,$C217,D2_T,OFFSET(W$131,,-$C217+1),0),),-IFERROR(ISPMT(D2_I/12,$C217-1,D2_T,OFFSET(W$131,,-$C217+1)),)))</f>
        <v>0</v>
      </c>
      <c r="Y217" s="548">
        <f ca="1">IF($C217=0,0,IF('Clinic Model'!$P$16="Annuity",-IFERROR(IPMT(D2_I/12,$C217,D2_T,OFFSET(X$131,,-$C217+1),0),),-IFERROR(ISPMT(D2_I/12,$C217-1,D2_T,OFFSET(X$131,,-$C217+1)),)))</f>
        <v>0</v>
      </c>
      <c r="Z217" s="548">
        <f ca="1">IF($C217=0,0,IF('Clinic Model'!$P$16="Annuity",-IFERROR(IPMT(D2_I/12,$C217,D2_T,OFFSET(Y$131,,-$C217+1),0),),-IFERROR(ISPMT(D2_I/12,$C217-1,D2_T,OFFSET(Y$131,,-$C217+1)),)))</f>
        <v>0</v>
      </c>
      <c r="AA217" s="548">
        <f ca="1">IF($C217=0,0,IF('Clinic Model'!$P$16="Annuity",-IFERROR(IPMT(D2_I/12,$C217,D2_T,OFFSET(Z$131,,-$C217+1),0),),-IFERROR(ISPMT(D2_I/12,$C217-1,D2_T,OFFSET(Z$131,,-$C217+1)),)))</f>
        <v>0</v>
      </c>
      <c r="AB217" s="548">
        <f ca="1">IF($C217=0,0,IF('Clinic Model'!$P$16="Annuity",-IFERROR(IPMT(D2_I/12,$C217,D2_T,OFFSET(AA$131,,-$C217+1),0),),-IFERROR(ISPMT(D2_I/12,$C217-1,D2_T,OFFSET(AA$131,,-$C217+1)),)))</f>
        <v>0</v>
      </c>
      <c r="AC217" s="548">
        <f ca="1">IF($C217=0,0,IF('Clinic Model'!$P$16="Annuity",-IFERROR(IPMT(D2_I/12,$C217,D2_T,OFFSET(AB$131,,-$C217+1),0),),-IFERROR(ISPMT(D2_I/12,$C217-1,D2_T,OFFSET(AB$131,,-$C217+1)),)))</f>
        <v>0</v>
      </c>
      <c r="AD217" s="548">
        <f ca="1">IF($C217=0,0,IF('Clinic Model'!$P$16="Annuity",-IFERROR(IPMT(D2_I/12,$C217,D2_T,OFFSET(AC$131,,-$C217+1),0),),-IFERROR(ISPMT(D2_I/12,$C217-1,D2_T,OFFSET(AC$131,,-$C217+1)),)))</f>
        <v>0</v>
      </c>
      <c r="AE217" s="548">
        <f ca="1">IF($C217=0,0,IF('Clinic Model'!$P$16="Annuity",-IFERROR(IPMT(D2_I/12,$C217,D2_T,OFFSET(AD$131,,-$C217+1),0),),-IFERROR(ISPMT(D2_I/12,$C217-1,D2_T,OFFSET(AD$131,,-$C217+1)),)))</f>
        <v>0</v>
      </c>
      <c r="AF217" s="548">
        <f ca="1">IF($C217=0,0,IF('Clinic Model'!$P$16="Annuity",-IFERROR(IPMT(D2_I/12,$C217,D2_T,OFFSET(AE$131,,-$C217+1),0),),-IFERROR(ISPMT(D2_I/12,$C217-1,D2_T,OFFSET(AE$131,,-$C217+1)),)))</f>
        <v>0</v>
      </c>
      <c r="AG217" s="548">
        <f ca="1">IF($C217=0,0,IF('Clinic Model'!$P$16="Annuity",-IFERROR(IPMT(D2_I/12,$C217,D2_T,OFFSET(AF$131,,-$C217+1),0),),-IFERROR(ISPMT(D2_I/12,$C217-1,D2_T,OFFSET(AF$131,,-$C217+1)),)))</f>
        <v>0</v>
      </c>
      <c r="AH217" s="548">
        <f ca="1">IF($C217=0,0,IF('Clinic Model'!$P$16="Annuity",-IFERROR(IPMT(D2_I/12,$C217,D2_T,OFFSET(AG$131,,-$C217+1),0),),-IFERROR(ISPMT(D2_I/12,$C217-1,D2_T,OFFSET(AG$131,,-$C217+1)),)))</f>
        <v>0</v>
      </c>
      <c r="AI217" s="548">
        <f ca="1">IF($C217=0,0,IF('Clinic Model'!$P$16="Annuity",-IFERROR(IPMT(D2_I/12,$C217,D2_T,OFFSET(AH$131,,-$C217+1),0),),-IFERROR(ISPMT(D2_I/12,$C217-1,D2_T,OFFSET(AH$131,,-$C217+1)),)))</f>
        <v>0</v>
      </c>
      <c r="AJ217" s="548">
        <f ca="1">IF($C217=0,0,IF('Clinic Model'!$P$16="Annuity",-IFERROR(IPMT(D2_I/12,$C217,D2_T,OFFSET(AI$131,,-$C217+1),0),),-IFERROR(ISPMT(D2_I/12,$C217-1,D2_T,OFFSET(AI$131,,-$C217+1)),)))</f>
        <v>0</v>
      </c>
      <c r="AK217" s="548">
        <f ca="1">IF($C217=0,0,IF('Clinic Model'!$P$16="Annuity",-IFERROR(IPMT(D2_I/12,$C217,D2_T,OFFSET(AJ$131,,-$C217+1),0),),-IFERROR(ISPMT(D2_I/12,$C217-1,D2_T,OFFSET(AJ$131,,-$C217+1)),)))</f>
        <v>0</v>
      </c>
      <c r="AL217" s="548">
        <f ca="1">IF($C217=0,0,IF('Clinic Model'!$P$16="Annuity",-IFERROR(IPMT(D2_I/12,$C217,D2_T,OFFSET(AK$131,,-$C217+1),0),),-IFERROR(ISPMT(D2_I/12,$C217-1,D2_T,OFFSET(AK$131,,-$C217+1)),)))</f>
        <v>0</v>
      </c>
      <c r="AM217" s="548">
        <f ca="1">IF($C217=0,0,IF('Clinic Model'!$P$16="Annuity",-IFERROR(IPMT(D2_I/12,$C217,D2_T,OFFSET(AL$131,,-$C217+1),0),),-IFERROR(ISPMT(D2_I/12,$C217-1,D2_T,OFFSET(AL$131,,-$C217+1)),)))</f>
        <v>0</v>
      </c>
      <c r="AN217" s="548">
        <f ca="1">IF($C217=0,0,IF('Clinic Model'!$P$16="Annuity",-IFERROR(IPMT(D2_I/12,$C217,D2_T,OFFSET(AM$131,,-$C217+1),0),),-IFERROR(ISPMT(D2_I/12,$C217-1,D2_T,OFFSET(AM$131,,-$C217+1)),)))</f>
        <v>0</v>
      </c>
      <c r="AO217" s="548">
        <f ca="1">IF($C217=0,0,IF('Clinic Model'!$P$16="Annuity",-IFERROR(IPMT(D2_I/12,$C217,D2_T,OFFSET(AN$131,,-$C217+1),0),),-IFERROR(ISPMT(D2_I/12,$C217-1,D2_T,OFFSET(AN$131,,-$C217+1)),)))</f>
        <v>0</v>
      </c>
      <c r="AP217" s="548">
        <f ca="1">IF($C217=0,0,IF('Clinic Model'!$P$16="Annuity",-IFERROR(IPMT(D2_I/12,$C217,D2_T,OFFSET(AO$131,,-$C217+1),0),),-IFERROR(ISPMT(D2_I/12,$C217-1,D2_T,OFFSET(AO$131,,-$C217+1)),)))</f>
        <v>0</v>
      </c>
      <c r="AQ217" s="548">
        <f ca="1">IF($C217=0,0,IF('Clinic Model'!$P$16="Annuity",-IFERROR(IPMT(D2_I/12,$C217,D2_T,OFFSET(AP$131,,-$C217+1),0),),-IFERROR(ISPMT(D2_I/12,$C217-1,D2_T,OFFSET(AP$131,,-$C217+1)),)))</f>
        <v>0</v>
      </c>
      <c r="AR217" s="548">
        <f ca="1">IF($C217=0,0,IF('Clinic Model'!$P$16="Annuity",-IFERROR(IPMT(D2_I/12,$C217,D2_T,OFFSET(AQ$131,,-$C217+1),0),),-IFERROR(ISPMT(D2_I/12,$C217-1,D2_T,OFFSET(AQ$131,,-$C217+1)),)))</f>
        <v>0</v>
      </c>
      <c r="AS217" s="548">
        <f ca="1">IF($C217=0,0,IF('Clinic Model'!$P$16="Annuity",-IFERROR(IPMT(D2_I/12,$C217,D2_T,OFFSET(AR$131,,-$C217+1),0),),-IFERROR(ISPMT(D2_I/12,$C217-1,D2_T,OFFSET(AR$131,,-$C217+1)),)))</f>
        <v>0</v>
      </c>
      <c r="AT217" s="548">
        <f ca="1">IF($C217=0,0,IF('Clinic Model'!$P$16="Annuity",-IFERROR(IPMT(D2_I/12,$C217,D2_T,OFFSET(AS$131,,-$C217+1),0),),-IFERROR(ISPMT(D2_I/12,$C217-1,D2_T,OFFSET(AS$131,,-$C217+1)),)))</f>
        <v>0</v>
      </c>
      <c r="AU217" s="548">
        <f ca="1">IF($C217=0,0,IF('Clinic Model'!$P$16="Annuity",-IFERROR(IPMT(D2_I/12,$C217,D2_T,OFFSET(AT$131,,-$C217+1),0),),-IFERROR(ISPMT(D2_I/12,$C217-1,D2_T,OFFSET(AT$131,,-$C217+1)),)))</f>
        <v>0</v>
      </c>
      <c r="AV217" s="548">
        <f ca="1">IF($C217=0,0,IF('Clinic Model'!$P$16="Annuity",-IFERROR(IPMT(D2_I/12,$C217,D2_T,OFFSET(AU$131,,-$C217+1),0),),-IFERROR(ISPMT(D2_I/12,$C217-1,D2_T,OFFSET(AU$131,,-$C217+1)),)))</f>
        <v>0</v>
      </c>
      <c r="AW217" s="548">
        <f ca="1">IF($C217=0,0,IF('Clinic Model'!$P$16="Annuity",-IFERROR(IPMT(D2_I/12,$C217,D2_T,OFFSET(AV$131,,-$C217+1),0),),-IFERROR(ISPMT(D2_I/12,$C217-1,D2_T,OFFSET(AV$131,,-$C217+1)),)))</f>
        <v>0</v>
      </c>
      <c r="AX217" s="548">
        <f ca="1">IF($C217=0,0,IF('Clinic Model'!$P$16="Annuity",-IFERROR(IPMT(D2_I/12,$C217,D2_T,OFFSET(AW$131,,-$C217+1),0),),-IFERROR(ISPMT(D2_I/12,$C217-1,D2_T,OFFSET(AW$131,,-$C217+1)),)))</f>
        <v>0</v>
      </c>
      <c r="AY217" s="548">
        <f ca="1">IF($C217=0,0,IF('Clinic Model'!$P$16="Annuity",-IFERROR(IPMT(D2_I/12,$C217,D2_T,OFFSET(AX$131,,-$C217+1),0),),-IFERROR(ISPMT(D2_I/12,$C217-1,D2_T,OFFSET(AX$131,,-$C217+1)),)))</f>
        <v>0</v>
      </c>
      <c r="AZ217" s="548">
        <f ca="1">IF($C217=0,0,IF('Clinic Model'!$P$16="Annuity",-IFERROR(IPMT(D2_I/12,$C217,D2_T,OFFSET(AY$131,,-$C217+1),0),),-IFERROR(ISPMT(D2_I/12,$C217-1,D2_T,OFFSET(AY$131,,-$C217+1)),)))</f>
        <v>0</v>
      </c>
      <c r="BA217" s="548">
        <f ca="1">IF($C217=0,0,IF('Clinic Model'!$P$16="Annuity",-IFERROR(IPMT(D2_I/12,$C217,D2_T,OFFSET(AZ$131,,-$C217+1),0),),-IFERROR(ISPMT(D2_I/12,$C217-1,D2_T,OFFSET(AZ$131,,-$C217+1)),)))</f>
        <v>0</v>
      </c>
      <c r="BB217" s="548">
        <f ca="1">IF($C217=0,0,IF('Clinic Model'!$P$16="Annuity",-IFERROR(IPMT(D2_I/12,$C217,D2_T,OFFSET(BA$131,,-$C217+1),0),),-IFERROR(ISPMT(D2_I/12,$C217-1,D2_T,OFFSET(BA$131,,-$C217+1)),)))</f>
        <v>0</v>
      </c>
      <c r="BC217" s="548">
        <f ca="1">IF($C217=0,0,IF('Clinic Model'!$P$16="Annuity",-IFERROR(IPMT(D2_I/12,$C217,D2_T,OFFSET(BB$131,,-$C217+1),0),),-IFERROR(ISPMT(D2_I/12,$C217-1,D2_T,OFFSET(BB$131,,-$C217+1)),)))</f>
        <v>0</v>
      </c>
      <c r="BD217" s="548">
        <f ca="1">IF($C217=0,0,IF('Clinic Model'!$P$16="Annuity",-IFERROR(IPMT(D2_I/12,$C217,D2_T,OFFSET(BC$131,,-$C217+1),0),),-IFERROR(ISPMT(D2_I/12,$C217-1,D2_T,OFFSET(BC$131,,-$C217+1)),)))</f>
        <v>0</v>
      </c>
      <c r="BE217" s="548">
        <f ca="1">IF($C217=0,0,IF('Clinic Model'!$P$16="Annuity",-IFERROR(IPMT(D2_I/12,$C217,D2_T,OFFSET(BD$131,,-$C217+1),0),),-IFERROR(ISPMT(D2_I/12,$C217-1,D2_T,OFFSET(BD$131,,-$C217+1)),)))</f>
        <v>0</v>
      </c>
      <c r="BF217" s="548">
        <f ca="1">IF($C217=0,0,IF('Clinic Model'!$P$16="Annuity",-IFERROR(IPMT(D2_I/12,$C217,D2_T,OFFSET(BE$131,,-$C217+1),0),),-IFERROR(ISPMT(D2_I/12,$C217-1,D2_T,OFFSET(BE$131,,-$C217+1)),)))</f>
        <v>0</v>
      </c>
      <c r="BG217" s="548">
        <f ca="1">IF($C217=0,0,IF('Clinic Model'!$P$16="Annuity",-IFERROR(IPMT(D2_I/12,$C217,D2_T,OFFSET(BF$131,,-$C217+1),0),),-IFERROR(ISPMT(D2_I/12,$C217-1,D2_T,OFFSET(BF$131,,-$C217+1)),)))</f>
        <v>0</v>
      </c>
      <c r="BH217" s="548">
        <f ca="1">IF($C217=0,0,IF('Clinic Model'!$P$16="Annuity",-IFERROR(IPMT(D2_I/12,$C217,D2_T,OFFSET(BG$131,,-$C217+1),0),),-IFERROR(ISPMT(D2_I/12,$C217-1,D2_T,OFFSET(BG$131,,-$C217+1)),)))</f>
        <v>0</v>
      </c>
      <c r="BI217" s="548">
        <f ca="1">IF($C217=0,0,IF('Clinic Model'!$P$16="Annuity",-IFERROR(IPMT(D2_I/12,$C217,D2_T,OFFSET(BH$131,,-$C217+1),0),),-IFERROR(ISPMT(D2_I/12,$C217-1,D2_T,OFFSET(BH$131,,-$C217+1)),)))</f>
        <v>0</v>
      </c>
      <c r="BJ217" s="548">
        <f ca="1">IF($C217=0,0,IF('Clinic Model'!$P$16="Annuity",-IFERROR(IPMT(D2_I/12,$C217,D2_T,OFFSET(BI$131,,-$C217+1),0),),-IFERROR(ISPMT(D2_I/12,$C217-1,D2_T,OFFSET(BI$131,,-$C217+1)),)))</f>
        <v>0</v>
      </c>
      <c r="BK217" s="548">
        <f ca="1">IF($C217=0,0,IF('Clinic Model'!$P$16="Annuity",-IFERROR(IPMT(D2_I/12,$C217,D2_T,OFFSET(BJ$131,,-$C217+1),0),),-IFERROR(ISPMT(D2_I/12,$C217-1,D2_T,OFFSET(BJ$131,,-$C217+1)),)))</f>
        <v>0</v>
      </c>
      <c r="BL217" s="548">
        <f ca="1">IF($C217=0,0,IF('Clinic Model'!$P$16="Annuity",-IFERROR(IPMT(D2_I/12,$C217,D2_T,OFFSET(BK$131,,-$C217+1),0),),-IFERROR(ISPMT(D2_I/12,$C217-1,D2_T,OFFSET(BK$131,,-$C217+1)),)))</f>
        <v>0</v>
      </c>
    </row>
    <row r="218" spans="1:64" ht="10.5" hidden="1" customHeight="1" outlineLevel="1" x14ac:dyDescent="0.3">
      <c r="A218" s="105"/>
      <c r="B218" s="504"/>
      <c r="C218" s="105">
        <f t="shared" si="16"/>
        <v>0</v>
      </c>
      <c r="E218" s="548">
        <f ca="1">IF($C218=0,0,IF('Clinic Model'!$P$16="Annuity",-IFERROR(IPMT(D2_I/12,$C218,D2_T,OFFSET(D$131,,-$C218+1),0),),-IFERROR(ISPMT(D2_I/12,$C218-1,D2_T,OFFSET(D$131,,-$C218+1)),)))</f>
        <v>0</v>
      </c>
      <c r="F218" s="548">
        <f ca="1">IF($C218=0,0,IF('Clinic Model'!$P$16="Annuity",-IFERROR(IPMT(D2_I/12,$C218,D2_T,OFFSET(E$131,,-$C218+1),0),),-IFERROR(ISPMT(D2_I/12,$C218-1,D2_T,OFFSET(E$131,,-$C218+1)),)))</f>
        <v>0</v>
      </c>
      <c r="G218" s="548">
        <f ca="1">IF($C218=0,0,IF('Clinic Model'!$P$16="Annuity",-IFERROR(IPMT(D2_I/12,$C218,D2_T,OFFSET(F$131,,-$C218+1),0),),-IFERROR(ISPMT(D2_I/12,$C218-1,D2_T,OFFSET(F$131,,-$C218+1)),)))</f>
        <v>0</v>
      </c>
      <c r="H218" s="548">
        <f ca="1">IF($C218=0,0,IF('Clinic Model'!$P$16="Annuity",-IFERROR(IPMT(D2_I/12,$C218,D2_T,OFFSET(G$131,,-$C218+1),0),),-IFERROR(ISPMT(D2_I/12,$C218-1,D2_T,OFFSET(G$131,,-$C218+1)),)))</f>
        <v>0</v>
      </c>
      <c r="I218" s="548">
        <f ca="1">IF($C218=0,0,IF('Clinic Model'!$P$16="Annuity",-IFERROR(IPMT(D2_I/12,$C218,D2_T,OFFSET(H$131,,-$C218+1),0),),-IFERROR(ISPMT(D2_I/12,$C218-1,D2_T,OFFSET(H$131,,-$C218+1)),)))</f>
        <v>0</v>
      </c>
      <c r="J218" s="548">
        <f ca="1">IF($C218=0,0,IF('Clinic Model'!$P$16="Annuity",-IFERROR(IPMT(D2_I/12,$C218,D2_T,OFFSET(I$131,,-$C218+1),0),),-IFERROR(ISPMT(D2_I/12,$C218-1,D2_T,OFFSET(I$131,,-$C218+1)),)))</f>
        <v>0</v>
      </c>
      <c r="K218" s="548">
        <f ca="1">IF($C218=0,0,IF('Clinic Model'!$P$16="Annuity",-IFERROR(IPMT(D2_I/12,$C218,D2_T,OFFSET(J$131,,-$C218+1),0),),-IFERROR(ISPMT(D2_I/12,$C218-1,D2_T,OFFSET(J$131,,-$C218+1)),)))</f>
        <v>0</v>
      </c>
      <c r="L218" s="548">
        <f ca="1">IF($C218=0,0,IF('Clinic Model'!$P$16="Annuity",-IFERROR(IPMT(D2_I/12,$C218,D2_T,OFFSET(K$131,,-$C218+1),0),),-IFERROR(ISPMT(D2_I/12,$C218-1,D2_T,OFFSET(K$131,,-$C218+1)),)))</f>
        <v>0</v>
      </c>
      <c r="M218" s="548">
        <f ca="1">IF($C218=0,0,IF('Clinic Model'!$P$16="Annuity",-IFERROR(IPMT(D2_I/12,$C218,D2_T,OFFSET(L$131,,-$C218+1),0),),-IFERROR(ISPMT(D2_I/12,$C218-1,D2_T,OFFSET(L$131,,-$C218+1)),)))</f>
        <v>0</v>
      </c>
      <c r="N218" s="548">
        <f ca="1">IF($C218=0,0,IF('Clinic Model'!$P$16="Annuity",-IFERROR(IPMT(D2_I/12,$C218,D2_T,OFFSET(M$131,,-$C218+1),0),),-IFERROR(ISPMT(D2_I/12,$C218-1,D2_T,OFFSET(M$131,,-$C218+1)),)))</f>
        <v>0</v>
      </c>
      <c r="O218" s="548">
        <f ca="1">IF($C218=0,0,IF('Clinic Model'!$P$16="Annuity",-IFERROR(IPMT(D2_I/12,$C218,D2_T,OFFSET(N$131,,-$C218+1),0),),-IFERROR(ISPMT(D2_I/12,$C218-1,D2_T,OFFSET(N$131,,-$C218+1)),)))</f>
        <v>0</v>
      </c>
      <c r="P218" s="548">
        <f ca="1">IF($C218=0,0,IF('Clinic Model'!$P$16="Annuity",-IFERROR(IPMT(D2_I/12,$C218,D2_T,OFFSET(O$131,,-$C218+1),0),),-IFERROR(ISPMT(D2_I/12,$C218-1,D2_T,OFFSET(O$131,,-$C218+1)),)))</f>
        <v>0</v>
      </c>
      <c r="Q218" s="548">
        <f ca="1">IF($C218=0,0,IF('Clinic Model'!$P$16="Annuity",-IFERROR(IPMT(D2_I/12,$C218,D2_T,OFFSET(P$131,,-$C218+1),0),),-IFERROR(ISPMT(D2_I/12,$C218-1,D2_T,OFFSET(P$131,,-$C218+1)),)))</f>
        <v>0</v>
      </c>
      <c r="R218" s="548">
        <f ca="1">IF($C218=0,0,IF('Clinic Model'!$P$16="Annuity",-IFERROR(IPMT(D2_I/12,$C218,D2_T,OFFSET(Q$131,,-$C218+1),0),),-IFERROR(ISPMT(D2_I/12,$C218-1,D2_T,OFFSET(Q$131,,-$C218+1)),)))</f>
        <v>0</v>
      </c>
      <c r="S218" s="548">
        <f ca="1">IF($C218=0,0,IF('Clinic Model'!$P$16="Annuity",-IFERROR(IPMT(D2_I/12,$C218,D2_T,OFFSET(R$131,,-$C218+1),0),),-IFERROR(ISPMT(D2_I/12,$C218-1,D2_T,OFFSET(R$131,,-$C218+1)),)))</f>
        <v>0</v>
      </c>
      <c r="T218" s="548">
        <f ca="1">IF($C218=0,0,IF('Clinic Model'!$P$16="Annuity",-IFERROR(IPMT(D2_I/12,$C218,D2_T,OFFSET(S$131,,-$C218+1),0),),-IFERROR(ISPMT(D2_I/12,$C218-1,D2_T,OFFSET(S$131,,-$C218+1)),)))</f>
        <v>0</v>
      </c>
      <c r="U218" s="548">
        <f ca="1">IF($C218=0,0,IF('Clinic Model'!$P$16="Annuity",-IFERROR(IPMT(D2_I/12,$C218,D2_T,OFFSET(T$131,,-$C218+1),0),),-IFERROR(ISPMT(D2_I/12,$C218-1,D2_T,OFFSET(T$131,,-$C218+1)),)))</f>
        <v>0</v>
      </c>
      <c r="V218" s="548">
        <f ca="1">IF($C218=0,0,IF('Clinic Model'!$P$16="Annuity",-IFERROR(IPMT(D2_I/12,$C218,D2_T,OFFSET(U$131,,-$C218+1),0),),-IFERROR(ISPMT(D2_I/12,$C218-1,D2_T,OFFSET(U$131,,-$C218+1)),)))</f>
        <v>0</v>
      </c>
      <c r="W218" s="548">
        <f ca="1">IF($C218=0,0,IF('Clinic Model'!$P$16="Annuity",-IFERROR(IPMT(D2_I/12,$C218,D2_T,OFFSET(V$131,,-$C218+1),0),),-IFERROR(ISPMT(D2_I/12,$C218-1,D2_T,OFFSET(V$131,,-$C218+1)),)))</f>
        <v>0</v>
      </c>
      <c r="X218" s="548">
        <f ca="1">IF($C218=0,0,IF('Clinic Model'!$P$16="Annuity",-IFERROR(IPMT(D2_I/12,$C218,D2_T,OFFSET(W$131,,-$C218+1),0),),-IFERROR(ISPMT(D2_I/12,$C218-1,D2_T,OFFSET(W$131,,-$C218+1)),)))</f>
        <v>0</v>
      </c>
      <c r="Y218" s="548">
        <f ca="1">IF($C218=0,0,IF('Clinic Model'!$P$16="Annuity",-IFERROR(IPMT(D2_I/12,$C218,D2_T,OFFSET(X$131,,-$C218+1),0),),-IFERROR(ISPMT(D2_I/12,$C218-1,D2_T,OFFSET(X$131,,-$C218+1)),)))</f>
        <v>0</v>
      </c>
      <c r="Z218" s="548">
        <f ca="1">IF($C218=0,0,IF('Clinic Model'!$P$16="Annuity",-IFERROR(IPMT(D2_I/12,$C218,D2_T,OFFSET(Y$131,,-$C218+1),0),),-IFERROR(ISPMT(D2_I/12,$C218-1,D2_T,OFFSET(Y$131,,-$C218+1)),)))</f>
        <v>0</v>
      </c>
      <c r="AA218" s="548">
        <f ca="1">IF($C218=0,0,IF('Clinic Model'!$P$16="Annuity",-IFERROR(IPMT(D2_I/12,$C218,D2_T,OFFSET(Z$131,,-$C218+1),0),),-IFERROR(ISPMT(D2_I/12,$C218-1,D2_T,OFFSET(Z$131,,-$C218+1)),)))</f>
        <v>0</v>
      </c>
      <c r="AB218" s="548">
        <f ca="1">IF($C218=0,0,IF('Clinic Model'!$P$16="Annuity",-IFERROR(IPMT(D2_I/12,$C218,D2_T,OFFSET(AA$131,,-$C218+1),0),),-IFERROR(ISPMT(D2_I/12,$C218-1,D2_T,OFFSET(AA$131,,-$C218+1)),)))</f>
        <v>0</v>
      </c>
      <c r="AC218" s="548">
        <f ca="1">IF($C218=0,0,IF('Clinic Model'!$P$16="Annuity",-IFERROR(IPMT(D2_I/12,$C218,D2_T,OFFSET(AB$131,,-$C218+1),0),),-IFERROR(ISPMT(D2_I/12,$C218-1,D2_T,OFFSET(AB$131,,-$C218+1)),)))</f>
        <v>0</v>
      </c>
      <c r="AD218" s="548">
        <f ca="1">IF($C218=0,0,IF('Clinic Model'!$P$16="Annuity",-IFERROR(IPMT(D2_I/12,$C218,D2_T,OFFSET(AC$131,,-$C218+1),0),),-IFERROR(ISPMT(D2_I/12,$C218-1,D2_T,OFFSET(AC$131,,-$C218+1)),)))</f>
        <v>0</v>
      </c>
      <c r="AE218" s="548">
        <f ca="1">IF($C218=0,0,IF('Clinic Model'!$P$16="Annuity",-IFERROR(IPMT(D2_I/12,$C218,D2_T,OFFSET(AD$131,,-$C218+1),0),),-IFERROR(ISPMT(D2_I/12,$C218-1,D2_T,OFFSET(AD$131,,-$C218+1)),)))</f>
        <v>0</v>
      </c>
      <c r="AF218" s="548">
        <f ca="1">IF($C218=0,0,IF('Clinic Model'!$P$16="Annuity",-IFERROR(IPMT(D2_I/12,$C218,D2_T,OFFSET(AE$131,,-$C218+1),0),),-IFERROR(ISPMT(D2_I/12,$C218-1,D2_T,OFFSET(AE$131,,-$C218+1)),)))</f>
        <v>0</v>
      </c>
      <c r="AG218" s="548">
        <f ca="1">IF($C218=0,0,IF('Clinic Model'!$P$16="Annuity",-IFERROR(IPMT(D2_I/12,$C218,D2_T,OFFSET(AF$131,,-$C218+1),0),),-IFERROR(ISPMT(D2_I/12,$C218-1,D2_T,OFFSET(AF$131,,-$C218+1)),)))</f>
        <v>0</v>
      </c>
      <c r="AH218" s="548">
        <f ca="1">IF($C218=0,0,IF('Clinic Model'!$P$16="Annuity",-IFERROR(IPMT(D2_I/12,$C218,D2_T,OFFSET(AG$131,,-$C218+1),0),),-IFERROR(ISPMT(D2_I/12,$C218-1,D2_T,OFFSET(AG$131,,-$C218+1)),)))</f>
        <v>0</v>
      </c>
      <c r="AI218" s="548">
        <f ca="1">IF($C218=0,0,IF('Clinic Model'!$P$16="Annuity",-IFERROR(IPMT(D2_I/12,$C218,D2_T,OFFSET(AH$131,,-$C218+1),0),),-IFERROR(ISPMT(D2_I/12,$C218-1,D2_T,OFFSET(AH$131,,-$C218+1)),)))</f>
        <v>0</v>
      </c>
      <c r="AJ218" s="548">
        <f ca="1">IF($C218=0,0,IF('Clinic Model'!$P$16="Annuity",-IFERROR(IPMT(D2_I/12,$C218,D2_T,OFFSET(AI$131,,-$C218+1),0),),-IFERROR(ISPMT(D2_I/12,$C218-1,D2_T,OFFSET(AI$131,,-$C218+1)),)))</f>
        <v>0</v>
      </c>
      <c r="AK218" s="548">
        <f ca="1">IF($C218=0,0,IF('Clinic Model'!$P$16="Annuity",-IFERROR(IPMT(D2_I/12,$C218,D2_T,OFFSET(AJ$131,,-$C218+1),0),),-IFERROR(ISPMT(D2_I/12,$C218-1,D2_T,OFFSET(AJ$131,,-$C218+1)),)))</f>
        <v>0</v>
      </c>
      <c r="AL218" s="548">
        <f ca="1">IF($C218=0,0,IF('Clinic Model'!$P$16="Annuity",-IFERROR(IPMT(D2_I/12,$C218,D2_T,OFFSET(AK$131,,-$C218+1),0),),-IFERROR(ISPMT(D2_I/12,$C218-1,D2_T,OFFSET(AK$131,,-$C218+1)),)))</f>
        <v>0</v>
      </c>
      <c r="AM218" s="548">
        <f ca="1">IF($C218=0,0,IF('Clinic Model'!$P$16="Annuity",-IFERROR(IPMT(D2_I/12,$C218,D2_T,OFFSET(AL$131,,-$C218+1),0),),-IFERROR(ISPMT(D2_I/12,$C218-1,D2_T,OFFSET(AL$131,,-$C218+1)),)))</f>
        <v>0</v>
      </c>
      <c r="AN218" s="548">
        <f ca="1">IF($C218=0,0,IF('Clinic Model'!$P$16="Annuity",-IFERROR(IPMT(D2_I/12,$C218,D2_T,OFFSET(AM$131,,-$C218+1),0),),-IFERROR(ISPMT(D2_I/12,$C218-1,D2_T,OFFSET(AM$131,,-$C218+1)),)))</f>
        <v>0</v>
      </c>
      <c r="AO218" s="548">
        <f ca="1">IF($C218=0,0,IF('Clinic Model'!$P$16="Annuity",-IFERROR(IPMT(D2_I/12,$C218,D2_T,OFFSET(AN$131,,-$C218+1),0),),-IFERROR(ISPMT(D2_I/12,$C218-1,D2_T,OFFSET(AN$131,,-$C218+1)),)))</f>
        <v>0</v>
      </c>
      <c r="AP218" s="548">
        <f ca="1">IF($C218=0,0,IF('Clinic Model'!$P$16="Annuity",-IFERROR(IPMT(D2_I/12,$C218,D2_T,OFFSET(AO$131,,-$C218+1),0),),-IFERROR(ISPMT(D2_I/12,$C218-1,D2_T,OFFSET(AO$131,,-$C218+1)),)))</f>
        <v>0</v>
      </c>
      <c r="AQ218" s="548">
        <f ca="1">IF($C218=0,0,IF('Clinic Model'!$P$16="Annuity",-IFERROR(IPMT(D2_I/12,$C218,D2_T,OFFSET(AP$131,,-$C218+1),0),),-IFERROR(ISPMT(D2_I/12,$C218-1,D2_T,OFFSET(AP$131,,-$C218+1)),)))</f>
        <v>0</v>
      </c>
      <c r="AR218" s="548">
        <f ca="1">IF($C218=0,0,IF('Clinic Model'!$P$16="Annuity",-IFERROR(IPMT(D2_I/12,$C218,D2_T,OFFSET(AQ$131,,-$C218+1),0),),-IFERROR(ISPMT(D2_I/12,$C218-1,D2_T,OFFSET(AQ$131,,-$C218+1)),)))</f>
        <v>0</v>
      </c>
      <c r="AS218" s="548">
        <f ca="1">IF($C218=0,0,IF('Clinic Model'!$P$16="Annuity",-IFERROR(IPMT(D2_I/12,$C218,D2_T,OFFSET(AR$131,,-$C218+1),0),),-IFERROR(ISPMT(D2_I/12,$C218-1,D2_T,OFFSET(AR$131,,-$C218+1)),)))</f>
        <v>0</v>
      </c>
      <c r="AT218" s="548">
        <f ca="1">IF($C218=0,0,IF('Clinic Model'!$P$16="Annuity",-IFERROR(IPMT(D2_I/12,$C218,D2_T,OFFSET(AS$131,,-$C218+1),0),),-IFERROR(ISPMT(D2_I/12,$C218-1,D2_T,OFFSET(AS$131,,-$C218+1)),)))</f>
        <v>0</v>
      </c>
      <c r="AU218" s="548">
        <f ca="1">IF($C218=0,0,IF('Clinic Model'!$P$16="Annuity",-IFERROR(IPMT(D2_I/12,$C218,D2_T,OFFSET(AT$131,,-$C218+1),0),),-IFERROR(ISPMT(D2_I/12,$C218-1,D2_T,OFFSET(AT$131,,-$C218+1)),)))</f>
        <v>0</v>
      </c>
      <c r="AV218" s="548">
        <f ca="1">IF($C218=0,0,IF('Clinic Model'!$P$16="Annuity",-IFERROR(IPMT(D2_I/12,$C218,D2_T,OFFSET(AU$131,,-$C218+1),0),),-IFERROR(ISPMT(D2_I/12,$C218-1,D2_T,OFFSET(AU$131,,-$C218+1)),)))</f>
        <v>0</v>
      </c>
      <c r="AW218" s="548">
        <f ca="1">IF($C218=0,0,IF('Clinic Model'!$P$16="Annuity",-IFERROR(IPMT(D2_I/12,$C218,D2_T,OFFSET(AV$131,,-$C218+1),0),),-IFERROR(ISPMT(D2_I/12,$C218-1,D2_T,OFFSET(AV$131,,-$C218+1)),)))</f>
        <v>0</v>
      </c>
      <c r="AX218" s="548">
        <f ca="1">IF($C218=0,0,IF('Clinic Model'!$P$16="Annuity",-IFERROR(IPMT(D2_I/12,$C218,D2_T,OFFSET(AW$131,,-$C218+1),0),),-IFERROR(ISPMT(D2_I/12,$C218-1,D2_T,OFFSET(AW$131,,-$C218+1)),)))</f>
        <v>0</v>
      </c>
      <c r="AY218" s="548">
        <f ca="1">IF($C218=0,0,IF('Clinic Model'!$P$16="Annuity",-IFERROR(IPMT(D2_I/12,$C218,D2_T,OFFSET(AX$131,,-$C218+1),0),),-IFERROR(ISPMT(D2_I/12,$C218-1,D2_T,OFFSET(AX$131,,-$C218+1)),)))</f>
        <v>0</v>
      </c>
      <c r="AZ218" s="548">
        <f ca="1">IF($C218=0,0,IF('Clinic Model'!$P$16="Annuity",-IFERROR(IPMT(D2_I/12,$C218,D2_T,OFFSET(AY$131,,-$C218+1),0),),-IFERROR(ISPMT(D2_I/12,$C218-1,D2_T,OFFSET(AY$131,,-$C218+1)),)))</f>
        <v>0</v>
      </c>
      <c r="BA218" s="548">
        <f ca="1">IF($C218=0,0,IF('Clinic Model'!$P$16="Annuity",-IFERROR(IPMT(D2_I/12,$C218,D2_T,OFFSET(AZ$131,,-$C218+1),0),),-IFERROR(ISPMT(D2_I/12,$C218-1,D2_T,OFFSET(AZ$131,,-$C218+1)),)))</f>
        <v>0</v>
      </c>
      <c r="BB218" s="548">
        <f ca="1">IF($C218=0,0,IF('Clinic Model'!$P$16="Annuity",-IFERROR(IPMT(D2_I/12,$C218,D2_T,OFFSET(BA$131,,-$C218+1),0),),-IFERROR(ISPMT(D2_I/12,$C218-1,D2_T,OFFSET(BA$131,,-$C218+1)),)))</f>
        <v>0</v>
      </c>
      <c r="BC218" s="548">
        <f ca="1">IF($C218=0,0,IF('Clinic Model'!$P$16="Annuity",-IFERROR(IPMT(D2_I/12,$C218,D2_T,OFFSET(BB$131,,-$C218+1),0),),-IFERROR(ISPMT(D2_I/12,$C218-1,D2_T,OFFSET(BB$131,,-$C218+1)),)))</f>
        <v>0</v>
      </c>
      <c r="BD218" s="548">
        <f ca="1">IF($C218=0,0,IF('Clinic Model'!$P$16="Annuity",-IFERROR(IPMT(D2_I/12,$C218,D2_T,OFFSET(BC$131,,-$C218+1),0),),-IFERROR(ISPMT(D2_I/12,$C218-1,D2_T,OFFSET(BC$131,,-$C218+1)),)))</f>
        <v>0</v>
      </c>
      <c r="BE218" s="548">
        <f ca="1">IF($C218=0,0,IF('Clinic Model'!$P$16="Annuity",-IFERROR(IPMT(D2_I/12,$C218,D2_T,OFFSET(BD$131,,-$C218+1),0),),-IFERROR(ISPMT(D2_I/12,$C218-1,D2_T,OFFSET(BD$131,,-$C218+1)),)))</f>
        <v>0</v>
      </c>
      <c r="BF218" s="548">
        <f ca="1">IF($C218=0,0,IF('Clinic Model'!$P$16="Annuity",-IFERROR(IPMT(D2_I/12,$C218,D2_T,OFFSET(BE$131,,-$C218+1),0),),-IFERROR(ISPMT(D2_I/12,$C218-1,D2_T,OFFSET(BE$131,,-$C218+1)),)))</f>
        <v>0</v>
      </c>
      <c r="BG218" s="548">
        <f ca="1">IF($C218=0,0,IF('Clinic Model'!$P$16="Annuity",-IFERROR(IPMT(D2_I/12,$C218,D2_T,OFFSET(BF$131,,-$C218+1),0),),-IFERROR(ISPMT(D2_I/12,$C218-1,D2_T,OFFSET(BF$131,,-$C218+1)),)))</f>
        <v>0</v>
      </c>
      <c r="BH218" s="548">
        <f ca="1">IF($C218=0,0,IF('Clinic Model'!$P$16="Annuity",-IFERROR(IPMT(D2_I/12,$C218,D2_T,OFFSET(BG$131,,-$C218+1),0),),-IFERROR(ISPMT(D2_I/12,$C218-1,D2_T,OFFSET(BG$131,,-$C218+1)),)))</f>
        <v>0</v>
      </c>
      <c r="BI218" s="548">
        <f ca="1">IF($C218=0,0,IF('Clinic Model'!$P$16="Annuity",-IFERROR(IPMT(D2_I/12,$C218,D2_T,OFFSET(BH$131,,-$C218+1),0),),-IFERROR(ISPMT(D2_I/12,$C218-1,D2_T,OFFSET(BH$131,,-$C218+1)),)))</f>
        <v>0</v>
      </c>
      <c r="BJ218" s="548">
        <f ca="1">IF($C218=0,0,IF('Clinic Model'!$P$16="Annuity",-IFERROR(IPMT(D2_I/12,$C218,D2_T,OFFSET(BI$131,,-$C218+1),0),),-IFERROR(ISPMT(D2_I/12,$C218-1,D2_T,OFFSET(BI$131,,-$C218+1)),)))</f>
        <v>0</v>
      </c>
      <c r="BK218" s="548">
        <f ca="1">IF($C218=0,0,IF('Clinic Model'!$P$16="Annuity",-IFERROR(IPMT(D2_I/12,$C218,D2_T,OFFSET(BJ$131,,-$C218+1),0),),-IFERROR(ISPMT(D2_I/12,$C218-1,D2_T,OFFSET(BJ$131,,-$C218+1)),)))</f>
        <v>0</v>
      </c>
      <c r="BL218" s="548">
        <f ca="1">IF($C218=0,0,IF('Clinic Model'!$P$16="Annuity",-IFERROR(IPMT(D2_I/12,$C218,D2_T,OFFSET(BK$131,,-$C218+1),0),),-IFERROR(ISPMT(D2_I/12,$C218-1,D2_T,OFFSET(BK$131,,-$C218+1)),)))</f>
        <v>0</v>
      </c>
    </row>
    <row r="219" spans="1:64" ht="10.5" hidden="1" customHeight="1" outlineLevel="1" x14ac:dyDescent="0.3">
      <c r="A219" s="105"/>
      <c r="B219" s="504"/>
      <c r="C219" s="105">
        <f t="shared" si="16"/>
        <v>0</v>
      </c>
      <c r="E219" s="548">
        <f ca="1">IF($C219=0,0,IF('Clinic Model'!$P$16="Annuity",-IFERROR(IPMT(D2_I/12,$C219,D2_T,OFFSET(D$131,,-$C219+1),0),),-IFERROR(ISPMT(D2_I/12,$C219-1,D2_T,OFFSET(D$131,,-$C219+1)),)))</f>
        <v>0</v>
      </c>
      <c r="F219" s="548">
        <f ca="1">IF($C219=0,0,IF('Clinic Model'!$P$16="Annuity",-IFERROR(IPMT(D2_I/12,$C219,D2_T,OFFSET(E$131,,-$C219+1),0),),-IFERROR(ISPMT(D2_I/12,$C219-1,D2_T,OFFSET(E$131,,-$C219+1)),)))</f>
        <v>0</v>
      </c>
      <c r="G219" s="548">
        <f ca="1">IF($C219=0,0,IF('Clinic Model'!$P$16="Annuity",-IFERROR(IPMT(D2_I/12,$C219,D2_T,OFFSET(F$131,,-$C219+1),0),),-IFERROR(ISPMT(D2_I/12,$C219-1,D2_T,OFFSET(F$131,,-$C219+1)),)))</f>
        <v>0</v>
      </c>
      <c r="H219" s="548">
        <f ca="1">IF($C219=0,0,IF('Clinic Model'!$P$16="Annuity",-IFERROR(IPMT(D2_I/12,$C219,D2_T,OFFSET(G$131,,-$C219+1),0),),-IFERROR(ISPMT(D2_I/12,$C219-1,D2_T,OFFSET(G$131,,-$C219+1)),)))</f>
        <v>0</v>
      </c>
      <c r="I219" s="548">
        <f ca="1">IF($C219=0,0,IF('Clinic Model'!$P$16="Annuity",-IFERROR(IPMT(D2_I/12,$C219,D2_T,OFFSET(H$131,,-$C219+1),0),),-IFERROR(ISPMT(D2_I/12,$C219-1,D2_T,OFFSET(H$131,,-$C219+1)),)))</f>
        <v>0</v>
      </c>
      <c r="J219" s="548">
        <f ca="1">IF($C219=0,0,IF('Clinic Model'!$P$16="Annuity",-IFERROR(IPMT(D2_I/12,$C219,D2_T,OFFSET(I$131,,-$C219+1),0),),-IFERROR(ISPMT(D2_I/12,$C219-1,D2_T,OFFSET(I$131,,-$C219+1)),)))</f>
        <v>0</v>
      </c>
      <c r="K219" s="548">
        <f ca="1">IF($C219=0,0,IF('Clinic Model'!$P$16="Annuity",-IFERROR(IPMT(D2_I/12,$C219,D2_T,OFFSET(J$131,,-$C219+1),0),),-IFERROR(ISPMT(D2_I/12,$C219-1,D2_T,OFFSET(J$131,,-$C219+1)),)))</f>
        <v>0</v>
      </c>
      <c r="L219" s="548">
        <f ca="1">IF($C219=0,0,IF('Clinic Model'!$P$16="Annuity",-IFERROR(IPMT(D2_I/12,$C219,D2_T,OFFSET(K$131,,-$C219+1),0),),-IFERROR(ISPMT(D2_I/12,$C219-1,D2_T,OFFSET(K$131,,-$C219+1)),)))</f>
        <v>0</v>
      </c>
      <c r="M219" s="548">
        <f ca="1">IF($C219=0,0,IF('Clinic Model'!$P$16="Annuity",-IFERROR(IPMT(D2_I/12,$C219,D2_T,OFFSET(L$131,,-$C219+1),0),),-IFERROR(ISPMT(D2_I/12,$C219-1,D2_T,OFFSET(L$131,,-$C219+1)),)))</f>
        <v>0</v>
      </c>
      <c r="N219" s="548">
        <f ca="1">IF($C219=0,0,IF('Clinic Model'!$P$16="Annuity",-IFERROR(IPMT(D2_I/12,$C219,D2_T,OFFSET(M$131,,-$C219+1),0),),-IFERROR(ISPMT(D2_I/12,$C219-1,D2_T,OFFSET(M$131,,-$C219+1)),)))</f>
        <v>0</v>
      </c>
      <c r="O219" s="548">
        <f ca="1">IF($C219=0,0,IF('Clinic Model'!$P$16="Annuity",-IFERROR(IPMT(D2_I/12,$C219,D2_T,OFFSET(N$131,,-$C219+1),0),),-IFERROR(ISPMT(D2_I/12,$C219-1,D2_T,OFFSET(N$131,,-$C219+1)),)))</f>
        <v>0</v>
      </c>
      <c r="P219" s="548">
        <f ca="1">IF($C219=0,0,IF('Clinic Model'!$P$16="Annuity",-IFERROR(IPMT(D2_I/12,$C219,D2_T,OFFSET(O$131,,-$C219+1),0),),-IFERROR(ISPMT(D2_I/12,$C219-1,D2_T,OFFSET(O$131,,-$C219+1)),)))</f>
        <v>0</v>
      </c>
      <c r="Q219" s="548">
        <f ca="1">IF($C219=0,0,IF('Clinic Model'!$P$16="Annuity",-IFERROR(IPMT(D2_I/12,$C219,D2_T,OFFSET(P$131,,-$C219+1),0),),-IFERROR(ISPMT(D2_I/12,$C219-1,D2_T,OFFSET(P$131,,-$C219+1)),)))</f>
        <v>0</v>
      </c>
      <c r="R219" s="548">
        <f ca="1">IF($C219=0,0,IF('Clinic Model'!$P$16="Annuity",-IFERROR(IPMT(D2_I/12,$C219,D2_T,OFFSET(Q$131,,-$C219+1),0),),-IFERROR(ISPMT(D2_I/12,$C219-1,D2_T,OFFSET(Q$131,,-$C219+1)),)))</f>
        <v>0</v>
      </c>
      <c r="S219" s="548">
        <f ca="1">IF($C219=0,0,IF('Clinic Model'!$P$16="Annuity",-IFERROR(IPMT(D2_I/12,$C219,D2_T,OFFSET(R$131,,-$C219+1),0),),-IFERROR(ISPMT(D2_I/12,$C219-1,D2_T,OFFSET(R$131,,-$C219+1)),)))</f>
        <v>0</v>
      </c>
      <c r="T219" s="548">
        <f ca="1">IF($C219=0,0,IF('Clinic Model'!$P$16="Annuity",-IFERROR(IPMT(D2_I/12,$C219,D2_T,OFFSET(S$131,,-$C219+1),0),),-IFERROR(ISPMT(D2_I/12,$C219-1,D2_T,OFFSET(S$131,,-$C219+1)),)))</f>
        <v>0</v>
      </c>
      <c r="U219" s="548">
        <f ca="1">IF($C219=0,0,IF('Clinic Model'!$P$16="Annuity",-IFERROR(IPMT(D2_I/12,$C219,D2_T,OFFSET(T$131,,-$C219+1),0),),-IFERROR(ISPMT(D2_I/12,$C219-1,D2_T,OFFSET(T$131,,-$C219+1)),)))</f>
        <v>0</v>
      </c>
      <c r="V219" s="548">
        <f ca="1">IF($C219=0,0,IF('Clinic Model'!$P$16="Annuity",-IFERROR(IPMT(D2_I/12,$C219,D2_T,OFFSET(U$131,,-$C219+1),0),),-IFERROR(ISPMT(D2_I/12,$C219-1,D2_T,OFFSET(U$131,,-$C219+1)),)))</f>
        <v>0</v>
      </c>
      <c r="W219" s="548">
        <f ca="1">IF($C219=0,0,IF('Clinic Model'!$P$16="Annuity",-IFERROR(IPMT(D2_I/12,$C219,D2_T,OFFSET(V$131,,-$C219+1),0),),-IFERROR(ISPMT(D2_I/12,$C219-1,D2_T,OFFSET(V$131,,-$C219+1)),)))</f>
        <v>0</v>
      </c>
      <c r="X219" s="548">
        <f ca="1">IF($C219=0,0,IF('Clinic Model'!$P$16="Annuity",-IFERROR(IPMT(D2_I/12,$C219,D2_T,OFFSET(W$131,,-$C219+1),0),),-IFERROR(ISPMT(D2_I/12,$C219-1,D2_T,OFFSET(W$131,,-$C219+1)),)))</f>
        <v>0</v>
      </c>
      <c r="Y219" s="548">
        <f ca="1">IF($C219=0,0,IF('Clinic Model'!$P$16="Annuity",-IFERROR(IPMT(D2_I/12,$C219,D2_T,OFFSET(X$131,,-$C219+1),0),),-IFERROR(ISPMT(D2_I/12,$C219-1,D2_T,OFFSET(X$131,,-$C219+1)),)))</f>
        <v>0</v>
      </c>
      <c r="Z219" s="548">
        <f ca="1">IF($C219=0,0,IF('Clinic Model'!$P$16="Annuity",-IFERROR(IPMT(D2_I/12,$C219,D2_T,OFFSET(Y$131,,-$C219+1),0),),-IFERROR(ISPMT(D2_I/12,$C219-1,D2_T,OFFSET(Y$131,,-$C219+1)),)))</f>
        <v>0</v>
      </c>
      <c r="AA219" s="548">
        <f ca="1">IF($C219=0,0,IF('Clinic Model'!$P$16="Annuity",-IFERROR(IPMT(D2_I/12,$C219,D2_T,OFFSET(Z$131,,-$C219+1),0),),-IFERROR(ISPMT(D2_I/12,$C219-1,D2_T,OFFSET(Z$131,,-$C219+1)),)))</f>
        <v>0</v>
      </c>
      <c r="AB219" s="548">
        <f ca="1">IF($C219=0,0,IF('Clinic Model'!$P$16="Annuity",-IFERROR(IPMT(D2_I/12,$C219,D2_T,OFFSET(AA$131,,-$C219+1),0),),-IFERROR(ISPMT(D2_I/12,$C219-1,D2_T,OFFSET(AA$131,,-$C219+1)),)))</f>
        <v>0</v>
      </c>
      <c r="AC219" s="548">
        <f ca="1">IF($C219=0,0,IF('Clinic Model'!$P$16="Annuity",-IFERROR(IPMT(D2_I/12,$C219,D2_T,OFFSET(AB$131,,-$C219+1),0),),-IFERROR(ISPMT(D2_I/12,$C219-1,D2_T,OFFSET(AB$131,,-$C219+1)),)))</f>
        <v>0</v>
      </c>
      <c r="AD219" s="548">
        <f ca="1">IF($C219=0,0,IF('Clinic Model'!$P$16="Annuity",-IFERROR(IPMT(D2_I/12,$C219,D2_T,OFFSET(AC$131,,-$C219+1),0),),-IFERROR(ISPMT(D2_I/12,$C219-1,D2_T,OFFSET(AC$131,,-$C219+1)),)))</f>
        <v>0</v>
      </c>
      <c r="AE219" s="548">
        <f ca="1">IF($C219=0,0,IF('Clinic Model'!$P$16="Annuity",-IFERROR(IPMT(D2_I/12,$C219,D2_T,OFFSET(AD$131,,-$C219+1),0),),-IFERROR(ISPMT(D2_I/12,$C219-1,D2_T,OFFSET(AD$131,,-$C219+1)),)))</f>
        <v>0</v>
      </c>
      <c r="AF219" s="548">
        <f ca="1">IF($C219=0,0,IF('Clinic Model'!$P$16="Annuity",-IFERROR(IPMT(D2_I/12,$C219,D2_T,OFFSET(AE$131,,-$C219+1),0),),-IFERROR(ISPMT(D2_I/12,$C219-1,D2_T,OFFSET(AE$131,,-$C219+1)),)))</f>
        <v>0</v>
      </c>
      <c r="AG219" s="548">
        <f ca="1">IF($C219=0,0,IF('Clinic Model'!$P$16="Annuity",-IFERROR(IPMT(D2_I/12,$C219,D2_T,OFFSET(AF$131,,-$C219+1),0),),-IFERROR(ISPMT(D2_I/12,$C219-1,D2_T,OFFSET(AF$131,,-$C219+1)),)))</f>
        <v>0</v>
      </c>
      <c r="AH219" s="548">
        <f ca="1">IF($C219=0,0,IF('Clinic Model'!$P$16="Annuity",-IFERROR(IPMT(D2_I/12,$C219,D2_T,OFFSET(AG$131,,-$C219+1),0),),-IFERROR(ISPMT(D2_I/12,$C219-1,D2_T,OFFSET(AG$131,,-$C219+1)),)))</f>
        <v>0</v>
      </c>
      <c r="AI219" s="548">
        <f ca="1">IF($C219=0,0,IF('Clinic Model'!$P$16="Annuity",-IFERROR(IPMT(D2_I/12,$C219,D2_T,OFFSET(AH$131,,-$C219+1),0),),-IFERROR(ISPMT(D2_I/12,$C219-1,D2_T,OFFSET(AH$131,,-$C219+1)),)))</f>
        <v>0</v>
      </c>
      <c r="AJ219" s="548">
        <f ca="1">IF($C219=0,0,IF('Clinic Model'!$P$16="Annuity",-IFERROR(IPMT(D2_I/12,$C219,D2_T,OFFSET(AI$131,,-$C219+1),0),),-IFERROR(ISPMT(D2_I/12,$C219-1,D2_T,OFFSET(AI$131,,-$C219+1)),)))</f>
        <v>0</v>
      </c>
      <c r="AK219" s="548">
        <f ca="1">IF($C219=0,0,IF('Clinic Model'!$P$16="Annuity",-IFERROR(IPMT(D2_I/12,$C219,D2_T,OFFSET(AJ$131,,-$C219+1),0),),-IFERROR(ISPMT(D2_I/12,$C219-1,D2_T,OFFSET(AJ$131,,-$C219+1)),)))</f>
        <v>0</v>
      </c>
      <c r="AL219" s="548">
        <f ca="1">IF($C219=0,0,IF('Clinic Model'!$P$16="Annuity",-IFERROR(IPMT(D2_I/12,$C219,D2_T,OFFSET(AK$131,,-$C219+1),0),),-IFERROR(ISPMT(D2_I/12,$C219-1,D2_T,OFFSET(AK$131,,-$C219+1)),)))</f>
        <v>0</v>
      </c>
      <c r="AM219" s="548">
        <f ca="1">IF($C219=0,0,IF('Clinic Model'!$P$16="Annuity",-IFERROR(IPMT(D2_I/12,$C219,D2_T,OFFSET(AL$131,,-$C219+1),0),),-IFERROR(ISPMT(D2_I/12,$C219-1,D2_T,OFFSET(AL$131,,-$C219+1)),)))</f>
        <v>0</v>
      </c>
      <c r="AN219" s="548">
        <f ca="1">IF($C219=0,0,IF('Clinic Model'!$P$16="Annuity",-IFERROR(IPMT(D2_I/12,$C219,D2_T,OFFSET(AM$131,,-$C219+1),0),),-IFERROR(ISPMT(D2_I/12,$C219-1,D2_T,OFFSET(AM$131,,-$C219+1)),)))</f>
        <v>0</v>
      </c>
      <c r="AO219" s="548">
        <f ca="1">IF($C219=0,0,IF('Clinic Model'!$P$16="Annuity",-IFERROR(IPMT(D2_I/12,$C219,D2_T,OFFSET(AN$131,,-$C219+1),0),),-IFERROR(ISPMT(D2_I/12,$C219-1,D2_T,OFFSET(AN$131,,-$C219+1)),)))</f>
        <v>0</v>
      </c>
      <c r="AP219" s="548">
        <f ca="1">IF($C219=0,0,IF('Clinic Model'!$P$16="Annuity",-IFERROR(IPMT(D2_I/12,$C219,D2_T,OFFSET(AO$131,,-$C219+1),0),),-IFERROR(ISPMT(D2_I/12,$C219-1,D2_T,OFFSET(AO$131,,-$C219+1)),)))</f>
        <v>0</v>
      </c>
      <c r="AQ219" s="548">
        <f ca="1">IF($C219=0,0,IF('Clinic Model'!$P$16="Annuity",-IFERROR(IPMT(D2_I/12,$C219,D2_T,OFFSET(AP$131,,-$C219+1),0),),-IFERROR(ISPMT(D2_I/12,$C219-1,D2_T,OFFSET(AP$131,,-$C219+1)),)))</f>
        <v>0</v>
      </c>
      <c r="AR219" s="548">
        <f ca="1">IF($C219=0,0,IF('Clinic Model'!$P$16="Annuity",-IFERROR(IPMT(D2_I/12,$C219,D2_T,OFFSET(AQ$131,,-$C219+1),0),),-IFERROR(ISPMT(D2_I/12,$C219-1,D2_T,OFFSET(AQ$131,,-$C219+1)),)))</f>
        <v>0</v>
      </c>
      <c r="AS219" s="548">
        <f ca="1">IF($C219=0,0,IF('Clinic Model'!$P$16="Annuity",-IFERROR(IPMT(D2_I/12,$C219,D2_T,OFFSET(AR$131,,-$C219+1),0),),-IFERROR(ISPMT(D2_I/12,$C219-1,D2_T,OFFSET(AR$131,,-$C219+1)),)))</f>
        <v>0</v>
      </c>
      <c r="AT219" s="548">
        <f ca="1">IF($C219=0,0,IF('Clinic Model'!$P$16="Annuity",-IFERROR(IPMT(D2_I/12,$C219,D2_T,OFFSET(AS$131,,-$C219+1),0),),-IFERROR(ISPMT(D2_I/12,$C219-1,D2_T,OFFSET(AS$131,,-$C219+1)),)))</f>
        <v>0</v>
      </c>
      <c r="AU219" s="548">
        <f ca="1">IF($C219=0,0,IF('Clinic Model'!$P$16="Annuity",-IFERROR(IPMT(D2_I/12,$C219,D2_T,OFFSET(AT$131,,-$C219+1),0),),-IFERROR(ISPMT(D2_I/12,$C219-1,D2_T,OFFSET(AT$131,,-$C219+1)),)))</f>
        <v>0</v>
      </c>
      <c r="AV219" s="548">
        <f ca="1">IF($C219=0,0,IF('Clinic Model'!$P$16="Annuity",-IFERROR(IPMT(D2_I/12,$C219,D2_T,OFFSET(AU$131,,-$C219+1),0),),-IFERROR(ISPMT(D2_I/12,$C219-1,D2_T,OFFSET(AU$131,,-$C219+1)),)))</f>
        <v>0</v>
      </c>
      <c r="AW219" s="548">
        <f ca="1">IF($C219=0,0,IF('Clinic Model'!$P$16="Annuity",-IFERROR(IPMT(D2_I/12,$C219,D2_T,OFFSET(AV$131,,-$C219+1),0),),-IFERROR(ISPMT(D2_I/12,$C219-1,D2_T,OFFSET(AV$131,,-$C219+1)),)))</f>
        <v>0</v>
      </c>
      <c r="AX219" s="548">
        <f ca="1">IF($C219=0,0,IF('Clinic Model'!$P$16="Annuity",-IFERROR(IPMT(D2_I/12,$C219,D2_T,OFFSET(AW$131,,-$C219+1),0),),-IFERROR(ISPMT(D2_I/12,$C219-1,D2_T,OFFSET(AW$131,,-$C219+1)),)))</f>
        <v>0</v>
      </c>
      <c r="AY219" s="548">
        <f ca="1">IF($C219=0,0,IF('Clinic Model'!$P$16="Annuity",-IFERROR(IPMT(D2_I/12,$C219,D2_T,OFFSET(AX$131,,-$C219+1),0),),-IFERROR(ISPMT(D2_I/12,$C219-1,D2_T,OFFSET(AX$131,,-$C219+1)),)))</f>
        <v>0</v>
      </c>
      <c r="AZ219" s="548">
        <f ca="1">IF($C219=0,0,IF('Clinic Model'!$P$16="Annuity",-IFERROR(IPMT(D2_I/12,$C219,D2_T,OFFSET(AY$131,,-$C219+1),0),),-IFERROR(ISPMT(D2_I/12,$C219-1,D2_T,OFFSET(AY$131,,-$C219+1)),)))</f>
        <v>0</v>
      </c>
      <c r="BA219" s="548">
        <f ca="1">IF($C219=0,0,IF('Clinic Model'!$P$16="Annuity",-IFERROR(IPMT(D2_I/12,$C219,D2_T,OFFSET(AZ$131,,-$C219+1),0),),-IFERROR(ISPMT(D2_I/12,$C219-1,D2_T,OFFSET(AZ$131,,-$C219+1)),)))</f>
        <v>0</v>
      </c>
      <c r="BB219" s="548">
        <f ca="1">IF($C219=0,0,IF('Clinic Model'!$P$16="Annuity",-IFERROR(IPMT(D2_I/12,$C219,D2_T,OFFSET(BA$131,,-$C219+1),0),),-IFERROR(ISPMT(D2_I/12,$C219-1,D2_T,OFFSET(BA$131,,-$C219+1)),)))</f>
        <v>0</v>
      </c>
      <c r="BC219" s="548">
        <f ca="1">IF($C219=0,0,IF('Clinic Model'!$P$16="Annuity",-IFERROR(IPMT(D2_I/12,$C219,D2_T,OFFSET(BB$131,,-$C219+1),0),),-IFERROR(ISPMT(D2_I/12,$C219-1,D2_T,OFFSET(BB$131,,-$C219+1)),)))</f>
        <v>0</v>
      </c>
      <c r="BD219" s="548">
        <f ca="1">IF($C219=0,0,IF('Clinic Model'!$P$16="Annuity",-IFERROR(IPMT(D2_I/12,$C219,D2_T,OFFSET(BC$131,,-$C219+1),0),),-IFERROR(ISPMT(D2_I/12,$C219-1,D2_T,OFFSET(BC$131,,-$C219+1)),)))</f>
        <v>0</v>
      </c>
      <c r="BE219" s="548">
        <f ca="1">IF($C219=0,0,IF('Clinic Model'!$P$16="Annuity",-IFERROR(IPMT(D2_I/12,$C219,D2_T,OFFSET(BD$131,,-$C219+1),0),),-IFERROR(ISPMT(D2_I/12,$C219-1,D2_T,OFFSET(BD$131,,-$C219+1)),)))</f>
        <v>0</v>
      </c>
      <c r="BF219" s="548">
        <f ca="1">IF($C219=0,0,IF('Clinic Model'!$P$16="Annuity",-IFERROR(IPMT(D2_I/12,$C219,D2_T,OFFSET(BE$131,,-$C219+1),0),),-IFERROR(ISPMT(D2_I/12,$C219-1,D2_T,OFFSET(BE$131,,-$C219+1)),)))</f>
        <v>0</v>
      </c>
      <c r="BG219" s="548">
        <f ca="1">IF($C219=0,0,IF('Clinic Model'!$P$16="Annuity",-IFERROR(IPMT(D2_I/12,$C219,D2_T,OFFSET(BF$131,,-$C219+1),0),),-IFERROR(ISPMT(D2_I/12,$C219-1,D2_T,OFFSET(BF$131,,-$C219+1)),)))</f>
        <v>0</v>
      </c>
      <c r="BH219" s="548">
        <f ca="1">IF($C219=0,0,IF('Clinic Model'!$P$16="Annuity",-IFERROR(IPMT(D2_I/12,$C219,D2_T,OFFSET(BG$131,,-$C219+1),0),),-IFERROR(ISPMT(D2_I/12,$C219-1,D2_T,OFFSET(BG$131,,-$C219+1)),)))</f>
        <v>0</v>
      </c>
      <c r="BI219" s="548">
        <f ca="1">IF($C219=0,0,IF('Clinic Model'!$P$16="Annuity",-IFERROR(IPMT(D2_I/12,$C219,D2_T,OFFSET(BH$131,,-$C219+1),0),),-IFERROR(ISPMT(D2_I/12,$C219-1,D2_T,OFFSET(BH$131,,-$C219+1)),)))</f>
        <v>0</v>
      </c>
      <c r="BJ219" s="548">
        <f ca="1">IF($C219=0,0,IF('Clinic Model'!$P$16="Annuity",-IFERROR(IPMT(D2_I/12,$C219,D2_T,OFFSET(BI$131,,-$C219+1),0),),-IFERROR(ISPMT(D2_I/12,$C219-1,D2_T,OFFSET(BI$131,,-$C219+1)),)))</f>
        <v>0</v>
      </c>
      <c r="BK219" s="548">
        <f ca="1">IF($C219=0,0,IF('Clinic Model'!$P$16="Annuity",-IFERROR(IPMT(D2_I/12,$C219,D2_T,OFFSET(BJ$131,,-$C219+1),0),),-IFERROR(ISPMT(D2_I/12,$C219-1,D2_T,OFFSET(BJ$131,,-$C219+1)),)))</f>
        <v>0</v>
      </c>
      <c r="BL219" s="548">
        <f ca="1">IF($C219=0,0,IF('Clinic Model'!$P$16="Annuity",-IFERROR(IPMT(D2_I/12,$C219,D2_T,OFFSET(BK$131,,-$C219+1),0),),-IFERROR(ISPMT(D2_I/12,$C219-1,D2_T,OFFSET(BK$131,,-$C219+1)),)))</f>
        <v>0</v>
      </c>
    </row>
    <row r="220" spans="1:64" ht="10.5" hidden="1" customHeight="1" outlineLevel="1" x14ac:dyDescent="0.3">
      <c r="A220" s="105"/>
      <c r="B220" s="504"/>
      <c r="C220" s="105">
        <f t="shared" si="16"/>
        <v>0</v>
      </c>
      <c r="E220" s="548">
        <f ca="1">IF($C220=0,0,IF('Clinic Model'!$P$16="Annuity",-IFERROR(IPMT(D2_I/12,$C220,D2_T,OFFSET(D$131,,-$C220+1),0),),-IFERROR(ISPMT(D2_I/12,$C220-1,D2_T,OFFSET(D$131,,-$C220+1)),)))</f>
        <v>0</v>
      </c>
      <c r="F220" s="548">
        <f ca="1">IF($C220=0,0,IF('Clinic Model'!$P$16="Annuity",-IFERROR(IPMT(D2_I/12,$C220,D2_T,OFFSET(E$131,,-$C220+1),0),),-IFERROR(ISPMT(D2_I/12,$C220-1,D2_T,OFFSET(E$131,,-$C220+1)),)))</f>
        <v>0</v>
      </c>
      <c r="G220" s="548">
        <f ca="1">IF($C220=0,0,IF('Clinic Model'!$P$16="Annuity",-IFERROR(IPMT(D2_I/12,$C220,D2_T,OFFSET(F$131,,-$C220+1),0),),-IFERROR(ISPMT(D2_I/12,$C220-1,D2_T,OFFSET(F$131,,-$C220+1)),)))</f>
        <v>0</v>
      </c>
      <c r="H220" s="548">
        <f ca="1">IF($C220=0,0,IF('Clinic Model'!$P$16="Annuity",-IFERROR(IPMT(D2_I/12,$C220,D2_T,OFFSET(G$131,,-$C220+1),0),),-IFERROR(ISPMT(D2_I/12,$C220-1,D2_T,OFFSET(G$131,,-$C220+1)),)))</f>
        <v>0</v>
      </c>
      <c r="I220" s="548">
        <f ca="1">IF($C220=0,0,IF('Clinic Model'!$P$16="Annuity",-IFERROR(IPMT(D2_I/12,$C220,D2_T,OFFSET(H$131,,-$C220+1),0),),-IFERROR(ISPMT(D2_I/12,$C220-1,D2_T,OFFSET(H$131,,-$C220+1)),)))</f>
        <v>0</v>
      </c>
      <c r="J220" s="548">
        <f ca="1">IF($C220=0,0,IF('Clinic Model'!$P$16="Annuity",-IFERROR(IPMT(D2_I/12,$C220,D2_T,OFFSET(I$131,,-$C220+1),0),),-IFERROR(ISPMT(D2_I/12,$C220-1,D2_T,OFFSET(I$131,,-$C220+1)),)))</f>
        <v>0</v>
      </c>
      <c r="K220" s="548">
        <f ca="1">IF($C220=0,0,IF('Clinic Model'!$P$16="Annuity",-IFERROR(IPMT(D2_I/12,$C220,D2_T,OFFSET(J$131,,-$C220+1),0),),-IFERROR(ISPMT(D2_I/12,$C220-1,D2_T,OFFSET(J$131,,-$C220+1)),)))</f>
        <v>0</v>
      </c>
      <c r="L220" s="548">
        <f ca="1">IF($C220=0,0,IF('Clinic Model'!$P$16="Annuity",-IFERROR(IPMT(D2_I/12,$C220,D2_T,OFFSET(K$131,,-$C220+1),0),),-IFERROR(ISPMT(D2_I/12,$C220-1,D2_T,OFFSET(K$131,,-$C220+1)),)))</f>
        <v>0</v>
      </c>
      <c r="M220" s="548">
        <f ca="1">IF($C220=0,0,IF('Clinic Model'!$P$16="Annuity",-IFERROR(IPMT(D2_I/12,$C220,D2_T,OFFSET(L$131,,-$C220+1),0),),-IFERROR(ISPMT(D2_I/12,$C220-1,D2_T,OFFSET(L$131,,-$C220+1)),)))</f>
        <v>0</v>
      </c>
      <c r="N220" s="548">
        <f ca="1">IF($C220=0,0,IF('Clinic Model'!$P$16="Annuity",-IFERROR(IPMT(D2_I/12,$C220,D2_T,OFFSET(M$131,,-$C220+1),0),),-IFERROR(ISPMT(D2_I/12,$C220-1,D2_T,OFFSET(M$131,,-$C220+1)),)))</f>
        <v>0</v>
      </c>
      <c r="O220" s="548">
        <f ca="1">IF($C220=0,0,IF('Clinic Model'!$P$16="Annuity",-IFERROR(IPMT(D2_I/12,$C220,D2_T,OFFSET(N$131,,-$C220+1),0),),-IFERROR(ISPMT(D2_I/12,$C220-1,D2_T,OFFSET(N$131,,-$C220+1)),)))</f>
        <v>0</v>
      </c>
      <c r="P220" s="548">
        <f ca="1">IF($C220=0,0,IF('Clinic Model'!$P$16="Annuity",-IFERROR(IPMT(D2_I/12,$C220,D2_T,OFFSET(O$131,,-$C220+1),0),),-IFERROR(ISPMT(D2_I/12,$C220-1,D2_T,OFFSET(O$131,,-$C220+1)),)))</f>
        <v>0</v>
      </c>
      <c r="Q220" s="548">
        <f ca="1">IF($C220=0,0,IF('Clinic Model'!$P$16="Annuity",-IFERROR(IPMT(D2_I/12,$C220,D2_T,OFFSET(P$131,,-$C220+1),0),),-IFERROR(ISPMT(D2_I/12,$C220-1,D2_T,OFFSET(P$131,,-$C220+1)),)))</f>
        <v>0</v>
      </c>
      <c r="R220" s="548">
        <f ca="1">IF($C220=0,0,IF('Clinic Model'!$P$16="Annuity",-IFERROR(IPMT(D2_I/12,$C220,D2_T,OFFSET(Q$131,,-$C220+1),0),),-IFERROR(ISPMT(D2_I/12,$C220-1,D2_T,OFFSET(Q$131,,-$C220+1)),)))</f>
        <v>0</v>
      </c>
      <c r="S220" s="548">
        <f ca="1">IF($C220=0,0,IF('Clinic Model'!$P$16="Annuity",-IFERROR(IPMT(D2_I/12,$C220,D2_T,OFFSET(R$131,,-$C220+1),0),),-IFERROR(ISPMT(D2_I/12,$C220-1,D2_T,OFFSET(R$131,,-$C220+1)),)))</f>
        <v>0</v>
      </c>
      <c r="T220" s="548">
        <f ca="1">IF($C220=0,0,IF('Clinic Model'!$P$16="Annuity",-IFERROR(IPMT(D2_I/12,$C220,D2_T,OFFSET(S$131,,-$C220+1),0),),-IFERROR(ISPMT(D2_I/12,$C220-1,D2_T,OFFSET(S$131,,-$C220+1)),)))</f>
        <v>0</v>
      </c>
      <c r="U220" s="548">
        <f ca="1">IF($C220=0,0,IF('Clinic Model'!$P$16="Annuity",-IFERROR(IPMT(D2_I/12,$C220,D2_T,OFFSET(T$131,,-$C220+1),0),),-IFERROR(ISPMT(D2_I/12,$C220-1,D2_T,OFFSET(T$131,,-$C220+1)),)))</f>
        <v>0</v>
      </c>
      <c r="V220" s="548">
        <f ca="1">IF($C220=0,0,IF('Clinic Model'!$P$16="Annuity",-IFERROR(IPMT(D2_I/12,$C220,D2_T,OFFSET(U$131,,-$C220+1),0),),-IFERROR(ISPMT(D2_I/12,$C220-1,D2_T,OFFSET(U$131,,-$C220+1)),)))</f>
        <v>0</v>
      </c>
      <c r="W220" s="548">
        <f ca="1">IF($C220=0,0,IF('Clinic Model'!$P$16="Annuity",-IFERROR(IPMT(D2_I/12,$C220,D2_T,OFFSET(V$131,,-$C220+1),0),),-IFERROR(ISPMT(D2_I/12,$C220-1,D2_T,OFFSET(V$131,,-$C220+1)),)))</f>
        <v>0</v>
      </c>
      <c r="X220" s="548">
        <f ca="1">IF($C220=0,0,IF('Clinic Model'!$P$16="Annuity",-IFERROR(IPMT(D2_I/12,$C220,D2_T,OFFSET(W$131,,-$C220+1),0),),-IFERROR(ISPMT(D2_I/12,$C220-1,D2_T,OFFSET(W$131,,-$C220+1)),)))</f>
        <v>0</v>
      </c>
      <c r="Y220" s="548">
        <f ca="1">IF($C220=0,0,IF('Clinic Model'!$P$16="Annuity",-IFERROR(IPMT(D2_I/12,$C220,D2_T,OFFSET(X$131,,-$C220+1),0),),-IFERROR(ISPMT(D2_I/12,$C220-1,D2_T,OFFSET(X$131,,-$C220+1)),)))</f>
        <v>0</v>
      </c>
      <c r="Z220" s="548">
        <f ca="1">IF($C220=0,0,IF('Clinic Model'!$P$16="Annuity",-IFERROR(IPMT(D2_I/12,$C220,D2_T,OFFSET(Y$131,,-$C220+1),0),),-IFERROR(ISPMT(D2_I/12,$C220-1,D2_T,OFFSET(Y$131,,-$C220+1)),)))</f>
        <v>0</v>
      </c>
      <c r="AA220" s="548">
        <f ca="1">IF($C220=0,0,IF('Clinic Model'!$P$16="Annuity",-IFERROR(IPMT(D2_I/12,$C220,D2_T,OFFSET(Z$131,,-$C220+1),0),),-IFERROR(ISPMT(D2_I/12,$C220-1,D2_T,OFFSET(Z$131,,-$C220+1)),)))</f>
        <v>0</v>
      </c>
      <c r="AB220" s="548">
        <f ca="1">IF($C220=0,0,IF('Clinic Model'!$P$16="Annuity",-IFERROR(IPMT(D2_I/12,$C220,D2_T,OFFSET(AA$131,,-$C220+1),0),),-IFERROR(ISPMT(D2_I/12,$C220-1,D2_T,OFFSET(AA$131,,-$C220+1)),)))</f>
        <v>0</v>
      </c>
      <c r="AC220" s="548">
        <f ca="1">IF($C220=0,0,IF('Clinic Model'!$P$16="Annuity",-IFERROR(IPMT(D2_I/12,$C220,D2_T,OFFSET(AB$131,,-$C220+1),0),),-IFERROR(ISPMT(D2_I/12,$C220-1,D2_T,OFFSET(AB$131,,-$C220+1)),)))</f>
        <v>0</v>
      </c>
      <c r="AD220" s="548">
        <f ca="1">IF($C220=0,0,IF('Clinic Model'!$P$16="Annuity",-IFERROR(IPMT(D2_I/12,$C220,D2_T,OFFSET(AC$131,,-$C220+1),0),),-IFERROR(ISPMT(D2_I/12,$C220-1,D2_T,OFFSET(AC$131,,-$C220+1)),)))</f>
        <v>0</v>
      </c>
      <c r="AE220" s="548">
        <f ca="1">IF($C220=0,0,IF('Clinic Model'!$P$16="Annuity",-IFERROR(IPMT(D2_I/12,$C220,D2_T,OFFSET(AD$131,,-$C220+1),0),),-IFERROR(ISPMT(D2_I/12,$C220-1,D2_T,OFFSET(AD$131,,-$C220+1)),)))</f>
        <v>0</v>
      </c>
      <c r="AF220" s="548">
        <f ca="1">IF($C220=0,0,IF('Clinic Model'!$P$16="Annuity",-IFERROR(IPMT(D2_I/12,$C220,D2_T,OFFSET(AE$131,,-$C220+1),0),),-IFERROR(ISPMT(D2_I/12,$C220-1,D2_T,OFFSET(AE$131,,-$C220+1)),)))</f>
        <v>0</v>
      </c>
      <c r="AG220" s="548">
        <f ca="1">IF($C220=0,0,IF('Clinic Model'!$P$16="Annuity",-IFERROR(IPMT(D2_I/12,$C220,D2_T,OFFSET(AF$131,,-$C220+1),0),),-IFERROR(ISPMT(D2_I/12,$C220-1,D2_T,OFFSET(AF$131,,-$C220+1)),)))</f>
        <v>0</v>
      </c>
      <c r="AH220" s="548">
        <f ca="1">IF($C220=0,0,IF('Clinic Model'!$P$16="Annuity",-IFERROR(IPMT(D2_I/12,$C220,D2_T,OFFSET(AG$131,,-$C220+1),0),),-IFERROR(ISPMT(D2_I/12,$C220-1,D2_T,OFFSET(AG$131,,-$C220+1)),)))</f>
        <v>0</v>
      </c>
      <c r="AI220" s="548">
        <f ca="1">IF($C220=0,0,IF('Clinic Model'!$P$16="Annuity",-IFERROR(IPMT(D2_I/12,$C220,D2_T,OFFSET(AH$131,,-$C220+1),0),),-IFERROR(ISPMT(D2_I/12,$C220-1,D2_T,OFFSET(AH$131,,-$C220+1)),)))</f>
        <v>0</v>
      </c>
      <c r="AJ220" s="548">
        <f ca="1">IF($C220=0,0,IF('Clinic Model'!$P$16="Annuity",-IFERROR(IPMT(D2_I/12,$C220,D2_T,OFFSET(AI$131,,-$C220+1),0),),-IFERROR(ISPMT(D2_I/12,$C220-1,D2_T,OFFSET(AI$131,,-$C220+1)),)))</f>
        <v>0</v>
      </c>
      <c r="AK220" s="548">
        <f ca="1">IF($C220=0,0,IF('Clinic Model'!$P$16="Annuity",-IFERROR(IPMT(D2_I/12,$C220,D2_T,OFFSET(AJ$131,,-$C220+1),0),),-IFERROR(ISPMT(D2_I/12,$C220-1,D2_T,OFFSET(AJ$131,,-$C220+1)),)))</f>
        <v>0</v>
      </c>
      <c r="AL220" s="548">
        <f ca="1">IF($C220=0,0,IF('Clinic Model'!$P$16="Annuity",-IFERROR(IPMT(D2_I/12,$C220,D2_T,OFFSET(AK$131,,-$C220+1),0),),-IFERROR(ISPMT(D2_I/12,$C220-1,D2_T,OFFSET(AK$131,,-$C220+1)),)))</f>
        <v>0</v>
      </c>
      <c r="AM220" s="548">
        <f ca="1">IF($C220=0,0,IF('Clinic Model'!$P$16="Annuity",-IFERROR(IPMT(D2_I/12,$C220,D2_T,OFFSET(AL$131,,-$C220+1),0),),-IFERROR(ISPMT(D2_I/12,$C220-1,D2_T,OFFSET(AL$131,,-$C220+1)),)))</f>
        <v>0</v>
      </c>
      <c r="AN220" s="548">
        <f ca="1">IF($C220=0,0,IF('Clinic Model'!$P$16="Annuity",-IFERROR(IPMT(D2_I/12,$C220,D2_T,OFFSET(AM$131,,-$C220+1),0),),-IFERROR(ISPMT(D2_I/12,$C220-1,D2_T,OFFSET(AM$131,,-$C220+1)),)))</f>
        <v>0</v>
      </c>
      <c r="AO220" s="548">
        <f ca="1">IF($C220=0,0,IF('Clinic Model'!$P$16="Annuity",-IFERROR(IPMT(D2_I/12,$C220,D2_T,OFFSET(AN$131,,-$C220+1),0),),-IFERROR(ISPMT(D2_I/12,$C220-1,D2_T,OFFSET(AN$131,,-$C220+1)),)))</f>
        <v>0</v>
      </c>
      <c r="AP220" s="548">
        <f ca="1">IF($C220=0,0,IF('Clinic Model'!$P$16="Annuity",-IFERROR(IPMT(D2_I/12,$C220,D2_T,OFFSET(AO$131,,-$C220+1),0),),-IFERROR(ISPMT(D2_I/12,$C220-1,D2_T,OFFSET(AO$131,,-$C220+1)),)))</f>
        <v>0</v>
      </c>
      <c r="AQ220" s="548">
        <f ca="1">IF($C220=0,0,IF('Clinic Model'!$P$16="Annuity",-IFERROR(IPMT(D2_I/12,$C220,D2_T,OFFSET(AP$131,,-$C220+1),0),),-IFERROR(ISPMT(D2_I/12,$C220-1,D2_T,OFFSET(AP$131,,-$C220+1)),)))</f>
        <v>0</v>
      </c>
      <c r="AR220" s="548">
        <f ca="1">IF($C220=0,0,IF('Clinic Model'!$P$16="Annuity",-IFERROR(IPMT(D2_I/12,$C220,D2_T,OFFSET(AQ$131,,-$C220+1),0),),-IFERROR(ISPMT(D2_I/12,$C220-1,D2_T,OFFSET(AQ$131,,-$C220+1)),)))</f>
        <v>0</v>
      </c>
      <c r="AS220" s="548">
        <f ca="1">IF($C220=0,0,IF('Clinic Model'!$P$16="Annuity",-IFERROR(IPMT(D2_I/12,$C220,D2_T,OFFSET(AR$131,,-$C220+1),0),),-IFERROR(ISPMT(D2_I/12,$C220-1,D2_T,OFFSET(AR$131,,-$C220+1)),)))</f>
        <v>0</v>
      </c>
      <c r="AT220" s="548">
        <f ca="1">IF($C220=0,0,IF('Clinic Model'!$P$16="Annuity",-IFERROR(IPMT(D2_I/12,$C220,D2_T,OFFSET(AS$131,,-$C220+1),0),),-IFERROR(ISPMT(D2_I/12,$C220-1,D2_T,OFFSET(AS$131,,-$C220+1)),)))</f>
        <v>0</v>
      </c>
      <c r="AU220" s="548">
        <f ca="1">IF($C220=0,0,IF('Clinic Model'!$P$16="Annuity",-IFERROR(IPMT(D2_I/12,$C220,D2_T,OFFSET(AT$131,,-$C220+1),0),),-IFERROR(ISPMT(D2_I/12,$C220-1,D2_T,OFFSET(AT$131,,-$C220+1)),)))</f>
        <v>0</v>
      </c>
      <c r="AV220" s="548">
        <f ca="1">IF($C220=0,0,IF('Clinic Model'!$P$16="Annuity",-IFERROR(IPMT(D2_I/12,$C220,D2_T,OFFSET(AU$131,,-$C220+1),0),),-IFERROR(ISPMT(D2_I/12,$C220-1,D2_T,OFFSET(AU$131,,-$C220+1)),)))</f>
        <v>0</v>
      </c>
      <c r="AW220" s="548">
        <f ca="1">IF($C220=0,0,IF('Clinic Model'!$P$16="Annuity",-IFERROR(IPMT(D2_I/12,$C220,D2_T,OFFSET(AV$131,,-$C220+1),0),),-IFERROR(ISPMT(D2_I/12,$C220-1,D2_T,OFFSET(AV$131,,-$C220+1)),)))</f>
        <v>0</v>
      </c>
      <c r="AX220" s="548">
        <f ca="1">IF($C220=0,0,IF('Clinic Model'!$P$16="Annuity",-IFERROR(IPMT(D2_I/12,$C220,D2_T,OFFSET(AW$131,,-$C220+1),0),),-IFERROR(ISPMT(D2_I/12,$C220-1,D2_T,OFFSET(AW$131,,-$C220+1)),)))</f>
        <v>0</v>
      </c>
      <c r="AY220" s="548">
        <f ca="1">IF($C220=0,0,IF('Clinic Model'!$P$16="Annuity",-IFERROR(IPMT(D2_I/12,$C220,D2_T,OFFSET(AX$131,,-$C220+1),0),),-IFERROR(ISPMT(D2_I/12,$C220-1,D2_T,OFFSET(AX$131,,-$C220+1)),)))</f>
        <v>0</v>
      </c>
      <c r="AZ220" s="548">
        <f ca="1">IF($C220=0,0,IF('Clinic Model'!$P$16="Annuity",-IFERROR(IPMT(D2_I/12,$C220,D2_T,OFFSET(AY$131,,-$C220+1),0),),-IFERROR(ISPMT(D2_I/12,$C220-1,D2_T,OFFSET(AY$131,,-$C220+1)),)))</f>
        <v>0</v>
      </c>
      <c r="BA220" s="548">
        <f ca="1">IF($C220=0,0,IF('Clinic Model'!$P$16="Annuity",-IFERROR(IPMT(D2_I/12,$C220,D2_T,OFFSET(AZ$131,,-$C220+1),0),),-IFERROR(ISPMT(D2_I/12,$C220-1,D2_T,OFFSET(AZ$131,,-$C220+1)),)))</f>
        <v>0</v>
      </c>
      <c r="BB220" s="548">
        <f ca="1">IF($C220=0,0,IF('Clinic Model'!$P$16="Annuity",-IFERROR(IPMT(D2_I/12,$C220,D2_T,OFFSET(BA$131,,-$C220+1),0),),-IFERROR(ISPMT(D2_I/12,$C220-1,D2_T,OFFSET(BA$131,,-$C220+1)),)))</f>
        <v>0</v>
      </c>
      <c r="BC220" s="548">
        <f ca="1">IF($C220=0,0,IF('Clinic Model'!$P$16="Annuity",-IFERROR(IPMT(D2_I/12,$C220,D2_T,OFFSET(BB$131,,-$C220+1),0),),-IFERROR(ISPMT(D2_I/12,$C220-1,D2_T,OFFSET(BB$131,,-$C220+1)),)))</f>
        <v>0</v>
      </c>
      <c r="BD220" s="548">
        <f ca="1">IF($C220=0,0,IF('Clinic Model'!$P$16="Annuity",-IFERROR(IPMT(D2_I/12,$C220,D2_T,OFFSET(BC$131,,-$C220+1),0),),-IFERROR(ISPMT(D2_I/12,$C220-1,D2_T,OFFSET(BC$131,,-$C220+1)),)))</f>
        <v>0</v>
      </c>
      <c r="BE220" s="548">
        <f ca="1">IF($C220=0,0,IF('Clinic Model'!$P$16="Annuity",-IFERROR(IPMT(D2_I/12,$C220,D2_T,OFFSET(BD$131,,-$C220+1),0),),-IFERROR(ISPMT(D2_I/12,$C220-1,D2_T,OFFSET(BD$131,,-$C220+1)),)))</f>
        <v>0</v>
      </c>
      <c r="BF220" s="548">
        <f ca="1">IF($C220=0,0,IF('Clinic Model'!$P$16="Annuity",-IFERROR(IPMT(D2_I/12,$C220,D2_T,OFFSET(BE$131,,-$C220+1),0),),-IFERROR(ISPMT(D2_I/12,$C220-1,D2_T,OFFSET(BE$131,,-$C220+1)),)))</f>
        <v>0</v>
      </c>
      <c r="BG220" s="548">
        <f ca="1">IF($C220=0,0,IF('Clinic Model'!$P$16="Annuity",-IFERROR(IPMT(D2_I/12,$C220,D2_T,OFFSET(BF$131,,-$C220+1),0),),-IFERROR(ISPMT(D2_I/12,$C220-1,D2_T,OFFSET(BF$131,,-$C220+1)),)))</f>
        <v>0</v>
      </c>
      <c r="BH220" s="548">
        <f ca="1">IF($C220=0,0,IF('Clinic Model'!$P$16="Annuity",-IFERROR(IPMT(D2_I/12,$C220,D2_T,OFFSET(BG$131,,-$C220+1),0),),-IFERROR(ISPMT(D2_I/12,$C220-1,D2_T,OFFSET(BG$131,,-$C220+1)),)))</f>
        <v>0</v>
      </c>
      <c r="BI220" s="548">
        <f ca="1">IF($C220=0,0,IF('Clinic Model'!$P$16="Annuity",-IFERROR(IPMT(D2_I/12,$C220,D2_T,OFFSET(BH$131,,-$C220+1),0),),-IFERROR(ISPMT(D2_I/12,$C220-1,D2_T,OFFSET(BH$131,,-$C220+1)),)))</f>
        <v>0</v>
      </c>
      <c r="BJ220" s="548">
        <f ca="1">IF($C220=0,0,IF('Clinic Model'!$P$16="Annuity",-IFERROR(IPMT(D2_I/12,$C220,D2_T,OFFSET(BI$131,,-$C220+1),0),),-IFERROR(ISPMT(D2_I/12,$C220-1,D2_T,OFFSET(BI$131,,-$C220+1)),)))</f>
        <v>0</v>
      </c>
      <c r="BK220" s="548">
        <f ca="1">IF($C220=0,0,IF('Clinic Model'!$P$16="Annuity",-IFERROR(IPMT(D2_I/12,$C220,D2_T,OFFSET(BJ$131,,-$C220+1),0),),-IFERROR(ISPMT(D2_I/12,$C220-1,D2_T,OFFSET(BJ$131,,-$C220+1)),)))</f>
        <v>0</v>
      </c>
      <c r="BL220" s="548">
        <f ca="1">IF($C220=0,0,IF('Clinic Model'!$P$16="Annuity",-IFERROR(IPMT(D2_I/12,$C220,D2_T,OFFSET(BK$131,,-$C220+1),0),),-IFERROR(ISPMT(D2_I/12,$C220-1,D2_T,OFFSET(BK$131,,-$C220+1)),)))</f>
        <v>0</v>
      </c>
    </row>
    <row r="221" spans="1:64" ht="10.5" hidden="1" customHeight="1" outlineLevel="1" x14ac:dyDescent="0.3">
      <c r="A221" s="105"/>
      <c r="B221" s="504"/>
      <c r="C221" s="105">
        <f t="shared" si="16"/>
        <v>0</v>
      </c>
      <c r="E221" s="548">
        <f ca="1">IF($C221=0,0,IF('Clinic Model'!$P$16="Annuity",-IFERROR(IPMT(D2_I/12,$C221,D2_T,OFFSET(D$131,,-$C221+1),0),),-IFERROR(ISPMT(D2_I/12,$C221-1,D2_T,OFFSET(D$131,,-$C221+1)),)))</f>
        <v>0</v>
      </c>
      <c r="F221" s="548">
        <f ca="1">IF($C221=0,0,IF('Clinic Model'!$P$16="Annuity",-IFERROR(IPMT(D2_I/12,$C221,D2_T,OFFSET(E$131,,-$C221+1),0),),-IFERROR(ISPMT(D2_I/12,$C221-1,D2_T,OFFSET(E$131,,-$C221+1)),)))</f>
        <v>0</v>
      </c>
      <c r="G221" s="548">
        <f ca="1">IF($C221=0,0,IF('Clinic Model'!$P$16="Annuity",-IFERROR(IPMT(D2_I/12,$C221,D2_T,OFFSET(F$131,,-$C221+1),0),),-IFERROR(ISPMT(D2_I/12,$C221-1,D2_T,OFFSET(F$131,,-$C221+1)),)))</f>
        <v>0</v>
      </c>
      <c r="H221" s="548">
        <f ca="1">IF($C221=0,0,IF('Clinic Model'!$P$16="Annuity",-IFERROR(IPMT(D2_I/12,$C221,D2_T,OFFSET(G$131,,-$C221+1),0),),-IFERROR(ISPMT(D2_I/12,$C221-1,D2_T,OFFSET(G$131,,-$C221+1)),)))</f>
        <v>0</v>
      </c>
      <c r="I221" s="548">
        <f ca="1">IF($C221=0,0,IF('Clinic Model'!$P$16="Annuity",-IFERROR(IPMT(D2_I/12,$C221,D2_T,OFFSET(H$131,,-$C221+1),0),),-IFERROR(ISPMT(D2_I/12,$C221-1,D2_T,OFFSET(H$131,,-$C221+1)),)))</f>
        <v>0</v>
      </c>
      <c r="J221" s="548">
        <f ca="1">IF($C221=0,0,IF('Clinic Model'!$P$16="Annuity",-IFERROR(IPMT(D2_I/12,$C221,D2_T,OFFSET(I$131,,-$C221+1),0),),-IFERROR(ISPMT(D2_I/12,$C221-1,D2_T,OFFSET(I$131,,-$C221+1)),)))</f>
        <v>0</v>
      </c>
      <c r="K221" s="548">
        <f ca="1">IF($C221=0,0,IF('Clinic Model'!$P$16="Annuity",-IFERROR(IPMT(D2_I/12,$C221,D2_T,OFFSET(J$131,,-$C221+1),0),),-IFERROR(ISPMT(D2_I/12,$C221-1,D2_T,OFFSET(J$131,,-$C221+1)),)))</f>
        <v>0</v>
      </c>
      <c r="L221" s="548">
        <f ca="1">IF($C221=0,0,IF('Clinic Model'!$P$16="Annuity",-IFERROR(IPMT(D2_I/12,$C221,D2_T,OFFSET(K$131,,-$C221+1),0),),-IFERROR(ISPMT(D2_I/12,$C221-1,D2_T,OFFSET(K$131,,-$C221+1)),)))</f>
        <v>0</v>
      </c>
      <c r="M221" s="548">
        <f ca="1">IF($C221=0,0,IF('Clinic Model'!$P$16="Annuity",-IFERROR(IPMT(D2_I/12,$C221,D2_T,OFFSET(L$131,,-$C221+1),0),),-IFERROR(ISPMT(D2_I/12,$C221-1,D2_T,OFFSET(L$131,,-$C221+1)),)))</f>
        <v>0</v>
      </c>
      <c r="N221" s="548">
        <f ca="1">IF($C221=0,0,IF('Clinic Model'!$P$16="Annuity",-IFERROR(IPMT(D2_I/12,$C221,D2_T,OFFSET(M$131,,-$C221+1),0),),-IFERROR(ISPMT(D2_I/12,$C221-1,D2_T,OFFSET(M$131,,-$C221+1)),)))</f>
        <v>0</v>
      </c>
      <c r="O221" s="548">
        <f ca="1">IF($C221=0,0,IF('Clinic Model'!$P$16="Annuity",-IFERROR(IPMT(D2_I/12,$C221,D2_T,OFFSET(N$131,,-$C221+1),0),),-IFERROR(ISPMT(D2_I/12,$C221-1,D2_T,OFFSET(N$131,,-$C221+1)),)))</f>
        <v>0</v>
      </c>
      <c r="P221" s="548">
        <f ca="1">IF($C221=0,0,IF('Clinic Model'!$P$16="Annuity",-IFERROR(IPMT(D2_I/12,$C221,D2_T,OFFSET(O$131,,-$C221+1),0),),-IFERROR(ISPMT(D2_I/12,$C221-1,D2_T,OFFSET(O$131,,-$C221+1)),)))</f>
        <v>0</v>
      </c>
      <c r="Q221" s="548">
        <f ca="1">IF($C221=0,0,IF('Clinic Model'!$P$16="Annuity",-IFERROR(IPMT(D2_I/12,$C221,D2_T,OFFSET(P$131,,-$C221+1),0),),-IFERROR(ISPMT(D2_I/12,$C221-1,D2_T,OFFSET(P$131,,-$C221+1)),)))</f>
        <v>0</v>
      </c>
      <c r="R221" s="548">
        <f ca="1">IF($C221=0,0,IF('Clinic Model'!$P$16="Annuity",-IFERROR(IPMT(D2_I/12,$C221,D2_T,OFFSET(Q$131,,-$C221+1),0),),-IFERROR(ISPMT(D2_I/12,$C221-1,D2_T,OFFSET(Q$131,,-$C221+1)),)))</f>
        <v>0</v>
      </c>
      <c r="S221" s="548">
        <f ca="1">IF($C221=0,0,IF('Clinic Model'!$P$16="Annuity",-IFERROR(IPMT(D2_I/12,$C221,D2_T,OFFSET(R$131,,-$C221+1),0),),-IFERROR(ISPMT(D2_I/12,$C221-1,D2_T,OFFSET(R$131,,-$C221+1)),)))</f>
        <v>0</v>
      </c>
      <c r="T221" s="548">
        <f ca="1">IF($C221=0,0,IF('Clinic Model'!$P$16="Annuity",-IFERROR(IPMT(D2_I/12,$C221,D2_T,OFFSET(S$131,,-$C221+1),0),),-IFERROR(ISPMT(D2_I/12,$C221-1,D2_T,OFFSET(S$131,,-$C221+1)),)))</f>
        <v>0</v>
      </c>
      <c r="U221" s="548">
        <f ca="1">IF($C221=0,0,IF('Clinic Model'!$P$16="Annuity",-IFERROR(IPMT(D2_I/12,$C221,D2_T,OFFSET(T$131,,-$C221+1),0),),-IFERROR(ISPMT(D2_I/12,$C221-1,D2_T,OFFSET(T$131,,-$C221+1)),)))</f>
        <v>0</v>
      </c>
      <c r="V221" s="548">
        <f ca="1">IF($C221=0,0,IF('Clinic Model'!$P$16="Annuity",-IFERROR(IPMT(D2_I/12,$C221,D2_T,OFFSET(U$131,,-$C221+1),0),),-IFERROR(ISPMT(D2_I/12,$C221-1,D2_T,OFFSET(U$131,,-$C221+1)),)))</f>
        <v>0</v>
      </c>
      <c r="W221" s="548">
        <f ca="1">IF($C221=0,0,IF('Clinic Model'!$P$16="Annuity",-IFERROR(IPMT(D2_I/12,$C221,D2_T,OFFSET(V$131,,-$C221+1),0),),-IFERROR(ISPMT(D2_I/12,$C221-1,D2_T,OFFSET(V$131,,-$C221+1)),)))</f>
        <v>0</v>
      </c>
      <c r="X221" s="548">
        <f ca="1">IF($C221=0,0,IF('Clinic Model'!$P$16="Annuity",-IFERROR(IPMT(D2_I/12,$C221,D2_T,OFFSET(W$131,,-$C221+1),0),),-IFERROR(ISPMT(D2_I/12,$C221-1,D2_T,OFFSET(W$131,,-$C221+1)),)))</f>
        <v>0</v>
      </c>
      <c r="Y221" s="548">
        <f ca="1">IF($C221=0,0,IF('Clinic Model'!$P$16="Annuity",-IFERROR(IPMT(D2_I/12,$C221,D2_T,OFFSET(X$131,,-$C221+1),0),),-IFERROR(ISPMT(D2_I/12,$C221-1,D2_T,OFFSET(X$131,,-$C221+1)),)))</f>
        <v>0</v>
      </c>
      <c r="Z221" s="548">
        <f ca="1">IF($C221=0,0,IF('Clinic Model'!$P$16="Annuity",-IFERROR(IPMT(D2_I/12,$C221,D2_T,OFFSET(Y$131,,-$C221+1),0),),-IFERROR(ISPMT(D2_I/12,$C221-1,D2_T,OFFSET(Y$131,,-$C221+1)),)))</f>
        <v>0</v>
      </c>
      <c r="AA221" s="548">
        <f ca="1">IF($C221=0,0,IF('Clinic Model'!$P$16="Annuity",-IFERROR(IPMT(D2_I/12,$C221,D2_T,OFFSET(Z$131,,-$C221+1),0),),-IFERROR(ISPMT(D2_I/12,$C221-1,D2_T,OFFSET(Z$131,,-$C221+1)),)))</f>
        <v>0</v>
      </c>
      <c r="AB221" s="548">
        <f ca="1">IF($C221=0,0,IF('Clinic Model'!$P$16="Annuity",-IFERROR(IPMT(D2_I/12,$C221,D2_T,OFFSET(AA$131,,-$C221+1),0),),-IFERROR(ISPMT(D2_I/12,$C221-1,D2_T,OFFSET(AA$131,,-$C221+1)),)))</f>
        <v>0</v>
      </c>
      <c r="AC221" s="548">
        <f ca="1">IF($C221=0,0,IF('Clinic Model'!$P$16="Annuity",-IFERROR(IPMT(D2_I/12,$C221,D2_T,OFFSET(AB$131,,-$C221+1),0),),-IFERROR(ISPMT(D2_I/12,$C221-1,D2_T,OFFSET(AB$131,,-$C221+1)),)))</f>
        <v>0</v>
      </c>
      <c r="AD221" s="548">
        <f ca="1">IF($C221=0,0,IF('Clinic Model'!$P$16="Annuity",-IFERROR(IPMT(D2_I/12,$C221,D2_T,OFFSET(AC$131,,-$C221+1),0),),-IFERROR(ISPMT(D2_I/12,$C221-1,D2_T,OFFSET(AC$131,,-$C221+1)),)))</f>
        <v>0</v>
      </c>
      <c r="AE221" s="548">
        <f ca="1">IF($C221=0,0,IF('Clinic Model'!$P$16="Annuity",-IFERROR(IPMT(D2_I/12,$C221,D2_T,OFFSET(AD$131,,-$C221+1),0),),-IFERROR(ISPMT(D2_I/12,$C221-1,D2_T,OFFSET(AD$131,,-$C221+1)),)))</f>
        <v>0</v>
      </c>
      <c r="AF221" s="548">
        <f ca="1">IF($C221=0,0,IF('Clinic Model'!$P$16="Annuity",-IFERROR(IPMT(D2_I/12,$C221,D2_T,OFFSET(AE$131,,-$C221+1),0),),-IFERROR(ISPMT(D2_I/12,$C221-1,D2_T,OFFSET(AE$131,,-$C221+1)),)))</f>
        <v>0</v>
      </c>
      <c r="AG221" s="548">
        <f ca="1">IF($C221=0,0,IF('Clinic Model'!$P$16="Annuity",-IFERROR(IPMT(D2_I/12,$C221,D2_T,OFFSET(AF$131,,-$C221+1),0),),-IFERROR(ISPMT(D2_I/12,$C221-1,D2_T,OFFSET(AF$131,,-$C221+1)),)))</f>
        <v>0</v>
      </c>
      <c r="AH221" s="548">
        <f ca="1">IF($C221=0,0,IF('Clinic Model'!$P$16="Annuity",-IFERROR(IPMT(D2_I/12,$C221,D2_T,OFFSET(AG$131,,-$C221+1),0),),-IFERROR(ISPMT(D2_I/12,$C221-1,D2_T,OFFSET(AG$131,,-$C221+1)),)))</f>
        <v>0</v>
      </c>
      <c r="AI221" s="548">
        <f ca="1">IF($C221=0,0,IF('Clinic Model'!$P$16="Annuity",-IFERROR(IPMT(D2_I/12,$C221,D2_T,OFFSET(AH$131,,-$C221+1),0),),-IFERROR(ISPMT(D2_I/12,$C221-1,D2_T,OFFSET(AH$131,,-$C221+1)),)))</f>
        <v>0</v>
      </c>
      <c r="AJ221" s="548">
        <f ca="1">IF($C221=0,0,IF('Clinic Model'!$P$16="Annuity",-IFERROR(IPMT(D2_I/12,$C221,D2_T,OFFSET(AI$131,,-$C221+1),0),),-IFERROR(ISPMT(D2_I/12,$C221-1,D2_T,OFFSET(AI$131,,-$C221+1)),)))</f>
        <v>0</v>
      </c>
      <c r="AK221" s="548">
        <f ca="1">IF($C221=0,0,IF('Clinic Model'!$P$16="Annuity",-IFERROR(IPMT(D2_I/12,$C221,D2_T,OFFSET(AJ$131,,-$C221+1),0),),-IFERROR(ISPMT(D2_I/12,$C221-1,D2_T,OFFSET(AJ$131,,-$C221+1)),)))</f>
        <v>0</v>
      </c>
      <c r="AL221" s="548">
        <f ca="1">IF($C221=0,0,IF('Clinic Model'!$P$16="Annuity",-IFERROR(IPMT(D2_I/12,$C221,D2_T,OFFSET(AK$131,,-$C221+1),0),),-IFERROR(ISPMT(D2_I/12,$C221-1,D2_T,OFFSET(AK$131,,-$C221+1)),)))</f>
        <v>0</v>
      </c>
      <c r="AM221" s="548">
        <f ca="1">IF($C221=0,0,IF('Clinic Model'!$P$16="Annuity",-IFERROR(IPMT(D2_I/12,$C221,D2_T,OFFSET(AL$131,,-$C221+1),0),),-IFERROR(ISPMT(D2_I/12,$C221-1,D2_T,OFFSET(AL$131,,-$C221+1)),)))</f>
        <v>0</v>
      </c>
      <c r="AN221" s="548">
        <f ca="1">IF($C221=0,0,IF('Clinic Model'!$P$16="Annuity",-IFERROR(IPMT(D2_I/12,$C221,D2_T,OFFSET(AM$131,,-$C221+1),0),),-IFERROR(ISPMT(D2_I/12,$C221-1,D2_T,OFFSET(AM$131,,-$C221+1)),)))</f>
        <v>0</v>
      </c>
      <c r="AO221" s="548">
        <f ca="1">IF($C221=0,0,IF('Clinic Model'!$P$16="Annuity",-IFERROR(IPMT(D2_I/12,$C221,D2_T,OFFSET(AN$131,,-$C221+1),0),),-IFERROR(ISPMT(D2_I/12,$C221-1,D2_T,OFFSET(AN$131,,-$C221+1)),)))</f>
        <v>0</v>
      </c>
      <c r="AP221" s="548">
        <f ca="1">IF($C221=0,0,IF('Clinic Model'!$P$16="Annuity",-IFERROR(IPMT(D2_I/12,$C221,D2_T,OFFSET(AO$131,,-$C221+1),0),),-IFERROR(ISPMT(D2_I/12,$C221-1,D2_T,OFFSET(AO$131,,-$C221+1)),)))</f>
        <v>0</v>
      </c>
      <c r="AQ221" s="548">
        <f ca="1">IF($C221=0,0,IF('Clinic Model'!$P$16="Annuity",-IFERROR(IPMT(D2_I/12,$C221,D2_T,OFFSET(AP$131,,-$C221+1),0),),-IFERROR(ISPMT(D2_I/12,$C221-1,D2_T,OFFSET(AP$131,,-$C221+1)),)))</f>
        <v>0</v>
      </c>
      <c r="AR221" s="548">
        <f ca="1">IF($C221=0,0,IF('Clinic Model'!$P$16="Annuity",-IFERROR(IPMT(D2_I/12,$C221,D2_T,OFFSET(AQ$131,,-$C221+1),0),),-IFERROR(ISPMT(D2_I/12,$C221-1,D2_T,OFFSET(AQ$131,,-$C221+1)),)))</f>
        <v>0</v>
      </c>
      <c r="AS221" s="548">
        <f ca="1">IF($C221=0,0,IF('Clinic Model'!$P$16="Annuity",-IFERROR(IPMT(D2_I/12,$C221,D2_T,OFFSET(AR$131,,-$C221+1),0),),-IFERROR(ISPMT(D2_I/12,$C221-1,D2_T,OFFSET(AR$131,,-$C221+1)),)))</f>
        <v>0</v>
      </c>
      <c r="AT221" s="548">
        <f ca="1">IF($C221=0,0,IF('Clinic Model'!$P$16="Annuity",-IFERROR(IPMT(D2_I/12,$C221,D2_T,OFFSET(AS$131,,-$C221+1),0),),-IFERROR(ISPMT(D2_I/12,$C221-1,D2_T,OFFSET(AS$131,,-$C221+1)),)))</f>
        <v>0</v>
      </c>
      <c r="AU221" s="548">
        <f ca="1">IF($C221=0,0,IF('Clinic Model'!$P$16="Annuity",-IFERROR(IPMT(D2_I/12,$C221,D2_T,OFFSET(AT$131,,-$C221+1),0),),-IFERROR(ISPMT(D2_I/12,$C221-1,D2_T,OFFSET(AT$131,,-$C221+1)),)))</f>
        <v>0</v>
      </c>
      <c r="AV221" s="548">
        <f ca="1">IF($C221=0,0,IF('Clinic Model'!$P$16="Annuity",-IFERROR(IPMT(D2_I/12,$C221,D2_T,OFFSET(AU$131,,-$C221+1),0),),-IFERROR(ISPMT(D2_I/12,$C221-1,D2_T,OFFSET(AU$131,,-$C221+1)),)))</f>
        <v>0</v>
      </c>
      <c r="AW221" s="548">
        <f ca="1">IF($C221=0,0,IF('Clinic Model'!$P$16="Annuity",-IFERROR(IPMT(D2_I/12,$C221,D2_T,OFFSET(AV$131,,-$C221+1),0),),-IFERROR(ISPMT(D2_I/12,$C221-1,D2_T,OFFSET(AV$131,,-$C221+1)),)))</f>
        <v>0</v>
      </c>
      <c r="AX221" s="548">
        <f ca="1">IF($C221=0,0,IF('Clinic Model'!$P$16="Annuity",-IFERROR(IPMT(D2_I/12,$C221,D2_T,OFFSET(AW$131,,-$C221+1),0),),-IFERROR(ISPMT(D2_I/12,$C221-1,D2_T,OFFSET(AW$131,,-$C221+1)),)))</f>
        <v>0</v>
      </c>
      <c r="AY221" s="548">
        <f ca="1">IF($C221=0,0,IF('Clinic Model'!$P$16="Annuity",-IFERROR(IPMT(D2_I/12,$C221,D2_T,OFFSET(AX$131,,-$C221+1),0),),-IFERROR(ISPMT(D2_I/12,$C221-1,D2_T,OFFSET(AX$131,,-$C221+1)),)))</f>
        <v>0</v>
      </c>
      <c r="AZ221" s="548">
        <f ca="1">IF($C221=0,0,IF('Clinic Model'!$P$16="Annuity",-IFERROR(IPMT(D2_I/12,$C221,D2_T,OFFSET(AY$131,,-$C221+1),0),),-IFERROR(ISPMT(D2_I/12,$C221-1,D2_T,OFFSET(AY$131,,-$C221+1)),)))</f>
        <v>0</v>
      </c>
      <c r="BA221" s="548">
        <f ca="1">IF($C221=0,0,IF('Clinic Model'!$P$16="Annuity",-IFERROR(IPMT(D2_I/12,$C221,D2_T,OFFSET(AZ$131,,-$C221+1),0),),-IFERROR(ISPMT(D2_I/12,$C221-1,D2_T,OFFSET(AZ$131,,-$C221+1)),)))</f>
        <v>0</v>
      </c>
      <c r="BB221" s="548">
        <f ca="1">IF($C221=0,0,IF('Clinic Model'!$P$16="Annuity",-IFERROR(IPMT(D2_I/12,$C221,D2_T,OFFSET(BA$131,,-$C221+1),0),),-IFERROR(ISPMT(D2_I/12,$C221-1,D2_T,OFFSET(BA$131,,-$C221+1)),)))</f>
        <v>0</v>
      </c>
      <c r="BC221" s="548">
        <f ca="1">IF($C221=0,0,IF('Clinic Model'!$P$16="Annuity",-IFERROR(IPMT(D2_I/12,$C221,D2_T,OFFSET(BB$131,,-$C221+1),0),),-IFERROR(ISPMT(D2_I/12,$C221-1,D2_T,OFFSET(BB$131,,-$C221+1)),)))</f>
        <v>0</v>
      </c>
      <c r="BD221" s="548">
        <f ca="1">IF($C221=0,0,IF('Clinic Model'!$P$16="Annuity",-IFERROR(IPMT(D2_I/12,$C221,D2_T,OFFSET(BC$131,,-$C221+1),0),),-IFERROR(ISPMT(D2_I/12,$C221-1,D2_T,OFFSET(BC$131,,-$C221+1)),)))</f>
        <v>0</v>
      </c>
      <c r="BE221" s="548">
        <f ca="1">IF($C221=0,0,IF('Clinic Model'!$P$16="Annuity",-IFERROR(IPMT(D2_I/12,$C221,D2_T,OFFSET(BD$131,,-$C221+1),0),),-IFERROR(ISPMT(D2_I/12,$C221-1,D2_T,OFFSET(BD$131,,-$C221+1)),)))</f>
        <v>0</v>
      </c>
      <c r="BF221" s="548">
        <f ca="1">IF($C221=0,0,IF('Clinic Model'!$P$16="Annuity",-IFERROR(IPMT(D2_I/12,$C221,D2_T,OFFSET(BE$131,,-$C221+1),0),),-IFERROR(ISPMT(D2_I/12,$C221-1,D2_T,OFFSET(BE$131,,-$C221+1)),)))</f>
        <v>0</v>
      </c>
      <c r="BG221" s="548">
        <f ca="1">IF($C221=0,0,IF('Clinic Model'!$P$16="Annuity",-IFERROR(IPMT(D2_I/12,$C221,D2_T,OFFSET(BF$131,,-$C221+1),0),),-IFERROR(ISPMT(D2_I/12,$C221-1,D2_T,OFFSET(BF$131,,-$C221+1)),)))</f>
        <v>0</v>
      </c>
      <c r="BH221" s="548">
        <f ca="1">IF($C221=0,0,IF('Clinic Model'!$P$16="Annuity",-IFERROR(IPMT(D2_I/12,$C221,D2_T,OFFSET(BG$131,,-$C221+1),0),),-IFERROR(ISPMT(D2_I/12,$C221-1,D2_T,OFFSET(BG$131,,-$C221+1)),)))</f>
        <v>0</v>
      </c>
      <c r="BI221" s="548">
        <f ca="1">IF($C221=0,0,IF('Clinic Model'!$P$16="Annuity",-IFERROR(IPMT(D2_I/12,$C221,D2_T,OFFSET(BH$131,,-$C221+1),0),),-IFERROR(ISPMT(D2_I/12,$C221-1,D2_T,OFFSET(BH$131,,-$C221+1)),)))</f>
        <v>0</v>
      </c>
      <c r="BJ221" s="548">
        <f ca="1">IF($C221=0,0,IF('Clinic Model'!$P$16="Annuity",-IFERROR(IPMT(D2_I/12,$C221,D2_T,OFFSET(BI$131,,-$C221+1),0),),-IFERROR(ISPMT(D2_I/12,$C221-1,D2_T,OFFSET(BI$131,,-$C221+1)),)))</f>
        <v>0</v>
      </c>
      <c r="BK221" s="548">
        <f ca="1">IF($C221=0,0,IF('Clinic Model'!$P$16="Annuity",-IFERROR(IPMT(D2_I/12,$C221,D2_T,OFFSET(BJ$131,,-$C221+1),0),),-IFERROR(ISPMT(D2_I/12,$C221-1,D2_T,OFFSET(BJ$131,,-$C221+1)),)))</f>
        <v>0</v>
      </c>
      <c r="BL221" s="548">
        <f ca="1">IF($C221=0,0,IF('Clinic Model'!$P$16="Annuity",-IFERROR(IPMT(D2_I/12,$C221,D2_T,OFFSET(BK$131,,-$C221+1),0),),-IFERROR(ISPMT(D2_I/12,$C221-1,D2_T,OFFSET(BK$131,,-$C221+1)),)))</f>
        <v>0</v>
      </c>
    </row>
    <row r="222" spans="1:64" ht="10.5" hidden="1" customHeight="1" outlineLevel="1" x14ac:dyDescent="0.3">
      <c r="A222" s="105"/>
      <c r="B222" s="504"/>
      <c r="C222" s="105">
        <f t="shared" si="16"/>
        <v>0</v>
      </c>
      <c r="E222" s="548">
        <f ca="1">IF($C222=0,0,IF('Clinic Model'!$P$16="Annuity",-IFERROR(IPMT(D2_I/12,$C222,D2_T,OFFSET(D$131,,-$C222+1),0),),-IFERROR(ISPMT(D2_I/12,$C222-1,D2_T,OFFSET(D$131,,-$C222+1)),)))</f>
        <v>0</v>
      </c>
      <c r="F222" s="548">
        <f ca="1">IF($C222=0,0,IF('Clinic Model'!$P$16="Annuity",-IFERROR(IPMT(D2_I/12,$C222,D2_T,OFFSET(E$131,,-$C222+1),0),),-IFERROR(ISPMT(D2_I/12,$C222-1,D2_T,OFFSET(E$131,,-$C222+1)),)))</f>
        <v>0</v>
      </c>
      <c r="G222" s="548">
        <f ca="1">IF($C222=0,0,IF('Clinic Model'!$P$16="Annuity",-IFERROR(IPMT(D2_I/12,$C222,D2_T,OFFSET(F$131,,-$C222+1),0),),-IFERROR(ISPMT(D2_I/12,$C222-1,D2_T,OFFSET(F$131,,-$C222+1)),)))</f>
        <v>0</v>
      </c>
      <c r="H222" s="548">
        <f ca="1">IF($C222=0,0,IF('Clinic Model'!$P$16="Annuity",-IFERROR(IPMT(D2_I/12,$C222,D2_T,OFFSET(G$131,,-$C222+1),0),),-IFERROR(ISPMT(D2_I/12,$C222-1,D2_T,OFFSET(G$131,,-$C222+1)),)))</f>
        <v>0</v>
      </c>
      <c r="I222" s="548">
        <f ca="1">IF($C222=0,0,IF('Clinic Model'!$P$16="Annuity",-IFERROR(IPMT(D2_I/12,$C222,D2_T,OFFSET(H$131,,-$C222+1),0),),-IFERROR(ISPMT(D2_I/12,$C222-1,D2_T,OFFSET(H$131,,-$C222+1)),)))</f>
        <v>0</v>
      </c>
      <c r="J222" s="548">
        <f ca="1">IF($C222=0,0,IF('Clinic Model'!$P$16="Annuity",-IFERROR(IPMT(D2_I/12,$C222,D2_T,OFFSET(I$131,,-$C222+1),0),),-IFERROR(ISPMT(D2_I/12,$C222-1,D2_T,OFFSET(I$131,,-$C222+1)),)))</f>
        <v>0</v>
      </c>
      <c r="K222" s="548">
        <f ca="1">IF($C222=0,0,IF('Clinic Model'!$P$16="Annuity",-IFERROR(IPMT(D2_I/12,$C222,D2_T,OFFSET(J$131,,-$C222+1),0),),-IFERROR(ISPMT(D2_I/12,$C222-1,D2_T,OFFSET(J$131,,-$C222+1)),)))</f>
        <v>0</v>
      </c>
      <c r="L222" s="548">
        <f ca="1">IF($C222=0,0,IF('Clinic Model'!$P$16="Annuity",-IFERROR(IPMT(D2_I/12,$C222,D2_T,OFFSET(K$131,,-$C222+1),0),),-IFERROR(ISPMT(D2_I/12,$C222-1,D2_T,OFFSET(K$131,,-$C222+1)),)))</f>
        <v>0</v>
      </c>
      <c r="M222" s="548">
        <f ca="1">IF($C222=0,0,IF('Clinic Model'!$P$16="Annuity",-IFERROR(IPMT(D2_I/12,$C222,D2_T,OFFSET(L$131,,-$C222+1),0),),-IFERROR(ISPMT(D2_I/12,$C222-1,D2_T,OFFSET(L$131,,-$C222+1)),)))</f>
        <v>0</v>
      </c>
      <c r="N222" s="548">
        <f ca="1">IF($C222=0,0,IF('Clinic Model'!$P$16="Annuity",-IFERROR(IPMT(D2_I/12,$C222,D2_T,OFFSET(M$131,,-$C222+1),0),),-IFERROR(ISPMT(D2_I/12,$C222-1,D2_T,OFFSET(M$131,,-$C222+1)),)))</f>
        <v>0</v>
      </c>
      <c r="O222" s="548">
        <f ca="1">IF($C222=0,0,IF('Clinic Model'!$P$16="Annuity",-IFERROR(IPMT(D2_I/12,$C222,D2_T,OFFSET(N$131,,-$C222+1),0),),-IFERROR(ISPMT(D2_I/12,$C222-1,D2_T,OFFSET(N$131,,-$C222+1)),)))</f>
        <v>0</v>
      </c>
      <c r="P222" s="548">
        <f ca="1">IF($C222=0,0,IF('Clinic Model'!$P$16="Annuity",-IFERROR(IPMT(D2_I/12,$C222,D2_T,OFFSET(O$131,,-$C222+1),0),),-IFERROR(ISPMT(D2_I/12,$C222-1,D2_T,OFFSET(O$131,,-$C222+1)),)))</f>
        <v>0</v>
      </c>
      <c r="Q222" s="548">
        <f ca="1">IF($C222=0,0,IF('Clinic Model'!$P$16="Annuity",-IFERROR(IPMT(D2_I/12,$C222,D2_T,OFFSET(P$131,,-$C222+1),0),),-IFERROR(ISPMT(D2_I/12,$C222-1,D2_T,OFFSET(P$131,,-$C222+1)),)))</f>
        <v>0</v>
      </c>
      <c r="R222" s="548">
        <f ca="1">IF($C222=0,0,IF('Clinic Model'!$P$16="Annuity",-IFERROR(IPMT(D2_I/12,$C222,D2_T,OFFSET(Q$131,,-$C222+1),0),),-IFERROR(ISPMT(D2_I/12,$C222-1,D2_T,OFFSET(Q$131,,-$C222+1)),)))</f>
        <v>0</v>
      </c>
      <c r="S222" s="548">
        <f ca="1">IF($C222=0,0,IF('Clinic Model'!$P$16="Annuity",-IFERROR(IPMT(D2_I/12,$C222,D2_T,OFFSET(R$131,,-$C222+1),0),),-IFERROR(ISPMT(D2_I/12,$C222-1,D2_T,OFFSET(R$131,,-$C222+1)),)))</f>
        <v>0</v>
      </c>
      <c r="T222" s="548">
        <f ca="1">IF($C222=0,0,IF('Clinic Model'!$P$16="Annuity",-IFERROR(IPMT(D2_I/12,$C222,D2_T,OFFSET(S$131,,-$C222+1),0),),-IFERROR(ISPMT(D2_I/12,$C222-1,D2_T,OFFSET(S$131,,-$C222+1)),)))</f>
        <v>0</v>
      </c>
      <c r="U222" s="548">
        <f ca="1">IF($C222=0,0,IF('Clinic Model'!$P$16="Annuity",-IFERROR(IPMT(D2_I/12,$C222,D2_T,OFFSET(T$131,,-$C222+1),0),),-IFERROR(ISPMT(D2_I/12,$C222-1,D2_T,OFFSET(T$131,,-$C222+1)),)))</f>
        <v>0</v>
      </c>
      <c r="V222" s="548">
        <f ca="1">IF($C222=0,0,IF('Clinic Model'!$P$16="Annuity",-IFERROR(IPMT(D2_I/12,$C222,D2_T,OFFSET(U$131,,-$C222+1),0),),-IFERROR(ISPMT(D2_I/12,$C222-1,D2_T,OFFSET(U$131,,-$C222+1)),)))</f>
        <v>0</v>
      </c>
      <c r="W222" s="548">
        <f ca="1">IF($C222=0,0,IF('Clinic Model'!$P$16="Annuity",-IFERROR(IPMT(D2_I/12,$C222,D2_T,OFFSET(V$131,,-$C222+1),0),),-IFERROR(ISPMT(D2_I/12,$C222-1,D2_T,OFFSET(V$131,,-$C222+1)),)))</f>
        <v>0</v>
      </c>
      <c r="X222" s="548">
        <f ca="1">IF($C222=0,0,IF('Clinic Model'!$P$16="Annuity",-IFERROR(IPMT(D2_I/12,$C222,D2_T,OFFSET(W$131,,-$C222+1),0),),-IFERROR(ISPMT(D2_I/12,$C222-1,D2_T,OFFSET(W$131,,-$C222+1)),)))</f>
        <v>0</v>
      </c>
      <c r="Y222" s="548">
        <f ca="1">IF($C222=0,0,IF('Clinic Model'!$P$16="Annuity",-IFERROR(IPMT(D2_I/12,$C222,D2_T,OFFSET(X$131,,-$C222+1),0),),-IFERROR(ISPMT(D2_I/12,$C222-1,D2_T,OFFSET(X$131,,-$C222+1)),)))</f>
        <v>0</v>
      </c>
      <c r="Z222" s="548">
        <f ca="1">IF($C222=0,0,IF('Clinic Model'!$P$16="Annuity",-IFERROR(IPMT(D2_I/12,$C222,D2_T,OFFSET(Y$131,,-$C222+1),0),),-IFERROR(ISPMT(D2_I/12,$C222-1,D2_T,OFFSET(Y$131,,-$C222+1)),)))</f>
        <v>0</v>
      </c>
      <c r="AA222" s="548">
        <f ca="1">IF($C222=0,0,IF('Clinic Model'!$P$16="Annuity",-IFERROR(IPMT(D2_I/12,$C222,D2_T,OFFSET(Z$131,,-$C222+1),0),),-IFERROR(ISPMT(D2_I/12,$C222-1,D2_T,OFFSET(Z$131,,-$C222+1)),)))</f>
        <v>0</v>
      </c>
      <c r="AB222" s="548">
        <f ca="1">IF($C222=0,0,IF('Clinic Model'!$P$16="Annuity",-IFERROR(IPMT(D2_I/12,$C222,D2_T,OFFSET(AA$131,,-$C222+1),0),),-IFERROR(ISPMT(D2_I/12,$C222-1,D2_T,OFFSET(AA$131,,-$C222+1)),)))</f>
        <v>0</v>
      </c>
      <c r="AC222" s="548">
        <f ca="1">IF($C222=0,0,IF('Clinic Model'!$P$16="Annuity",-IFERROR(IPMT(D2_I/12,$C222,D2_T,OFFSET(AB$131,,-$C222+1),0),),-IFERROR(ISPMT(D2_I/12,$C222-1,D2_T,OFFSET(AB$131,,-$C222+1)),)))</f>
        <v>0</v>
      </c>
      <c r="AD222" s="548">
        <f ca="1">IF($C222=0,0,IF('Clinic Model'!$P$16="Annuity",-IFERROR(IPMT(D2_I/12,$C222,D2_T,OFFSET(AC$131,,-$C222+1),0),),-IFERROR(ISPMT(D2_I/12,$C222-1,D2_T,OFFSET(AC$131,,-$C222+1)),)))</f>
        <v>0</v>
      </c>
      <c r="AE222" s="548">
        <f ca="1">IF($C222=0,0,IF('Clinic Model'!$P$16="Annuity",-IFERROR(IPMT(D2_I/12,$C222,D2_T,OFFSET(AD$131,,-$C222+1),0),),-IFERROR(ISPMT(D2_I/12,$C222-1,D2_T,OFFSET(AD$131,,-$C222+1)),)))</f>
        <v>0</v>
      </c>
      <c r="AF222" s="548">
        <f ca="1">IF($C222=0,0,IF('Clinic Model'!$P$16="Annuity",-IFERROR(IPMT(D2_I/12,$C222,D2_T,OFFSET(AE$131,,-$C222+1),0),),-IFERROR(ISPMT(D2_I/12,$C222-1,D2_T,OFFSET(AE$131,,-$C222+1)),)))</f>
        <v>0</v>
      </c>
      <c r="AG222" s="548">
        <f ca="1">IF($C222=0,0,IF('Clinic Model'!$P$16="Annuity",-IFERROR(IPMT(D2_I/12,$C222,D2_T,OFFSET(AF$131,,-$C222+1),0),),-IFERROR(ISPMT(D2_I/12,$C222-1,D2_T,OFFSET(AF$131,,-$C222+1)),)))</f>
        <v>0</v>
      </c>
      <c r="AH222" s="548">
        <f ca="1">IF($C222=0,0,IF('Clinic Model'!$P$16="Annuity",-IFERROR(IPMT(D2_I/12,$C222,D2_T,OFFSET(AG$131,,-$C222+1),0),),-IFERROR(ISPMT(D2_I/12,$C222-1,D2_T,OFFSET(AG$131,,-$C222+1)),)))</f>
        <v>0</v>
      </c>
      <c r="AI222" s="548">
        <f ca="1">IF($C222=0,0,IF('Clinic Model'!$P$16="Annuity",-IFERROR(IPMT(D2_I/12,$C222,D2_T,OFFSET(AH$131,,-$C222+1),0),),-IFERROR(ISPMT(D2_I/12,$C222-1,D2_T,OFFSET(AH$131,,-$C222+1)),)))</f>
        <v>0</v>
      </c>
      <c r="AJ222" s="548">
        <f ca="1">IF($C222=0,0,IF('Clinic Model'!$P$16="Annuity",-IFERROR(IPMT(D2_I/12,$C222,D2_T,OFFSET(AI$131,,-$C222+1),0),),-IFERROR(ISPMT(D2_I/12,$C222-1,D2_T,OFFSET(AI$131,,-$C222+1)),)))</f>
        <v>0</v>
      </c>
      <c r="AK222" s="548">
        <f ca="1">IF($C222=0,0,IF('Clinic Model'!$P$16="Annuity",-IFERROR(IPMT(D2_I/12,$C222,D2_T,OFFSET(AJ$131,,-$C222+1),0),),-IFERROR(ISPMT(D2_I/12,$C222-1,D2_T,OFFSET(AJ$131,,-$C222+1)),)))</f>
        <v>0</v>
      </c>
      <c r="AL222" s="548">
        <f ca="1">IF($C222=0,0,IF('Clinic Model'!$P$16="Annuity",-IFERROR(IPMT(D2_I/12,$C222,D2_T,OFFSET(AK$131,,-$C222+1),0),),-IFERROR(ISPMT(D2_I/12,$C222-1,D2_T,OFFSET(AK$131,,-$C222+1)),)))</f>
        <v>0</v>
      </c>
      <c r="AM222" s="548">
        <f ca="1">IF($C222=0,0,IF('Clinic Model'!$P$16="Annuity",-IFERROR(IPMT(D2_I/12,$C222,D2_T,OFFSET(AL$131,,-$C222+1),0),),-IFERROR(ISPMT(D2_I/12,$C222-1,D2_T,OFFSET(AL$131,,-$C222+1)),)))</f>
        <v>0</v>
      </c>
      <c r="AN222" s="548">
        <f ca="1">IF($C222=0,0,IF('Clinic Model'!$P$16="Annuity",-IFERROR(IPMT(D2_I/12,$C222,D2_T,OFFSET(AM$131,,-$C222+1),0),),-IFERROR(ISPMT(D2_I/12,$C222-1,D2_T,OFFSET(AM$131,,-$C222+1)),)))</f>
        <v>0</v>
      </c>
      <c r="AO222" s="548">
        <f ca="1">IF($C222=0,0,IF('Clinic Model'!$P$16="Annuity",-IFERROR(IPMT(D2_I/12,$C222,D2_T,OFFSET(AN$131,,-$C222+1),0),),-IFERROR(ISPMT(D2_I/12,$C222-1,D2_T,OFFSET(AN$131,,-$C222+1)),)))</f>
        <v>0</v>
      </c>
      <c r="AP222" s="548">
        <f ca="1">IF($C222=0,0,IF('Clinic Model'!$P$16="Annuity",-IFERROR(IPMT(D2_I/12,$C222,D2_T,OFFSET(AO$131,,-$C222+1),0),),-IFERROR(ISPMT(D2_I/12,$C222-1,D2_T,OFFSET(AO$131,,-$C222+1)),)))</f>
        <v>0</v>
      </c>
      <c r="AQ222" s="548">
        <f ca="1">IF($C222=0,0,IF('Clinic Model'!$P$16="Annuity",-IFERROR(IPMT(D2_I/12,$C222,D2_T,OFFSET(AP$131,,-$C222+1),0),),-IFERROR(ISPMT(D2_I/12,$C222-1,D2_T,OFFSET(AP$131,,-$C222+1)),)))</f>
        <v>0</v>
      </c>
      <c r="AR222" s="548">
        <f ca="1">IF($C222=0,0,IF('Clinic Model'!$P$16="Annuity",-IFERROR(IPMT(D2_I/12,$C222,D2_T,OFFSET(AQ$131,,-$C222+1),0),),-IFERROR(ISPMT(D2_I/12,$C222-1,D2_T,OFFSET(AQ$131,,-$C222+1)),)))</f>
        <v>0</v>
      </c>
      <c r="AS222" s="548">
        <f ca="1">IF($C222=0,0,IF('Clinic Model'!$P$16="Annuity",-IFERROR(IPMT(D2_I/12,$C222,D2_T,OFFSET(AR$131,,-$C222+1),0),),-IFERROR(ISPMT(D2_I/12,$C222-1,D2_T,OFFSET(AR$131,,-$C222+1)),)))</f>
        <v>0</v>
      </c>
      <c r="AT222" s="548">
        <f ca="1">IF($C222=0,0,IF('Clinic Model'!$P$16="Annuity",-IFERROR(IPMT(D2_I/12,$C222,D2_T,OFFSET(AS$131,,-$C222+1),0),),-IFERROR(ISPMT(D2_I/12,$C222-1,D2_T,OFFSET(AS$131,,-$C222+1)),)))</f>
        <v>0</v>
      </c>
      <c r="AU222" s="548">
        <f ca="1">IF($C222=0,0,IF('Clinic Model'!$P$16="Annuity",-IFERROR(IPMT(D2_I/12,$C222,D2_T,OFFSET(AT$131,,-$C222+1),0),),-IFERROR(ISPMT(D2_I/12,$C222-1,D2_T,OFFSET(AT$131,,-$C222+1)),)))</f>
        <v>0</v>
      </c>
      <c r="AV222" s="548">
        <f ca="1">IF($C222=0,0,IF('Clinic Model'!$P$16="Annuity",-IFERROR(IPMT(D2_I/12,$C222,D2_T,OFFSET(AU$131,,-$C222+1),0),),-IFERROR(ISPMT(D2_I/12,$C222-1,D2_T,OFFSET(AU$131,,-$C222+1)),)))</f>
        <v>0</v>
      </c>
      <c r="AW222" s="548">
        <f ca="1">IF($C222=0,0,IF('Clinic Model'!$P$16="Annuity",-IFERROR(IPMT(D2_I/12,$C222,D2_T,OFFSET(AV$131,,-$C222+1),0),),-IFERROR(ISPMT(D2_I/12,$C222-1,D2_T,OFFSET(AV$131,,-$C222+1)),)))</f>
        <v>0</v>
      </c>
      <c r="AX222" s="548">
        <f ca="1">IF($C222=0,0,IF('Clinic Model'!$P$16="Annuity",-IFERROR(IPMT(D2_I/12,$C222,D2_T,OFFSET(AW$131,,-$C222+1),0),),-IFERROR(ISPMT(D2_I/12,$C222-1,D2_T,OFFSET(AW$131,,-$C222+1)),)))</f>
        <v>0</v>
      </c>
      <c r="AY222" s="548">
        <f ca="1">IF($C222=0,0,IF('Clinic Model'!$P$16="Annuity",-IFERROR(IPMT(D2_I/12,$C222,D2_T,OFFSET(AX$131,,-$C222+1),0),),-IFERROR(ISPMT(D2_I/12,$C222-1,D2_T,OFFSET(AX$131,,-$C222+1)),)))</f>
        <v>0</v>
      </c>
      <c r="AZ222" s="548">
        <f ca="1">IF($C222=0,0,IF('Clinic Model'!$P$16="Annuity",-IFERROR(IPMT(D2_I/12,$C222,D2_T,OFFSET(AY$131,,-$C222+1),0),),-IFERROR(ISPMT(D2_I/12,$C222-1,D2_T,OFFSET(AY$131,,-$C222+1)),)))</f>
        <v>0</v>
      </c>
      <c r="BA222" s="548">
        <f ca="1">IF($C222=0,0,IF('Clinic Model'!$P$16="Annuity",-IFERROR(IPMT(D2_I/12,$C222,D2_T,OFFSET(AZ$131,,-$C222+1),0),),-IFERROR(ISPMT(D2_I/12,$C222-1,D2_T,OFFSET(AZ$131,,-$C222+1)),)))</f>
        <v>0</v>
      </c>
      <c r="BB222" s="548">
        <f ca="1">IF($C222=0,0,IF('Clinic Model'!$P$16="Annuity",-IFERROR(IPMT(D2_I/12,$C222,D2_T,OFFSET(BA$131,,-$C222+1),0),),-IFERROR(ISPMT(D2_I/12,$C222-1,D2_T,OFFSET(BA$131,,-$C222+1)),)))</f>
        <v>0</v>
      </c>
      <c r="BC222" s="548">
        <f ca="1">IF($C222=0,0,IF('Clinic Model'!$P$16="Annuity",-IFERROR(IPMT(D2_I/12,$C222,D2_T,OFFSET(BB$131,,-$C222+1),0),),-IFERROR(ISPMT(D2_I/12,$C222-1,D2_T,OFFSET(BB$131,,-$C222+1)),)))</f>
        <v>0</v>
      </c>
      <c r="BD222" s="548">
        <f ca="1">IF($C222=0,0,IF('Clinic Model'!$P$16="Annuity",-IFERROR(IPMT(D2_I/12,$C222,D2_T,OFFSET(BC$131,,-$C222+1),0),),-IFERROR(ISPMT(D2_I/12,$C222-1,D2_T,OFFSET(BC$131,,-$C222+1)),)))</f>
        <v>0</v>
      </c>
      <c r="BE222" s="548">
        <f ca="1">IF($C222=0,0,IF('Clinic Model'!$P$16="Annuity",-IFERROR(IPMT(D2_I/12,$C222,D2_T,OFFSET(BD$131,,-$C222+1),0),),-IFERROR(ISPMT(D2_I/12,$C222-1,D2_T,OFFSET(BD$131,,-$C222+1)),)))</f>
        <v>0</v>
      </c>
      <c r="BF222" s="548">
        <f ca="1">IF($C222=0,0,IF('Clinic Model'!$P$16="Annuity",-IFERROR(IPMT(D2_I/12,$C222,D2_T,OFFSET(BE$131,,-$C222+1),0),),-IFERROR(ISPMT(D2_I/12,$C222-1,D2_T,OFFSET(BE$131,,-$C222+1)),)))</f>
        <v>0</v>
      </c>
      <c r="BG222" s="548">
        <f ca="1">IF($C222=0,0,IF('Clinic Model'!$P$16="Annuity",-IFERROR(IPMT(D2_I/12,$C222,D2_T,OFFSET(BF$131,,-$C222+1),0),),-IFERROR(ISPMT(D2_I/12,$C222-1,D2_T,OFFSET(BF$131,,-$C222+1)),)))</f>
        <v>0</v>
      </c>
      <c r="BH222" s="548">
        <f ca="1">IF($C222=0,0,IF('Clinic Model'!$P$16="Annuity",-IFERROR(IPMT(D2_I/12,$C222,D2_T,OFFSET(BG$131,,-$C222+1),0),),-IFERROR(ISPMT(D2_I/12,$C222-1,D2_T,OFFSET(BG$131,,-$C222+1)),)))</f>
        <v>0</v>
      </c>
      <c r="BI222" s="548">
        <f ca="1">IF($C222=0,0,IF('Clinic Model'!$P$16="Annuity",-IFERROR(IPMT(D2_I/12,$C222,D2_T,OFFSET(BH$131,,-$C222+1),0),),-IFERROR(ISPMT(D2_I/12,$C222-1,D2_T,OFFSET(BH$131,,-$C222+1)),)))</f>
        <v>0</v>
      </c>
      <c r="BJ222" s="548">
        <f ca="1">IF($C222=0,0,IF('Clinic Model'!$P$16="Annuity",-IFERROR(IPMT(D2_I/12,$C222,D2_T,OFFSET(BI$131,,-$C222+1),0),),-IFERROR(ISPMT(D2_I/12,$C222-1,D2_T,OFFSET(BI$131,,-$C222+1)),)))</f>
        <v>0</v>
      </c>
      <c r="BK222" s="548">
        <f ca="1">IF($C222=0,0,IF('Clinic Model'!$P$16="Annuity",-IFERROR(IPMT(D2_I/12,$C222,D2_T,OFFSET(BJ$131,,-$C222+1),0),),-IFERROR(ISPMT(D2_I/12,$C222-1,D2_T,OFFSET(BJ$131,,-$C222+1)),)))</f>
        <v>0</v>
      </c>
      <c r="BL222" s="548">
        <f ca="1">IF($C222=0,0,IF('Clinic Model'!$P$16="Annuity",-IFERROR(IPMT(D2_I/12,$C222,D2_T,OFFSET(BK$131,,-$C222+1),0),),-IFERROR(ISPMT(D2_I/12,$C222-1,D2_T,OFFSET(BK$131,,-$C222+1)),)))</f>
        <v>0</v>
      </c>
    </row>
    <row r="223" spans="1:64" ht="10.5" hidden="1" customHeight="1" outlineLevel="1" x14ac:dyDescent="0.3">
      <c r="A223" s="105"/>
      <c r="B223" s="504"/>
      <c r="C223" s="105">
        <f t="shared" si="16"/>
        <v>0</v>
      </c>
      <c r="E223" s="548">
        <f ca="1">IF($C223=0,0,IF('Clinic Model'!$P$16="Annuity",-IFERROR(IPMT(D2_I/12,$C223,D2_T,OFFSET(D$131,,-$C223+1),0),),-IFERROR(ISPMT(D2_I/12,$C223-1,D2_T,OFFSET(D$131,,-$C223+1)),)))</f>
        <v>0</v>
      </c>
      <c r="F223" s="548">
        <f ca="1">IF($C223=0,0,IF('Clinic Model'!$P$16="Annuity",-IFERROR(IPMT(D2_I/12,$C223,D2_T,OFFSET(E$131,,-$C223+1),0),),-IFERROR(ISPMT(D2_I/12,$C223-1,D2_T,OFFSET(E$131,,-$C223+1)),)))</f>
        <v>0</v>
      </c>
      <c r="G223" s="548">
        <f ca="1">IF($C223=0,0,IF('Clinic Model'!$P$16="Annuity",-IFERROR(IPMT(D2_I/12,$C223,D2_T,OFFSET(F$131,,-$C223+1),0),),-IFERROR(ISPMT(D2_I/12,$C223-1,D2_T,OFFSET(F$131,,-$C223+1)),)))</f>
        <v>0</v>
      </c>
      <c r="H223" s="548">
        <f ca="1">IF($C223=0,0,IF('Clinic Model'!$P$16="Annuity",-IFERROR(IPMT(D2_I/12,$C223,D2_T,OFFSET(G$131,,-$C223+1),0),),-IFERROR(ISPMT(D2_I/12,$C223-1,D2_T,OFFSET(G$131,,-$C223+1)),)))</f>
        <v>0</v>
      </c>
      <c r="I223" s="548">
        <f ca="1">IF($C223=0,0,IF('Clinic Model'!$P$16="Annuity",-IFERROR(IPMT(D2_I/12,$C223,D2_T,OFFSET(H$131,,-$C223+1),0),),-IFERROR(ISPMT(D2_I/12,$C223-1,D2_T,OFFSET(H$131,,-$C223+1)),)))</f>
        <v>0</v>
      </c>
      <c r="J223" s="548">
        <f ca="1">IF($C223=0,0,IF('Clinic Model'!$P$16="Annuity",-IFERROR(IPMT(D2_I/12,$C223,D2_T,OFFSET(I$131,,-$C223+1),0),),-IFERROR(ISPMT(D2_I/12,$C223-1,D2_T,OFFSET(I$131,,-$C223+1)),)))</f>
        <v>0</v>
      </c>
      <c r="K223" s="548">
        <f ca="1">IF($C223=0,0,IF('Clinic Model'!$P$16="Annuity",-IFERROR(IPMT(D2_I/12,$C223,D2_T,OFFSET(J$131,,-$C223+1),0),),-IFERROR(ISPMT(D2_I/12,$C223-1,D2_T,OFFSET(J$131,,-$C223+1)),)))</f>
        <v>0</v>
      </c>
      <c r="L223" s="548">
        <f ca="1">IF($C223=0,0,IF('Clinic Model'!$P$16="Annuity",-IFERROR(IPMT(D2_I/12,$C223,D2_T,OFFSET(K$131,,-$C223+1),0),),-IFERROR(ISPMT(D2_I/12,$C223-1,D2_T,OFFSET(K$131,,-$C223+1)),)))</f>
        <v>0</v>
      </c>
      <c r="M223" s="548">
        <f ca="1">IF($C223=0,0,IF('Clinic Model'!$P$16="Annuity",-IFERROR(IPMT(D2_I/12,$C223,D2_T,OFFSET(L$131,,-$C223+1),0),),-IFERROR(ISPMT(D2_I/12,$C223-1,D2_T,OFFSET(L$131,,-$C223+1)),)))</f>
        <v>0</v>
      </c>
      <c r="N223" s="548">
        <f ca="1">IF($C223=0,0,IF('Clinic Model'!$P$16="Annuity",-IFERROR(IPMT(D2_I/12,$C223,D2_T,OFFSET(M$131,,-$C223+1),0),),-IFERROR(ISPMT(D2_I/12,$C223-1,D2_T,OFFSET(M$131,,-$C223+1)),)))</f>
        <v>0</v>
      </c>
      <c r="O223" s="548">
        <f ca="1">IF($C223=0,0,IF('Clinic Model'!$P$16="Annuity",-IFERROR(IPMT(D2_I/12,$C223,D2_T,OFFSET(N$131,,-$C223+1),0),),-IFERROR(ISPMT(D2_I/12,$C223-1,D2_T,OFFSET(N$131,,-$C223+1)),)))</f>
        <v>0</v>
      </c>
      <c r="P223" s="548">
        <f ca="1">IF($C223=0,0,IF('Clinic Model'!$P$16="Annuity",-IFERROR(IPMT(D2_I/12,$C223,D2_T,OFFSET(O$131,,-$C223+1),0),),-IFERROR(ISPMT(D2_I/12,$C223-1,D2_T,OFFSET(O$131,,-$C223+1)),)))</f>
        <v>0</v>
      </c>
      <c r="Q223" s="548">
        <f ca="1">IF($C223=0,0,IF('Clinic Model'!$P$16="Annuity",-IFERROR(IPMT(D2_I/12,$C223,D2_T,OFFSET(P$131,,-$C223+1),0),),-IFERROR(ISPMT(D2_I/12,$C223-1,D2_T,OFFSET(P$131,,-$C223+1)),)))</f>
        <v>0</v>
      </c>
      <c r="R223" s="548">
        <f ca="1">IF($C223=0,0,IF('Clinic Model'!$P$16="Annuity",-IFERROR(IPMT(D2_I/12,$C223,D2_T,OFFSET(Q$131,,-$C223+1),0),),-IFERROR(ISPMT(D2_I/12,$C223-1,D2_T,OFFSET(Q$131,,-$C223+1)),)))</f>
        <v>0</v>
      </c>
      <c r="S223" s="548">
        <f ca="1">IF($C223=0,0,IF('Clinic Model'!$P$16="Annuity",-IFERROR(IPMT(D2_I/12,$C223,D2_T,OFFSET(R$131,,-$C223+1),0),),-IFERROR(ISPMT(D2_I/12,$C223-1,D2_T,OFFSET(R$131,,-$C223+1)),)))</f>
        <v>0</v>
      </c>
      <c r="T223" s="548">
        <f ca="1">IF($C223=0,0,IF('Clinic Model'!$P$16="Annuity",-IFERROR(IPMT(D2_I/12,$C223,D2_T,OFFSET(S$131,,-$C223+1),0),),-IFERROR(ISPMT(D2_I/12,$C223-1,D2_T,OFFSET(S$131,,-$C223+1)),)))</f>
        <v>0</v>
      </c>
      <c r="U223" s="548">
        <f ca="1">IF($C223=0,0,IF('Clinic Model'!$P$16="Annuity",-IFERROR(IPMT(D2_I/12,$C223,D2_T,OFFSET(T$131,,-$C223+1),0),),-IFERROR(ISPMT(D2_I/12,$C223-1,D2_T,OFFSET(T$131,,-$C223+1)),)))</f>
        <v>0</v>
      </c>
      <c r="V223" s="548">
        <f ca="1">IF($C223=0,0,IF('Clinic Model'!$P$16="Annuity",-IFERROR(IPMT(D2_I/12,$C223,D2_T,OFFSET(U$131,,-$C223+1),0),),-IFERROR(ISPMT(D2_I/12,$C223-1,D2_T,OFFSET(U$131,,-$C223+1)),)))</f>
        <v>0</v>
      </c>
      <c r="W223" s="548">
        <f ca="1">IF($C223=0,0,IF('Clinic Model'!$P$16="Annuity",-IFERROR(IPMT(D2_I/12,$C223,D2_T,OFFSET(V$131,,-$C223+1),0),),-IFERROR(ISPMT(D2_I/12,$C223-1,D2_T,OFFSET(V$131,,-$C223+1)),)))</f>
        <v>0</v>
      </c>
      <c r="X223" s="548">
        <f ca="1">IF($C223=0,0,IF('Clinic Model'!$P$16="Annuity",-IFERROR(IPMT(D2_I/12,$C223,D2_T,OFFSET(W$131,,-$C223+1),0),),-IFERROR(ISPMT(D2_I/12,$C223-1,D2_T,OFFSET(W$131,,-$C223+1)),)))</f>
        <v>0</v>
      </c>
      <c r="Y223" s="548">
        <f ca="1">IF($C223=0,0,IF('Clinic Model'!$P$16="Annuity",-IFERROR(IPMT(D2_I/12,$C223,D2_T,OFFSET(X$131,,-$C223+1),0),),-IFERROR(ISPMT(D2_I/12,$C223-1,D2_T,OFFSET(X$131,,-$C223+1)),)))</f>
        <v>0</v>
      </c>
      <c r="Z223" s="548">
        <f ca="1">IF($C223=0,0,IF('Clinic Model'!$P$16="Annuity",-IFERROR(IPMT(D2_I/12,$C223,D2_T,OFFSET(Y$131,,-$C223+1),0),),-IFERROR(ISPMT(D2_I/12,$C223-1,D2_T,OFFSET(Y$131,,-$C223+1)),)))</f>
        <v>0</v>
      </c>
      <c r="AA223" s="548">
        <f ca="1">IF($C223=0,0,IF('Clinic Model'!$P$16="Annuity",-IFERROR(IPMT(D2_I/12,$C223,D2_T,OFFSET(Z$131,,-$C223+1),0),),-IFERROR(ISPMT(D2_I/12,$C223-1,D2_T,OFFSET(Z$131,,-$C223+1)),)))</f>
        <v>0</v>
      </c>
      <c r="AB223" s="548">
        <f ca="1">IF($C223=0,0,IF('Clinic Model'!$P$16="Annuity",-IFERROR(IPMT(D2_I/12,$C223,D2_T,OFFSET(AA$131,,-$C223+1),0),),-IFERROR(ISPMT(D2_I/12,$C223-1,D2_T,OFFSET(AA$131,,-$C223+1)),)))</f>
        <v>0</v>
      </c>
      <c r="AC223" s="548">
        <f ca="1">IF($C223=0,0,IF('Clinic Model'!$P$16="Annuity",-IFERROR(IPMT(D2_I/12,$C223,D2_T,OFFSET(AB$131,,-$C223+1),0),),-IFERROR(ISPMT(D2_I/12,$C223-1,D2_T,OFFSET(AB$131,,-$C223+1)),)))</f>
        <v>0</v>
      </c>
      <c r="AD223" s="548">
        <f ca="1">IF($C223=0,0,IF('Clinic Model'!$P$16="Annuity",-IFERROR(IPMT(D2_I/12,$C223,D2_T,OFFSET(AC$131,,-$C223+1),0),),-IFERROR(ISPMT(D2_I/12,$C223-1,D2_T,OFFSET(AC$131,,-$C223+1)),)))</f>
        <v>0</v>
      </c>
      <c r="AE223" s="548">
        <f ca="1">IF($C223=0,0,IF('Clinic Model'!$P$16="Annuity",-IFERROR(IPMT(D2_I/12,$C223,D2_T,OFFSET(AD$131,,-$C223+1),0),),-IFERROR(ISPMT(D2_I/12,$C223-1,D2_T,OFFSET(AD$131,,-$C223+1)),)))</f>
        <v>0</v>
      </c>
      <c r="AF223" s="548">
        <f ca="1">IF($C223=0,0,IF('Clinic Model'!$P$16="Annuity",-IFERROR(IPMT(D2_I/12,$C223,D2_T,OFFSET(AE$131,,-$C223+1),0),),-IFERROR(ISPMT(D2_I/12,$C223-1,D2_T,OFFSET(AE$131,,-$C223+1)),)))</f>
        <v>0</v>
      </c>
      <c r="AG223" s="548">
        <f ca="1">IF($C223=0,0,IF('Clinic Model'!$P$16="Annuity",-IFERROR(IPMT(D2_I/12,$C223,D2_T,OFFSET(AF$131,,-$C223+1),0),),-IFERROR(ISPMT(D2_I/12,$C223-1,D2_T,OFFSET(AF$131,,-$C223+1)),)))</f>
        <v>0</v>
      </c>
      <c r="AH223" s="548">
        <f ca="1">IF($C223=0,0,IF('Clinic Model'!$P$16="Annuity",-IFERROR(IPMT(D2_I/12,$C223,D2_T,OFFSET(AG$131,,-$C223+1),0),),-IFERROR(ISPMT(D2_I/12,$C223-1,D2_T,OFFSET(AG$131,,-$C223+1)),)))</f>
        <v>0</v>
      </c>
      <c r="AI223" s="548">
        <f ca="1">IF($C223=0,0,IF('Clinic Model'!$P$16="Annuity",-IFERROR(IPMT(D2_I/12,$C223,D2_T,OFFSET(AH$131,,-$C223+1),0),),-IFERROR(ISPMT(D2_I/12,$C223-1,D2_T,OFFSET(AH$131,,-$C223+1)),)))</f>
        <v>0</v>
      </c>
      <c r="AJ223" s="548">
        <f ca="1">IF($C223=0,0,IF('Clinic Model'!$P$16="Annuity",-IFERROR(IPMT(D2_I/12,$C223,D2_T,OFFSET(AI$131,,-$C223+1),0),),-IFERROR(ISPMT(D2_I/12,$C223-1,D2_T,OFFSET(AI$131,,-$C223+1)),)))</f>
        <v>0</v>
      </c>
      <c r="AK223" s="548">
        <f ca="1">IF($C223=0,0,IF('Clinic Model'!$P$16="Annuity",-IFERROR(IPMT(D2_I/12,$C223,D2_T,OFFSET(AJ$131,,-$C223+1),0),),-IFERROR(ISPMT(D2_I/12,$C223-1,D2_T,OFFSET(AJ$131,,-$C223+1)),)))</f>
        <v>0</v>
      </c>
      <c r="AL223" s="548">
        <f ca="1">IF($C223=0,0,IF('Clinic Model'!$P$16="Annuity",-IFERROR(IPMT(D2_I/12,$C223,D2_T,OFFSET(AK$131,,-$C223+1),0),),-IFERROR(ISPMT(D2_I/12,$C223-1,D2_T,OFFSET(AK$131,,-$C223+1)),)))</f>
        <v>0</v>
      </c>
      <c r="AM223" s="548">
        <f ca="1">IF($C223=0,0,IF('Clinic Model'!$P$16="Annuity",-IFERROR(IPMT(D2_I/12,$C223,D2_T,OFFSET(AL$131,,-$C223+1),0),),-IFERROR(ISPMT(D2_I/12,$C223-1,D2_T,OFFSET(AL$131,,-$C223+1)),)))</f>
        <v>0</v>
      </c>
      <c r="AN223" s="548">
        <f ca="1">IF($C223=0,0,IF('Clinic Model'!$P$16="Annuity",-IFERROR(IPMT(D2_I/12,$C223,D2_T,OFFSET(AM$131,,-$C223+1),0),),-IFERROR(ISPMT(D2_I/12,$C223-1,D2_T,OFFSET(AM$131,,-$C223+1)),)))</f>
        <v>0</v>
      </c>
      <c r="AO223" s="548">
        <f ca="1">IF($C223=0,0,IF('Clinic Model'!$P$16="Annuity",-IFERROR(IPMT(D2_I/12,$C223,D2_T,OFFSET(AN$131,,-$C223+1),0),),-IFERROR(ISPMT(D2_I/12,$C223-1,D2_T,OFFSET(AN$131,,-$C223+1)),)))</f>
        <v>0</v>
      </c>
      <c r="AP223" s="548">
        <f ca="1">IF($C223=0,0,IF('Clinic Model'!$P$16="Annuity",-IFERROR(IPMT(D2_I/12,$C223,D2_T,OFFSET(AO$131,,-$C223+1),0),),-IFERROR(ISPMT(D2_I/12,$C223-1,D2_T,OFFSET(AO$131,,-$C223+1)),)))</f>
        <v>0</v>
      </c>
      <c r="AQ223" s="548">
        <f ca="1">IF($C223=0,0,IF('Clinic Model'!$P$16="Annuity",-IFERROR(IPMT(D2_I/12,$C223,D2_T,OFFSET(AP$131,,-$C223+1),0),),-IFERROR(ISPMT(D2_I/12,$C223-1,D2_T,OFFSET(AP$131,,-$C223+1)),)))</f>
        <v>0</v>
      </c>
      <c r="AR223" s="548">
        <f ca="1">IF($C223=0,0,IF('Clinic Model'!$P$16="Annuity",-IFERROR(IPMT(D2_I/12,$C223,D2_T,OFFSET(AQ$131,,-$C223+1),0),),-IFERROR(ISPMT(D2_I/12,$C223-1,D2_T,OFFSET(AQ$131,,-$C223+1)),)))</f>
        <v>0</v>
      </c>
      <c r="AS223" s="548">
        <f ca="1">IF($C223=0,0,IF('Clinic Model'!$P$16="Annuity",-IFERROR(IPMT(D2_I/12,$C223,D2_T,OFFSET(AR$131,,-$C223+1),0),),-IFERROR(ISPMT(D2_I/12,$C223-1,D2_T,OFFSET(AR$131,,-$C223+1)),)))</f>
        <v>0</v>
      </c>
      <c r="AT223" s="548">
        <f ca="1">IF($C223=0,0,IF('Clinic Model'!$P$16="Annuity",-IFERROR(IPMT(D2_I/12,$C223,D2_T,OFFSET(AS$131,,-$C223+1),0),),-IFERROR(ISPMT(D2_I/12,$C223-1,D2_T,OFFSET(AS$131,,-$C223+1)),)))</f>
        <v>0</v>
      </c>
      <c r="AU223" s="548">
        <f ca="1">IF($C223=0,0,IF('Clinic Model'!$P$16="Annuity",-IFERROR(IPMT(D2_I/12,$C223,D2_T,OFFSET(AT$131,,-$C223+1),0),),-IFERROR(ISPMT(D2_I/12,$C223-1,D2_T,OFFSET(AT$131,,-$C223+1)),)))</f>
        <v>0</v>
      </c>
      <c r="AV223" s="548">
        <f ca="1">IF($C223=0,0,IF('Clinic Model'!$P$16="Annuity",-IFERROR(IPMT(D2_I/12,$C223,D2_T,OFFSET(AU$131,,-$C223+1),0),),-IFERROR(ISPMT(D2_I/12,$C223-1,D2_T,OFFSET(AU$131,,-$C223+1)),)))</f>
        <v>0</v>
      </c>
      <c r="AW223" s="548">
        <f ca="1">IF($C223=0,0,IF('Clinic Model'!$P$16="Annuity",-IFERROR(IPMT(D2_I/12,$C223,D2_T,OFFSET(AV$131,,-$C223+1),0),),-IFERROR(ISPMT(D2_I/12,$C223-1,D2_T,OFFSET(AV$131,,-$C223+1)),)))</f>
        <v>0</v>
      </c>
      <c r="AX223" s="548">
        <f ca="1">IF($C223=0,0,IF('Clinic Model'!$P$16="Annuity",-IFERROR(IPMT(D2_I/12,$C223,D2_T,OFFSET(AW$131,,-$C223+1),0),),-IFERROR(ISPMT(D2_I/12,$C223-1,D2_T,OFFSET(AW$131,,-$C223+1)),)))</f>
        <v>0</v>
      </c>
      <c r="AY223" s="548">
        <f ca="1">IF($C223=0,0,IF('Clinic Model'!$P$16="Annuity",-IFERROR(IPMT(D2_I/12,$C223,D2_T,OFFSET(AX$131,,-$C223+1),0),),-IFERROR(ISPMT(D2_I/12,$C223-1,D2_T,OFFSET(AX$131,,-$C223+1)),)))</f>
        <v>0</v>
      </c>
      <c r="AZ223" s="548">
        <f ca="1">IF($C223=0,0,IF('Clinic Model'!$P$16="Annuity",-IFERROR(IPMT(D2_I/12,$C223,D2_T,OFFSET(AY$131,,-$C223+1),0),),-IFERROR(ISPMT(D2_I/12,$C223-1,D2_T,OFFSET(AY$131,,-$C223+1)),)))</f>
        <v>0</v>
      </c>
      <c r="BA223" s="548">
        <f ca="1">IF($C223=0,0,IF('Clinic Model'!$P$16="Annuity",-IFERROR(IPMT(D2_I/12,$C223,D2_T,OFFSET(AZ$131,,-$C223+1),0),),-IFERROR(ISPMT(D2_I/12,$C223-1,D2_T,OFFSET(AZ$131,,-$C223+1)),)))</f>
        <v>0</v>
      </c>
      <c r="BB223" s="548">
        <f ca="1">IF($C223=0,0,IF('Clinic Model'!$P$16="Annuity",-IFERROR(IPMT(D2_I/12,$C223,D2_T,OFFSET(BA$131,,-$C223+1),0),),-IFERROR(ISPMT(D2_I/12,$C223-1,D2_T,OFFSET(BA$131,,-$C223+1)),)))</f>
        <v>0</v>
      </c>
      <c r="BC223" s="548">
        <f ca="1">IF($C223=0,0,IF('Clinic Model'!$P$16="Annuity",-IFERROR(IPMT(D2_I/12,$C223,D2_T,OFFSET(BB$131,,-$C223+1),0),),-IFERROR(ISPMT(D2_I/12,$C223-1,D2_T,OFFSET(BB$131,,-$C223+1)),)))</f>
        <v>0</v>
      </c>
      <c r="BD223" s="548">
        <f ca="1">IF($C223=0,0,IF('Clinic Model'!$P$16="Annuity",-IFERROR(IPMT(D2_I/12,$C223,D2_T,OFFSET(BC$131,,-$C223+1),0),),-IFERROR(ISPMT(D2_I/12,$C223-1,D2_T,OFFSET(BC$131,,-$C223+1)),)))</f>
        <v>0</v>
      </c>
      <c r="BE223" s="548">
        <f ca="1">IF($C223=0,0,IF('Clinic Model'!$P$16="Annuity",-IFERROR(IPMT(D2_I/12,$C223,D2_T,OFFSET(BD$131,,-$C223+1),0),),-IFERROR(ISPMT(D2_I/12,$C223-1,D2_T,OFFSET(BD$131,,-$C223+1)),)))</f>
        <v>0</v>
      </c>
      <c r="BF223" s="548">
        <f ca="1">IF($C223=0,0,IF('Clinic Model'!$P$16="Annuity",-IFERROR(IPMT(D2_I/12,$C223,D2_T,OFFSET(BE$131,,-$C223+1),0),),-IFERROR(ISPMT(D2_I/12,$C223-1,D2_T,OFFSET(BE$131,,-$C223+1)),)))</f>
        <v>0</v>
      </c>
      <c r="BG223" s="548">
        <f ca="1">IF($C223=0,0,IF('Clinic Model'!$P$16="Annuity",-IFERROR(IPMT(D2_I/12,$C223,D2_T,OFFSET(BF$131,,-$C223+1),0),),-IFERROR(ISPMT(D2_I/12,$C223-1,D2_T,OFFSET(BF$131,,-$C223+1)),)))</f>
        <v>0</v>
      </c>
      <c r="BH223" s="548">
        <f ca="1">IF($C223=0,0,IF('Clinic Model'!$P$16="Annuity",-IFERROR(IPMT(D2_I/12,$C223,D2_T,OFFSET(BG$131,,-$C223+1),0),),-IFERROR(ISPMT(D2_I/12,$C223-1,D2_T,OFFSET(BG$131,,-$C223+1)),)))</f>
        <v>0</v>
      </c>
      <c r="BI223" s="548">
        <f ca="1">IF($C223=0,0,IF('Clinic Model'!$P$16="Annuity",-IFERROR(IPMT(D2_I/12,$C223,D2_T,OFFSET(BH$131,,-$C223+1),0),),-IFERROR(ISPMT(D2_I/12,$C223-1,D2_T,OFFSET(BH$131,,-$C223+1)),)))</f>
        <v>0</v>
      </c>
      <c r="BJ223" s="548">
        <f ca="1">IF($C223=0,0,IF('Clinic Model'!$P$16="Annuity",-IFERROR(IPMT(D2_I/12,$C223,D2_T,OFFSET(BI$131,,-$C223+1),0),),-IFERROR(ISPMT(D2_I/12,$C223-1,D2_T,OFFSET(BI$131,,-$C223+1)),)))</f>
        <v>0</v>
      </c>
      <c r="BK223" s="548">
        <f ca="1">IF($C223=0,0,IF('Clinic Model'!$P$16="Annuity",-IFERROR(IPMT(D2_I/12,$C223,D2_T,OFFSET(BJ$131,,-$C223+1),0),),-IFERROR(ISPMT(D2_I/12,$C223-1,D2_T,OFFSET(BJ$131,,-$C223+1)),)))</f>
        <v>0</v>
      </c>
      <c r="BL223" s="548">
        <f ca="1">IF($C223=0,0,IF('Clinic Model'!$P$16="Annuity",-IFERROR(IPMT(D2_I/12,$C223,D2_T,OFFSET(BK$131,,-$C223+1),0),),-IFERROR(ISPMT(D2_I/12,$C223-1,D2_T,OFFSET(BK$131,,-$C223+1)),)))</f>
        <v>0</v>
      </c>
    </row>
    <row r="224" spans="1:64" ht="10.5" hidden="1" customHeight="1" outlineLevel="1" x14ac:dyDescent="0.3">
      <c r="A224" s="105"/>
      <c r="B224" s="504"/>
      <c r="C224" s="105">
        <f t="shared" si="16"/>
        <v>0</v>
      </c>
      <c r="E224" s="548">
        <f ca="1">IF($C224=0,0,IF('Clinic Model'!$P$16="Annuity",-IFERROR(IPMT(D2_I/12,$C224,D2_T,OFFSET(D$131,,-$C224+1),0),),-IFERROR(ISPMT(D2_I/12,$C224-1,D2_T,OFFSET(D$131,,-$C224+1)),)))</f>
        <v>0</v>
      </c>
      <c r="F224" s="548">
        <f ca="1">IF($C224=0,0,IF('Clinic Model'!$P$16="Annuity",-IFERROR(IPMT(D2_I/12,$C224,D2_T,OFFSET(E$131,,-$C224+1),0),),-IFERROR(ISPMT(D2_I/12,$C224-1,D2_T,OFFSET(E$131,,-$C224+1)),)))</f>
        <v>0</v>
      </c>
      <c r="G224" s="548">
        <f ca="1">IF($C224=0,0,IF('Clinic Model'!$P$16="Annuity",-IFERROR(IPMT(D2_I/12,$C224,D2_T,OFFSET(F$131,,-$C224+1),0),),-IFERROR(ISPMT(D2_I/12,$C224-1,D2_T,OFFSET(F$131,,-$C224+1)),)))</f>
        <v>0</v>
      </c>
      <c r="H224" s="548">
        <f ca="1">IF($C224=0,0,IF('Clinic Model'!$P$16="Annuity",-IFERROR(IPMT(D2_I/12,$C224,D2_T,OFFSET(G$131,,-$C224+1),0),),-IFERROR(ISPMT(D2_I/12,$C224-1,D2_T,OFFSET(G$131,,-$C224+1)),)))</f>
        <v>0</v>
      </c>
      <c r="I224" s="548">
        <f ca="1">IF($C224=0,0,IF('Clinic Model'!$P$16="Annuity",-IFERROR(IPMT(D2_I/12,$C224,D2_T,OFFSET(H$131,,-$C224+1),0),),-IFERROR(ISPMT(D2_I/12,$C224-1,D2_T,OFFSET(H$131,,-$C224+1)),)))</f>
        <v>0</v>
      </c>
      <c r="J224" s="548">
        <f ca="1">IF($C224=0,0,IF('Clinic Model'!$P$16="Annuity",-IFERROR(IPMT(D2_I/12,$C224,D2_T,OFFSET(I$131,,-$C224+1),0),),-IFERROR(ISPMT(D2_I/12,$C224-1,D2_T,OFFSET(I$131,,-$C224+1)),)))</f>
        <v>0</v>
      </c>
      <c r="K224" s="548">
        <f ca="1">IF($C224=0,0,IF('Clinic Model'!$P$16="Annuity",-IFERROR(IPMT(D2_I/12,$C224,D2_T,OFFSET(J$131,,-$C224+1),0),),-IFERROR(ISPMT(D2_I/12,$C224-1,D2_T,OFFSET(J$131,,-$C224+1)),)))</f>
        <v>0</v>
      </c>
      <c r="L224" s="548">
        <f ca="1">IF($C224=0,0,IF('Clinic Model'!$P$16="Annuity",-IFERROR(IPMT(D2_I/12,$C224,D2_T,OFFSET(K$131,,-$C224+1),0),),-IFERROR(ISPMT(D2_I/12,$C224-1,D2_T,OFFSET(K$131,,-$C224+1)),)))</f>
        <v>0</v>
      </c>
      <c r="M224" s="548">
        <f ca="1">IF($C224=0,0,IF('Clinic Model'!$P$16="Annuity",-IFERROR(IPMT(D2_I/12,$C224,D2_T,OFFSET(L$131,,-$C224+1),0),),-IFERROR(ISPMT(D2_I/12,$C224-1,D2_T,OFFSET(L$131,,-$C224+1)),)))</f>
        <v>0</v>
      </c>
      <c r="N224" s="548">
        <f ca="1">IF($C224=0,0,IF('Clinic Model'!$P$16="Annuity",-IFERROR(IPMT(D2_I/12,$C224,D2_T,OFFSET(M$131,,-$C224+1),0),),-IFERROR(ISPMT(D2_I/12,$C224-1,D2_T,OFFSET(M$131,,-$C224+1)),)))</f>
        <v>0</v>
      </c>
      <c r="O224" s="548">
        <f ca="1">IF($C224=0,0,IF('Clinic Model'!$P$16="Annuity",-IFERROR(IPMT(D2_I/12,$C224,D2_T,OFFSET(N$131,,-$C224+1),0),),-IFERROR(ISPMT(D2_I/12,$C224-1,D2_T,OFFSET(N$131,,-$C224+1)),)))</f>
        <v>0</v>
      </c>
      <c r="P224" s="548">
        <f ca="1">IF($C224=0,0,IF('Clinic Model'!$P$16="Annuity",-IFERROR(IPMT(D2_I/12,$C224,D2_T,OFFSET(O$131,,-$C224+1),0),),-IFERROR(ISPMT(D2_I/12,$C224-1,D2_T,OFFSET(O$131,,-$C224+1)),)))</f>
        <v>0</v>
      </c>
      <c r="Q224" s="548">
        <f ca="1">IF($C224=0,0,IF('Clinic Model'!$P$16="Annuity",-IFERROR(IPMT(D2_I/12,$C224,D2_T,OFFSET(P$131,,-$C224+1),0),),-IFERROR(ISPMT(D2_I/12,$C224-1,D2_T,OFFSET(P$131,,-$C224+1)),)))</f>
        <v>0</v>
      </c>
      <c r="R224" s="548">
        <f ca="1">IF($C224=0,0,IF('Clinic Model'!$P$16="Annuity",-IFERROR(IPMT(D2_I/12,$C224,D2_T,OFFSET(Q$131,,-$C224+1),0),),-IFERROR(ISPMT(D2_I/12,$C224-1,D2_T,OFFSET(Q$131,,-$C224+1)),)))</f>
        <v>0</v>
      </c>
      <c r="S224" s="548">
        <f ca="1">IF($C224=0,0,IF('Clinic Model'!$P$16="Annuity",-IFERROR(IPMT(D2_I/12,$C224,D2_T,OFFSET(R$131,,-$C224+1),0),),-IFERROR(ISPMT(D2_I/12,$C224-1,D2_T,OFFSET(R$131,,-$C224+1)),)))</f>
        <v>0</v>
      </c>
      <c r="T224" s="548">
        <f ca="1">IF($C224=0,0,IF('Clinic Model'!$P$16="Annuity",-IFERROR(IPMT(D2_I/12,$C224,D2_T,OFFSET(S$131,,-$C224+1),0),),-IFERROR(ISPMT(D2_I/12,$C224-1,D2_T,OFFSET(S$131,,-$C224+1)),)))</f>
        <v>0</v>
      </c>
      <c r="U224" s="548">
        <f ca="1">IF($C224=0,0,IF('Clinic Model'!$P$16="Annuity",-IFERROR(IPMT(D2_I/12,$C224,D2_T,OFFSET(T$131,,-$C224+1),0),),-IFERROR(ISPMT(D2_I/12,$C224-1,D2_T,OFFSET(T$131,,-$C224+1)),)))</f>
        <v>0</v>
      </c>
      <c r="V224" s="548">
        <f ca="1">IF($C224=0,0,IF('Clinic Model'!$P$16="Annuity",-IFERROR(IPMT(D2_I/12,$C224,D2_T,OFFSET(U$131,,-$C224+1),0),),-IFERROR(ISPMT(D2_I/12,$C224-1,D2_T,OFFSET(U$131,,-$C224+1)),)))</f>
        <v>0</v>
      </c>
      <c r="W224" s="548">
        <f ca="1">IF($C224=0,0,IF('Clinic Model'!$P$16="Annuity",-IFERROR(IPMT(D2_I/12,$C224,D2_T,OFFSET(V$131,,-$C224+1),0),),-IFERROR(ISPMT(D2_I/12,$C224-1,D2_T,OFFSET(V$131,,-$C224+1)),)))</f>
        <v>0</v>
      </c>
      <c r="X224" s="548">
        <f ca="1">IF($C224=0,0,IF('Clinic Model'!$P$16="Annuity",-IFERROR(IPMT(D2_I/12,$C224,D2_T,OFFSET(W$131,,-$C224+1),0),),-IFERROR(ISPMT(D2_I/12,$C224-1,D2_T,OFFSET(W$131,,-$C224+1)),)))</f>
        <v>0</v>
      </c>
      <c r="Y224" s="548">
        <f ca="1">IF($C224=0,0,IF('Clinic Model'!$P$16="Annuity",-IFERROR(IPMT(D2_I/12,$C224,D2_T,OFFSET(X$131,,-$C224+1),0),),-IFERROR(ISPMT(D2_I/12,$C224-1,D2_T,OFFSET(X$131,,-$C224+1)),)))</f>
        <v>0</v>
      </c>
      <c r="Z224" s="548">
        <f ca="1">IF($C224=0,0,IF('Clinic Model'!$P$16="Annuity",-IFERROR(IPMT(D2_I/12,$C224,D2_T,OFFSET(Y$131,,-$C224+1),0),),-IFERROR(ISPMT(D2_I/12,$C224-1,D2_T,OFFSET(Y$131,,-$C224+1)),)))</f>
        <v>0</v>
      </c>
      <c r="AA224" s="548">
        <f ca="1">IF($C224=0,0,IF('Clinic Model'!$P$16="Annuity",-IFERROR(IPMT(D2_I/12,$C224,D2_T,OFFSET(Z$131,,-$C224+1),0),),-IFERROR(ISPMT(D2_I/12,$C224-1,D2_T,OFFSET(Z$131,,-$C224+1)),)))</f>
        <v>0</v>
      </c>
      <c r="AB224" s="548">
        <f ca="1">IF($C224=0,0,IF('Clinic Model'!$P$16="Annuity",-IFERROR(IPMT(D2_I/12,$C224,D2_T,OFFSET(AA$131,,-$C224+1),0),),-IFERROR(ISPMT(D2_I/12,$C224-1,D2_T,OFFSET(AA$131,,-$C224+1)),)))</f>
        <v>0</v>
      </c>
      <c r="AC224" s="548">
        <f ca="1">IF($C224=0,0,IF('Clinic Model'!$P$16="Annuity",-IFERROR(IPMT(D2_I/12,$C224,D2_T,OFFSET(AB$131,,-$C224+1),0),),-IFERROR(ISPMT(D2_I/12,$C224-1,D2_T,OFFSET(AB$131,,-$C224+1)),)))</f>
        <v>0</v>
      </c>
      <c r="AD224" s="548">
        <f ca="1">IF($C224=0,0,IF('Clinic Model'!$P$16="Annuity",-IFERROR(IPMT(D2_I/12,$C224,D2_T,OFFSET(AC$131,,-$C224+1),0),),-IFERROR(ISPMT(D2_I/12,$C224-1,D2_T,OFFSET(AC$131,,-$C224+1)),)))</f>
        <v>0</v>
      </c>
      <c r="AE224" s="548">
        <f ca="1">IF($C224=0,0,IF('Clinic Model'!$P$16="Annuity",-IFERROR(IPMT(D2_I/12,$C224,D2_T,OFFSET(AD$131,,-$C224+1),0),),-IFERROR(ISPMT(D2_I/12,$C224-1,D2_T,OFFSET(AD$131,,-$C224+1)),)))</f>
        <v>0</v>
      </c>
      <c r="AF224" s="548">
        <f ca="1">IF($C224=0,0,IF('Clinic Model'!$P$16="Annuity",-IFERROR(IPMT(D2_I/12,$C224,D2_T,OFFSET(AE$131,,-$C224+1),0),),-IFERROR(ISPMT(D2_I/12,$C224-1,D2_T,OFFSET(AE$131,,-$C224+1)),)))</f>
        <v>0</v>
      </c>
      <c r="AG224" s="548">
        <f ca="1">IF($C224=0,0,IF('Clinic Model'!$P$16="Annuity",-IFERROR(IPMT(D2_I/12,$C224,D2_T,OFFSET(AF$131,,-$C224+1),0),),-IFERROR(ISPMT(D2_I/12,$C224-1,D2_T,OFFSET(AF$131,,-$C224+1)),)))</f>
        <v>0</v>
      </c>
      <c r="AH224" s="548">
        <f ca="1">IF($C224=0,0,IF('Clinic Model'!$P$16="Annuity",-IFERROR(IPMT(D2_I/12,$C224,D2_T,OFFSET(AG$131,,-$C224+1),0),),-IFERROR(ISPMT(D2_I/12,$C224-1,D2_T,OFFSET(AG$131,,-$C224+1)),)))</f>
        <v>0</v>
      </c>
      <c r="AI224" s="548">
        <f ca="1">IF($C224=0,0,IF('Clinic Model'!$P$16="Annuity",-IFERROR(IPMT(D2_I/12,$C224,D2_T,OFFSET(AH$131,,-$C224+1),0),),-IFERROR(ISPMT(D2_I/12,$C224-1,D2_T,OFFSET(AH$131,,-$C224+1)),)))</f>
        <v>0</v>
      </c>
      <c r="AJ224" s="548">
        <f ca="1">IF($C224=0,0,IF('Clinic Model'!$P$16="Annuity",-IFERROR(IPMT(D2_I/12,$C224,D2_T,OFFSET(AI$131,,-$C224+1),0),),-IFERROR(ISPMT(D2_I/12,$C224-1,D2_T,OFFSET(AI$131,,-$C224+1)),)))</f>
        <v>0</v>
      </c>
      <c r="AK224" s="548">
        <f ca="1">IF($C224=0,0,IF('Clinic Model'!$P$16="Annuity",-IFERROR(IPMT(D2_I/12,$C224,D2_T,OFFSET(AJ$131,,-$C224+1),0),),-IFERROR(ISPMT(D2_I/12,$C224-1,D2_T,OFFSET(AJ$131,,-$C224+1)),)))</f>
        <v>0</v>
      </c>
      <c r="AL224" s="548">
        <f ca="1">IF($C224=0,0,IF('Clinic Model'!$P$16="Annuity",-IFERROR(IPMT(D2_I/12,$C224,D2_T,OFFSET(AK$131,,-$C224+1),0),),-IFERROR(ISPMT(D2_I/12,$C224-1,D2_T,OFFSET(AK$131,,-$C224+1)),)))</f>
        <v>0</v>
      </c>
      <c r="AM224" s="548">
        <f ca="1">IF($C224=0,0,IF('Clinic Model'!$P$16="Annuity",-IFERROR(IPMT(D2_I/12,$C224,D2_T,OFFSET(AL$131,,-$C224+1),0),),-IFERROR(ISPMT(D2_I/12,$C224-1,D2_T,OFFSET(AL$131,,-$C224+1)),)))</f>
        <v>0</v>
      </c>
      <c r="AN224" s="548">
        <f ca="1">IF($C224=0,0,IF('Clinic Model'!$P$16="Annuity",-IFERROR(IPMT(D2_I/12,$C224,D2_T,OFFSET(AM$131,,-$C224+1),0),),-IFERROR(ISPMT(D2_I/12,$C224-1,D2_T,OFFSET(AM$131,,-$C224+1)),)))</f>
        <v>0</v>
      </c>
      <c r="AO224" s="548">
        <f ca="1">IF($C224=0,0,IF('Clinic Model'!$P$16="Annuity",-IFERROR(IPMT(D2_I/12,$C224,D2_T,OFFSET(AN$131,,-$C224+1),0),),-IFERROR(ISPMT(D2_I/12,$C224-1,D2_T,OFFSET(AN$131,,-$C224+1)),)))</f>
        <v>0</v>
      </c>
      <c r="AP224" s="548">
        <f ca="1">IF($C224=0,0,IF('Clinic Model'!$P$16="Annuity",-IFERROR(IPMT(D2_I/12,$C224,D2_T,OFFSET(AO$131,,-$C224+1),0),),-IFERROR(ISPMT(D2_I/12,$C224-1,D2_T,OFFSET(AO$131,,-$C224+1)),)))</f>
        <v>0</v>
      </c>
      <c r="AQ224" s="548">
        <f ca="1">IF($C224=0,0,IF('Clinic Model'!$P$16="Annuity",-IFERROR(IPMT(D2_I/12,$C224,D2_T,OFFSET(AP$131,,-$C224+1),0),),-IFERROR(ISPMT(D2_I/12,$C224-1,D2_T,OFFSET(AP$131,,-$C224+1)),)))</f>
        <v>0</v>
      </c>
      <c r="AR224" s="548">
        <f ca="1">IF($C224=0,0,IF('Clinic Model'!$P$16="Annuity",-IFERROR(IPMT(D2_I/12,$C224,D2_T,OFFSET(AQ$131,,-$C224+1),0),),-IFERROR(ISPMT(D2_I/12,$C224-1,D2_T,OFFSET(AQ$131,,-$C224+1)),)))</f>
        <v>0</v>
      </c>
      <c r="AS224" s="548">
        <f ca="1">IF($C224=0,0,IF('Clinic Model'!$P$16="Annuity",-IFERROR(IPMT(D2_I/12,$C224,D2_T,OFFSET(AR$131,,-$C224+1),0),),-IFERROR(ISPMT(D2_I/12,$C224-1,D2_T,OFFSET(AR$131,,-$C224+1)),)))</f>
        <v>0</v>
      </c>
      <c r="AT224" s="548">
        <f ca="1">IF($C224=0,0,IF('Clinic Model'!$P$16="Annuity",-IFERROR(IPMT(D2_I/12,$C224,D2_T,OFFSET(AS$131,,-$C224+1),0),),-IFERROR(ISPMT(D2_I/12,$C224-1,D2_T,OFFSET(AS$131,,-$C224+1)),)))</f>
        <v>0</v>
      </c>
      <c r="AU224" s="548">
        <f ca="1">IF($C224=0,0,IF('Clinic Model'!$P$16="Annuity",-IFERROR(IPMT(D2_I/12,$C224,D2_T,OFFSET(AT$131,,-$C224+1),0),),-IFERROR(ISPMT(D2_I/12,$C224-1,D2_T,OFFSET(AT$131,,-$C224+1)),)))</f>
        <v>0</v>
      </c>
      <c r="AV224" s="548">
        <f ca="1">IF($C224=0,0,IF('Clinic Model'!$P$16="Annuity",-IFERROR(IPMT(D2_I/12,$C224,D2_T,OFFSET(AU$131,,-$C224+1),0),),-IFERROR(ISPMT(D2_I/12,$C224-1,D2_T,OFFSET(AU$131,,-$C224+1)),)))</f>
        <v>0</v>
      </c>
      <c r="AW224" s="548">
        <f ca="1">IF($C224=0,0,IF('Clinic Model'!$P$16="Annuity",-IFERROR(IPMT(D2_I/12,$C224,D2_T,OFFSET(AV$131,,-$C224+1),0),),-IFERROR(ISPMT(D2_I/12,$C224-1,D2_T,OFFSET(AV$131,,-$C224+1)),)))</f>
        <v>0</v>
      </c>
      <c r="AX224" s="548">
        <f ca="1">IF($C224=0,0,IF('Clinic Model'!$P$16="Annuity",-IFERROR(IPMT(D2_I/12,$C224,D2_T,OFFSET(AW$131,,-$C224+1),0),),-IFERROR(ISPMT(D2_I/12,$C224-1,D2_T,OFFSET(AW$131,,-$C224+1)),)))</f>
        <v>0</v>
      </c>
      <c r="AY224" s="548">
        <f ca="1">IF($C224=0,0,IF('Clinic Model'!$P$16="Annuity",-IFERROR(IPMT(D2_I/12,$C224,D2_T,OFFSET(AX$131,,-$C224+1),0),),-IFERROR(ISPMT(D2_I/12,$C224-1,D2_T,OFFSET(AX$131,,-$C224+1)),)))</f>
        <v>0</v>
      </c>
      <c r="AZ224" s="548">
        <f ca="1">IF($C224=0,0,IF('Clinic Model'!$P$16="Annuity",-IFERROR(IPMT(D2_I/12,$C224,D2_T,OFFSET(AY$131,,-$C224+1),0),),-IFERROR(ISPMT(D2_I/12,$C224-1,D2_T,OFFSET(AY$131,,-$C224+1)),)))</f>
        <v>0</v>
      </c>
      <c r="BA224" s="548">
        <f ca="1">IF($C224=0,0,IF('Clinic Model'!$P$16="Annuity",-IFERROR(IPMT(D2_I/12,$C224,D2_T,OFFSET(AZ$131,,-$C224+1),0),),-IFERROR(ISPMT(D2_I/12,$C224-1,D2_T,OFFSET(AZ$131,,-$C224+1)),)))</f>
        <v>0</v>
      </c>
      <c r="BB224" s="548">
        <f ca="1">IF($C224=0,0,IF('Clinic Model'!$P$16="Annuity",-IFERROR(IPMT(D2_I/12,$C224,D2_T,OFFSET(BA$131,,-$C224+1),0),),-IFERROR(ISPMT(D2_I/12,$C224-1,D2_T,OFFSET(BA$131,,-$C224+1)),)))</f>
        <v>0</v>
      </c>
      <c r="BC224" s="548">
        <f ca="1">IF($C224=0,0,IF('Clinic Model'!$P$16="Annuity",-IFERROR(IPMT(D2_I/12,$C224,D2_T,OFFSET(BB$131,,-$C224+1),0),),-IFERROR(ISPMT(D2_I/12,$C224-1,D2_T,OFFSET(BB$131,,-$C224+1)),)))</f>
        <v>0</v>
      </c>
      <c r="BD224" s="548">
        <f ca="1">IF($C224=0,0,IF('Clinic Model'!$P$16="Annuity",-IFERROR(IPMT(D2_I/12,$C224,D2_T,OFFSET(BC$131,,-$C224+1),0),),-IFERROR(ISPMT(D2_I/12,$C224-1,D2_T,OFFSET(BC$131,,-$C224+1)),)))</f>
        <v>0</v>
      </c>
      <c r="BE224" s="548">
        <f ca="1">IF($C224=0,0,IF('Clinic Model'!$P$16="Annuity",-IFERROR(IPMT(D2_I/12,$C224,D2_T,OFFSET(BD$131,,-$C224+1),0),),-IFERROR(ISPMT(D2_I/12,$C224-1,D2_T,OFFSET(BD$131,,-$C224+1)),)))</f>
        <v>0</v>
      </c>
      <c r="BF224" s="548">
        <f ca="1">IF($C224=0,0,IF('Clinic Model'!$P$16="Annuity",-IFERROR(IPMT(D2_I/12,$C224,D2_T,OFFSET(BE$131,,-$C224+1),0),),-IFERROR(ISPMT(D2_I/12,$C224-1,D2_T,OFFSET(BE$131,,-$C224+1)),)))</f>
        <v>0</v>
      </c>
      <c r="BG224" s="548">
        <f ca="1">IF($C224=0,0,IF('Clinic Model'!$P$16="Annuity",-IFERROR(IPMT(D2_I/12,$C224,D2_T,OFFSET(BF$131,,-$C224+1),0),),-IFERROR(ISPMT(D2_I/12,$C224-1,D2_T,OFFSET(BF$131,,-$C224+1)),)))</f>
        <v>0</v>
      </c>
      <c r="BH224" s="548">
        <f ca="1">IF($C224=0,0,IF('Clinic Model'!$P$16="Annuity",-IFERROR(IPMT(D2_I/12,$C224,D2_T,OFFSET(BG$131,,-$C224+1),0),),-IFERROR(ISPMT(D2_I/12,$C224-1,D2_T,OFFSET(BG$131,,-$C224+1)),)))</f>
        <v>0</v>
      </c>
      <c r="BI224" s="548">
        <f ca="1">IF($C224=0,0,IF('Clinic Model'!$P$16="Annuity",-IFERROR(IPMT(D2_I/12,$C224,D2_T,OFFSET(BH$131,,-$C224+1),0),),-IFERROR(ISPMT(D2_I/12,$C224-1,D2_T,OFFSET(BH$131,,-$C224+1)),)))</f>
        <v>0</v>
      </c>
      <c r="BJ224" s="548">
        <f ca="1">IF($C224=0,0,IF('Clinic Model'!$P$16="Annuity",-IFERROR(IPMT(D2_I/12,$C224,D2_T,OFFSET(BI$131,,-$C224+1),0),),-IFERROR(ISPMT(D2_I/12,$C224-1,D2_T,OFFSET(BI$131,,-$C224+1)),)))</f>
        <v>0</v>
      </c>
      <c r="BK224" s="548">
        <f ca="1">IF($C224=0,0,IF('Clinic Model'!$P$16="Annuity",-IFERROR(IPMT(D2_I/12,$C224,D2_T,OFFSET(BJ$131,,-$C224+1),0),),-IFERROR(ISPMT(D2_I/12,$C224-1,D2_T,OFFSET(BJ$131,,-$C224+1)),)))</f>
        <v>0</v>
      </c>
      <c r="BL224" s="548">
        <f ca="1">IF($C224=0,0,IF('Clinic Model'!$P$16="Annuity",-IFERROR(IPMT(D2_I/12,$C224,D2_T,OFFSET(BK$131,,-$C224+1),0),),-IFERROR(ISPMT(D2_I/12,$C224-1,D2_T,OFFSET(BK$131,,-$C224+1)),)))</f>
        <v>0</v>
      </c>
    </row>
    <row r="225" spans="1:64" ht="10.5" hidden="1" customHeight="1" outlineLevel="1" x14ac:dyDescent="0.3">
      <c r="A225" s="105"/>
      <c r="B225" s="504"/>
      <c r="C225" s="105">
        <f t="shared" si="16"/>
        <v>0</v>
      </c>
      <c r="E225" s="548">
        <f ca="1">IF($C225=0,0,IF('Clinic Model'!$P$16="Annuity",-IFERROR(IPMT(D2_I/12,$C225,D2_T,OFFSET(D$131,,-$C225+1),0),),-IFERROR(ISPMT(D2_I/12,$C225-1,D2_T,OFFSET(D$131,,-$C225+1)),)))</f>
        <v>0</v>
      </c>
      <c r="F225" s="548">
        <f ca="1">IF($C225=0,0,IF('Clinic Model'!$P$16="Annuity",-IFERROR(IPMT(D2_I/12,$C225,D2_T,OFFSET(E$131,,-$C225+1),0),),-IFERROR(ISPMT(D2_I/12,$C225-1,D2_T,OFFSET(E$131,,-$C225+1)),)))</f>
        <v>0</v>
      </c>
      <c r="G225" s="548">
        <f ca="1">IF($C225=0,0,IF('Clinic Model'!$P$16="Annuity",-IFERROR(IPMT(D2_I/12,$C225,D2_T,OFFSET(F$131,,-$C225+1),0),),-IFERROR(ISPMT(D2_I/12,$C225-1,D2_T,OFFSET(F$131,,-$C225+1)),)))</f>
        <v>0</v>
      </c>
      <c r="H225" s="548">
        <f ca="1">IF($C225=0,0,IF('Clinic Model'!$P$16="Annuity",-IFERROR(IPMT(D2_I/12,$C225,D2_T,OFFSET(G$131,,-$C225+1),0),),-IFERROR(ISPMT(D2_I/12,$C225-1,D2_T,OFFSET(G$131,,-$C225+1)),)))</f>
        <v>0</v>
      </c>
      <c r="I225" s="548">
        <f ca="1">IF($C225=0,0,IF('Clinic Model'!$P$16="Annuity",-IFERROR(IPMT(D2_I/12,$C225,D2_T,OFFSET(H$131,,-$C225+1),0),),-IFERROR(ISPMT(D2_I/12,$C225-1,D2_T,OFFSET(H$131,,-$C225+1)),)))</f>
        <v>0</v>
      </c>
      <c r="J225" s="548">
        <f ca="1">IF($C225=0,0,IF('Clinic Model'!$P$16="Annuity",-IFERROR(IPMT(D2_I/12,$C225,D2_T,OFFSET(I$131,,-$C225+1),0),),-IFERROR(ISPMT(D2_I/12,$C225-1,D2_T,OFFSET(I$131,,-$C225+1)),)))</f>
        <v>0</v>
      </c>
      <c r="K225" s="548">
        <f ca="1">IF($C225=0,0,IF('Clinic Model'!$P$16="Annuity",-IFERROR(IPMT(D2_I/12,$C225,D2_T,OFFSET(J$131,,-$C225+1),0),),-IFERROR(ISPMT(D2_I/12,$C225-1,D2_T,OFFSET(J$131,,-$C225+1)),)))</f>
        <v>0</v>
      </c>
      <c r="L225" s="548">
        <f ca="1">IF($C225=0,0,IF('Clinic Model'!$P$16="Annuity",-IFERROR(IPMT(D2_I/12,$C225,D2_T,OFFSET(K$131,,-$C225+1),0),),-IFERROR(ISPMT(D2_I/12,$C225-1,D2_T,OFFSET(K$131,,-$C225+1)),)))</f>
        <v>0</v>
      </c>
      <c r="M225" s="548">
        <f ca="1">IF($C225=0,0,IF('Clinic Model'!$P$16="Annuity",-IFERROR(IPMT(D2_I/12,$C225,D2_T,OFFSET(L$131,,-$C225+1),0),),-IFERROR(ISPMT(D2_I/12,$C225-1,D2_T,OFFSET(L$131,,-$C225+1)),)))</f>
        <v>0</v>
      </c>
      <c r="N225" s="548">
        <f ca="1">IF($C225=0,0,IF('Clinic Model'!$P$16="Annuity",-IFERROR(IPMT(D2_I/12,$C225,D2_T,OFFSET(M$131,,-$C225+1),0),),-IFERROR(ISPMT(D2_I/12,$C225-1,D2_T,OFFSET(M$131,,-$C225+1)),)))</f>
        <v>0</v>
      </c>
      <c r="O225" s="548">
        <f ca="1">IF($C225=0,0,IF('Clinic Model'!$P$16="Annuity",-IFERROR(IPMT(D2_I/12,$C225,D2_T,OFFSET(N$131,,-$C225+1),0),),-IFERROR(ISPMT(D2_I/12,$C225-1,D2_T,OFFSET(N$131,,-$C225+1)),)))</f>
        <v>0</v>
      </c>
      <c r="P225" s="548">
        <f ca="1">IF($C225=0,0,IF('Clinic Model'!$P$16="Annuity",-IFERROR(IPMT(D2_I/12,$C225,D2_T,OFFSET(O$131,,-$C225+1),0),),-IFERROR(ISPMT(D2_I/12,$C225-1,D2_T,OFFSET(O$131,,-$C225+1)),)))</f>
        <v>0</v>
      </c>
      <c r="Q225" s="548">
        <f ca="1">IF($C225=0,0,IF('Clinic Model'!$P$16="Annuity",-IFERROR(IPMT(D2_I/12,$C225,D2_T,OFFSET(P$131,,-$C225+1),0),),-IFERROR(ISPMT(D2_I/12,$C225-1,D2_T,OFFSET(P$131,,-$C225+1)),)))</f>
        <v>0</v>
      </c>
      <c r="R225" s="548">
        <f ca="1">IF($C225=0,0,IF('Clinic Model'!$P$16="Annuity",-IFERROR(IPMT(D2_I/12,$C225,D2_T,OFFSET(Q$131,,-$C225+1),0),),-IFERROR(ISPMT(D2_I/12,$C225-1,D2_T,OFFSET(Q$131,,-$C225+1)),)))</f>
        <v>0</v>
      </c>
      <c r="S225" s="548">
        <f ca="1">IF($C225=0,0,IF('Clinic Model'!$P$16="Annuity",-IFERROR(IPMT(D2_I/12,$C225,D2_T,OFFSET(R$131,,-$C225+1),0),),-IFERROR(ISPMT(D2_I/12,$C225-1,D2_T,OFFSET(R$131,,-$C225+1)),)))</f>
        <v>0</v>
      </c>
      <c r="T225" s="548">
        <f ca="1">IF($C225=0,0,IF('Clinic Model'!$P$16="Annuity",-IFERROR(IPMT(D2_I/12,$C225,D2_T,OFFSET(S$131,,-$C225+1),0),),-IFERROR(ISPMT(D2_I/12,$C225-1,D2_T,OFFSET(S$131,,-$C225+1)),)))</f>
        <v>0</v>
      </c>
      <c r="U225" s="548">
        <f ca="1">IF($C225=0,0,IF('Clinic Model'!$P$16="Annuity",-IFERROR(IPMT(D2_I/12,$C225,D2_T,OFFSET(T$131,,-$C225+1),0),),-IFERROR(ISPMT(D2_I/12,$C225-1,D2_T,OFFSET(T$131,,-$C225+1)),)))</f>
        <v>0</v>
      </c>
      <c r="V225" s="548">
        <f ca="1">IF($C225=0,0,IF('Clinic Model'!$P$16="Annuity",-IFERROR(IPMT(D2_I/12,$C225,D2_T,OFFSET(U$131,,-$C225+1),0),),-IFERROR(ISPMT(D2_I/12,$C225-1,D2_T,OFFSET(U$131,,-$C225+1)),)))</f>
        <v>0</v>
      </c>
      <c r="W225" s="548">
        <f ca="1">IF($C225=0,0,IF('Clinic Model'!$P$16="Annuity",-IFERROR(IPMT(D2_I/12,$C225,D2_T,OFFSET(V$131,,-$C225+1),0),),-IFERROR(ISPMT(D2_I/12,$C225-1,D2_T,OFFSET(V$131,,-$C225+1)),)))</f>
        <v>0</v>
      </c>
      <c r="X225" s="548">
        <f ca="1">IF($C225=0,0,IF('Clinic Model'!$P$16="Annuity",-IFERROR(IPMT(D2_I/12,$C225,D2_T,OFFSET(W$131,,-$C225+1),0),),-IFERROR(ISPMT(D2_I/12,$C225-1,D2_T,OFFSET(W$131,,-$C225+1)),)))</f>
        <v>0</v>
      </c>
      <c r="Y225" s="548">
        <f ca="1">IF($C225=0,0,IF('Clinic Model'!$P$16="Annuity",-IFERROR(IPMT(D2_I/12,$C225,D2_T,OFFSET(X$131,,-$C225+1),0),),-IFERROR(ISPMT(D2_I/12,$C225-1,D2_T,OFFSET(X$131,,-$C225+1)),)))</f>
        <v>0</v>
      </c>
      <c r="Z225" s="548">
        <f ca="1">IF($C225=0,0,IF('Clinic Model'!$P$16="Annuity",-IFERROR(IPMT(D2_I/12,$C225,D2_T,OFFSET(Y$131,,-$C225+1),0),),-IFERROR(ISPMT(D2_I/12,$C225-1,D2_T,OFFSET(Y$131,,-$C225+1)),)))</f>
        <v>0</v>
      </c>
      <c r="AA225" s="548">
        <f ca="1">IF($C225=0,0,IF('Clinic Model'!$P$16="Annuity",-IFERROR(IPMT(D2_I/12,$C225,D2_T,OFFSET(Z$131,,-$C225+1),0),),-IFERROR(ISPMT(D2_I/12,$C225-1,D2_T,OFFSET(Z$131,,-$C225+1)),)))</f>
        <v>0</v>
      </c>
      <c r="AB225" s="548">
        <f ca="1">IF($C225=0,0,IF('Clinic Model'!$P$16="Annuity",-IFERROR(IPMT(D2_I/12,$C225,D2_T,OFFSET(AA$131,,-$C225+1),0),),-IFERROR(ISPMT(D2_I/12,$C225-1,D2_T,OFFSET(AA$131,,-$C225+1)),)))</f>
        <v>0</v>
      </c>
      <c r="AC225" s="548">
        <f ca="1">IF($C225=0,0,IF('Clinic Model'!$P$16="Annuity",-IFERROR(IPMT(D2_I/12,$C225,D2_T,OFFSET(AB$131,,-$C225+1),0),),-IFERROR(ISPMT(D2_I/12,$C225-1,D2_T,OFFSET(AB$131,,-$C225+1)),)))</f>
        <v>0</v>
      </c>
      <c r="AD225" s="548">
        <f ca="1">IF($C225=0,0,IF('Clinic Model'!$P$16="Annuity",-IFERROR(IPMT(D2_I/12,$C225,D2_T,OFFSET(AC$131,,-$C225+1),0),),-IFERROR(ISPMT(D2_I/12,$C225-1,D2_T,OFFSET(AC$131,,-$C225+1)),)))</f>
        <v>0</v>
      </c>
      <c r="AE225" s="548">
        <f ca="1">IF($C225=0,0,IF('Clinic Model'!$P$16="Annuity",-IFERROR(IPMT(D2_I/12,$C225,D2_T,OFFSET(AD$131,,-$C225+1),0),),-IFERROR(ISPMT(D2_I/12,$C225-1,D2_T,OFFSET(AD$131,,-$C225+1)),)))</f>
        <v>0</v>
      </c>
      <c r="AF225" s="548">
        <f ca="1">IF($C225=0,0,IF('Clinic Model'!$P$16="Annuity",-IFERROR(IPMT(D2_I/12,$C225,D2_T,OFFSET(AE$131,,-$C225+1),0),),-IFERROR(ISPMT(D2_I/12,$C225-1,D2_T,OFFSET(AE$131,,-$C225+1)),)))</f>
        <v>0</v>
      </c>
      <c r="AG225" s="548">
        <f ca="1">IF($C225=0,0,IF('Clinic Model'!$P$16="Annuity",-IFERROR(IPMT(D2_I/12,$C225,D2_T,OFFSET(AF$131,,-$C225+1),0),),-IFERROR(ISPMT(D2_I/12,$C225-1,D2_T,OFFSET(AF$131,,-$C225+1)),)))</f>
        <v>0</v>
      </c>
      <c r="AH225" s="548">
        <f ca="1">IF($C225=0,0,IF('Clinic Model'!$P$16="Annuity",-IFERROR(IPMT(D2_I/12,$C225,D2_T,OFFSET(AG$131,,-$C225+1),0),),-IFERROR(ISPMT(D2_I/12,$C225-1,D2_T,OFFSET(AG$131,,-$C225+1)),)))</f>
        <v>0</v>
      </c>
      <c r="AI225" s="548">
        <f ca="1">IF($C225=0,0,IF('Clinic Model'!$P$16="Annuity",-IFERROR(IPMT(D2_I/12,$C225,D2_T,OFFSET(AH$131,,-$C225+1),0),),-IFERROR(ISPMT(D2_I/12,$C225-1,D2_T,OFFSET(AH$131,,-$C225+1)),)))</f>
        <v>0</v>
      </c>
      <c r="AJ225" s="548">
        <f ca="1">IF($C225=0,0,IF('Clinic Model'!$P$16="Annuity",-IFERROR(IPMT(D2_I/12,$C225,D2_T,OFFSET(AI$131,,-$C225+1),0),),-IFERROR(ISPMT(D2_I/12,$C225-1,D2_T,OFFSET(AI$131,,-$C225+1)),)))</f>
        <v>0</v>
      </c>
      <c r="AK225" s="548">
        <f ca="1">IF($C225=0,0,IF('Clinic Model'!$P$16="Annuity",-IFERROR(IPMT(D2_I/12,$C225,D2_T,OFFSET(AJ$131,,-$C225+1),0),),-IFERROR(ISPMT(D2_I/12,$C225-1,D2_T,OFFSET(AJ$131,,-$C225+1)),)))</f>
        <v>0</v>
      </c>
      <c r="AL225" s="548">
        <f ca="1">IF($C225=0,0,IF('Clinic Model'!$P$16="Annuity",-IFERROR(IPMT(D2_I/12,$C225,D2_T,OFFSET(AK$131,,-$C225+1),0),),-IFERROR(ISPMT(D2_I/12,$C225-1,D2_T,OFFSET(AK$131,,-$C225+1)),)))</f>
        <v>0</v>
      </c>
      <c r="AM225" s="548">
        <f ca="1">IF($C225=0,0,IF('Clinic Model'!$P$16="Annuity",-IFERROR(IPMT(D2_I/12,$C225,D2_T,OFFSET(AL$131,,-$C225+1),0),),-IFERROR(ISPMT(D2_I/12,$C225-1,D2_T,OFFSET(AL$131,,-$C225+1)),)))</f>
        <v>0</v>
      </c>
      <c r="AN225" s="548">
        <f ca="1">IF($C225=0,0,IF('Clinic Model'!$P$16="Annuity",-IFERROR(IPMT(D2_I/12,$C225,D2_T,OFFSET(AM$131,,-$C225+1),0),),-IFERROR(ISPMT(D2_I/12,$C225-1,D2_T,OFFSET(AM$131,,-$C225+1)),)))</f>
        <v>0</v>
      </c>
      <c r="AO225" s="548">
        <f ca="1">IF($C225=0,0,IF('Clinic Model'!$P$16="Annuity",-IFERROR(IPMT(D2_I/12,$C225,D2_T,OFFSET(AN$131,,-$C225+1),0),),-IFERROR(ISPMT(D2_I/12,$C225-1,D2_T,OFFSET(AN$131,,-$C225+1)),)))</f>
        <v>0</v>
      </c>
      <c r="AP225" s="548">
        <f ca="1">IF($C225=0,0,IF('Clinic Model'!$P$16="Annuity",-IFERROR(IPMT(D2_I/12,$C225,D2_T,OFFSET(AO$131,,-$C225+1),0),),-IFERROR(ISPMT(D2_I/12,$C225-1,D2_T,OFFSET(AO$131,,-$C225+1)),)))</f>
        <v>0</v>
      </c>
      <c r="AQ225" s="548">
        <f ca="1">IF($C225=0,0,IF('Clinic Model'!$P$16="Annuity",-IFERROR(IPMT(D2_I/12,$C225,D2_T,OFFSET(AP$131,,-$C225+1),0),),-IFERROR(ISPMT(D2_I/12,$C225-1,D2_T,OFFSET(AP$131,,-$C225+1)),)))</f>
        <v>0</v>
      </c>
      <c r="AR225" s="548">
        <f ca="1">IF($C225=0,0,IF('Clinic Model'!$P$16="Annuity",-IFERROR(IPMT(D2_I/12,$C225,D2_T,OFFSET(AQ$131,,-$C225+1),0),),-IFERROR(ISPMT(D2_I/12,$C225-1,D2_T,OFFSET(AQ$131,,-$C225+1)),)))</f>
        <v>0</v>
      </c>
      <c r="AS225" s="548">
        <f ca="1">IF($C225=0,0,IF('Clinic Model'!$P$16="Annuity",-IFERROR(IPMT(D2_I/12,$C225,D2_T,OFFSET(AR$131,,-$C225+1),0),),-IFERROR(ISPMT(D2_I/12,$C225-1,D2_T,OFFSET(AR$131,,-$C225+1)),)))</f>
        <v>0</v>
      </c>
      <c r="AT225" s="548">
        <f ca="1">IF($C225=0,0,IF('Clinic Model'!$P$16="Annuity",-IFERROR(IPMT(D2_I/12,$C225,D2_T,OFFSET(AS$131,,-$C225+1),0),),-IFERROR(ISPMT(D2_I/12,$C225-1,D2_T,OFFSET(AS$131,,-$C225+1)),)))</f>
        <v>0</v>
      </c>
      <c r="AU225" s="548">
        <f ca="1">IF($C225=0,0,IF('Clinic Model'!$P$16="Annuity",-IFERROR(IPMT(D2_I/12,$C225,D2_T,OFFSET(AT$131,,-$C225+1),0),),-IFERROR(ISPMT(D2_I/12,$C225-1,D2_T,OFFSET(AT$131,,-$C225+1)),)))</f>
        <v>0</v>
      </c>
      <c r="AV225" s="548">
        <f ca="1">IF($C225=0,0,IF('Clinic Model'!$P$16="Annuity",-IFERROR(IPMT(D2_I/12,$C225,D2_T,OFFSET(AU$131,,-$C225+1),0),),-IFERROR(ISPMT(D2_I/12,$C225-1,D2_T,OFFSET(AU$131,,-$C225+1)),)))</f>
        <v>0</v>
      </c>
      <c r="AW225" s="548">
        <f ca="1">IF($C225=0,0,IF('Clinic Model'!$P$16="Annuity",-IFERROR(IPMT(D2_I/12,$C225,D2_T,OFFSET(AV$131,,-$C225+1),0),),-IFERROR(ISPMT(D2_I/12,$C225-1,D2_T,OFFSET(AV$131,,-$C225+1)),)))</f>
        <v>0</v>
      </c>
      <c r="AX225" s="548">
        <f ca="1">IF($C225=0,0,IF('Clinic Model'!$P$16="Annuity",-IFERROR(IPMT(D2_I/12,$C225,D2_T,OFFSET(AW$131,,-$C225+1),0),),-IFERROR(ISPMT(D2_I/12,$C225-1,D2_T,OFFSET(AW$131,,-$C225+1)),)))</f>
        <v>0</v>
      </c>
      <c r="AY225" s="548">
        <f ca="1">IF($C225=0,0,IF('Clinic Model'!$P$16="Annuity",-IFERROR(IPMT(D2_I/12,$C225,D2_T,OFFSET(AX$131,,-$C225+1),0),),-IFERROR(ISPMT(D2_I/12,$C225-1,D2_T,OFFSET(AX$131,,-$C225+1)),)))</f>
        <v>0</v>
      </c>
      <c r="AZ225" s="548">
        <f ca="1">IF($C225=0,0,IF('Clinic Model'!$P$16="Annuity",-IFERROR(IPMT(D2_I/12,$C225,D2_T,OFFSET(AY$131,,-$C225+1),0),),-IFERROR(ISPMT(D2_I/12,$C225-1,D2_T,OFFSET(AY$131,,-$C225+1)),)))</f>
        <v>0</v>
      </c>
      <c r="BA225" s="548">
        <f ca="1">IF($C225=0,0,IF('Clinic Model'!$P$16="Annuity",-IFERROR(IPMT(D2_I/12,$C225,D2_T,OFFSET(AZ$131,,-$C225+1),0),),-IFERROR(ISPMT(D2_I/12,$C225-1,D2_T,OFFSET(AZ$131,,-$C225+1)),)))</f>
        <v>0</v>
      </c>
      <c r="BB225" s="548">
        <f ca="1">IF($C225=0,0,IF('Clinic Model'!$P$16="Annuity",-IFERROR(IPMT(D2_I/12,$C225,D2_T,OFFSET(BA$131,,-$C225+1),0),),-IFERROR(ISPMT(D2_I/12,$C225-1,D2_T,OFFSET(BA$131,,-$C225+1)),)))</f>
        <v>0</v>
      </c>
      <c r="BC225" s="548">
        <f ca="1">IF($C225=0,0,IF('Clinic Model'!$P$16="Annuity",-IFERROR(IPMT(D2_I/12,$C225,D2_T,OFFSET(BB$131,,-$C225+1),0),),-IFERROR(ISPMT(D2_I/12,$C225-1,D2_T,OFFSET(BB$131,,-$C225+1)),)))</f>
        <v>0</v>
      </c>
      <c r="BD225" s="548">
        <f ca="1">IF($C225=0,0,IF('Clinic Model'!$P$16="Annuity",-IFERROR(IPMT(D2_I/12,$C225,D2_T,OFFSET(BC$131,,-$C225+1),0),),-IFERROR(ISPMT(D2_I/12,$C225-1,D2_T,OFFSET(BC$131,,-$C225+1)),)))</f>
        <v>0</v>
      </c>
      <c r="BE225" s="548">
        <f ca="1">IF($C225=0,0,IF('Clinic Model'!$P$16="Annuity",-IFERROR(IPMT(D2_I/12,$C225,D2_T,OFFSET(BD$131,,-$C225+1),0),),-IFERROR(ISPMT(D2_I/12,$C225-1,D2_T,OFFSET(BD$131,,-$C225+1)),)))</f>
        <v>0</v>
      </c>
      <c r="BF225" s="548">
        <f ca="1">IF($C225=0,0,IF('Clinic Model'!$P$16="Annuity",-IFERROR(IPMT(D2_I/12,$C225,D2_T,OFFSET(BE$131,,-$C225+1),0),),-IFERROR(ISPMT(D2_I/12,$C225-1,D2_T,OFFSET(BE$131,,-$C225+1)),)))</f>
        <v>0</v>
      </c>
      <c r="BG225" s="548">
        <f ca="1">IF($C225=0,0,IF('Clinic Model'!$P$16="Annuity",-IFERROR(IPMT(D2_I/12,$C225,D2_T,OFFSET(BF$131,,-$C225+1),0),),-IFERROR(ISPMT(D2_I/12,$C225-1,D2_T,OFFSET(BF$131,,-$C225+1)),)))</f>
        <v>0</v>
      </c>
      <c r="BH225" s="548">
        <f ca="1">IF($C225=0,0,IF('Clinic Model'!$P$16="Annuity",-IFERROR(IPMT(D2_I/12,$C225,D2_T,OFFSET(BG$131,,-$C225+1),0),),-IFERROR(ISPMT(D2_I/12,$C225-1,D2_T,OFFSET(BG$131,,-$C225+1)),)))</f>
        <v>0</v>
      </c>
      <c r="BI225" s="548">
        <f ca="1">IF($C225=0,0,IF('Clinic Model'!$P$16="Annuity",-IFERROR(IPMT(D2_I/12,$C225,D2_T,OFFSET(BH$131,,-$C225+1),0),),-IFERROR(ISPMT(D2_I/12,$C225-1,D2_T,OFFSET(BH$131,,-$C225+1)),)))</f>
        <v>0</v>
      </c>
      <c r="BJ225" s="548">
        <f ca="1">IF($C225=0,0,IF('Clinic Model'!$P$16="Annuity",-IFERROR(IPMT(D2_I/12,$C225,D2_T,OFFSET(BI$131,,-$C225+1),0),),-IFERROR(ISPMT(D2_I/12,$C225-1,D2_T,OFFSET(BI$131,,-$C225+1)),)))</f>
        <v>0</v>
      </c>
      <c r="BK225" s="548">
        <f ca="1">IF($C225=0,0,IF('Clinic Model'!$P$16="Annuity",-IFERROR(IPMT(D2_I/12,$C225,D2_T,OFFSET(BJ$131,,-$C225+1),0),),-IFERROR(ISPMT(D2_I/12,$C225-1,D2_T,OFFSET(BJ$131,,-$C225+1)),)))</f>
        <v>0</v>
      </c>
      <c r="BL225" s="548">
        <f ca="1">IF($C225=0,0,IF('Clinic Model'!$P$16="Annuity",-IFERROR(IPMT(D2_I/12,$C225,D2_T,OFFSET(BK$131,,-$C225+1),0),),-IFERROR(ISPMT(D2_I/12,$C225-1,D2_T,OFFSET(BK$131,,-$C225+1)),)))</f>
        <v>0</v>
      </c>
    </row>
    <row r="226" spans="1:64" ht="10.5" hidden="1" customHeight="1" outlineLevel="1" x14ac:dyDescent="0.3">
      <c r="A226" s="105"/>
      <c r="B226" s="504"/>
      <c r="C226" s="105">
        <f t="shared" si="16"/>
        <v>0</v>
      </c>
      <c r="E226" s="548">
        <f ca="1">IF($C226=0,0,IF('Clinic Model'!$P$16="Annuity",-IFERROR(IPMT(D2_I/12,$C226,D2_T,OFFSET(D$131,,-$C226+1),0),),-IFERROR(ISPMT(D2_I/12,$C226-1,D2_T,OFFSET(D$131,,-$C226+1)),)))</f>
        <v>0</v>
      </c>
      <c r="F226" s="548">
        <f ca="1">IF($C226=0,0,IF('Clinic Model'!$P$16="Annuity",-IFERROR(IPMT(D2_I/12,$C226,D2_T,OFFSET(E$131,,-$C226+1),0),),-IFERROR(ISPMT(D2_I/12,$C226-1,D2_T,OFFSET(E$131,,-$C226+1)),)))</f>
        <v>0</v>
      </c>
      <c r="G226" s="548">
        <f ca="1">IF($C226=0,0,IF('Clinic Model'!$P$16="Annuity",-IFERROR(IPMT(D2_I/12,$C226,D2_T,OFFSET(F$131,,-$C226+1),0),),-IFERROR(ISPMT(D2_I/12,$C226-1,D2_T,OFFSET(F$131,,-$C226+1)),)))</f>
        <v>0</v>
      </c>
      <c r="H226" s="548">
        <f ca="1">IF($C226=0,0,IF('Clinic Model'!$P$16="Annuity",-IFERROR(IPMT(D2_I/12,$C226,D2_T,OFFSET(G$131,,-$C226+1),0),),-IFERROR(ISPMT(D2_I/12,$C226-1,D2_T,OFFSET(G$131,,-$C226+1)),)))</f>
        <v>0</v>
      </c>
      <c r="I226" s="548">
        <f ca="1">IF($C226=0,0,IF('Clinic Model'!$P$16="Annuity",-IFERROR(IPMT(D2_I/12,$C226,D2_T,OFFSET(H$131,,-$C226+1),0),),-IFERROR(ISPMT(D2_I/12,$C226-1,D2_T,OFFSET(H$131,,-$C226+1)),)))</f>
        <v>0</v>
      </c>
      <c r="J226" s="548">
        <f ca="1">IF($C226=0,0,IF('Clinic Model'!$P$16="Annuity",-IFERROR(IPMT(D2_I/12,$C226,D2_T,OFFSET(I$131,,-$C226+1),0),),-IFERROR(ISPMT(D2_I/12,$C226-1,D2_T,OFFSET(I$131,,-$C226+1)),)))</f>
        <v>0</v>
      </c>
      <c r="K226" s="548">
        <f ca="1">IF($C226=0,0,IF('Clinic Model'!$P$16="Annuity",-IFERROR(IPMT(D2_I/12,$C226,D2_T,OFFSET(J$131,,-$C226+1),0),),-IFERROR(ISPMT(D2_I/12,$C226-1,D2_T,OFFSET(J$131,,-$C226+1)),)))</f>
        <v>0</v>
      </c>
      <c r="L226" s="548">
        <f ca="1">IF($C226=0,0,IF('Clinic Model'!$P$16="Annuity",-IFERROR(IPMT(D2_I/12,$C226,D2_T,OFFSET(K$131,,-$C226+1),0),),-IFERROR(ISPMT(D2_I/12,$C226-1,D2_T,OFFSET(K$131,,-$C226+1)),)))</f>
        <v>0</v>
      </c>
      <c r="M226" s="548">
        <f ca="1">IF($C226=0,0,IF('Clinic Model'!$P$16="Annuity",-IFERROR(IPMT(D2_I/12,$C226,D2_T,OFFSET(L$131,,-$C226+1),0),),-IFERROR(ISPMT(D2_I/12,$C226-1,D2_T,OFFSET(L$131,,-$C226+1)),)))</f>
        <v>0</v>
      </c>
      <c r="N226" s="548">
        <f ca="1">IF($C226=0,0,IF('Clinic Model'!$P$16="Annuity",-IFERROR(IPMT(D2_I/12,$C226,D2_T,OFFSET(M$131,,-$C226+1),0),),-IFERROR(ISPMT(D2_I/12,$C226-1,D2_T,OFFSET(M$131,,-$C226+1)),)))</f>
        <v>0</v>
      </c>
      <c r="O226" s="548">
        <f ca="1">IF($C226=0,0,IF('Clinic Model'!$P$16="Annuity",-IFERROR(IPMT(D2_I/12,$C226,D2_T,OFFSET(N$131,,-$C226+1),0),),-IFERROR(ISPMT(D2_I/12,$C226-1,D2_T,OFFSET(N$131,,-$C226+1)),)))</f>
        <v>0</v>
      </c>
      <c r="P226" s="548">
        <f ca="1">IF($C226=0,0,IF('Clinic Model'!$P$16="Annuity",-IFERROR(IPMT(D2_I/12,$C226,D2_T,OFFSET(O$131,,-$C226+1),0),),-IFERROR(ISPMT(D2_I/12,$C226-1,D2_T,OFFSET(O$131,,-$C226+1)),)))</f>
        <v>0</v>
      </c>
      <c r="Q226" s="548">
        <f ca="1">IF($C226=0,0,IF('Clinic Model'!$P$16="Annuity",-IFERROR(IPMT(D2_I/12,$C226,D2_T,OFFSET(P$131,,-$C226+1),0),),-IFERROR(ISPMT(D2_I/12,$C226-1,D2_T,OFFSET(P$131,,-$C226+1)),)))</f>
        <v>0</v>
      </c>
      <c r="R226" s="548">
        <f ca="1">IF($C226=0,0,IF('Clinic Model'!$P$16="Annuity",-IFERROR(IPMT(D2_I/12,$C226,D2_T,OFFSET(Q$131,,-$C226+1),0),),-IFERROR(ISPMT(D2_I/12,$C226-1,D2_T,OFFSET(Q$131,,-$C226+1)),)))</f>
        <v>0</v>
      </c>
      <c r="S226" s="548">
        <f ca="1">IF($C226=0,0,IF('Clinic Model'!$P$16="Annuity",-IFERROR(IPMT(D2_I/12,$C226,D2_T,OFFSET(R$131,,-$C226+1),0),),-IFERROR(ISPMT(D2_I/12,$C226-1,D2_T,OFFSET(R$131,,-$C226+1)),)))</f>
        <v>0</v>
      </c>
      <c r="T226" s="548">
        <f ca="1">IF($C226=0,0,IF('Clinic Model'!$P$16="Annuity",-IFERROR(IPMT(D2_I/12,$C226,D2_T,OFFSET(S$131,,-$C226+1),0),),-IFERROR(ISPMT(D2_I/12,$C226-1,D2_T,OFFSET(S$131,,-$C226+1)),)))</f>
        <v>0</v>
      </c>
      <c r="U226" s="548">
        <f ca="1">IF($C226=0,0,IF('Clinic Model'!$P$16="Annuity",-IFERROR(IPMT(D2_I/12,$C226,D2_T,OFFSET(T$131,,-$C226+1),0),),-IFERROR(ISPMT(D2_I/12,$C226-1,D2_T,OFFSET(T$131,,-$C226+1)),)))</f>
        <v>0</v>
      </c>
      <c r="V226" s="548">
        <f ca="1">IF($C226=0,0,IF('Clinic Model'!$P$16="Annuity",-IFERROR(IPMT(D2_I/12,$C226,D2_T,OFFSET(U$131,,-$C226+1),0),),-IFERROR(ISPMT(D2_I/12,$C226-1,D2_T,OFFSET(U$131,,-$C226+1)),)))</f>
        <v>0</v>
      </c>
      <c r="W226" s="548">
        <f ca="1">IF($C226=0,0,IF('Clinic Model'!$P$16="Annuity",-IFERROR(IPMT(D2_I/12,$C226,D2_T,OFFSET(V$131,,-$C226+1),0),),-IFERROR(ISPMT(D2_I/12,$C226-1,D2_T,OFFSET(V$131,,-$C226+1)),)))</f>
        <v>0</v>
      </c>
      <c r="X226" s="548">
        <f ca="1">IF($C226=0,0,IF('Clinic Model'!$P$16="Annuity",-IFERROR(IPMT(D2_I/12,$C226,D2_T,OFFSET(W$131,,-$C226+1),0),),-IFERROR(ISPMT(D2_I/12,$C226-1,D2_T,OFFSET(W$131,,-$C226+1)),)))</f>
        <v>0</v>
      </c>
      <c r="Y226" s="548">
        <f ca="1">IF($C226=0,0,IF('Clinic Model'!$P$16="Annuity",-IFERROR(IPMT(D2_I/12,$C226,D2_T,OFFSET(X$131,,-$C226+1),0),),-IFERROR(ISPMT(D2_I/12,$C226-1,D2_T,OFFSET(X$131,,-$C226+1)),)))</f>
        <v>0</v>
      </c>
      <c r="Z226" s="548">
        <f ca="1">IF($C226=0,0,IF('Clinic Model'!$P$16="Annuity",-IFERROR(IPMT(D2_I/12,$C226,D2_T,OFFSET(Y$131,,-$C226+1),0),),-IFERROR(ISPMT(D2_I/12,$C226-1,D2_T,OFFSET(Y$131,,-$C226+1)),)))</f>
        <v>0</v>
      </c>
      <c r="AA226" s="548">
        <f ca="1">IF($C226=0,0,IF('Clinic Model'!$P$16="Annuity",-IFERROR(IPMT(D2_I/12,$C226,D2_T,OFFSET(Z$131,,-$C226+1),0),),-IFERROR(ISPMT(D2_I/12,$C226-1,D2_T,OFFSET(Z$131,,-$C226+1)),)))</f>
        <v>0</v>
      </c>
      <c r="AB226" s="548">
        <f ca="1">IF($C226=0,0,IF('Clinic Model'!$P$16="Annuity",-IFERROR(IPMT(D2_I/12,$C226,D2_T,OFFSET(AA$131,,-$C226+1),0),),-IFERROR(ISPMT(D2_I/12,$C226-1,D2_T,OFFSET(AA$131,,-$C226+1)),)))</f>
        <v>0</v>
      </c>
      <c r="AC226" s="548">
        <f ca="1">IF($C226=0,0,IF('Clinic Model'!$P$16="Annuity",-IFERROR(IPMT(D2_I/12,$C226,D2_T,OFFSET(AB$131,,-$C226+1),0),),-IFERROR(ISPMT(D2_I/12,$C226-1,D2_T,OFFSET(AB$131,,-$C226+1)),)))</f>
        <v>0</v>
      </c>
      <c r="AD226" s="548">
        <f ca="1">IF($C226=0,0,IF('Clinic Model'!$P$16="Annuity",-IFERROR(IPMT(D2_I/12,$C226,D2_T,OFFSET(AC$131,,-$C226+1),0),),-IFERROR(ISPMT(D2_I/12,$C226-1,D2_T,OFFSET(AC$131,,-$C226+1)),)))</f>
        <v>0</v>
      </c>
      <c r="AE226" s="548">
        <f ca="1">IF($C226=0,0,IF('Clinic Model'!$P$16="Annuity",-IFERROR(IPMT(D2_I/12,$C226,D2_T,OFFSET(AD$131,,-$C226+1),0),),-IFERROR(ISPMT(D2_I/12,$C226-1,D2_T,OFFSET(AD$131,,-$C226+1)),)))</f>
        <v>0</v>
      </c>
      <c r="AF226" s="548">
        <f ca="1">IF($C226=0,0,IF('Clinic Model'!$P$16="Annuity",-IFERROR(IPMT(D2_I/12,$C226,D2_T,OFFSET(AE$131,,-$C226+1),0),),-IFERROR(ISPMT(D2_I/12,$C226-1,D2_T,OFFSET(AE$131,,-$C226+1)),)))</f>
        <v>0</v>
      </c>
      <c r="AG226" s="548">
        <f ca="1">IF($C226=0,0,IF('Clinic Model'!$P$16="Annuity",-IFERROR(IPMT(D2_I/12,$C226,D2_T,OFFSET(AF$131,,-$C226+1),0),),-IFERROR(ISPMT(D2_I/12,$C226-1,D2_T,OFFSET(AF$131,,-$C226+1)),)))</f>
        <v>0</v>
      </c>
      <c r="AH226" s="548">
        <f ca="1">IF($C226=0,0,IF('Clinic Model'!$P$16="Annuity",-IFERROR(IPMT(D2_I/12,$C226,D2_T,OFFSET(AG$131,,-$C226+1),0),),-IFERROR(ISPMT(D2_I/12,$C226-1,D2_T,OFFSET(AG$131,,-$C226+1)),)))</f>
        <v>0</v>
      </c>
      <c r="AI226" s="548">
        <f ca="1">IF($C226=0,0,IF('Clinic Model'!$P$16="Annuity",-IFERROR(IPMT(D2_I/12,$C226,D2_T,OFFSET(AH$131,,-$C226+1),0),),-IFERROR(ISPMT(D2_I/12,$C226-1,D2_T,OFFSET(AH$131,,-$C226+1)),)))</f>
        <v>0</v>
      </c>
      <c r="AJ226" s="548">
        <f ca="1">IF($C226=0,0,IF('Clinic Model'!$P$16="Annuity",-IFERROR(IPMT(D2_I/12,$C226,D2_T,OFFSET(AI$131,,-$C226+1),0),),-IFERROR(ISPMT(D2_I/12,$C226-1,D2_T,OFFSET(AI$131,,-$C226+1)),)))</f>
        <v>0</v>
      </c>
      <c r="AK226" s="548">
        <f ca="1">IF($C226=0,0,IF('Clinic Model'!$P$16="Annuity",-IFERROR(IPMT(D2_I/12,$C226,D2_T,OFFSET(AJ$131,,-$C226+1),0),),-IFERROR(ISPMT(D2_I/12,$C226-1,D2_T,OFFSET(AJ$131,,-$C226+1)),)))</f>
        <v>0</v>
      </c>
      <c r="AL226" s="548">
        <f ca="1">IF($C226=0,0,IF('Clinic Model'!$P$16="Annuity",-IFERROR(IPMT(D2_I/12,$C226,D2_T,OFFSET(AK$131,,-$C226+1),0),),-IFERROR(ISPMT(D2_I/12,$C226-1,D2_T,OFFSET(AK$131,,-$C226+1)),)))</f>
        <v>0</v>
      </c>
      <c r="AM226" s="548">
        <f ca="1">IF($C226=0,0,IF('Clinic Model'!$P$16="Annuity",-IFERROR(IPMT(D2_I/12,$C226,D2_T,OFFSET(AL$131,,-$C226+1),0),),-IFERROR(ISPMT(D2_I/12,$C226-1,D2_T,OFFSET(AL$131,,-$C226+1)),)))</f>
        <v>0</v>
      </c>
      <c r="AN226" s="548">
        <f ca="1">IF($C226=0,0,IF('Clinic Model'!$P$16="Annuity",-IFERROR(IPMT(D2_I/12,$C226,D2_T,OFFSET(AM$131,,-$C226+1),0),),-IFERROR(ISPMT(D2_I/12,$C226-1,D2_T,OFFSET(AM$131,,-$C226+1)),)))</f>
        <v>0</v>
      </c>
      <c r="AO226" s="548">
        <f ca="1">IF($C226=0,0,IF('Clinic Model'!$P$16="Annuity",-IFERROR(IPMT(D2_I/12,$C226,D2_T,OFFSET(AN$131,,-$C226+1),0),),-IFERROR(ISPMT(D2_I/12,$C226-1,D2_T,OFFSET(AN$131,,-$C226+1)),)))</f>
        <v>0</v>
      </c>
      <c r="AP226" s="548">
        <f ca="1">IF($C226=0,0,IF('Clinic Model'!$P$16="Annuity",-IFERROR(IPMT(D2_I/12,$C226,D2_T,OFFSET(AO$131,,-$C226+1),0),),-IFERROR(ISPMT(D2_I/12,$C226-1,D2_T,OFFSET(AO$131,,-$C226+1)),)))</f>
        <v>0</v>
      </c>
      <c r="AQ226" s="548">
        <f ca="1">IF($C226=0,0,IF('Clinic Model'!$P$16="Annuity",-IFERROR(IPMT(D2_I/12,$C226,D2_T,OFFSET(AP$131,,-$C226+1),0),),-IFERROR(ISPMT(D2_I/12,$C226-1,D2_T,OFFSET(AP$131,,-$C226+1)),)))</f>
        <v>0</v>
      </c>
      <c r="AR226" s="548">
        <f ca="1">IF($C226=0,0,IF('Clinic Model'!$P$16="Annuity",-IFERROR(IPMT(D2_I/12,$C226,D2_T,OFFSET(AQ$131,,-$C226+1),0),),-IFERROR(ISPMT(D2_I/12,$C226-1,D2_T,OFFSET(AQ$131,,-$C226+1)),)))</f>
        <v>0</v>
      </c>
      <c r="AS226" s="548">
        <f ca="1">IF($C226=0,0,IF('Clinic Model'!$P$16="Annuity",-IFERROR(IPMT(D2_I/12,$C226,D2_T,OFFSET(AR$131,,-$C226+1),0),),-IFERROR(ISPMT(D2_I/12,$C226-1,D2_T,OFFSET(AR$131,,-$C226+1)),)))</f>
        <v>0</v>
      </c>
      <c r="AT226" s="548">
        <f ca="1">IF($C226=0,0,IF('Clinic Model'!$P$16="Annuity",-IFERROR(IPMT(D2_I/12,$C226,D2_T,OFFSET(AS$131,,-$C226+1),0),),-IFERROR(ISPMT(D2_I/12,$C226-1,D2_T,OFFSET(AS$131,,-$C226+1)),)))</f>
        <v>0</v>
      </c>
      <c r="AU226" s="548">
        <f ca="1">IF($C226=0,0,IF('Clinic Model'!$P$16="Annuity",-IFERROR(IPMT(D2_I/12,$C226,D2_T,OFFSET(AT$131,,-$C226+1),0),),-IFERROR(ISPMT(D2_I/12,$C226-1,D2_T,OFFSET(AT$131,,-$C226+1)),)))</f>
        <v>0</v>
      </c>
      <c r="AV226" s="548">
        <f ca="1">IF($C226=0,0,IF('Clinic Model'!$P$16="Annuity",-IFERROR(IPMT(D2_I/12,$C226,D2_T,OFFSET(AU$131,,-$C226+1),0),),-IFERROR(ISPMT(D2_I/12,$C226-1,D2_T,OFFSET(AU$131,,-$C226+1)),)))</f>
        <v>0</v>
      </c>
      <c r="AW226" s="548">
        <f ca="1">IF($C226=0,0,IF('Clinic Model'!$P$16="Annuity",-IFERROR(IPMT(D2_I/12,$C226,D2_T,OFFSET(AV$131,,-$C226+1),0),),-IFERROR(ISPMT(D2_I/12,$C226-1,D2_T,OFFSET(AV$131,,-$C226+1)),)))</f>
        <v>0</v>
      </c>
      <c r="AX226" s="548">
        <f ca="1">IF($C226=0,0,IF('Clinic Model'!$P$16="Annuity",-IFERROR(IPMT(D2_I/12,$C226,D2_T,OFFSET(AW$131,,-$C226+1),0),),-IFERROR(ISPMT(D2_I/12,$C226-1,D2_T,OFFSET(AW$131,,-$C226+1)),)))</f>
        <v>0</v>
      </c>
      <c r="AY226" s="548">
        <f ca="1">IF($C226=0,0,IF('Clinic Model'!$P$16="Annuity",-IFERROR(IPMT(D2_I/12,$C226,D2_T,OFFSET(AX$131,,-$C226+1),0),),-IFERROR(ISPMT(D2_I/12,$C226-1,D2_T,OFFSET(AX$131,,-$C226+1)),)))</f>
        <v>0</v>
      </c>
      <c r="AZ226" s="548">
        <f ca="1">IF($C226=0,0,IF('Clinic Model'!$P$16="Annuity",-IFERROR(IPMT(D2_I/12,$C226,D2_T,OFFSET(AY$131,,-$C226+1),0),),-IFERROR(ISPMT(D2_I/12,$C226-1,D2_T,OFFSET(AY$131,,-$C226+1)),)))</f>
        <v>0</v>
      </c>
      <c r="BA226" s="548">
        <f ca="1">IF($C226=0,0,IF('Clinic Model'!$P$16="Annuity",-IFERROR(IPMT(D2_I/12,$C226,D2_T,OFFSET(AZ$131,,-$C226+1),0),),-IFERROR(ISPMT(D2_I/12,$C226-1,D2_T,OFFSET(AZ$131,,-$C226+1)),)))</f>
        <v>0</v>
      </c>
      <c r="BB226" s="548">
        <f ca="1">IF($C226=0,0,IF('Clinic Model'!$P$16="Annuity",-IFERROR(IPMT(D2_I/12,$C226,D2_T,OFFSET(BA$131,,-$C226+1),0),),-IFERROR(ISPMT(D2_I/12,$C226-1,D2_T,OFFSET(BA$131,,-$C226+1)),)))</f>
        <v>0</v>
      </c>
      <c r="BC226" s="548">
        <f ca="1">IF($C226=0,0,IF('Clinic Model'!$P$16="Annuity",-IFERROR(IPMT(D2_I/12,$C226,D2_T,OFFSET(BB$131,,-$C226+1),0),),-IFERROR(ISPMT(D2_I/12,$C226-1,D2_T,OFFSET(BB$131,,-$C226+1)),)))</f>
        <v>0</v>
      </c>
      <c r="BD226" s="548">
        <f ca="1">IF($C226=0,0,IF('Clinic Model'!$P$16="Annuity",-IFERROR(IPMT(D2_I/12,$C226,D2_T,OFFSET(BC$131,,-$C226+1),0),),-IFERROR(ISPMT(D2_I/12,$C226-1,D2_T,OFFSET(BC$131,,-$C226+1)),)))</f>
        <v>0</v>
      </c>
      <c r="BE226" s="548">
        <f ca="1">IF($C226=0,0,IF('Clinic Model'!$P$16="Annuity",-IFERROR(IPMT(D2_I/12,$C226,D2_T,OFFSET(BD$131,,-$C226+1),0),),-IFERROR(ISPMT(D2_I/12,$C226-1,D2_T,OFFSET(BD$131,,-$C226+1)),)))</f>
        <v>0</v>
      </c>
      <c r="BF226" s="548">
        <f ca="1">IF($C226=0,0,IF('Clinic Model'!$P$16="Annuity",-IFERROR(IPMT(D2_I/12,$C226,D2_T,OFFSET(BE$131,,-$C226+1),0),),-IFERROR(ISPMT(D2_I/12,$C226-1,D2_T,OFFSET(BE$131,,-$C226+1)),)))</f>
        <v>0</v>
      </c>
      <c r="BG226" s="548">
        <f ca="1">IF($C226=0,0,IF('Clinic Model'!$P$16="Annuity",-IFERROR(IPMT(D2_I/12,$C226,D2_T,OFFSET(BF$131,,-$C226+1),0),),-IFERROR(ISPMT(D2_I/12,$C226-1,D2_T,OFFSET(BF$131,,-$C226+1)),)))</f>
        <v>0</v>
      </c>
      <c r="BH226" s="548">
        <f ca="1">IF($C226=0,0,IF('Clinic Model'!$P$16="Annuity",-IFERROR(IPMT(D2_I/12,$C226,D2_T,OFFSET(BG$131,,-$C226+1),0),),-IFERROR(ISPMT(D2_I/12,$C226-1,D2_T,OFFSET(BG$131,,-$C226+1)),)))</f>
        <v>0</v>
      </c>
      <c r="BI226" s="548">
        <f ca="1">IF($C226=0,0,IF('Clinic Model'!$P$16="Annuity",-IFERROR(IPMT(D2_I/12,$C226,D2_T,OFFSET(BH$131,,-$C226+1),0),),-IFERROR(ISPMT(D2_I/12,$C226-1,D2_T,OFFSET(BH$131,,-$C226+1)),)))</f>
        <v>0</v>
      </c>
      <c r="BJ226" s="548">
        <f ca="1">IF($C226=0,0,IF('Clinic Model'!$P$16="Annuity",-IFERROR(IPMT(D2_I/12,$C226,D2_T,OFFSET(BI$131,,-$C226+1),0),),-IFERROR(ISPMT(D2_I/12,$C226-1,D2_T,OFFSET(BI$131,,-$C226+1)),)))</f>
        <v>0</v>
      </c>
      <c r="BK226" s="548">
        <f ca="1">IF($C226=0,0,IF('Clinic Model'!$P$16="Annuity",-IFERROR(IPMT(D2_I/12,$C226,D2_T,OFFSET(BJ$131,,-$C226+1),0),),-IFERROR(ISPMT(D2_I/12,$C226-1,D2_T,OFFSET(BJ$131,,-$C226+1)),)))</f>
        <v>0</v>
      </c>
      <c r="BL226" s="548">
        <f ca="1">IF($C226=0,0,IF('Clinic Model'!$P$16="Annuity",-IFERROR(IPMT(D2_I/12,$C226,D2_T,OFFSET(BK$131,,-$C226+1),0),),-IFERROR(ISPMT(D2_I/12,$C226-1,D2_T,OFFSET(BK$131,,-$C226+1)),)))</f>
        <v>0</v>
      </c>
    </row>
    <row r="227" spans="1:64" ht="10.5" hidden="1" customHeight="1" outlineLevel="1" x14ac:dyDescent="0.3">
      <c r="A227" s="105"/>
      <c r="B227" s="504"/>
      <c r="C227" s="105">
        <f t="shared" si="16"/>
        <v>0</v>
      </c>
      <c r="E227" s="548">
        <f ca="1">IF($C227=0,0,IF('Clinic Model'!$P$16="Annuity",-IFERROR(IPMT(D2_I/12,$C227,D2_T,OFFSET(D$131,,-$C227+1),0),),-IFERROR(ISPMT(D2_I/12,$C227-1,D2_T,OFFSET(D$131,,-$C227+1)),)))</f>
        <v>0</v>
      </c>
      <c r="F227" s="548">
        <f ca="1">IF($C227=0,0,IF('Clinic Model'!$P$16="Annuity",-IFERROR(IPMT(D2_I/12,$C227,D2_T,OFFSET(E$131,,-$C227+1),0),),-IFERROR(ISPMT(D2_I/12,$C227-1,D2_T,OFFSET(E$131,,-$C227+1)),)))</f>
        <v>0</v>
      </c>
      <c r="G227" s="548">
        <f ca="1">IF($C227=0,0,IF('Clinic Model'!$P$16="Annuity",-IFERROR(IPMT(D2_I/12,$C227,D2_T,OFFSET(F$131,,-$C227+1),0),),-IFERROR(ISPMT(D2_I/12,$C227-1,D2_T,OFFSET(F$131,,-$C227+1)),)))</f>
        <v>0</v>
      </c>
      <c r="H227" s="548">
        <f ca="1">IF($C227=0,0,IF('Clinic Model'!$P$16="Annuity",-IFERROR(IPMT(D2_I/12,$C227,D2_T,OFFSET(G$131,,-$C227+1),0),),-IFERROR(ISPMT(D2_I/12,$C227-1,D2_T,OFFSET(G$131,,-$C227+1)),)))</f>
        <v>0</v>
      </c>
      <c r="I227" s="548">
        <f ca="1">IF($C227=0,0,IF('Clinic Model'!$P$16="Annuity",-IFERROR(IPMT(D2_I/12,$C227,D2_T,OFFSET(H$131,,-$C227+1),0),),-IFERROR(ISPMT(D2_I/12,$C227-1,D2_T,OFFSET(H$131,,-$C227+1)),)))</f>
        <v>0</v>
      </c>
      <c r="J227" s="548">
        <f ca="1">IF($C227=0,0,IF('Clinic Model'!$P$16="Annuity",-IFERROR(IPMT(D2_I/12,$C227,D2_T,OFFSET(I$131,,-$C227+1),0),),-IFERROR(ISPMT(D2_I/12,$C227-1,D2_T,OFFSET(I$131,,-$C227+1)),)))</f>
        <v>0</v>
      </c>
      <c r="K227" s="548">
        <f ca="1">IF($C227=0,0,IF('Clinic Model'!$P$16="Annuity",-IFERROR(IPMT(D2_I/12,$C227,D2_T,OFFSET(J$131,,-$C227+1),0),),-IFERROR(ISPMT(D2_I/12,$C227-1,D2_T,OFFSET(J$131,,-$C227+1)),)))</f>
        <v>0</v>
      </c>
      <c r="L227" s="548">
        <f ca="1">IF($C227=0,0,IF('Clinic Model'!$P$16="Annuity",-IFERROR(IPMT(D2_I/12,$C227,D2_T,OFFSET(K$131,,-$C227+1),0),),-IFERROR(ISPMT(D2_I/12,$C227-1,D2_T,OFFSET(K$131,,-$C227+1)),)))</f>
        <v>0</v>
      </c>
      <c r="M227" s="548">
        <f ca="1">IF($C227=0,0,IF('Clinic Model'!$P$16="Annuity",-IFERROR(IPMT(D2_I/12,$C227,D2_T,OFFSET(L$131,,-$C227+1),0),),-IFERROR(ISPMT(D2_I/12,$C227-1,D2_T,OFFSET(L$131,,-$C227+1)),)))</f>
        <v>0</v>
      </c>
      <c r="N227" s="548">
        <f ca="1">IF($C227=0,0,IF('Clinic Model'!$P$16="Annuity",-IFERROR(IPMT(D2_I/12,$C227,D2_T,OFFSET(M$131,,-$C227+1),0),),-IFERROR(ISPMT(D2_I/12,$C227-1,D2_T,OFFSET(M$131,,-$C227+1)),)))</f>
        <v>0</v>
      </c>
      <c r="O227" s="548">
        <f ca="1">IF($C227=0,0,IF('Clinic Model'!$P$16="Annuity",-IFERROR(IPMT(D2_I/12,$C227,D2_T,OFFSET(N$131,,-$C227+1),0),),-IFERROR(ISPMT(D2_I/12,$C227-1,D2_T,OFFSET(N$131,,-$C227+1)),)))</f>
        <v>0</v>
      </c>
      <c r="P227" s="548">
        <f ca="1">IF($C227=0,0,IF('Clinic Model'!$P$16="Annuity",-IFERROR(IPMT(D2_I/12,$C227,D2_T,OFFSET(O$131,,-$C227+1),0),),-IFERROR(ISPMT(D2_I/12,$C227-1,D2_T,OFFSET(O$131,,-$C227+1)),)))</f>
        <v>0</v>
      </c>
      <c r="Q227" s="548">
        <f ca="1">IF($C227=0,0,IF('Clinic Model'!$P$16="Annuity",-IFERROR(IPMT(D2_I/12,$C227,D2_T,OFFSET(P$131,,-$C227+1),0),),-IFERROR(ISPMT(D2_I/12,$C227-1,D2_T,OFFSET(P$131,,-$C227+1)),)))</f>
        <v>0</v>
      </c>
      <c r="R227" s="548">
        <f ca="1">IF($C227=0,0,IF('Clinic Model'!$P$16="Annuity",-IFERROR(IPMT(D2_I/12,$C227,D2_T,OFFSET(Q$131,,-$C227+1),0),),-IFERROR(ISPMT(D2_I/12,$C227-1,D2_T,OFFSET(Q$131,,-$C227+1)),)))</f>
        <v>0</v>
      </c>
      <c r="S227" s="548">
        <f ca="1">IF($C227=0,0,IF('Clinic Model'!$P$16="Annuity",-IFERROR(IPMT(D2_I/12,$C227,D2_T,OFFSET(R$131,,-$C227+1),0),),-IFERROR(ISPMT(D2_I/12,$C227-1,D2_T,OFFSET(R$131,,-$C227+1)),)))</f>
        <v>0</v>
      </c>
      <c r="T227" s="548">
        <f ca="1">IF($C227=0,0,IF('Clinic Model'!$P$16="Annuity",-IFERROR(IPMT(D2_I/12,$C227,D2_T,OFFSET(S$131,,-$C227+1),0),),-IFERROR(ISPMT(D2_I/12,$C227-1,D2_T,OFFSET(S$131,,-$C227+1)),)))</f>
        <v>0</v>
      </c>
      <c r="U227" s="548">
        <f ca="1">IF($C227=0,0,IF('Clinic Model'!$P$16="Annuity",-IFERROR(IPMT(D2_I/12,$C227,D2_T,OFFSET(T$131,,-$C227+1),0),),-IFERROR(ISPMT(D2_I/12,$C227-1,D2_T,OFFSET(T$131,,-$C227+1)),)))</f>
        <v>0</v>
      </c>
      <c r="V227" s="548">
        <f ca="1">IF($C227=0,0,IF('Clinic Model'!$P$16="Annuity",-IFERROR(IPMT(D2_I/12,$C227,D2_T,OFFSET(U$131,,-$C227+1),0),),-IFERROR(ISPMT(D2_I/12,$C227-1,D2_T,OFFSET(U$131,,-$C227+1)),)))</f>
        <v>0</v>
      </c>
      <c r="W227" s="548">
        <f ca="1">IF($C227=0,0,IF('Clinic Model'!$P$16="Annuity",-IFERROR(IPMT(D2_I/12,$C227,D2_T,OFFSET(V$131,,-$C227+1),0),),-IFERROR(ISPMT(D2_I/12,$C227-1,D2_T,OFFSET(V$131,,-$C227+1)),)))</f>
        <v>0</v>
      </c>
      <c r="X227" s="548">
        <f ca="1">IF($C227=0,0,IF('Clinic Model'!$P$16="Annuity",-IFERROR(IPMT(D2_I/12,$C227,D2_T,OFFSET(W$131,,-$C227+1),0),),-IFERROR(ISPMT(D2_I/12,$C227-1,D2_T,OFFSET(W$131,,-$C227+1)),)))</f>
        <v>0</v>
      </c>
      <c r="Y227" s="548">
        <f ca="1">IF($C227=0,0,IF('Clinic Model'!$P$16="Annuity",-IFERROR(IPMT(D2_I/12,$C227,D2_T,OFFSET(X$131,,-$C227+1),0),),-IFERROR(ISPMT(D2_I/12,$C227-1,D2_T,OFFSET(X$131,,-$C227+1)),)))</f>
        <v>0</v>
      </c>
      <c r="Z227" s="548">
        <f ca="1">IF($C227=0,0,IF('Clinic Model'!$P$16="Annuity",-IFERROR(IPMT(D2_I/12,$C227,D2_T,OFFSET(Y$131,,-$C227+1),0),),-IFERROR(ISPMT(D2_I/12,$C227-1,D2_T,OFFSET(Y$131,,-$C227+1)),)))</f>
        <v>0</v>
      </c>
      <c r="AA227" s="548">
        <f ca="1">IF($C227=0,0,IF('Clinic Model'!$P$16="Annuity",-IFERROR(IPMT(D2_I/12,$C227,D2_T,OFFSET(Z$131,,-$C227+1),0),),-IFERROR(ISPMT(D2_I/12,$C227-1,D2_T,OFFSET(Z$131,,-$C227+1)),)))</f>
        <v>0</v>
      </c>
      <c r="AB227" s="548">
        <f ca="1">IF($C227=0,0,IF('Clinic Model'!$P$16="Annuity",-IFERROR(IPMT(D2_I/12,$C227,D2_T,OFFSET(AA$131,,-$C227+1),0),),-IFERROR(ISPMT(D2_I/12,$C227-1,D2_T,OFFSET(AA$131,,-$C227+1)),)))</f>
        <v>0</v>
      </c>
      <c r="AC227" s="548">
        <f ca="1">IF($C227=0,0,IF('Clinic Model'!$P$16="Annuity",-IFERROR(IPMT(D2_I/12,$C227,D2_T,OFFSET(AB$131,,-$C227+1),0),),-IFERROR(ISPMT(D2_I/12,$C227-1,D2_T,OFFSET(AB$131,,-$C227+1)),)))</f>
        <v>0</v>
      </c>
      <c r="AD227" s="548">
        <f ca="1">IF($C227=0,0,IF('Clinic Model'!$P$16="Annuity",-IFERROR(IPMT(D2_I/12,$C227,D2_T,OFFSET(AC$131,,-$C227+1),0),),-IFERROR(ISPMT(D2_I/12,$C227-1,D2_T,OFFSET(AC$131,,-$C227+1)),)))</f>
        <v>0</v>
      </c>
      <c r="AE227" s="548">
        <f ca="1">IF($C227=0,0,IF('Clinic Model'!$P$16="Annuity",-IFERROR(IPMT(D2_I/12,$C227,D2_T,OFFSET(AD$131,,-$C227+1),0),),-IFERROR(ISPMT(D2_I/12,$C227-1,D2_T,OFFSET(AD$131,,-$C227+1)),)))</f>
        <v>0</v>
      </c>
      <c r="AF227" s="548">
        <f ca="1">IF($C227=0,0,IF('Clinic Model'!$P$16="Annuity",-IFERROR(IPMT(D2_I/12,$C227,D2_T,OFFSET(AE$131,,-$C227+1),0),),-IFERROR(ISPMT(D2_I/12,$C227-1,D2_T,OFFSET(AE$131,,-$C227+1)),)))</f>
        <v>0</v>
      </c>
      <c r="AG227" s="548">
        <f ca="1">IF($C227=0,0,IF('Clinic Model'!$P$16="Annuity",-IFERROR(IPMT(D2_I/12,$C227,D2_T,OFFSET(AF$131,,-$C227+1),0),),-IFERROR(ISPMT(D2_I/12,$C227-1,D2_T,OFFSET(AF$131,,-$C227+1)),)))</f>
        <v>0</v>
      </c>
      <c r="AH227" s="548">
        <f ca="1">IF($C227=0,0,IF('Clinic Model'!$P$16="Annuity",-IFERROR(IPMT(D2_I/12,$C227,D2_T,OFFSET(AG$131,,-$C227+1),0),),-IFERROR(ISPMT(D2_I/12,$C227-1,D2_T,OFFSET(AG$131,,-$C227+1)),)))</f>
        <v>0</v>
      </c>
      <c r="AI227" s="548">
        <f ca="1">IF($C227=0,0,IF('Clinic Model'!$P$16="Annuity",-IFERROR(IPMT(D2_I/12,$C227,D2_T,OFFSET(AH$131,,-$C227+1),0),),-IFERROR(ISPMT(D2_I/12,$C227-1,D2_T,OFFSET(AH$131,,-$C227+1)),)))</f>
        <v>0</v>
      </c>
      <c r="AJ227" s="548">
        <f ca="1">IF($C227=0,0,IF('Clinic Model'!$P$16="Annuity",-IFERROR(IPMT(D2_I/12,$C227,D2_T,OFFSET(AI$131,,-$C227+1),0),),-IFERROR(ISPMT(D2_I/12,$C227-1,D2_T,OFFSET(AI$131,,-$C227+1)),)))</f>
        <v>0</v>
      </c>
      <c r="AK227" s="548">
        <f ca="1">IF($C227=0,0,IF('Clinic Model'!$P$16="Annuity",-IFERROR(IPMT(D2_I/12,$C227,D2_T,OFFSET(AJ$131,,-$C227+1),0),),-IFERROR(ISPMT(D2_I/12,$C227-1,D2_T,OFFSET(AJ$131,,-$C227+1)),)))</f>
        <v>0</v>
      </c>
      <c r="AL227" s="548">
        <f ca="1">IF($C227=0,0,IF('Clinic Model'!$P$16="Annuity",-IFERROR(IPMT(D2_I/12,$C227,D2_T,OFFSET(AK$131,,-$C227+1),0),),-IFERROR(ISPMT(D2_I/12,$C227-1,D2_T,OFFSET(AK$131,,-$C227+1)),)))</f>
        <v>0</v>
      </c>
      <c r="AM227" s="548">
        <f ca="1">IF($C227=0,0,IF('Clinic Model'!$P$16="Annuity",-IFERROR(IPMT(D2_I/12,$C227,D2_T,OFFSET(AL$131,,-$C227+1),0),),-IFERROR(ISPMT(D2_I/12,$C227-1,D2_T,OFFSET(AL$131,,-$C227+1)),)))</f>
        <v>0</v>
      </c>
      <c r="AN227" s="548">
        <f ca="1">IF($C227=0,0,IF('Clinic Model'!$P$16="Annuity",-IFERROR(IPMT(D2_I/12,$C227,D2_T,OFFSET(AM$131,,-$C227+1),0),),-IFERROR(ISPMT(D2_I/12,$C227-1,D2_T,OFFSET(AM$131,,-$C227+1)),)))</f>
        <v>0</v>
      </c>
      <c r="AO227" s="548">
        <f ca="1">IF($C227=0,0,IF('Clinic Model'!$P$16="Annuity",-IFERROR(IPMT(D2_I/12,$C227,D2_T,OFFSET(AN$131,,-$C227+1),0),),-IFERROR(ISPMT(D2_I/12,$C227-1,D2_T,OFFSET(AN$131,,-$C227+1)),)))</f>
        <v>0</v>
      </c>
      <c r="AP227" s="548">
        <f ca="1">IF($C227=0,0,IF('Clinic Model'!$P$16="Annuity",-IFERROR(IPMT(D2_I/12,$C227,D2_T,OFFSET(AO$131,,-$C227+1),0),),-IFERROR(ISPMT(D2_I/12,$C227-1,D2_T,OFFSET(AO$131,,-$C227+1)),)))</f>
        <v>0</v>
      </c>
      <c r="AQ227" s="548">
        <f ca="1">IF($C227=0,0,IF('Clinic Model'!$P$16="Annuity",-IFERROR(IPMT(D2_I/12,$C227,D2_T,OFFSET(AP$131,,-$C227+1),0),),-IFERROR(ISPMT(D2_I/12,$C227-1,D2_T,OFFSET(AP$131,,-$C227+1)),)))</f>
        <v>0</v>
      </c>
      <c r="AR227" s="548">
        <f ca="1">IF($C227=0,0,IF('Clinic Model'!$P$16="Annuity",-IFERROR(IPMT(D2_I/12,$C227,D2_T,OFFSET(AQ$131,,-$C227+1),0),),-IFERROR(ISPMT(D2_I/12,$C227-1,D2_T,OFFSET(AQ$131,,-$C227+1)),)))</f>
        <v>0</v>
      </c>
      <c r="AS227" s="548">
        <f ca="1">IF($C227=0,0,IF('Clinic Model'!$P$16="Annuity",-IFERROR(IPMT(D2_I/12,$C227,D2_T,OFFSET(AR$131,,-$C227+1),0),),-IFERROR(ISPMT(D2_I/12,$C227-1,D2_T,OFFSET(AR$131,,-$C227+1)),)))</f>
        <v>0</v>
      </c>
      <c r="AT227" s="548">
        <f ca="1">IF($C227=0,0,IF('Clinic Model'!$P$16="Annuity",-IFERROR(IPMT(D2_I/12,$C227,D2_T,OFFSET(AS$131,,-$C227+1),0),),-IFERROR(ISPMT(D2_I/12,$C227-1,D2_T,OFFSET(AS$131,,-$C227+1)),)))</f>
        <v>0</v>
      </c>
      <c r="AU227" s="548">
        <f ca="1">IF($C227=0,0,IF('Clinic Model'!$P$16="Annuity",-IFERROR(IPMT(D2_I/12,$C227,D2_T,OFFSET(AT$131,,-$C227+1),0),),-IFERROR(ISPMT(D2_I/12,$C227-1,D2_T,OFFSET(AT$131,,-$C227+1)),)))</f>
        <v>0</v>
      </c>
      <c r="AV227" s="548">
        <f ca="1">IF($C227=0,0,IF('Clinic Model'!$P$16="Annuity",-IFERROR(IPMT(D2_I/12,$C227,D2_T,OFFSET(AU$131,,-$C227+1),0),),-IFERROR(ISPMT(D2_I/12,$C227-1,D2_T,OFFSET(AU$131,,-$C227+1)),)))</f>
        <v>0</v>
      </c>
      <c r="AW227" s="548">
        <f ca="1">IF($C227=0,0,IF('Clinic Model'!$P$16="Annuity",-IFERROR(IPMT(D2_I/12,$C227,D2_T,OFFSET(AV$131,,-$C227+1),0),),-IFERROR(ISPMT(D2_I/12,$C227-1,D2_T,OFFSET(AV$131,,-$C227+1)),)))</f>
        <v>0</v>
      </c>
      <c r="AX227" s="548">
        <f ca="1">IF($C227=0,0,IF('Clinic Model'!$P$16="Annuity",-IFERROR(IPMT(D2_I/12,$C227,D2_T,OFFSET(AW$131,,-$C227+1),0),),-IFERROR(ISPMT(D2_I/12,$C227-1,D2_T,OFFSET(AW$131,,-$C227+1)),)))</f>
        <v>0</v>
      </c>
      <c r="AY227" s="548">
        <f ca="1">IF($C227=0,0,IF('Clinic Model'!$P$16="Annuity",-IFERROR(IPMT(D2_I/12,$C227,D2_T,OFFSET(AX$131,,-$C227+1),0),),-IFERROR(ISPMT(D2_I/12,$C227-1,D2_T,OFFSET(AX$131,,-$C227+1)),)))</f>
        <v>0</v>
      </c>
      <c r="AZ227" s="548">
        <f ca="1">IF($C227=0,0,IF('Clinic Model'!$P$16="Annuity",-IFERROR(IPMT(D2_I/12,$C227,D2_T,OFFSET(AY$131,,-$C227+1),0),),-IFERROR(ISPMT(D2_I/12,$C227-1,D2_T,OFFSET(AY$131,,-$C227+1)),)))</f>
        <v>0</v>
      </c>
      <c r="BA227" s="548">
        <f ca="1">IF($C227=0,0,IF('Clinic Model'!$P$16="Annuity",-IFERROR(IPMT(D2_I/12,$C227,D2_T,OFFSET(AZ$131,,-$C227+1),0),),-IFERROR(ISPMT(D2_I/12,$C227-1,D2_T,OFFSET(AZ$131,,-$C227+1)),)))</f>
        <v>0</v>
      </c>
      <c r="BB227" s="548">
        <f ca="1">IF($C227=0,0,IF('Clinic Model'!$P$16="Annuity",-IFERROR(IPMT(D2_I/12,$C227,D2_T,OFFSET(BA$131,,-$C227+1),0),),-IFERROR(ISPMT(D2_I/12,$C227-1,D2_T,OFFSET(BA$131,,-$C227+1)),)))</f>
        <v>0</v>
      </c>
      <c r="BC227" s="548">
        <f ca="1">IF($C227=0,0,IF('Clinic Model'!$P$16="Annuity",-IFERROR(IPMT(D2_I/12,$C227,D2_T,OFFSET(BB$131,,-$C227+1),0),),-IFERROR(ISPMT(D2_I/12,$C227-1,D2_T,OFFSET(BB$131,,-$C227+1)),)))</f>
        <v>0</v>
      </c>
      <c r="BD227" s="548">
        <f ca="1">IF($C227=0,0,IF('Clinic Model'!$P$16="Annuity",-IFERROR(IPMT(D2_I/12,$C227,D2_T,OFFSET(BC$131,,-$C227+1),0),),-IFERROR(ISPMT(D2_I/12,$C227-1,D2_T,OFFSET(BC$131,,-$C227+1)),)))</f>
        <v>0</v>
      </c>
      <c r="BE227" s="548">
        <f ca="1">IF($C227=0,0,IF('Clinic Model'!$P$16="Annuity",-IFERROR(IPMT(D2_I/12,$C227,D2_T,OFFSET(BD$131,,-$C227+1),0),),-IFERROR(ISPMT(D2_I/12,$C227-1,D2_T,OFFSET(BD$131,,-$C227+1)),)))</f>
        <v>0</v>
      </c>
      <c r="BF227" s="548">
        <f ca="1">IF($C227=0,0,IF('Clinic Model'!$P$16="Annuity",-IFERROR(IPMT(D2_I/12,$C227,D2_T,OFFSET(BE$131,,-$C227+1),0),),-IFERROR(ISPMT(D2_I/12,$C227-1,D2_T,OFFSET(BE$131,,-$C227+1)),)))</f>
        <v>0</v>
      </c>
      <c r="BG227" s="548">
        <f ca="1">IF($C227=0,0,IF('Clinic Model'!$P$16="Annuity",-IFERROR(IPMT(D2_I/12,$C227,D2_T,OFFSET(BF$131,,-$C227+1),0),),-IFERROR(ISPMT(D2_I/12,$C227-1,D2_T,OFFSET(BF$131,,-$C227+1)),)))</f>
        <v>0</v>
      </c>
      <c r="BH227" s="548">
        <f ca="1">IF($C227=0,0,IF('Clinic Model'!$P$16="Annuity",-IFERROR(IPMT(D2_I/12,$C227,D2_T,OFFSET(BG$131,,-$C227+1),0),),-IFERROR(ISPMT(D2_I/12,$C227-1,D2_T,OFFSET(BG$131,,-$C227+1)),)))</f>
        <v>0</v>
      </c>
      <c r="BI227" s="548">
        <f ca="1">IF($C227=0,0,IF('Clinic Model'!$P$16="Annuity",-IFERROR(IPMT(D2_I/12,$C227,D2_T,OFFSET(BH$131,,-$C227+1),0),),-IFERROR(ISPMT(D2_I/12,$C227-1,D2_T,OFFSET(BH$131,,-$C227+1)),)))</f>
        <v>0</v>
      </c>
      <c r="BJ227" s="548">
        <f ca="1">IF($C227=0,0,IF('Clinic Model'!$P$16="Annuity",-IFERROR(IPMT(D2_I/12,$C227,D2_T,OFFSET(BI$131,,-$C227+1),0),),-IFERROR(ISPMT(D2_I/12,$C227-1,D2_T,OFFSET(BI$131,,-$C227+1)),)))</f>
        <v>0</v>
      </c>
      <c r="BK227" s="548">
        <f ca="1">IF($C227=0,0,IF('Clinic Model'!$P$16="Annuity",-IFERROR(IPMT(D2_I/12,$C227,D2_T,OFFSET(BJ$131,,-$C227+1),0),),-IFERROR(ISPMT(D2_I/12,$C227-1,D2_T,OFFSET(BJ$131,,-$C227+1)),)))</f>
        <v>0</v>
      </c>
      <c r="BL227" s="548">
        <f ca="1">IF($C227=0,0,IF('Clinic Model'!$P$16="Annuity",-IFERROR(IPMT(D2_I/12,$C227,D2_T,OFFSET(BK$131,,-$C227+1),0),),-IFERROR(ISPMT(D2_I/12,$C227-1,D2_T,OFFSET(BK$131,,-$C227+1)),)))</f>
        <v>0</v>
      </c>
    </row>
    <row r="228" spans="1:64" ht="10.5" hidden="1" customHeight="1" outlineLevel="1" x14ac:dyDescent="0.3">
      <c r="A228" s="105"/>
      <c r="B228" s="504"/>
      <c r="C228" s="105">
        <f t="shared" ref="C228:C254" si="17">IF(C227=0,0,IF((C227+1)&lt;=D2_T,C227+1,0))</f>
        <v>0</v>
      </c>
      <c r="E228" s="548">
        <f ca="1">IF($C228=0,0,IF('Clinic Model'!$P$16="Annuity",-IFERROR(IPMT(D2_I/12,$C228,D2_T,OFFSET(D$131,,-$C228+1),0),),-IFERROR(ISPMT(D2_I/12,$C228-1,D2_T,OFFSET(D$131,,-$C228+1)),)))</f>
        <v>0</v>
      </c>
      <c r="F228" s="548">
        <f ca="1">IF($C228=0,0,IF('Clinic Model'!$P$16="Annuity",-IFERROR(IPMT(D2_I/12,$C228,D2_T,OFFSET(E$131,,-$C228+1),0),),-IFERROR(ISPMT(D2_I/12,$C228-1,D2_T,OFFSET(E$131,,-$C228+1)),)))</f>
        <v>0</v>
      </c>
      <c r="G228" s="548">
        <f ca="1">IF($C228=0,0,IF('Clinic Model'!$P$16="Annuity",-IFERROR(IPMT(D2_I/12,$C228,D2_T,OFFSET(F$131,,-$C228+1),0),),-IFERROR(ISPMT(D2_I/12,$C228-1,D2_T,OFFSET(F$131,,-$C228+1)),)))</f>
        <v>0</v>
      </c>
      <c r="H228" s="548">
        <f ca="1">IF($C228=0,0,IF('Clinic Model'!$P$16="Annuity",-IFERROR(IPMT(D2_I/12,$C228,D2_T,OFFSET(G$131,,-$C228+1),0),),-IFERROR(ISPMT(D2_I/12,$C228-1,D2_T,OFFSET(G$131,,-$C228+1)),)))</f>
        <v>0</v>
      </c>
      <c r="I228" s="548">
        <f ca="1">IF($C228=0,0,IF('Clinic Model'!$P$16="Annuity",-IFERROR(IPMT(D2_I/12,$C228,D2_T,OFFSET(H$131,,-$C228+1),0),),-IFERROR(ISPMT(D2_I/12,$C228-1,D2_T,OFFSET(H$131,,-$C228+1)),)))</f>
        <v>0</v>
      </c>
      <c r="J228" s="548">
        <f ca="1">IF($C228=0,0,IF('Clinic Model'!$P$16="Annuity",-IFERROR(IPMT(D2_I/12,$C228,D2_T,OFFSET(I$131,,-$C228+1),0),),-IFERROR(ISPMT(D2_I/12,$C228-1,D2_T,OFFSET(I$131,,-$C228+1)),)))</f>
        <v>0</v>
      </c>
      <c r="K228" s="548">
        <f ca="1">IF($C228=0,0,IF('Clinic Model'!$P$16="Annuity",-IFERROR(IPMT(D2_I/12,$C228,D2_T,OFFSET(J$131,,-$C228+1),0),),-IFERROR(ISPMT(D2_I/12,$C228-1,D2_T,OFFSET(J$131,,-$C228+1)),)))</f>
        <v>0</v>
      </c>
      <c r="L228" s="548">
        <f ca="1">IF($C228=0,0,IF('Clinic Model'!$P$16="Annuity",-IFERROR(IPMT(D2_I/12,$C228,D2_T,OFFSET(K$131,,-$C228+1),0),),-IFERROR(ISPMT(D2_I/12,$C228-1,D2_T,OFFSET(K$131,,-$C228+1)),)))</f>
        <v>0</v>
      </c>
      <c r="M228" s="548">
        <f ca="1">IF($C228=0,0,IF('Clinic Model'!$P$16="Annuity",-IFERROR(IPMT(D2_I/12,$C228,D2_T,OFFSET(L$131,,-$C228+1),0),),-IFERROR(ISPMT(D2_I/12,$C228-1,D2_T,OFFSET(L$131,,-$C228+1)),)))</f>
        <v>0</v>
      </c>
      <c r="N228" s="548">
        <f ca="1">IF($C228=0,0,IF('Clinic Model'!$P$16="Annuity",-IFERROR(IPMT(D2_I/12,$C228,D2_T,OFFSET(M$131,,-$C228+1),0),),-IFERROR(ISPMT(D2_I/12,$C228-1,D2_T,OFFSET(M$131,,-$C228+1)),)))</f>
        <v>0</v>
      </c>
      <c r="O228" s="548">
        <f ca="1">IF($C228=0,0,IF('Clinic Model'!$P$16="Annuity",-IFERROR(IPMT(D2_I/12,$C228,D2_T,OFFSET(N$131,,-$C228+1),0),),-IFERROR(ISPMT(D2_I/12,$C228-1,D2_T,OFFSET(N$131,,-$C228+1)),)))</f>
        <v>0</v>
      </c>
      <c r="P228" s="548">
        <f ca="1">IF($C228=0,0,IF('Clinic Model'!$P$16="Annuity",-IFERROR(IPMT(D2_I/12,$C228,D2_T,OFFSET(O$131,,-$C228+1),0),),-IFERROR(ISPMT(D2_I/12,$C228-1,D2_T,OFFSET(O$131,,-$C228+1)),)))</f>
        <v>0</v>
      </c>
      <c r="Q228" s="548">
        <f ca="1">IF($C228=0,0,IF('Clinic Model'!$P$16="Annuity",-IFERROR(IPMT(D2_I/12,$C228,D2_T,OFFSET(P$131,,-$C228+1),0),),-IFERROR(ISPMT(D2_I/12,$C228-1,D2_T,OFFSET(P$131,,-$C228+1)),)))</f>
        <v>0</v>
      </c>
      <c r="R228" s="548">
        <f ca="1">IF($C228=0,0,IF('Clinic Model'!$P$16="Annuity",-IFERROR(IPMT(D2_I/12,$C228,D2_T,OFFSET(Q$131,,-$C228+1),0),),-IFERROR(ISPMT(D2_I/12,$C228-1,D2_T,OFFSET(Q$131,,-$C228+1)),)))</f>
        <v>0</v>
      </c>
      <c r="S228" s="548">
        <f ca="1">IF($C228=0,0,IF('Clinic Model'!$P$16="Annuity",-IFERROR(IPMT(D2_I/12,$C228,D2_T,OFFSET(R$131,,-$C228+1),0),),-IFERROR(ISPMT(D2_I/12,$C228-1,D2_T,OFFSET(R$131,,-$C228+1)),)))</f>
        <v>0</v>
      </c>
      <c r="T228" s="548">
        <f ca="1">IF($C228=0,0,IF('Clinic Model'!$P$16="Annuity",-IFERROR(IPMT(D2_I/12,$C228,D2_T,OFFSET(S$131,,-$C228+1),0),),-IFERROR(ISPMT(D2_I/12,$C228-1,D2_T,OFFSET(S$131,,-$C228+1)),)))</f>
        <v>0</v>
      </c>
      <c r="U228" s="548">
        <f ca="1">IF($C228=0,0,IF('Clinic Model'!$P$16="Annuity",-IFERROR(IPMT(D2_I/12,$C228,D2_T,OFFSET(T$131,,-$C228+1),0),),-IFERROR(ISPMT(D2_I/12,$C228-1,D2_T,OFFSET(T$131,,-$C228+1)),)))</f>
        <v>0</v>
      </c>
      <c r="V228" s="548">
        <f ca="1">IF($C228=0,0,IF('Clinic Model'!$P$16="Annuity",-IFERROR(IPMT(D2_I/12,$C228,D2_T,OFFSET(U$131,,-$C228+1),0),),-IFERROR(ISPMT(D2_I/12,$C228-1,D2_T,OFFSET(U$131,,-$C228+1)),)))</f>
        <v>0</v>
      </c>
      <c r="W228" s="548">
        <f ca="1">IF($C228=0,0,IF('Clinic Model'!$P$16="Annuity",-IFERROR(IPMT(D2_I/12,$C228,D2_T,OFFSET(V$131,,-$C228+1),0),),-IFERROR(ISPMT(D2_I/12,$C228-1,D2_T,OFFSET(V$131,,-$C228+1)),)))</f>
        <v>0</v>
      </c>
      <c r="X228" s="548">
        <f ca="1">IF($C228=0,0,IF('Clinic Model'!$P$16="Annuity",-IFERROR(IPMT(D2_I/12,$C228,D2_T,OFFSET(W$131,,-$C228+1),0),),-IFERROR(ISPMT(D2_I/12,$C228-1,D2_T,OFFSET(W$131,,-$C228+1)),)))</f>
        <v>0</v>
      </c>
      <c r="Y228" s="548">
        <f ca="1">IF($C228=0,0,IF('Clinic Model'!$P$16="Annuity",-IFERROR(IPMT(D2_I/12,$C228,D2_T,OFFSET(X$131,,-$C228+1),0),),-IFERROR(ISPMT(D2_I/12,$C228-1,D2_T,OFFSET(X$131,,-$C228+1)),)))</f>
        <v>0</v>
      </c>
      <c r="Z228" s="548">
        <f ca="1">IF($C228=0,0,IF('Clinic Model'!$P$16="Annuity",-IFERROR(IPMT(D2_I/12,$C228,D2_T,OFFSET(Y$131,,-$C228+1),0),),-IFERROR(ISPMT(D2_I/12,$C228-1,D2_T,OFFSET(Y$131,,-$C228+1)),)))</f>
        <v>0</v>
      </c>
      <c r="AA228" s="548">
        <f ca="1">IF($C228=0,0,IF('Clinic Model'!$P$16="Annuity",-IFERROR(IPMT(D2_I/12,$C228,D2_T,OFFSET(Z$131,,-$C228+1),0),),-IFERROR(ISPMT(D2_I/12,$C228-1,D2_T,OFFSET(Z$131,,-$C228+1)),)))</f>
        <v>0</v>
      </c>
      <c r="AB228" s="548">
        <f ca="1">IF($C228=0,0,IF('Clinic Model'!$P$16="Annuity",-IFERROR(IPMT(D2_I/12,$C228,D2_T,OFFSET(AA$131,,-$C228+1),0),),-IFERROR(ISPMT(D2_I/12,$C228-1,D2_T,OFFSET(AA$131,,-$C228+1)),)))</f>
        <v>0</v>
      </c>
      <c r="AC228" s="548">
        <f ca="1">IF($C228=0,0,IF('Clinic Model'!$P$16="Annuity",-IFERROR(IPMT(D2_I/12,$C228,D2_T,OFFSET(AB$131,,-$C228+1),0),),-IFERROR(ISPMT(D2_I/12,$C228-1,D2_T,OFFSET(AB$131,,-$C228+1)),)))</f>
        <v>0</v>
      </c>
      <c r="AD228" s="548">
        <f ca="1">IF($C228=0,0,IF('Clinic Model'!$P$16="Annuity",-IFERROR(IPMT(D2_I/12,$C228,D2_T,OFFSET(AC$131,,-$C228+1),0),),-IFERROR(ISPMT(D2_I/12,$C228-1,D2_T,OFFSET(AC$131,,-$C228+1)),)))</f>
        <v>0</v>
      </c>
      <c r="AE228" s="548">
        <f ca="1">IF($C228=0,0,IF('Clinic Model'!$P$16="Annuity",-IFERROR(IPMT(D2_I/12,$C228,D2_T,OFFSET(AD$131,,-$C228+1),0),),-IFERROR(ISPMT(D2_I/12,$C228-1,D2_T,OFFSET(AD$131,,-$C228+1)),)))</f>
        <v>0</v>
      </c>
      <c r="AF228" s="548">
        <f ca="1">IF($C228=0,0,IF('Clinic Model'!$P$16="Annuity",-IFERROR(IPMT(D2_I/12,$C228,D2_T,OFFSET(AE$131,,-$C228+1),0),),-IFERROR(ISPMT(D2_I/12,$C228-1,D2_T,OFFSET(AE$131,,-$C228+1)),)))</f>
        <v>0</v>
      </c>
      <c r="AG228" s="548">
        <f ca="1">IF($C228=0,0,IF('Clinic Model'!$P$16="Annuity",-IFERROR(IPMT(D2_I/12,$C228,D2_T,OFFSET(AF$131,,-$C228+1),0),),-IFERROR(ISPMT(D2_I/12,$C228-1,D2_T,OFFSET(AF$131,,-$C228+1)),)))</f>
        <v>0</v>
      </c>
      <c r="AH228" s="548">
        <f ca="1">IF($C228=0,0,IF('Clinic Model'!$P$16="Annuity",-IFERROR(IPMT(D2_I/12,$C228,D2_T,OFFSET(AG$131,,-$C228+1),0),),-IFERROR(ISPMT(D2_I/12,$C228-1,D2_T,OFFSET(AG$131,,-$C228+1)),)))</f>
        <v>0</v>
      </c>
      <c r="AI228" s="548">
        <f ca="1">IF($C228=0,0,IF('Clinic Model'!$P$16="Annuity",-IFERROR(IPMT(D2_I/12,$C228,D2_T,OFFSET(AH$131,,-$C228+1),0),),-IFERROR(ISPMT(D2_I/12,$C228-1,D2_T,OFFSET(AH$131,,-$C228+1)),)))</f>
        <v>0</v>
      </c>
      <c r="AJ228" s="548">
        <f ca="1">IF($C228=0,0,IF('Clinic Model'!$P$16="Annuity",-IFERROR(IPMT(D2_I/12,$C228,D2_T,OFFSET(AI$131,,-$C228+1),0),),-IFERROR(ISPMT(D2_I/12,$C228-1,D2_T,OFFSET(AI$131,,-$C228+1)),)))</f>
        <v>0</v>
      </c>
      <c r="AK228" s="548">
        <f ca="1">IF($C228=0,0,IF('Clinic Model'!$P$16="Annuity",-IFERROR(IPMT(D2_I/12,$C228,D2_T,OFFSET(AJ$131,,-$C228+1),0),),-IFERROR(ISPMT(D2_I/12,$C228-1,D2_T,OFFSET(AJ$131,,-$C228+1)),)))</f>
        <v>0</v>
      </c>
      <c r="AL228" s="548">
        <f ca="1">IF($C228=0,0,IF('Clinic Model'!$P$16="Annuity",-IFERROR(IPMT(D2_I/12,$C228,D2_T,OFFSET(AK$131,,-$C228+1),0),),-IFERROR(ISPMT(D2_I/12,$C228-1,D2_T,OFFSET(AK$131,,-$C228+1)),)))</f>
        <v>0</v>
      </c>
      <c r="AM228" s="548">
        <f ca="1">IF($C228=0,0,IF('Clinic Model'!$P$16="Annuity",-IFERROR(IPMT(D2_I/12,$C228,D2_T,OFFSET(AL$131,,-$C228+1),0),),-IFERROR(ISPMT(D2_I/12,$C228-1,D2_T,OFFSET(AL$131,,-$C228+1)),)))</f>
        <v>0</v>
      </c>
      <c r="AN228" s="548">
        <f ca="1">IF($C228=0,0,IF('Clinic Model'!$P$16="Annuity",-IFERROR(IPMT(D2_I/12,$C228,D2_T,OFFSET(AM$131,,-$C228+1),0),),-IFERROR(ISPMT(D2_I/12,$C228-1,D2_T,OFFSET(AM$131,,-$C228+1)),)))</f>
        <v>0</v>
      </c>
      <c r="AO228" s="548">
        <f ca="1">IF($C228=0,0,IF('Clinic Model'!$P$16="Annuity",-IFERROR(IPMT(D2_I/12,$C228,D2_T,OFFSET(AN$131,,-$C228+1),0),),-IFERROR(ISPMT(D2_I/12,$C228-1,D2_T,OFFSET(AN$131,,-$C228+1)),)))</f>
        <v>0</v>
      </c>
      <c r="AP228" s="548">
        <f ca="1">IF($C228=0,0,IF('Clinic Model'!$P$16="Annuity",-IFERROR(IPMT(D2_I/12,$C228,D2_T,OFFSET(AO$131,,-$C228+1),0),),-IFERROR(ISPMT(D2_I/12,$C228-1,D2_T,OFFSET(AO$131,,-$C228+1)),)))</f>
        <v>0</v>
      </c>
      <c r="AQ228" s="548">
        <f ca="1">IF($C228=0,0,IF('Clinic Model'!$P$16="Annuity",-IFERROR(IPMT(D2_I/12,$C228,D2_T,OFFSET(AP$131,,-$C228+1),0),),-IFERROR(ISPMT(D2_I/12,$C228-1,D2_T,OFFSET(AP$131,,-$C228+1)),)))</f>
        <v>0</v>
      </c>
      <c r="AR228" s="548">
        <f ca="1">IF($C228=0,0,IF('Clinic Model'!$P$16="Annuity",-IFERROR(IPMT(D2_I/12,$C228,D2_T,OFFSET(AQ$131,,-$C228+1),0),),-IFERROR(ISPMT(D2_I/12,$C228-1,D2_T,OFFSET(AQ$131,,-$C228+1)),)))</f>
        <v>0</v>
      </c>
      <c r="AS228" s="548">
        <f ca="1">IF($C228=0,0,IF('Clinic Model'!$P$16="Annuity",-IFERROR(IPMT(D2_I/12,$C228,D2_T,OFFSET(AR$131,,-$C228+1),0),),-IFERROR(ISPMT(D2_I/12,$C228-1,D2_T,OFFSET(AR$131,,-$C228+1)),)))</f>
        <v>0</v>
      </c>
      <c r="AT228" s="548">
        <f ca="1">IF($C228=0,0,IF('Clinic Model'!$P$16="Annuity",-IFERROR(IPMT(D2_I/12,$C228,D2_T,OFFSET(AS$131,,-$C228+1),0),),-IFERROR(ISPMT(D2_I/12,$C228-1,D2_T,OFFSET(AS$131,,-$C228+1)),)))</f>
        <v>0</v>
      </c>
      <c r="AU228" s="548">
        <f ca="1">IF($C228=0,0,IF('Clinic Model'!$P$16="Annuity",-IFERROR(IPMT(D2_I/12,$C228,D2_T,OFFSET(AT$131,,-$C228+1),0),),-IFERROR(ISPMT(D2_I/12,$C228-1,D2_T,OFFSET(AT$131,,-$C228+1)),)))</f>
        <v>0</v>
      </c>
      <c r="AV228" s="548">
        <f ca="1">IF($C228=0,0,IF('Clinic Model'!$P$16="Annuity",-IFERROR(IPMT(D2_I/12,$C228,D2_T,OFFSET(AU$131,,-$C228+1),0),),-IFERROR(ISPMT(D2_I/12,$C228-1,D2_T,OFFSET(AU$131,,-$C228+1)),)))</f>
        <v>0</v>
      </c>
      <c r="AW228" s="548">
        <f ca="1">IF($C228=0,0,IF('Clinic Model'!$P$16="Annuity",-IFERROR(IPMT(D2_I/12,$C228,D2_T,OFFSET(AV$131,,-$C228+1),0),),-IFERROR(ISPMT(D2_I/12,$C228-1,D2_T,OFFSET(AV$131,,-$C228+1)),)))</f>
        <v>0</v>
      </c>
      <c r="AX228" s="548">
        <f ca="1">IF($C228=0,0,IF('Clinic Model'!$P$16="Annuity",-IFERROR(IPMT(D2_I/12,$C228,D2_T,OFFSET(AW$131,,-$C228+1),0),),-IFERROR(ISPMT(D2_I/12,$C228-1,D2_T,OFFSET(AW$131,,-$C228+1)),)))</f>
        <v>0</v>
      </c>
      <c r="AY228" s="548">
        <f ca="1">IF($C228=0,0,IF('Clinic Model'!$P$16="Annuity",-IFERROR(IPMT(D2_I/12,$C228,D2_T,OFFSET(AX$131,,-$C228+1),0),),-IFERROR(ISPMT(D2_I/12,$C228-1,D2_T,OFFSET(AX$131,,-$C228+1)),)))</f>
        <v>0</v>
      </c>
      <c r="AZ228" s="548">
        <f ca="1">IF($C228=0,0,IF('Clinic Model'!$P$16="Annuity",-IFERROR(IPMT(D2_I/12,$C228,D2_T,OFFSET(AY$131,,-$C228+1),0),),-IFERROR(ISPMT(D2_I/12,$C228-1,D2_T,OFFSET(AY$131,,-$C228+1)),)))</f>
        <v>0</v>
      </c>
      <c r="BA228" s="548">
        <f ca="1">IF($C228=0,0,IF('Clinic Model'!$P$16="Annuity",-IFERROR(IPMT(D2_I/12,$C228,D2_T,OFFSET(AZ$131,,-$C228+1),0),),-IFERROR(ISPMT(D2_I/12,$C228-1,D2_T,OFFSET(AZ$131,,-$C228+1)),)))</f>
        <v>0</v>
      </c>
      <c r="BB228" s="548">
        <f ca="1">IF($C228=0,0,IF('Clinic Model'!$P$16="Annuity",-IFERROR(IPMT(D2_I/12,$C228,D2_T,OFFSET(BA$131,,-$C228+1),0),),-IFERROR(ISPMT(D2_I/12,$C228-1,D2_T,OFFSET(BA$131,,-$C228+1)),)))</f>
        <v>0</v>
      </c>
      <c r="BC228" s="548">
        <f ca="1">IF($C228=0,0,IF('Clinic Model'!$P$16="Annuity",-IFERROR(IPMT(D2_I/12,$C228,D2_T,OFFSET(BB$131,,-$C228+1),0),),-IFERROR(ISPMT(D2_I/12,$C228-1,D2_T,OFFSET(BB$131,,-$C228+1)),)))</f>
        <v>0</v>
      </c>
      <c r="BD228" s="548">
        <f ca="1">IF($C228=0,0,IF('Clinic Model'!$P$16="Annuity",-IFERROR(IPMT(D2_I/12,$C228,D2_T,OFFSET(BC$131,,-$C228+1),0),),-IFERROR(ISPMT(D2_I/12,$C228-1,D2_T,OFFSET(BC$131,,-$C228+1)),)))</f>
        <v>0</v>
      </c>
      <c r="BE228" s="548">
        <f ca="1">IF($C228=0,0,IF('Clinic Model'!$P$16="Annuity",-IFERROR(IPMT(D2_I/12,$C228,D2_T,OFFSET(BD$131,,-$C228+1),0),),-IFERROR(ISPMT(D2_I/12,$C228-1,D2_T,OFFSET(BD$131,,-$C228+1)),)))</f>
        <v>0</v>
      </c>
      <c r="BF228" s="548">
        <f ca="1">IF($C228=0,0,IF('Clinic Model'!$P$16="Annuity",-IFERROR(IPMT(D2_I/12,$C228,D2_T,OFFSET(BE$131,,-$C228+1),0),),-IFERROR(ISPMT(D2_I/12,$C228-1,D2_T,OFFSET(BE$131,,-$C228+1)),)))</f>
        <v>0</v>
      </c>
      <c r="BG228" s="548">
        <f ca="1">IF($C228=0,0,IF('Clinic Model'!$P$16="Annuity",-IFERROR(IPMT(D2_I/12,$C228,D2_T,OFFSET(BF$131,,-$C228+1),0),),-IFERROR(ISPMT(D2_I/12,$C228-1,D2_T,OFFSET(BF$131,,-$C228+1)),)))</f>
        <v>0</v>
      </c>
      <c r="BH228" s="548">
        <f ca="1">IF($C228=0,0,IF('Clinic Model'!$P$16="Annuity",-IFERROR(IPMT(D2_I/12,$C228,D2_T,OFFSET(BG$131,,-$C228+1),0),),-IFERROR(ISPMT(D2_I/12,$C228-1,D2_T,OFFSET(BG$131,,-$C228+1)),)))</f>
        <v>0</v>
      </c>
      <c r="BI228" s="548">
        <f ca="1">IF($C228=0,0,IF('Clinic Model'!$P$16="Annuity",-IFERROR(IPMT(D2_I/12,$C228,D2_T,OFFSET(BH$131,,-$C228+1),0),),-IFERROR(ISPMT(D2_I/12,$C228-1,D2_T,OFFSET(BH$131,,-$C228+1)),)))</f>
        <v>0</v>
      </c>
      <c r="BJ228" s="548">
        <f ca="1">IF($C228=0,0,IF('Clinic Model'!$P$16="Annuity",-IFERROR(IPMT(D2_I/12,$C228,D2_T,OFFSET(BI$131,,-$C228+1),0),),-IFERROR(ISPMT(D2_I/12,$C228-1,D2_T,OFFSET(BI$131,,-$C228+1)),)))</f>
        <v>0</v>
      </c>
      <c r="BK228" s="548">
        <f ca="1">IF($C228=0,0,IF('Clinic Model'!$P$16="Annuity",-IFERROR(IPMT(D2_I/12,$C228,D2_T,OFFSET(BJ$131,,-$C228+1),0),),-IFERROR(ISPMT(D2_I/12,$C228-1,D2_T,OFFSET(BJ$131,,-$C228+1)),)))</f>
        <v>0</v>
      </c>
      <c r="BL228" s="548">
        <f ca="1">IF($C228=0,0,IF('Clinic Model'!$P$16="Annuity",-IFERROR(IPMT(D2_I/12,$C228,D2_T,OFFSET(BK$131,,-$C228+1),0),),-IFERROR(ISPMT(D2_I/12,$C228-1,D2_T,OFFSET(BK$131,,-$C228+1)),)))</f>
        <v>0</v>
      </c>
    </row>
    <row r="229" spans="1:64" ht="10.5" hidden="1" customHeight="1" outlineLevel="1" x14ac:dyDescent="0.3">
      <c r="A229" s="105"/>
      <c r="B229" s="504"/>
      <c r="C229" s="105">
        <f t="shared" si="17"/>
        <v>0</v>
      </c>
      <c r="E229" s="548">
        <f ca="1">IF($C229=0,0,IF('Clinic Model'!$P$16="Annuity",-IFERROR(IPMT(D2_I/12,$C229,D2_T,OFFSET(D$131,,-$C229+1),0),),-IFERROR(ISPMT(D2_I/12,$C229-1,D2_T,OFFSET(D$131,,-$C229+1)),)))</f>
        <v>0</v>
      </c>
      <c r="F229" s="548">
        <f ca="1">IF($C229=0,0,IF('Clinic Model'!$P$16="Annuity",-IFERROR(IPMT(D2_I/12,$C229,D2_T,OFFSET(E$131,,-$C229+1),0),),-IFERROR(ISPMT(D2_I/12,$C229-1,D2_T,OFFSET(E$131,,-$C229+1)),)))</f>
        <v>0</v>
      </c>
      <c r="G229" s="548">
        <f ca="1">IF($C229=0,0,IF('Clinic Model'!$P$16="Annuity",-IFERROR(IPMT(D2_I/12,$C229,D2_T,OFFSET(F$131,,-$C229+1),0),),-IFERROR(ISPMT(D2_I/12,$C229-1,D2_T,OFFSET(F$131,,-$C229+1)),)))</f>
        <v>0</v>
      </c>
      <c r="H229" s="548">
        <f ca="1">IF($C229=0,0,IF('Clinic Model'!$P$16="Annuity",-IFERROR(IPMT(D2_I/12,$C229,D2_T,OFFSET(G$131,,-$C229+1),0),),-IFERROR(ISPMT(D2_I/12,$C229-1,D2_T,OFFSET(G$131,,-$C229+1)),)))</f>
        <v>0</v>
      </c>
      <c r="I229" s="548">
        <f ca="1">IF($C229=0,0,IF('Clinic Model'!$P$16="Annuity",-IFERROR(IPMT(D2_I/12,$C229,D2_T,OFFSET(H$131,,-$C229+1),0),),-IFERROR(ISPMT(D2_I/12,$C229-1,D2_T,OFFSET(H$131,,-$C229+1)),)))</f>
        <v>0</v>
      </c>
      <c r="J229" s="548">
        <f ca="1">IF($C229=0,0,IF('Clinic Model'!$P$16="Annuity",-IFERROR(IPMT(D2_I/12,$C229,D2_T,OFFSET(I$131,,-$C229+1),0),),-IFERROR(ISPMT(D2_I/12,$C229-1,D2_T,OFFSET(I$131,,-$C229+1)),)))</f>
        <v>0</v>
      </c>
      <c r="K229" s="548">
        <f ca="1">IF($C229=0,0,IF('Clinic Model'!$P$16="Annuity",-IFERROR(IPMT(D2_I/12,$C229,D2_T,OFFSET(J$131,,-$C229+1),0),),-IFERROR(ISPMT(D2_I/12,$C229-1,D2_T,OFFSET(J$131,,-$C229+1)),)))</f>
        <v>0</v>
      </c>
      <c r="L229" s="548">
        <f ca="1">IF($C229=0,0,IF('Clinic Model'!$P$16="Annuity",-IFERROR(IPMT(D2_I/12,$C229,D2_T,OFFSET(K$131,,-$C229+1),0),),-IFERROR(ISPMT(D2_I/12,$C229-1,D2_T,OFFSET(K$131,,-$C229+1)),)))</f>
        <v>0</v>
      </c>
      <c r="M229" s="548">
        <f ca="1">IF($C229=0,0,IF('Clinic Model'!$P$16="Annuity",-IFERROR(IPMT(D2_I/12,$C229,D2_T,OFFSET(L$131,,-$C229+1),0),),-IFERROR(ISPMT(D2_I/12,$C229-1,D2_T,OFFSET(L$131,,-$C229+1)),)))</f>
        <v>0</v>
      </c>
      <c r="N229" s="548">
        <f ca="1">IF($C229=0,0,IF('Clinic Model'!$P$16="Annuity",-IFERROR(IPMT(D2_I/12,$C229,D2_T,OFFSET(M$131,,-$C229+1),0),),-IFERROR(ISPMT(D2_I/12,$C229-1,D2_T,OFFSET(M$131,,-$C229+1)),)))</f>
        <v>0</v>
      </c>
      <c r="O229" s="548">
        <f ca="1">IF($C229=0,0,IF('Clinic Model'!$P$16="Annuity",-IFERROR(IPMT(D2_I/12,$C229,D2_T,OFFSET(N$131,,-$C229+1),0),),-IFERROR(ISPMT(D2_I/12,$C229-1,D2_T,OFFSET(N$131,,-$C229+1)),)))</f>
        <v>0</v>
      </c>
      <c r="P229" s="548">
        <f ca="1">IF($C229=0,0,IF('Clinic Model'!$P$16="Annuity",-IFERROR(IPMT(D2_I/12,$C229,D2_T,OFFSET(O$131,,-$C229+1),0),),-IFERROR(ISPMT(D2_I/12,$C229-1,D2_T,OFFSET(O$131,,-$C229+1)),)))</f>
        <v>0</v>
      </c>
      <c r="Q229" s="548">
        <f ca="1">IF($C229=0,0,IF('Clinic Model'!$P$16="Annuity",-IFERROR(IPMT(D2_I/12,$C229,D2_T,OFFSET(P$131,,-$C229+1),0),),-IFERROR(ISPMT(D2_I/12,$C229-1,D2_T,OFFSET(P$131,,-$C229+1)),)))</f>
        <v>0</v>
      </c>
      <c r="R229" s="548">
        <f ca="1">IF($C229=0,0,IF('Clinic Model'!$P$16="Annuity",-IFERROR(IPMT(D2_I/12,$C229,D2_T,OFFSET(Q$131,,-$C229+1),0),),-IFERROR(ISPMT(D2_I/12,$C229-1,D2_T,OFFSET(Q$131,,-$C229+1)),)))</f>
        <v>0</v>
      </c>
      <c r="S229" s="548">
        <f ca="1">IF($C229=0,0,IF('Clinic Model'!$P$16="Annuity",-IFERROR(IPMT(D2_I/12,$C229,D2_T,OFFSET(R$131,,-$C229+1),0),),-IFERROR(ISPMT(D2_I/12,$C229-1,D2_T,OFFSET(R$131,,-$C229+1)),)))</f>
        <v>0</v>
      </c>
      <c r="T229" s="548">
        <f ca="1">IF($C229=0,0,IF('Clinic Model'!$P$16="Annuity",-IFERROR(IPMT(D2_I/12,$C229,D2_T,OFFSET(S$131,,-$C229+1),0),),-IFERROR(ISPMT(D2_I/12,$C229-1,D2_T,OFFSET(S$131,,-$C229+1)),)))</f>
        <v>0</v>
      </c>
      <c r="U229" s="548">
        <f ca="1">IF($C229=0,0,IF('Clinic Model'!$P$16="Annuity",-IFERROR(IPMT(D2_I/12,$C229,D2_T,OFFSET(T$131,,-$C229+1),0),),-IFERROR(ISPMT(D2_I/12,$C229-1,D2_T,OFFSET(T$131,,-$C229+1)),)))</f>
        <v>0</v>
      </c>
      <c r="V229" s="548">
        <f ca="1">IF($C229=0,0,IF('Clinic Model'!$P$16="Annuity",-IFERROR(IPMT(D2_I/12,$C229,D2_T,OFFSET(U$131,,-$C229+1),0),),-IFERROR(ISPMT(D2_I/12,$C229-1,D2_T,OFFSET(U$131,,-$C229+1)),)))</f>
        <v>0</v>
      </c>
      <c r="W229" s="548">
        <f ca="1">IF($C229=0,0,IF('Clinic Model'!$P$16="Annuity",-IFERROR(IPMT(D2_I/12,$C229,D2_T,OFFSET(V$131,,-$C229+1),0),),-IFERROR(ISPMT(D2_I/12,$C229-1,D2_T,OFFSET(V$131,,-$C229+1)),)))</f>
        <v>0</v>
      </c>
      <c r="X229" s="548">
        <f ca="1">IF($C229=0,0,IF('Clinic Model'!$P$16="Annuity",-IFERROR(IPMT(D2_I/12,$C229,D2_T,OFFSET(W$131,,-$C229+1),0),),-IFERROR(ISPMT(D2_I/12,$C229-1,D2_T,OFFSET(W$131,,-$C229+1)),)))</f>
        <v>0</v>
      </c>
      <c r="Y229" s="548">
        <f ca="1">IF($C229=0,0,IF('Clinic Model'!$P$16="Annuity",-IFERROR(IPMT(D2_I/12,$C229,D2_T,OFFSET(X$131,,-$C229+1),0),),-IFERROR(ISPMT(D2_I/12,$C229-1,D2_T,OFFSET(X$131,,-$C229+1)),)))</f>
        <v>0</v>
      </c>
      <c r="Z229" s="548">
        <f ca="1">IF($C229=0,0,IF('Clinic Model'!$P$16="Annuity",-IFERROR(IPMT(D2_I/12,$C229,D2_T,OFFSET(Y$131,,-$C229+1),0),),-IFERROR(ISPMT(D2_I/12,$C229-1,D2_T,OFFSET(Y$131,,-$C229+1)),)))</f>
        <v>0</v>
      </c>
      <c r="AA229" s="548">
        <f ca="1">IF($C229=0,0,IF('Clinic Model'!$P$16="Annuity",-IFERROR(IPMT(D2_I/12,$C229,D2_T,OFFSET(Z$131,,-$C229+1),0),),-IFERROR(ISPMT(D2_I/12,$C229-1,D2_T,OFFSET(Z$131,,-$C229+1)),)))</f>
        <v>0</v>
      </c>
      <c r="AB229" s="548">
        <f ca="1">IF($C229=0,0,IF('Clinic Model'!$P$16="Annuity",-IFERROR(IPMT(D2_I/12,$C229,D2_T,OFFSET(AA$131,,-$C229+1),0),),-IFERROR(ISPMT(D2_I/12,$C229-1,D2_T,OFFSET(AA$131,,-$C229+1)),)))</f>
        <v>0</v>
      </c>
      <c r="AC229" s="548">
        <f ca="1">IF($C229=0,0,IF('Clinic Model'!$P$16="Annuity",-IFERROR(IPMT(D2_I/12,$C229,D2_T,OFFSET(AB$131,,-$C229+1),0),),-IFERROR(ISPMT(D2_I/12,$C229-1,D2_T,OFFSET(AB$131,,-$C229+1)),)))</f>
        <v>0</v>
      </c>
      <c r="AD229" s="548">
        <f ca="1">IF($C229=0,0,IF('Clinic Model'!$P$16="Annuity",-IFERROR(IPMT(D2_I/12,$C229,D2_T,OFFSET(AC$131,,-$C229+1),0),),-IFERROR(ISPMT(D2_I/12,$C229-1,D2_T,OFFSET(AC$131,,-$C229+1)),)))</f>
        <v>0</v>
      </c>
      <c r="AE229" s="548">
        <f ca="1">IF($C229=0,0,IF('Clinic Model'!$P$16="Annuity",-IFERROR(IPMT(D2_I/12,$C229,D2_T,OFFSET(AD$131,,-$C229+1),0),),-IFERROR(ISPMT(D2_I/12,$C229-1,D2_T,OFFSET(AD$131,,-$C229+1)),)))</f>
        <v>0</v>
      </c>
      <c r="AF229" s="548">
        <f ca="1">IF($C229=0,0,IF('Clinic Model'!$P$16="Annuity",-IFERROR(IPMT(D2_I/12,$C229,D2_T,OFFSET(AE$131,,-$C229+1),0),),-IFERROR(ISPMT(D2_I/12,$C229-1,D2_T,OFFSET(AE$131,,-$C229+1)),)))</f>
        <v>0</v>
      </c>
      <c r="AG229" s="548">
        <f ca="1">IF($C229=0,0,IF('Clinic Model'!$P$16="Annuity",-IFERROR(IPMT(D2_I/12,$C229,D2_T,OFFSET(AF$131,,-$C229+1),0),),-IFERROR(ISPMT(D2_I/12,$C229-1,D2_T,OFFSET(AF$131,,-$C229+1)),)))</f>
        <v>0</v>
      </c>
      <c r="AH229" s="548">
        <f ca="1">IF($C229=0,0,IF('Clinic Model'!$P$16="Annuity",-IFERROR(IPMT(D2_I/12,$C229,D2_T,OFFSET(AG$131,,-$C229+1),0),),-IFERROR(ISPMT(D2_I/12,$C229-1,D2_T,OFFSET(AG$131,,-$C229+1)),)))</f>
        <v>0</v>
      </c>
      <c r="AI229" s="548">
        <f ca="1">IF($C229=0,0,IF('Clinic Model'!$P$16="Annuity",-IFERROR(IPMT(D2_I/12,$C229,D2_T,OFFSET(AH$131,,-$C229+1),0),),-IFERROR(ISPMT(D2_I/12,$C229-1,D2_T,OFFSET(AH$131,,-$C229+1)),)))</f>
        <v>0</v>
      </c>
      <c r="AJ229" s="548">
        <f ca="1">IF($C229=0,0,IF('Clinic Model'!$P$16="Annuity",-IFERROR(IPMT(D2_I/12,$C229,D2_T,OFFSET(AI$131,,-$C229+1),0),),-IFERROR(ISPMT(D2_I/12,$C229-1,D2_T,OFFSET(AI$131,,-$C229+1)),)))</f>
        <v>0</v>
      </c>
      <c r="AK229" s="548">
        <f ca="1">IF($C229=0,0,IF('Clinic Model'!$P$16="Annuity",-IFERROR(IPMT(D2_I/12,$C229,D2_T,OFFSET(AJ$131,,-$C229+1),0),),-IFERROR(ISPMT(D2_I/12,$C229-1,D2_T,OFFSET(AJ$131,,-$C229+1)),)))</f>
        <v>0</v>
      </c>
      <c r="AL229" s="548">
        <f ca="1">IF($C229=0,0,IF('Clinic Model'!$P$16="Annuity",-IFERROR(IPMT(D2_I/12,$C229,D2_T,OFFSET(AK$131,,-$C229+1),0),),-IFERROR(ISPMT(D2_I/12,$C229-1,D2_T,OFFSET(AK$131,,-$C229+1)),)))</f>
        <v>0</v>
      </c>
      <c r="AM229" s="548">
        <f ca="1">IF($C229=0,0,IF('Clinic Model'!$P$16="Annuity",-IFERROR(IPMT(D2_I/12,$C229,D2_T,OFFSET(AL$131,,-$C229+1),0),),-IFERROR(ISPMT(D2_I/12,$C229-1,D2_T,OFFSET(AL$131,,-$C229+1)),)))</f>
        <v>0</v>
      </c>
      <c r="AN229" s="548">
        <f ca="1">IF($C229=0,0,IF('Clinic Model'!$P$16="Annuity",-IFERROR(IPMT(D2_I/12,$C229,D2_T,OFFSET(AM$131,,-$C229+1),0),),-IFERROR(ISPMT(D2_I/12,$C229-1,D2_T,OFFSET(AM$131,,-$C229+1)),)))</f>
        <v>0</v>
      </c>
      <c r="AO229" s="548">
        <f ca="1">IF($C229=0,0,IF('Clinic Model'!$P$16="Annuity",-IFERROR(IPMT(D2_I/12,$C229,D2_T,OFFSET(AN$131,,-$C229+1),0),),-IFERROR(ISPMT(D2_I/12,$C229-1,D2_T,OFFSET(AN$131,,-$C229+1)),)))</f>
        <v>0</v>
      </c>
      <c r="AP229" s="548">
        <f ca="1">IF($C229=0,0,IF('Clinic Model'!$P$16="Annuity",-IFERROR(IPMT(D2_I/12,$C229,D2_T,OFFSET(AO$131,,-$C229+1),0),),-IFERROR(ISPMT(D2_I/12,$C229-1,D2_T,OFFSET(AO$131,,-$C229+1)),)))</f>
        <v>0</v>
      </c>
      <c r="AQ229" s="548">
        <f ca="1">IF($C229=0,0,IF('Clinic Model'!$P$16="Annuity",-IFERROR(IPMT(D2_I/12,$C229,D2_T,OFFSET(AP$131,,-$C229+1),0),),-IFERROR(ISPMT(D2_I/12,$C229-1,D2_T,OFFSET(AP$131,,-$C229+1)),)))</f>
        <v>0</v>
      </c>
      <c r="AR229" s="548">
        <f ca="1">IF($C229=0,0,IF('Clinic Model'!$P$16="Annuity",-IFERROR(IPMT(D2_I/12,$C229,D2_T,OFFSET(AQ$131,,-$C229+1),0),),-IFERROR(ISPMT(D2_I/12,$C229-1,D2_T,OFFSET(AQ$131,,-$C229+1)),)))</f>
        <v>0</v>
      </c>
      <c r="AS229" s="548">
        <f ca="1">IF($C229=0,0,IF('Clinic Model'!$P$16="Annuity",-IFERROR(IPMT(D2_I/12,$C229,D2_T,OFFSET(AR$131,,-$C229+1),0),),-IFERROR(ISPMT(D2_I/12,$C229-1,D2_T,OFFSET(AR$131,,-$C229+1)),)))</f>
        <v>0</v>
      </c>
      <c r="AT229" s="548">
        <f ca="1">IF($C229=0,0,IF('Clinic Model'!$P$16="Annuity",-IFERROR(IPMT(D2_I/12,$C229,D2_T,OFFSET(AS$131,,-$C229+1),0),),-IFERROR(ISPMT(D2_I/12,$C229-1,D2_T,OFFSET(AS$131,,-$C229+1)),)))</f>
        <v>0</v>
      </c>
      <c r="AU229" s="548">
        <f ca="1">IF($C229=0,0,IF('Clinic Model'!$P$16="Annuity",-IFERROR(IPMT(D2_I/12,$C229,D2_T,OFFSET(AT$131,,-$C229+1),0),),-IFERROR(ISPMT(D2_I/12,$C229-1,D2_T,OFFSET(AT$131,,-$C229+1)),)))</f>
        <v>0</v>
      </c>
      <c r="AV229" s="548">
        <f ca="1">IF($C229=0,0,IF('Clinic Model'!$P$16="Annuity",-IFERROR(IPMT(D2_I/12,$C229,D2_T,OFFSET(AU$131,,-$C229+1),0),),-IFERROR(ISPMT(D2_I/12,$C229-1,D2_T,OFFSET(AU$131,,-$C229+1)),)))</f>
        <v>0</v>
      </c>
      <c r="AW229" s="548">
        <f ca="1">IF($C229=0,0,IF('Clinic Model'!$P$16="Annuity",-IFERROR(IPMT(D2_I/12,$C229,D2_T,OFFSET(AV$131,,-$C229+1),0),),-IFERROR(ISPMT(D2_I/12,$C229-1,D2_T,OFFSET(AV$131,,-$C229+1)),)))</f>
        <v>0</v>
      </c>
      <c r="AX229" s="548">
        <f ca="1">IF($C229=0,0,IF('Clinic Model'!$P$16="Annuity",-IFERROR(IPMT(D2_I/12,$C229,D2_T,OFFSET(AW$131,,-$C229+1),0),),-IFERROR(ISPMT(D2_I/12,$C229-1,D2_T,OFFSET(AW$131,,-$C229+1)),)))</f>
        <v>0</v>
      </c>
      <c r="AY229" s="548">
        <f ca="1">IF($C229=0,0,IF('Clinic Model'!$P$16="Annuity",-IFERROR(IPMT(D2_I/12,$C229,D2_T,OFFSET(AX$131,,-$C229+1),0),),-IFERROR(ISPMT(D2_I/12,$C229-1,D2_T,OFFSET(AX$131,,-$C229+1)),)))</f>
        <v>0</v>
      </c>
      <c r="AZ229" s="548">
        <f ca="1">IF($C229=0,0,IF('Clinic Model'!$P$16="Annuity",-IFERROR(IPMT(D2_I/12,$C229,D2_T,OFFSET(AY$131,,-$C229+1),0),),-IFERROR(ISPMT(D2_I/12,$C229-1,D2_T,OFFSET(AY$131,,-$C229+1)),)))</f>
        <v>0</v>
      </c>
      <c r="BA229" s="548">
        <f ca="1">IF($C229=0,0,IF('Clinic Model'!$P$16="Annuity",-IFERROR(IPMT(D2_I/12,$C229,D2_T,OFFSET(AZ$131,,-$C229+1),0),),-IFERROR(ISPMT(D2_I/12,$C229-1,D2_T,OFFSET(AZ$131,,-$C229+1)),)))</f>
        <v>0</v>
      </c>
      <c r="BB229" s="548">
        <f ca="1">IF($C229=0,0,IF('Clinic Model'!$P$16="Annuity",-IFERROR(IPMT(D2_I/12,$C229,D2_T,OFFSET(BA$131,,-$C229+1),0),),-IFERROR(ISPMT(D2_I/12,$C229-1,D2_T,OFFSET(BA$131,,-$C229+1)),)))</f>
        <v>0</v>
      </c>
      <c r="BC229" s="548">
        <f ca="1">IF($C229=0,0,IF('Clinic Model'!$P$16="Annuity",-IFERROR(IPMT(D2_I/12,$C229,D2_T,OFFSET(BB$131,,-$C229+1),0),),-IFERROR(ISPMT(D2_I/12,$C229-1,D2_T,OFFSET(BB$131,,-$C229+1)),)))</f>
        <v>0</v>
      </c>
      <c r="BD229" s="548">
        <f ca="1">IF($C229=0,0,IF('Clinic Model'!$P$16="Annuity",-IFERROR(IPMT(D2_I/12,$C229,D2_T,OFFSET(BC$131,,-$C229+1),0),),-IFERROR(ISPMT(D2_I/12,$C229-1,D2_T,OFFSET(BC$131,,-$C229+1)),)))</f>
        <v>0</v>
      </c>
      <c r="BE229" s="548">
        <f ca="1">IF($C229=0,0,IF('Clinic Model'!$P$16="Annuity",-IFERROR(IPMT(D2_I/12,$C229,D2_T,OFFSET(BD$131,,-$C229+1),0),),-IFERROR(ISPMT(D2_I/12,$C229-1,D2_T,OFFSET(BD$131,,-$C229+1)),)))</f>
        <v>0</v>
      </c>
      <c r="BF229" s="548">
        <f ca="1">IF($C229=0,0,IF('Clinic Model'!$P$16="Annuity",-IFERROR(IPMT(D2_I/12,$C229,D2_T,OFFSET(BE$131,,-$C229+1),0),),-IFERROR(ISPMT(D2_I/12,$C229-1,D2_T,OFFSET(BE$131,,-$C229+1)),)))</f>
        <v>0</v>
      </c>
      <c r="BG229" s="548">
        <f ca="1">IF($C229=0,0,IF('Clinic Model'!$P$16="Annuity",-IFERROR(IPMT(D2_I/12,$C229,D2_T,OFFSET(BF$131,,-$C229+1),0),),-IFERROR(ISPMT(D2_I/12,$C229-1,D2_T,OFFSET(BF$131,,-$C229+1)),)))</f>
        <v>0</v>
      </c>
      <c r="BH229" s="548">
        <f ca="1">IF($C229=0,0,IF('Clinic Model'!$P$16="Annuity",-IFERROR(IPMT(D2_I/12,$C229,D2_T,OFFSET(BG$131,,-$C229+1),0),),-IFERROR(ISPMT(D2_I/12,$C229-1,D2_T,OFFSET(BG$131,,-$C229+1)),)))</f>
        <v>0</v>
      </c>
      <c r="BI229" s="548">
        <f ca="1">IF($C229=0,0,IF('Clinic Model'!$P$16="Annuity",-IFERROR(IPMT(D2_I/12,$C229,D2_T,OFFSET(BH$131,,-$C229+1),0),),-IFERROR(ISPMT(D2_I/12,$C229-1,D2_T,OFFSET(BH$131,,-$C229+1)),)))</f>
        <v>0</v>
      </c>
      <c r="BJ229" s="548">
        <f ca="1">IF($C229=0,0,IF('Clinic Model'!$P$16="Annuity",-IFERROR(IPMT(D2_I/12,$C229,D2_T,OFFSET(BI$131,,-$C229+1),0),),-IFERROR(ISPMT(D2_I/12,$C229-1,D2_T,OFFSET(BI$131,,-$C229+1)),)))</f>
        <v>0</v>
      </c>
      <c r="BK229" s="548">
        <f ca="1">IF($C229=0,0,IF('Clinic Model'!$P$16="Annuity",-IFERROR(IPMT(D2_I/12,$C229,D2_T,OFFSET(BJ$131,,-$C229+1),0),),-IFERROR(ISPMT(D2_I/12,$C229-1,D2_T,OFFSET(BJ$131,,-$C229+1)),)))</f>
        <v>0</v>
      </c>
      <c r="BL229" s="548">
        <f ca="1">IF($C229=0,0,IF('Clinic Model'!$P$16="Annuity",-IFERROR(IPMT(D2_I/12,$C229,D2_T,OFFSET(BK$131,,-$C229+1),0),),-IFERROR(ISPMT(D2_I/12,$C229-1,D2_T,OFFSET(BK$131,,-$C229+1)),)))</f>
        <v>0</v>
      </c>
    </row>
    <row r="230" spans="1:64" ht="10.5" hidden="1" customHeight="1" outlineLevel="1" x14ac:dyDescent="0.3">
      <c r="A230" s="105"/>
      <c r="B230" s="504"/>
      <c r="C230" s="105">
        <f t="shared" si="17"/>
        <v>0</v>
      </c>
      <c r="E230" s="548">
        <f ca="1">IF($C230=0,0,IF('Clinic Model'!$P$16="Annuity",-IFERROR(IPMT(D2_I/12,$C230,D2_T,OFFSET(D$131,,-$C230+1),0),),-IFERROR(ISPMT(D2_I/12,$C230-1,D2_T,OFFSET(D$131,,-$C230+1)),)))</f>
        <v>0</v>
      </c>
      <c r="F230" s="548">
        <f ca="1">IF($C230=0,0,IF('Clinic Model'!$P$16="Annuity",-IFERROR(IPMT(D2_I/12,$C230,D2_T,OFFSET(E$131,,-$C230+1),0),),-IFERROR(ISPMT(D2_I/12,$C230-1,D2_T,OFFSET(E$131,,-$C230+1)),)))</f>
        <v>0</v>
      </c>
      <c r="G230" s="548">
        <f ca="1">IF($C230=0,0,IF('Clinic Model'!$P$16="Annuity",-IFERROR(IPMT(D2_I/12,$C230,D2_T,OFFSET(F$131,,-$C230+1),0),),-IFERROR(ISPMT(D2_I/12,$C230-1,D2_T,OFFSET(F$131,,-$C230+1)),)))</f>
        <v>0</v>
      </c>
      <c r="H230" s="548">
        <f ca="1">IF($C230=0,0,IF('Clinic Model'!$P$16="Annuity",-IFERROR(IPMT(D2_I/12,$C230,D2_T,OFFSET(G$131,,-$C230+1),0),),-IFERROR(ISPMT(D2_I/12,$C230-1,D2_T,OFFSET(G$131,,-$C230+1)),)))</f>
        <v>0</v>
      </c>
      <c r="I230" s="548">
        <f ca="1">IF($C230=0,0,IF('Clinic Model'!$P$16="Annuity",-IFERROR(IPMT(D2_I/12,$C230,D2_T,OFFSET(H$131,,-$C230+1),0),),-IFERROR(ISPMT(D2_I/12,$C230-1,D2_T,OFFSET(H$131,,-$C230+1)),)))</f>
        <v>0</v>
      </c>
      <c r="J230" s="548">
        <f ca="1">IF($C230=0,0,IF('Clinic Model'!$P$16="Annuity",-IFERROR(IPMT(D2_I/12,$C230,D2_T,OFFSET(I$131,,-$C230+1),0),),-IFERROR(ISPMT(D2_I/12,$C230-1,D2_T,OFFSET(I$131,,-$C230+1)),)))</f>
        <v>0</v>
      </c>
      <c r="K230" s="548">
        <f ca="1">IF($C230=0,0,IF('Clinic Model'!$P$16="Annuity",-IFERROR(IPMT(D2_I/12,$C230,D2_T,OFFSET(J$131,,-$C230+1),0),),-IFERROR(ISPMT(D2_I/12,$C230-1,D2_T,OFFSET(J$131,,-$C230+1)),)))</f>
        <v>0</v>
      </c>
      <c r="L230" s="548">
        <f ca="1">IF($C230=0,0,IF('Clinic Model'!$P$16="Annuity",-IFERROR(IPMT(D2_I/12,$C230,D2_T,OFFSET(K$131,,-$C230+1),0),),-IFERROR(ISPMT(D2_I/12,$C230-1,D2_T,OFFSET(K$131,,-$C230+1)),)))</f>
        <v>0</v>
      </c>
      <c r="M230" s="548">
        <f ca="1">IF($C230=0,0,IF('Clinic Model'!$P$16="Annuity",-IFERROR(IPMT(D2_I/12,$C230,D2_T,OFFSET(L$131,,-$C230+1),0),),-IFERROR(ISPMT(D2_I/12,$C230-1,D2_T,OFFSET(L$131,,-$C230+1)),)))</f>
        <v>0</v>
      </c>
      <c r="N230" s="548">
        <f ca="1">IF($C230=0,0,IF('Clinic Model'!$P$16="Annuity",-IFERROR(IPMT(D2_I/12,$C230,D2_T,OFFSET(M$131,,-$C230+1),0),),-IFERROR(ISPMT(D2_I/12,$C230-1,D2_T,OFFSET(M$131,,-$C230+1)),)))</f>
        <v>0</v>
      </c>
      <c r="O230" s="548">
        <f ca="1">IF($C230=0,0,IF('Clinic Model'!$P$16="Annuity",-IFERROR(IPMT(D2_I/12,$C230,D2_T,OFFSET(N$131,,-$C230+1),0),),-IFERROR(ISPMT(D2_I/12,$C230-1,D2_T,OFFSET(N$131,,-$C230+1)),)))</f>
        <v>0</v>
      </c>
      <c r="P230" s="548">
        <f ca="1">IF($C230=0,0,IF('Clinic Model'!$P$16="Annuity",-IFERROR(IPMT(D2_I/12,$C230,D2_T,OFFSET(O$131,,-$C230+1),0),),-IFERROR(ISPMT(D2_I/12,$C230-1,D2_T,OFFSET(O$131,,-$C230+1)),)))</f>
        <v>0</v>
      </c>
      <c r="Q230" s="548">
        <f ca="1">IF($C230=0,0,IF('Clinic Model'!$P$16="Annuity",-IFERROR(IPMT(D2_I/12,$C230,D2_T,OFFSET(P$131,,-$C230+1),0),),-IFERROR(ISPMT(D2_I/12,$C230-1,D2_T,OFFSET(P$131,,-$C230+1)),)))</f>
        <v>0</v>
      </c>
      <c r="R230" s="548">
        <f ca="1">IF($C230=0,0,IF('Clinic Model'!$P$16="Annuity",-IFERROR(IPMT(D2_I/12,$C230,D2_T,OFFSET(Q$131,,-$C230+1),0),),-IFERROR(ISPMT(D2_I/12,$C230-1,D2_T,OFFSET(Q$131,,-$C230+1)),)))</f>
        <v>0</v>
      </c>
      <c r="S230" s="548">
        <f ca="1">IF($C230=0,0,IF('Clinic Model'!$P$16="Annuity",-IFERROR(IPMT(D2_I/12,$C230,D2_T,OFFSET(R$131,,-$C230+1),0),),-IFERROR(ISPMT(D2_I/12,$C230-1,D2_T,OFFSET(R$131,,-$C230+1)),)))</f>
        <v>0</v>
      </c>
      <c r="T230" s="548">
        <f ca="1">IF($C230=0,0,IF('Clinic Model'!$P$16="Annuity",-IFERROR(IPMT(D2_I/12,$C230,D2_T,OFFSET(S$131,,-$C230+1),0),),-IFERROR(ISPMT(D2_I/12,$C230-1,D2_T,OFFSET(S$131,,-$C230+1)),)))</f>
        <v>0</v>
      </c>
      <c r="U230" s="548">
        <f ca="1">IF($C230=0,0,IF('Clinic Model'!$P$16="Annuity",-IFERROR(IPMT(D2_I/12,$C230,D2_T,OFFSET(T$131,,-$C230+1),0),),-IFERROR(ISPMT(D2_I/12,$C230-1,D2_T,OFFSET(T$131,,-$C230+1)),)))</f>
        <v>0</v>
      </c>
      <c r="V230" s="548">
        <f ca="1">IF($C230=0,0,IF('Clinic Model'!$P$16="Annuity",-IFERROR(IPMT(D2_I/12,$C230,D2_T,OFFSET(U$131,,-$C230+1),0),),-IFERROR(ISPMT(D2_I/12,$C230-1,D2_T,OFFSET(U$131,,-$C230+1)),)))</f>
        <v>0</v>
      </c>
      <c r="W230" s="548">
        <f ca="1">IF($C230=0,0,IF('Clinic Model'!$P$16="Annuity",-IFERROR(IPMT(D2_I/12,$C230,D2_T,OFFSET(V$131,,-$C230+1),0),),-IFERROR(ISPMT(D2_I/12,$C230-1,D2_T,OFFSET(V$131,,-$C230+1)),)))</f>
        <v>0</v>
      </c>
      <c r="X230" s="548">
        <f ca="1">IF($C230=0,0,IF('Clinic Model'!$P$16="Annuity",-IFERROR(IPMT(D2_I/12,$C230,D2_T,OFFSET(W$131,,-$C230+1),0),),-IFERROR(ISPMT(D2_I/12,$C230-1,D2_T,OFFSET(W$131,,-$C230+1)),)))</f>
        <v>0</v>
      </c>
      <c r="Y230" s="548">
        <f ca="1">IF($C230=0,0,IF('Clinic Model'!$P$16="Annuity",-IFERROR(IPMT(D2_I/12,$C230,D2_T,OFFSET(X$131,,-$C230+1),0),),-IFERROR(ISPMT(D2_I/12,$C230-1,D2_T,OFFSET(X$131,,-$C230+1)),)))</f>
        <v>0</v>
      </c>
      <c r="Z230" s="548">
        <f ca="1">IF($C230=0,0,IF('Clinic Model'!$P$16="Annuity",-IFERROR(IPMT(D2_I/12,$C230,D2_T,OFFSET(Y$131,,-$C230+1),0),),-IFERROR(ISPMT(D2_I/12,$C230-1,D2_T,OFFSET(Y$131,,-$C230+1)),)))</f>
        <v>0</v>
      </c>
      <c r="AA230" s="548">
        <f ca="1">IF($C230=0,0,IF('Clinic Model'!$P$16="Annuity",-IFERROR(IPMT(D2_I/12,$C230,D2_T,OFFSET(Z$131,,-$C230+1),0),),-IFERROR(ISPMT(D2_I/12,$C230-1,D2_T,OFFSET(Z$131,,-$C230+1)),)))</f>
        <v>0</v>
      </c>
      <c r="AB230" s="548">
        <f ca="1">IF($C230=0,0,IF('Clinic Model'!$P$16="Annuity",-IFERROR(IPMT(D2_I/12,$C230,D2_T,OFFSET(AA$131,,-$C230+1),0),),-IFERROR(ISPMT(D2_I/12,$C230-1,D2_T,OFFSET(AA$131,,-$C230+1)),)))</f>
        <v>0</v>
      </c>
      <c r="AC230" s="548">
        <f ca="1">IF($C230=0,0,IF('Clinic Model'!$P$16="Annuity",-IFERROR(IPMT(D2_I/12,$C230,D2_T,OFFSET(AB$131,,-$C230+1),0),),-IFERROR(ISPMT(D2_I/12,$C230-1,D2_T,OFFSET(AB$131,,-$C230+1)),)))</f>
        <v>0</v>
      </c>
      <c r="AD230" s="548">
        <f ca="1">IF($C230=0,0,IF('Clinic Model'!$P$16="Annuity",-IFERROR(IPMT(D2_I/12,$C230,D2_T,OFFSET(AC$131,,-$C230+1),0),),-IFERROR(ISPMT(D2_I/12,$C230-1,D2_T,OFFSET(AC$131,,-$C230+1)),)))</f>
        <v>0</v>
      </c>
      <c r="AE230" s="548">
        <f ca="1">IF($C230=0,0,IF('Clinic Model'!$P$16="Annuity",-IFERROR(IPMT(D2_I/12,$C230,D2_T,OFFSET(AD$131,,-$C230+1),0),),-IFERROR(ISPMT(D2_I/12,$C230-1,D2_T,OFFSET(AD$131,,-$C230+1)),)))</f>
        <v>0</v>
      </c>
      <c r="AF230" s="548">
        <f ca="1">IF($C230=0,0,IF('Clinic Model'!$P$16="Annuity",-IFERROR(IPMT(D2_I/12,$C230,D2_T,OFFSET(AE$131,,-$C230+1),0),),-IFERROR(ISPMT(D2_I/12,$C230-1,D2_T,OFFSET(AE$131,,-$C230+1)),)))</f>
        <v>0</v>
      </c>
      <c r="AG230" s="548">
        <f ca="1">IF($C230=0,0,IF('Clinic Model'!$P$16="Annuity",-IFERROR(IPMT(D2_I/12,$C230,D2_T,OFFSET(AF$131,,-$C230+1),0),),-IFERROR(ISPMT(D2_I/12,$C230-1,D2_T,OFFSET(AF$131,,-$C230+1)),)))</f>
        <v>0</v>
      </c>
      <c r="AH230" s="548">
        <f ca="1">IF($C230=0,0,IF('Clinic Model'!$P$16="Annuity",-IFERROR(IPMT(D2_I/12,$C230,D2_T,OFFSET(AG$131,,-$C230+1),0),),-IFERROR(ISPMT(D2_I/12,$C230-1,D2_T,OFFSET(AG$131,,-$C230+1)),)))</f>
        <v>0</v>
      </c>
      <c r="AI230" s="548">
        <f ca="1">IF($C230=0,0,IF('Clinic Model'!$P$16="Annuity",-IFERROR(IPMT(D2_I/12,$C230,D2_T,OFFSET(AH$131,,-$C230+1),0),),-IFERROR(ISPMT(D2_I/12,$C230-1,D2_T,OFFSET(AH$131,,-$C230+1)),)))</f>
        <v>0</v>
      </c>
      <c r="AJ230" s="548">
        <f ca="1">IF($C230=0,0,IF('Clinic Model'!$P$16="Annuity",-IFERROR(IPMT(D2_I/12,$C230,D2_T,OFFSET(AI$131,,-$C230+1),0),),-IFERROR(ISPMT(D2_I/12,$C230-1,D2_T,OFFSET(AI$131,,-$C230+1)),)))</f>
        <v>0</v>
      </c>
      <c r="AK230" s="548">
        <f ca="1">IF($C230=0,0,IF('Clinic Model'!$P$16="Annuity",-IFERROR(IPMT(D2_I/12,$C230,D2_T,OFFSET(AJ$131,,-$C230+1),0),),-IFERROR(ISPMT(D2_I/12,$C230-1,D2_T,OFFSET(AJ$131,,-$C230+1)),)))</f>
        <v>0</v>
      </c>
      <c r="AL230" s="548">
        <f ca="1">IF($C230=0,0,IF('Clinic Model'!$P$16="Annuity",-IFERROR(IPMT(D2_I/12,$C230,D2_T,OFFSET(AK$131,,-$C230+1),0),),-IFERROR(ISPMT(D2_I/12,$C230-1,D2_T,OFFSET(AK$131,,-$C230+1)),)))</f>
        <v>0</v>
      </c>
      <c r="AM230" s="548">
        <f ca="1">IF($C230=0,0,IF('Clinic Model'!$P$16="Annuity",-IFERROR(IPMT(D2_I/12,$C230,D2_T,OFFSET(AL$131,,-$C230+1),0),),-IFERROR(ISPMT(D2_I/12,$C230-1,D2_T,OFFSET(AL$131,,-$C230+1)),)))</f>
        <v>0</v>
      </c>
      <c r="AN230" s="548">
        <f ca="1">IF($C230=0,0,IF('Clinic Model'!$P$16="Annuity",-IFERROR(IPMT(D2_I/12,$C230,D2_T,OFFSET(AM$131,,-$C230+1),0),),-IFERROR(ISPMT(D2_I/12,$C230-1,D2_T,OFFSET(AM$131,,-$C230+1)),)))</f>
        <v>0</v>
      </c>
      <c r="AO230" s="548">
        <f ca="1">IF($C230=0,0,IF('Clinic Model'!$P$16="Annuity",-IFERROR(IPMT(D2_I/12,$C230,D2_T,OFFSET(AN$131,,-$C230+1),0),),-IFERROR(ISPMT(D2_I/12,$C230-1,D2_T,OFFSET(AN$131,,-$C230+1)),)))</f>
        <v>0</v>
      </c>
      <c r="AP230" s="548">
        <f ca="1">IF($C230=0,0,IF('Clinic Model'!$P$16="Annuity",-IFERROR(IPMT(D2_I/12,$C230,D2_T,OFFSET(AO$131,,-$C230+1),0),),-IFERROR(ISPMT(D2_I/12,$C230-1,D2_T,OFFSET(AO$131,,-$C230+1)),)))</f>
        <v>0</v>
      </c>
      <c r="AQ230" s="548">
        <f ca="1">IF($C230=0,0,IF('Clinic Model'!$P$16="Annuity",-IFERROR(IPMT(D2_I/12,$C230,D2_T,OFFSET(AP$131,,-$C230+1),0),),-IFERROR(ISPMT(D2_I/12,$C230-1,D2_T,OFFSET(AP$131,,-$C230+1)),)))</f>
        <v>0</v>
      </c>
      <c r="AR230" s="548">
        <f ca="1">IF($C230=0,0,IF('Clinic Model'!$P$16="Annuity",-IFERROR(IPMT(D2_I/12,$C230,D2_T,OFFSET(AQ$131,,-$C230+1),0),),-IFERROR(ISPMT(D2_I/12,$C230-1,D2_T,OFFSET(AQ$131,,-$C230+1)),)))</f>
        <v>0</v>
      </c>
      <c r="AS230" s="548">
        <f ca="1">IF($C230=0,0,IF('Clinic Model'!$P$16="Annuity",-IFERROR(IPMT(D2_I/12,$C230,D2_T,OFFSET(AR$131,,-$C230+1),0),),-IFERROR(ISPMT(D2_I/12,$C230-1,D2_T,OFFSET(AR$131,,-$C230+1)),)))</f>
        <v>0</v>
      </c>
      <c r="AT230" s="548">
        <f ca="1">IF($C230=0,0,IF('Clinic Model'!$P$16="Annuity",-IFERROR(IPMT(D2_I/12,$C230,D2_T,OFFSET(AS$131,,-$C230+1),0),),-IFERROR(ISPMT(D2_I/12,$C230-1,D2_T,OFFSET(AS$131,,-$C230+1)),)))</f>
        <v>0</v>
      </c>
      <c r="AU230" s="548">
        <f ca="1">IF($C230=0,0,IF('Clinic Model'!$P$16="Annuity",-IFERROR(IPMT(D2_I/12,$C230,D2_T,OFFSET(AT$131,,-$C230+1),0),),-IFERROR(ISPMT(D2_I/12,$C230-1,D2_T,OFFSET(AT$131,,-$C230+1)),)))</f>
        <v>0</v>
      </c>
      <c r="AV230" s="548">
        <f ca="1">IF($C230=0,0,IF('Clinic Model'!$P$16="Annuity",-IFERROR(IPMT(D2_I/12,$C230,D2_T,OFFSET(AU$131,,-$C230+1),0),),-IFERROR(ISPMT(D2_I/12,$C230-1,D2_T,OFFSET(AU$131,,-$C230+1)),)))</f>
        <v>0</v>
      </c>
      <c r="AW230" s="548">
        <f ca="1">IF($C230=0,0,IF('Clinic Model'!$P$16="Annuity",-IFERROR(IPMT(D2_I/12,$C230,D2_T,OFFSET(AV$131,,-$C230+1),0),),-IFERROR(ISPMT(D2_I/12,$C230-1,D2_T,OFFSET(AV$131,,-$C230+1)),)))</f>
        <v>0</v>
      </c>
      <c r="AX230" s="548">
        <f ca="1">IF($C230=0,0,IF('Clinic Model'!$P$16="Annuity",-IFERROR(IPMT(D2_I/12,$C230,D2_T,OFFSET(AW$131,,-$C230+1),0),),-IFERROR(ISPMT(D2_I/12,$C230-1,D2_T,OFFSET(AW$131,,-$C230+1)),)))</f>
        <v>0</v>
      </c>
      <c r="AY230" s="548">
        <f ca="1">IF($C230=0,0,IF('Clinic Model'!$P$16="Annuity",-IFERROR(IPMT(D2_I/12,$C230,D2_T,OFFSET(AX$131,,-$C230+1),0),),-IFERROR(ISPMT(D2_I/12,$C230-1,D2_T,OFFSET(AX$131,,-$C230+1)),)))</f>
        <v>0</v>
      </c>
      <c r="AZ230" s="548">
        <f ca="1">IF($C230=0,0,IF('Clinic Model'!$P$16="Annuity",-IFERROR(IPMT(D2_I/12,$C230,D2_T,OFFSET(AY$131,,-$C230+1),0),),-IFERROR(ISPMT(D2_I/12,$C230-1,D2_T,OFFSET(AY$131,,-$C230+1)),)))</f>
        <v>0</v>
      </c>
      <c r="BA230" s="548">
        <f ca="1">IF($C230=0,0,IF('Clinic Model'!$P$16="Annuity",-IFERROR(IPMT(D2_I/12,$C230,D2_T,OFFSET(AZ$131,,-$C230+1),0),),-IFERROR(ISPMT(D2_I/12,$C230-1,D2_T,OFFSET(AZ$131,,-$C230+1)),)))</f>
        <v>0</v>
      </c>
      <c r="BB230" s="548">
        <f ca="1">IF($C230=0,0,IF('Clinic Model'!$P$16="Annuity",-IFERROR(IPMT(D2_I/12,$C230,D2_T,OFFSET(BA$131,,-$C230+1),0),),-IFERROR(ISPMT(D2_I/12,$C230-1,D2_T,OFFSET(BA$131,,-$C230+1)),)))</f>
        <v>0</v>
      </c>
      <c r="BC230" s="548">
        <f ca="1">IF($C230=0,0,IF('Clinic Model'!$P$16="Annuity",-IFERROR(IPMT(D2_I/12,$C230,D2_T,OFFSET(BB$131,,-$C230+1),0),),-IFERROR(ISPMT(D2_I/12,$C230-1,D2_T,OFFSET(BB$131,,-$C230+1)),)))</f>
        <v>0</v>
      </c>
      <c r="BD230" s="548">
        <f ca="1">IF($C230=0,0,IF('Clinic Model'!$P$16="Annuity",-IFERROR(IPMT(D2_I/12,$C230,D2_T,OFFSET(BC$131,,-$C230+1),0),),-IFERROR(ISPMT(D2_I/12,$C230-1,D2_T,OFFSET(BC$131,,-$C230+1)),)))</f>
        <v>0</v>
      </c>
      <c r="BE230" s="548">
        <f ca="1">IF($C230=0,0,IF('Clinic Model'!$P$16="Annuity",-IFERROR(IPMT(D2_I/12,$C230,D2_T,OFFSET(BD$131,,-$C230+1),0),),-IFERROR(ISPMT(D2_I/12,$C230-1,D2_T,OFFSET(BD$131,,-$C230+1)),)))</f>
        <v>0</v>
      </c>
      <c r="BF230" s="548">
        <f ca="1">IF($C230=0,0,IF('Clinic Model'!$P$16="Annuity",-IFERROR(IPMT(D2_I/12,$C230,D2_T,OFFSET(BE$131,,-$C230+1),0),),-IFERROR(ISPMT(D2_I/12,$C230-1,D2_T,OFFSET(BE$131,,-$C230+1)),)))</f>
        <v>0</v>
      </c>
      <c r="BG230" s="548">
        <f ca="1">IF($C230=0,0,IF('Clinic Model'!$P$16="Annuity",-IFERROR(IPMT(D2_I/12,$C230,D2_T,OFFSET(BF$131,,-$C230+1),0),),-IFERROR(ISPMT(D2_I/12,$C230-1,D2_T,OFFSET(BF$131,,-$C230+1)),)))</f>
        <v>0</v>
      </c>
      <c r="BH230" s="548">
        <f ca="1">IF($C230=0,0,IF('Clinic Model'!$P$16="Annuity",-IFERROR(IPMT(D2_I/12,$C230,D2_T,OFFSET(BG$131,,-$C230+1),0),),-IFERROR(ISPMT(D2_I/12,$C230-1,D2_T,OFFSET(BG$131,,-$C230+1)),)))</f>
        <v>0</v>
      </c>
      <c r="BI230" s="548">
        <f ca="1">IF($C230=0,0,IF('Clinic Model'!$P$16="Annuity",-IFERROR(IPMT(D2_I/12,$C230,D2_T,OFFSET(BH$131,,-$C230+1),0),),-IFERROR(ISPMT(D2_I/12,$C230-1,D2_T,OFFSET(BH$131,,-$C230+1)),)))</f>
        <v>0</v>
      </c>
      <c r="BJ230" s="548">
        <f ca="1">IF($C230=0,0,IF('Clinic Model'!$P$16="Annuity",-IFERROR(IPMT(D2_I/12,$C230,D2_T,OFFSET(BI$131,,-$C230+1),0),),-IFERROR(ISPMT(D2_I/12,$C230-1,D2_T,OFFSET(BI$131,,-$C230+1)),)))</f>
        <v>0</v>
      </c>
      <c r="BK230" s="548">
        <f ca="1">IF($C230=0,0,IF('Clinic Model'!$P$16="Annuity",-IFERROR(IPMT(D2_I/12,$C230,D2_T,OFFSET(BJ$131,,-$C230+1),0),),-IFERROR(ISPMT(D2_I/12,$C230-1,D2_T,OFFSET(BJ$131,,-$C230+1)),)))</f>
        <v>0</v>
      </c>
      <c r="BL230" s="548">
        <f ca="1">IF($C230=0,0,IF('Clinic Model'!$P$16="Annuity",-IFERROR(IPMT(D2_I/12,$C230,D2_T,OFFSET(BK$131,,-$C230+1),0),),-IFERROR(ISPMT(D2_I/12,$C230-1,D2_T,OFFSET(BK$131,,-$C230+1)),)))</f>
        <v>0</v>
      </c>
    </row>
    <row r="231" spans="1:64" ht="10.5" hidden="1" customHeight="1" outlineLevel="1" x14ac:dyDescent="0.3">
      <c r="A231" s="105"/>
      <c r="B231" s="504"/>
      <c r="C231" s="105">
        <f t="shared" si="17"/>
        <v>0</v>
      </c>
      <c r="E231" s="548">
        <f ca="1">IF($C231=0,0,IF('Clinic Model'!$P$16="Annuity",-IFERROR(IPMT(D2_I/12,$C231,D2_T,OFFSET(D$131,,-$C231+1),0),),-IFERROR(ISPMT(D2_I/12,$C231-1,D2_T,OFFSET(D$131,,-$C231+1)),)))</f>
        <v>0</v>
      </c>
      <c r="F231" s="548">
        <f ca="1">IF($C231=0,0,IF('Clinic Model'!$P$16="Annuity",-IFERROR(IPMT(D2_I/12,$C231,D2_T,OFFSET(E$131,,-$C231+1),0),),-IFERROR(ISPMT(D2_I/12,$C231-1,D2_T,OFFSET(E$131,,-$C231+1)),)))</f>
        <v>0</v>
      </c>
      <c r="G231" s="548">
        <f ca="1">IF($C231=0,0,IF('Clinic Model'!$P$16="Annuity",-IFERROR(IPMT(D2_I/12,$C231,D2_T,OFFSET(F$131,,-$C231+1),0),),-IFERROR(ISPMT(D2_I/12,$C231-1,D2_T,OFFSET(F$131,,-$C231+1)),)))</f>
        <v>0</v>
      </c>
      <c r="H231" s="548">
        <f ca="1">IF($C231=0,0,IF('Clinic Model'!$P$16="Annuity",-IFERROR(IPMT(D2_I/12,$C231,D2_T,OFFSET(G$131,,-$C231+1),0),),-IFERROR(ISPMT(D2_I/12,$C231-1,D2_T,OFFSET(G$131,,-$C231+1)),)))</f>
        <v>0</v>
      </c>
      <c r="I231" s="548">
        <f ca="1">IF($C231=0,0,IF('Clinic Model'!$P$16="Annuity",-IFERROR(IPMT(D2_I/12,$C231,D2_T,OFFSET(H$131,,-$C231+1),0),),-IFERROR(ISPMT(D2_I/12,$C231-1,D2_T,OFFSET(H$131,,-$C231+1)),)))</f>
        <v>0</v>
      </c>
      <c r="J231" s="548">
        <f ca="1">IF($C231=0,0,IF('Clinic Model'!$P$16="Annuity",-IFERROR(IPMT(D2_I/12,$C231,D2_T,OFFSET(I$131,,-$C231+1),0),),-IFERROR(ISPMT(D2_I/12,$C231-1,D2_T,OFFSET(I$131,,-$C231+1)),)))</f>
        <v>0</v>
      </c>
      <c r="K231" s="548">
        <f ca="1">IF($C231=0,0,IF('Clinic Model'!$P$16="Annuity",-IFERROR(IPMT(D2_I/12,$C231,D2_T,OFFSET(J$131,,-$C231+1),0),),-IFERROR(ISPMT(D2_I/12,$C231-1,D2_T,OFFSET(J$131,,-$C231+1)),)))</f>
        <v>0</v>
      </c>
      <c r="L231" s="548">
        <f ca="1">IF($C231=0,0,IF('Clinic Model'!$P$16="Annuity",-IFERROR(IPMT(D2_I/12,$C231,D2_T,OFFSET(K$131,,-$C231+1),0),),-IFERROR(ISPMT(D2_I/12,$C231-1,D2_T,OFFSET(K$131,,-$C231+1)),)))</f>
        <v>0</v>
      </c>
      <c r="M231" s="548">
        <f ca="1">IF($C231=0,0,IF('Clinic Model'!$P$16="Annuity",-IFERROR(IPMT(D2_I/12,$C231,D2_T,OFFSET(L$131,,-$C231+1),0),),-IFERROR(ISPMT(D2_I/12,$C231-1,D2_T,OFFSET(L$131,,-$C231+1)),)))</f>
        <v>0</v>
      </c>
      <c r="N231" s="548">
        <f ca="1">IF($C231=0,0,IF('Clinic Model'!$P$16="Annuity",-IFERROR(IPMT(D2_I/12,$C231,D2_T,OFFSET(M$131,,-$C231+1),0),),-IFERROR(ISPMT(D2_I/12,$C231-1,D2_T,OFFSET(M$131,,-$C231+1)),)))</f>
        <v>0</v>
      </c>
      <c r="O231" s="548">
        <f ca="1">IF($C231=0,0,IF('Clinic Model'!$P$16="Annuity",-IFERROR(IPMT(D2_I/12,$C231,D2_T,OFFSET(N$131,,-$C231+1),0),),-IFERROR(ISPMT(D2_I/12,$C231-1,D2_T,OFFSET(N$131,,-$C231+1)),)))</f>
        <v>0</v>
      </c>
      <c r="P231" s="548">
        <f ca="1">IF($C231=0,0,IF('Clinic Model'!$P$16="Annuity",-IFERROR(IPMT(D2_I/12,$C231,D2_T,OFFSET(O$131,,-$C231+1),0),),-IFERROR(ISPMT(D2_I/12,$C231-1,D2_T,OFFSET(O$131,,-$C231+1)),)))</f>
        <v>0</v>
      </c>
      <c r="Q231" s="548">
        <f ca="1">IF($C231=0,0,IF('Clinic Model'!$P$16="Annuity",-IFERROR(IPMT(D2_I/12,$C231,D2_T,OFFSET(P$131,,-$C231+1),0),),-IFERROR(ISPMT(D2_I/12,$C231-1,D2_T,OFFSET(P$131,,-$C231+1)),)))</f>
        <v>0</v>
      </c>
      <c r="R231" s="548">
        <f ca="1">IF($C231=0,0,IF('Clinic Model'!$P$16="Annuity",-IFERROR(IPMT(D2_I/12,$C231,D2_T,OFFSET(Q$131,,-$C231+1),0),),-IFERROR(ISPMT(D2_I/12,$C231-1,D2_T,OFFSET(Q$131,,-$C231+1)),)))</f>
        <v>0</v>
      </c>
      <c r="S231" s="548">
        <f ca="1">IF($C231=0,0,IF('Clinic Model'!$P$16="Annuity",-IFERROR(IPMT(D2_I/12,$C231,D2_T,OFFSET(R$131,,-$C231+1),0),),-IFERROR(ISPMT(D2_I/12,$C231-1,D2_T,OFFSET(R$131,,-$C231+1)),)))</f>
        <v>0</v>
      </c>
      <c r="T231" s="548">
        <f ca="1">IF($C231=0,0,IF('Clinic Model'!$P$16="Annuity",-IFERROR(IPMT(D2_I/12,$C231,D2_T,OFFSET(S$131,,-$C231+1),0),),-IFERROR(ISPMT(D2_I/12,$C231-1,D2_T,OFFSET(S$131,,-$C231+1)),)))</f>
        <v>0</v>
      </c>
      <c r="U231" s="548">
        <f ca="1">IF($C231=0,0,IF('Clinic Model'!$P$16="Annuity",-IFERROR(IPMT(D2_I/12,$C231,D2_T,OFFSET(T$131,,-$C231+1),0),),-IFERROR(ISPMT(D2_I/12,$C231-1,D2_T,OFFSET(T$131,,-$C231+1)),)))</f>
        <v>0</v>
      </c>
      <c r="V231" s="548">
        <f ca="1">IF($C231=0,0,IF('Clinic Model'!$P$16="Annuity",-IFERROR(IPMT(D2_I/12,$C231,D2_T,OFFSET(U$131,,-$C231+1),0),),-IFERROR(ISPMT(D2_I/12,$C231-1,D2_T,OFFSET(U$131,,-$C231+1)),)))</f>
        <v>0</v>
      </c>
      <c r="W231" s="548">
        <f ca="1">IF($C231=0,0,IF('Clinic Model'!$P$16="Annuity",-IFERROR(IPMT(D2_I/12,$C231,D2_T,OFFSET(V$131,,-$C231+1),0),),-IFERROR(ISPMT(D2_I/12,$C231-1,D2_T,OFFSET(V$131,,-$C231+1)),)))</f>
        <v>0</v>
      </c>
      <c r="X231" s="548">
        <f ca="1">IF($C231=0,0,IF('Clinic Model'!$P$16="Annuity",-IFERROR(IPMT(D2_I/12,$C231,D2_T,OFFSET(W$131,,-$C231+1),0),),-IFERROR(ISPMT(D2_I/12,$C231-1,D2_T,OFFSET(W$131,,-$C231+1)),)))</f>
        <v>0</v>
      </c>
      <c r="Y231" s="548">
        <f ca="1">IF($C231=0,0,IF('Clinic Model'!$P$16="Annuity",-IFERROR(IPMT(D2_I/12,$C231,D2_T,OFFSET(X$131,,-$C231+1),0),),-IFERROR(ISPMT(D2_I/12,$C231-1,D2_T,OFFSET(X$131,,-$C231+1)),)))</f>
        <v>0</v>
      </c>
      <c r="Z231" s="548">
        <f ca="1">IF($C231=0,0,IF('Clinic Model'!$P$16="Annuity",-IFERROR(IPMT(D2_I/12,$C231,D2_T,OFFSET(Y$131,,-$C231+1),0),),-IFERROR(ISPMT(D2_I/12,$C231-1,D2_T,OFFSET(Y$131,,-$C231+1)),)))</f>
        <v>0</v>
      </c>
      <c r="AA231" s="548">
        <f ca="1">IF($C231=0,0,IF('Clinic Model'!$P$16="Annuity",-IFERROR(IPMT(D2_I/12,$C231,D2_T,OFFSET(Z$131,,-$C231+1),0),),-IFERROR(ISPMT(D2_I/12,$C231-1,D2_T,OFFSET(Z$131,,-$C231+1)),)))</f>
        <v>0</v>
      </c>
      <c r="AB231" s="548">
        <f ca="1">IF($C231=0,0,IF('Clinic Model'!$P$16="Annuity",-IFERROR(IPMT(D2_I/12,$C231,D2_T,OFFSET(AA$131,,-$C231+1),0),),-IFERROR(ISPMT(D2_I/12,$C231-1,D2_T,OFFSET(AA$131,,-$C231+1)),)))</f>
        <v>0</v>
      </c>
      <c r="AC231" s="548">
        <f ca="1">IF($C231=0,0,IF('Clinic Model'!$P$16="Annuity",-IFERROR(IPMT(D2_I/12,$C231,D2_T,OFFSET(AB$131,,-$C231+1),0),),-IFERROR(ISPMT(D2_I/12,$C231-1,D2_T,OFFSET(AB$131,,-$C231+1)),)))</f>
        <v>0</v>
      </c>
      <c r="AD231" s="548">
        <f ca="1">IF($C231=0,0,IF('Clinic Model'!$P$16="Annuity",-IFERROR(IPMT(D2_I/12,$C231,D2_T,OFFSET(AC$131,,-$C231+1),0),),-IFERROR(ISPMT(D2_I/12,$C231-1,D2_T,OFFSET(AC$131,,-$C231+1)),)))</f>
        <v>0</v>
      </c>
      <c r="AE231" s="548">
        <f ca="1">IF($C231=0,0,IF('Clinic Model'!$P$16="Annuity",-IFERROR(IPMT(D2_I/12,$C231,D2_T,OFFSET(AD$131,,-$C231+1),0),),-IFERROR(ISPMT(D2_I/12,$C231-1,D2_T,OFFSET(AD$131,,-$C231+1)),)))</f>
        <v>0</v>
      </c>
      <c r="AF231" s="548">
        <f ca="1">IF($C231=0,0,IF('Clinic Model'!$P$16="Annuity",-IFERROR(IPMT(D2_I/12,$C231,D2_T,OFFSET(AE$131,,-$C231+1),0),),-IFERROR(ISPMT(D2_I/12,$C231-1,D2_T,OFFSET(AE$131,,-$C231+1)),)))</f>
        <v>0</v>
      </c>
      <c r="AG231" s="548">
        <f ca="1">IF($C231=0,0,IF('Clinic Model'!$P$16="Annuity",-IFERROR(IPMT(D2_I/12,$C231,D2_T,OFFSET(AF$131,,-$C231+1),0),),-IFERROR(ISPMT(D2_I/12,$C231-1,D2_T,OFFSET(AF$131,,-$C231+1)),)))</f>
        <v>0</v>
      </c>
      <c r="AH231" s="548">
        <f ca="1">IF($C231=0,0,IF('Clinic Model'!$P$16="Annuity",-IFERROR(IPMT(D2_I/12,$C231,D2_T,OFFSET(AG$131,,-$C231+1),0),),-IFERROR(ISPMT(D2_I/12,$C231-1,D2_T,OFFSET(AG$131,,-$C231+1)),)))</f>
        <v>0</v>
      </c>
      <c r="AI231" s="548">
        <f ca="1">IF($C231=0,0,IF('Clinic Model'!$P$16="Annuity",-IFERROR(IPMT(D2_I/12,$C231,D2_T,OFFSET(AH$131,,-$C231+1),0),),-IFERROR(ISPMT(D2_I/12,$C231-1,D2_T,OFFSET(AH$131,,-$C231+1)),)))</f>
        <v>0</v>
      </c>
      <c r="AJ231" s="548">
        <f ca="1">IF($C231=0,0,IF('Clinic Model'!$P$16="Annuity",-IFERROR(IPMT(D2_I/12,$C231,D2_T,OFFSET(AI$131,,-$C231+1),0),),-IFERROR(ISPMT(D2_I/12,$C231-1,D2_T,OFFSET(AI$131,,-$C231+1)),)))</f>
        <v>0</v>
      </c>
      <c r="AK231" s="548">
        <f ca="1">IF($C231=0,0,IF('Clinic Model'!$P$16="Annuity",-IFERROR(IPMT(D2_I/12,$C231,D2_T,OFFSET(AJ$131,,-$C231+1),0),),-IFERROR(ISPMT(D2_I/12,$C231-1,D2_T,OFFSET(AJ$131,,-$C231+1)),)))</f>
        <v>0</v>
      </c>
      <c r="AL231" s="548">
        <f ca="1">IF($C231=0,0,IF('Clinic Model'!$P$16="Annuity",-IFERROR(IPMT(D2_I/12,$C231,D2_T,OFFSET(AK$131,,-$C231+1),0),),-IFERROR(ISPMT(D2_I/12,$C231-1,D2_T,OFFSET(AK$131,,-$C231+1)),)))</f>
        <v>0</v>
      </c>
      <c r="AM231" s="548">
        <f ca="1">IF($C231=0,0,IF('Clinic Model'!$P$16="Annuity",-IFERROR(IPMT(D2_I/12,$C231,D2_T,OFFSET(AL$131,,-$C231+1),0),),-IFERROR(ISPMT(D2_I/12,$C231-1,D2_T,OFFSET(AL$131,,-$C231+1)),)))</f>
        <v>0</v>
      </c>
      <c r="AN231" s="548">
        <f ca="1">IF($C231=0,0,IF('Clinic Model'!$P$16="Annuity",-IFERROR(IPMT(D2_I/12,$C231,D2_T,OFFSET(AM$131,,-$C231+1),0),),-IFERROR(ISPMT(D2_I/12,$C231-1,D2_T,OFFSET(AM$131,,-$C231+1)),)))</f>
        <v>0</v>
      </c>
      <c r="AO231" s="548">
        <f ca="1">IF($C231=0,0,IF('Clinic Model'!$P$16="Annuity",-IFERROR(IPMT(D2_I/12,$C231,D2_T,OFFSET(AN$131,,-$C231+1),0),),-IFERROR(ISPMT(D2_I/12,$C231-1,D2_T,OFFSET(AN$131,,-$C231+1)),)))</f>
        <v>0</v>
      </c>
      <c r="AP231" s="548">
        <f ca="1">IF($C231=0,0,IF('Clinic Model'!$P$16="Annuity",-IFERROR(IPMT(D2_I/12,$C231,D2_T,OFFSET(AO$131,,-$C231+1),0),),-IFERROR(ISPMT(D2_I/12,$C231-1,D2_T,OFFSET(AO$131,,-$C231+1)),)))</f>
        <v>0</v>
      </c>
      <c r="AQ231" s="548">
        <f ca="1">IF($C231=0,0,IF('Clinic Model'!$P$16="Annuity",-IFERROR(IPMT(D2_I/12,$C231,D2_T,OFFSET(AP$131,,-$C231+1),0),),-IFERROR(ISPMT(D2_I/12,$C231-1,D2_T,OFFSET(AP$131,,-$C231+1)),)))</f>
        <v>0</v>
      </c>
      <c r="AR231" s="548">
        <f ca="1">IF($C231=0,0,IF('Clinic Model'!$P$16="Annuity",-IFERROR(IPMT(D2_I/12,$C231,D2_T,OFFSET(AQ$131,,-$C231+1),0),),-IFERROR(ISPMT(D2_I/12,$C231-1,D2_T,OFFSET(AQ$131,,-$C231+1)),)))</f>
        <v>0</v>
      </c>
      <c r="AS231" s="548">
        <f ca="1">IF($C231=0,0,IF('Clinic Model'!$P$16="Annuity",-IFERROR(IPMT(D2_I/12,$C231,D2_T,OFFSET(AR$131,,-$C231+1),0),),-IFERROR(ISPMT(D2_I/12,$C231-1,D2_T,OFFSET(AR$131,,-$C231+1)),)))</f>
        <v>0</v>
      </c>
      <c r="AT231" s="548">
        <f ca="1">IF($C231=0,0,IF('Clinic Model'!$P$16="Annuity",-IFERROR(IPMT(D2_I/12,$C231,D2_T,OFFSET(AS$131,,-$C231+1),0),),-IFERROR(ISPMT(D2_I/12,$C231-1,D2_T,OFFSET(AS$131,,-$C231+1)),)))</f>
        <v>0</v>
      </c>
      <c r="AU231" s="548">
        <f ca="1">IF($C231=0,0,IF('Clinic Model'!$P$16="Annuity",-IFERROR(IPMT(D2_I/12,$C231,D2_T,OFFSET(AT$131,,-$C231+1),0),),-IFERROR(ISPMT(D2_I/12,$C231-1,D2_T,OFFSET(AT$131,,-$C231+1)),)))</f>
        <v>0</v>
      </c>
      <c r="AV231" s="548">
        <f ca="1">IF($C231=0,0,IF('Clinic Model'!$P$16="Annuity",-IFERROR(IPMT(D2_I/12,$C231,D2_T,OFFSET(AU$131,,-$C231+1),0),),-IFERROR(ISPMT(D2_I/12,$C231-1,D2_T,OFFSET(AU$131,,-$C231+1)),)))</f>
        <v>0</v>
      </c>
      <c r="AW231" s="548">
        <f ca="1">IF($C231=0,0,IF('Clinic Model'!$P$16="Annuity",-IFERROR(IPMT(D2_I/12,$C231,D2_T,OFFSET(AV$131,,-$C231+1),0),),-IFERROR(ISPMT(D2_I/12,$C231-1,D2_T,OFFSET(AV$131,,-$C231+1)),)))</f>
        <v>0</v>
      </c>
      <c r="AX231" s="548">
        <f ca="1">IF($C231=0,0,IF('Clinic Model'!$P$16="Annuity",-IFERROR(IPMT(D2_I/12,$C231,D2_T,OFFSET(AW$131,,-$C231+1),0),),-IFERROR(ISPMT(D2_I/12,$C231-1,D2_T,OFFSET(AW$131,,-$C231+1)),)))</f>
        <v>0</v>
      </c>
      <c r="AY231" s="548">
        <f ca="1">IF($C231=0,0,IF('Clinic Model'!$P$16="Annuity",-IFERROR(IPMT(D2_I/12,$C231,D2_T,OFFSET(AX$131,,-$C231+1),0),),-IFERROR(ISPMT(D2_I/12,$C231-1,D2_T,OFFSET(AX$131,,-$C231+1)),)))</f>
        <v>0</v>
      </c>
      <c r="AZ231" s="548">
        <f ca="1">IF($C231=0,0,IF('Clinic Model'!$P$16="Annuity",-IFERROR(IPMT(D2_I/12,$C231,D2_T,OFFSET(AY$131,,-$C231+1),0),),-IFERROR(ISPMT(D2_I/12,$C231-1,D2_T,OFFSET(AY$131,,-$C231+1)),)))</f>
        <v>0</v>
      </c>
      <c r="BA231" s="548">
        <f ca="1">IF($C231=0,0,IF('Clinic Model'!$P$16="Annuity",-IFERROR(IPMT(D2_I/12,$C231,D2_T,OFFSET(AZ$131,,-$C231+1),0),),-IFERROR(ISPMT(D2_I/12,$C231-1,D2_T,OFFSET(AZ$131,,-$C231+1)),)))</f>
        <v>0</v>
      </c>
      <c r="BB231" s="548">
        <f ca="1">IF($C231=0,0,IF('Clinic Model'!$P$16="Annuity",-IFERROR(IPMT(D2_I/12,$C231,D2_T,OFFSET(BA$131,,-$C231+1),0),),-IFERROR(ISPMT(D2_I/12,$C231-1,D2_T,OFFSET(BA$131,,-$C231+1)),)))</f>
        <v>0</v>
      </c>
      <c r="BC231" s="548">
        <f ca="1">IF($C231=0,0,IF('Clinic Model'!$P$16="Annuity",-IFERROR(IPMT(D2_I/12,$C231,D2_T,OFFSET(BB$131,,-$C231+1),0),),-IFERROR(ISPMT(D2_I/12,$C231-1,D2_T,OFFSET(BB$131,,-$C231+1)),)))</f>
        <v>0</v>
      </c>
      <c r="BD231" s="548">
        <f ca="1">IF($C231=0,0,IF('Clinic Model'!$P$16="Annuity",-IFERROR(IPMT(D2_I/12,$C231,D2_T,OFFSET(BC$131,,-$C231+1),0),),-IFERROR(ISPMT(D2_I/12,$C231-1,D2_T,OFFSET(BC$131,,-$C231+1)),)))</f>
        <v>0</v>
      </c>
      <c r="BE231" s="548">
        <f ca="1">IF($C231=0,0,IF('Clinic Model'!$P$16="Annuity",-IFERROR(IPMT(D2_I/12,$C231,D2_T,OFFSET(BD$131,,-$C231+1),0),),-IFERROR(ISPMT(D2_I/12,$C231-1,D2_T,OFFSET(BD$131,,-$C231+1)),)))</f>
        <v>0</v>
      </c>
      <c r="BF231" s="548">
        <f ca="1">IF($C231=0,0,IF('Clinic Model'!$P$16="Annuity",-IFERROR(IPMT(D2_I/12,$C231,D2_T,OFFSET(BE$131,,-$C231+1),0),),-IFERROR(ISPMT(D2_I/12,$C231-1,D2_T,OFFSET(BE$131,,-$C231+1)),)))</f>
        <v>0</v>
      </c>
      <c r="BG231" s="548">
        <f ca="1">IF($C231=0,0,IF('Clinic Model'!$P$16="Annuity",-IFERROR(IPMT(D2_I/12,$C231,D2_T,OFFSET(BF$131,,-$C231+1),0),),-IFERROR(ISPMT(D2_I/12,$C231-1,D2_T,OFFSET(BF$131,,-$C231+1)),)))</f>
        <v>0</v>
      </c>
      <c r="BH231" s="548">
        <f ca="1">IF($C231=0,0,IF('Clinic Model'!$P$16="Annuity",-IFERROR(IPMT(D2_I/12,$C231,D2_T,OFFSET(BG$131,,-$C231+1),0),),-IFERROR(ISPMT(D2_I/12,$C231-1,D2_T,OFFSET(BG$131,,-$C231+1)),)))</f>
        <v>0</v>
      </c>
      <c r="BI231" s="548">
        <f ca="1">IF($C231=0,0,IF('Clinic Model'!$P$16="Annuity",-IFERROR(IPMT(D2_I/12,$C231,D2_T,OFFSET(BH$131,,-$C231+1),0),),-IFERROR(ISPMT(D2_I/12,$C231-1,D2_T,OFFSET(BH$131,,-$C231+1)),)))</f>
        <v>0</v>
      </c>
      <c r="BJ231" s="548">
        <f ca="1">IF($C231=0,0,IF('Clinic Model'!$P$16="Annuity",-IFERROR(IPMT(D2_I/12,$C231,D2_T,OFFSET(BI$131,,-$C231+1),0),),-IFERROR(ISPMT(D2_I/12,$C231-1,D2_T,OFFSET(BI$131,,-$C231+1)),)))</f>
        <v>0</v>
      </c>
      <c r="BK231" s="548">
        <f ca="1">IF($C231=0,0,IF('Clinic Model'!$P$16="Annuity",-IFERROR(IPMT(D2_I/12,$C231,D2_T,OFFSET(BJ$131,,-$C231+1),0),),-IFERROR(ISPMT(D2_I/12,$C231-1,D2_T,OFFSET(BJ$131,,-$C231+1)),)))</f>
        <v>0</v>
      </c>
      <c r="BL231" s="548">
        <f ca="1">IF($C231=0,0,IF('Clinic Model'!$P$16="Annuity",-IFERROR(IPMT(D2_I/12,$C231,D2_T,OFFSET(BK$131,,-$C231+1),0),),-IFERROR(ISPMT(D2_I/12,$C231-1,D2_T,OFFSET(BK$131,,-$C231+1)),)))</f>
        <v>0</v>
      </c>
    </row>
    <row r="232" spans="1:64" ht="10.5" hidden="1" customHeight="1" outlineLevel="1" x14ac:dyDescent="0.3">
      <c r="A232" s="105"/>
      <c r="B232" s="504"/>
      <c r="C232" s="105">
        <f t="shared" si="17"/>
        <v>0</v>
      </c>
      <c r="E232" s="548">
        <f ca="1">IF($C232=0,0,IF('Clinic Model'!$P$16="Annuity",-IFERROR(IPMT(D2_I/12,$C232,D2_T,OFFSET(D$131,,-$C232+1),0),),-IFERROR(ISPMT(D2_I/12,$C232-1,D2_T,OFFSET(D$131,,-$C232+1)),)))</f>
        <v>0</v>
      </c>
      <c r="F232" s="548">
        <f ca="1">IF($C232=0,0,IF('Clinic Model'!$P$16="Annuity",-IFERROR(IPMT(D2_I/12,$C232,D2_T,OFFSET(E$131,,-$C232+1),0),),-IFERROR(ISPMT(D2_I/12,$C232-1,D2_T,OFFSET(E$131,,-$C232+1)),)))</f>
        <v>0</v>
      </c>
      <c r="G232" s="548">
        <f ca="1">IF($C232=0,0,IF('Clinic Model'!$P$16="Annuity",-IFERROR(IPMT(D2_I/12,$C232,D2_T,OFFSET(F$131,,-$C232+1),0),),-IFERROR(ISPMT(D2_I/12,$C232-1,D2_T,OFFSET(F$131,,-$C232+1)),)))</f>
        <v>0</v>
      </c>
      <c r="H232" s="548">
        <f ca="1">IF($C232=0,0,IF('Clinic Model'!$P$16="Annuity",-IFERROR(IPMT(D2_I/12,$C232,D2_T,OFFSET(G$131,,-$C232+1),0),),-IFERROR(ISPMT(D2_I/12,$C232-1,D2_T,OFFSET(G$131,,-$C232+1)),)))</f>
        <v>0</v>
      </c>
      <c r="I232" s="548">
        <f ca="1">IF($C232=0,0,IF('Clinic Model'!$P$16="Annuity",-IFERROR(IPMT(D2_I/12,$C232,D2_T,OFFSET(H$131,,-$C232+1),0),),-IFERROR(ISPMT(D2_I/12,$C232-1,D2_T,OFFSET(H$131,,-$C232+1)),)))</f>
        <v>0</v>
      </c>
      <c r="J232" s="548">
        <f ca="1">IF($C232=0,0,IF('Clinic Model'!$P$16="Annuity",-IFERROR(IPMT(D2_I/12,$C232,D2_T,OFFSET(I$131,,-$C232+1),0),),-IFERROR(ISPMT(D2_I/12,$C232-1,D2_T,OFFSET(I$131,,-$C232+1)),)))</f>
        <v>0</v>
      </c>
      <c r="K232" s="548">
        <f ca="1">IF($C232=0,0,IF('Clinic Model'!$P$16="Annuity",-IFERROR(IPMT(D2_I/12,$C232,D2_T,OFFSET(J$131,,-$C232+1),0),),-IFERROR(ISPMT(D2_I/12,$C232-1,D2_T,OFFSET(J$131,,-$C232+1)),)))</f>
        <v>0</v>
      </c>
      <c r="L232" s="548">
        <f ca="1">IF($C232=0,0,IF('Clinic Model'!$P$16="Annuity",-IFERROR(IPMT(D2_I/12,$C232,D2_T,OFFSET(K$131,,-$C232+1),0),),-IFERROR(ISPMT(D2_I/12,$C232-1,D2_T,OFFSET(K$131,,-$C232+1)),)))</f>
        <v>0</v>
      </c>
      <c r="M232" s="548">
        <f ca="1">IF($C232=0,0,IF('Clinic Model'!$P$16="Annuity",-IFERROR(IPMT(D2_I/12,$C232,D2_T,OFFSET(L$131,,-$C232+1),0),),-IFERROR(ISPMT(D2_I/12,$C232-1,D2_T,OFFSET(L$131,,-$C232+1)),)))</f>
        <v>0</v>
      </c>
      <c r="N232" s="548">
        <f ca="1">IF($C232=0,0,IF('Clinic Model'!$P$16="Annuity",-IFERROR(IPMT(D2_I/12,$C232,D2_T,OFFSET(M$131,,-$C232+1),0),),-IFERROR(ISPMT(D2_I/12,$C232-1,D2_T,OFFSET(M$131,,-$C232+1)),)))</f>
        <v>0</v>
      </c>
      <c r="O232" s="548">
        <f ca="1">IF($C232=0,0,IF('Clinic Model'!$P$16="Annuity",-IFERROR(IPMT(D2_I/12,$C232,D2_T,OFFSET(N$131,,-$C232+1),0),),-IFERROR(ISPMT(D2_I/12,$C232-1,D2_T,OFFSET(N$131,,-$C232+1)),)))</f>
        <v>0</v>
      </c>
      <c r="P232" s="548">
        <f ca="1">IF($C232=0,0,IF('Clinic Model'!$P$16="Annuity",-IFERROR(IPMT(D2_I/12,$C232,D2_T,OFFSET(O$131,,-$C232+1),0),),-IFERROR(ISPMT(D2_I/12,$C232-1,D2_T,OFFSET(O$131,,-$C232+1)),)))</f>
        <v>0</v>
      </c>
      <c r="Q232" s="548">
        <f ca="1">IF($C232=0,0,IF('Clinic Model'!$P$16="Annuity",-IFERROR(IPMT(D2_I/12,$C232,D2_T,OFFSET(P$131,,-$C232+1),0),),-IFERROR(ISPMT(D2_I/12,$C232-1,D2_T,OFFSET(P$131,,-$C232+1)),)))</f>
        <v>0</v>
      </c>
      <c r="R232" s="548">
        <f ca="1">IF($C232=0,0,IF('Clinic Model'!$P$16="Annuity",-IFERROR(IPMT(D2_I/12,$C232,D2_T,OFFSET(Q$131,,-$C232+1),0),),-IFERROR(ISPMT(D2_I/12,$C232-1,D2_T,OFFSET(Q$131,,-$C232+1)),)))</f>
        <v>0</v>
      </c>
      <c r="S232" s="548">
        <f ca="1">IF($C232=0,0,IF('Clinic Model'!$P$16="Annuity",-IFERROR(IPMT(D2_I/12,$C232,D2_T,OFFSET(R$131,,-$C232+1),0),),-IFERROR(ISPMT(D2_I/12,$C232-1,D2_T,OFFSET(R$131,,-$C232+1)),)))</f>
        <v>0</v>
      </c>
      <c r="T232" s="548">
        <f ca="1">IF($C232=0,0,IF('Clinic Model'!$P$16="Annuity",-IFERROR(IPMT(D2_I/12,$C232,D2_T,OFFSET(S$131,,-$C232+1),0),),-IFERROR(ISPMT(D2_I/12,$C232-1,D2_T,OFFSET(S$131,,-$C232+1)),)))</f>
        <v>0</v>
      </c>
      <c r="U232" s="548">
        <f ca="1">IF($C232=0,0,IF('Clinic Model'!$P$16="Annuity",-IFERROR(IPMT(D2_I/12,$C232,D2_T,OFFSET(T$131,,-$C232+1),0),),-IFERROR(ISPMT(D2_I/12,$C232-1,D2_T,OFFSET(T$131,,-$C232+1)),)))</f>
        <v>0</v>
      </c>
      <c r="V232" s="548">
        <f ca="1">IF($C232=0,0,IF('Clinic Model'!$P$16="Annuity",-IFERROR(IPMT(D2_I/12,$C232,D2_T,OFFSET(U$131,,-$C232+1),0),),-IFERROR(ISPMT(D2_I/12,$C232-1,D2_T,OFFSET(U$131,,-$C232+1)),)))</f>
        <v>0</v>
      </c>
      <c r="W232" s="548">
        <f ca="1">IF($C232=0,0,IF('Clinic Model'!$P$16="Annuity",-IFERROR(IPMT(D2_I/12,$C232,D2_T,OFFSET(V$131,,-$C232+1),0),),-IFERROR(ISPMT(D2_I/12,$C232-1,D2_T,OFFSET(V$131,,-$C232+1)),)))</f>
        <v>0</v>
      </c>
      <c r="X232" s="548">
        <f ca="1">IF($C232=0,0,IF('Clinic Model'!$P$16="Annuity",-IFERROR(IPMT(D2_I/12,$C232,D2_T,OFFSET(W$131,,-$C232+1),0),),-IFERROR(ISPMT(D2_I/12,$C232-1,D2_T,OFFSET(W$131,,-$C232+1)),)))</f>
        <v>0</v>
      </c>
      <c r="Y232" s="548">
        <f ca="1">IF($C232=0,0,IF('Clinic Model'!$P$16="Annuity",-IFERROR(IPMT(D2_I/12,$C232,D2_T,OFFSET(X$131,,-$C232+1),0),),-IFERROR(ISPMT(D2_I/12,$C232-1,D2_T,OFFSET(X$131,,-$C232+1)),)))</f>
        <v>0</v>
      </c>
      <c r="Z232" s="548">
        <f ca="1">IF($C232=0,0,IF('Clinic Model'!$P$16="Annuity",-IFERROR(IPMT(D2_I/12,$C232,D2_T,OFFSET(Y$131,,-$C232+1),0),),-IFERROR(ISPMT(D2_I/12,$C232-1,D2_T,OFFSET(Y$131,,-$C232+1)),)))</f>
        <v>0</v>
      </c>
      <c r="AA232" s="548">
        <f ca="1">IF($C232=0,0,IF('Clinic Model'!$P$16="Annuity",-IFERROR(IPMT(D2_I/12,$C232,D2_T,OFFSET(Z$131,,-$C232+1),0),),-IFERROR(ISPMT(D2_I/12,$C232-1,D2_T,OFFSET(Z$131,,-$C232+1)),)))</f>
        <v>0</v>
      </c>
      <c r="AB232" s="548">
        <f ca="1">IF($C232=0,0,IF('Clinic Model'!$P$16="Annuity",-IFERROR(IPMT(D2_I/12,$C232,D2_T,OFFSET(AA$131,,-$C232+1),0),),-IFERROR(ISPMT(D2_I/12,$C232-1,D2_T,OFFSET(AA$131,,-$C232+1)),)))</f>
        <v>0</v>
      </c>
      <c r="AC232" s="548">
        <f ca="1">IF($C232=0,0,IF('Clinic Model'!$P$16="Annuity",-IFERROR(IPMT(D2_I/12,$C232,D2_T,OFFSET(AB$131,,-$C232+1),0),),-IFERROR(ISPMT(D2_I/12,$C232-1,D2_T,OFFSET(AB$131,,-$C232+1)),)))</f>
        <v>0</v>
      </c>
      <c r="AD232" s="548">
        <f ca="1">IF($C232=0,0,IF('Clinic Model'!$P$16="Annuity",-IFERROR(IPMT(D2_I/12,$C232,D2_T,OFFSET(AC$131,,-$C232+1),0),),-IFERROR(ISPMT(D2_I/12,$C232-1,D2_T,OFFSET(AC$131,,-$C232+1)),)))</f>
        <v>0</v>
      </c>
      <c r="AE232" s="548">
        <f ca="1">IF($C232=0,0,IF('Clinic Model'!$P$16="Annuity",-IFERROR(IPMT(D2_I/12,$C232,D2_T,OFFSET(AD$131,,-$C232+1),0),),-IFERROR(ISPMT(D2_I/12,$C232-1,D2_T,OFFSET(AD$131,,-$C232+1)),)))</f>
        <v>0</v>
      </c>
      <c r="AF232" s="548">
        <f ca="1">IF($C232=0,0,IF('Clinic Model'!$P$16="Annuity",-IFERROR(IPMT(D2_I/12,$C232,D2_T,OFFSET(AE$131,,-$C232+1),0),),-IFERROR(ISPMT(D2_I/12,$C232-1,D2_T,OFFSET(AE$131,,-$C232+1)),)))</f>
        <v>0</v>
      </c>
      <c r="AG232" s="548">
        <f ca="1">IF($C232=0,0,IF('Clinic Model'!$P$16="Annuity",-IFERROR(IPMT(D2_I/12,$C232,D2_T,OFFSET(AF$131,,-$C232+1),0),),-IFERROR(ISPMT(D2_I/12,$C232-1,D2_T,OFFSET(AF$131,,-$C232+1)),)))</f>
        <v>0</v>
      </c>
      <c r="AH232" s="548">
        <f ca="1">IF($C232=0,0,IF('Clinic Model'!$P$16="Annuity",-IFERROR(IPMT(D2_I/12,$C232,D2_T,OFFSET(AG$131,,-$C232+1),0),),-IFERROR(ISPMT(D2_I/12,$C232-1,D2_T,OFFSET(AG$131,,-$C232+1)),)))</f>
        <v>0</v>
      </c>
      <c r="AI232" s="548">
        <f ca="1">IF($C232=0,0,IF('Clinic Model'!$P$16="Annuity",-IFERROR(IPMT(D2_I/12,$C232,D2_T,OFFSET(AH$131,,-$C232+1),0),),-IFERROR(ISPMT(D2_I/12,$C232-1,D2_T,OFFSET(AH$131,,-$C232+1)),)))</f>
        <v>0</v>
      </c>
      <c r="AJ232" s="548">
        <f ca="1">IF($C232=0,0,IF('Clinic Model'!$P$16="Annuity",-IFERROR(IPMT(D2_I/12,$C232,D2_T,OFFSET(AI$131,,-$C232+1),0),),-IFERROR(ISPMT(D2_I/12,$C232-1,D2_T,OFFSET(AI$131,,-$C232+1)),)))</f>
        <v>0</v>
      </c>
      <c r="AK232" s="548">
        <f ca="1">IF($C232=0,0,IF('Clinic Model'!$P$16="Annuity",-IFERROR(IPMT(D2_I/12,$C232,D2_T,OFFSET(AJ$131,,-$C232+1),0),),-IFERROR(ISPMT(D2_I/12,$C232-1,D2_T,OFFSET(AJ$131,,-$C232+1)),)))</f>
        <v>0</v>
      </c>
      <c r="AL232" s="548">
        <f ca="1">IF($C232=0,0,IF('Clinic Model'!$P$16="Annuity",-IFERROR(IPMT(D2_I/12,$C232,D2_T,OFFSET(AK$131,,-$C232+1),0),),-IFERROR(ISPMT(D2_I/12,$C232-1,D2_T,OFFSET(AK$131,,-$C232+1)),)))</f>
        <v>0</v>
      </c>
      <c r="AM232" s="548">
        <f ca="1">IF($C232=0,0,IF('Clinic Model'!$P$16="Annuity",-IFERROR(IPMT(D2_I/12,$C232,D2_T,OFFSET(AL$131,,-$C232+1),0),),-IFERROR(ISPMT(D2_I/12,$C232-1,D2_T,OFFSET(AL$131,,-$C232+1)),)))</f>
        <v>0</v>
      </c>
      <c r="AN232" s="548">
        <f ca="1">IF($C232=0,0,IF('Clinic Model'!$P$16="Annuity",-IFERROR(IPMT(D2_I/12,$C232,D2_T,OFFSET(AM$131,,-$C232+1),0),),-IFERROR(ISPMT(D2_I/12,$C232-1,D2_T,OFFSET(AM$131,,-$C232+1)),)))</f>
        <v>0</v>
      </c>
      <c r="AO232" s="548">
        <f ca="1">IF($C232=0,0,IF('Clinic Model'!$P$16="Annuity",-IFERROR(IPMT(D2_I/12,$C232,D2_T,OFFSET(AN$131,,-$C232+1),0),),-IFERROR(ISPMT(D2_I/12,$C232-1,D2_T,OFFSET(AN$131,,-$C232+1)),)))</f>
        <v>0</v>
      </c>
      <c r="AP232" s="548">
        <f ca="1">IF($C232=0,0,IF('Clinic Model'!$P$16="Annuity",-IFERROR(IPMT(D2_I/12,$C232,D2_T,OFFSET(AO$131,,-$C232+1),0),),-IFERROR(ISPMT(D2_I/12,$C232-1,D2_T,OFFSET(AO$131,,-$C232+1)),)))</f>
        <v>0</v>
      </c>
      <c r="AQ232" s="548">
        <f ca="1">IF($C232=0,0,IF('Clinic Model'!$P$16="Annuity",-IFERROR(IPMT(D2_I/12,$C232,D2_T,OFFSET(AP$131,,-$C232+1),0),),-IFERROR(ISPMT(D2_I/12,$C232-1,D2_T,OFFSET(AP$131,,-$C232+1)),)))</f>
        <v>0</v>
      </c>
      <c r="AR232" s="548">
        <f ca="1">IF($C232=0,0,IF('Clinic Model'!$P$16="Annuity",-IFERROR(IPMT(D2_I/12,$C232,D2_T,OFFSET(AQ$131,,-$C232+1),0),),-IFERROR(ISPMT(D2_I/12,$C232-1,D2_T,OFFSET(AQ$131,,-$C232+1)),)))</f>
        <v>0</v>
      </c>
      <c r="AS232" s="548">
        <f ca="1">IF($C232=0,0,IF('Clinic Model'!$P$16="Annuity",-IFERROR(IPMT(D2_I/12,$C232,D2_T,OFFSET(AR$131,,-$C232+1),0),),-IFERROR(ISPMT(D2_I/12,$C232-1,D2_T,OFFSET(AR$131,,-$C232+1)),)))</f>
        <v>0</v>
      </c>
      <c r="AT232" s="548">
        <f ca="1">IF($C232=0,0,IF('Clinic Model'!$P$16="Annuity",-IFERROR(IPMT(D2_I/12,$C232,D2_T,OFFSET(AS$131,,-$C232+1),0),),-IFERROR(ISPMT(D2_I/12,$C232-1,D2_T,OFFSET(AS$131,,-$C232+1)),)))</f>
        <v>0</v>
      </c>
      <c r="AU232" s="548">
        <f ca="1">IF($C232=0,0,IF('Clinic Model'!$P$16="Annuity",-IFERROR(IPMT(D2_I/12,$C232,D2_T,OFFSET(AT$131,,-$C232+1),0),),-IFERROR(ISPMT(D2_I/12,$C232-1,D2_T,OFFSET(AT$131,,-$C232+1)),)))</f>
        <v>0</v>
      </c>
      <c r="AV232" s="548">
        <f ca="1">IF($C232=0,0,IF('Clinic Model'!$P$16="Annuity",-IFERROR(IPMT(D2_I/12,$C232,D2_T,OFFSET(AU$131,,-$C232+1),0),),-IFERROR(ISPMT(D2_I/12,$C232-1,D2_T,OFFSET(AU$131,,-$C232+1)),)))</f>
        <v>0</v>
      </c>
      <c r="AW232" s="548">
        <f ca="1">IF($C232=0,0,IF('Clinic Model'!$P$16="Annuity",-IFERROR(IPMT(D2_I/12,$C232,D2_T,OFFSET(AV$131,,-$C232+1),0),),-IFERROR(ISPMT(D2_I/12,$C232-1,D2_T,OFFSET(AV$131,,-$C232+1)),)))</f>
        <v>0</v>
      </c>
      <c r="AX232" s="548">
        <f ca="1">IF($C232=0,0,IF('Clinic Model'!$P$16="Annuity",-IFERROR(IPMT(D2_I/12,$C232,D2_T,OFFSET(AW$131,,-$C232+1),0),),-IFERROR(ISPMT(D2_I/12,$C232-1,D2_T,OFFSET(AW$131,,-$C232+1)),)))</f>
        <v>0</v>
      </c>
      <c r="AY232" s="548">
        <f ca="1">IF($C232=0,0,IF('Clinic Model'!$P$16="Annuity",-IFERROR(IPMT(D2_I/12,$C232,D2_T,OFFSET(AX$131,,-$C232+1),0),),-IFERROR(ISPMT(D2_I/12,$C232-1,D2_T,OFFSET(AX$131,,-$C232+1)),)))</f>
        <v>0</v>
      </c>
      <c r="AZ232" s="548">
        <f ca="1">IF($C232=0,0,IF('Clinic Model'!$P$16="Annuity",-IFERROR(IPMT(D2_I/12,$C232,D2_T,OFFSET(AY$131,,-$C232+1),0),),-IFERROR(ISPMT(D2_I/12,$C232-1,D2_T,OFFSET(AY$131,,-$C232+1)),)))</f>
        <v>0</v>
      </c>
      <c r="BA232" s="548">
        <f ca="1">IF($C232=0,0,IF('Clinic Model'!$P$16="Annuity",-IFERROR(IPMT(D2_I/12,$C232,D2_T,OFFSET(AZ$131,,-$C232+1),0),),-IFERROR(ISPMT(D2_I/12,$C232-1,D2_T,OFFSET(AZ$131,,-$C232+1)),)))</f>
        <v>0</v>
      </c>
      <c r="BB232" s="548">
        <f ca="1">IF($C232=0,0,IF('Clinic Model'!$P$16="Annuity",-IFERROR(IPMT(D2_I/12,$C232,D2_T,OFFSET(BA$131,,-$C232+1),0),),-IFERROR(ISPMT(D2_I/12,$C232-1,D2_T,OFFSET(BA$131,,-$C232+1)),)))</f>
        <v>0</v>
      </c>
      <c r="BC232" s="548">
        <f ca="1">IF($C232=0,0,IF('Clinic Model'!$P$16="Annuity",-IFERROR(IPMT(D2_I/12,$C232,D2_T,OFFSET(BB$131,,-$C232+1),0),),-IFERROR(ISPMT(D2_I/12,$C232-1,D2_T,OFFSET(BB$131,,-$C232+1)),)))</f>
        <v>0</v>
      </c>
      <c r="BD232" s="548">
        <f ca="1">IF($C232=0,0,IF('Clinic Model'!$P$16="Annuity",-IFERROR(IPMT(D2_I/12,$C232,D2_T,OFFSET(BC$131,,-$C232+1),0),),-IFERROR(ISPMT(D2_I/12,$C232-1,D2_T,OFFSET(BC$131,,-$C232+1)),)))</f>
        <v>0</v>
      </c>
      <c r="BE232" s="548">
        <f ca="1">IF($C232=0,0,IF('Clinic Model'!$P$16="Annuity",-IFERROR(IPMT(D2_I/12,$C232,D2_T,OFFSET(BD$131,,-$C232+1),0),),-IFERROR(ISPMT(D2_I/12,$C232-1,D2_T,OFFSET(BD$131,,-$C232+1)),)))</f>
        <v>0</v>
      </c>
      <c r="BF232" s="548">
        <f ca="1">IF($C232=0,0,IF('Clinic Model'!$P$16="Annuity",-IFERROR(IPMT(D2_I/12,$C232,D2_T,OFFSET(BE$131,,-$C232+1),0),),-IFERROR(ISPMT(D2_I/12,$C232-1,D2_T,OFFSET(BE$131,,-$C232+1)),)))</f>
        <v>0</v>
      </c>
      <c r="BG232" s="548">
        <f ca="1">IF($C232=0,0,IF('Clinic Model'!$P$16="Annuity",-IFERROR(IPMT(D2_I/12,$C232,D2_T,OFFSET(BF$131,,-$C232+1),0),),-IFERROR(ISPMT(D2_I/12,$C232-1,D2_T,OFFSET(BF$131,,-$C232+1)),)))</f>
        <v>0</v>
      </c>
      <c r="BH232" s="548">
        <f ca="1">IF($C232=0,0,IF('Clinic Model'!$P$16="Annuity",-IFERROR(IPMT(D2_I/12,$C232,D2_T,OFFSET(BG$131,,-$C232+1),0),),-IFERROR(ISPMT(D2_I/12,$C232-1,D2_T,OFFSET(BG$131,,-$C232+1)),)))</f>
        <v>0</v>
      </c>
      <c r="BI232" s="548">
        <f ca="1">IF($C232=0,0,IF('Clinic Model'!$P$16="Annuity",-IFERROR(IPMT(D2_I/12,$C232,D2_T,OFFSET(BH$131,,-$C232+1),0),),-IFERROR(ISPMT(D2_I/12,$C232-1,D2_T,OFFSET(BH$131,,-$C232+1)),)))</f>
        <v>0</v>
      </c>
      <c r="BJ232" s="548">
        <f ca="1">IF($C232=0,0,IF('Clinic Model'!$P$16="Annuity",-IFERROR(IPMT(D2_I/12,$C232,D2_T,OFFSET(BI$131,,-$C232+1),0),),-IFERROR(ISPMT(D2_I/12,$C232-1,D2_T,OFFSET(BI$131,,-$C232+1)),)))</f>
        <v>0</v>
      </c>
      <c r="BK232" s="548">
        <f ca="1">IF($C232=0,0,IF('Clinic Model'!$P$16="Annuity",-IFERROR(IPMT(D2_I/12,$C232,D2_T,OFFSET(BJ$131,,-$C232+1),0),),-IFERROR(ISPMT(D2_I/12,$C232-1,D2_T,OFFSET(BJ$131,,-$C232+1)),)))</f>
        <v>0</v>
      </c>
      <c r="BL232" s="548">
        <f ca="1">IF($C232=0,0,IF('Clinic Model'!$P$16="Annuity",-IFERROR(IPMT(D2_I/12,$C232,D2_T,OFFSET(BK$131,,-$C232+1),0),),-IFERROR(ISPMT(D2_I/12,$C232-1,D2_T,OFFSET(BK$131,,-$C232+1)),)))</f>
        <v>0</v>
      </c>
    </row>
    <row r="233" spans="1:64" ht="10.5" hidden="1" customHeight="1" outlineLevel="1" x14ac:dyDescent="0.3">
      <c r="A233" s="105"/>
      <c r="B233" s="504"/>
      <c r="C233" s="105">
        <f t="shared" si="17"/>
        <v>0</v>
      </c>
      <c r="E233" s="548">
        <f ca="1">IF($C233=0,0,IF('Clinic Model'!$P$16="Annuity",-IFERROR(IPMT(D2_I/12,$C233,D2_T,OFFSET(D$131,,-$C233+1),0),),-IFERROR(ISPMT(D2_I/12,$C233-1,D2_T,OFFSET(D$131,,-$C233+1)),)))</f>
        <v>0</v>
      </c>
      <c r="F233" s="548">
        <f ca="1">IF($C233=0,0,IF('Clinic Model'!$P$16="Annuity",-IFERROR(IPMT(D2_I/12,$C233,D2_T,OFFSET(E$131,,-$C233+1),0),),-IFERROR(ISPMT(D2_I/12,$C233-1,D2_T,OFFSET(E$131,,-$C233+1)),)))</f>
        <v>0</v>
      </c>
      <c r="G233" s="548">
        <f ca="1">IF($C233=0,0,IF('Clinic Model'!$P$16="Annuity",-IFERROR(IPMT(D2_I/12,$C233,D2_T,OFFSET(F$131,,-$C233+1),0),),-IFERROR(ISPMT(D2_I/12,$C233-1,D2_T,OFFSET(F$131,,-$C233+1)),)))</f>
        <v>0</v>
      </c>
      <c r="H233" s="548">
        <f ca="1">IF($C233=0,0,IF('Clinic Model'!$P$16="Annuity",-IFERROR(IPMT(D2_I/12,$C233,D2_T,OFFSET(G$131,,-$C233+1),0),),-IFERROR(ISPMT(D2_I/12,$C233-1,D2_T,OFFSET(G$131,,-$C233+1)),)))</f>
        <v>0</v>
      </c>
      <c r="I233" s="548">
        <f ca="1">IF($C233=0,0,IF('Clinic Model'!$P$16="Annuity",-IFERROR(IPMT(D2_I/12,$C233,D2_T,OFFSET(H$131,,-$C233+1),0),),-IFERROR(ISPMT(D2_I/12,$C233-1,D2_T,OFFSET(H$131,,-$C233+1)),)))</f>
        <v>0</v>
      </c>
      <c r="J233" s="548">
        <f ca="1">IF($C233=0,0,IF('Clinic Model'!$P$16="Annuity",-IFERROR(IPMT(D2_I/12,$C233,D2_T,OFFSET(I$131,,-$C233+1),0),),-IFERROR(ISPMT(D2_I/12,$C233-1,D2_T,OFFSET(I$131,,-$C233+1)),)))</f>
        <v>0</v>
      </c>
      <c r="K233" s="548">
        <f ca="1">IF($C233=0,0,IF('Clinic Model'!$P$16="Annuity",-IFERROR(IPMT(D2_I/12,$C233,D2_T,OFFSET(J$131,,-$C233+1),0),),-IFERROR(ISPMT(D2_I/12,$C233-1,D2_T,OFFSET(J$131,,-$C233+1)),)))</f>
        <v>0</v>
      </c>
      <c r="L233" s="548">
        <f ca="1">IF($C233=0,0,IF('Clinic Model'!$P$16="Annuity",-IFERROR(IPMT(D2_I/12,$C233,D2_T,OFFSET(K$131,,-$C233+1),0),),-IFERROR(ISPMT(D2_I/12,$C233-1,D2_T,OFFSET(K$131,,-$C233+1)),)))</f>
        <v>0</v>
      </c>
      <c r="M233" s="548">
        <f ca="1">IF($C233=0,0,IF('Clinic Model'!$P$16="Annuity",-IFERROR(IPMT(D2_I/12,$C233,D2_T,OFFSET(L$131,,-$C233+1),0),),-IFERROR(ISPMT(D2_I/12,$C233-1,D2_T,OFFSET(L$131,,-$C233+1)),)))</f>
        <v>0</v>
      </c>
      <c r="N233" s="548">
        <f ca="1">IF($C233=0,0,IF('Clinic Model'!$P$16="Annuity",-IFERROR(IPMT(D2_I/12,$C233,D2_T,OFFSET(M$131,,-$C233+1),0),),-IFERROR(ISPMT(D2_I/12,$C233-1,D2_T,OFFSET(M$131,,-$C233+1)),)))</f>
        <v>0</v>
      </c>
      <c r="O233" s="548">
        <f ca="1">IF($C233=0,0,IF('Clinic Model'!$P$16="Annuity",-IFERROR(IPMT(D2_I/12,$C233,D2_T,OFFSET(N$131,,-$C233+1),0),),-IFERROR(ISPMT(D2_I/12,$C233-1,D2_T,OFFSET(N$131,,-$C233+1)),)))</f>
        <v>0</v>
      </c>
      <c r="P233" s="548">
        <f ca="1">IF($C233=0,0,IF('Clinic Model'!$P$16="Annuity",-IFERROR(IPMT(D2_I/12,$C233,D2_T,OFFSET(O$131,,-$C233+1),0),),-IFERROR(ISPMT(D2_I/12,$C233-1,D2_T,OFFSET(O$131,,-$C233+1)),)))</f>
        <v>0</v>
      </c>
      <c r="Q233" s="548">
        <f ca="1">IF($C233=0,0,IF('Clinic Model'!$P$16="Annuity",-IFERROR(IPMT(D2_I/12,$C233,D2_T,OFFSET(P$131,,-$C233+1),0),),-IFERROR(ISPMT(D2_I/12,$C233-1,D2_T,OFFSET(P$131,,-$C233+1)),)))</f>
        <v>0</v>
      </c>
      <c r="R233" s="548">
        <f ca="1">IF($C233=0,0,IF('Clinic Model'!$P$16="Annuity",-IFERROR(IPMT(D2_I/12,$C233,D2_T,OFFSET(Q$131,,-$C233+1),0),),-IFERROR(ISPMT(D2_I/12,$C233-1,D2_T,OFFSET(Q$131,,-$C233+1)),)))</f>
        <v>0</v>
      </c>
      <c r="S233" s="548">
        <f ca="1">IF($C233=0,0,IF('Clinic Model'!$P$16="Annuity",-IFERROR(IPMT(D2_I/12,$C233,D2_T,OFFSET(R$131,,-$C233+1),0),),-IFERROR(ISPMT(D2_I/12,$C233-1,D2_T,OFFSET(R$131,,-$C233+1)),)))</f>
        <v>0</v>
      </c>
      <c r="T233" s="548">
        <f ca="1">IF($C233=0,0,IF('Clinic Model'!$P$16="Annuity",-IFERROR(IPMT(D2_I/12,$C233,D2_T,OFFSET(S$131,,-$C233+1),0),),-IFERROR(ISPMT(D2_I/12,$C233-1,D2_T,OFFSET(S$131,,-$C233+1)),)))</f>
        <v>0</v>
      </c>
      <c r="U233" s="548">
        <f ca="1">IF($C233=0,0,IF('Clinic Model'!$P$16="Annuity",-IFERROR(IPMT(D2_I/12,$C233,D2_T,OFFSET(T$131,,-$C233+1),0),),-IFERROR(ISPMT(D2_I/12,$C233-1,D2_T,OFFSET(T$131,,-$C233+1)),)))</f>
        <v>0</v>
      </c>
      <c r="V233" s="548">
        <f ca="1">IF($C233=0,0,IF('Clinic Model'!$P$16="Annuity",-IFERROR(IPMT(D2_I/12,$C233,D2_T,OFFSET(U$131,,-$C233+1),0),),-IFERROR(ISPMT(D2_I/12,$C233-1,D2_T,OFFSET(U$131,,-$C233+1)),)))</f>
        <v>0</v>
      </c>
      <c r="W233" s="548">
        <f ca="1">IF($C233=0,0,IF('Clinic Model'!$P$16="Annuity",-IFERROR(IPMT(D2_I/12,$C233,D2_T,OFFSET(V$131,,-$C233+1),0),),-IFERROR(ISPMT(D2_I/12,$C233-1,D2_T,OFFSET(V$131,,-$C233+1)),)))</f>
        <v>0</v>
      </c>
      <c r="X233" s="548">
        <f ca="1">IF($C233=0,0,IF('Clinic Model'!$P$16="Annuity",-IFERROR(IPMT(D2_I/12,$C233,D2_T,OFFSET(W$131,,-$C233+1),0),),-IFERROR(ISPMT(D2_I/12,$C233-1,D2_T,OFFSET(W$131,,-$C233+1)),)))</f>
        <v>0</v>
      </c>
      <c r="Y233" s="548">
        <f ca="1">IF($C233=0,0,IF('Clinic Model'!$P$16="Annuity",-IFERROR(IPMT(D2_I/12,$C233,D2_T,OFFSET(X$131,,-$C233+1),0),),-IFERROR(ISPMT(D2_I/12,$C233-1,D2_T,OFFSET(X$131,,-$C233+1)),)))</f>
        <v>0</v>
      </c>
      <c r="Z233" s="548">
        <f ca="1">IF($C233=0,0,IF('Clinic Model'!$P$16="Annuity",-IFERROR(IPMT(D2_I/12,$C233,D2_T,OFFSET(Y$131,,-$C233+1),0),),-IFERROR(ISPMT(D2_I/12,$C233-1,D2_T,OFFSET(Y$131,,-$C233+1)),)))</f>
        <v>0</v>
      </c>
      <c r="AA233" s="548">
        <f ca="1">IF($C233=0,0,IF('Clinic Model'!$P$16="Annuity",-IFERROR(IPMT(D2_I/12,$C233,D2_T,OFFSET(Z$131,,-$C233+1),0),),-IFERROR(ISPMT(D2_I/12,$C233-1,D2_T,OFFSET(Z$131,,-$C233+1)),)))</f>
        <v>0</v>
      </c>
      <c r="AB233" s="548">
        <f ca="1">IF($C233=0,0,IF('Clinic Model'!$P$16="Annuity",-IFERROR(IPMT(D2_I/12,$C233,D2_T,OFFSET(AA$131,,-$C233+1),0),),-IFERROR(ISPMT(D2_I/12,$C233-1,D2_T,OFFSET(AA$131,,-$C233+1)),)))</f>
        <v>0</v>
      </c>
      <c r="AC233" s="548">
        <f ca="1">IF($C233=0,0,IF('Clinic Model'!$P$16="Annuity",-IFERROR(IPMT(D2_I/12,$C233,D2_T,OFFSET(AB$131,,-$C233+1),0),),-IFERROR(ISPMT(D2_I/12,$C233-1,D2_T,OFFSET(AB$131,,-$C233+1)),)))</f>
        <v>0</v>
      </c>
      <c r="AD233" s="548">
        <f ca="1">IF($C233=0,0,IF('Clinic Model'!$P$16="Annuity",-IFERROR(IPMT(D2_I/12,$C233,D2_T,OFFSET(AC$131,,-$C233+1),0),),-IFERROR(ISPMT(D2_I/12,$C233-1,D2_T,OFFSET(AC$131,,-$C233+1)),)))</f>
        <v>0</v>
      </c>
      <c r="AE233" s="548">
        <f ca="1">IF($C233=0,0,IF('Clinic Model'!$P$16="Annuity",-IFERROR(IPMT(D2_I/12,$C233,D2_T,OFFSET(AD$131,,-$C233+1),0),),-IFERROR(ISPMT(D2_I/12,$C233-1,D2_T,OFFSET(AD$131,,-$C233+1)),)))</f>
        <v>0</v>
      </c>
      <c r="AF233" s="548">
        <f ca="1">IF($C233=0,0,IF('Clinic Model'!$P$16="Annuity",-IFERROR(IPMT(D2_I/12,$C233,D2_T,OFFSET(AE$131,,-$C233+1),0),),-IFERROR(ISPMT(D2_I/12,$C233-1,D2_T,OFFSET(AE$131,,-$C233+1)),)))</f>
        <v>0</v>
      </c>
      <c r="AG233" s="548">
        <f ca="1">IF($C233=0,0,IF('Clinic Model'!$P$16="Annuity",-IFERROR(IPMT(D2_I/12,$C233,D2_T,OFFSET(AF$131,,-$C233+1),0),),-IFERROR(ISPMT(D2_I/12,$C233-1,D2_T,OFFSET(AF$131,,-$C233+1)),)))</f>
        <v>0</v>
      </c>
      <c r="AH233" s="548">
        <f ca="1">IF($C233=0,0,IF('Clinic Model'!$P$16="Annuity",-IFERROR(IPMT(D2_I/12,$C233,D2_T,OFFSET(AG$131,,-$C233+1),0),),-IFERROR(ISPMT(D2_I/12,$C233-1,D2_T,OFFSET(AG$131,,-$C233+1)),)))</f>
        <v>0</v>
      </c>
      <c r="AI233" s="548">
        <f ca="1">IF($C233=0,0,IF('Clinic Model'!$P$16="Annuity",-IFERROR(IPMT(D2_I/12,$C233,D2_T,OFFSET(AH$131,,-$C233+1),0),),-IFERROR(ISPMT(D2_I/12,$C233-1,D2_T,OFFSET(AH$131,,-$C233+1)),)))</f>
        <v>0</v>
      </c>
      <c r="AJ233" s="548">
        <f ca="1">IF($C233=0,0,IF('Clinic Model'!$P$16="Annuity",-IFERROR(IPMT(D2_I/12,$C233,D2_T,OFFSET(AI$131,,-$C233+1),0),),-IFERROR(ISPMT(D2_I/12,$C233-1,D2_T,OFFSET(AI$131,,-$C233+1)),)))</f>
        <v>0</v>
      </c>
      <c r="AK233" s="548">
        <f ca="1">IF($C233=0,0,IF('Clinic Model'!$P$16="Annuity",-IFERROR(IPMT(D2_I/12,$C233,D2_T,OFFSET(AJ$131,,-$C233+1),0),),-IFERROR(ISPMT(D2_I/12,$C233-1,D2_T,OFFSET(AJ$131,,-$C233+1)),)))</f>
        <v>0</v>
      </c>
      <c r="AL233" s="548">
        <f ca="1">IF($C233=0,0,IF('Clinic Model'!$P$16="Annuity",-IFERROR(IPMT(D2_I/12,$C233,D2_T,OFFSET(AK$131,,-$C233+1),0),),-IFERROR(ISPMT(D2_I/12,$C233-1,D2_T,OFFSET(AK$131,,-$C233+1)),)))</f>
        <v>0</v>
      </c>
      <c r="AM233" s="548">
        <f ca="1">IF($C233=0,0,IF('Clinic Model'!$P$16="Annuity",-IFERROR(IPMT(D2_I/12,$C233,D2_T,OFFSET(AL$131,,-$C233+1),0),),-IFERROR(ISPMT(D2_I/12,$C233-1,D2_T,OFFSET(AL$131,,-$C233+1)),)))</f>
        <v>0</v>
      </c>
      <c r="AN233" s="548">
        <f ca="1">IF($C233=0,0,IF('Clinic Model'!$P$16="Annuity",-IFERROR(IPMT(D2_I/12,$C233,D2_T,OFFSET(AM$131,,-$C233+1),0),),-IFERROR(ISPMT(D2_I/12,$C233-1,D2_T,OFFSET(AM$131,,-$C233+1)),)))</f>
        <v>0</v>
      </c>
      <c r="AO233" s="548">
        <f ca="1">IF($C233=0,0,IF('Clinic Model'!$P$16="Annuity",-IFERROR(IPMT(D2_I/12,$C233,D2_T,OFFSET(AN$131,,-$C233+1),0),),-IFERROR(ISPMT(D2_I/12,$C233-1,D2_T,OFFSET(AN$131,,-$C233+1)),)))</f>
        <v>0</v>
      </c>
      <c r="AP233" s="548">
        <f ca="1">IF($C233=0,0,IF('Clinic Model'!$P$16="Annuity",-IFERROR(IPMT(D2_I/12,$C233,D2_T,OFFSET(AO$131,,-$C233+1),0),),-IFERROR(ISPMT(D2_I/12,$C233-1,D2_T,OFFSET(AO$131,,-$C233+1)),)))</f>
        <v>0</v>
      </c>
      <c r="AQ233" s="548">
        <f ca="1">IF($C233=0,0,IF('Clinic Model'!$P$16="Annuity",-IFERROR(IPMT(D2_I/12,$C233,D2_T,OFFSET(AP$131,,-$C233+1),0),),-IFERROR(ISPMT(D2_I/12,$C233-1,D2_T,OFFSET(AP$131,,-$C233+1)),)))</f>
        <v>0</v>
      </c>
      <c r="AR233" s="548">
        <f ca="1">IF($C233=0,0,IF('Clinic Model'!$P$16="Annuity",-IFERROR(IPMT(D2_I/12,$C233,D2_T,OFFSET(AQ$131,,-$C233+1),0),),-IFERROR(ISPMT(D2_I/12,$C233-1,D2_T,OFFSET(AQ$131,,-$C233+1)),)))</f>
        <v>0</v>
      </c>
      <c r="AS233" s="548">
        <f ca="1">IF($C233=0,0,IF('Clinic Model'!$P$16="Annuity",-IFERROR(IPMT(D2_I/12,$C233,D2_T,OFFSET(AR$131,,-$C233+1),0),),-IFERROR(ISPMT(D2_I/12,$C233-1,D2_T,OFFSET(AR$131,,-$C233+1)),)))</f>
        <v>0</v>
      </c>
      <c r="AT233" s="548">
        <f ca="1">IF($C233=0,0,IF('Clinic Model'!$P$16="Annuity",-IFERROR(IPMT(D2_I/12,$C233,D2_T,OFFSET(AS$131,,-$C233+1),0),),-IFERROR(ISPMT(D2_I/12,$C233-1,D2_T,OFFSET(AS$131,,-$C233+1)),)))</f>
        <v>0</v>
      </c>
      <c r="AU233" s="548">
        <f ca="1">IF($C233=0,0,IF('Clinic Model'!$P$16="Annuity",-IFERROR(IPMT(D2_I/12,$C233,D2_T,OFFSET(AT$131,,-$C233+1),0),),-IFERROR(ISPMT(D2_I/12,$C233-1,D2_T,OFFSET(AT$131,,-$C233+1)),)))</f>
        <v>0</v>
      </c>
      <c r="AV233" s="548">
        <f ca="1">IF($C233=0,0,IF('Clinic Model'!$P$16="Annuity",-IFERROR(IPMT(D2_I/12,$C233,D2_T,OFFSET(AU$131,,-$C233+1),0),),-IFERROR(ISPMT(D2_I/12,$C233-1,D2_T,OFFSET(AU$131,,-$C233+1)),)))</f>
        <v>0</v>
      </c>
      <c r="AW233" s="548">
        <f ca="1">IF($C233=0,0,IF('Clinic Model'!$P$16="Annuity",-IFERROR(IPMT(D2_I/12,$C233,D2_T,OFFSET(AV$131,,-$C233+1),0),),-IFERROR(ISPMT(D2_I/12,$C233-1,D2_T,OFFSET(AV$131,,-$C233+1)),)))</f>
        <v>0</v>
      </c>
      <c r="AX233" s="548">
        <f ca="1">IF($C233=0,0,IF('Clinic Model'!$P$16="Annuity",-IFERROR(IPMT(D2_I/12,$C233,D2_T,OFFSET(AW$131,,-$C233+1),0),),-IFERROR(ISPMT(D2_I/12,$C233-1,D2_T,OFFSET(AW$131,,-$C233+1)),)))</f>
        <v>0</v>
      </c>
      <c r="AY233" s="548">
        <f ca="1">IF($C233=0,0,IF('Clinic Model'!$P$16="Annuity",-IFERROR(IPMT(D2_I/12,$C233,D2_T,OFFSET(AX$131,,-$C233+1),0),),-IFERROR(ISPMT(D2_I/12,$C233-1,D2_T,OFFSET(AX$131,,-$C233+1)),)))</f>
        <v>0</v>
      </c>
      <c r="AZ233" s="548">
        <f ca="1">IF($C233=0,0,IF('Clinic Model'!$P$16="Annuity",-IFERROR(IPMT(D2_I/12,$C233,D2_T,OFFSET(AY$131,,-$C233+1),0),),-IFERROR(ISPMT(D2_I/12,$C233-1,D2_T,OFFSET(AY$131,,-$C233+1)),)))</f>
        <v>0</v>
      </c>
      <c r="BA233" s="548">
        <f ca="1">IF($C233=0,0,IF('Clinic Model'!$P$16="Annuity",-IFERROR(IPMT(D2_I/12,$C233,D2_T,OFFSET(AZ$131,,-$C233+1),0),),-IFERROR(ISPMT(D2_I/12,$C233-1,D2_T,OFFSET(AZ$131,,-$C233+1)),)))</f>
        <v>0</v>
      </c>
      <c r="BB233" s="548">
        <f ca="1">IF($C233=0,0,IF('Clinic Model'!$P$16="Annuity",-IFERROR(IPMT(D2_I/12,$C233,D2_T,OFFSET(BA$131,,-$C233+1),0),),-IFERROR(ISPMT(D2_I/12,$C233-1,D2_T,OFFSET(BA$131,,-$C233+1)),)))</f>
        <v>0</v>
      </c>
      <c r="BC233" s="548">
        <f ca="1">IF($C233=0,0,IF('Clinic Model'!$P$16="Annuity",-IFERROR(IPMT(D2_I/12,$C233,D2_T,OFFSET(BB$131,,-$C233+1),0),),-IFERROR(ISPMT(D2_I/12,$C233-1,D2_T,OFFSET(BB$131,,-$C233+1)),)))</f>
        <v>0</v>
      </c>
      <c r="BD233" s="548">
        <f ca="1">IF($C233=0,0,IF('Clinic Model'!$P$16="Annuity",-IFERROR(IPMT(D2_I/12,$C233,D2_T,OFFSET(BC$131,,-$C233+1),0),),-IFERROR(ISPMT(D2_I/12,$C233-1,D2_T,OFFSET(BC$131,,-$C233+1)),)))</f>
        <v>0</v>
      </c>
      <c r="BE233" s="548">
        <f ca="1">IF($C233=0,0,IF('Clinic Model'!$P$16="Annuity",-IFERROR(IPMT(D2_I/12,$C233,D2_T,OFFSET(BD$131,,-$C233+1),0),),-IFERROR(ISPMT(D2_I/12,$C233-1,D2_T,OFFSET(BD$131,,-$C233+1)),)))</f>
        <v>0</v>
      </c>
      <c r="BF233" s="548">
        <f ca="1">IF($C233=0,0,IF('Clinic Model'!$P$16="Annuity",-IFERROR(IPMT(D2_I/12,$C233,D2_T,OFFSET(BE$131,,-$C233+1),0),),-IFERROR(ISPMT(D2_I/12,$C233-1,D2_T,OFFSET(BE$131,,-$C233+1)),)))</f>
        <v>0</v>
      </c>
      <c r="BG233" s="548">
        <f ca="1">IF($C233=0,0,IF('Clinic Model'!$P$16="Annuity",-IFERROR(IPMT(D2_I/12,$C233,D2_T,OFFSET(BF$131,,-$C233+1),0),),-IFERROR(ISPMT(D2_I/12,$C233-1,D2_T,OFFSET(BF$131,,-$C233+1)),)))</f>
        <v>0</v>
      </c>
      <c r="BH233" s="548">
        <f ca="1">IF($C233=0,0,IF('Clinic Model'!$P$16="Annuity",-IFERROR(IPMT(D2_I/12,$C233,D2_T,OFFSET(BG$131,,-$C233+1),0),),-IFERROR(ISPMT(D2_I/12,$C233-1,D2_T,OFFSET(BG$131,,-$C233+1)),)))</f>
        <v>0</v>
      </c>
      <c r="BI233" s="548">
        <f ca="1">IF($C233=0,0,IF('Clinic Model'!$P$16="Annuity",-IFERROR(IPMT(D2_I/12,$C233,D2_T,OFFSET(BH$131,,-$C233+1),0),),-IFERROR(ISPMT(D2_I/12,$C233-1,D2_T,OFFSET(BH$131,,-$C233+1)),)))</f>
        <v>0</v>
      </c>
      <c r="BJ233" s="548">
        <f ca="1">IF($C233=0,0,IF('Clinic Model'!$P$16="Annuity",-IFERROR(IPMT(D2_I/12,$C233,D2_T,OFFSET(BI$131,,-$C233+1),0),),-IFERROR(ISPMT(D2_I/12,$C233-1,D2_T,OFFSET(BI$131,,-$C233+1)),)))</f>
        <v>0</v>
      </c>
      <c r="BK233" s="548">
        <f ca="1">IF($C233=0,0,IF('Clinic Model'!$P$16="Annuity",-IFERROR(IPMT(D2_I/12,$C233,D2_T,OFFSET(BJ$131,,-$C233+1),0),),-IFERROR(ISPMT(D2_I/12,$C233-1,D2_T,OFFSET(BJ$131,,-$C233+1)),)))</f>
        <v>0</v>
      </c>
      <c r="BL233" s="548">
        <f ca="1">IF($C233=0,0,IF('Clinic Model'!$P$16="Annuity",-IFERROR(IPMT(D2_I/12,$C233,D2_T,OFFSET(BK$131,,-$C233+1),0),),-IFERROR(ISPMT(D2_I/12,$C233-1,D2_T,OFFSET(BK$131,,-$C233+1)),)))</f>
        <v>0</v>
      </c>
    </row>
    <row r="234" spans="1:64" ht="10.5" hidden="1" customHeight="1" outlineLevel="1" x14ac:dyDescent="0.3">
      <c r="A234" s="105"/>
      <c r="B234" s="504"/>
      <c r="C234" s="105">
        <f t="shared" si="17"/>
        <v>0</v>
      </c>
      <c r="E234" s="548">
        <f ca="1">IF($C234=0,0,IF('Clinic Model'!$P$16="Annuity",-IFERROR(IPMT(D2_I/12,$C234,D2_T,OFFSET(D$131,,-$C234+1),0),),-IFERROR(ISPMT(D2_I/12,$C234-1,D2_T,OFFSET(D$131,,-$C234+1)),)))</f>
        <v>0</v>
      </c>
      <c r="F234" s="548">
        <f ca="1">IF($C234=0,0,IF('Clinic Model'!$P$16="Annuity",-IFERROR(IPMT(D2_I/12,$C234,D2_T,OFFSET(E$131,,-$C234+1),0),),-IFERROR(ISPMT(D2_I/12,$C234-1,D2_T,OFFSET(E$131,,-$C234+1)),)))</f>
        <v>0</v>
      </c>
      <c r="G234" s="548">
        <f ca="1">IF($C234=0,0,IF('Clinic Model'!$P$16="Annuity",-IFERROR(IPMT(D2_I/12,$C234,D2_T,OFFSET(F$131,,-$C234+1),0),),-IFERROR(ISPMT(D2_I/12,$C234-1,D2_T,OFFSET(F$131,,-$C234+1)),)))</f>
        <v>0</v>
      </c>
      <c r="H234" s="548">
        <f ca="1">IF($C234=0,0,IF('Clinic Model'!$P$16="Annuity",-IFERROR(IPMT(D2_I/12,$C234,D2_T,OFFSET(G$131,,-$C234+1),0),),-IFERROR(ISPMT(D2_I/12,$C234-1,D2_T,OFFSET(G$131,,-$C234+1)),)))</f>
        <v>0</v>
      </c>
      <c r="I234" s="548">
        <f ca="1">IF($C234=0,0,IF('Clinic Model'!$P$16="Annuity",-IFERROR(IPMT(D2_I/12,$C234,D2_T,OFFSET(H$131,,-$C234+1),0),),-IFERROR(ISPMT(D2_I/12,$C234-1,D2_T,OFFSET(H$131,,-$C234+1)),)))</f>
        <v>0</v>
      </c>
      <c r="J234" s="548">
        <f ca="1">IF($C234=0,0,IF('Clinic Model'!$P$16="Annuity",-IFERROR(IPMT(D2_I/12,$C234,D2_T,OFFSET(I$131,,-$C234+1),0),),-IFERROR(ISPMT(D2_I/12,$C234-1,D2_T,OFFSET(I$131,,-$C234+1)),)))</f>
        <v>0</v>
      </c>
      <c r="K234" s="548">
        <f ca="1">IF($C234=0,0,IF('Clinic Model'!$P$16="Annuity",-IFERROR(IPMT(D2_I/12,$C234,D2_T,OFFSET(J$131,,-$C234+1),0),),-IFERROR(ISPMT(D2_I/12,$C234-1,D2_T,OFFSET(J$131,,-$C234+1)),)))</f>
        <v>0</v>
      </c>
      <c r="L234" s="548">
        <f ca="1">IF($C234=0,0,IF('Clinic Model'!$P$16="Annuity",-IFERROR(IPMT(D2_I/12,$C234,D2_T,OFFSET(K$131,,-$C234+1),0),),-IFERROR(ISPMT(D2_I/12,$C234-1,D2_T,OFFSET(K$131,,-$C234+1)),)))</f>
        <v>0</v>
      </c>
      <c r="M234" s="548">
        <f ca="1">IF($C234=0,0,IF('Clinic Model'!$P$16="Annuity",-IFERROR(IPMT(D2_I/12,$C234,D2_T,OFFSET(L$131,,-$C234+1),0),),-IFERROR(ISPMT(D2_I/12,$C234-1,D2_T,OFFSET(L$131,,-$C234+1)),)))</f>
        <v>0</v>
      </c>
      <c r="N234" s="548">
        <f ca="1">IF($C234=0,0,IF('Clinic Model'!$P$16="Annuity",-IFERROR(IPMT(D2_I/12,$C234,D2_T,OFFSET(M$131,,-$C234+1),0),),-IFERROR(ISPMT(D2_I/12,$C234-1,D2_T,OFFSET(M$131,,-$C234+1)),)))</f>
        <v>0</v>
      </c>
      <c r="O234" s="548">
        <f ca="1">IF($C234=0,0,IF('Clinic Model'!$P$16="Annuity",-IFERROR(IPMT(D2_I/12,$C234,D2_T,OFFSET(N$131,,-$C234+1),0),),-IFERROR(ISPMT(D2_I/12,$C234-1,D2_T,OFFSET(N$131,,-$C234+1)),)))</f>
        <v>0</v>
      </c>
      <c r="P234" s="548">
        <f ca="1">IF($C234=0,0,IF('Clinic Model'!$P$16="Annuity",-IFERROR(IPMT(D2_I/12,$C234,D2_T,OFFSET(O$131,,-$C234+1),0),),-IFERROR(ISPMT(D2_I/12,$C234-1,D2_T,OFFSET(O$131,,-$C234+1)),)))</f>
        <v>0</v>
      </c>
      <c r="Q234" s="548">
        <f ca="1">IF($C234=0,0,IF('Clinic Model'!$P$16="Annuity",-IFERROR(IPMT(D2_I/12,$C234,D2_T,OFFSET(P$131,,-$C234+1),0),),-IFERROR(ISPMT(D2_I/12,$C234-1,D2_T,OFFSET(P$131,,-$C234+1)),)))</f>
        <v>0</v>
      </c>
      <c r="R234" s="548">
        <f ca="1">IF($C234=0,0,IF('Clinic Model'!$P$16="Annuity",-IFERROR(IPMT(D2_I/12,$C234,D2_T,OFFSET(Q$131,,-$C234+1),0),),-IFERROR(ISPMT(D2_I/12,$C234-1,D2_T,OFFSET(Q$131,,-$C234+1)),)))</f>
        <v>0</v>
      </c>
      <c r="S234" s="548">
        <f ca="1">IF($C234=0,0,IF('Clinic Model'!$P$16="Annuity",-IFERROR(IPMT(D2_I/12,$C234,D2_T,OFFSET(R$131,,-$C234+1),0),),-IFERROR(ISPMT(D2_I/12,$C234-1,D2_T,OFFSET(R$131,,-$C234+1)),)))</f>
        <v>0</v>
      </c>
      <c r="T234" s="548">
        <f ca="1">IF($C234=0,0,IF('Clinic Model'!$P$16="Annuity",-IFERROR(IPMT(D2_I/12,$C234,D2_T,OFFSET(S$131,,-$C234+1),0),),-IFERROR(ISPMT(D2_I/12,$C234-1,D2_T,OFFSET(S$131,,-$C234+1)),)))</f>
        <v>0</v>
      </c>
      <c r="U234" s="548">
        <f ca="1">IF($C234=0,0,IF('Clinic Model'!$P$16="Annuity",-IFERROR(IPMT(D2_I/12,$C234,D2_T,OFFSET(T$131,,-$C234+1),0),),-IFERROR(ISPMT(D2_I/12,$C234-1,D2_T,OFFSET(T$131,,-$C234+1)),)))</f>
        <v>0</v>
      </c>
      <c r="V234" s="548">
        <f ca="1">IF($C234=0,0,IF('Clinic Model'!$P$16="Annuity",-IFERROR(IPMT(D2_I/12,$C234,D2_T,OFFSET(U$131,,-$C234+1),0),),-IFERROR(ISPMT(D2_I/12,$C234-1,D2_T,OFFSET(U$131,,-$C234+1)),)))</f>
        <v>0</v>
      </c>
      <c r="W234" s="548">
        <f ca="1">IF($C234=0,0,IF('Clinic Model'!$P$16="Annuity",-IFERROR(IPMT(D2_I/12,$C234,D2_T,OFFSET(V$131,,-$C234+1),0),),-IFERROR(ISPMT(D2_I/12,$C234-1,D2_T,OFFSET(V$131,,-$C234+1)),)))</f>
        <v>0</v>
      </c>
      <c r="X234" s="548">
        <f ca="1">IF($C234=0,0,IF('Clinic Model'!$P$16="Annuity",-IFERROR(IPMT(D2_I/12,$C234,D2_T,OFFSET(W$131,,-$C234+1),0),),-IFERROR(ISPMT(D2_I/12,$C234-1,D2_T,OFFSET(W$131,,-$C234+1)),)))</f>
        <v>0</v>
      </c>
      <c r="Y234" s="548">
        <f ca="1">IF($C234=0,0,IF('Clinic Model'!$P$16="Annuity",-IFERROR(IPMT(D2_I/12,$C234,D2_T,OFFSET(X$131,,-$C234+1),0),),-IFERROR(ISPMT(D2_I/12,$C234-1,D2_T,OFFSET(X$131,,-$C234+1)),)))</f>
        <v>0</v>
      </c>
      <c r="Z234" s="548">
        <f ca="1">IF($C234=0,0,IF('Clinic Model'!$P$16="Annuity",-IFERROR(IPMT(D2_I/12,$C234,D2_T,OFFSET(Y$131,,-$C234+1),0),),-IFERROR(ISPMT(D2_I/12,$C234-1,D2_T,OFFSET(Y$131,,-$C234+1)),)))</f>
        <v>0</v>
      </c>
      <c r="AA234" s="548">
        <f ca="1">IF($C234=0,0,IF('Clinic Model'!$P$16="Annuity",-IFERROR(IPMT(D2_I/12,$C234,D2_T,OFFSET(Z$131,,-$C234+1),0),),-IFERROR(ISPMT(D2_I/12,$C234-1,D2_T,OFFSET(Z$131,,-$C234+1)),)))</f>
        <v>0</v>
      </c>
      <c r="AB234" s="548">
        <f ca="1">IF($C234=0,0,IF('Clinic Model'!$P$16="Annuity",-IFERROR(IPMT(D2_I/12,$C234,D2_T,OFFSET(AA$131,,-$C234+1),0),),-IFERROR(ISPMT(D2_I/12,$C234-1,D2_T,OFFSET(AA$131,,-$C234+1)),)))</f>
        <v>0</v>
      </c>
      <c r="AC234" s="548">
        <f ca="1">IF($C234=0,0,IF('Clinic Model'!$P$16="Annuity",-IFERROR(IPMT(D2_I/12,$C234,D2_T,OFFSET(AB$131,,-$C234+1),0),),-IFERROR(ISPMT(D2_I/12,$C234-1,D2_T,OFFSET(AB$131,,-$C234+1)),)))</f>
        <v>0</v>
      </c>
      <c r="AD234" s="548">
        <f ca="1">IF($C234=0,0,IF('Clinic Model'!$P$16="Annuity",-IFERROR(IPMT(D2_I/12,$C234,D2_T,OFFSET(AC$131,,-$C234+1),0),),-IFERROR(ISPMT(D2_I/12,$C234-1,D2_T,OFFSET(AC$131,,-$C234+1)),)))</f>
        <v>0</v>
      </c>
      <c r="AE234" s="548">
        <f ca="1">IF($C234=0,0,IF('Clinic Model'!$P$16="Annuity",-IFERROR(IPMT(D2_I/12,$C234,D2_T,OFFSET(AD$131,,-$C234+1),0),),-IFERROR(ISPMT(D2_I/12,$C234-1,D2_T,OFFSET(AD$131,,-$C234+1)),)))</f>
        <v>0</v>
      </c>
      <c r="AF234" s="548">
        <f ca="1">IF($C234=0,0,IF('Clinic Model'!$P$16="Annuity",-IFERROR(IPMT(D2_I/12,$C234,D2_T,OFFSET(AE$131,,-$C234+1),0),),-IFERROR(ISPMT(D2_I/12,$C234-1,D2_T,OFFSET(AE$131,,-$C234+1)),)))</f>
        <v>0</v>
      </c>
      <c r="AG234" s="548">
        <f ca="1">IF($C234=0,0,IF('Clinic Model'!$P$16="Annuity",-IFERROR(IPMT(D2_I/12,$C234,D2_T,OFFSET(AF$131,,-$C234+1),0),),-IFERROR(ISPMT(D2_I/12,$C234-1,D2_T,OFFSET(AF$131,,-$C234+1)),)))</f>
        <v>0</v>
      </c>
      <c r="AH234" s="548">
        <f ca="1">IF($C234=0,0,IF('Clinic Model'!$P$16="Annuity",-IFERROR(IPMT(D2_I/12,$C234,D2_T,OFFSET(AG$131,,-$C234+1),0),),-IFERROR(ISPMT(D2_I/12,$C234-1,D2_T,OFFSET(AG$131,,-$C234+1)),)))</f>
        <v>0</v>
      </c>
      <c r="AI234" s="548">
        <f ca="1">IF($C234=0,0,IF('Clinic Model'!$P$16="Annuity",-IFERROR(IPMT(D2_I/12,$C234,D2_T,OFFSET(AH$131,,-$C234+1),0),),-IFERROR(ISPMT(D2_I/12,$C234-1,D2_T,OFFSET(AH$131,,-$C234+1)),)))</f>
        <v>0</v>
      </c>
      <c r="AJ234" s="548">
        <f ca="1">IF($C234=0,0,IF('Clinic Model'!$P$16="Annuity",-IFERROR(IPMT(D2_I/12,$C234,D2_T,OFFSET(AI$131,,-$C234+1),0),),-IFERROR(ISPMT(D2_I/12,$C234-1,D2_T,OFFSET(AI$131,,-$C234+1)),)))</f>
        <v>0</v>
      </c>
      <c r="AK234" s="548">
        <f ca="1">IF($C234=0,0,IF('Clinic Model'!$P$16="Annuity",-IFERROR(IPMT(D2_I/12,$C234,D2_T,OFFSET(AJ$131,,-$C234+1),0),),-IFERROR(ISPMT(D2_I/12,$C234-1,D2_T,OFFSET(AJ$131,,-$C234+1)),)))</f>
        <v>0</v>
      </c>
      <c r="AL234" s="548">
        <f ca="1">IF($C234=0,0,IF('Clinic Model'!$P$16="Annuity",-IFERROR(IPMT(D2_I/12,$C234,D2_T,OFFSET(AK$131,,-$C234+1),0),),-IFERROR(ISPMT(D2_I/12,$C234-1,D2_T,OFFSET(AK$131,,-$C234+1)),)))</f>
        <v>0</v>
      </c>
      <c r="AM234" s="548">
        <f ca="1">IF($C234=0,0,IF('Clinic Model'!$P$16="Annuity",-IFERROR(IPMT(D2_I/12,$C234,D2_T,OFFSET(AL$131,,-$C234+1),0),),-IFERROR(ISPMT(D2_I/12,$C234-1,D2_T,OFFSET(AL$131,,-$C234+1)),)))</f>
        <v>0</v>
      </c>
      <c r="AN234" s="548">
        <f ca="1">IF($C234=0,0,IF('Clinic Model'!$P$16="Annuity",-IFERROR(IPMT(D2_I/12,$C234,D2_T,OFFSET(AM$131,,-$C234+1),0),),-IFERROR(ISPMT(D2_I/12,$C234-1,D2_T,OFFSET(AM$131,,-$C234+1)),)))</f>
        <v>0</v>
      </c>
      <c r="AO234" s="548">
        <f ca="1">IF($C234=0,0,IF('Clinic Model'!$P$16="Annuity",-IFERROR(IPMT(D2_I/12,$C234,D2_T,OFFSET(AN$131,,-$C234+1),0),),-IFERROR(ISPMT(D2_I/12,$C234-1,D2_T,OFFSET(AN$131,,-$C234+1)),)))</f>
        <v>0</v>
      </c>
      <c r="AP234" s="548">
        <f ca="1">IF($C234=0,0,IF('Clinic Model'!$P$16="Annuity",-IFERROR(IPMT(D2_I/12,$C234,D2_T,OFFSET(AO$131,,-$C234+1),0),),-IFERROR(ISPMT(D2_I/12,$C234-1,D2_T,OFFSET(AO$131,,-$C234+1)),)))</f>
        <v>0</v>
      </c>
      <c r="AQ234" s="548">
        <f ca="1">IF($C234=0,0,IF('Clinic Model'!$P$16="Annuity",-IFERROR(IPMT(D2_I/12,$C234,D2_T,OFFSET(AP$131,,-$C234+1),0),),-IFERROR(ISPMT(D2_I/12,$C234-1,D2_T,OFFSET(AP$131,,-$C234+1)),)))</f>
        <v>0</v>
      </c>
      <c r="AR234" s="548">
        <f ca="1">IF($C234=0,0,IF('Clinic Model'!$P$16="Annuity",-IFERROR(IPMT(D2_I/12,$C234,D2_T,OFFSET(AQ$131,,-$C234+1),0),),-IFERROR(ISPMT(D2_I/12,$C234-1,D2_T,OFFSET(AQ$131,,-$C234+1)),)))</f>
        <v>0</v>
      </c>
      <c r="AS234" s="548">
        <f ca="1">IF($C234=0,0,IF('Clinic Model'!$P$16="Annuity",-IFERROR(IPMT(D2_I/12,$C234,D2_T,OFFSET(AR$131,,-$C234+1),0),),-IFERROR(ISPMT(D2_I/12,$C234-1,D2_T,OFFSET(AR$131,,-$C234+1)),)))</f>
        <v>0</v>
      </c>
      <c r="AT234" s="548">
        <f ca="1">IF($C234=0,0,IF('Clinic Model'!$P$16="Annuity",-IFERROR(IPMT(D2_I/12,$C234,D2_T,OFFSET(AS$131,,-$C234+1),0),),-IFERROR(ISPMT(D2_I/12,$C234-1,D2_T,OFFSET(AS$131,,-$C234+1)),)))</f>
        <v>0</v>
      </c>
      <c r="AU234" s="548">
        <f ca="1">IF($C234=0,0,IF('Clinic Model'!$P$16="Annuity",-IFERROR(IPMT(D2_I/12,$C234,D2_T,OFFSET(AT$131,,-$C234+1),0),),-IFERROR(ISPMT(D2_I/12,$C234-1,D2_T,OFFSET(AT$131,,-$C234+1)),)))</f>
        <v>0</v>
      </c>
      <c r="AV234" s="548">
        <f ca="1">IF($C234=0,0,IF('Clinic Model'!$P$16="Annuity",-IFERROR(IPMT(D2_I/12,$C234,D2_T,OFFSET(AU$131,,-$C234+1),0),),-IFERROR(ISPMT(D2_I/12,$C234-1,D2_T,OFFSET(AU$131,,-$C234+1)),)))</f>
        <v>0</v>
      </c>
      <c r="AW234" s="548">
        <f ca="1">IF($C234=0,0,IF('Clinic Model'!$P$16="Annuity",-IFERROR(IPMT(D2_I/12,$C234,D2_T,OFFSET(AV$131,,-$C234+1),0),),-IFERROR(ISPMT(D2_I/12,$C234-1,D2_T,OFFSET(AV$131,,-$C234+1)),)))</f>
        <v>0</v>
      </c>
      <c r="AX234" s="548">
        <f ca="1">IF($C234=0,0,IF('Clinic Model'!$P$16="Annuity",-IFERROR(IPMT(D2_I/12,$C234,D2_T,OFFSET(AW$131,,-$C234+1),0),),-IFERROR(ISPMT(D2_I/12,$C234-1,D2_T,OFFSET(AW$131,,-$C234+1)),)))</f>
        <v>0</v>
      </c>
      <c r="AY234" s="548">
        <f ca="1">IF($C234=0,0,IF('Clinic Model'!$P$16="Annuity",-IFERROR(IPMT(D2_I/12,$C234,D2_T,OFFSET(AX$131,,-$C234+1),0),),-IFERROR(ISPMT(D2_I/12,$C234-1,D2_T,OFFSET(AX$131,,-$C234+1)),)))</f>
        <v>0</v>
      </c>
      <c r="AZ234" s="548">
        <f ca="1">IF($C234=0,0,IF('Clinic Model'!$P$16="Annuity",-IFERROR(IPMT(D2_I/12,$C234,D2_T,OFFSET(AY$131,,-$C234+1),0),),-IFERROR(ISPMT(D2_I/12,$C234-1,D2_T,OFFSET(AY$131,,-$C234+1)),)))</f>
        <v>0</v>
      </c>
      <c r="BA234" s="548">
        <f ca="1">IF($C234=0,0,IF('Clinic Model'!$P$16="Annuity",-IFERROR(IPMT(D2_I/12,$C234,D2_T,OFFSET(AZ$131,,-$C234+1),0),),-IFERROR(ISPMT(D2_I/12,$C234-1,D2_T,OFFSET(AZ$131,,-$C234+1)),)))</f>
        <v>0</v>
      </c>
      <c r="BB234" s="548">
        <f ca="1">IF($C234=0,0,IF('Clinic Model'!$P$16="Annuity",-IFERROR(IPMT(D2_I/12,$C234,D2_T,OFFSET(BA$131,,-$C234+1),0),),-IFERROR(ISPMT(D2_I/12,$C234-1,D2_T,OFFSET(BA$131,,-$C234+1)),)))</f>
        <v>0</v>
      </c>
      <c r="BC234" s="548">
        <f ca="1">IF($C234=0,0,IF('Clinic Model'!$P$16="Annuity",-IFERROR(IPMT(D2_I/12,$C234,D2_T,OFFSET(BB$131,,-$C234+1),0),),-IFERROR(ISPMT(D2_I/12,$C234-1,D2_T,OFFSET(BB$131,,-$C234+1)),)))</f>
        <v>0</v>
      </c>
      <c r="BD234" s="548">
        <f ca="1">IF($C234=0,0,IF('Clinic Model'!$P$16="Annuity",-IFERROR(IPMT(D2_I/12,$C234,D2_T,OFFSET(BC$131,,-$C234+1),0),),-IFERROR(ISPMT(D2_I/12,$C234-1,D2_T,OFFSET(BC$131,,-$C234+1)),)))</f>
        <v>0</v>
      </c>
      <c r="BE234" s="548">
        <f ca="1">IF($C234=0,0,IF('Clinic Model'!$P$16="Annuity",-IFERROR(IPMT(D2_I/12,$C234,D2_T,OFFSET(BD$131,,-$C234+1),0),),-IFERROR(ISPMT(D2_I/12,$C234-1,D2_T,OFFSET(BD$131,,-$C234+1)),)))</f>
        <v>0</v>
      </c>
      <c r="BF234" s="548">
        <f ca="1">IF($C234=0,0,IF('Clinic Model'!$P$16="Annuity",-IFERROR(IPMT(D2_I/12,$C234,D2_T,OFFSET(BE$131,,-$C234+1),0),),-IFERROR(ISPMT(D2_I/12,$C234-1,D2_T,OFFSET(BE$131,,-$C234+1)),)))</f>
        <v>0</v>
      </c>
      <c r="BG234" s="548">
        <f ca="1">IF($C234=0,0,IF('Clinic Model'!$P$16="Annuity",-IFERROR(IPMT(D2_I/12,$C234,D2_T,OFFSET(BF$131,,-$C234+1),0),),-IFERROR(ISPMT(D2_I/12,$C234-1,D2_T,OFFSET(BF$131,,-$C234+1)),)))</f>
        <v>0</v>
      </c>
      <c r="BH234" s="548">
        <f ca="1">IF($C234=0,0,IF('Clinic Model'!$P$16="Annuity",-IFERROR(IPMT(D2_I/12,$C234,D2_T,OFFSET(BG$131,,-$C234+1),0),),-IFERROR(ISPMT(D2_I/12,$C234-1,D2_T,OFFSET(BG$131,,-$C234+1)),)))</f>
        <v>0</v>
      </c>
      <c r="BI234" s="548">
        <f ca="1">IF($C234=0,0,IF('Clinic Model'!$P$16="Annuity",-IFERROR(IPMT(D2_I/12,$C234,D2_T,OFFSET(BH$131,,-$C234+1),0),),-IFERROR(ISPMT(D2_I/12,$C234-1,D2_T,OFFSET(BH$131,,-$C234+1)),)))</f>
        <v>0</v>
      </c>
      <c r="BJ234" s="548">
        <f ca="1">IF($C234=0,0,IF('Clinic Model'!$P$16="Annuity",-IFERROR(IPMT(D2_I/12,$C234,D2_T,OFFSET(BI$131,,-$C234+1),0),),-IFERROR(ISPMT(D2_I/12,$C234-1,D2_T,OFFSET(BI$131,,-$C234+1)),)))</f>
        <v>0</v>
      </c>
      <c r="BK234" s="548">
        <f ca="1">IF($C234=0,0,IF('Clinic Model'!$P$16="Annuity",-IFERROR(IPMT(D2_I/12,$C234,D2_T,OFFSET(BJ$131,,-$C234+1),0),),-IFERROR(ISPMT(D2_I/12,$C234-1,D2_T,OFFSET(BJ$131,,-$C234+1)),)))</f>
        <v>0</v>
      </c>
      <c r="BL234" s="548">
        <f ca="1">IF($C234=0,0,IF('Clinic Model'!$P$16="Annuity",-IFERROR(IPMT(D2_I/12,$C234,D2_T,OFFSET(BK$131,,-$C234+1),0),),-IFERROR(ISPMT(D2_I/12,$C234-1,D2_T,OFFSET(BK$131,,-$C234+1)),)))</f>
        <v>0</v>
      </c>
    </row>
    <row r="235" spans="1:64" ht="10.5" hidden="1" customHeight="1" outlineLevel="1" x14ac:dyDescent="0.3">
      <c r="A235" s="105"/>
      <c r="B235" s="504"/>
      <c r="C235" s="105">
        <f t="shared" si="17"/>
        <v>0</v>
      </c>
      <c r="E235" s="548">
        <f ca="1">IF($C235=0,0,IF('Clinic Model'!$P$16="Annuity",-IFERROR(IPMT(D2_I/12,$C235,D2_T,OFFSET(D$131,,-$C235+1),0),),-IFERROR(ISPMT(D2_I/12,$C235-1,D2_T,OFFSET(D$131,,-$C235+1)),)))</f>
        <v>0</v>
      </c>
      <c r="F235" s="548">
        <f ca="1">IF($C235=0,0,IF('Clinic Model'!$P$16="Annuity",-IFERROR(IPMT(D2_I/12,$C235,D2_T,OFFSET(E$131,,-$C235+1),0),),-IFERROR(ISPMT(D2_I/12,$C235-1,D2_T,OFFSET(E$131,,-$C235+1)),)))</f>
        <v>0</v>
      </c>
      <c r="G235" s="548">
        <f ca="1">IF($C235=0,0,IF('Clinic Model'!$P$16="Annuity",-IFERROR(IPMT(D2_I/12,$C235,D2_T,OFFSET(F$131,,-$C235+1),0),),-IFERROR(ISPMT(D2_I/12,$C235-1,D2_T,OFFSET(F$131,,-$C235+1)),)))</f>
        <v>0</v>
      </c>
      <c r="H235" s="548">
        <f ca="1">IF($C235=0,0,IF('Clinic Model'!$P$16="Annuity",-IFERROR(IPMT(D2_I/12,$C235,D2_T,OFFSET(G$131,,-$C235+1),0),),-IFERROR(ISPMT(D2_I/12,$C235-1,D2_T,OFFSET(G$131,,-$C235+1)),)))</f>
        <v>0</v>
      </c>
      <c r="I235" s="548">
        <f ca="1">IF($C235=0,0,IF('Clinic Model'!$P$16="Annuity",-IFERROR(IPMT(D2_I/12,$C235,D2_T,OFFSET(H$131,,-$C235+1),0),),-IFERROR(ISPMT(D2_I/12,$C235-1,D2_T,OFFSET(H$131,,-$C235+1)),)))</f>
        <v>0</v>
      </c>
      <c r="J235" s="548">
        <f ca="1">IF($C235=0,0,IF('Clinic Model'!$P$16="Annuity",-IFERROR(IPMT(D2_I/12,$C235,D2_T,OFFSET(I$131,,-$C235+1),0),),-IFERROR(ISPMT(D2_I/12,$C235-1,D2_T,OFFSET(I$131,,-$C235+1)),)))</f>
        <v>0</v>
      </c>
      <c r="K235" s="548">
        <f ca="1">IF($C235=0,0,IF('Clinic Model'!$P$16="Annuity",-IFERROR(IPMT(D2_I/12,$C235,D2_T,OFFSET(J$131,,-$C235+1),0),),-IFERROR(ISPMT(D2_I/12,$C235-1,D2_T,OFFSET(J$131,,-$C235+1)),)))</f>
        <v>0</v>
      </c>
      <c r="L235" s="548">
        <f ca="1">IF($C235=0,0,IF('Clinic Model'!$P$16="Annuity",-IFERROR(IPMT(D2_I/12,$C235,D2_T,OFFSET(K$131,,-$C235+1),0),),-IFERROR(ISPMT(D2_I/12,$C235-1,D2_T,OFFSET(K$131,,-$C235+1)),)))</f>
        <v>0</v>
      </c>
      <c r="M235" s="548">
        <f ca="1">IF($C235=0,0,IF('Clinic Model'!$P$16="Annuity",-IFERROR(IPMT(D2_I/12,$C235,D2_T,OFFSET(L$131,,-$C235+1),0),),-IFERROR(ISPMT(D2_I/12,$C235-1,D2_T,OFFSET(L$131,,-$C235+1)),)))</f>
        <v>0</v>
      </c>
      <c r="N235" s="548">
        <f ca="1">IF($C235=0,0,IF('Clinic Model'!$P$16="Annuity",-IFERROR(IPMT(D2_I/12,$C235,D2_T,OFFSET(M$131,,-$C235+1),0),),-IFERROR(ISPMT(D2_I/12,$C235-1,D2_T,OFFSET(M$131,,-$C235+1)),)))</f>
        <v>0</v>
      </c>
      <c r="O235" s="548">
        <f ca="1">IF($C235=0,0,IF('Clinic Model'!$P$16="Annuity",-IFERROR(IPMT(D2_I/12,$C235,D2_T,OFFSET(N$131,,-$C235+1),0),),-IFERROR(ISPMT(D2_I/12,$C235-1,D2_T,OFFSET(N$131,,-$C235+1)),)))</f>
        <v>0</v>
      </c>
      <c r="P235" s="548">
        <f ca="1">IF($C235=0,0,IF('Clinic Model'!$P$16="Annuity",-IFERROR(IPMT(D2_I/12,$C235,D2_T,OFFSET(O$131,,-$C235+1),0),),-IFERROR(ISPMT(D2_I/12,$C235-1,D2_T,OFFSET(O$131,,-$C235+1)),)))</f>
        <v>0</v>
      </c>
      <c r="Q235" s="548">
        <f ca="1">IF($C235=0,0,IF('Clinic Model'!$P$16="Annuity",-IFERROR(IPMT(D2_I/12,$C235,D2_T,OFFSET(P$131,,-$C235+1),0),),-IFERROR(ISPMT(D2_I/12,$C235-1,D2_T,OFFSET(P$131,,-$C235+1)),)))</f>
        <v>0</v>
      </c>
      <c r="R235" s="548">
        <f ca="1">IF($C235=0,0,IF('Clinic Model'!$P$16="Annuity",-IFERROR(IPMT(D2_I/12,$C235,D2_T,OFFSET(Q$131,,-$C235+1),0),),-IFERROR(ISPMT(D2_I/12,$C235-1,D2_T,OFFSET(Q$131,,-$C235+1)),)))</f>
        <v>0</v>
      </c>
      <c r="S235" s="548">
        <f ca="1">IF($C235=0,0,IF('Clinic Model'!$P$16="Annuity",-IFERROR(IPMT(D2_I/12,$C235,D2_T,OFFSET(R$131,,-$C235+1),0),),-IFERROR(ISPMT(D2_I/12,$C235-1,D2_T,OFFSET(R$131,,-$C235+1)),)))</f>
        <v>0</v>
      </c>
      <c r="T235" s="548">
        <f ca="1">IF($C235=0,0,IF('Clinic Model'!$P$16="Annuity",-IFERROR(IPMT(D2_I/12,$C235,D2_T,OFFSET(S$131,,-$C235+1),0),),-IFERROR(ISPMT(D2_I/12,$C235-1,D2_T,OFFSET(S$131,,-$C235+1)),)))</f>
        <v>0</v>
      </c>
      <c r="U235" s="548">
        <f ca="1">IF($C235=0,0,IF('Clinic Model'!$P$16="Annuity",-IFERROR(IPMT(D2_I/12,$C235,D2_T,OFFSET(T$131,,-$C235+1),0),),-IFERROR(ISPMT(D2_I/12,$C235-1,D2_T,OFFSET(T$131,,-$C235+1)),)))</f>
        <v>0</v>
      </c>
      <c r="V235" s="548">
        <f ca="1">IF($C235=0,0,IF('Clinic Model'!$P$16="Annuity",-IFERROR(IPMT(D2_I/12,$C235,D2_T,OFFSET(U$131,,-$C235+1),0),),-IFERROR(ISPMT(D2_I/12,$C235-1,D2_T,OFFSET(U$131,,-$C235+1)),)))</f>
        <v>0</v>
      </c>
      <c r="W235" s="548">
        <f ca="1">IF($C235=0,0,IF('Clinic Model'!$P$16="Annuity",-IFERROR(IPMT(D2_I/12,$C235,D2_T,OFFSET(V$131,,-$C235+1),0),),-IFERROR(ISPMT(D2_I/12,$C235-1,D2_T,OFFSET(V$131,,-$C235+1)),)))</f>
        <v>0</v>
      </c>
      <c r="X235" s="548">
        <f ca="1">IF($C235=0,0,IF('Clinic Model'!$P$16="Annuity",-IFERROR(IPMT(D2_I/12,$C235,D2_T,OFFSET(W$131,,-$C235+1),0),),-IFERROR(ISPMT(D2_I/12,$C235-1,D2_T,OFFSET(W$131,,-$C235+1)),)))</f>
        <v>0</v>
      </c>
      <c r="Y235" s="548">
        <f ca="1">IF($C235=0,0,IF('Clinic Model'!$P$16="Annuity",-IFERROR(IPMT(D2_I/12,$C235,D2_T,OFFSET(X$131,,-$C235+1),0),),-IFERROR(ISPMT(D2_I/12,$C235-1,D2_T,OFFSET(X$131,,-$C235+1)),)))</f>
        <v>0</v>
      </c>
      <c r="Z235" s="548">
        <f ca="1">IF($C235=0,0,IF('Clinic Model'!$P$16="Annuity",-IFERROR(IPMT(D2_I/12,$C235,D2_T,OFFSET(Y$131,,-$C235+1),0),),-IFERROR(ISPMT(D2_I/12,$C235-1,D2_T,OFFSET(Y$131,,-$C235+1)),)))</f>
        <v>0</v>
      </c>
      <c r="AA235" s="548">
        <f ca="1">IF($C235=0,0,IF('Clinic Model'!$P$16="Annuity",-IFERROR(IPMT(D2_I/12,$C235,D2_T,OFFSET(Z$131,,-$C235+1),0),),-IFERROR(ISPMT(D2_I/12,$C235-1,D2_T,OFFSET(Z$131,,-$C235+1)),)))</f>
        <v>0</v>
      </c>
      <c r="AB235" s="548">
        <f ca="1">IF($C235=0,0,IF('Clinic Model'!$P$16="Annuity",-IFERROR(IPMT(D2_I/12,$C235,D2_T,OFFSET(AA$131,,-$C235+1),0),),-IFERROR(ISPMT(D2_I/12,$C235-1,D2_T,OFFSET(AA$131,,-$C235+1)),)))</f>
        <v>0</v>
      </c>
      <c r="AC235" s="548">
        <f ca="1">IF($C235=0,0,IF('Clinic Model'!$P$16="Annuity",-IFERROR(IPMT(D2_I/12,$C235,D2_T,OFFSET(AB$131,,-$C235+1),0),),-IFERROR(ISPMT(D2_I/12,$C235-1,D2_T,OFFSET(AB$131,,-$C235+1)),)))</f>
        <v>0</v>
      </c>
      <c r="AD235" s="548">
        <f ca="1">IF($C235=0,0,IF('Clinic Model'!$P$16="Annuity",-IFERROR(IPMT(D2_I/12,$C235,D2_T,OFFSET(AC$131,,-$C235+1),0),),-IFERROR(ISPMT(D2_I/12,$C235-1,D2_T,OFFSET(AC$131,,-$C235+1)),)))</f>
        <v>0</v>
      </c>
      <c r="AE235" s="548">
        <f ca="1">IF($C235=0,0,IF('Clinic Model'!$P$16="Annuity",-IFERROR(IPMT(D2_I/12,$C235,D2_T,OFFSET(AD$131,,-$C235+1),0),),-IFERROR(ISPMT(D2_I/12,$C235-1,D2_T,OFFSET(AD$131,,-$C235+1)),)))</f>
        <v>0</v>
      </c>
      <c r="AF235" s="548">
        <f ca="1">IF($C235=0,0,IF('Clinic Model'!$P$16="Annuity",-IFERROR(IPMT(D2_I/12,$C235,D2_T,OFFSET(AE$131,,-$C235+1),0),),-IFERROR(ISPMT(D2_I/12,$C235-1,D2_T,OFFSET(AE$131,,-$C235+1)),)))</f>
        <v>0</v>
      </c>
      <c r="AG235" s="548">
        <f ca="1">IF($C235=0,0,IF('Clinic Model'!$P$16="Annuity",-IFERROR(IPMT(D2_I/12,$C235,D2_T,OFFSET(AF$131,,-$C235+1),0),),-IFERROR(ISPMT(D2_I/12,$C235-1,D2_T,OFFSET(AF$131,,-$C235+1)),)))</f>
        <v>0</v>
      </c>
      <c r="AH235" s="548">
        <f ca="1">IF($C235=0,0,IF('Clinic Model'!$P$16="Annuity",-IFERROR(IPMT(D2_I/12,$C235,D2_T,OFFSET(AG$131,,-$C235+1),0),),-IFERROR(ISPMT(D2_I/12,$C235-1,D2_T,OFFSET(AG$131,,-$C235+1)),)))</f>
        <v>0</v>
      </c>
      <c r="AI235" s="548">
        <f ca="1">IF($C235=0,0,IF('Clinic Model'!$P$16="Annuity",-IFERROR(IPMT(D2_I/12,$C235,D2_T,OFFSET(AH$131,,-$C235+1),0),),-IFERROR(ISPMT(D2_I/12,$C235-1,D2_T,OFFSET(AH$131,,-$C235+1)),)))</f>
        <v>0</v>
      </c>
      <c r="AJ235" s="548">
        <f ca="1">IF($C235=0,0,IF('Clinic Model'!$P$16="Annuity",-IFERROR(IPMT(D2_I/12,$C235,D2_T,OFFSET(AI$131,,-$C235+1),0),),-IFERROR(ISPMT(D2_I/12,$C235-1,D2_T,OFFSET(AI$131,,-$C235+1)),)))</f>
        <v>0</v>
      </c>
      <c r="AK235" s="548">
        <f ca="1">IF($C235=0,0,IF('Clinic Model'!$P$16="Annuity",-IFERROR(IPMT(D2_I/12,$C235,D2_T,OFFSET(AJ$131,,-$C235+1),0),),-IFERROR(ISPMT(D2_I/12,$C235-1,D2_T,OFFSET(AJ$131,,-$C235+1)),)))</f>
        <v>0</v>
      </c>
      <c r="AL235" s="548">
        <f ca="1">IF($C235=0,0,IF('Clinic Model'!$P$16="Annuity",-IFERROR(IPMT(D2_I/12,$C235,D2_T,OFFSET(AK$131,,-$C235+1),0),),-IFERROR(ISPMT(D2_I/12,$C235-1,D2_T,OFFSET(AK$131,,-$C235+1)),)))</f>
        <v>0</v>
      </c>
      <c r="AM235" s="548">
        <f ca="1">IF($C235=0,0,IF('Clinic Model'!$P$16="Annuity",-IFERROR(IPMT(D2_I/12,$C235,D2_T,OFFSET(AL$131,,-$C235+1),0),),-IFERROR(ISPMT(D2_I/12,$C235-1,D2_T,OFFSET(AL$131,,-$C235+1)),)))</f>
        <v>0</v>
      </c>
      <c r="AN235" s="548">
        <f ca="1">IF($C235=0,0,IF('Clinic Model'!$P$16="Annuity",-IFERROR(IPMT(D2_I/12,$C235,D2_T,OFFSET(AM$131,,-$C235+1),0),),-IFERROR(ISPMT(D2_I/12,$C235-1,D2_T,OFFSET(AM$131,,-$C235+1)),)))</f>
        <v>0</v>
      </c>
      <c r="AO235" s="548">
        <f ca="1">IF($C235=0,0,IF('Clinic Model'!$P$16="Annuity",-IFERROR(IPMT(D2_I/12,$C235,D2_T,OFFSET(AN$131,,-$C235+1),0),),-IFERROR(ISPMT(D2_I/12,$C235-1,D2_T,OFFSET(AN$131,,-$C235+1)),)))</f>
        <v>0</v>
      </c>
      <c r="AP235" s="548">
        <f ca="1">IF($C235=0,0,IF('Clinic Model'!$P$16="Annuity",-IFERROR(IPMT(D2_I/12,$C235,D2_T,OFFSET(AO$131,,-$C235+1),0),),-IFERROR(ISPMT(D2_I/12,$C235-1,D2_T,OFFSET(AO$131,,-$C235+1)),)))</f>
        <v>0</v>
      </c>
      <c r="AQ235" s="548">
        <f ca="1">IF($C235=0,0,IF('Clinic Model'!$P$16="Annuity",-IFERROR(IPMT(D2_I/12,$C235,D2_T,OFFSET(AP$131,,-$C235+1),0),),-IFERROR(ISPMT(D2_I/12,$C235-1,D2_T,OFFSET(AP$131,,-$C235+1)),)))</f>
        <v>0</v>
      </c>
      <c r="AR235" s="548">
        <f ca="1">IF($C235=0,0,IF('Clinic Model'!$P$16="Annuity",-IFERROR(IPMT(D2_I/12,$C235,D2_T,OFFSET(AQ$131,,-$C235+1),0),),-IFERROR(ISPMT(D2_I/12,$C235-1,D2_T,OFFSET(AQ$131,,-$C235+1)),)))</f>
        <v>0</v>
      </c>
      <c r="AS235" s="548">
        <f ca="1">IF($C235=0,0,IF('Clinic Model'!$P$16="Annuity",-IFERROR(IPMT(D2_I/12,$C235,D2_T,OFFSET(AR$131,,-$C235+1),0),),-IFERROR(ISPMT(D2_I/12,$C235-1,D2_T,OFFSET(AR$131,,-$C235+1)),)))</f>
        <v>0</v>
      </c>
      <c r="AT235" s="548">
        <f ca="1">IF($C235=0,0,IF('Clinic Model'!$P$16="Annuity",-IFERROR(IPMT(D2_I/12,$C235,D2_T,OFFSET(AS$131,,-$C235+1),0),),-IFERROR(ISPMT(D2_I/12,$C235-1,D2_T,OFFSET(AS$131,,-$C235+1)),)))</f>
        <v>0</v>
      </c>
      <c r="AU235" s="548">
        <f ca="1">IF($C235=0,0,IF('Clinic Model'!$P$16="Annuity",-IFERROR(IPMT(D2_I/12,$C235,D2_T,OFFSET(AT$131,,-$C235+1),0),),-IFERROR(ISPMT(D2_I/12,$C235-1,D2_T,OFFSET(AT$131,,-$C235+1)),)))</f>
        <v>0</v>
      </c>
      <c r="AV235" s="548">
        <f ca="1">IF($C235=0,0,IF('Clinic Model'!$P$16="Annuity",-IFERROR(IPMT(D2_I/12,$C235,D2_T,OFFSET(AU$131,,-$C235+1),0),),-IFERROR(ISPMT(D2_I/12,$C235-1,D2_T,OFFSET(AU$131,,-$C235+1)),)))</f>
        <v>0</v>
      </c>
      <c r="AW235" s="548">
        <f ca="1">IF($C235=0,0,IF('Clinic Model'!$P$16="Annuity",-IFERROR(IPMT(D2_I/12,$C235,D2_T,OFFSET(AV$131,,-$C235+1),0),),-IFERROR(ISPMT(D2_I/12,$C235-1,D2_T,OFFSET(AV$131,,-$C235+1)),)))</f>
        <v>0</v>
      </c>
      <c r="AX235" s="548">
        <f ca="1">IF($C235=0,0,IF('Clinic Model'!$P$16="Annuity",-IFERROR(IPMT(D2_I/12,$C235,D2_T,OFFSET(AW$131,,-$C235+1),0),),-IFERROR(ISPMT(D2_I/12,$C235-1,D2_T,OFFSET(AW$131,,-$C235+1)),)))</f>
        <v>0</v>
      </c>
      <c r="AY235" s="548">
        <f ca="1">IF($C235=0,0,IF('Clinic Model'!$P$16="Annuity",-IFERROR(IPMT(D2_I/12,$C235,D2_T,OFFSET(AX$131,,-$C235+1),0),),-IFERROR(ISPMT(D2_I/12,$C235-1,D2_T,OFFSET(AX$131,,-$C235+1)),)))</f>
        <v>0</v>
      </c>
      <c r="AZ235" s="548">
        <f ca="1">IF($C235=0,0,IF('Clinic Model'!$P$16="Annuity",-IFERROR(IPMT(D2_I/12,$C235,D2_T,OFFSET(AY$131,,-$C235+1),0),),-IFERROR(ISPMT(D2_I/12,$C235-1,D2_T,OFFSET(AY$131,,-$C235+1)),)))</f>
        <v>0</v>
      </c>
      <c r="BA235" s="548">
        <f ca="1">IF($C235=0,0,IF('Clinic Model'!$P$16="Annuity",-IFERROR(IPMT(D2_I/12,$C235,D2_T,OFFSET(AZ$131,,-$C235+1),0),),-IFERROR(ISPMT(D2_I/12,$C235-1,D2_T,OFFSET(AZ$131,,-$C235+1)),)))</f>
        <v>0</v>
      </c>
      <c r="BB235" s="548">
        <f ca="1">IF($C235=0,0,IF('Clinic Model'!$P$16="Annuity",-IFERROR(IPMT(D2_I/12,$C235,D2_T,OFFSET(BA$131,,-$C235+1),0),),-IFERROR(ISPMT(D2_I/12,$C235-1,D2_T,OFFSET(BA$131,,-$C235+1)),)))</f>
        <v>0</v>
      </c>
      <c r="BC235" s="548">
        <f ca="1">IF($C235=0,0,IF('Clinic Model'!$P$16="Annuity",-IFERROR(IPMT(D2_I/12,$C235,D2_T,OFFSET(BB$131,,-$C235+1),0),),-IFERROR(ISPMT(D2_I/12,$C235-1,D2_T,OFFSET(BB$131,,-$C235+1)),)))</f>
        <v>0</v>
      </c>
      <c r="BD235" s="548">
        <f ca="1">IF($C235=0,0,IF('Clinic Model'!$P$16="Annuity",-IFERROR(IPMT(D2_I/12,$C235,D2_T,OFFSET(BC$131,,-$C235+1),0),),-IFERROR(ISPMT(D2_I/12,$C235-1,D2_T,OFFSET(BC$131,,-$C235+1)),)))</f>
        <v>0</v>
      </c>
      <c r="BE235" s="548">
        <f ca="1">IF($C235=0,0,IF('Clinic Model'!$P$16="Annuity",-IFERROR(IPMT(D2_I/12,$C235,D2_T,OFFSET(BD$131,,-$C235+1),0),),-IFERROR(ISPMT(D2_I/12,$C235-1,D2_T,OFFSET(BD$131,,-$C235+1)),)))</f>
        <v>0</v>
      </c>
      <c r="BF235" s="548">
        <f ca="1">IF($C235=0,0,IF('Clinic Model'!$P$16="Annuity",-IFERROR(IPMT(D2_I/12,$C235,D2_T,OFFSET(BE$131,,-$C235+1),0),),-IFERROR(ISPMT(D2_I/12,$C235-1,D2_T,OFFSET(BE$131,,-$C235+1)),)))</f>
        <v>0</v>
      </c>
      <c r="BG235" s="548">
        <f ca="1">IF($C235=0,0,IF('Clinic Model'!$P$16="Annuity",-IFERROR(IPMT(D2_I/12,$C235,D2_T,OFFSET(BF$131,,-$C235+1),0),),-IFERROR(ISPMT(D2_I/12,$C235-1,D2_T,OFFSET(BF$131,,-$C235+1)),)))</f>
        <v>0</v>
      </c>
      <c r="BH235" s="548">
        <f ca="1">IF($C235=0,0,IF('Clinic Model'!$P$16="Annuity",-IFERROR(IPMT(D2_I/12,$C235,D2_T,OFFSET(BG$131,,-$C235+1),0),),-IFERROR(ISPMT(D2_I/12,$C235-1,D2_T,OFFSET(BG$131,,-$C235+1)),)))</f>
        <v>0</v>
      </c>
      <c r="BI235" s="548">
        <f ca="1">IF($C235=0,0,IF('Clinic Model'!$P$16="Annuity",-IFERROR(IPMT(D2_I/12,$C235,D2_T,OFFSET(BH$131,,-$C235+1),0),),-IFERROR(ISPMT(D2_I/12,$C235-1,D2_T,OFFSET(BH$131,,-$C235+1)),)))</f>
        <v>0</v>
      </c>
      <c r="BJ235" s="548">
        <f ca="1">IF($C235=0,0,IF('Clinic Model'!$P$16="Annuity",-IFERROR(IPMT(D2_I/12,$C235,D2_T,OFFSET(BI$131,,-$C235+1),0),),-IFERROR(ISPMT(D2_I/12,$C235-1,D2_T,OFFSET(BI$131,,-$C235+1)),)))</f>
        <v>0</v>
      </c>
      <c r="BK235" s="548">
        <f ca="1">IF($C235=0,0,IF('Clinic Model'!$P$16="Annuity",-IFERROR(IPMT(D2_I/12,$C235,D2_T,OFFSET(BJ$131,,-$C235+1),0),),-IFERROR(ISPMT(D2_I/12,$C235-1,D2_T,OFFSET(BJ$131,,-$C235+1)),)))</f>
        <v>0</v>
      </c>
      <c r="BL235" s="548">
        <f ca="1">IF($C235=0,0,IF('Clinic Model'!$P$16="Annuity",-IFERROR(IPMT(D2_I/12,$C235,D2_T,OFFSET(BK$131,,-$C235+1),0),),-IFERROR(ISPMT(D2_I/12,$C235-1,D2_T,OFFSET(BK$131,,-$C235+1)),)))</f>
        <v>0</v>
      </c>
    </row>
    <row r="236" spans="1:64" ht="10.5" hidden="1" customHeight="1" outlineLevel="1" x14ac:dyDescent="0.3">
      <c r="A236" s="105"/>
      <c r="B236" s="504"/>
      <c r="C236" s="105">
        <f t="shared" si="17"/>
        <v>0</v>
      </c>
      <c r="E236" s="548">
        <f ca="1">IF($C236=0,0,IF('Clinic Model'!$P$16="Annuity",-IFERROR(IPMT(D2_I/12,$C236,D2_T,OFFSET(D$131,,-$C236+1),0),),-IFERROR(ISPMT(D2_I/12,$C236-1,D2_T,OFFSET(D$131,,-$C236+1)),)))</f>
        <v>0</v>
      </c>
      <c r="F236" s="548">
        <f ca="1">IF($C236=0,0,IF('Clinic Model'!$P$16="Annuity",-IFERROR(IPMT(D2_I/12,$C236,D2_T,OFFSET(E$131,,-$C236+1),0),),-IFERROR(ISPMT(D2_I/12,$C236-1,D2_T,OFFSET(E$131,,-$C236+1)),)))</f>
        <v>0</v>
      </c>
      <c r="G236" s="548">
        <f ca="1">IF($C236=0,0,IF('Clinic Model'!$P$16="Annuity",-IFERROR(IPMT(D2_I/12,$C236,D2_T,OFFSET(F$131,,-$C236+1),0),),-IFERROR(ISPMT(D2_I/12,$C236-1,D2_T,OFFSET(F$131,,-$C236+1)),)))</f>
        <v>0</v>
      </c>
      <c r="H236" s="548">
        <f ca="1">IF($C236=0,0,IF('Clinic Model'!$P$16="Annuity",-IFERROR(IPMT(D2_I/12,$C236,D2_T,OFFSET(G$131,,-$C236+1),0),),-IFERROR(ISPMT(D2_I/12,$C236-1,D2_T,OFFSET(G$131,,-$C236+1)),)))</f>
        <v>0</v>
      </c>
      <c r="I236" s="548">
        <f ca="1">IF($C236=0,0,IF('Clinic Model'!$P$16="Annuity",-IFERROR(IPMT(D2_I/12,$C236,D2_T,OFFSET(H$131,,-$C236+1),0),),-IFERROR(ISPMT(D2_I/12,$C236-1,D2_T,OFFSET(H$131,,-$C236+1)),)))</f>
        <v>0</v>
      </c>
      <c r="J236" s="548">
        <f ca="1">IF($C236=0,0,IF('Clinic Model'!$P$16="Annuity",-IFERROR(IPMT(D2_I/12,$C236,D2_T,OFFSET(I$131,,-$C236+1),0),),-IFERROR(ISPMT(D2_I/12,$C236-1,D2_T,OFFSET(I$131,,-$C236+1)),)))</f>
        <v>0</v>
      </c>
      <c r="K236" s="548">
        <f ca="1">IF($C236=0,0,IF('Clinic Model'!$P$16="Annuity",-IFERROR(IPMT(D2_I/12,$C236,D2_T,OFFSET(J$131,,-$C236+1),0),),-IFERROR(ISPMT(D2_I/12,$C236-1,D2_T,OFFSET(J$131,,-$C236+1)),)))</f>
        <v>0</v>
      </c>
      <c r="L236" s="548">
        <f ca="1">IF($C236=0,0,IF('Clinic Model'!$P$16="Annuity",-IFERROR(IPMT(D2_I/12,$C236,D2_T,OFFSET(K$131,,-$C236+1),0),),-IFERROR(ISPMT(D2_I/12,$C236-1,D2_T,OFFSET(K$131,,-$C236+1)),)))</f>
        <v>0</v>
      </c>
      <c r="M236" s="548">
        <f ca="1">IF($C236=0,0,IF('Clinic Model'!$P$16="Annuity",-IFERROR(IPMT(D2_I/12,$C236,D2_T,OFFSET(L$131,,-$C236+1),0),),-IFERROR(ISPMT(D2_I/12,$C236-1,D2_T,OFFSET(L$131,,-$C236+1)),)))</f>
        <v>0</v>
      </c>
      <c r="N236" s="548">
        <f ca="1">IF($C236=0,0,IF('Clinic Model'!$P$16="Annuity",-IFERROR(IPMT(D2_I/12,$C236,D2_T,OFFSET(M$131,,-$C236+1),0),),-IFERROR(ISPMT(D2_I/12,$C236-1,D2_T,OFFSET(M$131,,-$C236+1)),)))</f>
        <v>0</v>
      </c>
      <c r="O236" s="548">
        <f ca="1">IF($C236=0,0,IF('Clinic Model'!$P$16="Annuity",-IFERROR(IPMT(D2_I/12,$C236,D2_T,OFFSET(N$131,,-$C236+1),0),),-IFERROR(ISPMT(D2_I/12,$C236-1,D2_T,OFFSET(N$131,,-$C236+1)),)))</f>
        <v>0</v>
      </c>
      <c r="P236" s="548">
        <f ca="1">IF($C236=0,0,IF('Clinic Model'!$P$16="Annuity",-IFERROR(IPMT(D2_I/12,$C236,D2_T,OFFSET(O$131,,-$C236+1),0),),-IFERROR(ISPMT(D2_I/12,$C236-1,D2_T,OFFSET(O$131,,-$C236+1)),)))</f>
        <v>0</v>
      </c>
      <c r="Q236" s="548">
        <f ca="1">IF($C236=0,0,IF('Clinic Model'!$P$16="Annuity",-IFERROR(IPMT(D2_I/12,$C236,D2_T,OFFSET(P$131,,-$C236+1),0),),-IFERROR(ISPMT(D2_I/12,$C236-1,D2_T,OFFSET(P$131,,-$C236+1)),)))</f>
        <v>0</v>
      </c>
      <c r="R236" s="548">
        <f ca="1">IF($C236=0,0,IF('Clinic Model'!$P$16="Annuity",-IFERROR(IPMT(D2_I/12,$C236,D2_T,OFFSET(Q$131,,-$C236+1),0),),-IFERROR(ISPMT(D2_I/12,$C236-1,D2_T,OFFSET(Q$131,,-$C236+1)),)))</f>
        <v>0</v>
      </c>
      <c r="S236" s="548">
        <f ca="1">IF($C236=0,0,IF('Clinic Model'!$P$16="Annuity",-IFERROR(IPMT(D2_I/12,$C236,D2_T,OFFSET(R$131,,-$C236+1),0),),-IFERROR(ISPMT(D2_I/12,$C236-1,D2_T,OFFSET(R$131,,-$C236+1)),)))</f>
        <v>0</v>
      </c>
      <c r="T236" s="548">
        <f ca="1">IF($C236=0,0,IF('Clinic Model'!$P$16="Annuity",-IFERROR(IPMT(D2_I/12,$C236,D2_T,OFFSET(S$131,,-$C236+1),0),),-IFERROR(ISPMT(D2_I/12,$C236-1,D2_T,OFFSET(S$131,,-$C236+1)),)))</f>
        <v>0</v>
      </c>
      <c r="U236" s="548">
        <f ca="1">IF($C236=0,0,IF('Clinic Model'!$P$16="Annuity",-IFERROR(IPMT(D2_I/12,$C236,D2_T,OFFSET(T$131,,-$C236+1),0),),-IFERROR(ISPMT(D2_I/12,$C236-1,D2_T,OFFSET(T$131,,-$C236+1)),)))</f>
        <v>0</v>
      </c>
      <c r="V236" s="548">
        <f ca="1">IF($C236=0,0,IF('Clinic Model'!$P$16="Annuity",-IFERROR(IPMT(D2_I/12,$C236,D2_T,OFFSET(U$131,,-$C236+1),0),),-IFERROR(ISPMT(D2_I/12,$C236-1,D2_T,OFFSET(U$131,,-$C236+1)),)))</f>
        <v>0</v>
      </c>
      <c r="W236" s="548">
        <f ca="1">IF($C236=0,0,IF('Clinic Model'!$P$16="Annuity",-IFERROR(IPMT(D2_I/12,$C236,D2_T,OFFSET(V$131,,-$C236+1),0),),-IFERROR(ISPMT(D2_I/12,$C236-1,D2_T,OFFSET(V$131,,-$C236+1)),)))</f>
        <v>0</v>
      </c>
      <c r="X236" s="548">
        <f ca="1">IF($C236=0,0,IF('Clinic Model'!$P$16="Annuity",-IFERROR(IPMT(D2_I/12,$C236,D2_T,OFFSET(W$131,,-$C236+1),0),),-IFERROR(ISPMT(D2_I/12,$C236-1,D2_T,OFFSET(W$131,,-$C236+1)),)))</f>
        <v>0</v>
      </c>
      <c r="Y236" s="548">
        <f ca="1">IF($C236=0,0,IF('Clinic Model'!$P$16="Annuity",-IFERROR(IPMT(D2_I/12,$C236,D2_T,OFFSET(X$131,,-$C236+1),0),),-IFERROR(ISPMT(D2_I/12,$C236-1,D2_T,OFFSET(X$131,,-$C236+1)),)))</f>
        <v>0</v>
      </c>
      <c r="Z236" s="548">
        <f ca="1">IF($C236=0,0,IF('Clinic Model'!$P$16="Annuity",-IFERROR(IPMT(D2_I/12,$C236,D2_T,OFFSET(Y$131,,-$C236+1),0),),-IFERROR(ISPMT(D2_I/12,$C236-1,D2_T,OFFSET(Y$131,,-$C236+1)),)))</f>
        <v>0</v>
      </c>
      <c r="AA236" s="548">
        <f ca="1">IF($C236=0,0,IF('Clinic Model'!$P$16="Annuity",-IFERROR(IPMT(D2_I/12,$C236,D2_T,OFFSET(Z$131,,-$C236+1),0),),-IFERROR(ISPMT(D2_I/12,$C236-1,D2_T,OFFSET(Z$131,,-$C236+1)),)))</f>
        <v>0</v>
      </c>
      <c r="AB236" s="548">
        <f ca="1">IF($C236=0,0,IF('Clinic Model'!$P$16="Annuity",-IFERROR(IPMT(D2_I/12,$C236,D2_T,OFFSET(AA$131,,-$C236+1),0),),-IFERROR(ISPMT(D2_I/12,$C236-1,D2_T,OFFSET(AA$131,,-$C236+1)),)))</f>
        <v>0</v>
      </c>
      <c r="AC236" s="548">
        <f ca="1">IF($C236=0,0,IF('Clinic Model'!$P$16="Annuity",-IFERROR(IPMT(D2_I/12,$C236,D2_T,OFFSET(AB$131,,-$C236+1),0),),-IFERROR(ISPMT(D2_I/12,$C236-1,D2_T,OFFSET(AB$131,,-$C236+1)),)))</f>
        <v>0</v>
      </c>
      <c r="AD236" s="548">
        <f ca="1">IF($C236=0,0,IF('Clinic Model'!$P$16="Annuity",-IFERROR(IPMT(D2_I/12,$C236,D2_T,OFFSET(AC$131,,-$C236+1),0),),-IFERROR(ISPMT(D2_I/12,$C236-1,D2_T,OFFSET(AC$131,,-$C236+1)),)))</f>
        <v>0</v>
      </c>
      <c r="AE236" s="548">
        <f ca="1">IF($C236=0,0,IF('Clinic Model'!$P$16="Annuity",-IFERROR(IPMT(D2_I/12,$C236,D2_T,OFFSET(AD$131,,-$C236+1),0),),-IFERROR(ISPMT(D2_I/12,$C236-1,D2_T,OFFSET(AD$131,,-$C236+1)),)))</f>
        <v>0</v>
      </c>
      <c r="AF236" s="548">
        <f ca="1">IF($C236=0,0,IF('Clinic Model'!$P$16="Annuity",-IFERROR(IPMT(D2_I/12,$C236,D2_T,OFFSET(AE$131,,-$C236+1),0),),-IFERROR(ISPMT(D2_I/12,$C236-1,D2_T,OFFSET(AE$131,,-$C236+1)),)))</f>
        <v>0</v>
      </c>
      <c r="AG236" s="548">
        <f ca="1">IF($C236=0,0,IF('Clinic Model'!$P$16="Annuity",-IFERROR(IPMT(D2_I/12,$C236,D2_T,OFFSET(AF$131,,-$C236+1),0),),-IFERROR(ISPMT(D2_I/12,$C236-1,D2_T,OFFSET(AF$131,,-$C236+1)),)))</f>
        <v>0</v>
      </c>
      <c r="AH236" s="548">
        <f ca="1">IF($C236=0,0,IF('Clinic Model'!$P$16="Annuity",-IFERROR(IPMT(D2_I/12,$C236,D2_T,OFFSET(AG$131,,-$C236+1),0),),-IFERROR(ISPMT(D2_I/12,$C236-1,D2_T,OFFSET(AG$131,,-$C236+1)),)))</f>
        <v>0</v>
      </c>
      <c r="AI236" s="548">
        <f ca="1">IF($C236=0,0,IF('Clinic Model'!$P$16="Annuity",-IFERROR(IPMT(D2_I/12,$C236,D2_T,OFFSET(AH$131,,-$C236+1),0),),-IFERROR(ISPMT(D2_I/12,$C236-1,D2_T,OFFSET(AH$131,,-$C236+1)),)))</f>
        <v>0</v>
      </c>
      <c r="AJ236" s="548">
        <f ca="1">IF($C236=0,0,IF('Clinic Model'!$P$16="Annuity",-IFERROR(IPMT(D2_I/12,$C236,D2_T,OFFSET(AI$131,,-$C236+1),0),),-IFERROR(ISPMT(D2_I/12,$C236-1,D2_T,OFFSET(AI$131,,-$C236+1)),)))</f>
        <v>0</v>
      </c>
      <c r="AK236" s="548">
        <f ca="1">IF($C236=0,0,IF('Clinic Model'!$P$16="Annuity",-IFERROR(IPMT(D2_I/12,$C236,D2_T,OFFSET(AJ$131,,-$C236+1),0),),-IFERROR(ISPMT(D2_I/12,$C236-1,D2_T,OFFSET(AJ$131,,-$C236+1)),)))</f>
        <v>0</v>
      </c>
      <c r="AL236" s="548">
        <f ca="1">IF($C236=0,0,IF('Clinic Model'!$P$16="Annuity",-IFERROR(IPMT(D2_I/12,$C236,D2_T,OFFSET(AK$131,,-$C236+1),0),),-IFERROR(ISPMT(D2_I/12,$C236-1,D2_T,OFFSET(AK$131,,-$C236+1)),)))</f>
        <v>0</v>
      </c>
      <c r="AM236" s="548">
        <f ca="1">IF($C236=0,0,IF('Clinic Model'!$P$16="Annuity",-IFERROR(IPMT(D2_I/12,$C236,D2_T,OFFSET(AL$131,,-$C236+1),0),),-IFERROR(ISPMT(D2_I/12,$C236-1,D2_T,OFFSET(AL$131,,-$C236+1)),)))</f>
        <v>0</v>
      </c>
      <c r="AN236" s="548">
        <f ca="1">IF($C236=0,0,IF('Clinic Model'!$P$16="Annuity",-IFERROR(IPMT(D2_I/12,$C236,D2_T,OFFSET(AM$131,,-$C236+1),0),),-IFERROR(ISPMT(D2_I/12,$C236-1,D2_T,OFFSET(AM$131,,-$C236+1)),)))</f>
        <v>0</v>
      </c>
      <c r="AO236" s="548">
        <f ca="1">IF($C236=0,0,IF('Clinic Model'!$P$16="Annuity",-IFERROR(IPMT(D2_I/12,$C236,D2_T,OFFSET(AN$131,,-$C236+1),0),),-IFERROR(ISPMT(D2_I/12,$C236-1,D2_T,OFFSET(AN$131,,-$C236+1)),)))</f>
        <v>0</v>
      </c>
      <c r="AP236" s="548">
        <f ca="1">IF($C236=0,0,IF('Clinic Model'!$P$16="Annuity",-IFERROR(IPMT(D2_I/12,$C236,D2_T,OFFSET(AO$131,,-$C236+1),0),),-IFERROR(ISPMT(D2_I/12,$C236-1,D2_T,OFFSET(AO$131,,-$C236+1)),)))</f>
        <v>0</v>
      </c>
      <c r="AQ236" s="548">
        <f ca="1">IF($C236=0,0,IF('Clinic Model'!$P$16="Annuity",-IFERROR(IPMT(D2_I/12,$C236,D2_T,OFFSET(AP$131,,-$C236+1),0),),-IFERROR(ISPMT(D2_I/12,$C236-1,D2_T,OFFSET(AP$131,,-$C236+1)),)))</f>
        <v>0</v>
      </c>
      <c r="AR236" s="548">
        <f ca="1">IF($C236=0,0,IF('Clinic Model'!$P$16="Annuity",-IFERROR(IPMT(D2_I/12,$C236,D2_T,OFFSET(AQ$131,,-$C236+1),0),),-IFERROR(ISPMT(D2_I/12,$C236-1,D2_T,OFFSET(AQ$131,,-$C236+1)),)))</f>
        <v>0</v>
      </c>
      <c r="AS236" s="548">
        <f ca="1">IF($C236=0,0,IF('Clinic Model'!$P$16="Annuity",-IFERROR(IPMT(D2_I/12,$C236,D2_T,OFFSET(AR$131,,-$C236+1),0),),-IFERROR(ISPMT(D2_I/12,$C236-1,D2_T,OFFSET(AR$131,,-$C236+1)),)))</f>
        <v>0</v>
      </c>
      <c r="AT236" s="548">
        <f ca="1">IF($C236=0,0,IF('Clinic Model'!$P$16="Annuity",-IFERROR(IPMT(D2_I/12,$C236,D2_T,OFFSET(AS$131,,-$C236+1),0),),-IFERROR(ISPMT(D2_I/12,$C236-1,D2_T,OFFSET(AS$131,,-$C236+1)),)))</f>
        <v>0</v>
      </c>
      <c r="AU236" s="548">
        <f ca="1">IF($C236=0,0,IF('Clinic Model'!$P$16="Annuity",-IFERROR(IPMT(D2_I/12,$C236,D2_T,OFFSET(AT$131,,-$C236+1),0),),-IFERROR(ISPMT(D2_I/12,$C236-1,D2_T,OFFSET(AT$131,,-$C236+1)),)))</f>
        <v>0</v>
      </c>
      <c r="AV236" s="548">
        <f ca="1">IF($C236=0,0,IF('Clinic Model'!$P$16="Annuity",-IFERROR(IPMT(D2_I/12,$C236,D2_T,OFFSET(AU$131,,-$C236+1),0),),-IFERROR(ISPMT(D2_I/12,$C236-1,D2_T,OFFSET(AU$131,,-$C236+1)),)))</f>
        <v>0</v>
      </c>
      <c r="AW236" s="548">
        <f ca="1">IF($C236=0,0,IF('Clinic Model'!$P$16="Annuity",-IFERROR(IPMT(D2_I/12,$C236,D2_T,OFFSET(AV$131,,-$C236+1),0),),-IFERROR(ISPMT(D2_I/12,$C236-1,D2_T,OFFSET(AV$131,,-$C236+1)),)))</f>
        <v>0</v>
      </c>
      <c r="AX236" s="548">
        <f ca="1">IF($C236=0,0,IF('Clinic Model'!$P$16="Annuity",-IFERROR(IPMT(D2_I/12,$C236,D2_T,OFFSET(AW$131,,-$C236+1),0),),-IFERROR(ISPMT(D2_I/12,$C236-1,D2_T,OFFSET(AW$131,,-$C236+1)),)))</f>
        <v>0</v>
      </c>
      <c r="AY236" s="548">
        <f ca="1">IF($C236=0,0,IF('Clinic Model'!$P$16="Annuity",-IFERROR(IPMT(D2_I/12,$C236,D2_T,OFFSET(AX$131,,-$C236+1),0),),-IFERROR(ISPMT(D2_I/12,$C236-1,D2_T,OFFSET(AX$131,,-$C236+1)),)))</f>
        <v>0</v>
      </c>
      <c r="AZ236" s="548">
        <f ca="1">IF($C236=0,0,IF('Clinic Model'!$P$16="Annuity",-IFERROR(IPMT(D2_I/12,$C236,D2_T,OFFSET(AY$131,,-$C236+1),0),),-IFERROR(ISPMT(D2_I/12,$C236-1,D2_T,OFFSET(AY$131,,-$C236+1)),)))</f>
        <v>0</v>
      </c>
      <c r="BA236" s="548">
        <f ca="1">IF($C236=0,0,IF('Clinic Model'!$P$16="Annuity",-IFERROR(IPMT(D2_I/12,$C236,D2_T,OFFSET(AZ$131,,-$C236+1),0),),-IFERROR(ISPMT(D2_I/12,$C236-1,D2_T,OFFSET(AZ$131,,-$C236+1)),)))</f>
        <v>0</v>
      </c>
      <c r="BB236" s="548">
        <f ca="1">IF($C236=0,0,IF('Clinic Model'!$P$16="Annuity",-IFERROR(IPMT(D2_I/12,$C236,D2_T,OFFSET(BA$131,,-$C236+1),0),),-IFERROR(ISPMT(D2_I/12,$C236-1,D2_T,OFFSET(BA$131,,-$C236+1)),)))</f>
        <v>0</v>
      </c>
      <c r="BC236" s="548">
        <f ca="1">IF($C236=0,0,IF('Clinic Model'!$P$16="Annuity",-IFERROR(IPMT(D2_I/12,$C236,D2_T,OFFSET(BB$131,,-$C236+1),0),),-IFERROR(ISPMT(D2_I/12,$C236-1,D2_T,OFFSET(BB$131,,-$C236+1)),)))</f>
        <v>0</v>
      </c>
      <c r="BD236" s="548">
        <f ca="1">IF($C236=0,0,IF('Clinic Model'!$P$16="Annuity",-IFERROR(IPMT(D2_I/12,$C236,D2_T,OFFSET(BC$131,,-$C236+1),0),),-IFERROR(ISPMT(D2_I/12,$C236-1,D2_T,OFFSET(BC$131,,-$C236+1)),)))</f>
        <v>0</v>
      </c>
      <c r="BE236" s="548">
        <f ca="1">IF($C236=0,0,IF('Clinic Model'!$P$16="Annuity",-IFERROR(IPMT(D2_I/12,$C236,D2_T,OFFSET(BD$131,,-$C236+1),0),),-IFERROR(ISPMT(D2_I/12,$C236-1,D2_T,OFFSET(BD$131,,-$C236+1)),)))</f>
        <v>0</v>
      </c>
      <c r="BF236" s="548">
        <f ca="1">IF($C236=0,0,IF('Clinic Model'!$P$16="Annuity",-IFERROR(IPMT(D2_I/12,$C236,D2_T,OFFSET(BE$131,,-$C236+1),0),),-IFERROR(ISPMT(D2_I/12,$C236-1,D2_T,OFFSET(BE$131,,-$C236+1)),)))</f>
        <v>0</v>
      </c>
      <c r="BG236" s="548">
        <f ca="1">IF($C236=0,0,IF('Clinic Model'!$P$16="Annuity",-IFERROR(IPMT(D2_I/12,$C236,D2_T,OFFSET(BF$131,,-$C236+1),0),),-IFERROR(ISPMT(D2_I/12,$C236-1,D2_T,OFFSET(BF$131,,-$C236+1)),)))</f>
        <v>0</v>
      </c>
      <c r="BH236" s="548">
        <f ca="1">IF($C236=0,0,IF('Clinic Model'!$P$16="Annuity",-IFERROR(IPMT(D2_I/12,$C236,D2_T,OFFSET(BG$131,,-$C236+1),0),),-IFERROR(ISPMT(D2_I/12,$C236-1,D2_T,OFFSET(BG$131,,-$C236+1)),)))</f>
        <v>0</v>
      </c>
      <c r="BI236" s="548">
        <f ca="1">IF($C236=0,0,IF('Clinic Model'!$P$16="Annuity",-IFERROR(IPMT(D2_I/12,$C236,D2_T,OFFSET(BH$131,,-$C236+1),0),),-IFERROR(ISPMT(D2_I/12,$C236-1,D2_T,OFFSET(BH$131,,-$C236+1)),)))</f>
        <v>0</v>
      </c>
      <c r="BJ236" s="548">
        <f ca="1">IF($C236=0,0,IF('Clinic Model'!$P$16="Annuity",-IFERROR(IPMT(D2_I/12,$C236,D2_T,OFFSET(BI$131,,-$C236+1),0),),-IFERROR(ISPMT(D2_I/12,$C236-1,D2_T,OFFSET(BI$131,,-$C236+1)),)))</f>
        <v>0</v>
      </c>
      <c r="BK236" s="548">
        <f ca="1">IF($C236=0,0,IF('Clinic Model'!$P$16="Annuity",-IFERROR(IPMT(D2_I/12,$C236,D2_T,OFFSET(BJ$131,,-$C236+1),0),),-IFERROR(ISPMT(D2_I/12,$C236-1,D2_T,OFFSET(BJ$131,,-$C236+1)),)))</f>
        <v>0</v>
      </c>
      <c r="BL236" s="548">
        <f ca="1">IF($C236=0,0,IF('Clinic Model'!$P$16="Annuity",-IFERROR(IPMT(D2_I/12,$C236,D2_T,OFFSET(BK$131,,-$C236+1),0),),-IFERROR(ISPMT(D2_I/12,$C236-1,D2_T,OFFSET(BK$131,,-$C236+1)),)))</f>
        <v>0</v>
      </c>
    </row>
    <row r="237" spans="1:64" ht="10.5" hidden="1" customHeight="1" outlineLevel="1" x14ac:dyDescent="0.3">
      <c r="A237" s="105"/>
      <c r="B237" s="504"/>
      <c r="C237" s="105">
        <f t="shared" si="17"/>
        <v>0</v>
      </c>
      <c r="E237" s="548">
        <f ca="1">IF($C237=0,0,IF('Clinic Model'!$P$16="Annuity",-IFERROR(IPMT(D2_I/12,$C237,D2_T,OFFSET(D$131,,-$C237+1),0),),-IFERROR(ISPMT(D2_I/12,$C237-1,D2_T,OFFSET(D$131,,-$C237+1)),)))</f>
        <v>0</v>
      </c>
      <c r="F237" s="548">
        <f ca="1">IF($C237=0,0,IF('Clinic Model'!$P$16="Annuity",-IFERROR(IPMT(D2_I/12,$C237,D2_T,OFFSET(E$131,,-$C237+1),0),),-IFERROR(ISPMT(D2_I/12,$C237-1,D2_T,OFFSET(E$131,,-$C237+1)),)))</f>
        <v>0</v>
      </c>
      <c r="G237" s="548">
        <f ca="1">IF($C237=0,0,IF('Clinic Model'!$P$16="Annuity",-IFERROR(IPMT(D2_I/12,$C237,D2_T,OFFSET(F$131,,-$C237+1),0),),-IFERROR(ISPMT(D2_I/12,$C237-1,D2_T,OFFSET(F$131,,-$C237+1)),)))</f>
        <v>0</v>
      </c>
      <c r="H237" s="548">
        <f ca="1">IF($C237=0,0,IF('Clinic Model'!$P$16="Annuity",-IFERROR(IPMT(D2_I/12,$C237,D2_T,OFFSET(G$131,,-$C237+1),0),),-IFERROR(ISPMT(D2_I/12,$C237-1,D2_T,OFFSET(G$131,,-$C237+1)),)))</f>
        <v>0</v>
      </c>
      <c r="I237" s="548">
        <f ca="1">IF($C237=0,0,IF('Clinic Model'!$P$16="Annuity",-IFERROR(IPMT(D2_I/12,$C237,D2_T,OFFSET(H$131,,-$C237+1),0),),-IFERROR(ISPMT(D2_I/12,$C237-1,D2_T,OFFSET(H$131,,-$C237+1)),)))</f>
        <v>0</v>
      </c>
      <c r="J237" s="548">
        <f ca="1">IF($C237=0,0,IF('Clinic Model'!$P$16="Annuity",-IFERROR(IPMT(D2_I/12,$C237,D2_T,OFFSET(I$131,,-$C237+1),0),),-IFERROR(ISPMT(D2_I/12,$C237-1,D2_T,OFFSET(I$131,,-$C237+1)),)))</f>
        <v>0</v>
      </c>
      <c r="K237" s="548">
        <f ca="1">IF($C237=0,0,IF('Clinic Model'!$P$16="Annuity",-IFERROR(IPMT(D2_I/12,$C237,D2_T,OFFSET(J$131,,-$C237+1),0),),-IFERROR(ISPMT(D2_I/12,$C237-1,D2_T,OFFSET(J$131,,-$C237+1)),)))</f>
        <v>0</v>
      </c>
      <c r="L237" s="548">
        <f ca="1">IF($C237=0,0,IF('Clinic Model'!$P$16="Annuity",-IFERROR(IPMT(D2_I/12,$C237,D2_T,OFFSET(K$131,,-$C237+1),0),),-IFERROR(ISPMT(D2_I/12,$C237-1,D2_T,OFFSET(K$131,,-$C237+1)),)))</f>
        <v>0</v>
      </c>
      <c r="M237" s="548">
        <f ca="1">IF($C237=0,0,IF('Clinic Model'!$P$16="Annuity",-IFERROR(IPMT(D2_I/12,$C237,D2_T,OFFSET(L$131,,-$C237+1),0),),-IFERROR(ISPMT(D2_I/12,$C237-1,D2_T,OFFSET(L$131,,-$C237+1)),)))</f>
        <v>0</v>
      </c>
      <c r="N237" s="548">
        <f ca="1">IF($C237=0,0,IF('Clinic Model'!$P$16="Annuity",-IFERROR(IPMT(D2_I/12,$C237,D2_T,OFFSET(M$131,,-$C237+1),0),),-IFERROR(ISPMT(D2_I/12,$C237-1,D2_T,OFFSET(M$131,,-$C237+1)),)))</f>
        <v>0</v>
      </c>
      <c r="O237" s="548">
        <f ca="1">IF($C237=0,0,IF('Clinic Model'!$P$16="Annuity",-IFERROR(IPMT(D2_I/12,$C237,D2_T,OFFSET(N$131,,-$C237+1),0),),-IFERROR(ISPMT(D2_I/12,$C237-1,D2_T,OFFSET(N$131,,-$C237+1)),)))</f>
        <v>0</v>
      </c>
      <c r="P237" s="548">
        <f ca="1">IF($C237=0,0,IF('Clinic Model'!$P$16="Annuity",-IFERROR(IPMT(D2_I/12,$C237,D2_T,OFFSET(O$131,,-$C237+1),0),),-IFERROR(ISPMT(D2_I/12,$C237-1,D2_T,OFFSET(O$131,,-$C237+1)),)))</f>
        <v>0</v>
      </c>
      <c r="Q237" s="548">
        <f ca="1">IF($C237=0,0,IF('Clinic Model'!$P$16="Annuity",-IFERROR(IPMT(D2_I/12,$C237,D2_T,OFFSET(P$131,,-$C237+1),0),),-IFERROR(ISPMT(D2_I/12,$C237-1,D2_T,OFFSET(P$131,,-$C237+1)),)))</f>
        <v>0</v>
      </c>
      <c r="R237" s="548">
        <f ca="1">IF($C237=0,0,IF('Clinic Model'!$P$16="Annuity",-IFERROR(IPMT(D2_I/12,$C237,D2_T,OFFSET(Q$131,,-$C237+1),0),),-IFERROR(ISPMT(D2_I/12,$C237-1,D2_T,OFFSET(Q$131,,-$C237+1)),)))</f>
        <v>0</v>
      </c>
      <c r="S237" s="548">
        <f ca="1">IF($C237=0,0,IF('Clinic Model'!$P$16="Annuity",-IFERROR(IPMT(D2_I/12,$C237,D2_T,OFFSET(R$131,,-$C237+1),0),),-IFERROR(ISPMT(D2_I/12,$C237-1,D2_T,OFFSET(R$131,,-$C237+1)),)))</f>
        <v>0</v>
      </c>
      <c r="T237" s="548">
        <f ca="1">IF($C237=0,0,IF('Clinic Model'!$P$16="Annuity",-IFERROR(IPMT(D2_I/12,$C237,D2_T,OFFSET(S$131,,-$C237+1),0),),-IFERROR(ISPMT(D2_I/12,$C237-1,D2_T,OFFSET(S$131,,-$C237+1)),)))</f>
        <v>0</v>
      </c>
      <c r="U237" s="548">
        <f ca="1">IF($C237=0,0,IF('Clinic Model'!$P$16="Annuity",-IFERROR(IPMT(D2_I/12,$C237,D2_T,OFFSET(T$131,,-$C237+1),0),),-IFERROR(ISPMT(D2_I/12,$C237-1,D2_T,OFFSET(T$131,,-$C237+1)),)))</f>
        <v>0</v>
      </c>
      <c r="V237" s="548">
        <f ca="1">IF($C237=0,0,IF('Clinic Model'!$P$16="Annuity",-IFERROR(IPMT(D2_I/12,$C237,D2_T,OFFSET(U$131,,-$C237+1),0),),-IFERROR(ISPMT(D2_I/12,$C237-1,D2_T,OFFSET(U$131,,-$C237+1)),)))</f>
        <v>0</v>
      </c>
      <c r="W237" s="548">
        <f ca="1">IF($C237=0,0,IF('Clinic Model'!$P$16="Annuity",-IFERROR(IPMT(D2_I/12,$C237,D2_T,OFFSET(V$131,,-$C237+1),0),),-IFERROR(ISPMT(D2_I/12,$C237-1,D2_T,OFFSET(V$131,,-$C237+1)),)))</f>
        <v>0</v>
      </c>
      <c r="X237" s="548">
        <f ca="1">IF($C237=0,0,IF('Clinic Model'!$P$16="Annuity",-IFERROR(IPMT(D2_I/12,$C237,D2_T,OFFSET(W$131,,-$C237+1),0),),-IFERROR(ISPMT(D2_I/12,$C237-1,D2_T,OFFSET(W$131,,-$C237+1)),)))</f>
        <v>0</v>
      </c>
      <c r="Y237" s="548">
        <f ca="1">IF($C237=0,0,IF('Clinic Model'!$P$16="Annuity",-IFERROR(IPMT(D2_I/12,$C237,D2_T,OFFSET(X$131,,-$C237+1),0),),-IFERROR(ISPMT(D2_I/12,$C237-1,D2_T,OFFSET(X$131,,-$C237+1)),)))</f>
        <v>0</v>
      </c>
      <c r="Z237" s="548">
        <f ca="1">IF($C237=0,0,IF('Clinic Model'!$P$16="Annuity",-IFERROR(IPMT(D2_I/12,$C237,D2_T,OFFSET(Y$131,,-$C237+1),0),),-IFERROR(ISPMT(D2_I/12,$C237-1,D2_T,OFFSET(Y$131,,-$C237+1)),)))</f>
        <v>0</v>
      </c>
      <c r="AA237" s="548">
        <f ca="1">IF($C237=0,0,IF('Clinic Model'!$P$16="Annuity",-IFERROR(IPMT(D2_I/12,$C237,D2_T,OFFSET(Z$131,,-$C237+1),0),),-IFERROR(ISPMT(D2_I/12,$C237-1,D2_T,OFFSET(Z$131,,-$C237+1)),)))</f>
        <v>0</v>
      </c>
      <c r="AB237" s="548">
        <f ca="1">IF($C237=0,0,IF('Clinic Model'!$P$16="Annuity",-IFERROR(IPMT(D2_I/12,$C237,D2_T,OFFSET(AA$131,,-$C237+1),0),),-IFERROR(ISPMT(D2_I/12,$C237-1,D2_T,OFFSET(AA$131,,-$C237+1)),)))</f>
        <v>0</v>
      </c>
      <c r="AC237" s="548">
        <f ca="1">IF($C237=0,0,IF('Clinic Model'!$P$16="Annuity",-IFERROR(IPMT(D2_I/12,$C237,D2_T,OFFSET(AB$131,,-$C237+1),0),),-IFERROR(ISPMT(D2_I/12,$C237-1,D2_T,OFFSET(AB$131,,-$C237+1)),)))</f>
        <v>0</v>
      </c>
      <c r="AD237" s="548">
        <f ca="1">IF($C237=0,0,IF('Clinic Model'!$P$16="Annuity",-IFERROR(IPMT(D2_I/12,$C237,D2_T,OFFSET(AC$131,,-$C237+1),0),),-IFERROR(ISPMT(D2_I/12,$C237-1,D2_T,OFFSET(AC$131,,-$C237+1)),)))</f>
        <v>0</v>
      </c>
      <c r="AE237" s="548">
        <f ca="1">IF($C237=0,0,IF('Clinic Model'!$P$16="Annuity",-IFERROR(IPMT(D2_I/12,$C237,D2_T,OFFSET(AD$131,,-$C237+1),0),),-IFERROR(ISPMT(D2_I/12,$C237-1,D2_T,OFFSET(AD$131,,-$C237+1)),)))</f>
        <v>0</v>
      </c>
      <c r="AF237" s="548">
        <f ca="1">IF($C237=0,0,IF('Clinic Model'!$P$16="Annuity",-IFERROR(IPMT(D2_I/12,$C237,D2_T,OFFSET(AE$131,,-$C237+1),0),),-IFERROR(ISPMT(D2_I/12,$C237-1,D2_T,OFFSET(AE$131,,-$C237+1)),)))</f>
        <v>0</v>
      </c>
      <c r="AG237" s="548">
        <f ca="1">IF($C237=0,0,IF('Clinic Model'!$P$16="Annuity",-IFERROR(IPMT(D2_I/12,$C237,D2_T,OFFSET(AF$131,,-$C237+1),0),),-IFERROR(ISPMT(D2_I/12,$C237-1,D2_T,OFFSET(AF$131,,-$C237+1)),)))</f>
        <v>0</v>
      </c>
      <c r="AH237" s="548">
        <f ca="1">IF($C237=0,0,IF('Clinic Model'!$P$16="Annuity",-IFERROR(IPMT(D2_I/12,$C237,D2_T,OFFSET(AG$131,,-$C237+1),0),),-IFERROR(ISPMT(D2_I/12,$C237-1,D2_T,OFFSET(AG$131,,-$C237+1)),)))</f>
        <v>0</v>
      </c>
      <c r="AI237" s="548">
        <f ca="1">IF($C237=0,0,IF('Clinic Model'!$P$16="Annuity",-IFERROR(IPMT(D2_I/12,$C237,D2_T,OFFSET(AH$131,,-$C237+1),0),),-IFERROR(ISPMT(D2_I/12,$C237-1,D2_T,OFFSET(AH$131,,-$C237+1)),)))</f>
        <v>0</v>
      </c>
      <c r="AJ237" s="548">
        <f ca="1">IF($C237=0,0,IF('Clinic Model'!$P$16="Annuity",-IFERROR(IPMT(D2_I/12,$C237,D2_T,OFFSET(AI$131,,-$C237+1),0),),-IFERROR(ISPMT(D2_I/12,$C237-1,D2_T,OFFSET(AI$131,,-$C237+1)),)))</f>
        <v>0</v>
      </c>
      <c r="AK237" s="548">
        <f ca="1">IF($C237=0,0,IF('Clinic Model'!$P$16="Annuity",-IFERROR(IPMT(D2_I/12,$C237,D2_T,OFFSET(AJ$131,,-$C237+1),0),),-IFERROR(ISPMT(D2_I/12,$C237-1,D2_T,OFFSET(AJ$131,,-$C237+1)),)))</f>
        <v>0</v>
      </c>
      <c r="AL237" s="548">
        <f ca="1">IF($C237=0,0,IF('Clinic Model'!$P$16="Annuity",-IFERROR(IPMT(D2_I/12,$C237,D2_T,OFFSET(AK$131,,-$C237+1),0),),-IFERROR(ISPMT(D2_I/12,$C237-1,D2_T,OFFSET(AK$131,,-$C237+1)),)))</f>
        <v>0</v>
      </c>
      <c r="AM237" s="548">
        <f ca="1">IF($C237=0,0,IF('Clinic Model'!$P$16="Annuity",-IFERROR(IPMT(D2_I/12,$C237,D2_T,OFFSET(AL$131,,-$C237+1),0),),-IFERROR(ISPMT(D2_I/12,$C237-1,D2_T,OFFSET(AL$131,,-$C237+1)),)))</f>
        <v>0</v>
      </c>
      <c r="AN237" s="548">
        <f ca="1">IF($C237=0,0,IF('Clinic Model'!$P$16="Annuity",-IFERROR(IPMT(D2_I/12,$C237,D2_T,OFFSET(AM$131,,-$C237+1),0),),-IFERROR(ISPMT(D2_I/12,$C237-1,D2_T,OFFSET(AM$131,,-$C237+1)),)))</f>
        <v>0</v>
      </c>
      <c r="AO237" s="548">
        <f ca="1">IF($C237=0,0,IF('Clinic Model'!$P$16="Annuity",-IFERROR(IPMT(D2_I/12,$C237,D2_T,OFFSET(AN$131,,-$C237+1),0),),-IFERROR(ISPMT(D2_I/12,$C237-1,D2_T,OFFSET(AN$131,,-$C237+1)),)))</f>
        <v>0</v>
      </c>
      <c r="AP237" s="548">
        <f ca="1">IF($C237=0,0,IF('Clinic Model'!$P$16="Annuity",-IFERROR(IPMT(D2_I/12,$C237,D2_T,OFFSET(AO$131,,-$C237+1),0),),-IFERROR(ISPMT(D2_I/12,$C237-1,D2_T,OFFSET(AO$131,,-$C237+1)),)))</f>
        <v>0</v>
      </c>
      <c r="AQ237" s="548">
        <f ca="1">IF($C237=0,0,IF('Clinic Model'!$P$16="Annuity",-IFERROR(IPMT(D2_I/12,$C237,D2_T,OFFSET(AP$131,,-$C237+1),0),),-IFERROR(ISPMT(D2_I/12,$C237-1,D2_T,OFFSET(AP$131,,-$C237+1)),)))</f>
        <v>0</v>
      </c>
      <c r="AR237" s="548">
        <f ca="1">IF($C237=0,0,IF('Clinic Model'!$P$16="Annuity",-IFERROR(IPMT(D2_I/12,$C237,D2_T,OFFSET(AQ$131,,-$C237+1),0),),-IFERROR(ISPMT(D2_I/12,$C237-1,D2_T,OFFSET(AQ$131,,-$C237+1)),)))</f>
        <v>0</v>
      </c>
      <c r="AS237" s="548">
        <f ca="1">IF($C237=0,0,IF('Clinic Model'!$P$16="Annuity",-IFERROR(IPMT(D2_I/12,$C237,D2_T,OFFSET(AR$131,,-$C237+1),0),),-IFERROR(ISPMT(D2_I/12,$C237-1,D2_T,OFFSET(AR$131,,-$C237+1)),)))</f>
        <v>0</v>
      </c>
      <c r="AT237" s="548">
        <f ca="1">IF($C237=0,0,IF('Clinic Model'!$P$16="Annuity",-IFERROR(IPMT(D2_I/12,$C237,D2_T,OFFSET(AS$131,,-$C237+1),0),),-IFERROR(ISPMT(D2_I/12,$C237-1,D2_T,OFFSET(AS$131,,-$C237+1)),)))</f>
        <v>0</v>
      </c>
      <c r="AU237" s="548">
        <f ca="1">IF($C237=0,0,IF('Clinic Model'!$P$16="Annuity",-IFERROR(IPMT(D2_I/12,$C237,D2_T,OFFSET(AT$131,,-$C237+1),0),),-IFERROR(ISPMT(D2_I/12,$C237-1,D2_T,OFFSET(AT$131,,-$C237+1)),)))</f>
        <v>0</v>
      </c>
      <c r="AV237" s="548">
        <f ca="1">IF($C237=0,0,IF('Clinic Model'!$P$16="Annuity",-IFERROR(IPMT(D2_I/12,$C237,D2_T,OFFSET(AU$131,,-$C237+1),0),),-IFERROR(ISPMT(D2_I/12,$C237-1,D2_T,OFFSET(AU$131,,-$C237+1)),)))</f>
        <v>0</v>
      </c>
      <c r="AW237" s="548">
        <f ca="1">IF($C237=0,0,IF('Clinic Model'!$P$16="Annuity",-IFERROR(IPMT(D2_I/12,$C237,D2_T,OFFSET(AV$131,,-$C237+1),0),),-IFERROR(ISPMT(D2_I/12,$C237-1,D2_T,OFFSET(AV$131,,-$C237+1)),)))</f>
        <v>0</v>
      </c>
      <c r="AX237" s="548">
        <f ca="1">IF($C237=0,0,IF('Clinic Model'!$P$16="Annuity",-IFERROR(IPMT(D2_I/12,$C237,D2_T,OFFSET(AW$131,,-$C237+1),0),),-IFERROR(ISPMT(D2_I/12,$C237-1,D2_T,OFFSET(AW$131,,-$C237+1)),)))</f>
        <v>0</v>
      </c>
      <c r="AY237" s="548">
        <f ca="1">IF($C237=0,0,IF('Clinic Model'!$P$16="Annuity",-IFERROR(IPMT(D2_I/12,$C237,D2_T,OFFSET(AX$131,,-$C237+1),0),),-IFERROR(ISPMT(D2_I/12,$C237-1,D2_T,OFFSET(AX$131,,-$C237+1)),)))</f>
        <v>0</v>
      </c>
      <c r="AZ237" s="548">
        <f ca="1">IF($C237=0,0,IF('Clinic Model'!$P$16="Annuity",-IFERROR(IPMT(D2_I/12,$C237,D2_T,OFFSET(AY$131,,-$C237+1),0),),-IFERROR(ISPMT(D2_I/12,$C237-1,D2_T,OFFSET(AY$131,,-$C237+1)),)))</f>
        <v>0</v>
      </c>
      <c r="BA237" s="548">
        <f ca="1">IF($C237=0,0,IF('Clinic Model'!$P$16="Annuity",-IFERROR(IPMT(D2_I/12,$C237,D2_T,OFFSET(AZ$131,,-$C237+1),0),),-IFERROR(ISPMT(D2_I/12,$C237-1,D2_T,OFFSET(AZ$131,,-$C237+1)),)))</f>
        <v>0</v>
      </c>
      <c r="BB237" s="548">
        <f ca="1">IF($C237=0,0,IF('Clinic Model'!$P$16="Annuity",-IFERROR(IPMT(D2_I/12,$C237,D2_T,OFFSET(BA$131,,-$C237+1),0),),-IFERROR(ISPMT(D2_I/12,$C237-1,D2_T,OFFSET(BA$131,,-$C237+1)),)))</f>
        <v>0</v>
      </c>
      <c r="BC237" s="548">
        <f ca="1">IF($C237=0,0,IF('Clinic Model'!$P$16="Annuity",-IFERROR(IPMT(D2_I/12,$C237,D2_T,OFFSET(BB$131,,-$C237+1),0),),-IFERROR(ISPMT(D2_I/12,$C237-1,D2_T,OFFSET(BB$131,,-$C237+1)),)))</f>
        <v>0</v>
      </c>
      <c r="BD237" s="548">
        <f ca="1">IF($C237=0,0,IF('Clinic Model'!$P$16="Annuity",-IFERROR(IPMT(D2_I/12,$C237,D2_T,OFFSET(BC$131,,-$C237+1),0),),-IFERROR(ISPMT(D2_I/12,$C237-1,D2_T,OFFSET(BC$131,,-$C237+1)),)))</f>
        <v>0</v>
      </c>
      <c r="BE237" s="548">
        <f ca="1">IF($C237=0,0,IF('Clinic Model'!$P$16="Annuity",-IFERROR(IPMT(D2_I/12,$C237,D2_T,OFFSET(BD$131,,-$C237+1),0),),-IFERROR(ISPMT(D2_I/12,$C237-1,D2_T,OFFSET(BD$131,,-$C237+1)),)))</f>
        <v>0</v>
      </c>
      <c r="BF237" s="548">
        <f ca="1">IF($C237=0,0,IF('Clinic Model'!$P$16="Annuity",-IFERROR(IPMT(D2_I/12,$C237,D2_T,OFFSET(BE$131,,-$C237+1),0),),-IFERROR(ISPMT(D2_I/12,$C237-1,D2_T,OFFSET(BE$131,,-$C237+1)),)))</f>
        <v>0</v>
      </c>
      <c r="BG237" s="548">
        <f ca="1">IF($C237=0,0,IF('Clinic Model'!$P$16="Annuity",-IFERROR(IPMT(D2_I/12,$C237,D2_T,OFFSET(BF$131,,-$C237+1),0),),-IFERROR(ISPMT(D2_I/12,$C237-1,D2_T,OFFSET(BF$131,,-$C237+1)),)))</f>
        <v>0</v>
      </c>
      <c r="BH237" s="548">
        <f ca="1">IF($C237=0,0,IF('Clinic Model'!$P$16="Annuity",-IFERROR(IPMT(D2_I/12,$C237,D2_T,OFFSET(BG$131,,-$C237+1),0),),-IFERROR(ISPMT(D2_I/12,$C237-1,D2_T,OFFSET(BG$131,,-$C237+1)),)))</f>
        <v>0</v>
      </c>
      <c r="BI237" s="548">
        <f ca="1">IF($C237=0,0,IF('Clinic Model'!$P$16="Annuity",-IFERROR(IPMT(D2_I/12,$C237,D2_T,OFFSET(BH$131,,-$C237+1),0),),-IFERROR(ISPMT(D2_I/12,$C237-1,D2_T,OFFSET(BH$131,,-$C237+1)),)))</f>
        <v>0</v>
      </c>
      <c r="BJ237" s="548">
        <f ca="1">IF($C237=0,0,IF('Clinic Model'!$P$16="Annuity",-IFERROR(IPMT(D2_I/12,$C237,D2_T,OFFSET(BI$131,,-$C237+1),0),),-IFERROR(ISPMT(D2_I/12,$C237-1,D2_T,OFFSET(BI$131,,-$C237+1)),)))</f>
        <v>0</v>
      </c>
      <c r="BK237" s="548">
        <f ca="1">IF($C237=0,0,IF('Clinic Model'!$P$16="Annuity",-IFERROR(IPMT(D2_I/12,$C237,D2_T,OFFSET(BJ$131,,-$C237+1),0),),-IFERROR(ISPMT(D2_I/12,$C237-1,D2_T,OFFSET(BJ$131,,-$C237+1)),)))</f>
        <v>0</v>
      </c>
      <c r="BL237" s="548">
        <f ca="1">IF($C237=0,0,IF('Clinic Model'!$P$16="Annuity",-IFERROR(IPMT(D2_I/12,$C237,D2_T,OFFSET(BK$131,,-$C237+1),0),),-IFERROR(ISPMT(D2_I/12,$C237-1,D2_T,OFFSET(BK$131,,-$C237+1)),)))</f>
        <v>0</v>
      </c>
    </row>
    <row r="238" spans="1:64" ht="10.5" hidden="1" customHeight="1" outlineLevel="1" x14ac:dyDescent="0.3">
      <c r="A238" s="105"/>
      <c r="B238" s="504"/>
      <c r="C238" s="105">
        <f t="shared" si="17"/>
        <v>0</v>
      </c>
      <c r="E238" s="548">
        <f ca="1">IF($C238=0,0,IF('Clinic Model'!$P$16="Annuity",-IFERROR(IPMT(D2_I/12,$C238,D2_T,OFFSET(D$131,,-$C238+1),0),),-IFERROR(ISPMT(D2_I/12,$C238-1,D2_T,OFFSET(D$131,,-$C238+1)),)))</f>
        <v>0</v>
      </c>
      <c r="F238" s="548">
        <f ca="1">IF($C238=0,0,IF('Clinic Model'!$P$16="Annuity",-IFERROR(IPMT(D2_I/12,$C238,D2_T,OFFSET(E$131,,-$C238+1),0),),-IFERROR(ISPMT(D2_I/12,$C238-1,D2_T,OFFSET(E$131,,-$C238+1)),)))</f>
        <v>0</v>
      </c>
      <c r="G238" s="548">
        <f ca="1">IF($C238=0,0,IF('Clinic Model'!$P$16="Annuity",-IFERROR(IPMT(D2_I/12,$C238,D2_T,OFFSET(F$131,,-$C238+1),0),),-IFERROR(ISPMT(D2_I/12,$C238-1,D2_T,OFFSET(F$131,,-$C238+1)),)))</f>
        <v>0</v>
      </c>
      <c r="H238" s="548">
        <f ca="1">IF($C238=0,0,IF('Clinic Model'!$P$16="Annuity",-IFERROR(IPMT(D2_I/12,$C238,D2_T,OFFSET(G$131,,-$C238+1),0),),-IFERROR(ISPMT(D2_I/12,$C238-1,D2_T,OFFSET(G$131,,-$C238+1)),)))</f>
        <v>0</v>
      </c>
      <c r="I238" s="548">
        <f ca="1">IF($C238=0,0,IF('Clinic Model'!$P$16="Annuity",-IFERROR(IPMT(D2_I/12,$C238,D2_T,OFFSET(H$131,,-$C238+1),0),),-IFERROR(ISPMT(D2_I/12,$C238-1,D2_T,OFFSET(H$131,,-$C238+1)),)))</f>
        <v>0</v>
      </c>
      <c r="J238" s="548">
        <f ca="1">IF($C238=0,0,IF('Clinic Model'!$P$16="Annuity",-IFERROR(IPMT(D2_I/12,$C238,D2_T,OFFSET(I$131,,-$C238+1),0),),-IFERROR(ISPMT(D2_I/12,$C238-1,D2_T,OFFSET(I$131,,-$C238+1)),)))</f>
        <v>0</v>
      </c>
      <c r="K238" s="548">
        <f ca="1">IF($C238=0,0,IF('Clinic Model'!$P$16="Annuity",-IFERROR(IPMT(D2_I/12,$C238,D2_T,OFFSET(J$131,,-$C238+1),0),),-IFERROR(ISPMT(D2_I/12,$C238-1,D2_T,OFFSET(J$131,,-$C238+1)),)))</f>
        <v>0</v>
      </c>
      <c r="L238" s="548">
        <f ca="1">IF($C238=0,0,IF('Clinic Model'!$P$16="Annuity",-IFERROR(IPMT(D2_I/12,$C238,D2_T,OFFSET(K$131,,-$C238+1),0),),-IFERROR(ISPMT(D2_I/12,$C238-1,D2_T,OFFSET(K$131,,-$C238+1)),)))</f>
        <v>0</v>
      </c>
      <c r="M238" s="548">
        <f ca="1">IF($C238=0,0,IF('Clinic Model'!$P$16="Annuity",-IFERROR(IPMT(D2_I/12,$C238,D2_T,OFFSET(L$131,,-$C238+1),0),),-IFERROR(ISPMT(D2_I/12,$C238-1,D2_T,OFFSET(L$131,,-$C238+1)),)))</f>
        <v>0</v>
      </c>
      <c r="N238" s="548">
        <f ca="1">IF($C238=0,0,IF('Clinic Model'!$P$16="Annuity",-IFERROR(IPMT(D2_I/12,$C238,D2_T,OFFSET(M$131,,-$C238+1),0),),-IFERROR(ISPMT(D2_I/12,$C238-1,D2_T,OFFSET(M$131,,-$C238+1)),)))</f>
        <v>0</v>
      </c>
      <c r="O238" s="548">
        <f ca="1">IF($C238=0,0,IF('Clinic Model'!$P$16="Annuity",-IFERROR(IPMT(D2_I/12,$C238,D2_T,OFFSET(N$131,,-$C238+1),0),),-IFERROR(ISPMT(D2_I/12,$C238-1,D2_T,OFFSET(N$131,,-$C238+1)),)))</f>
        <v>0</v>
      </c>
      <c r="P238" s="548">
        <f ca="1">IF($C238=0,0,IF('Clinic Model'!$P$16="Annuity",-IFERROR(IPMT(D2_I/12,$C238,D2_T,OFFSET(O$131,,-$C238+1),0),),-IFERROR(ISPMT(D2_I/12,$C238-1,D2_T,OFFSET(O$131,,-$C238+1)),)))</f>
        <v>0</v>
      </c>
      <c r="Q238" s="548">
        <f ca="1">IF($C238=0,0,IF('Clinic Model'!$P$16="Annuity",-IFERROR(IPMT(D2_I/12,$C238,D2_T,OFFSET(P$131,,-$C238+1),0),),-IFERROR(ISPMT(D2_I/12,$C238-1,D2_T,OFFSET(P$131,,-$C238+1)),)))</f>
        <v>0</v>
      </c>
      <c r="R238" s="548">
        <f ca="1">IF($C238=0,0,IF('Clinic Model'!$P$16="Annuity",-IFERROR(IPMT(D2_I/12,$C238,D2_T,OFFSET(Q$131,,-$C238+1),0),),-IFERROR(ISPMT(D2_I/12,$C238-1,D2_T,OFFSET(Q$131,,-$C238+1)),)))</f>
        <v>0</v>
      </c>
      <c r="S238" s="548">
        <f ca="1">IF($C238=0,0,IF('Clinic Model'!$P$16="Annuity",-IFERROR(IPMT(D2_I/12,$C238,D2_T,OFFSET(R$131,,-$C238+1),0),),-IFERROR(ISPMT(D2_I/12,$C238-1,D2_T,OFFSET(R$131,,-$C238+1)),)))</f>
        <v>0</v>
      </c>
      <c r="T238" s="548">
        <f ca="1">IF($C238=0,0,IF('Clinic Model'!$P$16="Annuity",-IFERROR(IPMT(D2_I/12,$C238,D2_T,OFFSET(S$131,,-$C238+1),0),),-IFERROR(ISPMT(D2_I/12,$C238-1,D2_T,OFFSET(S$131,,-$C238+1)),)))</f>
        <v>0</v>
      </c>
      <c r="U238" s="548">
        <f ca="1">IF($C238=0,0,IF('Clinic Model'!$P$16="Annuity",-IFERROR(IPMT(D2_I/12,$C238,D2_T,OFFSET(T$131,,-$C238+1),0),),-IFERROR(ISPMT(D2_I/12,$C238-1,D2_T,OFFSET(T$131,,-$C238+1)),)))</f>
        <v>0</v>
      </c>
      <c r="V238" s="548">
        <f ca="1">IF($C238=0,0,IF('Clinic Model'!$P$16="Annuity",-IFERROR(IPMT(D2_I/12,$C238,D2_T,OFFSET(U$131,,-$C238+1),0),),-IFERROR(ISPMT(D2_I/12,$C238-1,D2_T,OFFSET(U$131,,-$C238+1)),)))</f>
        <v>0</v>
      </c>
      <c r="W238" s="548">
        <f ca="1">IF($C238=0,0,IF('Clinic Model'!$P$16="Annuity",-IFERROR(IPMT(D2_I/12,$C238,D2_T,OFFSET(V$131,,-$C238+1),0),),-IFERROR(ISPMT(D2_I/12,$C238-1,D2_T,OFFSET(V$131,,-$C238+1)),)))</f>
        <v>0</v>
      </c>
      <c r="X238" s="548">
        <f ca="1">IF($C238=0,0,IF('Clinic Model'!$P$16="Annuity",-IFERROR(IPMT(D2_I/12,$C238,D2_T,OFFSET(W$131,,-$C238+1),0),),-IFERROR(ISPMT(D2_I/12,$C238-1,D2_T,OFFSET(W$131,,-$C238+1)),)))</f>
        <v>0</v>
      </c>
      <c r="Y238" s="548">
        <f ca="1">IF($C238=0,0,IF('Clinic Model'!$P$16="Annuity",-IFERROR(IPMT(D2_I/12,$C238,D2_T,OFFSET(X$131,,-$C238+1),0),),-IFERROR(ISPMT(D2_I/12,$C238-1,D2_T,OFFSET(X$131,,-$C238+1)),)))</f>
        <v>0</v>
      </c>
      <c r="Z238" s="548">
        <f ca="1">IF($C238=0,0,IF('Clinic Model'!$P$16="Annuity",-IFERROR(IPMT(D2_I/12,$C238,D2_T,OFFSET(Y$131,,-$C238+1),0),),-IFERROR(ISPMT(D2_I/12,$C238-1,D2_T,OFFSET(Y$131,,-$C238+1)),)))</f>
        <v>0</v>
      </c>
      <c r="AA238" s="548">
        <f ca="1">IF($C238=0,0,IF('Clinic Model'!$P$16="Annuity",-IFERROR(IPMT(D2_I/12,$C238,D2_T,OFFSET(Z$131,,-$C238+1),0),),-IFERROR(ISPMT(D2_I/12,$C238-1,D2_T,OFFSET(Z$131,,-$C238+1)),)))</f>
        <v>0</v>
      </c>
      <c r="AB238" s="548">
        <f ca="1">IF($C238=0,0,IF('Clinic Model'!$P$16="Annuity",-IFERROR(IPMT(D2_I/12,$C238,D2_T,OFFSET(AA$131,,-$C238+1),0),),-IFERROR(ISPMT(D2_I/12,$C238-1,D2_T,OFFSET(AA$131,,-$C238+1)),)))</f>
        <v>0</v>
      </c>
      <c r="AC238" s="548">
        <f ca="1">IF($C238=0,0,IF('Clinic Model'!$P$16="Annuity",-IFERROR(IPMT(D2_I/12,$C238,D2_T,OFFSET(AB$131,,-$C238+1),0),),-IFERROR(ISPMT(D2_I/12,$C238-1,D2_T,OFFSET(AB$131,,-$C238+1)),)))</f>
        <v>0</v>
      </c>
      <c r="AD238" s="548">
        <f ca="1">IF($C238=0,0,IF('Clinic Model'!$P$16="Annuity",-IFERROR(IPMT(D2_I/12,$C238,D2_T,OFFSET(AC$131,,-$C238+1),0),),-IFERROR(ISPMT(D2_I/12,$C238-1,D2_T,OFFSET(AC$131,,-$C238+1)),)))</f>
        <v>0</v>
      </c>
      <c r="AE238" s="548">
        <f ca="1">IF($C238=0,0,IF('Clinic Model'!$P$16="Annuity",-IFERROR(IPMT(D2_I/12,$C238,D2_T,OFFSET(AD$131,,-$C238+1),0),),-IFERROR(ISPMT(D2_I/12,$C238-1,D2_T,OFFSET(AD$131,,-$C238+1)),)))</f>
        <v>0</v>
      </c>
      <c r="AF238" s="548">
        <f ca="1">IF($C238=0,0,IF('Clinic Model'!$P$16="Annuity",-IFERROR(IPMT(D2_I/12,$C238,D2_T,OFFSET(AE$131,,-$C238+1),0),),-IFERROR(ISPMT(D2_I/12,$C238-1,D2_T,OFFSET(AE$131,,-$C238+1)),)))</f>
        <v>0</v>
      </c>
      <c r="AG238" s="548">
        <f ca="1">IF($C238=0,0,IF('Clinic Model'!$P$16="Annuity",-IFERROR(IPMT(D2_I/12,$C238,D2_T,OFFSET(AF$131,,-$C238+1),0),),-IFERROR(ISPMT(D2_I/12,$C238-1,D2_T,OFFSET(AF$131,,-$C238+1)),)))</f>
        <v>0</v>
      </c>
      <c r="AH238" s="548">
        <f ca="1">IF($C238=0,0,IF('Clinic Model'!$P$16="Annuity",-IFERROR(IPMT(D2_I/12,$C238,D2_T,OFFSET(AG$131,,-$C238+1),0),),-IFERROR(ISPMT(D2_I/12,$C238-1,D2_T,OFFSET(AG$131,,-$C238+1)),)))</f>
        <v>0</v>
      </c>
      <c r="AI238" s="548">
        <f ca="1">IF($C238=0,0,IF('Clinic Model'!$P$16="Annuity",-IFERROR(IPMT(D2_I/12,$C238,D2_T,OFFSET(AH$131,,-$C238+1),0),),-IFERROR(ISPMT(D2_I/12,$C238-1,D2_T,OFFSET(AH$131,,-$C238+1)),)))</f>
        <v>0</v>
      </c>
      <c r="AJ238" s="548">
        <f ca="1">IF($C238=0,0,IF('Clinic Model'!$P$16="Annuity",-IFERROR(IPMT(D2_I/12,$C238,D2_T,OFFSET(AI$131,,-$C238+1),0),),-IFERROR(ISPMT(D2_I/12,$C238-1,D2_T,OFFSET(AI$131,,-$C238+1)),)))</f>
        <v>0</v>
      </c>
      <c r="AK238" s="548">
        <f ca="1">IF($C238=0,0,IF('Clinic Model'!$P$16="Annuity",-IFERROR(IPMT(D2_I/12,$C238,D2_T,OFFSET(AJ$131,,-$C238+1),0),),-IFERROR(ISPMT(D2_I/12,$C238-1,D2_T,OFFSET(AJ$131,,-$C238+1)),)))</f>
        <v>0</v>
      </c>
      <c r="AL238" s="548">
        <f ca="1">IF($C238=0,0,IF('Clinic Model'!$P$16="Annuity",-IFERROR(IPMT(D2_I/12,$C238,D2_T,OFFSET(AK$131,,-$C238+1),0),),-IFERROR(ISPMT(D2_I/12,$C238-1,D2_T,OFFSET(AK$131,,-$C238+1)),)))</f>
        <v>0</v>
      </c>
      <c r="AM238" s="548">
        <f ca="1">IF($C238=0,0,IF('Clinic Model'!$P$16="Annuity",-IFERROR(IPMT(D2_I/12,$C238,D2_T,OFFSET(AL$131,,-$C238+1),0),),-IFERROR(ISPMT(D2_I/12,$C238-1,D2_T,OFFSET(AL$131,,-$C238+1)),)))</f>
        <v>0</v>
      </c>
      <c r="AN238" s="548">
        <f ca="1">IF($C238=0,0,IF('Clinic Model'!$P$16="Annuity",-IFERROR(IPMT(D2_I/12,$C238,D2_T,OFFSET(AM$131,,-$C238+1),0),),-IFERROR(ISPMT(D2_I/12,$C238-1,D2_T,OFFSET(AM$131,,-$C238+1)),)))</f>
        <v>0</v>
      </c>
      <c r="AO238" s="548">
        <f ca="1">IF($C238=0,0,IF('Clinic Model'!$P$16="Annuity",-IFERROR(IPMT(D2_I/12,$C238,D2_T,OFFSET(AN$131,,-$C238+1),0),),-IFERROR(ISPMT(D2_I/12,$C238-1,D2_T,OFFSET(AN$131,,-$C238+1)),)))</f>
        <v>0</v>
      </c>
      <c r="AP238" s="548">
        <f ca="1">IF($C238=0,0,IF('Clinic Model'!$P$16="Annuity",-IFERROR(IPMT(D2_I/12,$C238,D2_T,OFFSET(AO$131,,-$C238+1),0),),-IFERROR(ISPMT(D2_I/12,$C238-1,D2_T,OFFSET(AO$131,,-$C238+1)),)))</f>
        <v>0</v>
      </c>
      <c r="AQ238" s="548">
        <f ca="1">IF($C238=0,0,IF('Clinic Model'!$P$16="Annuity",-IFERROR(IPMT(D2_I/12,$C238,D2_T,OFFSET(AP$131,,-$C238+1),0),),-IFERROR(ISPMT(D2_I/12,$C238-1,D2_T,OFFSET(AP$131,,-$C238+1)),)))</f>
        <v>0</v>
      </c>
      <c r="AR238" s="548">
        <f ca="1">IF($C238=0,0,IF('Clinic Model'!$P$16="Annuity",-IFERROR(IPMT(D2_I/12,$C238,D2_T,OFFSET(AQ$131,,-$C238+1),0),),-IFERROR(ISPMT(D2_I/12,$C238-1,D2_T,OFFSET(AQ$131,,-$C238+1)),)))</f>
        <v>0</v>
      </c>
      <c r="AS238" s="548">
        <f ca="1">IF($C238=0,0,IF('Clinic Model'!$P$16="Annuity",-IFERROR(IPMT(D2_I/12,$C238,D2_T,OFFSET(AR$131,,-$C238+1),0),),-IFERROR(ISPMT(D2_I/12,$C238-1,D2_T,OFFSET(AR$131,,-$C238+1)),)))</f>
        <v>0</v>
      </c>
      <c r="AT238" s="548">
        <f ca="1">IF($C238=0,0,IF('Clinic Model'!$P$16="Annuity",-IFERROR(IPMT(D2_I/12,$C238,D2_T,OFFSET(AS$131,,-$C238+1),0),),-IFERROR(ISPMT(D2_I/12,$C238-1,D2_T,OFFSET(AS$131,,-$C238+1)),)))</f>
        <v>0</v>
      </c>
      <c r="AU238" s="548">
        <f ca="1">IF($C238=0,0,IF('Clinic Model'!$P$16="Annuity",-IFERROR(IPMT(D2_I/12,$C238,D2_T,OFFSET(AT$131,,-$C238+1),0),),-IFERROR(ISPMT(D2_I/12,$C238-1,D2_T,OFFSET(AT$131,,-$C238+1)),)))</f>
        <v>0</v>
      </c>
      <c r="AV238" s="548">
        <f ca="1">IF($C238=0,0,IF('Clinic Model'!$P$16="Annuity",-IFERROR(IPMT(D2_I/12,$C238,D2_T,OFFSET(AU$131,,-$C238+1),0),),-IFERROR(ISPMT(D2_I/12,$C238-1,D2_T,OFFSET(AU$131,,-$C238+1)),)))</f>
        <v>0</v>
      </c>
      <c r="AW238" s="548">
        <f ca="1">IF($C238=0,0,IF('Clinic Model'!$P$16="Annuity",-IFERROR(IPMT(D2_I/12,$C238,D2_T,OFFSET(AV$131,,-$C238+1),0),),-IFERROR(ISPMT(D2_I/12,$C238-1,D2_T,OFFSET(AV$131,,-$C238+1)),)))</f>
        <v>0</v>
      </c>
      <c r="AX238" s="548">
        <f ca="1">IF($C238=0,0,IF('Clinic Model'!$P$16="Annuity",-IFERROR(IPMT(D2_I/12,$C238,D2_T,OFFSET(AW$131,,-$C238+1),0),),-IFERROR(ISPMT(D2_I/12,$C238-1,D2_T,OFFSET(AW$131,,-$C238+1)),)))</f>
        <v>0</v>
      </c>
      <c r="AY238" s="548">
        <f ca="1">IF($C238=0,0,IF('Clinic Model'!$P$16="Annuity",-IFERROR(IPMT(D2_I/12,$C238,D2_T,OFFSET(AX$131,,-$C238+1),0),),-IFERROR(ISPMT(D2_I/12,$C238-1,D2_T,OFFSET(AX$131,,-$C238+1)),)))</f>
        <v>0</v>
      </c>
      <c r="AZ238" s="548">
        <f ca="1">IF($C238=0,0,IF('Clinic Model'!$P$16="Annuity",-IFERROR(IPMT(D2_I/12,$C238,D2_T,OFFSET(AY$131,,-$C238+1),0),),-IFERROR(ISPMT(D2_I/12,$C238-1,D2_T,OFFSET(AY$131,,-$C238+1)),)))</f>
        <v>0</v>
      </c>
      <c r="BA238" s="548">
        <f ca="1">IF($C238=0,0,IF('Clinic Model'!$P$16="Annuity",-IFERROR(IPMT(D2_I/12,$C238,D2_T,OFFSET(AZ$131,,-$C238+1),0),),-IFERROR(ISPMT(D2_I/12,$C238-1,D2_T,OFFSET(AZ$131,,-$C238+1)),)))</f>
        <v>0</v>
      </c>
      <c r="BB238" s="548">
        <f ca="1">IF($C238=0,0,IF('Clinic Model'!$P$16="Annuity",-IFERROR(IPMT(D2_I/12,$C238,D2_T,OFFSET(BA$131,,-$C238+1),0),),-IFERROR(ISPMT(D2_I/12,$C238-1,D2_T,OFFSET(BA$131,,-$C238+1)),)))</f>
        <v>0</v>
      </c>
      <c r="BC238" s="548">
        <f ca="1">IF($C238=0,0,IF('Clinic Model'!$P$16="Annuity",-IFERROR(IPMT(D2_I/12,$C238,D2_T,OFFSET(BB$131,,-$C238+1),0),),-IFERROR(ISPMT(D2_I/12,$C238-1,D2_T,OFFSET(BB$131,,-$C238+1)),)))</f>
        <v>0</v>
      </c>
      <c r="BD238" s="548">
        <f ca="1">IF($C238=0,0,IF('Clinic Model'!$P$16="Annuity",-IFERROR(IPMT(D2_I/12,$C238,D2_T,OFFSET(BC$131,,-$C238+1),0),),-IFERROR(ISPMT(D2_I/12,$C238-1,D2_T,OFFSET(BC$131,,-$C238+1)),)))</f>
        <v>0</v>
      </c>
      <c r="BE238" s="548">
        <f ca="1">IF($C238=0,0,IF('Clinic Model'!$P$16="Annuity",-IFERROR(IPMT(D2_I/12,$C238,D2_T,OFFSET(BD$131,,-$C238+1),0),),-IFERROR(ISPMT(D2_I/12,$C238-1,D2_T,OFFSET(BD$131,,-$C238+1)),)))</f>
        <v>0</v>
      </c>
      <c r="BF238" s="548">
        <f ca="1">IF($C238=0,0,IF('Clinic Model'!$P$16="Annuity",-IFERROR(IPMT(D2_I/12,$C238,D2_T,OFFSET(BE$131,,-$C238+1),0),),-IFERROR(ISPMT(D2_I/12,$C238-1,D2_T,OFFSET(BE$131,,-$C238+1)),)))</f>
        <v>0</v>
      </c>
      <c r="BG238" s="548">
        <f ca="1">IF($C238=0,0,IF('Clinic Model'!$P$16="Annuity",-IFERROR(IPMT(D2_I/12,$C238,D2_T,OFFSET(BF$131,,-$C238+1),0),),-IFERROR(ISPMT(D2_I/12,$C238-1,D2_T,OFFSET(BF$131,,-$C238+1)),)))</f>
        <v>0</v>
      </c>
      <c r="BH238" s="548">
        <f ca="1">IF($C238=0,0,IF('Clinic Model'!$P$16="Annuity",-IFERROR(IPMT(D2_I/12,$C238,D2_T,OFFSET(BG$131,,-$C238+1),0),),-IFERROR(ISPMT(D2_I/12,$C238-1,D2_T,OFFSET(BG$131,,-$C238+1)),)))</f>
        <v>0</v>
      </c>
      <c r="BI238" s="548">
        <f ca="1">IF($C238=0,0,IF('Clinic Model'!$P$16="Annuity",-IFERROR(IPMT(D2_I/12,$C238,D2_T,OFFSET(BH$131,,-$C238+1),0),),-IFERROR(ISPMT(D2_I/12,$C238-1,D2_T,OFFSET(BH$131,,-$C238+1)),)))</f>
        <v>0</v>
      </c>
      <c r="BJ238" s="548">
        <f ca="1">IF($C238=0,0,IF('Clinic Model'!$P$16="Annuity",-IFERROR(IPMT(D2_I/12,$C238,D2_T,OFFSET(BI$131,,-$C238+1),0),),-IFERROR(ISPMT(D2_I/12,$C238-1,D2_T,OFFSET(BI$131,,-$C238+1)),)))</f>
        <v>0</v>
      </c>
      <c r="BK238" s="548">
        <f ca="1">IF($C238=0,0,IF('Clinic Model'!$P$16="Annuity",-IFERROR(IPMT(D2_I/12,$C238,D2_T,OFFSET(BJ$131,,-$C238+1),0),),-IFERROR(ISPMT(D2_I/12,$C238-1,D2_T,OFFSET(BJ$131,,-$C238+1)),)))</f>
        <v>0</v>
      </c>
      <c r="BL238" s="548">
        <f ca="1">IF($C238=0,0,IF('Clinic Model'!$P$16="Annuity",-IFERROR(IPMT(D2_I/12,$C238,D2_T,OFFSET(BK$131,,-$C238+1),0),),-IFERROR(ISPMT(D2_I/12,$C238-1,D2_T,OFFSET(BK$131,,-$C238+1)),)))</f>
        <v>0</v>
      </c>
    </row>
    <row r="239" spans="1:64" ht="10.5" hidden="1" customHeight="1" outlineLevel="1" x14ac:dyDescent="0.3">
      <c r="A239" s="105"/>
      <c r="B239" s="504"/>
      <c r="C239" s="105">
        <f t="shared" si="17"/>
        <v>0</v>
      </c>
      <c r="E239" s="548">
        <f ca="1">IF($C239=0,0,IF('Clinic Model'!$P$16="Annuity",-IFERROR(IPMT(D2_I/12,$C239,D2_T,OFFSET(D$131,,-$C239+1),0),),-IFERROR(ISPMT(D2_I/12,$C239-1,D2_T,OFFSET(D$131,,-$C239+1)),)))</f>
        <v>0</v>
      </c>
      <c r="F239" s="548">
        <f ca="1">IF($C239=0,0,IF('Clinic Model'!$P$16="Annuity",-IFERROR(IPMT(D2_I/12,$C239,D2_T,OFFSET(E$131,,-$C239+1),0),),-IFERROR(ISPMT(D2_I/12,$C239-1,D2_T,OFFSET(E$131,,-$C239+1)),)))</f>
        <v>0</v>
      </c>
      <c r="G239" s="548">
        <f ca="1">IF($C239=0,0,IF('Clinic Model'!$P$16="Annuity",-IFERROR(IPMT(D2_I/12,$C239,D2_T,OFFSET(F$131,,-$C239+1),0),),-IFERROR(ISPMT(D2_I/12,$C239-1,D2_T,OFFSET(F$131,,-$C239+1)),)))</f>
        <v>0</v>
      </c>
      <c r="H239" s="548">
        <f ca="1">IF($C239=0,0,IF('Clinic Model'!$P$16="Annuity",-IFERROR(IPMT(D2_I/12,$C239,D2_T,OFFSET(G$131,,-$C239+1),0),),-IFERROR(ISPMT(D2_I/12,$C239-1,D2_T,OFFSET(G$131,,-$C239+1)),)))</f>
        <v>0</v>
      </c>
      <c r="I239" s="548">
        <f ca="1">IF($C239=0,0,IF('Clinic Model'!$P$16="Annuity",-IFERROR(IPMT(D2_I/12,$C239,D2_T,OFFSET(H$131,,-$C239+1),0),),-IFERROR(ISPMT(D2_I/12,$C239-1,D2_T,OFFSET(H$131,,-$C239+1)),)))</f>
        <v>0</v>
      </c>
      <c r="J239" s="548">
        <f ca="1">IF($C239=0,0,IF('Clinic Model'!$P$16="Annuity",-IFERROR(IPMT(D2_I/12,$C239,D2_T,OFFSET(I$131,,-$C239+1),0),),-IFERROR(ISPMT(D2_I/12,$C239-1,D2_T,OFFSET(I$131,,-$C239+1)),)))</f>
        <v>0</v>
      </c>
      <c r="K239" s="548">
        <f ca="1">IF($C239=0,0,IF('Clinic Model'!$P$16="Annuity",-IFERROR(IPMT(D2_I/12,$C239,D2_T,OFFSET(J$131,,-$C239+1),0),),-IFERROR(ISPMT(D2_I/12,$C239-1,D2_T,OFFSET(J$131,,-$C239+1)),)))</f>
        <v>0</v>
      </c>
      <c r="L239" s="548">
        <f ca="1">IF($C239=0,0,IF('Clinic Model'!$P$16="Annuity",-IFERROR(IPMT(D2_I/12,$C239,D2_T,OFFSET(K$131,,-$C239+1),0),),-IFERROR(ISPMT(D2_I/12,$C239-1,D2_T,OFFSET(K$131,,-$C239+1)),)))</f>
        <v>0</v>
      </c>
      <c r="M239" s="548">
        <f ca="1">IF($C239=0,0,IF('Clinic Model'!$P$16="Annuity",-IFERROR(IPMT(D2_I/12,$C239,D2_T,OFFSET(L$131,,-$C239+1),0),),-IFERROR(ISPMT(D2_I/12,$C239-1,D2_T,OFFSET(L$131,,-$C239+1)),)))</f>
        <v>0</v>
      </c>
      <c r="N239" s="548">
        <f ca="1">IF($C239=0,0,IF('Clinic Model'!$P$16="Annuity",-IFERROR(IPMT(D2_I/12,$C239,D2_T,OFFSET(M$131,,-$C239+1),0),),-IFERROR(ISPMT(D2_I/12,$C239-1,D2_T,OFFSET(M$131,,-$C239+1)),)))</f>
        <v>0</v>
      </c>
      <c r="O239" s="548">
        <f ca="1">IF($C239=0,0,IF('Clinic Model'!$P$16="Annuity",-IFERROR(IPMT(D2_I/12,$C239,D2_T,OFFSET(N$131,,-$C239+1),0),),-IFERROR(ISPMT(D2_I/12,$C239-1,D2_T,OFFSET(N$131,,-$C239+1)),)))</f>
        <v>0</v>
      </c>
      <c r="P239" s="548">
        <f ca="1">IF($C239=0,0,IF('Clinic Model'!$P$16="Annuity",-IFERROR(IPMT(D2_I/12,$C239,D2_T,OFFSET(O$131,,-$C239+1),0),),-IFERROR(ISPMT(D2_I/12,$C239-1,D2_T,OFFSET(O$131,,-$C239+1)),)))</f>
        <v>0</v>
      </c>
      <c r="Q239" s="548">
        <f ca="1">IF($C239=0,0,IF('Clinic Model'!$P$16="Annuity",-IFERROR(IPMT(D2_I/12,$C239,D2_T,OFFSET(P$131,,-$C239+1),0),),-IFERROR(ISPMT(D2_I/12,$C239-1,D2_T,OFFSET(P$131,,-$C239+1)),)))</f>
        <v>0</v>
      </c>
      <c r="R239" s="548">
        <f ca="1">IF($C239=0,0,IF('Clinic Model'!$P$16="Annuity",-IFERROR(IPMT(D2_I/12,$C239,D2_T,OFFSET(Q$131,,-$C239+1),0),),-IFERROR(ISPMT(D2_I/12,$C239-1,D2_T,OFFSET(Q$131,,-$C239+1)),)))</f>
        <v>0</v>
      </c>
      <c r="S239" s="548">
        <f ca="1">IF($C239=0,0,IF('Clinic Model'!$P$16="Annuity",-IFERROR(IPMT(D2_I/12,$C239,D2_T,OFFSET(R$131,,-$C239+1),0),),-IFERROR(ISPMT(D2_I/12,$C239-1,D2_T,OFFSET(R$131,,-$C239+1)),)))</f>
        <v>0</v>
      </c>
      <c r="T239" s="548">
        <f ca="1">IF($C239=0,0,IF('Clinic Model'!$P$16="Annuity",-IFERROR(IPMT(D2_I/12,$C239,D2_T,OFFSET(S$131,,-$C239+1),0),),-IFERROR(ISPMT(D2_I/12,$C239-1,D2_T,OFFSET(S$131,,-$C239+1)),)))</f>
        <v>0</v>
      </c>
      <c r="U239" s="548">
        <f ca="1">IF($C239=0,0,IF('Clinic Model'!$P$16="Annuity",-IFERROR(IPMT(D2_I/12,$C239,D2_T,OFFSET(T$131,,-$C239+1),0),),-IFERROR(ISPMT(D2_I/12,$C239-1,D2_T,OFFSET(T$131,,-$C239+1)),)))</f>
        <v>0</v>
      </c>
      <c r="V239" s="548">
        <f ca="1">IF($C239=0,0,IF('Clinic Model'!$P$16="Annuity",-IFERROR(IPMT(D2_I/12,$C239,D2_T,OFFSET(U$131,,-$C239+1),0),),-IFERROR(ISPMT(D2_I/12,$C239-1,D2_T,OFFSET(U$131,,-$C239+1)),)))</f>
        <v>0</v>
      </c>
      <c r="W239" s="548">
        <f ca="1">IF($C239=0,0,IF('Clinic Model'!$P$16="Annuity",-IFERROR(IPMT(D2_I/12,$C239,D2_T,OFFSET(V$131,,-$C239+1),0),),-IFERROR(ISPMT(D2_I/12,$C239-1,D2_T,OFFSET(V$131,,-$C239+1)),)))</f>
        <v>0</v>
      </c>
      <c r="X239" s="548">
        <f ca="1">IF($C239=0,0,IF('Clinic Model'!$P$16="Annuity",-IFERROR(IPMT(D2_I/12,$C239,D2_T,OFFSET(W$131,,-$C239+1),0),),-IFERROR(ISPMT(D2_I/12,$C239-1,D2_T,OFFSET(W$131,,-$C239+1)),)))</f>
        <v>0</v>
      </c>
      <c r="Y239" s="548">
        <f ca="1">IF($C239=0,0,IF('Clinic Model'!$P$16="Annuity",-IFERROR(IPMT(D2_I/12,$C239,D2_T,OFFSET(X$131,,-$C239+1),0),),-IFERROR(ISPMT(D2_I/12,$C239-1,D2_T,OFFSET(X$131,,-$C239+1)),)))</f>
        <v>0</v>
      </c>
      <c r="Z239" s="548">
        <f ca="1">IF($C239=0,0,IF('Clinic Model'!$P$16="Annuity",-IFERROR(IPMT(D2_I/12,$C239,D2_T,OFFSET(Y$131,,-$C239+1),0),),-IFERROR(ISPMT(D2_I/12,$C239-1,D2_T,OFFSET(Y$131,,-$C239+1)),)))</f>
        <v>0</v>
      </c>
      <c r="AA239" s="548">
        <f ca="1">IF($C239=0,0,IF('Clinic Model'!$P$16="Annuity",-IFERROR(IPMT(D2_I/12,$C239,D2_T,OFFSET(Z$131,,-$C239+1),0),),-IFERROR(ISPMT(D2_I/12,$C239-1,D2_T,OFFSET(Z$131,,-$C239+1)),)))</f>
        <v>0</v>
      </c>
      <c r="AB239" s="548">
        <f ca="1">IF($C239=0,0,IF('Clinic Model'!$P$16="Annuity",-IFERROR(IPMT(D2_I/12,$C239,D2_T,OFFSET(AA$131,,-$C239+1),0),),-IFERROR(ISPMT(D2_I/12,$C239-1,D2_T,OFFSET(AA$131,,-$C239+1)),)))</f>
        <v>0</v>
      </c>
      <c r="AC239" s="548">
        <f ca="1">IF($C239=0,0,IF('Clinic Model'!$P$16="Annuity",-IFERROR(IPMT(D2_I/12,$C239,D2_T,OFFSET(AB$131,,-$C239+1),0),),-IFERROR(ISPMT(D2_I/12,$C239-1,D2_T,OFFSET(AB$131,,-$C239+1)),)))</f>
        <v>0</v>
      </c>
      <c r="AD239" s="548">
        <f ca="1">IF($C239=0,0,IF('Clinic Model'!$P$16="Annuity",-IFERROR(IPMT(D2_I/12,$C239,D2_T,OFFSET(AC$131,,-$C239+1),0),),-IFERROR(ISPMT(D2_I/12,$C239-1,D2_T,OFFSET(AC$131,,-$C239+1)),)))</f>
        <v>0</v>
      </c>
      <c r="AE239" s="548">
        <f ca="1">IF($C239=0,0,IF('Clinic Model'!$P$16="Annuity",-IFERROR(IPMT(D2_I/12,$C239,D2_T,OFFSET(AD$131,,-$C239+1),0),),-IFERROR(ISPMT(D2_I/12,$C239-1,D2_T,OFFSET(AD$131,,-$C239+1)),)))</f>
        <v>0</v>
      </c>
      <c r="AF239" s="548">
        <f ca="1">IF($C239=0,0,IF('Clinic Model'!$P$16="Annuity",-IFERROR(IPMT(D2_I/12,$C239,D2_T,OFFSET(AE$131,,-$C239+1),0),),-IFERROR(ISPMT(D2_I/12,$C239-1,D2_T,OFFSET(AE$131,,-$C239+1)),)))</f>
        <v>0</v>
      </c>
      <c r="AG239" s="548">
        <f ca="1">IF($C239=0,0,IF('Clinic Model'!$P$16="Annuity",-IFERROR(IPMT(D2_I/12,$C239,D2_T,OFFSET(AF$131,,-$C239+1),0),),-IFERROR(ISPMT(D2_I/12,$C239-1,D2_T,OFFSET(AF$131,,-$C239+1)),)))</f>
        <v>0</v>
      </c>
      <c r="AH239" s="548">
        <f ca="1">IF($C239=0,0,IF('Clinic Model'!$P$16="Annuity",-IFERROR(IPMT(D2_I/12,$C239,D2_T,OFFSET(AG$131,,-$C239+1),0),),-IFERROR(ISPMT(D2_I/12,$C239-1,D2_T,OFFSET(AG$131,,-$C239+1)),)))</f>
        <v>0</v>
      </c>
      <c r="AI239" s="548">
        <f ca="1">IF($C239=0,0,IF('Clinic Model'!$P$16="Annuity",-IFERROR(IPMT(D2_I/12,$C239,D2_T,OFFSET(AH$131,,-$C239+1),0),),-IFERROR(ISPMT(D2_I/12,$C239-1,D2_T,OFFSET(AH$131,,-$C239+1)),)))</f>
        <v>0</v>
      </c>
      <c r="AJ239" s="548">
        <f ca="1">IF($C239=0,0,IF('Clinic Model'!$P$16="Annuity",-IFERROR(IPMT(D2_I/12,$C239,D2_T,OFFSET(AI$131,,-$C239+1),0),),-IFERROR(ISPMT(D2_I/12,$C239-1,D2_T,OFFSET(AI$131,,-$C239+1)),)))</f>
        <v>0</v>
      </c>
      <c r="AK239" s="548">
        <f ca="1">IF($C239=0,0,IF('Clinic Model'!$P$16="Annuity",-IFERROR(IPMT(D2_I/12,$C239,D2_T,OFFSET(AJ$131,,-$C239+1),0),),-IFERROR(ISPMT(D2_I/12,$C239-1,D2_T,OFFSET(AJ$131,,-$C239+1)),)))</f>
        <v>0</v>
      </c>
      <c r="AL239" s="548">
        <f ca="1">IF($C239=0,0,IF('Clinic Model'!$P$16="Annuity",-IFERROR(IPMT(D2_I/12,$C239,D2_T,OFFSET(AK$131,,-$C239+1),0),),-IFERROR(ISPMT(D2_I/12,$C239-1,D2_T,OFFSET(AK$131,,-$C239+1)),)))</f>
        <v>0</v>
      </c>
      <c r="AM239" s="548">
        <f ca="1">IF($C239=0,0,IF('Clinic Model'!$P$16="Annuity",-IFERROR(IPMT(D2_I/12,$C239,D2_T,OFFSET(AL$131,,-$C239+1),0),),-IFERROR(ISPMT(D2_I/12,$C239-1,D2_T,OFFSET(AL$131,,-$C239+1)),)))</f>
        <v>0</v>
      </c>
      <c r="AN239" s="548">
        <f ca="1">IF($C239=0,0,IF('Clinic Model'!$P$16="Annuity",-IFERROR(IPMT(D2_I/12,$C239,D2_T,OFFSET(AM$131,,-$C239+1),0),),-IFERROR(ISPMT(D2_I/12,$C239-1,D2_T,OFFSET(AM$131,,-$C239+1)),)))</f>
        <v>0</v>
      </c>
      <c r="AO239" s="548">
        <f ca="1">IF($C239=0,0,IF('Clinic Model'!$P$16="Annuity",-IFERROR(IPMT(D2_I/12,$C239,D2_T,OFFSET(AN$131,,-$C239+1),0),),-IFERROR(ISPMT(D2_I/12,$C239-1,D2_T,OFFSET(AN$131,,-$C239+1)),)))</f>
        <v>0</v>
      </c>
      <c r="AP239" s="548">
        <f ca="1">IF($C239=0,0,IF('Clinic Model'!$P$16="Annuity",-IFERROR(IPMT(D2_I/12,$C239,D2_T,OFFSET(AO$131,,-$C239+1),0),),-IFERROR(ISPMT(D2_I/12,$C239-1,D2_T,OFFSET(AO$131,,-$C239+1)),)))</f>
        <v>0</v>
      </c>
      <c r="AQ239" s="548">
        <f ca="1">IF($C239=0,0,IF('Clinic Model'!$P$16="Annuity",-IFERROR(IPMT(D2_I/12,$C239,D2_T,OFFSET(AP$131,,-$C239+1),0),),-IFERROR(ISPMT(D2_I/12,$C239-1,D2_T,OFFSET(AP$131,,-$C239+1)),)))</f>
        <v>0</v>
      </c>
      <c r="AR239" s="548">
        <f ca="1">IF($C239=0,0,IF('Clinic Model'!$P$16="Annuity",-IFERROR(IPMT(D2_I/12,$C239,D2_T,OFFSET(AQ$131,,-$C239+1),0),),-IFERROR(ISPMT(D2_I/12,$C239-1,D2_T,OFFSET(AQ$131,,-$C239+1)),)))</f>
        <v>0</v>
      </c>
      <c r="AS239" s="548">
        <f ca="1">IF($C239=0,0,IF('Clinic Model'!$P$16="Annuity",-IFERROR(IPMT(D2_I/12,$C239,D2_T,OFFSET(AR$131,,-$C239+1),0),),-IFERROR(ISPMT(D2_I/12,$C239-1,D2_T,OFFSET(AR$131,,-$C239+1)),)))</f>
        <v>0</v>
      </c>
      <c r="AT239" s="548">
        <f ca="1">IF($C239=0,0,IF('Clinic Model'!$P$16="Annuity",-IFERROR(IPMT(D2_I/12,$C239,D2_T,OFFSET(AS$131,,-$C239+1),0),),-IFERROR(ISPMT(D2_I/12,$C239-1,D2_T,OFFSET(AS$131,,-$C239+1)),)))</f>
        <v>0</v>
      </c>
      <c r="AU239" s="548">
        <f ca="1">IF($C239=0,0,IF('Clinic Model'!$P$16="Annuity",-IFERROR(IPMT(D2_I/12,$C239,D2_T,OFFSET(AT$131,,-$C239+1),0),),-IFERROR(ISPMT(D2_I/12,$C239-1,D2_T,OFFSET(AT$131,,-$C239+1)),)))</f>
        <v>0</v>
      </c>
      <c r="AV239" s="548">
        <f ca="1">IF($C239=0,0,IF('Clinic Model'!$P$16="Annuity",-IFERROR(IPMT(D2_I/12,$C239,D2_T,OFFSET(AU$131,,-$C239+1),0),),-IFERROR(ISPMT(D2_I/12,$C239-1,D2_T,OFFSET(AU$131,,-$C239+1)),)))</f>
        <v>0</v>
      </c>
      <c r="AW239" s="548">
        <f ca="1">IF($C239=0,0,IF('Clinic Model'!$P$16="Annuity",-IFERROR(IPMT(D2_I/12,$C239,D2_T,OFFSET(AV$131,,-$C239+1),0),),-IFERROR(ISPMT(D2_I/12,$C239-1,D2_T,OFFSET(AV$131,,-$C239+1)),)))</f>
        <v>0</v>
      </c>
      <c r="AX239" s="548">
        <f ca="1">IF($C239=0,0,IF('Clinic Model'!$P$16="Annuity",-IFERROR(IPMT(D2_I/12,$C239,D2_T,OFFSET(AW$131,,-$C239+1),0),),-IFERROR(ISPMT(D2_I/12,$C239-1,D2_T,OFFSET(AW$131,,-$C239+1)),)))</f>
        <v>0</v>
      </c>
      <c r="AY239" s="548">
        <f ca="1">IF($C239=0,0,IF('Clinic Model'!$P$16="Annuity",-IFERROR(IPMT(D2_I/12,$C239,D2_T,OFFSET(AX$131,,-$C239+1),0),),-IFERROR(ISPMT(D2_I/12,$C239-1,D2_T,OFFSET(AX$131,,-$C239+1)),)))</f>
        <v>0</v>
      </c>
      <c r="AZ239" s="548">
        <f ca="1">IF($C239=0,0,IF('Clinic Model'!$P$16="Annuity",-IFERROR(IPMT(D2_I/12,$C239,D2_T,OFFSET(AY$131,,-$C239+1),0),),-IFERROR(ISPMT(D2_I/12,$C239-1,D2_T,OFFSET(AY$131,,-$C239+1)),)))</f>
        <v>0</v>
      </c>
      <c r="BA239" s="548">
        <f ca="1">IF($C239=0,0,IF('Clinic Model'!$P$16="Annuity",-IFERROR(IPMT(D2_I/12,$C239,D2_T,OFFSET(AZ$131,,-$C239+1),0),),-IFERROR(ISPMT(D2_I/12,$C239-1,D2_T,OFFSET(AZ$131,,-$C239+1)),)))</f>
        <v>0</v>
      </c>
      <c r="BB239" s="548">
        <f ca="1">IF($C239=0,0,IF('Clinic Model'!$P$16="Annuity",-IFERROR(IPMT(D2_I/12,$C239,D2_T,OFFSET(BA$131,,-$C239+1),0),),-IFERROR(ISPMT(D2_I/12,$C239-1,D2_T,OFFSET(BA$131,,-$C239+1)),)))</f>
        <v>0</v>
      </c>
      <c r="BC239" s="548">
        <f ca="1">IF($C239=0,0,IF('Clinic Model'!$P$16="Annuity",-IFERROR(IPMT(D2_I/12,$C239,D2_T,OFFSET(BB$131,,-$C239+1),0),),-IFERROR(ISPMT(D2_I/12,$C239-1,D2_T,OFFSET(BB$131,,-$C239+1)),)))</f>
        <v>0</v>
      </c>
      <c r="BD239" s="548">
        <f ca="1">IF($C239=0,0,IF('Clinic Model'!$P$16="Annuity",-IFERROR(IPMT(D2_I/12,$C239,D2_T,OFFSET(BC$131,,-$C239+1),0),),-IFERROR(ISPMT(D2_I/12,$C239-1,D2_T,OFFSET(BC$131,,-$C239+1)),)))</f>
        <v>0</v>
      </c>
      <c r="BE239" s="548">
        <f ca="1">IF($C239=0,0,IF('Clinic Model'!$P$16="Annuity",-IFERROR(IPMT(D2_I/12,$C239,D2_T,OFFSET(BD$131,,-$C239+1),0),),-IFERROR(ISPMT(D2_I/12,$C239-1,D2_T,OFFSET(BD$131,,-$C239+1)),)))</f>
        <v>0</v>
      </c>
      <c r="BF239" s="548">
        <f ca="1">IF($C239=0,0,IF('Clinic Model'!$P$16="Annuity",-IFERROR(IPMT(D2_I/12,$C239,D2_T,OFFSET(BE$131,,-$C239+1),0),),-IFERROR(ISPMT(D2_I/12,$C239-1,D2_T,OFFSET(BE$131,,-$C239+1)),)))</f>
        <v>0</v>
      </c>
      <c r="BG239" s="548">
        <f ca="1">IF($C239=0,0,IF('Clinic Model'!$P$16="Annuity",-IFERROR(IPMT(D2_I/12,$C239,D2_T,OFFSET(BF$131,,-$C239+1),0),),-IFERROR(ISPMT(D2_I/12,$C239-1,D2_T,OFFSET(BF$131,,-$C239+1)),)))</f>
        <v>0</v>
      </c>
      <c r="BH239" s="548">
        <f ca="1">IF($C239=0,0,IF('Clinic Model'!$P$16="Annuity",-IFERROR(IPMT(D2_I/12,$C239,D2_T,OFFSET(BG$131,,-$C239+1),0),),-IFERROR(ISPMT(D2_I/12,$C239-1,D2_T,OFFSET(BG$131,,-$C239+1)),)))</f>
        <v>0</v>
      </c>
      <c r="BI239" s="548">
        <f ca="1">IF($C239=0,0,IF('Clinic Model'!$P$16="Annuity",-IFERROR(IPMT(D2_I/12,$C239,D2_T,OFFSET(BH$131,,-$C239+1),0),),-IFERROR(ISPMT(D2_I/12,$C239-1,D2_T,OFFSET(BH$131,,-$C239+1)),)))</f>
        <v>0</v>
      </c>
      <c r="BJ239" s="548">
        <f ca="1">IF($C239=0,0,IF('Clinic Model'!$P$16="Annuity",-IFERROR(IPMT(D2_I/12,$C239,D2_T,OFFSET(BI$131,,-$C239+1),0),),-IFERROR(ISPMT(D2_I/12,$C239-1,D2_T,OFFSET(BI$131,,-$C239+1)),)))</f>
        <v>0</v>
      </c>
      <c r="BK239" s="548">
        <f ca="1">IF($C239=0,0,IF('Clinic Model'!$P$16="Annuity",-IFERROR(IPMT(D2_I/12,$C239,D2_T,OFFSET(BJ$131,,-$C239+1),0),),-IFERROR(ISPMT(D2_I/12,$C239-1,D2_T,OFFSET(BJ$131,,-$C239+1)),)))</f>
        <v>0</v>
      </c>
      <c r="BL239" s="548">
        <f ca="1">IF($C239=0,0,IF('Clinic Model'!$P$16="Annuity",-IFERROR(IPMT(D2_I/12,$C239,D2_T,OFFSET(BK$131,,-$C239+1),0),),-IFERROR(ISPMT(D2_I/12,$C239-1,D2_T,OFFSET(BK$131,,-$C239+1)),)))</f>
        <v>0</v>
      </c>
    </row>
    <row r="240" spans="1:64" ht="10.5" hidden="1" customHeight="1" outlineLevel="1" x14ac:dyDescent="0.3">
      <c r="A240" s="105"/>
      <c r="B240" s="504"/>
      <c r="C240" s="105">
        <f t="shared" si="17"/>
        <v>0</v>
      </c>
      <c r="E240" s="548">
        <f ca="1">IF($C240=0,0,IF('Clinic Model'!$P$16="Annuity",-IFERROR(IPMT(D2_I/12,$C240,D2_T,OFFSET(D$131,,-$C240+1),0),),-IFERROR(ISPMT(D2_I/12,$C240-1,D2_T,OFFSET(D$131,,-$C240+1)),)))</f>
        <v>0</v>
      </c>
      <c r="F240" s="548">
        <f ca="1">IF($C240=0,0,IF('Clinic Model'!$P$16="Annuity",-IFERROR(IPMT(D2_I/12,$C240,D2_T,OFFSET(E$131,,-$C240+1),0),),-IFERROR(ISPMT(D2_I/12,$C240-1,D2_T,OFFSET(E$131,,-$C240+1)),)))</f>
        <v>0</v>
      </c>
      <c r="G240" s="548">
        <f ca="1">IF($C240=0,0,IF('Clinic Model'!$P$16="Annuity",-IFERROR(IPMT(D2_I/12,$C240,D2_T,OFFSET(F$131,,-$C240+1),0),),-IFERROR(ISPMT(D2_I/12,$C240-1,D2_T,OFFSET(F$131,,-$C240+1)),)))</f>
        <v>0</v>
      </c>
      <c r="H240" s="548">
        <f ca="1">IF($C240=0,0,IF('Clinic Model'!$P$16="Annuity",-IFERROR(IPMT(D2_I/12,$C240,D2_T,OFFSET(G$131,,-$C240+1),0),),-IFERROR(ISPMT(D2_I/12,$C240-1,D2_T,OFFSET(G$131,,-$C240+1)),)))</f>
        <v>0</v>
      </c>
      <c r="I240" s="548">
        <f ca="1">IF($C240=0,0,IF('Clinic Model'!$P$16="Annuity",-IFERROR(IPMT(D2_I/12,$C240,D2_T,OFFSET(H$131,,-$C240+1),0),),-IFERROR(ISPMT(D2_I/12,$C240-1,D2_T,OFFSET(H$131,,-$C240+1)),)))</f>
        <v>0</v>
      </c>
      <c r="J240" s="548">
        <f ca="1">IF($C240=0,0,IF('Clinic Model'!$P$16="Annuity",-IFERROR(IPMT(D2_I/12,$C240,D2_T,OFFSET(I$131,,-$C240+1),0),),-IFERROR(ISPMT(D2_I/12,$C240-1,D2_T,OFFSET(I$131,,-$C240+1)),)))</f>
        <v>0</v>
      </c>
      <c r="K240" s="548">
        <f ca="1">IF($C240=0,0,IF('Clinic Model'!$P$16="Annuity",-IFERROR(IPMT(D2_I/12,$C240,D2_T,OFFSET(J$131,,-$C240+1),0),),-IFERROR(ISPMT(D2_I/12,$C240-1,D2_T,OFFSET(J$131,,-$C240+1)),)))</f>
        <v>0</v>
      </c>
      <c r="L240" s="548">
        <f ca="1">IF($C240=0,0,IF('Clinic Model'!$P$16="Annuity",-IFERROR(IPMT(D2_I/12,$C240,D2_T,OFFSET(K$131,,-$C240+1),0),),-IFERROR(ISPMT(D2_I/12,$C240-1,D2_T,OFFSET(K$131,,-$C240+1)),)))</f>
        <v>0</v>
      </c>
      <c r="M240" s="548">
        <f ca="1">IF($C240=0,0,IF('Clinic Model'!$P$16="Annuity",-IFERROR(IPMT(D2_I/12,$C240,D2_T,OFFSET(L$131,,-$C240+1),0),),-IFERROR(ISPMT(D2_I/12,$C240-1,D2_T,OFFSET(L$131,,-$C240+1)),)))</f>
        <v>0</v>
      </c>
      <c r="N240" s="548">
        <f ca="1">IF($C240=0,0,IF('Clinic Model'!$P$16="Annuity",-IFERROR(IPMT(D2_I/12,$C240,D2_T,OFFSET(M$131,,-$C240+1),0),),-IFERROR(ISPMT(D2_I/12,$C240-1,D2_T,OFFSET(M$131,,-$C240+1)),)))</f>
        <v>0</v>
      </c>
      <c r="O240" s="548">
        <f ca="1">IF($C240=0,0,IF('Clinic Model'!$P$16="Annuity",-IFERROR(IPMT(D2_I/12,$C240,D2_T,OFFSET(N$131,,-$C240+1),0),),-IFERROR(ISPMT(D2_I/12,$C240-1,D2_T,OFFSET(N$131,,-$C240+1)),)))</f>
        <v>0</v>
      </c>
      <c r="P240" s="548">
        <f ca="1">IF($C240=0,0,IF('Clinic Model'!$P$16="Annuity",-IFERROR(IPMT(D2_I/12,$C240,D2_T,OFFSET(O$131,,-$C240+1),0),),-IFERROR(ISPMT(D2_I/12,$C240-1,D2_T,OFFSET(O$131,,-$C240+1)),)))</f>
        <v>0</v>
      </c>
      <c r="Q240" s="548">
        <f ca="1">IF($C240=0,0,IF('Clinic Model'!$P$16="Annuity",-IFERROR(IPMT(D2_I/12,$C240,D2_T,OFFSET(P$131,,-$C240+1),0),),-IFERROR(ISPMT(D2_I/12,$C240-1,D2_T,OFFSET(P$131,,-$C240+1)),)))</f>
        <v>0</v>
      </c>
      <c r="R240" s="548">
        <f ca="1">IF($C240=0,0,IF('Clinic Model'!$P$16="Annuity",-IFERROR(IPMT(D2_I/12,$C240,D2_T,OFFSET(Q$131,,-$C240+1),0),),-IFERROR(ISPMT(D2_I/12,$C240-1,D2_T,OFFSET(Q$131,,-$C240+1)),)))</f>
        <v>0</v>
      </c>
      <c r="S240" s="548">
        <f ca="1">IF($C240=0,0,IF('Clinic Model'!$P$16="Annuity",-IFERROR(IPMT(D2_I/12,$C240,D2_T,OFFSET(R$131,,-$C240+1),0),),-IFERROR(ISPMT(D2_I/12,$C240-1,D2_T,OFFSET(R$131,,-$C240+1)),)))</f>
        <v>0</v>
      </c>
      <c r="T240" s="548">
        <f ca="1">IF($C240=0,0,IF('Clinic Model'!$P$16="Annuity",-IFERROR(IPMT(D2_I/12,$C240,D2_T,OFFSET(S$131,,-$C240+1),0),),-IFERROR(ISPMT(D2_I/12,$C240-1,D2_T,OFFSET(S$131,,-$C240+1)),)))</f>
        <v>0</v>
      </c>
      <c r="U240" s="548">
        <f ca="1">IF($C240=0,0,IF('Clinic Model'!$P$16="Annuity",-IFERROR(IPMT(D2_I/12,$C240,D2_T,OFFSET(T$131,,-$C240+1),0),),-IFERROR(ISPMT(D2_I/12,$C240-1,D2_T,OFFSET(T$131,,-$C240+1)),)))</f>
        <v>0</v>
      </c>
      <c r="V240" s="548">
        <f ca="1">IF($C240=0,0,IF('Clinic Model'!$P$16="Annuity",-IFERROR(IPMT(D2_I/12,$C240,D2_T,OFFSET(U$131,,-$C240+1),0),),-IFERROR(ISPMT(D2_I/12,$C240-1,D2_T,OFFSET(U$131,,-$C240+1)),)))</f>
        <v>0</v>
      </c>
      <c r="W240" s="548">
        <f ca="1">IF($C240=0,0,IF('Clinic Model'!$P$16="Annuity",-IFERROR(IPMT(D2_I/12,$C240,D2_T,OFFSET(V$131,,-$C240+1),0),),-IFERROR(ISPMT(D2_I/12,$C240-1,D2_T,OFFSET(V$131,,-$C240+1)),)))</f>
        <v>0</v>
      </c>
      <c r="X240" s="548">
        <f ca="1">IF($C240=0,0,IF('Clinic Model'!$P$16="Annuity",-IFERROR(IPMT(D2_I/12,$C240,D2_T,OFFSET(W$131,,-$C240+1),0),),-IFERROR(ISPMT(D2_I/12,$C240-1,D2_T,OFFSET(W$131,,-$C240+1)),)))</f>
        <v>0</v>
      </c>
      <c r="Y240" s="548">
        <f ca="1">IF($C240=0,0,IF('Clinic Model'!$P$16="Annuity",-IFERROR(IPMT(D2_I/12,$C240,D2_T,OFFSET(X$131,,-$C240+1),0),),-IFERROR(ISPMT(D2_I/12,$C240-1,D2_T,OFFSET(X$131,,-$C240+1)),)))</f>
        <v>0</v>
      </c>
      <c r="Z240" s="548">
        <f ca="1">IF($C240=0,0,IF('Clinic Model'!$P$16="Annuity",-IFERROR(IPMT(D2_I/12,$C240,D2_T,OFFSET(Y$131,,-$C240+1),0),),-IFERROR(ISPMT(D2_I/12,$C240-1,D2_T,OFFSET(Y$131,,-$C240+1)),)))</f>
        <v>0</v>
      </c>
      <c r="AA240" s="548">
        <f ca="1">IF($C240=0,0,IF('Clinic Model'!$P$16="Annuity",-IFERROR(IPMT(D2_I/12,$C240,D2_T,OFFSET(Z$131,,-$C240+1),0),),-IFERROR(ISPMT(D2_I/12,$C240-1,D2_T,OFFSET(Z$131,,-$C240+1)),)))</f>
        <v>0</v>
      </c>
      <c r="AB240" s="548">
        <f ca="1">IF($C240=0,0,IF('Clinic Model'!$P$16="Annuity",-IFERROR(IPMT(D2_I/12,$C240,D2_T,OFFSET(AA$131,,-$C240+1),0),),-IFERROR(ISPMT(D2_I/12,$C240-1,D2_T,OFFSET(AA$131,,-$C240+1)),)))</f>
        <v>0</v>
      </c>
      <c r="AC240" s="548">
        <f ca="1">IF($C240=0,0,IF('Clinic Model'!$P$16="Annuity",-IFERROR(IPMT(D2_I/12,$C240,D2_T,OFFSET(AB$131,,-$C240+1),0),),-IFERROR(ISPMT(D2_I/12,$C240-1,D2_T,OFFSET(AB$131,,-$C240+1)),)))</f>
        <v>0</v>
      </c>
      <c r="AD240" s="548">
        <f ca="1">IF($C240=0,0,IF('Clinic Model'!$P$16="Annuity",-IFERROR(IPMT(D2_I/12,$C240,D2_T,OFFSET(AC$131,,-$C240+1),0),),-IFERROR(ISPMT(D2_I/12,$C240-1,D2_T,OFFSET(AC$131,,-$C240+1)),)))</f>
        <v>0</v>
      </c>
      <c r="AE240" s="548">
        <f ca="1">IF($C240=0,0,IF('Clinic Model'!$P$16="Annuity",-IFERROR(IPMT(D2_I/12,$C240,D2_T,OFFSET(AD$131,,-$C240+1),0),),-IFERROR(ISPMT(D2_I/12,$C240-1,D2_T,OFFSET(AD$131,,-$C240+1)),)))</f>
        <v>0</v>
      </c>
      <c r="AF240" s="548">
        <f ca="1">IF($C240=0,0,IF('Clinic Model'!$P$16="Annuity",-IFERROR(IPMT(D2_I/12,$C240,D2_T,OFFSET(AE$131,,-$C240+1),0),),-IFERROR(ISPMT(D2_I/12,$C240-1,D2_T,OFFSET(AE$131,,-$C240+1)),)))</f>
        <v>0</v>
      </c>
      <c r="AG240" s="548">
        <f ca="1">IF($C240=0,0,IF('Clinic Model'!$P$16="Annuity",-IFERROR(IPMT(D2_I/12,$C240,D2_T,OFFSET(AF$131,,-$C240+1),0),),-IFERROR(ISPMT(D2_I/12,$C240-1,D2_T,OFFSET(AF$131,,-$C240+1)),)))</f>
        <v>0</v>
      </c>
      <c r="AH240" s="548">
        <f ca="1">IF($C240=0,0,IF('Clinic Model'!$P$16="Annuity",-IFERROR(IPMT(D2_I/12,$C240,D2_T,OFFSET(AG$131,,-$C240+1),0),),-IFERROR(ISPMT(D2_I/12,$C240-1,D2_T,OFFSET(AG$131,,-$C240+1)),)))</f>
        <v>0</v>
      </c>
      <c r="AI240" s="548">
        <f ca="1">IF($C240=0,0,IF('Clinic Model'!$P$16="Annuity",-IFERROR(IPMT(D2_I/12,$C240,D2_T,OFFSET(AH$131,,-$C240+1),0),),-IFERROR(ISPMT(D2_I/12,$C240-1,D2_T,OFFSET(AH$131,,-$C240+1)),)))</f>
        <v>0</v>
      </c>
      <c r="AJ240" s="548">
        <f ca="1">IF($C240=0,0,IF('Clinic Model'!$P$16="Annuity",-IFERROR(IPMT(D2_I/12,$C240,D2_T,OFFSET(AI$131,,-$C240+1),0),),-IFERROR(ISPMT(D2_I/12,$C240-1,D2_T,OFFSET(AI$131,,-$C240+1)),)))</f>
        <v>0</v>
      </c>
      <c r="AK240" s="548">
        <f ca="1">IF($C240=0,0,IF('Clinic Model'!$P$16="Annuity",-IFERROR(IPMT(D2_I/12,$C240,D2_T,OFFSET(AJ$131,,-$C240+1),0),),-IFERROR(ISPMT(D2_I/12,$C240-1,D2_T,OFFSET(AJ$131,,-$C240+1)),)))</f>
        <v>0</v>
      </c>
      <c r="AL240" s="548">
        <f ca="1">IF($C240=0,0,IF('Clinic Model'!$P$16="Annuity",-IFERROR(IPMT(D2_I/12,$C240,D2_T,OFFSET(AK$131,,-$C240+1),0),),-IFERROR(ISPMT(D2_I/12,$C240-1,D2_T,OFFSET(AK$131,,-$C240+1)),)))</f>
        <v>0</v>
      </c>
      <c r="AM240" s="548">
        <f ca="1">IF($C240=0,0,IF('Clinic Model'!$P$16="Annuity",-IFERROR(IPMT(D2_I/12,$C240,D2_T,OFFSET(AL$131,,-$C240+1),0),),-IFERROR(ISPMT(D2_I/12,$C240-1,D2_T,OFFSET(AL$131,,-$C240+1)),)))</f>
        <v>0</v>
      </c>
      <c r="AN240" s="548">
        <f ca="1">IF($C240=0,0,IF('Clinic Model'!$P$16="Annuity",-IFERROR(IPMT(D2_I/12,$C240,D2_T,OFFSET(AM$131,,-$C240+1),0),),-IFERROR(ISPMT(D2_I/12,$C240-1,D2_T,OFFSET(AM$131,,-$C240+1)),)))</f>
        <v>0</v>
      </c>
      <c r="AO240" s="548">
        <f ca="1">IF($C240=0,0,IF('Clinic Model'!$P$16="Annuity",-IFERROR(IPMT(D2_I/12,$C240,D2_T,OFFSET(AN$131,,-$C240+1),0),),-IFERROR(ISPMT(D2_I/12,$C240-1,D2_T,OFFSET(AN$131,,-$C240+1)),)))</f>
        <v>0</v>
      </c>
      <c r="AP240" s="548">
        <f ca="1">IF($C240=0,0,IF('Clinic Model'!$P$16="Annuity",-IFERROR(IPMT(D2_I/12,$C240,D2_T,OFFSET(AO$131,,-$C240+1),0),),-IFERROR(ISPMT(D2_I/12,$C240-1,D2_T,OFFSET(AO$131,,-$C240+1)),)))</f>
        <v>0</v>
      </c>
      <c r="AQ240" s="548">
        <f ca="1">IF($C240=0,0,IF('Clinic Model'!$P$16="Annuity",-IFERROR(IPMT(D2_I/12,$C240,D2_T,OFFSET(AP$131,,-$C240+1),0),),-IFERROR(ISPMT(D2_I/12,$C240-1,D2_T,OFFSET(AP$131,,-$C240+1)),)))</f>
        <v>0</v>
      </c>
      <c r="AR240" s="548">
        <f ca="1">IF($C240=0,0,IF('Clinic Model'!$P$16="Annuity",-IFERROR(IPMT(D2_I/12,$C240,D2_T,OFFSET(AQ$131,,-$C240+1),0),),-IFERROR(ISPMT(D2_I/12,$C240-1,D2_T,OFFSET(AQ$131,,-$C240+1)),)))</f>
        <v>0</v>
      </c>
      <c r="AS240" s="548">
        <f ca="1">IF($C240=0,0,IF('Clinic Model'!$P$16="Annuity",-IFERROR(IPMT(D2_I/12,$C240,D2_T,OFFSET(AR$131,,-$C240+1),0),),-IFERROR(ISPMT(D2_I/12,$C240-1,D2_T,OFFSET(AR$131,,-$C240+1)),)))</f>
        <v>0</v>
      </c>
      <c r="AT240" s="548">
        <f ca="1">IF($C240=0,0,IF('Clinic Model'!$P$16="Annuity",-IFERROR(IPMT(D2_I/12,$C240,D2_T,OFFSET(AS$131,,-$C240+1),0),),-IFERROR(ISPMT(D2_I/12,$C240-1,D2_T,OFFSET(AS$131,,-$C240+1)),)))</f>
        <v>0</v>
      </c>
      <c r="AU240" s="548">
        <f ca="1">IF($C240=0,0,IF('Clinic Model'!$P$16="Annuity",-IFERROR(IPMT(D2_I/12,$C240,D2_T,OFFSET(AT$131,,-$C240+1),0),),-IFERROR(ISPMT(D2_I/12,$C240-1,D2_T,OFFSET(AT$131,,-$C240+1)),)))</f>
        <v>0</v>
      </c>
      <c r="AV240" s="548">
        <f ca="1">IF($C240=0,0,IF('Clinic Model'!$P$16="Annuity",-IFERROR(IPMT(D2_I/12,$C240,D2_T,OFFSET(AU$131,,-$C240+1),0),),-IFERROR(ISPMT(D2_I/12,$C240-1,D2_T,OFFSET(AU$131,,-$C240+1)),)))</f>
        <v>0</v>
      </c>
      <c r="AW240" s="548">
        <f ca="1">IF($C240=0,0,IF('Clinic Model'!$P$16="Annuity",-IFERROR(IPMT(D2_I/12,$C240,D2_T,OFFSET(AV$131,,-$C240+1),0),),-IFERROR(ISPMT(D2_I/12,$C240-1,D2_T,OFFSET(AV$131,,-$C240+1)),)))</f>
        <v>0</v>
      </c>
      <c r="AX240" s="548">
        <f ca="1">IF($C240=0,0,IF('Clinic Model'!$P$16="Annuity",-IFERROR(IPMT(D2_I/12,$C240,D2_T,OFFSET(AW$131,,-$C240+1),0),),-IFERROR(ISPMT(D2_I/12,$C240-1,D2_T,OFFSET(AW$131,,-$C240+1)),)))</f>
        <v>0</v>
      </c>
      <c r="AY240" s="548">
        <f ca="1">IF($C240=0,0,IF('Clinic Model'!$P$16="Annuity",-IFERROR(IPMT(D2_I/12,$C240,D2_T,OFFSET(AX$131,,-$C240+1),0),),-IFERROR(ISPMT(D2_I/12,$C240-1,D2_T,OFFSET(AX$131,,-$C240+1)),)))</f>
        <v>0</v>
      </c>
      <c r="AZ240" s="548">
        <f ca="1">IF($C240=0,0,IF('Clinic Model'!$P$16="Annuity",-IFERROR(IPMT(D2_I/12,$C240,D2_T,OFFSET(AY$131,,-$C240+1),0),),-IFERROR(ISPMT(D2_I/12,$C240-1,D2_T,OFFSET(AY$131,,-$C240+1)),)))</f>
        <v>0</v>
      </c>
      <c r="BA240" s="548">
        <f ca="1">IF($C240=0,0,IF('Clinic Model'!$P$16="Annuity",-IFERROR(IPMT(D2_I/12,$C240,D2_T,OFFSET(AZ$131,,-$C240+1),0),),-IFERROR(ISPMT(D2_I/12,$C240-1,D2_T,OFFSET(AZ$131,,-$C240+1)),)))</f>
        <v>0</v>
      </c>
      <c r="BB240" s="548">
        <f ca="1">IF($C240=0,0,IF('Clinic Model'!$P$16="Annuity",-IFERROR(IPMT(D2_I/12,$C240,D2_T,OFFSET(BA$131,,-$C240+1),0),),-IFERROR(ISPMT(D2_I/12,$C240-1,D2_T,OFFSET(BA$131,,-$C240+1)),)))</f>
        <v>0</v>
      </c>
      <c r="BC240" s="548">
        <f ca="1">IF($C240=0,0,IF('Clinic Model'!$P$16="Annuity",-IFERROR(IPMT(D2_I/12,$C240,D2_T,OFFSET(BB$131,,-$C240+1),0),),-IFERROR(ISPMT(D2_I/12,$C240-1,D2_T,OFFSET(BB$131,,-$C240+1)),)))</f>
        <v>0</v>
      </c>
      <c r="BD240" s="548">
        <f ca="1">IF($C240=0,0,IF('Clinic Model'!$P$16="Annuity",-IFERROR(IPMT(D2_I/12,$C240,D2_T,OFFSET(BC$131,,-$C240+1),0),),-IFERROR(ISPMT(D2_I/12,$C240-1,D2_T,OFFSET(BC$131,,-$C240+1)),)))</f>
        <v>0</v>
      </c>
      <c r="BE240" s="548">
        <f ca="1">IF($C240=0,0,IF('Clinic Model'!$P$16="Annuity",-IFERROR(IPMT(D2_I/12,$C240,D2_T,OFFSET(BD$131,,-$C240+1),0),),-IFERROR(ISPMT(D2_I/12,$C240-1,D2_T,OFFSET(BD$131,,-$C240+1)),)))</f>
        <v>0</v>
      </c>
      <c r="BF240" s="548">
        <f ca="1">IF($C240=0,0,IF('Clinic Model'!$P$16="Annuity",-IFERROR(IPMT(D2_I/12,$C240,D2_T,OFFSET(BE$131,,-$C240+1),0),),-IFERROR(ISPMT(D2_I/12,$C240-1,D2_T,OFFSET(BE$131,,-$C240+1)),)))</f>
        <v>0</v>
      </c>
      <c r="BG240" s="548">
        <f ca="1">IF($C240=0,0,IF('Clinic Model'!$P$16="Annuity",-IFERROR(IPMT(D2_I/12,$C240,D2_T,OFFSET(BF$131,,-$C240+1),0),),-IFERROR(ISPMT(D2_I/12,$C240-1,D2_T,OFFSET(BF$131,,-$C240+1)),)))</f>
        <v>0</v>
      </c>
      <c r="BH240" s="548">
        <f ca="1">IF($C240=0,0,IF('Clinic Model'!$P$16="Annuity",-IFERROR(IPMT(D2_I/12,$C240,D2_T,OFFSET(BG$131,,-$C240+1),0),),-IFERROR(ISPMT(D2_I/12,$C240-1,D2_T,OFFSET(BG$131,,-$C240+1)),)))</f>
        <v>0</v>
      </c>
      <c r="BI240" s="548">
        <f ca="1">IF($C240=0,0,IF('Clinic Model'!$P$16="Annuity",-IFERROR(IPMT(D2_I/12,$C240,D2_T,OFFSET(BH$131,,-$C240+1),0),),-IFERROR(ISPMT(D2_I/12,$C240-1,D2_T,OFFSET(BH$131,,-$C240+1)),)))</f>
        <v>0</v>
      </c>
      <c r="BJ240" s="548">
        <f ca="1">IF($C240=0,0,IF('Clinic Model'!$P$16="Annuity",-IFERROR(IPMT(D2_I/12,$C240,D2_T,OFFSET(BI$131,,-$C240+1),0),),-IFERROR(ISPMT(D2_I/12,$C240-1,D2_T,OFFSET(BI$131,,-$C240+1)),)))</f>
        <v>0</v>
      </c>
      <c r="BK240" s="548">
        <f ca="1">IF($C240=0,0,IF('Clinic Model'!$P$16="Annuity",-IFERROR(IPMT(D2_I/12,$C240,D2_T,OFFSET(BJ$131,,-$C240+1),0),),-IFERROR(ISPMT(D2_I/12,$C240-1,D2_T,OFFSET(BJ$131,,-$C240+1)),)))</f>
        <v>0</v>
      </c>
      <c r="BL240" s="548">
        <f ca="1">IF($C240=0,0,IF('Clinic Model'!$P$16="Annuity",-IFERROR(IPMT(D2_I/12,$C240,D2_T,OFFSET(BK$131,,-$C240+1),0),),-IFERROR(ISPMT(D2_I/12,$C240-1,D2_T,OFFSET(BK$131,,-$C240+1)),)))</f>
        <v>0</v>
      </c>
    </row>
    <row r="241" spans="1:64" ht="10.5" hidden="1" customHeight="1" outlineLevel="1" x14ac:dyDescent="0.3">
      <c r="A241" s="105"/>
      <c r="B241" s="504"/>
      <c r="C241" s="105">
        <f t="shared" si="17"/>
        <v>0</v>
      </c>
      <c r="E241" s="548">
        <f ca="1">IF($C241=0,0,IF('Clinic Model'!$P$16="Annuity",-IFERROR(IPMT(D2_I/12,$C241,D2_T,OFFSET(D$131,,-$C241+1),0),),-IFERROR(ISPMT(D2_I/12,$C241-1,D2_T,OFFSET(D$131,,-$C241+1)),)))</f>
        <v>0</v>
      </c>
      <c r="F241" s="548">
        <f ca="1">IF($C241=0,0,IF('Clinic Model'!$P$16="Annuity",-IFERROR(IPMT(D2_I/12,$C241,D2_T,OFFSET(E$131,,-$C241+1),0),),-IFERROR(ISPMT(D2_I/12,$C241-1,D2_T,OFFSET(E$131,,-$C241+1)),)))</f>
        <v>0</v>
      </c>
      <c r="G241" s="548">
        <f ca="1">IF($C241=0,0,IF('Clinic Model'!$P$16="Annuity",-IFERROR(IPMT(D2_I/12,$C241,D2_T,OFFSET(F$131,,-$C241+1),0),),-IFERROR(ISPMT(D2_I/12,$C241-1,D2_T,OFFSET(F$131,,-$C241+1)),)))</f>
        <v>0</v>
      </c>
      <c r="H241" s="548">
        <f ca="1">IF($C241=0,0,IF('Clinic Model'!$P$16="Annuity",-IFERROR(IPMT(D2_I/12,$C241,D2_T,OFFSET(G$131,,-$C241+1),0),),-IFERROR(ISPMT(D2_I/12,$C241-1,D2_T,OFFSET(G$131,,-$C241+1)),)))</f>
        <v>0</v>
      </c>
      <c r="I241" s="548">
        <f ca="1">IF($C241=0,0,IF('Clinic Model'!$P$16="Annuity",-IFERROR(IPMT(D2_I/12,$C241,D2_T,OFFSET(H$131,,-$C241+1),0),),-IFERROR(ISPMT(D2_I/12,$C241-1,D2_T,OFFSET(H$131,,-$C241+1)),)))</f>
        <v>0</v>
      </c>
      <c r="J241" s="548">
        <f ca="1">IF($C241=0,0,IF('Clinic Model'!$P$16="Annuity",-IFERROR(IPMT(D2_I/12,$C241,D2_T,OFFSET(I$131,,-$C241+1),0),),-IFERROR(ISPMT(D2_I/12,$C241-1,D2_T,OFFSET(I$131,,-$C241+1)),)))</f>
        <v>0</v>
      </c>
      <c r="K241" s="548">
        <f ca="1">IF($C241=0,0,IF('Clinic Model'!$P$16="Annuity",-IFERROR(IPMT(D2_I/12,$C241,D2_T,OFFSET(J$131,,-$C241+1),0),),-IFERROR(ISPMT(D2_I/12,$C241-1,D2_T,OFFSET(J$131,,-$C241+1)),)))</f>
        <v>0</v>
      </c>
      <c r="L241" s="548">
        <f ca="1">IF($C241=0,0,IF('Clinic Model'!$P$16="Annuity",-IFERROR(IPMT(D2_I/12,$C241,D2_T,OFFSET(K$131,,-$C241+1),0),),-IFERROR(ISPMT(D2_I/12,$C241-1,D2_T,OFFSET(K$131,,-$C241+1)),)))</f>
        <v>0</v>
      </c>
      <c r="M241" s="548">
        <f ca="1">IF($C241=0,0,IF('Clinic Model'!$P$16="Annuity",-IFERROR(IPMT(D2_I/12,$C241,D2_T,OFFSET(L$131,,-$C241+1),0),),-IFERROR(ISPMT(D2_I/12,$C241-1,D2_T,OFFSET(L$131,,-$C241+1)),)))</f>
        <v>0</v>
      </c>
      <c r="N241" s="548">
        <f ca="1">IF($C241=0,0,IF('Clinic Model'!$P$16="Annuity",-IFERROR(IPMT(D2_I/12,$C241,D2_T,OFFSET(M$131,,-$C241+1),0),),-IFERROR(ISPMT(D2_I/12,$C241-1,D2_T,OFFSET(M$131,,-$C241+1)),)))</f>
        <v>0</v>
      </c>
      <c r="O241" s="548">
        <f ca="1">IF($C241=0,0,IF('Clinic Model'!$P$16="Annuity",-IFERROR(IPMT(D2_I/12,$C241,D2_T,OFFSET(N$131,,-$C241+1),0),),-IFERROR(ISPMT(D2_I/12,$C241-1,D2_T,OFFSET(N$131,,-$C241+1)),)))</f>
        <v>0</v>
      </c>
      <c r="P241" s="548">
        <f ca="1">IF($C241=0,0,IF('Clinic Model'!$P$16="Annuity",-IFERROR(IPMT(D2_I/12,$C241,D2_T,OFFSET(O$131,,-$C241+1),0),),-IFERROR(ISPMT(D2_I/12,$C241-1,D2_T,OFFSET(O$131,,-$C241+1)),)))</f>
        <v>0</v>
      </c>
      <c r="Q241" s="548">
        <f ca="1">IF($C241=0,0,IF('Clinic Model'!$P$16="Annuity",-IFERROR(IPMT(D2_I/12,$C241,D2_T,OFFSET(P$131,,-$C241+1),0),),-IFERROR(ISPMT(D2_I/12,$C241-1,D2_T,OFFSET(P$131,,-$C241+1)),)))</f>
        <v>0</v>
      </c>
      <c r="R241" s="548">
        <f ca="1">IF($C241=0,0,IF('Clinic Model'!$P$16="Annuity",-IFERROR(IPMT(D2_I/12,$C241,D2_T,OFFSET(Q$131,,-$C241+1),0),),-IFERROR(ISPMT(D2_I/12,$C241-1,D2_T,OFFSET(Q$131,,-$C241+1)),)))</f>
        <v>0</v>
      </c>
      <c r="S241" s="548">
        <f ca="1">IF($C241=0,0,IF('Clinic Model'!$P$16="Annuity",-IFERROR(IPMT(D2_I/12,$C241,D2_T,OFFSET(R$131,,-$C241+1),0),),-IFERROR(ISPMT(D2_I/12,$C241-1,D2_T,OFFSET(R$131,,-$C241+1)),)))</f>
        <v>0</v>
      </c>
      <c r="T241" s="548">
        <f ca="1">IF($C241=0,0,IF('Clinic Model'!$P$16="Annuity",-IFERROR(IPMT(D2_I/12,$C241,D2_T,OFFSET(S$131,,-$C241+1),0),),-IFERROR(ISPMT(D2_I/12,$C241-1,D2_T,OFFSET(S$131,,-$C241+1)),)))</f>
        <v>0</v>
      </c>
      <c r="U241" s="548">
        <f ca="1">IF($C241=0,0,IF('Clinic Model'!$P$16="Annuity",-IFERROR(IPMT(D2_I/12,$C241,D2_T,OFFSET(T$131,,-$C241+1),0),),-IFERROR(ISPMT(D2_I/12,$C241-1,D2_T,OFFSET(T$131,,-$C241+1)),)))</f>
        <v>0</v>
      </c>
      <c r="V241" s="548">
        <f ca="1">IF($C241=0,0,IF('Clinic Model'!$P$16="Annuity",-IFERROR(IPMT(D2_I/12,$C241,D2_T,OFFSET(U$131,,-$C241+1),0),),-IFERROR(ISPMT(D2_I/12,$C241-1,D2_T,OFFSET(U$131,,-$C241+1)),)))</f>
        <v>0</v>
      </c>
      <c r="W241" s="548">
        <f ca="1">IF($C241=0,0,IF('Clinic Model'!$P$16="Annuity",-IFERROR(IPMT(D2_I/12,$C241,D2_T,OFFSET(V$131,,-$C241+1),0),),-IFERROR(ISPMT(D2_I/12,$C241-1,D2_T,OFFSET(V$131,,-$C241+1)),)))</f>
        <v>0</v>
      </c>
      <c r="X241" s="548">
        <f ca="1">IF($C241=0,0,IF('Clinic Model'!$P$16="Annuity",-IFERROR(IPMT(D2_I/12,$C241,D2_T,OFFSET(W$131,,-$C241+1),0),),-IFERROR(ISPMT(D2_I/12,$C241-1,D2_T,OFFSET(W$131,,-$C241+1)),)))</f>
        <v>0</v>
      </c>
      <c r="Y241" s="548">
        <f ca="1">IF($C241=0,0,IF('Clinic Model'!$P$16="Annuity",-IFERROR(IPMT(D2_I/12,$C241,D2_T,OFFSET(X$131,,-$C241+1),0),),-IFERROR(ISPMT(D2_I/12,$C241-1,D2_T,OFFSET(X$131,,-$C241+1)),)))</f>
        <v>0</v>
      </c>
      <c r="Z241" s="548">
        <f ca="1">IF($C241=0,0,IF('Clinic Model'!$P$16="Annuity",-IFERROR(IPMT(D2_I/12,$C241,D2_T,OFFSET(Y$131,,-$C241+1),0),),-IFERROR(ISPMT(D2_I/12,$C241-1,D2_T,OFFSET(Y$131,,-$C241+1)),)))</f>
        <v>0</v>
      </c>
      <c r="AA241" s="548">
        <f ca="1">IF($C241=0,0,IF('Clinic Model'!$P$16="Annuity",-IFERROR(IPMT(D2_I/12,$C241,D2_T,OFFSET(Z$131,,-$C241+1),0),),-IFERROR(ISPMT(D2_I/12,$C241-1,D2_T,OFFSET(Z$131,,-$C241+1)),)))</f>
        <v>0</v>
      </c>
      <c r="AB241" s="548">
        <f ca="1">IF($C241=0,0,IF('Clinic Model'!$P$16="Annuity",-IFERROR(IPMT(D2_I/12,$C241,D2_T,OFFSET(AA$131,,-$C241+1),0),),-IFERROR(ISPMT(D2_I/12,$C241-1,D2_T,OFFSET(AA$131,,-$C241+1)),)))</f>
        <v>0</v>
      </c>
      <c r="AC241" s="548">
        <f ca="1">IF($C241=0,0,IF('Clinic Model'!$P$16="Annuity",-IFERROR(IPMT(D2_I/12,$C241,D2_T,OFFSET(AB$131,,-$C241+1),0),),-IFERROR(ISPMT(D2_I/12,$C241-1,D2_T,OFFSET(AB$131,,-$C241+1)),)))</f>
        <v>0</v>
      </c>
      <c r="AD241" s="548">
        <f ca="1">IF($C241=0,0,IF('Clinic Model'!$P$16="Annuity",-IFERROR(IPMT(D2_I/12,$C241,D2_T,OFFSET(AC$131,,-$C241+1),0),),-IFERROR(ISPMT(D2_I/12,$C241-1,D2_T,OFFSET(AC$131,,-$C241+1)),)))</f>
        <v>0</v>
      </c>
      <c r="AE241" s="548">
        <f ca="1">IF($C241=0,0,IF('Clinic Model'!$P$16="Annuity",-IFERROR(IPMT(D2_I/12,$C241,D2_T,OFFSET(AD$131,,-$C241+1),0),),-IFERROR(ISPMT(D2_I/12,$C241-1,D2_T,OFFSET(AD$131,,-$C241+1)),)))</f>
        <v>0</v>
      </c>
      <c r="AF241" s="548">
        <f ca="1">IF($C241=0,0,IF('Clinic Model'!$P$16="Annuity",-IFERROR(IPMT(D2_I/12,$C241,D2_T,OFFSET(AE$131,,-$C241+1),0),),-IFERROR(ISPMT(D2_I/12,$C241-1,D2_T,OFFSET(AE$131,,-$C241+1)),)))</f>
        <v>0</v>
      </c>
      <c r="AG241" s="548">
        <f ca="1">IF($C241=0,0,IF('Clinic Model'!$P$16="Annuity",-IFERROR(IPMT(D2_I/12,$C241,D2_T,OFFSET(AF$131,,-$C241+1),0),),-IFERROR(ISPMT(D2_I/12,$C241-1,D2_T,OFFSET(AF$131,,-$C241+1)),)))</f>
        <v>0</v>
      </c>
      <c r="AH241" s="548">
        <f ca="1">IF($C241=0,0,IF('Clinic Model'!$P$16="Annuity",-IFERROR(IPMT(D2_I/12,$C241,D2_T,OFFSET(AG$131,,-$C241+1),0),),-IFERROR(ISPMT(D2_I/12,$C241-1,D2_T,OFFSET(AG$131,,-$C241+1)),)))</f>
        <v>0</v>
      </c>
      <c r="AI241" s="548">
        <f ca="1">IF($C241=0,0,IF('Clinic Model'!$P$16="Annuity",-IFERROR(IPMT(D2_I/12,$C241,D2_T,OFFSET(AH$131,,-$C241+1),0),),-IFERROR(ISPMT(D2_I/12,$C241-1,D2_T,OFFSET(AH$131,,-$C241+1)),)))</f>
        <v>0</v>
      </c>
      <c r="AJ241" s="548">
        <f ca="1">IF($C241=0,0,IF('Clinic Model'!$P$16="Annuity",-IFERROR(IPMT(D2_I/12,$C241,D2_T,OFFSET(AI$131,,-$C241+1),0),),-IFERROR(ISPMT(D2_I/12,$C241-1,D2_T,OFFSET(AI$131,,-$C241+1)),)))</f>
        <v>0</v>
      </c>
      <c r="AK241" s="548">
        <f ca="1">IF($C241=0,0,IF('Clinic Model'!$P$16="Annuity",-IFERROR(IPMT(D2_I/12,$C241,D2_T,OFFSET(AJ$131,,-$C241+1),0),),-IFERROR(ISPMT(D2_I/12,$C241-1,D2_T,OFFSET(AJ$131,,-$C241+1)),)))</f>
        <v>0</v>
      </c>
      <c r="AL241" s="548">
        <f ca="1">IF($C241=0,0,IF('Clinic Model'!$P$16="Annuity",-IFERROR(IPMT(D2_I/12,$C241,D2_T,OFFSET(AK$131,,-$C241+1),0),),-IFERROR(ISPMT(D2_I/12,$C241-1,D2_T,OFFSET(AK$131,,-$C241+1)),)))</f>
        <v>0</v>
      </c>
      <c r="AM241" s="548">
        <f ca="1">IF($C241=0,0,IF('Clinic Model'!$P$16="Annuity",-IFERROR(IPMT(D2_I/12,$C241,D2_T,OFFSET(AL$131,,-$C241+1),0),),-IFERROR(ISPMT(D2_I/12,$C241-1,D2_T,OFFSET(AL$131,,-$C241+1)),)))</f>
        <v>0</v>
      </c>
      <c r="AN241" s="548">
        <f ca="1">IF($C241=0,0,IF('Clinic Model'!$P$16="Annuity",-IFERROR(IPMT(D2_I/12,$C241,D2_T,OFFSET(AM$131,,-$C241+1),0),),-IFERROR(ISPMT(D2_I/12,$C241-1,D2_T,OFFSET(AM$131,,-$C241+1)),)))</f>
        <v>0</v>
      </c>
      <c r="AO241" s="548">
        <f ca="1">IF($C241=0,0,IF('Clinic Model'!$P$16="Annuity",-IFERROR(IPMT(D2_I/12,$C241,D2_T,OFFSET(AN$131,,-$C241+1),0),),-IFERROR(ISPMT(D2_I/12,$C241-1,D2_T,OFFSET(AN$131,,-$C241+1)),)))</f>
        <v>0</v>
      </c>
      <c r="AP241" s="548">
        <f ca="1">IF($C241=0,0,IF('Clinic Model'!$P$16="Annuity",-IFERROR(IPMT(D2_I/12,$C241,D2_T,OFFSET(AO$131,,-$C241+1),0),),-IFERROR(ISPMT(D2_I/12,$C241-1,D2_T,OFFSET(AO$131,,-$C241+1)),)))</f>
        <v>0</v>
      </c>
      <c r="AQ241" s="548">
        <f ca="1">IF($C241=0,0,IF('Clinic Model'!$P$16="Annuity",-IFERROR(IPMT(D2_I/12,$C241,D2_T,OFFSET(AP$131,,-$C241+1),0),),-IFERROR(ISPMT(D2_I/12,$C241-1,D2_T,OFFSET(AP$131,,-$C241+1)),)))</f>
        <v>0</v>
      </c>
      <c r="AR241" s="548">
        <f ca="1">IF($C241=0,0,IF('Clinic Model'!$P$16="Annuity",-IFERROR(IPMT(D2_I/12,$C241,D2_T,OFFSET(AQ$131,,-$C241+1),0),),-IFERROR(ISPMT(D2_I/12,$C241-1,D2_T,OFFSET(AQ$131,,-$C241+1)),)))</f>
        <v>0</v>
      </c>
      <c r="AS241" s="548">
        <f ca="1">IF($C241=0,0,IF('Clinic Model'!$P$16="Annuity",-IFERROR(IPMT(D2_I/12,$C241,D2_T,OFFSET(AR$131,,-$C241+1),0),),-IFERROR(ISPMT(D2_I/12,$C241-1,D2_T,OFFSET(AR$131,,-$C241+1)),)))</f>
        <v>0</v>
      </c>
      <c r="AT241" s="548">
        <f ca="1">IF($C241=0,0,IF('Clinic Model'!$P$16="Annuity",-IFERROR(IPMT(D2_I/12,$C241,D2_T,OFFSET(AS$131,,-$C241+1),0),),-IFERROR(ISPMT(D2_I/12,$C241-1,D2_T,OFFSET(AS$131,,-$C241+1)),)))</f>
        <v>0</v>
      </c>
      <c r="AU241" s="548">
        <f ca="1">IF($C241=0,0,IF('Clinic Model'!$P$16="Annuity",-IFERROR(IPMT(D2_I/12,$C241,D2_T,OFFSET(AT$131,,-$C241+1),0),),-IFERROR(ISPMT(D2_I/12,$C241-1,D2_T,OFFSET(AT$131,,-$C241+1)),)))</f>
        <v>0</v>
      </c>
      <c r="AV241" s="548">
        <f ca="1">IF($C241=0,0,IF('Clinic Model'!$P$16="Annuity",-IFERROR(IPMT(D2_I/12,$C241,D2_T,OFFSET(AU$131,,-$C241+1),0),),-IFERROR(ISPMT(D2_I/12,$C241-1,D2_T,OFFSET(AU$131,,-$C241+1)),)))</f>
        <v>0</v>
      </c>
      <c r="AW241" s="548">
        <f ca="1">IF($C241=0,0,IF('Clinic Model'!$P$16="Annuity",-IFERROR(IPMT(D2_I/12,$C241,D2_T,OFFSET(AV$131,,-$C241+1),0),),-IFERROR(ISPMT(D2_I/12,$C241-1,D2_T,OFFSET(AV$131,,-$C241+1)),)))</f>
        <v>0</v>
      </c>
      <c r="AX241" s="548">
        <f ca="1">IF($C241=0,0,IF('Clinic Model'!$P$16="Annuity",-IFERROR(IPMT(D2_I/12,$C241,D2_T,OFFSET(AW$131,,-$C241+1),0),),-IFERROR(ISPMT(D2_I/12,$C241-1,D2_T,OFFSET(AW$131,,-$C241+1)),)))</f>
        <v>0</v>
      </c>
      <c r="AY241" s="548">
        <f ca="1">IF($C241=0,0,IF('Clinic Model'!$P$16="Annuity",-IFERROR(IPMT(D2_I/12,$C241,D2_T,OFFSET(AX$131,,-$C241+1),0),),-IFERROR(ISPMT(D2_I/12,$C241-1,D2_T,OFFSET(AX$131,,-$C241+1)),)))</f>
        <v>0</v>
      </c>
      <c r="AZ241" s="548">
        <f ca="1">IF($C241=0,0,IF('Clinic Model'!$P$16="Annuity",-IFERROR(IPMT(D2_I/12,$C241,D2_T,OFFSET(AY$131,,-$C241+1),0),),-IFERROR(ISPMT(D2_I/12,$C241-1,D2_T,OFFSET(AY$131,,-$C241+1)),)))</f>
        <v>0</v>
      </c>
      <c r="BA241" s="548">
        <f ca="1">IF($C241=0,0,IF('Clinic Model'!$P$16="Annuity",-IFERROR(IPMT(D2_I/12,$C241,D2_T,OFFSET(AZ$131,,-$C241+1),0),),-IFERROR(ISPMT(D2_I/12,$C241-1,D2_T,OFFSET(AZ$131,,-$C241+1)),)))</f>
        <v>0</v>
      </c>
      <c r="BB241" s="548">
        <f ca="1">IF($C241=0,0,IF('Clinic Model'!$P$16="Annuity",-IFERROR(IPMT(D2_I/12,$C241,D2_T,OFFSET(BA$131,,-$C241+1),0),),-IFERROR(ISPMT(D2_I/12,$C241-1,D2_T,OFFSET(BA$131,,-$C241+1)),)))</f>
        <v>0</v>
      </c>
      <c r="BC241" s="548">
        <f ca="1">IF($C241=0,0,IF('Clinic Model'!$P$16="Annuity",-IFERROR(IPMT(D2_I/12,$C241,D2_T,OFFSET(BB$131,,-$C241+1),0),),-IFERROR(ISPMT(D2_I/12,$C241-1,D2_T,OFFSET(BB$131,,-$C241+1)),)))</f>
        <v>0</v>
      </c>
      <c r="BD241" s="548">
        <f ca="1">IF($C241=0,0,IF('Clinic Model'!$P$16="Annuity",-IFERROR(IPMT(D2_I/12,$C241,D2_T,OFFSET(BC$131,,-$C241+1),0),),-IFERROR(ISPMT(D2_I/12,$C241-1,D2_T,OFFSET(BC$131,,-$C241+1)),)))</f>
        <v>0</v>
      </c>
      <c r="BE241" s="548">
        <f ca="1">IF($C241=0,0,IF('Clinic Model'!$P$16="Annuity",-IFERROR(IPMT(D2_I/12,$C241,D2_T,OFFSET(BD$131,,-$C241+1),0),),-IFERROR(ISPMT(D2_I/12,$C241-1,D2_T,OFFSET(BD$131,,-$C241+1)),)))</f>
        <v>0</v>
      </c>
      <c r="BF241" s="548">
        <f ca="1">IF($C241=0,0,IF('Clinic Model'!$P$16="Annuity",-IFERROR(IPMT(D2_I/12,$C241,D2_T,OFFSET(BE$131,,-$C241+1),0),),-IFERROR(ISPMT(D2_I/12,$C241-1,D2_T,OFFSET(BE$131,,-$C241+1)),)))</f>
        <v>0</v>
      </c>
      <c r="BG241" s="548">
        <f ca="1">IF($C241=0,0,IF('Clinic Model'!$P$16="Annuity",-IFERROR(IPMT(D2_I/12,$C241,D2_T,OFFSET(BF$131,,-$C241+1),0),),-IFERROR(ISPMT(D2_I/12,$C241-1,D2_T,OFFSET(BF$131,,-$C241+1)),)))</f>
        <v>0</v>
      </c>
      <c r="BH241" s="548">
        <f ca="1">IF($C241=0,0,IF('Clinic Model'!$P$16="Annuity",-IFERROR(IPMT(D2_I/12,$C241,D2_T,OFFSET(BG$131,,-$C241+1),0),),-IFERROR(ISPMT(D2_I/12,$C241-1,D2_T,OFFSET(BG$131,,-$C241+1)),)))</f>
        <v>0</v>
      </c>
      <c r="BI241" s="548">
        <f ca="1">IF($C241=0,0,IF('Clinic Model'!$P$16="Annuity",-IFERROR(IPMT(D2_I/12,$C241,D2_T,OFFSET(BH$131,,-$C241+1),0),),-IFERROR(ISPMT(D2_I/12,$C241-1,D2_T,OFFSET(BH$131,,-$C241+1)),)))</f>
        <v>0</v>
      </c>
      <c r="BJ241" s="548">
        <f ca="1">IF($C241=0,0,IF('Clinic Model'!$P$16="Annuity",-IFERROR(IPMT(D2_I/12,$C241,D2_T,OFFSET(BI$131,,-$C241+1),0),),-IFERROR(ISPMT(D2_I/12,$C241-1,D2_T,OFFSET(BI$131,,-$C241+1)),)))</f>
        <v>0</v>
      </c>
      <c r="BK241" s="548">
        <f ca="1">IF($C241=0,0,IF('Clinic Model'!$P$16="Annuity",-IFERROR(IPMT(D2_I/12,$C241,D2_T,OFFSET(BJ$131,,-$C241+1),0),),-IFERROR(ISPMT(D2_I/12,$C241-1,D2_T,OFFSET(BJ$131,,-$C241+1)),)))</f>
        <v>0</v>
      </c>
      <c r="BL241" s="548">
        <f ca="1">IF($C241=0,0,IF('Clinic Model'!$P$16="Annuity",-IFERROR(IPMT(D2_I/12,$C241,D2_T,OFFSET(BK$131,,-$C241+1),0),),-IFERROR(ISPMT(D2_I/12,$C241-1,D2_T,OFFSET(BK$131,,-$C241+1)),)))</f>
        <v>0</v>
      </c>
    </row>
    <row r="242" spans="1:64" ht="10.5" hidden="1" customHeight="1" outlineLevel="1" x14ac:dyDescent="0.3">
      <c r="A242" s="105"/>
      <c r="B242" s="504"/>
      <c r="C242" s="105">
        <f t="shared" si="17"/>
        <v>0</v>
      </c>
      <c r="E242" s="548">
        <f ca="1">IF($C242=0,0,IF('Clinic Model'!$P$16="Annuity",-IFERROR(IPMT(D2_I/12,$C242,D2_T,OFFSET(D$131,,-$C242+1),0),),-IFERROR(ISPMT(D2_I/12,$C242-1,D2_T,OFFSET(D$131,,-$C242+1)),)))</f>
        <v>0</v>
      </c>
      <c r="F242" s="548">
        <f ca="1">IF($C242=0,0,IF('Clinic Model'!$P$16="Annuity",-IFERROR(IPMT(D2_I/12,$C242,D2_T,OFFSET(E$131,,-$C242+1),0),),-IFERROR(ISPMT(D2_I/12,$C242-1,D2_T,OFFSET(E$131,,-$C242+1)),)))</f>
        <v>0</v>
      </c>
      <c r="G242" s="548">
        <f ca="1">IF($C242=0,0,IF('Clinic Model'!$P$16="Annuity",-IFERROR(IPMT(D2_I/12,$C242,D2_T,OFFSET(F$131,,-$C242+1),0),),-IFERROR(ISPMT(D2_I/12,$C242-1,D2_T,OFFSET(F$131,,-$C242+1)),)))</f>
        <v>0</v>
      </c>
      <c r="H242" s="548">
        <f ca="1">IF($C242=0,0,IF('Clinic Model'!$P$16="Annuity",-IFERROR(IPMT(D2_I/12,$C242,D2_T,OFFSET(G$131,,-$C242+1),0),),-IFERROR(ISPMT(D2_I/12,$C242-1,D2_T,OFFSET(G$131,,-$C242+1)),)))</f>
        <v>0</v>
      </c>
      <c r="I242" s="548">
        <f ca="1">IF($C242=0,0,IF('Clinic Model'!$P$16="Annuity",-IFERROR(IPMT(D2_I/12,$C242,D2_T,OFFSET(H$131,,-$C242+1),0),),-IFERROR(ISPMT(D2_I/12,$C242-1,D2_T,OFFSET(H$131,,-$C242+1)),)))</f>
        <v>0</v>
      </c>
      <c r="J242" s="548">
        <f ca="1">IF($C242=0,0,IF('Clinic Model'!$P$16="Annuity",-IFERROR(IPMT(D2_I/12,$C242,D2_T,OFFSET(I$131,,-$C242+1),0),),-IFERROR(ISPMT(D2_I/12,$C242-1,D2_T,OFFSET(I$131,,-$C242+1)),)))</f>
        <v>0</v>
      </c>
      <c r="K242" s="548">
        <f ca="1">IF($C242=0,0,IF('Clinic Model'!$P$16="Annuity",-IFERROR(IPMT(D2_I/12,$C242,D2_T,OFFSET(J$131,,-$C242+1),0),),-IFERROR(ISPMT(D2_I/12,$C242-1,D2_T,OFFSET(J$131,,-$C242+1)),)))</f>
        <v>0</v>
      </c>
      <c r="L242" s="548">
        <f ca="1">IF($C242=0,0,IF('Clinic Model'!$P$16="Annuity",-IFERROR(IPMT(D2_I/12,$C242,D2_T,OFFSET(K$131,,-$C242+1),0),),-IFERROR(ISPMT(D2_I/12,$C242-1,D2_T,OFFSET(K$131,,-$C242+1)),)))</f>
        <v>0</v>
      </c>
      <c r="M242" s="548">
        <f ca="1">IF($C242=0,0,IF('Clinic Model'!$P$16="Annuity",-IFERROR(IPMT(D2_I/12,$C242,D2_T,OFFSET(L$131,,-$C242+1),0),),-IFERROR(ISPMT(D2_I/12,$C242-1,D2_T,OFFSET(L$131,,-$C242+1)),)))</f>
        <v>0</v>
      </c>
      <c r="N242" s="548">
        <f ca="1">IF($C242=0,0,IF('Clinic Model'!$P$16="Annuity",-IFERROR(IPMT(D2_I/12,$C242,D2_T,OFFSET(M$131,,-$C242+1),0),),-IFERROR(ISPMT(D2_I/12,$C242-1,D2_T,OFFSET(M$131,,-$C242+1)),)))</f>
        <v>0</v>
      </c>
      <c r="O242" s="548">
        <f ca="1">IF($C242=0,0,IF('Clinic Model'!$P$16="Annuity",-IFERROR(IPMT(D2_I/12,$C242,D2_T,OFFSET(N$131,,-$C242+1),0),),-IFERROR(ISPMT(D2_I/12,$C242-1,D2_T,OFFSET(N$131,,-$C242+1)),)))</f>
        <v>0</v>
      </c>
      <c r="P242" s="548">
        <f ca="1">IF($C242=0,0,IF('Clinic Model'!$P$16="Annuity",-IFERROR(IPMT(D2_I/12,$C242,D2_T,OFFSET(O$131,,-$C242+1),0),),-IFERROR(ISPMT(D2_I/12,$C242-1,D2_T,OFFSET(O$131,,-$C242+1)),)))</f>
        <v>0</v>
      </c>
      <c r="Q242" s="548">
        <f ca="1">IF($C242=0,0,IF('Clinic Model'!$P$16="Annuity",-IFERROR(IPMT(D2_I/12,$C242,D2_T,OFFSET(P$131,,-$C242+1),0),),-IFERROR(ISPMT(D2_I/12,$C242-1,D2_T,OFFSET(P$131,,-$C242+1)),)))</f>
        <v>0</v>
      </c>
      <c r="R242" s="548">
        <f ca="1">IF($C242=0,0,IF('Clinic Model'!$P$16="Annuity",-IFERROR(IPMT(D2_I/12,$C242,D2_T,OFFSET(Q$131,,-$C242+1),0),),-IFERROR(ISPMT(D2_I/12,$C242-1,D2_T,OFFSET(Q$131,,-$C242+1)),)))</f>
        <v>0</v>
      </c>
      <c r="S242" s="548">
        <f ca="1">IF($C242=0,0,IF('Clinic Model'!$P$16="Annuity",-IFERROR(IPMT(D2_I/12,$C242,D2_T,OFFSET(R$131,,-$C242+1),0),),-IFERROR(ISPMT(D2_I/12,$C242-1,D2_T,OFFSET(R$131,,-$C242+1)),)))</f>
        <v>0</v>
      </c>
      <c r="T242" s="548">
        <f ca="1">IF($C242=0,0,IF('Clinic Model'!$P$16="Annuity",-IFERROR(IPMT(D2_I/12,$C242,D2_T,OFFSET(S$131,,-$C242+1),0),),-IFERROR(ISPMT(D2_I/12,$C242-1,D2_T,OFFSET(S$131,,-$C242+1)),)))</f>
        <v>0</v>
      </c>
      <c r="U242" s="548">
        <f ca="1">IF($C242=0,0,IF('Clinic Model'!$P$16="Annuity",-IFERROR(IPMT(D2_I/12,$C242,D2_T,OFFSET(T$131,,-$C242+1),0),),-IFERROR(ISPMT(D2_I/12,$C242-1,D2_T,OFFSET(T$131,,-$C242+1)),)))</f>
        <v>0</v>
      </c>
      <c r="V242" s="548">
        <f ca="1">IF($C242=0,0,IF('Clinic Model'!$P$16="Annuity",-IFERROR(IPMT(D2_I/12,$C242,D2_T,OFFSET(U$131,,-$C242+1),0),),-IFERROR(ISPMT(D2_I/12,$C242-1,D2_T,OFFSET(U$131,,-$C242+1)),)))</f>
        <v>0</v>
      </c>
      <c r="W242" s="548">
        <f ca="1">IF($C242=0,0,IF('Clinic Model'!$P$16="Annuity",-IFERROR(IPMT(D2_I/12,$C242,D2_T,OFFSET(V$131,,-$C242+1),0),),-IFERROR(ISPMT(D2_I/12,$C242-1,D2_T,OFFSET(V$131,,-$C242+1)),)))</f>
        <v>0</v>
      </c>
      <c r="X242" s="548">
        <f ca="1">IF($C242=0,0,IF('Clinic Model'!$P$16="Annuity",-IFERROR(IPMT(D2_I/12,$C242,D2_T,OFFSET(W$131,,-$C242+1),0),),-IFERROR(ISPMT(D2_I/12,$C242-1,D2_T,OFFSET(W$131,,-$C242+1)),)))</f>
        <v>0</v>
      </c>
      <c r="Y242" s="548">
        <f ca="1">IF($C242=0,0,IF('Clinic Model'!$P$16="Annuity",-IFERROR(IPMT(D2_I/12,$C242,D2_T,OFFSET(X$131,,-$C242+1),0),),-IFERROR(ISPMT(D2_I/12,$C242-1,D2_T,OFFSET(X$131,,-$C242+1)),)))</f>
        <v>0</v>
      </c>
      <c r="Z242" s="548">
        <f ca="1">IF($C242=0,0,IF('Clinic Model'!$P$16="Annuity",-IFERROR(IPMT(D2_I/12,$C242,D2_T,OFFSET(Y$131,,-$C242+1),0),),-IFERROR(ISPMT(D2_I/12,$C242-1,D2_T,OFFSET(Y$131,,-$C242+1)),)))</f>
        <v>0</v>
      </c>
      <c r="AA242" s="548">
        <f ca="1">IF($C242=0,0,IF('Clinic Model'!$P$16="Annuity",-IFERROR(IPMT(D2_I/12,$C242,D2_T,OFFSET(Z$131,,-$C242+1),0),),-IFERROR(ISPMT(D2_I/12,$C242-1,D2_T,OFFSET(Z$131,,-$C242+1)),)))</f>
        <v>0</v>
      </c>
      <c r="AB242" s="548">
        <f ca="1">IF($C242=0,0,IF('Clinic Model'!$P$16="Annuity",-IFERROR(IPMT(D2_I/12,$C242,D2_T,OFFSET(AA$131,,-$C242+1),0),),-IFERROR(ISPMT(D2_I/12,$C242-1,D2_T,OFFSET(AA$131,,-$C242+1)),)))</f>
        <v>0</v>
      </c>
      <c r="AC242" s="548">
        <f ca="1">IF($C242=0,0,IF('Clinic Model'!$P$16="Annuity",-IFERROR(IPMT(D2_I/12,$C242,D2_T,OFFSET(AB$131,,-$C242+1),0),),-IFERROR(ISPMT(D2_I/12,$C242-1,D2_T,OFFSET(AB$131,,-$C242+1)),)))</f>
        <v>0</v>
      </c>
      <c r="AD242" s="548">
        <f ca="1">IF($C242=0,0,IF('Clinic Model'!$P$16="Annuity",-IFERROR(IPMT(D2_I/12,$C242,D2_T,OFFSET(AC$131,,-$C242+1),0),),-IFERROR(ISPMT(D2_I/12,$C242-1,D2_T,OFFSET(AC$131,,-$C242+1)),)))</f>
        <v>0</v>
      </c>
      <c r="AE242" s="548">
        <f ca="1">IF($C242=0,0,IF('Clinic Model'!$P$16="Annuity",-IFERROR(IPMT(D2_I/12,$C242,D2_T,OFFSET(AD$131,,-$C242+1),0),),-IFERROR(ISPMT(D2_I/12,$C242-1,D2_T,OFFSET(AD$131,,-$C242+1)),)))</f>
        <v>0</v>
      </c>
      <c r="AF242" s="548">
        <f ca="1">IF($C242=0,0,IF('Clinic Model'!$P$16="Annuity",-IFERROR(IPMT(D2_I/12,$C242,D2_T,OFFSET(AE$131,,-$C242+1),0),),-IFERROR(ISPMT(D2_I/12,$C242-1,D2_T,OFFSET(AE$131,,-$C242+1)),)))</f>
        <v>0</v>
      </c>
      <c r="AG242" s="548">
        <f ca="1">IF($C242=0,0,IF('Clinic Model'!$P$16="Annuity",-IFERROR(IPMT(D2_I/12,$C242,D2_T,OFFSET(AF$131,,-$C242+1),0),),-IFERROR(ISPMT(D2_I/12,$C242-1,D2_T,OFFSET(AF$131,,-$C242+1)),)))</f>
        <v>0</v>
      </c>
      <c r="AH242" s="548">
        <f ca="1">IF($C242=0,0,IF('Clinic Model'!$P$16="Annuity",-IFERROR(IPMT(D2_I/12,$C242,D2_T,OFFSET(AG$131,,-$C242+1),0),),-IFERROR(ISPMT(D2_I/12,$C242-1,D2_T,OFFSET(AG$131,,-$C242+1)),)))</f>
        <v>0</v>
      </c>
      <c r="AI242" s="548">
        <f ca="1">IF($C242=0,0,IF('Clinic Model'!$P$16="Annuity",-IFERROR(IPMT(D2_I/12,$C242,D2_T,OFFSET(AH$131,,-$C242+1),0),),-IFERROR(ISPMT(D2_I/12,$C242-1,D2_T,OFFSET(AH$131,,-$C242+1)),)))</f>
        <v>0</v>
      </c>
      <c r="AJ242" s="548">
        <f ca="1">IF($C242=0,0,IF('Clinic Model'!$P$16="Annuity",-IFERROR(IPMT(D2_I/12,$C242,D2_T,OFFSET(AI$131,,-$C242+1),0),),-IFERROR(ISPMT(D2_I/12,$C242-1,D2_T,OFFSET(AI$131,,-$C242+1)),)))</f>
        <v>0</v>
      </c>
      <c r="AK242" s="548">
        <f ca="1">IF($C242=0,0,IF('Clinic Model'!$P$16="Annuity",-IFERROR(IPMT(D2_I/12,$C242,D2_T,OFFSET(AJ$131,,-$C242+1),0),),-IFERROR(ISPMT(D2_I/12,$C242-1,D2_T,OFFSET(AJ$131,,-$C242+1)),)))</f>
        <v>0</v>
      </c>
      <c r="AL242" s="548">
        <f ca="1">IF($C242=0,0,IF('Clinic Model'!$P$16="Annuity",-IFERROR(IPMT(D2_I/12,$C242,D2_T,OFFSET(AK$131,,-$C242+1),0),),-IFERROR(ISPMT(D2_I/12,$C242-1,D2_T,OFFSET(AK$131,,-$C242+1)),)))</f>
        <v>0</v>
      </c>
      <c r="AM242" s="548">
        <f ca="1">IF($C242=0,0,IF('Clinic Model'!$P$16="Annuity",-IFERROR(IPMT(D2_I/12,$C242,D2_T,OFFSET(AL$131,,-$C242+1),0),),-IFERROR(ISPMT(D2_I/12,$C242-1,D2_T,OFFSET(AL$131,,-$C242+1)),)))</f>
        <v>0</v>
      </c>
      <c r="AN242" s="548">
        <f ca="1">IF($C242=0,0,IF('Clinic Model'!$P$16="Annuity",-IFERROR(IPMT(D2_I/12,$C242,D2_T,OFFSET(AM$131,,-$C242+1),0),),-IFERROR(ISPMT(D2_I/12,$C242-1,D2_T,OFFSET(AM$131,,-$C242+1)),)))</f>
        <v>0</v>
      </c>
      <c r="AO242" s="548">
        <f ca="1">IF($C242=0,0,IF('Clinic Model'!$P$16="Annuity",-IFERROR(IPMT(D2_I/12,$C242,D2_T,OFFSET(AN$131,,-$C242+1),0),),-IFERROR(ISPMT(D2_I/12,$C242-1,D2_T,OFFSET(AN$131,,-$C242+1)),)))</f>
        <v>0</v>
      </c>
      <c r="AP242" s="548">
        <f ca="1">IF($C242=0,0,IF('Clinic Model'!$P$16="Annuity",-IFERROR(IPMT(D2_I/12,$C242,D2_T,OFFSET(AO$131,,-$C242+1),0),),-IFERROR(ISPMT(D2_I/12,$C242-1,D2_T,OFFSET(AO$131,,-$C242+1)),)))</f>
        <v>0</v>
      </c>
      <c r="AQ242" s="548">
        <f ca="1">IF($C242=0,0,IF('Clinic Model'!$P$16="Annuity",-IFERROR(IPMT(D2_I/12,$C242,D2_T,OFFSET(AP$131,,-$C242+1),0),),-IFERROR(ISPMT(D2_I/12,$C242-1,D2_T,OFFSET(AP$131,,-$C242+1)),)))</f>
        <v>0</v>
      </c>
      <c r="AR242" s="548">
        <f ca="1">IF($C242=0,0,IF('Clinic Model'!$P$16="Annuity",-IFERROR(IPMT(D2_I/12,$C242,D2_T,OFFSET(AQ$131,,-$C242+1),0),),-IFERROR(ISPMT(D2_I/12,$C242-1,D2_T,OFFSET(AQ$131,,-$C242+1)),)))</f>
        <v>0</v>
      </c>
      <c r="AS242" s="548">
        <f ca="1">IF($C242=0,0,IF('Clinic Model'!$P$16="Annuity",-IFERROR(IPMT(D2_I/12,$C242,D2_T,OFFSET(AR$131,,-$C242+1),0),),-IFERROR(ISPMT(D2_I/12,$C242-1,D2_T,OFFSET(AR$131,,-$C242+1)),)))</f>
        <v>0</v>
      </c>
      <c r="AT242" s="548">
        <f ca="1">IF($C242=0,0,IF('Clinic Model'!$P$16="Annuity",-IFERROR(IPMT(D2_I/12,$C242,D2_T,OFFSET(AS$131,,-$C242+1),0),),-IFERROR(ISPMT(D2_I/12,$C242-1,D2_T,OFFSET(AS$131,,-$C242+1)),)))</f>
        <v>0</v>
      </c>
      <c r="AU242" s="548">
        <f ca="1">IF($C242=0,0,IF('Clinic Model'!$P$16="Annuity",-IFERROR(IPMT(D2_I/12,$C242,D2_T,OFFSET(AT$131,,-$C242+1),0),),-IFERROR(ISPMT(D2_I/12,$C242-1,D2_T,OFFSET(AT$131,,-$C242+1)),)))</f>
        <v>0</v>
      </c>
      <c r="AV242" s="548">
        <f ca="1">IF($C242=0,0,IF('Clinic Model'!$P$16="Annuity",-IFERROR(IPMT(D2_I/12,$C242,D2_T,OFFSET(AU$131,,-$C242+1),0),),-IFERROR(ISPMT(D2_I/12,$C242-1,D2_T,OFFSET(AU$131,,-$C242+1)),)))</f>
        <v>0</v>
      </c>
      <c r="AW242" s="548">
        <f ca="1">IF($C242=0,0,IF('Clinic Model'!$P$16="Annuity",-IFERROR(IPMT(D2_I/12,$C242,D2_T,OFFSET(AV$131,,-$C242+1),0),),-IFERROR(ISPMT(D2_I/12,$C242-1,D2_T,OFFSET(AV$131,,-$C242+1)),)))</f>
        <v>0</v>
      </c>
      <c r="AX242" s="548">
        <f ca="1">IF($C242=0,0,IF('Clinic Model'!$P$16="Annuity",-IFERROR(IPMT(D2_I/12,$C242,D2_T,OFFSET(AW$131,,-$C242+1),0),),-IFERROR(ISPMT(D2_I/12,$C242-1,D2_T,OFFSET(AW$131,,-$C242+1)),)))</f>
        <v>0</v>
      </c>
      <c r="AY242" s="548">
        <f ca="1">IF($C242=0,0,IF('Clinic Model'!$P$16="Annuity",-IFERROR(IPMT(D2_I/12,$C242,D2_T,OFFSET(AX$131,,-$C242+1),0),),-IFERROR(ISPMT(D2_I/12,$C242-1,D2_T,OFFSET(AX$131,,-$C242+1)),)))</f>
        <v>0</v>
      </c>
      <c r="AZ242" s="548">
        <f ca="1">IF($C242=0,0,IF('Clinic Model'!$P$16="Annuity",-IFERROR(IPMT(D2_I/12,$C242,D2_T,OFFSET(AY$131,,-$C242+1),0),),-IFERROR(ISPMT(D2_I/12,$C242-1,D2_T,OFFSET(AY$131,,-$C242+1)),)))</f>
        <v>0</v>
      </c>
      <c r="BA242" s="548">
        <f ca="1">IF($C242=0,0,IF('Clinic Model'!$P$16="Annuity",-IFERROR(IPMT(D2_I/12,$C242,D2_T,OFFSET(AZ$131,,-$C242+1),0),),-IFERROR(ISPMT(D2_I/12,$C242-1,D2_T,OFFSET(AZ$131,,-$C242+1)),)))</f>
        <v>0</v>
      </c>
      <c r="BB242" s="548">
        <f ca="1">IF($C242=0,0,IF('Clinic Model'!$P$16="Annuity",-IFERROR(IPMT(D2_I/12,$C242,D2_T,OFFSET(BA$131,,-$C242+1),0),),-IFERROR(ISPMT(D2_I/12,$C242-1,D2_T,OFFSET(BA$131,,-$C242+1)),)))</f>
        <v>0</v>
      </c>
      <c r="BC242" s="548">
        <f ca="1">IF($C242=0,0,IF('Clinic Model'!$P$16="Annuity",-IFERROR(IPMT(D2_I/12,$C242,D2_T,OFFSET(BB$131,,-$C242+1),0),),-IFERROR(ISPMT(D2_I/12,$C242-1,D2_T,OFFSET(BB$131,,-$C242+1)),)))</f>
        <v>0</v>
      </c>
      <c r="BD242" s="548">
        <f ca="1">IF($C242=0,0,IF('Clinic Model'!$P$16="Annuity",-IFERROR(IPMT(D2_I/12,$C242,D2_T,OFFSET(BC$131,,-$C242+1),0),),-IFERROR(ISPMT(D2_I/12,$C242-1,D2_T,OFFSET(BC$131,,-$C242+1)),)))</f>
        <v>0</v>
      </c>
      <c r="BE242" s="548">
        <f ca="1">IF($C242=0,0,IF('Clinic Model'!$P$16="Annuity",-IFERROR(IPMT(D2_I/12,$C242,D2_T,OFFSET(BD$131,,-$C242+1),0),),-IFERROR(ISPMT(D2_I/12,$C242-1,D2_T,OFFSET(BD$131,,-$C242+1)),)))</f>
        <v>0</v>
      </c>
      <c r="BF242" s="548">
        <f ca="1">IF($C242=0,0,IF('Clinic Model'!$P$16="Annuity",-IFERROR(IPMT(D2_I/12,$C242,D2_T,OFFSET(BE$131,,-$C242+1),0),),-IFERROR(ISPMT(D2_I/12,$C242-1,D2_T,OFFSET(BE$131,,-$C242+1)),)))</f>
        <v>0</v>
      </c>
      <c r="BG242" s="548">
        <f ca="1">IF($C242=0,0,IF('Clinic Model'!$P$16="Annuity",-IFERROR(IPMT(D2_I/12,$C242,D2_T,OFFSET(BF$131,,-$C242+1),0),),-IFERROR(ISPMT(D2_I/12,$C242-1,D2_T,OFFSET(BF$131,,-$C242+1)),)))</f>
        <v>0</v>
      </c>
      <c r="BH242" s="548">
        <f ca="1">IF($C242=0,0,IF('Clinic Model'!$P$16="Annuity",-IFERROR(IPMT(D2_I/12,$C242,D2_T,OFFSET(BG$131,,-$C242+1),0),),-IFERROR(ISPMT(D2_I/12,$C242-1,D2_T,OFFSET(BG$131,,-$C242+1)),)))</f>
        <v>0</v>
      </c>
      <c r="BI242" s="548">
        <f ca="1">IF($C242=0,0,IF('Clinic Model'!$P$16="Annuity",-IFERROR(IPMT(D2_I/12,$C242,D2_T,OFFSET(BH$131,,-$C242+1),0),),-IFERROR(ISPMT(D2_I/12,$C242-1,D2_T,OFFSET(BH$131,,-$C242+1)),)))</f>
        <v>0</v>
      </c>
      <c r="BJ242" s="548">
        <f ca="1">IF($C242=0,0,IF('Clinic Model'!$P$16="Annuity",-IFERROR(IPMT(D2_I/12,$C242,D2_T,OFFSET(BI$131,,-$C242+1),0),),-IFERROR(ISPMT(D2_I/12,$C242-1,D2_T,OFFSET(BI$131,,-$C242+1)),)))</f>
        <v>0</v>
      </c>
      <c r="BK242" s="548">
        <f ca="1">IF($C242=0,0,IF('Clinic Model'!$P$16="Annuity",-IFERROR(IPMT(D2_I/12,$C242,D2_T,OFFSET(BJ$131,,-$C242+1),0),),-IFERROR(ISPMT(D2_I/12,$C242-1,D2_T,OFFSET(BJ$131,,-$C242+1)),)))</f>
        <v>0</v>
      </c>
      <c r="BL242" s="548">
        <f ca="1">IF($C242=0,0,IF('Clinic Model'!$P$16="Annuity",-IFERROR(IPMT(D2_I/12,$C242,D2_T,OFFSET(BK$131,,-$C242+1),0),),-IFERROR(ISPMT(D2_I/12,$C242-1,D2_T,OFFSET(BK$131,,-$C242+1)),)))</f>
        <v>0</v>
      </c>
    </row>
    <row r="243" spans="1:64" ht="10.5" hidden="1" customHeight="1" outlineLevel="1" x14ac:dyDescent="0.3">
      <c r="A243" s="105"/>
      <c r="B243" s="504"/>
      <c r="C243" s="105">
        <f t="shared" si="17"/>
        <v>0</v>
      </c>
      <c r="E243" s="548">
        <f ca="1">IF($C243=0,0,IF('Clinic Model'!$P$16="Annuity",-IFERROR(IPMT(D2_I/12,$C243,D2_T,OFFSET(D$131,,-$C243+1),0),),-IFERROR(ISPMT(D2_I/12,$C243-1,D2_T,OFFSET(D$131,,-$C243+1)),)))</f>
        <v>0</v>
      </c>
      <c r="F243" s="548">
        <f ca="1">IF($C243=0,0,IF('Clinic Model'!$P$16="Annuity",-IFERROR(IPMT(D2_I/12,$C243,D2_T,OFFSET(E$131,,-$C243+1),0),),-IFERROR(ISPMT(D2_I/12,$C243-1,D2_T,OFFSET(E$131,,-$C243+1)),)))</f>
        <v>0</v>
      </c>
      <c r="G243" s="548">
        <f ca="1">IF($C243=0,0,IF('Clinic Model'!$P$16="Annuity",-IFERROR(IPMT(D2_I/12,$C243,D2_T,OFFSET(F$131,,-$C243+1),0),),-IFERROR(ISPMT(D2_I/12,$C243-1,D2_T,OFFSET(F$131,,-$C243+1)),)))</f>
        <v>0</v>
      </c>
      <c r="H243" s="548">
        <f ca="1">IF($C243=0,0,IF('Clinic Model'!$P$16="Annuity",-IFERROR(IPMT(D2_I/12,$C243,D2_T,OFFSET(G$131,,-$C243+1),0),),-IFERROR(ISPMT(D2_I/12,$C243-1,D2_T,OFFSET(G$131,,-$C243+1)),)))</f>
        <v>0</v>
      </c>
      <c r="I243" s="548">
        <f ca="1">IF($C243=0,0,IF('Clinic Model'!$P$16="Annuity",-IFERROR(IPMT(D2_I/12,$C243,D2_T,OFFSET(H$131,,-$C243+1),0),),-IFERROR(ISPMT(D2_I/12,$C243-1,D2_T,OFFSET(H$131,,-$C243+1)),)))</f>
        <v>0</v>
      </c>
      <c r="J243" s="548">
        <f ca="1">IF($C243=0,0,IF('Clinic Model'!$P$16="Annuity",-IFERROR(IPMT(D2_I/12,$C243,D2_T,OFFSET(I$131,,-$C243+1),0),),-IFERROR(ISPMT(D2_I/12,$C243-1,D2_T,OFFSET(I$131,,-$C243+1)),)))</f>
        <v>0</v>
      </c>
      <c r="K243" s="548">
        <f ca="1">IF($C243=0,0,IF('Clinic Model'!$P$16="Annuity",-IFERROR(IPMT(D2_I/12,$C243,D2_T,OFFSET(J$131,,-$C243+1),0),),-IFERROR(ISPMT(D2_I/12,$C243-1,D2_T,OFFSET(J$131,,-$C243+1)),)))</f>
        <v>0</v>
      </c>
      <c r="L243" s="548">
        <f ca="1">IF($C243=0,0,IF('Clinic Model'!$P$16="Annuity",-IFERROR(IPMT(D2_I/12,$C243,D2_T,OFFSET(K$131,,-$C243+1),0),),-IFERROR(ISPMT(D2_I/12,$C243-1,D2_T,OFFSET(K$131,,-$C243+1)),)))</f>
        <v>0</v>
      </c>
      <c r="M243" s="548">
        <f ca="1">IF($C243=0,0,IF('Clinic Model'!$P$16="Annuity",-IFERROR(IPMT(D2_I/12,$C243,D2_T,OFFSET(L$131,,-$C243+1),0),),-IFERROR(ISPMT(D2_I/12,$C243-1,D2_T,OFFSET(L$131,,-$C243+1)),)))</f>
        <v>0</v>
      </c>
      <c r="N243" s="548">
        <f ca="1">IF($C243=0,0,IF('Clinic Model'!$P$16="Annuity",-IFERROR(IPMT(D2_I/12,$C243,D2_T,OFFSET(M$131,,-$C243+1),0),),-IFERROR(ISPMT(D2_I/12,$C243-1,D2_T,OFFSET(M$131,,-$C243+1)),)))</f>
        <v>0</v>
      </c>
      <c r="O243" s="548">
        <f ca="1">IF($C243=0,0,IF('Clinic Model'!$P$16="Annuity",-IFERROR(IPMT(D2_I/12,$C243,D2_T,OFFSET(N$131,,-$C243+1),0),),-IFERROR(ISPMT(D2_I/12,$C243-1,D2_T,OFFSET(N$131,,-$C243+1)),)))</f>
        <v>0</v>
      </c>
      <c r="P243" s="548">
        <f ca="1">IF($C243=0,0,IF('Clinic Model'!$P$16="Annuity",-IFERROR(IPMT(D2_I/12,$C243,D2_T,OFFSET(O$131,,-$C243+1),0),),-IFERROR(ISPMT(D2_I/12,$C243-1,D2_T,OFFSET(O$131,,-$C243+1)),)))</f>
        <v>0</v>
      </c>
      <c r="Q243" s="548">
        <f ca="1">IF($C243=0,0,IF('Clinic Model'!$P$16="Annuity",-IFERROR(IPMT(D2_I/12,$C243,D2_T,OFFSET(P$131,,-$C243+1),0),),-IFERROR(ISPMT(D2_I/12,$C243-1,D2_T,OFFSET(P$131,,-$C243+1)),)))</f>
        <v>0</v>
      </c>
      <c r="R243" s="548">
        <f ca="1">IF($C243=0,0,IF('Clinic Model'!$P$16="Annuity",-IFERROR(IPMT(D2_I/12,$C243,D2_T,OFFSET(Q$131,,-$C243+1),0),),-IFERROR(ISPMT(D2_I/12,$C243-1,D2_T,OFFSET(Q$131,,-$C243+1)),)))</f>
        <v>0</v>
      </c>
      <c r="S243" s="548">
        <f ca="1">IF($C243=0,0,IF('Clinic Model'!$P$16="Annuity",-IFERROR(IPMT(D2_I/12,$C243,D2_T,OFFSET(R$131,,-$C243+1),0),),-IFERROR(ISPMT(D2_I/12,$C243-1,D2_T,OFFSET(R$131,,-$C243+1)),)))</f>
        <v>0</v>
      </c>
      <c r="T243" s="548">
        <f ca="1">IF($C243=0,0,IF('Clinic Model'!$P$16="Annuity",-IFERROR(IPMT(D2_I/12,$C243,D2_T,OFFSET(S$131,,-$C243+1),0),),-IFERROR(ISPMT(D2_I/12,$C243-1,D2_T,OFFSET(S$131,,-$C243+1)),)))</f>
        <v>0</v>
      </c>
      <c r="U243" s="548">
        <f ca="1">IF($C243=0,0,IF('Clinic Model'!$P$16="Annuity",-IFERROR(IPMT(D2_I/12,$C243,D2_T,OFFSET(T$131,,-$C243+1),0),),-IFERROR(ISPMT(D2_I/12,$C243-1,D2_T,OFFSET(T$131,,-$C243+1)),)))</f>
        <v>0</v>
      </c>
      <c r="V243" s="548">
        <f ca="1">IF($C243=0,0,IF('Clinic Model'!$P$16="Annuity",-IFERROR(IPMT(D2_I/12,$C243,D2_T,OFFSET(U$131,,-$C243+1),0),),-IFERROR(ISPMT(D2_I/12,$C243-1,D2_T,OFFSET(U$131,,-$C243+1)),)))</f>
        <v>0</v>
      </c>
      <c r="W243" s="548">
        <f ca="1">IF($C243=0,0,IF('Clinic Model'!$P$16="Annuity",-IFERROR(IPMT(D2_I/12,$C243,D2_T,OFFSET(V$131,,-$C243+1),0),),-IFERROR(ISPMT(D2_I/12,$C243-1,D2_T,OFFSET(V$131,,-$C243+1)),)))</f>
        <v>0</v>
      </c>
      <c r="X243" s="548">
        <f ca="1">IF($C243=0,0,IF('Clinic Model'!$P$16="Annuity",-IFERROR(IPMT(D2_I/12,$C243,D2_T,OFFSET(W$131,,-$C243+1),0),),-IFERROR(ISPMT(D2_I/12,$C243-1,D2_T,OFFSET(W$131,,-$C243+1)),)))</f>
        <v>0</v>
      </c>
      <c r="Y243" s="548">
        <f ca="1">IF($C243=0,0,IF('Clinic Model'!$P$16="Annuity",-IFERROR(IPMT(D2_I/12,$C243,D2_T,OFFSET(X$131,,-$C243+1),0),),-IFERROR(ISPMT(D2_I/12,$C243-1,D2_T,OFFSET(X$131,,-$C243+1)),)))</f>
        <v>0</v>
      </c>
      <c r="Z243" s="548">
        <f ca="1">IF($C243=0,0,IF('Clinic Model'!$P$16="Annuity",-IFERROR(IPMT(D2_I/12,$C243,D2_T,OFFSET(Y$131,,-$C243+1),0),),-IFERROR(ISPMT(D2_I/12,$C243-1,D2_T,OFFSET(Y$131,,-$C243+1)),)))</f>
        <v>0</v>
      </c>
      <c r="AA243" s="548">
        <f ca="1">IF($C243=0,0,IF('Clinic Model'!$P$16="Annuity",-IFERROR(IPMT(D2_I/12,$C243,D2_T,OFFSET(Z$131,,-$C243+1),0),),-IFERROR(ISPMT(D2_I/12,$C243-1,D2_T,OFFSET(Z$131,,-$C243+1)),)))</f>
        <v>0</v>
      </c>
      <c r="AB243" s="548">
        <f ca="1">IF($C243=0,0,IF('Clinic Model'!$P$16="Annuity",-IFERROR(IPMT(D2_I/12,$C243,D2_T,OFFSET(AA$131,,-$C243+1),0),),-IFERROR(ISPMT(D2_I/12,$C243-1,D2_T,OFFSET(AA$131,,-$C243+1)),)))</f>
        <v>0</v>
      </c>
      <c r="AC243" s="548">
        <f ca="1">IF($C243=0,0,IF('Clinic Model'!$P$16="Annuity",-IFERROR(IPMT(D2_I/12,$C243,D2_T,OFFSET(AB$131,,-$C243+1),0),),-IFERROR(ISPMT(D2_I/12,$C243-1,D2_T,OFFSET(AB$131,,-$C243+1)),)))</f>
        <v>0</v>
      </c>
      <c r="AD243" s="548">
        <f ca="1">IF($C243=0,0,IF('Clinic Model'!$P$16="Annuity",-IFERROR(IPMT(D2_I/12,$C243,D2_T,OFFSET(AC$131,,-$C243+1),0),),-IFERROR(ISPMT(D2_I/12,$C243-1,D2_T,OFFSET(AC$131,,-$C243+1)),)))</f>
        <v>0</v>
      </c>
      <c r="AE243" s="548">
        <f ca="1">IF($C243=0,0,IF('Clinic Model'!$P$16="Annuity",-IFERROR(IPMT(D2_I/12,$C243,D2_T,OFFSET(AD$131,,-$C243+1),0),),-IFERROR(ISPMT(D2_I/12,$C243-1,D2_T,OFFSET(AD$131,,-$C243+1)),)))</f>
        <v>0</v>
      </c>
      <c r="AF243" s="548">
        <f ca="1">IF($C243=0,0,IF('Clinic Model'!$P$16="Annuity",-IFERROR(IPMT(D2_I/12,$C243,D2_T,OFFSET(AE$131,,-$C243+1),0),),-IFERROR(ISPMT(D2_I/12,$C243-1,D2_T,OFFSET(AE$131,,-$C243+1)),)))</f>
        <v>0</v>
      </c>
      <c r="AG243" s="548">
        <f ca="1">IF($C243=0,0,IF('Clinic Model'!$P$16="Annuity",-IFERROR(IPMT(D2_I/12,$C243,D2_T,OFFSET(AF$131,,-$C243+1),0),),-IFERROR(ISPMT(D2_I/12,$C243-1,D2_T,OFFSET(AF$131,,-$C243+1)),)))</f>
        <v>0</v>
      </c>
      <c r="AH243" s="548">
        <f ca="1">IF($C243=0,0,IF('Clinic Model'!$P$16="Annuity",-IFERROR(IPMT(D2_I/12,$C243,D2_T,OFFSET(AG$131,,-$C243+1),0),),-IFERROR(ISPMT(D2_I/12,$C243-1,D2_T,OFFSET(AG$131,,-$C243+1)),)))</f>
        <v>0</v>
      </c>
      <c r="AI243" s="548">
        <f ca="1">IF($C243=0,0,IF('Clinic Model'!$P$16="Annuity",-IFERROR(IPMT(D2_I/12,$C243,D2_T,OFFSET(AH$131,,-$C243+1),0),),-IFERROR(ISPMT(D2_I/12,$C243-1,D2_T,OFFSET(AH$131,,-$C243+1)),)))</f>
        <v>0</v>
      </c>
      <c r="AJ243" s="548">
        <f ca="1">IF($C243=0,0,IF('Clinic Model'!$P$16="Annuity",-IFERROR(IPMT(D2_I/12,$C243,D2_T,OFFSET(AI$131,,-$C243+1),0),),-IFERROR(ISPMT(D2_I/12,$C243-1,D2_T,OFFSET(AI$131,,-$C243+1)),)))</f>
        <v>0</v>
      </c>
      <c r="AK243" s="548">
        <f ca="1">IF($C243=0,0,IF('Clinic Model'!$P$16="Annuity",-IFERROR(IPMT(D2_I/12,$C243,D2_T,OFFSET(AJ$131,,-$C243+1),0),),-IFERROR(ISPMT(D2_I/12,$C243-1,D2_T,OFFSET(AJ$131,,-$C243+1)),)))</f>
        <v>0</v>
      </c>
      <c r="AL243" s="548">
        <f ca="1">IF($C243=0,0,IF('Clinic Model'!$P$16="Annuity",-IFERROR(IPMT(D2_I/12,$C243,D2_T,OFFSET(AK$131,,-$C243+1),0),),-IFERROR(ISPMT(D2_I/12,$C243-1,D2_T,OFFSET(AK$131,,-$C243+1)),)))</f>
        <v>0</v>
      </c>
      <c r="AM243" s="548">
        <f ca="1">IF($C243=0,0,IF('Clinic Model'!$P$16="Annuity",-IFERROR(IPMT(D2_I/12,$C243,D2_T,OFFSET(AL$131,,-$C243+1),0),),-IFERROR(ISPMT(D2_I/12,$C243-1,D2_T,OFFSET(AL$131,,-$C243+1)),)))</f>
        <v>0</v>
      </c>
      <c r="AN243" s="548">
        <f ca="1">IF($C243=0,0,IF('Clinic Model'!$P$16="Annuity",-IFERROR(IPMT(D2_I/12,$C243,D2_T,OFFSET(AM$131,,-$C243+1),0),),-IFERROR(ISPMT(D2_I/12,$C243-1,D2_T,OFFSET(AM$131,,-$C243+1)),)))</f>
        <v>0</v>
      </c>
      <c r="AO243" s="548">
        <f ca="1">IF($C243=0,0,IF('Clinic Model'!$P$16="Annuity",-IFERROR(IPMT(D2_I/12,$C243,D2_T,OFFSET(AN$131,,-$C243+1),0),),-IFERROR(ISPMT(D2_I/12,$C243-1,D2_T,OFFSET(AN$131,,-$C243+1)),)))</f>
        <v>0</v>
      </c>
      <c r="AP243" s="548">
        <f ca="1">IF($C243=0,0,IF('Clinic Model'!$P$16="Annuity",-IFERROR(IPMT(D2_I/12,$C243,D2_T,OFFSET(AO$131,,-$C243+1),0),),-IFERROR(ISPMT(D2_I/12,$C243-1,D2_T,OFFSET(AO$131,,-$C243+1)),)))</f>
        <v>0</v>
      </c>
      <c r="AQ243" s="548">
        <f ca="1">IF($C243=0,0,IF('Clinic Model'!$P$16="Annuity",-IFERROR(IPMT(D2_I/12,$C243,D2_T,OFFSET(AP$131,,-$C243+1),0),),-IFERROR(ISPMT(D2_I/12,$C243-1,D2_T,OFFSET(AP$131,,-$C243+1)),)))</f>
        <v>0</v>
      </c>
      <c r="AR243" s="548">
        <f ca="1">IF($C243=0,0,IF('Clinic Model'!$P$16="Annuity",-IFERROR(IPMT(D2_I/12,$C243,D2_T,OFFSET(AQ$131,,-$C243+1),0),),-IFERROR(ISPMT(D2_I/12,$C243-1,D2_T,OFFSET(AQ$131,,-$C243+1)),)))</f>
        <v>0</v>
      </c>
      <c r="AS243" s="548">
        <f ca="1">IF($C243=0,0,IF('Clinic Model'!$P$16="Annuity",-IFERROR(IPMT(D2_I/12,$C243,D2_T,OFFSET(AR$131,,-$C243+1),0),),-IFERROR(ISPMT(D2_I/12,$C243-1,D2_T,OFFSET(AR$131,,-$C243+1)),)))</f>
        <v>0</v>
      </c>
      <c r="AT243" s="548">
        <f ca="1">IF($C243=0,0,IF('Clinic Model'!$P$16="Annuity",-IFERROR(IPMT(D2_I/12,$C243,D2_T,OFFSET(AS$131,,-$C243+1),0),),-IFERROR(ISPMT(D2_I/12,$C243-1,D2_T,OFFSET(AS$131,,-$C243+1)),)))</f>
        <v>0</v>
      </c>
      <c r="AU243" s="548">
        <f ca="1">IF($C243=0,0,IF('Clinic Model'!$P$16="Annuity",-IFERROR(IPMT(D2_I/12,$C243,D2_T,OFFSET(AT$131,,-$C243+1),0),),-IFERROR(ISPMT(D2_I/12,$C243-1,D2_T,OFFSET(AT$131,,-$C243+1)),)))</f>
        <v>0</v>
      </c>
      <c r="AV243" s="548">
        <f ca="1">IF($C243=0,0,IF('Clinic Model'!$P$16="Annuity",-IFERROR(IPMT(D2_I/12,$C243,D2_T,OFFSET(AU$131,,-$C243+1),0),),-IFERROR(ISPMT(D2_I/12,$C243-1,D2_T,OFFSET(AU$131,,-$C243+1)),)))</f>
        <v>0</v>
      </c>
      <c r="AW243" s="548">
        <f ca="1">IF($C243=0,0,IF('Clinic Model'!$P$16="Annuity",-IFERROR(IPMT(D2_I/12,$C243,D2_T,OFFSET(AV$131,,-$C243+1),0),),-IFERROR(ISPMT(D2_I/12,$C243-1,D2_T,OFFSET(AV$131,,-$C243+1)),)))</f>
        <v>0</v>
      </c>
      <c r="AX243" s="548">
        <f ca="1">IF($C243=0,0,IF('Clinic Model'!$P$16="Annuity",-IFERROR(IPMT(D2_I/12,$C243,D2_T,OFFSET(AW$131,,-$C243+1),0),),-IFERROR(ISPMT(D2_I/12,$C243-1,D2_T,OFFSET(AW$131,,-$C243+1)),)))</f>
        <v>0</v>
      </c>
      <c r="AY243" s="548">
        <f ca="1">IF($C243=0,0,IF('Clinic Model'!$P$16="Annuity",-IFERROR(IPMT(D2_I/12,$C243,D2_T,OFFSET(AX$131,,-$C243+1),0),),-IFERROR(ISPMT(D2_I/12,$C243-1,D2_T,OFFSET(AX$131,,-$C243+1)),)))</f>
        <v>0</v>
      </c>
      <c r="AZ243" s="548">
        <f ca="1">IF($C243=0,0,IF('Clinic Model'!$P$16="Annuity",-IFERROR(IPMT(D2_I/12,$C243,D2_T,OFFSET(AY$131,,-$C243+1),0),),-IFERROR(ISPMT(D2_I/12,$C243-1,D2_T,OFFSET(AY$131,,-$C243+1)),)))</f>
        <v>0</v>
      </c>
      <c r="BA243" s="548">
        <f ca="1">IF($C243=0,0,IF('Clinic Model'!$P$16="Annuity",-IFERROR(IPMT(D2_I/12,$C243,D2_T,OFFSET(AZ$131,,-$C243+1),0),),-IFERROR(ISPMT(D2_I/12,$C243-1,D2_T,OFFSET(AZ$131,,-$C243+1)),)))</f>
        <v>0</v>
      </c>
      <c r="BB243" s="548">
        <f ca="1">IF($C243=0,0,IF('Clinic Model'!$P$16="Annuity",-IFERROR(IPMT(D2_I/12,$C243,D2_T,OFFSET(BA$131,,-$C243+1),0),),-IFERROR(ISPMT(D2_I/12,$C243-1,D2_T,OFFSET(BA$131,,-$C243+1)),)))</f>
        <v>0</v>
      </c>
      <c r="BC243" s="548">
        <f ca="1">IF($C243=0,0,IF('Clinic Model'!$P$16="Annuity",-IFERROR(IPMT(D2_I/12,$C243,D2_T,OFFSET(BB$131,,-$C243+1),0),),-IFERROR(ISPMT(D2_I/12,$C243-1,D2_T,OFFSET(BB$131,,-$C243+1)),)))</f>
        <v>0</v>
      </c>
      <c r="BD243" s="548">
        <f ca="1">IF($C243=0,0,IF('Clinic Model'!$P$16="Annuity",-IFERROR(IPMT(D2_I/12,$C243,D2_T,OFFSET(BC$131,,-$C243+1),0),),-IFERROR(ISPMT(D2_I/12,$C243-1,D2_T,OFFSET(BC$131,,-$C243+1)),)))</f>
        <v>0</v>
      </c>
      <c r="BE243" s="548">
        <f ca="1">IF($C243=0,0,IF('Clinic Model'!$P$16="Annuity",-IFERROR(IPMT(D2_I/12,$C243,D2_T,OFFSET(BD$131,,-$C243+1),0),),-IFERROR(ISPMT(D2_I/12,$C243-1,D2_T,OFFSET(BD$131,,-$C243+1)),)))</f>
        <v>0</v>
      </c>
      <c r="BF243" s="548">
        <f ca="1">IF($C243=0,0,IF('Clinic Model'!$P$16="Annuity",-IFERROR(IPMT(D2_I/12,$C243,D2_T,OFFSET(BE$131,,-$C243+1),0),),-IFERROR(ISPMT(D2_I/12,$C243-1,D2_T,OFFSET(BE$131,,-$C243+1)),)))</f>
        <v>0</v>
      </c>
      <c r="BG243" s="548">
        <f ca="1">IF($C243=0,0,IF('Clinic Model'!$P$16="Annuity",-IFERROR(IPMT(D2_I/12,$C243,D2_T,OFFSET(BF$131,,-$C243+1),0),),-IFERROR(ISPMT(D2_I/12,$C243-1,D2_T,OFFSET(BF$131,,-$C243+1)),)))</f>
        <v>0</v>
      </c>
      <c r="BH243" s="548">
        <f ca="1">IF($C243=0,0,IF('Clinic Model'!$P$16="Annuity",-IFERROR(IPMT(D2_I/12,$C243,D2_T,OFFSET(BG$131,,-$C243+1),0),),-IFERROR(ISPMT(D2_I/12,$C243-1,D2_T,OFFSET(BG$131,,-$C243+1)),)))</f>
        <v>0</v>
      </c>
      <c r="BI243" s="548">
        <f ca="1">IF($C243=0,0,IF('Clinic Model'!$P$16="Annuity",-IFERROR(IPMT(D2_I/12,$C243,D2_T,OFFSET(BH$131,,-$C243+1),0),),-IFERROR(ISPMT(D2_I/12,$C243-1,D2_T,OFFSET(BH$131,,-$C243+1)),)))</f>
        <v>0</v>
      </c>
      <c r="BJ243" s="548">
        <f ca="1">IF($C243=0,0,IF('Clinic Model'!$P$16="Annuity",-IFERROR(IPMT(D2_I/12,$C243,D2_T,OFFSET(BI$131,,-$C243+1),0),),-IFERROR(ISPMT(D2_I/12,$C243-1,D2_T,OFFSET(BI$131,,-$C243+1)),)))</f>
        <v>0</v>
      </c>
      <c r="BK243" s="548">
        <f ca="1">IF($C243=0,0,IF('Clinic Model'!$P$16="Annuity",-IFERROR(IPMT(D2_I/12,$C243,D2_T,OFFSET(BJ$131,,-$C243+1),0),),-IFERROR(ISPMT(D2_I/12,$C243-1,D2_T,OFFSET(BJ$131,,-$C243+1)),)))</f>
        <v>0</v>
      </c>
      <c r="BL243" s="548">
        <f ca="1">IF($C243=0,0,IF('Clinic Model'!$P$16="Annuity",-IFERROR(IPMT(D2_I/12,$C243,D2_T,OFFSET(BK$131,,-$C243+1),0),),-IFERROR(ISPMT(D2_I/12,$C243-1,D2_T,OFFSET(BK$131,,-$C243+1)),)))</f>
        <v>0</v>
      </c>
    </row>
    <row r="244" spans="1:64" ht="10.5" hidden="1" customHeight="1" outlineLevel="1" x14ac:dyDescent="0.3">
      <c r="A244" s="105"/>
      <c r="B244" s="504"/>
      <c r="C244" s="105">
        <f t="shared" si="17"/>
        <v>0</v>
      </c>
      <c r="E244" s="548">
        <f ca="1">IF($C244=0,0,IF('Clinic Model'!$P$16="Annuity",-IFERROR(IPMT(D2_I/12,$C244,D2_T,OFFSET(D$131,,-$C244+1),0),),-IFERROR(ISPMT(D2_I/12,$C244-1,D2_T,OFFSET(D$131,,-$C244+1)),)))</f>
        <v>0</v>
      </c>
      <c r="F244" s="548">
        <f ca="1">IF($C244=0,0,IF('Clinic Model'!$P$16="Annuity",-IFERROR(IPMT(D2_I/12,$C244,D2_T,OFFSET(E$131,,-$C244+1),0),),-IFERROR(ISPMT(D2_I/12,$C244-1,D2_T,OFFSET(E$131,,-$C244+1)),)))</f>
        <v>0</v>
      </c>
      <c r="G244" s="548">
        <f ca="1">IF($C244=0,0,IF('Clinic Model'!$P$16="Annuity",-IFERROR(IPMT(D2_I/12,$C244,D2_T,OFFSET(F$131,,-$C244+1),0),),-IFERROR(ISPMT(D2_I/12,$C244-1,D2_T,OFFSET(F$131,,-$C244+1)),)))</f>
        <v>0</v>
      </c>
      <c r="H244" s="548">
        <f ca="1">IF($C244=0,0,IF('Clinic Model'!$P$16="Annuity",-IFERROR(IPMT(D2_I/12,$C244,D2_T,OFFSET(G$131,,-$C244+1),0),),-IFERROR(ISPMT(D2_I/12,$C244-1,D2_T,OFFSET(G$131,,-$C244+1)),)))</f>
        <v>0</v>
      </c>
      <c r="I244" s="548">
        <f ca="1">IF($C244=0,0,IF('Clinic Model'!$P$16="Annuity",-IFERROR(IPMT(D2_I/12,$C244,D2_T,OFFSET(H$131,,-$C244+1),0),),-IFERROR(ISPMT(D2_I/12,$C244-1,D2_T,OFFSET(H$131,,-$C244+1)),)))</f>
        <v>0</v>
      </c>
      <c r="J244" s="548">
        <f ca="1">IF($C244=0,0,IF('Clinic Model'!$P$16="Annuity",-IFERROR(IPMT(D2_I/12,$C244,D2_T,OFFSET(I$131,,-$C244+1),0),),-IFERROR(ISPMT(D2_I/12,$C244-1,D2_T,OFFSET(I$131,,-$C244+1)),)))</f>
        <v>0</v>
      </c>
      <c r="K244" s="548">
        <f ca="1">IF($C244=0,0,IF('Clinic Model'!$P$16="Annuity",-IFERROR(IPMT(D2_I/12,$C244,D2_T,OFFSET(J$131,,-$C244+1),0),),-IFERROR(ISPMT(D2_I/12,$C244-1,D2_T,OFFSET(J$131,,-$C244+1)),)))</f>
        <v>0</v>
      </c>
      <c r="L244" s="548">
        <f ca="1">IF($C244=0,0,IF('Clinic Model'!$P$16="Annuity",-IFERROR(IPMT(D2_I/12,$C244,D2_T,OFFSET(K$131,,-$C244+1),0),),-IFERROR(ISPMT(D2_I/12,$C244-1,D2_T,OFFSET(K$131,,-$C244+1)),)))</f>
        <v>0</v>
      </c>
      <c r="M244" s="548">
        <f ca="1">IF($C244=0,0,IF('Clinic Model'!$P$16="Annuity",-IFERROR(IPMT(D2_I/12,$C244,D2_T,OFFSET(L$131,,-$C244+1),0),),-IFERROR(ISPMT(D2_I/12,$C244-1,D2_T,OFFSET(L$131,,-$C244+1)),)))</f>
        <v>0</v>
      </c>
      <c r="N244" s="548">
        <f ca="1">IF($C244=0,0,IF('Clinic Model'!$P$16="Annuity",-IFERROR(IPMT(D2_I/12,$C244,D2_T,OFFSET(M$131,,-$C244+1),0),),-IFERROR(ISPMT(D2_I/12,$C244-1,D2_T,OFFSET(M$131,,-$C244+1)),)))</f>
        <v>0</v>
      </c>
      <c r="O244" s="548">
        <f ca="1">IF($C244=0,0,IF('Clinic Model'!$P$16="Annuity",-IFERROR(IPMT(D2_I/12,$C244,D2_T,OFFSET(N$131,,-$C244+1),0),),-IFERROR(ISPMT(D2_I/12,$C244-1,D2_T,OFFSET(N$131,,-$C244+1)),)))</f>
        <v>0</v>
      </c>
      <c r="P244" s="548">
        <f ca="1">IF($C244=0,0,IF('Clinic Model'!$P$16="Annuity",-IFERROR(IPMT(D2_I/12,$C244,D2_T,OFFSET(O$131,,-$C244+1),0),),-IFERROR(ISPMT(D2_I/12,$C244-1,D2_T,OFFSET(O$131,,-$C244+1)),)))</f>
        <v>0</v>
      </c>
      <c r="Q244" s="548">
        <f ca="1">IF($C244=0,0,IF('Clinic Model'!$P$16="Annuity",-IFERROR(IPMT(D2_I/12,$C244,D2_T,OFFSET(P$131,,-$C244+1),0),),-IFERROR(ISPMT(D2_I/12,$C244-1,D2_T,OFFSET(P$131,,-$C244+1)),)))</f>
        <v>0</v>
      </c>
      <c r="R244" s="548">
        <f ca="1">IF($C244=0,0,IF('Clinic Model'!$P$16="Annuity",-IFERROR(IPMT(D2_I/12,$C244,D2_T,OFFSET(Q$131,,-$C244+1),0),),-IFERROR(ISPMT(D2_I/12,$C244-1,D2_T,OFFSET(Q$131,,-$C244+1)),)))</f>
        <v>0</v>
      </c>
      <c r="S244" s="548">
        <f ca="1">IF($C244=0,0,IF('Clinic Model'!$P$16="Annuity",-IFERROR(IPMT(D2_I/12,$C244,D2_T,OFFSET(R$131,,-$C244+1),0),),-IFERROR(ISPMT(D2_I/12,$C244-1,D2_T,OFFSET(R$131,,-$C244+1)),)))</f>
        <v>0</v>
      </c>
      <c r="T244" s="548">
        <f ca="1">IF($C244=0,0,IF('Clinic Model'!$P$16="Annuity",-IFERROR(IPMT(D2_I/12,$C244,D2_T,OFFSET(S$131,,-$C244+1),0),),-IFERROR(ISPMT(D2_I/12,$C244-1,D2_T,OFFSET(S$131,,-$C244+1)),)))</f>
        <v>0</v>
      </c>
      <c r="U244" s="548">
        <f ca="1">IF($C244=0,0,IF('Clinic Model'!$P$16="Annuity",-IFERROR(IPMT(D2_I/12,$C244,D2_T,OFFSET(T$131,,-$C244+1),0),),-IFERROR(ISPMT(D2_I/12,$C244-1,D2_T,OFFSET(T$131,,-$C244+1)),)))</f>
        <v>0</v>
      </c>
      <c r="V244" s="548">
        <f ca="1">IF($C244=0,0,IF('Clinic Model'!$P$16="Annuity",-IFERROR(IPMT(D2_I/12,$C244,D2_T,OFFSET(U$131,,-$C244+1),0),),-IFERROR(ISPMT(D2_I/12,$C244-1,D2_T,OFFSET(U$131,,-$C244+1)),)))</f>
        <v>0</v>
      </c>
      <c r="W244" s="548">
        <f ca="1">IF($C244=0,0,IF('Clinic Model'!$P$16="Annuity",-IFERROR(IPMT(D2_I/12,$C244,D2_T,OFFSET(V$131,,-$C244+1),0),),-IFERROR(ISPMT(D2_I/12,$C244-1,D2_T,OFFSET(V$131,,-$C244+1)),)))</f>
        <v>0</v>
      </c>
      <c r="X244" s="548">
        <f ca="1">IF($C244=0,0,IF('Clinic Model'!$P$16="Annuity",-IFERROR(IPMT(D2_I/12,$C244,D2_T,OFFSET(W$131,,-$C244+1),0),),-IFERROR(ISPMT(D2_I/12,$C244-1,D2_T,OFFSET(W$131,,-$C244+1)),)))</f>
        <v>0</v>
      </c>
      <c r="Y244" s="548">
        <f ca="1">IF($C244=0,0,IF('Clinic Model'!$P$16="Annuity",-IFERROR(IPMT(D2_I/12,$C244,D2_T,OFFSET(X$131,,-$C244+1),0),),-IFERROR(ISPMT(D2_I/12,$C244-1,D2_T,OFFSET(X$131,,-$C244+1)),)))</f>
        <v>0</v>
      </c>
      <c r="Z244" s="548">
        <f ca="1">IF($C244=0,0,IF('Clinic Model'!$P$16="Annuity",-IFERROR(IPMT(D2_I/12,$C244,D2_T,OFFSET(Y$131,,-$C244+1),0),),-IFERROR(ISPMT(D2_I/12,$C244-1,D2_T,OFFSET(Y$131,,-$C244+1)),)))</f>
        <v>0</v>
      </c>
      <c r="AA244" s="548">
        <f ca="1">IF($C244=0,0,IF('Clinic Model'!$P$16="Annuity",-IFERROR(IPMT(D2_I/12,$C244,D2_T,OFFSET(Z$131,,-$C244+1),0),),-IFERROR(ISPMT(D2_I/12,$C244-1,D2_T,OFFSET(Z$131,,-$C244+1)),)))</f>
        <v>0</v>
      </c>
      <c r="AB244" s="548">
        <f ca="1">IF($C244=0,0,IF('Clinic Model'!$P$16="Annuity",-IFERROR(IPMT(D2_I/12,$C244,D2_T,OFFSET(AA$131,,-$C244+1),0),),-IFERROR(ISPMT(D2_I/12,$C244-1,D2_T,OFFSET(AA$131,,-$C244+1)),)))</f>
        <v>0</v>
      </c>
      <c r="AC244" s="548">
        <f ca="1">IF($C244=0,0,IF('Clinic Model'!$P$16="Annuity",-IFERROR(IPMT(D2_I/12,$C244,D2_T,OFFSET(AB$131,,-$C244+1),0),),-IFERROR(ISPMT(D2_I/12,$C244-1,D2_T,OFFSET(AB$131,,-$C244+1)),)))</f>
        <v>0</v>
      </c>
      <c r="AD244" s="548">
        <f ca="1">IF($C244=0,0,IF('Clinic Model'!$P$16="Annuity",-IFERROR(IPMT(D2_I/12,$C244,D2_T,OFFSET(AC$131,,-$C244+1),0),),-IFERROR(ISPMT(D2_I/12,$C244-1,D2_T,OFFSET(AC$131,,-$C244+1)),)))</f>
        <v>0</v>
      </c>
      <c r="AE244" s="548">
        <f ca="1">IF($C244=0,0,IF('Clinic Model'!$P$16="Annuity",-IFERROR(IPMT(D2_I/12,$C244,D2_T,OFFSET(AD$131,,-$C244+1),0),),-IFERROR(ISPMT(D2_I/12,$C244-1,D2_T,OFFSET(AD$131,,-$C244+1)),)))</f>
        <v>0</v>
      </c>
      <c r="AF244" s="548">
        <f ca="1">IF($C244=0,0,IF('Clinic Model'!$P$16="Annuity",-IFERROR(IPMT(D2_I/12,$C244,D2_T,OFFSET(AE$131,,-$C244+1),0),),-IFERROR(ISPMT(D2_I/12,$C244-1,D2_T,OFFSET(AE$131,,-$C244+1)),)))</f>
        <v>0</v>
      </c>
      <c r="AG244" s="548">
        <f ca="1">IF($C244=0,0,IF('Clinic Model'!$P$16="Annuity",-IFERROR(IPMT(D2_I/12,$C244,D2_T,OFFSET(AF$131,,-$C244+1),0),),-IFERROR(ISPMT(D2_I/12,$C244-1,D2_T,OFFSET(AF$131,,-$C244+1)),)))</f>
        <v>0</v>
      </c>
      <c r="AH244" s="548">
        <f ca="1">IF($C244=0,0,IF('Clinic Model'!$P$16="Annuity",-IFERROR(IPMT(D2_I/12,$C244,D2_T,OFFSET(AG$131,,-$C244+1),0),),-IFERROR(ISPMT(D2_I/12,$C244-1,D2_T,OFFSET(AG$131,,-$C244+1)),)))</f>
        <v>0</v>
      </c>
      <c r="AI244" s="548">
        <f ca="1">IF($C244=0,0,IF('Clinic Model'!$P$16="Annuity",-IFERROR(IPMT(D2_I/12,$C244,D2_T,OFFSET(AH$131,,-$C244+1),0),),-IFERROR(ISPMT(D2_I/12,$C244-1,D2_T,OFFSET(AH$131,,-$C244+1)),)))</f>
        <v>0</v>
      </c>
      <c r="AJ244" s="548">
        <f ca="1">IF($C244=0,0,IF('Clinic Model'!$P$16="Annuity",-IFERROR(IPMT(D2_I/12,$C244,D2_T,OFFSET(AI$131,,-$C244+1),0),),-IFERROR(ISPMT(D2_I/12,$C244-1,D2_T,OFFSET(AI$131,,-$C244+1)),)))</f>
        <v>0</v>
      </c>
      <c r="AK244" s="548">
        <f ca="1">IF($C244=0,0,IF('Clinic Model'!$P$16="Annuity",-IFERROR(IPMT(D2_I/12,$C244,D2_T,OFFSET(AJ$131,,-$C244+1),0),),-IFERROR(ISPMT(D2_I/12,$C244-1,D2_T,OFFSET(AJ$131,,-$C244+1)),)))</f>
        <v>0</v>
      </c>
      <c r="AL244" s="548">
        <f ca="1">IF($C244=0,0,IF('Clinic Model'!$P$16="Annuity",-IFERROR(IPMT(D2_I/12,$C244,D2_T,OFFSET(AK$131,,-$C244+1),0),),-IFERROR(ISPMT(D2_I/12,$C244-1,D2_T,OFFSET(AK$131,,-$C244+1)),)))</f>
        <v>0</v>
      </c>
      <c r="AM244" s="548">
        <f ca="1">IF($C244=0,0,IF('Clinic Model'!$P$16="Annuity",-IFERROR(IPMT(D2_I/12,$C244,D2_T,OFFSET(AL$131,,-$C244+1),0),),-IFERROR(ISPMT(D2_I/12,$C244-1,D2_T,OFFSET(AL$131,,-$C244+1)),)))</f>
        <v>0</v>
      </c>
      <c r="AN244" s="548">
        <f ca="1">IF($C244=0,0,IF('Clinic Model'!$P$16="Annuity",-IFERROR(IPMT(D2_I/12,$C244,D2_T,OFFSET(AM$131,,-$C244+1),0),),-IFERROR(ISPMT(D2_I/12,$C244-1,D2_T,OFFSET(AM$131,,-$C244+1)),)))</f>
        <v>0</v>
      </c>
      <c r="AO244" s="548">
        <f ca="1">IF($C244=0,0,IF('Clinic Model'!$P$16="Annuity",-IFERROR(IPMT(D2_I/12,$C244,D2_T,OFFSET(AN$131,,-$C244+1),0),),-IFERROR(ISPMT(D2_I/12,$C244-1,D2_T,OFFSET(AN$131,,-$C244+1)),)))</f>
        <v>0</v>
      </c>
      <c r="AP244" s="548">
        <f ca="1">IF($C244=0,0,IF('Clinic Model'!$P$16="Annuity",-IFERROR(IPMT(D2_I/12,$C244,D2_T,OFFSET(AO$131,,-$C244+1),0),),-IFERROR(ISPMT(D2_I/12,$C244-1,D2_T,OFFSET(AO$131,,-$C244+1)),)))</f>
        <v>0</v>
      </c>
      <c r="AQ244" s="548">
        <f ca="1">IF($C244=0,0,IF('Clinic Model'!$P$16="Annuity",-IFERROR(IPMT(D2_I/12,$C244,D2_T,OFFSET(AP$131,,-$C244+1),0),),-IFERROR(ISPMT(D2_I/12,$C244-1,D2_T,OFFSET(AP$131,,-$C244+1)),)))</f>
        <v>0</v>
      </c>
      <c r="AR244" s="548">
        <f ca="1">IF($C244=0,0,IF('Clinic Model'!$P$16="Annuity",-IFERROR(IPMT(D2_I/12,$C244,D2_T,OFFSET(AQ$131,,-$C244+1),0),),-IFERROR(ISPMT(D2_I/12,$C244-1,D2_T,OFFSET(AQ$131,,-$C244+1)),)))</f>
        <v>0</v>
      </c>
      <c r="AS244" s="548">
        <f ca="1">IF($C244=0,0,IF('Clinic Model'!$P$16="Annuity",-IFERROR(IPMT(D2_I/12,$C244,D2_T,OFFSET(AR$131,,-$C244+1),0),),-IFERROR(ISPMT(D2_I/12,$C244-1,D2_T,OFFSET(AR$131,,-$C244+1)),)))</f>
        <v>0</v>
      </c>
      <c r="AT244" s="548">
        <f ca="1">IF($C244=0,0,IF('Clinic Model'!$P$16="Annuity",-IFERROR(IPMT(D2_I/12,$C244,D2_T,OFFSET(AS$131,,-$C244+1),0),),-IFERROR(ISPMT(D2_I/12,$C244-1,D2_T,OFFSET(AS$131,,-$C244+1)),)))</f>
        <v>0</v>
      </c>
      <c r="AU244" s="548">
        <f ca="1">IF($C244=0,0,IF('Clinic Model'!$P$16="Annuity",-IFERROR(IPMT(D2_I/12,$C244,D2_T,OFFSET(AT$131,,-$C244+1),0),),-IFERROR(ISPMT(D2_I/12,$C244-1,D2_T,OFFSET(AT$131,,-$C244+1)),)))</f>
        <v>0</v>
      </c>
      <c r="AV244" s="548">
        <f ca="1">IF($C244=0,0,IF('Clinic Model'!$P$16="Annuity",-IFERROR(IPMT(D2_I/12,$C244,D2_T,OFFSET(AU$131,,-$C244+1),0),),-IFERROR(ISPMT(D2_I/12,$C244-1,D2_T,OFFSET(AU$131,,-$C244+1)),)))</f>
        <v>0</v>
      </c>
      <c r="AW244" s="548">
        <f ca="1">IF($C244=0,0,IF('Clinic Model'!$P$16="Annuity",-IFERROR(IPMT(D2_I/12,$C244,D2_T,OFFSET(AV$131,,-$C244+1),0),),-IFERROR(ISPMT(D2_I/12,$C244-1,D2_T,OFFSET(AV$131,,-$C244+1)),)))</f>
        <v>0</v>
      </c>
      <c r="AX244" s="548">
        <f ca="1">IF($C244=0,0,IF('Clinic Model'!$P$16="Annuity",-IFERROR(IPMT(D2_I/12,$C244,D2_T,OFFSET(AW$131,,-$C244+1),0),),-IFERROR(ISPMT(D2_I/12,$C244-1,D2_T,OFFSET(AW$131,,-$C244+1)),)))</f>
        <v>0</v>
      </c>
      <c r="AY244" s="548">
        <f ca="1">IF($C244=0,0,IF('Clinic Model'!$P$16="Annuity",-IFERROR(IPMT(D2_I/12,$C244,D2_T,OFFSET(AX$131,,-$C244+1),0),),-IFERROR(ISPMT(D2_I/12,$C244-1,D2_T,OFFSET(AX$131,,-$C244+1)),)))</f>
        <v>0</v>
      </c>
      <c r="AZ244" s="548">
        <f ca="1">IF($C244=0,0,IF('Clinic Model'!$P$16="Annuity",-IFERROR(IPMT(D2_I/12,$C244,D2_T,OFFSET(AY$131,,-$C244+1),0),),-IFERROR(ISPMT(D2_I/12,$C244-1,D2_T,OFFSET(AY$131,,-$C244+1)),)))</f>
        <v>0</v>
      </c>
      <c r="BA244" s="548">
        <f ca="1">IF($C244=0,0,IF('Clinic Model'!$P$16="Annuity",-IFERROR(IPMT(D2_I/12,$C244,D2_T,OFFSET(AZ$131,,-$C244+1),0),),-IFERROR(ISPMT(D2_I/12,$C244-1,D2_T,OFFSET(AZ$131,,-$C244+1)),)))</f>
        <v>0</v>
      </c>
      <c r="BB244" s="548">
        <f ca="1">IF($C244=0,0,IF('Clinic Model'!$P$16="Annuity",-IFERROR(IPMT(D2_I/12,$C244,D2_T,OFFSET(BA$131,,-$C244+1),0),),-IFERROR(ISPMT(D2_I/12,$C244-1,D2_T,OFFSET(BA$131,,-$C244+1)),)))</f>
        <v>0</v>
      </c>
      <c r="BC244" s="548">
        <f ca="1">IF($C244=0,0,IF('Clinic Model'!$P$16="Annuity",-IFERROR(IPMT(D2_I/12,$C244,D2_T,OFFSET(BB$131,,-$C244+1),0),),-IFERROR(ISPMT(D2_I/12,$C244-1,D2_T,OFFSET(BB$131,,-$C244+1)),)))</f>
        <v>0</v>
      </c>
      <c r="BD244" s="548">
        <f ca="1">IF($C244=0,0,IF('Clinic Model'!$P$16="Annuity",-IFERROR(IPMT(D2_I/12,$C244,D2_T,OFFSET(BC$131,,-$C244+1),0),),-IFERROR(ISPMT(D2_I/12,$C244-1,D2_T,OFFSET(BC$131,,-$C244+1)),)))</f>
        <v>0</v>
      </c>
      <c r="BE244" s="548">
        <f ca="1">IF($C244=0,0,IF('Clinic Model'!$P$16="Annuity",-IFERROR(IPMT(D2_I/12,$C244,D2_T,OFFSET(BD$131,,-$C244+1),0),),-IFERROR(ISPMT(D2_I/12,$C244-1,D2_T,OFFSET(BD$131,,-$C244+1)),)))</f>
        <v>0</v>
      </c>
      <c r="BF244" s="548">
        <f ca="1">IF($C244=0,0,IF('Clinic Model'!$P$16="Annuity",-IFERROR(IPMT(D2_I/12,$C244,D2_T,OFFSET(BE$131,,-$C244+1),0),),-IFERROR(ISPMT(D2_I/12,$C244-1,D2_T,OFFSET(BE$131,,-$C244+1)),)))</f>
        <v>0</v>
      </c>
      <c r="BG244" s="548">
        <f ca="1">IF($C244=0,0,IF('Clinic Model'!$P$16="Annuity",-IFERROR(IPMT(D2_I/12,$C244,D2_T,OFFSET(BF$131,,-$C244+1),0),),-IFERROR(ISPMT(D2_I/12,$C244-1,D2_T,OFFSET(BF$131,,-$C244+1)),)))</f>
        <v>0</v>
      </c>
      <c r="BH244" s="548">
        <f ca="1">IF($C244=0,0,IF('Clinic Model'!$P$16="Annuity",-IFERROR(IPMT(D2_I/12,$C244,D2_T,OFFSET(BG$131,,-$C244+1),0),),-IFERROR(ISPMT(D2_I/12,$C244-1,D2_T,OFFSET(BG$131,,-$C244+1)),)))</f>
        <v>0</v>
      </c>
      <c r="BI244" s="548">
        <f ca="1">IF($C244=0,0,IF('Clinic Model'!$P$16="Annuity",-IFERROR(IPMT(D2_I/12,$C244,D2_T,OFFSET(BH$131,,-$C244+1),0),),-IFERROR(ISPMT(D2_I/12,$C244-1,D2_T,OFFSET(BH$131,,-$C244+1)),)))</f>
        <v>0</v>
      </c>
      <c r="BJ244" s="548">
        <f ca="1">IF($C244=0,0,IF('Clinic Model'!$P$16="Annuity",-IFERROR(IPMT(D2_I/12,$C244,D2_T,OFFSET(BI$131,,-$C244+1),0),),-IFERROR(ISPMT(D2_I/12,$C244-1,D2_T,OFFSET(BI$131,,-$C244+1)),)))</f>
        <v>0</v>
      </c>
      <c r="BK244" s="548">
        <f ca="1">IF($C244=0,0,IF('Clinic Model'!$P$16="Annuity",-IFERROR(IPMT(D2_I/12,$C244,D2_T,OFFSET(BJ$131,,-$C244+1),0),),-IFERROR(ISPMT(D2_I/12,$C244-1,D2_T,OFFSET(BJ$131,,-$C244+1)),)))</f>
        <v>0</v>
      </c>
      <c r="BL244" s="548">
        <f ca="1">IF($C244=0,0,IF('Clinic Model'!$P$16="Annuity",-IFERROR(IPMT(D2_I/12,$C244,D2_T,OFFSET(BK$131,,-$C244+1),0),),-IFERROR(ISPMT(D2_I/12,$C244-1,D2_T,OFFSET(BK$131,,-$C244+1)),)))</f>
        <v>0</v>
      </c>
    </row>
    <row r="245" spans="1:64" ht="10.5" hidden="1" customHeight="1" outlineLevel="1" x14ac:dyDescent="0.3">
      <c r="A245" s="105"/>
      <c r="B245" s="504"/>
      <c r="C245" s="105">
        <f t="shared" si="17"/>
        <v>0</v>
      </c>
      <c r="E245" s="548">
        <f ca="1">IF($C245=0,0,IF('Clinic Model'!$P$16="Annuity",-IFERROR(IPMT(D2_I/12,$C245,D2_T,OFFSET(D$131,,-$C245+1),0),),-IFERROR(ISPMT(D2_I/12,$C245-1,D2_T,OFFSET(D$131,,-$C245+1)),)))</f>
        <v>0</v>
      </c>
      <c r="F245" s="548">
        <f ca="1">IF($C245=0,0,IF('Clinic Model'!$P$16="Annuity",-IFERROR(IPMT(D2_I/12,$C245,D2_T,OFFSET(E$131,,-$C245+1),0),),-IFERROR(ISPMT(D2_I/12,$C245-1,D2_T,OFFSET(E$131,,-$C245+1)),)))</f>
        <v>0</v>
      </c>
      <c r="G245" s="548">
        <f ca="1">IF($C245=0,0,IF('Clinic Model'!$P$16="Annuity",-IFERROR(IPMT(D2_I/12,$C245,D2_T,OFFSET(F$131,,-$C245+1),0),),-IFERROR(ISPMT(D2_I/12,$C245-1,D2_T,OFFSET(F$131,,-$C245+1)),)))</f>
        <v>0</v>
      </c>
      <c r="H245" s="548">
        <f ca="1">IF($C245=0,0,IF('Clinic Model'!$P$16="Annuity",-IFERROR(IPMT(D2_I/12,$C245,D2_T,OFFSET(G$131,,-$C245+1),0),),-IFERROR(ISPMT(D2_I/12,$C245-1,D2_T,OFFSET(G$131,,-$C245+1)),)))</f>
        <v>0</v>
      </c>
      <c r="I245" s="548">
        <f ca="1">IF($C245=0,0,IF('Clinic Model'!$P$16="Annuity",-IFERROR(IPMT(D2_I/12,$C245,D2_T,OFFSET(H$131,,-$C245+1),0),),-IFERROR(ISPMT(D2_I/12,$C245-1,D2_T,OFFSET(H$131,,-$C245+1)),)))</f>
        <v>0</v>
      </c>
      <c r="J245" s="548">
        <f ca="1">IF($C245=0,0,IF('Clinic Model'!$P$16="Annuity",-IFERROR(IPMT(D2_I/12,$C245,D2_T,OFFSET(I$131,,-$C245+1),0),),-IFERROR(ISPMT(D2_I/12,$C245-1,D2_T,OFFSET(I$131,,-$C245+1)),)))</f>
        <v>0</v>
      </c>
      <c r="K245" s="548">
        <f ca="1">IF($C245=0,0,IF('Clinic Model'!$P$16="Annuity",-IFERROR(IPMT(D2_I/12,$C245,D2_T,OFFSET(J$131,,-$C245+1),0),),-IFERROR(ISPMT(D2_I/12,$C245-1,D2_T,OFFSET(J$131,,-$C245+1)),)))</f>
        <v>0</v>
      </c>
      <c r="L245" s="548">
        <f ca="1">IF($C245=0,0,IF('Clinic Model'!$P$16="Annuity",-IFERROR(IPMT(D2_I/12,$C245,D2_T,OFFSET(K$131,,-$C245+1),0),),-IFERROR(ISPMT(D2_I/12,$C245-1,D2_T,OFFSET(K$131,,-$C245+1)),)))</f>
        <v>0</v>
      </c>
      <c r="M245" s="548">
        <f ca="1">IF($C245=0,0,IF('Clinic Model'!$P$16="Annuity",-IFERROR(IPMT(D2_I/12,$C245,D2_T,OFFSET(L$131,,-$C245+1),0),),-IFERROR(ISPMT(D2_I/12,$C245-1,D2_T,OFFSET(L$131,,-$C245+1)),)))</f>
        <v>0</v>
      </c>
      <c r="N245" s="548">
        <f ca="1">IF($C245=0,0,IF('Clinic Model'!$P$16="Annuity",-IFERROR(IPMT(D2_I/12,$C245,D2_T,OFFSET(M$131,,-$C245+1),0),),-IFERROR(ISPMT(D2_I/12,$C245-1,D2_T,OFFSET(M$131,,-$C245+1)),)))</f>
        <v>0</v>
      </c>
      <c r="O245" s="548">
        <f ca="1">IF($C245=0,0,IF('Clinic Model'!$P$16="Annuity",-IFERROR(IPMT(D2_I/12,$C245,D2_T,OFFSET(N$131,,-$C245+1),0),),-IFERROR(ISPMT(D2_I/12,$C245-1,D2_T,OFFSET(N$131,,-$C245+1)),)))</f>
        <v>0</v>
      </c>
      <c r="P245" s="548">
        <f ca="1">IF($C245=0,0,IF('Clinic Model'!$P$16="Annuity",-IFERROR(IPMT(D2_I/12,$C245,D2_T,OFFSET(O$131,,-$C245+1),0),),-IFERROR(ISPMT(D2_I/12,$C245-1,D2_T,OFFSET(O$131,,-$C245+1)),)))</f>
        <v>0</v>
      </c>
      <c r="Q245" s="548">
        <f ca="1">IF($C245=0,0,IF('Clinic Model'!$P$16="Annuity",-IFERROR(IPMT(D2_I/12,$C245,D2_T,OFFSET(P$131,,-$C245+1),0),),-IFERROR(ISPMT(D2_I/12,$C245-1,D2_T,OFFSET(P$131,,-$C245+1)),)))</f>
        <v>0</v>
      </c>
      <c r="R245" s="548">
        <f ca="1">IF($C245=0,0,IF('Clinic Model'!$P$16="Annuity",-IFERROR(IPMT(D2_I/12,$C245,D2_T,OFFSET(Q$131,,-$C245+1),0),),-IFERROR(ISPMT(D2_I/12,$C245-1,D2_T,OFFSET(Q$131,,-$C245+1)),)))</f>
        <v>0</v>
      </c>
      <c r="S245" s="548">
        <f ca="1">IF($C245=0,0,IF('Clinic Model'!$P$16="Annuity",-IFERROR(IPMT(D2_I/12,$C245,D2_T,OFFSET(R$131,,-$C245+1),0),),-IFERROR(ISPMT(D2_I/12,$C245-1,D2_T,OFFSET(R$131,,-$C245+1)),)))</f>
        <v>0</v>
      </c>
      <c r="T245" s="548">
        <f ca="1">IF($C245=0,0,IF('Clinic Model'!$P$16="Annuity",-IFERROR(IPMT(D2_I/12,$C245,D2_T,OFFSET(S$131,,-$C245+1),0),),-IFERROR(ISPMT(D2_I/12,$C245-1,D2_T,OFFSET(S$131,,-$C245+1)),)))</f>
        <v>0</v>
      </c>
      <c r="U245" s="548">
        <f ca="1">IF($C245=0,0,IF('Clinic Model'!$P$16="Annuity",-IFERROR(IPMT(D2_I/12,$C245,D2_T,OFFSET(T$131,,-$C245+1),0),),-IFERROR(ISPMT(D2_I/12,$C245-1,D2_T,OFFSET(T$131,,-$C245+1)),)))</f>
        <v>0</v>
      </c>
      <c r="V245" s="548">
        <f ca="1">IF($C245=0,0,IF('Clinic Model'!$P$16="Annuity",-IFERROR(IPMT(D2_I/12,$C245,D2_T,OFFSET(U$131,,-$C245+1),0),),-IFERROR(ISPMT(D2_I/12,$C245-1,D2_T,OFFSET(U$131,,-$C245+1)),)))</f>
        <v>0</v>
      </c>
      <c r="W245" s="548">
        <f ca="1">IF($C245=0,0,IF('Clinic Model'!$P$16="Annuity",-IFERROR(IPMT(D2_I/12,$C245,D2_T,OFFSET(V$131,,-$C245+1),0),),-IFERROR(ISPMT(D2_I/12,$C245-1,D2_T,OFFSET(V$131,,-$C245+1)),)))</f>
        <v>0</v>
      </c>
      <c r="X245" s="548">
        <f ca="1">IF($C245=0,0,IF('Clinic Model'!$P$16="Annuity",-IFERROR(IPMT(D2_I/12,$C245,D2_T,OFFSET(W$131,,-$C245+1),0),),-IFERROR(ISPMT(D2_I/12,$C245-1,D2_T,OFFSET(W$131,,-$C245+1)),)))</f>
        <v>0</v>
      </c>
      <c r="Y245" s="548">
        <f ca="1">IF($C245=0,0,IF('Clinic Model'!$P$16="Annuity",-IFERROR(IPMT(D2_I/12,$C245,D2_T,OFFSET(X$131,,-$C245+1),0),),-IFERROR(ISPMT(D2_I/12,$C245-1,D2_T,OFFSET(X$131,,-$C245+1)),)))</f>
        <v>0</v>
      </c>
      <c r="Z245" s="548">
        <f ca="1">IF($C245=0,0,IF('Clinic Model'!$P$16="Annuity",-IFERROR(IPMT(D2_I/12,$C245,D2_T,OFFSET(Y$131,,-$C245+1),0),),-IFERROR(ISPMT(D2_I/12,$C245-1,D2_T,OFFSET(Y$131,,-$C245+1)),)))</f>
        <v>0</v>
      </c>
      <c r="AA245" s="548">
        <f ca="1">IF($C245=0,0,IF('Clinic Model'!$P$16="Annuity",-IFERROR(IPMT(D2_I/12,$C245,D2_T,OFFSET(Z$131,,-$C245+1),0),),-IFERROR(ISPMT(D2_I/12,$C245-1,D2_T,OFFSET(Z$131,,-$C245+1)),)))</f>
        <v>0</v>
      </c>
      <c r="AB245" s="548">
        <f ca="1">IF($C245=0,0,IF('Clinic Model'!$P$16="Annuity",-IFERROR(IPMT(D2_I/12,$C245,D2_T,OFFSET(AA$131,,-$C245+1),0),),-IFERROR(ISPMT(D2_I/12,$C245-1,D2_T,OFFSET(AA$131,,-$C245+1)),)))</f>
        <v>0</v>
      </c>
      <c r="AC245" s="548">
        <f ca="1">IF($C245=0,0,IF('Clinic Model'!$P$16="Annuity",-IFERROR(IPMT(D2_I/12,$C245,D2_T,OFFSET(AB$131,,-$C245+1),0),),-IFERROR(ISPMT(D2_I/12,$C245-1,D2_T,OFFSET(AB$131,,-$C245+1)),)))</f>
        <v>0</v>
      </c>
      <c r="AD245" s="548">
        <f ca="1">IF($C245=0,0,IF('Clinic Model'!$P$16="Annuity",-IFERROR(IPMT(D2_I/12,$C245,D2_T,OFFSET(AC$131,,-$C245+1),0),),-IFERROR(ISPMT(D2_I/12,$C245-1,D2_T,OFFSET(AC$131,,-$C245+1)),)))</f>
        <v>0</v>
      </c>
      <c r="AE245" s="548">
        <f ca="1">IF($C245=0,0,IF('Clinic Model'!$P$16="Annuity",-IFERROR(IPMT(D2_I/12,$C245,D2_T,OFFSET(AD$131,,-$C245+1),0),),-IFERROR(ISPMT(D2_I/12,$C245-1,D2_T,OFFSET(AD$131,,-$C245+1)),)))</f>
        <v>0</v>
      </c>
      <c r="AF245" s="548">
        <f ca="1">IF($C245=0,0,IF('Clinic Model'!$P$16="Annuity",-IFERROR(IPMT(D2_I/12,$C245,D2_T,OFFSET(AE$131,,-$C245+1),0),),-IFERROR(ISPMT(D2_I/12,$C245-1,D2_T,OFFSET(AE$131,,-$C245+1)),)))</f>
        <v>0</v>
      </c>
      <c r="AG245" s="548">
        <f ca="1">IF($C245=0,0,IF('Clinic Model'!$P$16="Annuity",-IFERROR(IPMT(D2_I/12,$C245,D2_T,OFFSET(AF$131,,-$C245+1),0),),-IFERROR(ISPMT(D2_I/12,$C245-1,D2_T,OFFSET(AF$131,,-$C245+1)),)))</f>
        <v>0</v>
      </c>
      <c r="AH245" s="548">
        <f ca="1">IF($C245=0,0,IF('Clinic Model'!$P$16="Annuity",-IFERROR(IPMT(D2_I/12,$C245,D2_T,OFFSET(AG$131,,-$C245+1),0),),-IFERROR(ISPMT(D2_I/12,$C245-1,D2_T,OFFSET(AG$131,,-$C245+1)),)))</f>
        <v>0</v>
      </c>
      <c r="AI245" s="548">
        <f ca="1">IF($C245=0,0,IF('Clinic Model'!$P$16="Annuity",-IFERROR(IPMT(D2_I/12,$C245,D2_T,OFFSET(AH$131,,-$C245+1),0),),-IFERROR(ISPMT(D2_I/12,$C245-1,D2_T,OFFSET(AH$131,,-$C245+1)),)))</f>
        <v>0</v>
      </c>
      <c r="AJ245" s="548">
        <f ca="1">IF($C245=0,0,IF('Clinic Model'!$P$16="Annuity",-IFERROR(IPMT(D2_I/12,$C245,D2_T,OFFSET(AI$131,,-$C245+1),0),),-IFERROR(ISPMT(D2_I/12,$C245-1,D2_T,OFFSET(AI$131,,-$C245+1)),)))</f>
        <v>0</v>
      </c>
      <c r="AK245" s="548">
        <f ca="1">IF($C245=0,0,IF('Clinic Model'!$P$16="Annuity",-IFERROR(IPMT(D2_I/12,$C245,D2_T,OFFSET(AJ$131,,-$C245+1),0),),-IFERROR(ISPMT(D2_I/12,$C245-1,D2_T,OFFSET(AJ$131,,-$C245+1)),)))</f>
        <v>0</v>
      </c>
      <c r="AL245" s="548">
        <f ca="1">IF($C245=0,0,IF('Clinic Model'!$P$16="Annuity",-IFERROR(IPMT(D2_I/12,$C245,D2_T,OFFSET(AK$131,,-$C245+1),0),),-IFERROR(ISPMT(D2_I/12,$C245-1,D2_T,OFFSET(AK$131,,-$C245+1)),)))</f>
        <v>0</v>
      </c>
      <c r="AM245" s="548">
        <f ca="1">IF($C245=0,0,IF('Clinic Model'!$P$16="Annuity",-IFERROR(IPMT(D2_I/12,$C245,D2_T,OFFSET(AL$131,,-$C245+1),0),),-IFERROR(ISPMT(D2_I/12,$C245-1,D2_T,OFFSET(AL$131,,-$C245+1)),)))</f>
        <v>0</v>
      </c>
      <c r="AN245" s="548">
        <f ca="1">IF($C245=0,0,IF('Clinic Model'!$P$16="Annuity",-IFERROR(IPMT(D2_I/12,$C245,D2_T,OFFSET(AM$131,,-$C245+1),0),),-IFERROR(ISPMT(D2_I/12,$C245-1,D2_T,OFFSET(AM$131,,-$C245+1)),)))</f>
        <v>0</v>
      </c>
      <c r="AO245" s="548">
        <f ca="1">IF($C245=0,0,IF('Clinic Model'!$P$16="Annuity",-IFERROR(IPMT(D2_I/12,$C245,D2_T,OFFSET(AN$131,,-$C245+1),0),),-IFERROR(ISPMT(D2_I/12,$C245-1,D2_T,OFFSET(AN$131,,-$C245+1)),)))</f>
        <v>0</v>
      </c>
      <c r="AP245" s="548">
        <f ca="1">IF($C245=0,0,IF('Clinic Model'!$P$16="Annuity",-IFERROR(IPMT(D2_I/12,$C245,D2_T,OFFSET(AO$131,,-$C245+1),0),),-IFERROR(ISPMT(D2_I/12,$C245-1,D2_T,OFFSET(AO$131,,-$C245+1)),)))</f>
        <v>0</v>
      </c>
      <c r="AQ245" s="548">
        <f ca="1">IF($C245=0,0,IF('Clinic Model'!$P$16="Annuity",-IFERROR(IPMT(D2_I/12,$C245,D2_T,OFFSET(AP$131,,-$C245+1),0),),-IFERROR(ISPMT(D2_I/12,$C245-1,D2_T,OFFSET(AP$131,,-$C245+1)),)))</f>
        <v>0</v>
      </c>
      <c r="AR245" s="548">
        <f ca="1">IF($C245=0,0,IF('Clinic Model'!$P$16="Annuity",-IFERROR(IPMT(D2_I/12,$C245,D2_T,OFFSET(AQ$131,,-$C245+1),0),),-IFERROR(ISPMT(D2_I/12,$C245-1,D2_T,OFFSET(AQ$131,,-$C245+1)),)))</f>
        <v>0</v>
      </c>
      <c r="AS245" s="548">
        <f ca="1">IF($C245=0,0,IF('Clinic Model'!$P$16="Annuity",-IFERROR(IPMT(D2_I/12,$C245,D2_T,OFFSET(AR$131,,-$C245+1),0),),-IFERROR(ISPMT(D2_I/12,$C245-1,D2_T,OFFSET(AR$131,,-$C245+1)),)))</f>
        <v>0</v>
      </c>
      <c r="AT245" s="548">
        <f ca="1">IF($C245=0,0,IF('Clinic Model'!$P$16="Annuity",-IFERROR(IPMT(D2_I/12,$C245,D2_T,OFFSET(AS$131,,-$C245+1),0),),-IFERROR(ISPMT(D2_I/12,$C245-1,D2_T,OFFSET(AS$131,,-$C245+1)),)))</f>
        <v>0</v>
      </c>
      <c r="AU245" s="548">
        <f ca="1">IF($C245=0,0,IF('Clinic Model'!$P$16="Annuity",-IFERROR(IPMT(D2_I/12,$C245,D2_T,OFFSET(AT$131,,-$C245+1),0),),-IFERROR(ISPMT(D2_I/12,$C245-1,D2_T,OFFSET(AT$131,,-$C245+1)),)))</f>
        <v>0</v>
      </c>
      <c r="AV245" s="548">
        <f ca="1">IF($C245=0,0,IF('Clinic Model'!$P$16="Annuity",-IFERROR(IPMT(D2_I/12,$C245,D2_T,OFFSET(AU$131,,-$C245+1),0),),-IFERROR(ISPMT(D2_I/12,$C245-1,D2_T,OFFSET(AU$131,,-$C245+1)),)))</f>
        <v>0</v>
      </c>
      <c r="AW245" s="548">
        <f ca="1">IF($C245=0,0,IF('Clinic Model'!$P$16="Annuity",-IFERROR(IPMT(D2_I/12,$C245,D2_T,OFFSET(AV$131,,-$C245+1),0),),-IFERROR(ISPMT(D2_I/12,$C245-1,D2_T,OFFSET(AV$131,,-$C245+1)),)))</f>
        <v>0</v>
      </c>
      <c r="AX245" s="548">
        <f ca="1">IF($C245=0,0,IF('Clinic Model'!$P$16="Annuity",-IFERROR(IPMT(D2_I/12,$C245,D2_T,OFFSET(AW$131,,-$C245+1),0),),-IFERROR(ISPMT(D2_I/12,$C245-1,D2_T,OFFSET(AW$131,,-$C245+1)),)))</f>
        <v>0</v>
      </c>
      <c r="AY245" s="548">
        <f ca="1">IF($C245=0,0,IF('Clinic Model'!$P$16="Annuity",-IFERROR(IPMT(D2_I/12,$C245,D2_T,OFFSET(AX$131,,-$C245+1),0),),-IFERROR(ISPMT(D2_I/12,$C245-1,D2_T,OFFSET(AX$131,,-$C245+1)),)))</f>
        <v>0</v>
      </c>
      <c r="AZ245" s="548">
        <f ca="1">IF($C245=0,0,IF('Clinic Model'!$P$16="Annuity",-IFERROR(IPMT(D2_I/12,$C245,D2_T,OFFSET(AY$131,,-$C245+1),0),),-IFERROR(ISPMT(D2_I/12,$C245-1,D2_T,OFFSET(AY$131,,-$C245+1)),)))</f>
        <v>0</v>
      </c>
      <c r="BA245" s="548">
        <f ca="1">IF($C245=0,0,IF('Clinic Model'!$P$16="Annuity",-IFERROR(IPMT(D2_I/12,$C245,D2_T,OFFSET(AZ$131,,-$C245+1),0),),-IFERROR(ISPMT(D2_I/12,$C245-1,D2_T,OFFSET(AZ$131,,-$C245+1)),)))</f>
        <v>0</v>
      </c>
      <c r="BB245" s="548">
        <f ca="1">IF($C245=0,0,IF('Clinic Model'!$P$16="Annuity",-IFERROR(IPMT(D2_I/12,$C245,D2_T,OFFSET(BA$131,,-$C245+1),0),),-IFERROR(ISPMT(D2_I/12,$C245-1,D2_T,OFFSET(BA$131,,-$C245+1)),)))</f>
        <v>0</v>
      </c>
      <c r="BC245" s="548">
        <f ca="1">IF($C245=0,0,IF('Clinic Model'!$P$16="Annuity",-IFERROR(IPMT(D2_I/12,$C245,D2_T,OFFSET(BB$131,,-$C245+1),0),),-IFERROR(ISPMT(D2_I/12,$C245-1,D2_T,OFFSET(BB$131,,-$C245+1)),)))</f>
        <v>0</v>
      </c>
      <c r="BD245" s="548">
        <f ca="1">IF($C245=0,0,IF('Clinic Model'!$P$16="Annuity",-IFERROR(IPMT(D2_I/12,$C245,D2_T,OFFSET(BC$131,,-$C245+1),0),),-IFERROR(ISPMT(D2_I/12,$C245-1,D2_T,OFFSET(BC$131,,-$C245+1)),)))</f>
        <v>0</v>
      </c>
      <c r="BE245" s="548">
        <f ca="1">IF($C245=0,0,IF('Clinic Model'!$P$16="Annuity",-IFERROR(IPMT(D2_I/12,$C245,D2_T,OFFSET(BD$131,,-$C245+1),0),),-IFERROR(ISPMT(D2_I/12,$C245-1,D2_T,OFFSET(BD$131,,-$C245+1)),)))</f>
        <v>0</v>
      </c>
      <c r="BF245" s="548">
        <f ca="1">IF($C245=0,0,IF('Clinic Model'!$P$16="Annuity",-IFERROR(IPMT(D2_I/12,$C245,D2_T,OFFSET(BE$131,,-$C245+1),0),),-IFERROR(ISPMT(D2_I/12,$C245-1,D2_T,OFFSET(BE$131,,-$C245+1)),)))</f>
        <v>0</v>
      </c>
      <c r="BG245" s="548">
        <f ca="1">IF($C245=0,0,IF('Clinic Model'!$P$16="Annuity",-IFERROR(IPMT(D2_I/12,$C245,D2_T,OFFSET(BF$131,,-$C245+1),0),),-IFERROR(ISPMT(D2_I/12,$C245-1,D2_T,OFFSET(BF$131,,-$C245+1)),)))</f>
        <v>0</v>
      </c>
      <c r="BH245" s="548">
        <f ca="1">IF($C245=0,0,IF('Clinic Model'!$P$16="Annuity",-IFERROR(IPMT(D2_I/12,$C245,D2_T,OFFSET(BG$131,,-$C245+1),0),),-IFERROR(ISPMT(D2_I/12,$C245-1,D2_T,OFFSET(BG$131,,-$C245+1)),)))</f>
        <v>0</v>
      </c>
      <c r="BI245" s="548">
        <f ca="1">IF($C245=0,0,IF('Clinic Model'!$P$16="Annuity",-IFERROR(IPMT(D2_I/12,$C245,D2_T,OFFSET(BH$131,,-$C245+1),0),),-IFERROR(ISPMT(D2_I/12,$C245-1,D2_T,OFFSET(BH$131,,-$C245+1)),)))</f>
        <v>0</v>
      </c>
      <c r="BJ245" s="548">
        <f ca="1">IF($C245=0,0,IF('Clinic Model'!$P$16="Annuity",-IFERROR(IPMT(D2_I/12,$C245,D2_T,OFFSET(BI$131,,-$C245+1),0),),-IFERROR(ISPMT(D2_I/12,$C245-1,D2_T,OFFSET(BI$131,,-$C245+1)),)))</f>
        <v>0</v>
      </c>
      <c r="BK245" s="548">
        <f ca="1">IF($C245=0,0,IF('Clinic Model'!$P$16="Annuity",-IFERROR(IPMT(D2_I/12,$C245,D2_T,OFFSET(BJ$131,,-$C245+1),0),),-IFERROR(ISPMT(D2_I/12,$C245-1,D2_T,OFFSET(BJ$131,,-$C245+1)),)))</f>
        <v>0</v>
      </c>
      <c r="BL245" s="548">
        <f ca="1">IF($C245=0,0,IF('Clinic Model'!$P$16="Annuity",-IFERROR(IPMT(D2_I/12,$C245,D2_T,OFFSET(BK$131,,-$C245+1),0),),-IFERROR(ISPMT(D2_I/12,$C245-1,D2_T,OFFSET(BK$131,,-$C245+1)),)))</f>
        <v>0</v>
      </c>
    </row>
    <row r="246" spans="1:64" ht="10.5" hidden="1" customHeight="1" outlineLevel="1" x14ac:dyDescent="0.3">
      <c r="A246" s="105"/>
      <c r="B246" s="504"/>
      <c r="C246" s="105">
        <f t="shared" si="17"/>
        <v>0</v>
      </c>
      <c r="E246" s="548">
        <f ca="1">IF($C246=0,0,IF('Clinic Model'!$P$16="Annuity",-IFERROR(IPMT(D2_I/12,$C246,D2_T,OFFSET(D$131,,-$C246+1),0),),-IFERROR(ISPMT(D2_I/12,$C246-1,D2_T,OFFSET(D$131,,-$C246+1)),)))</f>
        <v>0</v>
      </c>
      <c r="F246" s="548">
        <f ca="1">IF($C246=0,0,IF('Clinic Model'!$P$16="Annuity",-IFERROR(IPMT(D2_I/12,$C246,D2_T,OFFSET(E$131,,-$C246+1),0),),-IFERROR(ISPMT(D2_I/12,$C246-1,D2_T,OFFSET(E$131,,-$C246+1)),)))</f>
        <v>0</v>
      </c>
      <c r="G246" s="548">
        <f ca="1">IF($C246=0,0,IF('Clinic Model'!$P$16="Annuity",-IFERROR(IPMT(D2_I/12,$C246,D2_T,OFFSET(F$131,,-$C246+1),0),),-IFERROR(ISPMT(D2_I/12,$C246-1,D2_T,OFFSET(F$131,,-$C246+1)),)))</f>
        <v>0</v>
      </c>
      <c r="H246" s="548">
        <f ca="1">IF($C246=0,0,IF('Clinic Model'!$P$16="Annuity",-IFERROR(IPMT(D2_I/12,$C246,D2_T,OFFSET(G$131,,-$C246+1),0),),-IFERROR(ISPMT(D2_I/12,$C246-1,D2_T,OFFSET(G$131,,-$C246+1)),)))</f>
        <v>0</v>
      </c>
      <c r="I246" s="548">
        <f ca="1">IF($C246=0,0,IF('Clinic Model'!$P$16="Annuity",-IFERROR(IPMT(D2_I/12,$C246,D2_T,OFFSET(H$131,,-$C246+1),0),),-IFERROR(ISPMT(D2_I/12,$C246-1,D2_T,OFFSET(H$131,,-$C246+1)),)))</f>
        <v>0</v>
      </c>
      <c r="J246" s="548">
        <f ca="1">IF($C246=0,0,IF('Clinic Model'!$P$16="Annuity",-IFERROR(IPMT(D2_I/12,$C246,D2_T,OFFSET(I$131,,-$C246+1),0),),-IFERROR(ISPMT(D2_I/12,$C246-1,D2_T,OFFSET(I$131,,-$C246+1)),)))</f>
        <v>0</v>
      </c>
      <c r="K246" s="548">
        <f ca="1">IF($C246=0,0,IF('Clinic Model'!$P$16="Annuity",-IFERROR(IPMT(D2_I/12,$C246,D2_T,OFFSET(J$131,,-$C246+1),0),),-IFERROR(ISPMT(D2_I/12,$C246-1,D2_T,OFFSET(J$131,,-$C246+1)),)))</f>
        <v>0</v>
      </c>
      <c r="L246" s="548">
        <f ca="1">IF($C246=0,0,IF('Clinic Model'!$P$16="Annuity",-IFERROR(IPMT(D2_I/12,$C246,D2_T,OFFSET(K$131,,-$C246+1),0),),-IFERROR(ISPMT(D2_I/12,$C246-1,D2_T,OFFSET(K$131,,-$C246+1)),)))</f>
        <v>0</v>
      </c>
      <c r="M246" s="548">
        <f ca="1">IF($C246=0,0,IF('Clinic Model'!$P$16="Annuity",-IFERROR(IPMT(D2_I/12,$C246,D2_T,OFFSET(L$131,,-$C246+1),0),),-IFERROR(ISPMT(D2_I/12,$C246-1,D2_T,OFFSET(L$131,,-$C246+1)),)))</f>
        <v>0</v>
      </c>
      <c r="N246" s="548">
        <f ca="1">IF($C246=0,0,IF('Clinic Model'!$P$16="Annuity",-IFERROR(IPMT(D2_I/12,$C246,D2_T,OFFSET(M$131,,-$C246+1),0),),-IFERROR(ISPMT(D2_I/12,$C246-1,D2_T,OFFSET(M$131,,-$C246+1)),)))</f>
        <v>0</v>
      </c>
      <c r="O246" s="548">
        <f ca="1">IF($C246=0,0,IF('Clinic Model'!$P$16="Annuity",-IFERROR(IPMT(D2_I/12,$C246,D2_T,OFFSET(N$131,,-$C246+1),0),),-IFERROR(ISPMT(D2_I/12,$C246-1,D2_T,OFFSET(N$131,,-$C246+1)),)))</f>
        <v>0</v>
      </c>
      <c r="P246" s="548">
        <f ca="1">IF($C246=0,0,IF('Clinic Model'!$P$16="Annuity",-IFERROR(IPMT(D2_I/12,$C246,D2_T,OFFSET(O$131,,-$C246+1),0),),-IFERROR(ISPMT(D2_I/12,$C246-1,D2_T,OFFSET(O$131,,-$C246+1)),)))</f>
        <v>0</v>
      </c>
      <c r="Q246" s="548">
        <f ca="1">IF($C246=0,0,IF('Clinic Model'!$P$16="Annuity",-IFERROR(IPMT(D2_I/12,$C246,D2_T,OFFSET(P$131,,-$C246+1),0),),-IFERROR(ISPMT(D2_I/12,$C246-1,D2_T,OFFSET(P$131,,-$C246+1)),)))</f>
        <v>0</v>
      </c>
      <c r="R246" s="548">
        <f ca="1">IF($C246=0,0,IF('Clinic Model'!$P$16="Annuity",-IFERROR(IPMT(D2_I/12,$C246,D2_T,OFFSET(Q$131,,-$C246+1),0),),-IFERROR(ISPMT(D2_I/12,$C246-1,D2_T,OFFSET(Q$131,,-$C246+1)),)))</f>
        <v>0</v>
      </c>
      <c r="S246" s="548">
        <f ca="1">IF($C246=0,0,IF('Clinic Model'!$P$16="Annuity",-IFERROR(IPMT(D2_I/12,$C246,D2_T,OFFSET(R$131,,-$C246+1),0),),-IFERROR(ISPMT(D2_I/12,$C246-1,D2_T,OFFSET(R$131,,-$C246+1)),)))</f>
        <v>0</v>
      </c>
      <c r="T246" s="548">
        <f ca="1">IF($C246=0,0,IF('Clinic Model'!$P$16="Annuity",-IFERROR(IPMT(D2_I/12,$C246,D2_T,OFFSET(S$131,,-$C246+1),0),),-IFERROR(ISPMT(D2_I/12,$C246-1,D2_T,OFFSET(S$131,,-$C246+1)),)))</f>
        <v>0</v>
      </c>
      <c r="U246" s="548">
        <f ca="1">IF($C246=0,0,IF('Clinic Model'!$P$16="Annuity",-IFERROR(IPMT(D2_I/12,$C246,D2_T,OFFSET(T$131,,-$C246+1),0),),-IFERROR(ISPMT(D2_I/12,$C246-1,D2_T,OFFSET(T$131,,-$C246+1)),)))</f>
        <v>0</v>
      </c>
      <c r="V246" s="548">
        <f ca="1">IF($C246=0,0,IF('Clinic Model'!$P$16="Annuity",-IFERROR(IPMT(D2_I/12,$C246,D2_T,OFFSET(U$131,,-$C246+1),0),),-IFERROR(ISPMT(D2_I/12,$C246-1,D2_T,OFFSET(U$131,,-$C246+1)),)))</f>
        <v>0</v>
      </c>
      <c r="W246" s="548">
        <f ca="1">IF($C246=0,0,IF('Clinic Model'!$P$16="Annuity",-IFERROR(IPMT(D2_I/12,$C246,D2_T,OFFSET(V$131,,-$C246+1),0),),-IFERROR(ISPMT(D2_I/12,$C246-1,D2_T,OFFSET(V$131,,-$C246+1)),)))</f>
        <v>0</v>
      </c>
      <c r="X246" s="548">
        <f ca="1">IF($C246=0,0,IF('Clinic Model'!$P$16="Annuity",-IFERROR(IPMT(D2_I/12,$C246,D2_T,OFFSET(W$131,,-$C246+1),0),),-IFERROR(ISPMT(D2_I/12,$C246-1,D2_T,OFFSET(W$131,,-$C246+1)),)))</f>
        <v>0</v>
      </c>
      <c r="Y246" s="548">
        <f ca="1">IF($C246=0,0,IF('Clinic Model'!$P$16="Annuity",-IFERROR(IPMT(D2_I/12,$C246,D2_T,OFFSET(X$131,,-$C246+1),0),),-IFERROR(ISPMT(D2_I/12,$C246-1,D2_T,OFFSET(X$131,,-$C246+1)),)))</f>
        <v>0</v>
      </c>
      <c r="Z246" s="548">
        <f ca="1">IF($C246=0,0,IF('Clinic Model'!$P$16="Annuity",-IFERROR(IPMT(D2_I/12,$C246,D2_T,OFFSET(Y$131,,-$C246+1),0),),-IFERROR(ISPMT(D2_I/12,$C246-1,D2_T,OFFSET(Y$131,,-$C246+1)),)))</f>
        <v>0</v>
      </c>
      <c r="AA246" s="548">
        <f ca="1">IF($C246=0,0,IF('Clinic Model'!$P$16="Annuity",-IFERROR(IPMT(D2_I/12,$C246,D2_T,OFFSET(Z$131,,-$C246+1),0),),-IFERROR(ISPMT(D2_I/12,$C246-1,D2_T,OFFSET(Z$131,,-$C246+1)),)))</f>
        <v>0</v>
      </c>
      <c r="AB246" s="548">
        <f ca="1">IF($C246=0,0,IF('Clinic Model'!$P$16="Annuity",-IFERROR(IPMT(D2_I/12,$C246,D2_T,OFFSET(AA$131,,-$C246+1),0),),-IFERROR(ISPMT(D2_I/12,$C246-1,D2_T,OFFSET(AA$131,,-$C246+1)),)))</f>
        <v>0</v>
      </c>
      <c r="AC246" s="548">
        <f ca="1">IF($C246=0,0,IF('Clinic Model'!$P$16="Annuity",-IFERROR(IPMT(D2_I/12,$C246,D2_T,OFFSET(AB$131,,-$C246+1),0),),-IFERROR(ISPMT(D2_I/12,$C246-1,D2_T,OFFSET(AB$131,,-$C246+1)),)))</f>
        <v>0</v>
      </c>
      <c r="AD246" s="548">
        <f ca="1">IF($C246=0,0,IF('Clinic Model'!$P$16="Annuity",-IFERROR(IPMT(D2_I/12,$C246,D2_T,OFFSET(AC$131,,-$C246+1),0),),-IFERROR(ISPMT(D2_I/12,$C246-1,D2_T,OFFSET(AC$131,,-$C246+1)),)))</f>
        <v>0</v>
      </c>
      <c r="AE246" s="548">
        <f ca="1">IF($C246=0,0,IF('Clinic Model'!$P$16="Annuity",-IFERROR(IPMT(D2_I/12,$C246,D2_T,OFFSET(AD$131,,-$C246+1),0),),-IFERROR(ISPMT(D2_I/12,$C246-1,D2_T,OFFSET(AD$131,,-$C246+1)),)))</f>
        <v>0</v>
      </c>
      <c r="AF246" s="548">
        <f ca="1">IF($C246=0,0,IF('Clinic Model'!$P$16="Annuity",-IFERROR(IPMT(D2_I/12,$C246,D2_T,OFFSET(AE$131,,-$C246+1),0),),-IFERROR(ISPMT(D2_I/12,$C246-1,D2_T,OFFSET(AE$131,,-$C246+1)),)))</f>
        <v>0</v>
      </c>
      <c r="AG246" s="548">
        <f ca="1">IF($C246=0,0,IF('Clinic Model'!$P$16="Annuity",-IFERROR(IPMT(D2_I/12,$C246,D2_T,OFFSET(AF$131,,-$C246+1),0),),-IFERROR(ISPMT(D2_I/12,$C246-1,D2_T,OFFSET(AF$131,,-$C246+1)),)))</f>
        <v>0</v>
      </c>
      <c r="AH246" s="548">
        <f ca="1">IF($C246=0,0,IF('Clinic Model'!$P$16="Annuity",-IFERROR(IPMT(D2_I/12,$C246,D2_T,OFFSET(AG$131,,-$C246+1),0),),-IFERROR(ISPMT(D2_I/12,$C246-1,D2_T,OFFSET(AG$131,,-$C246+1)),)))</f>
        <v>0</v>
      </c>
      <c r="AI246" s="548">
        <f ca="1">IF($C246=0,0,IF('Clinic Model'!$P$16="Annuity",-IFERROR(IPMT(D2_I/12,$C246,D2_T,OFFSET(AH$131,,-$C246+1),0),),-IFERROR(ISPMT(D2_I/12,$C246-1,D2_T,OFFSET(AH$131,,-$C246+1)),)))</f>
        <v>0</v>
      </c>
      <c r="AJ246" s="548">
        <f ca="1">IF($C246=0,0,IF('Clinic Model'!$P$16="Annuity",-IFERROR(IPMT(D2_I/12,$C246,D2_T,OFFSET(AI$131,,-$C246+1),0),),-IFERROR(ISPMT(D2_I/12,$C246-1,D2_T,OFFSET(AI$131,,-$C246+1)),)))</f>
        <v>0</v>
      </c>
      <c r="AK246" s="548">
        <f ca="1">IF($C246=0,0,IF('Clinic Model'!$P$16="Annuity",-IFERROR(IPMT(D2_I/12,$C246,D2_T,OFFSET(AJ$131,,-$C246+1),0),),-IFERROR(ISPMT(D2_I/12,$C246-1,D2_T,OFFSET(AJ$131,,-$C246+1)),)))</f>
        <v>0</v>
      </c>
      <c r="AL246" s="548">
        <f ca="1">IF($C246=0,0,IF('Clinic Model'!$P$16="Annuity",-IFERROR(IPMT(D2_I/12,$C246,D2_T,OFFSET(AK$131,,-$C246+1),0),),-IFERROR(ISPMT(D2_I/12,$C246-1,D2_T,OFFSET(AK$131,,-$C246+1)),)))</f>
        <v>0</v>
      </c>
      <c r="AM246" s="548">
        <f ca="1">IF($C246=0,0,IF('Clinic Model'!$P$16="Annuity",-IFERROR(IPMT(D2_I/12,$C246,D2_T,OFFSET(AL$131,,-$C246+1),0),),-IFERROR(ISPMT(D2_I/12,$C246-1,D2_T,OFFSET(AL$131,,-$C246+1)),)))</f>
        <v>0</v>
      </c>
      <c r="AN246" s="548">
        <f ca="1">IF($C246=0,0,IF('Clinic Model'!$P$16="Annuity",-IFERROR(IPMT(D2_I/12,$C246,D2_T,OFFSET(AM$131,,-$C246+1),0),),-IFERROR(ISPMT(D2_I/12,$C246-1,D2_T,OFFSET(AM$131,,-$C246+1)),)))</f>
        <v>0</v>
      </c>
      <c r="AO246" s="548">
        <f ca="1">IF($C246=0,0,IF('Clinic Model'!$P$16="Annuity",-IFERROR(IPMT(D2_I/12,$C246,D2_T,OFFSET(AN$131,,-$C246+1),0),),-IFERROR(ISPMT(D2_I/12,$C246-1,D2_T,OFFSET(AN$131,,-$C246+1)),)))</f>
        <v>0</v>
      </c>
      <c r="AP246" s="548">
        <f ca="1">IF($C246=0,0,IF('Clinic Model'!$P$16="Annuity",-IFERROR(IPMT(D2_I/12,$C246,D2_T,OFFSET(AO$131,,-$C246+1),0),),-IFERROR(ISPMT(D2_I/12,$C246-1,D2_T,OFFSET(AO$131,,-$C246+1)),)))</f>
        <v>0</v>
      </c>
      <c r="AQ246" s="548">
        <f ca="1">IF($C246=0,0,IF('Clinic Model'!$P$16="Annuity",-IFERROR(IPMT(D2_I/12,$C246,D2_T,OFFSET(AP$131,,-$C246+1),0),),-IFERROR(ISPMT(D2_I/12,$C246-1,D2_T,OFFSET(AP$131,,-$C246+1)),)))</f>
        <v>0</v>
      </c>
      <c r="AR246" s="548">
        <f ca="1">IF($C246=0,0,IF('Clinic Model'!$P$16="Annuity",-IFERROR(IPMT(D2_I/12,$C246,D2_T,OFFSET(AQ$131,,-$C246+1),0),),-IFERROR(ISPMT(D2_I/12,$C246-1,D2_T,OFFSET(AQ$131,,-$C246+1)),)))</f>
        <v>0</v>
      </c>
      <c r="AS246" s="548">
        <f ca="1">IF($C246=0,0,IF('Clinic Model'!$P$16="Annuity",-IFERROR(IPMT(D2_I/12,$C246,D2_T,OFFSET(AR$131,,-$C246+1),0),),-IFERROR(ISPMT(D2_I/12,$C246-1,D2_T,OFFSET(AR$131,,-$C246+1)),)))</f>
        <v>0</v>
      </c>
      <c r="AT246" s="548">
        <f ca="1">IF($C246=0,0,IF('Clinic Model'!$P$16="Annuity",-IFERROR(IPMT(D2_I/12,$C246,D2_T,OFFSET(AS$131,,-$C246+1),0),),-IFERROR(ISPMT(D2_I/12,$C246-1,D2_T,OFFSET(AS$131,,-$C246+1)),)))</f>
        <v>0</v>
      </c>
      <c r="AU246" s="548">
        <f ca="1">IF($C246=0,0,IF('Clinic Model'!$P$16="Annuity",-IFERROR(IPMT(D2_I/12,$C246,D2_T,OFFSET(AT$131,,-$C246+1),0),),-IFERROR(ISPMT(D2_I/12,$C246-1,D2_T,OFFSET(AT$131,,-$C246+1)),)))</f>
        <v>0</v>
      </c>
      <c r="AV246" s="548">
        <f ca="1">IF($C246=0,0,IF('Clinic Model'!$P$16="Annuity",-IFERROR(IPMT(D2_I/12,$C246,D2_T,OFFSET(AU$131,,-$C246+1),0),),-IFERROR(ISPMT(D2_I/12,$C246-1,D2_T,OFFSET(AU$131,,-$C246+1)),)))</f>
        <v>0</v>
      </c>
      <c r="AW246" s="548">
        <f ca="1">IF($C246=0,0,IF('Clinic Model'!$P$16="Annuity",-IFERROR(IPMT(D2_I/12,$C246,D2_T,OFFSET(AV$131,,-$C246+1),0),),-IFERROR(ISPMT(D2_I/12,$C246-1,D2_T,OFFSET(AV$131,,-$C246+1)),)))</f>
        <v>0</v>
      </c>
      <c r="AX246" s="548">
        <f ca="1">IF($C246=0,0,IF('Clinic Model'!$P$16="Annuity",-IFERROR(IPMT(D2_I/12,$C246,D2_T,OFFSET(AW$131,,-$C246+1),0),),-IFERROR(ISPMT(D2_I/12,$C246-1,D2_T,OFFSET(AW$131,,-$C246+1)),)))</f>
        <v>0</v>
      </c>
      <c r="AY246" s="548">
        <f ca="1">IF($C246=0,0,IF('Clinic Model'!$P$16="Annuity",-IFERROR(IPMT(D2_I/12,$C246,D2_T,OFFSET(AX$131,,-$C246+1),0),),-IFERROR(ISPMT(D2_I/12,$C246-1,D2_T,OFFSET(AX$131,,-$C246+1)),)))</f>
        <v>0</v>
      </c>
      <c r="AZ246" s="548">
        <f ca="1">IF($C246=0,0,IF('Clinic Model'!$P$16="Annuity",-IFERROR(IPMT(D2_I/12,$C246,D2_T,OFFSET(AY$131,,-$C246+1),0),),-IFERROR(ISPMT(D2_I/12,$C246-1,D2_T,OFFSET(AY$131,,-$C246+1)),)))</f>
        <v>0</v>
      </c>
      <c r="BA246" s="548">
        <f ca="1">IF($C246=0,0,IF('Clinic Model'!$P$16="Annuity",-IFERROR(IPMT(D2_I/12,$C246,D2_T,OFFSET(AZ$131,,-$C246+1),0),),-IFERROR(ISPMT(D2_I/12,$C246-1,D2_T,OFFSET(AZ$131,,-$C246+1)),)))</f>
        <v>0</v>
      </c>
      <c r="BB246" s="548">
        <f ca="1">IF($C246=0,0,IF('Clinic Model'!$P$16="Annuity",-IFERROR(IPMT(D2_I/12,$C246,D2_T,OFFSET(BA$131,,-$C246+1),0),),-IFERROR(ISPMT(D2_I/12,$C246-1,D2_T,OFFSET(BA$131,,-$C246+1)),)))</f>
        <v>0</v>
      </c>
      <c r="BC246" s="548">
        <f ca="1">IF($C246=0,0,IF('Clinic Model'!$P$16="Annuity",-IFERROR(IPMT(D2_I/12,$C246,D2_T,OFFSET(BB$131,,-$C246+1),0),),-IFERROR(ISPMT(D2_I/12,$C246-1,D2_T,OFFSET(BB$131,,-$C246+1)),)))</f>
        <v>0</v>
      </c>
      <c r="BD246" s="548">
        <f ca="1">IF($C246=0,0,IF('Clinic Model'!$P$16="Annuity",-IFERROR(IPMT(D2_I/12,$C246,D2_T,OFFSET(BC$131,,-$C246+1),0),),-IFERROR(ISPMT(D2_I/12,$C246-1,D2_T,OFFSET(BC$131,,-$C246+1)),)))</f>
        <v>0</v>
      </c>
      <c r="BE246" s="548">
        <f ca="1">IF($C246=0,0,IF('Clinic Model'!$P$16="Annuity",-IFERROR(IPMT(D2_I/12,$C246,D2_T,OFFSET(BD$131,,-$C246+1),0),),-IFERROR(ISPMT(D2_I/12,$C246-1,D2_T,OFFSET(BD$131,,-$C246+1)),)))</f>
        <v>0</v>
      </c>
      <c r="BF246" s="548">
        <f ca="1">IF($C246=0,0,IF('Clinic Model'!$P$16="Annuity",-IFERROR(IPMT(D2_I/12,$C246,D2_T,OFFSET(BE$131,,-$C246+1),0),),-IFERROR(ISPMT(D2_I/12,$C246-1,D2_T,OFFSET(BE$131,,-$C246+1)),)))</f>
        <v>0</v>
      </c>
      <c r="BG246" s="548">
        <f ca="1">IF($C246=0,0,IF('Clinic Model'!$P$16="Annuity",-IFERROR(IPMT(D2_I/12,$C246,D2_T,OFFSET(BF$131,,-$C246+1),0),),-IFERROR(ISPMT(D2_I/12,$C246-1,D2_T,OFFSET(BF$131,,-$C246+1)),)))</f>
        <v>0</v>
      </c>
      <c r="BH246" s="548">
        <f ca="1">IF($C246=0,0,IF('Clinic Model'!$P$16="Annuity",-IFERROR(IPMT(D2_I/12,$C246,D2_T,OFFSET(BG$131,,-$C246+1),0),),-IFERROR(ISPMT(D2_I/12,$C246-1,D2_T,OFFSET(BG$131,,-$C246+1)),)))</f>
        <v>0</v>
      </c>
      <c r="BI246" s="548">
        <f ca="1">IF($C246=0,0,IF('Clinic Model'!$P$16="Annuity",-IFERROR(IPMT(D2_I/12,$C246,D2_T,OFFSET(BH$131,,-$C246+1),0),),-IFERROR(ISPMT(D2_I/12,$C246-1,D2_T,OFFSET(BH$131,,-$C246+1)),)))</f>
        <v>0</v>
      </c>
      <c r="BJ246" s="548">
        <f ca="1">IF($C246=0,0,IF('Clinic Model'!$P$16="Annuity",-IFERROR(IPMT(D2_I/12,$C246,D2_T,OFFSET(BI$131,,-$C246+1),0),),-IFERROR(ISPMT(D2_I/12,$C246-1,D2_T,OFFSET(BI$131,,-$C246+1)),)))</f>
        <v>0</v>
      </c>
      <c r="BK246" s="548">
        <f ca="1">IF($C246=0,0,IF('Clinic Model'!$P$16="Annuity",-IFERROR(IPMT(D2_I/12,$C246,D2_T,OFFSET(BJ$131,,-$C246+1),0),),-IFERROR(ISPMT(D2_I/12,$C246-1,D2_T,OFFSET(BJ$131,,-$C246+1)),)))</f>
        <v>0</v>
      </c>
      <c r="BL246" s="548">
        <f ca="1">IF($C246=0,0,IF('Clinic Model'!$P$16="Annuity",-IFERROR(IPMT(D2_I/12,$C246,D2_T,OFFSET(BK$131,,-$C246+1),0),),-IFERROR(ISPMT(D2_I/12,$C246-1,D2_T,OFFSET(BK$131,,-$C246+1)),)))</f>
        <v>0</v>
      </c>
    </row>
    <row r="247" spans="1:64" ht="10.5" hidden="1" customHeight="1" outlineLevel="1" x14ac:dyDescent="0.3">
      <c r="A247" s="105"/>
      <c r="B247" s="504"/>
      <c r="C247" s="105">
        <f t="shared" si="17"/>
        <v>0</v>
      </c>
      <c r="E247" s="548">
        <f ca="1">IF($C247=0,0,IF('Clinic Model'!$P$16="Annuity",-IFERROR(IPMT(D2_I/12,$C247,D2_T,OFFSET(D$131,,-$C247+1),0),),-IFERROR(ISPMT(D2_I/12,$C247-1,D2_T,OFFSET(D$131,,-$C247+1)),)))</f>
        <v>0</v>
      </c>
      <c r="F247" s="548">
        <f ca="1">IF($C247=0,0,IF('Clinic Model'!$P$16="Annuity",-IFERROR(IPMT(D2_I/12,$C247,D2_T,OFFSET(E$131,,-$C247+1),0),),-IFERROR(ISPMT(D2_I/12,$C247-1,D2_T,OFFSET(E$131,,-$C247+1)),)))</f>
        <v>0</v>
      </c>
      <c r="G247" s="548">
        <f ca="1">IF($C247=0,0,IF('Clinic Model'!$P$16="Annuity",-IFERROR(IPMT(D2_I/12,$C247,D2_T,OFFSET(F$131,,-$C247+1),0),),-IFERROR(ISPMT(D2_I/12,$C247-1,D2_T,OFFSET(F$131,,-$C247+1)),)))</f>
        <v>0</v>
      </c>
      <c r="H247" s="548">
        <f ca="1">IF($C247=0,0,IF('Clinic Model'!$P$16="Annuity",-IFERROR(IPMT(D2_I/12,$C247,D2_T,OFFSET(G$131,,-$C247+1),0),),-IFERROR(ISPMT(D2_I/12,$C247-1,D2_T,OFFSET(G$131,,-$C247+1)),)))</f>
        <v>0</v>
      </c>
      <c r="I247" s="548">
        <f ca="1">IF($C247=0,0,IF('Clinic Model'!$P$16="Annuity",-IFERROR(IPMT(D2_I/12,$C247,D2_T,OFFSET(H$131,,-$C247+1),0),),-IFERROR(ISPMT(D2_I/12,$C247-1,D2_T,OFFSET(H$131,,-$C247+1)),)))</f>
        <v>0</v>
      </c>
      <c r="J247" s="548">
        <f ca="1">IF($C247=0,0,IF('Clinic Model'!$P$16="Annuity",-IFERROR(IPMT(D2_I/12,$C247,D2_T,OFFSET(I$131,,-$C247+1),0),),-IFERROR(ISPMT(D2_I/12,$C247-1,D2_T,OFFSET(I$131,,-$C247+1)),)))</f>
        <v>0</v>
      </c>
      <c r="K247" s="548">
        <f ca="1">IF($C247=0,0,IF('Clinic Model'!$P$16="Annuity",-IFERROR(IPMT(D2_I/12,$C247,D2_T,OFFSET(J$131,,-$C247+1),0),),-IFERROR(ISPMT(D2_I/12,$C247-1,D2_T,OFFSET(J$131,,-$C247+1)),)))</f>
        <v>0</v>
      </c>
      <c r="L247" s="548">
        <f ca="1">IF($C247=0,0,IF('Clinic Model'!$P$16="Annuity",-IFERROR(IPMT(D2_I/12,$C247,D2_T,OFFSET(K$131,,-$C247+1),0),),-IFERROR(ISPMT(D2_I/12,$C247-1,D2_T,OFFSET(K$131,,-$C247+1)),)))</f>
        <v>0</v>
      </c>
      <c r="M247" s="548">
        <f ca="1">IF($C247=0,0,IF('Clinic Model'!$P$16="Annuity",-IFERROR(IPMT(D2_I/12,$C247,D2_T,OFFSET(L$131,,-$C247+1),0),),-IFERROR(ISPMT(D2_I/12,$C247-1,D2_T,OFFSET(L$131,,-$C247+1)),)))</f>
        <v>0</v>
      </c>
      <c r="N247" s="548">
        <f ca="1">IF($C247=0,0,IF('Clinic Model'!$P$16="Annuity",-IFERROR(IPMT(D2_I/12,$C247,D2_T,OFFSET(M$131,,-$C247+1),0),),-IFERROR(ISPMT(D2_I/12,$C247-1,D2_T,OFFSET(M$131,,-$C247+1)),)))</f>
        <v>0</v>
      </c>
      <c r="O247" s="548">
        <f ca="1">IF($C247=0,0,IF('Clinic Model'!$P$16="Annuity",-IFERROR(IPMT(D2_I/12,$C247,D2_T,OFFSET(N$131,,-$C247+1),0),),-IFERROR(ISPMT(D2_I/12,$C247-1,D2_T,OFFSET(N$131,,-$C247+1)),)))</f>
        <v>0</v>
      </c>
      <c r="P247" s="548">
        <f ca="1">IF($C247=0,0,IF('Clinic Model'!$P$16="Annuity",-IFERROR(IPMT(D2_I/12,$C247,D2_T,OFFSET(O$131,,-$C247+1),0),),-IFERROR(ISPMT(D2_I/12,$C247-1,D2_T,OFFSET(O$131,,-$C247+1)),)))</f>
        <v>0</v>
      </c>
      <c r="Q247" s="548">
        <f ca="1">IF($C247=0,0,IF('Clinic Model'!$P$16="Annuity",-IFERROR(IPMT(D2_I/12,$C247,D2_T,OFFSET(P$131,,-$C247+1),0),),-IFERROR(ISPMT(D2_I/12,$C247-1,D2_T,OFFSET(P$131,,-$C247+1)),)))</f>
        <v>0</v>
      </c>
      <c r="R247" s="548">
        <f ca="1">IF($C247=0,0,IF('Clinic Model'!$P$16="Annuity",-IFERROR(IPMT(D2_I/12,$C247,D2_T,OFFSET(Q$131,,-$C247+1),0),),-IFERROR(ISPMT(D2_I/12,$C247-1,D2_T,OFFSET(Q$131,,-$C247+1)),)))</f>
        <v>0</v>
      </c>
      <c r="S247" s="548">
        <f ca="1">IF($C247=0,0,IF('Clinic Model'!$P$16="Annuity",-IFERROR(IPMT(D2_I/12,$C247,D2_T,OFFSET(R$131,,-$C247+1),0),),-IFERROR(ISPMT(D2_I/12,$C247-1,D2_T,OFFSET(R$131,,-$C247+1)),)))</f>
        <v>0</v>
      </c>
      <c r="T247" s="548">
        <f ca="1">IF($C247=0,0,IF('Clinic Model'!$P$16="Annuity",-IFERROR(IPMT(D2_I/12,$C247,D2_T,OFFSET(S$131,,-$C247+1),0),),-IFERROR(ISPMT(D2_I/12,$C247-1,D2_T,OFFSET(S$131,,-$C247+1)),)))</f>
        <v>0</v>
      </c>
      <c r="U247" s="548">
        <f ca="1">IF($C247=0,0,IF('Clinic Model'!$P$16="Annuity",-IFERROR(IPMT(D2_I/12,$C247,D2_T,OFFSET(T$131,,-$C247+1),0),),-IFERROR(ISPMT(D2_I/12,$C247-1,D2_T,OFFSET(T$131,,-$C247+1)),)))</f>
        <v>0</v>
      </c>
      <c r="V247" s="548">
        <f ca="1">IF($C247=0,0,IF('Clinic Model'!$P$16="Annuity",-IFERROR(IPMT(D2_I/12,$C247,D2_T,OFFSET(U$131,,-$C247+1),0),),-IFERROR(ISPMT(D2_I/12,$C247-1,D2_T,OFFSET(U$131,,-$C247+1)),)))</f>
        <v>0</v>
      </c>
      <c r="W247" s="548">
        <f ca="1">IF($C247=0,0,IF('Clinic Model'!$P$16="Annuity",-IFERROR(IPMT(D2_I/12,$C247,D2_T,OFFSET(V$131,,-$C247+1),0),),-IFERROR(ISPMT(D2_I/12,$C247-1,D2_T,OFFSET(V$131,,-$C247+1)),)))</f>
        <v>0</v>
      </c>
      <c r="X247" s="548">
        <f ca="1">IF($C247=0,0,IF('Clinic Model'!$P$16="Annuity",-IFERROR(IPMT(D2_I/12,$C247,D2_T,OFFSET(W$131,,-$C247+1),0),),-IFERROR(ISPMT(D2_I/12,$C247-1,D2_T,OFFSET(W$131,,-$C247+1)),)))</f>
        <v>0</v>
      </c>
      <c r="Y247" s="548">
        <f ca="1">IF($C247=0,0,IF('Clinic Model'!$P$16="Annuity",-IFERROR(IPMT(D2_I/12,$C247,D2_T,OFFSET(X$131,,-$C247+1),0),),-IFERROR(ISPMT(D2_I/12,$C247-1,D2_T,OFFSET(X$131,,-$C247+1)),)))</f>
        <v>0</v>
      </c>
      <c r="Z247" s="548">
        <f ca="1">IF($C247=0,0,IF('Clinic Model'!$P$16="Annuity",-IFERROR(IPMT(D2_I/12,$C247,D2_T,OFFSET(Y$131,,-$C247+1),0),),-IFERROR(ISPMT(D2_I/12,$C247-1,D2_T,OFFSET(Y$131,,-$C247+1)),)))</f>
        <v>0</v>
      </c>
      <c r="AA247" s="548">
        <f ca="1">IF($C247=0,0,IF('Clinic Model'!$P$16="Annuity",-IFERROR(IPMT(D2_I/12,$C247,D2_T,OFFSET(Z$131,,-$C247+1),0),),-IFERROR(ISPMT(D2_I/12,$C247-1,D2_T,OFFSET(Z$131,,-$C247+1)),)))</f>
        <v>0</v>
      </c>
      <c r="AB247" s="548">
        <f ca="1">IF($C247=0,0,IF('Clinic Model'!$P$16="Annuity",-IFERROR(IPMT(D2_I/12,$C247,D2_T,OFFSET(AA$131,,-$C247+1),0),),-IFERROR(ISPMT(D2_I/12,$C247-1,D2_T,OFFSET(AA$131,,-$C247+1)),)))</f>
        <v>0</v>
      </c>
      <c r="AC247" s="548">
        <f ca="1">IF($C247=0,0,IF('Clinic Model'!$P$16="Annuity",-IFERROR(IPMT(D2_I/12,$C247,D2_T,OFFSET(AB$131,,-$C247+1),0),),-IFERROR(ISPMT(D2_I/12,$C247-1,D2_T,OFFSET(AB$131,,-$C247+1)),)))</f>
        <v>0</v>
      </c>
      <c r="AD247" s="548">
        <f ca="1">IF($C247=0,0,IF('Clinic Model'!$P$16="Annuity",-IFERROR(IPMT(D2_I/12,$C247,D2_T,OFFSET(AC$131,,-$C247+1),0),),-IFERROR(ISPMT(D2_I/12,$C247-1,D2_T,OFFSET(AC$131,,-$C247+1)),)))</f>
        <v>0</v>
      </c>
      <c r="AE247" s="548">
        <f ca="1">IF($C247=0,0,IF('Clinic Model'!$P$16="Annuity",-IFERROR(IPMT(D2_I/12,$C247,D2_T,OFFSET(AD$131,,-$C247+1),0),),-IFERROR(ISPMT(D2_I/12,$C247-1,D2_T,OFFSET(AD$131,,-$C247+1)),)))</f>
        <v>0</v>
      </c>
      <c r="AF247" s="548">
        <f ca="1">IF($C247=0,0,IF('Clinic Model'!$P$16="Annuity",-IFERROR(IPMT(D2_I/12,$C247,D2_T,OFFSET(AE$131,,-$C247+1),0),),-IFERROR(ISPMT(D2_I/12,$C247-1,D2_T,OFFSET(AE$131,,-$C247+1)),)))</f>
        <v>0</v>
      </c>
      <c r="AG247" s="548">
        <f ca="1">IF($C247=0,0,IF('Clinic Model'!$P$16="Annuity",-IFERROR(IPMT(D2_I/12,$C247,D2_T,OFFSET(AF$131,,-$C247+1),0),),-IFERROR(ISPMT(D2_I/12,$C247-1,D2_T,OFFSET(AF$131,,-$C247+1)),)))</f>
        <v>0</v>
      </c>
      <c r="AH247" s="548">
        <f ca="1">IF($C247=0,0,IF('Clinic Model'!$P$16="Annuity",-IFERROR(IPMT(D2_I/12,$C247,D2_T,OFFSET(AG$131,,-$C247+1),0),),-IFERROR(ISPMT(D2_I/12,$C247-1,D2_T,OFFSET(AG$131,,-$C247+1)),)))</f>
        <v>0</v>
      </c>
      <c r="AI247" s="548">
        <f ca="1">IF($C247=0,0,IF('Clinic Model'!$P$16="Annuity",-IFERROR(IPMT(D2_I/12,$C247,D2_T,OFFSET(AH$131,,-$C247+1),0),),-IFERROR(ISPMT(D2_I/12,$C247-1,D2_T,OFFSET(AH$131,,-$C247+1)),)))</f>
        <v>0</v>
      </c>
      <c r="AJ247" s="548">
        <f ca="1">IF($C247=0,0,IF('Clinic Model'!$P$16="Annuity",-IFERROR(IPMT(D2_I/12,$C247,D2_T,OFFSET(AI$131,,-$C247+1),0),),-IFERROR(ISPMT(D2_I/12,$C247-1,D2_T,OFFSET(AI$131,,-$C247+1)),)))</f>
        <v>0</v>
      </c>
      <c r="AK247" s="548">
        <f ca="1">IF($C247=0,0,IF('Clinic Model'!$P$16="Annuity",-IFERROR(IPMT(D2_I/12,$C247,D2_T,OFFSET(AJ$131,,-$C247+1),0),),-IFERROR(ISPMT(D2_I/12,$C247-1,D2_T,OFFSET(AJ$131,,-$C247+1)),)))</f>
        <v>0</v>
      </c>
      <c r="AL247" s="548">
        <f ca="1">IF($C247=0,0,IF('Clinic Model'!$P$16="Annuity",-IFERROR(IPMT(D2_I/12,$C247,D2_T,OFFSET(AK$131,,-$C247+1),0),),-IFERROR(ISPMT(D2_I/12,$C247-1,D2_T,OFFSET(AK$131,,-$C247+1)),)))</f>
        <v>0</v>
      </c>
      <c r="AM247" s="548">
        <f ca="1">IF($C247=0,0,IF('Clinic Model'!$P$16="Annuity",-IFERROR(IPMT(D2_I/12,$C247,D2_T,OFFSET(AL$131,,-$C247+1),0),),-IFERROR(ISPMT(D2_I/12,$C247-1,D2_T,OFFSET(AL$131,,-$C247+1)),)))</f>
        <v>0</v>
      </c>
      <c r="AN247" s="548">
        <f ca="1">IF($C247=0,0,IF('Clinic Model'!$P$16="Annuity",-IFERROR(IPMT(D2_I/12,$C247,D2_T,OFFSET(AM$131,,-$C247+1),0),),-IFERROR(ISPMT(D2_I/12,$C247-1,D2_T,OFFSET(AM$131,,-$C247+1)),)))</f>
        <v>0</v>
      </c>
      <c r="AO247" s="548">
        <f ca="1">IF($C247=0,0,IF('Clinic Model'!$P$16="Annuity",-IFERROR(IPMT(D2_I/12,$C247,D2_T,OFFSET(AN$131,,-$C247+1),0),),-IFERROR(ISPMT(D2_I/12,$C247-1,D2_T,OFFSET(AN$131,,-$C247+1)),)))</f>
        <v>0</v>
      </c>
      <c r="AP247" s="548">
        <f ca="1">IF($C247=0,0,IF('Clinic Model'!$P$16="Annuity",-IFERROR(IPMT(D2_I/12,$C247,D2_T,OFFSET(AO$131,,-$C247+1),0),),-IFERROR(ISPMT(D2_I/12,$C247-1,D2_T,OFFSET(AO$131,,-$C247+1)),)))</f>
        <v>0</v>
      </c>
      <c r="AQ247" s="548">
        <f ca="1">IF($C247=0,0,IF('Clinic Model'!$P$16="Annuity",-IFERROR(IPMT(D2_I/12,$C247,D2_T,OFFSET(AP$131,,-$C247+1),0),),-IFERROR(ISPMT(D2_I/12,$C247-1,D2_T,OFFSET(AP$131,,-$C247+1)),)))</f>
        <v>0</v>
      </c>
      <c r="AR247" s="548">
        <f ca="1">IF($C247=0,0,IF('Clinic Model'!$P$16="Annuity",-IFERROR(IPMT(D2_I/12,$C247,D2_T,OFFSET(AQ$131,,-$C247+1),0),),-IFERROR(ISPMT(D2_I/12,$C247-1,D2_T,OFFSET(AQ$131,,-$C247+1)),)))</f>
        <v>0</v>
      </c>
      <c r="AS247" s="548">
        <f ca="1">IF($C247=0,0,IF('Clinic Model'!$P$16="Annuity",-IFERROR(IPMT(D2_I/12,$C247,D2_T,OFFSET(AR$131,,-$C247+1),0),),-IFERROR(ISPMT(D2_I/12,$C247-1,D2_T,OFFSET(AR$131,,-$C247+1)),)))</f>
        <v>0</v>
      </c>
      <c r="AT247" s="548">
        <f ca="1">IF($C247=0,0,IF('Clinic Model'!$P$16="Annuity",-IFERROR(IPMT(D2_I/12,$C247,D2_T,OFFSET(AS$131,,-$C247+1),0),),-IFERROR(ISPMT(D2_I/12,$C247-1,D2_T,OFFSET(AS$131,,-$C247+1)),)))</f>
        <v>0</v>
      </c>
      <c r="AU247" s="548">
        <f ca="1">IF($C247=0,0,IF('Clinic Model'!$P$16="Annuity",-IFERROR(IPMT(D2_I/12,$C247,D2_T,OFFSET(AT$131,,-$C247+1),0),),-IFERROR(ISPMT(D2_I/12,$C247-1,D2_T,OFFSET(AT$131,,-$C247+1)),)))</f>
        <v>0</v>
      </c>
      <c r="AV247" s="548">
        <f ca="1">IF($C247=0,0,IF('Clinic Model'!$P$16="Annuity",-IFERROR(IPMT(D2_I/12,$C247,D2_T,OFFSET(AU$131,,-$C247+1),0),),-IFERROR(ISPMT(D2_I/12,$C247-1,D2_T,OFFSET(AU$131,,-$C247+1)),)))</f>
        <v>0</v>
      </c>
      <c r="AW247" s="548">
        <f ca="1">IF($C247=0,0,IF('Clinic Model'!$P$16="Annuity",-IFERROR(IPMT(D2_I/12,$C247,D2_T,OFFSET(AV$131,,-$C247+1),0),),-IFERROR(ISPMT(D2_I/12,$C247-1,D2_T,OFFSET(AV$131,,-$C247+1)),)))</f>
        <v>0</v>
      </c>
      <c r="AX247" s="548">
        <f ca="1">IF($C247=0,0,IF('Clinic Model'!$P$16="Annuity",-IFERROR(IPMT(D2_I/12,$C247,D2_T,OFFSET(AW$131,,-$C247+1),0),),-IFERROR(ISPMT(D2_I/12,$C247-1,D2_T,OFFSET(AW$131,,-$C247+1)),)))</f>
        <v>0</v>
      </c>
      <c r="AY247" s="548">
        <f ca="1">IF($C247=0,0,IF('Clinic Model'!$P$16="Annuity",-IFERROR(IPMT(D2_I/12,$C247,D2_T,OFFSET(AX$131,,-$C247+1),0),),-IFERROR(ISPMT(D2_I/12,$C247-1,D2_T,OFFSET(AX$131,,-$C247+1)),)))</f>
        <v>0</v>
      </c>
      <c r="AZ247" s="548">
        <f ca="1">IF($C247=0,0,IF('Clinic Model'!$P$16="Annuity",-IFERROR(IPMT(D2_I/12,$C247,D2_T,OFFSET(AY$131,,-$C247+1),0),),-IFERROR(ISPMT(D2_I/12,$C247-1,D2_T,OFFSET(AY$131,,-$C247+1)),)))</f>
        <v>0</v>
      </c>
      <c r="BA247" s="548">
        <f ca="1">IF($C247=0,0,IF('Clinic Model'!$P$16="Annuity",-IFERROR(IPMT(D2_I/12,$C247,D2_T,OFFSET(AZ$131,,-$C247+1),0),),-IFERROR(ISPMT(D2_I/12,$C247-1,D2_T,OFFSET(AZ$131,,-$C247+1)),)))</f>
        <v>0</v>
      </c>
      <c r="BB247" s="548">
        <f ca="1">IF($C247=0,0,IF('Clinic Model'!$P$16="Annuity",-IFERROR(IPMT(D2_I/12,$C247,D2_T,OFFSET(BA$131,,-$C247+1),0),),-IFERROR(ISPMT(D2_I/12,$C247-1,D2_T,OFFSET(BA$131,,-$C247+1)),)))</f>
        <v>0</v>
      </c>
      <c r="BC247" s="548">
        <f ca="1">IF($C247=0,0,IF('Clinic Model'!$P$16="Annuity",-IFERROR(IPMT(D2_I/12,$C247,D2_T,OFFSET(BB$131,,-$C247+1),0),),-IFERROR(ISPMT(D2_I/12,$C247-1,D2_T,OFFSET(BB$131,,-$C247+1)),)))</f>
        <v>0</v>
      </c>
      <c r="BD247" s="548">
        <f ca="1">IF($C247=0,0,IF('Clinic Model'!$P$16="Annuity",-IFERROR(IPMT(D2_I/12,$C247,D2_T,OFFSET(BC$131,,-$C247+1),0),),-IFERROR(ISPMT(D2_I/12,$C247-1,D2_T,OFFSET(BC$131,,-$C247+1)),)))</f>
        <v>0</v>
      </c>
      <c r="BE247" s="548">
        <f ca="1">IF($C247=0,0,IF('Clinic Model'!$P$16="Annuity",-IFERROR(IPMT(D2_I/12,$C247,D2_T,OFFSET(BD$131,,-$C247+1),0),),-IFERROR(ISPMT(D2_I/12,$C247-1,D2_T,OFFSET(BD$131,,-$C247+1)),)))</f>
        <v>0</v>
      </c>
      <c r="BF247" s="548">
        <f ca="1">IF($C247=0,0,IF('Clinic Model'!$P$16="Annuity",-IFERROR(IPMT(D2_I/12,$C247,D2_T,OFFSET(BE$131,,-$C247+1),0),),-IFERROR(ISPMT(D2_I/12,$C247-1,D2_T,OFFSET(BE$131,,-$C247+1)),)))</f>
        <v>0</v>
      </c>
      <c r="BG247" s="548">
        <f ca="1">IF($C247=0,0,IF('Clinic Model'!$P$16="Annuity",-IFERROR(IPMT(D2_I/12,$C247,D2_T,OFFSET(BF$131,,-$C247+1),0),),-IFERROR(ISPMT(D2_I/12,$C247-1,D2_T,OFFSET(BF$131,,-$C247+1)),)))</f>
        <v>0</v>
      </c>
      <c r="BH247" s="548">
        <f ca="1">IF($C247=0,0,IF('Clinic Model'!$P$16="Annuity",-IFERROR(IPMT(D2_I/12,$C247,D2_T,OFFSET(BG$131,,-$C247+1),0),),-IFERROR(ISPMT(D2_I/12,$C247-1,D2_T,OFFSET(BG$131,,-$C247+1)),)))</f>
        <v>0</v>
      </c>
      <c r="BI247" s="548">
        <f ca="1">IF($C247=0,0,IF('Clinic Model'!$P$16="Annuity",-IFERROR(IPMT(D2_I/12,$C247,D2_T,OFFSET(BH$131,,-$C247+1),0),),-IFERROR(ISPMT(D2_I/12,$C247-1,D2_T,OFFSET(BH$131,,-$C247+1)),)))</f>
        <v>0</v>
      </c>
      <c r="BJ247" s="548">
        <f ca="1">IF($C247=0,0,IF('Clinic Model'!$P$16="Annuity",-IFERROR(IPMT(D2_I/12,$C247,D2_T,OFFSET(BI$131,,-$C247+1),0),),-IFERROR(ISPMT(D2_I/12,$C247-1,D2_T,OFFSET(BI$131,,-$C247+1)),)))</f>
        <v>0</v>
      </c>
      <c r="BK247" s="548">
        <f ca="1">IF($C247=0,0,IF('Clinic Model'!$P$16="Annuity",-IFERROR(IPMT(D2_I/12,$C247,D2_T,OFFSET(BJ$131,,-$C247+1),0),),-IFERROR(ISPMT(D2_I/12,$C247-1,D2_T,OFFSET(BJ$131,,-$C247+1)),)))</f>
        <v>0</v>
      </c>
      <c r="BL247" s="548">
        <f ca="1">IF($C247=0,0,IF('Clinic Model'!$P$16="Annuity",-IFERROR(IPMT(D2_I/12,$C247,D2_T,OFFSET(BK$131,,-$C247+1),0),),-IFERROR(ISPMT(D2_I/12,$C247-1,D2_T,OFFSET(BK$131,,-$C247+1)),)))</f>
        <v>0</v>
      </c>
    </row>
    <row r="248" spans="1:64" ht="10.5" hidden="1" customHeight="1" outlineLevel="1" x14ac:dyDescent="0.3">
      <c r="A248" s="105"/>
      <c r="B248" s="504"/>
      <c r="C248" s="105">
        <f t="shared" si="17"/>
        <v>0</v>
      </c>
      <c r="E248" s="548">
        <f ca="1">IF($C248=0,0,IF('Clinic Model'!$P$16="Annuity",-IFERROR(IPMT(D2_I/12,$C248,D2_T,OFFSET(D$131,,-$C248+1),0),),-IFERROR(ISPMT(D2_I/12,$C248-1,D2_T,OFFSET(D$131,,-$C248+1)),)))</f>
        <v>0</v>
      </c>
      <c r="F248" s="548">
        <f ca="1">IF($C248=0,0,IF('Clinic Model'!$P$16="Annuity",-IFERROR(IPMT(D2_I/12,$C248,D2_T,OFFSET(E$131,,-$C248+1),0),),-IFERROR(ISPMT(D2_I/12,$C248-1,D2_T,OFFSET(E$131,,-$C248+1)),)))</f>
        <v>0</v>
      </c>
      <c r="G248" s="548">
        <f ca="1">IF($C248=0,0,IF('Clinic Model'!$P$16="Annuity",-IFERROR(IPMT(D2_I/12,$C248,D2_T,OFFSET(F$131,,-$C248+1),0),),-IFERROR(ISPMT(D2_I/12,$C248-1,D2_T,OFFSET(F$131,,-$C248+1)),)))</f>
        <v>0</v>
      </c>
      <c r="H248" s="548">
        <f ca="1">IF($C248=0,0,IF('Clinic Model'!$P$16="Annuity",-IFERROR(IPMT(D2_I/12,$C248,D2_T,OFFSET(G$131,,-$C248+1),0),),-IFERROR(ISPMT(D2_I/12,$C248-1,D2_T,OFFSET(G$131,,-$C248+1)),)))</f>
        <v>0</v>
      </c>
      <c r="I248" s="548">
        <f ca="1">IF($C248=0,0,IF('Clinic Model'!$P$16="Annuity",-IFERROR(IPMT(D2_I/12,$C248,D2_T,OFFSET(H$131,,-$C248+1),0),),-IFERROR(ISPMT(D2_I/12,$C248-1,D2_T,OFFSET(H$131,,-$C248+1)),)))</f>
        <v>0</v>
      </c>
      <c r="J248" s="548">
        <f ca="1">IF($C248=0,0,IF('Clinic Model'!$P$16="Annuity",-IFERROR(IPMT(D2_I/12,$C248,D2_T,OFFSET(I$131,,-$C248+1),0),),-IFERROR(ISPMT(D2_I/12,$C248-1,D2_T,OFFSET(I$131,,-$C248+1)),)))</f>
        <v>0</v>
      </c>
      <c r="K248" s="548">
        <f ca="1">IF($C248=0,0,IF('Clinic Model'!$P$16="Annuity",-IFERROR(IPMT(D2_I/12,$C248,D2_T,OFFSET(J$131,,-$C248+1),0),),-IFERROR(ISPMT(D2_I/12,$C248-1,D2_T,OFFSET(J$131,,-$C248+1)),)))</f>
        <v>0</v>
      </c>
      <c r="L248" s="548">
        <f ca="1">IF($C248=0,0,IF('Clinic Model'!$P$16="Annuity",-IFERROR(IPMT(D2_I/12,$C248,D2_T,OFFSET(K$131,,-$C248+1),0),),-IFERROR(ISPMT(D2_I/12,$C248-1,D2_T,OFFSET(K$131,,-$C248+1)),)))</f>
        <v>0</v>
      </c>
      <c r="M248" s="548">
        <f ca="1">IF($C248=0,0,IF('Clinic Model'!$P$16="Annuity",-IFERROR(IPMT(D2_I/12,$C248,D2_T,OFFSET(L$131,,-$C248+1),0),),-IFERROR(ISPMT(D2_I/12,$C248-1,D2_T,OFFSET(L$131,,-$C248+1)),)))</f>
        <v>0</v>
      </c>
      <c r="N248" s="548">
        <f ca="1">IF($C248=0,0,IF('Clinic Model'!$P$16="Annuity",-IFERROR(IPMT(D2_I/12,$C248,D2_T,OFFSET(M$131,,-$C248+1),0),),-IFERROR(ISPMT(D2_I/12,$C248-1,D2_T,OFFSET(M$131,,-$C248+1)),)))</f>
        <v>0</v>
      </c>
      <c r="O248" s="548">
        <f ca="1">IF($C248=0,0,IF('Clinic Model'!$P$16="Annuity",-IFERROR(IPMT(D2_I/12,$C248,D2_T,OFFSET(N$131,,-$C248+1),0),),-IFERROR(ISPMT(D2_I/12,$C248-1,D2_T,OFFSET(N$131,,-$C248+1)),)))</f>
        <v>0</v>
      </c>
      <c r="P248" s="548">
        <f ca="1">IF($C248=0,0,IF('Clinic Model'!$P$16="Annuity",-IFERROR(IPMT(D2_I/12,$C248,D2_T,OFFSET(O$131,,-$C248+1),0),),-IFERROR(ISPMT(D2_I/12,$C248-1,D2_T,OFFSET(O$131,,-$C248+1)),)))</f>
        <v>0</v>
      </c>
      <c r="Q248" s="548">
        <f ca="1">IF($C248=0,0,IF('Clinic Model'!$P$16="Annuity",-IFERROR(IPMT(D2_I/12,$C248,D2_T,OFFSET(P$131,,-$C248+1),0),),-IFERROR(ISPMT(D2_I/12,$C248-1,D2_T,OFFSET(P$131,,-$C248+1)),)))</f>
        <v>0</v>
      </c>
      <c r="R248" s="548">
        <f ca="1">IF($C248=0,0,IF('Clinic Model'!$P$16="Annuity",-IFERROR(IPMT(D2_I/12,$C248,D2_T,OFFSET(Q$131,,-$C248+1),0),),-IFERROR(ISPMT(D2_I/12,$C248-1,D2_T,OFFSET(Q$131,,-$C248+1)),)))</f>
        <v>0</v>
      </c>
      <c r="S248" s="548">
        <f ca="1">IF($C248=0,0,IF('Clinic Model'!$P$16="Annuity",-IFERROR(IPMT(D2_I/12,$C248,D2_T,OFFSET(R$131,,-$C248+1),0),),-IFERROR(ISPMT(D2_I/12,$C248-1,D2_T,OFFSET(R$131,,-$C248+1)),)))</f>
        <v>0</v>
      </c>
      <c r="T248" s="548">
        <f ca="1">IF($C248=0,0,IF('Clinic Model'!$P$16="Annuity",-IFERROR(IPMT(D2_I/12,$C248,D2_T,OFFSET(S$131,,-$C248+1),0),),-IFERROR(ISPMT(D2_I/12,$C248-1,D2_T,OFFSET(S$131,,-$C248+1)),)))</f>
        <v>0</v>
      </c>
      <c r="U248" s="548">
        <f ca="1">IF($C248=0,0,IF('Clinic Model'!$P$16="Annuity",-IFERROR(IPMT(D2_I/12,$C248,D2_T,OFFSET(T$131,,-$C248+1),0),),-IFERROR(ISPMT(D2_I/12,$C248-1,D2_T,OFFSET(T$131,,-$C248+1)),)))</f>
        <v>0</v>
      </c>
      <c r="V248" s="548">
        <f ca="1">IF($C248=0,0,IF('Clinic Model'!$P$16="Annuity",-IFERROR(IPMT(D2_I/12,$C248,D2_T,OFFSET(U$131,,-$C248+1),0),),-IFERROR(ISPMT(D2_I/12,$C248-1,D2_T,OFFSET(U$131,,-$C248+1)),)))</f>
        <v>0</v>
      </c>
      <c r="W248" s="548">
        <f ca="1">IF($C248=0,0,IF('Clinic Model'!$P$16="Annuity",-IFERROR(IPMT(D2_I/12,$C248,D2_T,OFFSET(V$131,,-$C248+1),0),),-IFERROR(ISPMT(D2_I/12,$C248-1,D2_T,OFFSET(V$131,,-$C248+1)),)))</f>
        <v>0</v>
      </c>
      <c r="X248" s="548">
        <f ca="1">IF($C248=0,0,IF('Clinic Model'!$P$16="Annuity",-IFERROR(IPMT(D2_I/12,$C248,D2_T,OFFSET(W$131,,-$C248+1),0),),-IFERROR(ISPMT(D2_I/12,$C248-1,D2_T,OFFSET(W$131,,-$C248+1)),)))</f>
        <v>0</v>
      </c>
      <c r="Y248" s="548">
        <f ca="1">IF($C248=0,0,IF('Clinic Model'!$P$16="Annuity",-IFERROR(IPMT(D2_I/12,$C248,D2_T,OFFSET(X$131,,-$C248+1),0),),-IFERROR(ISPMT(D2_I/12,$C248-1,D2_T,OFFSET(X$131,,-$C248+1)),)))</f>
        <v>0</v>
      </c>
      <c r="Z248" s="548">
        <f ca="1">IF($C248=0,0,IF('Clinic Model'!$P$16="Annuity",-IFERROR(IPMT(D2_I/12,$C248,D2_T,OFFSET(Y$131,,-$C248+1),0),),-IFERROR(ISPMT(D2_I/12,$C248-1,D2_T,OFFSET(Y$131,,-$C248+1)),)))</f>
        <v>0</v>
      </c>
      <c r="AA248" s="548">
        <f ca="1">IF($C248=0,0,IF('Clinic Model'!$P$16="Annuity",-IFERROR(IPMT(D2_I/12,$C248,D2_T,OFFSET(Z$131,,-$C248+1),0),),-IFERROR(ISPMT(D2_I/12,$C248-1,D2_T,OFFSET(Z$131,,-$C248+1)),)))</f>
        <v>0</v>
      </c>
      <c r="AB248" s="548">
        <f ca="1">IF($C248=0,0,IF('Clinic Model'!$P$16="Annuity",-IFERROR(IPMT(D2_I/12,$C248,D2_T,OFFSET(AA$131,,-$C248+1),0),),-IFERROR(ISPMT(D2_I/12,$C248-1,D2_T,OFFSET(AA$131,,-$C248+1)),)))</f>
        <v>0</v>
      </c>
      <c r="AC248" s="548">
        <f ca="1">IF($C248=0,0,IF('Clinic Model'!$P$16="Annuity",-IFERROR(IPMT(D2_I/12,$C248,D2_T,OFFSET(AB$131,,-$C248+1),0),),-IFERROR(ISPMT(D2_I/12,$C248-1,D2_T,OFFSET(AB$131,,-$C248+1)),)))</f>
        <v>0</v>
      </c>
      <c r="AD248" s="548">
        <f ca="1">IF($C248=0,0,IF('Clinic Model'!$P$16="Annuity",-IFERROR(IPMT(D2_I/12,$C248,D2_T,OFFSET(AC$131,,-$C248+1),0),),-IFERROR(ISPMT(D2_I/12,$C248-1,D2_T,OFFSET(AC$131,,-$C248+1)),)))</f>
        <v>0</v>
      </c>
      <c r="AE248" s="548">
        <f ca="1">IF($C248=0,0,IF('Clinic Model'!$P$16="Annuity",-IFERROR(IPMT(D2_I/12,$C248,D2_T,OFFSET(AD$131,,-$C248+1),0),),-IFERROR(ISPMT(D2_I/12,$C248-1,D2_T,OFFSET(AD$131,,-$C248+1)),)))</f>
        <v>0</v>
      </c>
      <c r="AF248" s="548">
        <f ca="1">IF($C248=0,0,IF('Clinic Model'!$P$16="Annuity",-IFERROR(IPMT(D2_I/12,$C248,D2_T,OFFSET(AE$131,,-$C248+1),0),),-IFERROR(ISPMT(D2_I/12,$C248-1,D2_T,OFFSET(AE$131,,-$C248+1)),)))</f>
        <v>0</v>
      </c>
      <c r="AG248" s="548">
        <f ca="1">IF($C248=0,0,IF('Clinic Model'!$P$16="Annuity",-IFERROR(IPMT(D2_I/12,$C248,D2_T,OFFSET(AF$131,,-$C248+1),0),),-IFERROR(ISPMT(D2_I/12,$C248-1,D2_T,OFFSET(AF$131,,-$C248+1)),)))</f>
        <v>0</v>
      </c>
      <c r="AH248" s="548">
        <f ca="1">IF($C248=0,0,IF('Clinic Model'!$P$16="Annuity",-IFERROR(IPMT(D2_I/12,$C248,D2_T,OFFSET(AG$131,,-$C248+1),0),),-IFERROR(ISPMT(D2_I/12,$C248-1,D2_T,OFFSET(AG$131,,-$C248+1)),)))</f>
        <v>0</v>
      </c>
      <c r="AI248" s="548">
        <f ca="1">IF($C248=0,0,IF('Clinic Model'!$P$16="Annuity",-IFERROR(IPMT(D2_I/12,$C248,D2_T,OFFSET(AH$131,,-$C248+1),0),),-IFERROR(ISPMT(D2_I/12,$C248-1,D2_T,OFFSET(AH$131,,-$C248+1)),)))</f>
        <v>0</v>
      </c>
      <c r="AJ248" s="548">
        <f ca="1">IF($C248=0,0,IF('Clinic Model'!$P$16="Annuity",-IFERROR(IPMT(D2_I/12,$C248,D2_T,OFFSET(AI$131,,-$C248+1),0),),-IFERROR(ISPMT(D2_I/12,$C248-1,D2_T,OFFSET(AI$131,,-$C248+1)),)))</f>
        <v>0</v>
      </c>
      <c r="AK248" s="548">
        <f ca="1">IF($C248=0,0,IF('Clinic Model'!$P$16="Annuity",-IFERROR(IPMT(D2_I/12,$C248,D2_T,OFFSET(AJ$131,,-$C248+1),0),),-IFERROR(ISPMT(D2_I/12,$C248-1,D2_T,OFFSET(AJ$131,,-$C248+1)),)))</f>
        <v>0</v>
      </c>
      <c r="AL248" s="548">
        <f ca="1">IF($C248=0,0,IF('Clinic Model'!$P$16="Annuity",-IFERROR(IPMT(D2_I/12,$C248,D2_T,OFFSET(AK$131,,-$C248+1),0),),-IFERROR(ISPMT(D2_I/12,$C248-1,D2_T,OFFSET(AK$131,,-$C248+1)),)))</f>
        <v>0</v>
      </c>
      <c r="AM248" s="548">
        <f ca="1">IF($C248=0,0,IF('Clinic Model'!$P$16="Annuity",-IFERROR(IPMT(D2_I/12,$C248,D2_T,OFFSET(AL$131,,-$C248+1),0),),-IFERROR(ISPMT(D2_I/12,$C248-1,D2_T,OFFSET(AL$131,,-$C248+1)),)))</f>
        <v>0</v>
      </c>
      <c r="AN248" s="548">
        <f ca="1">IF($C248=0,0,IF('Clinic Model'!$P$16="Annuity",-IFERROR(IPMT(D2_I/12,$C248,D2_T,OFFSET(AM$131,,-$C248+1),0),),-IFERROR(ISPMT(D2_I/12,$C248-1,D2_T,OFFSET(AM$131,,-$C248+1)),)))</f>
        <v>0</v>
      </c>
      <c r="AO248" s="548">
        <f ca="1">IF($C248=0,0,IF('Clinic Model'!$P$16="Annuity",-IFERROR(IPMT(D2_I/12,$C248,D2_T,OFFSET(AN$131,,-$C248+1),0),),-IFERROR(ISPMT(D2_I/12,$C248-1,D2_T,OFFSET(AN$131,,-$C248+1)),)))</f>
        <v>0</v>
      </c>
      <c r="AP248" s="548">
        <f ca="1">IF($C248=0,0,IF('Clinic Model'!$P$16="Annuity",-IFERROR(IPMT(D2_I/12,$C248,D2_T,OFFSET(AO$131,,-$C248+1),0),),-IFERROR(ISPMT(D2_I/12,$C248-1,D2_T,OFFSET(AO$131,,-$C248+1)),)))</f>
        <v>0</v>
      </c>
      <c r="AQ248" s="548">
        <f ca="1">IF($C248=0,0,IF('Clinic Model'!$P$16="Annuity",-IFERROR(IPMT(D2_I/12,$C248,D2_T,OFFSET(AP$131,,-$C248+1),0),),-IFERROR(ISPMT(D2_I/12,$C248-1,D2_T,OFFSET(AP$131,,-$C248+1)),)))</f>
        <v>0</v>
      </c>
      <c r="AR248" s="548">
        <f ca="1">IF($C248=0,0,IF('Clinic Model'!$P$16="Annuity",-IFERROR(IPMT(D2_I/12,$C248,D2_T,OFFSET(AQ$131,,-$C248+1),0),),-IFERROR(ISPMT(D2_I/12,$C248-1,D2_T,OFFSET(AQ$131,,-$C248+1)),)))</f>
        <v>0</v>
      </c>
      <c r="AS248" s="548">
        <f ca="1">IF($C248=0,0,IF('Clinic Model'!$P$16="Annuity",-IFERROR(IPMT(D2_I/12,$C248,D2_T,OFFSET(AR$131,,-$C248+1),0),),-IFERROR(ISPMT(D2_I/12,$C248-1,D2_T,OFFSET(AR$131,,-$C248+1)),)))</f>
        <v>0</v>
      </c>
      <c r="AT248" s="548">
        <f ca="1">IF($C248=0,0,IF('Clinic Model'!$P$16="Annuity",-IFERROR(IPMT(D2_I/12,$C248,D2_T,OFFSET(AS$131,,-$C248+1),0),),-IFERROR(ISPMT(D2_I/12,$C248-1,D2_T,OFFSET(AS$131,,-$C248+1)),)))</f>
        <v>0</v>
      </c>
      <c r="AU248" s="548">
        <f ca="1">IF($C248=0,0,IF('Clinic Model'!$P$16="Annuity",-IFERROR(IPMT(D2_I/12,$C248,D2_T,OFFSET(AT$131,,-$C248+1),0),),-IFERROR(ISPMT(D2_I/12,$C248-1,D2_T,OFFSET(AT$131,,-$C248+1)),)))</f>
        <v>0</v>
      </c>
      <c r="AV248" s="548">
        <f ca="1">IF($C248=0,0,IF('Clinic Model'!$P$16="Annuity",-IFERROR(IPMT(D2_I/12,$C248,D2_T,OFFSET(AU$131,,-$C248+1),0),),-IFERROR(ISPMT(D2_I/12,$C248-1,D2_T,OFFSET(AU$131,,-$C248+1)),)))</f>
        <v>0</v>
      </c>
      <c r="AW248" s="548">
        <f ca="1">IF($C248=0,0,IF('Clinic Model'!$P$16="Annuity",-IFERROR(IPMT(D2_I/12,$C248,D2_T,OFFSET(AV$131,,-$C248+1),0),),-IFERROR(ISPMT(D2_I/12,$C248-1,D2_T,OFFSET(AV$131,,-$C248+1)),)))</f>
        <v>0</v>
      </c>
      <c r="AX248" s="548">
        <f ca="1">IF($C248=0,0,IF('Clinic Model'!$P$16="Annuity",-IFERROR(IPMT(D2_I/12,$C248,D2_T,OFFSET(AW$131,,-$C248+1),0),),-IFERROR(ISPMT(D2_I/12,$C248-1,D2_T,OFFSET(AW$131,,-$C248+1)),)))</f>
        <v>0</v>
      </c>
      <c r="AY248" s="548">
        <f ca="1">IF($C248=0,0,IF('Clinic Model'!$P$16="Annuity",-IFERROR(IPMT(D2_I/12,$C248,D2_T,OFFSET(AX$131,,-$C248+1),0),),-IFERROR(ISPMT(D2_I/12,$C248-1,D2_T,OFFSET(AX$131,,-$C248+1)),)))</f>
        <v>0</v>
      </c>
      <c r="AZ248" s="548">
        <f ca="1">IF($C248=0,0,IF('Clinic Model'!$P$16="Annuity",-IFERROR(IPMT(D2_I/12,$C248,D2_T,OFFSET(AY$131,,-$C248+1),0),),-IFERROR(ISPMT(D2_I/12,$C248-1,D2_T,OFFSET(AY$131,,-$C248+1)),)))</f>
        <v>0</v>
      </c>
      <c r="BA248" s="548">
        <f ca="1">IF($C248=0,0,IF('Clinic Model'!$P$16="Annuity",-IFERROR(IPMT(D2_I/12,$C248,D2_T,OFFSET(AZ$131,,-$C248+1),0),),-IFERROR(ISPMT(D2_I/12,$C248-1,D2_T,OFFSET(AZ$131,,-$C248+1)),)))</f>
        <v>0</v>
      </c>
      <c r="BB248" s="548">
        <f ca="1">IF($C248=0,0,IF('Clinic Model'!$P$16="Annuity",-IFERROR(IPMT(D2_I/12,$C248,D2_T,OFFSET(BA$131,,-$C248+1),0),),-IFERROR(ISPMT(D2_I/12,$C248-1,D2_T,OFFSET(BA$131,,-$C248+1)),)))</f>
        <v>0</v>
      </c>
      <c r="BC248" s="548">
        <f ca="1">IF($C248=0,0,IF('Clinic Model'!$P$16="Annuity",-IFERROR(IPMT(D2_I/12,$C248,D2_T,OFFSET(BB$131,,-$C248+1),0),),-IFERROR(ISPMT(D2_I/12,$C248-1,D2_T,OFFSET(BB$131,,-$C248+1)),)))</f>
        <v>0</v>
      </c>
      <c r="BD248" s="548">
        <f ca="1">IF($C248=0,0,IF('Clinic Model'!$P$16="Annuity",-IFERROR(IPMT(D2_I/12,$C248,D2_T,OFFSET(BC$131,,-$C248+1),0),),-IFERROR(ISPMT(D2_I/12,$C248-1,D2_T,OFFSET(BC$131,,-$C248+1)),)))</f>
        <v>0</v>
      </c>
      <c r="BE248" s="548">
        <f ca="1">IF($C248=0,0,IF('Clinic Model'!$P$16="Annuity",-IFERROR(IPMT(D2_I/12,$C248,D2_T,OFFSET(BD$131,,-$C248+1),0),),-IFERROR(ISPMT(D2_I/12,$C248-1,D2_T,OFFSET(BD$131,,-$C248+1)),)))</f>
        <v>0</v>
      </c>
      <c r="BF248" s="548">
        <f ca="1">IF($C248=0,0,IF('Clinic Model'!$P$16="Annuity",-IFERROR(IPMT(D2_I/12,$C248,D2_T,OFFSET(BE$131,,-$C248+1),0),),-IFERROR(ISPMT(D2_I/12,$C248-1,D2_T,OFFSET(BE$131,,-$C248+1)),)))</f>
        <v>0</v>
      </c>
      <c r="BG248" s="548">
        <f ca="1">IF($C248=0,0,IF('Clinic Model'!$P$16="Annuity",-IFERROR(IPMT(D2_I/12,$C248,D2_T,OFFSET(BF$131,,-$C248+1),0),),-IFERROR(ISPMT(D2_I/12,$C248-1,D2_T,OFFSET(BF$131,,-$C248+1)),)))</f>
        <v>0</v>
      </c>
      <c r="BH248" s="548">
        <f ca="1">IF($C248=0,0,IF('Clinic Model'!$P$16="Annuity",-IFERROR(IPMT(D2_I/12,$C248,D2_T,OFFSET(BG$131,,-$C248+1),0),),-IFERROR(ISPMT(D2_I/12,$C248-1,D2_T,OFFSET(BG$131,,-$C248+1)),)))</f>
        <v>0</v>
      </c>
      <c r="BI248" s="548">
        <f ca="1">IF($C248=0,0,IF('Clinic Model'!$P$16="Annuity",-IFERROR(IPMT(D2_I/12,$C248,D2_T,OFFSET(BH$131,,-$C248+1),0),),-IFERROR(ISPMT(D2_I/12,$C248-1,D2_T,OFFSET(BH$131,,-$C248+1)),)))</f>
        <v>0</v>
      </c>
      <c r="BJ248" s="548">
        <f ca="1">IF($C248=0,0,IF('Clinic Model'!$P$16="Annuity",-IFERROR(IPMT(D2_I/12,$C248,D2_T,OFFSET(BI$131,,-$C248+1),0),),-IFERROR(ISPMT(D2_I/12,$C248-1,D2_T,OFFSET(BI$131,,-$C248+1)),)))</f>
        <v>0</v>
      </c>
      <c r="BK248" s="548">
        <f ca="1">IF($C248=0,0,IF('Clinic Model'!$P$16="Annuity",-IFERROR(IPMT(D2_I/12,$C248,D2_T,OFFSET(BJ$131,,-$C248+1),0),),-IFERROR(ISPMT(D2_I/12,$C248-1,D2_T,OFFSET(BJ$131,,-$C248+1)),)))</f>
        <v>0</v>
      </c>
      <c r="BL248" s="548">
        <f ca="1">IF($C248=0,0,IF('Clinic Model'!$P$16="Annuity",-IFERROR(IPMT(D2_I/12,$C248,D2_T,OFFSET(BK$131,,-$C248+1),0),),-IFERROR(ISPMT(D2_I/12,$C248-1,D2_T,OFFSET(BK$131,,-$C248+1)),)))</f>
        <v>0</v>
      </c>
    </row>
    <row r="249" spans="1:64" ht="10.5" hidden="1" customHeight="1" outlineLevel="1" x14ac:dyDescent="0.3">
      <c r="A249" s="105"/>
      <c r="B249" s="504"/>
      <c r="C249" s="105">
        <f t="shared" si="17"/>
        <v>0</v>
      </c>
      <c r="E249" s="548">
        <f ca="1">IF($C249=0,0,IF('Clinic Model'!$P$16="Annuity",-IFERROR(IPMT(D2_I/12,$C249,D2_T,OFFSET(D$131,,-$C249+1),0),),-IFERROR(ISPMT(D2_I/12,$C249-1,D2_T,OFFSET(D$131,,-$C249+1)),)))</f>
        <v>0</v>
      </c>
      <c r="F249" s="548">
        <f ca="1">IF($C249=0,0,IF('Clinic Model'!$P$16="Annuity",-IFERROR(IPMT(D2_I/12,$C249,D2_T,OFFSET(E$131,,-$C249+1),0),),-IFERROR(ISPMT(D2_I/12,$C249-1,D2_T,OFFSET(E$131,,-$C249+1)),)))</f>
        <v>0</v>
      </c>
      <c r="G249" s="548">
        <f ca="1">IF($C249=0,0,IF('Clinic Model'!$P$16="Annuity",-IFERROR(IPMT(D2_I/12,$C249,D2_T,OFFSET(F$131,,-$C249+1),0),),-IFERROR(ISPMT(D2_I/12,$C249-1,D2_T,OFFSET(F$131,,-$C249+1)),)))</f>
        <v>0</v>
      </c>
      <c r="H249" s="548">
        <f ca="1">IF($C249=0,0,IF('Clinic Model'!$P$16="Annuity",-IFERROR(IPMT(D2_I/12,$C249,D2_T,OFFSET(G$131,,-$C249+1),0),),-IFERROR(ISPMT(D2_I/12,$C249-1,D2_T,OFFSET(G$131,,-$C249+1)),)))</f>
        <v>0</v>
      </c>
      <c r="I249" s="548">
        <f ca="1">IF($C249=0,0,IF('Clinic Model'!$P$16="Annuity",-IFERROR(IPMT(D2_I/12,$C249,D2_T,OFFSET(H$131,,-$C249+1),0),),-IFERROR(ISPMT(D2_I/12,$C249-1,D2_T,OFFSET(H$131,,-$C249+1)),)))</f>
        <v>0</v>
      </c>
      <c r="J249" s="548">
        <f ca="1">IF($C249=0,0,IF('Clinic Model'!$P$16="Annuity",-IFERROR(IPMT(D2_I/12,$C249,D2_T,OFFSET(I$131,,-$C249+1),0),),-IFERROR(ISPMT(D2_I/12,$C249-1,D2_T,OFFSET(I$131,,-$C249+1)),)))</f>
        <v>0</v>
      </c>
      <c r="K249" s="548">
        <f ca="1">IF($C249=0,0,IF('Clinic Model'!$P$16="Annuity",-IFERROR(IPMT(D2_I/12,$C249,D2_T,OFFSET(J$131,,-$C249+1),0),),-IFERROR(ISPMT(D2_I/12,$C249-1,D2_T,OFFSET(J$131,,-$C249+1)),)))</f>
        <v>0</v>
      </c>
      <c r="L249" s="548">
        <f ca="1">IF($C249=0,0,IF('Clinic Model'!$P$16="Annuity",-IFERROR(IPMT(D2_I/12,$C249,D2_T,OFFSET(K$131,,-$C249+1),0),),-IFERROR(ISPMT(D2_I/12,$C249-1,D2_T,OFFSET(K$131,,-$C249+1)),)))</f>
        <v>0</v>
      </c>
      <c r="M249" s="548">
        <f ca="1">IF($C249=0,0,IF('Clinic Model'!$P$16="Annuity",-IFERROR(IPMT(D2_I/12,$C249,D2_T,OFFSET(L$131,,-$C249+1),0),),-IFERROR(ISPMT(D2_I/12,$C249-1,D2_T,OFFSET(L$131,,-$C249+1)),)))</f>
        <v>0</v>
      </c>
      <c r="N249" s="548">
        <f ca="1">IF($C249=0,0,IF('Clinic Model'!$P$16="Annuity",-IFERROR(IPMT(D2_I/12,$C249,D2_T,OFFSET(M$131,,-$C249+1),0),),-IFERROR(ISPMT(D2_I/12,$C249-1,D2_T,OFFSET(M$131,,-$C249+1)),)))</f>
        <v>0</v>
      </c>
      <c r="O249" s="548">
        <f ca="1">IF($C249=0,0,IF('Clinic Model'!$P$16="Annuity",-IFERROR(IPMT(D2_I/12,$C249,D2_T,OFFSET(N$131,,-$C249+1),0),),-IFERROR(ISPMT(D2_I/12,$C249-1,D2_T,OFFSET(N$131,,-$C249+1)),)))</f>
        <v>0</v>
      </c>
      <c r="P249" s="548">
        <f ca="1">IF($C249=0,0,IF('Clinic Model'!$P$16="Annuity",-IFERROR(IPMT(D2_I/12,$C249,D2_T,OFFSET(O$131,,-$C249+1),0),),-IFERROR(ISPMT(D2_I/12,$C249-1,D2_T,OFFSET(O$131,,-$C249+1)),)))</f>
        <v>0</v>
      </c>
      <c r="Q249" s="548">
        <f ca="1">IF($C249=0,0,IF('Clinic Model'!$P$16="Annuity",-IFERROR(IPMT(D2_I/12,$C249,D2_T,OFFSET(P$131,,-$C249+1),0),),-IFERROR(ISPMT(D2_I/12,$C249-1,D2_T,OFFSET(P$131,,-$C249+1)),)))</f>
        <v>0</v>
      </c>
      <c r="R249" s="548">
        <f ca="1">IF($C249=0,0,IF('Clinic Model'!$P$16="Annuity",-IFERROR(IPMT(D2_I/12,$C249,D2_T,OFFSET(Q$131,,-$C249+1),0),),-IFERROR(ISPMT(D2_I/12,$C249-1,D2_T,OFFSET(Q$131,,-$C249+1)),)))</f>
        <v>0</v>
      </c>
      <c r="S249" s="548">
        <f ca="1">IF($C249=0,0,IF('Clinic Model'!$P$16="Annuity",-IFERROR(IPMT(D2_I/12,$C249,D2_T,OFFSET(R$131,,-$C249+1),0),),-IFERROR(ISPMT(D2_I/12,$C249-1,D2_T,OFFSET(R$131,,-$C249+1)),)))</f>
        <v>0</v>
      </c>
      <c r="T249" s="548">
        <f ca="1">IF($C249=0,0,IF('Clinic Model'!$P$16="Annuity",-IFERROR(IPMT(D2_I/12,$C249,D2_T,OFFSET(S$131,,-$C249+1),0),),-IFERROR(ISPMT(D2_I/12,$C249-1,D2_T,OFFSET(S$131,,-$C249+1)),)))</f>
        <v>0</v>
      </c>
      <c r="U249" s="548">
        <f ca="1">IF($C249=0,0,IF('Clinic Model'!$P$16="Annuity",-IFERROR(IPMT(D2_I/12,$C249,D2_T,OFFSET(T$131,,-$C249+1),0),),-IFERROR(ISPMT(D2_I/12,$C249-1,D2_T,OFFSET(T$131,,-$C249+1)),)))</f>
        <v>0</v>
      </c>
      <c r="V249" s="548">
        <f ca="1">IF($C249=0,0,IF('Clinic Model'!$P$16="Annuity",-IFERROR(IPMT(D2_I/12,$C249,D2_T,OFFSET(U$131,,-$C249+1),0),),-IFERROR(ISPMT(D2_I/12,$C249-1,D2_T,OFFSET(U$131,,-$C249+1)),)))</f>
        <v>0</v>
      </c>
      <c r="W249" s="548">
        <f ca="1">IF($C249=0,0,IF('Clinic Model'!$P$16="Annuity",-IFERROR(IPMT(D2_I/12,$C249,D2_T,OFFSET(V$131,,-$C249+1),0),),-IFERROR(ISPMT(D2_I/12,$C249-1,D2_T,OFFSET(V$131,,-$C249+1)),)))</f>
        <v>0</v>
      </c>
      <c r="X249" s="548">
        <f ca="1">IF($C249=0,0,IF('Clinic Model'!$P$16="Annuity",-IFERROR(IPMT(D2_I/12,$C249,D2_T,OFFSET(W$131,,-$C249+1),0),),-IFERROR(ISPMT(D2_I/12,$C249-1,D2_T,OFFSET(W$131,,-$C249+1)),)))</f>
        <v>0</v>
      </c>
      <c r="Y249" s="548">
        <f ca="1">IF($C249=0,0,IF('Clinic Model'!$P$16="Annuity",-IFERROR(IPMT(D2_I/12,$C249,D2_T,OFFSET(X$131,,-$C249+1),0),),-IFERROR(ISPMT(D2_I/12,$C249-1,D2_T,OFFSET(X$131,,-$C249+1)),)))</f>
        <v>0</v>
      </c>
      <c r="Z249" s="548">
        <f ca="1">IF($C249=0,0,IF('Clinic Model'!$P$16="Annuity",-IFERROR(IPMT(D2_I/12,$C249,D2_T,OFFSET(Y$131,,-$C249+1),0),),-IFERROR(ISPMT(D2_I/12,$C249-1,D2_T,OFFSET(Y$131,,-$C249+1)),)))</f>
        <v>0</v>
      </c>
      <c r="AA249" s="548">
        <f ca="1">IF($C249=0,0,IF('Clinic Model'!$P$16="Annuity",-IFERROR(IPMT(D2_I/12,$C249,D2_T,OFFSET(Z$131,,-$C249+1),0),),-IFERROR(ISPMT(D2_I/12,$C249-1,D2_T,OFFSET(Z$131,,-$C249+1)),)))</f>
        <v>0</v>
      </c>
      <c r="AB249" s="548">
        <f ca="1">IF($C249=0,0,IF('Clinic Model'!$P$16="Annuity",-IFERROR(IPMT(D2_I/12,$C249,D2_T,OFFSET(AA$131,,-$C249+1),0),),-IFERROR(ISPMT(D2_I/12,$C249-1,D2_T,OFFSET(AA$131,,-$C249+1)),)))</f>
        <v>0</v>
      </c>
      <c r="AC249" s="548">
        <f ca="1">IF($C249=0,0,IF('Clinic Model'!$P$16="Annuity",-IFERROR(IPMT(D2_I/12,$C249,D2_T,OFFSET(AB$131,,-$C249+1),0),),-IFERROR(ISPMT(D2_I/12,$C249-1,D2_T,OFFSET(AB$131,,-$C249+1)),)))</f>
        <v>0</v>
      </c>
      <c r="AD249" s="548">
        <f ca="1">IF($C249=0,0,IF('Clinic Model'!$P$16="Annuity",-IFERROR(IPMT(D2_I/12,$C249,D2_T,OFFSET(AC$131,,-$C249+1),0),),-IFERROR(ISPMT(D2_I/12,$C249-1,D2_T,OFFSET(AC$131,,-$C249+1)),)))</f>
        <v>0</v>
      </c>
      <c r="AE249" s="548">
        <f ca="1">IF($C249=0,0,IF('Clinic Model'!$P$16="Annuity",-IFERROR(IPMT(D2_I/12,$C249,D2_T,OFFSET(AD$131,,-$C249+1),0),),-IFERROR(ISPMT(D2_I/12,$C249-1,D2_T,OFFSET(AD$131,,-$C249+1)),)))</f>
        <v>0</v>
      </c>
      <c r="AF249" s="548">
        <f ca="1">IF($C249=0,0,IF('Clinic Model'!$P$16="Annuity",-IFERROR(IPMT(D2_I/12,$C249,D2_T,OFFSET(AE$131,,-$C249+1),0),),-IFERROR(ISPMT(D2_I/12,$C249-1,D2_T,OFFSET(AE$131,,-$C249+1)),)))</f>
        <v>0</v>
      </c>
      <c r="AG249" s="548">
        <f ca="1">IF($C249=0,0,IF('Clinic Model'!$P$16="Annuity",-IFERROR(IPMT(D2_I/12,$C249,D2_T,OFFSET(AF$131,,-$C249+1),0),),-IFERROR(ISPMT(D2_I/12,$C249-1,D2_T,OFFSET(AF$131,,-$C249+1)),)))</f>
        <v>0</v>
      </c>
      <c r="AH249" s="548">
        <f ca="1">IF($C249=0,0,IF('Clinic Model'!$P$16="Annuity",-IFERROR(IPMT(D2_I/12,$C249,D2_T,OFFSET(AG$131,,-$C249+1),0),),-IFERROR(ISPMT(D2_I/12,$C249-1,D2_T,OFFSET(AG$131,,-$C249+1)),)))</f>
        <v>0</v>
      </c>
      <c r="AI249" s="548">
        <f ca="1">IF($C249=0,0,IF('Clinic Model'!$P$16="Annuity",-IFERROR(IPMT(D2_I/12,$C249,D2_T,OFFSET(AH$131,,-$C249+1),0),),-IFERROR(ISPMT(D2_I/12,$C249-1,D2_T,OFFSET(AH$131,,-$C249+1)),)))</f>
        <v>0</v>
      </c>
      <c r="AJ249" s="548">
        <f ca="1">IF($C249=0,0,IF('Clinic Model'!$P$16="Annuity",-IFERROR(IPMT(D2_I/12,$C249,D2_T,OFFSET(AI$131,,-$C249+1),0),),-IFERROR(ISPMT(D2_I/12,$C249-1,D2_T,OFFSET(AI$131,,-$C249+1)),)))</f>
        <v>0</v>
      </c>
      <c r="AK249" s="548">
        <f ca="1">IF($C249=0,0,IF('Clinic Model'!$P$16="Annuity",-IFERROR(IPMT(D2_I/12,$C249,D2_T,OFFSET(AJ$131,,-$C249+1),0),),-IFERROR(ISPMT(D2_I/12,$C249-1,D2_T,OFFSET(AJ$131,,-$C249+1)),)))</f>
        <v>0</v>
      </c>
      <c r="AL249" s="548">
        <f ca="1">IF($C249=0,0,IF('Clinic Model'!$P$16="Annuity",-IFERROR(IPMT(D2_I/12,$C249,D2_T,OFFSET(AK$131,,-$C249+1),0),),-IFERROR(ISPMT(D2_I/12,$C249-1,D2_T,OFFSET(AK$131,,-$C249+1)),)))</f>
        <v>0</v>
      </c>
      <c r="AM249" s="548">
        <f ca="1">IF($C249=0,0,IF('Clinic Model'!$P$16="Annuity",-IFERROR(IPMT(D2_I/12,$C249,D2_T,OFFSET(AL$131,,-$C249+1),0),),-IFERROR(ISPMT(D2_I/12,$C249-1,D2_T,OFFSET(AL$131,,-$C249+1)),)))</f>
        <v>0</v>
      </c>
      <c r="AN249" s="548">
        <f ca="1">IF($C249=0,0,IF('Clinic Model'!$P$16="Annuity",-IFERROR(IPMT(D2_I/12,$C249,D2_T,OFFSET(AM$131,,-$C249+1),0),),-IFERROR(ISPMT(D2_I/12,$C249-1,D2_T,OFFSET(AM$131,,-$C249+1)),)))</f>
        <v>0</v>
      </c>
      <c r="AO249" s="548">
        <f ca="1">IF($C249=0,0,IF('Clinic Model'!$P$16="Annuity",-IFERROR(IPMT(D2_I/12,$C249,D2_T,OFFSET(AN$131,,-$C249+1),0),),-IFERROR(ISPMT(D2_I/12,$C249-1,D2_T,OFFSET(AN$131,,-$C249+1)),)))</f>
        <v>0</v>
      </c>
      <c r="AP249" s="548">
        <f ca="1">IF($C249=0,0,IF('Clinic Model'!$P$16="Annuity",-IFERROR(IPMT(D2_I/12,$C249,D2_T,OFFSET(AO$131,,-$C249+1),0),),-IFERROR(ISPMT(D2_I/12,$C249-1,D2_T,OFFSET(AO$131,,-$C249+1)),)))</f>
        <v>0</v>
      </c>
      <c r="AQ249" s="548">
        <f ca="1">IF($C249=0,0,IF('Clinic Model'!$P$16="Annuity",-IFERROR(IPMT(D2_I/12,$C249,D2_T,OFFSET(AP$131,,-$C249+1),0),),-IFERROR(ISPMT(D2_I/12,$C249-1,D2_T,OFFSET(AP$131,,-$C249+1)),)))</f>
        <v>0</v>
      </c>
      <c r="AR249" s="548">
        <f ca="1">IF($C249=0,0,IF('Clinic Model'!$P$16="Annuity",-IFERROR(IPMT(D2_I/12,$C249,D2_T,OFFSET(AQ$131,,-$C249+1),0),),-IFERROR(ISPMT(D2_I/12,$C249-1,D2_T,OFFSET(AQ$131,,-$C249+1)),)))</f>
        <v>0</v>
      </c>
      <c r="AS249" s="548">
        <f ca="1">IF($C249=0,0,IF('Clinic Model'!$P$16="Annuity",-IFERROR(IPMT(D2_I/12,$C249,D2_T,OFFSET(AR$131,,-$C249+1),0),),-IFERROR(ISPMT(D2_I/12,$C249-1,D2_T,OFFSET(AR$131,,-$C249+1)),)))</f>
        <v>0</v>
      </c>
      <c r="AT249" s="548">
        <f ca="1">IF($C249=0,0,IF('Clinic Model'!$P$16="Annuity",-IFERROR(IPMT(D2_I/12,$C249,D2_T,OFFSET(AS$131,,-$C249+1),0),),-IFERROR(ISPMT(D2_I/12,$C249-1,D2_T,OFFSET(AS$131,,-$C249+1)),)))</f>
        <v>0</v>
      </c>
      <c r="AU249" s="548">
        <f ca="1">IF($C249=0,0,IF('Clinic Model'!$P$16="Annuity",-IFERROR(IPMT(D2_I/12,$C249,D2_T,OFFSET(AT$131,,-$C249+1),0),),-IFERROR(ISPMT(D2_I/12,$C249-1,D2_T,OFFSET(AT$131,,-$C249+1)),)))</f>
        <v>0</v>
      </c>
      <c r="AV249" s="548">
        <f ca="1">IF($C249=0,0,IF('Clinic Model'!$P$16="Annuity",-IFERROR(IPMT(D2_I/12,$C249,D2_T,OFFSET(AU$131,,-$C249+1),0),),-IFERROR(ISPMT(D2_I/12,$C249-1,D2_T,OFFSET(AU$131,,-$C249+1)),)))</f>
        <v>0</v>
      </c>
      <c r="AW249" s="548">
        <f ca="1">IF($C249=0,0,IF('Clinic Model'!$P$16="Annuity",-IFERROR(IPMT(D2_I/12,$C249,D2_T,OFFSET(AV$131,,-$C249+1),0),),-IFERROR(ISPMT(D2_I/12,$C249-1,D2_T,OFFSET(AV$131,,-$C249+1)),)))</f>
        <v>0</v>
      </c>
      <c r="AX249" s="548">
        <f ca="1">IF($C249=0,0,IF('Clinic Model'!$P$16="Annuity",-IFERROR(IPMT(D2_I/12,$C249,D2_T,OFFSET(AW$131,,-$C249+1),0),),-IFERROR(ISPMT(D2_I/12,$C249-1,D2_T,OFFSET(AW$131,,-$C249+1)),)))</f>
        <v>0</v>
      </c>
      <c r="AY249" s="548">
        <f ca="1">IF($C249=0,0,IF('Clinic Model'!$P$16="Annuity",-IFERROR(IPMT(D2_I/12,$C249,D2_T,OFFSET(AX$131,,-$C249+1),0),),-IFERROR(ISPMT(D2_I/12,$C249-1,D2_T,OFFSET(AX$131,,-$C249+1)),)))</f>
        <v>0</v>
      </c>
      <c r="AZ249" s="548">
        <f ca="1">IF($C249=0,0,IF('Clinic Model'!$P$16="Annuity",-IFERROR(IPMT(D2_I/12,$C249,D2_T,OFFSET(AY$131,,-$C249+1),0),),-IFERROR(ISPMT(D2_I/12,$C249-1,D2_T,OFFSET(AY$131,,-$C249+1)),)))</f>
        <v>0</v>
      </c>
      <c r="BA249" s="548">
        <f ca="1">IF($C249=0,0,IF('Clinic Model'!$P$16="Annuity",-IFERROR(IPMT(D2_I/12,$C249,D2_T,OFFSET(AZ$131,,-$C249+1),0),),-IFERROR(ISPMT(D2_I/12,$C249-1,D2_T,OFFSET(AZ$131,,-$C249+1)),)))</f>
        <v>0</v>
      </c>
      <c r="BB249" s="548">
        <f ca="1">IF($C249=0,0,IF('Clinic Model'!$P$16="Annuity",-IFERROR(IPMT(D2_I/12,$C249,D2_T,OFFSET(BA$131,,-$C249+1),0),),-IFERROR(ISPMT(D2_I/12,$C249-1,D2_T,OFFSET(BA$131,,-$C249+1)),)))</f>
        <v>0</v>
      </c>
      <c r="BC249" s="548">
        <f ca="1">IF($C249=0,0,IF('Clinic Model'!$P$16="Annuity",-IFERROR(IPMT(D2_I/12,$C249,D2_T,OFFSET(BB$131,,-$C249+1),0),),-IFERROR(ISPMT(D2_I/12,$C249-1,D2_T,OFFSET(BB$131,,-$C249+1)),)))</f>
        <v>0</v>
      </c>
      <c r="BD249" s="548">
        <f ca="1">IF($C249=0,0,IF('Clinic Model'!$P$16="Annuity",-IFERROR(IPMT(D2_I/12,$C249,D2_T,OFFSET(BC$131,,-$C249+1),0),),-IFERROR(ISPMT(D2_I/12,$C249-1,D2_T,OFFSET(BC$131,,-$C249+1)),)))</f>
        <v>0</v>
      </c>
      <c r="BE249" s="548">
        <f ca="1">IF($C249=0,0,IF('Clinic Model'!$P$16="Annuity",-IFERROR(IPMT(D2_I/12,$C249,D2_T,OFFSET(BD$131,,-$C249+1),0),),-IFERROR(ISPMT(D2_I/12,$C249-1,D2_T,OFFSET(BD$131,,-$C249+1)),)))</f>
        <v>0</v>
      </c>
      <c r="BF249" s="548">
        <f ca="1">IF($C249=0,0,IF('Clinic Model'!$P$16="Annuity",-IFERROR(IPMT(D2_I/12,$C249,D2_T,OFFSET(BE$131,,-$C249+1),0),),-IFERROR(ISPMT(D2_I/12,$C249-1,D2_T,OFFSET(BE$131,,-$C249+1)),)))</f>
        <v>0</v>
      </c>
      <c r="BG249" s="548">
        <f ca="1">IF($C249=0,0,IF('Clinic Model'!$P$16="Annuity",-IFERROR(IPMT(D2_I/12,$C249,D2_T,OFFSET(BF$131,,-$C249+1),0),),-IFERROR(ISPMT(D2_I/12,$C249-1,D2_T,OFFSET(BF$131,,-$C249+1)),)))</f>
        <v>0</v>
      </c>
      <c r="BH249" s="548">
        <f ca="1">IF($C249=0,0,IF('Clinic Model'!$P$16="Annuity",-IFERROR(IPMT(D2_I/12,$C249,D2_T,OFFSET(BG$131,,-$C249+1),0),),-IFERROR(ISPMT(D2_I/12,$C249-1,D2_T,OFFSET(BG$131,,-$C249+1)),)))</f>
        <v>0</v>
      </c>
      <c r="BI249" s="548">
        <f ca="1">IF($C249=0,0,IF('Clinic Model'!$P$16="Annuity",-IFERROR(IPMT(D2_I/12,$C249,D2_T,OFFSET(BH$131,,-$C249+1),0),),-IFERROR(ISPMT(D2_I/12,$C249-1,D2_T,OFFSET(BH$131,,-$C249+1)),)))</f>
        <v>0</v>
      </c>
      <c r="BJ249" s="548">
        <f ca="1">IF($C249=0,0,IF('Clinic Model'!$P$16="Annuity",-IFERROR(IPMT(D2_I/12,$C249,D2_T,OFFSET(BI$131,,-$C249+1),0),),-IFERROR(ISPMT(D2_I/12,$C249-1,D2_T,OFFSET(BI$131,,-$C249+1)),)))</f>
        <v>0</v>
      </c>
      <c r="BK249" s="548">
        <f ca="1">IF($C249=0,0,IF('Clinic Model'!$P$16="Annuity",-IFERROR(IPMT(D2_I/12,$C249,D2_T,OFFSET(BJ$131,,-$C249+1),0),),-IFERROR(ISPMT(D2_I/12,$C249-1,D2_T,OFFSET(BJ$131,,-$C249+1)),)))</f>
        <v>0</v>
      </c>
      <c r="BL249" s="548">
        <f ca="1">IF($C249=0,0,IF('Clinic Model'!$P$16="Annuity",-IFERROR(IPMT(D2_I/12,$C249,D2_T,OFFSET(BK$131,,-$C249+1),0),),-IFERROR(ISPMT(D2_I/12,$C249-1,D2_T,OFFSET(BK$131,,-$C249+1)),)))</f>
        <v>0</v>
      </c>
    </row>
    <row r="250" spans="1:64" ht="10.5" hidden="1" customHeight="1" outlineLevel="1" x14ac:dyDescent="0.3">
      <c r="A250" s="105"/>
      <c r="B250" s="504"/>
      <c r="C250" s="105">
        <f t="shared" si="17"/>
        <v>0</v>
      </c>
      <c r="E250" s="548">
        <f ca="1">IF($C250=0,0,IF('Clinic Model'!$P$16="Annuity",-IFERROR(IPMT(D2_I/12,$C250,D2_T,OFFSET(D$131,,-$C250+1),0),),-IFERROR(ISPMT(D2_I/12,$C250-1,D2_T,OFFSET(D$131,,-$C250+1)),)))</f>
        <v>0</v>
      </c>
      <c r="F250" s="548">
        <f ca="1">IF($C250=0,0,IF('Clinic Model'!$P$16="Annuity",-IFERROR(IPMT(D2_I/12,$C250,D2_T,OFFSET(E$131,,-$C250+1),0),),-IFERROR(ISPMT(D2_I/12,$C250-1,D2_T,OFFSET(E$131,,-$C250+1)),)))</f>
        <v>0</v>
      </c>
      <c r="G250" s="548">
        <f ca="1">IF($C250=0,0,IF('Clinic Model'!$P$16="Annuity",-IFERROR(IPMT(D2_I/12,$C250,D2_T,OFFSET(F$131,,-$C250+1),0),),-IFERROR(ISPMT(D2_I/12,$C250-1,D2_T,OFFSET(F$131,,-$C250+1)),)))</f>
        <v>0</v>
      </c>
      <c r="H250" s="548">
        <f ca="1">IF($C250=0,0,IF('Clinic Model'!$P$16="Annuity",-IFERROR(IPMT(D2_I/12,$C250,D2_T,OFFSET(G$131,,-$C250+1),0),),-IFERROR(ISPMT(D2_I/12,$C250-1,D2_T,OFFSET(G$131,,-$C250+1)),)))</f>
        <v>0</v>
      </c>
      <c r="I250" s="548">
        <f ca="1">IF($C250=0,0,IF('Clinic Model'!$P$16="Annuity",-IFERROR(IPMT(D2_I/12,$C250,D2_T,OFFSET(H$131,,-$C250+1),0),),-IFERROR(ISPMT(D2_I/12,$C250-1,D2_T,OFFSET(H$131,,-$C250+1)),)))</f>
        <v>0</v>
      </c>
      <c r="J250" s="548">
        <f ca="1">IF($C250=0,0,IF('Clinic Model'!$P$16="Annuity",-IFERROR(IPMT(D2_I/12,$C250,D2_T,OFFSET(I$131,,-$C250+1),0),),-IFERROR(ISPMT(D2_I/12,$C250-1,D2_T,OFFSET(I$131,,-$C250+1)),)))</f>
        <v>0</v>
      </c>
      <c r="K250" s="548">
        <f ca="1">IF($C250=0,0,IF('Clinic Model'!$P$16="Annuity",-IFERROR(IPMT(D2_I/12,$C250,D2_T,OFFSET(J$131,,-$C250+1),0),),-IFERROR(ISPMT(D2_I/12,$C250-1,D2_T,OFFSET(J$131,,-$C250+1)),)))</f>
        <v>0</v>
      </c>
      <c r="L250" s="548">
        <f ca="1">IF($C250=0,0,IF('Clinic Model'!$P$16="Annuity",-IFERROR(IPMT(D2_I/12,$C250,D2_T,OFFSET(K$131,,-$C250+1),0),),-IFERROR(ISPMT(D2_I/12,$C250-1,D2_T,OFFSET(K$131,,-$C250+1)),)))</f>
        <v>0</v>
      </c>
      <c r="M250" s="548">
        <f ca="1">IF($C250=0,0,IF('Clinic Model'!$P$16="Annuity",-IFERROR(IPMT(D2_I/12,$C250,D2_T,OFFSET(L$131,,-$C250+1),0),),-IFERROR(ISPMT(D2_I/12,$C250-1,D2_T,OFFSET(L$131,,-$C250+1)),)))</f>
        <v>0</v>
      </c>
      <c r="N250" s="548">
        <f ca="1">IF($C250=0,0,IF('Clinic Model'!$P$16="Annuity",-IFERROR(IPMT(D2_I/12,$C250,D2_T,OFFSET(M$131,,-$C250+1),0),),-IFERROR(ISPMT(D2_I/12,$C250-1,D2_T,OFFSET(M$131,,-$C250+1)),)))</f>
        <v>0</v>
      </c>
      <c r="O250" s="548">
        <f ca="1">IF($C250=0,0,IF('Clinic Model'!$P$16="Annuity",-IFERROR(IPMT(D2_I/12,$C250,D2_T,OFFSET(N$131,,-$C250+1),0),),-IFERROR(ISPMT(D2_I/12,$C250-1,D2_T,OFFSET(N$131,,-$C250+1)),)))</f>
        <v>0</v>
      </c>
      <c r="P250" s="548">
        <f ca="1">IF($C250=0,0,IF('Clinic Model'!$P$16="Annuity",-IFERROR(IPMT(D2_I/12,$C250,D2_T,OFFSET(O$131,,-$C250+1),0),),-IFERROR(ISPMT(D2_I/12,$C250-1,D2_T,OFFSET(O$131,,-$C250+1)),)))</f>
        <v>0</v>
      </c>
      <c r="Q250" s="548">
        <f ca="1">IF($C250=0,0,IF('Clinic Model'!$P$16="Annuity",-IFERROR(IPMT(D2_I/12,$C250,D2_T,OFFSET(P$131,,-$C250+1),0),),-IFERROR(ISPMT(D2_I/12,$C250-1,D2_T,OFFSET(P$131,,-$C250+1)),)))</f>
        <v>0</v>
      </c>
      <c r="R250" s="548">
        <f ca="1">IF($C250=0,0,IF('Clinic Model'!$P$16="Annuity",-IFERROR(IPMT(D2_I/12,$C250,D2_T,OFFSET(Q$131,,-$C250+1),0),),-IFERROR(ISPMT(D2_I/12,$C250-1,D2_T,OFFSET(Q$131,,-$C250+1)),)))</f>
        <v>0</v>
      </c>
      <c r="S250" s="548">
        <f ca="1">IF($C250=0,0,IF('Clinic Model'!$P$16="Annuity",-IFERROR(IPMT(D2_I/12,$C250,D2_T,OFFSET(R$131,,-$C250+1),0),),-IFERROR(ISPMT(D2_I/12,$C250-1,D2_T,OFFSET(R$131,,-$C250+1)),)))</f>
        <v>0</v>
      </c>
      <c r="T250" s="548">
        <f ca="1">IF($C250=0,0,IF('Clinic Model'!$P$16="Annuity",-IFERROR(IPMT(D2_I/12,$C250,D2_T,OFFSET(S$131,,-$C250+1),0),),-IFERROR(ISPMT(D2_I/12,$C250-1,D2_T,OFFSET(S$131,,-$C250+1)),)))</f>
        <v>0</v>
      </c>
      <c r="U250" s="548">
        <f ca="1">IF($C250=0,0,IF('Clinic Model'!$P$16="Annuity",-IFERROR(IPMT(D2_I/12,$C250,D2_T,OFFSET(T$131,,-$C250+1),0),),-IFERROR(ISPMT(D2_I/12,$C250-1,D2_T,OFFSET(T$131,,-$C250+1)),)))</f>
        <v>0</v>
      </c>
      <c r="V250" s="548">
        <f ca="1">IF($C250=0,0,IF('Clinic Model'!$P$16="Annuity",-IFERROR(IPMT(D2_I/12,$C250,D2_T,OFFSET(U$131,,-$C250+1),0),),-IFERROR(ISPMT(D2_I/12,$C250-1,D2_T,OFFSET(U$131,,-$C250+1)),)))</f>
        <v>0</v>
      </c>
      <c r="W250" s="548">
        <f ca="1">IF($C250=0,0,IF('Clinic Model'!$P$16="Annuity",-IFERROR(IPMT(D2_I/12,$C250,D2_T,OFFSET(V$131,,-$C250+1),0),),-IFERROR(ISPMT(D2_I/12,$C250-1,D2_T,OFFSET(V$131,,-$C250+1)),)))</f>
        <v>0</v>
      </c>
      <c r="X250" s="548">
        <f ca="1">IF($C250=0,0,IF('Clinic Model'!$P$16="Annuity",-IFERROR(IPMT(D2_I/12,$C250,D2_T,OFFSET(W$131,,-$C250+1),0),),-IFERROR(ISPMT(D2_I/12,$C250-1,D2_T,OFFSET(W$131,,-$C250+1)),)))</f>
        <v>0</v>
      </c>
      <c r="Y250" s="548">
        <f ca="1">IF($C250=0,0,IF('Clinic Model'!$P$16="Annuity",-IFERROR(IPMT(D2_I/12,$C250,D2_T,OFFSET(X$131,,-$C250+1),0),),-IFERROR(ISPMT(D2_I/12,$C250-1,D2_T,OFFSET(X$131,,-$C250+1)),)))</f>
        <v>0</v>
      </c>
      <c r="Z250" s="548">
        <f ca="1">IF($C250=0,0,IF('Clinic Model'!$P$16="Annuity",-IFERROR(IPMT(D2_I/12,$C250,D2_T,OFFSET(Y$131,,-$C250+1),0),),-IFERROR(ISPMT(D2_I/12,$C250-1,D2_T,OFFSET(Y$131,,-$C250+1)),)))</f>
        <v>0</v>
      </c>
      <c r="AA250" s="548">
        <f ca="1">IF($C250=0,0,IF('Clinic Model'!$P$16="Annuity",-IFERROR(IPMT(D2_I/12,$C250,D2_T,OFFSET(Z$131,,-$C250+1),0),),-IFERROR(ISPMT(D2_I/12,$C250-1,D2_T,OFFSET(Z$131,,-$C250+1)),)))</f>
        <v>0</v>
      </c>
      <c r="AB250" s="548">
        <f ca="1">IF($C250=0,0,IF('Clinic Model'!$P$16="Annuity",-IFERROR(IPMT(D2_I/12,$C250,D2_T,OFFSET(AA$131,,-$C250+1),0),),-IFERROR(ISPMT(D2_I/12,$C250-1,D2_T,OFFSET(AA$131,,-$C250+1)),)))</f>
        <v>0</v>
      </c>
      <c r="AC250" s="548">
        <f ca="1">IF($C250=0,0,IF('Clinic Model'!$P$16="Annuity",-IFERROR(IPMT(D2_I/12,$C250,D2_T,OFFSET(AB$131,,-$C250+1),0),),-IFERROR(ISPMT(D2_I/12,$C250-1,D2_T,OFFSET(AB$131,,-$C250+1)),)))</f>
        <v>0</v>
      </c>
      <c r="AD250" s="548">
        <f ca="1">IF($C250=0,0,IF('Clinic Model'!$P$16="Annuity",-IFERROR(IPMT(D2_I/12,$C250,D2_T,OFFSET(AC$131,,-$C250+1),0),),-IFERROR(ISPMT(D2_I/12,$C250-1,D2_T,OFFSET(AC$131,,-$C250+1)),)))</f>
        <v>0</v>
      </c>
      <c r="AE250" s="548">
        <f ca="1">IF($C250=0,0,IF('Clinic Model'!$P$16="Annuity",-IFERROR(IPMT(D2_I/12,$C250,D2_T,OFFSET(AD$131,,-$C250+1),0),),-IFERROR(ISPMT(D2_I/12,$C250-1,D2_T,OFFSET(AD$131,,-$C250+1)),)))</f>
        <v>0</v>
      </c>
      <c r="AF250" s="548">
        <f ca="1">IF($C250=0,0,IF('Clinic Model'!$P$16="Annuity",-IFERROR(IPMT(D2_I/12,$C250,D2_T,OFFSET(AE$131,,-$C250+1),0),),-IFERROR(ISPMT(D2_I/12,$C250-1,D2_T,OFFSET(AE$131,,-$C250+1)),)))</f>
        <v>0</v>
      </c>
      <c r="AG250" s="548">
        <f ca="1">IF($C250=0,0,IF('Clinic Model'!$P$16="Annuity",-IFERROR(IPMT(D2_I/12,$C250,D2_T,OFFSET(AF$131,,-$C250+1),0),),-IFERROR(ISPMT(D2_I/12,$C250-1,D2_T,OFFSET(AF$131,,-$C250+1)),)))</f>
        <v>0</v>
      </c>
      <c r="AH250" s="548">
        <f ca="1">IF($C250=0,0,IF('Clinic Model'!$P$16="Annuity",-IFERROR(IPMT(D2_I/12,$C250,D2_T,OFFSET(AG$131,,-$C250+1),0),),-IFERROR(ISPMT(D2_I/12,$C250-1,D2_T,OFFSET(AG$131,,-$C250+1)),)))</f>
        <v>0</v>
      </c>
      <c r="AI250" s="548">
        <f ca="1">IF($C250=0,0,IF('Clinic Model'!$P$16="Annuity",-IFERROR(IPMT(D2_I/12,$C250,D2_T,OFFSET(AH$131,,-$C250+1),0),),-IFERROR(ISPMT(D2_I/12,$C250-1,D2_T,OFFSET(AH$131,,-$C250+1)),)))</f>
        <v>0</v>
      </c>
      <c r="AJ250" s="548">
        <f ca="1">IF($C250=0,0,IF('Clinic Model'!$P$16="Annuity",-IFERROR(IPMT(D2_I/12,$C250,D2_T,OFFSET(AI$131,,-$C250+1),0),),-IFERROR(ISPMT(D2_I/12,$C250-1,D2_T,OFFSET(AI$131,,-$C250+1)),)))</f>
        <v>0</v>
      </c>
      <c r="AK250" s="548">
        <f ca="1">IF($C250=0,0,IF('Clinic Model'!$P$16="Annuity",-IFERROR(IPMT(D2_I/12,$C250,D2_T,OFFSET(AJ$131,,-$C250+1),0),),-IFERROR(ISPMT(D2_I/12,$C250-1,D2_T,OFFSET(AJ$131,,-$C250+1)),)))</f>
        <v>0</v>
      </c>
      <c r="AL250" s="548">
        <f ca="1">IF($C250=0,0,IF('Clinic Model'!$P$16="Annuity",-IFERROR(IPMT(D2_I/12,$C250,D2_T,OFFSET(AK$131,,-$C250+1),0),),-IFERROR(ISPMT(D2_I/12,$C250-1,D2_T,OFFSET(AK$131,,-$C250+1)),)))</f>
        <v>0</v>
      </c>
      <c r="AM250" s="548">
        <f ca="1">IF($C250=0,0,IF('Clinic Model'!$P$16="Annuity",-IFERROR(IPMT(D2_I/12,$C250,D2_T,OFFSET(AL$131,,-$C250+1),0),),-IFERROR(ISPMT(D2_I/12,$C250-1,D2_T,OFFSET(AL$131,,-$C250+1)),)))</f>
        <v>0</v>
      </c>
      <c r="AN250" s="548">
        <f ca="1">IF($C250=0,0,IF('Clinic Model'!$P$16="Annuity",-IFERROR(IPMT(D2_I/12,$C250,D2_T,OFFSET(AM$131,,-$C250+1),0),),-IFERROR(ISPMT(D2_I/12,$C250-1,D2_T,OFFSET(AM$131,,-$C250+1)),)))</f>
        <v>0</v>
      </c>
      <c r="AO250" s="548">
        <f ca="1">IF($C250=0,0,IF('Clinic Model'!$P$16="Annuity",-IFERROR(IPMT(D2_I/12,$C250,D2_T,OFFSET(AN$131,,-$C250+1),0),),-IFERROR(ISPMT(D2_I/12,$C250-1,D2_T,OFFSET(AN$131,,-$C250+1)),)))</f>
        <v>0</v>
      </c>
      <c r="AP250" s="548">
        <f ca="1">IF($C250=0,0,IF('Clinic Model'!$P$16="Annuity",-IFERROR(IPMT(D2_I/12,$C250,D2_T,OFFSET(AO$131,,-$C250+1),0),),-IFERROR(ISPMT(D2_I/12,$C250-1,D2_T,OFFSET(AO$131,,-$C250+1)),)))</f>
        <v>0</v>
      </c>
      <c r="AQ250" s="548">
        <f ca="1">IF($C250=0,0,IF('Clinic Model'!$P$16="Annuity",-IFERROR(IPMT(D2_I/12,$C250,D2_T,OFFSET(AP$131,,-$C250+1),0),),-IFERROR(ISPMT(D2_I/12,$C250-1,D2_T,OFFSET(AP$131,,-$C250+1)),)))</f>
        <v>0</v>
      </c>
      <c r="AR250" s="548">
        <f ca="1">IF($C250=0,0,IF('Clinic Model'!$P$16="Annuity",-IFERROR(IPMT(D2_I/12,$C250,D2_T,OFFSET(AQ$131,,-$C250+1),0),),-IFERROR(ISPMT(D2_I/12,$C250-1,D2_T,OFFSET(AQ$131,,-$C250+1)),)))</f>
        <v>0</v>
      </c>
      <c r="AS250" s="548">
        <f ca="1">IF($C250=0,0,IF('Clinic Model'!$P$16="Annuity",-IFERROR(IPMT(D2_I/12,$C250,D2_T,OFFSET(AR$131,,-$C250+1),0),),-IFERROR(ISPMT(D2_I/12,$C250-1,D2_T,OFFSET(AR$131,,-$C250+1)),)))</f>
        <v>0</v>
      </c>
      <c r="AT250" s="548">
        <f ca="1">IF($C250=0,0,IF('Clinic Model'!$P$16="Annuity",-IFERROR(IPMT(D2_I/12,$C250,D2_T,OFFSET(AS$131,,-$C250+1),0),),-IFERROR(ISPMT(D2_I/12,$C250-1,D2_T,OFFSET(AS$131,,-$C250+1)),)))</f>
        <v>0</v>
      </c>
      <c r="AU250" s="548">
        <f ca="1">IF($C250=0,0,IF('Clinic Model'!$P$16="Annuity",-IFERROR(IPMT(D2_I/12,$C250,D2_T,OFFSET(AT$131,,-$C250+1),0),),-IFERROR(ISPMT(D2_I/12,$C250-1,D2_T,OFFSET(AT$131,,-$C250+1)),)))</f>
        <v>0</v>
      </c>
      <c r="AV250" s="548">
        <f ca="1">IF($C250=0,0,IF('Clinic Model'!$P$16="Annuity",-IFERROR(IPMT(D2_I/12,$C250,D2_T,OFFSET(AU$131,,-$C250+1),0),),-IFERROR(ISPMT(D2_I/12,$C250-1,D2_T,OFFSET(AU$131,,-$C250+1)),)))</f>
        <v>0</v>
      </c>
      <c r="AW250" s="548">
        <f ca="1">IF($C250=0,0,IF('Clinic Model'!$P$16="Annuity",-IFERROR(IPMT(D2_I/12,$C250,D2_T,OFFSET(AV$131,,-$C250+1),0),),-IFERROR(ISPMT(D2_I/12,$C250-1,D2_T,OFFSET(AV$131,,-$C250+1)),)))</f>
        <v>0</v>
      </c>
      <c r="AX250" s="548">
        <f ca="1">IF($C250=0,0,IF('Clinic Model'!$P$16="Annuity",-IFERROR(IPMT(D2_I/12,$C250,D2_T,OFFSET(AW$131,,-$C250+1),0),),-IFERROR(ISPMT(D2_I/12,$C250-1,D2_T,OFFSET(AW$131,,-$C250+1)),)))</f>
        <v>0</v>
      </c>
      <c r="AY250" s="548">
        <f ca="1">IF($C250=0,0,IF('Clinic Model'!$P$16="Annuity",-IFERROR(IPMT(D2_I/12,$C250,D2_T,OFFSET(AX$131,,-$C250+1),0),),-IFERROR(ISPMT(D2_I/12,$C250-1,D2_T,OFFSET(AX$131,,-$C250+1)),)))</f>
        <v>0</v>
      </c>
      <c r="AZ250" s="548">
        <f ca="1">IF($C250=0,0,IF('Clinic Model'!$P$16="Annuity",-IFERROR(IPMT(D2_I/12,$C250,D2_T,OFFSET(AY$131,,-$C250+1),0),),-IFERROR(ISPMT(D2_I/12,$C250-1,D2_T,OFFSET(AY$131,,-$C250+1)),)))</f>
        <v>0</v>
      </c>
      <c r="BA250" s="548">
        <f ca="1">IF($C250=0,0,IF('Clinic Model'!$P$16="Annuity",-IFERROR(IPMT(D2_I/12,$C250,D2_T,OFFSET(AZ$131,,-$C250+1),0),),-IFERROR(ISPMT(D2_I/12,$C250-1,D2_T,OFFSET(AZ$131,,-$C250+1)),)))</f>
        <v>0</v>
      </c>
      <c r="BB250" s="548">
        <f ca="1">IF($C250=0,0,IF('Clinic Model'!$P$16="Annuity",-IFERROR(IPMT(D2_I/12,$C250,D2_T,OFFSET(BA$131,,-$C250+1),0),),-IFERROR(ISPMT(D2_I/12,$C250-1,D2_T,OFFSET(BA$131,,-$C250+1)),)))</f>
        <v>0</v>
      </c>
      <c r="BC250" s="548">
        <f ca="1">IF($C250=0,0,IF('Clinic Model'!$P$16="Annuity",-IFERROR(IPMT(D2_I/12,$C250,D2_T,OFFSET(BB$131,,-$C250+1),0),),-IFERROR(ISPMT(D2_I/12,$C250-1,D2_T,OFFSET(BB$131,,-$C250+1)),)))</f>
        <v>0</v>
      </c>
      <c r="BD250" s="548">
        <f ca="1">IF($C250=0,0,IF('Clinic Model'!$P$16="Annuity",-IFERROR(IPMT(D2_I/12,$C250,D2_T,OFFSET(BC$131,,-$C250+1),0),),-IFERROR(ISPMT(D2_I/12,$C250-1,D2_T,OFFSET(BC$131,,-$C250+1)),)))</f>
        <v>0</v>
      </c>
      <c r="BE250" s="548">
        <f ca="1">IF($C250=0,0,IF('Clinic Model'!$P$16="Annuity",-IFERROR(IPMT(D2_I/12,$C250,D2_T,OFFSET(BD$131,,-$C250+1),0),),-IFERROR(ISPMT(D2_I/12,$C250-1,D2_T,OFFSET(BD$131,,-$C250+1)),)))</f>
        <v>0</v>
      </c>
      <c r="BF250" s="548">
        <f ca="1">IF($C250=0,0,IF('Clinic Model'!$P$16="Annuity",-IFERROR(IPMT(D2_I/12,$C250,D2_T,OFFSET(BE$131,,-$C250+1),0),),-IFERROR(ISPMT(D2_I/12,$C250-1,D2_T,OFFSET(BE$131,,-$C250+1)),)))</f>
        <v>0</v>
      </c>
      <c r="BG250" s="548">
        <f ca="1">IF($C250=0,0,IF('Clinic Model'!$P$16="Annuity",-IFERROR(IPMT(D2_I/12,$C250,D2_T,OFFSET(BF$131,,-$C250+1),0),),-IFERROR(ISPMT(D2_I/12,$C250-1,D2_T,OFFSET(BF$131,,-$C250+1)),)))</f>
        <v>0</v>
      </c>
      <c r="BH250" s="548">
        <f ca="1">IF($C250=0,0,IF('Clinic Model'!$P$16="Annuity",-IFERROR(IPMT(D2_I/12,$C250,D2_T,OFFSET(BG$131,,-$C250+1),0),),-IFERROR(ISPMT(D2_I/12,$C250-1,D2_T,OFFSET(BG$131,,-$C250+1)),)))</f>
        <v>0</v>
      </c>
      <c r="BI250" s="548">
        <f ca="1">IF($C250=0,0,IF('Clinic Model'!$P$16="Annuity",-IFERROR(IPMT(D2_I/12,$C250,D2_T,OFFSET(BH$131,,-$C250+1),0),),-IFERROR(ISPMT(D2_I/12,$C250-1,D2_T,OFFSET(BH$131,,-$C250+1)),)))</f>
        <v>0</v>
      </c>
      <c r="BJ250" s="548">
        <f ca="1">IF($C250=0,0,IF('Clinic Model'!$P$16="Annuity",-IFERROR(IPMT(D2_I/12,$C250,D2_T,OFFSET(BI$131,,-$C250+1),0),),-IFERROR(ISPMT(D2_I/12,$C250-1,D2_T,OFFSET(BI$131,,-$C250+1)),)))</f>
        <v>0</v>
      </c>
      <c r="BK250" s="548">
        <f ca="1">IF($C250=0,0,IF('Clinic Model'!$P$16="Annuity",-IFERROR(IPMT(D2_I/12,$C250,D2_T,OFFSET(BJ$131,,-$C250+1),0),),-IFERROR(ISPMT(D2_I/12,$C250-1,D2_T,OFFSET(BJ$131,,-$C250+1)),)))</f>
        <v>0</v>
      </c>
      <c r="BL250" s="548">
        <f ca="1">IF($C250=0,0,IF('Clinic Model'!$P$16="Annuity",-IFERROR(IPMT(D2_I/12,$C250,D2_T,OFFSET(BK$131,,-$C250+1),0),),-IFERROR(ISPMT(D2_I/12,$C250-1,D2_T,OFFSET(BK$131,,-$C250+1)),)))</f>
        <v>0</v>
      </c>
    </row>
    <row r="251" spans="1:64" ht="10.5" hidden="1" customHeight="1" outlineLevel="1" x14ac:dyDescent="0.3">
      <c r="A251" s="105"/>
      <c r="B251" s="504"/>
      <c r="C251" s="105">
        <f t="shared" si="17"/>
        <v>0</v>
      </c>
      <c r="E251" s="548">
        <f ca="1">IF($C251=0,0,IF('Clinic Model'!$P$16="Annuity",-IFERROR(IPMT(D2_I/12,$C251,D2_T,OFFSET(D$131,,-$C251+1),0),),-IFERROR(ISPMT(D2_I/12,$C251-1,D2_T,OFFSET(D$131,,-$C251+1)),)))</f>
        <v>0</v>
      </c>
      <c r="F251" s="548">
        <f ca="1">IF($C251=0,0,IF('Clinic Model'!$P$16="Annuity",-IFERROR(IPMT(D2_I/12,$C251,D2_T,OFFSET(E$131,,-$C251+1),0),),-IFERROR(ISPMT(D2_I/12,$C251-1,D2_T,OFFSET(E$131,,-$C251+1)),)))</f>
        <v>0</v>
      </c>
      <c r="G251" s="548">
        <f ca="1">IF($C251=0,0,IF('Clinic Model'!$P$16="Annuity",-IFERROR(IPMT(D2_I/12,$C251,D2_T,OFFSET(F$131,,-$C251+1),0),),-IFERROR(ISPMT(D2_I/12,$C251-1,D2_T,OFFSET(F$131,,-$C251+1)),)))</f>
        <v>0</v>
      </c>
      <c r="H251" s="548">
        <f ca="1">IF($C251=0,0,IF('Clinic Model'!$P$16="Annuity",-IFERROR(IPMT(D2_I/12,$C251,D2_T,OFFSET(G$131,,-$C251+1),0),),-IFERROR(ISPMT(D2_I/12,$C251-1,D2_T,OFFSET(G$131,,-$C251+1)),)))</f>
        <v>0</v>
      </c>
      <c r="I251" s="548">
        <f ca="1">IF($C251=0,0,IF('Clinic Model'!$P$16="Annuity",-IFERROR(IPMT(D2_I/12,$C251,D2_T,OFFSET(H$131,,-$C251+1),0),),-IFERROR(ISPMT(D2_I/12,$C251-1,D2_T,OFFSET(H$131,,-$C251+1)),)))</f>
        <v>0</v>
      </c>
      <c r="J251" s="548">
        <f ca="1">IF($C251=0,0,IF('Clinic Model'!$P$16="Annuity",-IFERROR(IPMT(D2_I/12,$C251,D2_T,OFFSET(I$131,,-$C251+1),0),),-IFERROR(ISPMT(D2_I/12,$C251-1,D2_T,OFFSET(I$131,,-$C251+1)),)))</f>
        <v>0</v>
      </c>
      <c r="K251" s="548">
        <f ca="1">IF($C251=0,0,IF('Clinic Model'!$P$16="Annuity",-IFERROR(IPMT(D2_I/12,$C251,D2_T,OFFSET(J$131,,-$C251+1),0),),-IFERROR(ISPMT(D2_I/12,$C251-1,D2_T,OFFSET(J$131,,-$C251+1)),)))</f>
        <v>0</v>
      </c>
      <c r="L251" s="548">
        <f ca="1">IF($C251=0,0,IF('Clinic Model'!$P$16="Annuity",-IFERROR(IPMT(D2_I/12,$C251,D2_T,OFFSET(K$131,,-$C251+1),0),),-IFERROR(ISPMT(D2_I/12,$C251-1,D2_T,OFFSET(K$131,,-$C251+1)),)))</f>
        <v>0</v>
      </c>
      <c r="M251" s="548">
        <f ca="1">IF($C251=0,0,IF('Clinic Model'!$P$16="Annuity",-IFERROR(IPMT(D2_I/12,$C251,D2_T,OFFSET(L$131,,-$C251+1),0),),-IFERROR(ISPMT(D2_I/12,$C251-1,D2_T,OFFSET(L$131,,-$C251+1)),)))</f>
        <v>0</v>
      </c>
      <c r="N251" s="548">
        <f ca="1">IF($C251=0,0,IF('Clinic Model'!$P$16="Annuity",-IFERROR(IPMT(D2_I/12,$C251,D2_T,OFFSET(M$131,,-$C251+1),0),),-IFERROR(ISPMT(D2_I/12,$C251-1,D2_T,OFFSET(M$131,,-$C251+1)),)))</f>
        <v>0</v>
      </c>
      <c r="O251" s="548">
        <f ca="1">IF($C251=0,0,IF('Clinic Model'!$P$16="Annuity",-IFERROR(IPMT(D2_I/12,$C251,D2_T,OFFSET(N$131,,-$C251+1),0),),-IFERROR(ISPMT(D2_I/12,$C251-1,D2_T,OFFSET(N$131,,-$C251+1)),)))</f>
        <v>0</v>
      </c>
      <c r="P251" s="548">
        <f ca="1">IF($C251=0,0,IF('Clinic Model'!$P$16="Annuity",-IFERROR(IPMT(D2_I/12,$C251,D2_T,OFFSET(O$131,,-$C251+1),0),),-IFERROR(ISPMT(D2_I/12,$C251-1,D2_T,OFFSET(O$131,,-$C251+1)),)))</f>
        <v>0</v>
      </c>
      <c r="Q251" s="548">
        <f ca="1">IF($C251=0,0,IF('Clinic Model'!$P$16="Annuity",-IFERROR(IPMT(D2_I/12,$C251,D2_T,OFFSET(P$131,,-$C251+1),0),),-IFERROR(ISPMT(D2_I/12,$C251-1,D2_T,OFFSET(P$131,,-$C251+1)),)))</f>
        <v>0</v>
      </c>
      <c r="R251" s="548">
        <f ca="1">IF($C251=0,0,IF('Clinic Model'!$P$16="Annuity",-IFERROR(IPMT(D2_I/12,$C251,D2_T,OFFSET(Q$131,,-$C251+1),0),),-IFERROR(ISPMT(D2_I/12,$C251-1,D2_T,OFFSET(Q$131,,-$C251+1)),)))</f>
        <v>0</v>
      </c>
      <c r="S251" s="548">
        <f ca="1">IF($C251=0,0,IF('Clinic Model'!$P$16="Annuity",-IFERROR(IPMT(D2_I/12,$C251,D2_T,OFFSET(R$131,,-$C251+1),0),),-IFERROR(ISPMT(D2_I/12,$C251-1,D2_T,OFFSET(R$131,,-$C251+1)),)))</f>
        <v>0</v>
      </c>
      <c r="T251" s="548">
        <f ca="1">IF($C251=0,0,IF('Clinic Model'!$P$16="Annuity",-IFERROR(IPMT(D2_I/12,$C251,D2_T,OFFSET(S$131,,-$C251+1),0),),-IFERROR(ISPMT(D2_I/12,$C251-1,D2_T,OFFSET(S$131,,-$C251+1)),)))</f>
        <v>0</v>
      </c>
      <c r="U251" s="548">
        <f ca="1">IF($C251=0,0,IF('Clinic Model'!$P$16="Annuity",-IFERROR(IPMT(D2_I/12,$C251,D2_T,OFFSET(T$131,,-$C251+1),0),),-IFERROR(ISPMT(D2_I/12,$C251-1,D2_T,OFFSET(T$131,,-$C251+1)),)))</f>
        <v>0</v>
      </c>
      <c r="V251" s="548">
        <f ca="1">IF($C251=0,0,IF('Clinic Model'!$P$16="Annuity",-IFERROR(IPMT(D2_I/12,$C251,D2_T,OFFSET(U$131,,-$C251+1),0),),-IFERROR(ISPMT(D2_I/12,$C251-1,D2_T,OFFSET(U$131,,-$C251+1)),)))</f>
        <v>0</v>
      </c>
      <c r="W251" s="548">
        <f ca="1">IF($C251=0,0,IF('Clinic Model'!$P$16="Annuity",-IFERROR(IPMT(D2_I/12,$C251,D2_T,OFFSET(V$131,,-$C251+1),0),),-IFERROR(ISPMT(D2_I/12,$C251-1,D2_T,OFFSET(V$131,,-$C251+1)),)))</f>
        <v>0</v>
      </c>
      <c r="X251" s="548">
        <f ca="1">IF($C251=0,0,IF('Clinic Model'!$P$16="Annuity",-IFERROR(IPMT(D2_I/12,$C251,D2_T,OFFSET(W$131,,-$C251+1),0),),-IFERROR(ISPMT(D2_I/12,$C251-1,D2_T,OFFSET(W$131,,-$C251+1)),)))</f>
        <v>0</v>
      </c>
      <c r="Y251" s="548">
        <f ca="1">IF($C251=0,0,IF('Clinic Model'!$P$16="Annuity",-IFERROR(IPMT(D2_I/12,$C251,D2_T,OFFSET(X$131,,-$C251+1),0),),-IFERROR(ISPMT(D2_I/12,$C251-1,D2_T,OFFSET(X$131,,-$C251+1)),)))</f>
        <v>0</v>
      </c>
      <c r="Z251" s="548">
        <f ca="1">IF($C251=0,0,IF('Clinic Model'!$P$16="Annuity",-IFERROR(IPMT(D2_I/12,$C251,D2_T,OFFSET(Y$131,,-$C251+1),0),),-IFERROR(ISPMT(D2_I/12,$C251-1,D2_T,OFFSET(Y$131,,-$C251+1)),)))</f>
        <v>0</v>
      </c>
      <c r="AA251" s="548">
        <f ca="1">IF($C251=0,0,IF('Clinic Model'!$P$16="Annuity",-IFERROR(IPMT(D2_I/12,$C251,D2_T,OFFSET(Z$131,,-$C251+1),0),),-IFERROR(ISPMT(D2_I/12,$C251-1,D2_T,OFFSET(Z$131,,-$C251+1)),)))</f>
        <v>0</v>
      </c>
      <c r="AB251" s="548">
        <f ca="1">IF($C251=0,0,IF('Clinic Model'!$P$16="Annuity",-IFERROR(IPMT(D2_I/12,$C251,D2_T,OFFSET(AA$131,,-$C251+1),0),),-IFERROR(ISPMT(D2_I/12,$C251-1,D2_T,OFFSET(AA$131,,-$C251+1)),)))</f>
        <v>0</v>
      </c>
      <c r="AC251" s="548">
        <f ca="1">IF($C251=0,0,IF('Clinic Model'!$P$16="Annuity",-IFERROR(IPMT(D2_I/12,$C251,D2_T,OFFSET(AB$131,,-$C251+1),0),),-IFERROR(ISPMT(D2_I/12,$C251-1,D2_T,OFFSET(AB$131,,-$C251+1)),)))</f>
        <v>0</v>
      </c>
      <c r="AD251" s="548">
        <f ca="1">IF($C251=0,0,IF('Clinic Model'!$P$16="Annuity",-IFERROR(IPMT(D2_I/12,$C251,D2_T,OFFSET(AC$131,,-$C251+1),0),),-IFERROR(ISPMT(D2_I/12,$C251-1,D2_T,OFFSET(AC$131,,-$C251+1)),)))</f>
        <v>0</v>
      </c>
      <c r="AE251" s="548">
        <f ca="1">IF($C251=0,0,IF('Clinic Model'!$P$16="Annuity",-IFERROR(IPMT(D2_I/12,$C251,D2_T,OFFSET(AD$131,,-$C251+1),0),),-IFERROR(ISPMT(D2_I/12,$C251-1,D2_T,OFFSET(AD$131,,-$C251+1)),)))</f>
        <v>0</v>
      </c>
      <c r="AF251" s="548">
        <f ca="1">IF($C251=0,0,IF('Clinic Model'!$P$16="Annuity",-IFERROR(IPMT(D2_I/12,$C251,D2_T,OFFSET(AE$131,,-$C251+1),0),),-IFERROR(ISPMT(D2_I/12,$C251-1,D2_T,OFFSET(AE$131,,-$C251+1)),)))</f>
        <v>0</v>
      </c>
      <c r="AG251" s="548">
        <f ca="1">IF($C251=0,0,IF('Clinic Model'!$P$16="Annuity",-IFERROR(IPMT(D2_I/12,$C251,D2_T,OFFSET(AF$131,,-$C251+1),0),),-IFERROR(ISPMT(D2_I/12,$C251-1,D2_T,OFFSET(AF$131,,-$C251+1)),)))</f>
        <v>0</v>
      </c>
      <c r="AH251" s="548">
        <f ca="1">IF($C251=0,0,IF('Clinic Model'!$P$16="Annuity",-IFERROR(IPMT(D2_I/12,$C251,D2_T,OFFSET(AG$131,,-$C251+1),0),),-IFERROR(ISPMT(D2_I/12,$C251-1,D2_T,OFFSET(AG$131,,-$C251+1)),)))</f>
        <v>0</v>
      </c>
      <c r="AI251" s="548">
        <f ca="1">IF($C251=0,0,IF('Clinic Model'!$P$16="Annuity",-IFERROR(IPMT(D2_I/12,$C251,D2_T,OFFSET(AH$131,,-$C251+1),0),),-IFERROR(ISPMT(D2_I/12,$C251-1,D2_T,OFFSET(AH$131,,-$C251+1)),)))</f>
        <v>0</v>
      </c>
      <c r="AJ251" s="548">
        <f ca="1">IF($C251=0,0,IF('Clinic Model'!$P$16="Annuity",-IFERROR(IPMT(D2_I/12,$C251,D2_T,OFFSET(AI$131,,-$C251+1),0),),-IFERROR(ISPMT(D2_I/12,$C251-1,D2_T,OFFSET(AI$131,,-$C251+1)),)))</f>
        <v>0</v>
      </c>
      <c r="AK251" s="548">
        <f ca="1">IF($C251=0,0,IF('Clinic Model'!$P$16="Annuity",-IFERROR(IPMT(D2_I/12,$C251,D2_T,OFFSET(AJ$131,,-$C251+1),0),),-IFERROR(ISPMT(D2_I/12,$C251-1,D2_T,OFFSET(AJ$131,,-$C251+1)),)))</f>
        <v>0</v>
      </c>
      <c r="AL251" s="548">
        <f ca="1">IF($C251=0,0,IF('Clinic Model'!$P$16="Annuity",-IFERROR(IPMT(D2_I/12,$C251,D2_T,OFFSET(AK$131,,-$C251+1),0),),-IFERROR(ISPMT(D2_I/12,$C251-1,D2_T,OFFSET(AK$131,,-$C251+1)),)))</f>
        <v>0</v>
      </c>
      <c r="AM251" s="548">
        <f ca="1">IF($C251=0,0,IF('Clinic Model'!$P$16="Annuity",-IFERROR(IPMT(D2_I/12,$C251,D2_T,OFFSET(AL$131,,-$C251+1),0),),-IFERROR(ISPMT(D2_I/12,$C251-1,D2_T,OFFSET(AL$131,,-$C251+1)),)))</f>
        <v>0</v>
      </c>
      <c r="AN251" s="548">
        <f ca="1">IF($C251=0,0,IF('Clinic Model'!$P$16="Annuity",-IFERROR(IPMT(D2_I/12,$C251,D2_T,OFFSET(AM$131,,-$C251+1),0),),-IFERROR(ISPMT(D2_I/12,$C251-1,D2_T,OFFSET(AM$131,,-$C251+1)),)))</f>
        <v>0</v>
      </c>
      <c r="AO251" s="548">
        <f ca="1">IF($C251=0,0,IF('Clinic Model'!$P$16="Annuity",-IFERROR(IPMT(D2_I/12,$C251,D2_T,OFFSET(AN$131,,-$C251+1),0),),-IFERROR(ISPMT(D2_I/12,$C251-1,D2_T,OFFSET(AN$131,,-$C251+1)),)))</f>
        <v>0</v>
      </c>
      <c r="AP251" s="548">
        <f ca="1">IF($C251=0,0,IF('Clinic Model'!$P$16="Annuity",-IFERROR(IPMT(D2_I/12,$C251,D2_T,OFFSET(AO$131,,-$C251+1),0),),-IFERROR(ISPMT(D2_I/12,$C251-1,D2_T,OFFSET(AO$131,,-$C251+1)),)))</f>
        <v>0</v>
      </c>
      <c r="AQ251" s="548">
        <f ca="1">IF($C251=0,0,IF('Clinic Model'!$P$16="Annuity",-IFERROR(IPMT(D2_I/12,$C251,D2_T,OFFSET(AP$131,,-$C251+1),0),),-IFERROR(ISPMT(D2_I/12,$C251-1,D2_T,OFFSET(AP$131,,-$C251+1)),)))</f>
        <v>0</v>
      </c>
      <c r="AR251" s="548">
        <f ca="1">IF($C251=0,0,IF('Clinic Model'!$P$16="Annuity",-IFERROR(IPMT(D2_I/12,$C251,D2_T,OFFSET(AQ$131,,-$C251+1),0),),-IFERROR(ISPMT(D2_I/12,$C251-1,D2_T,OFFSET(AQ$131,,-$C251+1)),)))</f>
        <v>0</v>
      </c>
      <c r="AS251" s="548">
        <f ca="1">IF($C251=0,0,IF('Clinic Model'!$P$16="Annuity",-IFERROR(IPMT(D2_I/12,$C251,D2_T,OFFSET(AR$131,,-$C251+1),0),),-IFERROR(ISPMT(D2_I/12,$C251-1,D2_T,OFFSET(AR$131,,-$C251+1)),)))</f>
        <v>0</v>
      </c>
      <c r="AT251" s="548">
        <f ca="1">IF($C251=0,0,IF('Clinic Model'!$P$16="Annuity",-IFERROR(IPMT(D2_I/12,$C251,D2_T,OFFSET(AS$131,,-$C251+1),0),),-IFERROR(ISPMT(D2_I/12,$C251-1,D2_T,OFFSET(AS$131,,-$C251+1)),)))</f>
        <v>0</v>
      </c>
      <c r="AU251" s="548">
        <f ca="1">IF($C251=0,0,IF('Clinic Model'!$P$16="Annuity",-IFERROR(IPMT(D2_I/12,$C251,D2_T,OFFSET(AT$131,,-$C251+1),0),),-IFERROR(ISPMT(D2_I/12,$C251-1,D2_T,OFFSET(AT$131,,-$C251+1)),)))</f>
        <v>0</v>
      </c>
      <c r="AV251" s="548">
        <f ca="1">IF($C251=0,0,IF('Clinic Model'!$P$16="Annuity",-IFERROR(IPMT(D2_I/12,$C251,D2_T,OFFSET(AU$131,,-$C251+1),0),),-IFERROR(ISPMT(D2_I/12,$C251-1,D2_T,OFFSET(AU$131,,-$C251+1)),)))</f>
        <v>0</v>
      </c>
      <c r="AW251" s="548">
        <f ca="1">IF($C251=0,0,IF('Clinic Model'!$P$16="Annuity",-IFERROR(IPMT(D2_I/12,$C251,D2_T,OFFSET(AV$131,,-$C251+1),0),),-IFERROR(ISPMT(D2_I/12,$C251-1,D2_T,OFFSET(AV$131,,-$C251+1)),)))</f>
        <v>0</v>
      </c>
      <c r="AX251" s="548">
        <f ca="1">IF($C251=0,0,IF('Clinic Model'!$P$16="Annuity",-IFERROR(IPMT(D2_I/12,$C251,D2_T,OFFSET(AW$131,,-$C251+1),0),),-IFERROR(ISPMT(D2_I/12,$C251-1,D2_T,OFFSET(AW$131,,-$C251+1)),)))</f>
        <v>0</v>
      </c>
      <c r="AY251" s="548">
        <f ca="1">IF($C251=0,0,IF('Clinic Model'!$P$16="Annuity",-IFERROR(IPMT(D2_I/12,$C251,D2_T,OFFSET(AX$131,,-$C251+1),0),),-IFERROR(ISPMT(D2_I/12,$C251-1,D2_T,OFFSET(AX$131,,-$C251+1)),)))</f>
        <v>0</v>
      </c>
      <c r="AZ251" s="548">
        <f ca="1">IF($C251=0,0,IF('Clinic Model'!$P$16="Annuity",-IFERROR(IPMT(D2_I/12,$C251,D2_T,OFFSET(AY$131,,-$C251+1),0),),-IFERROR(ISPMT(D2_I/12,$C251-1,D2_T,OFFSET(AY$131,,-$C251+1)),)))</f>
        <v>0</v>
      </c>
      <c r="BA251" s="548">
        <f ca="1">IF($C251=0,0,IF('Clinic Model'!$P$16="Annuity",-IFERROR(IPMT(D2_I/12,$C251,D2_T,OFFSET(AZ$131,,-$C251+1),0),),-IFERROR(ISPMT(D2_I/12,$C251-1,D2_T,OFFSET(AZ$131,,-$C251+1)),)))</f>
        <v>0</v>
      </c>
      <c r="BB251" s="548">
        <f ca="1">IF($C251=0,0,IF('Clinic Model'!$P$16="Annuity",-IFERROR(IPMT(D2_I/12,$C251,D2_T,OFFSET(BA$131,,-$C251+1),0),),-IFERROR(ISPMT(D2_I/12,$C251-1,D2_T,OFFSET(BA$131,,-$C251+1)),)))</f>
        <v>0</v>
      </c>
      <c r="BC251" s="548">
        <f ca="1">IF($C251=0,0,IF('Clinic Model'!$P$16="Annuity",-IFERROR(IPMT(D2_I/12,$C251,D2_T,OFFSET(BB$131,,-$C251+1),0),),-IFERROR(ISPMT(D2_I/12,$C251-1,D2_T,OFFSET(BB$131,,-$C251+1)),)))</f>
        <v>0</v>
      </c>
      <c r="BD251" s="548">
        <f ca="1">IF($C251=0,0,IF('Clinic Model'!$P$16="Annuity",-IFERROR(IPMT(D2_I/12,$C251,D2_T,OFFSET(BC$131,,-$C251+1),0),),-IFERROR(ISPMT(D2_I/12,$C251-1,D2_T,OFFSET(BC$131,,-$C251+1)),)))</f>
        <v>0</v>
      </c>
      <c r="BE251" s="548">
        <f ca="1">IF($C251=0,0,IF('Clinic Model'!$P$16="Annuity",-IFERROR(IPMT(D2_I/12,$C251,D2_T,OFFSET(BD$131,,-$C251+1),0),),-IFERROR(ISPMT(D2_I/12,$C251-1,D2_T,OFFSET(BD$131,,-$C251+1)),)))</f>
        <v>0</v>
      </c>
      <c r="BF251" s="548">
        <f ca="1">IF($C251=0,0,IF('Clinic Model'!$P$16="Annuity",-IFERROR(IPMT(D2_I/12,$C251,D2_T,OFFSET(BE$131,,-$C251+1),0),),-IFERROR(ISPMT(D2_I/12,$C251-1,D2_T,OFFSET(BE$131,,-$C251+1)),)))</f>
        <v>0</v>
      </c>
      <c r="BG251" s="548">
        <f ca="1">IF($C251=0,0,IF('Clinic Model'!$P$16="Annuity",-IFERROR(IPMT(D2_I/12,$C251,D2_T,OFFSET(BF$131,,-$C251+1),0),),-IFERROR(ISPMT(D2_I/12,$C251-1,D2_T,OFFSET(BF$131,,-$C251+1)),)))</f>
        <v>0</v>
      </c>
      <c r="BH251" s="548">
        <f ca="1">IF($C251=0,0,IF('Clinic Model'!$P$16="Annuity",-IFERROR(IPMT(D2_I/12,$C251,D2_T,OFFSET(BG$131,,-$C251+1),0),),-IFERROR(ISPMT(D2_I/12,$C251-1,D2_T,OFFSET(BG$131,,-$C251+1)),)))</f>
        <v>0</v>
      </c>
      <c r="BI251" s="548">
        <f ca="1">IF($C251=0,0,IF('Clinic Model'!$P$16="Annuity",-IFERROR(IPMT(D2_I/12,$C251,D2_T,OFFSET(BH$131,,-$C251+1),0),),-IFERROR(ISPMT(D2_I/12,$C251-1,D2_T,OFFSET(BH$131,,-$C251+1)),)))</f>
        <v>0</v>
      </c>
      <c r="BJ251" s="548">
        <f ca="1">IF($C251=0,0,IF('Clinic Model'!$P$16="Annuity",-IFERROR(IPMT(D2_I/12,$C251,D2_T,OFFSET(BI$131,,-$C251+1),0),),-IFERROR(ISPMT(D2_I/12,$C251-1,D2_T,OFFSET(BI$131,,-$C251+1)),)))</f>
        <v>0</v>
      </c>
      <c r="BK251" s="548">
        <f ca="1">IF($C251=0,0,IF('Clinic Model'!$P$16="Annuity",-IFERROR(IPMT(D2_I/12,$C251,D2_T,OFFSET(BJ$131,,-$C251+1),0),),-IFERROR(ISPMT(D2_I/12,$C251-1,D2_T,OFFSET(BJ$131,,-$C251+1)),)))</f>
        <v>0</v>
      </c>
      <c r="BL251" s="548">
        <f ca="1">IF($C251=0,0,IF('Clinic Model'!$P$16="Annuity",-IFERROR(IPMT(D2_I/12,$C251,D2_T,OFFSET(BK$131,,-$C251+1),0),),-IFERROR(ISPMT(D2_I/12,$C251-1,D2_T,OFFSET(BK$131,,-$C251+1)),)))</f>
        <v>0</v>
      </c>
    </row>
    <row r="252" spans="1:64" ht="10.5" hidden="1" customHeight="1" outlineLevel="1" x14ac:dyDescent="0.3">
      <c r="A252" s="105"/>
      <c r="B252" s="504"/>
      <c r="C252" s="105">
        <f t="shared" si="17"/>
        <v>0</v>
      </c>
      <c r="E252" s="548">
        <f ca="1">IF($C252=0,0,IF('Clinic Model'!$P$16="Annuity",-IFERROR(IPMT(D2_I/12,$C252,D2_T,OFFSET(D$131,,-$C252+1),0),),-IFERROR(ISPMT(D2_I/12,$C252-1,D2_T,OFFSET(D$131,,-$C252+1)),)))</f>
        <v>0</v>
      </c>
      <c r="F252" s="548">
        <f ca="1">IF($C252=0,0,IF('Clinic Model'!$P$16="Annuity",-IFERROR(IPMT(D2_I/12,$C252,D2_T,OFFSET(E$131,,-$C252+1),0),),-IFERROR(ISPMT(D2_I/12,$C252-1,D2_T,OFFSET(E$131,,-$C252+1)),)))</f>
        <v>0</v>
      </c>
      <c r="G252" s="548">
        <f ca="1">IF($C252=0,0,IF('Clinic Model'!$P$16="Annuity",-IFERROR(IPMT(D2_I/12,$C252,D2_T,OFFSET(F$131,,-$C252+1),0),),-IFERROR(ISPMT(D2_I/12,$C252-1,D2_T,OFFSET(F$131,,-$C252+1)),)))</f>
        <v>0</v>
      </c>
      <c r="H252" s="548">
        <f ca="1">IF($C252=0,0,IF('Clinic Model'!$P$16="Annuity",-IFERROR(IPMT(D2_I/12,$C252,D2_T,OFFSET(G$131,,-$C252+1),0),),-IFERROR(ISPMT(D2_I/12,$C252-1,D2_T,OFFSET(G$131,,-$C252+1)),)))</f>
        <v>0</v>
      </c>
      <c r="I252" s="548">
        <f ca="1">IF($C252=0,0,IF('Clinic Model'!$P$16="Annuity",-IFERROR(IPMT(D2_I/12,$C252,D2_T,OFFSET(H$131,,-$C252+1),0),),-IFERROR(ISPMT(D2_I/12,$C252-1,D2_T,OFFSET(H$131,,-$C252+1)),)))</f>
        <v>0</v>
      </c>
      <c r="J252" s="548">
        <f ca="1">IF($C252=0,0,IF('Clinic Model'!$P$16="Annuity",-IFERROR(IPMT(D2_I/12,$C252,D2_T,OFFSET(I$131,,-$C252+1),0),),-IFERROR(ISPMT(D2_I/12,$C252-1,D2_T,OFFSET(I$131,,-$C252+1)),)))</f>
        <v>0</v>
      </c>
      <c r="K252" s="548">
        <f ca="1">IF($C252=0,0,IF('Clinic Model'!$P$16="Annuity",-IFERROR(IPMT(D2_I/12,$C252,D2_T,OFFSET(J$131,,-$C252+1),0),),-IFERROR(ISPMT(D2_I/12,$C252-1,D2_T,OFFSET(J$131,,-$C252+1)),)))</f>
        <v>0</v>
      </c>
      <c r="L252" s="548">
        <f ca="1">IF($C252=0,0,IF('Clinic Model'!$P$16="Annuity",-IFERROR(IPMT(D2_I/12,$C252,D2_T,OFFSET(K$131,,-$C252+1),0),),-IFERROR(ISPMT(D2_I/12,$C252-1,D2_T,OFFSET(K$131,,-$C252+1)),)))</f>
        <v>0</v>
      </c>
      <c r="M252" s="548">
        <f ca="1">IF($C252=0,0,IF('Clinic Model'!$P$16="Annuity",-IFERROR(IPMT(D2_I/12,$C252,D2_T,OFFSET(L$131,,-$C252+1),0),),-IFERROR(ISPMT(D2_I/12,$C252-1,D2_T,OFFSET(L$131,,-$C252+1)),)))</f>
        <v>0</v>
      </c>
      <c r="N252" s="548">
        <f ca="1">IF($C252=0,0,IF('Clinic Model'!$P$16="Annuity",-IFERROR(IPMT(D2_I/12,$C252,D2_T,OFFSET(M$131,,-$C252+1),0),),-IFERROR(ISPMT(D2_I/12,$C252-1,D2_T,OFFSET(M$131,,-$C252+1)),)))</f>
        <v>0</v>
      </c>
      <c r="O252" s="548">
        <f ca="1">IF($C252=0,0,IF('Clinic Model'!$P$16="Annuity",-IFERROR(IPMT(D2_I/12,$C252,D2_T,OFFSET(N$131,,-$C252+1),0),),-IFERROR(ISPMT(D2_I/12,$C252-1,D2_T,OFFSET(N$131,,-$C252+1)),)))</f>
        <v>0</v>
      </c>
      <c r="P252" s="548">
        <f ca="1">IF($C252=0,0,IF('Clinic Model'!$P$16="Annuity",-IFERROR(IPMT(D2_I/12,$C252,D2_T,OFFSET(O$131,,-$C252+1),0),),-IFERROR(ISPMT(D2_I/12,$C252-1,D2_T,OFFSET(O$131,,-$C252+1)),)))</f>
        <v>0</v>
      </c>
      <c r="Q252" s="548">
        <f ca="1">IF($C252=0,0,IF('Clinic Model'!$P$16="Annuity",-IFERROR(IPMT(D2_I/12,$C252,D2_T,OFFSET(P$131,,-$C252+1),0),),-IFERROR(ISPMT(D2_I/12,$C252-1,D2_T,OFFSET(P$131,,-$C252+1)),)))</f>
        <v>0</v>
      </c>
      <c r="R252" s="548">
        <f ca="1">IF($C252=0,0,IF('Clinic Model'!$P$16="Annuity",-IFERROR(IPMT(D2_I/12,$C252,D2_T,OFFSET(Q$131,,-$C252+1),0),),-IFERROR(ISPMT(D2_I/12,$C252-1,D2_T,OFFSET(Q$131,,-$C252+1)),)))</f>
        <v>0</v>
      </c>
      <c r="S252" s="548">
        <f ca="1">IF($C252=0,0,IF('Clinic Model'!$P$16="Annuity",-IFERROR(IPMT(D2_I/12,$C252,D2_T,OFFSET(R$131,,-$C252+1),0),),-IFERROR(ISPMT(D2_I/12,$C252-1,D2_T,OFFSET(R$131,,-$C252+1)),)))</f>
        <v>0</v>
      </c>
      <c r="T252" s="548">
        <f ca="1">IF($C252=0,0,IF('Clinic Model'!$P$16="Annuity",-IFERROR(IPMT(D2_I/12,$C252,D2_T,OFFSET(S$131,,-$C252+1),0),),-IFERROR(ISPMT(D2_I/12,$C252-1,D2_T,OFFSET(S$131,,-$C252+1)),)))</f>
        <v>0</v>
      </c>
      <c r="U252" s="548">
        <f ca="1">IF($C252=0,0,IF('Clinic Model'!$P$16="Annuity",-IFERROR(IPMT(D2_I/12,$C252,D2_T,OFFSET(T$131,,-$C252+1),0),),-IFERROR(ISPMT(D2_I/12,$C252-1,D2_T,OFFSET(T$131,,-$C252+1)),)))</f>
        <v>0</v>
      </c>
      <c r="V252" s="548">
        <f ca="1">IF($C252=0,0,IF('Clinic Model'!$P$16="Annuity",-IFERROR(IPMT(D2_I/12,$C252,D2_T,OFFSET(U$131,,-$C252+1),0),),-IFERROR(ISPMT(D2_I/12,$C252-1,D2_T,OFFSET(U$131,,-$C252+1)),)))</f>
        <v>0</v>
      </c>
      <c r="W252" s="548">
        <f ca="1">IF($C252=0,0,IF('Clinic Model'!$P$16="Annuity",-IFERROR(IPMT(D2_I/12,$C252,D2_T,OFFSET(V$131,,-$C252+1),0),),-IFERROR(ISPMT(D2_I/12,$C252-1,D2_T,OFFSET(V$131,,-$C252+1)),)))</f>
        <v>0</v>
      </c>
      <c r="X252" s="548">
        <f ca="1">IF($C252=0,0,IF('Clinic Model'!$P$16="Annuity",-IFERROR(IPMT(D2_I/12,$C252,D2_T,OFFSET(W$131,,-$C252+1),0),),-IFERROR(ISPMT(D2_I/12,$C252-1,D2_T,OFFSET(W$131,,-$C252+1)),)))</f>
        <v>0</v>
      </c>
      <c r="Y252" s="548">
        <f ca="1">IF($C252=0,0,IF('Clinic Model'!$P$16="Annuity",-IFERROR(IPMT(D2_I/12,$C252,D2_T,OFFSET(X$131,,-$C252+1),0),),-IFERROR(ISPMT(D2_I/12,$C252-1,D2_T,OFFSET(X$131,,-$C252+1)),)))</f>
        <v>0</v>
      </c>
      <c r="Z252" s="548">
        <f ca="1">IF($C252=0,0,IF('Clinic Model'!$P$16="Annuity",-IFERROR(IPMT(D2_I/12,$C252,D2_T,OFFSET(Y$131,,-$C252+1),0),),-IFERROR(ISPMT(D2_I/12,$C252-1,D2_T,OFFSET(Y$131,,-$C252+1)),)))</f>
        <v>0</v>
      </c>
      <c r="AA252" s="548">
        <f ca="1">IF($C252=0,0,IF('Clinic Model'!$P$16="Annuity",-IFERROR(IPMT(D2_I/12,$C252,D2_T,OFFSET(Z$131,,-$C252+1),0),),-IFERROR(ISPMT(D2_I/12,$C252-1,D2_T,OFFSET(Z$131,,-$C252+1)),)))</f>
        <v>0</v>
      </c>
      <c r="AB252" s="548">
        <f ca="1">IF($C252=0,0,IF('Clinic Model'!$P$16="Annuity",-IFERROR(IPMT(D2_I/12,$C252,D2_T,OFFSET(AA$131,,-$C252+1),0),),-IFERROR(ISPMT(D2_I/12,$C252-1,D2_T,OFFSET(AA$131,,-$C252+1)),)))</f>
        <v>0</v>
      </c>
      <c r="AC252" s="548">
        <f ca="1">IF($C252=0,0,IF('Clinic Model'!$P$16="Annuity",-IFERROR(IPMT(D2_I/12,$C252,D2_T,OFFSET(AB$131,,-$C252+1),0),),-IFERROR(ISPMT(D2_I/12,$C252-1,D2_T,OFFSET(AB$131,,-$C252+1)),)))</f>
        <v>0</v>
      </c>
      <c r="AD252" s="548">
        <f ca="1">IF($C252=0,0,IF('Clinic Model'!$P$16="Annuity",-IFERROR(IPMT(D2_I/12,$C252,D2_T,OFFSET(AC$131,,-$C252+1),0),),-IFERROR(ISPMT(D2_I/12,$C252-1,D2_T,OFFSET(AC$131,,-$C252+1)),)))</f>
        <v>0</v>
      </c>
      <c r="AE252" s="548">
        <f ca="1">IF($C252=0,0,IF('Clinic Model'!$P$16="Annuity",-IFERROR(IPMT(D2_I/12,$C252,D2_T,OFFSET(AD$131,,-$C252+1),0),),-IFERROR(ISPMT(D2_I/12,$C252-1,D2_T,OFFSET(AD$131,,-$C252+1)),)))</f>
        <v>0</v>
      </c>
      <c r="AF252" s="548">
        <f ca="1">IF($C252=0,0,IF('Clinic Model'!$P$16="Annuity",-IFERROR(IPMT(D2_I/12,$C252,D2_T,OFFSET(AE$131,,-$C252+1),0),),-IFERROR(ISPMT(D2_I/12,$C252-1,D2_T,OFFSET(AE$131,,-$C252+1)),)))</f>
        <v>0</v>
      </c>
      <c r="AG252" s="548">
        <f ca="1">IF($C252=0,0,IF('Clinic Model'!$P$16="Annuity",-IFERROR(IPMT(D2_I/12,$C252,D2_T,OFFSET(AF$131,,-$C252+1),0),),-IFERROR(ISPMT(D2_I/12,$C252-1,D2_T,OFFSET(AF$131,,-$C252+1)),)))</f>
        <v>0</v>
      </c>
      <c r="AH252" s="548">
        <f ca="1">IF($C252=0,0,IF('Clinic Model'!$P$16="Annuity",-IFERROR(IPMT(D2_I/12,$C252,D2_T,OFFSET(AG$131,,-$C252+1),0),),-IFERROR(ISPMT(D2_I/12,$C252-1,D2_T,OFFSET(AG$131,,-$C252+1)),)))</f>
        <v>0</v>
      </c>
      <c r="AI252" s="548">
        <f ca="1">IF($C252=0,0,IF('Clinic Model'!$P$16="Annuity",-IFERROR(IPMT(D2_I/12,$C252,D2_T,OFFSET(AH$131,,-$C252+1),0),),-IFERROR(ISPMT(D2_I/12,$C252-1,D2_T,OFFSET(AH$131,,-$C252+1)),)))</f>
        <v>0</v>
      </c>
      <c r="AJ252" s="548">
        <f ca="1">IF($C252=0,0,IF('Clinic Model'!$P$16="Annuity",-IFERROR(IPMT(D2_I/12,$C252,D2_T,OFFSET(AI$131,,-$C252+1),0),),-IFERROR(ISPMT(D2_I/12,$C252-1,D2_T,OFFSET(AI$131,,-$C252+1)),)))</f>
        <v>0</v>
      </c>
      <c r="AK252" s="548">
        <f ca="1">IF($C252=0,0,IF('Clinic Model'!$P$16="Annuity",-IFERROR(IPMT(D2_I/12,$C252,D2_T,OFFSET(AJ$131,,-$C252+1),0),),-IFERROR(ISPMT(D2_I/12,$C252-1,D2_T,OFFSET(AJ$131,,-$C252+1)),)))</f>
        <v>0</v>
      </c>
      <c r="AL252" s="548">
        <f ca="1">IF($C252=0,0,IF('Clinic Model'!$P$16="Annuity",-IFERROR(IPMT(D2_I/12,$C252,D2_T,OFFSET(AK$131,,-$C252+1),0),),-IFERROR(ISPMT(D2_I/12,$C252-1,D2_T,OFFSET(AK$131,,-$C252+1)),)))</f>
        <v>0</v>
      </c>
      <c r="AM252" s="548">
        <f ca="1">IF($C252=0,0,IF('Clinic Model'!$P$16="Annuity",-IFERROR(IPMT(D2_I/12,$C252,D2_T,OFFSET(AL$131,,-$C252+1),0),),-IFERROR(ISPMT(D2_I/12,$C252-1,D2_T,OFFSET(AL$131,,-$C252+1)),)))</f>
        <v>0</v>
      </c>
      <c r="AN252" s="548">
        <f ca="1">IF($C252=0,0,IF('Clinic Model'!$P$16="Annuity",-IFERROR(IPMT(D2_I/12,$C252,D2_T,OFFSET(AM$131,,-$C252+1),0),),-IFERROR(ISPMT(D2_I/12,$C252-1,D2_T,OFFSET(AM$131,,-$C252+1)),)))</f>
        <v>0</v>
      </c>
      <c r="AO252" s="548">
        <f ca="1">IF($C252=0,0,IF('Clinic Model'!$P$16="Annuity",-IFERROR(IPMT(D2_I/12,$C252,D2_T,OFFSET(AN$131,,-$C252+1),0),),-IFERROR(ISPMT(D2_I/12,$C252-1,D2_T,OFFSET(AN$131,,-$C252+1)),)))</f>
        <v>0</v>
      </c>
      <c r="AP252" s="548">
        <f ca="1">IF($C252=0,0,IF('Clinic Model'!$P$16="Annuity",-IFERROR(IPMT(D2_I/12,$C252,D2_T,OFFSET(AO$131,,-$C252+1),0),),-IFERROR(ISPMT(D2_I/12,$C252-1,D2_T,OFFSET(AO$131,,-$C252+1)),)))</f>
        <v>0</v>
      </c>
      <c r="AQ252" s="548">
        <f ca="1">IF($C252=0,0,IF('Clinic Model'!$P$16="Annuity",-IFERROR(IPMT(D2_I/12,$C252,D2_T,OFFSET(AP$131,,-$C252+1),0),),-IFERROR(ISPMT(D2_I/12,$C252-1,D2_T,OFFSET(AP$131,,-$C252+1)),)))</f>
        <v>0</v>
      </c>
      <c r="AR252" s="548">
        <f ca="1">IF($C252=0,0,IF('Clinic Model'!$P$16="Annuity",-IFERROR(IPMT(D2_I/12,$C252,D2_T,OFFSET(AQ$131,,-$C252+1),0),),-IFERROR(ISPMT(D2_I/12,$C252-1,D2_T,OFFSET(AQ$131,,-$C252+1)),)))</f>
        <v>0</v>
      </c>
      <c r="AS252" s="548">
        <f ca="1">IF($C252=0,0,IF('Clinic Model'!$P$16="Annuity",-IFERROR(IPMT(D2_I/12,$C252,D2_T,OFFSET(AR$131,,-$C252+1),0),),-IFERROR(ISPMT(D2_I/12,$C252-1,D2_T,OFFSET(AR$131,,-$C252+1)),)))</f>
        <v>0</v>
      </c>
      <c r="AT252" s="548">
        <f ca="1">IF($C252=0,0,IF('Clinic Model'!$P$16="Annuity",-IFERROR(IPMT(D2_I/12,$C252,D2_T,OFFSET(AS$131,,-$C252+1),0),),-IFERROR(ISPMT(D2_I/12,$C252-1,D2_T,OFFSET(AS$131,,-$C252+1)),)))</f>
        <v>0</v>
      </c>
      <c r="AU252" s="548">
        <f ca="1">IF($C252=0,0,IF('Clinic Model'!$P$16="Annuity",-IFERROR(IPMT(D2_I/12,$C252,D2_T,OFFSET(AT$131,,-$C252+1),0),),-IFERROR(ISPMT(D2_I/12,$C252-1,D2_T,OFFSET(AT$131,,-$C252+1)),)))</f>
        <v>0</v>
      </c>
      <c r="AV252" s="548">
        <f ca="1">IF($C252=0,0,IF('Clinic Model'!$P$16="Annuity",-IFERROR(IPMT(D2_I/12,$C252,D2_T,OFFSET(AU$131,,-$C252+1),0),),-IFERROR(ISPMT(D2_I/12,$C252-1,D2_T,OFFSET(AU$131,,-$C252+1)),)))</f>
        <v>0</v>
      </c>
      <c r="AW252" s="548">
        <f ca="1">IF($C252=0,0,IF('Clinic Model'!$P$16="Annuity",-IFERROR(IPMT(D2_I/12,$C252,D2_T,OFFSET(AV$131,,-$C252+1),0),),-IFERROR(ISPMT(D2_I/12,$C252-1,D2_T,OFFSET(AV$131,,-$C252+1)),)))</f>
        <v>0</v>
      </c>
      <c r="AX252" s="548">
        <f ca="1">IF($C252=0,0,IF('Clinic Model'!$P$16="Annuity",-IFERROR(IPMT(D2_I/12,$C252,D2_T,OFFSET(AW$131,,-$C252+1),0),),-IFERROR(ISPMT(D2_I/12,$C252-1,D2_T,OFFSET(AW$131,,-$C252+1)),)))</f>
        <v>0</v>
      </c>
      <c r="AY252" s="548">
        <f ca="1">IF($C252=0,0,IF('Clinic Model'!$P$16="Annuity",-IFERROR(IPMT(D2_I/12,$C252,D2_T,OFFSET(AX$131,,-$C252+1),0),),-IFERROR(ISPMT(D2_I/12,$C252-1,D2_T,OFFSET(AX$131,,-$C252+1)),)))</f>
        <v>0</v>
      </c>
      <c r="AZ252" s="548">
        <f ca="1">IF($C252=0,0,IF('Clinic Model'!$P$16="Annuity",-IFERROR(IPMT(D2_I/12,$C252,D2_T,OFFSET(AY$131,,-$C252+1),0),),-IFERROR(ISPMT(D2_I/12,$C252-1,D2_T,OFFSET(AY$131,,-$C252+1)),)))</f>
        <v>0</v>
      </c>
      <c r="BA252" s="548">
        <f ca="1">IF($C252=0,0,IF('Clinic Model'!$P$16="Annuity",-IFERROR(IPMT(D2_I/12,$C252,D2_T,OFFSET(AZ$131,,-$C252+1),0),),-IFERROR(ISPMT(D2_I/12,$C252-1,D2_T,OFFSET(AZ$131,,-$C252+1)),)))</f>
        <v>0</v>
      </c>
      <c r="BB252" s="548">
        <f ca="1">IF($C252=0,0,IF('Clinic Model'!$P$16="Annuity",-IFERROR(IPMT(D2_I/12,$C252,D2_T,OFFSET(BA$131,,-$C252+1),0),),-IFERROR(ISPMT(D2_I/12,$C252-1,D2_T,OFFSET(BA$131,,-$C252+1)),)))</f>
        <v>0</v>
      </c>
      <c r="BC252" s="548">
        <f ca="1">IF($C252=0,0,IF('Clinic Model'!$P$16="Annuity",-IFERROR(IPMT(D2_I/12,$C252,D2_T,OFFSET(BB$131,,-$C252+1),0),),-IFERROR(ISPMT(D2_I/12,$C252-1,D2_T,OFFSET(BB$131,,-$C252+1)),)))</f>
        <v>0</v>
      </c>
      <c r="BD252" s="548">
        <f ca="1">IF($C252=0,0,IF('Clinic Model'!$P$16="Annuity",-IFERROR(IPMT(D2_I/12,$C252,D2_T,OFFSET(BC$131,,-$C252+1),0),),-IFERROR(ISPMT(D2_I/12,$C252-1,D2_T,OFFSET(BC$131,,-$C252+1)),)))</f>
        <v>0</v>
      </c>
      <c r="BE252" s="548">
        <f ca="1">IF($C252=0,0,IF('Clinic Model'!$P$16="Annuity",-IFERROR(IPMT(D2_I/12,$C252,D2_T,OFFSET(BD$131,,-$C252+1),0),),-IFERROR(ISPMT(D2_I/12,$C252-1,D2_T,OFFSET(BD$131,,-$C252+1)),)))</f>
        <v>0</v>
      </c>
      <c r="BF252" s="548">
        <f ca="1">IF($C252=0,0,IF('Clinic Model'!$P$16="Annuity",-IFERROR(IPMT(D2_I/12,$C252,D2_T,OFFSET(BE$131,,-$C252+1),0),),-IFERROR(ISPMT(D2_I/12,$C252-1,D2_T,OFFSET(BE$131,,-$C252+1)),)))</f>
        <v>0</v>
      </c>
      <c r="BG252" s="548">
        <f ca="1">IF($C252=0,0,IF('Clinic Model'!$P$16="Annuity",-IFERROR(IPMT(D2_I/12,$C252,D2_T,OFFSET(BF$131,,-$C252+1),0),),-IFERROR(ISPMT(D2_I/12,$C252-1,D2_T,OFFSET(BF$131,,-$C252+1)),)))</f>
        <v>0</v>
      </c>
      <c r="BH252" s="548">
        <f ca="1">IF($C252=0,0,IF('Clinic Model'!$P$16="Annuity",-IFERROR(IPMT(D2_I/12,$C252,D2_T,OFFSET(BG$131,,-$C252+1),0),),-IFERROR(ISPMT(D2_I/12,$C252-1,D2_T,OFFSET(BG$131,,-$C252+1)),)))</f>
        <v>0</v>
      </c>
      <c r="BI252" s="548">
        <f ca="1">IF($C252=0,0,IF('Clinic Model'!$P$16="Annuity",-IFERROR(IPMT(D2_I/12,$C252,D2_T,OFFSET(BH$131,,-$C252+1),0),),-IFERROR(ISPMT(D2_I/12,$C252-1,D2_T,OFFSET(BH$131,,-$C252+1)),)))</f>
        <v>0</v>
      </c>
      <c r="BJ252" s="548">
        <f ca="1">IF($C252=0,0,IF('Clinic Model'!$P$16="Annuity",-IFERROR(IPMT(D2_I/12,$C252,D2_T,OFFSET(BI$131,,-$C252+1),0),),-IFERROR(ISPMT(D2_I/12,$C252-1,D2_T,OFFSET(BI$131,,-$C252+1)),)))</f>
        <v>0</v>
      </c>
      <c r="BK252" s="548">
        <f ca="1">IF($C252=0,0,IF('Clinic Model'!$P$16="Annuity",-IFERROR(IPMT(D2_I/12,$C252,D2_T,OFFSET(BJ$131,,-$C252+1),0),),-IFERROR(ISPMT(D2_I/12,$C252-1,D2_T,OFFSET(BJ$131,,-$C252+1)),)))</f>
        <v>0</v>
      </c>
      <c r="BL252" s="548">
        <f ca="1">IF($C252=0,0,IF('Clinic Model'!$P$16="Annuity",-IFERROR(IPMT(D2_I/12,$C252,D2_T,OFFSET(BK$131,,-$C252+1),0),),-IFERROR(ISPMT(D2_I/12,$C252-1,D2_T,OFFSET(BK$131,,-$C252+1)),)))</f>
        <v>0</v>
      </c>
    </row>
    <row r="253" spans="1:64" ht="10.5" hidden="1" customHeight="1" outlineLevel="1" x14ac:dyDescent="0.3">
      <c r="A253" s="105"/>
      <c r="B253" s="504"/>
      <c r="C253" s="105">
        <f t="shared" si="17"/>
        <v>0</v>
      </c>
      <c r="E253" s="548">
        <f ca="1">IF($C253=0,0,IF('Clinic Model'!$P$16="Annuity",-IFERROR(IPMT(D2_I/12,$C253,D2_T,OFFSET(D$131,,-$C253+1),0),),-IFERROR(ISPMT(D2_I/12,$C253-1,D2_T,OFFSET(D$131,,-$C253+1)),)))</f>
        <v>0</v>
      </c>
      <c r="F253" s="548">
        <f ca="1">IF($C253=0,0,IF('Clinic Model'!$P$16="Annuity",-IFERROR(IPMT(D2_I/12,$C253,D2_T,OFFSET(E$131,,-$C253+1),0),),-IFERROR(ISPMT(D2_I/12,$C253-1,D2_T,OFFSET(E$131,,-$C253+1)),)))</f>
        <v>0</v>
      </c>
      <c r="G253" s="548">
        <f ca="1">IF($C253=0,0,IF('Clinic Model'!$P$16="Annuity",-IFERROR(IPMT(D2_I/12,$C253,D2_T,OFFSET(F$131,,-$C253+1),0),),-IFERROR(ISPMT(D2_I/12,$C253-1,D2_T,OFFSET(F$131,,-$C253+1)),)))</f>
        <v>0</v>
      </c>
      <c r="H253" s="548">
        <f ca="1">IF($C253=0,0,IF('Clinic Model'!$P$16="Annuity",-IFERROR(IPMT(D2_I/12,$C253,D2_T,OFFSET(G$131,,-$C253+1),0),),-IFERROR(ISPMT(D2_I/12,$C253-1,D2_T,OFFSET(G$131,,-$C253+1)),)))</f>
        <v>0</v>
      </c>
      <c r="I253" s="548">
        <f ca="1">IF($C253=0,0,IF('Clinic Model'!$P$16="Annuity",-IFERROR(IPMT(D2_I/12,$C253,D2_T,OFFSET(H$131,,-$C253+1),0),),-IFERROR(ISPMT(D2_I/12,$C253-1,D2_T,OFFSET(H$131,,-$C253+1)),)))</f>
        <v>0</v>
      </c>
      <c r="J253" s="548">
        <f ca="1">IF($C253=0,0,IF('Clinic Model'!$P$16="Annuity",-IFERROR(IPMT(D2_I/12,$C253,D2_T,OFFSET(I$131,,-$C253+1),0),),-IFERROR(ISPMT(D2_I/12,$C253-1,D2_T,OFFSET(I$131,,-$C253+1)),)))</f>
        <v>0</v>
      </c>
      <c r="K253" s="548">
        <f ca="1">IF($C253=0,0,IF('Clinic Model'!$P$16="Annuity",-IFERROR(IPMT(D2_I/12,$C253,D2_T,OFFSET(J$131,,-$C253+1),0),),-IFERROR(ISPMT(D2_I/12,$C253-1,D2_T,OFFSET(J$131,,-$C253+1)),)))</f>
        <v>0</v>
      </c>
      <c r="L253" s="548">
        <f ca="1">IF($C253=0,0,IF('Clinic Model'!$P$16="Annuity",-IFERROR(IPMT(D2_I/12,$C253,D2_T,OFFSET(K$131,,-$C253+1),0),),-IFERROR(ISPMT(D2_I/12,$C253-1,D2_T,OFFSET(K$131,,-$C253+1)),)))</f>
        <v>0</v>
      </c>
      <c r="M253" s="548">
        <f ca="1">IF($C253=0,0,IF('Clinic Model'!$P$16="Annuity",-IFERROR(IPMT(D2_I/12,$C253,D2_T,OFFSET(L$131,,-$C253+1),0),),-IFERROR(ISPMT(D2_I/12,$C253-1,D2_T,OFFSET(L$131,,-$C253+1)),)))</f>
        <v>0</v>
      </c>
      <c r="N253" s="548">
        <f ca="1">IF($C253=0,0,IF('Clinic Model'!$P$16="Annuity",-IFERROR(IPMT(D2_I/12,$C253,D2_T,OFFSET(M$131,,-$C253+1),0),),-IFERROR(ISPMT(D2_I/12,$C253-1,D2_T,OFFSET(M$131,,-$C253+1)),)))</f>
        <v>0</v>
      </c>
      <c r="O253" s="548">
        <f ca="1">IF($C253=0,0,IF('Clinic Model'!$P$16="Annuity",-IFERROR(IPMT(D2_I/12,$C253,D2_T,OFFSET(N$131,,-$C253+1),0),),-IFERROR(ISPMT(D2_I/12,$C253-1,D2_T,OFFSET(N$131,,-$C253+1)),)))</f>
        <v>0</v>
      </c>
      <c r="P253" s="548">
        <f ca="1">IF($C253=0,0,IF('Clinic Model'!$P$16="Annuity",-IFERROR(IPMT(D2_I/12,$C253,D2_T,OFFSET(O$131,,-$C253+1),0),),-IFERROR(ISPMT(D2_I/12,$C253-1,D2_T,OFFSET(O$131,,-$C253+1)),)))</f>
        <v>0</v>
      </c>
      <c r="Q253" s="548">
        <f ca="1">IF($C253=0,0,IF('Clinic Model'!$P$16="Annuity",-IFERROR(IPMT(D2_I/12,$C253,D2_T,OFFSET(P$131,,-$C253+1),0),),-IFERROR(ISPMT(D2_I/12,$C253-1,D2_T,OFFSET(P$131,,-$C253+1)),)))</f>
        <v>0</v>
      </c>
      <c r="R253" s="548">
        <f ca="1">IF($C253=0,0,IF('Clinic Model'!$P$16="Annuity",-IFERROR(IPMT(D2_I/12,$C253,D2_T,OFFSET(Q$131,,-$C253+1),0),),-IFERROR(ISPMT(D2_I/12,$C253-1,D2_T,OFFSET(Q$131,,-$C253+1)),)))</f>
        <v>0</v>
      </c>
      <c r="S253" s="548">
        <f ca="1">IF($C253=0,0,IF('Clinic Model'!$P$16="Annuity",-IFERROR(IPMT(D2_I/12,$C253,D2_T,OFFSET(R$131,,-$C253+1),0),),-IFERROR(ISPMT(D2_I/12,$C253-1,D2_T,OFFSET(R$131,,-$C253+1)),)))</f>
        <v>0</v>
      </c>
      <c r="T253" s="548">
        <f ca="1">IF($C253=0,0,IF('Clinic Model'!$P$16="Annuity",-IFERROR(IPMT(D2_I/12,$C253,D2_T,OFFSET(S$131,,-$C253+1),0),),-IFERROR(ISPMT(D2_I/12,$C253-1,D2_T,OFFSET(S$131,,-$C253+1)),)))</f>
        <v>0</v>
      </c>
      <c r="U253" s="548">
        <f ca="1">IF($C253=0,0,IF('Clinic Model'!$P$16="Annuity",-IFERROR(IPMT(D2_I/12,$C253,D2_T,OFFSET(T$131,,-$C253+1),0),),-IFERROR(ISPMT(D2_I/12,$C253-1,D2_T,OFFSET(T$131,,-$C253+1)),)))</f>
        <v>0</v>
      </c>
      <c r="V253" s="548">
        <f ca="1">IF($C253=0,0,IF('Clinic Model'!$P$16="Annuity",-IFERROR(IPMT(D2_I/12,$C253,D2_T,OFFSET(U$131,,-$C253+1),0),),-IFERROR(ISPMT(D2_I/12,$C253-1,D2_T,OFFSET(U$131,,-$C253+1)),)))</f>
        <v>0</v>
      </c>
      <c r="W253" s="548">
        <f ca="1">IF($C253=0,0,IF('Clinic Model'!$P$16="Annuity",-IFERROR(IPMT(D2_I/12,$C253,D2_T,OFFSET(V$131,,-$C253+1),0),),-IFERROR(ISPMT(D2_I/12,$C253-1,D2_T,OFFSET(V$131,,-$C253+1)),)))</f>
        <v>0</v>
      </c>
      <c r="X253" s="548">
        <f ca="1">IF($C253=0,0,IF('Clinic Model'!$P$16="Annuity",-IFERROR(IPMT(D2_I/12,$C253,D2_T,OFFSET(W$131,,-$C253+1),0),),-IFERROR(ISPMT(D2_I/12,$C253-1,D2_T,OFFSET(W$131,,-$C253+1)),)))</f>
        <v>0</v>
      </c>
      <c r="Y253" s="548">
        <f ca="1">IF($C253=0,0,IF('Clinic Model'!$P$16="Annuity",-IFERROR(IPMT(D2_I/12,$C253,D2_T,OFFSET(X$131,,-$C253+1),0),),-IFERROR(ISPMT(D2_I/12,$C253-1,D2_T,OFFSET(X$131,,-$C253+1)),)))</f>
        <v>0</v>
      </c>
      <c r="Z253" s="548">
        <f ca="1">IF($C253=0,0,IF('Clinic Model'!$P$16="Annuity",-IFERROR(IPMT(D2_I/12,$C253,D2_T,OFFSET(Y$131,,-$C253+1),0),),-IFERROR(ISPMT(D2_I/12,$C253-1,D2_T,OFFSET(Y$131,,-$C253+1)),)))</f>
        <v>0</v>
      </c>
      <c r="AA253" s="548">
        <f ca="1">IF($C253=0,0,IF('Clinic Model'!$P$16="Annuity",-IFERROR(IPMT(D2_I/12,$C253,D2_T,OFFSET(Z$131,,-$C253+1),0),),-IFERROR(ISPMT(D2_I/12,$C253-1,D2_T,OFFSET(Z$131,,-$C253+1)),)))</f>
        <v>0</v>
      </c>
      <c r="AB253" s="548">
        <f ca="1">IF($C253=0,0,IF('Clinic Model'!$P$16="Annuity",-IFERROR(IPMT(D2_I/12,$C253,D2_T,OFFSET(AA$131,,-$C253+1),0),),-IFERROR(ISPMT(D2_I/12,$C253-1,D2_T,OFFSET(AA$131,,-$C253+1)),)))</f>
        <v>0</v>
      </c>
      <c r="AC253" s="548">
        <f ca="1">IF($C253=0,0,IF('Clinic Model'!$P$16="Annuity",-IFERROR(IPMT(D2_I/12,$C253,D2_T,OFFSET(AB$131,,-$C253+1),0),),-IFERROR(ISPMT(D2_I/12,$C253-1,D2_T,OFFSET(AB$131,,-$C253+1)),)))</f>
        <v>0</v>
      </c>
      <c r="AD253" s="548">
        <f ca="1">IF($C253=0,0,IF('Clinic Model'!$P$16="Annuity",-IFERROR(IPMT(D2_I/12,$C253,D2_T,OFFSET(AC$131,,-$C253+1),0),),-IFERROR(ISPMT(D2_I/12,$C253-1,D2_T,OFFSET(AC$131,,-$C253+1)),)))</f>
        <v>0</v>
      </c>
      <c r="AE253" s="548">
        <f ca="1">IF($C253=0,0,IF('Clinic Model'!$P$16="Annuity",-IFERROR(IPMT(D2_I/12,$C253,D2_T,OFFSET(AD$131,,-$C253+1),0),),-IFERROR(ISPMT(D2_I/12,$C253-1,D2_T,OFFSET(AD$131,,-$C253+1)),)))</f>
        <v>0</v>
      </c>
      <c r="AF253" s="548">
        <f ca="1">IF($C253=0,0,IF('Clinic Model'!$P$16="Annuity",-IFERROR(IPMT(D2_I/12,$C253,D2_T,OFFSET(AE$131,,-$C253+1),0),),-IFERROR(ISPMT(D2_I/12,$C253-1,D2_T,OFFSET(AE$131,,-$C253+1)),)))</f>
        <v>0</v>
      </c>
      <c r="AG253" s="548">
        <f ca="1">IF($C253=0,0,IF('Clinic Model'!$P$16="Annuity",-IFERROR(IPMT(D2_I/12,$C253,D2_T,OFFSET(AF$131,,-$C253+1),0),),-IFERROR(ISPMT(D2_I/12,$C253-1,D2_T,OFFSET(AF$131,,-$C253+1)),)))</f>
        <v>0</v>
      </c>
      <c r="AH253" s="548">
        <f ca="1">IF($C253=0,0,IF('Clinic Model'!$P$16="Annuity",-IFERROR(IPMT(D2_I/12,$C253,D2_T,OFFSET(AG$131,,-$C253+1),0),),-IFERROR(ISPMT(D2_I/12,$C253-1,D2_T,OFFSET(AG$131,,-$C253+1)),)))</f>
        <v>0</v>
      </c>
      <c r="AI253" s="548">
        <f ca="1">IF($C253=0,0,IF('Clinic Model'!$P$16="Annuity",-IFERROR(IPMT(D2_I/12,$C253,D2_T,OFFSET(AH$131,,-$C253+1),0),),-IFERROR(ISPMT(D2_I/12,$C253-1,D2_T,OFFSET(AH$131,,-$C253+1)),)))</f>
        <v>0</v>
      </c>
      <c r="AJ253" s="548">
        <f ca="1">IF($C253=0,0,IF('Clinic Model'!$P$16="Annuity",-IFERROR(IPMT(D2_I/12,$C253,D2_T,OFFSET(AI$131,,-$C253+1),0),),-IFERROR(ISPMT(D2_I/12,$C253-1,D2_T,OFFSET(AI$131,,-$C253+1)),)))</f>
        <v>0</v>
      </c>
      <c r="AK253" s="548">
        <f ca="1">IF($C253=0,0,IF('Clinic Model'!$P$16="Annuity",-IFERROR(IPMT(D2_I/12,$C253,D2_T,OFFSET(AJ$131,,-$C253+1),0),),-IFERROR(ISPMT(D2_I/12,$C253-1,D2_T,OFFSET(AJ$131,,-$C253+1)),)))</f>
        <v>0</v>
      </c>
      <c r="AL253" s="548">
        <f ca="1">IF($C253=0,0,IF('Clinic Model'!$P$16="Annuity",-IFERROR(IPMT(D2_I/12,$C253,D2_T,OFFSET(AK$131,,-$C253+1),0),),-IFERROR(ISPMT(D2_I/12,$C253-1,D2_T,OFFSET(AK$131,,-$C253+1)),)))</f>
        <v>0</v>
      </c>
      <c r="AM253" s="548">
        <f ca="1">IF($C253=0,0,IF('Clinic Model'!$P$16="Annuity",-IFERROR(IPMT(D2_I/12,$C253,D2_T,OFFSET(AL$131,,-$C253+1),0),),-IFERROR(ISPMT(D2_I/12,$C253-1,D2_T,OFFSET(AL$131,,-$C253+1)),)))</f>
        <v>0</v>
      </c>
      <c r="AN253" s="548">
        <f ca="1">IF($C253=0,0,IF('Clinic Model'!$P$16="Annuity",-IFERROR(IPMT(D2_I/12,$C253,D2_T,OFFSET(AM$131,,-$C253+1),0),),-IFERROR(ISPMT(D2_I/12,$C253-1,D2_T,OFFSET(AM$131,,-$C253+1)),)))</f>
        <v>0</v>
      </c>
      <c r="AO253" s="548">
        <f ca="1">IF($C253=0,0,IF('Clinic Model'!$P$16="Annuity",-IFERROR(IPMT(D2_I/12,$C253,D2_T,OFFSET(AN$131,,-$C253+1),0),),-IFERROR(ISPMT(D2_I/12,$C253-1,D2_T,OFFSET(AN$131,,-$C253+1)),)))</f>
        <v>0</v>
      </c>
      <c r="AP253" s="548">
        <f ca="1">IF($C253=0,0,IF('Clinic Model'!$P$16="Annuity",-IFERROR(IPMT(D2_I/12,$C253,D2_T,OFFSET(AO$131,,-$C253+1),0),),-IFERROR(ISPMT(D2_I/12,$C253-1,D2_T,OFFSET(AO$131,,-$C253+1)),)))</f>
        <v>0</v>
      </c>
      <c r="AQ253" s="548">
        <f ca="1">IF($C253=0,0,IF('Clinic Model'!$P$16="Annuity",-IFERROR(IPMT(D2_I/12,$C253,D2_T,OFFSET(AP$131,,-$C253+1),0),),-IFERROR(ISPMT(D2_I/12,$C253-1,D2_T,OFFSET(AP$131,,-$C253+1)),)))</f>
        <v>0</v>
      </c>
      <c r="AR253" s="548">
        <f ca="1">IF($C253=0,0,IF('Clinic Model'!$P$16="Annuity",-IFERROR(IPMT(D2_I/12,$C253,D2_T,OFFSET(AQ$131,,-$C253+1),0),),-IFERROR(ISPMT(D2_I/12,$C253-1,D2_T,OFFSET(AQ$131,,-$C253+1)),)))</f>
        <v>0</v>
      </c>
      <c r="AS253" s="548">
        <f ca="1">IF($C253=0,0,IF('Clinic Model'!$P$16="Annuity",-IFERROR(IPMT(D2_I/12,$C253,D2_T,OFFSET(AR$131,,-$C253+1),0),),-IFERROR(ISPMT(D2_I/12,$C253-1,D2_T,OFFSET(AR$131,,-$C253+1)),)))</f>
        <v>0</v>
      </c>
      <c r="AT253" s="548">
        <f ca="1">IF($C253=0,0,IF('Clinic Model'!$P$16="Annuity",-IFERROR(IPMT(D2_I/12,$C253,D2_T,OFFSET(AS$131,,-$C253+1),0),),-IFERROR(ISPMT(D2_I/12,$C253-1,D2_T,OFFSET(AS$131,,-$C253+1)),)))</f>
        <v>0</v>
      </c>
      <c r="AU253" s="548">
        <f ca="1">IF($C253=0,0,IF('Clinic Model'!$P$16="Annuity",-IFERROR(IPMT(D2_I/12,$C253,D2_T,OFFSET(AT$131,,-$C253+1),0),),-IFERROR(ISPMT(D2_I/12,$C253-1,D2_T,OFFSET(AT$131,,-$C253+1)),)))</f>
        <v>0</v>
      </c>
      <c r="AV253" s="548">
        <f ca="1">IF($C253=0,0,IF('Clinic Model'!$P$16="Annuity",-IFERROR(IPMT(D2_I/12,$C253,D2_T,OFFSET(AU$131,,-$C253+1),0),),-IFERROR(ISPMT(D2_I/12,$C253-1,D2_T,OFFSET(AU$131,,-$C253+1)),)))</f>
        <v>0</v>
      </c>
      <c r="AW253" s="548">
        <f ca="1">IF($C253=0,0,IF('Clinic Model'!$P$16="Annuity",-IFERROR(IPMT(D2_I/12,$C253,D2_T,OFFSET(AV$131,,-$C253+1),0),),-IFERROR(ISPMT(D2_I/12,$C253-1,D2_T,OFFSET(AV$131,,-$C253+1)),)))</f>
        <v>0</v>
      </c>
      <c r="AX253" s="548">
        <f ca="1">IF($C253=0,0,IF('Clinic Model'!$P$16="Annuity",-IFERROR(IPMT(D2_I/12,$C253,D2_T,OFFSET(AW$131,,-$C253+1),0),),-IFERROR(ISPMT(D2_I/12,$C253-1,D2_T,OFFSET(AW$131,,-$C253+1)),)))</f>
        <v>0</v>
      </c>
      <c r="AY253" s="548">
        <f ca="1">IF($C253=0,0,IF('Clinic Model'!$P$16="Annuity",-IFERROR(IPMT(D2_I/12,$C253,D2_T,OFFSET(AX$131,,-$C253+1),0),),-IFERROR(ISPMT(D2_I/12,$C253-1,D2_T,OFFSET(AX$131,,-$C253+1)),)))</f>
        <v>0</v>
      </c>
      <c r="AZ253" s="548">
        <f ca="1">IF($C253=0,0,IF('Clinic Model'!$P$16="Annuity",-IFERROR(IPMT(D2_I/12,$C253,D2_T,OFFSET(AY$131,,-$C253+1),0),),-IFERROR(ISPMT(D2_I/12,$C253-1,D2_T,OFFSET(AY$131,,-$C253+1)),)))</f>
        <v>0</v>
      </c>
      <c r="BA253" s="548">
        <f ca="1">IF($C253=0,0,IF('Clinic Model'!$P$16="Annuity",-IFERROR(IPMT(D2_I/12,$C253,D2_T,OFFSET(AZ$131,,-$C253+1),0),),-IFERROR(ISPMT(D2_I/12,$C253-1,D2_T,OFFSET(AZ$131,,-$C253+1)),)))</f>
        <v>0</v>
      </c>
      <c r="BB253" s="548">
        <f ca="1">IF($C253=0,0,IF('Clinic Model'!$P$16="Annuity",-IFERROR(IPMT(D2_I/12,$C253,D2_T,OFFSET(BA$131,,-$C253+1),0),),-IFERROR(ISPMT(D2_I/12,$C253-1,D2_T,OFFSET(BA$131,,-$C253+1)),)))</f>
        <v>0</v>
      </c>
      <c r="BC253" s="548">
        <f ca="1">IF($C253=0,0,IF('Clinic Model'!$P$16="Annuity",-IFERROR(IPMT(D2_I/12,$C253,D2_T,OFFSET(BB$131,,-$C253+1),0),),-IFERROR(ISPMT(D2_I/12,$C253-1,D2_T,OFFSET(BB$131,,-$C253+1)),)))</f>
        <v>0</v>
      </c>
      <c r="BD253" s="548">
        <f ca="1">IF($C253=0,0,IF('Clinic Model'!$P$16="Annuity",-IFERROR(IPMT(D2_I/12,$C253,D2_T,OFFSET(BC$131,,-$C253+1),0),),-IFERROR(ISPMT(D2_I/12,$C253-1,D2_T,OFFSET(BC$131,,-$C253+1)),)))</f>
        <v>0</v>
      </c>
      <c r="BE253" s="548">
        <f ca="1">IF($C253=0,0,IF('Clinic Model'!$P$16="Annuity",-IFERROR(IPMT(D2_I/12,$C253,D2_T,OFFSET(BD$131,,-$C253+1),0),),-IFERROR(ISPMT(D2_I/12,$C253-1,D2_T,OFFSET(BD$131,,-$C253+1)),)))</f>
        <v>0</v>
      </c>
      <c r="BF253" s="548">
        <f ca="1">IF($C253=0,0,IF('Clinic Model'!$P$16="Annuity",-IFERROR(IPMT(D2_I/12,$C253,D2_T,OFFSET(BE$131,,-$C253+1),0),),-IFERROR(ISPMT(D2_I/12,$C253-1,D2_T,OFFSET(BE$131,,-$C253+1)),)))</f>
        <v>0</v>
      </c>
      <c r="BG253" s="548">
        <f ca="1">IF($C253=0,0,IF('Clinic Model'!$P$16="Annuity",-IFERROR(IPMT(D2_I/12,$C253,D2_T,OFFSET(BF$131,,-$C253+1),0),),-IFERROR(ISPMT(D2_I/12,$C253-1,D2_T,OFFSET(BF$131,,-$C253+1)),)))</f>
        <v>0</v>
      </c>
      <c r="BH253" s="548">
        <f ca="1">IF($C253=0,0,IF('Clinic Model'!$P$16="Annuity",-IFERROR(IPMT(D2_I/12,$C253,D2_T,OFFSET(BG$131,,-$C253+1),0),),-IFERROR(ISPMT(D2_I/12,$C253-1,D2_T,OFFSET(BG$131,,-$C253+1)),)))</f>
        <v>0</v>
      </c>
      <c r="BI253" s="548">
        <f ca="1">IF($C253=0,0,IF('Clinic Model'!$P$16="Annuity",-IFERROR(IPMT(D2_I/12,$C253,D2_T,OFFSET(BH$131,,-$C253+1),0),),-IFERROR(ISPMT(D2_I/12,$C253-1,D2_T,OFFSET(BH$131,,-$C253+1)),)))</f>
        <v>0</v>
      </c>
      <c r="BJ253" s="548">
        <f ca="1">IF($C253=0,0,IF('Clinic Model'!$P$16="Annuity",-IFERROR(IPMT(D2_I/12,$C253,D2_T,OFFSET(BI$131,,-$C253+1),0),),-IFERROR(ISPMT(D2_I/12,$C253-1,D2_T,OFFSET(BI$131,,-$C253+1)),)))</f>
        <v>0</v>
      </c>
      <c r="BK253" s="548">
        <f ca="1">IF($C253=0,0,IF('Clinic Model'!$P$16="Annuity",-IFERROR(IPMT(D2_I/12,$C253,D2_T,OFFSET(BJ$131,,-$C253+1),0),),-IFERROR(ISPMT(D2_I/12,$C253-1,D2_T,OFFSET(BJ$131,,-$C253+1)),)))</f>
        <v>0</v>
      </c>
      <c r="BL253" s="548">
        <f ca="1">IF($C253=0,0,IF('Clinic Model'!$P$16="Annuity",-IFERROR(IPMT(D2_I/12,$C253,D2_T,OFFSET(BK$131,,-$C253+1),0),),-IFERROR(ISPMT(D2_I/12,$C253-1,D2_T,OFFSET(BK$131,,-$C253+1)),)))</f>
        <v>0</v>
      </c>
    </row>
    <row r="254" spans="1:64" ht="10.5" hidden="1" customHeight="1" outlineLevel="1" x14ac:dyDescent="0.3">
      <c r="A254" s="105"/>
      <c r="B254" s="504"/>
      <c r="C254" s="105">
        <f t="shared" si="17"/>
        <v>0</v>
      </c>
      <c r="E254" s="548">
        <f ca="1">IF($C254=0,0,IF('Clinic Model'!$P$16="Annuity",-IFERROR(IPMT(D2_I/12,$C254,D2_T,OFFSET(D$131,,-$C254+1),0),),-IFERROR(ISPMT(D2_I/12,$C254-1,D2_T,OFFSET(D$131,,-$C254+1)),)))</f>
        <v>0</v>
      </c>
      <c r="F254" s="548">
        <f ca="1">IF($C254=0,0,IF('Clinic Model'!$P$16="Annuity",-IFERROR(IPMT(D2_I/12,$C254,D2_T,OFFSET(E$131,,-$C254+1),0),),-IFERROR(ISPMT(D2_I/12,$C254-1,D2_T,OFFSET(E$131,,-$C254+1)),)))</f>
        <v>0</v>
      </c>
      <c r="G254" s="548">
        <f ca="1">IF($C254=0,0,IF('Clinic Model'!$P$16="Annuity",-IFERROR(IPMT(D2_I/12,$C254,D2_T,OFFSET(F$131,,-$C254+1),0),),-IFERROR(ISPMT(D2_I/12,$C254-1,D2_T,OFFSET(F$131,,-$C254+1)),)))</f>
        <v>0</v>
      </c>
      <c r="H254" s="548">
        <f ca="1">IF($C254=0,0,IF('Clinic Model'!$P$16="Annuity",-IFERROR(IPMT(D2_I/12,$C254,D2_T,OFFSET(G$131,,-$C254+1),0),),-IFERROR(ISPMT(D2_I/12,$C254-1,D2_T,OFFSET(G$131,,-$C254+1)),)))</f>
        <v>0</v>
      </c>
      <c r="I254" s="548">
        <f ca="1">IF($C254=0,0,IF('Clinic Model'!$P$16="Annuity",-IFERROR(IPMT(D2_I/12,$C254,D2_T,OFFSET(H$131,,-$C254+1),0),),-IFERROR(ISPMT(D2_I/12,$C254-1,D2_T,OFFSET(H$131,,-$C254+1)),)))</f>
        <v>0</v>
      </c>
      <c r="J254" s="548">
        <f ca="1">IF($C254=0,0,IF('Clinic Model'!$P$16="Annuity",-IFERROR(IPMT(D2_I/12,$C254,D2_T,OFFSET(I$131,,-$C254+1),0),),-IFERROR(ISPMT(D2_I/12,$C254-1,D2_T,OFFSET(I$131,,-$C254+1)),)))</f>
        <v>0</v>
      </c>
      <c r="K254" s="548">
        <f ca="1">IF($C254=0,0,IF('Clinic Model'!$P$16="Annuity",-IFERROR(IPMT(D2_I/12,$C254,D2_T,OFFSET(J$131,,-$C254+1),0),),-IFERROR(ISPMT(D2_I/12,$C254-1,D2_T,OFFSET(J$131,,-$C254+1)),)))</f>
        <v>0</v>
      </c>
      <c r="L254" s="548">
        <f ca="1">IF($C254=0,0,IF('Clinic Model'!$P$16="Annuity",-IFERROR(IPMT(D2_I/12,$C254,D2_T,OFFSET(K$131,,-$C254+1),0),),-IFERROR(ISPMT(D2_I/12,$C254-1,D2_T,OFFSET(K$131,,-$C254+1)),)))</f>
        <v>0</v>
      </c>
      <c r="M254" s="548">
        <f ca="1">IF($C254=0,0,IF('Clinic Model'!$P$16="Annuity",-IFERROR(IPMT(D2_I/12,$C254,D2_T,OFFSET(L$131,,-$C254+1),0),),-IFERROR(ISPMT(D2_I/12,$C254-1,D2_T,OFFSET(L$131,,-$C254+1)),)))</f>
        <v>0</v>
      </c>
      <c r="N254" s="548">
        <f ca="1">IF($C254=0,0,IF('Clinic Model'!$P$16="Annuity",-IFERROR(IPMT(D2_I/12,$C254,D2_T,OFFSET(M$131,,-$C254+1),0),),-IFERROR(ISPMT(D2_I/12,$C254-1,D2_T,OFFSET(M$131,,-$C254+1)),)))</f>
        <v>0</v>
      </c>
      <c r="O254" s="548">
        <f ca="1">IF($C254=0,0,IF('Clinic Model'!$P$16="Annuity",-IFERROR(IPMT(D2_I/12,$C254,D2_T,OFFSET(N$131,,-$C254+1),0),),-IFERROR(ISPMT(D2_I/12,$C254-1,D2_T,OFFSET(N$131,,-$C254+1)),)))</f>
        <v>0</v>
      </c>
      <c r="P254" s="548">
        <f ca="1">IF($C254=0,0,IF('Clinic Model'!$P$16="Annuity",-IFERROR(IPMT(D2_I/12,$C254,D2_T,OFFSET(O$131,,-$C254+1),0),),-IFERROR(ISPMT(D2_I/12,$C254-1,D2_T,OFFSET(O$131,,-$C254+1)),)))</f>
        <v>0</v>
      </c>
      <c r="Q254" s="548">
        <f ca="1">IF($C254=0,0,IF('Clinic Model'!$P$16="Annuity",-IFERROR(IPMT(D2_I/12,$C254,D2_T,OFFSET(P$131,,-$C254+1),0),),-IFERROR(ISPMT(D2_I/12,$C254-1,D2_T,OFFSET(P$131,,-$C254+1)),)))</f>
        <v>0</v>
      </c>
      <c r="R254" s="548">
        <f ca="1">IF($C254=0,0,IF('Clinic Model'!$P$16="Annuity",-IFERROR(IPMT(D2_I/12,$C254,D2_T,OFFSET(Q$131,,-$C254+1),0),),-IFERROR(ISPMT(D2_I/12,$C254-1,D2_T,OFFSET(Q$131,,-$C254+1)),)))</f>
        <v>0</v>
      </c>
      <c r="S254" s="548">
        <f ca="1">IF($C254=0,0,IF('Clinic Model'!$P$16="Annuity",-IFERROR(IPMT(D2_I/12,$C254,D2_T,OFFSET(R$131,,-$C254+1),0),),-IFERROR(ISPMT(D2_I/12,$C254-1,D2_T,OFFSET(R$131,,-$C254+1)),)))</f>
        <v>0</v>
      </c>
      <c r="T254" s="548">
        <f ca="1">IF($C254=0,0,IF('Clinic Model'!$P$16="Annuity",-IFERROR(IPMT(D2_I/12,$C254,D2_T,OFFSET(S$131,,-$C254+1),0),),-IFERROR(ISPMT(D2_I/12,$C254-1,D2_T,OFFSET(S$131,,-$C254+1)),)))</f>
        <v>0</v>
      </c>
      <c r="U254" s="548">
        <f ca="1">IF($C254=0,0,IF('Clinic Model'!$P$16="Annuity",-IFERROR(IPMT(D2_I/12,$C254,D2_T,OFFSET(T$131,,-$C254+1),0),),-IFERROR(ISPMT(D2_I/12,$C254-1,D2_T,OFFSET(T$131,,-$C254+1)),)))</f>
        <v>0</v>
      </c>
      <c r="V254" s="548">
        <f ca="1">IF($C254=0,0,IF('Clinic Model'!$P$16="Annuity",-IFERROR(IPMT(D2_I/12,$C254,D2_T,OFFSET(U$131,,-$C254+1),0),),-IFERROR(ISPMT(D2_I/12,$C254-1,D2_T,OFFSET(U$131,,-$C254+1)),)))</f>
        <v>0</v>
      </c>
      <c r="W254" s="548">
        <f ca="1">IF($C254=0,0,IF('Clinic Model'!$P$16="Annuity",-IFERROR(IPMT(D2_I/12,$C254,D2_T,OFFSET(V$131,,-$C254+1),0),),-IFERROR(ISPMT(D2_I/12,$C254-1,D2_T,OFFSET(V$131,,-$C254+1)),)))</f>
        <v>0</v>
      </c>
      <c r="X254" s="548">
        <f ca="1">IF($C254=0,0,IF('Clinic Model'!$P$16="Annuity",-IFERROR(IPMT(D2_I/12,$C254,D2_T,OFFSET(W$131,,-$C254+1),0),),-IFERROR(ISPMT(D2_I/12,$C254-1,D2_T,OFFSET(W$131,,-$C254+1)),)))</f>
        <v>0</v>
      </c>
      <c r="Y254" s="548">
        <f ca="1">IF($C254=0,0,IF('Clinic Model'!$P$16="Annuity",-IFERROR(IPMT(D2_I/12,$C254,D2_T,OFFSET(X$131,,-$C254+1),0),),-IFERROR(ISPMT(D2_I/12,$C254-1,D2_T,OFFSET(X$131,,-$C254+1)),)))</f>
        <v>0</v>
      </c>
      <c r="Z254" s="548">
        <f ca="1">IF($C254=0,0,IF('Clinic Model'!$P$16="Annuity",-IFERROR(IPMT(D2_I/12,$C254,D2_T,OFFSET(Y$131,,-$C254+1),0),),-IFERROR(ISPMT(D2_I/12,$C254-1,D2_T,OFFSET(Y$131,,-$C254+1)),)))</f>
        <v>0</v>
      </c>
      <c r="AA254" s="548">
        <f ca="1">IF($C254=0,0,IF('Clinic Model'!$P$16="Annuity",-IFERROR(IPMT(D2_I/12,$C254,D2_T,OFFSET(Z$131,,-$C254+1),0),),-IFERROR(ISPMT(D2_I/12,$C254-1,D2_T,OFFSET(Z$131,,-$C254+1)),)))</f>
        <v>0</v>
      </c>
      <c r="AB254" s="548">
        <f ca="1">IF($C254=0,0,IF('Clinic Model'!$P$16="Annuity",-IFERROR(IPMT(D2_I/12,$C254,D2_T,OFFSET(AA$131,,-$C254+1),0),),-IFERROR(ISPMT(D2_I/12,$C254-1,D2_T,OFFSET(AA$131,,-$C254+1)),)))</f>
        <v>0</v>
      </c>
      <c r="AC254" s="548">
        <f ca="1">IF($C254=0,0,IF('Clinic Model'!$P$16="Annuity",-IFERROR(IPMT(D2_I/12,$C254,D2_T,OFFSET(AB$131,,-$C254+1),0),),-IFERROR(ISPMT(D2_I/12,$C254-1,D2_T,OFFSET(AB$131,,-$C254+1)),)))</f>
        <v>0</v>
      </c>
      <c r="AD254" s="548">
        <f ca="1">IF($C254=0,0,IF('Clinic Model'!$P$16="Annuity",-IFERROR(IPMT(D2_I/12,$C254,D2_T,OFFSET(AC$131,,-$C254+1),0),),-IFERROR(ISPMT(D2_I/12,$C254-1,D2_T,OFFSET(AC$131,,-$C254+1)),)))</f>
        <v>0</v>
      </c>
      <c r="AE254" s="548">
        <f ca="1">IF($C254=0,0,IF('Clinic Model'!$P$16="Annuity",-IFERROR(IPMT(D2_I/12,$C254,D2_T,OFFSET(AD$131,,-$C254+1),0),),-IFERROR(ISPMT(D2_I/12,$C254-1,D2_T,OFFSET(AD$131,,-$C254+1)),)))</f>
        <v>0</v>
      </c>
      <c r="AF254" s="548">
        <f ca="1">IF($C254=0,0,IF('Clinic Model'!$P$16="Annuity",-IFERROR(IPMT(D2_I/12,$C254,D2_T,OFFSET(AE$131,,-$C254+1),0),),-IFERROR(ISPMT(D2_I/12,$C254-1,D2_T,OFFSET(AE$131,,-$C254+1)),)))</f>
        <v>0</v>
      </c>
      <c r="AG254" s="548">
        <f ca="1">IF($C254=0,0,IF('Clinic Model'!$P$16="Annuity",-IFERROR(IPMT(D2_I/12,$C254,D2_T,OFFSET(AF$131,,-$C254+1),0),),-IFERROR(ISPMT(D2_I/12,$C254-1,D2_T,OFFSET(AF$131,,-$C254+1)),)))</f>
        <v>0</v>
      </c>
      <c r="AH254" s="548">
        <f ca="1">IF($C254=0,0,IF('Clinic Model'!$P$16="Annuity",-IFERROR(IPMT(D2_I/12,$C254,D2_T,OFFSET(AG$131,,-$C254+1),0),),-IFERROR(ISPMT(D2_I/12,$C254-1,D2_T,OFFSET(AG$131,,-$C254+1)),)))</f>
        <v>0</v>
      </c>
      <c r="AI254" s="548">
        <f ca="1">IF($C254=0,0,IF('Clinic Model'!$P$16="Annuity",-IFERROR(IPMT(D2_I/12,$C254,D2_T,OFFSET(AH$131,,-$C254+1),0),),-IFERROR(ISPMT(D2_I/12,$C254-1,D2_T,OFFSET(AH$131,,-$C254+1)),)))</f>
        <v>0</v>
      </c>
      <c r="AJ254" s="548">
        <f ca="1">IF($C254=0,0,IF('Clinic Model'!$P$16="Annuity",-IFERROR(IPMT(D2_I/12,$C254,D2_T,OFFSET(AI$131,,-$C254+1),0),),-IFERROR(ISPMT(D2_I/12,$C254-1,D2_T,OFFSET(AI$131,,-$C254+1)),)))</f>
        <v>0</v>
      </c>
      <c r="AK254" s="548">
        <f ca="1">IF($C254=0,0,IF('Clinic Model'!$P$16="Annuity",-IFERROR(IPMT(D2_I/12,$C254,D2_T,OFFSET(AJ$131,,-$C254+1),0),),-IFERROR(ISPMT(D2_I/12,$C254-1,D2_T,OFFSET(AJ$131,,-$C254+1)),)))</f>
        <v>0</v>
      </c>
      <c r="AL254" s="548">
        <f ca="1">IF($C254=0,0,IF('Clinic Model'!$P$16="Annuity",-IFERROR(IPMT(D2_I/12,$C254,D2_T,OFFSET(AK$131,,-$C254+1),0),),-IFERROR(ISPMT(D2_I/12,$C254-1,D2_T,OFFSET(AK$131,,-$C254+1)),)))</f>
        <v>0</v>
      </c>
      <c r="AM254" s="548">
        <f ca="1">IF($C254=0,0,IF('Clinic Model'!$P$16="Annuity",-IFERROR(IPMT(D2_I/12,$C254,D2_T,OFFSET(AL$131,,-$C254+1),0),),-IFERROR(ISPMT(D2_I/12,$C254-1,D2_T,OFFSET(AL$131,,-$C254+1)),)))</f>
        <v>0</v>
      </c>
      <c r="AN254" s="548">
        <f ca="1">IF($C254=0,0,IF('Clinic Model'!$P$16="Annuity",-IFERROR(IPMT(D2_I/12,$C254,D2_T,OFFSET(AM$131,,-$C254+1),0),),-IFERROR(ISPMT(D2_I/12,$C254-1,D2_T,OFFSET(AM$131,,-$C254+1)),)))</f>
        <v>0</v>
      </c>
      <c r="AO254" s="548">
        <f ca="1">IF($C254=0,0,IF('Clinic Model'!$P$16="Annuity",-IFERROR(IPMT(D2_I/12,$C254,D2_T,OFFSET(AN$131,,-$C254+1),0),),-IFERROR(ISPMT(D2_I/12,$C254-1,D2_T,OFFSET(AN$131,,-$C254+1)),)))</f>
        <v>0</v>
      </c>
      <c r="AP254" s="548">
        <f ca="1">IF($C254=0,0,IF('Clinic Model'!$P$16="Annuity",-IFERROR(IPMT(D2_I/12,$C254,D2_T,OFFSET(AO$131,,-$C254+1),0),),-IFERROR(ISPMT(D2_I/12,$C254-1,D2_T,OFFSET(AO$131,,-$C254+1)),)))</f>
        <v>0</v>
      </c>
      <c r="AQ254" s="548">
        <f ca="1">IF($C254=0,0,IF('Clinic Model'!$P$16="Annuity",-IFERROR(IPMT(D2_I/12,$C254,D2_T,OFFSET(AP$131,,-$C254+1),0),),-IFERROR(ISPMT(D2_I/12,$C254-1,D2_T,OFFSET(AP$131,,-$C254+1)),)))</f>
        <v>0</v>
      </c>
      <c r="AR254" s="548">
        <f ca="1">IF($C254=0,0,IF('Clinic Model'!$P$16="Annuity",-IFERROR(IPMT(D2_I/12,$C254,D2_T,OFFSET(AQ$131,,-$C254+1),0),),-IFERROR(ISPMT(D2_I/12,$C254-1,D2_T,OFFSET(AQ$131,,-$C254+1)),)))</f>
        <v>0</v>
      </c>
      <c r="AS254" s="548">
        <f ca="1">IF($C254=0,0,IF('Clinic Model'!$P$16="Annuity",-IFERROR(IPMT(D2_I/12,$C254,D2_T,OFFSET(AR$131,,-$C254+1),0),),-IFERROR(ISPMT(D2_I/12,$C254-1,D2_T,OFFSET(AR$131,,-$C254+1)),)))</f>
        <v>0</v>
      </c>
      <c r="AT254" s="548">
        <f ca="1">IF($C254=0,0,IF('Clinic Model'!$P$16="Annuity",-IFERROR(IPMT(D2_I/12,$C254,D2_T,OFFSET(AS$131,,-$C254+1),0),),-IFERROR(ISPMT(D2_I/12,$C254-1,D2_T,OFFSET(AS$131,,-$C254+1)),)))</f>
        <v>0</v>
      </c>
      <c r="AU254" s="548">
        <f ca="1">IF($C254=0,0,IF('Clinic Model'!$P$16="Annuity",-IFERROR(IPMT(D2_I/12,$C254,D2_T,OFFSET(AT$131,,-$C254+1),0),),-IFERROR(ISPMT(D2_I/12,$C254-1,D2_T,OFFSET(AT$131,,-$C254+1)),)))</f>
        <v>0</v>
      </c>
      <c r="AV254" s="548">
        <f ca="1">IF($C254=0,0,IF('Clinic Model'!$P$16="Annuity",-IFERROR(IPMT(D2_I/12,$C254,D2_T,OFFSET(AU$131,,-$C254+1),0),),-IFERROR(ISPMT(D2_I/12,$C254-1,D2_T,OFFSET(AU$131,,-$C254+1)),)))</f>
        <v>0</v>
      </c>
      <c r="AW254" s="548">
        <f ca="1">IF($C254=0,0,IF('Clinic Model'!$P$16="Annuity",-IFERROR(IPMT(D2_I/12,$C254,D2_T,OFFSET(AV$131,,-$C254+1),0),),-IFERROR(ISPMT(D2_I/12,$C254-1,D2_T,OFFSET(AV$131,,-$C254+1)),)))</f>
        <v>0</v>
      </c>
      <c r="AX254" s="548">
        <f ca="1">IF($C254=0,0,IF('Clinic Model'!$P$16="Annuity",-IFERROR(IPMT(D2_I/12,$C254,D2_T,OFFSET(AW$131,,-$C254+1),0),),-IFERROR(ISPMT(D2_I/12,$C254-1,D2_T,OFFSET(AW$131,,-$C254+1)),)))</f>
        <v>0</v>
      </c>
      <c r="AY254" s="548">
        <f ca="1">IF($C254=0,0,IF('Clinic Model'!$P$16="Annuity",-IFERROR(IPMT(D2_I/12,$C254,D2_T,OFFSET(AX$131,,-$C254+1),0),),-IFERROR(ISPMT(D2_I/12,$C254-1,D2_T,OFFSET(AX$131,,-$C254+1)),)))</f>
        <v>0</v>
      </c>
      <c r="AZ254" s="548">
        <f ca="1">IF($C254=0,0,IF('Clinic Model'!$P$16="Annuity",-IFERROR(IPMT(D2_I/12,$C254,D2_T,OFFSET(AY$131,,-$C254+1),0),),-IFERROR(ISPMT(D2_I/12,$C254-1,D2_T,OFFSET(AY$131,,-$C254+1)),)))</f>
        <v>0</v>
      </c>
      <c r="BA254" s="548">
        <f ca="1">IF($C254=0,0,IF('Clinic Model'!$P$16="Annuity",-IFERROR(IPMT(D2_I/12,$C254,D2_T,OFFSET(AZ$131,,-$C254+1),0),),-IFERROR(ISPMT(D2_I/12,$C254-1,D2_T,OFFSET(AZ$131,,-$C254+1)),)))</f>
        <v>0</v>
      </c>
      <c r="BB254" s="548">
        <f ca="1">IF($C254=0,0,IF('Clinic Model'!$P$16="Annuity",-IFERROR(IPMT(D2_I/12,$C254,D2_T,OFFSET(BA$131,,-$C254+1),0),),-IFERROR(ISPMT(D2_I/12,$C254-1,D2_T,OFFSET(BA$131,,-$C254+1)),)))</f>
        <v>0</v>
      </c>
      <c r="BC254" s="548">
        <f ca="1">IF($C254=0,0,IF('Clinic Model'!$P$16="Annuity",-IFERROR(IPMT(D2_I/12,$C254,D2_T,OFFSET(BB$131,,-$C254+1),0),),-IFERROR(ISPMT(D2_I/12,$C254-1,D2_T,OFFSET(BB$131,,-$C254+1)),)))</f>
        <v>0</v>
      </c>
      <c r="BD254" s="548">
        <f ca="1">IF($C254=0,0,IF('Clinic Model'!$P$16="Annuity",-IFERROR(IPMT(D2_I/12,$C254,D2_T,OFFSET(BC$131,,-$C254+1),0),),-IFERROR(ISPMT(D2_I/12,$C254-1,D2_T,OFFSET(BC$131,,-$C254+1)),)))</f>
        <v>0</v>
      </c>
      <c r="BE254" s="548">
        <f ca="1">IF($C254=0,0,IF('Clinic Model'!$P$16="Annuity",-IFERROR(IPMT(D2_I/12,$C254,D2_T,OFFSET(BD$131,,-$C254+1),0),),-IFERROR(ISPMT(D2_I/12,$C254-1,D2_T,OFFSET(BD$131,,-$C254+1)),)))</f>
        <v>0</v>
      </c>
      <c r="BF254" s="548">
        <f ca="1">IF($C254=0,0,IF('Clinic Model'!$P$16="Annuity",-IFERROR(IPMT(D2_I/12,$C254,D2_T,OFFSET(BE$131,,-$C254+1),0),),-IFERROR(ISPMT(D2_I/12,$C254-1,D2_T,OFFSET(BE$131,,-$C254+1)),)))</f>
        <v>0</v>
      </c>
      <c r="BG254" s="548">
        <f ca="1">IF($C254=0,0,IF('Clinic Model'!$P$16="Annuity",-IFERROR(IPMT(D2_I/12,$C254,D2_T,OFFSET(BF$131,,-$C254+1),0),),-IFERROR(ISPMT(D2_I/12,$C254-1,D2_T,OFFSET(BF$131,,-$C254+1)),)))</f>
        <v>0</v>
      </c>
      <c r="BH254" s="548">
        <f ca="1">IF($C254=0,0,IF('Clinic Model'!$P$16="Annuity",-IFERROR(IPMT(D2_I/12,$C254,D2_T,OFFSET(BG$131,,-$C254+1),0),),-IFERROR(ISPMT(D2_I/12,$C254-1,D2_T,OFFSET(BG$131,,-$C254+1)),)))</f>
        <v>0</v>
      </c>
      <c r="BI254" s="548">
        <f ca="1">IF($C254=0,0,IF('Clinic Model'!$P$16="Annuity",-IFERROR(IPMT(D2_I/12,$C254,D2_T,OFFSET(BH$131,,-$C254+1),0),),-IFERROR(ISPMT(D2_I/12,$C254-1,D2_T,OFFSET(BH$131,,-$C254+1)),)))</f>
        <v>0</v>
      </c>
      <c r="BJ254" s="548">
        <f ca="1">IF($C254=0,0,IF('Clinic Model'!$P$16="Annuity",-IFERROR(IPMT(D2_I/12,$C254,D2_T,OFFSET(BI$131,,-$C254+1),0),),-IFERROR(ISPMT(D2_I/12,$C254-1,D2_T,OFFSET(BI$131,,-$C254+1)),)))</f>
        <v>0</v>
      </c>
      <c r="BK254" s="548">
        <f ca="1">IF($C254=0,0,IF('Clinic Model'!$P$16="Annuity",-IFERROR(IPMT(D2_I/12,$C254,D2_T,OFFSET(BJ$131,,-$C254+1),0),),-IFERROR(ISPMT(D2_I/12,$C254-1,D2_T,OFFSET(BJ$131,,-$C254+1)),)))</f>
        <v>0</v>
      </c>
      <c r="BL254" s="548">
        <f ca="1">IF($C254=0,0,IF('Clinic Model'!$P$16="Annuity",-IFERROR(IPMT(D2_I/12,$C254,D2_T,OFFSET(BK$131,,-$C254+1),0),),-IFERROR(ISPMT(D2_I/12,$C254-1,D2_T,OFFSET(BK$131,,-$C254+1)),)))</f>
        <v>0</v>
      </c>
    </row>
    <row r="255" spans="1:64" ht="14.4" collapsed="1" thickBot="1" x14ac:dyDescent="0.35">
      <c r="A255" s="105"/>
      <c r="B255" s="504"/>
      <c r="C255" s="105"/>
      <c r="E255" s="548"/>
      <c r="F255" s="548"/>
      <c r="G255" s="548"/>
      <c r="H255" s="548"/>
      <c r="I255" s="548"/>
      <c r="J255" s="548"/>
      <c r="K255" s="548"/>
      <c r="L255" s="548"/>
      <c r="M255" s="548"/>
      <c r="N255" s="548"/>
      <c r="O255" s="548"/>
      <c r="P255" s="548"/>
      <c r="Q255" s="548"/>
      <c r="R255" s="548"/>
      <c r="S255" s="548"/>
      <c r="T255" s="548"/>
      <c r="U255" s="548"/>
      <c r="V255" s="548"/>
      <c r="W255" s="548"/>
      <c r="X255" s="548"/>
      <c r="Y255" s="548"/>
      <c r="Z255" s="548"/>
      <c r="AA255" s="548"/>
      <c r="AB255" s="548"/>
      <c r="AC255" s="548"/>
      <c r="AD255" s="548"/>
      <c r="AE255" s="548"/>
      <c r="AF255" s="548"/>
      <c r="AG255" s="548"/>
      <c r="AH255" s="548"/>
      <c r="AI255" s="548"/>
      <c r="AJ255" s="548"/>
      <c r="AK255" s="548"/>
      <c r="AL255" s="548"/>
      <c r="AM255" s="548"/>
      <c r="AN255" s="548"/>
      <c r="AO255" s="548"/>
      <c r="AP255" s="548"/>
      <c r="AQ255" s="548"/>
      <c r="AR255" s="548"/>
      <c r="AS255" s="548"/>
      <c r="AT255" s="548"/>
      <c r="AU255" s="548"/>
      <c r="AV255" s="548"/>
      <c r="AW255" s="548"/>
      <c r="AX255" s="548"/>
      <c r="AY255" s="548"/>
      <c r="AZ255" s="548"/>
      <c r="BA255" s="548"/>
      <c r="BB255" s="548"/>
      <c r="BC255" s="548"/>
      <c r="BD255" s="548"/>
      <c r="BE255" s="548"/>
      <c r="BF255" s="548"/>
      <c r="BG255" s="548"/>
      <c r="BH255" s="548"/>
      <c r="BI255" s="548"/>
      <c r="BJ255" s="548"/>
      <c r="BK255" s="548"/>
      <c r="BL255" s="548"/>
    </row>
    <row r="256" spans="1:64" s="100" customFormat="1" ht="15" thickBot="1" x14ac:dyDescent="0.35">
      <c r="A256" s="105"/>
      <c r="B256" s="542" t="str">
        <f>'Clinic Model'!J17</f>
        <v>Loan #3</v>
      </c>
      <c r="C256" s="105"/>
      <c r="D256" s="51"/>
      <c r="E256" s="562">
        <f>'Expenses (Assum. &amp; Calc.)'!N41</f>
        <v>45688</v>
      </c>
      <c r="F256" s="562">
        <f>'Expenses (Assum. &amp; Calc.)'!O41</f>
        <v>45716</v>
      </c>
      <c r="G256" s="562">
        <f>'Expenses (Assum. &amp; Calc.)'!P41</f>
        <v>45747</v>
      </c>
      <c r="H256" s="562">
        <f>'Expenses (Assum. &amp; Calc.)'!Q41</f>
        <v>45777</v>
      </c>
      <c r="I256" s="562">
        <f>'Expenses (Assum. &amp; Calc.)'!R41</f>
        <v>45808</v>
      </c>
      <c r="J256" s="562">
        <f>'Expenses (Assum. &amp; Calc.)'!S41</f>
        <v>45838</v>
      </c>
      <c r="K256" s="562">
        <f>'Expenses (Assum. &amp; Calc.)'!T41</f>
        <v>45869</v>
      </c>
      <c r="L256" s="562">
        <f>'Expenses (Assum. &amp; Calc.)'!U41</f>
        <v>45900</v>
      </c>
      <c r="M256" s="562">
        <f>'Expenses (Assum. &amp; Calc.)'!V41</f>
        <v>45930</v>
      </c>
      <c r="N256" s="562">
        <f>'Expenses (Assum. &amp; Calc.)'!W41</f>
        <v>45961</v>
      </c>
      <c r="O256" s="562">
        <f>'Expenses (Assum. &amp; Calc.)'!X41</f>
        <v>45991</v>
      </c>
      <c r="P256" s="562">
        <f>'Expenses (Assum. &amp; Calc.)'!Y41</f>
        <v>46022</v>
      </c>
      <c r="Q256" s="562">
        <f>'Expenses (Assum. &amp; Calc.)'!Z41</f>
        <v>46053</v>
      </c>
      <c r="R256" s="562">
        <f>'Expenses (Assum. &amp; Calc.)'!AA41</f>
        <v>46081</v>
      </c>
      <c r="S256" s="562">
        <f>'Expenses (Assum. &amp; Calc.)'!AB41</f>
        <v>46112</v>
      </c>
      <c r="T256" s="562">
        <f>'Expenses (Assum. &amp; Calc.)'!AC41</f>
        <v>46142</v>
      </c>
      <c r="U256" s="562">
        <f>'Expenses (Assum. &amp; Calc.)'!AD41</f>
        <v>46173</v>
      </c>
      <c r="V256" s="562">
        <f>'Expenses (Assum. &amp; Calc.)'!AE41</f>
        <v>46203</v>
      </c>
      <c r="W256" s="562">
        <f>'Expenses (Assum. &amp; Calc.)'!AF41</f>
        <v>46234</v>
      </c>
      <c r="X256" s="562">
        <f>'Expenses (Assum. &amp; Calc.)'!AG41</f>
        <v>46265</v>
      </c>
      <c r="Y256" s="562">
        <f>'Expenses (Assum. &amp; Calc.)'!AH41</f>
        <v>46295</v>
      </c>
      <c r="Z256" s="562">
        <f>'Expenses (Assum. &amp; Calc.)'!AI41</f>
        <v>46326</v>
      </c>
      <c r="AA256" s="562">
        <f>'Expenses (Assum. &amp; Calc.)'!AJ41</f>
        <v>46356</v>
      </c>
      <c r="AB256" s="562">
        <f>'Expenses (Assum. &amp; Calc.)'!AK41</f>
        <v>46387</v>
      </c>
      <c r="AC256" s="562">
        <f>'Expenses (Assum. &amp; Calc.)'!AL41</f>
        <v>46418</v>
      </c>
      <c r="AD256" s="562">
        <f>'Expenses (Assum. &amp; Calc.)'!AM41</f>
        <v>46446</v>
      </c>
      <c r="AE256" s="562">
        <f>'Expenses (Assum. &amp; Calc.)'!AN41</f>
        <v>46477</v>
      </c>
      <c r="AF256" s="562">
        <f>'Expenses (Assum. &amp; Calc.)'!AO41</f>
        <v>46507</v>
      </c>
      <c r="AG256" s="562">
        <f>'Expenses (Assum. &amp; Calc.)'!AP41</f>
        <v>46538</v>
      </c>
      <c r="AH256" s="562">
        <f>'Expenses (Assum. &amp; Calc.)'!AQ41</f>
        <v>46568</v>
      </c>
      <c r="AI256" s="562">
        <f>'Expenses (Assum. &amp; Calc.)'!AR41</f>
        <v>46599</v>
      </c>
      <c r="AJ256" s="562">
        <f>'Expenses (Assum. &amp; Calc.)'!AS41</f>
        <v>46630</v>
      </c>
      <c r="AK256" s="562">
        <f>'Expenses (Assum. &amp; Calc.)'!AT41</f>
        <v>46660</v>
      </c>
      <c r="AL256" s="562">
        <f>'Expenses (Assum. &amp; Calc.)'!AU41</f>
        <v>46691</v>
      </c>
      <c r="AM256" s="562">
        <f>'Expenses (Assum. &amp; Calc.)'!AV41</f>
        <v>46721</v>
      </c>
      <c r="AN256" s="562">
        <f>'Expenses (Assum. &amp; Calc.)'!AW41</f>
        <v>46752</v>
      </c>
      <c r="AO256" s="562">
        <f>'Expenses (Assum. &amp; Calc.)'!AX41</f>
        <v>46783</v>
      </c>
      <c r="AP256" s="562">
        <f>'Expenses (Assum. &amp; Calc.)'!AY41</f>
        <v>46812</v>
      </c>
      <c r="AQ256" s="562">
        <f>'Expenses (Assum. &amp; Calc.)'!AZ41</f>
        <v>46843</v>
      </c>
      <c r="AR256" s="562">
        <f>'Expenses (Assum. &amp; Calc.)'!BA41</f>
        <v>46873</v>
      </c>
      <c r="AS256" s="562">
        <f>'Expenses (Assum. &amp; Calc.)'!BB41</f>
        <v>46904</v>
      </c>
      <c r="AT256" s="562">
        <f>'Expenses (Assum. &amp; Calc.)'!BC41</f>
        <v>46934</v>
      </c>
      <c r="AU256" s="562">
        <f>'Expenses (Assum. &amp; Calc.)'!BD41</f>
        <v>46965</v>
      </c>
      <c r="AV256" s="562">
        <f>'Expenses (Assum. &amp; Calc.)'!BE41</f>
        <v>46996</v>
      </c>
      <c r="AW256" s="562">
        <f>'Expenses (Assum. &amp; Calc.)'!BF41</f>
        <v>47026</v>
      </c>
      <c r="AX256" s="562">
        <f>'Expenses (Assum. &amp; Calc.)'!BG41</f>
        <v>47057</v>
      </c>
      <c r="AY256" s="562">
        <f>'Expenses (Assum. &amp; Calc.)'!BH41</f>
        <v>47087</v>
      </c>
      <c r="AZ256" s="562">
        <f>'Expenses (Assum. &amp; Calc.)'!BI41</f>
        <v>47118</v>
      </c>
      <c r="BA256" s="562">
        <f>'Expenses (Assum. &amp; Calc.)'!BJ41</f>
        <v>47149</v>
      </c>
      <c r="BB256" s="562">
        <f>'Expenses (Assum. &amp; Calc.)'!BK41</f>
        <v>47177</v>
      </c>
      <c r="BC256" s="562">
        <f>'Expenses (Assum. &amp; Calc.)'!BL41</f>
        <v>47208</v>
      </c>
      <c r="BD256" s="562">
        <f>'Expenses (Assum. &amp; Calc.)'!BM41</f>
        <v>47238</v>
      </c>
      <c r="BE256" s="562">
        <f>'Expenses (Assum. &amp; Calc.)'!BN41</f>
        <v>47269</v>
      </c>
      <c r="BF256" s="562">
        <f>'Expenses (Assum. &amp; Calc.)'!BO41</f>
        <v>47299</v>
      </c>
      <c r="BG256" s="562">
        <f>'Expenses (Assum. &amp; Calc.)'!BP41</f>
        <v>47330</v>
      </c>
      <c r="BH256" s="562">
        <f>'Expenses (Assum. &amp; Calc.)'!BQ41</f>
        <v>47361</v>
      </c>
      <c r="BI256" s="562">
        <f>'Expenses (Assum. &amp; Calc.)'!BR41</f>
        <v>47391</v>
      </c>
      <c r="BJ256" s="562">
        <f>'Expenses (Assum. &amp; Calc.)'!BS41</f>
        <v>47422</v>
      </c>
      <c r="BK256" s="562">
        <f>'Expenses (Assum. &amp; Calc.)'!BT41</f>
        <v>47452</v>
      </c>
      <c r="BL256" s="562">
        <f>'Expenses (Assum. &amp; Calc.)'!BU41</f>
        <v>47483</v>
      </c>
    </row>
    <row r="257" spans="1:65" ht="14.4" thickBot="1" x14ac:dyDescent="0.35">
      <c r="A257" s="105"/>
      <c r="B257" s="506" t="s">
        <v>144</v>
      </c>
      <c r="C257" s="105"/>
      <c r="E257" s="548">
        <f t="shared" ref="E257:BL257" si="18">D260</f>
        <v>0</v>
      </c>
      <c r="F257" s="548">
        <f t="shared" ca="1" si="18"/>
        <v>0</v>
      </c>
      <c r="G257" s="548">
        <f t="shared" ca="1" si="18"/>
        <v>0</v>
      </c>
      <c r="H257" s="548">
        <f t="shared" ca="1" si="18"/>
        <v>0</v>
      </c>
      <c r="I257" s="548">
        <f t="shared" ca="1" si="18"/>
        <v>0</v>
      </c>
      <c r="J257" s="548">
        <f t="shared" ca="1" si="18"/>
        <v>0</v>
      </c>
      <c r="K257" s="548">
        <f t="shared" ca="1" si="18"/>
        <v>0</v>
      </c>
      <c r="L257" s="548">
        <f t="shared" ca="1" si="18"/>
        <v>0</v>
      </c>
      <c r="M257" s="548">
        <f t="shared" ca="1" si="18"/>
        <v>0</v>
      </c>
      <c r="N257" s="548">
        <f t="shared" ca="1" si="18"/>
        <v>0</v>
      </c>
      <c r="O257" s="548">
        <f t="shared" ca="1" si="18"/>
        <v>0</v>
      </c>
      <c r="P257" s="548">
        <f t="shared" ca="1" si="18"/>
        <v>0</v>
      </c>
      <c r="Q257" s="548">
        <f t="shared" ca="1" si="18"/>
        <v>0</v>
      </c>
      <c r="R257" s="548">
        <f t="shared" ca="1" si="18"/>
        <v>0</v>
      </c>
      <c r="S257" s="548">
        <f t="shared" ca="1" si="18"/>
        <v>0</v>
      </c>
      <c r="T257" s="548">
        <f t="shared" ca="1" si="18"/>
        <v>0</v>
      </c>
      <c r="U257" s="548">
        <f t="shared" ca="1" si="18"/>
        <v>0</v>
      </c>
      <c r="V257" s="548">
        <f t="shared" ca="1" si="18"/>
        <v>0</v>
      </c>
      <c r="W257" s="548">
        <f t="shared" ca="1" si="18"/>
        <v>0</v>
      </c>
      <c r="X257" s="548">
        <f t="shared" ca="1" si="18"/>
        <v>0</v>
      </c>
      <c r="Y257" s="548">
        <f t="shared" ca="1" si="18"/>
        <v>0</v>
      </c>
      <c r="Z257" s="548">
        <f t="shared" ca="1" si="18"/>
        <v>0</v>
      </c>
      <c r="AA257" s="548">
        <f t="shared" ca="1" si="18"/>
        <v>0</v>
      </c>
      <c r="AB257" s="548">
        <f t="shared" ca="1" si="18"/>
        <v>0</v>
      </c>
      <c r="AC257" s="548">
        <f t="shared" ca="1" si="18"/>
        <v>0</v>
      </c>
      <c r="AD257" s="548">
        <f t="shared" ca="1" si="18"/>
        <v>0</v>
      </c>
      <c r="AE257" s="548">
        <f t="shared" ca="1" si="18"/>
        <v>0</v>
      </c>
      <c r="AF257" s="548">
        <f t="shared" ca="1" si="18"/>
        <v>0</v>
      </c>
      <c r="AG257" s="548">
        <f t="shared" ca="1" si="18"/>
        <v>0</v>
      </c>
      <c r="AH257" s="548">
        <f t="shared" ca="1" si="18"/>
        <v>0</v>
      </c>
      <c r="AI257" s="548">
        <f t="shared" ca="1" si="18"/>
        <v>0</v>
      </c>
      <c r="AJ257" s="548">
        <f t="shared" ca="1" si="18"/>
        <v>0</v>
      </c>
      <c r="AK257" s="548">
        <f t="shared" ca="1" si="18"/>
        <v>0</v>
      </c>
      <c r="AL257" s="548">
        <f t="shared" ca="1" si="18"/>
        <v>0</v>
      </c>
      <c r="AM257" s="548">
        <f t="shared" ca="1" si="18"/>
        <v>0</v>
      </c>
      <c r="AN257" s="548">
        <f t="shared" ca="1" si="18"/>
        <v>0</v>
      </c>
      <c r="AO257" s="548">
        <f t="shared" ca="1" si="18"/>
        <v>0</v>
      </c>
      <c r="AP257" s="548">
        <f t="shared" ca="1" si="18"/>
        <v>0</v>
      </c>
      <c r="AQ257" s="548">
        <f t="shared" ca="1" si="18"/>
        <v>0</v>
      </c>
      <c r="AR257" s="548">
        <f t="shared" ca="1" si="18"/>
        <v>0</v>
      </c>
      <c r="AS257" s="548">
        <f t="shared" ca="1" si="18"/>
        <v>0</v>
      </c>
      <c r="AT257" s="548">
        <f t="shared" ca="1" si="18"/>
        <v>0</v>
      </c>
      <c r="AU257" s="548">
        <f t="shared" ca="1" si="18"/>
        <v>0</v>
      </c>
      <c r="AV257" s="548">
        <f t="shared" ca="1" si="18"/>
        <v>0</v>
      </c>
      <c r="AW257" s="548">
        <f t="shared" ca="1" si="18"/>
        <v>0</v>
      </c>
      <c r="AX257" s="548">
        <f t="shared" ca="1" si="18"/>
        <v>0</v>
      </c>
      <c r="AY257" s="548">
        <f t="shared" ca="1" si="18"/>
        <v>0</v>
      </c>
      <c r="AZ257" s="548">
        <f t="shared" ca="1" si="18"/>
        <v>0</v>
      </c>
      <c r="BA257" s="548">
        <f t="shared" ca="1" si="18"/>
        <v>0</v>
      </c>
      <c r="BB257" s="548">
        <f t="shared" ca="1" si="18"/>
        <v>0</v>
      </c>
      <c r="BC257" s="548">
        <f t="shared" ca="1" si="18"/>
        <v>0</v>
      </c>
      <c r="BD257" s="548">
        <f t="shared" ca="1" si="18"/>
        <v>0</v>
      </c>
      <c r="BE257" s="548">
        <f t="shared" ca="1" si="18"/>
        <v>0</v>
      </c>
      <c r="BF257" s="548">
        <f t="shared" ca="1" si="18"/>
        <v>0</v>
      </c>
      <c r="BG257" s="548">
        <f t="shared" ca="1" si="18"/>
        <v>0</v>
      </c>
      <c r="BH257" s="548">
        <f t="shared" ca="1" si="18"/>
        <v>0</v>
      </c>
      <c r="BI257" s="548">
        <f t="shared" ca="1" si="18"/>
        <v>0</v>
      </c>
      <c r="BJ257" s="548">
        <f t="shared" ca="1" si="18"/>
        <v>0</v>
      </c>
      <c r="BK257" s="548">
        <f t="shared" ca="1" si="18"/>
        <v>0</v>
      </c>
      <c r="BL257" s="548">
        <f t="shared" ca="1" si="18"/>
        <v>0</v>
      </c>
    </row>
    <row r="258" spans="1:65" ht="14.4" thickBot="1" x14ac:dyDescent="0.35">
      <c r="A258" s="105"/>
      <c r="B258" s="505" t="s">
        <v>324</v>
      </c>
      <c r="C258" s="105"/>
      <c r="E258" s="548">
        <f>IF('Shortcut Lookup 2'!L$92=D3_L,D3_A,0)</f>
        <v>0</v>
      </c>
      <c r="F258" s="548">
        <f>IF('Shortcut Lookup 2'!M$92=D3_L,D3_A,0)</f>
        <v>0</v>
      </c>
      <c r="G258" s="548">
        <f>IF('Shortcut Lookup 2'!N$92=D3_L,D3_A,0)</f>
        <v>0</v>
      </c>
      <c r="H258" s="548">
        <f>IF('Shortcut Lookup 2'!O$92=D3_L,D3_A,0)</f>
        <v>0</v>
      </c>
      <c r="I258" s="548">
        <f>IF('Shortcut Lookup 2'!P$92=D3_L,D3_A,0)</f>
        <v>0</v>
      </c>
      <c r="J258" s="548">
        <f>IF('Shortcut Lookup 2'!Q$92=D3_L,D3_A,0)</f>
        <v>0</v>
      </c>
      <c r="K258" s="548">
        <f>IF('Shortcut Lookup 2'!R$92=D3_L,D3_A,0)</f>
        <v>0</v>
      </c>
      <c r="L258" s="548">
        <f>IF('Shortcut Lookup 2'!S$92=D3_L,D3_A,0)</f>
        <v>0</v>
      </c>
      <c r="M258" s="548">
        <f>IF('Shortcut Lookup 2'!T$92=D3_L,D3_A,0)</f>
        <v>0</v>
      </c>
      <c r="N258" s="548">
        <f>IF('Shortcut Lookup 2'!U$92=D3_L,D3_A,0)</f>
        <v>0</v>
      </c>
      <c r="O258" s="548">
        <f>IF('Shortcut Lookup 2'!V$92=D3_L,D3_A,0)</f>
        <v>0</v>
      </c>
      <c r="P258" s="548">
        <f>IF('Shortcut Lookup 2'!W$92=D3_L,D3_A,0)</f>
        <v>0</v>
      </c>
      <c r="Q258" s="548">
        <f>IF('Shortcut Lookup 2'!X$92=D3_L,D3_A,0)</f>
        <v>0</v>
      </c>
      <c r="R258" s="548">
        <f>IF('Shortcut Lookup 2'!Y$92=D3_L,D3_A,0)</f>
        <v>0</v>
      </c>
      <c r="S258" s="548">
        <f>IF('Shortcut Lookup 2'!Z$92=D3_L,D3_A,0)</f>
        <v>0</v>
      </c>
      <c r="T258" s="548">
        <f>IF('Shortcut Lookup 2'!AA$92=D3_L,D3_A,0)</f>
        <v>0</v>
      </c>
      <c r="U258" s="548">
        <f>IF('Shortcut Lookup 2'!AB$92=D3_L,D3_A,0)</f>
        <v>0</v>
      </c>
      <c r="V258" s="548">
        <f>IF('Shortcut Lookup 2'!AC$92=D3_L,D3_A,0)</f>
        <v>0</v>
      </c>
      <c r="W258" s="548">
        <f>IF('Shortcut Lookup 2'!AD$92=D3_L,D3_A,0)</f>
        <v>0</v>
      </c>
      <c r="X258" s="548">
        <f>IF('Shortcut Lookup 2'!AE$92=D3_L,D3_A,0)</f>
        <v>0</v>
      </c>
      <c r="Y258" s="548">
        <f>IF('Shortcut Lookup 2'!AF$92=D3_L,D3_A,0)</f>
        <v>0</v>
      </c>
      <c r="Z258" s="548">
        <f>IF('Shortcut Lookup 2'!AG$92=D3_L,D3_A,0)</f>
        <v>0</v>
      </c>
      <c r="AA258" s="548">
        <f>IF('Shortcut Lookup 2'!AH$92=D3_L,D3_A,0)</f>
        <v>0</v>
      </c>
      <c r="AB258" s="548">
        <f>IF('Shortcut Lookup 2'!AI$92=D3_L,D3_A,0)</f>
        <v>0</v>
      </c>
      <c r="AC258" s="548">
        <f>IF('Shortcut Lookup 2'!AJ$92=D3_L,D3_A,0)</f>
        <v>0</v>
      </c>
      <c r="AD258" s="548">
        <f>IF('Shortcut Lookup 2'!AK$92=D3_L,D3_A,0)</f>
        <v>0</v>
      </c>
      <c r="AE258" s="548">
        <f>IF('Shortcut Lookup 2'!AL$92=D3_L,D3_A,0)</f>
        <v>0</v>
      </c>
      <c r="AF258" s="548">
        <f>IF('Shortcut Lookup 2'!AM$92=D3_L,D3_A,0)</f>
        <v>0</v>
      </c>
      <c r="AG258" s="548">
        <f>IF('Shortcut Lookup 2'!AN$92=D3_L,D3_A,0)</f>
        <v>0</v>
      </c>
      <c r="AH258" s="548">
        <f>IF('Shortcut Lookup 2'!AO$92=D3_L,D3_A,0)</f>
        <v>0</v>
      </c>
      <c r="AI258" s="548">
        <f>IF('Shortcut Lookup 2'!AP$92=D3_L,D3_A,0)</f>
        <v>0</v>
      </c>
      <c r="AJ258" s="548">
        <f>IF('Shortcut Lookup 2'!AQ$92=D3_L,D3_A,0)</f>
        <v>0</v>
      </c>
      <c r="AK258" s="548">
        <f>IF('Shortcut Lookup 2'!AR$92=D3_L,D3_A,0)</f>
        <v>0</v>
      </c>
      <c r="AL258" s="548">
        <f>IF('Shortcut Lookup 2'!AS$92=D3_L,D3_A,0)</f>
        <v>0</v>
      </c>
      <c r="AM258" s="548">
        <f>IF('Shortcut Lookup 2'!AT$92=D3_L,D3_A,0)</f>
        <v>0</v>
      </c>
      <c r="AN258" s="548">
        <f>IF('Shortcut Lookup 2'!AU$92=D3_L,D3_A,0)</f>
        <v>0</v>
      </c>
      <c r="AO258" s="548">
        <f>IF('Shortcut Lookup 2'!AV$92=D3_L,D3_A,0)</f>
        <v>0</v>
      </c>
      <c r="AP258" s="548">
        <f>IF('Shortcut Lookup 2'!AW$92=D3_L,D3_A,0)</f>
        <v>0</v>
      </c>
      <c r="AQ258" s="548">
        <f>IF('Shortcut Lookup 2'!AX$92=D3_L,D3_A,0)</f>
        <v>0</v>
      </c>
      <c r="AR258" s="548">
        <f>IF('Shortcut Lookup 2'!AY$92=D3_L,D3_A,0)</f>
        <v>0</v>
      </c>
      <c r="AS258" s="548">
        <f>IF('Shortcut Lookup 2'!AZ$92=D3_L,D3_A,0)</f>
        <v>0</v>
      </c>
      <c r="AT258" s="548">
        <f>IF('Shortcut Lookup 2'!BA$92=D3_L,D3_A,0)</f>
        <v>0</v>
      </c>
      <c r="AU258" s="548">
        <f>IF('Shortcut Lookup 2'!BB$92=D3_L,D3_A,0)</f>
        <v>0</v>
      </c>
      <c r="AV258" s="548">
        <f>IF('Shortcut Lookup 2'!BC$92=D3_L,D3_A,0)</f>
        <v>0</v>
      </c>
      <c r="AW258" s="548">
        <f>IF('Shortcut Lookup 2'!BD$92=D3_L,D3_A,0)</f>
        <v>0</v>
      </c>
      <c r="AX258" s="548">
        <f>IF('Shortcut Lookup 2'!BE$92=D3_L,D3_A,0)</f>
        <v>0</v>
      </c>
      <c r="AY258" s="548">
        <f>IF('Shortcut Lookup 2'!BF$92=D3_L,D3_A,0)</f>
        <v>0</v>
      </c>
      <c r="AZ258" s="548">
        <f>IF('Shortcut Lookup 2'!BG$92=D3_L,D3_A,0)</f>
        <v>0</v>
      </c>
      <c r="BA258" s="548">
        <f>IF('Shortcut Lookup 2'!BH$92=D3_L,D3_A,0)</f>
        <v>0</v>
      </c>
      <c r="BB258" s="548">
        <f>IF('Shortcut Lookup 2'!BI$92=D3_L,D3_A,0)</f>
        <v>0</v>
      </c>
      <c r="BC258" s="548">
        <f>IF('Shortcut Lookup 2'!BJ$92=D3_L,D3_A,0)</f>
        <v>0</v>
      </c>
      <c r="BD258" s="548">
        <f>IF('Shortcut Lookup 2'!BK$92=D3_L,D3_A,0)</f>
        <v>0</v>
      </c>
      <c r="BE258" s="548">
        <f>IF('Shortcut Lookup 2'!BL$92=D3_L,D3_A,0)</f>
        <v>0</v>
      </c>
      <c r="BF258" s="548">
        <f>IF('Shortcut Lookup 2'!BM$92=D3_L,D3_A,0)</f>
        <v>0</v>
      </c>
      <c r="BG258" s="548">
        <f>IF('Shortcut Lookup 2'!BN$92=D3_L,D3_A,0)</f>
        <v>0</v>
      </c>
      <c r="BH258" s="548">
        <f>IF('Shortcut Lookup 2'!BO$92=D3_L,D3_A,0)</f>
        <v>0</v>
      </c>
      <c r="BI258" s="548">
        <f>IF('Shortcut Lookup 2'!BP$92=D3_L,D3_A,0)</f>
        <v>0</v>
      </c>
      <c r="BJ258" s="548">
        <f>IF('Shortcut Lookup 2'!BQ$92=D3_L,D3_A,0)</f>
        <v>0</v>
      </c>
      <c r="BK258" s="548">
        <f>IF('Shortcut Lookup 2'!BR$92=D3_L,D3_A,0)</f>
        <v>0</v>
      </c>
      <c r="BL258" s="548">
        <f>IF('Shortcut Lookup 2'!BS$92=D3_L,D3_A,0)</f>
        <v>0</v>
      </c>
    </row>
    <row r="259" spans="1:65" ht="13.8" x14ac:dyDescent="0.3">
      <c r="A259" s="105"/>
      <c r="B259" s="505" t="s">
        <v>325</v>
      </c>
      <c r="C259" s="105"/>
      <c r="E259" s="552">
        <f ca="1">-(SUM(E261:E320))</f>
        <v>0</v>
      </c>
      <c r="F259" s="552">
        <f t="shared" ref="F259:BL259" ca="1" si="19">-(SUM(F261:F320))</f>
        <v>0</v>
      </c>
      <c r="G259" s="552">
        <f t="shared" ca="1" si="19"/>
        <v>0</v>
      </c>
      <c r="H259" s="552">
        <f t="shared" ca="1" si="19"/>
        <v>0</v>
      </c>
      <c r="I259" s="552">
        <f t="shared" ca="1" si="19"/>
        <v>0</v>
      </c>
      <c r="J259" s="552">
        <f t="shared" ca="1" si="19"/>
        <v>0</v>
      </c>
      <c r="K259" s="552">
        <f t="shared" ca="1" si="19"/>
        <v>0</v>
      </c>
      <c r="L259" s="552">
        <f t="shared" ca="1" si="19"/>
        <v>0</v>
      </c>
      <c r="M259" s="552">
        <f t="shared" ca="1" si="19"/>
        <v>0</v>
      </c>
      <c r="N259" s="552">
        <f t="shared" ca="1" si="19"/>
        <v>0</v>
      </c>
      <c r="O259" s="552">
        <f t="shared" ca="1" si="19"/>
        <v>0</v>
      </c>
      <c r="P259" s="552">
        <f t="shared" ca="1" si="19"/>
        <v>0</v>
      </c>
      <c r="Q259" s="552">
        <f t="shared" ca="1" si="19"/>
        <v>0</v>
      </c>
      <c r="R259" s="552">
        <f t="shared" ca="1" si="19"/>
        <v>0</v>
      </c>
      <c r="S259" s="552">
        <f t="shared" ca="1" si="19"/>
        <v>0</v>
      </c>
      <c r="T259" s="552">
        <f t="shared" ca="1" si="19"/>
        <v>0</v>
      </c>
      <c r="U259" s="552">
        <f t="shared" ca="1" si="19"/>
        <v>0</v>
      </c>
      <c r="V259" s="552">
        <f t="shared" ca="1" si="19"/>
        <v>0</v>
      </c>
      <c r="W259" s="552">
        <f t="shared" ca="1" si="19"/>
        <v>0</v>
      </c>
      <c r="X259" s="552">
        <f t="shared" ca="1" si="19"/>
        <v>0</v>
      </c>
      <c r="Y259" s="552">
        <f t="shared" ca="1" si="19"/>
        <v>0</v>
      </c>
      <c r="Z259" s="552">
        <f t="shared" ca="1" si="19"/>
        <v>0</v>
      </c>
      <c r="AA259" s="552">
        <f t="shared" ca="1" si="19"/>
        <v>0</v>
      </c>
      <c r="AB259" s="552">
        <f t="shared" ca="1" si="19"/>
        <v>0</v>
      </c>
      <c r="AC259" s="552">
        <f t="shared" ca="1" si="19"/>
        <v>0</v>
      </c>
      <c r="AD259" s="552">
        <f t="shared" ca="1" si="19"/>
        <v>0</v>
      </c>
      <c r="AE259" s="552">
        <f t="shared" ca="1" si="19"/>
        <v>0</v>
      </c>
      <c r="AF259" s="552">
        <f t="shared" ca="1" si="19"/>
        <v>0</v>
      </c>
      <c r="AG259" s="552">
        <f t="shared" ca="1" si="19"/>
        <v>0</v>
      </c>
      <c r="AH259" s="552">
        <f t="shared" ca="1" si="19"/>
        <v>0</v>
      </c>
      <c r="AI259" s="552">
        <f t="shared" ca="1" si="19"/>
        <v>0</v>
      </c>
      <c r="AJ259" s="552">
        <f t="shared" ca="1" si="19"/>
        <v>0</v>
      </c>
      <c r="AK259" s="552">
        <f t="shared" ca="1" si="19"/>
        <v>0</v>
      </c>
      <c r="AL259" s="552">
        <f t="shared" ca="1" si="19"/>
        <v>0</v>
      </c>
      <c r="AM259" s="552">
        <f t="shared" ca="1" si="19"/>
        <v>0</v>
      </c>
      <c r="AN259" s="552">
        <f t="shared" ca="1" si="19"/>
        <v>0</v>
      </c>
      <c r="AO259" s="552">
        <f t="shared" ca="1" si="19"/>
        <v>0</v>
      </c>
      <c r="AP259" s="552">
        <f t="shared" ca="1" si="19"/>
        <v>0</v>
      </c>
      <c r="AQ259" s="552">
        <f t="shared" ca="1" si="19"/>
        <v>0</v>
      </c>
      <c r="AR259" s="552">
        <f t="shared" ca="1" si="19"/>
        <v>0</v>
      </c>
      <c r="AS259" s="552">
        <f t="shared" ca="1" si="19"/>
        <v>0</v>
      </c>
      <c r="AT259" s="552">
        <f t="shared" ca="1" si="19"/>
        <v>0</v>
      </c>
      <c r="AU259" s="552">
        <f t="shared" ca="1" si="19"/>
        <v>0</v>
      </c>
      <c r="AV259" s="552">
        <f t="shared" ca="1" si="19"/>
        <v>0</v>
      </c>
      <c r="AW259" s="552">
        <f t="shared" ca="1" si="19"/>
        <v>0</v>
      </c>
      <c r="AX259" s="552">
        <f t="shared" ca="1" si="19"/>
        <v>0</v>
      </c>
      <c r="AY259" s="552">
        <f t="shared" ca="1" si="19"/>
        <v>0</v>
      </c>
      <c r="AZ259" s="552">
        <f t="shared" ca="1" si="19"/>
        <v>0</v>
      </c>
      <c r="BA259" s="552">
        <f t="shared" ca="1" si="19"/>
        <v>0</v>
      </c>
      <c r="BB259" s="552">
        <f t="shared" ca="1" si="19"/>
        <v>0</v>
      </c>
      <c r="BC259" s="552">
        <f t="shared" ca="1" si="19"/>
        <v>0</v>
      </c>
      <c r="BD259" s="552">
        <f t="shared" ca="1" si="19"/>
        <v>0</v>
      </c>
      <c r="BE259" s="552">
        <f t="shared" ca="1" si="19"/>
        <v>0</v>
      </c>
      <c r="BF259" s="552">
        <f t="shared" ca="1" si="19"/>
        <v>0</v>
      </c>
      <c r="BG259" s="552">
        <f t="shared" ca="1" si="19"/>
        <v>0</v>
      </c>
      <c r="BH259" s="552">
        <f t="shared" ca="1" si="19"/>
        <v>0</v>
      </c>
      <c r="BI259" s="552">
        <f t="shared" ca="1" si="19"/>
        <v>0</v>
      </c>
      <c r="BJ259" s="552">
        <f t="shared" ca="1" si="19"/>
        <v>0</v>
      </c>
      <c r="BK259" s="552">
        <f t="shared" ca="1" si="19"/>
        <v>0</v>
      </c>
      <c r="BL259" s="552">
        <f t="shared" ca="1" si="19"/>
        <v>0</v>
      </c>
    </row>
    <row r="260" spans="1:65" ht="13.8" x14ac:dyDescent="0.3">
      <c r="A260" s="105"/>
      <c r="B260" s="546" t="s">
        <v>174</v>
      </c>
      <c r="C260" s="105"/>
      <c r="E260" s="560">
        <f t="shared" ref="E260:BL260" ca="1" si="20">E257+E258+E259</f>
        <v>0</v>
      </c>
      <c r="F260" s="556">
        <f t="shared" ca="1" si="20"/>
        <v>0</v>
      </c>
      <c r="G260" s="556">
        <f t="shared" ca="1" si="20"/>
        <v>0</v>
      </c>
      <c r="H260" s="556">
        <f t="shared" ca="1" si="20"/>
        <v>0</v>
      </c>
      <c r="I260" s="556">
        <f t="shared" ca="1" si="20"/>
        <v>0</v>
      </c>
      <c r="J260" s="556">
        <f t="shared" ca="1" si="20"/>
        <v>0</v>
      </c>
      <c r="K260" s="556">
        <f t="shared" ca="1" si="20"/>
        <v>0</v>
      </c>
      <c r="L260" s="556">
        <f t="shared" ca="1" si="20"/>
        <v>0</v>
      </c>
      <c r="M260" s="556">
        <f t="shared" ca="1" si="20"/>
        <v>0</v>
      </c>
      <c r="N260" s="556">
        <f t="shared" ca="1" si="20"/>
        <v>0</v>
      </c>
      <c r="O260" s="556">
        <f t="shared" ca="1" si="20"/>
        <v>0</v>
      </c>
      <c r="P260" s="556">
        <f t="shared" ca="1" si="20"/>
        <v>0</v>
      </c>
      <c r="Q260" s="556">
        <f t="shared" ca="1" si="20"/>
        <v>0</v>
      </c>
      <c r="R260" s="556">
        <f t="shared" ca="1" si="20"/>
        <v>0</v>
      </c>
      <c r="S260" s="556">
        <f t="shared" ca="1" si="20"/>
        <v>0</v>
      </c>
      <c r="T260" s="556">
        <f t="shared" ca="1" si="20"/>
        <v>0</v>
      </c>
      <c r="U260" s="556">
        <f t="shared" ca="1" si="20"/>
        <v>0</v>
      </c>
      <c r="V260" s="556">
        <f t="shared" ca="1" si="20"/>
        <v>0</v>
      </c>
      <c r="W260" s="556">
        <f t="shared" ca="1" si="20"/>
        <v>0</v>
      </c>
      <c r="X260" s="556">
        <f t="shared" ca="1" si="20"/>
        <v>0</v>
      </c>
      <c r="Y260" s="556">
        <f t="shared" ca="1" si="20"/>
        <v>0</v>
      </c>
      <c r="Z260" s="556">
        <f t="shared" ca="1" si="20"/>
        <v>0</v>
      </c>
      <c r="AA260" s="556">
        <f t="shared" ca="1" si="20"/>
        <v>0</v>
      </c>
      <c r="AB260" s="556">
        <f t="shared" ca="1" si="20"/>
        <v>0</v>
      </c>
      <c r="AC260" s="556">
        <f t="shared" ca="1" si="20"/>
        <v>0</v>
      </c>
      <c r="AD260" s="556">
        <f t="shared" ca="1" si="20"/>
        <v>0</v>
      </c>
      <c r="AE260" s="556">
        <f t="shared" ca="1" si="20"/>
        <v>0</v>
      </c>
      <c r="AF260" s="556">
        <f t="shared" ca="1" si="20"/>
        <v>0</v>
      </c>
      <c r="AG260" s="556">
        <f t="shared" ca="1" si="20"/>
        <v>0</v>
      </c>
      <c r="AH260" s="556">
        <f t="shared" ca="1" si="20"/>
        <v>0</v>
      </c>
      <c r="AI260" s="556">
        <f t="shared" ca="1" si="20"/>
        <v>0</v>
      </c>
      <c r="AJ260" s="556">
        <f t="shared" ca="1" si="20"/>
        <v>0</v>
      </c>
      <c r="AK260" s="556">
        <f t="shared" ca="1" si="20"/>
        <v>0</v>
      </c>
      <c r="AL260" s="556">
        <f t="shared" ca="1" si="20"/>
        <v>0</v>
      </c>
      <c r="AM260" s="556">
        <f t="shared" ca="1" si="20"/>
        <v>0</v>
      </c>
      <c r="AN260" s="556">
        <f t="shared" ca="1" si="20"/>
        <v>0</v>
      </c>
      <c r="AO260" s="556">
        <f t="shared" ca="1" si="20"/>
        <v>0</v>
      </c>
      <c r="AP260" s="556">
        <f t="shared" ca="1" si="20"/>
        <v>0</v>
      </c>
      <c r="AQ260" s="556">
        <f t="shared" ca="1" si="20"/>
        <v>0</v>
      </c>
      <c r="AR260" s="556">
        <f t="shared" ca="1" si="20"/>
        <v>0</v>
      </c>
      <c r="AS260" s="556">
        <f t="shared" ca="1" si="20"/>
        <v>0</v>
      </c>
      <c r="AT260" s="556">
        <f t="shared" ca="1" si="20"/>
        <v>0</v>
      </c>
      <c r="AU260" s="556">
        <f t="shared" ca="1" si="20"/>
        <v>0</v>
      </c>
      <c r="AV260" s="556">
        <f t="shared" ca="1" si="20"/>
        <v>0</v>
      </c>
      <c r="AW260" s="556">
        <f t="shared" ca="1" si="20"/>
        <v>0</v>
      </c>
      <c r="AX260" s="556">
        <f t="shared" ca="1" si="20"/>
        <v>0</v>
      </c>
      <c r="AY260" s="556">
        <f t="shared" ca="1" si="20"/>
        <v>0</v>
      </c>
      <c r="AZ260" s="556">
        <f t="shared" ca="1" si="20"/>
        <v>0</v>
      </c>
      <c r="BA260" s="556">
        <f t="shared" ca="1" si="20"/>
        <v>0</v>
      </c>
      <c r="BB260" s="556">
        <f t="shared" ca="1" si="20"/>
        <v>0</v>
      </c>
      <c r="BC260" s="556">
        <f t="shared" ca="1" si="20"/>
        <v>0</v>
      </c>
      <c r="BD260" s="556">
        <f t="shared" ca="1" si="20"/>
        <v>0</v>
      </c>
      <c r="BE260" s="556">
        <f t="shared" ca="1" si="20"/>
        <v>0</v>
      </c>
      <c r="BF260" s="556">
        <f t="shared" ca="1" si="20"/>
        <v>0</v>
      </c>
      <c r="BG260" s="556">
        <f t="shared" ca="1" si="20"/>
        <v>0</v>
      </c>
      <c r="BH260" s="556">
        <f t="shared" ca="1" si="20"/>
        <v>0</v>
      </c>
      <c r="BI260" s="556">
        <f t="shared" ca="1" si="20"/>
        <v>0</v>
      </c>
      <c r="BJ260" s="556">
        <f t="shared" ca="1" si="20"/>
        <v>0</v>
      </c>
      <c r="BK260" s="556">
        <f t="shared" ca="1" si="20"/>
        <v>0</v>
      </c>
      <c r="BL260" s="557">
        <f t="shared" ca="1" si="20"/>
        <v>0</v>
      </c>
      <c r="BM260" s="224"/>
    </row>
    <row r="261" spans="1:65" ht="10.5" hidden="1" customHeight="1" outlineLevel="1" x14ac:dyDescent="0.3">
      <c r="A261" s="105"/>
      <c r="B261" s="504"/>
      <c r="C261" s="105">
        <v>1</v>
      </c>
      <c r="E261" s="558">
        <f ca="1">IF('Clinic Model'!$P$17="Annuity",-IFERROR(PPMT(D3_I/12,$C261,D3_T,OFFSET(E$258,,-$C261+1),0),),IFERROR(IF($C261=0,0,OFFSET(E$258,,-$C261+1)/D3_T),0))</f>
        <v>0</v>
      </c>
      <c r="F261" s="550">
        <f ca="1">IF('Clinic Model'!$P$17="Annuity",-IFERROR(PPMT(D3_I/12,$C261,D3_T,OFFSET(F$258,,-$C261+1),0),),IFERROR(IF($C261=0,0,OFFSET(F$258,,-$C261+1)/D3_T),0))</f>
        <v>0</v>
      </c>
      <c r="G261" s="550">
        <f ca="1">IF('Clinic Model'!$P$17="Annuity",-IFERROR(PPMT(D3_I/12,$C261,D3_T,OFFSET(G$258,,-$C261+1),0),),IFERROR(IF($C261=0,0,OFFSET(G$258,,-$C261+1)/D3_T),0))</f>
        <v>0</v>
      </c>
      <c r="H261" s="550">
        <f ca="1">IF('Clinic Model'!$P$17="Annuity",-IFERROR(PPMT(D3_I/12,$C261,D3_T,OFFSET(H$258,,-$C261+1),0),),IFERROR(IF($C261=0,0,OFFSET(H$258,,-$C261+1)/D3_T),0))</f>
        <v>0</v>
      </c>
      <c r="I261" s="550">
        <f ca="1">IF('Clinic Model'!$P$17="Annuity",-IFERROR(PPMT(D3_I/12,$C261,D3_T,OFFSET(I$258,,-$C261+1),0),),IFERROR(IF($C261=0,0,OFFSET(I$258,,-$C261+1)/D3_T),0))</f>
        <v>0</v>
      </c>
      <c r="J261" s="550">
        <f ca="1">IF('Clinic Model'!$P$17="Annuity",-IFERROR(PPMT(D3_I/12,$C261,D3_T,OFFSET(J$258,,-$C261+1),0),),IFERROR(IF($C261=0,0,OFFSET(J$258,,-$C261+1)/D3_T),0))</f>
        <v>0</v>
      </c>
      <c r="K261" s="550">
        <f ca="1">IF('Clinic Model'!$P$17="Annuity",-IFERROR(PPMT(D3_I/12,$C261,D3_T,OFFSET(K$258,,-$C261+1),0),),IFERROR(IF($C261=0,0,OFFSET(K$258,,-$C261+1)/D3_T),0))</f>
        <v>0</v>
      </c>
      <c r="L261" s="550">
        <f ca="1">IF('Clinic Model'!$P$17="Annuity",-IFERROR(PPMT(D3_I/12,$C261,D3_T,OFFSET(L$258,,-$C261+1),0),),IFERROR(IF($C261=0,0,OFFSET(L$258,,-$C261+1)/D3_T),0))</f>
        <v>0</v>
      </c>
      <c r="M261" s="550">
        <f ca="1">IF('Clinic Model'!$P$17="Annuity",-IFERROR(PPMT(D3_I/12,$C261,D3_T,OFFSET(M$258,,-$C261+1),0),),IFERROR(IF($C261=0,0,OFFSET(M$258,,-$C261+1)/D3_T),0))</f>
        <v>0</v>
      </c>
      <c r="N261" s="550">
        <f ca="1">IF('Clinic Model'!$P$17="Annuity",-IFERROR(PPMT(D3_I/12,$C261,D3_T,OFFSET(N$258,,-$C261+1),0),),IFERROR(IF($C261=0,0,OFFSET(N$258,,-$C261+1)/D3_T),0))</f>
        <v>0</v>
      </c>
      <c r="O261" s="550">
        <f ca="1">IF('Clinic Model'!$P$17="Annuity",-IFERROR(PPMT(D3_I/12,$C261,D3_T,OFFSET(O$258,,-$C261+1),0),),IFERROR(IF($C261=0,0,OFFSET(O$258,,-$C261+1)/D3_T),0))</f>
        <v>0</v>
      </c>
      <c r="P261" s="550">
        <f ca="1">IF('Clinic Model'!$P$17="Annuity",-IFERROR(PPMT(D3_I/12,$C261,D3_T,OFFSET(P$258,,-$C261+1),0),),IFERROR(IF($C261=0,0,OFFSET(P$258,,-$C261+1)/D3_T),0))</f>
        <v>0</v>
      </c>
      <c r="Q261" s="550">
        <f ca="1">IF('Clinic Model'!$P$17="Annuity",-IFERROR(PPMT(D3_I/12,$C261,D3_T,OFFSET(Q$258,,-$C261+1),0),),IFERROR(IF($C261=0,0,OFFSET(Q$258,,-$C261+1)/D3_T),0))</f>
        <v>0</v>
      </c>
      <c r="R261" s="550">
        <f ca="1">IF('Clinic Model'!$P$17="Annuity",-IFERROR(PPMT(D3_I/12,$C261,D3_T,OFFSET(R$258,,-$C261+1),0),),IFERROR(IF($C261=0,0,OFFSET(R$258,,-$C261+1)/D3_T),0))</f>
        <v>0</v>
      </c>
      <c r="S261" s="550">
        <f ca="1">IF('Clinic Model'!$P$17="Annuity",-IFERROR(PPMT(D3_I/12,$C261,D3_T,OFFSET(S$258,,-$C261+1),0),),IFERROR(IF($C261=0,0,OFFSET(S$258,,-$C261+1)/D3_T),0))</f>
        <v>0</v>
      </c>
      <c r="T261" s="550">
        <f ca="1">IF('Clinic Model'!$P$17="Annuity",-IFERROR(PPMT(D3_I/12,$C261,D3_T,OFFSET(T$258,,-$C261+1),0),),IFERROR(IF($C261=0,0,OFFSET(T$258,,-$C261+1)/D3_T),0))</f>
        <v>0</v>
      </c>
      <c r="U261" s="550">
        <f ca="1">IF('Clinic Model'!$P$17="Annuity",-IFERROR(PPMT(D3_I/12,$C261,D3_T,OFFSET(U$258,,-$C261+1),0),),IFERROR(IF($C261=0,0,OFFSET(U$258,,-$C261+1)/D3_T),0))</f>
        <v>0</v>
      </c>
      <c r="V261" s="550">
        <f ca="1">IF('Clinic Model'!$P$17="Annuity",-IFERROR(PPMT(D3_I/12,$C261,D3_T,OFFSET(V$258,,-$C261+1),0),),IFERROR(IF($C261=0,0,OFFSET(V$258,,-$C261+1)/D3_T),0))</f>
        <v>0</v>
      </c>
      <c r="W261" s="550">
        <f ca="1">IF('Clinic Model'!$P$17="Annuity",-IFERROR(PPMT(D3_I/12,$C261,D3_T,OFFSET(W$258,,-$C261+1),0),),IFERROR(IF($C261=0,0,OFFSET(W$258,,-$C261+1)/D3_T),0))</f>
        <v>0</v>
      </c>
      <c r="X261" s="550">
        <f ca="1">IF('Clinic Model'!$P$17="Annuity",-IFERROR(PPMT(D3_I/12,$C261,D3_T,OFFSET(X$258,,-$C261+1),0),),IFERROR(IF($C261=0,0,OFFSET(X$258,,-$C261+1)/D3_T),0))</f>
        <v>0</v>
      </c>
      <c r="Y261" s="550">
        <f ca="1">IF('Clinic Model'!$P$17="Annuity",-IFERROR(PPMT(D3_I/12,$C261,D3_T,OFFSET(Y$258,,-$C261+1),0),),IFERROR(IF($C261=0,0,OFFSET(Y$258,,-$C261+1)/D3_T),0))</f>
        <v>0</v>
      </c>
      <c r="Z261" s="550">
        <f ca="1">IF('Clinic Model'!$P$17="Annuity",-IFERROR(PPMT(D3_I/12,$C261,D3_T,OFFSET(Z$258,,-$C261+1),0),),IFERROR(IF($C261=0,0,OFFSET(Z$258,,-$C261+1)/D3_T),0))</f>
        <v>0</v>
      </c>
      <c r="AA261" s="550">
        <f ca="1">IF('Clinic Model'!$P$17="Annuity",-IFERROR(PPMT(D3_I/12,$C261,D3_T,OFFSET(AA$258,,-$C261+1),0),),IFERROR(IF($C261=0,0,OFFSET(AA$258,,-$C261+1)/D3_T),0))</f>
        <v>0</v>
      </c>
      <c r="AB261" s="550">
        <f ca="1">IF('Clinic Model'!$P$17="Annuity",-IFERROR(PPMT(D3_I/12,$C261,D3_T,OFFSET(AB$258,,-$C261+1),0),),IFERROR(IF($C261=0,0,OFFSET(AB$258,,-$C261+1)/D3_T),0))</f>
        <v>0</v>
      </c>
      <c r="AC261" s="550">
        <f ca="1">IF('Clinic Model'!$P$17="Annuity",-IFERROR(PPMT(D3_I/12,$C261,D3_T,OFFSET(AC$258,,-$C261+1),0),),IFERROR(IF($C261=0,0,OFFSET(AC$258,,-$C261+1)/D3_T),0))</f>
        <v>0</v>
      </c>
      <c r="AD261" s="550">
        <f ca="1">IF('Clinic Model'!$P$17="Annuity",-IFERROR(PPMT(D3_I/12,$C261,D3_T,OFFSET(AD$258,,-$C261+1),0),),IFERROR(IF($C261=0,0,OFFSET(AD$258,,-$C261+1)/D3_T),0))</f>
        <v>0</v>
      </c>
      <c r="AE261" s="550">
        <f ca="1">IF('Clinic Model'!$P$17="Annuity",-IFERROR(PPMT(D3_I/12,$C261,D3_T,OFFSET(AE$258,,-$C261+1),0),),IFERROR(IF($C261=0,0,OFFSET(AE$258,,-$C261+1)/D3_T),0))</f>
        <v>0</v>
      </c>
      <c r="AF261" s="550">
        <f ca="1">IF('Clinic Model'!$P$17="Annuity",-IFERROR(PPMT(D3_I/12,$C261,D3_T,OFFSET(AF$258,,-$C261+1),0),),IFERROR(IF($C261=0,0,OFFSET(AF$258,,-$C261+1)/D3_T),0))</f>
        <v>0</v>
      </c>
      <c r="AG261" s="550">
        <f ca="1">IF('Clinic Model'!$P$17="Annuity",-IFERROR(PPMT(D3_I/12,$C261,D3_T,OFFSET(AG$258,,-$C261+1),0),),IFERROR(IF($C261=0,0,OFFSET(AG$258,,-$C261+1)/D3_T),0))</f>
        <v>0</v>
      </c>
      <c r="AH261" s="550">
        <f ca="1">IF('Clinic Model'!$P$17="Annuity",-IFERROR(PPMT(D3_I/12,$C261,D3_T,OFFSET(AH$258,,-$C261+1),0),),IFERROR(IF($C261=0,0,OFFSET(AH$258,,-$C261+1)/D3_T),0))</f>
        <v>0</v>
      </c>
      <c r="AI261" s="550">
        <f ca="1">IF('Clinic Model'!$P$17="Annuity",-IFERROR(PPMT(D3_I/12,$C261,D3_T,OFFSET(AI$258,,-$C261+1),0),),IFERROR(IF($C261=0,0,OFFSET(AI$258,,-$C261+1)/D3_T),0))</f>
        <v>0</v>
      </c>
      <c r="AJ261" s="550">
        <f ca="1">IF('Clinic Model'!$P$17="Annuity",-IFERROR(PPMT(D3_I/12,$C261,D3_T,OFFSET(AJ$258,,-$C261+1),0),),IFERROR(IF($C261=0,0,OFFSET(AJ$258,,-$C261+1)/D3_T),0))</f>
        <v>0</v>
      </c>
      <c r="AK261" s="550">
        <f ca="1">IF('Clinic Model'!$P$17="Annuity",-IFERROR(PPMT(D3_I/12,$C261,D3_T,OFFSET(AK$258,,-$C261+1),0),),IFERROR(IF($C261=0,0,OFFSET(AK$258,,-$C261+1)/D3_T),0))</f>
        <v>0</v>
      </c>
      <c r="AL261" s="550">
        <f ca="1">IF('Clinic Model'!$P$17="Annuity",-IFERROR(PPMT(D3_I/12,$C261,D3_T,OFFSET(AL$258,,-$C261+1),0),),IFERROR(IF($C261=0,0,OFFSET(AL$258,,-$C261+1)/D3_T),0))</f>
        <v>0</v>
      </c>
      <c r="AM261" s="550">
        <f ca="1">IF('Clinic Model'!$P$17="Annuity",-IFERROR(PPMT(D3_I/12,$C261,D3_T,OFFSET(AM$258,,-$C261+1),0),),IFERROR(IF($C261=0,0,OFFSET(AM$258,,-$C261+1)/D3_T),0))</f>
        <v>0</v>
      </c>
      <c r="AN261" s="550">
        <f ca="1">IF('Clinic Model'!$P$17="Annuity",-IFERROR(PPMT(D3_I/12,$C261,D3_T,OFFSET(AN$258,,-$C261+1),0),),IFERROR(IF($C261=0,0,OFFSET(AN$258,,-$C261+1)/D3_T),0))</f>
        <v>0</v>
      </c>
      <c r="AO261" s="550">
        <f ca="1">IF('Clinic Model'!$P$17="Annuity",-IFERROR(PPMT(D3_I/12,$C261,D3_T,OFFSET(AO$258,,-$C261+1),0),),IFERROR(IF($C261=0,0,OFFSET(AO$258,,-$C261+1)/D3_T),0))</f>
        <v>0</v>
      </c>
      <c r="AP261" s="550">
        <f ca="1">IF('Clinic Model'!$P$17="Annuity",-IFERROR(PPMT(D3_I/12,$C261,D3_T,OFFSET(AP$258,,-$C261+1),0),),IFERROR(IF($C261=0,0,OFFSET(AP$258,,-$C261+1)/D3_T),0))</f>
        <v>0</v>
      </c>
      <c r="AQ261" s="550">
        <f ca="1">IF('Clinic Model'!$P$17="Annuity",-IFERROR(PPMT(D3_I/12,$C261,D3_T,OFFSET(AQ$258,,-$C261+1),0),),IFERROR(IF($C261=0,0,OFFSET(AQ$258,,-$C261+1)/D3_T),0))</f>
        <v>0</v>
      </c>
      <c r="AR261" s="550">
        <f ca="1">IF('Clinic Model'!$P$17="Annuity",-IFERROR(PPMT(D3_I/12,$C261,D3_T,OFFSET(AR$258,,-$C261+1),0),),IFERROR(IF($C261=0,0,OFFSET(AR$258,,-$C261+1)/D3_T),0))</f>
        <v>0</v>
      </c>
      <c r="AS261" s="550">
        <f ca="1">IF('Clinic Model'!$P$17="Annuity",-IFERROR(PPMT(D3_I/12,$C261,D3_T,OFFSET(AS$258,,-$C261+1),0),),IFERROR(IF($C261=0,0,OFFSET(AS$258,,-$C261+1)/D3_T),0))</f>
        <v>0</v>
      </c>
      <c r="AT261" s="550">
        <f ca="1">IF('Clinic Model'!$P$17="Annuity",-IFERROR(PPMT(D3_I/12,$C261,D3_T,OFFSET(AT$258,,-$C261+1),0),),IFERROR(IF($C261=0,0,OFFSET(AT$258,,-$C261+1)/D3_T),0))</f>
        <v>0</v>
      </c>
      <c r="AU261" s="550">
        <f ca="1">IF('Clinic Model'!$P$17="Annuity",-IFERROR(PPMT(D3_I/12,$C261,D3_T,OFFSET(AU$258,,-$C261+1),0),),IFERROR(IF($C261=0,0,OFFSET(AU$258,,-$C261+1)/D3_T),0))</f>
        <v>0</v>
      </c>
      <c r="AV261" s="550">
        <f ca="1">IF('Clinic Model'!$P$17="Annuity",-IFERROR(PPMT(D3_I/12,$C261,D3_T,OFFSET(AV$258,,-$C261+1),0),),IFERROR(IF($C261=0,0,OFFSET(AV$258,,-$C261+1)/D3_T),0))</f>
        <v>0</v>
      </c>
      <c r="AW261" s="550">
        <f ca="1">IF('Clinic Model'!$P$17="Annuity",-IFERROR(PPMT(D3_I/12,$C261,D3_T,OFFSET(AW$258,,-$C261+1),0),),IFERROR(IF($C261=0,0,OFFSET(AW$258,,-$C261+1)/D3_T),0))</f>
        <v>0</v>
      </c>
      <c r="AX261" s="550">
        <f ca="1">IF('Clinic Model'!$P$17="Annuity",-IFERROR(PPMT(D3_I/12,$C261,D3_T,OFFSET(AX$258,,-$C261+1),0),),IFERROR(IF($C261=0,0,OFFSET(AX$258,,-$C261+1)/D3_T),0))</f>
        <v>0</v>
      </c>
      <c r="AY261" s="550">
        <f ca="1">IF('Clinic Model'!$P$17="Annuity",-IFERROR(PPMT(D3_I/12,$C261,D3_T,OFFSET(AY$258,,-$C261+1),0),),IFERROR(IF($C261=0,0,OFFSET(AY$258,,-$C261+1)/D3_T),0))</f>
        <v>0</v>
      </c>
      <c r="AZ261" s="550">
        <f ca="1">IF('Clinic Model'!$P$17="Annuity",-IFERROR(PPMT(D3_I/12,$C261,D3_T,OFFSET(AZ$258,,-$C261+1),0),),IFERROR(IF($C261=0,0,OFFSET(AZ$258,,-$C261+1)/D3_T),0))</f>
        <v>0</v>
      </c>
      <c r="BA261" s="550">
        <f ca="1">IF('Clinic Model'!$P$17="Annuity",-IFERROR(PPMT(D3_I/12,$C261,D3_T,OFFSET(BA$258,,-$C261+1),0),),IFERROR(IF($C261=0,0,OFFSET(BA$258,,-$C261+1)/D3_T),0))</f>
        <v>0</v>
      </c>
      <c r="BB261" s="550">
        <f ca="1">IF('Clinic Model'!$P$17="Annuity",-IFERROR(PPMT(D3_I/12,$C261,D3_T,OFFSET(BB$258,,-$C261+1),0),),IFERROR(IF($C261=0,0,OFFSET(BB$258,,-$C261+1)/D3_T),0))</f>
        <v>0</v>
      </c>
      <c r="BC261" s="550">
        <f ca="1">IF('Clinic Model'!$P$17="Annuity",-IFERROR(PPMT(D3_I/12,$C261,D3_T,OFFSET(BC$258,,-$C261+1),0),),IFERROR(IF($C261=0,0,OFFSET(BC$258,,-$C261+1)/D3_T),0))</f>
        <v>0</v>
      </c>
      <c r="BD261" s="550">
        <f ca="1">IF('Clinic Model'!$P$17="Annuity",-IFERROR(PPMT(D3_I/12,$C261,D3_T,OFFSET(BD$258,,-$C261+1),0),),IFERROR(IF($C261=0,0,OFFSET(BD$258,,-$C261+1)/D3_T),0))</f>
        <v>0</v>
      </c>
      <c r="BE261" s="550">
        <f ca="1">IF('Clinic Model'!$P$17="Annuity",-IFERROR(PPMT(D3_I/12,$C261,D3_T,OFFSET(BE$258,,-$C261+1),0),),IFERROR(IF($C261=0,0,OFFSET(BE$258,,-$C261+1)/D3_T),0))</f>
        <v>0</v>
      </c>
      <c r="BF261" s="550">
        <f ca="1">IF('Clinic Model'!$P$17="Annuity",-IFERROR(PPMT(D3_I/12,$C261,D3_T,OFFSET(BF$258,,-$C261+1),0),),IFERROR(IF($C261=0,0,OFFSET(BF$258,,-$C261+1)/D3_T),0))</f>
        <v>0</v>
      </c>
      <c r="BG261" s="550">
        <f ca="1">IF('Clinic Model'!$P$17="Annuity",-IFERROR(PPMT(D3_I/12,$C261,D3_T,OFFSET(BG$258,,-$C261+1),0),),IFERROR(IF($C261=0,0,OFFSET(BG$258,,-$C261+1)/D3_T),0))</f>
        <v>0</v>
      </c>
      <c r="BH261" s="550">
        <f ca="1">IF('Clinic Model'!$P$17="Annuity",-IFERROR(PPMT(D3_I/12,$C261,D3_T,OFFSET(BH$258,,-$C261+1),0),),IFERROR(IF($C261=0,0,OFFSET(BH$258,,-$C261+1)/D3_T),0))</f>
        <v>0</v>
      </c>
      <c r="BI261" s="550">
        <f ca="1">IF('Clinic Model'!$P$17="Annuity",-IFERROR(PPMT(D3_I/12,$C261,D3_T,OFFSET(BI$258,,-$C261+1),0),),IFERROR(IF($C261=0,0,OFFSET(BI$258,,-$C261+1)/D3_T),0))</f>
        <v>0</v>
      </c>
      <c r="BJ261" s="550">
        <f ca="1">IF('Clinic Model'!$P$17="Annuity",-IFERROR(PPMT(D3_I/12,$C261,D3_T,OFFSET(BJ$258,,-$C261+1),0),),IFERROR(IF($C261=0,0,OFFSET(BJ$258,,-$C261+1)/D3_T),0))</f>
        <v>0</v>
      </c>
      <c r="BK261" s="550">
        <f ca="1">IF('Clinic Model'!$P$17="Annuity",-IFERROR(PPMT(D3_I/12,$C261,D3_T,OFFSET(BK$258,,-$C261+1),0),),IFERROR(IF($C261=0,0,OFFSET(BK$258,,-$C261+1)/D3_T),0))</f>
        <v>0</v>
      </c>
      <c r="BL261" s="550">
        <f ca="1">IF('Clinic Model'!$P$17="Annuity",-IFERROR(PPMT(D3_I/12,$C261,D3_T,OFFSET(BL$258,,-$C261+1),0),),IFERROR(IF($C261=0,0,OFFSET(BL$258,,-$C261+1)/D3_T),0))</f>
        <v>0</v>
      </c>
    </row>
    <row r="262" spans="1:65" ht="10.5" hidden="1" customHeight="1" outlineLevel="1" x14ac:dyDescent="0.3">
      <c r="A262" s="105"/>
      <c r="B262" s="504"/>
      <c r="C262" s="105">
        <f t="shared" ref="C262:C293" si="21">IF(C261=0,0,IF((C261+1)&lt;=D3_T,C261+1,0))</f>
        <v>0</v>
      </c>
      <c r="E262" s="559">
        <f ca="1">IF('Clinic Model'!$P$17="Annuity",-IFERROR(PPMT(D3_I/12,$C262,D3_T,OFFSET(E$258,,-$C262+1),0),),IFERROR(IF($C262=0,0,OFFSET(E$258,,-$C262+1)/D3_T),0))</f>
        <v>0</v>
      </c>
      <c r="F262" s="548">
        <f ca="1">IF('Clinic Model'!$P$17="Annuity",-IFERROR(PPMT(D3_I/12,$C262,D3_T,OFFSET(F$258,,-$C262+1),0),),IFERROR(IF($C262=0,0,OFFSET(F$258,,-$C262+1)/D3_T),0))</f>
        <v>0</v>
      </c>
      <c r="G262" s="548">
        <f ca="1">IF('Clinic Model'!$P$17="Annuity",-IFERROR(PPMT(D3_I/12,$C262,D3_T,OFFSET(G$258,,-$C262+1),0),),IFERROR(IF($C262=0,0,OFFSET(G$258,,-$C262+1)/D3_T),0))</f>
        <v>0</v>
      </c>
      <c r="H262" s="548">
        <f ca="1">IF('Clinic Model'!$P$17="Annuity",-IFERROR(PPMT(D3_I/12,$C262,D3_T,OFFSET(H$258,,-$C262+1),0),),IFERROR(IF($C262=0,0,OFFSET(H$258,,-$C262+1)/D3_T),0))</f>
        <v>0</v>
      </c>
      <c r="I262" s="548">
        <f ca="1">IF('Clinic Model'!$P$17="Annuity",-IFERROR(PPMT(D3_I/12,$C262,D3_T,OFFSET(I$258,,-$C262+1),0),),IFERROR(IF($C262=0,0,OFFSET(I$258,,-$C262+1)/D3_T),0))</f>
        <v>0</v>
      </c>
      <c r="J262" s="548">
        <f ca="1">IF('Clinic Model'!$P$17="Annuity",-IFERROR(PPMT(D3_I/12,$C262,D3_T,OFFSET(J$258,,-$C262+1),0),),IFERROR(IF($C262=0,0,OFFSET(J$258,,-$C262+1)/D3_T),0))</f>
        <v>0</v>
      </c>
      <c r="K262" s="548">
        <f ca="1">IF('Clinic Model'!$P$17="Annuity",-IFERROR(PPMT(D3_I/12,$C262,D3_T,OFFSET(K$258,,-$C262+1),0),),IFERROR(IF($C262=0,0,OFFSET(K$258,,-$C262+1)/D3_T),0))</f>
        <v>0</v>
      </c>
      <c r="L262" s="548">
        <f ca="1">IF('Clinic Model'!$P$17="Annuity",-IFERROR(PPMT(D3_I/12,$C262,D3_T,OFFSET(L$258,,-$C262+1),0),),IFERROR(IF($C262=0,0,OFFSET(L$258,,-$C262+1)/D3_T),0))</f>
        <v>0</v>
      </c>
      <c r="M262" s="548">
        <f ca="1">IF('Clinic Model'!$P$17="Annuity",-IFERROR(PPMT(D3_I/12,$C262,D3_T,OFFSET(M$258,,-$C262+1),0),),IFERROR(IF($C262=0,0,OFFSET(M$258,,-$C262+1)/D3_T),0))</f>
        <v>0</v>
      </c>
      <c r="N262" s="548">
        <f ca="1">IF('Clinic Model'!$P$17="Annuity",-IFERROR(PPMT(D3_I/12,$C262,D3_T,OFFSET(N$258,,-$C262+1),0),),IFERROR(IF($C262=0,0,OFFSET(N$258,,-$C262+1)/D3_T),0))</f>
        <v>0</v>
      </c>
      <c r="O262" s="548">
        <f ca="1">IF('Clinic Model'!$P$17="Annuity",-IFERROR(PPMT(D3_I/12,$C262,D3_T,OFFSET(O$258,,-$C262+1),0),),IFERROR(IF($C262=0,0,OFFSET(O$258,,-$C262+1)/D3_T),0))</f>
        <v>0</v>
      </c>
      <c r="P262" s="548">
        <f ca="1">IF('Clinic Model'!$P$17="Annuity",-IFERROR(PPMT(D3_I/12,$C262,D3_T,OFFSET(P$258,,-$C262+1),0),),IFERROR(IF($C262=0,0,OFFSET(P$258,,-$C262+1)/D3_T),0))</f>
        <v>0</v>
      </c>
      <c r="Q262" s="548">
        <f ca="1">IF('Clinic Model'!$P$17="Annuity",-IFERROR(PPMT(D3_I/12,$C262,D3_T,OFFSET(Q$258,,-$C262+1),0),),IFERROR(IF($C262=0,0,OFFSET(Q$258,,-$C262+1)/D3_T),0))</f>
        <v>0</v>
      </c>
      <c r="R262" s="548">
        <f ca="1">IF('Clinic Model'!$P$17="Annuity",-IFERROR(PPMT(D3_I/12,$C262,D3_T,OFFSET(R$258,,-$C262+1),0),),IFERROR(IF($C262=0,0,OFFSET(R$258,,-$C262+1)/D3_T),0))</f>
        <v>0</v>
      </c>
      <c r="S262" s="548">
        <f ca="1">IF('Clinic Model'!$P$17="Annuity",-IFERROR(PPMT(D3_I/12,$C262,D3_T,OFFSET(S$258,,-$C262+1),0),),IFERROR(IF($C262=0,0,OFFSET(S$258,,-$C262+1)/D3_T),0))</f>
        <v>0</v>
      </c>
      <c r="T262" s="548">
        <f ca="1">IF('Clinic Model'!$P$17="Annuity",-IFERROR(PPMT(D3_I/12,$C262,D3_T,OFFSET(T$258,,-$C262+1),0),),IFERROR(IF($C262=0,0,OFFSET(T$258,,-$C262+1)/D3_T),0))</f>
        <v>0</v>
      </c>
      <c r="U262" s="548">
        <f ca="1">IF('Clinic Model'!$P$17="Annuity",-IFERROR(PPMT(D3_I/12,$C262,D3_T,OFFSET(U$258,,-$C262+1),0),),IFERROR(IF($C262=0,0,OFFSET(U$258,,-$C262+1)/D3_T),0))</f>
        <v>0</v>
      </c>
      <c r="V262" s="548">
        <f ca="1">IF('Clinic Model'!$P$17="Annuity",-IFERROR(PPMT(D3_I/12,$C262,D3_T,OFFSET(V$258,,-$C262+1),0),),IFERROR(IF($C262=0,0,OFFSET(V$258,,-$C262+1)/D3_T),0))</f>
        <v>0</v>
      </c>
      <c r="W262" s="548">
        <f ca="1">IF('Clinic Model'!$P$17="Annuity",-IFERROR(PPMT(D3_I/12,$C262,D3_T,OFFSET(W$258,,-$C262+1),0),),IFERROR(IF($C262=0,0,OFFSET(W$258,,-$C262+1)/D3_T),0))</f>
        <v>0</v>
      </c>
      <c r="X262" s="548">
        <f ca="1">IF('Clinic Model'!$P$17="Annuity",-IFERROR(PPMT(D3_I/12,$C262,D3_T,OFFSET(X$258,,-$C262+1),0),),IFERROR(IF($C262=0,0,OFFSET(X$258,,-$C262+1)/D3_T),0))</f>
        <v>0</v>
      </c>
      <c r="Y262" s="548">
        <f ca="1">IF('Clinic Model'!$P$17="Annuity",-IFERROR(PPMT(D3_I/12,$C262,D3_T,OFFSET(Y$258,,-$C262+1),0),),IFERROR(IF($C262=0,0,OFFSET(Y$258,,-$C262+1)/D3_T),0))</f>
        <v>0</v>
      </c>
      <c r="Z262" s="548">
        <f ca="1">IF('Clinic Model'!$P$17="Annuity",-IFERROR(PPMT(D3_I/12,$C262,D3_T,OFFSET(Z$258,,-$C262+1),0),),IFERROR(IF($C262=0,0,OFFSET(Z$258,,-$C262+1)/D3_T),0))</f>
        <v>0</v>
      </c>
      <c r="AA262" s="548">
        <f ca="1">IF('Clinic Model'!$P$17="Annuity",-IFERROR(PPMT(D3_I/12,$C262,D3_T,OFFSET(AA$258,,-$C262+1),0),),IFERROR(IF($C262=0,0,OFFSET(AA$258,,-$C262+1)/D3_T),0))</f>
        <v>0</v>
      </c>
      <c r="AB262" s="548">
        <f ca="1">IF('Clinic Model'!$P$17="Annuity",-IFERROR(PPMT(D3_I/12,$C262,D3_T,OFFSET(AB$258,,-$C262+1),0),),IFERROR(IF($C262=0,0,OFFSET(AB$258,,-$C262+1)/D3_T),0))</f>
        <v>0</v>
      </c>
      <c r="AC262" s="548">
        <f ca="1">IF('Clinic Model'!$P$17="Annuity",-IFERROR(PPMT(D3_I/12,$C262,D3_T,OFFSET(AC$258,,-$C262+1),0),),IFERROR(IF($C262=0,0,OFFSET(AC$258,,-$C262+1)/D3_T),0))</f>
        <v>0</v>
      </c>
      <c r="AD262" s="548">
        <f ca="1">IF('Clinic Model'!$P$17="Annuity",-IFERROR(PPMT(D3_I/12,$C262,D3_T,OFFSET(AD$258,,-$C262+1),0),),IFERROR(IF($C262=0,0,OFFSET(AD$258,,-$C262+1)/D3_T),0))</f>
        <v>0</v>
      </c>
      <c r="AE262" s="548">
        <f ca="1">IF('Clinic Model'!$P$17="Annuity",-IFERROR(PPMT(D3_I/12,$C262,D3_T,OFFSET(AE$258,,-$C262+1),0),),IFERROR(IF($C262=0,0,OFFSET(AE$258,,-$C262+1)/D3_T),0))</f>
        <v>0</v>
      </c>
      <c r="AF262" s="548">
        <f ca="1">IF('Clinic Model'!$P$17="Annuity",-IFERROR(PPMT(D3_I/12,$C262,D3_T,OFFSET(AF$258,,-$C262+1),0),),IFERROR(IF($C262=0,0,OFFSET(AF$258,,-$C262+1)/D3_T),0))</f>
        <v>0</v>
      </c>
      <c r="AG262" s="548">
        <f ca="1">IF('Clinic Model'!$P$17="Annuity",-IFERROR(PPMT(D3_I/12,$C262,D3_T,OFFSET(AG$258,,-$C262+1),0),),IFERROR(IF($C262=0,0,OFFSET(AG$258,,-$C262+1)/D3_T),0))</f>
        <v>0</v>
      </c>
      <c r="AH262" s="548">
        <f ca="1">IF('Clinic Model'!$P$17="Annuity",-IFERROR(PPMT(D3_I/12,$C262,D3_T,OFFSET(AH$258,,-$C262+1),0),),IFERROR(IF($C262=0,0,OFFSET(AH$258,,-$C262+1)/D3_T),0))</f>
        <v>0</v>
      </c>
      <c r="AI262" s="548">
        <f ca="1">IF('Clinic Model'!$P$17="Annuity",-IFERROR(PPMT(D3_I/12,$C262,D3_T,OFFSET(AI$258,,-$C262+1),0),),IFERROR(IF($C262=0,0,OFFSET(AI$258,,-$C262+1)/D3_T),0))</f>
        <v>0</v>
      </c>
      <c r="AJ262" s="548">
        <f ca="1">IF('Clinic Model'!$P$17="Annuity",-IFERROR(PPMT(D3_I/12,$C262,D3_T,OFFSET(AJ$258,,-$C262+1),0),),IFERROR(IF($C262=0,0,OFFSET(AJ$258,,-$C262+1)/D3_T),0))</f>
        <v>0</v>
      </c>
      <c r="AK262" s="548">
        <f ca="1">IF('Clinic Model'!$P$17="Annuity",-IFERROR(PPMT(D3_I/12,$C262,D3_T,OFFSET(AK$258,,-$C262+1),0),),IFERROR(IF($C262=0,0,OFFSET(AK$258,,-$C262+1)/D3_T),0))</f>
        <v>0</v>
      </c>
      <c r="AL262" s="548">
        <f ca="1">IF('Clinic Model'!$P$17="Annuity",-IFERROR(PPMT(D3_I/12,$C262,D3_T,OFFSET(AL$258,,-$C262+1),0),),IFERROR(IF($C262=0,0,OFFSET(AL$258,,-$C262+1)/D3_T),0))</f>
        <v>0</v>
      </c>
      <c r="AM262" s="548">
        <f ca="1">IF('Clinic Model'!$P$17="Annuity",-IFERROR(PPMT(D3_I/12,$C262,D3_T,OFFSET(AM$258,,-$C262+1),0),),IFERROR(IF($C262=0,0,OFFSET(AM$258,,-$C262+1)/D3_T),0))</f>
        <v>0</v>
      </c>
      <c r="AN262" s="548">
        <f ca="1">IF('Clinic Model'!$P$17="Annuity",-IFERROR(PPMT(D3_I/12,$C262,D3_T,OFFSET(AN$258,,-$C262+1),0),),IFERROR(IF($C262=0,0,OFFSET(AN$258,,-$C262+1)/D3_T),0))</f>
        <v>0</v>
      </c>
      <c r="AO262" s="548">
        <f ca="1">IF('Clinic Model'!$P$17="Annuity",-IFERROR(PPMT(D3_I/12,$C262,D3_T,OFFSET(AO$258,,-$C262+1),0),),IFERROR(IF($C262=0,0,OFFSET(AO$258,,-$C262+1)/D3_T),0))</f>
        <v>0</v>
      </c>
      <c r="AP262" s="548">
        <f ca="1">IF('Clinic Model'!$P$17="Annuity",-IFERROR(PPMT(D3_I/12,$C262,D3_T,OFFSET(AP$258,,-$C262+1),0),),IFERROR(IF($C262=0,0,OFFSET(AP$258,,-$C262+1)/D3_T),0))</f>
        <v>0</v>
      </c>
      <c r="AQ262" s="548">
        <f ca="1">IF('Clinic Model'!$P$17="Annuity",-IFERROR(PPMT(D3_I/12,$C262,D3_T,OFFSET(AQ$258,,-$C262+1),0),),IFERROR(IF($C262=0,0,OFFSET(AQ$258,,-$C262+1)/D3_T),0))</f>
        <v>0</v>
      </c>
      <c r="AR262" s="548">
        <f ca="1">IF('Clinic Model'!$P$17="Annuity",-IFERROR(PPMT(D3_I/12,$C262,D3_T,OFFSET(AR$258,,-$C262+1),0),),IFERROR(IF($C262=0,0,OFFSET(AR$258,,-$C262+1)/D3_T),0))</f>
        <v>0</v>
      </c>
      <c r="AS262" s="548">
        <f ca="1">IF('Clinic Model'!$P$17="Annuity",-IFERROR(PPMT(D3_I/12,$C262,D3_T,OFFSET(AS$258,,-$C262+1),0),),IFERROR(IF($C262=0,0,OFFSET(AS$258,,-$C262+1)/D3_T),0))</f>
        <v>0</v>
      </c>
      <c r="AT262" s="548">
        <f ca="1">IF('Clinic Model'!$P$17="Annuity",-IFERROR(PPMT(D3_I/12,$C262,D3_T,OFFSET(AT$258,,-$C262+1),0),),IFERROR(IF($C262=0,0,OFFSET(AT$258,,-$C262+1)/D3_T),0))</f>
        <v>0</v>
      </c>
      <c r="AU262" s="548">
        <f ca="1">IF('Clinic Model'!$P$17="Annuity",-IFERROR(PPMT(D3_I/12,$C262,D3_T,OFFSET(AU$258,,-$C262+1),0),),IFERROR(IF($C262=0,0,OFFSET(AU$258,,-$C262+1)/D3_T),0))</f>
        <v>0</v>
      </c>
      <c r="AV262" s="548">
        <f ca="1">IF('Clinic Model'!$P$17="Annuity",-IFERROR(PPMT(D3_I/12,$C262,D3_T,OFFSET(AV$258,,-$C262+1),0),),IFERROR(IF($C262=0,0,OFFSET(AV$258,,-$C262+1)/D3_T),0))</f>
        <v>0</v>
      </c>
      <c r="AW262" s="548">
        <f ca="1">IF('Clinic Model'!$P$17="Annuity",-IFERROR(PPMT(D3_I/12,$C262,D3_T,OFFSET(AW$258,,-$C262+1),0),),IFERROR(IF($C262=0,0,OFFSET(AW$258,,-$C262+1)/D3_T),0))</f>
        <v>0</v>
      </c>
      <c r="AX262" s="548">
        <f ca="1">IF('Clinic Model'!$P$17="Annuity",-IFERROR(PPMT(D3_I/12,$C262,D3_T,OFFSET(AX$258,,-$C262+1),0),),IFERROR(IF($C262=0,0,OFFSET(AX$258,,-$C262+1)/D3_T),0))</f>
        <v>0</v>
      </c>
      <c r="AY262" s="548">
        <f ca="1">IF('Clinic Model'!$P$17="Annuity",-IFERROR(PPMT(D3_I/12,$C262,D3_T,OFFSET(AY$258,,-$C262+1),0),),IFERROR(IF($C262=0,0,OFFSET(AY$258,,-$C262+1)/D3_T),0))</f>
        <v>0</v>
      </c>
      <c r="AZ262" s="548">
        <f ca="1">IF('Clinic Model'!$P$17="Annuity",-IFERROR(PPMT(D3_I/12,$C262,D3_T,OFFSET(AZ$258,,-$C262+1),0),),IFERROR(IF($C262=0,0,OFFSET(AZ$258,,-$C262+1)/D3_T),0))</f>
        <v>0</v>
      </c>
      <c r="BA262" s="548">
        <f ca="1">IF('Clinic Model'!$P$17="Annuity",-IFERROR(PPMT(D3_I/12,$C262,D3_T,OFFSET(BA$258,,-$C262+1),0),),IFERROR(IF($C262=0,0,OFFSET(BA$258,,-$C262+1)/D3_T),0))</f>
        <v>0</v>
      </c>
      <c r="BB262" s="548">
        <f ca="1">IF('Clinic Model'!$P$17="Annuity",-IFERROR(PPMT(D3_I/12,$C262,D3_T,OFFSET(BB$258,,-$C262+1),0),),IFERROR(IF($C262=0,0,OFFSET(BB$258,,-$C262+1)/D3_T),0))</f>
        <v>0</v>
      </c>
      <c r="BC262" s="548">
        <f ca="1">IF('Clinic Model'!$P$17="Annuity",-IFERROR(PPMT(D3_I/12,$C262,D3_T,OFFSET(BC$258,,-$C262+1),0),),IFERROR(IF($C262=0,0,OFFSET(BC$258,,-$C262+1)/D3_T),0))</f>
        <v>0</v>
      </c>
      <c r="BD262" s="548">
        <f ca="1">IF('Clinic Model'!$P$17="Annuity",-IFERROR(PPMT(D3_I/12,$C262,D3_T,OFFSET(BD$258,,-$C262+1),0),),IFERROR(IF($C262=0,0,OFFSET(BD$258,,-$C262+1)/D3_T),0))</f>
        <v>0</v>
      </c>
      <c r="BE262" s="548">
        <f ca="1">IF('Clinic Model'!$P$17="Annuity",-IFERROR(PPMT(D3_I/12,$C262,D3_T,OFFSET(BE$258,,-$C262+1),0),),IFERROR(IF($C262=0,0,OFFSET(BE$258,,-$C262+1)/D3_T),0))</f>
        <v>0</v>
      </c>
      <c r="BF262" s="548">
        <f ca="1">IF('Clinic Model'!$P$17="Annuity",-IFERROR(PPMT(D3_I/12,$C262,D3_T,OFFSET(BF$258,,-$C262+1),0),),IFERROR(IF($C262=0,0,OFFSET(BF$258,,-$C262+1)/D3_T),0))</f>
        <v>0</v>
      </c>
      <c r="BG262" s="548">
        <f ca="1">IF('Clinic Model'!$P$17="Annuity",-IFERROR(PPMT(D3_I/12,$C262,D3_T,OFFSET(BG$258,,-$C262+1),0),),IFERROR(IF($C262=0,0,OFFSET(BG$258,,-$C262+1)/D3_T),0))</f>
        <v>0</v>
      </c>
      <c r="BH262" s="548">
        <f ca="1">IF('Clinic Model'!$P$17="Annuity",-IFERROR(PPMT(D3_I/12,$C262,D3_T,OFFSET(BH$258,,-$C262+1),0),),IFERROR(IF($C262=0,0,OFFSET(BH$258,,-$C262+1)/D3_T),0))</f>
        <v>0</v>
      </c>
      <c r="BI262" s="548">
        <f ca="1">IF('Clinic Model'!$P$17="Annuity",-IFERROR(PPMT(D3_I/12,$C262,D3_T,OFFSET(BI$258,,-$C262+1),0),),IFERROR(IF($C262=0,0,OFFSET(BI$258,,-$C262+1)/D3_T),0))</f>
        <v>0</v>
      </c>
      <c r="BJ262" s="548">
        <f ca="1">IF('Clinic Model'!$P$17="Annuity",-IFERROR(PPMT(D3_I/12,$C262,D3_T,OFFSET(BJ$258,,-$C262+1),0),),IFERROR(IF($C262=0,0,OFFSET(BJ$258,,-$C262+1)/D3_T),0))</f>
        <v>0</v>
      </c>
      <c r="BK262" s="548">
        <f ca="1">IF('Clinic Model'!$P$17="Annuity",-IFERROR(PPMT(D3_I/12,$C262,D3_T,OFFSET(BK$258,,-$C262+1),0),),IFERROR(IF($C262=0,0,OFFSET(BK$258,,-$C262+1)/D3_T),0))</f>
        <v>0</v>
      </c>
      <c r="BL262" s="548">
        <f ca="1">IF('Clinic Model'!$P$17="Annuity",-IFERROR(PPMT(D3_I/12,$C262,D3_T,OFFSET(BL$258,,-$C262+1),0),),IFERROR(IF($C262=0,0,OFFSET(BL$258,,-$C262+1)/D3_T),0))</f>
        <v>0</v>
      </c>
    </row>
    <row r="263" spans="1:65" ht="10.5" hidden="1" customHeight="1" outlineLevel="1" x14ac:dyDescent="0.3">
      <c r="A263" s="105"/>
      <c r="B263" s="504"/>
      <c r="C263" s="105">
        <f t="shared" si="21"/>
        <v>0</v>
      </c>
      <c r="E263" s="559">
        <f ca="1">IF('Clinic Model'!$P$17="Annuity",-IFERROR(PPMT(D3_I/12,$C263,D3_T,OFFSET(E$258,,-$C263+1),0),),IFERROR(IF($C263=0,0,OFFSET(E$258,,-$C263+1)/D3_T),0))</f>
        <v>0</v>
      </c>
      <c r="F263" s="548">
        <f ca="1">IF('Clinic Model'!$P$17="Annuity",-IFERROR(PPMT(D3_I/12,$C263,D3_T,OFFSET(F$258,,-$C263+1),0),),IFERROR(IF($C263=0,0,OFFSET(F$258,,-$C263+1)/D3_T),0))</f>
        <v>0</v>
      </c>
      <c r="G263" s="548">
        <f ca="1">IF('Clinic Model'!$P$17="Annuity",-IFERROR(PPMT(D3_I/12,$C263,D3_T,OFFSET(G$258,,-$C263+1),0),),IFERROR(IF($C263=0,0,OFFSET(G$258,,-$C263+1)/D3_T),0))</f>
        <v>0</v>
      </c>
      <c r="H263" s="548">
        <f ca="1">IF('Clinic Model'!$P$17="Annuity",-IFERROR(PPMT(D3_I/12,$C263,D3_T,OFFSET(H$258,,-$C263+1),0),),IFERROR(IF($C263=0,0,OFFSET(H$258,,-$C263+1)/D3_T),0))</f>
        <v>0</v>
      </c>
      <c r="I263" s="548">
        <f ca="1">IF('Clinic Model'!$P$17="Annuity",-IFERROR(PPMT(D3_I/12,$C263,D3_T,OFFSET(I$258,,-$C263+1),0),),IFERROR(IF($C263=0,0,OFFSET(I$258,,-$C263+1)/D3_T),0))</f>
        <v>0</v>
      </c>
      <c r="J263" s="548">
        <f ca="1">IF('Clinic Model'!$P$17="Annuity",-IFERROR(PPMT(D3_I/12,$C263,D3_T,OFFSET(J$258,,-$C263+1),0),),IFERROR(IF($C263=0,0,OFFSET(J$258,,-$C263+1)/D3_T),0))</f>
        <v>0</v>
      </c>
      <c r="K263" s="548">
        <f ca="1">IF('Clinic Model'!$P$17="Annuity",-IFERROR(PPMT(D3_I/12,$C263,D3_T,OFFSET(K$258,,-$C263+1),0),),IFERROR(IF($C263=0,0,OFFSET(K$258,,-$C263+1)/D3_T),0))</f>
        <v>0</v>
      </c>
      <c r="L263" s="548">
        <f ca="1">IF('Clinic Model'!$P$17="Annuity",-IFERROR(PPMT(D3_I/12,$C263,D3_T,OFFSET(L$258,,-$C263+1),0),),IFERROR(IF($C263=0,0,OFFSET(L$258,,-$C263+1)/D3_T),0))</f>
        <v>0</v>
      </c>
      <c r="M263" s="548">
        <f ca="1">IF('Clinic Model'!$P$17="Annuity",-IFERROR(PPMT(D3_I/12,$C263,D3_T,OFFSET(M$258,,-$C263+1),0),),IFERROR(IF($C263=0,0,OFFSET(M$258,,-$C263+1)/D3_T),0))</f>
        <v>0</v>
      </c>
      <c r="N263" s="548">
        <f ca="1">IF('Clinic Model'!$P$17="Annuity",-IFERROR(PPMT(D3_I/12,$C263,D3_T,OFFSET(N$258,,-$C263+1),0),),IFERROR(IF($C263=0,0,OFFSET(N$258,,-$C263+1)/D3_T),0))</f>
        <v>0</v>
      </c>
      <c r="O263" s="548">
        <f ca="1">IF('Clinic Model'!$P$17="Annuity",-IFERROR(PPMT(D3_I/12,$C263,D3_T,OFFSET(O$258,,-$C263+1),0),),IFERROR(IF($C263=0,0,OFFSET(O$258,,-$C263+1)/D3_T),0))</f>
        <v>0</v>
      </c>
      <c r="P263" s="548">
        <f ca="1">IF('Clinic Model'!$P$17="Annuity",-IFERROR(PPMT(D3_I/12,$C263,D3_T,OFFSET(P$258,,-$C263+1),0),),IFERROR(IF($C263=0,0,OFFSET(P$258,,-$C263+1)/D3_T),0))</f>
        <v>0</v>
      </c>
      <c r="Q263" s="548">
        <f ca="1">IF('Clinic Model'!$P$17="Annuity",-IFERROR(PPMT(D3_I/12,$C263,D3_T,OFFSET(Q$258,,-$C263+1),0),),IFERROR(IF($C263=0,0,OFFSET(Q$258,,-$C263+1)/D3_T),0))</f>
        <v>0</v>
      </c>
      <c r="R263" s="548">
        <f ca="1">IF('Clinic Model'!$P$17="Annuity",-IFERROR(PPMT(D3_I/12,$C263,D3_T,OFFSET(R$258,,-$C263+1),0),),IFERROR(IF($C263=0,0,OFFSET(R$258,,-$C263+1)/D3_T),0))</f>
        <v>0</v>
      </c>
      <c r="S263" s="548">
        <f ca="1">IF('Clinic Model'!$P$17="Annuity",-IFERROR(PPMT(D3_I/12,$C263,D3_T,OFFSET(S$258,,-$C263+1),0),),IFERROR(IF($C263=0,0,OFFSET(S$258,,-$C263+1)/D3_T),0))</f>
        <v>0</v>
      </c>
      <c r="T263" s="548">
        <f ca="1">IF('Clinic Model'!$P$17="Annuity",-IFERROR(PPMT(D3_I/12,$C263,D3_T,OFFSET(T$258,,-$C263+1),0),),IFERROR(IF($C263=0,0,OFFSET(T$258,,-$C263+1)/D3_T),0))</f>
        <v>0</v>
      </c>
      <c r="U263" s="548">
        <f ca="1">IF('Clinic Model'!$P$17="Annuity",-IFERROR(PPMT(D3_I/12,$C263,D3_T,OFFSET(U$258,,-$C263+1),0),),IFERROR(IF($C263=0,0,OFFSET(U$258,,-$C263+1)/D3_T),0))</f>
        <v>0</v>
      </c>
      <c r="V263" s="548">
        <f ca="1">IF('Clinic Model'!$P$17="Annuity",-IFERROR(PPMT(D3_I/12,$C263,D3_T,OFFSET(V$258,,-$C263+1),0),),IFERROR(IF($C263=0,0,OFFSET(V$258,,-$C263+1)/D3_T),0))</f>
        <v>0</v>
      </c>
      <c r="W263" s="548">
        <f ca="1">IF('Clinic Model'!$P$17="Annuity",-IFERROR(PPMT(D3_I/12,$C263,D3_T,OFFSET(W$258,,-$C263+1),0),),IFERROR(IF($C263=0,0,OFFSET(W$258,,-$C263+1)/D3_T),0))</f>
        <v>0</v>
      </c>
      <c r="X263" s="548">
        <f ca="1">IF('Clinic Model'!$P$17="Annuity",-IFERROR(PPMT(D3_I/12,$C263,D3_T,OFFSET(X$258,,-$C263+1),0),),IFERROR(IF($C263=0,0,OFFSET(X$258,,-$C263+1)/D3_T),0))</f>
        <v>0</v>
      </c>
      <c r="Y263" s="548">
        <f ca="1">IF('Clinic Model'!$P$17="Annuity",-IFERROR(PPMT(D3_I/12,$C263,D3_T,OFFSET(Y$258,,-$C263+1),0),),IFERROR(IF($C263=0,0,OFFSET(Y$258,,-$C263+1)/D3_T),0))</f>
        <v>0</v>
      </c>
      <c r="Z263" s="548">
        <f ca="1">IF('Clinic Model'!$P$17="Annuity",-IFERROR(PPMT(D3_I/12,$C263,D3_T,OFFSET(Z$258,,-$C263+1),0),),IFERROR(IF($C263=0,0,OFFSET(Z$258,,-$C263+1)/D3_T),0))</f>
        <v>0</v>
      </c>
      <c r="AA263" s="548">
        <f ca="1">IF('Clinic Model'!$P$17="Annuity",-IFERROR(PPMT(D3_I/12,$C263,D3_T,OFFSET(AA$258,,-$C263+1),0),),IFERROR(IF($C263=0,0,OFFSET(AA$258,,-$C263+1)/D3_T),0))</f>
        <v>0</v>
      </c>
      <c r="AB263" s="548">
        <f ca="1">IF('Clinic Model'!$P$17="Annuity",-IFERROR(PPMT(D3_I/12,$C263,D3_T,OFFSET(AB$258,,-$C263+1),0),),IFERROR(IF($C263=0,0,OFFSET(AB$258,,-$C263+1)/D3_T),0))</f>
        <v>0</v>
      </c>
      <c r="AC263" s="548">
        <f ca="1">IF('Clinic Model'!$P$17="Annuity",-IFERROR(PPMT(D3_I/12,$C263,D3_T,OFFSET(AC$258,,-$C263+1),0),),IFERROR(IF($C263=0,0,OFFSET(AC$258,,-$C263+1)/D3_T),0))</f>
        <v>0</v>
      </c>
      <c r="AD263" s="548">
        <f ca="1">IF('Clinic Model'!$P$17="Annuity",-IFERROR(PPMT(D3_I/12,$C263,D3_T,OFFSET(AD$258,,-$C263+1),0),),IFERROR(IF($C263=0,0,OFFSET(AD$258,,-$C263+1)/D3_T),0))</f>
        <v>0</v>
      </c>
      <c r="AE263" s="548">
        <f ca="1">IF('Clinic Model'!$P$17="Annuity",-IFERROR(PPMT(D3_I/12,$C263,D3_T,OFFSET(AE$258,,-$C263+1),0),),IFERROR(IF($C263=0,0,OFFSET(AE$258,,-$C263+1)/D3_T),0))</f>
        <v>0</v>
      </c>
      <c r="AF263" s="548">
        <f ca="1">IF('Clinic Model'!$P$17="Annuity",-IFERROR(PPMT(D3_I/12,$C263,D3_T,OFFSET(AF$258,,-$C263+1),0),),IFERROR(IF($C263=0,0,OFFSET(AF$258,,-$C263+1)/D3_T),0))</f>
        <v>0</v>
      </c>
      <c r="AG263" s="548">
        <f ca="1">IF('Clinic Model'!$P$17="Annuity",-IFERROR(PPMT(D3_I/12,$C263,D3_T,OFFSET(AG$258,,-$C263+1),0),),IFERROR(IF($C263=0,0,OFFSET(AG$258,,-$C263+1)/D3_T),0))</f>
        <v>0</v>
      </c>
      <c r="AH263" s="548">
        <f ca="1">IF('Clinic Model'!$P$17="Annuity",-IFERROR(PPMT(D3_I/12,$C263,D3_T,OFFSET(AH$258,,-$C263+1),0),),IFERROR(IF($C263=0,0,OFFSET(AH$258,,-$C263+1)/D3_T),0))</f>
        <v>0</v>
      </c>
      <c r="AI263" s="548">
        <f ca="1">IF('Clinic Model'!$P$17="Annuity",-IFERROR(PPMT(D3_I/12,$C263,D3_T,OFFSET(AI$258,,-$C263+1),0),),IFERROR(IF($C263=0,0,OFFSET(AI$258,,-$C263+1)/D3_T),0))</f>
        <v>0</v>
      </c>
      <c r="AJ263" s="548">
        <f ca="1">IF('Clinic Model'!$P$17="Annuity",-IFERROR(PPMT(D3_I/12,$C263,D3_T,OFFSET(AJ$258,,-$C263+1),0),),IFERROR(IF($C263=0,0,OFFSET(AJ$258,,-$C263+1)/D3_T),0))</f>
        <v>0</v>
      </c>
      <c r="AK263" s="548">
        <f ca="1">IF('Clinic Model'!$P$17="Annuity",-IFERROR(PPMT(D3_I/12,$C263,D3_T,OFFSET(AK$258,,-$C263+1),0),),IFERROR(IF($C263=0,0,OFFSET(AK$258,,-$C263+1)/D3_T),0))</f>
        <v>0</v>
      </c>
      <c r="AL263" s="548">
        <f ca="1">IF('Clinic Model'!$P$17="Annuity",-IFERROR(PPMT(D3_I/12,$C263,D3_T,OFFSET(AL$258,,-$C263+1),0),),IFERROR(IF($C263=0,0,OFFSET(AL$258,,-$C263+1)/D3_T),0))</f>
        <v>0</v>
      </c>
      <c r="AM263" s="548">
        <f ca="1">IF('Clinic Model'!$P$17="Annuity",-IFERROR(PPMT(D3_I/12,$C263,D3_T,OFFSET(AM$258,,-$C263+1),0),),IFERROR(IF($C263=0,0,OFFSET(AM$258,,-$C263+1)/D3_T),0))</f>
        <v>0</v>
      </c>
      <c r="AN263" s="548">
        <f ca="1">IF('Clinic Model'!$P$17="Annuity",-IFERROR(PPMT(D3_I/12,$C263,D3_T,OFFSET(AN$258,,-$C263+1),0),),IFERROR(IF($C263=0,0,OFFSET(AN$258,,-$C263+1)/D3_T),0))</f>
        <v>0</v>
      </c>
      <c r="AO263" s="548">
        <f ca="1">IF('Clinic Model'!$P$17="Annuity",-IFERROR(PPMT(D3_I/12,$C263,D3_T,OFFSET(AO$258,,-$C263+1),0),),IFERROR(IF($C263=0,0,OFFSET(AO$258,,-$C263+1)/D3_T),0))</f>
        <v>0</v>
      </c>
      <c r="AP263" s="548">
        <f ca="1">IF('Clinic Model'!$P$17="Annuity",-IFERROR(PPMT(D3_I/12,$C263,D3_T,OFFSET(AP$258,,-$C263+1),0),),IFERROR(IF($C263=0,0,OFFSET(AP$258,,-$C263+1)/D3_T),0))</f>
        <v>0</v>
      </c>
      <c r="AQ263" s="548">
        <f ca="1">IF('Clinic Model'!$P$17="Annuity",-IFERROR(PPMT(D3_I/12,$C263,D3_T,OFFSET(AQ$258,,-$C263+1),0),),IFERROR(IF($C263=0,0,OFFSET(AQ$258,,-$C263+1)/D3_T),0))</f>
        <v>0</v>
      </c>
      <c r="AR263" s="548">
        <f ca="1">IF('Clinic Model'!$P$17="Annuity",-IFERROR(PPMT(D3_I/12,$C263,D3_T,OFFSET(AR$258,,-$C263+1),0),),IFERROR(IF($C263=0,0,OFFSET(AR$258,,-$C263+1)/D3_T),0))</f>
        <v>0</v>
      </c>
      <c r="AS263" s="548">
        <f ca="1">IF('Clinic Model'!$P$17="Annuity",-IFERROR(PPMT(D3_I/12,$C263,D3_T,OFFSET(AS$258,,-$C263+1),0),),IFERROR(IF($C263=0,0,OFFSET(AS$258,,-$C263+1)/D3_T),0))</f>
        <v>0</v>
      </c>
      <c r="AT263" s="548">
        <f ca="1">IF('Clinic Model'!$P$17="Annuity",-IFERROR(PPMT(D3_I/12,$C263,D3_T,OFFSET(AT$258,,-$C263+1),0),),IFERROR(IF($C263=0,0,OFFSET(AT$258,,-$C263+1)/D3_T),0))</f>
        <v>0</v>
      </c>
      <c r="AU263" s="548">
        <f ca="1">IF('Clinic Model'!$P$17="Annuity",-IFERROR(PPMT(D3_I/12,$C263,D3_T,OFFSET(AU$258,,-$C263+1),0),),IFERROR(IF($C263=0,0,OFFSET(AU$258,,-$C263+1)/D3_T),0))</f>
        <v>0</v>
      </c>
      <c r="AV263" s="548">
        <f ca="1">IF('Clinic Model'!$P$17="Annuity",-IFERROR(PPMT(D3_I/12,$C263,D3_T,OFFSET(AV$258,,-$C263+1),0),),IFERROR(IF($C263=0,0,OFFSET(AV$258,,-$C263+1)/D3_T),0))</f>
        <v>0</v>
      </c>
      <c r="AW263" s="548">
        <f ca="1">IF('Clinic Model'!$P$17="Annuity",-IFERROR(PPMT(D3_I/12,$C263,D3_T,OFFSET(AW$258,,-$C263+1),0),),IFERROR(IF($C263=0,0,OFFSET(AW$258,,-$C263+1)/D3_T),0))</f>
        <v>0</v>
      </c>
      <c r="AX263" s="548">
        <f ca="1">IF('Clinic Model'!$P$17="Annuity",-IFERROR(PPMT(D3_I/12,$C263,D3_T,OFFSET(AX$258,,-$C263+1),0),),IFERROR(IF($C263=0,0,OFFSET(AX$258,,-$C263+1)/D3_T),0))</f>
        <v>0</v>
      </c>
      <c r="AY263" s="548">
        <f ca="1">IF('Clinic Model'!$P$17="Annuity",-IFERROR(PPMT(D3_I/12,$C263,D3_T,OFFSET(AY$258,,-$C263+1),0),),IFERROR(IF($C263=0,0,OFFSET(AY$258,,-$C263+1)/D3_T),0))</f>
        <v>0</v>
      </c>
      <c r="AZ263" s="548">
        <f ca="1">IF('Clinic Model'!$P$17="Annuity",-IFERROR(PPMT(D3_I/12,$C263,D3_T,OFFSET(AZ$258,,-$C263+1),0),),IFERROR(IF($C263=0,0,OFFSET(AZ$258,,-$C263+1)/D3_T),0))</f>
        <v>0</v>
      </c>
      <c r="BA263" s="548">
        <f ca="1">IF('Clinic Model'!$P$17="Annuity",-IFERROR(PPMT(D3_I/12,$C263,D3_T,OFFSET(BA$258,,-$C263+1),0),),IFERROR(IF($C263=0,0,OFFSET(BA$258,,-$C263+1)/D3_T),0))</f>
        <v>0</v>
      </c>
      <c r="BB263" s="548">
        <f ca="1">IF('Clinic Model'!$P$17="Annuity",-IFERROR(PPMT(D3_I/12,$C263,D3_T,OFFSET(BB$258,,-$C263+1),0),),IFERROR(IF($C263=0,0,OFFSET(BB$258,,-$C263+1)/D3_T),0))</f>
        <v>0</v>
      </c>
      <c r="BC263" s="548">
        <f ca="1">IF('Clinic Model'!$P$17="Annuity",-IFERROR(PPMT(D3_I/12,$C263,D3_T,OFFSET(BC$258,,-$C263+1),0),),IFERROR(IF($C263=0,0,OFFSET(BC$258,,-$C263+1)/D3_T),0))</f>
        <v>0</v>
      </c>
      <c r="BD263" s="548">
        <f ca="1">IF('Clinic Model'!$P$17="Annuity",-IFERROR(PPMT(D3_I/12,$C263,D3_T,OFFSET(BD$258,,-$C263+1),0),),IFERROR(IF($C263=0,0,OFFSET(BD$258,,-$C263+1)/D3_T),0))</f>
        <v>0</v>
      </c>
      <c r="BE263" s="548">
        <f ca="1">IF('Clinic Model'!$P$17="Annuity",-IFERROR(PPMT(D3_I/12,$C263,D3_T,OFFSET(BE$258,,-$C263+1),0),),IFERROR(IF($C263=0,0,OFFSET(BE$258,,-$C263+1)/D3_T),0))</f>
        <v>0</v>
      </c>
      <c r="BF263" s="548">
        <f ca="1">IF('Clinic Model'!$P$17="Annuity",-IFERROR(PPMT(D3_I/12,$C263,D3_T,OFFSET(BF$258,,-$C263+1),0),),IFERROR(IF($C263=0,0,OFFSET(BF$258,,-$C263+1)/D3_T),0))</f>
        <v>0</v>
      </c>
      <c r="BG263" s="548">
        <f ca="1">IF('Clinic Model'!$P$17="Annuity",-IFERROR(PPMT(D3_I/12,$C263,D3_T,OFFSET(BG$258,,-$C263+1),0),),IFERROR(IF($C263=0,0,OFFSET(BG$258,,-$C263+1)/D3_T),0))</f>
        <v>0</v>
      </c>
      <c r="BH263" s="548">
        <f ca="1">IF('Clinic Model'!$P$17="Annuity",-IFERROR(PPMT(D3_I/12,$C263,D3_T,OFFSET(BH$258,,-$C263+1),0),),IFERROR(IF($C263=0,0,OFFSET(BH$258,,-$C263+1)/D3_T),0))</f>
        <v>0</v>
      </c>
      <c r="BI263" s="548">
        <f ca="1">IF('Clinic Model'!$P$17="Annuity",-IFERROR(PPMT(D3_I/12,$C263,D3_T,OFFSET(BI$258,,-$C263+1),0),),IFERROR(IF($C263=0,0,OFFSET(BI$258,,-$C263+1)/D3_T),0))</f>
        <v>0</v>
      </c>
      <c r="BJ263" s="548">
        <f ca="1">IF('Clinic Model'!$P$17="Annuity",-IFERROR(PPMT(D3_I/12,$C263,D3_T,OFFSET(BJ$258,,-$C263+1),0),),IFERROR(IF($C263=0,0,OFFSET(BJ$258,,-$C263+1)/D3_T),0))</f>
        <v>0</v>
      </c>
      <c r="BK263" s="548">
        <f ca="1">IF('Clinic Model'!$P$17="Annuity",-IFERROR(PPMT(D3_I/12,$C263,D3_T,OFFSET(BK$258,,-$C263+1),0),),IFERROR(IF($C263=0,0,OFFSET(BK$258,,-$C263+1)/D3_T),0))</f>
        <v>0</v>
      </c>
      <c r="BL263" s="548">
        <f ca="1">IF('Clinic Model'!$P$17="Annuity",-IFERROR(PPMT(D3_I/12,$C263,D3_T,OFFSET(BL$258,,-$C263+1),0),),IFERROR(IF($C263=0,0,OFFSET(BL$258,,-$C263+1)/D3_T),0))</f>
        <v>0</v>
      </c>
    </row>
    <row r="264" spans="1:65" ht="10.5" hidden="1" customHeight="1" outlineLevel="1" x14ac:dyDescent="0.3">
      <c r="A264" s="105"/>
      <c r="B264" s="504"/>
      <c r="C264" s="105">
        <f t="shared" si="21"/>
        <v>0</v>
      </c>
      <c r="E264" s="559">
        <f ca="1">IF('Clinic Model'!$P$17="Annuity",-IFERROR(PPMT(D3_I/12,$C264,D3_T,OFFSET(E$258,,-$C264+1),0),),IFERROR(IF($C264=0,0,OFFSET(E$258,,-$C264+1)/D3_T),0))</f>
        <v>0</v>
      </c>
      <c r="F264" s="548">
        <f ca="1">IF('Clinic Model'!$P$17="Annuity",-IFERROR(PPMT(D3_I/12,$C264,D3_T,OFFSET(F$258,,-$C264+1),0),),IFERROR(IF($C264=0,0,OFFSET(F$258,,-$C264+1)/D3_T),0))</f>
        <v>0</v>
      </c>
      <c r="G264" s="548">
        <f ca="1">IF('Clinic Model'!$P$17="Annuity",-IFERROR(PPMT(D3_I/12,$C264,D3_T,OFFSET(G$258,,-$C264+1),0),),IFERROR(IF($C264=0,0,OFFSET(G$258,,-$C264+1)/D3_T),0))</f>
        <v>0</v>
      </c>
      <c r="H264" s="548">
        <f ca="1">IF('Clinic Model'!$P$17="Annuity",-IFERROR(PPMT(D3_I/12,$C264,D3_T,OFFSET(H$258,,-$C264+1),0),),IFERROR(IF($C264=0,0,OFFSET(H$258,,-$C264+1)/D3_T),0))</f>
        <v>0</v>
      </c>
      <c r="I264" s="548">
        <f ca="1">IF('Clinic Model'!$P$17="Annuity",-IFERROR(PPMT(D3_I/12,$C264,D3_T,OFFSET(I$258,,-$C264+1),0),),IFERROR(IF($C264=0,0,OFFSET(I$258,,-$C264+1)/D3_T),0))</f>
        <v>0</v>
      </c>
      <c r="J264" s="548">
        <f ca="1">IF('Clinic Model'!$P$17="Annuity",-IFERROR(PPMT(D3_I/12,$C264,D3_T,OFFSET(J$258,,-$C264+1),0),),IFERROR(IF($C264=0,0,OFFSET(J$258,,-$C264+1)/D3_T),0))</f>
        <v>0</v>
      </c>
      <c r="K264" s="548">
        <f ca="1">IF('Clinic Model'!$P$17="Annuity",-IFERROR(PPMT(D3_I/12,$C264,D3_T,OFFSET(K$258,,-$C264+1),0),),IFERROR(IF($C264=0,0,OFFSET(K$258,,-$C264+1)/D3_T),0))</f>
        <v>0</v>
      </c>
      <c r="L264" s="548">
        <f ca="1">IF('Clinic Model'!$P$17="Annuity",-IFERROR(PPMT(D3_I/12,$C264,D3_T,OFFSET(L$258,,-$C264+1),0),),IFERROR(IF($C264=0,0,OFFSET(L$258,,-$C264+1)/D3_T),0))</f>
        <v>0</v>
      </c>
      <c r="M264" s="548">
        <f ca="1">IF('Clinic Model'!$P$17="Annuity",-IFERROR(PPMT(D3_I/12,$C264,D3_T,OFFSET(M$258,,-$C264+1),0),),IFERROR(IF($C264=0,0,OFFSET(M$258,,-$C264+1)/D3_T),0))</f>
        <v>0</v>
      </c>
      <c r="N264" s="548">
        <f ca="1">IF('Clinic Model'!$P$17="Annuity",-IFERROR(PPMT(D3_I/12,$C264,D3_T,OFFSET(N$258,,-$C264+1),0),),IFERROR(IF($C264=0,0,OFFSET(N$258,,-$C264+1)/D3_T),0))</f>
        <v>0</v>
      </c>
      <c r="O264" s="548">
        <f ca="1">IF('Clinic Model'!$P$17="Annuity",-IFERROR(PPMT(D3_I/12,$C264,D3_T,OFFSET(O$258,,-$C264+1),0),),IFERROR(IF($C264=0,0,OFFSET(O$258,,-$C264+1)/D3_T),0))</f>
        <v>0</v>
      </c>
      <c r="P264" s="548">
        <f ca="1">IF('Clinic Model'!$P$17="Annuity",-IFERROR(PPMT(D3_I/12,$C264,D3_T,OFFSET(P$258,,-$C264+1),0),),IFERROR(IF($C264=0,0,OFFSET(P$258,,-$C264+1)/D3_T),0))</f>
        <v>0</v>
      </c>
      <c r="Q264" s="548">
        <f ca="1">IF('Clinic Model'!$P$17="Annuity",-IFERROR(PPMT(D3_I/12,$C264,D3_T,OFFSET(Q$258,,-$C264+1),0),),IFERROR(IF($C264=0,0,OFFSET(Q$258,,-$C264+1)/D3_T),0))</f>
        <v>0</v>
      </c>
      <c r="R264" s="548">
        <f ca="1">IF('Clinic Model'!$P$17="Annuity",-IFERROR(PPMT(D3_I/12,$C264,D3_T,OFFSET(R$258,,-$C264+1),0),),IFERROR(IF($C264=0,0,OFFSET(R$258,,-$C264+1)/D3_T),0))</f>
        <v>0</v>
      </c>
      <c r="S264" s="548">
        <f ca="1">IF('Clinic Model'!$P$17="Annuity",-IFERROR(PPMT(D3_I/12,$C264,D3_T,OFFSET(S$258,,-$C264+1),0),),IFERROR(IF($C264=0,0,OFFSET(S$258,,-$C264+1)/D3_T),0))</f>
        <v>0</v>
      </c>
      <c r="T264" s="548">
        <f ca="1">IF('Clinic Model'!$P$17="Annuity",-IFERROR(PPMT(D3_I/12,$C264,D3_T,OFFSET(T$258,,-$C264+1),0),),IFERROR(IF($C264=0,0,OFFSET(T$258,,-$C264+1)/D3_T),0))</f>
        <v>0</v>
      </c>
      <c r="U264" s="548">
        <f ca="1">IF('Clinic Model'!$P$17="Annuity",-IFERROR(PPMT(D3_I/12,$C264,D3_T,OFFSET(U$258,,-$C264+1),0),),IFERROR(IF($C264=0,0,OFFSET(U$258,,-$C264+1)/D3_T),0))</f>
        <v>0</v>
      </c>
      <c r="V264" s="548">
        <f ca="1">IF('Clinic Model'!$P$17="Annuity",-IFERROR(PPMT(D3_I/12,$C264,D3_T,OFFSET(V$258,,-$C264+1),0),),IFERROR(IF($C264=0,0,OFFSET(V$258,,-$C264+1)/D3_T),0))</f>
        <v>0</v>
      </c>
      <c r="W264" s="548">
        <f ca="1">IF('Clinic Model'!$P$17="Annuity",-IFERROR(PPMT(D3_I/12,$C264,D3_T,OFFSET(W$258,,-$C264+1),0),),IFERROR(IF($C264=0,0,OFFSET(W$258,,-$C264+1)/D3_T),0))</f>
        <v>0</v>
      </c>
      <c r="X264" s="548">
        <f ca="1">IF('Clinic Model'!$P$17="Annuity",-IFERROR(PPMT(D3_I/12,$C264,D3_T,OFFSET(X$258,,-$C264+1),0),),IFERROR(IF($C264=0,0,OFFSET(X$258,,-$C264+1)/D3_T),0))</f>
        <v>0</v>
      </c>
      <c r="Y264" s="548">
        <f ca="1">IF('Clinic Model'!$P$17="Annuity",-IFERROR(PPMT(D3_I/12,$C264,D3_T,OFFSET(Y$258,,-$C264+1),0),),IFERROR(IF($C264=0,0,OFFSET(Y$258,,-$C264+1)/D3_T),0))</f>
        <v>0</v>
      </c>
      <c r="Z264" s="548">
        <f ca="1">IF('Clinic Model'!$P$17="Annuity",-IFERROR(PPMT(D3_I/12,$C264,D3_T,OFFSET(Z$258,,-$C264+1),0),),IFERROR(IF($C264=0,0,OFFSET(Z$258,,-$C264+1)/D3_T),0))</f>
        <v>0</v>
      </c>
      <c r="AA264" s="548">
        <f ca="1">IF('Clinic Model'!$P$17="Annuity",-IFERROR(PPMT(D3_I/12,$C264,D3_T,OFFSET(AA$258,,-$C264+1),0),),IFERROR(IF($C264=0,0,OFFSET(AA$258,,-$C264+1)/D3_T),0))</f>
        <v>0</v>
      </c>
      <c r="AB264" s="548">
        <f ca="1">IF('Clinic Model'!$P$17="Annuity",-IFERROR(PPMT(D3_I/12,$C264,D3_T,OFFSET(AB$258,,-$C264+1),0),),IFERROR(IF($C264=0,0,OFFSET(AB$258,,-$C264+1)/D3_T),0))</f>
        <v>0</v>
      </c>
      <c r="AC264" s="548">
        <f ca="1">IF('Clinic Model'!$P$17="Annuity",-IFERROR(PPMT(D3_I/12,$C264,D3_T,OFFSET(AC$258,,-$C264+1),0),),IFERROR(IF($C264=0,0,OFFSET(AC$258,,-$C264+1)/D3_T),0))</f>
        <v>0</v>
      </c>
      <c r="AD264" s="548">
        <f ca="1">IF('Clinic Model'!$P$17="Annuity",-IFERROR(PPMT(D3_I/12,$C264,D3_T,OFFSET(AD$258,,-$C264+1),0),),IFERROR(IF($C264=0,0,OFFSET(AD$258,,-$C264+1)/D3_T),0))</f>
        <v>0</v>
      </c>
      <c r="AE264" s="548">
        <f ca="1">IF('Clinic Model'!$P$17="Annuity",-IFERROR(PPMT(D3_I/12,$C264,D3_T,OFFSET(AE$258,,-$C264+1),0),),IFERROR(IF($C264=0,0,OFFSET(AE$258,,-$C264+1)/D3_T),0))</f>
        <v>0</v>
      </c>
      <c r="AF264" s="548">
        <f ca="1">IF('Clinic Model'!$P$17="Annuity",-IFERROR(PPMT(D3_I/12,$C264,D3_T,OFFSET(AF$258,,-$C264+1),0),),IFERROR(IF($C264=0,0,OFFSET(AF$258,,-$C264+1)/D3_T),0))</f>
        <v>0</v>
      </c>
      <c r="AG264" s="548">
        <f ca="1">IF('Clinic Model'!$P$17="Annuity",-IFERROR(PPMT(D3_I/12,$C264,D3_T,OFFSET(AG$258,,-$C264+1),0),),IFERROR(IF($C264=0,0,OFFSET(AG$258,,-$C264+1)/D3_T),0))</f>
        <v>0</v>
      </c>
      <c r="AH264" s="548">
        <f ca="1">IF('Clinic Model'!$P$17="Annuity",-IFERROR(PPMT(D3_I/12,$C264,D3_T,OFFSET(AH$258,,-$C264+1),0),),IFERROR(IF($C264=0,0,OFFSET(AH$258,,-$C264+1)/D3_T),0))</f>
        <v>0</v>
      </c>
      <c r="AI264" s="548">
        <f ca="1">IF('Clinic Model'!$P$17="Annuity",-IFERROR(PPMT(D3_I/12,$C264,D3_T,OFFSET(AI$258,,-$C264+1),0),),IFERROR(IF($C264=0,0,OFFSET(AI$258,,-$C264+1)/D3_T),0))</f>
        <v>0</v>
      </c>
      <c r="AJ264" s="548">
        <f ca="1">IF('Clinic Model'!$P$17="Annuity",-IFERROR(PPMT(D3_I/12,$C264,D3_T,OFFSET(AJ$258,,-$C264+1),0),),IFERROR(IF($C264=0,0,OFFSET(AJ$258,,-$C264+1)/D3_T),0))</f>
        <v>0</v>
      </c>
      <c r="AK264" s="548">
        <f ca="1">IF('Clinic Model'!$P$17="Annuity",-IFERROR(PPMT(D3_I/12,$C264,D3_T,OFFSET(AK$258,,-$C264+1),0),),IFERROR(IF($C264=0,0,OFFSET(AK$258,,-$C264+1)/D3_T),0))</f>
        <v>0</v>
      </c>
      <c r="AL264" s="548">
        <f ca="1">IF('Clinic Model'!$P$17="Annuity",-IFERROR(PPMT(D3_I/12,$C264,D3_T,OFFSET(AL$258,,-$C264+1),0),),IFERROR(IF($C264=0,0,OFFSET(AL$258,,-$C264+1)/D3_T),0))</f>
        <v>0</v>
      </c>
      <c r="AM264" s="548">
        <f ca="1">IF('Clinic Model'!$P$17="Annuity",-IFERROR(PPMT(D3_I/12,$C264,D3_T,OFFSET(AM$258,,-$C264+1),0),),IFERROR(IF($C264=0,0,OFFSET(AM$258,,-$C264+1)/D3_T),0))</f>
        <v>0</v>
      </c>
      <c r="AN264" s="548">
        <f ca="1">IF('Clinic Model'!$P$17="Annuity",-IFERROR(PPMT(D3_I/12,$C264,D3_T,OFFSET(AN$258,,-$C264+1),0),),IFERROR(IF($C264=0,0,OFFSET(AN$258,,-$C264+1)/D3_T),0))</f>
        <v>0</v>
      </c>
      <c r="AO264" s="548">
        <f ca="1">IF('Clinic Model'!$P$17="Annuity",-IFERROR(PPMT(D3_I/12,$C264,D3_T,OFFSET(AO$258,,-$C264+1),0),),IFERROR(IF($C264=0,0,OFFSET(AO$258,,-$C264+1)/D3_T),0))</f>
        <v>0</v>
      </c>
      <c r="AP264" s="548">
        <f ca="1">IF('Clinic Model'!$P$17="Annuity",-IFERROR(PPMT(D3_I/12,$C264,D3_T,OFFSET(AP$258,,-$C264+1),0),),IFERROR(IF($C264=0,0,OFFSET(AP$258,,-$C264+1)/D3_T),0))</f>
        <v>0</v>
      </c>
      <c r="AQ264" s="548">
        <f ca="1">IF('Clinic Model'!$P$17="Annuity",-IFERROR(PPMT(D3_I/12,$C264,D3_T,OFFSET(AQ$258,,-$C264+1),0),),IFERROR(IF($C264=0,0,OFFSET(AQ$258,,-$C264+1)/D3_T),0))</f>
        <v>0</v>
      </c>
      <c r="AR264" s="548">
        <f ca="1">IF('Clinic Model'!$P$17="Annuity",-IFERROR(PPMT(D3_I/12,$C264,D3_T,OFFSET(AR$258,,-$C264+1),0),),IFERROR(IF($C264=0,0,OFFSET(AR$258,,-$C264+1)/D3_T),0))</f>
        <v>0</v>
      </c>
      <c r="AS264" s="548">
        <f ca="1">IF('Clinic Model'!$P$17="Annuity",-IFERROR(PPMT(D3_I/12,$C264,D3_T,OFFSET(AS$258,,-$C264+1),0),),IFERROR(IF($C264=0,0,OFFSET(AS$258,,-$C264+1)/D3_T),0))</f>
        <v>0</v>
      </c>
      <c r="AT264" s="548">
        <f ca="1">IF('Clinic Model'!$P$17="Annuity",-IFERROR(PPMT(D3_I/12,$C264,D3_T,OFFSET(AT$258,,-$C264+1),0),),IFERROR(IF($C264=0,0,OFFSET(AT$258,,-$C264+1)/D3_T),0))</f>
        <v>0</v>
      </c>
      <c r="AU264" s="548">
        <f ca="1">IF('Clinic Model'!$P$17="Annuity",-IFERROR(PPMT(D3_I/12,$C264,D3_T,OFFSET(AU$258,,-$C264+1),0),),IFERROR(IF($C264=0,0,OFFSET(AU$258,,-$C264+1)/D3_T),0))</f>
        <v>0</v>
      </c>
      <c r="AV264" s="548">
        <f ca="1">IF('Clinic Model'!$P$17="Annuity",-IFERROR(PPMT(D3_I/12,$C264,D3_T,OFFSET(AV$258,,-$C264+1),0),),IFERROR(IF($C264=0,0,OFFSET(AV$258,,-$C264+1)/D3_T),0))</f>
        <v>0</v>
      </c>
      <c r="AW264" s="548">
        <f ca="1">IF('Clinic Model'!$P$17="Annuity",-IFERROR(PPMT(D3_I/12,$C264,D3_T,OFFSET(AW$258,,-$C264+1),0),),IFERROR(IF($C264=0,0,OFFSET(AW$258,,-$C264+1)/D3_T),0))</f>
        <v>0</v>
      </c>
      <c r="AX264" s="548">
        <f ca="1">IF('Clinic Model'!$P$17="Annuity",-IFERROR(PPMT(D3_I/12,$C264,D3_T,OFFSET(AX$258,,-$C264+1),0),),IFERROR(IF($C264=0,0,OFFSET(AX$258,,-$C264+1)/D3_T),0))</f>
        <v>0</v>
      </c>
      <c r="AY264" s="548">
        <f ca="1">IF('Clinic Model'!$P$17="Annuity",-IFERROR(PPMT(D3_I/12,$C264,D3_T,OFFSET(AY$258,,-$C264+1),0),),IFERROR(IF($C264=0,0,OFFSET(AY$258,,-$C264+1)/D3_T),0))</f>
        <v>0</v>
      </c>
      <c r="AZ264" s="548">
        <f ca="1">IF('Clinic Model'!$P$17="Annuity",-IFERROR(PPMT(D3_I/12,$C264,D3_T,OFFSET(AZ$258,,-$C264+1),0),),IFERROR(IF($C264=0,0,OFFSET(AZ$258,,-$C264+1)/D3_T),0))</f>
        <v>0</v>
      </c>
      <c r="BA264" s="548">
        <f ca="1">IF('Clinic Model'!$P$17="Annuity",-IFERROR(PPMT(D3_I/12,$C264,D3_T,OFFSET(BA$258,,-$C264+1),0),),IFERROR(IF($C264=0,0,OFFSET(BA$258,,-$C264+1)/D3_T),0))</f>
        <v>0</v>
      </c>
      <c r="BB264" s="548">
        <f ca="1">IF('Clinic Model'!$P$17="Annuity",-IFERROR(PPMT(D3_I/12,$C264,D3_T,OFFSET(BB$258,,-$C264+1),0),),IFERROR(IF($C264=0,0,OFFSET(BB$258,,-$C264+1)/D3_T),0))</f>
        <v>0</v>
      </c>
      <c r="BC264" s="548">
        <f ca="1">IF('Clinic Model'!$P$17="Annuity",-IFERROR(PPMT(D3_I/12,$C264,D3_T,OFFSET(BC$258,,-$C264+1),0),),IFERROR(IF($C264=0,0,OFFSET(BC$258,,-$C264+1)/D3_T),0))</f>
        <v>0</v>
      </c>
      <c r="BD264" s="548">
        <f ca="1">IF('Clinic Model'!$P$17="Annuity",-IFERROR(PPMT(D3_I/12,$C264,D3_T,OFFSET(BD$258,,-$C264+1),0),),IFERROR(IF($C264=0,0,OFFSET(BD$258,,-$C264+1)/D3_T),0))</f>
        <v>0</v>
      </c>
      <c r="BE264" s="548">
        <f ca="1">IF('Clinic Model'!$P$17="Annuity",-IFERROR(PPMT(D3_I/12,$C264,D3_T,OFFSET(BE$258,,-$C264+1),0),),IFERROR(IF($C264=0,0,OFFSET(BE$258,,-$C264+1)/D3_T),0))</f>
        <v>0</v>
      </c>
      <c r="BF264" s="548">
        <f ca="1">IF('Clinic Model'!$P$17="Annuity",-IFERROR(PPMT(D3_I/12,$C264,D3_T,OFFSET(BF$258,,-$C264+1),0),),IFERROR(IF($C264=0,0,OFFSET(BF$258,,-$C264+1)/D3_T),0))</f>
        <v>0</v>
      </c>
      <c r="BG264" s="548">
        <f ca="1">IF('Clinic Model'!$P$17="Annuity",-IFERROR(PPMT(D3_I/12,$C264,D3_T,OFFSET(BG$258,,-$C264+1),0),),IFERROR(IF($C264=0,0,OFFSET(BG$258,,-$C264+1)/D3_T),0))</f>
        <v>0</v>
      </c>
      <c r="BH264" s="548">
        <f ca="1">IF('Clinic Model'!$P$17="Annuity",-IFERROR(PPMT(D3_I/12,$C264,D3_T,OFFSET(BH$258,,-$C264+1),0),),IFERROR(IF($C264=0,0,OFFSET(BH$258,,-$C264+1)/D3_T),0))</f>
        <v>0</v>
      </c>
      <c r="BI264" s="548">
        <f ca="1">IF('Clinic Model'!$P$17="Annuity",-IFERROR(PPMT(D3_I/12,$C264,D3_T,OFFSET(BI$258,,-$C264+1),0),),IFERROR(IF($C264=0,0,OFFSET(BI$258,,-$C264+1)/D3_T),0))</f>
        <v>0</v>
      </c>
      <c r="BJ264" s="548">
        <f ca="1">IF('Clinic Model'!$P$17="Annuity",-IFERROR(PPMT(D3_I/12,$C264,D3_T,OFFSET(BJ$258,,-$C264+1),0),),IFERROR(IF($C264=0,0,OFFSET(BJ$258,,-$C264+1)/D3_T),0))</f>
        <v>0</v>
      </c>
      <c r="BK264" s="548">
        <f ca="1">IF('Clinic Model'!$P$17="Annuity",-IFERROR(PPMT(D3_I/12,$C264,D3_T,OFFSET(BK$258,,-$C264+1),0),),IFERROR(IF($C264=0,0,OFFSET(BK$258,,-$C264+1)/D3_T),0))</f>
        <v>0</v>
      </c>
      <c r="BL264" s="548">
        <f ca="1">IF('Clinic Model'!$P$17="Annuity",-IFERROR(PPMT(D3_I/12,$C264,D3_T,OFFSET(BL$258,,-$C264+1),0),),IFERROR(IF($C264=0,0,OFFSET(BL$258,,-$C264+1)/D3_T),0))</f>
        <v>0</v>
      </c>
    </row>
    <row r="265" spans="1:65" ht="10.5" hidden="1" customHeight="1" outlineLevel="1" x14ac:dyDescent="0.3">
      <c r="A265" s="105"/>
      <c r="B265" s="504"/>
      <c r="C265" s="105">
        <f t="shared" si="21"/>
        <v>0</v>
      </c>
      <c r="E265" s="559">
        <f ca="1">IF('Clinic Model'!$P$17="Annuity",-IFERROR(PPMT(D3_I/12,$C265,D3_T,OFFSET(E$258,,-$C265+1),0),),IFERROR(IF($C265=0,0,OFFSET(E$258,,-$C265+1)/D3_T),0))</f>
        <v>0</v>
      </c>
      <c r="F265" s="548">
        <f ca="1">IF('Clinic Model'!$P$17="Annuity",-IFERROR(PPMT(D3_I/12,$C265,D3_T,OFFSET(F$258,,-$C265+1),0),),IFERROR(IF($C265=0,0,OFFSET(F$258,,-$C265+1)/D3_T),0))</f>
        <v>0</v>
      </c>
      <c r="G265" s="548">
        <f ca="1">IF('Clinic Model'!$P$17="Annuity",-IFERROR(PPMT(D3_I/12,$C265,D3_T,OFFSET(G$258,,-$C265+1),0),),IFERROR(IF($C265=0,0,OFFSET(G$258,,-$C265+1)/D3_T),0))</f>
        <v>0</v>
      </c>
      <c r="H265" s="548">
        <f ca="1">IF('Clinic Model'!$P$17="Annuity",-IFERROR(PPMT(D3_I/12,$C265,D3_T,OFFSET(H$258,,-$C265+1),0),),IFERROR(IF($C265=0,0,OFFSET(H$258,,-$C265+1)/D3_T),0))</f>
        <v>0</v>
      </c>
      <c r="I265" s="548">
        <f ca="1">IF('Clinic Model'!$P$17="Annuity",-IFERROR(PPMT(D3_I/12,$C265,D3_T,OFFSET(I$258,,-$C265+1),0),),IFERROR(IF($C265=0,0,OFFSET(I$258,,-$C265+1)/D3_T),0))</f>
        <v>0</v>
      </c>
      <c r="J265" s="548">
        <f ca="1">IF('Clinic Model'!$P$17="Annuity",-IFERROR(PPMT(D3_I/12,$C265,D3_T,OFFSET(J$258,,-$C265+1),0),),IFERROR(IF($C265=0,0,OFFSET(J$258,,-$C265+1)/D3_T),0))</f>
        <v>0</v>
      </c>
      <c r="K265" s="548">
        <f ca="1">IF('Clinic Model'!$P$17="Annuity",-IFERROR(PPMT(D3_I/12,$C265,D3_T,OFFSET(K$258,,-$C265+1),0),),IFERROR(IF($C265=0,0,OFFSET(K$258,,-$C265+1)/D3_T),0))</f>
        <v>0</v>
      </c>
      <c r="L265" s="548">
        <f ca="1">IF('Clinic Model'!$P$17="Annuity",-IFERROR(PPMT(D3_I/12,$C265,D3_T,OFFSET(L$258,,-$C265+1),0),),IFERROR(IF($C265=0,0,OFFSET(L$258,,-$C265+1)/D3_T),0))</f>
        <v>0</v>
      </c>
      <c r="M265" s="548">
        <f ca="1">IF('Clinic Model'!$P$17="Annuity",-IFERROR(PPMT(D3_I/12,$C265,D3_T,OFFSET(M$258,,-$C265+1),0),),IFERROR(IF($C265=0,0,OFFSET(M$258,,-$C265+1)/D3_T),0))</f>
        <v>0</v>
      </c>
      <c r="N265" s="548">
        <f ca="1">IF('Clinic Model'!$P$17="Annuity",-IFERROR(PPMT(D3_I/12,$C265,D3_T,OFFSET(N$258,,-$C265+1),0),),IFERROR(IF($C265=0,0,OFFSET(N$258,,-$C265+1)/D3_T),0))</f>
        <v>0</v>
      </c>
      <c r="O265" s="548">
        <f ca="1">IF('Clinic Model'!$P$17="Annuity",-IFERROR(PPMT(D3_I/12,$C265,D3_T,OFFSET(O$258,,-$C265+1),0),),IFERROR(IF($C265=0,0,OFFSET(O$258,,-$C265+1)/D3_T),0))</f>
        <v>0</v>
      </c>
      <c r="P265" s="548">
        <f ca="1">IF('Clinic Model'!$P$17="Annuity",-IFERROR(PPMT(D3_I/12,$C265,D3_T,OFFSET(P$258,,-$C265+1),0),),IFERROR(IF($C265=0,0,OFFSET(P$258,,-$C265+1)/D3_T),0))</f>
        <v>0</v>
      </c>
      <c r="Q265" s="548">
        <f ca="1">IF('Clinic Model'!$P$17="Annuity",-IFERROR(PPMT(D3_I/12,$C265,D3_T,OFFSET(Q$258,,-$C265+1),0),),IFERROR(IF($C265=0,0,OFFSET(Q$258,,-$C265+1)/D3_T),0))</f>
        <v>0</v>
      </c>
      <c r="R265" s="548">
        <f ca="1">IF('Clinic Model'!$P$17="Annuity",-IFERROR(PPMT(D3_I/12,$C265,D3_T,OFFSET(R$258,,-$C265+1),0),),IFERROR(IF($C265=0,0,OFFSET(R$258,,-$C265+1)/D3_T),0))</f>
        <v>0</v>
      </c>
      <c r="S265" s="548">
        <f ca="1">IF('Clinic Model'!$P$17="Annuity",-IFERROR(PPMT(D3_I/12,$C265,D3_T,OFFSET(S$258,,-$C265+1),0),),IFERROR(IF($C265=0,0,OFFSET(S$258,,-$C265+1)/D3_T),0))</f>
        <v>0</v>
      </c>
      <c r="T265" s="548">
        <f ca="1">IF('Clinic Model'!$P$17="Annuity",-IFERROR(PPMT(D3_I/12,$C265,D3_T,OFFSET(T$258,,-$C265+1),0),),IFERROR(IF($C265=0,0,OFFSET(T$258,,-$C265+1)/D3_T),0))</f>
        <v>0</v>
      </c>
      <c r="U265" s="548">
        <f ca="1">IF('Clinic Model'!$P$17="Annuity",-IFERROR(PPMT(D3_I/12,$C265,D3_T,OFFSET(U$258,,-$C265+1),0),),IFERROR(IF($C265=0,0,OFFSET(U$258,,-$C265+1)/D3_T),0))</f>
        <v>0</v>
      </c>
      <c r="V265" s="548">
        <f ca="1">IF('Clinic Model'!$P$17="Annuity",-IFERROR(PPMT(D3_I/12,$C265,D3_T,OFFSET(V$258,,-$C265+1),0),),IFERROR(IF($C265=0,0,OFFSET(V$258,,-$C265+1)/D3_T),0))</f>
        <v>0</v>
      </c>
      <c r="W265" s="548">
        <f ca="1">IF('Clinic Model'!$P$17="Annuity",-IFERROR(PPMT(D3_I/12,$C265,D3_T,OFFSET(W$258,,-$C265+1),0),),IFERROR(IF($C265=0,0,OFFSET(W$258,,-$C265+1)/D3_T),0))</f>
        <v>0</v>
      </c>
      <c r="X265" s="548">
        <f ca="1">IF('Clinic Model'!$P$17="Annuity",-IFERROR(PPMT(D3_I/12,$C265,D3_T,OFFSET(X$258,,-$C265+1),0),),IFERROR(IF($C265=0,0,OFFSET(X$258,,-$C265+1)/D3_T),0))</f>
        <v>0</v>
      </c>
      <c r="Y265" s="548">
        <f ca="1">IF('Clinic Model'!$P$17="Annuity",-IFERROR(PPMT(D3_I/12,$C265,D3_T,OFFSET(Y$258,,-$C265+1),0),),IFERROR(IF($C265=0,0,OFFSET(Y$258,,-$C265+1)/D3_T),0))</f>
        <v>0</v>
      </c>
      <c r="Z265" s="548">
        <f ca="1">IF('Clinic Model'!$P$17="Annuity",-IFERROR(PPMT(D3_I/12,$C265,D3_T,OFFSET(Z$258,,-$C265+1),0),),IFERROR(IF($C265=0,0,OFFSET(Z$258,,-$C265+1)/D3_T),0))</f>
        <v>0</v>
      </c>
      <c r="AA265" s="548">
        <f ca="1">IF('Clinic Model'!$P$17="Annuity",-IFERROR(PPMT(D3_I/12,$C265,D3_T,OFFSET(AA$258,,-$C265+1),0),),IFERROR(IF($C265=0,0,OFFSET(AA$258,,-$C265+1)/D3_T),0))</f>
        <v>0</v>
      </c>
      <c r="AB265" s="548">
        <f ca="1">IF('Clinic Model'!$P$17="Annuity",-IFERROR(PPMT(D3_I/12,$C265,D3_T,OFFSET(AB$258,,-$C265+1),0),),IFERROR(IF($C265=0,0,OFFSET(AB$258,,-$C265+1)/D3_T),0))</f>
        <v>0</v>
      </c>
      <c r="AC265" s="548">
        <f ca="1">IF('Clinic Model'!$P$17="Annuity",-IFERROR(PPMT(D3_I/12,$C265,D3_T,OFFSET(AC$258,,-$C265+1),0),),IFERROR(IF($C265=0,0,OFFSET(AC$258,,-$C265+1)/D3_T),0))</f>
        <v>0</v>
      </c>
      <c r="AD265" s="548">
        <f ca="1">IF('Clinic Model'!$P$17="Annuity",-IFERROR(PPMT(D3_I/12,$C265,D3_T,OFFSET(AD$258,,-$C265+1),0),),IFERROR(IF($C265=0,0,OFFSET(AD$258,,-$C265+1)/D3_T),0))</f>
        <v>0</v>
      </c>
      <c r="AE265" s="548">
        <f ca="1">IF('Clinic Model'!$P$17="Annuity",-IFERROR(PPMT(D3_I/12,$C265,D3_T,OFFSET(AE$258,,-$C265+1),0),),IFERROR(IF($C265=0,0,OFFSET(AE$258,,-$C265+1)/D3_T),0))</f>
        <v>0</v>
      </c>
      <c r="AF265" s="548">
        <f ca="1">IF('Clinic Model'!$P$17="Annuity",-IFERROR(PPMT(D3_I/12,$C265,D3_T,OFFSET(AF$258,,-$C265+1),0),),IFERROR(IF($C265=0,0,OFFSET(AF$258,,-$C265+1)/D3_T),0))</f>
        <v>0</v>
      </c>
      <c r="AG265" s="548">
        <f ca="1">IF('Clinic Model'!$P$17="Annuity",-IFERROR(PPMT(D3_I/12,$C265,D3_T,OFFSET(AG$258,,-$C265+1),0),),IFERROR(IF($C265=0,0,OFFSET(AG$258,,-$C265+1)/D3_T),0))</f>
        <v>0</v>
      </c>
      <c r="AH265" s="548">
        <f ca="1">IF('Clinic Model'!$P$17="Annuity",-IFERROR(PPMT(D3_I/12,$C265,D3_T,OFFSET(AH$258,,-$C265+1),0),),IFERROR(IF($C265=0,0,OFFSET(AH$258,,-$C265+1)/D3_T),0))</f>
        <v>0</v>
      </c>
      <c r="AI265" s="548">
        <f ca="1">IF('Clinic Model'!$P$17="Annuity",-IFERROR(PPMT(D3_I/12,$C265,D3_T,OFFSET(AI$258,,-$C265+1),0),),IFERROR(IF($C265=0,0,OFFSET(AI$258,,-$C265+1)/D3_T),0))</f>
        <v>0</v>
      </c>
      <c r="AJ265" s="548">
        <f ca="1">IF('Clinic Model'!$P$17="Annuity",-IFERROR(PPMT(D3_I/12,$C265,D3_T,OFFSET(AJ$258,,-$C265+1),0),),IFERROR(IF($C265=0,0,OFFSET(AJ$258,,-$C265+1)/D3_T),0))</f>
        <v>0</v>
      </c>
      <c r="AK265" s="548">
        <f ca="1">IF('Clinic Model'!$P$17="Annuity",-IFERROR(PPMT(D3_I/12,$C265,D3_T,OFFSET(AK$258,,-$C265+1),0),),IFERROR(IF($C265=0,0,OFFSET(AK$258,,-$C265+1)/D3_T),0))</f>
        <v>0</v>
      </c>
      <c r="AL265" s="548">
        <f ca="1">IF('Clinic Model'!$P$17="Annuity",-IFERROR(PPMT(D3_I/12,$C265,D3_T,OFFSET(AL$258,,-$C265+1),0),),IFERROR(IF($C265=0,0,OFFSET(AL$258,,-$C265+1)/D3_T),0))</f>
        <v>0</v>
      </c>
      <c r="AM265" s="548">
        <f ca="1">IF('Clinic Model'!$P$17="Annuity",-IFERROR(PPMT(D3_I/12,$C265,D3_T,OFFSET(AM$258,,-$C265+1),0),),IFERROR(IF($C265=0,0,OFFSET(AM$258,,-$C265+1)/D3_T),0))</f>
        <v>0</v>
      </c>
      <c r="AN265" s="548">
        <f ca="1">IF('Clinic Model'!$P$17="Annuity",-IFERROR(PPMT(D3_I/12,$C265,D3_T,OFFSET(AN$258,,-$C265+1),0),),IFERROR(IF($C265=0,0,OFFSET(AN$258,,-$C265+1)/D3_T),0))</f>
        <v>0</v>
      </c>
      <c r="AO265" s="548">
        <f ca="1">IF('Clinic Model'!$P$17="Annuity",-IFERROR(PPMT(D3_I/12,$C265,D3_T,OFFSET(AO$258,,-$C265+1),0),),IFERROR(IF($C265=0,0,OFFSET(AO$258,,-$C265+1)/D3_T),0))</f>
        <v>0</v>
      </c>
      <c r="AP265" s="548">
        <f ca="1">IF('Clinic Model'!$P$17="Annuity",-IFERROR(PPMT(D3_I/12,$C265,D3_T,OFFSET(AP$258,,-$C265+1),0),),IFERROR(IF($C265=0,0,OFFSET(AP$258,,-$C265+1)/D3_T),0))</f>
        <v>0</v>
      </c>
      <c r="AQ265" s="548">
        <f ca="1">IF('Clinic Model'!$P$17="Annuity",-IFERROR(PPMT(D3_I/12,$C265,D3_T,OFFSET(AQ$258,,-$C265+1),0),),IFERROR(IF($C265=0,0,OFFSET(AQ$258,,-$C265+1)/D3_T),0))</f>
        <v>0</v>
      </c>
      <c r="AR265" s="548">
        <f ca="1">IF('Clinic Model'!$P$17="Annuity",-IFERROR(PPMT(D3_I/12,$C265,D3_T,OFFSET(AR$258,,-$C265+1),0),),IFERROR(IF($C265=0,0,OFFSET(AR$258,,-$C265+1)/D3_T),0))</f>
        <v>0</v>
      </c>
      <c r="AS265" s="548">
        <f ca="1">IF('Clinic Model'!$P$17="Annuity",-IFERROR(PPMT(D3_I/12,$C265,D3_T,OFFSET(AS$258,,-$C265+1),0),),IFERROR(IF($C265=0,0,OFFSET(AS$258,,-$C265+1)/D3_T),0))</f>
        <v>0</v>
      </c>
      <c r="AT265" s="548">
        <f ca="1">IF('Clinic Model'!$P$17="Annuity",-IFERROR(PPMT(D3_I/12,$C265,D3_T,OFFSET(AT$258,,-$C265+1),0),),IFERROR(IF($C265=0,0,OFFSET(AT$258,,-$C265+1)/D3_T),0))</f>
        <v>0</v>
      </c>
      <c r="AU265" s="548">
        <f ca="1">IF('Clinic Model'!$P$17="Annuity",-IFERROR(PPMT(D3_I/12,$C265,D3_T,OFFSET(AU$258,,-$C265+1),0),),IFERROR(IF($C265=0,0,OFFSET(AU$258,,-$C265+1)/D3_T),0))</f>
        <v>0</v>
      </c>
      <c r="AV265" s="548">
        <f ca="1">IF('Clinic Model'!$P$17="Annuity",-IFERROR(PPMT(D3_I/12,$C265,D3_T,OFFSET(AV$258,,-$C265+1),0),),IFERROR(IF($C265=0,0,OFFSET(AV$258,,-$C265+1)/D3_T),0))</f>
        <v>0</v>
      </c>
      <c r="AW265" s="548">
        <f ca="1">IF('Clinic Model'!$P$17="Annuity",-IFERROR(PPMT(D3_I/12,$C265,D3_T,OFFSET(AW$258,,-$C265+1),0),),IFERROR(IF($C265=0,0,OFFSET(AW$258,,-$C265+1)/D3_T),0))</f>
        <v>0</v>
      </c>
      <c r="AX265" s="548">
        <f ca="1">IF('Clinic Model'!$P$17="Annuity",-IFERROR(PPMT(D3_I/12,$C265,D3_T,OFFSET(AX$258,,-$C265+1),0),),IFERROR(IF($C265=0,0,OFFSET(AX$258,,-$C265+1)/D3_T),0))</f>
        <v>0</v>
      </c>
      <c r="AY265" s="548">
        <f ca="1">IF('Clinic Model'!$P$17="Annuity",-IFERROR(PPMT(D3_I/12,$C265,D3_T,OFFSET(AY$258,,-$C265+1),0),),IFERROR(IF($C265=0,0,OFFSET(AY$258,,-$C265+1)/D3_T),0))</f>
        <v>0</v>
      </c>
      <c r="AZ265" s="548">
        <f ca="1">IF('Clinic Model'!$P$17="Annuity",-IFERROR(PPMT(D3_I/12,$C265,D3_T,OFFSET(AZ$258,,-$C265+1),0),),IFERROR(IF($C265=0,0,OFFSET(AZ$258,,-$C265+1)/D3_T),0))</f>
        <v>0</v>
      </c>
      <c r="BA265" s="548">
        <f ca="1">IF('Clinic Model'!$P$17="Annuity",-IFERROR(PPMT(D3_I/12,$C265,D3_T,OFFSET(BA$258,,-$C265+1),0),),IFERROR(IF($C265=0,0,OFFSET(BA$258,,-$C265+1)/D3_T),0))</f>
        <v>0</v>
      </c>
      <c r="BB265" s="548">
        <f ca="1">IF('Clinic Model'!$P$17="Annuity",-IFERROR(PPMT(D3_I/12,$C265,D3_T,OFFSET(BB$258,,-$C265+1),0),),IFERROR(IF($C265=0,0,OFFSET(BB$258,,-$C265+1)/D3_T),0))</f>
        <v>0</v>
      </c>
      <c r="BC265" s="548">
        <f ca="1">IF('Clinic Model'!$P$17="Annuity",-IFERROR(PPMT(D3_I/12,$C265,D3_T,OFFSET(BC$258,,-$C265+1),0),),IFERROR(IF($C265=0,0,OFFSET(BC$258,,-$C265+1)/D3_T),0))</f>
        <v>0</v>
      </c>
      <c r="BD265" s="548">
        <f ca="1">IF('Clinic Model'!$P$17="Annuity",-IFERROR(PPMT(D3_I/12,$C265,D3_T,OFFSET(BD$258,,-$C265+1),0),),IFERROR(IF($C265=0,0,OFFSET(BD$258,,-$C265+1)/D3_T),0))</f>
        <v>0</v>
      </c>
      <c r="BE265" s="548">
        <f ca="1">IF('Clinic Model'!$P$17="Annuity",-IFERROR(PPMT(D3_I/12,$C265,D3_T,OFFSET(BE$258,,-$C265+1),0),),IFERROR(IF($C265=0,0,OFFSET(BE$258,,-$C265+1)/D3_T),0))</f>
        <v>0</v>
      </c>
      <c r="BF265" s="548">
        <f ca="1">IF('Clinic Model'!$P$17="Annuity",-IFERROR(PPMT(D3_I/12,$C265,D3_T,OFFSET(BF$258,,-$C265+1),0),),IFERROR(IF($C265=0,0,OFFSET(BF$258,,-$C265+1)/D3_T),0))</f>
        <v>0</v>
      </c>
      <c r="BG265" s="548">
        <f ca="1">IF('Clinic Model'!$P$17="Annuity",-IFERROR(PPMT(D3_I/12,$C265,D3_T,OFFSET(BG$258,,-$C265+1),0),),IFERROR(IF($C265=0,0,OFFSET(BG$258,,-$C265+1)/D3_T),0))</f>
        <v>0</v>
      </c>
      <c r="BH265" s="548">
        <f ca="1">IF('Clinic Model'!$P$17="Annuity",-IFERROR(PPMT(D3_I/12,$C265,D3_T,OFFSET(BH$258,,-$C265+1),0),),IFERROR(IF($C265=0,0,OFFSET(BH$258,,-$C265+1)/D3_T),0))</f>
        <v>0</v>
      </c>
      <c r="BI265" s="548">
        <f ca="1">IF('Clinic Model'!$P$17="Annuity",-IFERROR(PPMT(D3_I/12,$C265,D3_T,OFFSET(BI$258,,-$C265+1),0),),IFERROR(IF($C265=0,0,OFFSET(BI$258,,-$C265+1)/D3_T),0))</f>
        <v>0</v>
      </c>
      <c r="BJ265" s="548">
        <f ca="1">IF('Clinic Model'!$P$17="Annuity",-IFERROR(PPMT(D3_I/12,$C265,D3_T,OFFSET(BJ$258,,-$C265+1),0),),IFERROR(IF($C265=0,0,OFFSET(BJ$258,,-$C265+1)/D3_T),0))</f>
        <v>0</v>
      </c>
      <c r="BK265" s="548">
        <f ca="1">IF('Clinic Model'!$P$17="Annuity",-IFERROR(PPMT(D3_I/12,$C265,D3_T,OFFSET(BK$258,,-$C265+1),0),),IFERROR(IF($C265=0,0,OFFSET(BK$258,,-$C265+1)/D3_T),0))</f>
        <v>0</v>
      </c>
      <c r="BL265" s="548">
        <f ca="1">IF('Clinic Model'!$P$17="Annuity",-IFERROR(PPMT(D3_I/12,$C265,D3_T,OFFSET(BL$258,,-$C265+1),0),),IFERROR(IF($C265=0,0,OFFSET(BL$258,,-$C265+1)/D3_T),0))</f>
        <v>0</v>
      </c>
    </row>
    <row r="266" spans="1:65" ht="10.5" hidden="1" customHeight="1" outlineLevel="1" x14ac:dyDescent="0.3">
      <c r="A266" s="105"/>
      <c r="B266" s="504"/>
      <c r="C266" s="105">
        <f t="shared" si="21"/>
        <v>0</v>
      </c>
      <c r="E266" s="559">
        <f ca="1">IF('Clinic Model'!$P$17="Annuity",-IFERROR(PPMT(D3_I/12,$C266,D3_T,OFFSET(E$258,,-$C266+1),0),),IFERROR(IF($C266=0,0,OFFSET(E$258,,-$C266+1)/D3_T),0))</f>
        <v>0</v>
      </c>
      <c r="F266" s="548">
        <f ca="1">IF('Clinic Model'!$P$17="Annuity",-IFERROR(PPMT(D3_I/12,$C266,D3_T,OFFSET(F$258,,-$C266+1),0),),IFERROR(IF($C266=0,0,OFFSET(F$258,,-$C266+1)/D3_T),0))</f>
        <v>0</v>
      </c>
      <c r="G266" s="548">
        <f ca="1">IF('Clinic Model'!$P$17="Annuity",-IFERROR(PPMT(D3_I/12,$C266,D3_T,OFFSET(G$258,,-$C266+1),0),),IFERROR(IF($C266=0,0,OFFSET(G$258,,-$C266+1)/D3_T),0))</f>
        <v>0</v>
      </c>
      <c r="H266" s="548">
        <f ca="1">IF('Clinic Model'!$P$17="Annuity",-IFERROR(PPMT(D3_I/12,$C266,D3_T,OFFSET(H$258,,-$C266+1),0),),IFERROR(IF($C266=0,0,OFFSET(H$258,,-$C266+1)/D3_T),0))</f>
        <v>0</v>
      </c>
      <c r="I266" s="548">
        <f ca="1">IF('Clinic Model'!$P$17="Annuity",-IFERROR(PPMT(D3_I/12,$C266,D3_T,OFFSET(I$258,,-$C266+1),0),),IFERROR(IF($C266=0,0,OFFSET(I$258,,-$C266+1)/D3_T),0))</f>
        <v>0</v>
      </c>
      <c r="J266" s="548">
        <f ca="1">IF('Clinic Model'!$P$17="Annuity",-IFERROR(PPMT(D3_I/12,$C266,D3_T,OFFSET(J$258,,-$C266+1),0),),IFERROR(IF($C266=0,0,OFFSET(J$258,,-$C266+1)/D3_T),0))</f>
        <v>0</v>
      </c>
      <c r="K266" s="548">
        <f ca="1">IF('Clinic Model'!$P$17="Annuity",-IFERROR(PPMT(D3_I/12,$C266,D3_T,OFFSET(K$258,,-$C266+1),0),),IFERROR(IF($C266=0,0,OFFSET(K$258,,-$C266+1)/D3_T),0))</f>
        <v>0</v>
      </c>
      <c r="L266" s="548">
        <f ca="1">IF('Clinic Model'!$P$17="Annuity",-IFERROR(PPMT(D3_I/12,$C266,D3_T,OFFSET(L$258,,-$C266+1),0),),IFERROR(IF($C266=0,0,OFFSET(L$258,,-$C266+1)/D3_T),0))</f>
        <v>0</v>
      </c>
      <c r="M266" s="548">
        <f ca="1">IF('Clinic Model'!$P$17="Annuity",-IFERROR(PPMT(D3_I/12,$C266,D3_T,OFFSET(M$258,,-$C266+1),0),),IFERROR(IF($C266=0,0,OFFSET(M$258,,-$C266+1)/D3_T),0))</f>
        <v>0</v>
      </c>
      <c r="N266" s="548">
        <f ca="1">IF('Clinic Model'!$P$17="Annuity",-IFERROR(PPMT(D3_I/12,$C266,D3_T,OFFSET(N$258,,-$C266+1),0),),IFERROR(IF($C266=0,0,OFFSET(N$258,,-$C266+1)/D3_T),0))</f>
        <v>0</v>
      </c>
      <c r="O266" s="548">
        <f ca="1">IF('Clinic Model'!$P$17="Annuity",-IFERROR(PPMT(D3_I/12,$C266,D3_T,OFFSET(O$258,,-$C266+1),0),),IFERROR(IF($C266=0,0,OFFSET(O$258,,-$C266+1)/D3_T),0))</f>
        <v>0</v>
      </c>
      <c r="P266" s="548">
        <f ca="1">IF('Clinic Model'!$P$17="Annuity",-IFERROR(PPMT(D3_I/12,$C266,D3_T,OFFSET(P$258,,-$C266+1),0),),IFERROR(IF($C266=0,0,OFFSET(P$258,,-$C266+1)/D3_T),0))</f>
        <v>0</v>
      </c>
      <c r="Q266" s="548">
        <f ca="1">IF('Clinic Model'!$P$17="Annuity",-IFERROR(PPMT(D3_I/12,$C266,D3_T,OFFSET(Q$258,,-$C266+1),0),),IFERROR(IF($C266=0,0,OFFSET(Q$258,,-$C266+1)/D3_T),0))</f>
        <v>0</v>
      </c>
      <c r="R266" s="548">
        <f ca="1">IF('Clinic Model'!$P$17="Annuity",-IFERROR(PPMT(D3_I/12,$C266,D3_T,OFFSET(R$258,,-$C266+1),0),),IFERROR(IF($C266=0,0,OFFSET(R$258,,-$C266+1)/D3_T),0))</f>
        <v>0</v>
      </c>
      <c r="S266" s="548">
        <f ca="1">IF('Clinic Model'!$P$17="Annuity",-IFERROR(PPMT(D3_I/12,$C266,D3_T,OFFSET(S$258,,-$C266+1),0),),IFERROR(IF($C266=0,0,OFFSET(S$258,,-$C266+1)/D3_T),0))</f>
        <v>0</v>
      </c>
      <c r="T266" s="548">
        <f ca="1">IF('Clinic Model'!$P$17="Annuity",-IFERROR(PPMT(D3_I/12,$C266,D3_T,OFFSET(T$258,,-$C266+1),0),),IFERROR(IF($C266=0,0,OFFSET(T$258,,-$C266+1)/D3_T),0))</f>
        <v>0</v>
      </c>
      <c r="U266" s="548">
        <f ca="1">IF('Clinic Model'!$P$17="Annuity",-IFERROR(PPMT(D3_I/12,$C266,D3_T,OFFSET(U$258,,-$C266+1),0),),IFERROR(IF($C266=0,0,OFFSET(U$258,,-$C266+1)/D3_T),0))</f>
        <v>0</v>
      </c>
      <c r="V266" s="548">
        <f ca="1">IF('Clinic Model'!$P$17="Annuity",-IFERROR(PPMT(D3_I/12,$C266,D3_T,OFFSET(V$258,,-$C266+1),0),),IFERROR(IF($C266=0,0,OFFSET(V$258,,-$C266+1)/D3_T),0))</f>
        <v>0</v>
      </c>
      <c r="W266" s="548">
        <f ca="1">IF('Clinic Model'!$P$17="Annuity",-IFERROR(PPMT(D3_I/12,$C266,D3_T,OFFSET(W$258,,-$C266+1),0),),IFERROR(IF($C266=0,0,OFFSET(W$258,,-$C266+1)/D3_T),0))</f>
        <v>0</v>
      </c>
      <c r="X266" s="548">
        <f ca="1">IF('Clinic Model'!$P$17="Annuity",-IFERROR(PPMT(D3_I/12,$C266,D3_T,OFFSET(X$258,,-$C266+1),0),),IFERROR(IF($C266=0,0,OFFSET(X$258,,-$C266+1)/D3_T),0))</f>
        <v>0</v>
      </c>
      <c r="Y266" s="548">
        <f ca="1">IF('Clinic Model'!$P$17="Annuity",-IFERROR(PPMT(D3_I/12,$C266,D3_T,OFFSET(Y$258,,-$C266+1),0),),IFERROR(IF($C266=0,0,OFFSET(Y$258,,-$C266+1)/D3_T),0))</f>
        <v>0</v>
      </c>
      <c r="Z266" s="548">
        <f ca="1">IF('Clinic Model'!$P$17="Annuity",-IFERROR(PPMT(D3_I/12,$C266,D3_T,OFFSET(Z$258,,-$C266+1),0),),IFERROR(IF($C266=0,0,OFFSET(Z$258,,-$C266+1)/D3_T),0))</f>
        <v>0</v>
      </c>
      <c r="AA266" s="548">
        <f ca="1">IF('Clinic Model'!$P$17="Annuity",-IFERROR(PPMT(D3_I/12,$C266,D3_T,OFFSET(AA$258,,-$C266+1),0),),IFERROR(IF($C266=0,0,OFFSET(AA$258,,-$C266+1)/D3_T),0))</f>
        <v>0</v>
      </c>
      <c r="AB266" s="548">
        <f ca="1">IF('Clinic Model'!$P$17="Annuity",-IFERROR(PPMT(D3_I/12,$C266,D3_T,OFFSET(AB$258,,-$C266+1),0),),IFERROR(IF($C266=0,0,OFFSET(AB$258,,-$C266+1)/D3_T),0))</f>
        <v>0</v>
      </c>
      <c r="AC266" s="548">
        <f ca="1">IF('Clinic Model'!$P$17="Annuity",-IFERROR(PPMT(D3_I/12,$C266,D3_T,OFFSET(AC$258,,-$C266+1),0),),IFERROR(IF($C266=0,0,OFFSET(AC$258,,-$C266+1)/D3_T),0))</f>
        <v>0</v>
      </c>
      <c r="AD266" s="548">
        <f ca="1">IF('Clinic Model'!$P$17="Annuity",-IFERROR(PPMT(D3_I/12,$C266,D3_T,OFFSET(AD$258,,-$C266+1),0),),IFERROR(IF($C266=0,0,OFFSET(AD$258,,-$C266+1)/D3_T),0))</f>
        <v>0</v>
      </c>
      <c r="AE266" s="548">
        <f ca="1">IF('Clinic Model'!$P$17="Annuity",-IFERROR(PPMT(D3_I/12,$C266,D3_T,OFFSET(AE$258,,-$C266+1),0),),IFERROR(IF($C266=0,0,OFFSET(AE$258,,-$C266+1)/D3_T),0))</f>
        <v>0</v>
      </c>
      <c r="AF266" s="548">
        <f ca="1">IF('Clinic Model'!$P$17="Annuity",-IFERROR(PPMT(D3_I/12,$C266,D3_T,OFFSET(AF$258,,-$C266+1),0),),IFERROR(IF($C266=0,0,OFFSET(AF$258,,-$C266+1)/D3_T),0))</f>
        <v>0</v>
      </c>
      <c r="AG266" s="548">
        <f ca="1">IF('Clinic Model'!$P$17="Annuity",-IFERROR(PPMT(D3_I/12,$C266,D3_T,OFFSET(AG$258,,-$C266+1),0),),IFERROR(IF($C266=0,0,OFFSET(AG$258,,-$C266+1)/D3_T),0))</f>
        <v>0</v>
      </c>
      <c r="AH266" s="548">
        <f ca="1">IF('Clinic Model'!$P$17="Annuity",-IFERROR(PPMT(D3_I/12,$C266,D3_T,OFFSET(AH$258,,-$C266+1),0),),IFERROR(IF($C266=0,0,OFFSET(AH$258,,-$C266+1)/D3_T),0))</f>
        <v>0</v>
      </c>
      <c r="AI266" s="548">
        <f ca="1">IF('Clinic Model'!$P$17="Annuity",-IFERROR(PPMT(D3_I/12,$C266,D3_T,OFFSET(AI$258,,-$C266+1),0),),IFERROR(IF($C266=0,0,OFFSET(AI$258,,-$C266+1)/D3_T),0))</f>
        <v>0</v>
      </c>
      <c r="AJ266" s="548">
        <f ca="1">IF('Clinic Model'!$P$17="Annuity",-IFERROR(PPMT(D3_I/12,$C266,D3_T,OFFSET(AJ$258,,-$C266+1),0),),IFERROR(IF($C266=0,0,OFFSET(AJ$258,,-$C266+1)/D3_T),0))</f>
        <v>0</v>
      </c>
      <c r="AK266" s="548">
        <f ca="1">IF('Clinic Model'!$P$17="Annuity",-IFERROR(PPMT(D3_I/12,$C266,D3_T,OFFSET(AK$258,,-$C266+1),0),),IFERROR(IF($C266=0,0,OFFSET(AK$258,,-$C266+1)/D3_T),0))</f>
        <v>0</v>
      </c>
      <c r="AL266" s="548">
        <f ca="1">IF('Clinic Model'!$P$17="Annuity",-IFERROR(PPMT(D3_I/12,$C266,D3_T,OFFSET(AL$258,,-$C266+1),0),),IFERROR(IF($C266=0,0,OFFSET(AL$258,,-$C266+1)/D3_T),0))</f>
        <v>0</v>
      </c>
      <c r="AM266" s="548">
        <f ca="1">IF('Clinic Model'!$P$17="Annuity",-IFERROR(PPMT(D3_I/12,$C266,D3_T,OFFSET(AM$258,,-$C266+1),0),),IFERROR(IF($C266=0,0,OFFSET(AM$258,,-$C266+1)/D3_T),0))</f>
        <v>0</v>
      </c>
      <c r="AN266" s="548">
        <f ca="1">IF('Clinic Model'!$P$17="Annuity",-IFERROR(PPMT(D3_I/12,$C266,D3_T,OFFSET(AN$258,,-$C266+1),0),),IFERROR(IF($C266=0,0,OFFSET(AN$258,,-$C266+1)/D3_T),0))</f>
        <v>0</v>
      </c>
      <c r="AO266" s="548">
        <f ca="1">IF('Clinic Model'!$P$17="Annuity",-IFERROR(PPMT(D3_I/12,$C266,D3_T,OFFSET(AO$258,,-$C266+1),0),),IFERROR(IF($C266=0,0,OFFSET(AO$258,,-$C266+1)/D3_T),0))</f>
        <v>0</v>
      </c>
      <c r="AP266" s="548">
        <f ca="1">IF('Clinic Model'!$P$17="Annuity",-IFERROR(PPMT(D3_I/12,$C266,D3_T,OFFSET(AP$258,,-$C266+1),0),),IFERROR(IF($C266=0,0,OFFSET(AP$258,,-$C266+1)/D3_T),0))</f>
        <v>0</v>
      </c>
      <c r="AQ266" s="548">
        <f ca="1">IF('Clinic Model'!$P$17="Annuity",-IFERROR(PPMT(D3_I/12,$C266,D3_T,OFFSET(AQ$258,,-$C266+1),0),),IFERROR(IF($C266=0,0,OFFSET(AQ$258,,-$C266+1)/D3_T),0))</f>
        <v>0</v>
      </c>
      <c r="AR266" s="548">
        <f ca="1">IF('Clinic Model'!$P$17="Annuity",-IFERROR(PPMT(D3_I/12,$C266,D3_T,OFFSET(AR$258,,-$C266+1),0),),IFERROR(IF($C266=0,0,OFFSET(AR$258,,-$C266+1)/D3_T),0))</f>
        <v>0</v>
      </c>
      <c r="AS266" s="548">
        <f ca="1">IF('Clinic Model'!$P$17="Annuity",-IFERROR(PPMT(D3_I/12,$C266,D3_T,OFFSET(AS$258,,-$C266+1),0),),IFERROR(IF($C266=0,0,OFFSET(AS$258,,-$C266+1)/D3_T),0))</f>
        <v>0</v>
      </c>
      <c r="AT266" s="548">
        <f ca="1">IF('Clinic Model'!$P$17="Annuity",-IFERROR(PPMT(D3_I/12,$C266,D3_T,OFFSET(AT$258,,-$C266+1),0),),IFERROR(IF($C266=0,0,OFFSET(AT$258,,-$C266+1)/D3_T),0))</f>
        <v>0</v>
      </c>
      <c r="AU266" s="548">
        <f ca="1">IF('Clinic Model'!$P$17="Annuity",-IFERROR(PPMT(D3_I/12,$C266,D3_T,OFFSET(AU$258,,-$C266+1),0),),IFERROR(IF($C266=0,0,OFFSET(AU$258,,-$C266+1)/D3_T),0))</f>
        <v>0</v>
      </c>
      <c r="AV266" s="548">
        <f ca="1">IF('Clinic Model'!$P$17="Annuity",-IFERROR(PPMT(D3_I/12,$C266,D3_T,OFFSET(AV$258,,-$C266+1),0),),IFERROR(IF($C266=0,0,OFFSET(AV$258,,-$C266+1)/D3_T),0))</f>
        <v>0</v>
      </c>
      <c r="AW266" s="548">
        <f ca="1">IF('Clinic Model'!$P$17="Annuity",-IFERROR(PPMT(D3_I/12,$C266,D3_T,OFFSET(AW$258,,-$C266+1),0),),IFERROR(IF($C266=0,0,OFFSET(AW$258,,-$C266+1)/D3_T),0))</f>
        <v>0</v>
      </c>
      <c r="AX266" s="548">
        <f ca="1">IF('Clinic Model'!$P$17="Annuity",-IFERROR(PPMT(D3_I/12,$C266,D3_T,OFFSET(AX$258,,-$C266+1),0),),IFERROR(IF($C266=0,0,OFFSET(AX$258,,-$C266+1)/D3_T),0))</f>
        <v>0</v>
      </c>
      <c r="AY266" s="548">
        <f ca="1">IF('Clinic Model'!$P$17="Annuity",-IFERROR(PPMT(D3_I/12,$C266,D3_T,OFFSET(AY$258,,-$C266+1),0),),IFERROR(IF($C266=0,0,OFFSET(AY$258,,-$C266+1)/D3_T),0))</f>
        <v>0</v>
      </c>
      <c r="AZ266" s="548">
        <f ca="1">IF('Clinic Model'!$P$17="Annuity",-IFERROR(PPMT(D3_I/12,$C266,D3_T,OFFSET(AZ$258,,-$C266+1),0),),IFERROR(IF($C266=0,0,OFFSET(AZ$258,,-$C266+1)/D3_T),0))</f>
        <v>0</v>
      </c>
      <c r="BA266" s="548">
        <f ca="1">IF('Clinic Model'!$P$17="Annuity",-IFERROR(PPMT(D3_I/12,$C266,D3_T,OFFSET(BA$258,,-$C266+1),0),),IFERROR(IF($C266=0,0,OFFSET(BA$258,,-$C266+1)/D3_T),0))</f>
        <v>0</v>
      </c>
      <c r="BB266" s="548">
        <f ca="1">IF('Clinic Model'!$P$17="Annuity",-IFERROR(PPMT(D3_I/12,$C266,D3_T,OFFSET(BB$258,,-$C266+1),0),),IFERROR(IF($C266=0,0,OFFSET(BB$258,,-$C266+1)/D3_T),0))</f>
        <v>0</v>
      </c>
      <c r="BC266" s="548">
        <f ca="1">IF('Clinic Model'!$P$17="Annuity",-IFERROR(PPMT(D3_I/12,$C266,D3_T,OFFSET(BC$258,,-$C266+1),0),),IFERROR(IF($C266=0,0,OFFSET(BC$258,,-$C266+1)/D3_T),0))</f>
        <v>0</v>
      </c>
      <c r="BD266" s="548">
        <f ca="1">IF('Clinic Model'!$P$17="Annuity",-IFERROR(PPMT(D3_I/12,$C266,D3_T,OFFSET(BD$258,,-$C266+1),0),),IFERROR(IF($C266=0,0,OFFSET(BD$258,,-$C266+1)/D3_T),0))</f>
        <v>0</v>
      </c>
      <c r="BE266" s="548">
        <f ca="1">IF('Clinic Model'!$P$17="Annuity",-IFERROR(PPMT(D3_I/12,$C266,D3_T,OFFSET(BE$258,,-$C266+1),0),),IFERROR(IF($C266=0,0,OFFSET(BE$258,,-$C266+1)/D3_T),0))</f>
        <v>0</v>
      </c>
      <c r="BF266" s="548">
        <f ca="1">IF('Clinic Model'!$P$17="Annuity",-IFERROR(PPMT(D3_I/12,$C266,D3_T,OFFSET(BF$258,,-$C266+1),0),),IFERROR(IF($C266=0,0,OFFSET(BF$258,,-$C266+1)/D3_T),0))</f>
        <v>0</v>
      </c>
      <c r="BG266" s="548">
        <f ca="1">IF('Clinic Model'!$P$17="Annuity",-IFERROR(PPMT(D3_I/12,$C266,D3_T,OFFSET(BG$258,,-$C266+1),0),),IFERROR(IF($C266=0,0,OFFSET(BG$258,,-$C266+1)/D3_T),0))</f>
        <v>0</v>
      </c>
      <c r="BH266" s="548">
        <f ca="1">IF('Clinic Model'!$P$17="Annuity",-IFERROR(PPMT(D3_I/12,$C266,D3_T,OFFSET(BH$258,,-$C266+1),0),),IFERROR(IF($C266=0,0,OFFSET(BH$258,,-$C266+1)/D3_T),0))</f>
        <v>0</v>
      </c>
      <c r="BI266" s="548">
        <f ca="1">IF('Clinic Model'!$P$17="Annuity",-IFERROR(PPMT(D3_I/12,$C266,D3_T,OFFSET(BI$258,,-$C266+1),0),),IFERROR(IF($C266=0,0,OFFSET(BI$258,,-$C266+1)/D3_T),0))</f>
        <v>0</v>
      </c>
      <c r="BJ266" s="548">
        <f ca="1">IF('Clinic Model'!$P$17="Annuity",-IFERROR(PPMT(D3_I/12,$C266,D3_T,OFFSET(BJ$258,,-$C266+1),0),),IFERROR(IF($C266=0,0,OFFSET(BJ$258,,-$C266+1)/D3_T),0))</f>
        <v>0</v>
      </c>
      <c r="BK266" s="548">
        <f ca="1">IF('Clinic Model'!$P$17="Annuity",-IFERROR(PPMT(D3_I/12,$C266,D3_T,OFFSET(BK$258,,-$C266+1),0),),IFERROR(IF($C266=0,0,OFFSET(BK$258,,-$C266+1)/D3_T),0))</f>
        <v>0</v>
      </c>
      <c r="BL266" s="548">
        <f ca="1">IF('Clinic Model'!$P$17="Annuity",-IFERROR(PPMT(D3_I/12,$C266,D3_T,OFFSET(BL$258,,-$C266+1),0),),IFERROR(IF($C266=0,0,OFFSET(BL$258,,-$C266+1)/D3_T),0))</f>
        <v>0</v>
      </c>
    </row>
    <row r="267" spans="1:65" ht="10.5" hidden="1" customHeight="1" outlineLevel="1" x14ac:dyDescent="0.3">
      <c r="A267" s="105"/>
      <c r="B267" s="504"/>
      <c r="C267" s="105">
        <f t="shared" si="21"/>
        <v>0</v>
      </c>
      <c r="E267" s="559">
        <f ca="1">IF('Clinic Model'!$P$17="Annuity",-IFERROR(PPMT(D3_I/12,$C267,D3_T,OFFSET(E$258,,-$C267+1),0),),IFERROR(IF($C267=0,0,OFFSET(E$258,,-$C267+1)/D3_T),0))</f>
        <v>0</v>
      </c>
      <c r="F267" s="548">
        <f ca="1">IF('Clinic Model'!$P$17="Annuity",-IFERROR(PPMT(D3_I/12,$C267,D3_T,OFFSET(F$258,,-$C267+1),0),),IFERROR(IF($C267=0,0,OFFSET(F$258,,-$C267+1)/D3_T),0))</f>
        <v>0</v>
      </c>
      <c r="G267" s="548">
        <f ca="1">IF('Clinic Model'!$P$17="Annuity",-IFERROR(PPMT(D3_I/12,$C267,D3_T,OFFSET(G$258,,-$C267+1),0),),IFERROR(IF($C267=0,0,OFFSET(G$258,,-$C267+1)/D3_T),0))</f>
        <v>0</v>
      </c>
      <c r="H267" s="548">
        <f ca="1">IF('Clinic Model'!$P$17="Annuity",-IFERROR(PPMT(D3_I/12,$C267,D3_T,OFFSET(H$258,,-$C267+1),0),),IFERROR(IF($C267=0,0,OFFSET(H$258,,-$C267+1)/D3_T),0))</f>
        <v>0</v>
      </c>
      <c r="I267" s="548">
        <f ca="1">IF('Clinic Model'!$P$17="Annuity",-IFERROR(PPMT(D3_I/12,$C267,D3_T,OFFSET(I$258,,-$C267+1),0),),IFERROR(IF($C267=0,0,OFFSET(I$258,,-$C267+1)/D3_T),0))</f>
        <v>0</v>
      </c>
      <c r="J267" s="548">
        <f ca="1">IF('Clinic Model'!$P$17="Annuity",-IFERROR(PPMT(D3_I/12,$C267,D3_T,OFFSET(J$258,,-$C267+1),0),),IFERROR(IF($C267=0,0,OFFSET(J$258,,-$C267+1)/D3_T),0))</f>
        <v>0</v>
      </c>
      <c r="K267" s="548">
        <f ca="1">IF('Clinic Model'!$P$17="Annuity",-IFERROR(PPMT(D3_I/12,$C267,D3_T,OFFSET(K$258,,-$C267+1),0),),IFERROR(IF($C267=0,0,OFFSET(K$258,,-$C267+1)/D3_T),0))</f>
        <v>0</v>
      </c>
      <c r="L267" s="548">
        <f ca="1">IF('Clinic Model'!$P$17="Annuity",-IFERROR(PPMT(D3_I/12,$C267,D3_T,OFFSET(L$258,,-$C267+1),0),),IFERROR(IF($C267=0,0,OFFSET(L$258,,-$C267+1)/D3_T),0))</f>
        <v>0</v>
      </c>
      <c r="M267" s="548">
        <f ca="1">IF('Clinic Model'!$P$17="Annuity",-IFERROR(PPMT(D3_I/12,$C267,D3_T,OFFSET(M$258,,-$C267+1),0),),IFERROR(IF($C267=0,0,OFFSET(M$258,,-$C267+1)/D3_T),0))</f>
        <v>0</v>
      </c>
      <c r="N267" s="548">
        <f ca="1">IF('Clinic Model'!$P$17="Annuity",-IFERROR(PPMT(D3_I/12,$C267,D3_T,OFFSET(N$258,,-$C267+1),0),),IFERROR(IF($C267=0,0,OFFSET(N$258,,-$C267+1)/D3_T),0))</f>
        <v>0</v>
      </c>
      <c r="O267" s="548">
        <f ca="1">IF('Clinic Model'!$P$17="Annuity",-IFERROR(PPMT(D3_I/12,$C267,D3_T,OFFSET(O$258,,-$C267+1),0),),IFERROR(IF($C267=0,0,OFFSET(O$258,,-$C267+1)/D3_T),0))</f>
        <v>0</v>
      </c>
      <c r="P267" s="548">
        <f ca="1">IF('Clinic Model'!$P$17="Annuity",-IFERROR(PPMT(D3_I/12,$C267,D3_T,OFFSET(P$258,,-$C267+1),0),),IFERROR(IF($C267=0,0,OFFSET(P$258,,-$C267+1)/D3_T),0))</f>
        <v>0</v>
      </c>
      <c r="Q267" s="548">
        <f ca="1">IF('Clinic Model'!$P$17="Annuity",-IFERROR(PPMT(D3_I/12,$C267,D3_T,OFFSET(Q$258,,-$C267+1),0),),IFERROR(IF($C267=0,0,OFFSET(Q$258,,-$C267+1)/D3_T),0))</f>
        <v>0</v>
      </c>
      <c r="R267" s="548">
        <f ca="1">IF('Clinic Model'!$P$17="Annuity",-IFERROR(PPMT(D3_I/12,$C267,D3_T,OFFSET(R$258,,-$C267+1),0),),IFERROR(IF($C267=0,0,OFFSET(R$258,,-$C267+1)/D3_T),0))</f>
        <v>0</v>
      </c>
      <c r="S267" s="548">
        <f ca="1">IF('Clinic Model'!$P$17="Annuity",-IFERROR(PPMT(D3_I/12,$C267,D3_T,OFFSET(S$258,,-$C267+1),0),),IFERROR(IF($C267=0,0,OFFSET(S$258,,-$C267+1)/D3_T),0))</f>
        <v>0</v>
      </c>
      <c r="T267" s="548">
        <f ca="1">IF('Clinic Model'!$P$17="Annuity",-IFERROR(PPMT(D3_I/12,$C267,D3_T,OFFSET(T$258,,-$C267+1),0),),IFERROR(IF($C267=0,0,OFFSET(T$258,,-$C267+1)/D3_T),0))</f>
        <v>0</v>
      </c>
      <c r="U267" s="548">
        <f ca="1">IF('Clinic Model'!$P$17="Annuity",-IFERROR(PPMT(D3_I/12,$C267,D3_T,OFFSET(U$258,,-$C267+1),0),),IFERROR(IF($C267=0,0,OFFSET(U$258,,-$C267+1)/D3_T),0))</f>
        <v>0</v>
      </c>
      <c r="V267" s="548">
        <f ca="1">IF('Clinic Model'!$P$17="Annuity",-IFERROR(PPMT(D3_I/12,$C267,D3_T,OFFSET(V$258,,-$C267+1),0),),IFERROR(IF($C267=0,0,OFFSET(V$258,,-$C267+1)/D3_T),0))</f>
        <v>0</v>
      </c>
      <c r="W267" s="548">
        <f ca="1">IF('Clinic Model'!$P$17="Annuity",-IFERROR(PPMT(D3_I/12,$C267,D3_T,OFFSET(W$258,,-$C267+1),0),),IFERROR(IF($C267=0,0,OFFSET(W$258,,-$C267+1)/D3_T),0))</f>
        <v>0</v>
      </c>
      <c r="X267" s="548">
        <f ca="1">IF('Clinic Model'!$P$17="Annuity",-IFERROR(PPMT(D3_I/12,$C267,D3_T,OFFSET(X$258,,-$C267+1),0),),IFERROR(IF($C267=0,0,OFFSET(X$258,,-$C267+1)/D3_T),0))</f>
        <v>0</v>
      </c>
      <c r="Y267" s="548">
        <f ca="1">IF('Clinic Model'!$P$17="Annuity",-IFERROR(PPMT(D3_I/12,$C267,D3_T,OFFSET(Y$258,,-$C267+1),0),),IFERROR(IF($C267=0,0,OFFSET(Y$258,,-$C267+1)/D3_T),0))</f>
        <v>0</v>
      </c>
      <c r="Z267" s="548">
        <f ca="1">IF('Clinic Model'!$P$17="Annuity",-IFERROR(PPMT(D3_I/12,$C267,D3_T,OFFSET(Z$258,,-$C267+1),0),),IFERROR(IF($C267=0,0,OFFSET(Z$258,,-$C267+1)/D3_T),0))</f>
        <v>0</v>
      </c>
      <c r="AA267" s="548">
        <f ca="1">IF('Clinic Model'!$P$17="Annuity",-IFERROR(PPMT(D3_I/12,$C267,D3_T,OFFSET(AA$258,,-$C267+1),0),),IFERROR(IF($C267=0,0,OFFSET(AA$258,,-$C267+1)/D3_T),0))</f>
        <v>0</v>
      </c>
      <c r="AB267" s="548">
        <f ca="1">IF('Clinic Model'!$P$17="Annuity",-IFERROR(PPMT(D3_I/12,$C267,D3_T,OFFSET(AB$258,,-$C267+1),0),),IFERROR(IF($C267=0,0,OFFSET(AB$258,,-$C267+1)/D3_T),0))</f>
        <v>0</v>
      </c>
      <c r="AC267" s="548">
        <f ca="1">IF('Clinic Model'!$P$17="Annuity",-IFERROR(PPMT(D3_I/12,$C267,D3_T,OFFSET(AC$258,,-$C267+1),0),),IFERROR(IF($C267=0,0,OFFSET(AC$258,,-$C267+1)/D3_T),0))</f>
        <v>0</v>
      </c>
      <c r="AD267" s="548">
        <f ca="1">IF('Clinic Model'!$P$17="Annuity",-IFERROR(PPMT(D3_I/12,$C267,D3_T,OFFSET(AD$258,,-$C267+1),0),),IFERROR(IF($C267=0,0,OFFSET(AD$258,,-$C267+1)/D3_T),0))</f>
        <v>0</v>
      </c>
      <c r="AE267" s="548">
        <f ca="1">IF('Clinic Model'!$P$17="Annuity",-IFERROR(PPMT(D3_I/12,$C267,D3_T,OFFSET(AE$258,,-$C267+1),0),),IFERROR(IF($C267=0,0,OFFSET(AE$258,,-$C267+1)/D3_T),0))</f>
        <v>0</v>
      </c>
      <c r="AF267" s="548">
        <f ca="1">IF('Clinic Model'!$P$17="Annuity",-IFERROR(PPMT(D3_I/12,$C267,D3_T,OFFSET(AF$258,,-$C267+1),0),),IFERROR(IF($C267=0,0,OFFSET(AF$258,,-$C267+1)/D3_T),0))</f>
        <v>0</v>
      </c>
      <c r="AG267" s="548">
        <f ca="1">IF('Clinic Model'!$P$17="Annuity",-IFERROR(PPMT(D3_I/12,$C267,D3_T,OFFSET(AG$258,,-$C267+1),0),),IFERROR(IF($C267=0,0,OFFSET(AG$258,,-$C267+1)/D3_T),0))</f>
        <v>0</v>
      </c>
      <c r="AH267" s="548">
        <f ca="1">IF('Clinic Model'!$P$17="Annuity",-IFERROR(PPMT(D3_I/12,$C267,D3_T,OFFSET(AH$258,,-$C267+1),0),),IFERROR(IF($C267=0,0,OFFSET(AH$258,,-$C267+1)/D3_T),0))</f>
        <v>0</v>
      </c>
      <c r="AI267" s="548">
        <f ca="1">IF('Clinic Model'!$P$17="Annuity",-IFERROR(PPMT(D3_I/12,$C267,D3_T,OFFSET(AI$258,,-$C267+1),0),),IFERROR(IF($C267=0,0,OFFSET(AI$258,,-$C267+1)/D3_T),0))</f>
        <v>0</v>
      </c>
      <c r="AJ267" s="548">
        <f ca="1">IF('Clinic Model'!$P$17="Annuity",-IFERROR(PPMT(D3_I/12,$C267,D3_T,OFFSET(AJ$258,,-$C267+1),0),),IFERROR(IF($C267=0,0,OFFSET(AJ$258,,-$C267+1)/D3_T),0))</f>
        <v>0</v>
      </c>
      <c r="AK267" s="548">
        <f ca="1">IF('Clinic Model'!$P$17="Annuity",-IFERROR(PPMT(D3_I/12,$C267,D3_T,OFFSET(AK$258,,-$C267+1),0),),IFERROR(IF($C267=0,0,OFFSET(AK$258,,-$C267+1)/D3_T),0))</f>
        <v>0</v>
      </c>
      <c r="AL267" s="548">
        <f ca="1">IF('Clinic Model'!$P$17="Annuity",-IFERROR(PPMT(D3_I/12,$C267,D3_T,OFFSET(AL$258,,-$C267+1),0),),IFERROR(IF($C267=0,0,OFFSET(AL$258,,-$C267+1)/D3_T),0))</f>
        <v>0</v>
      </c>
      <c r="AM267" s="548">
        <f ca="1">IF('Clinic Model'!$P$17="Annuity",-IFERROR(PPMT(D3_I/12,$C267,D3_T,OFFSET(AM$258,,-$C267+1),0),),IFERROR(IF($C267=0,0,OFFSET(AM$258,,-$C267+1)/D3_T),0))</f>
        <v>0</v>
      </c>
      <c r="AN267" s="548">
        <f ca="1">IF('Clinic Model'!$P$17="Annuity",-IFERROR(PPMT(D3_I/12,$C267,D3_T,OFFSET(AN$258,,-$C267+1),0),),IFERROR(IF($C267=0,0,OFFSET(AN$258,,-$C267+1)/D3_T),0))</f>
        <v>0</v>
      </c>
      <c r="AO267" s="548">
        <f ca="1">IF('Clinic Model'!$P$17="Annuity",-IFERROR(PPMT(D3_I/12,$C267,D3_T,OFFSET(AO$258,,-$C267+1),0),),IFERROR(IF($C267=0,0,OFFSET(AO$258,,-$C267+1)/D3_T),0))</f>
        <v>0</v>
      </c>
      <c r="AP267" s="548">
        <f ca="1">IF('Clinic Model'!$P$17="Annuity",-IFERROR(PPMT(D3_I/12,$C267,D3_T,OFFSET(AP$258,,-$C267+1),0),),IFERROR(IF($C267=0,0,OFFSET(AP$258,,-$C267+1)/D3_T),0))</f>
        <v>0</v>
      </c>
      <c r="AQ267" s="548">
        <f ca="1">IF('Clinic Model'!$P$17="Annuity",-IFERROR(PPMT(D3_I/12,$C267,D3_T,OFFSET(AQ$258,,-$C267+1),0),),IFERROR(IF($C267=0,0,OFFSET(AQ$258,,-$C267+1)/D3_T),0))</f>
        <v>0</v>
      </c>
      <c r="AR267" s="548">
        <f ca="1">IF('Clinic Model'!$P$17="Annuity",-IFERROR(PPMT(D3_I/12,$C267,D3_T,OFFSET(AR$258,,-$C267+1),0),),IFERROR(IF($C267=0,0,OFFSET(AR$258,,-$C267+1)/D3_T),0))</f>
        <v>0</v>
      </c>
      <c r="AS267" s="548">
        <f ca="1">IF('Clinic Model'!$P$17="Annuity",-IFERROR(PPMT(D3_I/12,$C267,D3_T,OFFSET(AS$258,,-$C267+1),0),),IFERROR(IF($C267=0,0,OFFSET(AS$258,,-$C267+1)/D3_T),0))</f>
        <v>0</v>
      </c>
      <c r="AT267" s="548">
        <f ca="1">IF('Clinic Model'!$P$17="Annuity",-IFERROR(PPMT(D3_I/12,$C267,D3_T,OFFSET(AT$258,,-$C267+1),0),),IFERROR(IF($C267=0,0,OFFSET(AT$258,,-$C267+1)/D3_T),0))</f>
        <v>0</v>
      </c>
      <c r="AU267" s="548">
        <f ca="1">IF('Clinic Model'!$P$17="Annuity",-IFERROR(PPMT(D3_I/12,$C267,D3_T,OFFSET(AU$258,,-$C267+1),0),),IFERROR(IF($C267=0,0,OFFSET(AU$258,,-$C267+1)/D3_T),0))</f>
        <v>0</v>
      </c>
      <c r="AV267" s="548">
        <f ca="1">IF('Clinic Model'!$P$17="Annuity",-IFERROR(PPMT(D3_I/12,$C267,D3_T,OFFSET(AV$258,,-$C267+1),0),),IFERROR(IF($C267=0,0,OFFSET(AV$258,,-$C267+1)/D3_T),0))</f>
        <v>0</v>
      </c>
      <c r="AW267" s="548">
        <f ca="1">IF('Clinic Model'!$P$17="Annuity",-IFERROR(PPMT(D3_I/12,$C267,D3_T,OFFSET(AW$258,,-$C267+1),0),),IFERROR(IF($C267=0,0,OFFSET(AW$258,,-$C267+1)/D3_T),0))</f>
        <v>0</v>
      </c>
      <c r="AX267" s="548">
        <f ca="1">IF('Clinic Model'!$P$17="Annuity",-IFERROR(PPMT(D3_I/12,$C267,D3_T,OFFSET(AX$258,,-$C267+1),0),),IFERROR(IF($C267=0,0,OFFSET(AX$258,,-$C267+1)/D3_T),0))</f>
        <v>0</v>
      </c>
      <c r="AY267" s="548">
        <f ca="1">IF('Clinic Model'!$P$17="Annuity",-IFERROR(PPMT(D3_I/12,$C267,D3_T,OFFSET(AY$258,,-$C267+1),0),),IFERROR(IF($C267=0,0,OFFSET(AY$258,,-$C267+1)/D3_T),0))</f>
        <v>0</v>
      </c>
      <c r="AZ267" s="548">
        <f ca="1">IF('Clinic Model'!$P$17="Annuity",-IFERROR(PPMT(D3_I/12,$C267,D3_T,OFFSET(AZ$258,,-$C267+1),0),),IFERROR(IF($C267=0,0,OFFSET(AZ$258,,-$C267+1)/D3_T),0))</f>
        <v>0</v>
      </c>
      <c r="BA267" s="548">
        <f ca="1">IF('Clinic Model'!$P$17="Annuity",-IFERROR(PPMT(D3_I/12,$C267,D3_T,OFFSET(BA$258,,-$C267+1),0),),IFERROR(IF($C267=0,0,OFFSET(BA$258,,-$C267+1)/D3_T),0))</f>
        <v>0</v>
      </c>
      <c r="BB267" s="548">
        <f ca="1">IF('Clinic Model'!$P$17="Annuity",-IFERROR(PPMT(D3_I/12,$C267,D3_T,OFFSET(BB$258,,-$C267+1),0),),IFERROR(IF($C267=0,0,OFFSET(BB$258,,-$C267+1)/D3_T),0))</f>
        <v>0</v>
      </c>
      <c r="BC267" s="548">
        <f ca="1">IF('Clinic Model'!$P$17="Annuity",-IFERROR(PPMT(D3_I/12,$C267,D3_T,OFFSET(BC$258,,-$C267+1),0),),IFERROR(IF($C267=0,0,OFFSET(BC$258,,-$C267+1)/D3_T),0))</f>
        <v>0</v>
      </c>
      <c r="BD267" s="548">
        <f ca="1">IF('Clinic Model'!$P$17="Annuity",-IFERROR(PPMT(D3_I/12,$C267,D3_T,OFFSET(BD$258,,-$C267+1),0),),IFERROR(IF($C267=0,0,OFFSET(BD$258,,-$C267+1)/D3_T),0))</f>
        <v>0</v>
      </c>
      <c r="BE267" s="548">
        <f ca="1">IF('Clinic Model'!$P$17="Annuity",-IFERROR(PPMT(D3_I/12,$C267,D3_T,OFFSET(BE$258,,-$C267+1),0),),IFERROR(IF($C267=0,0,OFFSET(BE$258,,-$C267+1)/D3_T),0))</f>
        <v>0</v>
      </c>
      <c r="BF267" s="548">
        <f ca="1">IF('Clinic Model'!$P$17="Annuity",-IFERROR(PPMT(D3_I/12,$C267,D3_T,OFFSET(BF$258,,-$C267+1),0),),IFERROR(IF($C267=0,0,OFFSET(BF$258,,-$C267+1)/D3_T),0))</f>
        <v>0</v>
      </c>
      <c r="BG267" s="548">
        <f ca="1">IF('Clinic Model'!$P$17="Annuity",-IFERROR(PPMT(D3_I/12,$C267,D3_T,OFFSET(BG$258,,-$C267+1),0),),IFERROR(IF($C267=0,0,OFFSET(BG$258,,-$C267+1)/D3_T),0))</f>
        <v>0</v>
      </c>
      <c r="BH267" s="548">
        <f ca="1">IF('Clinic Model'!$P$17="Annuity",-IFERROR(PPMT(D3_I/12,$C267,D3_T,OFFSET(BH$258,,-$C267+1),0),),IFERROR(IF($C267=0,0,OFFSET(BH$258,,-$C267+1)/D3_T),0))</f>
        <v>0</v>
      </c>
      <c r="BI267" s="548">
        <f ca="1">IF('Clinic Model'!$P$17="Annuity",-IFERROR(PPMT(D3_I/12,$C267,D3_T,OFFSET(BI$258,,-$C267+1),0),),IFERROR(IF($C267=0,0,OFFSET(BI$258,,-$C267+1)/D3_T),0))</f>
        <v>0</v>
      </c>
      <c r="BJ267" s="548">
        <f ca="1">IF('Clinic Model'!$P$17="Annuity",-IFERROR(PPMT(D3_I/12,$C267,D3_T,OFFSET(BJ$258,,-$C267+1),0),),IFERROR(IF($C267=0,0,OFFSET(BJ$258,,-$C267+1)/D3_T),0))</f>
        <v>0</v>
      </c>
      <c r="BK267" s="548">
        <f ca="1">IF('Clinic Model'!$P$17="Annuity",-IFERROR(PPMT(D3_I/12,$C267,D3_T,OFFSET(BK$258,,-$C267+1),0),),IFERROR(IF($C267=0,0,OFFSET(BK$258,,-$C267+1)/D3_T),0))</f>
        <v>0</v>
      </c>
      <c r="BL267" s="548">
        <f ca="1">IF('Clinic Model'!$P$17="Annuity",-IFERROR(PPMT(D3_I/12,$C267,D3_T,OFFSET(BL$258,,-$C267+1),0),),IFERROR(IF($C267=0,0,OFFSET(BL$258,,-$C267+1)/D3_T),0))</f>
        <v>0</v>
      </c>
    </row>
    <row r="268" spans="1:65" ht="10.5" hidden="1" customHeight="1" outlineLevel="1" x14ac:dyDescent="0.3">
      <c r="A268" s="105"/>
      <c r="B268" s="504"/>
      <c r="C268" s="105">
        <f t="shared" si="21"/>
        <v>0</v>
      </c>
      <c r="E268" s="559">
        <f ca="1">IF('Clinic Model'!$P$17="Annuity",-IFERROR(PPMT(D3_I/12,$C268,D3_T,OFFSET(E$258,,-$C268+1),0),),IFERROR(IF($C268=0,0,OFFSET(E$258,,-$C268+1)/D3_T),0))</f>
        <v>0</v>
      </c>
      <c r="F268" s="548">
        <f ca="1">IF('Clinic Model'!$P$17="Annuity",-IFERROR(PPMT(D3_I/12,$C268,D3_T,OFFSET(F$258,,-$C268+1),0),),IFERROR(IF($C268=0,0,OFFSET(F$258,,-$C268+1)/D3_T),0))</f>
        <v>0</v>
      </c>
      <c r="G268" s="548">
        <f ca="1">IF('Clinic Model'!$P$17="Annuity",-IFERROR(PPMT(D3_I/12,$C268,D3_T,OFFSET(G$258,,-$C268+1),0),),IFERROR(IF($C268=0,0,OFFSET(G$258,,-$C268+1)/D3_T),0))</f>
        <v>0</v>
      </c>
      <c r="H268" s="548">
        <f ca="1">IF('Clinic Model'!$P$17="Annuity",-IFERROR(PPMT(D3_I/12,$C268,D3_T,OFFSET(H$258,,-$C268+1),0),),IFERROR(IF($C268=0,0,OFFSET(H$258,,-$C268+1)/D3_T),0))</f>
        <v>0</v>
      </c>
      <c r="I268" s="548">
        <f ca="1">IF('Clinic Model'!$P$17="Annuity",-IFERROR(PPMT(D3_I/12,$C268,D3_T,OFFSET(I$258,,-$C268+1),0),),IFERROR(IF($C268=0,0,OFFSET(I$258,,-$C268+1)/D3_T),0))</f>
        <v>0</v>
      </c>
      <c r="J268" s="548">
        <f ca="1">IF('Clinic Model'!$P$17="Annuity",-IFERROR(PPMT(D3_I/12,$C268,D3_T,OFFSET(J$258,,-$C268+1),0),),IFERROR(IF($C268=0,0,OFFSET(J$258,,-$C268+1)/D3_T),0))</f>
        <v>0</v>
      </c>
      <c r="K268" s="548">
        <f ca="1">IF('Clinic Model'!$P$17="Annuity",-IFERROR(PPMT(D3_I/12,$C268,D3_T,OFFSET(K$258,,-$C268+1),0),),IFERROR(IF($C268=0,0,OFFSET(K$258,,-$C268+1)/D3_T),0))</f>
        <v>0</v>
      </c>
      <c r="L268" s="548">
        <f ca="1">IF('Clinic Model'!$P$17="Annuity",-IFERROR(PPMT(D3_I/12,$C268,D3_T,OFFSET(L$258,,-$C268+1),0),),IFERROR(IF($C268=0,0,OFFSET(L$258,,-$C268+1)/D3_T),0))</f>
        <v>0</v>
      </c>
      <c r="M268" s="548">
        <f ca="1">IF('Clinic Model'!$P$17="Annuity",-IFERROR(PPMT(D3_I/12,$C268,D3_T,OFFSET(M$258,,-$C268+1),0),),IFERROR(IF($C268=0,0,OFFSET(M$258,,-$C268+1)/D3_T),0))</f>
        <v>0</v>
      </c>
      <c r="N268" s="548">
        <f ca="1">IF('Clinic Model'!$P$17="Annuity",-IFERROR(PPMT(D3_I/12,$C268,D3_T,OFFSET(N$258,,-$C268+1),0),),IFERROR(IF($C268=0,0,OFFSET(N$258,,-$C268+1)/D3_T),0))</f>
        <v>0</v>
      </c>
      <c r="O268" s="548">
        <f ca="1">IF('Clinic Model'!$P$17="Annuity",-IFERROR(PPMT(D3_I/12,$C268,D3_T,OFFSET(O$258,,-$C268+1),0),),IFERROR(IF($C268=0,0,OFFSET(O$258,,-$C268+1)/D3_T),0))</f>
        <v>0</v>
      </c>
      <c r="P268" s="548">
        <f ca="1">IF('Clinic Model'!$P$17="Annuity",-IFERROR(PPMT(D3_I/12,$C268,D3_T,OFFSET(P$258,,-$C268+1),0),),IFERROR(IF($C268=0,0,OFFSET(P$258,,-$C268+1)/D3_T),0))</f>
        <v>0</v>
      </c>
      <c r="Q268" s="548">
        <f ca="1">IF('Clinic Model'!$P$17="Annuity",-IFERROR(PPMT(D3_I/12,$C268,D3_T,OFFSET(Q$258,,-$C268+1),0),),IFERROR(IF($C268=0,0,OFFSET(Q$258,,-$C268+1)/D3_T),0))</f>
        <v>0</v>
      </c>
      <c r="R268" s="548">
        <f ca="1">IF('Clinic Model'!$P$17="Annuity",-IFERROR(PPMT(D3_I/12,$C268,D3_T,OFFSET(R$258,,-$C268+1),0),),IFERROR(IF($C268=0,0,OFFSET(R$258,,-$C268+1)/D3_T),0))</f>
        <v>0</v>
      </c>
      <c r="S268" s="548">
        <f ca="1">IF('Clinic Model'!$P$17="Annuity",-IFERROR(PPMT(D3_I/12,$C268,D3_T,OFFSET(S$258,,-$C268+1),0),),IFERROR(IF($C268=0,0,OFFSET(S$258,,-$C268+1)/D3_T),0))</f>
        <v>0</v>
      </c>
      <c r="T268" s="548">
        <f ca="1">IF('Clinic Model'!$P$17="Annuity",-IFERROR(PPMT(D3_I/12,$C268,D3_T,OFFSET(T$258,,-$C268+1),0),),IFERROR(IF($C268=0,0,OFFSET(T$258,,-$C268+1)/D3_T),0))</f>
        <v>0</v>
      </c>
      <c r="U268" s="548">
        <f ca="1">IF('Clinic Model'!$P$17="Annuity",-IFERROR(PPMT(D3_I/12,$C268,D3_T,OFFSET(U$258,,-$C268+1),0),),IFERROR(IF($C268=0,0,OFFSET(U$258,,-$C268+1)/D3_T),0))</f>
        <v>0</v>
      </c>
      <c r="V268" s="548">
        <f ca="1">IF('Clinic Model'!$P$17="Annuity",-IFERROR(PPMT(D3_I/12,$C268,D3_T,OFFSET(V$258,,-$C268+1),0),),IFERROR(IF($C268=0,0,OFFSET(V$258,,-$C268+1)/D3_T),0))</f>
        <v>0</v>
      </c>
      <c r="W268" s="548">
        <f ca="1">IF('Clinic Model'!$P$17="Annuity",-IFERROR(PPMT(D3_I/12,$C268,D3_T,OFFSET(W$258,,-$C268+1),0),),IFERROR(IF($C268=0,0,OFFSET(W$258,,-$C268+1)/D3_T),0))</f>
        <v>0</v>
      </c>
      <c r="X268" s="548">
        <f ca="1">IF('Clinic Model'!$P$17="Annuity",-IFERROR(PPMT(D3_I/12,$C268,D3_T,OFFSET(X$258,,-$C268+1),0),),IFERROR(IF($C268=0,0,OFFSET(X$258,,-$C268+1)/D3_T),0))</f>
        <v>0</v>
      </c>
      <c r="Y268" s="548">
        <f ca="1">IF('Clinic Model'!$P$17="Annuity",-IFERROR(PPMT(D3_I/12,$C268,D3_T,OFFSET(Y$258,,-$C268+1),0),),IFERROR(IF($C268=0,0,OFFSET(Y$258,,-$C268+1)/D3_T),0))</f>
        <v>0</v>
      </c>
      <c r="Z268" s="548">
        <f ca="1">IF('Clinic Model'!$P$17="Annuity",-IFERROR(PPMT(D3_I/12,$C268,D3_T,OFFSET(Z$258,,-$C268+1),0),),IFERROR(IF($C268=0,0,OFFSET(Z$258,,-$C268+1)/D3_T),0))</f>
        <v>0</v>
      </c>
      <c r="AA268" s="548">
        <f ca="1">IF('Clinic Model'!$P$17="Annuity",-IFERROR(PPMT(D3_I/12,$C268,D3_T,OFFSET(AA$258,,-$C268+1),0),),IFERROR(IF($C268=0,0,OFFSET(AA$258,,-$C268+1)/D3_T),0))</f>
        <v>0</v>
      </c>
      <c r="AB268" s="548">
        <f ca="1">IF('Clinic Model'!$P$17="Annuity",-IFERROR(PPMT(D3_I/12,$C268,D3_T,OFFSET(AB$258,,-$C268+1),0),),IFERROR(IF($C268=0,0,OFFSET(AB$258,,-$C268+1)/D3_T),0))</f>
        <v>0</v>
      </c>
      <c r="AC268" s="548">
        <f ca="1">IF('Clinic Model'!$P$17="Annuity",-IFERROR(PPMT(D3_I/12,$C268,D3_T,OFFSET(AC$258,,-$C268+1),0),),IFERROR(IF($C268=0,0,OFFSET(AC$258,,-$C268+1)/D3_T),0))</f>
        <v>0</v>
      </c>
      <c r="AD268" s="548">
        <f ca="1">IF('Clinic Model'!$P$17="Annuity",-IFERROR(PPMT(D3_I/12,$C268,D3_T,OFFSET(AD$258,,-$C268+1),0),),IFERROR(IF($C268=0,0,OFFSET(AD$258,,-$C268+1)/D3_T),0))</f>
        <v>0</v>
      </c>
      <c r="AE268" s="548">
        <f ca="1">IF('Clinic Model'!$P$17="Annuity",-IFERROR(PPMT(D3_I/12,$C268,D3_T,OFFSET(AE$258,,-$C268+1),0),),IFERROR(IF($C268=0,0,OFFSET(AE$258,,-$C268+1)/D3_T),0))</f>
        <v>0</v>
      </c>
      <c r="AF268" s="548">
        <f ca="1">IF('Clinic Model'!$P$17="Annuity",-IFERROR(PPMT(D3_I/12,$C268,D3_T,OFFSET(AF$258,,-$C268+1),0),),IFERROR(IF($C268=0,0,OFFSET(AF$258,,-$C268+1)/D3_T),0))</f>
        <v>0</v>
      </c>
      <c r="AG268" s="548">
        <f ca="1">IF('Clinic Model'!$P$17="Annuity",-IFERROR(PPMT(D3_I/12,$C268,D3_T,OFFSET(AG$258,,-$C268+1),0),),IFERROR(IF($C268=0,0,OFFSET(AG$258,,-$C268+1)/D3_T),0))</f>
        <v>0</v>
      </c>
      <c r="AH268" s="548">
        <f ca="1">IF('Clinic Model'!$P$17="Annuity",-IFERROR(PPMT(D3_I/12,$C268,D3_T,OFFSET(AH$258,,-$C268+1),0),),IFERROR(IF($C268=0,0,OFFSET(AH$258,,-$C268+1)/D3_T),0))</f>
        <v>0</v>
      </c>
      <c r="AI268" s="548">
        <f ca="1">IF('Clinic Model'!$P$17="Annuity",-IFERROR(PPMT(D3_I/12,$C268,D3_T,OFFSET(AI$258,,-$C268+1),0),),IFERROR(IF($C268=0,0,OFFSET(AI$258,,-$C268+1)/D3_T),0))</f>
        <v>0</v>
      </c>
      <c r="AJ268" s="548">
        <f ca="1">IF('Clinic Model'!$P$17="Annuity",-IFERROR(PPMT(D3_I/12,$C268,D3_T,OFFSET(AJ$258,,-$C268+1),0),),IFERROR(IF($C268=0,0,OFFSET(AJ$258,,-$C268+1)/D3_T),0))</f>
        <v>0</v>
      </c>
      <c r="AK268" s="548">
        <f ca="1">IF('Clinic Model'!$P$17="Annuity",-IFERROR(PPMT(D3_I/12,$C268,D3_T,OFFSET(AK$258,,-$C268+1),0),),IFERROR(IF($C268=0,0,OFFSET(AK$258,,-$C268+1)/D3_T),0))</f>
        <v>0</v>
      </c>
      <c r="AL268" s="548">
        <f ca="1">IF('Clinic Model'!$P$17="Annuity",-IFERROR(PPMT(D3_I/12,$C268,D3_T,OFFSET(AL$258,,-$C268+1),0),),IFERROR(IF($C268=0,0,OFFSET(AL$258,,-$C268+1)/D3_T),0))</f>
        <v>0</v>
      </c>
      <c r="AM268" s="548">
        <f ca="1">IF('Clinic Model'!$P$17="Annuity",-IFERROR(PPMT(D3_I/12,$C268,D3_T,OFFSET(AM$258,,-$C268+1),0),),IFERROR(IF($C268=0,0,OFFSET(AM$258,,-$C268+1)/D3_T),0))</f>
        <v>0</v>
      </c>
      <c r="AN268" s="548">
        <f ca="1">IF('Clinic Model'!$P$17="Annuity",-IFERROR(PPMT(D3_I/12,$C268,D3_T,OFFSET(AN$258,,-$C268+1),0),),IFERROR(IF($C268=0,0,OFFSET(AN$258,,-$C268+1)/D3_T),0))</f>
        <v>0</v>
      </c>
      <c r="AO268" s="548">
        <f ca="1">IF('Clinic Model'!$P$17="Annuity",-IFERROR(PPMT(D3_I/12,$C268,D3_T,OFFSET(AO$258,,-$C268+1),0),),IFERROR(IF($C268=0,0,OFFSET(AO$258,,-$C268+1)/D3_T),0))</f>
        <v>0</v>
      </c>
      <c r="AP268" s="548">
        <f ca="1">IF('Clinic Model'!$P$17="Annuity",-IFERROR(PPMT(D3_I/12,$C268,D3_T,OFFSET(AP$258,,-$C268+1),0),),IFERROR(IF($C268=0,0,OFFSET(AP$258,,-$C268+1)/D3_T),0))</f>
        <v>0</v>
      </c>
      <c r="AQ268" s="548">
        <f ca="1">IF('Clinic Model'!$P$17="Annuity",-IFERROR(PPMT(D3_I/12,$C268,D3_T,OFFSET(AQ$258,,-$C268+1),0),),IFERROR(IF($C268=0,0,OFFSET(AQ$258,,-$C268+1)/D3_T),0))</f>
        <v>0</v>
      </c>
      <c r="AR268" s="548">
        <f ca="1">IF('Clinic Model'!$P$17="Annuity",-IFERROR(PPMT(D3_I/12,$C268,D3_T,OFFSET(AR$258,,-$C268+1),0),),IFERROR(IF($C268=0,0,OFFSET(AR$258,,-$C268+1)/D3_T),0))</f>
        <v>0</v>
      </c>
      <c r="AS268" s="548">
        <f ca="1">IF('Clinic Model'!$P$17="Annuity",-IFERROR(PPMT(D3_I/12,$C268,D3_T,OFFSET(AS$258,,-$C268+1),0),),IFERROR(IF($C268=0,0,OFFSET(AS$258,,-$C268+1)/D3_T),0))</f>
        <v>0</v>
      </c>
      <c r="AT268" s="548">
        <f ca="1">IF('Clinic Model'!$P$17="Annuity",-IFERROR(PPMT(D3_I/12,$C268,D3_T,OFFSET(AT$258,,-$C268+1),0),),IFERROR(IF($C268=0,0,OFFSET(AT$258,,-$C268+1)/D3_T),0))</f>
        <v>0</v>
      </c>
      <c r="AU268" s="548">
        <f ca="1">IF('Clinic Model'!$P$17="Annuity",-IFERROR(PPMT(D3_I/12,$C268,D3_T,OFFSET(AU$258,,-$C268+1),0),),IFERROR(IF($C268=0,0,OFFSET(AU$258,,-$C268+1)/D3_T),0))</f>
        <v>0</v>
      </c>
      <c r="AV268" s="548">
        <f ca="1">IF('Clinic Model'!$P$17="Annuity",-IFERROR(PPMT(D3_I/12,$C268,D3_T,OFFSET(AV$258,,-$C268+1),0),),IFERROR(IF($C268=0,0,OFFSET(AV$258,,-$C268+1)/D3_T),0))</f>
        <v>0</v>
      </c>
      <c r="AW268" s="548">
        <f ca="1">IF('Clinic Model'!$P$17="Annuity",-IFERROR(PPMT(D3_I/12,$C268,D3_T,OFFSET(AW$258,,-$C268+1),0),),IFERROR(IF($C268=0,0,OFFSET(AW$258,,-$C268+1)/D3_T),0))</f>
        <v>0</v>
      </c>
      <c r="AX268" s="548">
        <f ca="1">IF('Clinic Model'!$P$17="Annuity",-IFERROR(PPMT(D3_I/12,$C268,D3_T,OFFSET(AX$258,,-$C268+1),0),),IFERROR(IF($C268=0,0,OFFSET(AX$258,,-$C268+1)/D3_T),0))</f>
        <v>0</v>
      </c>
      <c r="AY268" s="548">
        <f ca="1">IF('Clinic Model'!$P$17="Annuity",-IFERROR(PPMT(D3_I/12,$C268,D3_T,OFFSET(AY$258,,-$C268+1),0),),IFERROR(IF($C268=0,0,OFFSET(AY$258,,-$C268+1)/D3_T),0))</f>
        <v>0</v>
      </c>
      <c r="AZ268" s="548">
        <f ca="1">IF('Clinic Model'!$P$17="Annuity",-IFERROR(PPMT(D3_I/12,$C268,D3_T,OFFSET(AZ$258,,-$C268+1),0),),IFERROR(IF($C268=0,0,OFFSET(AZ$258,,-$C268+1)/D3_T),0))</f>
        <v>0</v>
      </c>
      <c r="BA268" s="548">
        <f ca="1">IF('Clinic Model'!$P$17="Annuity",-IFERROR(PPMT(D3_I/12,$C268,D3_T,OFFSET(BA$258,,-$C268+1),0),),IFERROR(IF($C268=0,0,OFFSET(BA$258,,-$C268+1)/D3_T),0))</f>
        <v>0</v>
      </c>
      <c r="BB268" s="548">
        <f ca="1">IF('Clinic Model'!$P$17="Annuity",-IFERROR(PPMT(D3_I/12,$C268,D3_T,OFFSET(BB$258,,-$C268+1),0),),IFERROR(IF($C268=0,0,OFFSET(BB$258,,-$C268+1)/D3_T),0))</f>
        <v>0</v>
      </c>
      <c r="BC268" s="548">
        <f ca="1">IF('Clinic Model'!$P$17="Annuity",-IFERROR(PPMT(D3_I/12,$C268,D3_T,OFFSET(BC$258,,-$C268+1),0),),IFERROR(IF($C268=0,0,OFFSET(BC$258,,-$C268+1)/D3_T),0))</f>
        <v>0</v>
      </c>
      <c r="BD268" s="548">
        <f ca="1">IF('Clinic Model'!$P$17="Annuity",-IFERROR(PPMT(D3_I/12,$C268,D3_T,OFFSET(BD$258,,-$C268+1),0),),IFERROR(IF($C268=0,0,OFFSET(BD$258,,-$C268+1)/D3_T),0))</f>
        <v>0</v>
      </c>
      <c r="BE268" s="548">
        <f ca="1">IF('Clinic Model'!$P$17="Annuity",-IFERROR(PPMT(D3_I/12,$C268,D3_T,OFFSET(BE$258,,-$C268+1),0),),IFERROR(IF($C268=0,0,OFFSET(BE$258,,-$C268+1)/D3_T),0))</f>
        <v>0</v>
      </c>
      <c r="BF268" s="548">
        <f ca="1">IF('Clinic Model'!$P$17="Annuity",-IFERROR(PPMT(D3_I/12,$C268,D3_T,OFFSET(BF$258,,-$C268+1),0),),IFERROR(IF($C268=0,0,OFFSET(BF$258,,-$C268+1)/D3_T),0))</f>
        <v>0</v>
      </c>
      <c r="BG268" s="548">
        <f ca="1">IF('Clinic Model'!$P$17="Annuity",-IFERROR(PPMT(D3_I/12,$C268,D3_T,OFFSET(BG$258,,-$C268+1),0),),IFERROR(IF($C268=0,0,OFFSET(BG$258,,-$C268+1)/D3_T),0))</f>
        <v>0</v>
      </c>
      <c r="BH268" s="548">
        <f ca="1">IF('Clinic Model'!$P$17="Annuity",-IFERROR(PPMT(D3_I/12,$C268,D3_T,OFFSET(BH$258,,-$C268+1),0),),IFERROR(IF($C268=0,0,OFFSET(BH$258,,-$C268+1)/D3_T),0))</f>
        <v>0</v>
      </c>
      <c r="BI268" s="548">
        <f ca="1">IF('Clinic Model'!$P$17="Annuity",-IFERROR(PPMT(D3_I/12,$C268,D3_T,OFFSET(BI$258,,-$C268+1),0),),IFERROR(IF($C268=0,0,OFFSET(BI$258,,-$C268+1)/D3_T),0))</f>
        <v>0</v>
      </c>
      <c r="BJ268" s="548">
        <f ca="1">IF('Clinic Model'!$P$17="Annuity",-IFERROR(PPMT(D3_I/12,$C268,D3_T,OFFSET(BJ$258,,-$C268+1),0),),IFERROR(IF($C268=0,0,OFFSET(BJ$258,,-$C268+1)/D3_T),0))</f>
        <v>0</v>
      </c>
      <c r="BK268" s="548">
        <f ca="1">IF('Clinic Model'!$P$17="Annuity",-IFERROR(PPMT(D3_I/12,$C268,D3_T,OFFSET(BK$258,,-$C268+1),0),),IFERROR(IF($C268=0,0,OFFSET(BK$258,,-$C268+1)/D3_T),0))</f>
        <v>0</v>
      </c>
      <c r="BL268" s="548">
        <f ca="1">IF('Clinic Model'!$P$17="Annuity",-IFERROR(PPMT(D3_I/12,$C268,D3_T,OFFSET(BL$258,,-$C268+1),0),),IFERROR(IF($C268=0,0,OFFSET(BL$258,,-$C268+1)/D3_T),0))</f>
        <v>0</v>
      </c>
    </row>
    <row r="269" spans="1:65" ht="10.5" hidden="1" customHeight="1" outlineLevel="1" x14ac:dyDescent="0.3">
      <c r="A269" s="105"/>
      <c r="B269" s="504"/>
      <c r="C269" s="105">
        <f t="shared" si="21"/>
        <v>0</v>
      </c>
      <c r="E269" s="559">
        <f ca="1">IF('Clinic Model'!$P$17="Annuity",-IFERROR(PPMT(D3_I/12,$C269,D3_T,OFFSET(E$258,,-$C269+1),0),),IFERROR(IF($C269=0,0,OFFSET(E$258,,-$C269+1)/D3_T),0))</f>
        <v>0</v>
      </c>
      <c r="F269" s="548">
        <f ca="1">IF('Clinic Model'!$P$17="Annuity",-IFERROR(PPMT(D3_I/12,$C269,D3_T,OFFSET(F$258,,-$C269+1),0),),IFERROR(IF($C269=0,0,OFFSET(F$258,,-$C269+1)/D3_T),0))</f>
        <v>0</v>
      </c>
      <c r="G269" s="548">
        <f ca="1">IF('Clinic Model'!$P$17="Annuity",-IFERROR(PPMT(D3_I/12,$C269,D3_T,OFFSET(G$258,,-$C269+1),0),),IFERROR(IF($C269=0,0,OFFSET(G$258,,-$C269+1)/D3_T),0))</f>
        <v>0</v>
      </c>
      <c r="H269" s="548">
        <f ca="1">IF('Clinic Model'!$P$17="Annuity",-IFERROR(PPMT(D3_I/12,$C269,D3_T,OFFSET(H$258,,-$C269+1),0),),IFERROR(IF($C269=0,0,OFFSET(H$258,,-$C269+1)/D3_T),0))</f>
        <v>0</v>
      </c>
      <c r="I269" s="548">
        <f ca="1">IF('Clinic Model'!$P$17="Annuity",-IFERROR(PPMT(D3_I/12,$C269,D3_T,OFFSET(I$258,,-$C269+1),0),),IFERROR(IF($C269=0,0,OFFSET(I$258,,-$C269+1)/D3_T),0))</f>
        <v>0</v>
      </c>
      <c r="J269" s="548">
        <f ca="1">IF('Clinic Model'!$P$17="Annuity",-IFERROR(PPMT(D3_I/12,$C269,D3_T,OFFSET(J$258,,-$C269+1),0),),IFERROR(IF($C269=0,0,OFFSET(J$258,,-$C269+1)/D3_T),0))</f>
        <v>0</v>
      </c>
      <c r="K269" s="548">
        <f ca="1">IF('Clinic Model'!$P$17="Annuity",-IFERROR(PPMT(D3_I/12,$C269,D3_T,OFFSET(K$258,,-$C269+1),0),),IFERROR(IF($C269=0,0,OFFSET(K$258,,-$C269+1)/D3_T),0))</f>
        <v>0</v>
      </c>
      <c r="L269" s="548">
        <f ca="1">IF('Clinic Model'!$P$17="Annuity",-IFERROR(PPMT(D3_I/12,$C269,D3_T,OFFSET(L$258,,-$C269+1),0),),IFERROR(IF($C269=0,0,OFFSET(L$258,,-$C269+1)/D3_T),0))</f>
        <v>0</v>
      </c>
      <c r="M269" s="548">
        <f ca="1">IF('Clinic Model'!$P$17="Annuity",-IFERROR(PPMT(D3_I/12,$C269,D3_T,OFFSET(M$258,,-$C269+1),0),),IFERROR(IF($C269=0,0,OFFSET(M$258,,-$C269+1)/D3_T),0))</f>
        <v>0</v>
      </c>
      <c r="N269" s="548">
        <f ca="1">IF('Clinic Model'!$P$17="Annuity",-IFERROR(PPMT(D3_I/12,$C269,D3_T,OFFSET(N$258,,-$C269+1),0),),IFERROR(IF($C269=0,0,OFFSET(N$258,,-$C269+1)/D3_T),0))</f>
        <v>0</v>
      </c>
      <c r="O269" s="548">
        <f ca="1">IF('Clinic Model'!$P$17="Annuity",-IFERROR(PPMT(D3_I/12,$C269,D3_T,OFFSET(O$258,,-$C269+1),0),),IFERROR(IF($C269=0,0,OFFSET(O$258,,-$C269+1)/D3_T),0))</f>
        <v>0</v>
      </c>
      <c r="P269" s="548">
        <f ca="1">IF('Clinic Model'!$P$17="Annuity",-IFERROR(PPMT(D3_I/12,$C269,D3_T,OFFSET(P$258,,-$C269+1),0),),IFERROR(IF($C269=0,0,OFFSET(P$258,,-$C269+1)/D3_T),0))</f>
        <v>0</v>
      </c>
      <c r="Q269" s="548">
        <f ca="1">IF('Clinic Model'!$P$17="Annuity",-IFERROR(PPMT(D3_I/12,$C269,D3_T,OFFSET(Q$258,,-$C269+1),0),),IFERROR(IF($C269=0,0,OFFSET(Q$258,,-$C269+1)/D3_T),0))</f>
        <v>0</v>
      </c>
      <c r="R269" s="548">
        <f ca="1">IF('Clinic Model'!$P$17="Annuity",-IFERROR(PPMT(D3_I/12,$C269,D3_T,OFFSET(R$258,,-$C269+1),0),),IFERROR(IF($C269=0,0,OFFSET(R$258,,-$C269+1)/D3_T),0))</f>
        <v>0</v>
      </c>
      <c r="S269" s="548">
        <f ca="1">IF('Clinic Model'!$P$17="Annuity",-IFERROR(PPMT(D3_I/12,$C269,D3_T,OFFSET(S$258,,-$C269+1),0),),IFERROR(IF($C269=0,0,OFFSET(S$258,,-$C269+1)/D3_T),0))</f>
        <v>0</v>
      </c>
      <c r="T269" s="548">
        <f ca="1">IF('Clinic Model'!$P$17="Annuity",-IFERROR(PPMT(D3_I/12,$C269,D3_T,OFFSET(T$258,,-$C269+1),0),),IFERROR(IF($C269=0,0,OFFSET(T$258,,-$C269+1)/D3_T),0))</f>
        <v>0</v>
      </c>
      <c r="U269" s="548">
        <f ca="1">IF('Clinic Model'!$P$17="Annuity",-IFERROR(PPMT(D3_I/12,$C269,D3_T,OFFSET(U$258,,-$C269+1),0),),IFERROR(IF($C269=0,0,OFFSET(U$258,,-$C269+1)/D3_T),0))</f>
        <v>0</v>
      </c>
      <c r="V269" s="548">
        <f ca="1">IF('Clinic Model'!$P$17="Annuity",-IFERROR(PPMT(D3_I/12,$C269,D3_T,OFFSET(V$258,,-$C269+1),0),),IFERROR(IF($C269=0,0,OFFSET(V$258,,-$C269+1)/D3_T),0))</f>
        <v>0</v>
      </c>
      <c r="W269" s="548">
        <f ca="1">IF('Clinic Model'!$P$17="Annuity",-IFERROR(PPMT(D3_I/12,$C269,D3_T,OFFSET(W$258,,-$C269+1),0),),IFERROR(IF($C269=0,0,OFFSET(W$258,,-$C269+1)/D3_T),0))</f>
        <v>0</v>
      </c>
      <c r="X269" s="548">
        <f ca="1">IF('Clinic Model'!$P$17="Annuity",-IFERROR(PPMT(D3_I/12,$C269,D3_T,OFFSET(X$258,,-$C269+1),0),),IFERROR(IF($C269=0,0,OFFSET(X$258,,-$C269+1)/D3_T),0))</f>
        <v>0</v>
      </c>
      <c r="Y269" s="548">
        <f ca="1">IF('Clinic Model'!$P$17="Annuity",-IFERROR(PPMT(D3_I/12,$C269,D3_T,OFFSET(Y$258,,-$C269+1),0),),IFERROR(IF($C269=0,0,OFFSET(Y$258,,-$C269+1)/D3_T),0))</f>
        <v>0</v>
      </c>
      <c r="Z269" s="548">
        <f ca="1">IF('Clinic Model'!$P$17="Annuity",-IFERROR(PPMT(D3_I/12,$C269,D3_T,OFFSET(Z$258,,-$C269+1),0),),IFERROR(IF($C269=0,0,OFFSET(Z$258,,-$C269+1)/D3_T),0))</f>
        <v>0</v>
      </c>
      <c r="AA269" s="548">
        <f ca="1">IF('Clinic Model'!$P$17="Annuity",-IFERROR(PPMT(D3_I/12,$C269,D3_T,OFFSET(AA$258,,-$C269+1),0),),IFERROR(IF($C269=0,0,OFFSET(AA$258,,-$C269+1)/D3_T),0))</f>
        <v>0</v>
      </c>
      <c r="AB269" s="548">
        <f ca="1">IF('Clinic Model'!$P$17="Annuity",-IFERROR(PPMT(D3_I/12,$C269,D3_T,OFFSET(AB$258,,-$C269+1),0),),IFERROR(IF($C269=0,0,OFFSET(AB$258,,-$C269+1)/D3_T),0))</f>
        <v>0</v>
      </c>
      <c r="AC269" s="548">
        <f ca="1">IF('Clinic Model'!$P$17="Annuity",-IFERROR(PPMT(D3_I/12,$C269,D3_T,OFFSET(AC$258,,-$C269+1),0),),IFERROR(IF($C269=0,0,OFFSET(AC$258,,-$C269+1)/D3_T),0))</f>
        <v>0</v>
      </c>
      <c r="AD269" s="548">
        <f ca="1">IF('Clinic Model'!$P$17="Annuity",-IFERROR(PPMT(D3_I/12,$C269,D3_T,OFFSET(AD$258,,-$C269+1),0),),IFERROR(IF($C269=0,0,OFFSET(AD$258,,-$C269+1)/D3_T),0))</f>
        <v>0</v>
      </c>
      <c r="AE269" s="548">
        <f ca="1">IF('Clinic Model'!$P$17="Annuity",-IFERROR(PPMT(D3_I/12,$C269,D3_T,OFFSET(AE$258,,-$C269+1),0),),IFERROR(IF($C269=0,0,OFFSET(AE$258,,-$C269+1)/D3_T),0))</f>
        <v>0</v>
      </c>
      <c r="AF269" s="548">
        <f ca="1">IF('Clinic Model'!$P$17="Annuity",-IFERROR(PPMT(D3_I/12,$C269,D3_T,OFFSET(AF$258,,-$C269+1),0),),IFERROR(IF($C269=0,0,OFFSET(AF$258,,-$C269+1)/D3_T),0))</f>
        <v>0</v>
      </c>
      <c r="AG269" s="548">
        <f ca="1">IF('Clinic Model'!$P$17="Annuity",-IFERROR(PPMT(D3_I/12,$C269,D3_T,OFFSET(AG$258,,-$C269+1),0),),IFERROR(IF($C269=0,0,OFFSET(AG$258,,-$C269+1)/D3_T),0))</f>
        <v>0</v>
      </c>
      <c r="AH269" s="548">
        <f ca="1">IF('Clinic Model'!$P$17="Annuity",-IFERROR(PPMT(D3_I/12,$C269,D3_T,OFFSET(AH$258,,-$C269+1),0),),IFERROR(IF($C269=0,0,OFFSET(AH$258,,-$C269+1)/D3_T),0))</f>
        <v>0</v>
      </c>
      <c r="AI269" s="548">
        <f ca="1">IF('Clinic Model'!$P$17="Annuity",-IFERROR(PPMT(D3_I/12,$C269,D3_T,OFFSET(AI$258,,-$C269+1),0),),IFERROR(IF($C269=0,0,OFFSET(AI$258,,-$C269+1)/D3_T),0))</f>
        <v>0</v>
      </c>
      <c r="AJ269" s="548">
        <f ca="1">IF('Clinic Model'!$P$17="Annuity",-IFERROR(PPMT(D3_I/12,$C269,D3_T,OFFSET(AJ$258,,-$C269+1),0),),IFERROR(IF($C269=0,0,OFFSET(AJ$258,,-$C269+1)/D3_T),0))</f>
        <v>0</v>
      </c>
      <c r="AK269" s="548">
        <f ca="1">IF('Clinic Model'!$P$17="Annuity",-IFERROR(PPMT(D3_I/12,$C269,D3_T,OFFSET(AK$258,,-$C269+1),0),),IFERROR(IF($C269=0,0,OFFSET(AK$258,,-$C269+1)/D3_T),0))</f>
        <v>0</v>
      </c>
      <c r="AL269" s="548">
        <f ca="1">IF('Clinic Model'!$P$17="Annuity",-IFERROR(PPMT(D3_I/12,$C269,D3_T,OFFSET(AL$258,,-$C269+1),0),),IFERROR(IF($C269=0,0,OFFSET(AL$258,,-$C269+1)/D3_T),0))</f>
        <v>0</v>
      </c>
      <c r="AM269" s="548">
        <f ca="1">IF('Clinic Model'!$P$17="Annuity",-IFERROR(PPMT(D3_I/12,$C269,D3_T,OFFSET(AM$258,,-$C269+1),0),),IFERROR(IF($C269=0,0,OFFSET(AM$258,,-$C269+1)/D3_T),0))</f>
        <v>0</v>
      </c>
      <c r="AN269" s="548">
        <f ca="1">IF('Clinic Model'!$P$17="Annuity",-IFERROR(PPMT(D3_I/12,$C269,D3_T,OFFSET(AN$258,,-$C269+1),0),),IFERROR(IF($C269=0,0,OFFSET(AN$258,,-$C269+1)/D3_T),0))</f>
        <v>0</v>
      </c>
      <c r="AO269" s="548">
        <f ca="1">IF('Clinic Model'!$P$17="Annuity",-IFERROR(PPMT(D3_I/12,$C269,D3_T,OFFSET(AO$258,,-$C269+1),0),),IFERROR(IF($C269=0,0,OFFSET(AO$258,,-$C269+1)/D3_T),0))</f>
        <v>0</v>
      </c>
      <c r="AP269" s="548">
        <f ca="1">IF('Clinic Model'!$P$17="Annuity",-IFERROR(PPMT(D3_I/12,$C269,D3_T,OFFSET(AP$258,,-$C269+1),0),),IFERROR(IF($C269=0,0,OFFSET(AP$258,,-$C269+1)/D3_T),0))</f>
        <v>0</v>
      </c>
      <c r="AQ269" s="548">
        <f ca="1">IF('Clinic Model'!$P$17="Annuity",-IFERROR(PPMT(D3_I/12,$C269,D3_T,OFFSET(AQ$258,,-$C269+1),0),),IFERROR(IF($C269=0,0,OFFSET(AQ$258,,-$C269+1)/D3_T),0))</f>
        <v>0</v>
      </c>
      <c r="AR269" s="548">
        <f ca="1">IF('Clinic Model'!$P$17="Annuity",-IFERROR(PPMT(D3_I/12,$C269,D3_T,OFFSET(AR$258,,-$C269+1),0),),IFERROR(IF($C269=0,0,OFFSET(AR$258,,-$C269+1)/D3_T),0))</f>
        <v>0</v>
      </c>
      <c r="AS269" s="548">
        <f ca="1">IF('Clinic Model'!$P$17="Annuity",-IFERROR(PPMT(D3_I/12,$C269,D3_T,OFFSET(AS$258,,-$C269+1),0),),IFERROR(IF($C269=0,0,OFFSET(AS$258,,-$C269+1)/D3_T),0))</f>
        <v>0</v>
      </c>
      <c r="AT269" s="548">
        <f ca="1">IF('Clinic Model'!$P$17="Annuity",-IFERROR(PPMT(D3_I/12,$C269,D3_T,OFFSET(AT$258,,-$C269+1),0),),IFERROR(IF($C269=0,0,OFFSET(AT$258,,-$C269+1)/D3_T),0))</f>
        <v>0</v>
      </c>
      <c r="AU269" s="548">
        <f ca="1">IF('Clinic Model'!$P$17="Annuity",-IFERROR(PPMT(D3_I/12,$C269,D3_T,OFFSET(AU$258,,-$C269+1),0),),IFERROR(IF($C269=0,0,OFFSET(AU$258,,-$C269+1)/D3_T),0))</f>
        <v>0</v>
      </c>
      <c r="AV269" s="548">
        <f ca="1">IF('Clinic Model'!$P$17="Annuity",-IFERROR(PPMT(D3_I/12,$C269,D3_T,OFFSET(AV$258,,-$C269+1),0),),IFERROR(IF($C269=0,0,OFFSET(AV$258,,-$C269+1)/D3_T),0))</f>
        <v>0</v>
      </c>
      <c r="AW269" s="548">
        <f ca="1">IF('Clinic Model'!$P$17="Annuity",-IFERROR(PPMT(D3_I/12,$C269,D3_T,OFFSET(AW$258,,-$C269+1),0),),IFERROR(IF($C269=0,0,OFFSET(AW$258,,-$C269+1)/D3_T),0))</f>
        <v>0</v>
      </c>
      <c r="AX269" s="548">
        <f ca="1">IF('Clinic Model'!$P$17="Annuity",-IFERROR(PPMT(D3_I/12,$C269,D3_T,OFFSET(AX$258,,-$C269+1),0),),IFERROR(IF($C269=0,0,OFFSET(AX$258,,-$C269+1)/D3_T),0))</f>
        <v>0</v>
      </c>
      <c r="AY269" s="548">
        <f ca="1">IF('Clinic Model'!$P$17="Annuity",-IFERROR(PPMT(D3_I/12,$C269,D3_T,OFFSET(AY$258,,-$C269+1),0),),IFERROR(IF($C269=0,0,OFFSET(AY$258,,-$C269+1)/D3_T),0))</f>
        <v>0</v>
      </c>
      <c r="AZ269" s="548">
        <f ca="1">IF('Clinic Model'!$P$17="Annuity",-IFERROR(PPMT(D3_I/12,$C269,D3_T,OFFSET(AZ$258,,-$C269+1),0),),IFERROR(IF($C269=0,0,OFFSET(AZ$258,,-$C269+1)/D3_T),0))</f>
        <v>0</v>
      </c>
      <c r="BA269" s="548">
        <f ca="1">IF('Clinic Model'!$P$17="Annuity",-IFERROR(PPMT(D3_I/12,$C269,D3_T,OFFSET(BA$258,,-$C269+1),0),),IFERROR(IF($C269=0,0,OFFSET(BA$258,,-$C269+1)/D3_T),0))</f>
        <v>0</v>
      </c>
      <c r="BB269" s="548">
        <f ca="1">IF('Clinic Model'!$P$17="Annuity",-IFERROR(PPMT(D3_I/12,$C269,D3_T,OFFSET(BB$258,,-$C269+1),0),),IFERROR(IF($C269=0,0,OFFSET(BB$258,,-$C269+1)/D3_T),0))</f>
        <v>0</v>
      </c>
      <c r="BC269" s="548">
        <f ca="1">IF('Clinic Model'!$P$17="Annuity",-IFERROR(PPMT(D3_I/12,$C269,D3_T,OFFSET(BC$258,,-$C269+1),0),),IFERROR(IF($C269=0,0,OFFSET(BC$258,,-$C269+1)/D3_T),0))</f>
        <v>0</v>
      </c>
      <c r="BD269" s="548">
        <f ca="1">IF('Clinic Model'!$P$17="Annuity",-IFERROR(PPMT(D3_I/12,$C269,D3_T,OFFSET(BD$258,,-$C269+1),0),),IFERROR(IF($C269=0,0,OFFSET(BD$258,,-$C269+1)/D3_T),0))</f>
        <v>0</v>
      </c>
      <c r="BE269" s="548">
        <f ca="1">IF('Clinic Model'!$P$17="Annuity",-IFERROR(PPMT(D3_I/12,$C269,D3_T,OFFSET(BE$258,,-$C269+1),0),),IFERROR(IF($C269=0,0,OFFSET(BE$258,,-$C269+1)/D3_T),0))</f>
        <v>0</v>
      </c>
      <c r="BF269" s="548">
        <f ca="1">IF('Clinic Model'!$P$17="Annuity",-IFERROR(PPMT(D3_I/12,$C269,D3_T,OFFSET(BF$258,,-$C269+1),0),),IFERROR(IF($C269=0,0,OFFSET(BF$258,,-$C269+1)/D3_T),0))</f>
        <v>0</v>
      </c>
      <c r="BG269" s="548">
        <f ca="1">IF('Clinic Model'!$P$17="Annuity",-IFERROR(PPMT(D3_I/12,$C269,D3_T,OFFSET(BG$258,,-$C269+1),0),),IFERROR(IF($C269=0,0,OFFSET(BG$258,,-$C269+1)/D3_T),0))</f>
        <v>0</v>
      </c>
      <c r="BH269" s="548">
        <f ca="1">IF('Clinic Model'!$P$17="Annuity",-IFERROR(PPMT(D3_I/12,$C269,D3_T,OFFSET(BH$258,,-$C269+1),0),),IFERROR(IF($C269=0,0,OFFSET(BH$258,,-$C269+1)/D3_T),0))</f>
        <v>0</v>
      </c>
      <c r="BI269" s="548">
        <f ca="1">IF('Clinic Model'!$P$17="Annuity",-IFERROR(PPMT(D3_I/12,$C269,D3_T,OFFSET(BI$258,,-$C269+1),0),),IFERROR(IF($C269=0,0,OFFSET(BI$258,,-$C269+1)/D3_T),0))</f>
        <v>0</v>
      </c>
      <c r="BJ269" s="548">
        <f ca="1">IF('Clinic Model'!$P$17="Annuity",-IFERROR(PPMT(D3_I/12,$C269,D3_T,OFFSET(BJ$258,,-$C269+1),0),),IFERROR(IF($C269=0,0,OFFSET(BJ$258,,-$C269+1)/D3_T),0))</f>
        <v>0</v>
      </c>
      <c r="BK269" s="548">
        <f ca="1">IF('Clinic Model'!$P$17="Annuity",-IFERROR(PPMT(D3_I/12,$C269,D3_T,OFFSET(BK$258,,-$C269+1),0),),IFERROR(IF($C269=0,0,OFFSET(BK$258,,-$C269+1)/D3_T),0))</f>
        <v>0</v>
      </c>
      <c r="BL269" s="548">
        <f ca="1">IF('Clinic Model'!$P$17="Annuity",-IFERROR(PPMT(D3_I/12,$C269,D3_T,OFFSET(BL$258,,-$C269+1),0),),IFERROR(IF($C269=0,0,OFFSET(BL$258,,-$C269+1)/D3_T),0))</f>
        <v>0</v>
      </c>
    </row>
    <row r="270" spans="1:65" ht="10.5" hidden="1" customHeight="1" outlineLevel="1" x14ac:dyDescent="0.3">
      <c r="A270" s="105"/>
      <c r="B270" s="504"/>
      <c r="C270" s="105">
        <f t="shared" si="21"/>
        <v>0</v>
      </c>
      <c r="E270" s="559">
        <f ca="1">IF('Clinic Model'!$P$17="Annuity",-IFERROR(PPMT(D3_I/12,$C270,D3_T,OFFSET(E$258,,-$C270+1),0),),IFERROR(IF($C270=0,0,OFFSET(E$258,,-$C270+1)/D3_T),0))</f>
        <v>0</v>
      </c>
      <c r="F270" s="548">
        <f ca="1">IF('Clinic Model'!$P$17="Annuity",-IFERROR(PPMT(D3_I/12,$C270,D3_T,OFFSET(F$258,,-$C270+1),0),),IFERROR(IF($C270=0,0,OFFSET(F$258,,-$C270+1)/D3_T),0))</f>
        <v>0</v>
      </c>
      <c r="G270" s="548">
        <f ca="1">IF('Clinic Model'!$P$17="Annuity",-IFERROR(PPMT(D3_I/12,$C270,D3_T,OFFSET(G$258,,-$C270+1),0),),IFERROR(IF($C270=0,0,OFFSET(G$258,,-$C270+1)/D3_T),0))</f>
        <v>0</v>
      </c>
      <c r="H270" s="548">
        <f ca="1">IF('Clinic Model'!$P$17="Annuity",-IFERROR(PPMT(D3_I/12,$C270,D3_T,OFFSET(H$258,,-$C270+1),0),),IFERROR(IF($C270=0,0,OFFSET(H$258,,-$C270+1)/D3_T),0))</f>
        <v>0</v>
      </c>
      <c r="I270" s="548">
        <f ca="1">IF('Clinic Model'!$P$17="Annuity",-IFERROR(PPMT(D3_I/12,$C270,D3_T,OFFSET(I$258,,-$C270+1),0),),IFERROR(IF($C270=0,0,OFFSET(I$258,,-$C270+1)/D3_T),0))</f>
        <v>0</v>
      </c>
      <c r="J270" s="548">
        <f ca="1">IF('Clinic Model'!$P$17="Annuity",-IFERROR(PPMT(D3_I/12,$C270,D3_T,OFFSET(J$258,,-$C270+1),0),),IFERROR(IF($C270=0,0,OFFSET(J$258,,-$C270+1)/D3_T),0))</f>
        <v>0</v>
      </c>
      <c r="K270" s="548">
        <f ca="1">IF('Clinic Model'!$P$17="Annuity",-IFERROR(PPMT(D3_I/12,$C270,D3_T,OFFSET(K$258,,-$C270+1),0),),IFERROR(IF($C270=0,0,OFFSET(K$258,,-$C270+1)/D3_T),0))</f>
        <v>0</v>
      </c>
      <c r="L270" s="548">
        <f ca="1">IF('Clinic Model'!$P$17="Annuity",-IFERROR(PPMT(D3_I/12,$C270,D3_T,OFFSET(L$258,,-$C270+1),0),),IFERROR(IF($C270=0,0,OFFSET(L$258,,-$C270+1)/D3_T),0))</f>
        <v>0</v>
      </c>
      <c r="M270" s="548">
        <f ca="1">IF('Clinic Model'!$P$17="Annuity",-IFERROR(PPMT(D3_I/12,$C270,D3_T,OFFSET(M$258,,-$C270+1),0),),IFERROR(IF($C270=0,0,OFFSET(M$258,,-$C270+1)/D3_T),0))</f>
        <v>0</v>
      </c>
      <c r="N270" s="548">
        <f ca="1">IF('Clinic Model'!$P$17="Annuity",-IFERROR(PPMT(D3_I/12,$C270,D3_T,OFFSET(N$258,,-$C270+1),0),),IFERROR(IF($C270=0,0,OFFSET(N$258,,-$C270+1)/D3_T),0))</f>
        <v>0</v>
      </c>
      <c r="O270" s="548">
        <f ca="1">IF('Clinic Model'!$P$17="Annuity",-IFERROR(PPMT(D3_I/12,$C270,D3_T,OFFSET(O$258,,-$C270+1),0),),IFERROR(IF($C270=0,0,OFFSET(O$258,,-$C270+1)/D3_T),0))</f>
        <v>0</v>
      </c>
      <c r="P270" s="548">
        <f ca="1">IF('Clinic Model'!$P$17="Annuity",-IFERROR(PPMT(D3_I/12,$C270,D3_T,OFFSET(P$258,,-$C270+1),0),),IFERROR(IF($C270=0,0,OFFSET(P$258,,-$C270+1)/D3_T),0))</f>
        <v>0</v>
      </c>
      <c r="Q270" s="548">
        <f ca="1">IF('Clinic Model'!$P$17="Annuity",-IFERROR(PPMT(D3_I/12,$C270,D3_T,OFFSET(Q$258,,-$C270+1),0),),IFERROR(IF($C270=0,0,OFFSET(Q$258,,-$C270+1)/D3_T),0))</f>
        <v>0</v>
      </c>
      <c r="R270" s="548">
        <f ca="1">IF('Clinic Model'!$P$17="Annuity",-IFERROR(PPMT(D3_I/12,$C270,D3_T,OFFSET(R$258,,-$C270+1),0),),IFERROR(IF($C270=0,0,OFFSET(R$258,,-$C270+1)/D3_T),0))</f>
        <v>0</v>
      </c>
      <c r="S270" s="548">
        <f ca="1">IF('Clinic Model'!$P$17="Annuity",-IFERROR(PPMT(D3_I/12,$C270,D3_T,OFFSET(S$258,,-$C270+1),0),),IFERROR(IF($C270=0,0,OFFSET(S$258,,-$C270+1)/D3_T),0))</f>
        <v>0</v>
      </c>
      <c r="T270" s="548">
        <f ca="1">IF('Clinic Model'!$P$17="Annuity",-IFERROR(PPMT(D3_I/12,$C270,D3_T,OFFSET(T$258,,-$C270+1),0),),IFERROR(IF($C270=0,0,OFFSET(T$258,,-$C270+1)/D3_T),0))</f>
        <v>0</v>
      </c>
      <c r="U270" s="548">
        <f ca="1">IF('Clinic Model'!$P$17="Annuity",-IFERROR(PPMT(D3_I/12,$C270,D3_T,OFFSET(U$258,,-$C270+1),0),),IFERROR(IF($C270=0,0,OFFSET(U$258,,-$C270+1)/D3_T),0))</f>
        <v>0</v>
      </c>
      <c r="V270" s="548">
        <f ca="1">IF('Clinic Model'!$P$17="Annuity",-IFERROR(PPMT(D3_I/12,$C270,D3_T,OFFSET(V$258,,-$C270+1),0),),IFERROR(IF($C270=0,0,OFFSET(V$258,,-$C270+1)/D3_T),0))</f>
        <v>0</v>
      </c>
      <c r="W270" s="548">
        <f ca="1">IF('Clinic Model'!$P$17="Annuity",-IFERROR(PPMT(D3_I/12,$C270,D3_T,OFFSET(W$258,,-$C270+1),0),),IFERROR(IF($C270=0,0,OFFSET(W$258,,-$C270+1)/D3_T),0))</f>
        <v>0</v>
      </c>
      <c r="X270" s="548">
        <f ca="1">IF('Clinic Model'!$P$17="Annuity",-IFERROR(PPMT(D3_I/12,$C270,D3_T,OFFSET(X$258,,-$C270+1),0),),IFERROR(IF($C270=0,0,OFFSET(X$258,,-$C270+1)/D3_T),0))</f>
        <v>0</v>
      </c>
      <c r="Y270" s="548">
        <f ca="1">IF('Clinic Model'!$P$17="Annuity",-IFERROR(PPMT(D3_I/12,$C270,D3_T,OFFSET(Y$258,,-$C270+1),0),),IFERROR(IF($C270=0,0,OFFSET(Y$258,,-$C270+1)/D3_T),0))</f>
        <v>0</v>
      </c>
      <c r="Z270" s="548">
        <f ca="1">IF('Clinic Model'!$P$17="Annuity",-IFERROR(PPMT(D3_I/12,$C270,D3_T,OFFSET(Z$258,,-$C270+1),0),),IFERROR(IF($C270=0,0,OFFSET(Z$258,,-$C270+1)/D3_T),0))</f>
        <v>0</v>
      </c>
      <c r="AA270" s="548">
        <f ca="1">IF('Clinic Model'!$P$17="Annuity",-IFERROR(PPMT(D3_I/12,$C270,D3_T,OFFSET(AA$258,,-$C270+1),0),),IFERROR(IF($C270=0,0,OFFSET(AA$258,,-$C270+1)/D3_T),0))</f>
        <v>0</v>
      </c>
      <c r="AB270" s="548">
        <f ca="1">IF('Clinic Model'!$P$17="Annuity",-IFERROR(PPMT(D3_I/12,$C270,D3_T,OFFSET(AB$258,,-$C270+1),0),),IFERROR(IF($C270=0,0,OFFSET(AB$258,,-$C270+1)/D3_T),0))</f>
        <v>0</v>
      </c>
      <c r="AC270" s="548">
        <f ca="1">IF('Clinic Model'!$P$17="Annuity",-IFERROR(PPMT(D3_I/12,$C270,D3_T,OFFSET(AC$258,,-$C270+1),0),),IFERROR(IF($C270=0,0,OFFSET(AC$258,,-$C270+1)/D3_T),0))</f>
        <v>0</v>
      </c>
      <c r="AD270" s="548">
        <f ca="1">IF('Clinic Model'!$P$17="Annuity",-IFERROR(PPMT(D3_I/12,$C270,D3_T,OFFSET(AD$258,,-$C270+1),0),),IFERROR(IF($C270=0,0,OFFSET(AD$258,,-$C270+1)/D3_T),0))</f>
        <v>0</v>
      </c>
      <c r="AE270" s="548">
        <f ca="1">IF('Clinic Model'!$P$17="Annuity",-IFERROR(PPMT(D3_I/12,$C270,D3_T,OFFSET(AE$258,,-$C270+1),0),),IFERROR(IF($C270=0,0,OFFSET(AE$258,,-$C270+1)/D3_T),0))</f>
        <v>0</v>
      </c>
      <c r="AF270" s="548">
        <f ca="1">IF('Clinic Model'!$P$17="Annuity",-IFERROR(PPMT(D3_I/12,$C270,D3_T,OFFSET(AF$258,,-$C270+1),0),),IFERROR(IF($C270=0,0,OFFSET(AF$258,,-$C270+1)/D3_T),0))</f>
        <v>0</v>
      </c>
      <c r="AG270" s="548">
        <f ca="1">IF('Clinic Model'!$P$17="Annuity",-IFERROR(PPMT(D3_I/12,$C270,D3_T,OFFSET(AG$258,,-$C270+1),0),),IFERROR(IF($C270=0,0,OFFSET(AG$258,,-$C270+1)/D3_T),0))</f>
        <v>0</v>
      </c>
      <c r="AH270" s="548">
        <f ca="1">IF('Clinic Model'!$P$17="Annuity",-IFERROR(PPMT(D3_I/12,$C270,D3_T,OFFSET(AH$258,,-$C270+1),0),),IFERROR(IF($C270=0,0,OFFSET(AH$258,,-$C270+1)/D3_T),0))</f>
        <v>0</v>
      </c>
      <c r="AI270" s="548">
        <f ca="1">IF('Clinic Model'!$P$17="Annuity",-IFERROR(PPMT(D3_I/12,$C270,D3_T,OFFSET(AI$258,,-$C270+1),0),),IFERROR(IF($C270=0,0,OFFSET(AI$258,,-$C270+1)/D3_T),0))</f>
        <v>0</v>
      </c>
      <c r="AJ270" s="548">
        <f ca="1">IF('Clinic Model'!$P$17="Annuity",-IFERROR(PPMT(D3_I/12,$C270,D3_T,OFFSET(AJ$258,,-$C270+1),0),),IFERROR(IF($C270=0,0,OFFSET(AJ$258,,-$C270+1)/D3_T),0))</f>
        <v>0</v>
      </c>
      <c r="AK270" s="548">
        <f ca="1">IF('Clinic Model'!$P$17="Annuity",-IFERROR(PPMT(D3_I/12,$C270,D3_T,OFFSET(AK$258,,-$C270+1),0),),IFERROR(IF($C270=0,0,OFFSET(AK$258,,-$C270+1)/D3_T),0))</f>
        <v>0</v>
      </c>
      <c r="AL270" s="548">
        <f ca="1">IF('Clinic Model'!$P$17="Annuity",-IFERROR(PPMT(D3_I/12,$C270,D3_T,OFFSET(AL$258,,-$C270+1),0),),IFERROR(IF($C270=0,0,OFFSET(AL$258,,-$C270+1)/D3_T),0))</f>
        <v>0</v>
      </c>
      <c r="AM270" s="548">
        <f ca="1">IF('Clinic Model'!$P$17="Annuity",-IFERROR(PPMT(D3_I/12,$C270,D3_T,OFFSET(AM$258,,-$C270+1),0),),IFERROR(IF($C270=0,0,OFFSET(AM$258,,-$C270+1)/D3_T),0))</f>
        <v>0</v>
      </c>
      <c r="AN270" s="548">
        <f ca="1">IF('Clinic Model'!$P$17="Annuity",-IFERROR(PPMT(D3_I/12,$C270,D3_T,OFFSET(AN$258,,-$C270+1),0),),IFERROR(IF($C270=0,0,OFFSET(AN$258,,-$C270+1)/D3_T),0))</f>
        <v>0</v>
      </c>
      <c r="AO270" s="548">
        <f ca="1">IF('Clinic Model'!$P$17="Annuity",-IFERROR(PPMT(D3_I/12,$C270,D3_T,OFFSET(AO$258,,-$C270+1),0),),IFERROR(IF($C270=0,0,OFFSET(AO$258,,-$C270+1)/D3_T),0))</f>
        <v>0</v>
      </c>
      <c r="AP270" s="548">
        <f ca="1">IF('Clinic Model'!$P$17="Annuity",-IFERROR(PPMT(D3_I/12,$C270,D3_T,OFFSET(AP$258,,-$C270+1),0),),IFERROR(IF($C270=0,0,OFFSET(AP$258,,-$C270+1)/D3_T),0))</f>
        <v>0</v>
      </c>
      <c r="AQ270" s="548">
        <f ca="1">IF('Clinic Model'!$P$17="Annuity",-IFERROR(PPMT(D3_I/12,$C270,D3_T,OFFSET(AQ$258,,-$C270+1),0),),IFERROR(IF($C270=0,0,OFFSET(AQ$258,,-$C270+1)/D3_T),0))</f>
        <v>0</v>
      </c>
      <c r="AR270" s="548">
        <f ca="1">IF('Clinic Model'!$P$17="Annuity",-IFERROR(PPMT(D3_I/12,$C270,D3_T,OFFSET(AR$258,,-$C270+1),0),),IFERROR(IF($C270=0,0,OFFSET(AR$258,,-$C270+1)/D3_T),0))</f>
        <v>0</v>
      </c>
      <c r="AS270" s="548">
        <f ca="1">IF('Clinic Model'!$P$17="Annuity",-IFERROR(PPMT(D3_I/12,$C270,D3_T,OFFSET(AS$258,,-$C270+1),0),),IFERROR(IF($C270=0,0,OFFSET(AS$258,,-$C270+1)/D3_T),0))</f>
        <v>0</v>
      </c>
      <c r="AT270" s="548">
        <f ca="1">IF('Clinic Model'!$P$17="Annuity",-IFERROR(PPMT(D3_I/12,$C270,D3_T,OFFSET(AT$258,,-$C270+1),0),),IFERROR(IF($C270=0,0,OFFSET(AT$258,,-$C270+1)/D3_T),0))</f>
        <v>0</v>
      </c>
      <c r="AU270" s="548">
        <f ca="1">IF('Clinic Model'!$P$17="Annuity",-IFERROR(PPMT(D3_I/12,$C270,D3_T,OFFSET(AU$258,,-$C270+1),0),),IFERROR(IF($C270=0,0,OFFSET(AU$258,,-$C270+1)/D3_T),0))</f>
        <v>0</v>
      </c>
      <c r="AV270" s="548">
        <f ca="1">IF('Clinic Model'!$P$17="Annuity",-IFERROR(PPMT(D3_I/12,$C270,D3_T,OFFSET(AV$258,,-$C270+1),0),),IFERROR(IF($C270=0,0,OFFSET(AV$258,,-$C270+1)/D3_T),0))</f>
        <v>0</v>
      </c>
      <c r="AW270" s="548">
        <f ca="1">IF('Clinic Model'!$P$17="Annuity",-IFERROR(PPMT(D3_I/12,$C270,D3_T,OFFSET(AW$258,,-$C270+1),0),),IFERROR(IF($C270=0,0,OFFSET(AW$258,,-$C270+1)/D3_T),0))</f>
        <v>0</v>
      </c>
      <c r="AX270" s="548">
        <f ca="1">IF('Clinic Model'!$P$17="Annuity",-IFERROR(PPMT(D3_I/12,$C270,D3_T,OFFSET(AX$258,,-$C270+1),0),),IFERROR(IF($C270=0,0,OFFSET(AX$258,,-$C270+1)/D3_T),0))</f>
        <v>0</v>
      </c>
      <c r="AY270" s="548">
        <f ca="1">IF('Clinic Model'!$P$17="Annuity",-IFERROR(PPMT(D3_I/12,$C270,D3_T,OFFSET(AY$258,,-$C270+1),0),),IFERROR(IF($C270=0,0,OFFSET(AY$258,,-$C270+1)/D3_T),0))</f>
        <v>0</v>
      </c>
      <c r="AZ270" s="548">
        <f ca="1">IF('Clinic Model'!$P$17="Annuity",-IFERROR(PPMT(D3_I/12,$C270,D3_T,OFFSET(AZ$258,,-$C270+1),0),),IFERROR(IF($C270=0,0,OFFSET(AZ$258,,-$C270+1)/D3_T),0))</f>
        <v>0</v>
      </c>
      <c r="BA270" s="548">
        <f ca="1">IF('Clinic Model'!$P$17="Annuity",-IFERROR(PPMT(D3_I/12,$C270,D3_T,OFFSET(BA$258,,-$C270+1),0),),IFERROR(IF($C270=0,0,OFFSET(BA$258,,-$C270+1)/D3_T),0))</f>
        <v>0</v>
      </c>
      <c r="BB270" s="548">
        <f ca="1">IF('Clinic Model'!$P$17="Annuity",-IFERROR(PPMT(D3_I/12,$C270,D3_T,OFFSET(BB$258,,-$C270+1),0),),IFERROR(IF($C270=0,0,OFFSET(BB$258,,-$C270+1)/D3_T),0))</f>
        <v>0</v>
      </c>
      <c r="BC270" s="548">
        <f ca="1">IF('Clinic Model'!$P$17="Annuity",-IFERROR(PPMT(D3_I/12,$C270,D3_T,OFFSET(BC$258,,-$C270+1),0),),IFERROR(IF($C270=0,0,OFFSET(BC$258,,-$C270+1)/D3_T),0))</f>
        <v>0</v>
      </c>
      <c r="BD270" s="548">
        <f ca="1">IF('Clinic Model'!$P$17="Annuity",-IFERROR(PPMT(D3_I/12,$C270,D3_T,OFFSET(BD$258,,-$C270+1),0),),IFERROR(IF($C270=0,0,OFFSET(BD$258,,-$C270+1)/D3_T),0))</f>
        <v>0</v>
      </c>
      <c r="BE270" s="548">
        <f ca="1">IF('Clinic Model'!$P$17="Annuity",-IFERROR(PPMT(D3_I/12,$C270,D3_T,OFFSET(BE$258,,-$C270+1),0),),IFERROR(IF($C270=0,0,OFFSET(BE$258,,-$C270+1)/D3_T),0))</f>
        <v>0</v>
      </c>
      <c r="BF270" s="548">
        <f ca="1">IF('Clinic Model'!$P$17="Annuity",-IFERROR(PPMT(D3_I/12,$C270,D3_T,OFFSET(BF$258,,-$C270+1),0),),IFERROR(IF($C270=0,0,OFFSET(BF$258,,-$C270+1)/D3_T),0))</f>
        <v>0</v>
      </c>
      <c r="BG270" s="548">
        <f ca="1">IF('Clinic Model'!$P$17="Annuity",-IFERROR(PPMT(D3_I/12,$C270,D3_T,OFFSET(BG$258,,-$C270+1),0),),IFERROR(IF($C270=0,0,OFFSET(BG$258,,-$C270+1)/D3_T),0))</f>
        <v>0</v>
      </c>
      <c r="BH270" s="548">
        <f ca="1">IF('Clinic Model'!$P$17="Annuity",-IFERROR(PPMT(D3_I/12,$C270,D3_T,OFFSET(BH$258,,-$C270+1),0),),IFERROR(IF($C270=0,0,OFFSET(BH$258,,-$C270+1)/D3_T),0))</f>
        <v>0</v>
      </c>
      <c r="BI270" s="548">
        <f ca="1">IF('Clinic Model'!$P$17="Annuity",-IFERROR(PPMT(D3_I/12,$C270,D3_T,OFFSET(BI$258,,-$C270+1),0),),IFERROR(IF($C270=0,0,OFFSET(BI$258,,-$C270+1)/D3_T),0))</f>
        <v>0</v>
      </c>
      <c r="BJ270" s="548">
        <f ca="1">IF('Clinic Model'!$P$17="Annuity",-IFERROR(PPMT(D3_I/12,$C270,D3_T,OFFSET(BJ$258,,-$C270+1),0),),IFERROR(IF($C270=0,0,OFFSET(BJ$258,,-$C270+1)/D3_T),0))</f>
        <v>0</v>
      </c>
      <c r="BK270" s="548">
        <f ca="1">IF('Clinic Model'!$P$17="Annuity",-IFERROR(PPMT(D3_I/12,$C270,D3_T,OFFSET(BK$258,,-$C270+1),0),),IFERROR(IF($C270=0,0,OFFSET(BK$258,,-$C270+1)/D3_T),0))</f>
        <v>0</v>
      </c>
      <c r="BL270" s="548">
        <f ca="1">IF('Clinic Model'!$P$17="Annuity",-IFERROR(PPMT(D3_I/12,$C270,D3_T,OFFSET(BL$258,,-$C270+1),0),),IFERROR(IF($C270=0,0,OFFSET(BL$258,,-$C270+1)/D3_T),0))</f>
        <v>0</v>
      </c>
    </row>
    <row r="271" spans="1:65" ht="10.5" hidden="1" customHeight="1" outlineLevel="1" x14ac:dyDescent="0.3">
      <c r="A271" s="105"/>
      <c r="B271" s="504"/>
      <c r="C271" s="105">
        <f t="shared" si="21"/>
        <v>0</v>
      </c>
      <c r="E271" s="559">
        <f ca="1">IF('Clinic Model'!$P$17="Annuity",-IFERROR(PPMT(D3_I/12,$C271,D3_T,OFFSET(E$258,,-$C271+1),0),),IFERROR(IF($C271=0,0,OFFSET(E$258,,-$C271+1)/D3_T),0))</f>
        <v>0</v>
      </c>
      <c r="F271" s="548">
        <f ca="1">IF('Clinic Model'!$P$17="Annuity",-IFERROR(PPMT(D3_I/12,$C271,D3_T,OFFSET(F$258,,-$C271+1),0),),IFERROR(IF($C271=0,0,OFFSET(F$258,,-$C271+1)/D3_T),0))</f>
        <v>0</v>
      </c>
      <c r="G271" s="548">
        <f ca="1">IF('Clinic Model'!$P$17="Annuity",-IFERROR(PPMT(D3_I/12,$C271,D3_T,OFFSET(G$258,,-$C271+1),0),),IFERROR(IF($C271=0,0,OFFSET(G$258,,-$C271+1)/D3_T),0))</f>
        <v>0</v>
      </c>
      <c r="H271" s="548">
        <f ca="1">IF('Clinic Model'!$P$17="Annuity",-IFERROR(PPMT(D3_I/12,$C271,D3_T,OFFSET(H$258,,-$C271+1),0),),IFERROR(IF($C271=0,0,OFFSET(H$258,,-$C271+1)/D3_T),0))</f>
        <v>0</v>
      </c>
      <c r="I271" s="548">
        <f ca="1">IF('Clinic Model'!$P$17="Annuity",-IFERROR(PPMT(D3_I/12,$C271,D3_T,OFFSET(I$258,,-$C271+1),0),),IFERROR(IF($C271=0,0,OFFSET(I$258,,-$C271+1)/D3_T),0))</f>
        <v>0</v>
      </c>
      <c r="J271" s="548">
        <f ca="1">IF('Clinic Model'!$P$17="Annuity",-IFERROR(PPMT(D3_I/12,$C271,D3_T,OFFSET(J$258,,-$C271+1),0),),IFERROR(IF($C271=0,0,OFFSET(J$258,,-$C271+1)/D3_T),0))</f>
        <v>0</v>
      </c>
      <c r="K271" s="548">
        <f ca="1">IF('Clinic Model'!$P$17="Annuity",-IFERROR(PPMT(D3_I/12,$C271,D3_T,OFFSET(K$258,,-$C271+1),0),),IFERROR(IF($C271=0,0,OFFSET(K$258,,-$C271+1)/D3_T),0))</f>
        <v>0</v>
      </c>
      <c r="L271" s="548">
        <f ca="1">IF('Clinic Model'!$P$17="Annuity",-IFERROR(PPMT(D3_I/12,$C271,D3_T,OFFSET(L$258,,-$C271+1),0),),IFERROR(IF($C271=0,0,OFFSET(L$258,,-$C271+1)/D3_T),0))</f>
        <v>0</v>
      </c>
      <c r="M271" s="548">
        <f ca="1">IF('Clinic Model'!$P$17="Annuity",-IFERROR(PPMT(D3_I/12,$C271,D3_T,OFFSET(M$258,,-$C271+1),0),),IFERROR(IF($C271=0,0,OFFSET(M$258,,-$C271+1)/D3_T),0))</f>
        <v>0</v>
      </c>
      <c r="N271" s="548">
        <f ca="1">IF('Clinic Model'!$P$17="Annuity",-IFERROR(PPMT(D3_I/12,$C271,D3_T,OFFSET(N$258,,-$C271+1),0),),IFERROR(IF($C271=0,0,OFFSET(N$258,,-$C271+1)/D3_T),0))</f>
        <v>0</v>
      </c>
      <c r="O271" s="548">
        <f ca="1">IF('Clinic Model'!$P$17="Annuity",-IFERROR(PPMT(D3_I/12,$C271,D3_T,OFFSET(O$258,,-$C271+1),0),),IFERROR(IF($C271=0,0,OFFSET(O$258,,-$C271+1)/D3_T),0))</f>
        <v>0</v>
      </c>
      <c r="P271" s="548">
        <f ca="1">IF('Clinic Model'!$P$17="Annuity",-IFERROR(PPMT(D3_I/12,$C271,D3_T,OFFSET(P$258,,-$C271+1),0),),IFERROR(IF($C271=0,0,OFFSET(P$258,,-$C271+1)/D3_T),0))</f>
        <v>0</v>
      </c>
      <c r="Q271" s="548">
        <f ca="1">IF('Clinic Model'!$P$17="Annuity",-IFERROR(PPMT(D3_I/12,$C271,D3_T,OFFSET(Q$258,,-$C271+1),0),),IFERROR(IF($C271=0,0,OFFSET(Q$258,,-$C271+1)/D3_T),0))</f>
        <v>0</v>
      </c>
      <c r="R271" s="548">
        <f ca="1">IF('Clinic Model'!$P$17="Annuity",-IFERROR(PPMT(D3_I/12,$C271,D3_T,OFFSET(R$258,,-$C271+1),0),),IFERROR(IF($C271=0,0,OFFSET(R$258,,-$C271+1)/D3_T),0))</f>
        <v>0</v>
      </c>
      <c r="S271" s="548">
        <f ca="1">IF('Clinic Model'!$P$17="Annuity",-IFERROR(PPMT(D3_I/12,$C271,D3_T,OFFSET(S$258,,-$C271+1),0),),IFERROR(IF($C271=0,0,OFFSET(S$258,,-$C271+1)/D3_T),0))</f>
        <v>0</v>
      </c>
      <c r="T271" s="548">
        <f ca="1">IF('Clinic Model'!$P$17="Annuity",-IFERROR(PPMT(D3_I/12,$C271,D3_T,OFFSET(T$258,,-$C271+1),0),),IFERROR(IF($C271=0,0,OFFSET(T$258,,-$C271+1)/D3_T),0))</f>
        <v>0</v>
      </c>
      <c r="U271" s="548">
        <f ca="1">IF('Clinic Model'!$P$17="Annuity",-IFERROR(PPMT(D3_I/12,$C271,D3_T,OFFSET(U$258,,-$C271+1),0),),IFERROR(IF($C271=0,0,OFFSET(U$258,,-$C271+1)/D3_T),0))</f>
        <v>0</v>
      </c>
      <c r="V271" s="548">
        <f ca="1">IF('Clinic Model'!$P$17="Annuity",-IFERROR(PPMT(D3_I/12,$C271,D3_T,OFFSET(V$258,,-$C271+1),0),),IFERROR(IF($C271=0,0,OFFSET(V$258,,-$C271+1)/D3_T),0))</f>
        <v>0</v>
      </c>
      <c r="W271" s="548">
        <f ca="1">IF('Clinic Model'!$P$17="Annuity",-IFERROR(PPMT(D3_I/12,$C271,D3_T,OFFSET(W$258,,-$C271+1),0),),IFERROR(IF($C271=0,0,OFFSET(W$258,,-$C271+1)/D3_T),0))</f>
        <v>0</v>
      </c>
      <c r="X271" s="548">
        <f ca="1">IF('Clinic Model'!$P$17="Annuity",-IFERROR(PPMT(D3_I/12,$C271,D3_T,OFFSET(X$258,,-$C271+1),0),),IFERROR(IF($C271=0,0,OFFSET(X$258,,-$C271+1)/D3_T),0))</f>
        <v>0</v>
      </c>
      <c r="Y271" s="548">
        <f ca="1">IF('Clinic Model'!$P$17="Annuity",-IFERROR(PPMT(D3_I/12,$C271,D3_T,OFFSET(Y$258,,-$C271+1),0),),IFERROR(IF($C271=0,0,OFFSET(Y$258,,-$C271+1)/D3_T),0))</f>
        <v>0</v>
      </c>
      <c r="Z271" s="548">
        <f ca="1">IF('Clinic Model'!$P$17="Annuity",-IFERROR(PPMT(D3_I/12,$C271,D3_T,OFFSET(Z$258,,-$C271+1),0),),IFERROR(IF($C271=0,0,OFFSET(Z$258,,-$C271+1)/D3_T),0))</f>
        <v>0</v>
      </c>
      <c r="AA271" s="548">
        <f ca="1">IF('Clinic Model'!$P$17="Annuity",-IFERROR(PPMT(D3_I/12,$C271,D3_T,OFFSET(AA$258,,-$C271+1),0),),IFERROR(IF($C271=0,0,OFFSET(AA$258,,-$C271+1)/D3_T),0))</f>
        <v>0</v>
      </c>
      <c r="AB271" s="548">
        <f ca="1">IF('Clinic Model'!$P$17="Annuity",-IFERROR(PPMT(D3_I/12,$C271,D3_T,OFFSET(AB$258,,-$C271+1),0),),IFERROR(IF($C271=0,0,OFFSET(AB$258,,-$C271+1)/D3_T),0))</f>
        <v>0</v>
      </c>
      <c r="AC271" s="548">
        <f ca="1">IF('Clinic Model'!$P$17="Annuity",-IFERROR(PPMT(D3_I/12,$C271,D3_T,OFFSET(AC$258,,-$C271+1),0),),IFERROR(IF($C271=0,0,OFFSET(AC$258,,-$C271+1)/D3_T),0))</f>
        <v>0</v>
      </c>
      <c r="AD271" s="548">
        <f ca="1">IF('Clinic Model'!$P$17="Annuity",-IFERROR(PPMT(D3_I/12,$C271,D3_T,OFFSET(AD$258,,-$C271+1),0),),IFERROR(IF($C271=0,0,OFFSET(AD$258,,-$C271+1)/D3_T),0))</f>
        <v>0</v>
      </c>
      <c r="AE271" s="548">
        <f ca="1">IF('Clinic Model'!$P$17="Annuity",-IFERROR(PPMT(D3_I/12,$C271,D3_T,OFFSET(AE$258,,-$C271+1),0),),IFERROR(IF($C271=0,0,OFFSET(AE$258,,-$C271+1)/D3_T),0))</f>
        <v>0</v>
      </c>
      <c r="AF271" s="548">
        <f ca="1">IF('Clinic Model'!$P$17="Annuity",-IFERROR(PPMT(D3_I/12,$C271,D3_T,OFFSET(AF$258,,-$C271+1),0),),IFERROR(IF($C271=0,0,OFFSET(AF$258,,-$C271+1)/D3_T),0))</f>
        <v>0</v>
      </c>
      <c r="AG271" s="548">
        <f ca="1">IF('Clinic Model'!$P$17="Annuity",-IFERROR(PPMT(D3_I/12,$C271,D3_T,OFFSET(AG$258,,-$C271+1),0),),IFERROR(IF($C271=0,0,OFFSET(AG$258,,-$C271+1)/D3_T),0))</f>
        <v>0</v>
      </c>
      <c r="AH271" s="548">
        <f ca="1">IF('Clinic Model'!$P$17="Annuity",-IFERROR(PPMT(D3_I/12,$C271,D3_T,OFFSET(AH$258,,-$C271+1),0),),IFERROR(IF($C271=0,0,OFFSET(AH$258,,-$C271+1)/D3_T),0))</f>
        <v>0</v>
      </c>
      <c r="AI271" s="548">
        <f ca="1">IF('Clinic Model'!$P$17="Annuity",-IFERROR(PPMT(D3_I/12,$C271,D3_T,OFFSET(AI$258,,-$C271+1),0),),IFERROR(IF($C271=0,0,OFFSET(AI$258,,-$C271+1)/D3_T),0))</f>
        <v>0</v>
      </c>
      <c r="AJ271" s="548">
        <f ca="1">IF('Clinic Model'!$P$17="Annuity",-IFERROR(PPMT(D3_I/12,$C271,D3_T,OFFSET(AJ$258,,-$C271+1),0),),IFERROR(IF($C271=0,0,OFFSET(AJ$258,,-$C271+1)/D3_T),0))</f>
        <v>0</v>
      </c>
      <c r="AK271" s="548">
        <f ca="1">IF('Clinic Model'!$P$17="Annuity",-IFERROR(PPMT(D3_I/12,$C271,D3_T,OFFSET(AK$258,,-$C271+1),0),),IFERROR(IF($C271=0,0,OFFSET(AK$258,,-$C271+1)/D3_T),0))</f>
        <v>0</v>
      </c>
      <c r="AL271" s="548">
        <f ca="1">IF('Clinic Model'!$P$17="Annuity",-IFERROR(PPMT(D3_I/12,$C271,D3_T,OFFSET(AL$258,,-$C271+1),0),),IFERROR(IF($C271=0,0,OFFSET(AL$258,,-$C271+1)/D3_T),0))</f>
        <v>0</v>
      </c>
      <c r="AM271" s="548">
        <f ca="1">IF('Clinic Model'!$P$17="Annuity",-IFERROR(PPMT(D3_I/12,$C271,D3_T,OFFSET(AM$258,,-$C271+1),0),),IFERROR(IF($C271=0,0,OFFSET(AM$258,,-$C271+1)/D3_T),0))</f>
        <v>0</v>
      </c>
      <c r="AN271" s="548">
        <f ca="1">IF('Clinic Model'!$P$17="Annuity",-IFERROR(PPMT(D3_I/12,$C271,D3_T,OFFSET(AN$258,,-$C271+1),0),),IFERROR(IF($C271=0,0,OFFSET(AN$258,,-$C271+1)/D3_T),0))</f>
        <v>0</v>
      </c>
      <c r="AO271" s="548">
        <f ca="1">IF('Clinic Model'!$P$17="Annuity",-IFERROR(PPMT(D3_I/12,$C271,D3_T,OFFSET(AO$258,,-$C271+1),0),),IFERROR(IF($C271=0,0,OFFSET(AO$258,,-$C271+1)/D3_T),0))</f>
        <v>0</v>
      </c>
      <c r="AP271" s="548">
        <f ca="1">IF('Clinic Model'!$P$17="Annuity",-IFERROR(PPMT(D3_I/12,$C271,D3_T,OFFSET(AP$258,,-$C271+1),0),),IFERROR(IF($C271=0,0,OFFSET(AP$258,,-$C271+1)/D3_T),0))</f>
        <v>0</v>
      </c>
      <c r="AQ271" s="548">
        <f ca="1">IF('Clinic Model'!$P$17="Annuity",-IFERROR(PPMT(D3_I/12,$C271,D3_T,OFFSET(AQ$258,,-$C271+1),0),),IFERROR(IF($C271=0,0,OFFSET(AQ$258,,-$C271+1)/D3_T),0))</f>
        <v>0</v>
      </c>
      <c r="AR271" s="548">
        <f ca="1">IF('Clinic Model'!$P$17="Annuity",-IFERROR(PPMT(D3_I/12,$C271,D3_T,OFFSET(AR$258,,-$C271+1),0),),IFERROR(IF($C271=0,0,OFFSET(AR$258,,-$C271+1)/D3_T),0))</f>
        <v>0</v>
      </c>
      <c r="AS271" s="548">
        <f ca="1">IF('Clinic Model'!$P$17="Annuity",-IFERROR(PPMT(D3_I/12,$C271,D3_T,OFFSET(AS$258,,-$C271+1),0),),IFERROR(IF($C271=0,0,OFFSET(AS$258,,-$C271+1)/D3_T),0))</f>
        <v>0</v>
      </c>
      <c r="AT271" s="548">
        <f ca="1">IF('Clinic Model'!$P$17="Annuity",-IFERROR(PPMT(D3_I/12,$C271,D3_T,OFFSET(AT$258,,-$C271+1),0),),IFERROR(IF($C271=0,0,OFFSET(AT$258,,-$C271+1)/D3_T),0))</f>
        <v>0</v>
      </c>
      <c r="AU271" s="548">
        <f ca="1">IF('Clinic Model'!$P$17="Annuity",-IFERROR(PPMT(D3_I/12,$C271,D3_T,OFFSET(AU$258,,-$C271+1),0),),IFERROR(IF($C271=0,0,OFFSET(AU$258,,-$C271+1)/D3_T),0))</f>
        <v>0</v>
      </c>
      <c r="AV271" s="548">
        <f ca="1">IF('Clinic Model'!$P$17="Annuity",-IFERROR(PPMT(D3_I/12,$C271,D3_T,OFFSET(AV$258,,-$C271+1),0),),IFERROR(IF($C271=0,0,OFFSET(AV$258,,-$C271+1)/D3_T),0))</f>
        <v>0</v>
      </c>
      <c r="AW271" s="548">
        <f ca="1">IF('Clinic Model'!$P$17="Annuity",-IFERROR(PPMT(D3_I/12,$C271,D3_T,OFFSET(AW$258,,-$C271+1),0),),IFERROR(IF($C271=0,0,OFFSET(AW$258,,-$C271+1)/D3_T),0))</f>
        <v>0</v>
      </c>
      <c r="AX271" s="548">
        <f ca="1">IF('Clinic Model'!$P$17="Annuity",-IFERROR(PPMT(D3_I/12,$C271,D3_T,OFFSET(AX$258,,-$C271+1),0),),IFERROR(IF($C271=0,0,OFFSET(AX$258,,-$C271+1)/D3_T),0))</f>
        <v>0</v>
      </c>
      <c r="AY271" s="548">
        <f ca="1">IF('Clinic Model'!$P$17="Annuity",-IFERROR(PPMT(D3_I/12,$C271,D3_T,OFFSET(AY$258,,-$C271+1),0),),IFERROR(IF($C271=0,0,OFFSET(AY$258,,-$C271+1)/D3_T),0))</f>
        <v>0</v>
      </c>
      <c r="AZ271" s="548">
        <f ca="1">IF('Clinic Model'!$P$17="Annuity",-IFERROR(PPMT(D3_I/12,$C271,D3_T,OFFSET(AZ$258,,-$C271+1),0),),IFERROR(IF($C271=0,0,OFFSET(AZ$258,,-$C271+1)/D3_T),0))</f>
        <v>0</v>
      </c>
      <c r="BA271" s="548">
        <f ca="1">IF('Clinic Model'!$P$17="Annuity",-IFERROR(PPMT(D3_I/12,$C271,D3_T,OFFSET(BA$258,,-$C271+1),0),),IFERROR(IF($C271=0,0,OFFSET(BA$258,,-$C271+1)/D3_T),0))</f>
        <v>0</v>
      </c>
      <c r="BB271" s="548">
        <f ca="1">IF('Clinic Model'!$P$17="Annuity",-IFERROR(PPMT(D3_I/12,$C271,D3_T,OFFSET(BB$258,,-$C271+1),0),),IFERROR(IF($C271=0,0,OFFSET(BB$258,,-$C271+1)/D3_T),0))</f>
        <v>0</v>
      </c>
      <c r="BC271" s="548">
        <f ca="1">IF('Clinic Model'!$P$17="Annuity",-IFERROR(PPMT(D3_I/12,$C271,D3_T,OFFSET(BC$258,,-$C271+1),0),),IFERROR(IF($C271=0,0,OFFSET(BC$258,,-$C271+1)/D3_T),0))</f>
        <v>0</v>
      </c>
      <c r="BD271" s="548">
        <f ca="1">IF('Clinic Model'!$P$17="Annuity",-IFERROR(PPMT(D3_I/12,$C271,D3_T,OFFSET(BD$258,,-$C271+1),0),),IFERROR(IF($C271=0,0,OFFSET(BD$258,,-$C271+1)/D3_T),0))</f>
        <v>0</v>
      </c>
      <c r="BE271" s="548">
        <f ca="1">IF('Clinic Model'!$P$17="Annuity",-IFERROR(PPMT(D3_I/12,$C271,D3_T,OFFSET(BE$258,,-$C271+1),0),),IFERROR(IF($C271=0,0,OFFSET(BE$258,,-$C271+1)/D3_T),0))</f>
        <v>0</v>
      </c>
      <c r="BF271" s="548">
        <f ca="1">IF('Clinic Model'!$P$17="Annuity",-IFERROR(PPMT(D3_I/12,$C271,D3_T,OFFSET(BF$258,,-$C271+1),0),),IFERROR(IF($C271=0,0,OFFSET(BF$258,,-$C271+1)/D3_T),0))</f>
        <v>0</v>
      </c>
      <c r="BG271" s="548">
        <f ca="1">IF('Clinic Model'!$P$17="Annuity",-IFERROR(PPMT(D3_I/12,$C271,D3_T,OFFSET(BG$258,,-$C271+1),0),),IFERROR(IF($C271=0,0,OFFSET(BG$258,,-$C271+1)/D3_T),0))</f>
        <v>0</v>
      </c>
      <c r="BH271" s="548">
        <f ca="1">IF('Clinic Model'!$P$17="Annuity",-IFERROR(PPMT(D3_I/12,$C271,D3_T,OFFSET(BH$258,,-$C271+1),0),),IFERROR(IF($C271=0,0,OFFSET(BH$258,,-$C271+1)/D3_T),0))</f>
        <v>0</v>
      </c>
      <c r="BI271" s="548">
        <f ca="1">IF('Clinic Model'!$P$17="Annuity",-IFERROR(PPMT(D3_I/12,$C271,D3_T,OFFSET(BI$258,,-$C271+1),0),),IFERROR(IF($C271=0,0,OFFSET(BI$258,,-$C271+1)/D3_T),0))</f>
        <v>0</v>
      </c>
      <c r="BJ271" s="548">
        <f ca="1">IF('Clinic Model'!$P$17="Annuity",-IFERROR(PPMT(D3_I/12,$C271,D3_T,OFFSET(BJ$258,,-$C271+1),0),),IFERROR(IF($C271=0,0,OFFSET(BJ$258,,-$C271+1)/D3_T),0))</f>
        <v>0</v>
      </c>
      <c r="BK271" s="548">
        <f ca="1">IF('Clinic Model'!$P$17="Annuity",-IFERROR(PPMT(D3_I/12,$C271,D3_T,OFFSET(BK$258,,-$C271+1),0),),IFERROR(IF($C271=0,0,OFFSET(BK$258,,-$C271+1)/D3_T),0))</f>
        <v>0</v>
      </c>
      <c r="BL271" s="548">
        <f ca="1">IF('Clinic Model'!$P$17="Annuity",-IFERROR(PPMT(D3_I/12,$C271,D3_T,OFFSET(BL$258,,-$C271+1),0),),IFERROR(IF($C271=0,0,OFFSET(BL$258,,-$C271+1)/D3_T),0))</f>
        <v>0</v>
      </c>
    </row>
    <row r="272" spans="1:65" ht="10.5" hidden="1" customHeight="1" outlineLevel="1" x14ac:dyDescent="0.3">
      <c r="A272" s="105"/>
      <c r="B272" s="504"/>
      <c r="C272" s="105">
        <f t="shared" si="21"/>
        <v>0</v>
      </c>
      <c r="E272" s="559">
        <f ca="1">IF('Clinic Model'!$P$17="Annuity",-IFERROR(PPMT(D3_I/12,$C272,D3_T,OFFSET(E$258,,-$C272+1),0),),IFERROR(IF($C272=0,0,OFFSET(E$258,,-$C272+1)/D3_T),0))</f>
        <v>0</v>
      </c>
      <c r="F272" s="548">
        <f ca="1">IF('Clinic Model'!$P$17="Annuity",-IFERROR(PPMT(D3_I/12,$C272,D3_T,OFFSET(F$258,,-$C272+1),0),),IFERROR(IF($C272=0,0,OFFSET(F$258,,-$C272+1)/D3_T),0))</f>
        <v>0</v>
      </c>
      <c r="G272" s="548">
        <f ca="1">IF('Clinic Model'!$P$17="Annuity",-IFERROR(PPMT(D3_I/12,$C272,D3_T,OFFSET(G$258,,-$C272+1),0),),IFERROR(IF($C272=0,0,OFFSET(G$258,,-$C272+1)/D3_T),0))</f>
        <v>0</v>
      </c>
      <c r="H272" s="548">
        <f ca="1">IF('Clinic Model'!$P$17="Annuity",-IFERROR(PPMT(D3_I/12,$C272,D3_T,OFFSET(H$258,,-$C272+1),0),),IFERROR(IF($C272=0,0,OFFSET(H$258,,-$C272+1)/D3_T),0))</f>
        <v>0</v>
      </c>
      <c r="I272" s="548">
        <f ca="1">IF('Clinic Model'!$P$17="Annuity",-IFERROR(PPMT(D3_I/12,$C272,D3_T,OFFSET(I$258,,-$C272+1),0),),IFERROR(IF($C272=0,0,OFFSET(I$258,,-$C272+1)/D3_T),0))</f>
        <v>0</v>
      </c>
      <c r="J272" s="548">
        <f ca="1">IF('Clinic Model'!$P$17="Annuity",-IFERROR(PPMT(D3_I/12,$C272,D3_T,OFFSET(J$258,,-$C272+1),0),),IFERROR(IF($C272=0,0,OFFSET(J$258,,-$C272+1)/D3_T),0))</f>
        <v>0</v>
      </c>
      <c r="K272" s="548">
        <f ca="1">IF('Clinic Model'!$P$17="Annuity",-IFERROR(PPMT(D3_I/12,$C272,D3_T,OFFSET(K$258,,-$C272+1),0),),IFERROR(IF($C272=0,0,OFFSET(K$258,,-$C272+1)/D3_T),0))</f>
        <v>0</v>
      </c>
      <c r="L272" s="548">
        <f ca="1">IF('Clinic Model'!$P$17="Annuity",-IFERROR(PPMT(D3_I/12,$C272,D3_T,OFFSET(L$258,,-$C272+1),0),),IFERROR(IF($C272=0,0,OFFSET(L$258,,-$C272+1)/D3_T),0))</f>
        <v>0</v>
      </c>
      <c r="M272" s="548">
        <f ca="1">IF('Clinic Model'!$P$17="Annuity",-IFERROR(PPMT(D3_I/12,$C272,D3_T,OFFSET(M$258,,-$C272+1),0),),IFERROR(IF($C272=0,0,OFFSET(M$258,,-$C272+1)/D3_T),0))</f>
        <v>0</v>
      </c>
      <c r="N272" s="548">
        <f ca="1">IF('Clinic Model'!$P$17="Annuity",-IFERROR(PPMT(D3_I/12,$C272,D3_T,OFFSET(N$258,,-$C272+1),0),),IFERROR(IF($C272=0,0,OFFSET(N$258,,-$C272+1)/D3_T),0))</f>
        <v>0</v>
      </c>
      <c r="O272" s="548">
        <f ca="1">IF('Clinic Model'!$P$17="Annuity",-IFERROR(PPMT(D3_I/12,$C272,D3_T,OFFSET(O$258,,-$C272+1),0),),IFERROR(IF($C272=0,0,OFFSET(O$258,,-$C272+1)/D3_T),0))</f>
        <v>0</v>
      </c>
      <c r="P272" s="548">
        <f ca="1">IF('Clinic Model'!$P$17="Annuity",-IFERROR(PPMT(D3_I/12,$C272,D3_T,OFFSET(P$258,,-$C272+1),0),),IFERROR(IF($C272=0,0,OFFSET(P$258,,-$C272+1)/D3_T),0))</f>
        <v>0</v>
      </c>
      <c r="Q272" s="548">
        <f ca="1">IF('Clinic Model'!$P$17="Annuity",-IFERROR(PPMT(D3_I/12,$C272,D3_T,OFFSET(Q$258,,-$C272+1),0),),IFERROR(IF($C272=0,0,OFFSET(Q$258,,-$C272+1)/D3_T),0))</f>
        <v>0</v>
      </c>
      <c r="R272" s="548">
        <f ca="1">IF('Clinic Model'!$P$17="Annuity",-IFERROR(PPMT(D3_I/12,$C272,D3_T,OFFSET(R$258,,-$C272+1),0),),IFERROR(IF($C272=0,0,OFFSET(R$258,,-$C272+1)/D3_T),0))</f>
        <v>0</v>
      </c>
      <c r="S272" s="548">
        <f ca="1">IF('Clinic Model'!$P$17="Annuity",-IFERROR(PPMT(D3_I/12,$C272,D3_T,OFFSET(S$258,,-$C272+1),0),),IFERROR(IF($C272=0,0,OFFSET(S$258,,-$C272+1)/D3_T),0))</f>
        <v>0</v>
      </c>
      <c r="T272" s="548">
        <f ca="1">IF('Clinic Model'!$P$17="Annuity",-IFERROR(PPMT(D3_I/12,$C272,D3_T,OFFSET(T$258,,-$C272+1),0),),IFERROR(IF($C272=0,0,OFFSET(T$258,,-$C272+1)/D3_T),0))</f>
        <v>0</v>
      </c>
      <c r="U272" s="548">
        <f ca="1">IF('Clinic Model'!$P$17="Annuity",-IFERROR(PPMT(D3_I/12,$C272,D3_T,OFFSET(U$258,,-$C272+1),0),),IFERROR(IF($C272=0,0,OFFSET(U$258,,-$C272+1)/D3_T),0))</f>
        <v>0</v>
      </c>
      <c r="V272" s="548">
        <f ca="1">IF('Clinic Model'!$P$17="Annuity",-IFERROR(PPMT(D3_I/12,$C272,D3_T,OFFSET(V$258,,-$C272+1),0),),IFERROR(IF($C272=0,0,OFFSET(V$258,,-$C272+1)/D3_T),0))</f>
        <v>0</v>
      </c>
      <c r="W272" s="548">
        <f ca="1">IF('Clinic Model'!$P$17="Annuity",-IFERROR(PPMT(D3_I/12,$C272,D3_T,OFFSET(W$258,,-$C272+1),0),),IFERROR(IF($C272=0,0,OFFSET(W$258,,-$C272+1)/D3_T),0))</f>
        <v>0</v>
      </c>
      <c r="X272" s="548">
        <f ca="1">IF('Clinic Model'!$P$17="Annuity",-IFERROR(PPMT(D3_I/12,$C272,D3_T,OFFSET(X$258,,-$C272+1),0),),IFERROR(IF($C272=0,0,OFFSET(X$258,,-$C272+1)/D3_T),0))</f>
        <v>0</v>
      </c>
      <c r="Y272" s="548">
        <f ca="1">IF('Clinic Model'!$P$17="Annuity",-IFERROR(PPMT(D3_I/12,$C272,D3_T,OFFSET(Y$258,,-$C272+1),0),),IFERROR(IF($C272=0,0,OFFSET(Y$258,,-$C272+1)/D3_T),0))</f>
        <v>0</v>
      </c>
      <c r="Z272" s="548">
        <f ca="1">IF('Clinic Model'!$P$17="Annuity",-IFERROR(PPMT(D3_I/12,$C272,D3_T,OFFSET(Z$258,,-$C272+1),0),),IFERROR(IF($C272=0,0,OFFSET(Z$258,,-$C272+1)/D3_T),0))</f>
        <v>0</v>
      </c>
      <c r="AA272" s="548">
        <f ca="1">IF('Clinic Model'!$P$17="Annuity",-IFERROR(PPMT(D3_I/12,$C272,D3_T,OFFSET(AA$258,,-$C272+1),0),),IFERROR(IF($C272=0,0,OFFSET(AA$258,,-$C272+1)/D3_T),0))</f>
        <v>0</v>
      </c>
      <c r="AB272" s="548">
        <f ca="1">IF('Clinic Model'!$P$17="Annuity",-IFERROR(PPMT(D3_I/12,$C272,D3_T,OFFSET(AB$258,,-$C272+1),0),),IFERROR(IF($C272=0,0,OFFSET(AB$258,,-$C272+1)/D3_T),0))</f>
        <v>0</v>
      </c>
      <c r="AC272" s="548">
        <f ca="1">IF('Clinic Model'!$P$17="Annuity",-IFERROR(PPMT(D3_I/12,$C272,D3_T,OFFSET(AC$258,,-$C272+1),0),),IFERROR(IF($C272=0,0,OFFSET(AC$258,,-$C272+1)/D3_T),0))</f>
        <v>0</v>
      </c>
      <c r="AD272" s="548">
        <f ca="1">IF('Clinic Model'!$P$17="Annuity",-IFERROR(PPMT(D3_I/12,$C272,D3_T,OFFSET(AD$258,,-$C272+1),0),),IFERROR(IF($C272=0,0,OFFSET(AD$258,,-$C272+1)/D3_T),0))</f>
        <v>0</v>
      </c>
      <c r="AE272" s="548">
        <f ca="1">IF('Clinic Model'!$P$17="Annuity",-IFERROR(PPMT(D3_I/12,$C272,D3_T,OFFSET(AE$258,,-$C272+1),0),),IFERROR(IF($C272=0,0,OFFSET(AE$258,,-$C272+1)/D3_T),0))</f>
        <v>0</v>
      </c>
      <c r="AF272" s="548">
        <f ca="1">IF('Clinic Model'!$P$17="Annuity",-IFERROR(PPMT(D3_I/12,$C272,D3_T,OFFSET(AF$258,,-$C272+1),0),),IFERROR(IF($C272=0,0,OFFSET(AF$258,,-$C272+1)/D3_T),0))</f>
        <v>0</v>
      </c>
      <c r="AG272" s="548">
        <f ca="1">IF('Clinic Model'!$P$17="Annuity",-IFERROR(PPMT(D3_I/12,$C272,D3_T,OFFSET(AG$258,,-$C272+1),0),),IFERROR(IF($C272=0,0,OFFSET(AG$258,,-$C272+1)/D3_T),0))</f>
        <v>0</v>
      </c>
      <c r="AH272" s="548">
        <f ca="1">IF('Clinic Model'!$P$17="Annuity",-IFERROR(PPMT(D3_I/12,$C272,D3_T,OFFSET(AH$258,,-$C272+1),0),),IFERROR(IF($C272=0,0,OFFSET(AH$258,,-$C272+1)/D3_T),0))</f>
        <v>0</v>
      </c>
      <c r="AI272" s="548">
        <f ca="1">IF('Clinic Model'!$P$17="Annuity",-IFERROR(PPMT(D3_I/12,$C272,D3_T,OFFSET(AI$258,,-$C272+1),0),),IFERROR(IF($C272=0,0,OFFSET(AI$258,,-$C272+1)/D3_T),0))</f>
        <v>0</v>
      </c>
      <c r="AJ272" s="548">
        <f ca="1">IF('Clinic Model'!$P$17="Annuity",-IFERROR(PPMT(D3_I/12,$C272,D3_T,OFFSET(AJ$258,,-$C272+1),0),),IFERROR(IF($C272=0,0,OFFSET(AJ$258,,-$C272+1)/D3_T),0))</f>
        <v>0</v>
      </c>
      <c r="AK272" s="548">
        <f ca="1">IF('Clinic Model'!$P$17="Annuity",-IFERROR(PPMT(D3_I/12,$C272,D3_T,OFFSET(AK$258,,-$C272+1),0),),IFERROR(IF($C272=0,0,OFFSET(AK$258,,-$C272+1)/D3_T),0))</f>
        <v>0</v>
      </c>
      <c r="AL272" s="548">
        <f ca="1">IF('Clinic Model'!$P$17="Annuity",-IFERROR(PPMT(D3_I/12,$C272,D3_T,OFFSET(AL$258,,-$C272+1),0),),IFERROR(IF($C272=0,0,OFFSET(AL$258,,-$C272+1)/D3_T),0))</f>
        <v>0</v>
      </c>
      <c r="AM272" s="548">
        <f ca="1">IF('Clinic Model'!$P$17="Annuity",-IFERROR(PPMT(D3_I/12,$C272,D3_T,OFFSET(AM$258,,-$C272+1),0),),IFERROR(IF($C272=0,0,OFFSET(AM$258,,-$C272+1)/D3_T),0))</f>
        <v>0</v>
      </c>
      <c r="AN272" s="548">
        <f ca="1">IF('Clinic Model'!$P$17="Annuity",-IFERROR(PPMT(D3_I/12,$C272,D3_T,OFFSET(AN$258,,-$C272+1),0),),IFERROR(IF($C272=0,0,OFFSET(AN$258,,-$C272+1)/D3_T),0))</f>
        <v>0</v>
      </c>
      <c r="AO272" s="548">
        <f ca="1">IF('Clinic Model'!$P$17="Annuity",-IFERROR(PPMT(D3_I/12,$C272,D3_T,OFFSET(AO$258,,-$C272+1),0),),IFERROR(IF($C272=0,0,OFFSET(AO$258,,-$C272+1)/D3_T),0))</f>
        <v>0</v>
      </c>
      <c r="AP272" s="548">
        <f ca="1">IF('Clinic Model'!$P$17="Annuity",-IFERROR(PPMT(D3_I/12,$C272,D3_T,OFFSET(AP$258,,-$C272+1),0),),IFERROR(IF($C272=0,0,OFFSET(AP$258,,-$C272+1)/D3_T),0))</f>
        <v>0</v>
      </c>
      <c r="AQ272" s="548">
        <f ca="1">IF('Clinic Model'!$P$17="Annuity",-IFERROR(PPMT(D3_I/12,$C272,D3_T,OFFSET(AQ$258,,-$C272+1),0),),IFERROR(IF($C272=0,0,OFFSET(AQ$258,,-$C272+1)/D3_T),0))</f>
        <v>0</v>
      </c>
      <c r="AR272" s="548">
        <f ca="1">IF('Clinic Model'!$P$17="Annuity",-IFERROR(PPMT(D3_I/12,$C272,D3_T,OFFSET(AR$258,,-$C272+1),0),),IFERROR(IF($C272=0,0,OFFSET(AR$258,,-$C272+1)/D3_T),0))</f>
        <v>0</v>
      </c>
      <c r="AS272" s="548">
        <f ca="1">IF('Clinic Model'!$P$17="Annuity",-IFERROR(PPMT(D3_I/12,$C272,D3_T,OFFSET(AS$258,,-$C272+1),0),),IFERROR(IF($C272=0,0,OFFSET(AS$258,,-$C272+1)/D3_T),0))</f>
        <v>0</v>
      </c>
      <c r="AT272" s="548">
        <f ca="1">IF('Clinic Model'!$P$17="Annuity",-IFERROR(PPMT(D3_I/12,$C272,D3_T,OFFSET(AT$258,,-$C272+1),0),),IFERROR(IF($C272=0,0,OFFSET(AT$258,,-$C272+1)/D3_T),0))</f>
        <v>0</v>
      </c>
      <c r="AU272" s="548">
        <f ca="1">IF('Clinic Model'!$P$17="Annuity",-IFERROR(PPMT(D3_I/12,$C272,D3_T,OFFSET(AU$258,,-$C272+1),0),),IFERROR(IF($C272=0,0,OFFSET(AU$258,,-$C272+1)/D3_T),0))</f>
        <v>0</v>
      </c>
      <c r="AV272" s="548">
        <f ca="1">IF('Clinic Model'!$P$17="Annuity",-IFERROR(PPMT(D3_I/12,$C272,D3_T,OFFSET(AV$258,,-$C272+1),0),),IFERROR(IF($C272=0,0,OFFSET(AV$258,,-$C272+1)/D3_T),0))</f>
        <v>0</v>
      </c>
      <c r="AW272" s="548">
        <f ca="1">IF('Clinic Model'!$P$17="Annuity",-IFERROR(PPMT(D3_I/12,$C272,D3_T,OFFSET(AW$258,,-$C272+1),0),),IFERROR(IF($C272=0,0,OFFSET(AW$258,,-$C272+1)/D3_T),0))</f>
        <v>0</v>
      </c>
      <c r="AX272" s="548">
        <f ca="1">IF('Clinic Model'!$P$17="Annuity",-IFERROR(PPMT(D3_I/12,$C272,D3_T,OFFSET(AX$258,,-$C272+1),0),),IFERROR(IF($C272=0,0,OFFSET(AX$258,,-$C272+1)/D3_T),0))</f>
        <v>0</v>
      </c>
      <c r="AY272" s="548">
        <f ca="1">IF('Clinic Model'!$P$17="Annuity",-IFERROR(PPMT(D3_I/12,$C272,D3_T,OFFSET(AY$258,,-$C272+1),0),),IFERROR(IF($C272=0,0,OFFSET(AY$258,,-$C272+1)/D3_T),0))</f>
        <v>0</v>
      </c>
      <c r="AZ272" s="548">
        <f ca="1">IF('Clinic Model'!$P$17="Annuity",-IFERROR(PPMT(D3_I/12,$C272,D3_T,OFFSET(AZ$258,,-$C272+1),0),),IFERROR(IF($C272=0,0,OFFSET(AZ$258,,-$C272+1)/D3_T),0))</f>
        <v>0</v>
      </c>
      <c r="BA272" s="548">
        <f ca="1">IF('Clinic Model'!$P$17="Annuity",-IFERROR(PPMT(D3_I/12,$C272,D3_T,OFFSET(BA$258,,-$C272+1),0),),IFERROR(IF($C272=0,0,OFFSET(BA$258,,-$C272+1)/D3_T),0))</f>
        <v>0</v>
      </c>
      <c r="BB272" s="548">
        <f ca="1">IF('Clinic Model'!$P$17="Annuity",-IFERROR(PPMT(D3_I/12,$C272,D3_T,OFFSET(BB$258,,-$C272+1),0),),IFERROR(IF($C272=0,0,OFFSET(BB$258,,-$C272+1)/D3_T),0))</f>
        <v>0</v>
      </c>
      <c r="BC272" s="548">
        <f ca="1">IF('Clinic Model'!$P$17="Annuity",-IFERROR(PPMT(D3_I/12,$C272,D3_T,OFFSET(BC$258,,-$C272+1),0),),IFERROR(IF($C272=0,0,OFFSET(BC$258,,-$C272+1)/D3_T),0))</f>
        <v>0</v>
      </c>
      <c r="BD272" s="548">
        <f ca="1">IF('Clinic Model'!$P$17="Annuity",-IFERROR(PPMT(D3_I/12,$C272,D3_T,OFFSET(BD$258,,-$C272+1),0),),IFERROR(IF($C272=0,0,OFFSET(BD$258,,-$C272+1)/D3_T),0))</f>
        <v>0</v>
      </c>
      <c r="BE272" s="548">
        <f ca="1">IF('Clinic Model'!$P$17="Annuity",-IFERROR(PPMT(D3_I/12,$C272,D3_T,OFFSET(BE$258,,-$C272+1),0),),IFERROR(IF($C272=0,0,OFFSET(BE$258,,-$C272+1)/D3_T),0))</f>
        <v>0</v>
      </c>
      <c r="BF272" s="548">
        <f ca="1">IF('Clinic Model'!$P$17="Annuity",-IFERROR(PPMT(D3_I/12,$C272,D3_T,OFFSET(BF$258,,-$C272+1),0),),IFERROR(IF($C272=0,0,OFFSET(BF$258,,-$C272+1)/D3_T),0))</f>
        <v>0</v>
      </c>
      <c r="BG272" s="548">
        <f ca="1">IF('Clinic Model'!$P$17="Annuity",-IFERROR(PPMT(D3_I/12,$C272,D3_T,OFFSET(BG$258,,-$C272+1),0),),IFERROR(IF($C272=0,0,OFFSET(BG$258,,-$C272+1)/D3_T),0))</f>
        <v>0</v>
      </c>
      <c r="BH272" s="548">
        <f ca="1">IF('Clinic Model'!$P$17="Annuity",-IFERROR(PPMT(D3_I/12,$C272,D3_T,OFFSET(BH$258,,-$C272+1),0),),IFERROR(IF($C272=0,0,OFFSET(BH$258,,-$C272+1)/D3_T),0))</f>
        <v>0</v>
      </c>
      <c r="BI272" s="548">
        <f ca="1">IF('Clinic Model'!$P$17="Annuity",-IFERROR(PPMT(D3_I/12,$C272,D3_T,OFFSET(BI$258,,-$C272+1),0),),IFERROR(IF($C272=0,0,OFFSET(BI$258,,-$C272+1)/D3_T),0))</f>
        <v>0</v>
      </c>
      <c r="BJ272" s="548">
        <f ca="1">IF('Clinic Model'!$P$17="Annuity",-IFERROR(PPMT(D3_I/12,$C272,D3_T,OFFSET(BJ$258,,-$C272+1),0),),IFERROR(IF($C272=0,0,OFFSET(BJ$258,,-$C272+1)/D3_T),0))</f>
        <v>0</v>
      </c>
      <c r="BK272" s="548">
        <f ca="1">IF('Clinic Model'!$P$17="Annuity",-IFERROR(PPMT(D3_I/12,$C272,D3_T,OFFSET(BK$258,,-$C272+1),0),),IFERROR(IF($C272=0,0,OFFSET(BK$258,,-$C272+1)/D3_T),0))</f>
        <v>0</v>
      </c>
      <c r="BL272" s="548">
        <f ca="1">IF('Clinic Model'!$P$17="Annuity",-IFERROR(PPMT(D3_I/12,$C272,D3_T,OFFSET(BL$258,,-$C272+1),0),),IFERROR(IF($C272=0,0,OFFSET(BL$258,,-$C272+1)/D3_T),0))</f>
        <v>0</v>
      </c>
    </row>
    <row r="273" spans="1:64" ht="10.5" hidden="1" customHeight="1" outlineLevel="1" x14ac:dyDescent="0.3">
      <c r="A273" s="105"/>
      <c r="B273" s="504"/>
      <c r="C273" s="105">
        <f t="shared" si="21"/>
        <v>0</v>
      </c>
      <c r="E273" s="559">
        <f ca="1">IF('Clinic Model'!$P$17="Annuity",-IFERROR(PPMT(D3_I/12,$C273,D3_T,OFFSET(E$258,,-$C273+1),0),),IFERROR(IF($C273=0,0,OFFSET(E$258,,-$C273+1)/D3_T),0))</f>
        <v>0</v>
      </c>
      <c r="F273" s="548">
        <f ca="1">IF('Clinic Model'!$P$17="Annuity",-IFERROR(PPMT(D3_I/12,$C273,D3_T,OFFSET(F$258,,-$C273+1),0),),IFERROR(IF($C273=0,0,OFFSET(F$258,,-$C273+1)/D3_T),0))</f>
        <v>0</v>
      </c>
      <c r="G273" s="548">
        <f ca="1">IF('Clinic Model'!$P$17="Annuity",-IFERROR(PPMT(D3_I/12,$C273,D3_T,OFFSET(G$258,,-$C273+1),0),),IFERROR(IF($C273=0,0,OFFSET(G$258,,-$C273+1)/D3_T),0))</f>
        <v>0</v>
      </c>
      <c r="H273" s="548">
        <f ca="1">IF('Clinic Model'!$P$17="Annuity",-IFERROR(PPMT(D3_I/12,$C273,D3_T,OFFSET(H$258,,-$C273+1),0),),IFERROR(IF($C273=0,0,OFFSET(H$258,,-$C273+1)/D3_T),0))</f>
        <v>0</v>
      </c>
      <c r="I273" s="548">
        <f ca="1">IF('Clinic Model'!$P$17="Annuity",-IFERROR(PPMT(D3_I/12,$C273,D3_T,OFFSET(I$258,,-$C273+1),0),),IFERROR(IF($C273=0,0,OFFSET(I$258,,-$C273+1)/D3_T),0))</f>
        <v>0</v>
      </c>
      <c r="J273" s="548">
        <f ca="1">IF('Clinic Model'!$P$17="Annuity",-IFERROR(PPMT(D3_I/12,$C273,D3_T,OFFSET(J$258,,-$C273+1),0),),IFERROR(IF($C273=0,0,OFFSET(J$258,,-$C273+1)/D3_T),0))</f>
        <v>0</v>
      </c>
      <c r="K273" s="548">
        <f ca="1">IF('Clinic Model'!$P$17="Annuity",-IFERROR(PPMT(D3_I/12,$C273,D3_T,OFFSET(K$258,,-$C273+1),0),),IFERROR(IF($C273=0,0,OFFSET(K$258,,-$C273+1)/D3_T),0))</f>
        <v>0</v>
      </c>
      <c r="L273" s="548">
        <f ca="1">IF('Clinic Model'!$P$17="Annuity",-IFERROR(PPMT(D3_I/12,$C273,D3_T,OFFSET(L$258,,-$C273+1),0),),IFERROR(IF($C273=0,0,OFFSET(L$258,,-$C273+1)/D3_T),0))</f>
        <v>0</v>
      </c>
      <c r="M273" s="548">
        <f ca="1">IF('Clinic Model'!$P$17="Annuity",-IFERROR(PPMT(D3_I/12,$C273,D3_T,OFFSET(M$258,,-$C273+1),0),),IFERROR(IF($C273=0,0,OFFSET(M$258,,-$C273+1)/D3_T),0))</f>
        <v>0</v>
      </c>
      <c r="N273" s="548">
        <f ca="1">IF('Clinic Model'!$P$17="Annuity",-IFERROR(PPMT(D3_I/12,$C273,D3_T,OFFSET(N$258,,-$C273+1),0),),IFERROR(IF($C273=0,0,OFFSET(N$258,,-$C273+1)/D3_T),0))</f>
        <v>0</v>
      </c>
      <c r="O273" s="548">
        <f ca="1">IF('Clinic Model'!$P$17="Annuity",-IFERROR(PPMT(D3_I/12,$C273,D3_T,OFFSET(O$258,,-$C273+1),0),),IFERROR(IF($C273=0,0,OFFSET(O$258,,-$C273+1)/D3_T),0))</f>
        <v>0</v>
      </c>
      <c r="P273" s="548">
        <f ca="1">IF('Clinic Model'!$P$17="Annuity",-IFERROR(PPMT(D3_I/12,$C273,D3_T,OFFSET(P$258,,-$C273+1),0),),IFERROR(IF($C273=0,0,OFFSET(P$258,,-$C273+1)/D3_T),0))</f>
        <v>0</v>
      </c>
      <c r="Q273" s="548">
        <f ca="1">IF('Clinic Model'!$P$17="Annuity",-IFERROR(PPMT(D3_I/12,$C273,D3_T,OFFSET(Q$258,,-$C273+1),0),),IFERROR(IF($C273=0,0,OFFSET(Q$258,,-$C273+1)/D3_T),0))</f>
        <v>0</v>
      </c>
      <c r="R273" s="548">
        <f ca="1">IF('Clinic Model'!$P$17="Annuity",-IFERROR(PPMT(D3_I/12,$C273,D3_T,OFFSET(R$258,,-$C273+1),0),),IFERROR(IF($C273=0,0,OFFSET(R$258,,-$C273+1)/D3_T),0))</f>
        <v>0</v>
      </c>
      <c r="S273" s="548">
        <f ca="1">IF('Clinic Model'!$P$17="Annuity",-IFERROR(PPMT(D3_I/12,$C273,D3_T,OFFSET(S$258,,-$C273+1),0),),IFERROR(IF($C273=0,0,OFFSET(S$258,,-$C273+1)/D3_T),0))</f>
        <v>0</v>
      </c>
      <c r="T273" s="548">
        <f ca="1">IF('Clinic Model'!$P$17="Annuity",-IFERROR(PPMT(D3_I/12,$C273,D3_T,OFFSET(T$258,,-$C273+1),0),),IFERROR(IF($C273=0,0,OFFSET(T$258,,-$C273+1)/D3_T),0))</f>
        <v>0</v>
      </c>
      <c r="U273" s="548">
        <f ca="1">IF('Clinic Model'!$P$17="Annuity",-IFERROR(PPMT(D3_I/12,$C273,D3_T,OFFSET(U$258,,-$C273+1),0),),IFERROR(IF($C273=0,0,OFFSET(U$258,,-$C273+1)/D3_T),0))</f>
        <v>0</v>
      </c>
      <c r="V273" s="548">
        <f ca="1">IF('Clinic Model'!$P$17="Annuity",-IFERROR(PPMT(D3_I/12,$C273,D3_T,OFFSET(V$258,,-$C273+1),0),),IFERROR(IF($C273=0,0,OFFSET(V$258,,-$C273+1)/D3_T),0))</f>
        <v>0</v>
      </c>
      <c r="W273" s="548">
        <f ca="1">IF('Clinic Model'!$P$17="Annuity",-IFERROR(PPMT(D3_I/12,$C273,D3_T,OFFSET(W$258,,-$C273+1),0),),IFERROR(IF($C273=0,0,OFFSET(W$258,,-$C273+1)/D3_T),0))</f>
        <v>0</v>
      </c>
      <c r="X273" s="548">
        <f ca="1">IF('Clinic Model'!$P$17="Annuity",-IFERROR(PPMT(D3_I/12,$C273,D3_T,OFFSET(X$258,,-$C273+1),0),),IFERROR(IF($C273=0,0,OFFSET(X$258,,-$C273+1)/D3_T),0))</f>
        <v>0</v>
      </c>
      <c r="Y273" s="548">
        <f ca="1">IF('Clinic Model'!$P$17="Annuity",-IFERROR(PPMT(D3_I/12,$C273,D3_T,OFFSET(Y$258,,-$C273+1),0),),IFERROR(IF($C273=0,0,OFFSET(Y$258,,-$C273+1)/D3_T),0))</f>
        <v>0</v>
      </c>
      <c r="Z273" s="548">
        <f ca="1">IF('Clinic Model'!$P$17="Annuity",-IFERROR(PPMT(D3_I/12,$C273,D3_T,OFFSET(Z$258,,-$C273+1),0),),IFERROR(IF($C273=0,0,OFFSET(Z$258,,-$C273+1)/D3_T),0))</f>
        <v>0</v>
      </c>
      <c r="AA273" s="548">
        <f ca="1">IF('Clinic Model'!$P$17="Annuity",-IFERROR(PPMT(D3_I/12,$C273,D3_T,OFFSET(AA$258,,-$C273+1),0),),IFERROR(IF($C273=0,0,OFFSET(AA$258,,-$C273+1)/D3_T),0))</f>
        <v>0</v>
      </c>
      <c r="AB273" s="548">
        <f ca="1">IF('Clinic Model'!$P$17="Annuity",-IFERROR(PPMT(D3_I/12,$C273,D3_T,OFFSET(AB$258,,-$C273+1),0),),IFERROR(IF($C273=0,0,OFFSET(AB$258,,-$C273+1)/D3_T),0))</f>
        <v>0</v>
      </c>
      <c r="AC273" s="548">
        <f ca="1">IF('Clinic Model'!$P$17="Annuity",-IFERROR(PPMT(D3_I/12,$C273,D3_T,OFFSET(AC$258,,-$C273+1),0),),IFERROR(IF($C273=0,0,OFFSET(AC$258,,-$C273+1)/D3_T),0))</f>
        <v>0</v>
      </c>
      <c r="AD273" s="548">
        <f ca="1">IF('Clinic Model'!$P$17="Annuity",-IFERROR(PPMT(D3_I/12,$C273,D3_T,OFFSET(AD$258,,-$C273+1),0),),IFERROR(IF($C273=0,0,OFFSET(AD$258,,-$C273+1)/D3_T),0))</f>
        <v>0</v>
      </c>
      <c r="AE273" s="548">
        <f ca="1">IF('Clinic Model'!$P$17="Annuity",-IFERROR(PPMT(D3_I/12,$C273,D3_T,OFFSET(AE$258,,-$C273+1),0),),IFERROR(IF($C273=0,0,OFFSET(AE$258,,-$C273+1)/D3_T),0))</f>
        <v>0</v>
      </c>
      <c r="AF273" s="548">
        <f ca="1">IF('Clinic Model'!$P$17="Annuity",-IFERROR(PPMT(D3_I/12,$C273,D3_T,OFFSET(AF$258,,-$C273+1),0),),IFERROR(IF($C273=0,0,OFFSET(AF$258,,-$C273+1)/D3_T),0))</f>
        <v>0</v>
      </c>
      <c r="AG273" s="548">
        <f ca="1">IF('Clinic Model'!$P$17="Annuity",-IFERROR(PPMT(D3_I/12,$C273,D3_T,OFFSET(AG$258,,-$C273+1),0),),IFERROR(IF($C273=0,0,OFFSET(AG$258,,-$C273+1)/D3_T),0))</f>
        <v>0</v>
      </c>
      <c r="AH273" s="548">
        <f ca="1">IF('Clinic Model'!$P$17="Annuity",-IFERROR(PPMT(D3_I/12,$C273,D3_T,OFFSET(AH$258,,-$C273+1),0),),IFERROR(IF($C273=0,0,OFFSET(AH$258,,-$C273+1)/D3_T),0))</f>
        <v>0</v>
      </c>
      <c r="AI273" s="548">
        <f ca="1">IF('Clinic Model'!$P$17="Annuity",-IFERROR(PPMT(D3_I/12,$C273,D3_T,OFFSET(AI$258,,-$C273+1),0),),IFERROR(IF($C273=0,0,OFFSET(AI$258,,-$C273+1)/D3_T),0))</f>
        <v>0</v>
      </c>
      <c r="AJ273" s="548">
        <f ca="1">IF('Clinic Model'!$P$17="Annuity",-IFERROR(PPMT(D3_I/12,$C273,D3_T,OFFSET(AJ$258,,-$C273+1),0),),IFERROR(IF($C273=0,0,OFFSET(AJ$258,,-$C273+1)/D3_T),0))</f>
        <v>0</v>
      </c>
      <c r="AK273" s="548">
        <f ca="1">IF('Clinic Model'!$P$17="Annuity",-IFERROR(PPMT(D3_I/12,$C273,D3_T,OFFSET(AK$258,,-$C273+1),0),),IFERROR(IF($C273=0,0,OFFSET(AK$258,,-$C273+1)/D3_T),0))</f>
        <v>0</v>
      </c>
      <c r="AL273" s="548">
        <f ca="1">IF('Clinic Model'!$P$17="Annuity",-IFERROR(PPMT(D3_I/12,$C273,D3_T,OFFSET(AL$258,,-$C273+1),0),),IFERROR(IF($C273=0,0,OFFSET(AL$258,,-$C273+1)/D3_T),0))</f>
        <v>0</v>
      </c>
      <c r="AM273" s="548">
        <f ca="1">IF('Clinic Model'!$P$17="Annuity",-IFERROR(PPMT(D3_I/12,$C273,D3_T,OFFSET(AM$258,,-$C273+1),0),),IFERROR(IF($C273=0,0,OFFSET(AM$258,,-$C273+1)/D3_T),0))</f>
        <v>0</v>
      </c>
      <c r="AN273" s="548">
        <f ca="1">IF('Clinic Model'!$P$17="Annuity",-IFERROR(PPMT(D3_I/12,$C273,D3_T,OFFSET(AN$258,,-$C273+1),0),),IFERROR(IF($C273=0,0,OFFSET(AN$258,,-$C273+1)/D3_T),0))</f>
        <v>0</v>
      </c>
      <c r="AO273" s="548">
        <f ca="1">IF('Clinic Model'!$P$17="Annuity",-IFERROR(PPMT(D3_I/12,$C273,D3_T,OFFSET(AO$258,,-$C273+1),0),),IFERROR(IF($C273=0,0,OFFSET(AO$258,,-$C273+1)/D3_T),0))</f>
        <v>0</v>
      </c>
      <c r="AP273" s="548">
        <f ca="1">IF('Clinic Model'!$P$17="Annuity",-IFERROR(PPMT(D3_I/12,$C273,D3_T,OFFSET(AP$258,,-$C273+1),0),),IFERROR(IF($C273=0,0,OFFSET(AP$258,,-$C273+1)/D3_T),0))</f>
        <v>0</v>
      </c>
      <c r="AQ273" s="548">
        <f ca="1">IF('Clinic Model'!$P$17="Annuity",-IFERROR(PPMT(D3_I/12,$C273,D3_T,OFFSET(AQ$258,,-$C273+1),0),),IFERROR(IF($C273=0,0,OFFSET(AQ$258,,-$C273+1)/D3_T),0))</f>
        <v>0</v>
      </c>
      <c r="AR273" s="548">
        <f ca="1">IF('Clinic Model'!$P$17="Annuity",-IFERROR(PPMT(D3_I/12,$C273,D3_T,OFFSET(AR$258,,-$C273+1),0),),IFERROR(IF($C273=0,0,OFFSET(AR$258,,-$C273+1)/D3_T),0))</f>
        <v>0</v>
      </c>
      <c r="AS273" s="548">
        <f ca="1">IF('Clinic Model'!$P$17="Annuity",-IFERROR(PPMT(D3_I/12,$C273,D3_T,OFFSET(AS$258,,-$C273+1),0),),IFERROR(IF($C273=0,0,OFFSET(AS$258,,-$C273+1)/D3_T),0))</f>
        <v>0</v>
      </c>
      <c r="AT273" s="548">
        <f ca="1">IF('Clinic Model'!$P$17="Annuity",-IFERROR(PPMT(D3_I/12,$C273,D3_T,OFFSET(AT$258,,-$C273+1),0),),IFERROR(IF($C273=0,0,OFFSET(AT$258,,-$C273+1)/D3_T),0))</f>
        <v>0</v>
      </c>
      <c r="AU273" s="548">
        <f ca="1">IF('Clinic Model'!$P$17="Annuity",-IFERROR(PPMT(D3_I/12,$C273,D3_T,OFFSET(AU$258,,-$C273+1),0),),IFERROR(IF($C273=0,0,OFFSET(AU$258,,-$C273+1)/D3_T),0))</f>
        <v>0</v>
      </c>
      <c r="AV273" s="548">
        <f ca="1">IF('Clinic Model'!$P$17="Annuity",-IFERROR(PPMT(D3_I/12,$C273,D3_T,OFFSET(AV$258,,-$C273+1),0),),IFERROR(IF($C273=0,0,OFFSET(AV$258,,-$C273+1)/D3_T),0))</f>
        <v>0</v>
      </c>
      <c r="AW273" s="548">
        <f ca="1">IF('Clinic Model'!$P$17="Annuity",-IFERROR(PPMT(D3_I/12,$C273,D3_T,OFFSET(AW$258,,-$C273+1),0),),IFERROR(IF($C273=0,0,OFFSET(AW$258,,-$C273+1)/D3_T),0))</f>
        <v>0</v>
      </c>
      <c r="AX273" s="548">
        <f ca="1">IF('Clinic Model'!$P$17="Annuity",-IFERROR(PPMT(D3_I/12,$C273,D3_T,OFFSET(AX$258,,-$C273+1),0),),IFERROR(IF($C273=0,0,OFFSET(AX$258,,-$C273+1)/D3_T),0))</f>
        <v>0</v>
      </c>
      <c r="AY273" s="548">
        <f ca="1">IF('Clinic Model'!$P$17="Annuity",-IFERROR(PPMT(D3_I/12,$C273,D3_T,OFFSET(AY$258,,-$C273+1),0),),IFERROR(IF($C273=0,0,OFFSET(AY$258,,-$C273+1)/D3_T),0))</f>
        <v>0</v>
      </c>
      <c r="AZ273" s="548">
        <f ca="1">IF('Clinic Model'!$P$17="Annuity",-IFERROR(PPMT(D3_I/12,$C273,D3_T,OFFSET(AZ$258,,-$C273+1),0),),IFERROR(IF($C273=0,0,OFFSET(AZ$258,,-$C273+1)/D3_T),0))</f>
        <v>0</v>
      </c>
      <c r="BA273" s="548">
        <f ca="1">IF('Clinic Model'!$P$17="Annuity",-IFERROR(PPMT(D3_I/12,$C273,D3_T,OFFSET(BA$258,,-$C273+1),0),),IFERROR(IF($C273=0,0,OFFSET(BA$258,,-$C273+1)/D3_T),0))</f>
        <v>0</v>
      </c>
      <c r="BB273" s="548">
        <f ca="1">IF('Clinic Model'!$P$17="Annuity",-IFERROR(PPMT(D3_I/12,$C273,D3_T,OFFSET(BB$258,,-$C273+1),0),),IFERROR(IF($C273=0,0,OFFSET(BB$258,,-$C273+1)/D3_T),0))</f>
        <v>0</v>
      </c>
      <c r="BC273" s="548">
        <f ca="1">IF('Clinic Model'!$P$17="Annuity",-IFERROR(PPMT(D3_I/12,$C273,D3_T,OFFSET(BC$258,,-$C273+1),0),),IFERROR(IF($C273=0,0,OFFSET(BC$258,,-$C273+1)/D3_T),0))</f>
        <v>0</v>
      </c>
      <c r="BD273" s="548">
        <f ca="1">IF('Clinic Model'!$P$17="Annuity",-IFERROR(PPMT(D3_I/12,$C273,D3_T,OFFSET(BD$258,,-$C273+1),0),),IFERROR(IF($C273=0,0,OFFSET(BD$258,,-$C273+1)/D3_T),0))</f>
        <v>0</v>
      </c>
      <c r="BE273" s="548">
        <f ca="1">IF('Clinic Model'!$P$17="Annuity",-IFERROR(PPMT(D3_I/12,$C273,D3_T,OFFSET(BE$258,,-$C273+1),0),),IFERROR(IF($C273=0,0,OFFSET(BE$258,,-$C273+1)/D3_T),0))</f>
        <v>0</v>
      </c>
      <c r="BF273" s="548">
        <f ca="1">IF('Clinic Model'!$P$17="Annuity",-IFERROR(PPMT(D3_I/12,$C273,D3_T,OFFSET(BF$258,,-$C273+1),0),),IFERROR(IF($C273=0,0,OFFSET(BF$258,,-$C273+1)/D3_T),0))</f>
        <v>0</v>
      </c>
      <c r="BG273" s="548">
        <f ca="1">IF('Clinic Model'!$P$17="Annuity",-IFERROR(PPMT(D3_I/12,$C273,D3_T,OFFSET(BG$258,,-$C273+1),0),),IFERROR(IF($C273=0,0,OFFSET(BG$258,,-$C273+1)/D3_T),0))</f>
        <v>0</v>
      </c>
      <c r="BH273" s="548">
        <f ca="1">IF('Clinic Model'!$P$17="Annuity",-IFERROR(PPMT(D3_I/12,$C273,D3_T,OFFSET(BH$258,,-$C273+1),0),),IFERROR(IF($C273=0,0,OFFSET(BH$258,,-$C273+1)/D3_T),0))</f>
        <v>0</v>
      </c>
      <c r="BI273" s="548">
        <f ca="1">IF('Clinic Model'!$P$17="Annuity",-IFERROR(PPMT(D3_I/12,$C273,D3_T,OFFSET(BI$258,,-$C273+1),0),),IFERROR(IF($C273=0,0,OFFSET(BI$258,,-$C273+1)/D3_T),0))</f>
        <v>0</v>
      </c>
      <c r="BJ273" s="548">
        <f ca="1">IF('Clinic Model'!$P$17="Annuity",-IFERROR(PPMT(D3_I/12,$C273,D3_T,OFFSET(BJ$258,,-$C273+1),0),),IFERROR(IF($C273=0,0,OFFSET(BJ$258,,-$C273+1)/D3_T),0))</f>
        <v>0</v>
      </c>
      <c r="BK273" s="548">
        <f ca="1">IF('Clinic Model'!$P$17="Annuity",-IFERROR(PPMT(D3_I/12,$C273,D3_T,OFFSET(BK$258,,-$C273+1),0),),IFERROR(IF($C273=0,0,OFFSET(BK$258,,-$C273+1)/D3_T),0))</f>
        <v>0</v>
      </c>
      <c r="BL273" s="548">
        <f ca="1">IF('Clinic Model'!$P$17="Annuity",-IFERROR(PPMT(D3_I/12,$C273,D3_T,OFFSET(BL$258,,-$C273+1),0),),IFERROR(IF($C273=0,0,OFFSET(BL$258,,-$C273+1)/D3_T),0))</f>
        <v>0</v>
      </c>
    </row>
    <row r="274" spans="1:64" ht="10.5" hidden="1" customHeight="1" outlineLevel="1" x14ac:dyDescent="0.3">
      <c r="A274" s="105"/>
      <c r="B274" s="504"/>
      <c r="C274" s="105">
        <f t="shared" si="21"/>
        <v>0</v>
      </c>
      <c r="E274" s="559">
        <f ca="1">IF('Clinic Model'!$P$17="Annuity",-IFERROR(PPMT(D3_I/12,$C274,D3_T,OFFSET(E$258,,-$C274+1),0),),IFERROR(IF($C274=0,0,OFFSET(E$258,,-$C274+1)/D3_T),0))</f>
        <v>0</v>
      </c>
      <c r="F274" s="548">
        <f ca="1">IF('Clinic Model'!$P$17="Annuity",-IFERROR(PPMT(D3_I/12,$C274,D3_T,OFFSET(F$258,,-$C274+1),0),),IFERROR(IF($C274=0,0,OFFSET(F$258,,-$C274+1)/D3_T),0))</f>
        <v>0</v>
      </c>
      <c r="G274" s="548">
        <f ca="1">IF('Clinic Model'!$P$17="Annuity",-IFERROR(PPMT(D3_I/12,$C274,D3_T,OFFSET(G$258,,-$C274+1),0),),IFERROR(IF($C274=0,0,OFFSET(G$258,,-$C274+1)/D3_T),0))</f>
        <v>0</v>
      </c>
      <c r="H274" s="548">
        <f ca="1">IF('Clinic Model'!$P$17="Annuity",-IFERROR(PPMT(D3_I/12,$C274,D3_T,OFFSET(H$258,,-$C274+1),0),),IFERROR(IF($C274=0,0,OFFSET(H$258,,-$C274+1)/D3_T),0))</f>
        <v>0</v>
      </c>
      <c r="I274" s="548">
        <f ca="1">IF('Clinic Model'!$P$17="Annuity",-IFERROR(PPMT(D3_I/12,$C274,D3_T,OFFSET(I$258,,-$C274+1),0),),IFERROR(IF($C274=0,0,OFFSET(I$258,,-$C274+1)/D3_T),0))</f>
        <v>0</v>
      </c>
      <c r="J274" s="548">
        <f ca="1">IF('Clinic Model'!$P$17="Annuity",-IFERROR(PPMT(D3_I/12,$C274,D3_T,OFFSET(J$258,,-$C274+1),0),),IFERROR(IF($C274=0,0,OFFSET(J$258,,-$C274+1)/D3_T),0))</f>
        <v>0</v>
      </c>
      <c r="K274" s="548">
        <f ca="1">IF('Clinic Model'!$P$17="Annuity",-IFERROR(PPMT(D3_I/12,$C274,D3_T,OFFSET(K$258,,-$C274+1),0),),IFERROR(IF($C274=0,0,OFFSET(K$258,,-$C274+1)/D3_T),0))</f>
        <v>0</v>
      </c>
      <c r="L274" s="548">
        <f ca="1">IF('Clinic Model'!$P$17="Annuity",-IFERROR(PPMT(D3_I/12,$C274,D3_T,OFFSET(L$258,,-$C274+1),0),),IFERROR(IF($C274=0,0,OFFSET(L$258,,-$C274+1)/D3_T),0))</f>
        <v>0</v>
      </c>
      <c r="M274" s="548">
        <f ca="1">IF('Clinic Model'!$P$17="Annuity",-IFERROR(PPMT(D3_I/12,$C274,D3_T,OFFSET(M$258,,-$C274+1),0),),IFERROR(IF($C274=0,0,OFFSET(M$258,,-$C274+1)/D3_T),0))</f>
        <v>0</v>
      </c>
      <c r="N274" s="548">
        <f ca="1">IF('Clinic Model'!$P$17="Annuity",-IFERROR(PPMT(D3_I/12,$C274,D3_T,OFFSET(N$258,,-$C274+1),0),),IFERROR(IF($C274=0,0,OFFSET(N$258,,-$C274+1)/D3_T),0))</f>
        <v>0</v>
      </c>
      <c r="O274" s="548">
        <f ca="1">IF('Clinic Model'!$P$17="Annuity",-IFERROR(PPMT(D3_I/12,$C274,D3_T,OFFSET(O$258,,-$C274+1),0),),IFERROR(IF($C274=0,0,OFFSET(O$258,,-$C274+1)/D3_T),0))</f>
        <v>0</v>
      </c>
      <c r="P274" s="548">
        <f ca="1">IF('Clinic Model'!$P$17="Annuity",-IFERROR(PPMT(D3_I/12,$C274,D3_T,OFFSET(P$258,,-$C274+1),0),),IFERROR(IF($C274=0,0,OFFSET(P$258,,-$C274+1)/D3_T),0))</f>
        <v>0</v>
      </c>
      <c r="Q274" s="548">
        <f ca="1">IF('Clinic Model'!$P$17="Annuity",-IFERROR(PPMT(D3_I/12,$C274,D3_T,OFFSET(Q$258,,-$C274+1),0),),IFERROR(IF($C274=0,0,OFFSET(Q$258,,-$C274+1)/D3_T),0))</f>
        <v>0</v>
      </c>
      <c r="R274" s="548">
        <f ca="1">IF('Clinic Model'!$P$17="Annuity",-IFERROR(PPMT(D3_I/12,$C274,D3_T,OFFSET(R$258,,-$C274+1),0),),IFERROR(IF($C274=0,0,OFFSET(R$258,,-$C274+1)/D3_T),0))</f>
        <v>0</v>
      </c>
      <c r="S274" s="548">
        <f ca="1">IF('Clinic Model'!$P$17="Annuity",-IFERROR(PPMT(D3_I/12,$C274,D3_T,OFFSET(S$258,,-$C274+1),0),),IFERROR(IF($C274=0,0,OFFSET(S$258,,-$C274+1)/D3_T),0))</f>
        <v>0</v>
      </c>
      <c r="T274" s="548">
        <f ca="1">IF('Clinic Model'!$P$17="Annuity",-IFERROR(PPMT(D3_I/12,$C274,D3_T,OFFSET(T$258,,-$C274+1),0),),IFERROR(IF($C274=0,0,OFFSET(T$258,,-$C274+1)/D3_T),0))</f>
        <v>0</v>
      </c>
      <c r="U274" s="548">
        <f ca="1">IF('Clinic Model'!$P$17="Annuity",-IFERROR(PPMT(D3_I/12,$C274,D3_T,OFFSET(U$258,,-$C274+1),0),),IFERROR(IF($C274=0,0,OFFSET(U$258,,-$C274+1)/D3_T),0))</f>
        <v>0</v>
      </c>
      <c r="V274" s="548">
        <f ca="1">IF('Clinic Model'!$P$17="Annuity",-IFERROR(PPMT(D3_I/12,$C274,D3_T,OFFSET(V$258,,-$C274+1),0),),IFERROR(IF($C274=0,0,OFFSET(V$258,,-$C274+1)/D3_T),0))</f>
        <v>0</v>
      </c>
      <c r="W274" s="548">
        <f ca="1">IF('Clinic Model'!$P$17="Annuity",-IFERROR(PPMT(D3_I/12,$C274,D3_T,OFFSET(W$258,,-$C274+1),0),),IFERROR(IF($C274=0,0,OFFSET(W$258,,-$C274+1)/D3_T),0))</f>
        <v>0</v>
      </c>
      <c r="X274" s="548">
        <f ca="1">IF('Clinic Model'!$P$17="Annuity",-IFERROR(PPMT(D3_I/12,$C274,D3_T,OFFSET(X$258,,-$C274+1),0),),IFERROR(IF($C274=0,0,OFFSET(X$258,,-$C274+1)/D3_T),0))</f>
        <v>0</v>
      </c>
      <c r="Y274" s="548">
        <f ca="1">IF('Clinic Model'!$P$17="Annuity",-IFERROR(PPMT(D3_I/12,$C274,D3_T,OFFSET(Y$258,,-$C274+1),0),),IFERROR(IF($C274=0,0,OFFSET(Y$258,,-$C274+1)/D3_T),0))</f>
        <v>0</v>
      </c>
      <c r="Z274" s="548">
        <f ca="1">IF('Clinic Model'!$P$17="Annuity",-IFERROR(PPMT(D3_I/12,$C274,D3_T,OFFSET(Z$258,,-$C274+1),0),),IFERROR(IF($C274=0,0,OFFSET(Z$258,,-$C274+1)/D3_T),0))</f>
        <v>0</v>
      </c>
      <c r="AA274" s="548">
        <f ca="1">IF('Clinic Model'!$P$17="Annuity",-IFERROR(PPMT(D3_I/12,$C274,D3_T,OFFSET(AA$258,,-$C274+1),0),),IFERROR(IF($C274=0,0,OFFSET(AA$258,,-$C274+1)/D3_T),0))</f>
        <v>0</v>
      </c>
      <c r="AB274" s="548">
        <f ca="1">IF('Clinic Model'!$P$17="Annuity",-IFERROR(PPMT(D3_I/12,$C274,D3_T,OFFSET(AB$258,,-$C274+1),0),),IFERROR(IF($C274=0,0,OFFSET(AB$258,,-$C274+1)/D3_T),0))</f>
        <v>0</v>
      </c>
      <c r="AC274" s="548">
        <f ca="1">IF('Clinic Model'!$P$17="Annuity",-IFERROR(PPMT(D3_I/12,$C274,D3_T,OFFSET(AC$258,,-$C274+1),0),),IFERROR(IF($C274=0,0,OFFSET(AC$258,,-$C274+1)/D3_T),0))</f>
        <v>0</v>
      </c>
      <c r="AD274" s="548">
        <f ca="1">IF('Clinic Model'!$P$17="Annuity",-IFERROR(PPMT(D3_I/12,$C274,D3_T,OFFSET(AD$258,,-$C274+1),0),),IFERROR(IF($C274=0,0,OFFSET(AD$258,,-$C274+1)/D3_T),0))</f>
        <v>0</v>
      </c>
      <c r="AE274" s="548">
        <f ca="1">IF('Clinic Model'!$P$17="Annuity",-IFERROR(PPMT(D3_I/12,$C274,D3_T,OFFSET(AE$258,,-$C274+1),0),),IFERROR(IF($C274=0,0,OFFSET(AE$258,,-$C274+1)/D3_T),0))</f>
        <v>0</v>
      </c>
      <c r="AF274" s="548">
        <f ca="1">IF('Clinic Model'!$P$17="Annuity",-IFERROR(PPMT(D3_I/12,$C274,D3_T,OFFSET(AF$258,,-$C274+1),0),),IFERROR(IF($C274=0,0,OFFSET(AF$258,,-$C274+1)/D3_T),0))</f>
        <v>0</v>
      </c>
      <c r="AG274" s="548">
        <f ca="1">IF('Clinic Model'!$P$17="Annuity",-IFERROR(PPMT(D3_I/12,$C274,D3_T,OFFSET(AG$258,,-$C274+1),0),),IFERROR(IF($C274=0,0,OFFSET(AG$258,,-$C274+1)/D3_T),0))</f>
        <v>0</v>
      </c>
      <c r="AH274" s="548">
        <f ca="1">IF('Clinic Model'!$P$17="Annuity",-IFERROR(PPMT(D3_I/12,$C274,D3_T,OFFSET(AH$258,,-$C274+1),0),),IFERROR(IF($C274=0,0,OFFSET(AH$258,,-$C274+1)/D3_T),0))</f>
        <v>0</v>
      </c>
      <c r="AI274" s="548">
        <f ca="1">IF('Clinic Model'!$P$17="Annuity",-IFERROR(PPMT(D3_I/12,$C274,D3_T,OFFSET(AI$258,,-$C274+1),0),),IFERROR(IF($C274=0,0,OFFSET(AI$258,,-$C274+1)/D3_T),0))</f>
        <v>0</v>
      </c>
      <c r="AJ274" s="548">
        <f ca="1">IF('Clinic Model'!$P$17="Annuity",-IFERROR(PPMT(D3_I/12,$C274,D3_T,OFFSET(AJ$258,,-$C274+1),0),),IFERROR(IF($C274=0,0,OFFSET(AJ$258,,-$C274+1)/D3_T),0))</f>
        <v>0</v>
      </c>
      <c r="AK274" s="548">
        <f ca="1">IF('Clinic Model'!$P$17="Annuity",-IFERROR(PPMT(D3_I/12,$C274,D3_T,OFFSET(AK$258,,-$C274+1),0),),IFERROR(IF($C274=0,0,OFFSET(AK$258,,-$C274+1)/D3_T),0))</f>
        <v>0</v>
      </c>
      <c r="AL274" s="548">
        <f ca="1">IF('Clinic Model'!$P$17="Annuity",-IFERROR(PPMT(D3_I/12,$C274,D3_T,OFFSET(AL$258,,-$C274+1),0),),IFERROR(IF($C274=0,0,OFFSET(AL$258,,-$C274+1)/D3_T),0))</f>
        <v>0</v>
      </c>
      <c r="AM274" s="548">
        <f ca="1">IF('Clinic Model'!$P$17="Annuity",-IFERROR(PPMT(D3_I/12,$C274,D3_T,OFFSET(AM$258,,-$C274+1),0),),IFERROR(IF($C274=0,0,OFFSET(AM$258,,-$C274+1)/D3_T),0))</f>
        <v>0</v>
      </c>
      <c r="AN274" s="548">
        <f ca="1">IF('Clinic Model'!$P$17="Annuity",-IFERROR(PPMT(D3_I/12,$C274,D3_T,OFFSET(AN$258,,-$C274+1),0),),IFERROR(IF($C274=0,0,OFFSET(AN$258,,-$C274+1)/D3_T),0))</f>
        <v>0</v>
      </c>
      <c r="AO274" s="548">
        <f ca="1">IF('Clinic Model'!$P$17="Annuity",-IFERROR(PPMT(D3_I/12,$C274,D3_T,OFFSET(AO$258,,-$C274+1),0),),IFERROR(IF($C274=0,0,OFFSET(AO$258,,-$C274+1)/D3_T),0))</f>
        <v>0</v>
      </c>
      <c r="AP274" s="548">
        <f ca="1">IF('Clinic Model'!$P$17="Annuity",-IFERROR(PPMT(D3_I/12,$C274,D3_T,OFFSET(AP$258,,-$C274+1),0),),IFERROR(IF($C274=0,0,OFFSET(AP$258,,-$C274+1)/D3_T),0))</f>
        <v>0</v>
      </c>
      <c r="AQ274" s="548">
        <f ca="1">IF('Clinic Model'!$P$17="Annuity",-IFERROR(PPMT(D3_I/12,$C274,D3_T,OFFSET(AQ$258,,-$C274+1),0),),IFERROR(IF($C274=0,0,OFFSET(AQ$258,,-$C274+1)/D3_T),0))</f>
        <v>0</v>
      </c>
      <c r="AR274" s="548">
        <f ca="1">IF('Clinic Model'!$P$17="Annuity",-IFERROR(PPMT(D3_I/12,$C274,D3_T,OFFSET(AR$258,,-$C274+1),0),),IFERROR(IF($C274=0,0,OFFSET(AR$258,,-$C274+1)/D3_T),0))</f>
        <v>0</v>
      </c>
      <c r="AS274" s="548">
        <f ca="1">IF('Clinic Model'!$P$17="Annuity",-IFERROR(PPMT(D3_I/12,$C274,D3_T,OFFSET(AS$258,,-$C274+1),0),),IFERROR(IF($C274=0,0,OFFSET(AS$258,,-$C274+1)/D3_T),0))</f>
        <v>0</v>
      </c>
      <c r="AT274" s="548">
        <f ca="1">IF('Clinic Model'!$P$17="Annuity",-IFERROR(PPMT(D3_I/12,$C274,D3_T,OFFSET(AT$258,,-$C274+1),0),),IFERROR(IF($C274=0,0,OFFSET(AT$258,,-$C274+1)/D3_T),0))</f>
        <v>0</v>
      </c>
      <c r="AU274" s="548">
        <f ca="1">IF('Clinic Model'!$P$17="Annuity",-IFERROR(PPMT(D3_I/12,$C274,D3_T,OFFSET(AU$258,,-$C274+1),0),),IFERROR(IF($C274=0,0,OFFSET(AU$258,,-$C274+1)/D3_T),0))</f>
        <v>0</v>
      </c>
      <c r="AV274" s="548">
        <f ca="1">IF('Clinic Model'!$P$17="Annuity",-IFERROR(PPMT(D3_I/12,$C274,D3_T,OFFSET(AV$258,,-$C274+1),0),),IFERROR(IF($C274=0,0,OFFSET(AV$258,,-$C274+1)/D3_T),0))</f>
        <v>0</v>
      </c>
      <c r="AW274" s="548">
        <f ca="1">IF('Clinic Model'!$P$17="Annuity",-IFERROR(PPMT(D3_I/12,$C274,D3_T,OFFSET(AW$258,,-$C274+1),0),),IFERROR(IF($C274=0,0,OFFSET(AW$258,,-$C274+1)/D3_T),0))</f>
        <v>0</v>
      </c>
      <c r="AX274" s="548">
        <f ca="1">IF('Clinic Model'!$P$17="Annuity",-IFERROR(PPMT(D3_I/12,$C274,D3_T,OFFSET(AX$258,,-$C274+1),0),),IFERROR(IF($C274=0,0,OFFSET(AX$258,,-$C274+1)/D3_T),0))</f>
        <v>0</v>
      </c>
      <c r="AY274" s="548">
        <f ca="1">IF('Clinic Model'!$P$17="Annuity",-IFERROR(PPMT(D3_I/12,$C274,D3_T,OFFSET(AY$258,,-$C274+1),0),),IFERROR(IF($C274=0,0,OFFSET(AY$258,,-$C274+1)/D3_T),0))</f>
        <v>0</v>
      </c>
      <c r="AZ274" s="548">
        <f ca="1">IF('Clinic Model'!$P$17="Annuity",-IFERROR(PPMT(D3_I/12,$C274,D3_T,OFFSET(AZ$258,,-$C274+1),0),),IFERROR(IF($C274=0,0,OFFSET(AZ$258,,-$C274+1)/D3_T),0))</f>
        <v>0</v>
      </c>
      <c r="BA274" s="548">
        <f ca="1">IF('Clinic Model'!$P$17="Annuity",-IFERROR(PPMT(D3_I/12,$C274,D3_T,OFFSET(BA$258,,-$C274+1),0),),IFERROR(IF($C274=0,0,OFFSET(BA$258,,-$C274+1)/D3_T),0))</f>
        <v>0</v>
      </c>
      <c r="BB274" s="548">
        <f ca="1">IF('Clinic Model'!$P$17="Annuity",-IFERROR(PPMT(D3_I/12,$C274,D3_T,OFFSET(BB$258,,-$C274+1),0),),IFERROR(IF($C274=0,0,OFFSET(BB$258,,-$C274+1)/D3_T),0))</f>
        <v>0</v>
      </c>
      <c r="BC274" s="548">
        <f ca="1">IF('Clinic Model'!$P$17="Annuity",-IFERROR(PPMT(D3_I/12,$C274,D3_T,OFFSET(BC$258,,-$C274+1),0),),IFERROR(IF($C274=0,0,OFFSET(BC$258,,-$C274+1)/D3_T),0))</f>
        <v>0</v>
      </c>
      <c r="BD274" s="548">
        <f ca="1">IF('Clinic Model'!$P$17="Annuity",-IFERROR(PPMT(D3_I/12,$C274,D3_T,OFFSET(BD$258,,-$C274+1),0),),IFERROR(IF($C274=0,0,OFFSET(BD$258,,-$C274+1)/D3_T),0))</f>
        <v>0</v>
      </c>
      <c r="BE274" s="548">
        <f ca="1">IF('Clinic Model'!$P$17="Annuity",-IFERROR(PPMT(D3_I/12,$C274,D3_T,OFFSET(BE$258,,-$C274+1),0),),IFERROR(IF($C274=0,0,OFFSET(BE$258,,-$C274+1)/D3_T),0))</f>
        <v>0</v>
      </c>
      <c r="BF274" s="548">
        <f ca="1">IF('Clinic Model'!$P$17="Annuity",-IFERROR(PPMT(D3_I/12,$C274,D3_T,OFFSET(BF$258,,-$C274+1),0),),IFERROR(IF($C274=0,0,OFFSET(BF$258,,-$C274+1)/D3_T),0))</f>
        <v>0</v>
      </c>
      <c r="BG274" s="548">
        <f ca="1">IF('Clinic Model'!$P$17="Annuity",-IFERROR(PPMT(D3_I/12,$C274,D3_T,OFFSET(BG$258,,-$C274+1),0),),IFERROR(IF($C274=0,0,OFFSET(BG$258,,-$C274+1)/D3_T),0))</f>
        <v>0</v>
      </c>
      <c r="BH274" s="548">
        <f ca="1">IF('Clinic Model'!$P$17="Annuity",-IFERROR(PPMT(D3_I/12,$C274,D3_T,OFFSET(BH$258,,-$C274+1),0),),IFERROR(IF($C274=0,0,OFFSET(BH$258,,-$C274+1)/D3_T),0))</f>
        <v>0</v>
      </c>
      <c r="BI274" s="548">
        <f ca="1">IF('Clinic Model'!$P$17="Annuity",-IFERROR(PPMT(D3_I/12,$C274,D3_T,OFFSET(BI$258,,-$C274+1),0),),IFERROR(IF($C274=0,0,OFFSET(BI$258,,-$C274+1)/D3_T),0))</f>
        <v>0</v>
      </c>
      <c r="BJ274" s="548">
        <f ca="1">IF('Clinic Model'!$P$17="Annuity",-IFERROR(PPMT(D3_I/12,$C274,D3_T,OFFSET(BJ$258,,-$C274+1),0),),IFERROR(IF($C274=0,0,OFFSET(BJ$258,,-$C274+1)/D3_T),0))</f>
        <v>0</v>
      </c>
      <c r="BK274" s="548">
        <f ca="1">IF('Clinic Model'!$P$17="Annuity",-IFERROR(PPMT(D3_I/12,$C274,D3_T,OFFSET(BK$258,,-$C274+1),0),),IFERROR(IF($C274=0,0,OFFSET(BK$258,,-$C274+1)/D3_T),0))</f>
        <v>0</v>
      </c>
      <c r="BL274" s="548">
        <f ca="1">IF('Clinic Model'!$P$17="Annuity",-IFERROR(PPMT(D3_I/12,$C274,D3_T,OFFSET(BL$258,,-$C274+1),0),),IFERROR(IF($C274=0,0,OFFSET(BL$258,,-$C274+1)/D3_T),0))</f>
        <v>0</v>
      </c>
    </row>
    <row r="275" spans="1:64" ht="10.5" hidden="1" customHeight="1" outlineLevel="1" x14ac:dyDescent="0.3">
      <c r="A275" s="105"/>
      <c r="B275" s="504"/>
      <c r="C275" s="105">
        <f t="shared" si="21"/>
        <v>0</v>
      </c>
      <c r="E275" s="559">
        <f ca="1">IF('Clinic Model'!$P$17="Annuity",-IFERROR(PPMT(D3_I/12,$C275,D3_T,OFFSET(E$258,,-$C275+1),0),),IFERROR(IF($C275=0,0,OFFSET(E$258,,-$C275+1)/D3_T),0))</f>
        <v>0</v>
      </c>
      <c r="F275" s="548">
        <f ca="1">IF('Clinic Model'!$P$17="Annuity",-IFERROR(PPMT(D3_I/12,$C275,D3_T,OFFSET(F$258,,-$C275+1),0),),IFERROR(IF($C275=0,0,OFFSET(F$258,,-$C275+1)/D3_T),0))</f>
        <v>0</v>
      </c>
      <c r="G275" s="548">
        <f ca="1">IF('Clinic Model'!$P$17="Annuity",-IFERROR(PPMT(D3_I/12,$C275,D3_T,OFFSET(G$258,,-$C275+1),0),),IFERROR(IF($C275=0,0,OFFSET(G$258,,-$C275+1)/D3_T),0))</f>
        <v>0</v>
      </c>
      <c r="H275" s="548">
        <f ca="1">IF('Clinic Model'!$P$17="Annuity",-IFERROR(PPMT(D3_I/12,$C275,D3_T,OFFSET(H$258,,-$C275+1),0),),IFERROR(IF($C275=0,0,OFFSET(H$258,,-$C275+1)/D3_T),0))</f>
        <v>0</v>
      </c>
      <c r="I275" s="548">
        <f ca="1">IF('Clinic Model'!$P$17="Annuity",-IFERROR(PPMT(D3_I/12,$C275,D3_T,OFFSET(I$258,,-$C275+1),0),),IFERROR(IF($C275=0,0,OFFSET(I$258,,-$C275+1)/D3_T),0))</f>
        <v>0</v>
      </c>
      <c r="J275" s="548">
        <f ca="1">IF('Clinic Model'!$P$17="Annuity",-IFERROR(PPMT(D3_I/12,$C275,D3_T,OFFSET(J$258,,-$C275+1),0),),IFERROR(IF($C275=0,0,OFFSET(J$258,,-$C275+1)/D3_T),0))</f>
        <v>0</v>
      </c>
      <c r="K275" s="548">
        <f ca="1">IF('Clinic Model'!$P$17="Annuity",-IFERROR(PPMT(D3_I/12,$C275,D3_T,OFFSET(K$258,,-$C275+1),0),),IFERROR(IF($C275=0,0,OFFSET(K$258,,-$C275+1)/D3_T),0))</f>
        <v>0</v>
      </c>
      <c r="L275" s="548">
        <f ca="1">IF('Clinic Model'!$P$17="Annuity",-IFERROR(PPMT(D3_I/12,$C275,D3_T,OFFSET(L$258,,-$C275+1),0),),IFERROR(IF($C275=0,0,OFFSET(L$258,,-$C275+1)/D3_T),0))</f>
        <v>0</v>
      </c>
      <c r="M275" s="548">
        <f ca="1">IF('Clinic Model'!$P$17="Annuity",-IFERROR(PPMT(D3_I/12,$C275,D3_T,OFFSET(M$258,,-$C275+1),0),),IFERROR(IF($C275=0,0,OFFSET(M$258,,-$C275+1)/D3_T),0))</f>
        <v>0</v>
      </c>
      <c r="N275" s="548">
        <f ca="1">IF('Clinic Model'!$P$17="Annuity",-IFERROR(PPMT(D3_I/12,$C275,D3_T,OFFSET(N$258,,-$C275+1),0),),IFERROR(IF($C275=0,0,OFFSET(N$258,,-$C275+1)/D3_T),0))</f>
        <v>0</v>
      </c>
      <c r="O275" s="548">
        <f ca="1">IF('Clinic Model'!$P$17="Annuity",-IFERROR(PPMT(D3_I/12,$C275,D3_T,OFFSET(O$258,,-$C275+1),0),),IFERROR(IF($C275=0,0,OFFSET(O$258,,-$C275+1)/D3_T),0))</f>
        <v>0</v>
      </c>
      <c r="P275" s="548">
        <f ca="1">IF('Clinic Model'!$P$17="Annuity",-IFERROR(PPMT(D3_I/12,$C275,D3_T,OFFSET(P$258,,-$C275+1),0),),IFERROR(IF($C275=0,0,OFFSET(P$258,,-$C275+1)/D3_T),0))</f>
        <v>0</v>
      </c>
      <c r="Q275" s="548">
        <f ca="1">IF('Clinic Model'!$P$17="Annuity",-IFERROR(PPMT(D3_I/12,$C275,D3_T,OFFSET(Q$258,,-$C275+1),0),),IFERROR(IF($C275=0,0,OFFSET(Q$258,,-$C275+1)/D3_T),0))</f>
        <v>0</v>
      </c>
      <c r="R275" s="548">
        <f ca="1">IF('Clinic Model'!$P$17="Annuity",-IFERROR(PPMT(D3_I/12,$C275,D3_T,OFFSET(R$258,,-$C275+1),0),),IFERROR(IF($C275=0,0,OFFSET(R$258,,-$C275+1)/D3_T),0))</f>
        <v>0</v>
      </c>
      <c r="S275" s="548">
        <f ca="1">IF('Clinic Model'!$P$17="Annuity",-IFERROR(PPMT(D3_I/12,$C275,D3_T,OFFSET(S$258,,-$C275+1),0),),IFERROR(IF($C275=0,0,OFFSET(S$258,,-$C275+1)/D3_T),0))</f>
        <v>0</v>
      </c>
      <c r="T275" s="548">
        <f ca="1">IF('Clinic Model'!$P$17="Annuity",-IFERROR(PPMT(D3_I/12,$C275,D3_T,OFFSET(T$258,,-$C275+1),0),),IFERROR(IF($C275=0,0,OFFSET(T$258,,-$C275+1)/D3_T),0))</f>
        <v>0</v>
      </c>
      <c r="U275" s="548">
        <f ca="1">IF('Clinic Model'!$P$17="Annuity",-IFERROR(PPMT(D3_I/12,$C275,D3_T,OFFSET(U$258,,-$C275+1),0),),IFERROR(IF($C275=0,0,OFFSET(U$258,,-$C275+1)/D3_T),0))</f>
        <v>0</v>
      </c>
      <c r="V275" s="548">
        <f ca="1">IF('Clinic Model'!$P$17="Annuity",-IFERROR(PPMT(D3_I/12,$C275,D3_T,OFFSET(V$258,,-$C275+1),0),),IFERROR(IF($C275=0,0,OFFSET(V$258,,-$C275+1)/D3_T),0))</f>
        <v>0</v>
      </c>
      <c r="W275" s="548">
        <f ca="1">IF('Clinic Model'!$P$17="Annuity",-IFERROR(PPMT(D3_I/12,$C275,D3_T,OFFSET(W$258,,-$C275+1),0),),IFERROR(IF($C275=0,0,OFFSET(W$258,,-$C275+1)/D3_T),0))</f>
        <v>0</v>
      </c>
      <c r="X275" s="548">
        <f ca="1">IF('Clinic Model'!$P$17="Annuity",-IFERROR(PPMT(D3_I/12,$C275,D3_T,OFFSET(X$258,,-$C275+1),0),),IFERROR(IF($C275=0,0,OFFSET(X$258,,-$C275+1)/D3_T),0))</f>
        <v>0</v>
      </c>
      <c r="Y275" s="548">
        <f ca="1">IF('Clinic Model'!$P$17="Annuity",-IFERROR(PPMT(D3_I/12,$C275,D3_T,OFFSET(Y$258,,-$C275+1),0),),IFERROR(IF($C275=0,0,OFFSET(Y$258,,-$C275+1)/D3_T),0))</f>
        <v>0</v>
      </c>
      <c r="Z275" s="548">
        <f ca="1">IF('Clinic Model'!$P$17="Annuity",-IFERROR(PPMT(D3_I/12,$C275,D3_T,OFFSET(Z$258,,-$C275+1),0),),IFERROR(IF($C275=0,0,OFFSET(Z$258,,-$C275+1)/D3_T),0))</f>
        <v>0</v>
      </c>
      <c r="AA275" s="548">
        <f ca="1">IF('Clinic Model'!$P$17="Annuity",-IFERROR(PPMT(D3_I/12,$C275,D3_T,OFFSET(AA$258,,-$C275+1),0),),IFERROR(IF($C275=0,0,OFFSET(AA$258,,-$C275+1)/D3_T),0))</f>
        <v>0</v>
      </c>
      <c r="AB275" s="548">
        <f ca="1">IF('Clinic Model'!$P$17="Annuity",-IFERROR(PPMT(D3_I/12,$C275,D3_T,OFFSET(AB$258,,-$C275+1),0),),IFERROR(IF($C275=0,0,OFFSET(AB$258,,-$C275+1)/D3_T),0))</f>
        <v>0</v>
      </c>
      <c r="AC275" s="548">
        <f ca="1">IF('Clinic Model'!$P$17="Annuity",-IFERROR(PPMT(D3_I/12,$C275,D3_T,OFFSET(AC$258,,-$C275+1),0),),IFERROR(IF($C275=0,0,OFFSET(AC$258,,-$C275+1)/D3_T),0))</f>
        <v>0</v>
      </c>
      <c r="AD275" s="548">
        <f ca="1">IF('Clinic Model'!$P$17="Annuity",-IFERROR(PPMT(D3_I/12,$C275,D3_T,OFFSET(AD$258,,-$C275+1),0),),IFERROR(IF($C275=0,0,OFFSET(AD$258,,-$C275+1)/D3_T),0))</f>
        <v>0</v>
      </c>
      <c r="AE275" s="548">
        <f ca="1">IF('Clinic Model'!$P$17="Annuity",-IFERROR(PPMT(D3_I/12,$C275,D3_T,OFFSET(AE$258,,-$C275+1),0),),IFERROR(IF($C275=0,0,OFFSET(AE$258,,-$C275+1)/D3_T),0))</f>
        <v>0</v>
      </c>
      <c r="AF275" s="548">
        <f ca="1">IF('Clinic Model'!$P$17="Annuity",-IFERROR(PPMT(D3_I/12,$C275,D3_T,OFFSET(AF$258,,-$C275+1),0),),IFERROR(IF($C275=0,0,OFFSET(AF$258,,-$C275+1)/D3_T),0))</f>
        <v>0</v>
      </c>
      <c r="AG275" s="548">
        <f ca="1">IF('Clinic Model'!$P$17="Annuity",-IFERROR(PPMT(D3_I/12,$C275,D3_T,OFFSET(AG$258,,-$C275+1),0),),IFERROR(IF($C275=0,0,OFFSET(AG$258,,-$C275+1)/D3_T),0))</f>
        <v>0</v>
      </c>
      <c r="AH275" s="548">
        <f ca="1">IF('Clinic Model'!$P$17="Annuity",-IFERROR(PPMT(D3_I/12,$C275,D3_T,OFFSET(AH$258,,-$C275+1),0),),IFERROR(IF($C275=0,0,OFFSET(AH$258,,-$C275+1)/D3_T),0))</f>
        <v>0</v>
      </c>
      <c r="AI275" s="548">
        <f ca="1">IF('Clinic Model'!$P$17="Annuity",-IFERROR(PPMT(D3_I/12,$C275,D3_T,OFFSET(AI$258,,-$C275+1),0),),IFERROR(IF($C275=0,0,OFFSET(AI$258,,-$C275+1)/D3_T),0))</f>
        <v>0</v>
      </c>
      <c r="AJ275" s="548">
        <f ca="1">IF('Clinic Model'!$P$17="Annuity",-IFERROR(PPMT(D3_I/12,$C275,D3_T,OFFSET(AJ$258,,-$C275+1),0),),IFERROR(IF($C275=0,0,OFFSET(AJ$258,,-$C275+1)/D3_T),0))</f>
        <v>0</v>
      </c>
      <c r="AK275" s="548">
        <f ca="1">IF('Clinic Model'!$P$17="Annuity",-IFERROR(PPMT(D3_I/12,$C275,D3_T,OFFSET(AK$258,,-$C275+1),0),),IFERROR(IF($C275=0,0,OFFSET(AK$258,,-$C275+1)/D3_T),0))</f>
        <v>0</v>
      </c>
      <c r="AL275" s="548">
        <f ca="1">IF('Clinic Model'!$P$17="Annuity",-IFERROR(PPMT(D3_I/12,$C275,D3_T,OFFSET(AL$258,,-$C275+1),0),),IFERROR(IF($C275=0,0,OFFSET(AL$258,,-$C275+1)/D3_T),0))</f>
        <v>0</v>
      </c>
      <c r="AM275" s="548">
        <f ca="1">IF('Clinic Model'!$P$17="Annuity",-IFERROR(PPMT(D3_I/12,$C275,D3_T,OFFSET(AM$258,,-$C275+1),0),),IFERROR(IF($C275=0,0,OFFSET(AM$258,,-$C275+1)/D3_T),0))</f>
        <v>0</v>
      </c>
      <c r="AN275" s="548">
        <f ca="1">IF('Clinic Model'!$P$17="Annuity",-IFERROR(PPMT(D3_I/12,$C275,D3_T,OFFSET(AN$258,,-$C275+1),0),),IFERROR(IF($C275=0,0,OFFSET(AN$258,,-$C275+1)/D3_T),0))</f>
        <v>0</v>
      </c>
      <c r="AO275" s="548">
        <f ca="1">IF('Clinic Model'!$P$17="Annuity",-IFERROR(PPMT(D3_I/12,$C275,D3_T,OFFSET(AO$258,,-$C275+1),0),),IFERROR(IF($C275=0,0,OFFSET(AO$258,,-$C275+1)/D3_T),0))</f>
        <v>0</v>
      </c>
      <c r="AP275" s="548">
        <f ca="1">IF('Clinic Model'!$P$17="Annuity",-IFERROR(PPMT(D3_I/12,$C275,D3_T,OFFSET(AP$258,,-$C275+1),0),),IFERROR(IF($C275=0,0,OFFSET(AP$258,,-$C275+1)/D3_T),0))</f>
        <v>0</v>
      </c>
      <c r="AQ275" s="548">
        <f ca="1">IF('Clinic Model'!$P$17="Annuity",-IFERROR(PPMT(D3_I/12,$C275,D3_T,OFFSET(AQ$258,,-$C275+1),0),),IFERROR(IF($C275=0,0,OFFSET(AQ$258,,-$C275+1)/D3_T),0))</f>
        <v>0</v>
      </c>
      <c r="AR275" s="548">
        <f ca="1">IF('Clinic Model'!$P$17="Annuity",-IFERROR(PPMT(D3_I/12,$C275,D3_T,OFFSET(AR$258,,-$C275+1),0),),IFERROR(IF($C275=0,0,OFFSET(AR$258,,-$C275+1)/D3_T),0))</f>
        <v>0</v>
      </c>
      <c r="AS275" s="548">
        <f ca="1">IF('Clinic Model'!$P$17="Annuity",-IFERROR(PPMT(D3_I/12,$C275,D3_T,OFFSET(AS$258,,-$C275+1),0),),IFERROR(IF($C275=0,0,OFFSET(AS$258,,-$C275+1)/D3_T),0))</f>
        <v>0</v>
      </c>
      <c r="AT275" s="548">
        <f ca="1">IF('Clinic Model'!$P$17="Annuity",-IFERROR(PPMT(D3_I/12,$C275,D3_T,OFFSET(AT$258,,-$C275+1),0),),IFERROR(IF($C275=0,0,OFFSET(AT$258,,-$C275+1)/D3_T),0))</f>
        <v>0</v>
      </c>
      <c r="AU275" s="548">
        <f ca="1">IF('Clinic Model'!$P$17="Annuity",-IFERROR(PPMT(D3_I/12,$C275,D3_T,OFFSET(AU$258,,-$C275+1),0),),IFERROR(IF($C275=0,0,OFFSET(AU$258,,-$C275+1)/D3_T),0))</f>
        <v>0</v>
      </c>
      <c r="AV275" s="548">
        <f ca="1">IF('Clinic Model'!$P$17="Annuity",-IFERROR(PPMT(D3_I/12,$C275,D3_T,OFFSET(AV$258,,-$C275+1),0),),IFERROR(IF($C275=0,0,OFFSET(AV$258,,-$C275+1)/D3_T),0))</f>
        <v>0</v>
      </c>
      <c r="AW275" s="548">
        <f ca="1">IF('Clinic Model'!$P$17="Annuity",-IFERROR(PPMT(D3_I/12,$C275,D3_T,OFFSET(AW$258,,-$C275+1),0),),IFERROR(IF($C275=0,0,OFFSET(AW$258,,-$C275+1)/D3_T),0))</f>
        <v>0</v>
      </c>
      <c r="AX275" s="548">
        <f ca="1">IF('Clinic Model'!$P$17="Annuity",-IFERROR(PPMT(D3_I/12,$C275,D3_T,OFFSET(AX$258,,-$C275+1),0),),IFERROR(IF($C275=0,0,OFFSET(AX$258,,-$C275+1)/D3_T),0))</f>
        <v>0</v>
      </c>
      <c r="AY275" s="548">
        <f ca="1">IF('Clinic Model'!$P$17="Annuity",-IFERROR(PPMT(D3_I/12,$C275,D3_T,OFFSET(AY$258,,-$C275+1),0),),IFERROR(IF($C275=0,0,OFFSET(AY$258,,-$C275+1)/D3_T),0))</f>
        <v>0</v>
      </c>
      <c r="AZ275" s="548">
        <f ca="1">IF('Clinic Model'!$P$17="Annuity",-IFERROR(PPMT(D3_I/12,$C275,D3_T,OFFSET(AZ$258,,-$C275+1),0),),IFERROR(IF($C275=0,0,OFFSET(AZ$258,,-$C275+1)/D3_T),0))</f>
        <v>0</v>
      </c>
      <c r="BA275" s="548">
        <f ca="1">IF('Clinic Model'!$P$17="Annuity",-IFERROR(PPMT(D3_I/12,$C275,D3_T,OFFSET(BA$258,,-$C275+1),0),),IFERROR(IF($C275=0,0,OFFSET(BA$258,,-$C275+1)/D3_T),0))</f>
        <v>0</v>
      </c>
      <c r="BB275" s="548">
        <f ca="1">IF('Clinic Model'!$P$17="Annuity",-IFERROR(PPMT(D3_I/12,$C275,D3_T,OFFSET(BB$258,,-$C275+1),0),),IFERROR(IF($C275=0,0,OFFSET(BB$258,,-$C275+1)/D3_T),0))</f>
        <v>0</v>
      </c>
      <c r="BC275" s="548">
        <f ca="1">IF('Clinic Model'!$P$17="Annuity",-IFERROR(PPMT(D3_I/12,$C275,D3_T,OFFSET(BC$258,,-$C275+1),0),),IFERROR(IF($C275=0,0,OFFSET(BC$258,,-$C275+1)/D3_T),0))</f>
        <v>0</v>
      </c>
      <c r="BD275" s="548">
        <f ca="1">IF('Clinic Model'!$P$17="Annuity",-IFERROR(PPMT(D3_I/12,$C275,D3_T,OFFSET(BD$258,,-$C275+1),0),),IFERROR(IF($C275=0,0,OFFSET(BD$258,,-$C275+1)/D3_T),0))</f>
        <v>0</v>
      </c>
      <c r="BE275" s="548">
        <f ca="1">IF('Clinic Model'!$P$17="Annuity",-IFERROR(PPMT(D3_I/12,$C275,D3_T,OFFSET(BE$258,,-$C275+1),0),),IFERROR(IF($C275=0,0,OFFSET(BE$258,,-$C275+1)/D3_T),0))</f>
        <v>0</v>
      </c>
      <c r="BF275" s="548">
        <f ca="1">IF('Clinic Model'!$P$17="Annuity",-IFERROR(PPMT(D3_I/12,$C275,D3_T,OFFSET(BF$258,,-$C275+1),0),),IFERROR(IF($C275=0,0,OFFSET(BF$258,,-$C275+1)/D3_T),0))</f>
        <v>0</v>
      </c>
      <c r="BG275" s="548">
        <f ca="1">IF('Clinic Model'!$P$17="Annuity",-IFERROR(PPMT(D3_I/12,$C275,D3_T,OFFSET(BG$258,,-$C275+1),0),),IFERROR(IF($C275=0,0,OFFSET(BG$258,,-$C275+1)/D3_T),0))</f>
        <v>0</v>
      </c>
      <c r="BH275" s="548">
        <f ca="1">IF('Clinic Model'!$P$17="Annuity",-IFERROR(PPMT(D3_I/12,$C275,D3_T,OFFSET(BH$258,,-$C275+1),0),),IFERROR(IF($C275=0,0,OFFSET(BH$258,,-$C275+1)/D3_T),0))</f>
        <v>0</v>
      </c>
      <c r="BI275" s="548">
        <f ca="1">IF('Clinic Model'!$P$17="Annuity",-IFERROR(PPMT(D3_I/12,$C275,D3_T,OFFSET(BI$258,,-$C275+1),0),),IFERROR(IF($C275=0,0,OFFSET(BI$258,,-$C275+1)/D3_T),0))</f>
        <v>0</v>
      </c>
      <c r="BJ275" s="548">
        <f ca="1">IF('Clinic Model'!$P$17="Annuity",-IFERROR(PPMT(D3_I/12,$C275,D3_T,OFFSET(BJ$258,,-$C275+1),0),),IFERROR(IF($C275=0,0,OFFSET(BJ$258,,-$C275+1)/D3_T),0))</f>
        <v>0</v>
      </c>
      <c r="BK275" s="548">
        <f ca="1">IF('Clinic Model'!$P$17="Annuity",-IFERROR(PPMT(D3_I/12,$C275,D3_T,OFFSET(BK$258,,-$C275+1),0),),IFERROR(IF($C275=0,0,OFFSET(BK$258,,-$C275+1)/D3_T),0))</f>
        <v>0</v>
      </c>
      <c r="BL275" s="548">
        <f ca="1">IF('Clinic Model'!$P$17="Annuity",-IFERROR(PPMT(D3_I/12,$C275,D3_T,OFFSET(BL$258,,-$C275+1),0),),IFERROR(IF($C275=0,0,OFFSET(BL$258,,-$C275+1)/D3_T),0))</f>
        <v>0</v>
      </c>
    </row>
    <row r="276" spans="1:64" ht="10.5" hidden="1" customHeight="1" outlineLevel="1" x14ac:dyDescent="0.3">
      <c r="A276" s="105"/>
      <c r="B276" s="504"/>
      <c r="C276" s="105">
        <f t="shared" si="21"/>
        <v>0</v>
      </c>
      <c r="E276" s="559">
        <f ca="1">IF('Clinic Model'!$P$17="Annuity",-IFERROR(PPMT(D3_I/12,$C276,D3_T,OFFSET(E$258,,-$C276+1),0),),IFERROR(IF($C276=0,0,OFFSET(E$258,,-$C276+1)/D3_T),0))</f>
        <v>0</v>
      </c>
      <c r="F276" s="548">
        <f ca="1">IF('Clinic Model'!$P$17="Annuity",-IFERROR(PPMT(D3_I/12,$C276,D3_T,OFFSET(F$258,,-$C276+1),0),),IFERROR(IF($C276=0,0,OFFSET(F$258,,-$C276+1)/D3_T),0))</f>
        <v>0</v>
      </c>
      <c r="G276" s="548">
        <f ca="1">IF('Clinic Model'!$P$17="Annuity",-IFERROR(PPMT(D3_I/12,$C276,D3_T,OFFSET(G$258,,-$C276+1),0),),IFERROR(IF($C276=0,0,OFFSET(G$258,,-$C276+1)/D3_T),0))</f>
        <v>0</v>
      </c>
      <c r="H276" s="548">
        <f ca="1">IF('Clinic Model'!$P$17="Annuity",-IFERROR(PPMT(D3_I/12,$C276,D3_T,OFFSET(H$258,,-$C276+1),0),),IFERROR(IF($C276=0,0,OFFSET(H$258,,-$C276+1)/D3_T),0))</f>
        <v>0</v>
      </c>
      <c r="I276" s="548">
        <f ca="1">IF('Clinic Model'!$P$17="Annuity",-IFERROR(PPMT(D3_I/12,$C276,D3_T,OFFSET(I$258,,-$C276+1),0),),IFERROR(IF($C276=0,0,OFFSET(I$258,,-$C276+1)/D3_T),0))</f>
        <v>0</v>
      </c>
      <c r="J276" s="548">
        <f ca="1">IF('Clinic Model'!$P$17="Annuity",-IFERROR(PPMT(D3_I/12,$C276,D3_T,OFFSET(J$258,,-$C276+1),0),),IFERROR(IF($C276=0,0,OFFSET(J$258,,-$C276+1)/D3_T),0))</f>
        <v>0</v>
      </c>
      <c r="K276" s="548">
        <f ca="1">IF('Clinic Model'!$P$17="Annuity",-IFERROR(PPMT(D3_I/12,$C276,D3_T,OFFSET(K$258,,-$C276+1),0),),IFERROR(IF($C276=0,0,OFFSET(K$258,,-$C276+1)/D3_T),0))</f>
        <v>0</v>
      </c>
      <c r="L276" s="548">
        <f ca="1">IF('Clinic Model'!$P$17="Annuity",-IFERROR(PPMT(D3_I/12,$C276,D3_T,OFFSET(L$258,,-$C276+1),0),),IFERROR(IF($C276=0,0,OFFSET(L$258,,-$C276+1)/D3_T),0))</f>
        <v>0</v>
      </c>
      <c r="M276" s="548">
        <f ca="1">IF('Clinic Model'!$P$17="Annuity",-IFERROR(PPMT(D3_I/12,$C276,D3_T,OFFSET(M$258,,-$C276+1),0),),IFERROR(IF($C276=0,0,OFFSET(M$258,,-$C276+1)/D3_T),0))</f>
        <v>0</v>
      </c>
      <c r="N276" s="548">
        <f ca="1">IF('Clinic Model'!$P$17="Annuity",-IFERROR(PPMT(D3_I/12,$C276,D3_T,OFFSET(N$258,,-$C276+1),0),),IFERROR(IF($C276=0,0,OFFSET(N$258,,-$C276+1)/D3_T),0))</f>
        <v>0</v>
      </c>
      <c r="O276" s="548">
        <f ca="1">IF('Clinic Model'!$P$17="Annuity",-IFERROR(PPMT(D3_I/12,$C276,D3_T,OFFSET(O$258,,-$C276+1),0),),IFERROR(IF($C276=0,0,OFFSET(O$258,,-$C276+1)/D3_T),0))</f>
        <v>0</v>
      </c>
      <c r="P276" s="548">
        <f ca="1">IF('Clinic Model'!$P$17="Annuity",-IFERROR(PPMT(D3_I/12,$C276,D3_T,OFFSET(P$258,,-$C276+1),0),),IFERROR(IF($C276=0,0,OFFSET(P$258,,-$C276+1)/D3_T),0))</f>
        <v>0</v>
      </c>
      <c r="Q276" s="548">
        <f ca="1">IF('Clinic Model'!$P$17="Annuity",-IFERROR(PPMT(D3_I/12,$C276,D3_T,OFFSET(Q$258,,-$C276+1),0),),IFERROR(IF($C276=0,0,OFFSET(Q$258,,-$C276+1)/D3_T),0))</f>
        <v>0</v>
      </c>
      <c r="R276" s="548">
        <f ca="1">IF('Clinic Model'!$P$17="Annuity",-IFERROR(PPMT(D3_I/12,$C276,D3_T,OFFSET(R$258,,-$C276+1),0),),IFERROR(IF($C276=0,0,OFFSET(R$258,,-$C276+1)/D3_T),0))</f>
        <v>0</v>
      </c>
      <c r="S276" s="548">
        <f ca="1">IF('Clinic Model'!$P$17="Annuity",-IFERROR(PPMT(D3_I/12,$C276,D3_T,OFFSET(S$258,,-$C276+1),0),),IFERROR(IF($C276=0,0,OFFSET(S$258,,-$C276+1)/D3_T),0))</f>
        <v>0</v>
      </c>
      <c r="T276" s="548">
        <f ca="1">IF('Clinic Model'!$P$17="Annuity",-IFERROR(PPMT(D3_I/12,$C276,D3_T,OFFSET(T$258,,-$C276+1),0),),IFERROR(IF($C276=0,0,OFFSET(T$258,,-$C276+1)/D3_T),0))</f>
        <v>0</v>
      </c>
      <c r="U276" s="548">
        <f ca="1">IF('Clinic Model'!$P$17="Annuity",-IFERROR(PPMT(D3_I/12,$C276,D3_T,OFFSET(U$258,,-$C276+1),0),),IFERROR(IF($C276=0,0,OFFSET(U$258,,-$C276+1)/D3_T),0))</f>
        <v>0</v>
      </c>
      <c r="V276" s="548">
        <f ca="1">IF('Clinic Model'!$P$17="Annuity",-IFERROR(PPMT(D3_I/12,$C276,D3_T,OFFSET(V$258,,-$C276+1),0),),IFERROR(IF($C276=0,0,OFFSET(V$258,,-$C276+1)/D3_T),0))</f>
        <v>0</v>
      </c>
      <c r="W276" s="548">
        <f ca="1">IF('Clinic Model'!$P$17="Annuity",-IFERROR(PPMT(D3_I/12,$C276,D3_T,OFFSET(W$258,,-$C276+1),0),),IFERROR(IF($C276=0,0,OFFSET(W$258,,-$C276+1)/D3_T),0))</f>
        <v>0</v>
      </c>
      <c r="X276" s="548">
        <f ca="1">IF('Clinic Model'!$P$17="Annuity",-IFERROR(PPMT(D3_I/12,$C276,D3_T,OFFSET(X$258,,-$C276+1),0),),IFERROR(IF($C276=0,0,OFFSET(X$258,,-$C276+1)/D3_T),0))</f>
        <v>0</v>
      </c>
      <c r="Y276" s="548">
        <f ca="1">IF('Clinic Model'!$P$17="Annuity",-IFERROR(PPMT(D3_I/12,$C276,D3_T,OFFSET(Y$258,,-$C276+1),0),),IFERROR(IF($C276=0,0,OFFSET(Y$258,,-$C276+1)/D3_T),0))</f>
        <v>0</v>
      </c>
      <c r="Z276" s="548">
        <f ca="1">IF('Clinic Model'!$P$17="Annuity",-IFERROR(PPMT(D3_I/12,$C276,D3_T,OFFSET(Z$258,,-$C276+1),0),),IFERROR(IF($C276=0,0,OFFSET(Z$258,,-$C276+1)/D3_T),0))</f>
        <v>0</v>
      </c>
      <c r="AA276" s="548">
        <f ca="1">IF('Clinic Model'!$P$17="Annuity",-IFERROR(PPMT(D3_I/12,$C276,D3_T,OFFSET(AA$258,,-$C276+1),0),),IFERROR(IF($C276=0,0,OFFSET(AA$258,,-$C276+1)/D3_T),0))</f>
        <v>0</v>
      </c>
      <c r="AB276" s="548">
        <f ca="1">IF('Clinic Model'!$P$17="Annuity",-IFERROR(PPMT(D3_I/12,$C276,D3_T,OFFSET(AB$258,,-$C276+1),0),),IFERROR(IF($C276=0,0,OFFSET(AB$258,,-$C276+1)/D3_T),0))</f>
        <v>0</v>
      </c>
      <c r="AC276" s="548">
        <f ca="1">IF('Clinic Model'!$P$17="Annuity",-IFERROR(PPMT(D3_I/12,$C276,D3_T,OFFSET(AC$258,,-$C276+1),0),),IFERROR(IF($C276=0,0,OFFSET(AC$258,,-$C276+1)/D3_T),0))</f>
        <v>0</v>
      </c>
      <c r="AD276" s="548">
        <f ca="1">IF('Clinic Model'!$P$17="Annuity",-IFERROR(PPMT(D3_I/12,$C276,D3_T,OFFSET(AD$258,,-$C276+1),0),),IFERROR(IF($C276=0,0,OFFSET(AD$258,,-$C276+1)/D3_T),0))</f>
        <v>0</v>
      </c>
      <c r="AE276" s="548">
        <f ca="1">IF('Clinic Model'!$P$17="Annuity",-IFERROR(PPMT(D3_I/12,$C276,D3_T,OFFSET(AE$258,,-$C276+1),0),),IFERROR(IF($C276=0,0,OFFSET(AE$258,,-$C276+1)/D3_T),0))</f>
        <v>0</v>
      </c>
      <c r="AF276" s="548">
        <f ca="1">IF('Clinic Model'!$P$17="Annuity",-IFERROR(PPMT(D3_I/12,$C276,D3_T,OFFSET(AF$258,,-$C276+1),0),),IFERROR(IF($C276=0,0,OFFSET(AF$258,,-$C276+1)/D3_T),0))</f>
        <v>0</v>
      </c>
      <c r="AG276" s="548">
        <f ca="1">IF('Clinic Model'!$P$17="Annuity",-IFERROR(PPMT(D3_I/12,$C276,D3_T,OFFSET(AG$258,,-$C276+1),0),),IFERROR(IF($C276=0,0,OFFSET(AG$258,,-$C276+1)/D3_T),0))</f>
        <v>0</v>
      </c>
      <c r="AH276" s="548">
        <f ca="1">IF('Clinic Model'!$P$17="Annuity",-IFERROR(PPMT(D3_I/12,$C276,D3_T,OFFSET(AH$258,,-$C276+1),0),),IFERROR(IF($C276=0,0,OFFSET(AH$258,,-$C276+1)/D3_T),0))</f>
        <v>0</v>
      </c>
      <c r="AI276" s="548">
        <f ca="1">IF('Clinic Model'!$P$17="Annuity",-IFERROR(PPMT(D3_I/12,$C276,D3_T,OFFSET(AI$258,,-$C276+1),0),),IFERROR(IF($C276=0,0,OFFSET(AI$258,,-$C276+1)/D3_T),0))</f>
        <v>0</v>
      </c>
      <c r="AJ276" s="548">
        <f ca="1">IF('Clinic Model'!$P$17="Annuity",-IFERROR(PPMT(D3_I/12,$C276,D3_T,OFFSET(AJ$258,,-$C276+1),0),),IFERROR(IF($C276=0,0,OFFSET(AJ$258,,-$C276+1)/D3_T),0))</f>
        <v>0</v>
      </c>
      <c r="AK276" s="548">
        <f ca="1">IF('Clinic Model'!$P$17="Annuity",-IFERROR(PPMT(D3_I/12,$C276,D3_T,OFFSET(AK$258,,-$C276+1),0),),IFERROR(IF($C276=0,0,OFFSET(AK$258,,-$C276+1)/D3_T),0))</f>
        <v>0</v>
      </c>
      <c r="AL276" s="548">
        <f ca="1">IF('Clinic Model'!$P$17="Annuity",-IFERROR(PPMT(D3_I/12,$C276,D3_T,OFFSET(AL$258,,-$C276+1),0),),IFERROR(IF($C276=0,0,OFFSET(AL$258,,-$C276+1)/D3_T),0))</f>
        <v>0</v>
      </c>
      <c r="AM276" s="548">
        <f ca="1">IF('Clinic Model'!$P$17="Annuity",-IFERROR(PPMT(D3_I/12,$C276,D3_T,OFFSET(AM$258,,-$C276+1),0),),IFERROR(IF($C276=0,0,OFFSET(AM$258,,-$C276+1)/D3_T),0))</f>
        <v>0</v>
      </c>
      <c r="AN276" s="548">
        <f ca="1">IF('Clinic Model'!$P$17="Annuity",-IFERROR(PPMT(D3_I/12,$C276,D3_T,OFFSET(AN$258,,-$C276+1),0),),IFERROR(IF($C276=0,0,OFFSET(AN$258,,-$C276+1)/D3_T),0))</f>
        <v>0</v>
      </c>
      <c r="AO276" s="548">
        <f ca="1">IF('Clinic Model'!$P$17="Annuity",-IFERROR(PPMT(D3_I/12,$C276,D3_T,OFFSET(AO$258,,-$C276+1),0),),IFERROR(IF($C276=0,0,OFFSET(AO$258,,-$C276+1)/D3_T),0))</f>
        <v>0</v>
      </c>
      <c r="AP276" s="548">
        <f ca="1">IF('Clinic Model'!$P$17="Annuity",-IFERROR(PPMT(D3_I/12,$C276,D3_T,OFFSET(AP$258,,-$C276+1),0),),IFERROR(IF($C276=0,0,OFFSET(AP$258,,-$C276+1)/D3_T),0))</f>
        <v>0</v>
      </c>
      <c r="AQ276" s="548">
        <f ca="1">IF('Clinic Model'!$P$17="Annuity",-IFERROR(PPMT(D3_I/12,$C276,D3_T,OFFSET(AQ$258,,-$C276+1),0),),IFERROR(IF($C276=0,0,OFFSET(AQ$258,,-$C276+1)/D3_T),0))</f>
        <v>0</v>
      </c>
      <c r="AR276" s="548">
        <f ca="1">IF('Clinic Model'!$P$17="Annuity",-IFERROR(PPMT(D3_I/12,$C276,D3_T,OFFSET(AR$258,,-$C276+1),0),),IFERROR(IF($C276=0,0,OFFSET(AR$258,,-$C276+1)/D3_T),0))</f>
        <v>0</v>
      </c>
      <c r="AS276" s="548">
        <f ca="1">IF('Clinic Model'!$P$17="Annuity",-IFERROR(PPMT(D3_I/12,$C276,D3_T,OFFSET(AS$258,,-$C276+1),0),),IFERROR(IF($C276=0,0,OFFSET(AS$258,,-$C276+1)/D3_T),0))</f>
        <v>0</v>
      </c>
      <c r="AT276" s="548">
        <f ca="1">IF('Clinic Model'!$P$17="Annuity",-IFERROR(PPMT(D3_I/12,$C276,D3_T,OFFSET(AT$258,,-$C276+1),0),),IFERROR(IF($C276=0,0,OFFSET(AT$258,,-$C276+1)/D3_T),0))</f>
        <v>0</v>
      </c>
      <c r="AU276" s="548">
        <f ca="1">IF('Clinic Model'!$P$17="Annuity",-IFERROR(PPMT(D3_I/12,$C276,D3_T,OFFSET(AU$258,,-$C276+1),0),),IFERROR(IF($C276=0,0,OFFSET(AU$258,,-$C276+1)/D3_T),0))</f>
        <v>0</v>
      </c>
      <c r="AV276" s="548">
        <f ca="1">IF('Clinic Model'!$P$17="Annuity",-IFERROR(PPMT(D3_I/12,$C276,D3_T,OFFSET(AV$258,,-$C276+1),0),),IFERROR(IF($C276=0,0,OFFSET(AV$258,,-$C276+1)/D3_T),0))</f>
        <v>0</v>
      </c>
      <c r="AW276" s="548">
        <f ca="1">IF('Clinic Model'!$P$17="Annuity",-IFERROR(PPMT(D3_I/12,$C276,D3_T,OFFSET(AW$258,,-$C276+1),0),),IFERROR(IF($C276=0,0,OFFSET(AW$258,,-$C276+1)/D3_T),0))</f>
        <v>0</v>
      </c>
      <c r="AX276" s="548">
        <f ca="1">IF('Clinic Model'!$P$17="Annuity",-IFERROR(PPMT(D3_I/12,$C276,D3_T,OFFSET(AX$258,,-$C276+1),0),),IFERROR(IF($C276=0,0,OFFSET(AX$258,,-$C276+1)/D3_T),0))</f>
        <v>0</v>
      </c>
      <c r="AY276" s="548">
        <f ca="1">IF('Clinic Model'!$P$17="Annuity",-IFERROR(PPMT(D3_I/12,$C276,D3_T,OFFSET(AY$258,,-$C276+1),0),),IFERROR(IF($C276=0,0,OFFSET(AY$258,,-$C276+1)/D3_T),0))</f>
        <v>0</v>
      </c>
      <c r="AZ276" s="548">
        <f ca="1">IF('Clinic Model'!$P$17="Annuity",-IFERROR(PPMT(D3_I/12,$C276,D3_T,OFFSET(AZ$258,,-$C276+1),0),),IFERROR(IF($C276=0,0,OFFSET(AZ$258,,-$C276+1)/D3_T),0))</f>
        <v>0</v>
      </c>
      <c r="BA276" s="548">
        <f ca="1">IF('Clinic Model'!$P$17="Annuity",-IFERROR(PPMT(D3_I/12,$C276,D3_T,OFFSET(BA$258,,-$C276+1),0),),IFERROR(IF($C276=0,0,OFFSET(BA$258,,-$C276+1)/D3_T),0))</f>
        <v>0</v>
      </c>
      <c r="BB276" s="548">
        <f ca="1">IF('Clinic Model'!$P$17="Annuity",-IFERROR(PPMT(D3_I/12,$C276,D3_T,OFFSET(BB$258,,-$C276+1),0),),IFERROR(IF($C276=0,0,OFFSET(BB$258,,-$C276+1)/D3_T),0))</f>
        <v>0</v>
      </c>
      <c r="BC276" s="548">
        <f ca="1">IF('Clinic Model'!$P$17="Annuity",-IFERROR(PPMT(D3_I/12,$C276,D3_T,OFFSET(BC$258,,-$C276+1),0),),IFERROR(IF($C276=0,0,OFFSET(BC$258,,-$C276+1)/D3_T),0))</f>
        <v>0</v>
      </c>
      <c r="BD276" s="548">
        <f ca="1">IF('Clinic Model'!$P$17="Annuity",-IFERROR(PPMT(D3_I/12,$C276,D3_T,OFFSET(BD$258,,-$C276+1),0),),IFERROR(IF($C276=0,0,OFFSET(BD$258,,-$C276+1)/D3_T),0))</f>
        <v>0</v>
      </c>
      <c r="BE276" s="548">
        <f ca="1">IF('Clinic Model'!$P$17="Annuity",-IFERROR(PPMT(D3_I/12,$C276,D3_T,OFFSET(BE$258,,-$C276+1),0),),IFERROR(IF($C276=0,0,OFFSET(BE$258,,-$C276+1)/D3_T),0))</f>
        <v>0</v>
      </c>
      <c r="BF276" s="548">
        <f ca="1">IF('Clinic Model'!$P$17="Annuity",-IFERROR(PPMT(D3_I/12,$C276,D3_T,OFFSET(BF$258,,-$C276+1),0),),IFERROR(IF($C276=0,0,OFFSET(BF$258,,-$C276+1)/D3_T),0))</f>
        <v>0</v>
      </c>
      <c r="BG276" s="548">
        <f ca="1">IF('Clinic Model'!$P$17="Annuity",-IFERROR(PPMT(D3_I/12,$C276,D3_T,OFFSET(BG$258,,-$C276+1),0),),IFERROR(IF($C276=0,0,OFFSET(BG$258,,-$C276+1)/D3_T),0))</f>
        <v>0</v>
      </c>
      <c r="BH276" s="548">
        <f ca="1">IF('Clinic Model'!$P$17="Annuity",-IFERROR(PPMT(D3_I/12,$C276,D3_T,OFFSET(BH$258,,-$C276+1),0),),IFERROR(IF($C276=0,0,OFFSET(BH$258,,-$C276+1)/D3_T),0))</f>
        <v>0</v>
      </c>
      <c r="BI276" s="548">
        <f ca="1">IF('Clinic Model'!$P$17="Annuity",-IFERROR(PPMT(D3_I/12,$C276,D3_T,OFFSET(BI$258,,-$C276+1),0),),IFERROR(IF($C276=0,0,OFFSET(BI$258,,-$C276+1)/D3_T),0))</f>
        <v>0</v>
      </c>
      <c r="BJ276" s="548">
        <f ca="1">IF('Clinic Model'!$P$17="Annuity",-IFERROR(PPMT(D3_I/12,$C276,D3_T,OFFSET(BJ$258,,-$C276+1),0),),IFERROR(IF($C276=0,0,OFFSET(BJ$258,,-$C276+1)/D3_T),0))</f>
        <v>0</v>
      </c>
      <c r="BK276" s="548">
        <f ca="1">IF('Clinic Model'!$P$17="Annuity",-IFERROR(PPMT(D3_I/12,$C276,D3_T,OFFSET(BK$258,,-$C276+1),0),),IFERROR(IF($C276=0,0,OFFSET(BK$258,,-$C276+1)/D3_T),0))</f>
        <v>0</v>
      </c>
      <c r="BL276" s="548">
        <f ca="1">IF('Clinic Model'!$P$17="Annuity",-IFERROR(PPMT(D3_I/12,$C276,D3_T,OFFSET(BL$258,,-$C276+1),0),),IFERROR(IF($C276=0,0,OFFSET(BL$258,,-$C276+1)/D3_T),0))</f>
        <v>0</v>
      </c>
    </row>
    <row r="277" spans="1:64" ht="10.5" hidden="1" customHeight="1" outlineLevel="1" x14ac:dyDescent="0.3">
      <c r="A277" s="105"/>
      <c r="B277" s="504"/>
      <c r="C277" s="105">
        <f t="shared" si="21"/>
        <v>0</v>
      </c>
      <c r="E277" s="559">
        <f ca="1">IF('Clinic Model'!$P$17="Annuity",-IFERROR(PPMT(D3_I/12,$C277,D3_T,OFFSET(E$258,,-$C277+1),0),),IFERROR(IF($C277=0,0,OFFSET(E$258,,-$C277+1)/D3_T),0))</f>
        <v>0</v>
      </c>
      <c r="F277" s="548">
        <f ca="1">IF('Clinic Model'!$P$17="Annuity",-IFERROR(PPMT(D3_I/12,$C277,D3_T,OFFSET(F$258,,-$C277+1),0),),IFERROR(IF($C277=0,0,OFFSET(F$258,,-$C277+1)/D3_T),0))</f>
        <v>0</v>
      </c>
      <c r="G277" s="548">
        <f ca="1">IF('Clinic Model'!$P$17="Annuity",-IFERROR(PPMT(D3_I/12,$C277,D3_T,OFFSET(G$258,,-$C277+1),0),),IFERROR(IF($C277=0,0,OFFSET(G$258,,-$C277+1)/D3_T),0))</f>
        <v>0</v>
      </c>
      <c r="H277" s="548">
        <f ca="1">IF('Clinic Model'!$P$17="Annuity",-IFERROR(PPMT(D3_I/12,$C277,D3_T,OFFSET(H$258,,-$C277+1),0),),IFERROR(IF($C277=0,0,OFFSET(H$258,,-$C277+1)/D3_T),0))</f>
        <v>0</v>
      </c>
      <c r="I277" s="548">
        <f ca="1">IF('Clinic Model'!$P$17="Annuity",-IFERROR(PPMT(D3_I/12,$C277,D3_T,OFFSET(I$258,,-$C277+1),0),),IFERROR(IF($C277=0,0,OFFSET(I$258,,-$C277+1)/D3_T),0))</f>
        <v>0</v>
      </c>
      <c r="J277" s="548">
        <f ca="1">IF('Clinic Model'!$P$17="Annuity",-IFERROR(PPMT(D3_I/12,$C277,D3_T,OFFSET(J$258,,-$C277+1),0),),IFERROR(IF($C277=0,0,OFFSET(J$258,,-$C277+1)/D3_T),0))</f>
        <v>0</v>
      </c>
      <c r="K277" s="548">
        <f ca="1">IF('Clinic Model'!$P$17="Annuity",-IFERROR(PPMT(D3_I/12,$C277,D3_T,OFFSET(K$258,,-$C277+1),0),),IFERROR(IF($C277=0,0,OFFSET(K$258,,-$C277+1)/D3_T),0))</f>
        <v>0</v>
      </c>
      <c r="L277" s="548">
        <f ca="1">IF('Clinic Model'!$P$17="Annuity",-IFERROR(PPMT(D3_I/12,$C277,D3_T,OFFSET(L$258,,-$C277+1),0),),IFERROR(IF($C277=0,0,OFFSET(L$258,,-$C277+1)/D3_T),0))</f>
        <v>0</v>
      </c>
      <c r="M277" s="548">
        <f ca="1">IF('Clinic Model'!$P$17="Annuity",-IFERROR(PPMT(D3_I/12,$C277,D3_T,OFFSET(M$258,,-$C277+1),0),),IFERROR(IF($C277=0,0,OFFSET(M$258,,-$C277+1)/D3_T),0))</f>
        <v>0</v>
      </c>
      <c r="N277" s="548">
        <f ca="1">IF('Clinic Model'!$P$17="Annuity",-IFERROR(PPMT(D3_I/12,$C277,D3_T,OFFSET(N$258,,-$C277+1),0),),IFERROR(IF($C277=0,0,OFFSET(N$258,,-$C277+1)/D3_T),0))</f>
        <v>0</v>
      </c>
      <c r="O277" s="548">
        <f ca="1">IF('Clinic Model'!$P$17="Annuity",-IFERROR(PPMT(D3_I/12,$C277,D3_T,OFFSET(O$258,,-$C277+1),0),),IFERROR(IF($C277=0,0,OFFSET(O$258,,-$C277+1)/D3_T),0))</f>
        <v>0</v>
      </c>
      <c r="P277" s="548">
        <f ca="1">IF('Clinic Model'!$P$17="Annuity",-IFERROR(PPMT(D3_I/12,$C277,D3_T,OFFSET(P$258,,-$C277+1),0),),IFERROR(IF($C277=0,0,OFFSET(P$258,,-$C277+1)/D3_T),0))</f>
        <v>0</v>
      </c>
      <c r="Q277" s="548">
        <f ca="1">IF('Clinic Model'!$P$17="Annuity",-IFERROR(PPMT(D3_I/12,$C277,D3_T,OFFSET(Q$258,,-$C277+1),0),),IFERROR(IF($C277=0,0,OFFSET(Q$258,,-$C277+1)/D3_T),0))</f>
        <v>0</v>
      </c>
      <c r="R277" s="548">
        <f ca="1">IF('Clinic Model'!$P$17="Annuity",-IFERROR(PPMT(D3_I/12,$C277,D3_T,OFFSET(R$258,,-$C277+1),0),),IFERROR(IF($C277=0,0,OFFSET(R$258,,-$C277+1)/D3_T),0))</f>
        <v>0</v>
      </c>
      <c r="S277" s="548">
        <f ca="1">IF('Clinic Model'!$P$17="Annuity",-IFERROR(PPMT(D3_I/12,$C277,D3_T,OFFSET(S$258,,-$C277+1),0),),IFERROR(IF($C277=0,0,OFFSET(S$258,,-$C277+1)/D3_T),0))</f>
        <v>0</v>
      </c>
      <c r="T277" s="548">
        <f ca="1">IF('Clinic Model'!$P$17="Annuity",-IFERROR(PPMT(D3_I/12,$C277,D3_T,OFFSET(T$258,,-$C277+1),0),),IFERROR(IF($C277=0,0,OFFSET(T$258,,-$C277+1)/D3_T),0))</f>
        <v>0</v>
      </c>
      <c r="U277" s="548">
        <f ca="1">IF('Clinic Model'!$P$17="Annuity",-IFERROR(PPMT(D3_I/12,$C277,D3_T,OFFSET(U$258,,-$C277+1),0),),IFERROR(IF($C277=0,0,OFFSET(U$258,,-$C277+1)/D3_T),0))</f>
        <v>0</v>
      </c>
      <c r="V277" s="548">
        <f ca="1">IF('Clinic Model'!$P$17="Annuity",-IFERROR(PPMT(D3_I/12,$C277,D3_T,OFFSET(V$258,,-$C277+1),0),),IFERROR(IF($C277=0,0,OFFSET(V$258,,-$C277+1)/D3_T),0))</f>
        <v>0</v>
      </c>
      <c r="W277" s="548">
        <f ca="1">IF('Clinic Model'!$P$17="Annuity",-IFERROR(PPMT(D3_I/12,$C277,D3_T,OFFSET(W$258,,-$C277+1),0),),IFERROR(IF($C277=0,0,OFFSET(W$258,,-$C277+1)/D3_T),0))</f>
        <v>0</v>
      </c>
      <c r="X277" s="548">
        <f ca="1">IF('Clinic Model'!$P$17="Annuity",-IFERROR(PPMT(D3_I/12,$C277,D3_T,OFFSET(X$258,,-$C277+1),0),),IFERROR(IF($C277=0,0,OFFSET(X$258,,-$C277+1)/D3_T),0))</f>
        <v>0</v>
      </c>
      <c r="Y277" s="548">
        <f ca="1">IF('Clinic Model'!$P$17="Annuity",-IFERROR(PPMT(D3_I/12,$C277,D3_T,OFFSET(Y$258,,-$C277+1),0),),IFERROR(IF($C277=0,0,OFFSET(Y$258,,-$C277+1)/D3_T),0))</f>
        <v>0</v>
      </c>
      <c r="Z277" s="548">
        <f ca="1">IF('Clinic Model'!$P$17="Annuity",-IFERROR(PPMT(D3_I/12,$C277,D3_T,OFFSET(Z$258,,-$C277+1),0),),IFERROR(IF($C277=0,0,OFFSET(Z$258,,-$C277+1)/D3_T),0))</f>
        <v>0</v>
      </c>
      <c r="AA277" s="548">
        <f ca="1">IF('Clinic Model'!$P$17="Annuity",-IFERROR(PPMT(D3_I/12,$C277,D3_T,OFFSET(AA$258,,-$C277+1),0),),IFERROR(IF($C277=0,0,OFFSET(AA$258,,-$C277+1)/D3_T),0))</f>
        <v>0</v>
      </c>
      <c r="AB277" s="548">
        <f ca="1">IF('Clinic Model'!$P$17="Annuity",-IFERROR(PPMT(D3_I/12,$C277,D3_T,OFFSET(AB$258,,-$C277+1),0),),IFERROR(IF($C277=0,0,OFFSET(AB$258,,-$C277+1)/D3_T),0))</f>
        <v>0</v>
      </c>
      <c r="AC277" s="548">
        <f ca="1">IF('Clinic Model'!$P$17="Annuity",-IFERROR(PPMT(D3_I/12,$C277,D3_T,OFFSET(AC$258,,-$C277+1),0),),IFERROR(IF($C277=0,0,OFFSET(AC$258,,-$C277+1)/D3_T),0))</f>
        <v>0</v>
      </c>
      <c r="AD277" s="548">
        <f ca="1">IF('Clinic Model'!$P$17="Annuity",-IFERROR(PPMT(D3_I/12,$C277,D3_T,OFFSET(AD$258,,-$C277+1),0),),IFERROR(IF($C277=0,0,OFFSET(AD$258,,-$C277+1)/D3_T),0))</f>
        <v>0</v>
      </c>
      <c r="AE277" s="548">
        <f ca="1">IF('Clinic Model'!$P$17="Annuity",-IFERROR(PPMT(D3_I/12,$C277,D3_T,OFFSET(AE$258,,-$C277+1),0),),IFERROR(IF($C277=0,0,OFFSET(AE$258,,-$C277+1)/D3_T),0))</f>
        <v>0</v>
      </c>
      <c r="AF277" s="548">
        <f ca="1">IF('Clinic Model'!$P$17="Annuity",-IFERROR(PPMT(D3_I/12,$C277,D3_T,OFFSET(AF$258,,-$C277+1),0),),IFERROR(IF($C277=0,0,OFFSET(AF$258,,-$C277+1)/D3_T),0))</f>
        <v>0</v>
      </c>
      <c r="AG277" s="548">
        <f ca="1">IF('Clinic Model'!$P$17="Annuity",-IFERROR(PPMT(D3_I/12,$C277,D3_T,OFFSET(AG$258,,-$C277+1),0),),IFERROR(IF($C277=0,0,OFFSET(AG$258,,-$C277+1)/D3_T),0))</f>
        <v>0</v>
      </c>
      <c r="AH277" s="548">
        <f ca="1">IF('Clinic Model'!$P$17="Annuity",-IFERROR(PPMT(D3_I/12,$C277,D3_T,OFFSET(AH$258,,-$C277+1),0),),IFERROR(IF($C277=0,0,OFFSET(AH$258,,-$C277+1)/D3_T),0))</f>
        <v>0</v>
      </c>
      <c r="AI277" s="548">
        <f ca="1">IF('Clinic Model'!$P$17="Annuity",-IFERROR(PPMT(D3_I/12,$C277,D3_T,OFFSET(AI$258,,-$C277+1),0),),IFERROR(IF($C277=0,0,OFFSET(AI$258,,-$C277+1)/D3_T),0))</f>
        <v>0</v>
      </c>
      <c r="AJ277" s="548">
        <f ca="1">IF('Clinic Model'!$P$17="Annuity",-IFERROR(PPMT(D3_I/12,$C277,D3_T,OFFSET(AJ$258,,-$C277+1),0),),IFERROR(IF($C277=0,0,OFFSET(AJ$258,,-$C277+1)/D3_T),0))</f>
        <v>0</v>
      </c>
      <c r="AK277" s="548">
        <f ca="1">IF('Clinic Model'!$P$17="Annuity",-IFERROR(PPMT(D3_I/12,$C277,D3_T,OFFSET(AK$258,,-$C277+1),0),),IFERROR(IF($C277=0,0,OFFSET(AK$258,,-$C277+1)/D3_T),0))</f>
        <v>0</v>
      </c>
      <c r="AL277" s="548">
        <f ca="1">IF('Clinic Model'!$P$17="Annuity",-IFERROR(PPMT(D3_I/12,$C277,D3_T,OFFSET(AL$258,,-$C277+1),0),),IFERROR(IF($C277=0,0,OFFSET(AL$258,,-$C277+1)/D3_T),0))</f>
        <v>0</v>
      </c>
      <c r="AM277" s="548">
        <f ca="1">IF('Clinic Model'!$P$17="Annuity",-IFERROR(PPMT(D3_I/12,$C277,D3_T,OFFSET(AM$258,,-$C277+1),0),),IFERROR(IF($C277=0,0,OFFSET(AM$258,,-$C277+1)/D3_T),0))</f>
        <v>0</v>
      </c>
      <c r="AN277" s="548">
        <f ca="1">IF('Clinic Model'!$P$17="Annuity",-IFERROR(PPMT(D3_I/12,$C277,D3_T,OFFSET(AN$258,,-$C277+1),0),),IFERROR(IF($C277=0,0,OFFSET(AN$258,,-$C277+1)/D3_T),0))</f>
        <v>0</v>
      </c>
      <c r="AO277" s="548">
        <f ca="1">IF('Clinic Model'!$P$17="Annuity",-IFERROR(PPMT(D3_I/12,$C277,D3_T,OFFSET(AO$258,,-$C277+1),0),),IFERROR(IF($C277=0,0,OFFSET(AO$258,,-$C277+1)/D3_T),0))</f>
        <v>0</v>
      </c>
      <c r="AP277" s="548">
        <f ca="1">IF('Clinic Model'!$P$17="Annuity",-IFERROR(PPMT(D3_I/12,$C277,D3_T,OFFSET(AP$258,,-$C277+1),0),),IFERROR(IF($C277=0,0,OFFSET(AP$258,,-$C277+1)/D3_T),0))</f>
        <v>0</v>
      </c>
      <c r="AQ277" s="548">
        <f ca="1">IF('Clinic Model'!$P$17="Annuity",-IFERROR(PPMT(D3_I/12,$C277,D3_T,OFFSET(AQ$258,,-$C277+1),0),),IFERROR(IF($C277=0,0,OFFSET(AQ$258,,-$C277+1)/D3_T),0))</f>
        <v>0</v>
      </c>
      <c r="AR277" s="548">
        <f ca="1">IF('Clinic Model'!$P$17="Annuity",-IFERROR(PPMT(D3_I/12,$C277,D3_T,OFFSET(AR$258,,-$C277+1),0),),IFERROR(IF($C277=0,0,OFFSET(AR$258,,-$C277+1)/D3_T),0))</f>
        <v>0</v>
      </c>
      <c r="AS277" s="548">
        <f ca="1">IF('Clinic Model'!$P$17="Annuity",-IFERROR(PPMT(D3_I/12,$C277,D3_T,OFFSET(AS$258,,-$C277+1),0),),IFERROR(IF($C277=0,0,OFFSET(AS$258,,-$C277+1)/D3_T),0))</f>
        <v>0</v>
      </c>
      <c r="AT277" s="548">
        <f ca="1">IF('Clinic Model'!$P$17="Annuity",-IFERROR(PPMT(D3_I/12,$C277,D3_T,OFFSET(AT$258,,-$C277+1),0),),IFERROR(IF($C277=0,0,OFFSET(AT$258,,-$C277+1)/D3_T),0))</f>
        <v>0</v>
      </c>
      <c r="AU277" s="548">
        <f ca="1">IF('Clinic Model'!$P$17="Annuity",-IFERROR(PPMT(D3_I/12,$C277,D3_T,OFFSET(AU$258,,-$C277+1),0),),IFERROR(IF($C277=0,0,OFFSET(AU$258,,-$C277+1)/D3_T),0))</f>
        <v>0</v>
      </c>
      <c r="AV277" s="548">
        <f ca="1">IF('Clinic Model'!$P$17="Annuity",-IFERROR(PPMT(D3_I/12,$C277,D3_T,OFFSET(AV$258,,-$C277+1),0),),IFERROR(IF($C277=0,0,OFFSET(AV$258,,-$C277+1)/D3_T),0))</f>
        <v>0</v>
      </c>
      <c r="AW277" s="548">
        <f ca="1">IF('Clinic Model'!$P$17="Annuity",-IFERROR(PPMT(D3_I/12,$C277,D3_T,OFFSET(AW$258,,-$C277+1),0),),IFERROR(IF($C277=0,0,OFFSET(AW$258,,-$C277+1)/D3_T),0))</f>
        <v>0</v>
      </c>
      <c r="AX277" s="548">
        <f ca="1">IF('Clinic Model'!$P$17="Annuity",-IFERROR(PPMT(D3_I/12,$C277,D3_T,OFFSET(AX$258,,-$C277+1),0),),IFERROR(IF($C277=0,0,OFFSET(AX$258,,-$C277+1)/D3_T),0))</f>
        <v>0</v>
      </c>
      <c r="AY277" s="548">
        <f ca="1">IF('Clinic Model'!$P$17="Annuity",-IFERROR(PPMT(D3_I/12,$C277,D3_T,OFFSET(AY$258,,-$C277+1),0),),IFERROR(IF($C277=0,0,OFFSET(AY$258,,-$C277+1)/D3_T),0))</f>
        <v>0</v>
      </c>
      <c r="AZ277" s="548">
        <f ca="1">IF('Clinic Model'!$P$17="Annuity",-IFERROR(PPMT(D3_I/12,$C277,D3_T,OFFSET(AZ$258,,-$C277+1),0),),IFERROR(IF($C277=0,0,OFFSET(AZ$258,,-$C277+1)/D3_T),0))</f>
        <v>0</v>
      </c>
      <c r="BA277" s="548">
        <f ca="1">IF('Clinic Model'!$P$17="Annuity",-IFERROR(PPMT(D3_I/12,$C277,D3_T,OFFSET(BA$258,,-$C277+1),0),),IFERROR(IF($C277=0,0,OFFSET(BA$258,,-$C277+1)/D3_T),0))</f>
        <v>0</v>
      </c>
      <c r="BB277" s="548">
        <f ca="1">IF('Clinic Model'!$P$17="Annuity",-IFERROR(PPMT(D3_I/12,$C277,D3_T,OFFSET(BB$258,,-$C277+1),0),),IFERROR(IF($C277=0,0,OFFSET(BB$258,,-$C277+1)/D3_T),0))</f>
        <v>0</v>
      </c>
      <c r="BC277" s="548">
        <f ca="1">IF('Clinic Model'!$P$17="Annuity",-IFERROR(PPMT(D3_I/12,$C277,D3_T,OFFSET(BC$258,,-$C277+1),0),),IFERROR(IF($C277=0,0,OFFSET(BC$258,,-$C277+1)/D3_T),0))</f>
        <v>0</v>
      </c>
      <c r="BD277" s="548">
        <f ca="1">IF('Clinic Model'!$P$17="Annuity",-IFERROR(PPMT(D3_I/12,$C277,D3_T,OFFSET(BD$258,,-$C277+1),0),),IFERROR(IF($C277=0,0,OFFSET(BD$258,,-$C277+1)/D3_T),0))</f>
        <v>0</v>
      </c>
      <c r="BE277" s="548">
        <f ca="1">IF('Clinic Model'!$P$17="Annuity",-IFERROR(PPMT(D3_I/12,$C277,D3_T,OFFSET(BE$258,,-$C277+1),0),),IFERROR(IF($C277=0,0,OFFSET(BE$258,,-$C277+1)/D3_T),0))</f>
        <v>0</v>
      </c>
      <c r="BF277" s="548">
        <f ca="1">IF('Clinic Model'!$P$17="Annuity",-IFERROR(PPMT(D3_I/12,$C277,D3_T,OFFSET(BF$258,,-$C277+1),0),),IFERROR(IF($C277=0,0,OFFSET(BF$258,,-$C277+1)/D3_T),0))</f>
        <v>0</v>
      </c>
      <c r="BG277" s="548">
        <f ca="1">IF('Clinic Model'!$P$17="Annuity",-IFERROR(PPMT(D3_I/12,$C277,D3_T,OFFSET(BG$258,,-$C277+1),0),),IFERROR(IF($C277=0,0,OFFSET(BG$258,,-$C277+1)/D3_T),0))</f>
        <v>0</v>
      </c>
      <c r="BH277" s="548">
        <f ca="1">IF('Clinic Model'!$P$17="Annuity",-IFERROR(PPMT(D3_I/12,$C277,D3_T,OFFSET(BH$258,,-$C277+1),0),),IFERROR(IF($C277=0,0,OFFSET(BH$258,,-$C277+1)/D3_T),0))</f>
        <v>0</v>
      </c>
      <c r="BI277" s="548">
        <f ca="1">IF('Clinic Model'!$P$17="Annuity",-IFERROR(PPMT(D3_I/12,$C277,D3_T,OFFSET(BI$258,,-$C277+1),0),),IFERROR(IF($C277=0,0,OFFSET(BI$258,,-$C277+1)/D3_T),0))</f>
        <v>0</v>
      </c>
      <c r="BJ277" s="548">
        <f ca="1">IF('Clinic Model'!$P$17="Annuity",-IFERROR(PPMT(D3_I/12,$C277,D3_T,OFFSET(BJ$258,,-$C277+1),0),),IFERROR(IF($C277=0,0,OFFSET(BJ$258,,-$C277+1)/D3_T),0))</f>
        <v>0</v>
      </c>
      <c r="BK277" s="548">
        <f ca="1">IF('Clinic Model'!$P$17="Annuity",-IFERROR(PPMT(D3_I/12,$C277,D3_T,OFFSET(BK$258,,-$C277+1),0),),IFERROR(IF($C277=0,0,OFFSET(BK$258,,-$C277+1)/D3_T),0))</f>
        <v>0</v>
      </c>
      <c r="BL277" s="548">
        <f ca="1">IF('Clinic Model'!$P$17="Annuity",-IFERROR(PPMT(D3_I/12,$C277,D3_T,OFFSET(BL$258,,-$C277+1),0),),IFERROR(IF($C277=0,0,OFFSET(BL$258,,-$C277+1)/D3_T),0))</f>
        <v>0</v>
      </c>
    </row>
    <row r="278" spans="1:64" ht="10.5" hidden="1" customHeight="1" outlineLevel="1" x14ac:dyDescent="0.3">
      <c r="A278" s="105"/>
      <c r="B278" s="504"/>
      <c r="C278" s="105">
        <f t="shared" si="21"/>
        <v>0</v>
      </c>
      <c r="E278" s="559">
        <f ca="1">IF('Clinic Model'!$P$17="Annuity",-IFERROR(PPMT(D3_I/12,$C278,D3_T,OFFSET(E$258,,-$C278+1),0),),IFERROR(IF($C278=0,0,OFFSET(E$258,,-$C278+1)/D3_T),0))</f>
        <v>0</v>
      </c>
      <c r="F278" s="548">
        <f ca="1">IF('Clinic Model'!$P$17="Annuity",-IFERROR(PPMT(D3_I/12,$C278,D3_T,OFFSET(F$258,,-$C278+1),0),),IFERROR(IF($C278=0,0,OFFSET(F$258,,-$C278+1)/D3_T),0))</f>
        <v>0</v>
      </c>
      <c r="G278" s="548">
        <f ca="1">IF('Clinic Model'!$P$17="Annuity",-IFERROR(PPMT(D3_I/12,$C278,D3_T,OFFSET(G$258,,-$C278+1),0),),IFERROR(IF($C278=0,0,OFFSET(G$258,,-$C278+1)/D3_T),0))</f>
        <v>0</v>
      </c>
      <c r="H278" s="548">
        <f ca="1">IF('Clinic Model'!$P$17="Annuity",-IFERROR(PPMT(D3_I/12,$C278,D3_T,OFFSET(H$258,,-$C278+1),0),),IFERROR(IF($C278=0,0,OFFSET(H$258,,-$C278+1)/D3_T),0))</f>
        <v>0</v>
      </c>
      <c r="I278" s="548">
        <f ca="1">IF('Clinic Model'!$P$17="Annuity",-IFERROR(PPMT(D3_I/12,$C278,D3_T,OFFSET(I$258,,-$C278+1),0),),IFERROR(IF($C278=0,0,OFFSET(I$258,,-$C278+1)/D3_T),0))</f>
        <v>0</v>
      </c>
      <c r="J278" s="548">
        <f ca="1">IF('Clinic Model'!$P$17="Annuity",-IFERROR(PPMT(D3_I/12,$C278,D3_T,OFFSET(J$258,,-$C278+1),0),),IFERROR(IF($C278=0,0,OFFSET(J$258,,-$C278+1)/D3_T),0))</f>
        <v>0</v>
      </c>
      <c r="K278" s="548">
        <f ca="1">IF('Clinic Model'!$P$17="Annuity",-IFERROR(PPMT(D3_I/12,$C278,D3_T,OFFSET(K$258,,-$C278+1),0),),IFERROR(IF($C278=0,0,OFFSET(K$258,,-$C278+1)/D3_T),0))</f>
        <v>0</v>
      </c>
      <c r="L278" s="548">
        <f ca="1">IF('Clinic Model'!$P$17="Annuity",-IFERROR(PPMT(D3_I/12,$C278,D3_T,OFFSET(L$258,,-$C278+1),0),),IFERROR(IF($C278=0,0,OFFSET(L$258,,-$C278+1)/D3_T),0))</f>
        <v>0</v>
      </c>
      <c r="M278" s="548">
        <f ca="1">IF('Clinic Model'!$P$17="Annuity",-IFERROR(PPMT(D3_I/12,$C278,D3_T,OFFSET(M$258,,-$C278+1),0),),IFERROR(IF($C278=0,0,OFFSET(M$258,,-$C278+1)/D3_T),0))</f>
        <v>0</v>
      </c>
      <c r="N278" s="548">
        <f ca="1">IF('Clinic Model'!$P$17="Annuity",-IFERROR(PPMT(D3_I/12,$C278,D3_T,OFFSET(N$258,,-$C278+1),0),),IFERROR(IF($C278=0,0,OFFSET(N$258,,-$C278+1)/D3_T),0))</f>
        <v>0</v>
      </c>
      <c r="O278" s="548">
        <f ca="1">IF('Clinic Model'!$P$17="Annuity",-IFERROR(PPMT(D3_I/12,$C278,D3_T,OFFSET(O$258,,-$C278+1),0),),IFERROR(IF($C278=0,0,OFFSET(O$258,,-$C278+1)/D3_T),0))</f>
        <v>0</v>
      </c>
      <c r="P278" s="548">
        <f ca="1">IF('Clinic Model'!$P$17="Annuity",-IFERROR(PPMT(D3_I/12,$C278,D3_T,OFFSET(P$258,,-$C278+1),0),),IFERROR(IF($C278=0,0,OFFSET(P$258,,-$C278+1)/D3_T),0))</f>
        <v>0</v>
      </c>
      <c r="Q278" s="548">
        <f ca="1">IF('Clinic Model'!$P$17="Annuity",-IFERROR(PPMT(D3_I/12,$C278,D3_T,OFFSET(Q$258,,-$C278+1),0),),IFERROR(IF($C278=0,0,OFFSET(Q$258,,-$C278+1)/D3_T),0))</f>
        <v>0</v>
      </c>
      <c r="R278" s="548">
        <f ca="1">IF('Clinic Model'!$P$17="Annuity",-IFERROR(PPMT(D3_I/12,$C278,D3_T,OFFSET(R$258,,-$C278+1),0),),IFERROR(IF($C278=0,0,OFFSET(R$258,,-$C278+1)/D3_T),0))</f>
        <v>0</v>
      </c>
      <c r="S278" s="548">
        <f ca="1">IF('Clinic Model'!$P$17="Annuity",-IFERROR(PPMT(D3_I/12,$C278,D3_T,OFFSET(S$258,,-$C278+1),0),),IFERROR(IF($C278=0,0,OFFSET(S$258,,-$C278+1)/D3_T),0))</f>
        <v>0</v>
      </c>
      <c r="T278" s="548">
        <f ca="1">IF('Clinic Model'!$P$17="Annuity",-IFERROR(PPMT(D3_I/12,$C278,D3_T,OFFSET(T$258,,-$C278+1),0),),IFERROR(IF($C278=0,0,OFFSET(T$258,,-$C278+1)/D3_T),0))</f>
        <v>0</v>
      </c>
      <c r="U278" s="548">
        <f ca="1">IF('Clinic Model'!$P$17="Annuity",-IFERROR(PPMT(D3_I/12,$C278,D3_T,OFFSET(U$258,,-$C278+1),0),),IFERROR(IF($C278=0,0,OFFSET(U$258,,-$C278+1)/D3_T),0))</f>
        <v>0</v>
      </c>
      <c r="V278" s="548">
        <f ca="1">IF('Clinic Model'!$P$17="Annuity",-IFERROR(PPMT(D3_I/12,$C278,D3_T,OFFSET(V$258,,-$C278+1),0),),IFERROR(IF($C278=0,0,OFFSET(V$258,,-$C278+1)/D3_T),0))</f>
        <v>0</v>
      </c>
      <c r="W278" s="548">
        <f ca="1">IF('Clinic Model'!$P$17="Annuity",-IFERROR(PPMT(D3_I/12,$C278,D3_T,OFFSET(W$258,,-$C278+1),0),),IFERROR(IF($C278=0,0,OFFSET(W$258,,-$C278+1)/D3_T),0))</f>
        <v>0</v>
      </c>
      <c r="X278" s="548">
        <f ca="1">IF('Clinic Model'!$P$17="Annuity",-IFERROR(PPMT(D3_I/12,$C278,D3_T,OFFSET(X$258,,-$C278+1),0),),IFERROR(IF($C278=0,0,OFFSET(X$258,,-$C278+1)/D3_T),0))</f>
        <v>0</v>
      </c>
      <c r="Y278" s="548">
        <f ca="1">IF('Clinic Model'!$P$17="Annuity",-IFERROR(PPMT(D3_I/12,$C278,D3_T,OFFSET(Y$258,,-$C278+1),0),),IFERROR(IF($C278=0,0,OFFSET(Y$258,,-$C278+1)/D3_T),0))</f>
        <v>0</v>
      </c>
      <c r="Z278" s="548">
        <f ca="1">IF('Clinic Model'!$P$17="Annuity",-IFERROR(PPMT(D3_I/12,$C278,D3_T,OFFSET(Z$258,,-$C278+1),0),),IFERROR(IF($C278=0,0,OFFSET(Z$258,,-$C278+1)/D3_T),0))</f>
        <v>0</v>
      </c>
      <c r="AA278" s="548">
        <f ca="1">IF('Clinic Model'!$P$17="Annuity",-IFERROR(PPMT(D3_I/12,$C278,D3_T,OFFSET(AA$258,,-$C278+1),0),),IFERROR(IF($C278=0,0,OFFSET(AA$258,,-$C278+1)/D3_T),0))</f>
        <v>0</v>
      </c>
      <c r="AB278" s="548">
        <f ca="1">IF('Clinic Model'!$P$17="Annuity",-IFERROR(PPMT(D3_I/12,$C278,D3_T,OFFSET(AB$258,,-$C278+1),0),),IFERROR(IF($C278=0,0,OFFSET(AB$258,,-$C278+1)/D3_T),0))</f>
        <v>0</v>
      </c>
      <c r="AC278" s="548">
        <f ca="1">IF('Clinic Model'!$P$17="Annuity",-IFERROR(PPMT(D3_I/12,$C278,D3_T,OFFSET(AC$258,,-$C278+1),0),),IFERROR(IF($C278=0,0,OFFSET(AC$258,,-$C278+1)/D3_T),0))</f>
        <v>0</v>
      </c>
      <c r="AD278" s="548">
        <f ca="1">IF('Clinic Model'!$P$17="Annuity",-IFERROR(PPMT(D3_I/12,$C278,D3_T,OFFSET(AD$258,,-$C278+1),0),),IFERROR(IF($C278=0,0,OFFSET(AD$258,,-$C278+1)/D3_T),0))</f>
        <v>0</v>
      </c>
      <c r="AE278" s="548">
        <f ca="1">IF('Clinic Model'!$P$17="Annuity",-IFERROR(PPMT(D3_I/12,$C278,D3_T,OFFSET(AE$258,,-$C278+1),0),),IFERROR(IF($C278=0,0,OFFSET(AE$258,,-$C278+1)/D3_T),0))</f>
        <v>0</v>
      </c>
      <c r="AF278" s="548">
        <f ca="1">IF('Clinic Model'!$P$17="Annuity",-IFERROR(PPMT(D3_I/12,$C278,D3_T,OFFSET(AF$258,,-$C278+1),0),),IFERROR(IF($C278=0,0,OFFSET(AF$258,,-$C278+1)/D3_T),0))</f>
        <v>0</v>
      </c>
      <c r="AG278" s="548">
        <f ca="1">IF('Clinic Model'!$P$17="Annuity",-IFERROR(PPMT(D3_I/12,$C278,D3_T,OFFSET(AG$258,,-$C278+1),0),),IFERROR(IF($C278=0,0,OFFSET(AG$258,,-$C278+1)/D3_T),0))</f>
        <v>0</v>
      </c>
      <c r="AH278" s="548">
        <f ca="1">IF('Clinic Model'!$P$17="Annuity",-IFERROR(PPMT(D3_I/12,$C278,D3_T,OFFSET(AH$258,,-$C278+1),0),),IFERROR(IF($C278=0,0,OFFSET(AH$258,,-$C278+1)/D3_T),0))</f>
        <v>0</v>
      </c>
      <c r="AI278" s="548">
        <f ca="1">IF('Clinic Model'!$P$17="Annuity",-IFERROR(PPMT(D3_I/12,$C278,D3_T,OFFSET(AI$258,,-$C278+1),0),),IFERROR(IF($C278=0,0,OFFSET(AI$258,,-$C278+1)/D3_T),0))</f>
        <v>0</v>
      </c>
      <c r="AJ278" s="548">
        <f ca="1">IF('Clinic Model'!$P$17="Annuity",-IFERROR(PPMT(D3_I/12,$C278,D3_T,OFFSET(AJ$258,,-$C278+1),0),),IFERROR(IF($C278=0,0,OFFSET(AJ$258,,-$C278+1)/D3_T),0))</f>
        <v>0</v>
      </c>
      <c r="AK278" s="548">
        <f ca="1">IF('Clinic Model'!$P$17="Annuity",-IFERROR(PPMT(D3_I/12,$C278,D3_T,OFFSET(AK$258,,-$C278+1),0),),IFERROR(IF($C278=0,0,OFFSET(AK$258,,-$C278+1)/D3_T),0))</f>
        <v>0</v>
      </c>
      <c r="AL278" s="548">
        <f ca="1">IF('Clinic Model'!$P$17="Annuity",-IFERROR(PPMT(D3_I/12,$C278,D3_T,OFFSET(AL$258,,-$C278+1),0),),IFERROR(IF($C278=0,0,OFFSET(AL$258,,-$C278+1)/D3_T),0))</f>
        <v>0</v>
      </c>
      <c r="AM278" s="548">
        <f ca="1">IF('Clinic Model'!$P$17="Annuity",-IFERROR(PPMT(D3_I/12,$C278,D3_T,OFFSET(AM$258,,-$C278+1),0),),IFERROR(IF($C278=0,0,OFFSET(AM$258,,-$C278+1)/D3_T),0))</f>
        <v>0</v>
      </c>
      <c r="AN278" s="548">
        <f ca="1">IF('Clinic Model'!$P$17="Annuity",-IFERROR(PPMT(D3_I/12,$C278,D3_T,OFFSET(AN$258,,-$C278+1),0),),IFERROR(IF($C278=0,0,OFFSET(AN$258,,-$C278+1)/D3_T),0))</f>
        <v>0</v>
      </c>
      <c r="AO278" s="548">
        <f ca="1">IF('Clinic Model'!$P$17="Annuity",-IFERROR(PPMT(D3_I/12,$C278,D3_T,OFFSET(AO$258,,-$C278+1),0),),IFERROR(IF($C278=0,0,OFFSET(AO$258,,-$C278+1)/D3_T),0))</f>
        <v>0</v>
      </c>
      <c r="AP278" s="548">
        <f ca="1">IF('Clinic Model'!$P$17="Annuity",-IFERROR(PPMT(D3_I/12,$C278,D3_T,OFFSET(AP$258,,-$C278+1),0),),IFERROR(IF($C278=0,0,OFFSET(AP$258,,-$C278+1)/D3_T),0))</f>
        <v>0</v>
      </c>
      <c r="AQ278" s="548">
        <f ca="1">IF('Clinic Model'!$P$17="Annuity",-IFERROR(PPMT(D3_I/12,$C278,D3_T,OFFSET(AQ$258,,-$C278+1),0),),IFERROR(IF($C278=0,0,OFFSET(AQ$258,,-$C278+1)/D3_T),0))</f>
        <v>0</v>
      </c>
      <c r="AR278" s="548">
        <f ca="1">IF('Clinic Model'!$P$17="Annuity",-IFERROR(PPMT(D3_I/12,$C278,D3_T,OFFSET(AR$258,,-$C278+1),0),),IFERROR(IF($C278=0,0,OFFSET(AR$258,,-$C278+1)/D3_T),0))</f>
        <v>0</v>
      </c>
      <c r="AS278" s="548">
        <f ca="1">IF('Clinic Model'!$P$17="Annuity",-IFERROR(PPMT(D3_I/12,$C278,D3_T,OFFSET(AS$258,,-$C278+1),0),),IFERROR(IF($C278=0,0,OFFSET(AS$258,,-$C278+1)/D3_T),0))</f>
        <v>0</v>
      </c>
      <c r="AT278" s="548">
        <f ca="1">IF('Clinic Model'!$P$17="Annuity",-IFERROR(PPMT(D3_I/12,$C278,D3_T,OFFSET(AT$258,,-$C278+1),0),),IFERROR(IF($C278=0,0,OFFSET(AT$258,,-$C278+1)/D3_T),0))</f>
        <v>0</v>
      </c>
      <c r="AU278" s="548">
        <f ca="1">IF('Clinic Model'!$P$17="Annuity",-IFERROR(PPMT(D3_I/12,$C278,D3_T,OFFSET(AU$258,,-$C278+1),0),),IFERROR(IF($C278=0,0,OFFSET(AU$258,,-$C278+1)/D3_T),0))</f>
        <v>0</v>
      </c>
      <c r="AV278" s="548">
        <f ca="1">IF('Clinic Model'!$P$17="Annuity",-IFERROR(PPMT(D3_I/12,$C278,D3_T,OFFSET(AV$258,,-$C278+1),0),),IFERROR(IF($C278=0,0,OFFSET(AV$258,,-$C278+1)/D3_T),0))</f>
        <v>0</v>
      </c>
      <c r="AW278" s="548">
        <f ca="1">IF('Clinic Model'!$P$17="Annuity",-IFERROR(PPMT(D3_I/12,$C278,D3_T,OFFSET(AW$258,,-$C278+1),0),),IFERROR(IF($C278=0,0,OFFSET(AW$258,,-$C278+1)/D3_T),0))</f>
        <v>0</v>
      </c>
      <c r="AX278" s="548">
        <f ca="1">IF('Clinic Model'!$P$17="Annuity",-IFERROR(PPMT(D3_I/12,$C278,D3_T,OFFSET(AX$258,,-$C278+1),0),),IFERROR(IF($C278=0,0,OFFSET(AX$258,,-$C278+1)/D3_T),0))</f>
        <v>0</v>
      </c>
      <c r="AY278" s="548">
        <f ca="1">IF('Clinic Model'!$P$17="Annuity",-IFERROR(PPMT(D3_I/12,$C278,D3_T,OFFSET(AY$258,,-$C278+1),0),),IFERROR(IF($C278=0,0,OFFSET(AY$258,,-$C278+1)/D3_T),0))</f>
        <v>0</v>
      </c>
      <c r="AZ278" s="548">
        <f ca="1">IF('Clinic Model'!$P$17="Annuity",-IFERROR(PPMT(D3_I/12,$C278,D3_T,OFFSET(AZ$258,,-$C278+1),0),),IFERROR(IF($C278=0,0,OFFSET(AZ$258,,-$C278+1)/D3_T),0))</f>
        <v>0</v>
      </c>
      <c r="BA278" s="548">
        <f ca="1">IF('Clinic Model'!$P$17="Annuity",-IFERROR(PPMT(D3_I/12,$C278,D3_T,OFFSET(BA$258,,-$C278+1),0),),IFERROR(IF($C278=0,0,OFFSET(BA$258,,-$C278+1)/D3_T),0))</f>
        <v>0</v>
      </c>
      <c r="BB278" s="548">
        <f ca="1">IF('Clinic Model'!$P$17="Annuity",-IFERROR(PPMT(D3_I/12,$C278,D3_T,OFFSET(BB$258,,-$C278+1),0),),IFERROR(IF($C278=0,0,OFFSET(BB$258,,-$C278+1)/D3_T),0))</f>
        <v>0</v>
      </c>
      <c r="BC278" s="548">
        <f ca="1">IF('Clinic Model'!$P$17="Annuity",-IFERROR(PPMT(D3_I/12,$C278,D3_T,OFFSET(BC$258,,-$C278+1),0),),IFERROR(IF($C278=0,0,OFFSET(BC$258,,-$C278+1)/D3_T),0))</f>
        <v>0</v>
      </c>
      <c r="BD278" s="548">
        <f ca="1">IF('Clinic Model'!$P$17="Annuity",-IFERROR(PPMT(D3_I/12,$C278,D3_T,OFFSET(BD$258,,-$C278+1),0),),IFERROR(IF($C278=0,0,OFFSET(BD$258,,-$C278+1)/D3_T),0))</f>
        <v>0</v>
      </c>
      <c r="BE278" s="548">
        <f ca="1">IF('Clinic Model'!$P$17="Annuity",-IFERROR(PPMT(D3_I/12,$C278,D3_T,OFFSET(BE$258,,-$C278+1),0),),IFERROR(IF($C278=0,0,OFFSET(BE$258,,-$C278+1)/D3_T),0))</f>
        <v>0</v>
      </c>
      <c r="BF278" s="548">
        <f ca="1">IF('Clinic Model'!$P$17="Annuity",-IFERROR(PPMT(D3_I/12,$C278,D3_T,OFFSET(BF$258,,-$C278+1),0),),IFERROR(IF($C278=0,0,OFFSET(BF$258,,-$C278+1)/D3_T),0))</f>
        <v>0</v>
      </c>
      <c r="BG278" s="548">
        <f ca="1">IF('Clinic Model'!$P$17="Annuity",-IFERROR(PPMT(D3_I/12,$C278,D3_T,OFFSET(BG$258,,-$C278+1),0),),IFERROR(IF($C278=0,0,OFFSET(BG$258,,-$C278+1)/D3_T),0))</f>
        <v>0</v>
      </c>
      <c r="BH278" s="548">
        <f ca="1">IF('Clinic Model'!$P$17="Annuity",-IFERROR(PPMT(D3_I/12,$C278,D3_T,OFFSET(BH$258,,-$C278+1),0),),IFERROR(IF($C278=0,0,OFFSET(BH$258,,-$C278+1)/D3_T),0))</f>
        <v>0</v>
      </c>
      <c r="BI278" s="548">
        <f ca="1">IF('Clinic Model'!$P$17="Annuity",-IFERROR(PPMT(D3_I/12,$C278,D3_T,OFFSET(BI$258,,-$C278+1),0),),IFERROR(IF($C278=0,0,OFFSET(BI$258,,-$C278+1)/D3_T),0))</f>
        <v>0</v>
      </c>
      <c r="BJ278" s="548">
        <f ca="1">IF('Clinic Model'!$P$17="Annuity",-IFERROR(PPMT(D3_I/12,$C278,D3_T,OFFSET(BJ$258,,-$C278+1),0),),IFERROR(IF($C278=0,0,OFFSET(BJ$258,,-$C278+1)/D3_T),0))</f>
        <v>0</v>
      </c>
      <c r="BK278" s="548">
        <f ca="1">IF('Clinic Model'!$P$17="Annuity",-IFERROR(PPMT(D3_I/12,$C278,D3_T,OFFSET(BK$258,,-$C278+1),0),),IFERROR(IF($C278=0,0,OFFSET(BK$258,,-$C278+1)/D3_T),0))</f>
        <v>0</v>
      </c>
      <c r="BL278" s="548">
        <f ca="1">IF('Clinic Model'!$P$17="Annuity",-IFERROR(PPMT(D3_I/12,$C278,D3_T,OFFSET(BL$258,,-$C278+1),0),),IFERROR(IF($C278=0,0,OFFSET(BL$258,,-$C278+1)/D3_T),0))</f>
        <v>0</v>
      </c>
    </row>
    <row r="279" spans="1:64" ht="10.5" hidden="1" customHeight="1" outlineLevel="1" x14ac:dyDescent="0.3">
      <c r="A279" s="105"/>
      <c r="B279" s="504"/>
      <c r="C279" s="105">
        <f t="shared" si="21"/>
        <v>0</v>
      </c>
      <c r="E279" s="559">
        <f ca="1">IF('Clinic Model'!$P$17="Annuity",-IFERROR(PPMT(D3_I/12,$C279,D3_T,OFFSET(E$258,,-$C279+1),0),),IFERROR(IF($C279=0,0,OFFSET(E$258,,-$C279+1)/D3_T),0))</f>
        <v>0</v>
      </c>
      <c r="F279" s="548">
        <f ca="1">IF('Clinic Model'!$P$17="Annuity",-IFERROR(PPMT(D3_I/12,$C279,D3_T,OFFSET(F$258,,-$C279+1),0),),IFERROR(IF($C279=0,0,OFFSET(F$258,,-$C279+1)/D3_T),0))</f>
        <v>0</v>
      </c>
      <c r="G279" s="548">
        <f ca="1">IF('Clinic Model'!$P$17="Annuity",-IFERROR(PPMT(D3_I/12,$C279,D3_T,OFFSET(G$258,,-$C279+1),0),),IFERROR(IF($C279=0,0,OFFSET(G$258,,-$C279+1)/D3_T),0))</f>
        <v>0</v>
      </c>
      <c r="H279" s="548">
        <f ca="1">IF('Clinic Model'!$P$17="Annuity",-IFERROR(PPMT(D3_I/12,$C279,D3_T,OFFSET(H$258,,-$C279+1),0),),IFERROR(IF($C279=0,0,OFFSET(H$258,,-$C279+1)/D3_T),0))</f>
        <v>0</v>
      </c>
      <c r="I279" s="548">
        <f ca="1">IF('Clinic Model'!$P$17="Annuity",-IFERROR(PPMT(D3_I/12,$C279,D3_T,OFFSET(I$258,,-$C279+1),0),),IFERROR(IF($C279=0,0,OFFSET(I$258,,-$C279+1)/D3_T),0))</f>
        <v>0</v>
      </c>
      <c r="J279" s="548">
        <f ca="1">IF('Clinic Model'!$P$17="Annuity",-IFERROR(PPMT(D3_I/12,$C279,D3_T,OFFSET(J$258,,-$C279+1),0),),IFERROR(IF($C279=0,0,OFFSET(J$258,,-$C279+1)/D3_T),0))</f>
        <v>0</v>
      </c>
      <c r="K279" s="548">
        <f ca="1">IF('Clinic Model'!$P$17="Annuity",-IFERROR(PPMT(D3_I/12,$C279,D3_T,OFFSET(K$258,,-$C279+1),0),),IFERROR(IF($C279=0,0,OFFSET(K$258,,-$C279+1)/D3_T),0))</f>
        <v>0</v>
      </c>
      <c r="L279" s="548">
        <f ca="1">IF('Clinic Model'!$P$17="Annuity",-IFERROR(PPMT(D3_I/12,$C279,D3_T,OFFSET(L$258,,-$C279+1),0),),IFERROR(IF($C279=0,0,OFFSET(L$258,,-$C279+1)/D3_T),0))</f>
        <v>0</v>
      </c>
      <c r="M279" s="548">
        <f ca="1">IF('Clinic Model'!$P$17="Annuity",-IFERROR(PPMT(D3_I/12,$C279,D3_T,OFFSET(M$258,,-$C279+1),0),),IFERROR(IF($C279=0,0,OFFSET(M$258,,-$C279+1)/D3_T),0))</f>
        <v>0</v>
      </c>
      <c r="N279" s="548">
        <f ca="1">IF('Clinic Model'!$P$17="Annuity",-IFERROR(PPMT(D3_I/12,$C279,D3_T,OFFSET(N$258,,-$C279+1),0),),IFERROR(IF($C279=0,0,OFFSET(N$258,,-$C279+1)/D3_T),0))</f>
        <v>0</v>
      </c>
      <c r="O279" s="548">
        <f ca="1">IF('Clinic Model'!$P$17="Annuity",-IFERROR(PPMT(D3_I/12,$C279,D3_T,OFFSET(O$258,,-$C279+1),0),),IFERROR(IF($C279=0,0,OFFSET(O$258,,-$C279+1)/D3_T),0))</f>
        <v>0</v>
      </c>
      <c r="P279" s="548">
        <f ca="1">IF('Clinic Model'!$P$17="Annuity",-IFERROR(PPMT(D3_I/12,$C279,D3_T,OFFSET(P$258,,-$C279+1),0),),IFERROR(IF($C279=0,0,OFFSET(P$258,,-$C279+1)/D3_T),0))</f>
        <v>0</v>
      </c>
      <c r="Q279" s="548">
        <f ca="1">IF('Clinic Model'!$P$17="Annuity",-IFERROR(PPMT(D3_I/12,$C279,D3_T,OFFSET(Q$258,,-$C279+1),0),),IFERROR(IF($C279=0,0,OFFSET(Q$258,,-$C279+1)/D3_T),0))</f>
        <v>0</v>
      </c>
      <c r="R279" s="548">
        <f ca="1">IF('Clinic Model'!$P$17="Annuity",-IFERROR(PPMT(D3_I/12,$C279,D3_T,OFFSET(R$258,,-$C279+1),0),),IFERROR(IF($C279=0,0,OFFSET(R$258,,-$C279+1)/D3_T),0))</f>
        <v>0</v>
      </c>
      <c r="S279" s="548">
        <f ca="1">IF('Clinic Model'!$P$17="Annuity",-IFERROR(PPMT(D3_I/12,$C279,D3_T,OFFSET(S$258,,-$C279+1),0),),IFERROR(IF($C279=0,0,OFFSET(S$258,,-$C279+1)/D3_T),0))</f>
        <v>0</v>
      </c>
      <c r="T279" s="548">
        <f ca="1">IF('Clinic Model'!$P$17="Annuity",-IFERROR(PPMT(D3_I/12,$C279,D3_T,OFFSET(T$258,,-$C279+1),0),),IFERROR(IF($C279=0,0,OFFSET(T$258,,-$C279+1)/D3_T),0))</f>
        <v>0</v>
      </c>
      <c r="U279" s="548">
        <f ca="1">IF('Clinic Model'!$P$17="Annuity",-IFERROR(PPMT(D3_I/12,$C279,D3_T,OFFSET(U$258,,-$C279+1),0),),IFERROR(IF($C279=0,0,OFFSET(U$258,,-$C279+1)/D3_T),0))</f>
        <v>0</v>
      </c>
      <c r="V279" s="548">
        <f ca="1">IF('Clinic Model'!$P$17="Annuity",-IFERROR(PPMT(D3_I/12,$C279,D3_T,OFFSET(V$258,,-$C279+1),0),),IFERROR(IF($C279=0,0,OFFSET(V$258,,-$C279+1)/D3_T),0))</f>
        <v>0</v>
      </c>
      <c r="W279" s="548">
        <f ca="1">IF('Clinic Model'!$P$17="Annuity",-IFERROR(PPMT(D3_I/12,$C279,D3_T,OFFSET(W$258,,-$C279+1),0),),IFERROR(IF($C279=0,0,OFFSET(W$258,,-$C279+1)/D3_T),0))</f>
        <v>0</v>
      </c>
      <c r="X279" s="548">
        <f ca="1">IF('Clinic Model'!$P$17="Annuity",-IFERROR(PPMT(D3_I/12,$C279,D3_T,OFFSET(X$258,,-$C279+1),0),),IFERROR(IF($C279=0,0,OFFSET(X$258,,-$C279+1)/D3_T),0))</f>
        <v>0</v>
      </c>
      <c r="Y279" s="548">
        <f ca="1">IF('Clinic Model'!$P$17="Annuity",-IFERROR(PPMT(D3_I/12,$C279,D3_T,OFFSET(Y$258,,-$C279+1),0),),IFERROR(IF($C279=0,0,OFFSET(Y$258,,-$C279+1)/D3_T),0))</f>
        <v>0</v>
      </c>
      <c r="Z279" s="548">
        <f ca="1">IF('Clinic Model'!$P$17="Annuity",-IFERROR(PPMT(D3_I/12,$C279,D3_T,OFFSET(Z$258,,-$C279+1),0),),IFERROR(IF($C279=0,0,OFFSET(Z$258,,-$C279+1)/D3_T),0))</f>
        <v>0</v>
      </c>
      <c r="AA279" s="548">
        <f ca="1">IF('Clinic Model'!$P$17="Annuity",-IFERROR(PPMT(D3_I/12,$C279,D3_T,OFFSET(AA$258,,-$C279+1),0),),IFERROR(IF($C279=0,0,OFFSET(AA$258,,-$C279+1)/D3_T),0))</f>
        <v>0</v>
      </c>
      <c r="AB279" s="548">
        <f ca="1">IF('Clinic Model'!$P$17="Annuity",-IFERROR(PPMT(D3_I/12,$C279,D3_T,OFFSET(AB$258,,-$C279+1),0),),IFERROR(IF($C279=0,0,OFFSET(AB$258,,-$C279+1)/D3_T),0))</f>
        <v>0</v>
      </c>
      <c r="AC279" s="548">
        <f ca="1">IF('Clinic Model'!$P$17="Annuity",-IFERROR(PPMT(D3_I/12,$C279,D3_T,OFFSET(AC$258,,-$C279+1),0),),IFERROR(IF($C279=0,0,OFFSET(AC$258,,-$C279+1)/D3_T),0))</f>
        <v>0</v>
      </c>
      <c r="AD279" s="548">
        <f ca="1">IF('Clinic Model'!$P$17="Annuity",-IFERROR(PPMT(D3_I/12,$C279,D3_T,OFFSET(AD$258,,-$C279+1),0),),IFERROR(IF($C279=0,0,OFFSET(AD$258,,-$C279+1)/D3_T),0))</f>
        <v>0</v>
      </c>
      <c r="AE279" s="548">
        <f ca="1">IF('Clinic Model'!$P$17="Annuity",-IFERROR(PPMT(D3_I/12,$C279,D3_T,OFFSET(AE$258,,-$C279+1),0),),IFERROR(IF($C279=0,0,OFFSET(AE$258,,-$C279+1)/D3_T),0))</f>
        <v>0</v>
      </c>
      <c r="AF279" s="548">
        <f ca="1">IF('Clinic Model'!$P$17="Annuity",-IFERROR(PPMT(D3_I/12,$C279,D3_T,OFFSET(AF$258,,-$C279+1),0),),IFERROR(IF($C279=0,0,OFFSET(AF$258,,-$C279+1)/D3_T),0))</f>
        <v>0</v>
      </c>
      <c r="AG279" s="548">
        <f ca="1">IF('Clinic Model'!$P$17="Annuity",-IFERROR(PPMT(D3_I/12,$C279,D3_T,OFFSET(AG$258,,-$C279+1),0),),IFERROR(IF($C279=0,0,OFFSET(AG$258,,-$C279+1)/D3_T),0))</f>
        <v>0</v>
      </c>
      <c r="AH279" s="548">
        <f ca="1">IF('Clinic Model'!$P$17="Annuity",-IFERROR(PPMT(D3_I/12,$C279,D3_T,OFFSET(AH$258,,-$C279+1),0),),IFERROR(IF($C279=0,0,OFFSET(AH$258,,-$C279+1)/D3_T),0))</f>
        <v>0</v>
      </c>
      <c r="AI279" s="548">
        <f ca="1">IF('Clinic Model'!$P$17="Annuity",-IFERROR(PPMT(D3_I/12,$C279,D3_T,OFFSET(AI$258,,-$C279+1),0),),IFERROR(IF($C279=0,0,OFFSET(AI$258,,-$C279+1)/D3_T),0))</f>
        <v>0</v>
      </c>
      <c r="AJ279" s="548">
        <f ca="1">IF('Clinic Model'!$P$17="Annuity",-IFERROR(PPMT(D3_I/12,$C279,D3_T,OFFSET(AJ$258,,-$C279+1),0),),IFERROR(IF($C279=0,0,OFFSET(AJ$258,,-$C279+1)/D3_T),0))</f>
        <v>0</v>
      </c>
      <c r="AK279" s="548">
        <f ca="1">IF('Clinic Model'!$P$17="Annuity",-IFERROR(PPMT(D3_I/12,$C279,D3_T,OFFSET(AK$258,,-$C279+1),0),),IFERROR(IF($C279=0,0,OFFSET(AK$258,,-$C279+1)/D3_T),0))</f>
        <v>0</v>
      </c>
      <c r="AL279" s="548">
        <f ca="1">IF('Clinic Model'!$P$17="Annuity",-IFERROR(PPMT(D3_I/12,$C279,D3_T,OFFSET(AL$258,,-$C279+1),0),),IFERROR(IF($C279=0,0,OFFSET(AL$258,,-$C279+1)/D3_T),0))</f>
        <v>0</v>
      </c>
      <c r="AM279" s="548">
        <f ca="1">IF('Clinic Model'!$P$17="Annuity",-IFERROR(PPMT(D3_I/12,$C279,D3_T,OFFSET(AM$258,,-$C279+1),0),),IFERROR(IF($C279=0,0,OFFSET(AM$258,,-$C279+1)/D3_T),0))</f>
        <v>0</v>
      </c>
      <c r="AN279" s="548">
        <f ca="1">IF('Clinic Model'!$P$17="Annuity",-IFERROR(PPMT(D3_I/12,$C279,D3_T,OFFSET(AN$258,,-$C279+1),0),),IFERROR(IF($C279=0,0,OFFSET(AN$258,,-$C279+1)/D3_T),0))</f>
        <v>0</v>
      </c>
      <c r="AO279" s="548">
        <f ca="1">IF('Clinic Model'!$P$17="Annuity",-IFERROR(PPMT(D3_I/12,$C279,D3_T,OFFSET(AO$258,,-$C279+1),0),),IFERROR(IF($C279=0,0,OFFSET(AO$258,,-$C279+1)/D3_T),0))</f>
        <v>0</v>
      </c>
      <c r="AP279" s="548">
        <f ca="1">IF('Clinic Model'!$P$17="Annuity",-IFERROR(PPMT(D3_I/12,$C279,D3_T,OFFSET(AP$258,,-$C279+1),0),),IFERROR(IF($C279=0,0,OFFSET(AP$258,,-$C279+1)/D3_T),0))</f>
        <v>0</v>
      </c>
      <c r="AQ279" s="548">
        <f ca="1">IF('Clinic Model'!$P$17="Annuity",-IFERROR(PPMT(D3_I/12,$C279,D3_T,OFFSET(AQ$258,,-$C279+1),0),),IFERROR(IF($C279=0,0,OFFSET(AQ$258,,-$C279+1)/D3_T),0))</f>
        <v>0</v>
      </c>
      <c r="AR279" s="548">
        <f ca="1">IF('Clinic Model'!$P$17="Annuity",-IFERROR(PPMT(D3_I/12,$C279,D3_T,OFFSET(AR$258,,-$C279+1),0),),IFERROR(IF($C279=0,0,OFFSET(AR$258,,-$C279+1)/D3_T),0))</f>
        <v>0</v>
      </c>
      <c r="AS279" s="548">
        <f ca="1">IF('Clinic Model'!$P$17="Annuity",-IFERROR(PPMT(D3_I/12,$C279,D3_T,OFFSET(AS$258,,-$C279+1),0),),IFERROR(IF($C279=0,0,OFFSET(AS$258,,-$C279+1)/D3_T),0))</f>
        <v>0</v>
      </c>
      <c r="AT279" s="548">
        <f ca="1">IF('Clinic Model'!$P$17="Annuity",-IFERROR(PPMT(D3_I/12,$C279,D3_T,OFFSET(AT$258,,-$C279+1),0),),IFERROR(IF($C279=0,0,OFFSET(AT$258,,-$C279+1)/D3_T),0))</f>
        <v>0</v>
      </c>
      <c r="AU279" s="548">
        <f ca="1">IF('Clinic Model'!$P$17="Annuity",-IFERROR(PPMT(D3_I/12,$C279,D3_T,OFFSET(AU$258,,-$C279+1),0),),IFERROR(IF($C279=0,0,OFFSET(AU$258,,-$C279+1)/D3_T),0))</f>
        <v>0</v>
      </c>
      <c r="AV279" s="548">
        <f ca="1">IF('Clinic Model'!$P$17="Annuity",-IFERROR(PPMT(D3_I/12,$C279,D3_T,OFFSET(AV$258,,-$C279+1),0),),IFERROR(IF($C279=0,0,OFFSET(AV$258,,-$C279+1)/D3_T),0))</f>
        <v>0</v>
      </c>
      <c r="AW279" s="548">
        <f ca="1">IF('Clinic Model'!$P$17="Annuity",-IFERROR(PPMT(D3_I/12,$C279,D3_T,OFFSET(AW$258,,-$C279+1),0),),IFERROR(IF($C279=0,0,OFFSET(AW$258,,-$C279+1)/D3_T),0))</f>
        <v>0</v>
      </c>
      <c r="AX279" s="548">
        <f ca="1">IF('Clinic Model'!$P$17="Annuity",-IFERROR(PPMT(D3_I/12,$C279,D3_T,OFFSET(AX$258,,-$C279+1),0),),IFERROR(IF($C279=0,0,OFFSET(AX$258,,-$C279+1)/D3_T),0))</f>
        <v>0</v>
      </c>
      <c r="AY279" s="548">
        <f ca="1">IF('Clinic Model'!$P$17="Annuity",-IFERROR(PPMT(D3_I/12,$C279,D3_T,OFFSET(AY$258,,-$C279+1),0),),IFERROR(IF($C279=0,0,OFFSET(AY$258,,-$C279+1)/D3_T),0))</f>
        <v>0</v>
      </c>
      <c r="AZ279" s="548">
        <f ca="1">IF('Clinic Model'!$P$17="Annuity",-IFERROR(PPMT(D3_I/12,$C279,D3_T,OFFSET(AZ$258,,-$C279+1),0),),IFERROR(IF($C279=0,0,OFFSET(AZ$258,,-$C279+1)/D3_T),0))</f>
        <v>0</v>
      </c>
      <c r="BA279" s="548">
        <f ca="1">IF('Clinic Model'!$P$17="Annuity",-IFERROR(PPMT(D3_I/12,$C279,D3_T,OFFSET(BA$258,,-$C279+1),0),),IFERROR(IF($C279=0,0,OFFSET(BA$258,,-$C279+1)/D3_T),0))</f>
        <v>0</v>
      </c>
      <c r="BB279" s="548">
        <f ca="1">IF('Clinic Model'!$P$17="Annuity",-IFERROR(PPMT(D3_I/12,$C279,D3_T,OFFSET(BB$258,,-$C279+1),0),),IFERROR(IF($C279=0,0,OFFSET(BB$258,,-$C279+1)/D3_T),0))</f>
        <v>0</v>
      </c>
      <c r="BC279" s="548">
        <f ca="1">IF('Clinic Model'!$P$17="Annuity",-IFERROR(PPMT(D3_I/12,$C279,D3_T,OFFSET(BC$258,,-$C279+1),0),),IFERROR(IF($C279=0,0,OFFSET(BC$258,,-$C279+1)/D3_T),0))</f>
        <v>0</v>
      </c>
      <c r="BD279" s="548">
        <f ca="1">IF('Clinic Model'!$P$17="Annuity",-IFERROR(PPMT(D3_I/12,$C279,D3_T,OFFSET(BD$258,,-$C279+1),0),),IFERROR(IF($C279=0,0,OFFSET(BD$258,,-$C279+1)/D3_T),0))</f>
        <v>0</v>
      </c>
      <c r="BE279" s="548">
        <f ca="1">IF('Clinic Model'!$P$17="Annuity",-IFERROR(PPMT(D3_I/12,$C279,D3_T,OFFSET(BE$258,,-$C279+1),0),),IFERROR(IF($C279=0,0,OFFSET(BE$258,,-$C279+1)/D3_T),0))</f>
        <v>0</v>
      </c>
      <c r="BF279" s="548">
        <f ca="1">IF('Clinic Model'!$P$17="Annuity",-IFERROR(PPMT(D3_I/12,$C279,D3_T,OFFSET(BF$258,,-$C279+1),0),),IFERROR(IF($C279=0,0,OFFSET(BF$258,,-$C279+1)/D3_T),0))</f>
        <v>0</v>
      </c>
      <c r="BG279" s="548">
        <f ca="1">IF('Clinic Model'!$P$17="Annuity",-IFERROR(PPMT(D3_I/12,$C279,D3_T,OFFSET(BG$258,,-$C279+1),0),),IFERROR(IF($C279=0,0,OFFSET(BG$258,,-$C279+1)/D3_T),0))</f>
        <v>0</v>
      </c>
      <c r="BH279" s="548">
        <f ca="1">IF('Clinic Model'!$P$17="Annuity",-IFERROR(PPMT(D3_I/12,$C279,D3_T,OFFSET(BH$258,,-$C279+1),0),),IFERROR(IF($C279=0,0,OFFSET(BH$258,,-$C279+1)/D3_T),0))</f>
        <v>0</v>
      </c>
      <c r="BI279" s="548">
        <f ca="1">IF('Clinic Model'!$P$17="Annuity",-IFERROR(PPMT(D3_I/12,$C279,D3_T,OFFSET(BI$258,,-$C279+1),0),),IFERROR(IF($C279=0,0,OFFSET(BI$258,,-$C279+1)/D3_T),0))</f>
        <v>0</v>
      </c>
      <c r="BJ279" s="548">
        <f ca="1">IF('Clinic Model'!$P$17="Annuity",-IFERROR(PPMT(D3_I/12,$C279,D3_T,OFFSET(BJ$258,,-$C279+1),0),),IFERROR(IF($C279=0,0,OFFSET(BJ$258,,-$C279+1)/D3_T),0))</f>
        <v>0</v>
      </c>
      <c r="BK279" s="548">
        <f ca="1">IF('Clinic Model'!$P$17="Annuity",-IFERROR(PPMT(D3_I/12,$C279,D3_T,OFFSET(BK$258,,-$C279+1),0),),IFERROR(IF($C279=0,0,OFFSET(BK$258,,-$C279+1)/D3_T),0))</f>
        <v>0</v>
      </c>
      <c r="BL279" s="548">
        <f ca="1">IF('Clinic Model'!$P$17="Annuity",-IFERROR(PPMT(D3_I/12,$C279,D3_T,OFFSET(BL$258,,-$C279+1),0),),IFERROR(IF($C279=0,0,OFFSET(BL$258,,-$C279+1)/D3_T),0))</f>
        <v>0</v>
      </c>
    </row>
    <row r="280" spans="1:64" ht="10.5" hidden="1" customHeight="1" outlineLevel="1" x14ac:dyDescent="0.3">
      <c r="A280" s="105"/>
      <c r="B280" s="504"/>
      <c r="C280" s="105">
        <f t="shared" si="21"/>
        <v>0</v>
      </c>
      <c r="E280" s="559">
        <f ca="1">IF('Clinic Model'!$P$17="Annuity",-IFERROR(PPMT(D3_I/12,$C280,D3_T,OFFSET(E$258,,-$C280+1),0),),IFERROR(IF($C280=0,0,OFFSET(E$258,,-$C280+1)/D3_T),0))</f>
        <v>0</v>
      </c>
      <c r="F280" s="548">
        <f ca="1">IF('Clinic Model'!$P$17="Annuity",-IFERROR(PPMT(D3_I/12,$C280,D3_T,OFFSET(F$258,,-$C280+1),0),),IFERROR(IF($C280=0,0,OFFSET(F$258,,-$C280+1)/D3_T),0))</f>
        <v>0</v>
      </c>
      <c r="G280" s="548">
        <f ca="1">IF('Clinic Model'!$P$17="Annuity",-IFERROR(PPMT(D3_I/12,$C280,D3_T,OFFSET(G$258,,-$C280+1),0),),IFERROR(IF($C280=0,0,OFFSET(G$258,,-$C280+1)/D3_T),0))</f>
        <v>0</v>
      </c>
      <c r="H280" s="548">
        <f ca="1">IF('Clinic Model'!$P$17="Annuity",-IFERROR(PPMT(D3_I/12,$C280,D3_T,OFFSET(H$258,,-$C280+1),0),),IFERROR(IF($C280=0,0,OFFSET(H$258,,-$C280+1)/D3_T),0))</f>
        <v>0</v>
      </c>
      <c r="I280" s="548">
        <f ca="1">IF('Clinic Model'!$P$17="Annuity",-IFERROR(PPMT(D3_I/12,$C280,D3_T,OFFSET(I$258,,-$C280+1),0),),IFERROR(IF($C280=0,0,OFFSET(I$258,,-$C280+1)/D3_T),0))</f>
        <v>0</v>
      </c>
      <c r="J280" s="548">
        <f ca="1">IF('Clinic Model'!$P$17="Annuity",-IFERROR(PPMT(D3_I/12,$C280,D3_T,OFFSET(J$258,,-$C280+1),0),),IFERROR(IF($C280=0,0,OFFSET(J$258,,-$C280+1)/D3_T),0))</f>
        <v>0</v>
      </c>
      <c r="K280" s="548">
        <f ca="1">IF('Clinic Model'!$P$17="Annuity",-IFERROR(PPMT(D3_I/12,$C280,D3_T,OFFSET(K$258,,-$C280+1),0),),IFERROR(IF($C280=0,0,OFFSET(K$258,,-$C280+1)/D3_T),0))</f>
        <v>0</v>
      </c>
      <c r="L280" s="548">
        <f ca="1">IF('Clinic Model'!$P$17="Annuity",-IFERROR(PPMT(D3_I/12,$C280,D3_T,OFFSET(L$258,,-$C280+1),0),),IFERROR(IF($C280=0,0,OFFSET(L$258,,-$C280+1)/D3_T),0))</f>
        <v>0</v>
      </c>
      <c r="M280" s="548">
        <f ca="1">IF('Clinic Model'!$P$17="Annuity",-IFERROR(PPMT(D3_I/12,$C280,D3_T,OFFSET(M$258,,-$C280+1),0),),IFERROR(IF($C280=0,0,OFFSET(M$258,,-$C280+1)/D3_T),0))</f>
        <v>0</v>
      </c>
      <c r="N280" s="548">
        <f ca="1">IF('Clinic Model'!$P$17="Annuity",-IFERROR(PPMT(D3_I/12,$C280,D3_T,OFFSET(N$258,,-$C280+1),0),),IFERROR(IF($C280=0,0,OFFSET(N$258,,-$C280+1)/D3_T),0))</f>
        <v>0</v>
      </c>
      <c r="O280" s="548">
        <f ca="1">IF('Clinic Model'!$P$17="Annuity",-IFERROR(PPMT(D3_I/12,$C280,D3_T,OFFSET(O$258,,-$C280+1),0),),IFERROR(IF($C280=0,0,OFFSET(O$258,,-$C280+1)/D3_T),0))</f>
        <v>0</v>
      </c>
      <c r="P280" s="548">
        <f ca="1">IF('Clinic Model'!$P$17="Annuity",-IFERROR(PPMT(D3_I/12,$C280,D3_T,OFFSET(P$258,,-$C280+1),0),),IFERROR(IF($C280=0,0,OFFSET(P$258,,-$C280+1)/D3_T),0))</f>
        <v>0</v>
      </c>
      <c r="Q280" s="548">
        <f ca="1">IF('Clinic Model'!$P$17="Annuity",-IFERROR(PPMT(D3_I/12,$C280,D3_T,OFFSET(Q$258,,-$C280+1),0),),IFERROR(IF($C280=0,0,OFFSET(Q$258,,-$C280+1)/D3_T),0))</f>
        <v>0</v>
      </c>
      <c r="R280" s="548">
        <f ca="1">IF('Clinic Model'!$P$17="Annuity",-IFERROR(PPMT(D3_I/12,$C280,D3_T,OFFSET(R$258,,-$C280+1),0),),IFERROR(IF($C280=0,0,OFFSET(R$258,,-$C280+1)/D3_T),0))</f>
        <v>0</v>
      </c>
      <c r="S280" s="548">
        <f ca="1">IF('Clinic Model'!$P$17="Annuity",-IFERROR(PPMT(D3_I/12,$C280,D3_T,OFFSET(S$258,,-$C280+1),0),),IFERROR(IF($C280=0,0,OFFSET(S$258,,-$C280+1)/D3_T),0))</f>
        <v>0</v>
      </c>
      <c r="T280" s="548">
        <f ca="1">IF('Clinic Model'!$P$17="Annuity",-IFERROR(PPMT(D3_I/12,$C280,D3_T,OFFSET(T$258,,-$C280+1),0),),IFERROR(IF($C280=0,0,OFFSET(T$258,,-$C280+1)/D3_T),0))</f>
        <v>0</v>
      </c>
      <c r="U280" s="548">
        <f ca="1">IF('Clinic Model'!$P$17="Annuity",-IFERROR(PPMT(D3_I/12,$C280,D3_T,OFFSET(U$258,,-$C280+1),0),),IFERROR(IF($C280=0,0,OFFSET(U$258,,-$C280+1)/D3_T),0))</f>
        <v>0</v>
      </c>
      <c r="V280" s="548">
        <f ca="1">IF('Clinic Model'!$P$17="Annuity",-IFERROR(PPMT(D3_I/12,$C280,D3_T,OFFSET(V$258,,-$C280+1),0),),IFERROR(IF($C280=0,0,OFFSET(V$258,,-$C280+1)/D3_T),0))</f>
        <v>0</v>
      </c>
      <c r="W280" s="548">
        <f ca="1">IF('Clinic Model'!$P$17="Annuity",-IFERROR(PPMT(D3_I/12,$C280,D3_T,OFFSET(W$258,,-$C280+1),0),),IFERROR(IF($C280=0,0,OFFSET(W$258,,-$C280+1)/D3_T),0))</f>
        <v>0</v>
      </c>
      <c r="X280" s="548">
        <f ca="1">IF('Clinic Model'!$P$17="Annuity",-IFERROR(PPMT(D3_I/12,$C280,D3_T,OFFSET(X$258,,-$C280+1),0),),IFERROR(IF($C280=0,0,OFFSET(X$258,,-$C280+1)/D3_T),0))</f>
        <v>0</v>
      </c>
      <c r="Y280" s="548">
        <f ca="1">IF('Clinic Model'!$P$17="Annuity",-IFERROR(PPMT(D3_I/12,$C280,D3_T,OFFSET(Y$258,,-$C280+1),0),),IFERROR(IF($C280=0,0,OFFSET(Y$258,,-$C280+1)/D3_T),0))</f>
        <v>0</v>
      </c>
      <c r="Z280" s="548">
        <f ca="1">IF('Clinic Model'!$P$17="Annuity",-IFERROR(PPMT(D3_I/12,$C280,D3_T,OFFSET(Z$258,,-$C280+1),0),),IFERROR(IF($C280=0,0,OFFSET(Z$258,,-$C280+1)/D3_T),0))</f>
        <v>0</v>
      </c>
      <c r="AA280" s="548">
        <f ca="1">IF('Clinic Model'!$P$17="Annuity",-IFERROR(PPMT(D3_I/12,$C280,D3_T,OFFSET(AA$258,,-$C280+1),0),),IFERROR(IF($C280=0,0,OFFSET(AA$258,,-$C280+1)/D3_T),0))</f>
        <v>0</v>
      </c>
      <c r="AB280" s="548">
        <f ca="1">IF('Clinic Model'!$P$17="Annuity",-IFERROR(PPMT(D3_I/12,$C280,D3_T,OFFSET(AB$258,,-$C280+1),0),),IFERROR(IF($C280=0,0,OFFSET(AB$258,,-$C280+1)/D3_T),0))</f>
        <v>0</v>
      </c>
      <c r="AC280" s="548">
        <f ca="1">IF('Clinic Model'!$P$17="Annuity",-IFERROR(PPMT(D3_I/12,$C280,D3_T,OFFSET(AC$258,,-$C280+1),0),),IFERROR(IF($C280=0,0,OFFSET(AC$258,,-$C280+1)/D3_T),0))</f>
        <v>0</v>
      </c>
      <c r="AD280" s="548">
        <f ca="1">IF('Clinic Model'!$P$17="Annuity",-IFERROR(PPMT(D3_I/12,$C280,D3_T,OFFSET(AD$258,,-$C280+1),0),),IFERROR(IF($C280=0,0,OFFSET(AD$258,,-$C280+1)/D3_T),0))</f>
        <v>0</v>
      </c>
      <c r="AE280" s="548">
        <f ca="1">IF('Clinic Model'!$P$17="Annuity",-IFERROR(PPMT(D3_I/12,$C280,D3_T,OFFSET(AE$258,,-$C280+1),0),),IFERROR(IF($C280=0,0,OFFSET(AE$258,,-$C280+1)/D3_T),0))</f>
        <v>0</v>
      </c>
      <c r="AF280" s="548">
        <f ca="1">IF('Clinic Model'!$P$17="Annuity",-IFERROR(PPMT(D3_I/12,$C280,D3_T,OFFSET(AF$258,,-$C280+1),0),),IFERROR(IF($C280=0,0,OFFSET(AF$258,,-$C280+1)/D3_T),0))</f>
        <v>0</v>
      </c>
      <c r="AG280" s="548">
        <f ca="1">IF('Clinic Model'!$P$17="Annuity",-IFERROR(PPMT(D3_I/12,$C280,D3_T,OFFSET(AG$258,,-$C280+1),0),),IFERROR(IF($C280=0,0,OFFSET(AG$258,,-$C280+1)/D3_T),0))</f>
        <v>0</v>
      </c>
      <c r="AH280" s="548">
        <f ca="1">IF('Clinic Model'!$P$17="Annuity",-IFERROR(PPMT(D3_I/12,$C280,D3_T,OFFSET(AH$258,,-$C280+1),0),),IFERROR(IF($C280=0,0,OFFSET(AH$258,,-$C280+1)/D3_T),0))</f>
        <v>0</v>
      </c>
      <c r="AI280" s="548">
        <f ca="1">IF('Clinic Model'!$P$17="Annuity",-IFERROR(PPMT(D3_I/12,$C280,D3_T,OFFSET(AI$258,,-$C280+1),0),),IFERROR(IF($C280=0,0,OFFSET(AI$258,,-$C280+1)/D3_T),0))</f>
        <v>0</v>
      </c>
      <c r="AJ280" s="548">
        <f ca="1">IF('Clinic Model'!$P$17="Annuity",-IFERROR(PPMT(D3_I/12,$C280,D3_T,OFFSET(AJ$258,,-$C280+1),0),),IFERROR(IF($C280=0,0,OFFSET(AJ$258,,-$C280+1)/D3_T),0))</f>
        <v>0</v>
      </c>
      <c r="AK280" s="548">
        <f ca="1">IF('Clinic Model'!$P$17="Annuity",-IFERROR(PPMT(D3_I/12,$C280,D3_T,OFFSET(AK$258,,-$C280+1),0),),IFERROR(IF($C280=0,0,OFFSET(AK$258,,-$C280+1)/D3_T),0))</f>
        <v>0</v>
      </c>
      <c r="AL280" s="548">
        <f ca="1">IF('Clinic Model'!$P$17="Annuity",-IFERROR(PPMT(D3_I/12,$C280,D3_T,OFFSET(AL$258,,-$C280+1),0),),IFERROR(IF($C280=0,0,OFFSET(AL$258,,-$C280+1)/D3_T),0))</f>
        <v>0</v>
      </c>
      <c r="AM280" s="548">
        <f ca="1">IF('Clinic Model'!$P$17="Annuity",-IFERROR(PPMT(D3_I/12,$C280,D3_T,OFFSET(AM$258,,-$C280+1),0),),IFERROR(IF($C280=0,0,OFFSET(AM$258,,-$C280+1)/D3_T),0))</f>
        <v>0</v>
      </c>
      <c r="AN280" s="548">
        <f ca="1">IF('Clinic Model'!$P$17="Annuity",-IFERROR(PPMT(D3_I/12,$C280,D3_T,OFFSET(AN$258,,-$C280+1),0),),IFERROR(IF($C280=0,0,OFFSET(AN$258,,-$C280+1)/D3_T),0))</f>
        <v>0</v>
      </c>
      <c r="AO280" s="548">
        <f ca="1">IF('Clinic Model'!$P$17="Annuity",-IFERROR(PPMT(D3_I/12,$C280,D3_T,OFFSET(AO$258,,-$C280+1),0),),IFERROR(IF($C280=0,0,OFFSET(AO$258,,-$C280+1)/D3_T),0))</f>
        <v>0</v>
      </c>
      <c r="AP280" s="548">
        <f ca="1">IF('Clinic Model'!$P$17="Annuity",-IFERROR(PPMT(D3_I/12,$C280,D3_T,OFFSET(AP$258,,-$C280+1),0),),IFERROR(IF($C280=0,0,OFFSET(AP$258,,-$C280+1)/D3_T),0))</f>
        <v>0</v>
      </c>
      <c r="AQ280" s="548">
        <f ca="1">IF('Clinic Model'!$P$17="Annuity",-IFERROR(PPMT(D3_I/12,$C280,D3_T,OFFSET(AQ$258,,-$C280+1),0),),IFERROR(IF($C280=0,0,OFFSET(AQ$258,,-$C280+1)/D3_T),0))</f>
        <v>0</v>
      </c>
      <c r="AR280" s="548">
        <f ca="1">IF('Clinic Model'!$P$17="Annuity",-IFERROR(PPMT(D3_I/12,$C280,D3_T,OFFSET(AR$258,,-$C280+1),0),),IFERROR(IF($C280=0,0,OFFSET(AR$258,,-$C280+1)/D3_T),0))</f>
        <v>0</v>
      </c>
      <c r="AS280" s="548">
        <f ca="1">IF('Clinic Model'!$P$17="Annuity",-IFERROR(PPMT(D3_I/12,$C280,D3_T,OFFSET(AS$258,,-$C280+1),0),),IFERROR(IF($C280=0,0,OFFSET(AS$258,,-$C280+1)/D3_T),0))</f>
        <v>0</v>
      </c>
      <c r="AT280" s="548">
        <f ca="1">IF('Clinic Model'!$P$17="Annuity",-IFERROR(PPMT(D3_I/12,$C280,D3_T,OFFSET(AT$258,,-$C280+1),0),),IFERROR(IF($C280=0,0,OFFSET(AT$258,,-$C280+1)/D3_T),0))</f>
        <v>0</v>
      </c>
      <c r="AU280" s="548">
        <f ca="1">IF('Clinic Model'!$P$17="Annuity",-IFERROR(PPMT(D3_I/12,$C280,D3_T,OFFSET(AU$258,,-$C280+1),0),),IFERROR(IF($C280=0,0,OFFSET(AU$258,,-$C280+1)/D3_T),0))</f>
        <v>0</v>
      </c>
      <c r="AV280" s="548">
        <f ca="1">IF('Clinic Model'!$P$17="Annuity",-IFERROR(PPMT(D3_I/12,$C280,D3_T,OFFSET(AV$258,,-$C280+1),0),),IFERROR(IF($C280=0,0,OFFSET(AV$258,,-$C280+1)/D3_T),0))</f>
        <v>0</v>
      </c>
      <c r="AW280" s="548">
        <f ca="1">IF('Clinic Model'!$P$17="Annuity",-IFERROR(PPMT(D3_I/12,$C280,D3_T,OFFSET(AW$258,,-$C280+1),0),),IFERROR(IF($C280=0,0,OFFSET(AW$258,,-$C280+1)/D3_T),0))</f>
        <v>0</v>
      </c>
      <c r="AX280" s="548">
        <f ca="1">IF('Clinic Model'!$P$17="Annuity",-IFERROR(PPMT(D3_I/12,$C280,D3_T,OFFSET(AX$258,,-$C280+1),0),),IFERROR(IF($C280=0,0,OFFSET(AX$258,,-$C280+1)/D3_T),0))</f>
        <v>0</v>
      </c>
      <c r="AY280" s="548">
        <f ca="1">IF('Clinic Model'!$P$17="Annuity",-IFERROR(PPMT(D3_I/12,$C280,D3_T,OFFSET(AY$258,,-$C280+1),0),),IFERROR(IF($C280=0,0,OFFSET(AY$258,,-$C280+1)/D3_T),0))</f>
        <v>0</v>
      </c>
      <c r="AZ280" s="548">
        <f ca="1">IF('Clinic Model'!$P$17="Annuity",-IFERROR(PPMT(D3_I/12,$C280,D3_T,OFFSET(AZ$258,,-$C280+1),0),),IFERROR(IF($C280=0,0,OFFSET(AZ$258,,-$C280+1)/D3_T),0))</f>
        <v>0</v>
      </c>
      <c r="BA280" s="548">
        <f ca="1">IF('Clinic Model'!$P$17="Annuity",-IFERROR(PPMT(D3_I/12,$C280,D3_T,OFFSET(BA$258,,-$C280+1),0),),IFERROR(IF($C280=0,0,OFFSET(BA$258,,-$C280+1)/D3_T),0))</f>
        <v>0</v>
      </c>
      <c r="BB280" s="548">
        <f ca="1">IF('Clinic Model'!$P$17="Annuity",-IFERROR(PPMT(D3_I/12,$C280,D3_T,OFFSET(BB$258,,-$C280+1),0),),IFERROR(IF($C280=0,0,OFFSET(BB$258,,-$C280+1)/D3_T),0))</f>
        <v>0</v>
      </c>
      <c r="BC280" s="548">
        <f ca="1">IF('Clinic Model'!$P$17="Annuity",-IFERROR(PPMT(D3_I/12,$C280,D3_T,OFFSET(BC$258,,-$C280+1),0),),IFERROR(IF($C280=0,0,OFFSET(BC$258,,-$C280+1)/D3_T),0))</f>
        <v>0</v>
      </c>
      <c r="BD280" s="548">
        <f ca="1">IF('Clinic Model'!$P$17="Annuity",-IFERROR(PPMT(D3_I/12,$C280,D3_T,OFFSET(BD$258,,-$C280+1),0),),IFERROR(IF($C280=0,0,OFFSET(BD$258,,-$C280+1)/D3_T),0))</f>
        <v>0</v>
      </c>
      <c r="BE280" s="548">
        <f ca="1">IF('Clinic Model'!$P$17="Annuity",-IFERROR(PPMT(D3_I/12,$C280,D3_T,OFFSET(BE$258,,-$C280+1),0),),IFERROR(IF($C280=0,0,OFFSET(BE$258,,-$C280+1)/D3_T),0))</f>
        <v>0</v>
      </c>
      <c r="BF280" s="548">
        <f ca="1">IF('Clinic Model'!$P$17="Annuity",-IFERROR(PPMT(D3_I/12,$C280,D3_T,OFFSET(BF$258,,-$C280+1),0),),IFERROR(IF($C280=0,0,OFFSET(BF$258,,-$C280+1)/D3_T),0))</f>
        <v>0</v>
      </c>
      <c r="BG280" s="548">
        <f ca="1">IF('Clinic Model'!$P$17="Annuity",-IFERROR(PPMT(D3_I/12,$C280,D3_T,OFFSET(BG$258,,-$C280+1),0),),IFERROR(IF($C280=0,0,OFFSET(BG$258,,-$C280+1)/D3_T),0))</f>
        <v>0</v>
      </c>
      <c r="BH280" s="548">
        <f ca="1">IF('Clinic Model'!$P$17="Annuity",-IFERROR(PPMT(D3_I/12,$C280,D3_T,OFFSET(BH$258,,-$C280+1),0),),IFERROR(IF($C280=0,0,OFFSET(BH$258,,-$C280+1)/D3_T),0))</f>
        <v>0</v>
      </c>
      <c r="BI280" s="548">
        <f ca="1">IF('Clinic Model'!$P$17="Annuity",-IFERROR(PPMT(D3_I/12,$C280,D3_T,OFFSET(BI$258,,-$C280+1),0),),IFERROR(IF($C280=0,0,OFFSET(BI$258,,-$C280+1)/D3_T),0))</f>
        <v>0</v>
      </c>
      <c r="BJ280" s="548">
        <f ca="1">IF('Clinic Model'!$P$17="Annuity",-IFERROR(PPMT(D3_I/12,$C280,D3_T,OFFSET(BJ$258,,-$C280+1),0),),IFERROR(IF($C280=0,0,OFFSET(BJ$258,,-$C280+1)/D3_T),0))</f>
        <v>0</v>
      </c>
      <c r="BK280" s="548">
        <f ca="1">IF('Clinic Model'!$P$17="Annuity",-IFERROR(PPMT(D3_I/12,$C280,D3_T,OFFSET(BK$258,,-$C280+1),0),),IFERROR(IF($C280=0,0,OFFSET(BK$258,,-$C280+1)/D3_T),0))</f>
        <v>0</v>
      </c>
      <c r="BL280" s="548">
        <f ca="1">IF('Clinic Model'!$P$17="Annuity",-IFERROR(PPMT(D3_I/12,$C280,D3_T,OFFSET(BL$258,,-$C280+1),0),),IFERROR(IF($C280=0,0,OFFSET(BL$258,,-$C280+1)/D3_T),0))</f>
        <v>0</v>
      </c>
    </row>
    <row r="281" spans="1:64" ht="10.5" hidden="1" customHeight="1" outlineLevel="1" x14ac:dyDescent="0.3">
      <c r="A281" s="105"/>
      <c r="B281" s="504"/>
      <c r="C281" s="105">
        <f t="shared" si="21"/>
        <v>0</v>
      </c>
      <c r="E281" s="559">
        <f ca="1">IF('Clinic Model'!$P$17="Annuity",-IFERROR(PPMT(D3_I/12,$C281,D3_T,OFFSET(E$258,,-$C281+1),0),),IFERROR(IF($C281=0,0,OFFSET(E$258,,-$C281+1)/D3_T),0))</f>
        <v>0</v>
      </c>
      <c r="F281" s="548">
        <f ca="1">IF('Clinic Model'!$P$17="Annuity",-IFERROR(PPMT(D3_I/12,$C281,D3_T,OFFSET(F$258,,-$C281+1),0),),IFERROR(IF($C281=0,0,OFFSET(F$258,,-$C281+1)/D3_T),0))</f>
        <v>0</v>
      </c>
      <c r="G281" s="548">
        <f ca="1">IF('Clinic Model'!$P$17="Annuity",-IFERROR(PPMT(D3_I/12,$C281,D3_T,OFFSET(G$258,,-$C281+1),0),),IFERROR(IF($C281=0,0,OFFSET(G$258,,-$C281+1)/D3_T),0))</f>
        <v>0</v>
      </c>
      <c r="H281" s="548">
        <f ca="1">IF('Clinic Model'!$P$17="Annuity",-IFERROR(PPMT(D3_I/12,$C281,D3_T,OFFSET(H$258,,-$C281+1),0),),IFERROR(IF($C281=0,0,OFFSET(H$258,,-$C281+1)/D3_T),0))</f>
        <v>0</v>
      </c>
      <c r="I281" s="548">
        <f ca="1">IF('Clinic Model'!$P$17="Annuity",-IFERROR(PPMT(D3_I/12,$C281,D3_T,OFFSET(I$258,,-$C281+1),0),),IFERROR(IF($C281=0,0,OFFSET(I$258,,-$C281+1)/D3_T),0))</f>
        <v>0</v>
      </c>
      <c r="J281" s="548">
        <f ca="1">IF('Clinic Model'!$P$17="Annuity",-IFERROR(PPMT(D3_I/12,$C281,D3_T,OFFSET(J$258,,-$C281+1),0),),IFERROR(IF($C281=0,0,OFFSET(J$258,,-$C281+1)/D3_T),0))</f>
        <v>0</v>
      </c>
      <c r="K281" s="548">
        <f ca="1">IF('Clinic Model'!$P$17="Annuity",-IFERROR(PPMT(D3_I/12,$C281,D3_T,OFFSET(K$258,,-$C281+1),0),),IFERROR(IF($C281=0,0,OFFSET(K$258,,-$C281+1)/D3_T),0))</f>
        <v>0</v>
      </c>
      <c r="L281" s="548">
        <f ca="1">IF('Clinic Model'!$P$17="Annuity",-IFERROR(PPMT(D3_I/12,$C281,D3_T,OFFSET(L$258,,-$C281+1),0),),IFERROR(IF($C281=0,0,OFFSET(L$258,,-$C281+1)/D3_T),0))</f>
        <v>0</v>
      </c>
      <c r="M281" s="548">
        <f ca="1">IF('Clinic Model'!$P$17="Annuity",-IFERROR(PPMT(D3_I/12,$C281,D3_T,OFFSET(M$258,,-$C281+1),0),),IFERROR(IF($C281=0,0,OFFSET(M$258,,-$C281+1)/D3_T),0))</f>
        <v>0</v>
      </c>
      <c r="N281" s="548">
        <f ca="1">IF('Clinic Model'!$P$17="Annuity",-IFERROR(PPMT(D3_I/12,$C281,D3_T,OFFSET(N$258,,-$C281+1),0),),IFERROR(IF($C281=0,0,OFFSET(N$258,,-$C281+1)/D3_T),0))</f>
        <v>0</v>
      </c>
      <c r="O281" s="548">
        <f ca="1">IF('Clinic Model'!$P$17="Annuity",-IFERROR(PPMT(D3_I/12,$C281,D3_T,OFFSET(O$258,,-$C281+1),0),),IFERROR(IF($C281=0,0,OFFSET(O$258,,-$C281+1)/D3_T),0))</f>
        <v>0</v>
      </c>
      <c r="P281" s="548">
        <f ca="1">IF('Clinic Model'!$P$17="Annuity",-IFERROR(PPMT(D3_I/12,$C281,D3_T,OFFSET(P$258,,-$C281+1),0),),IFERROR(IF($C281=0,0,OFFSET(P$258,,-$C281+1)/D3_T),0))</f>
        <v>0</v>
      </c>
      <c r="Q281" s="548">
        <f ca="1">IF('Clinic Model'!$P$17="Annuity",-IFERROR(PPMT(D3_I/12,$C281,D3_T,OFFSET(Q$258,,-$C281+1),0),),IFERROR(IF($C281=0,0,OFFSET(Q$258,,-$C281+1)/D3_T),0))</f>
        <v>0</v>
      </c>
      <c r="R281" s="548">
        <f ca="1">IF('Clinic Model'!$P$17="Annuity",-IFERROR(PPMT(D3_I/12,$C281,D3_T,OFFSET(R$258,,-$C281+1),0),),IFERROR(IF($C281=0,0,OFFSET(R$258,,-$C281+1)/D3_T),0))</f>
        <v>0</v>
      </c>
      <c r="S281" s="548">
        <f ca="1">IF('Clinic Model'!$P$17="Annuity",-IFERROR(PPMT(D3_I/12,$C281,D3_T,OFFSET(S$258,,-$C281+1),0),),IFERROR(IF($C281=0,0,OFFSET(S$258,,-$C281+1)/D3_T),0))</f>
        <v>0</v>
      </c>
      <c r="T281" s="548">
        <f ca="1">IF('Clinic Model'!$P$17="Annuity",-IFERROR(PPMT(D3_I/12,$C281,D3_T,OFFSET(T$258,,-$C281+1),0),),IFERROR(IF($C281=0,0,OFFSET(T$258,,-$C281+1)/D3_T),0))</f>
        <v>0</v>
      </c>
      <c r="U281" s="548">
        <f ca="1">IF('Clinic Model'!$P$17="Annuity",-IFERROR(PPMT(D3_I/12,$C281,D3_T,OFFSET(U$258,,-$C281+1),0),),IFERROR(IF($C281=0,0,OFFSET(U$258,,-$C281+1)/D3_T),0))</f>
        <v>0</v>
      </c>
      <c r="V281" s="548">
        <f ca="1">IF('Clinic Model'!$P$17="Annuity",-IFERROR(PPMT(D3_I/12,$C281,D3_T,OFFSET(V$258,,-$C281+1),0),),IFERROR(IF($C281=0,0,OFFSET(V$258,,-$C281+1)/D3_T),0))</f>
        <v>0</v>
      </c>
      <c r="W281" s="548">
        <f ca="1">IF('Clinic Model'!$P$17="Annuity",-IFERROR(PPMT(D3_I/12,$C281,D3_T,OFFSET(W$258,,-$C281+1),0),),IFERROR(IF($C281=0,0,OFFSET(W$258,,-$C281+1)/D3_T),0))</f>
        <v>0</v>
      </c>
      <c r="X281" s="548">
        <f ca="1">IF('Clinic Model'!$P$17="Annuity",-IFERROR(PPMT(D3_I/12,$C281,D3_T,OFFSET(X$258,,-$C281+1),0),),IFERROR(IF($C281=0,0,OFFSET(X$258,,-$C281+1)/D3_T),0))</f>
        <v>0</v>
      </c>
      <c r="Y281" s="548">
        <f ca="1">IF('Clinic Model'!$P$17="Annuity",-IFERROR(PPMT(D3_I/12,$C281,D3_T,OFFSET(Y$258,,-$C281+1),0),),IFERROR(IF($C281=0,0,OFFSET(Y$258,,-$C281+1)/D3_T),0))</f>
        <v>0</v>
      </c>
      <c r="Z281" s="548">
        <f ca="1">IF('Clinic Model'!$P$17="Annuity",-IFERROR(PPMT(D3_I/12,$C281,D3_T,OFFSET(Z$258,,-$C281+1),0),),IFERROR(IF($C281=0,0,OFFSET(Z$258,,-$C281+1)/D3_T),0))</f>
        <v>0</v>
      </c>
      <c r="AA281" s="548">
        <f ca="1">IF('Clinic Model'!$P$17="Annuity",-IFERROR(PPMT(D3_I/12,$C281,D3_T,OFFSET(AA$258,,-$C281+1),0),),IFERROR(IF($C281=0,0,OFFSET(AA$258,,-$C281+1)/D3_T),0))</f>
        <v>0</v>
      </c>
      <c r="AB281" s="548">
        <f ca="1">IF('Clinic Model'!$P$17="Annuity",-IFERROR(PPMT(D3_I/12,$C281,D3_T,OFFSET(AB$258,,-$C281+1),0),),IFERROR(IF($C281=0,0,OFFSET(AB$258,,-$C281+1)/D3_T),0))</f>
        <v>0</v>
      </c>
      <c r="AC281" s="548">
        <f ca="1">IF('Clinic Model'!$P$17="Annuity",-IFERROR(PPMT(D3_I/12,$C281,D3_T,OFFSET(AC$258,,-$C281+1),0),),IFERROR(IF($C281=0,0,OFFSET(AC$258,,-$C281+1)/D3_T),0))</f>
        <v>0</v>
      </c>
      <c r="AD281" s="548">
        <f ca="1">IF('Clinic Model'!$P$17="Annuity",-IFERROR(PPMT(D3_I/12,$C281,D3_T,OFFSET(AD$258,,-$C281+1),0),),IFERROR(IF($C281=0,0,OFFSET(AD$258,,-$C281+1)/D3_T),0))</f>
        <v>0</v>
      </c>
      <c r="AE281" s="548">
        <f ca="1">IF('Clinic Model'!$P$17="Annuity",-IFERROR(PPMT(D3_I/12,$C281,D3_T,OFFSET(AE$258,,-$C281+1),0),),IFERROR(IF($C281=0,0,OFFSET(AE$258,,-$C281+1)/D3_T),0))</f>
        <v>0</v>
      </c>
      <c r="AF281" s="548">
        <f ca="1">IF('Clinic Model'!$P$17="Annuity",-IFERROR(PPMT(D3_I/12,$C281,D3_T,OFFSET(AF$258,,-$C281+1),0),),IFERROR(IF($C281=0,0,OFFSET(AF$258,,-$C281+1)/D3_T),0))</f>
        <v>0</v>
      </c>
      <c r="AG281" s="548">
        <f ca="1">IF('Clinic Model'!$P$17="Annuity",-IFERROR(PPMT(D3_I/12,$C281,D3_T,OFFSET(AG$258,,-$C281+1),0),),IFERROR(IF($C281=0,0,OFFSET(AG$258,,-$C281+1)/D3_T),0))</f>
        <v>0</v>
      </c>
      <c r="AH281" s="548">
        <f ca="1">IF('Clinic Model'!$P$17="Annuity",-IFERROR(PPMT(D3_I/12,$C281,D3_T,OFFSET(AH$258,,-$C281+1),0),),IFERROR(IF($C281=0,0,OFFSET(AH$258,,-$C281+1)/D3_T),0))</f>
        <v>0</v>
      </c>
      <c r="AI281" s="548">
        <f ca="1">IF('Clinic Model'!$P$17="Annuity",-IFERROR(PPMT(D3_I/12,$C281,D3_T,OFFSET(AI$258,,-$C281+1),0),),IFERROR(IF($C281=0,0,OFFSET(AI$258,,-$C281+1)/D3_T),0))</f>
        <v>0</v>
      </c>
      <c r="AJ281" s="548">
        <f ca="1">IF('Clinic Model'!$P$17="Annuity",-IFERROR(PPMT(D3_I/12,$C281,D3_T,OFFSET(AJ$258,,-$C281+1),0),),IFERROR(IF($C281=0,0,OFFSET(AJ$258,,-$C281+1)/D3_T),0))</f>
        <v>0</v>
      </c>
      <c r="AK281" s="548">
        <f ca="1">IF('Clinic Model'!$P$17="Annuity",-IFERROR(PPMT(D3_I/12,$C281,D3_T,OFFSET(AK$258,,-$C281+1),0),),IFERROR(IF($C281=0,0,OFFSET(AK$258,,-$C281+1)/D3_T),0))</f>
        <v>0</v>
      </c>
      <c r="AL281" s="548">
        <f ca="1">IF('Clinic Model'!$P$17="Annuity",-IFERROR(PPMT(D3_I/12,$C281,D3_T,OFFSET(AL$258,,-$C281+1),0),),IFERROR(IF($C281=0,0,OFFSET(AL$258,,-$C281+1)/D3_T),0))</f>
        <v>0</v>
      </c>
      <c r="AM281" s="548">
        <f ca="1">IF('Clinic Model'!$P$17="Annuity",-IFERROR(PPMT(D3_I/12,$C281,D3_T,OFFSET(AM$258,,-$C281+1),0),),IFERROR(IF($C281=0,0,OFFSET(AM$258,,-$C281+1)/D3_T),0))</f>
        <v>0</v>
      </c>
      <c r="AN281" s="548">
        <f ca="1">IF('Clinic Model'!$P$17="Annuity",-IFERROR(PPMT(D3_I/12,$C281,D3_T,OFFSET(AN$258,,-$C281+1),0),),IFERROR(IF($C281=0,0,OFFSET(AN$258,,-$C281+1)/D3_T),0))</f>
        <v>0</v>
      </c>
      <c r="AO281" s="548">
        <f ca="1">IF('Clinic Model'!$P$17="Annuity",-IFERROR(PPMT(D3_I/12,$C281,D3_T,OFFSET(AO$258,,-$C281+1),0),),IFERROR(IF($C281=0,0,OFFSET(AO$258,,-$C281+1)/D3_T),0))</f>
        <v>0</v>
      </c>
      <c r="AP281" s="548">
        <f ca="1">IF('Clinic Model'!$P$17="Annuity",-IFERROR(PPMT(D3_I/12,$C281,D3_T,OFFSET(AP$258,,-$C281+1),0),),IFERROR(IF($C281=0,0,OFFSET(AP$258,,-$C281+1)/D3_T),0))</f>
        <v>0</v>
      </c>
      <c r="AQ281" s="548">
        <f ca="1">IF('Clinic Model'!$P$17="Annuity",-IFERROR(PPMT(D3_I/12,$C281,D3_T,OFFSET(AQ$258,,-$C281+1),0),),IFERROR(IF($C281=0,0,OFFSET(AQ$258,,-$C281+1)/D3_T),0))</f>
        <v>0</v>
      </c>
      <c r="AR281" s="548">
        <f ca="1">IF('Clinic Model'!$P$17="Annuity",-IFERROR(PPMT(D3_I/12,$C281,D3_T,OFFSET(AR$258,,-$C281+1),0),),IFERROR(IF($C281=0,0,OFFSET(AR$258,,-$C281+1)/D3_T),0))</f>
        <v>0</v>
      </c>
      <c r="AS281" s="548">
        <f ca="1">IF('Clinic Model'!$P$17="Annuity",-IFERROR(PPMT(D3_I/12,$C281,D3_T,OFFSET(AS$258,,-$C281+1),0),),IFERROR(IF($C281=0,0,OFFSET(AS$258,,-$C281+1)/D3_T),0))</f>
        <v>0</v>
      </c>
      <c r="AT281" s="548">
        <f ca="1">IF('Clinic Model'!$P$17="Annuity",-IFERROR(PPMT(D3_I/12,$C281,D3_T,OFFSET(AT$258,,-$C281+1),0),),IFERROR(IF($C281=0,0,OFFSET(AT$258,,-$C281+1)/D3_T),0))</f>
        <v>0</v>
      </c>
      <c r="AU281" s="548">
        <f ca="1">IF('Clinic Model'!$P$17="Annuity",-IFERROR(PPMT(D3_I/12,$C281,D3_T,OFFSET(AU$258,,-$C281+1),0),),IFERROR(IF($C281=0,0,OFFSET(AU$258,,-$C281+1)/D3_T),0))</f>
        <v>0</v>
      </c>
      <c r="AV281" s="548">
        <f ca="1">IF('Clinic Model'!$P$17="Annuity",-IFERROR(PPMT(D3_I/12,$C281,D3_T,OFFSET(AV$258,,-$C281+1),0),),IFERROR(IF($C281=0,0,OFFSET(AV$258,,-$C281+1)/D3_T),0))</f>
        <v>0</v>
      </c>
      <c r="AW281" s="548">
        <f ca="1">IF('Clinic Model'!$P$17="Annuity",-IFERROR(PPMT(D3_I/12,$C281,D3_T,OFFSET(AW$258,,-$C281+1),0),),IFERROR(IF($C281=0,0,OFFSET(AW$258,,-$C281+1)/D3_T),0))</f>
        <v>0</v>
      </c>
      <c r="AX281" s="548">
        <f ca="1">IF('Clinic Model'!$P$17="Annuity",-IFERROR(PPMT(D3_I/12,$C281,D3_T,OFFSET(AX$258,,-$C281+1),0),),IFERROR(IF($C281=0,0,OFFSET(AX$258,,-$C281+1)/D3_T),0))</f>
        <v>0</v>
      </c>
      <c r="AY281" s="548">
        <f ca="1">IF('Clinic Model'!$P$17="Annuity",-IFERROR(PPMT(D3_I/12,$C281,D3_T,OFFSET(AY$258,,-$C281+1),0),),IFERROR(IF($C281=0,0,OFFSET(AY$258,,-$C281+1)/D3_T),0))</f>
        <v>0</v>
      </c>
      <c r="AZ281" s="548">
        <f ca="1">IF('Clinic Model'!$P$17="Annuity",-IFERROR(PPMT(D3_I/12,$C281,D3_T,OFFSET(AZ$258,,-$C281+1),0),),IFERROR(IF($C281=0,0,OFFSET(AZ$258,,-$C281+1)/D3_T),0))</f>
        <v>0</v>
      </c>
      <c r="BA281" s="548">
        <f ca="1">IF('Clinic Model'!$P$17="Annuity",-IFERROR(PPMT(D3_I/12,$C281,D3_T,OFFSET(BA$258,,-$C281+1),0),),IFERROR(IF($C281=0,0,OFFSET(BA$258,,-$C281+1)/D3_T),0))</f>
        <v>0</v>
      </c>
      <c r="BB281" s="548">
        <f ca="1">IF('Clinic Model'!$P$17="Annuity",-IFERROR(PPMT(D3_I/12,$C281,D3_T,OFFSET(BB$258,,-$C281+1),0),),IFERROR(IF($C281=0,0,OFFSET(BB$258,,-$C281+1)/D3_T),0))</f>
        <v>0</v>
      </c>
      <c r="BC281" s="548">
        <f ca="1">IF('Clinic Model'!$P$17="Annuity",-IFERROR(PPMT(D3_I/12,$C281,D3_T,OFFSET(BC$258,,-$C281+1),0),),IFERROR(IF($C281=0,0,OFFSET(BC$258,,-$C281+1)/D3_T),0))</f>
        <v>0</v>
      </c>
      <c r="BD281" s="548">
        <f ca="1">IF('Clinic Model'!$P$17="Annuity",-IFERROR(PPMT(D3_I/12,$C281,D3_T,OFFSET(BD$258,,-$C281+1),0),),IFERROR(IF($C281=0,0,OFFSET(BD$258,,-$C281+1)/D3_T),0))</f>
        <v>0</v>
      </c>
      <c r="BE281" s="548">
        <f ca="1">IF('Clinic Model'!$P$17="Annuity",-IFERROR(PPMT(D3_I/12,$C281,D3_T,OFFSET(BE$258,,-$C281+1),0),),IFERROR(IF($C281=0,0,OFFSET(BE$258,,-$C281+1)/D3_T),0))</f>
        <v>0</v>
      </c>
      <c r="BF281" s="548">
        <f ca="1">IF('Clinic Model'!$P$17="Annuity",-IFERROR(PPMT(D3_I/12,$C281,D3_T,OFFSET(BF$258,,-$C281+1),0),),IFERROR(IF($C281=0,0,OFFSET(BF$258,,-$C281+1)/D3_T),0))</f>
        <v>0</v>
      </c>
      <c r="BG281" s="548">
        <f ca="1">IF('Clinic Model'!$P$17="Annuity",-IFERROR(PPMT(D3_I/12,$C281,D3_T,OFFSET(BG$258,,-$C281+1),0),),IFERROR(IF($C281=0,0,OFFSET(BG$258,,-$C281+1)/D3_T),0))</f>
        <v>0</v>
      </c>
      <c r="BH281" s="548">
        <f ca="1">IF('Clinic Model'!$P$17="Annuity",-IFERROR(PPMT(D3_I/12,$C281,D3_T,OFFSET(BH$258,,-$C281+1),0),),IFERROR(IF($C281=0,0,OFFSET(BH$258,,-$C281+1)/D3_T),0))</f>
        <v>0</v>
      </c>
      <c r="BI281" s="548">
        <f ca="1">IF('Clinic Model'!$P$17="Annuity",-IFERROR(PPMT(D3_I/12,$C281,D3_T,OFFSET(BI$258,,-$C281+1),0),),IFERROR(IF($C281=0,0,OFFSET(BI$258,,-$C281+1)/D3_T),0))</f>
        <v>0</v>
      </c>
      <c r="BJ281" s="548">
        <f ca="1">IF('Clinic Model'!$P$17="Annuity",-IFERROR(PPMT(D3_I/12,$C281,D3_T,OFFSET(BJ$258,,-$C281+1),0),),IFERROR(IF($C281=0,0,OFFSET(BJ$258,,-$C281+1)/D3_T),0))</f>
        <v>0</v>
      </c>
      <c r="BK281" s="548">
        <f ca="1">IF('Clinic Model'!$P$17="Annuity",-IFERROR(PPMT(D3_I/12,$C281,D3_T,OFFSET(BK$258,,-$C281+1),0),),IFERROR(IF($C281=0,0,OFFSET(BK$258,,-$C281+1)/D3_T),0))</f>
        <v>0</v>
      </c>
      <c r="BL281" s="548">
        <f ca="1">IF('Clinic Model'!$P$17="Annuity",-IFERROR(PPMT(D3_I/12,$C281,D3_T,OFFSET(BL$258,,-$C281+1),0),),IFERROR(IF($C281=0,0,OFFSET(BL$258,,-$C281+1)/D3_T),0))</f>
        <v>0</v>
      </c>
    </row>
    <row r="282" spans="1:64" ht="10.5" hidden="1" customHeight="1" outlineLevel="1" x14ac:dyDescent="0.3">
      <c r="A282" s="105"/>
      <c r="B282" s="504"/>
      <c r="C282" s="105">
        <f t="shared" si="21"/>
        <v>0</v>
      </c>
      <c r="E282" s="559">
        <f ca="1">IF('Clinic Model'!$P$17="Annuity",-IFERROR(PPMT(D3_I/12,$C282,D3_T,OFFSET(E$258,,-$C282+1),0),),IFERROR(IF($C282=0,0,OFFSET(E$258,,-$C282+1)/D3_T),0))</f>
        <v>0</v>
      </c>
      <c r="F282" s="548">
        <f ca="1">IF('Clinic Model'!$P$17="Annuity",-IFERROR(PPMT(D3_I/12,$C282,D3_T,OFFSET(F$258,,-$C282+1),0),),IFERROR(IF($C282=0,0,OFFSET(F$258,,-$C282+1)/D3_T),0))</f>
        <v>0</v>
      </c>
      <c r="G282" s="548">
        <f ca="1">IF('Clinic Model'!$P$17="Annuity",-IFERROR(PPMT(D3_I/12,$C282,D3_T,OFFSET(G$258,,-$C282+1),0),),IFERROR(IF($C282=0,0,OFFSET(G$258,,-$C282+1)/D3_T),0))</f>
        <v>0</v>
      </c>
      <c r="H282" s="548">
        <f ca="1">IF('Clinic Model'!$P$17="Annuity",-IFERROR(PPMT(D3_I/12,$C282,D3_T,OFFSET(H$258,,-$C282+1),0),),IFERROR(IF($C282=0,0,OFFSET(H$258,,-$C282+1)/D3_T),0))</f>
        <v>0</v>
      </c>
      <c r="I282" s="548">
        <f ca="1">IF('Clinic Model'!$P$17="Annuity",-IFERROR(PPMT(D3_I/12,$C282,D3_T,OFFSET(I$258,,-$C282+1),0),),IFERROR(IF($C282=0,0,OFFSET(I$258,,-$C282+1)/D3_T),0))</f>
        <v>0</v>
      </c>
      <c r="J282" s="548">
        <f ca="1">IF('Clinic Model'!$P$17="Annuity",-IFERROR(PPMT(D3_I/12,$C282,D3_T,OFFSET(J$258,,-$C282+1),0),),IFERROR(IF($C282=0,0,OFFSET(J$258,,-$C282+1)/D3_T),0))</f>
        <v>0</v>
      </c>
      <c r="K282" s="548">
        <f ca="1">IF('Clinic Model'!$P$17="Annuity",-IFERROR(PPMT(D3_I/12,$C282,D3_T,OFFSET(K$258,,-$C282+1),0),),IFERROR(IF($C282=0,0,OFFSET(K$258,,-$C282+1)/D3_T),0))</f>
        <v>0</v>
      </c>
      <c r="L282" s="548">
        <f ca="1">IF('Clinic Model'!$P$17="Annuity",-IFERROR(PPMT(D3_I/12,$C282,D3_T,OFFSET(L$258,,-$C282+1),0),),IFERROR(IF($C282=0,0,OFFSET(L$258,,-$C282+1)/D3_T),0))</f>
        <v>0</v>
      </c>
      <c r="M282" s="548">
        <f ca="1">IF('Clinic Model'!$P$17="Annuity",-IFERROR(PPMT(D3_I/12,$C282,D3_T,OFFSET(M$258,,-$C282+1),0),),IFERROR(IF($C282=0,0,OFFSET(M$258,,-$C282+1)/D3_T),0))</f>
        <v>0</v>
      </c>
      <c r="N282" s="548">
        <f ca="1">IF('Clinic Model'!$P$17="Annuity",-IFERROR(PPMT(D3_I/12,$C282,D3_T,OFFSET(N$258,,-$C282+1),0),),IFERROR(IF($C282=0,0,OFFSET(N$258,,-$C282+1)/D3_T),0))</f>
        <v>0</v>
      </c>
      <c r="O282" s="548">
        <f ca="1">IF('Clinic Model'!$P$17="Annuity",-IFERROR(PPMT(D3_I/12,$C282,D3_T,OFFSET(O$258,,-$C282+1),0),),IFERROR(IF($C282=0,0,OFFSET(O$258,,-$C282+1)/D3_T),0))</f>
        <v>0</v>
      </c>
      <c r="P282" s="548">
        <f ca="1">IF('Clinic Model'!$P$17="Annuity",-IFERROR(PPMT(D3_I/12,$C282,D3_T,OFFSET(P$258,,-$C282+1),0),),IFERROR(IF($C282=0,0,OFFSET(P$258,,-$C282+1)/D3_T),0))</f>
        <v>0</v>
      </c>
      <c r="Q282" s="548">
        <f ca="1">IF('Clinic Model'!$P$17="Annuity",-IFERROR(PPMT(D3_I/12,$C282,D3_T,OFFSET(Q$258,,-$C282+1),0),),IFERROR(IF($C282=0,0,OFFSET(Q$258,,-$C282+1)/D3_T),0))</f>
        <v>0</v>
      </c>
      <c r="R282" s="548">
        <f ca="1">IF('Clinic Model'!$P$17="Annuity",-IFERROR(PPMT(D3_I/12,$C282,D3_T,OFFSET(R$258,,-$C282+1),0),),IFERROR(IF($C282=0,0,OFFSET(R$258,,-$C282+1)/D3_T),0))</f>
        <v>0</v>
      </c>
      <c r="S282" s="548">
        <f ca="1">IF('Clinic Model'!$P$17="Annuity",-IFERROR(PPMT(D3_I/12,$C282,D3_T,OFFSET(S$258,,-$C282+1),0),),IFERROR(IF($C282=0,0,OFFSET(S$258,,-$C282+1)/D3_T),0))</f>
        <v>0</v>
      </c>
      <c r="T282" s="548">
        <f ca="1">IF('Clinic Model'!$P$17="Annuity",-IFERROR(PPMT(D3_I/12,$C282,D3_T,OFFSET(T$258,,-$C282+1),0),),IFERROR(IF($C282=0,0,OFFSET(T$258,,-$C282+1)/D3_T),0))</f>
        <v>0</v>
      </c>
      <c r="U282" s="548">
        <f ca="1">IF('Clinic Model'!$P$17="Annuity",-IFERROR(PPMT(D3_I/12,$C282,D3_T,OFFSET(U$258,,-$C282+1),0),),IFERROR(IF($C282=0,0,OFFSET(U$258,,-$C282+1)/D3_T),0))</f>
        <v>0</v>
      </c>
      <c r="V282" s="548">
        <f ca="1">IF('Clinic Model'!$P$17="Annuity",-IFERROR(PPMT(D3_I/12,$C282,D3_T,OFFSET(V$258,,-$C282+1),0),),IFERROR(IF($C282=0,0,OFFSET(V$258,,-$C282+1)/D3_T),0))</f>
        <v>0</v>
      </c>
      <c r="W282" s="548">
        <f ca="1">IF('Clinic Model'!$P$17="Annuity",-IFERROR(PPMT(D3_I/12,$C282,D3_T,OFFSET(W$258,,-$C282+1),0),),IFERROR(IF($C282=0,0,OFFSET(W$258,,-$C282+1)/D3_T),0))</f>
        <v>0</v>
      </c>
      <c r="X282" s="548">
        <f ca="1">IF('Clinic Model'!$P$17="Annuity",-IFERROR(PPMT(D3_I/12,$C282,D3_T,OFFSET(X$258,,-$C282+1),0),),IFERROR(IF($C282=0,0,OFFSET(X$258,,-$C282+1)/D3_T),0))</f>
        <v>0</v>
      </c>
      <c r="Y282" s="548">
        <f ca="1">IF('Clinic Model'!$P$17="Annuity",-IFERROR(PPMT(D3_I/12,$C282,D3_T,OFFSET(Y$258,,-$C282+1),0),),IFERROR(IF($C282=0,0,OFFSET(Y$258,,-$C282+1)/D3_T),0))</f>
        <v>0</v>
      </c>
      <c r="Z282" s="548">
        <f ca="1">IF('Clinic Model'!$P$17="Annuity",-IFERROR(PPMT(D3_I/12,$C282,D3_T,OFFSET(Z$258,,-$C282+1),0),),IFERROR(IF($C282=0,0,OFFSET(Z$258,,-$C282+1)/D3_T),0))</f>
        <v>0</v>
      </c>
      <c r="AA282" s="548">
        <f ca="1">IF('Clinic Model'!$P$17="Annuity",-IFERROR(PPMT(D3_I/12,$C282,D3_T,OFFSET(AA$258,,-$C282+1),0),),IFERROR(IF($C282=0,0,OFFSET(AA$258,,-$C282+1)/D3_T),0))</f>
        <v>0</v>
      </c>
      <c r="AB282" s="548">
        <f ca="1">IF('Clinic Model'!$P$17="Annuity",-IFERROR(PPMT(D3_I/12,$C282,D3_T,OFFSET(AB$258,,-$C282+1),0),),IFERROR(IF($C282=0,0,OFFSET(AB$258,,-$C282+1)/D3_T),0))</f>
        <v>0</v>
      </c>
      <c r="AC282" s="548">
        <f ca="1">IF('Clinic Model'!$P$17="Annuity",-IFERROR(PPMT(D3_I/12,$C282,D3_T,OFFSET(AC$258,,-$C282+1),0),),IFERROR(IF($C282=0,0,OFFSET(AC$258,,-$C282+1)/D3_T),0))</f>
        <v>0</v>
      </c>
      <c r="AD282" s="548">
        <f ca="1">IF('Clinic Model'!$P$17="Annuity",-IFERROR(PPMT(D3_I/12,$C282,D3_T,OFFSET(AD$258,,-$C282+1),0),),IFERROR(IF($C282=0,0,OFFSET(AD$258,,-$C282+1)/D3_T),0))</f>
        <v>0</v>
      </c>
      <c r="AE282" s="548">
        <f ca="1">IF('Clinic Model'!$P$17="Annuity",-IFERROR(PPMT(D3_I/12,$C282,D3_T,OFFSET(AE$258,,-$C282+1),0),),IFERROR(IF($C282=0,0,OFFSET(AE$258,,-$C282+1)/D3_T),0))</f>
        <v>0</v>
      </c>
      <c r="AF282" s="548">
        <f ca="1">IF('Clinic Model'!$P$17="Annuity",-IFERROR(PPMT(D3_I/12,$C282,D3_T,OFFSET(AF$258,,-$C282+1),0),),IFERROR(IF($C282=0,0,OFFSET(AF$258,,-$C282+1)/D3_T),0))</f>
        <v>0</v>
      </c>
      <c r="AG282" s="548">
        <f ca="1">IF('Clinic Model'!$P$17="Annuity",-IFERROR(PPMT(D3_I/12,$C282,D3_T,OFFSET(AG$258,,-$C282+1),0),),IFERROR(IF($C282=0,0,OFFSET(AG$258,,-$C282+1)/D3_T),0))</f>
        <v>0</v>
      </c>
      <c r="AH282" s="548">
        <f ca="1">IF('Clinic Model'!$P$17="Annuity",-IFERROR(PPMT(D3_I/12,$C282,D3_T,OFFSET(AH$258,,-$C282+1),0),),IFERROR(IF($C282=0,0,OFFSET(AH$258,,-$C282+1)/D3_T),0))</f>
        <v>0</v>
      </c>
      <c r="AI282" s="548">
        <f ca="1">IF('Clinic Model'!$P$17="Annuity",-IFERROR(PPMT(D3_I/12,$C282,D3_T,OFFSET(AI$258,,-$C282+1),0),),IFERROR(IF($C282=0,0,OFFSET(AI$258,,-$C282+1)/D3_T),0))</f>
        <v>0</v>
      </c>
      <c r="AJ282" s="548">
        <f ca="1">IF('Clinic Model'!$P$17="Annuity",-IFERROR(PPMT(D3_I/12,$C282,D3_T,OFFSET(AJ$258,,-$C282+1),0),),IFERROR(IF($C282=0,0,OFFSET(AJ$258,,-$C282+1)/D3_T),0))</f>
        <v>0</v>
      </c>
      <c r="AK282" s="548">
        <f ca="1">IF('Clinic Model'!$P$17="Annuity",-IFERROR(PPMT(D3_I/12,$C282,D3_T,OFFSET(AK$258,,-$C282+1),0),),IFERROR(IF($C282=0,0,OFFSET(AK$258,,-$C282+1)/D3_T),0))</f>
        <v>0</v>
      </c>
      <c r="AL282" s="548">
        <f ca="1">IF('Clinic Model'!$P$17="Annuity",-IFERROR(PPMT(D3_I/12,$C282,D3_T,OFFSET(AL$258,,-$C282+1),0),),IFERROR(IF($C282=0,0,OFFSET(AL$258,,-$C282+1)/D3_T),0))</f>
        <v>0</v>
      </c>
      <c r="AM282" s="548">
        <f ca="1">IF('Clinic Model'!$P$17="Annuity",-IFERROR(PPMT(D3_I/12,$C282,D3_T,OFFSET(AM$258,,-$C282+1),0),),IFERROR(IF($C282=0,0,OFFSET(AM$258,,-$C282+1)/D3_T),0))</f>
        <v>0</v>
      </c>
      <c r="AN282" s="548">
        <f ca="1">IF('Clinic Model'!$P$17="Annuity",-IFERROR(PPMT(D3_I/12,$C282,D3_T,OFFSET(AN$258,,-$C282+1),0),),IFERROR(IF($C282=0,0,OFFSET(AN$258,,-$C282+1)/D3_T),0))</f>
        <v>0</v>
      </c>
      <c r="AO282" s="548">
        <f ca="1">IF('Clinic Model'!$P$17="Annuity",-IFERROR(PPMT(D3_I/12,$C282,D3_T,OFFSET(AO$258,,-$C282+1),0),),IFERROR(IF($C282=0,0,OFFSET(AO$258,,-$C282+1)/D3_T),0))</f>
        <v>0</v>
      </c>
      <c r="AP282" s="548">
        <f ca="1">IF('Clinic Model'!$P$17="Annuity",-IFERROR(PPMT(D3_I/12,$C282,D3_T,OFFSET(AP$258,,-$C282+1),0),),IFERROR(IF($C282=0,0,OFFSET(AP$258,,-$C282+1)/D3_T),0))</f>
        <v>0</v>
      </c>
      <c r="AQ282" s="548">
        <f ca="1">IF('Clinic Model'!$P$17="Annuity",-IFERROR(PPMT(D3_I/12,$C282,D3_T,OFFSET(AQ$258,,-$C282+1),0),),IFERROR(IF($C282=0,0,OFFSET(AQ$258,,-$C282+1)/D3_T),0))</f>
        <v>0</v>
      </c>
      <c r="AR282" s="548">
        <f ca="1">IF('Clinic Model'!$P$17="Annuity",-IFERROR(PPMT(D3_I/12,$C282,D3_T,OFFSET(AR$258,,-$C282+1),0),),IFERROR(IF($C282=0,0,OFFSET(AR$258,,-$C282+1)/D3_T),0))</f>
        <v>0</v>
      </c>
      <c r="AS282" s="548">
        <f ca="1">IF('Clinic Model'!$P$17="Annuity",-IFERROR(PPMT(D3_I/12,$C282,D3_T,OFFSET(AS$258,,-$C282+1),0),),IFERROR(IF($C282=0,0,OFFSET(AS$258,,-$C282+1)/D3_T),0))</f>
        <v>0</v>
      </c>
      <c r="AT282" s="548">
        <f ca="1">IF('Clinic Model'!$P$17="Annuity",-IFERROR(PPMT(D3_I/12,$C282,D3_T,OFFSET(AT$258,,-$C282+1),0),),IFERROR(IF($C282=0,0,OFFSET(AT$258,,-$C282+1)/D3_T),0))</f>
        <v>0</v>
      </c>
      <c r="AU282" s="548">
        <f ca="1">IF('Clinic Model'!$P$17="Annuity",-IFERROR(PPMT(D3_I/12,$C282,D3_T,OFFSET(AU$258,,-$C282+1),0),),IFERROR(IF($C282=0,0,OFFSET(AU$258,,-$C282+1)/D3_T),0))</f>
        <v>0</v>
      </c>
      <c r="AV282" s="548">
        <f ca="1">IF('Clinic Model'!$P$17="Annuity",-IFERROR(PPMT(D3_I/12,$C282,D3_T,OFFSET(AV$258,,-$C282+1),0),),IFERROR(IF($C282=0,0,OFFSET(AV$258,,-$C282+1)/D3_T),0))</f>
        <v>0</v>
      </c>
      <c r="AW282" s="548">
        <f ca="1">IF('Clinic Model'!$P$17="Annuity",-IFERROR(PPMT(D3_I/12,$C282,D3_T,OFFSET(AW$258,,-$C282+1),0),),IFERROR(IF($C282=0,0,OFFSET(AW$258,,-$C282+1)/D3_T),0))</f>
        <v>0</v>
      </c>
      <c r="AX282" s="548">
        <f ca="1">IF('Clinic Model'!$P$17="Annuity",-IFERROR(PPMT(D3_I/12,$C282,D3_T,OFFSET(AX$258,,-$C282+1),0),),IFERROR(IF($C282=0,0,OFFSET(AX$258,,-$C282+1)/D3_T),0))</f>
        <v>0</v>
      </c>
      <c r="AY282" s="548">
        <f ca="1">IF('Clinic Model'!$P$17="Annuity",-IFERROR(PPMT(D3_I/12,$C282,D3_T,OFFSET(AY$258,,-$C282+1),0),),IFERROR(IF($C282=0,0,OFFSET(AY$258,,-$C282+1)/D3_T),0))</f>
        <v>0</v>
      </c>
      <c r="AZ282" s="548">
        <f ca="1">IF('Clinic Model'!$P$17="Annuity",-IFERROR(PPMT(D3_I/12,$C282,D3_T,OFFSET(AZ$258,,-$C282+1),0),),IFERROR(IF($C282=0,0,OFFSET(AZ$258,,-$C282+1)/D3_T),0))</f>
        <v>0</v>
      </c>
      <c r="BA282" s="548">
        <f ca="1">IF('Clinic Model'!$P$17="Annuity",-IFERROR(PPMT(D3_I/12,$C282,D3_T,OFFSET(BA$258,,-$C282+1),0),),IFERROR(IF($C282=0,0,OFFSET(BA$258,,-$C282+1)/D3_T),0))</f>
        <v>0</v>
      </c>
      <c r="BB282" s="548">
        <f ca="1">IF('Clinic Model'!$P$17="Annuity",-IFERROR(PPMT(D3_I/12,$C282,D3_T,OFFSET(BB$258,,-$C282+1),0),),IFERROR(IF($C282=0,0,OFFSET(BB$258,,-$C282+1)/D3_T),0))</f>
        <v>0</v>
      </c>
      <c r="BC282" s="548">
        <f ca="1">IF('Clinic Model'!$P$17="Annuity",-IFERROR(PPMT(D3_I/12,$C282,D3_T,OFFSET(BC$258,,-$C282+1),0),),IFERROR(IF($C282=0,0,OFFSET(BC$258,,-$C282+1)/D3_T),0))</f>
        <v>0</v>
      </c>
      <c r="BD282" s="548">
        <f ca="1">IF('Clinic Model'!$P$17="Annuity",-IFERROR(PPMT(D3_I/12,$C282,D3_T,OFFSET(BD$258,,-$C282+1),0),),IFERROR(IF($C282=0,0,OFFSET(BD$258,,-$C282+1)/D3_T),0))</f>
        <v>0</v>
      </c>
      <c r="BE282" s="548">
        <f ca="1">IF('Clinic Model'!$P$17="Annuity",-IFERROR(PPMT(D3_I/12,$C282,D3_T,OFFSET(BE$258,,-$C282+1),0),),IFERROR(IF($C282=0,0,OFFSET(BE$258,,-$C282+1)/D3_T),0))</f>
        <v>0</v>
      </c>
      <c r="BF282" s="548">
        <f ca="1">IF('Clinic Model'!$P$17="Annuity",-IFERROR(PPMT(D3_I/12,$C282,D3_T,OFFSET(BF$258,,-$C282+1),0),),IFERROR(IF($C282=0,0,OFFSET(BF$258,,-$C282+1)/D3_T),0))</f>
        <v>0</v>
      </c>
      <c r="BG282" s="548">
        <f ca="1">IF('Clinic Model'!$P$17="Annuity",-IFERROR(PPMT(D3_I/12,$C282,D3_T,OFFSET(BG$258,,-$C282+1),0),),IFERROR(IF($C282=0,0,OFFSET(BG$258,,-$C282+1)/D3_T),0))</f>
        <v>0</v>
      </c>
      <c r="BH282" s="548">
        <f ca="1">IF('Clinic Model'!$P$17="Annuity",-IFERROR(PPMT(D3_I/12,$C282,D3_T,OFFSET(BH$258,,-$C282+1),0),),IFERROR(IF($C282=0,0,OFFSET(BH$258,,-$C282+1)/D3_T),0))</f>
        <v>0</v>
      </c>
      <c r="BI282" s="548">
        <f ca="1">IF('Clinic Model'!$P$17="Annuity",-IFERROR(PPMT(D3_I/12,$C282,D3_T,OFFSET(BI$258,,-$C282+1),0),),IFERROR(IF($C282=0,0,OFFSET(BI$258,,-$C282+1)/D3_T),0))</f>
        <v>0</v>
      </c>
      <c r="BJ282" s="548">
        <f ca="1">IF('Clinic Model'!$P$17="Annuity",-IFERROR(PPMT(D3_I/12,$C282,D3_T,OFFSET(BJ$258,,-$C282+1),0),),IFERROR(IF($C282=0,0,OFFSET(BJ$258,,-$C282+1)/D3_T),0))</f>
        <v>0</v>
      </c>
      <c r="BK282" s="548">
        <f ca="1">IF('Clinic Model'!$P$17="Annuity",-IFERROR(PPMT(D3_I/12,$C282,D3_T,OFFSET(BK$258,,-$C282+1),0),),IFERROR(IF($C282=0,0,OFFSET(BK$258,,-$C282+1)/D3_T),0))</f>
        <v>0</v>
      </c>
      <c r="BL282" s="548">
        <f ca="1">IF('Clinic Model'!$P$17="Annuity",-IFERROR(PPMT(D3_I/12,$C282,D3_T,OFFSET(BL$258,,-$C282+1),0),),IFERROR(IF($C282=0,0,OFFSET(BL$258,,-$C282+1)/D3_T),0))</f>
        <v>0</v>
      </c>
    </row>
    <row r="283" spans="1:64" ht="10.5" hidden="1" customHeight="1" outlineLevel="1" x14ac:dyDescent="0.3">
      <c r="A283" s="105"/>
      <c r="B283" s="504"/>
      <c r="C283" s="105">
        <f t="shared" si="21"/>
        <v>0</v>
      </c>
      <c r="E283" s="559">
        <f ca="1">IF('Clinic Model'!$P$17="Annuity",-IFERROR(PPMT(D3_I/12,$C283,D3_T,OFFSET(E$258,,-$C283+1),0),),IFERROR(IF($C283=0,0,OFFSET(E$258,,-$C283+1)/D3_T),0))</f>
        <v>0</v>
      </c>
      <c r="F283" s="548">
        <f ca="1">IF('Clinic Model'!$P$17="Annuity",-IFERROR(PPMT(D3_I/12,$C283,D3_T,OFFSET(F$258,,-$C283+1),0),),IFERROR(IF($C283=0,0,OFFSET(F$258,,-$C283+1)/D3_T),0))</f>
        <v>0</v>
      </c>
      <c r="G283" s="548">
        <f ca="1">IF('Clinic Model'!$P$17="Annuity",-IFERROR(PPMT(D3_I/12,$C283,D3_T,OFFSET(G$258,,-$C283+1),0),),IFERROR(IF($C283=0,0,OFFSET(G$258,,-$C283+1)/D3_T),0))</f>
        <v>0</v>
      </c>
      <c r="H283" s="548">
        <f ca="1">IF('Clinic Model'!$P$17="Annuity",-IFERROR(PPMT(D3_I/12,$C283,D3_T,OFFSET(H$258,,-$C283+1),0),),IFERROR(IF($C283=0,0,OFFSET(H$258,,-$C283+1)/D3_T),0))</f>
        <v>0</v>
      </c>
      <c r="I283" s="548">
        <f ca="1">IF('Clinic Model'!$P$17="Annuity",-IFERROR(PPMT(D3_I/12,$C283,D3_T,OFFSET(I$258,,-$C283+1),0),),IFERROR(IF($C283=0,0,OFFSET(I$258,,-$C283+1)/D3_T),0))</f>
        <v>0</v>
      </c>
      <c r="J283" s="548">
        <f ca="1">IF('Clinic Model'!$P$17="Annuity",-IFERROR(PPMT(D3_I/12,$C283,D3_T,OFFSET(J$258,,-$C283+1),0),),IFERROR(IF($C283=0,0,OFFSET(J$258,,-$C283+1)/D3_T),0))</f>
        <v>0</v>
      </c>
      <c r="K283" s="548">
        <f ca="1">IF('Clinic Model'!$P$17="Annuity",-IFERROR(PPMT(D3_I/12,$C283,D3_T,OFFSET(K$258,,-$C283+1),0),),IFERROR(IF($C283=0,0,OFFSET(K$258,,-$C283+1)/D3_T),0))</f>
        <v>0</v>
      </c>
      <c r="L283" s="548">
        <f ca="1">IF('Clinic Model'!$P$17="Annuity",-IFERROR(PPMT(D3_I/12,$C283,D3_T,OFFSET(L$258,,-$C283+1),0),),IFERROR(IF($C283=0,0,OFFSET(L$258,,-$C283+1)/D3_T),0))</f>
        <v>0</v>
      </c>
      <c r="M283" s="548">
        <f ca="1">IF('Clinic Model'!$P$17="Annuity",-IFERROR(PPMT(D3_I/12,$C283,D3_T,OFFSET(M$258,,-$C283+1),0),),IFERROR(IF($C283=0,0,OFFSET(M$258,,-$C283+1)/D3_T),0))</f>
        <v>0</v>
      </c>
      <c r="N283" s="548">
        <f ca="1">IF('Clinic Model'!$P$17="Annuity",-IFERROR(PPMT(D3_I/12,$C283,D3_T,OFFSET(N$258,,-$C283+1),0),),IFERROR(IF($C283=0,0,OFFSET(N$258,,-$C283+1)/D3_T),0))</f>
        <v>0</v>
      </c>
      <c r="O283" s="548">
        <f ca="1">IF('Clinic Model'!$P$17="Annuity",-IFERROR(PPMT(D3_I/12,$C283,D3_T,OFFSET(O$258,,-$C283+1),0),),IFERROR(IF($C283=0,0,OFFSET(O$258,,-$C283+1)/D3_T),0))</f>
        <v>0</v>
      </c>
      <c r="P283" s="548">
        <f ca="1">IF('Clinic Model'!$P$17="Annuity",-IFERROR(PPMT(D3_I/12,$C283,D3_T,OFFSET(P$258,,-$C283+1),0),),IFERROR(IF($C283=0,0,OFFSET(P$258,,-$C283+1)/D3_T),0))</f>
        <v>0</v>
      </c>
      <c r="Q283" s="548">
        <f ca="1">IF('Clinic Model'!$P$17="Annuity",-IFERROR(PPMT(D3_I/12,$C283,D3_T,OFFSET(Q$258,,-$C283+1),0),),IFERROR(IF($C283=0,0,OFFSET(Q$258,,-$C283+1)/D3_T),0))</f>
        <v>0</v>
      </c>
      <c r="R283" s="548">
        <f ca="1">IF('Clinic Model'!$P$17="Annuity",-IFERROR(PPMT(D3_I/12,$C283,D3_T,OFFSET(R$258,,-$C283+1),0),),IFERROR(IF($C283=0,0,OFFSET(R$258,,-$C283+1)/D3_T),0))</f>
        <v>0</v>
      </c>
      <c r="S283" s="548">
        <f ca="1">IF('Clinic Model'!$P$17="Annuity",-IFERROR(PPMT(D3_I/12,$C283,D3_T,OFFSET(S$258,,-$C283+1),0),),IFERROR(IF($C283=0,0,OFFSET(S$258,,-$C283+1)/D3_T),0))</f>
        <v>0</v>
      </c>
      <c r="T283" s="548">
        <f ca="1">IF('Clinic Model'!$P$17="Annuity",-IFERROR(PPMT(D3_I/12,$C283,D3_T,OFFSET(T$258,,-$C283+1),0),),IFERROR(IF($C283=0,0,OFFSET(T$258,,-$C283+1)/D3_T),0))</f>
        <v>0</v>
      </c>
      <c r="U283" s="548">
        <f ca="1">IF('Clinic Model'!$P$17="Annuity",-IFERROR(PPMT(D3_I/12,$C283,D3_T,OFFSET(U$258,,-$C283+1),0),),IFERROR(IF($C283=0,0,OFFSET(U$258,,-$C283+1)/D3_T),0))</f>
        <v>0</v>
      </c>
      <c r="V283" s="548">
        <f ca="1">IF('Clinic Model'!$P$17="Annuity",-IFERROR(PPMT(D3_I/12,$C283,D3_T,OFFSET(V$258,,-$C283+1),0),),IFERROR(IF($C283=0,0,OFFSET(V$258,,-$C283+1)/D3_T),0))</f>
        <v>0</v>
      </c>
      <c r="W283" s="548">
        <f ca="1">IF('Clinic Model'!$P$17="Annuity",-IFERROR(PPMT(D3_I/12,$C283,D3_T,OFFSET(W$258,,-$C283+1),0),),IFERROR(IF($C283=0,0,OFFSET(W$258,,-$C283+1)/D3_T),0))</f>
        <v>0</v>
      </c>
      <c r="X283" s="548">
        <f ca="1">IF('Clinic Model'!$P$17="Annuity",-IFERROR(PPMT(D3_I/12,$C283,D3_T,OFFSET(X$258,,-$C283+1),0),),IFERROR(IF($C283=0,0,OFFSET(X$258,,-$C283+1)/D3_T),0))</f>
        <v>0</v>
      </c>
      <c r="Y283" s="548">
        <f ca="1">IF('Clinic Model'!$P$17="Annuity",-IFERROR(PPMT(D3_I/12,$C283,D3_T,OFFSET(Y$258,,-$C283+1),0),),IFERROR(IF($C283=0,0,OFFSET(Y$258,,-$C283+1)/D3_T),0))</f>
        <v>0</v>
      </c>
      <c r="Z283" s="548">
        <f ca="1">IF('Clinic Model'!$P$17="Annuity",-IFERROR(PPMT(D3_I/12,$C283,D3_T,OFFSET(Z$258,,-$C283+1),0),),IFERROR(IF($C283=0,0,OFFSET(Z$258,,-$C283+1)/D3_T),0))</f>
        <v>0</v>
      </c>
      <c r="AA283" s="548">
        <f ca="1">IF('Clinic Model'!$P$17="Annuity",-IFERROR(PPMT(D3_I/12,$C283,D3_T,OFFSET(AA$258,,-$C283+1),0),),IFERROR(IF($C283=0,0,OFFSET(AA$258,,-$C283+1)/D3_T),0))</f>
        <v>0</v>
      </c>
      <c r="AB283" s="548">
        <f ca="1">IF('Clinic Model'!$P$17="Annuity",-IFERROR(PPMT(D3_I/12,$C283,D3_T,OFFSET(AB$258,,-$C283+1),0),),IFERROR(IF($C283=0,0,OFFSET(AB$258,,-$C283+1)/D3_T),0))</f>
        <v>0</v>
      </c>
      <c r="AC283" s="548">
        <f ca="1">IF('Clinic Model'!$P$17="Annuity",-IFERROR(PPMT(D3_I/12,$C283,D3_T,OFFSET(AC$258,,-$C283+1),0),),IFERROR(IF($C283=0,0,OFFSET(AC$258,,-$C283+1)/D3_T),0))</f>
        <v>0</v>
      </c>
      <c r="AD283" s="548">
        <f ca="1">IF('Clinic Model'!$P$17="Annuity",-IFERROR(PPMT(D3_I/12,$C283,D3_T,OFFSET(AD$258,,-$C283+1),0),),IFERROR(IF($C283=0,0,OFFSET(AD$258,,-$C283+1)/D3_T),0))</f>
        <v>0</v>
      </c>
      <c r="AE283" s="548">
        <f ca="1">IF('Clinic Model'!$P$17="Annuity",-IFERROR(PPMT(D3_I/12,$C283,D3_T,OFFSET(AE$258,,-$C283+1),0),),IFERROR(IF($C283=0,0,OFFSET(AE$258,,-$C283+1)/D3_T),0))</f>
        <v>0</v>
      </c>
      <c r="AF283" s="548">
        <f ca="1">IF('Clinic Model'!$P$17="Annuity",-IFERROR(PPMT(D3_I/12,$C283,D3_T,OFFSET(AF$258,,-$C283+1),0),),IFERROR(IF($C283=0,0,OFFSET(AF$258,,-$C283+1)/D3_T),0))</f>
        <v>0</v>
      </c>
      <c r="AG283" s="548">
        <f ca="1">IF('Clinic Model'!$P$17="Annuity",-IFERROR(PPMT(D3_I/12,$C283,D3_T,OFFSET(AG$258,,-$C283+1),0),),IFERROR(IF($C283=0,0,OFFSET(AG$258,,-$C283+1)/D3_T),0))</f>
        <v>0</v>
      </c>
      <c r="AH283" s="548">
        <f ca="1">IF('Clinic Model'!$P$17="Annuity",-IFERROR(PPMT(D3_I/12,$C283,D3_T,OFFSET(AH$258,,-$C283+1),0),),IFERROR(IF($C283=0,0,OFFSET(AH$258,,-$C283+1)/D3_T),0))</f>
        <v>0</v>
      </c>
      <c r="AI283" s="548">
        <f ca="1">IF('Clinic Model'!$P$17="Annuity",-IFERROR(PPMT(D3_I/12,$C283,D3_T,OFFSET(AI$258,,-$C283+1),0),),IFERROR(IF($C283=0,0,OFFSET(AI$258,,-$C283+1)/D3_T),0))</f>
        <v>0</v>
      </c>
      <c r="AJ283" s="548">
        <f ca="1">IF('Clinic Model'!$P$17="Annuity",-IFERROR(PPMT(D3_I/12,$C283,D3_T,OFFSET(AJ$258,,-$C283+1),0),),IFERROR(IF($C283=0,0,OFFSET(AJ$258,,-$C283+1)/D3_T),0))</f>
        <v>0</v>
      </c>
      <c r="AK283" s="548">
        <f ca="1">IF('Clinic Model'!$P$17="Annuity",-IFERROR(PPMT(D3_I/12,$C283,D3_T,OFFSET(AK$258,,-$C283+1),0),),IFERROR(IF($C283=0,0,OFFSET(AK$258,,-$C283+1)/D3_T),0))</f>
        <v>0</v>
      </c>
      <c r="AL283" s="548">
        <f ca="1">IF('Clinic Model'!$P$17="Annuity",-IFERROR(PPMT(D3_I/12,$C283,D3_T,OFFSET(AL$258,,-$C283+1),0),),IFERROR(IF($C283=0,0,OFFSET(AL$258,,-$C283+1)/D3_T),0))</f>
        <v>0</v>
      </c>
      <c r="AM283" s="548">
        <f ca="1">IF('Clinic Model'!$P$17="Annuity",-IFERROR(PPMT(D3_I/12,$C283,D3_T,OFFSET(AM$258,,-$C283+1),0),),IFERROR(IF($C283=0,0,OFFSET(AM$258,,-$C283+1)/D3_T),0))</f>
        <v>0</v>
      </c>
      <c r="AN283" s="548">
        <f ca="1">IF('Clinic Model'!$P$17="Annuity",-IFERROR(PPMT(D3_I/12,$C283,D3_T,OFFSET(AN$258,,-$C283+1),0),),IFERROR(IF($C283=0,0,OFFSET(AN$258,,-$C283+1)/D3_T),0))</f>
        <v>0</v>
      </c>
      <c r="AO283" s="548">
        <f ca="1">IF('Clinic Model'!$P$17="Annuity",-IFERROR(PPMT(D3_I/12,$C283,D3_T,OFFSET(AO$258,,-$C283+1),0),),IFERROR(IF($C283=0,0,OFFSET(AO$258,,-$C283+1)/D3_T),0))</f>
        <v>0</v>
      </c>
      <c r="AP283" s="548">
        <f ca="1">IF('Clinic Model'!$P$17="Annuity",-IFERROR(PPMT(D3_I/12,$C283,D3_T,OFFSET(AP$258,,-$C283+1),0),),IFERROR(IF($C283=0,0,OFFSET(AP$258,,-$C283+1)/D3_T),0))</f>
        <v>0</v>
      </c>
      <c r="AQ283" s="548">
        <f ca="1">IF('Clinic Model'!$P$17="Annuity",-IFERROR(PPMT(D3_I/12,$C283,D3_T,OFFSET(AQ$258,,-$C283+1),0),),IFERROR(IF($C283=0,0,OFFSET(AQ$258,,-$C283+1)/D3_T),0))</f>
        <v>0</v>
      </c>
      <c r="AR283" s="548">
        <f ca="1">IF('Clinic Model'!$P$17="Annuity",-IFERROR(PPMT(D3_I/12,$C283,D3_T,OFFSET(AR$258,,-$C283+1),0),),IFERROR(IF($C283=0,0,OFFSET(AR$258,,-$C283+1)/D3_T),0))</f>
        <v>0</v>
      </c>
      <c r="AS283" s="548">
        <f ca="1">IF('Clinic Model'!$P$17="Annuity",-IFERROR(PPMT(D3_I/12,$C283,D3_T,OFFSET(AS$258,,-$C283+1),0),),IFERROR(IF($C283=0,0,OFFSET(AS$258,,-$C283+1)/D3_T),0))</f>
        <v>0</v>
      </c>
      <c r="AT283" s="548">
        <f ca="1">IF('Clinic Model'!$P$17="Annuity",-IFERROR(PPMT(D3_I/12,$C283,D3_T,OFFSET(AT$258,,-$C283+1),0),),IFERROR(IF($C283=0,0,OFFSET(AT$258,,-$C283+1)/D3_T),0))</f>
        <v>0</v>
      </c>
      <c r="AU283" s="548">
        <f ca="1">IF('Clinic Model'!$P$17="Annuity",-IFERROR(PPMT(D3_I/12,$C283,D3_T,OFFSET(AU$258,,-$C283+1),0),),IFERROR(IF($C283=0,0,OFFSET(AU$258,,-$C283+1)/D3_T),0))</f>
        <v>0</v>
      </c>
      <c r="AV283" s="548">
        <f ca="1">IF('Clinic Model'!$P$17="Annuity",-IFERROR(PPMT(D3_I/12,$C283,D3_T,OFFSET(AV$258,,-$C283+1),0),),IFERROR(IF($C283=0,0,OFFSET(AV$258,,-$C283+1)/D3_T),0))</f>
        <v>0</v>
      </c>
      <c r="AW283" s="548">
        <f ca="1">IF('Clinic Model'!$P$17="Annuity",-IFERROR(PPMT(D3_I/12,$C283,D3_T,OFFSET(AW$258,,-$C283+1),0),),IFERROR(IF($C283=0,0,OFFSET(AW$258,,-$C283+1)/D3_T),0))</f>
        <v>0</v>
      </c>
      <c r="AX283" s="548">
        <f ca="1">IF('Clinic Model'!$P$17="Annuity",-IFERROR(PPMT(D3_I/12,$C283,D3_T,OFFSET(AX$258,,-$C283+1),0),),IFERROR(IF($C283=0,0,OFFSET(AX$258,,-$C283+1)/D3_T),0))</f>
        <v>0</v>
      </c>
      <c r="AY283" s="548">
        <f ca="1">IF('Clinic Model'!$P$17="Annuity",-IFERROR(PPMT(D3_I/12,$C283,D3_T,OFFSET(AY$258,,-$C283+1),0),),IFERROR(IF($C283=0,0,OFFSET(AY$258,,-$C283+1)/D3_T),0))</f>
        <v>0</v>
      </c>
      <c r="AZ283" s="548">
        <f ca="1">IF('Clinic Model'!$P$17="Annuity",-IFERROR(PPMT(D3_I/12,$C283,D3_T,OFFSET(AZ$258,,-$C283+1),0),),IFERROR(IF($C283=0,0,OFFSET(AZ$258,,-$C283+1)/D3_T),0))</f>
        <v>0</v>
      </c>
      <c r="BA283" s="548">
        <f ca="1">IF('Clinic Model'!$P$17="Annuity",-IFERROR(PPMT(D3_I/12,$C283,D3_T,OFFSET(BA$258,,-$C283+1),0),),IFERROR(IF($C283=0,0,OFFSET(BA$258,,-$C283+1)/D3_T),0))</f>
        <v>0</v>
      </c>
      <c r="BB283" s="548">
        <f ca="1">IF('Clinic Model'!$P$17="Annuity",-IFERROR(PPMT(D3_I/12,$C283,D3_T,OFFSET(BB$258,,-$C283+1),0),),IFERROR(IF($C283=0,0,OFFSET(BB$258,,-$C283+1)/D3_T),0))</f>
        <v>0</v>
      </c>
      <c r="BC283" s="548">
        <f ca="1">IF('Clinic Model'!$P$17="Annuity",-IFERROR(PPMT(D3_I/12,$C283,D3_T,OFFSET(BC$258,,-$C283+1),0),),IFERROR(IF($C283=0,0,OFFSET(BC$258,,-$C283+1)/D3_T),0))</f>
        <v>0</v>
      </c>
      <c r="BD283" s="548">
        <f ca="1">IF('Clinic Model'!$P$17="Annuity",-IFERROR(PPMT(D3_I/12,$C283,D3_T,OFFSET(BD$258,,-$C283+1),0),),IFERROR(IF($C283=0,0,OFFSET(BD$258,,-$C283+1)/D3_T),0))</f>
        <v>0</v>
      </c>
      <c r="BE283" s="548">
        <f ca="1">IF('Clinic Model'!$P$17="Annuity",-IFERROR(PPMT(D3_I/12,$C283,D3_T,OFFSET(BE$258,,-$C283+1),0),),IFERROR(IF($C283=0,0,OFFSET(BE$258,,-$C283+1)/D3_T),0))</f>
        <v>0</v>
      </c>
      <c r="BF283" s="548">
        <f ca="1">IF('Clinic Model'!$P$17="Annuity",-IFERROR(PPMT(D3_I/12,$C283,D3_T,OFFSET(BF$258,,-$C283+1),0),),IFERROR(IF($C283=0,0,OFFSET(BF$258,,-$C283+1)/D3_T),0))</f>
        <v>0</v>
      </c>
      <c r="BG283" s="548">
        <f ca="1">IF('Clinic Model'!$P$17="Annuity",-IFERROR(PPMT(D3_I/12,$C283,D3_T,OFFSET(BG$258,,-$C283+1),0),),IFERROR(IF($C283=0,0,OFFSET(BG$258,,-$C283+1)/D3_T),0))</f>
        <v>0</v>
      </c>
      <c r="BH283" s="548">
        <f ca="1">IF('Clinic Model'!$P$17="Annuity",-IFERROR(PPMT(D3_I/12,$C283,D3_T,OFFSET(BH$258,,-$C283+1),0),),IFERROR(IF($C283=0,0,OFFSET(BH$258,,-$C283+1)/D3_T),0))</f>
        <v>0</v>
      </c>
      <c r="BI283" s="548">
        <f ca="1">IF('Clinic Model'!$P$17="Annuity",-IFERROR(PPMT(D3_I/12,$C283,D3_T,OFFSET(BI$258,,-$C283+1),0),),IFERROR(IF($C283=0,0,OFFSET(BI$258,,-$C283+1)/D3_T),0))</f>
        <v>0</v>
      </c>
      <c r="BJ283" s="548">
        <f ca="1">IF('Clinic Model'!$P$17="Annuity",-IFERROR(PPMT(D3_I/12,$C283,D3_T,OFFSET(BJ$258,,-$C283+1),0),),IFERROR(IF($C283=0,0,OFFSET(BJ$258,,-$C283+1)/D3_T),0))</f>
        <v>0</v>
      </c>
      <c r="BK283" s="548">
        <f ca="1">IF('Clinic Model'!$P$17="Annuity",-IFERROR(PPMT(D3_I/12,$C283,D3_T,OFFSET(BK$258,,-$C283+1),0),),IFERROR(IF($C283=0,0,OFFSET(BK$258,,-$C283+1)/D3_T),0))</f>
        <v>0</v>
      </c>
      <c r="BL283" s="548">
        <f ca="1">IF('Clinic Model'!$P$17="Annuity",-IFERROR(PPMT(D3_I/12,$C283,D3_T,OFFSET(BL$258,,-$C283+1),0),),IFERROR(IF($C283=0,0,OFFSET(BL$258,,-$C283+1)/D3_T),0))</f>
        <v>0</v>
      </c>
    </row>
    <row r="284" spans="1:64" ht="10.5" hidden="1" customHeight="1" outlineLevel="1" x14ac:dyDescent="0.3">
      <c r="A284" s="105"/>
      <c r="B284" s="504"/>
      <c r="C284" s="105">
        <f t="shared" si="21"/>
        <v>0</v>
      </c>
      <c r="E284" s="559">
        <f ca="1">IF('Clinic Model'!$P$17="Annuity",-IFERROR(PPMT(D3_I/12,$C284,D3_T,OFFSET(E$258,,-$C284+1),0),),IFERROR(IF($C284=0,0,OFFSET(E$258,,-$C284+1)/D3_T),0))</f>
        <v>0</v>
      </c>
      <c r="F284" s="548">
        <f ca="1">IF('Clinic Model'!$P$17="Annuity",-IFERROR(PPMT(D3_I/12,$C284,D3_T,OFFSET(F$258,,-$C284+1),0),),IFERROR(IF($C284=0,0,OFFSET(F$258,,-$C284+1)/D3_T),0))</f>
        <v>0</v>
      </c>
      <c r="G284" s="548">
        <f ca="1">IF('Clinic Model'!$P$17="Annuity",-IFERROR(PPMT(D3_I/12,$C284,D3_T,OFFSET(G$258,,-$C284+1),0),),IFERROR(IF($C284=0,0,OFFSET(G$258,,-$C284+1)/D3_T),0))</f>
        <v>0</v>
      </c>
      <c r="H284" s="548">
        <f ca="1">IF('Clinic Model'!$P$17="Annuity",-IFERROR(PPMT(D3_I/12,$C284,D3_T,OFFSET(H$258,,-$C284+1),0),),IFERROR(IF($C284=0,0,OFFSET(H$258,,-$C284+1)/D3_T),0))</f>
        <v>0</v>
      </c>
      <c r="I284" s="548">
        <f ca="1">IF('Clinic Model'!$P$17="Annuity",-IFERROR(PPMT(D3_I/12,$C284,D3_T,OFFSET(I$258,,-$C284+1),0),),IFERROR(IF($C284=0,0,OFFSET(I$258,,-$C284+1)/D3_T),0))</f>
        <v>0</v>
      </c>
      <c r="J284" s="548">
        <f ca="1">IF('Clinic Model'!$P$17="Annuity",-IFERROR(PPMT(D3_I/12,$C284,D3_T,OFFSET(J$258,,-$C284+1),0),),IFERROR(IF($C284=0,0,OFFSET(J$258,,-$C284+1)/D3_T),0))</f>
        <v>0</v>
      </c>
      <c r="K284" s="548">
        <f ca="1">IF('Clinic Model'!$P$17="Annuity",-IFERROR(PPMT(D3_I/12,$C284,D3_T,OFFSET(K$258,,-$C284+1),0),),IFERROR(IF($C284=0,0,OFFSET(K$258,,-$C284+1)/D3_T),0))</f>
        <v>0</v>
      </c>
      <c r="L284" s="548">
        <f ca="1">IF('Clinic Model'!$P$17="Annuity",-IFERROR(PPMT(D3_I/12,$C284,D3_T,OFFSET(L$258,,-$C284+1),0),),IFERROR(IF($C284=0,0,OFFSET(L$258,,-$C284+1)/D3_T),0))</f>
        <v>0</v>
      </c>
      <c r="M284" s="548">
        <f ca="1">IF('Clinic Model'!$P$17="Annuity",-IFERROR(PPMT(D3_I/12,$C284,D3_T,OFFSET(M$258,,-$C284+1),0),),IFERROR(IF($C284=0,0,OFFSET(M$258,,-$C284+1)/D3_T),0))</f>
        <v>0</v>
      </c>
      <c r="N284" s="548">
        <f ca="1">IF('Clinic Model'!$P$17="Annuity",-IFERROR(PPMT(D3_I/12,$C284,D3_T,OFFSET(N$258,,-$C284+1),0),),IFERROR(IF($C284=0,0,OFFSET(N$258,,-$C284+1)/D3_T),0))</f>
        <v>0</v>
      </c>
      <c r="O284" s="548">
        <f ca="1">IF('Clinic Model'!$P$17="Annuity",-IFERROR(PPMT(D3_I/12,$C284,D3_T,OFFSET(O$258,,-$C284+1),0),),IFERROR(IF($C284=0,0,OFFSET(O$258,,-$C284+1)/D3_T),0))</f>
        <v>0</v>
      </c>
      <c r="P284" s="548">
        <f ca="1">IF('Clinic Model'!$P$17="Annuity",-IFERROR(PPMT(D3_I/12,$C284,D3_T,OFFSET(P$258,,-$C284+1),0),),IFERROR(IF($C284=0,0,OFFSET(P$258,,-$C284+1)/D3_T),0))</f>
        <v>0</v>
      </c>
      <c r="Q284" s="548">
        <f ca="1">IF('Clinic Model'!$P$17="Annuity",-IFERROR(PPMT(D3_I/12,$C284,D3_T,OFFSET(Q$258,,-$C284+1),0),),IFERROR(IF($C284=0,0,OFFSET(Q$258,,-$C284+1)/D3_T),0))</f>
        <v>0</v>
      </c>
      <c r="R284" s="548">
        <f ca="1">IF('Clinic Model'!$P$17="Annuity",-IFERROR(PPMT(D3_I/12,$C284,D3_T,OFFSET(R$258,,-$C284+1),0),),IFERROR(IF($C284=0,0,OFFSET(R$258,,-$C284+1)/D3_T),0))</f>
        <v>0</v>
      </c>
      <c r="S284" s="548">
        <f ca="1">IF('Clinic Model'!$P$17="Annuity",-IFERROR(PPMT(D3_I/12,$C284,D3_T,OFFSET(S$258,,-$C284+1),0),),IFERROR(IF($C284=0,0,OFFSET(S$258,,-$C284+1)/D3_T),0))</f>
        <v>0</v>
      </c>
      <c r="T284" s="548">
        <f ca="1">IF('Clinic Model'!$P$17="Annuity",-IFERROR(PPMT(D3_I/12,$C284,D3_T,OFFSET(T$258,,-$C284+1),0),),IFERROR(IF($C284=0,0,OFFSET(T$258,,-$C284+1)/D3_T),0))</f>
        <v>0</v>
      </c>
      <c r="U284" s="548">
        <f ca="1">IF('Clinic Model'!$P$17="Annuity",-IFERROR(PPMT(D3_I/12,$C284,D3_T,OFFSET(U$258,,-$C284+1),0),),IFERROR(IF($C284=0,0,OFFSET(U$258,,-$C284+1)/D3_T),0))</f>
        <v>0</v>
      </c>
      <c r="V284" s="548">
        <f ca="1">IF('Clinic Model'!$P$17="Annuity",-IFERROR(PPMT(D3_I/12,$C284,D3_T,OFFSET(V$258,,-$C284+1),0),),IFERROR(IF($C284=0,0,OFFSET(V$258,,-$C284+1)/D3_T),0))</f>
        <v>0</v>
      </c>
      <c r="W284" s="548">
        <f ca="1">IF('Clinic Model'!$P$17="Annuity",-IFERROR(PPMT(D3_I/12,$C284,D3_T,OFFSET(W$258,,-$C284+1),0),),IFERROR(IF($C284=0,0,OFFSET(W$258,,-$C284+1)/D3_T),0))</f>
        <v>0</v>
      </c>
      <c r="X284" s="548">
        <f ca="1">IF('Clinic Model'!$P$17="Annuity",-IFERROR(PPMT(D3_I/12,$C284,D3_T,OFFSET(X$258,,-$C284+1),0),),IFERROR(IF($C284=0,0,OFFSET(X$258,,-$C284+1)/D3_T),0))</f>
        <v>0</v>
      </c>
      <c r="Y284" s="548">
        <f ca="1">IF('Clinic Model'!$P$17="Annuity",-IFERROR(PPMT(D3_I/12,$C284,D3_T,OFFSET(Y$258,,-$C284+1),0),),IFERROR(IF($C284=0,0,OFFSET(Y$258,,-$C284+1)/D3_T),0))</f>
        <v>0</v>
      </c>
      <c r="Z284" s="548">
        <f ca="1">IF('Clinic Model'!$P$17="Annuity",-IFERROR(PPMT(D3_I/12,$C284,D3_T,OFFSET(Z$258,,-$C284+1),0),),IFERROR(IF($C284=0,0,OFFSET(Z$258,,-$C284+1)/D3_T),0))</f>
        <v>0</v>
      </c>
      <c r="AA284" s="548">
        <f ca="1">IF('Clinic Model'!$P$17="Annuity",-IFERROR(PPMT(D3_I/12,$C284,D3_T,OFFSET(AA$258,,-$C284+1),0),),IFERROR(IF($C284=0,0,OFFSET(AA$258,,-$C284+1)/D3_T),0))</f>
        <v>0</v>
      </c>
      <c r="AB284" s="548">
        <f ca="1">IF('Clinic Model'!$P$17="Annuity",-IFERROR(PPMT(D3_I/12,$C284,D3_T,OFFSET(AB$258,,-$C284+1),0),),IFERROR(IF($C284=0,0,OFFSET(AB$258,,-$C284+1)/D3_T),0))</f>
        <v>0</v>
      </c>
      <c r="AC284" s="548">
        <f ca="1">IF('Clinic Model'!$P$17="Annuity",-IFERROR(PPMT(D3_I/12,$C284,D3_T,OFFSET(AC$258,,-$C284+1),0),),IFERROR(IF($C284=0,0,OFFSET(AC$258,,-$C284+1)/D3_T),0))</f>
        <v>0</v>
      </c>
      <c r="AD284" s="548">
        <f ca="1">IF('Clinic Model'!$P$17="Annuity",-IFERROR(PPMT(D3_I/12,$C284,D3_T,OFFSET(AD$258,,-$C284+1),0),),IFERROR(IF($C284=0,0,OFFSET(AD$258,,-$C284+1)/D3_T),0))</f>
        <v>0</v>
      </c>
      <c r="AE284" s="548">
        <f ca="1">IF('Clinic Model'!$P$17="Annuity",-IFERROR(PPMT(D3_I/12,$C284,D3_T,OFFSET(AE$258,,-$C284+1),0),),IFERROR(IF($C284=0,0,OFFSET(AE$258,,-$C284+1)/D3_T),0))</f>
        <v>0</v>
      </c>
      <c r="AF284" s="548">
        <f ca="1">IF('Clinic Model'!$P$17="Annuity",-IFERROR(PPMT(D3_I/12,$C284,D3_T,OFFSET(AF$258,,-$C284+1),0),),IFERROR(IF($C284=0,0,OFFSET(AF$258,,-$C284+1)/D3_T),0))</f>
        <v>0</v>
      </c>
      <c r="AG284" s="548">
        <f ca="1">IF('Clinic Model'!$P$17="Annuity",-IFERROR(PPMT(D3_I/12,$C284,D3_T,OFFSET(AG$258,,-$C284+1),0),),IFERROR(IF($C284=0,0,OFFSET(AG$258,,-$C284+1)/D3_T),0))</f>
        <v>0</v>
      </c>
      <c r="AH284" s="548">
        <f ca="1">IF('Clinic Model'!$P$17="Annuity",-IFERROR(PPMT(D3_I/12,$C284,D3_T,OFFSET(AH$258,,-$C284+1),0),),IFERROR(IF($C284=0,0,OFFSET(AH$258,,-$C284+1)/D3_T),0))</f>
        <v>0</v>
      </c>
      <c r="AI284" s="548">
        <f ca="1">IF('Clinic Model'!$P$17="Annuity",-IFERROR(PPMT(D3_I/12,$C284,D3_T,OFFSET(AI$258,,-$C284+1),0),),IFERROR(IF($C284=0,0,OFFSET(AI$258,,-$C284+1)/D3_T),0))</f>
        <v>0</v>
      </c>
      <c r="AJ284" s="548">
        <f ca="1">IF('Clinic Model'!$P$17="Annuity",-IFERROR(PPMT(D3_I/12,$C284,D3_T,OFFSET(AJ$258,,-$C284+1),0),),IFERROR(IF($C284=0,0,OFFSET(AJ$258,,-$C284+1)/D3_T),0))</f>
        <v>0</v>
      </c>
      <c r="AK284" s="548">
        <f ca="1">IF('Clinic Model'!$P$17="Annuity",-IFERROR(PPMT(D3_I/12,$C284,D3_T,OFFSET(AK$258,,-$C284+1),0),),IFERROR(IF($C284=0,0,OFFSET(AK$258,,-$C284+1)/D3_T),0))</f>
        <v>0</v>
      </c>
      <c r="AL284" s="548">
        <f ca="1">IF('Clinic Model'!$P$17="Annuity",-IFERROR(PPMT(D3_I/12,$C284,D3_T,OFFSET(AL$258,,-$C284+1),0),),IFERROR(IF($C284=0,0,OFFSET(AL$258,,-$C284+1)/D3_T),0))</f>
        <v>0</v>
      </c>
      <c r="AM284" s="548">
        <f ca="1">IF('Clinic Model'!$P$17="Annuity",-IFERROR(PPMT(D3_I/12,$C284,D3_T,OFFSET(AM$258,,-$C284+1),0),),IFERROR(IF($C284=0,0,OFFSET(AM$258,,-$C284+1)/D3_T),0))</f>
        <v>0</v>
      </c>
      <c r="AN284" s="548">
        <f ca="1">IF('Clinic Model'!$P$17="Annuity",-IFERROR(PPMT(D3_I/12,$C284,D3_T,OFFSET(AN$258,,-$C284+1),0),),IFERROR(IF($C284=0,0,OFFSET(AN$258,,-$C284+1)/D3_T),0))</f>
        <v>0</v>
      </c>
      <c r="AO284" s="548">
        <f ca="1">IF('Clinic Model'!$P$17="Annuity",-IFERROR(PPMT(D3_I/12,$C284,D3_T,OFFSET(AO$258,,-$C284+1),0),),IFERROR(IF($C284=0,0,OFFSET(AO$258,,-$C284+1)/D3_T),0))</f>
        <v>0</v>
      </c>
      <c r="AP284" s="548">
        <f ca="1">IF('Clinic Model'!$P$17="Annuity",-IFERROR(PPMT(D3_I/12,$C284,D3_T,OFFSET(AP$258,,-$C284+1),0),),IFERROR(IF($C284=0,0,OFFSET(AP$258,,-$C284+1)/D3_T),0))</f>
        <v>0</v>
      </c>
      <c r="AQ284" s="548">
        <f ca="1">IF('Clinic Model'!$P$17="Annuity",-IFERROR(PPMT(D3_I/12,$C284,D3_T,OFFSET(AQ$258,,-$C284+1),0),),IFERROR(IF($C284=0,0,OFFSET(AQ$258,,-$C284+1)/D3_T),0))</f>
        <v>0</v>
      </c>
      <c r="AR284" s="548">
        <f ca="1">IF('Clinic Model'!$P$17="Annuity",-IFERROR(PPMT(D3_I/12,$C284,D3_T,OFFSET(AR$258,,-$C284+1),0),),IFERROR(IF($C284=0,0,OFFSET(AR$258,,-$C284+1)/D3_T),0))</f>
        <v>0</v>
      </c>
      <c r="AS284" s="548">
        <f ca="1">IF('Clinic Model'!$P$17="Annuity",-IFERROR(PPMT(D3_I/12,$C284,D3_T,OFFSET(AS$258,,-$C284+1),0),),IFERROR(IF($C284=0,0,OFFSET(AS$258,,-$C284+1)/D3_T),0))</f>
        <v>0</v>
      </c>
      <c r="AT284" s="548">
        <f ca="1">IF('Clinic Model'!$P$17="Annuity",-IFERROR(PPMT(D3_I/12,$C284,D3_T,OFFSET(AT$258,,-$C284+1),0),),IFERROR(IF($C284=0,0,OFFSET(AT$258,,-$C284+1)/D3_T),0))</f>
        <v>0</v>
      </c>
      <c r="AU284" s="548">
        <f ca="1">IF('Clinic Model'!$P$17="Annuity",-IFERROR(PPMT(D3_I/12,$C284,D3_T,OFFSET(AU$258,,-$C284+1),0),),IFERROR(IF($C284=0,0,OFFSET(AU$258,,-$C284+1)/D3_T),0))</f>
        <v>0</v>
      </c>
      <c r="AV284" s="548">
        <f ca="1">IF('Clinic Model'!$P$17="Annuity",-IFERROR(PPMT(D3_I/12,$C284,D3_T,OFFSET(AV$258,,-$C284+1),0),),IFERROR(IF($C284=0,0,OFFSET(AV$258,,-$C284+1)/D3_T),0))</f>
        <v>0</v>
      </c>
      <c r="AW284" s="548">
        <f ca="1">IF('Clinic Model'!$P$17="Annuity",-IFERROR(PPMT(D3_I/12,$C284,D3_T,OFFSET(AW$258,,-$C284+1),0),),IFERROR(IF($C284=0,0,OFFSET(AW$258,,-$C284+1)/D3_T),0))</f>
        <v>0</v>
      </c>
      <c r="AX284" s="548">
        <f ca="1">IF('Clinic Model'!$P$17="Annuity",-IFERROR(PPMT(D3_I/12,$C284,D3_T,OFFSET(AX$258,,-$C284+1),0),),IFERROR(IF($C284=0,0,OFFSET(AX$258,,-$C284+1)/D3_T),0))</f>
        <v>0</v>
      </c>
      <c r="AY284" s="548">
        <f ca="1">IF('Clinic Model'!$P$17="Annuity",-IFERROR(PPMT(D3_I/12,$C284,D3_T,OFFSET(AY$258,,-$C284+1),0),),IFERROR(IF($C284=0,0,OFFSET(AY$258,,-$C284+1)/D3_T),0))</f>
        <v>0</v>
      </c>
      <c r="AZ284" s="548">
        <f ca="1">IF('Clinic Model'!$P$17="Annuity",-IFERROR(PPMT(D3_I/12,$C284,D3_T,OFFSET(AZ$258,,-$C284+1),0),),IFERROR(IF($C284=0,0,OFFSET(AZ$258,,-$C284+1)/D3_T),0))</f>
        <v>0</v>
      </c>
      <c r="BA284" s="548">
        <f ca="1">IF('Clinic Model'!$P$17="Annuity",-IFERROR(PPMT(D3_I/12,$C284,D3_T,OFFSET(BA$258,,-$C284+1),0),),IFERROR(IF($C284=0,0,OFFSET(BA$258,,-$C284+1)/D3_T),0))</f>
        <v>0</v>
      </c>
      <c r="BB284" s="548">
        <f ca="1">IF('Clinic Model'!$P$17="Annuity",-IFERROR(PPMT(D3_I/12,$C284,D3_T,OFFSET(BB$258,,-$C284+1),0),),IFERROR(IF($C284=0,0,OFFSET(BB$258,,-$C284+1)/D3_T),0))</f>
        <v>0</v>
      </c>
      <c r="BC284" s="548">
        <f ca="1">IF('Clinic Model'!$P$17="Annuity",-IFERROR(PPMT(D3_I/12,$C284,D3_T,OFFSET(BC$258,,-$C284+1),0),),IFERROR(IF($C284=0,0,OFFSET(BC$258,,-$C284+1)/D3_T),0))</f>
        <v>0</v>
      </c>
      <c r="BD284" s="548">
        <f ca="1">IF('Clinic Model'!$P$17="Annuity",-IFERROR(PPMT(D3_I/12,$C284,D3_T,OFFSET(BD$258,,-$C284+1),0),),IFERROR(IF($C284=0,0,OFFSET(BD$258,,-$C284+1)/D3_T),0))</f>
        <v>0</v>
      </c>
      <c r="BE284" s="548">
        <f ca="1">IF('Clinic Model'!$P$17="Annuity",-IFERROR(PPMT(D3_I/12,$C284,D3_T,OFFSET(BE$258,,-$C284+1),0),),IFERROR(IF($C284=0,0,OFFSET(BE$258,,-$C284+1)/D3_T),0))</f>
        <v>0</v>
      </c>
      <c r="BF284" s="548">
        <f ca="1">IF('Clinic Model'!$P$17="Annuity",-IFERROR(PPMT(D3_I/12,$C284,D3_T,OFFSET(BF$258,,-$C284+1),0),),IFERROR(IF($C284=0,0,OFFSET(BF$258,,-$C284+1)/D3_T),0))</f>
        <v>0</v>
      </c>
      <c r="BG284" s="548">
        <f ca="1">IF('Clinic Model'!$P$17="Annuity",-IFERROR(PPMT(D3_I/12,$C284,D3_T,OFFSET(BG$258,,-$C284+1),0),),IFERROR(IF($C284=0,0,OFFSET(BG$258,,-$C284+1)/D3_T),0))</f>
        <v>0</v>
      </c>
      <c r="BH284" s="548">
        <f ca="1">IF('Clinic Model'!$P$17="Annuity",-IFERROR(PPMT(D3_I/12,$C284,D3_T,OFFSET(BH$258,,-$C284+1),0),),IFERROR(IF($C284=0,0,OFFSET(BH$258,,-$C284+1)/D3_T),0))</f>
        <v>0</v>
      </c>
      <c r="BI284" s="548">
        <f ca="1">IF('Clinic Model'!$P$17="Annuity",-IFERROR(PPMT(D3_I/12,$C284,D3_T,OFFSET(BI$258,,-$C284+1),0),),IFERROR(IF($C284=0,0,OFFSET(BI$258,,-$C284+1)/D3_T),0))</f>
        <v>0</v>
      </c>
      <c r="BJ284" s="548">
        <f ca="1">IF('Clinic Model'!$P$17="Annuity",-IFERROR(PPMT(D3_I/12,$C284,D3_T,OFFSET(BJ$258,,-$C284+1),0),),IFERROR(IF($C284=0,0,OFFSET(BJ$258,,-$C284+1)/D3_T),0))</f>
        <v>0</v>
      </c>
      <c r="BK284" s="548">
        <f ca="1">IF('Clinic Model'!$P$17="Annuity",-IFERROR(PPMT(D3_I/12,$C284,D3_T,OFFSET(BK$258,,-$C284+1),0),),IFERROR(IF($C284=0,0,OFFSET(BK$258,,-$C284+1)/D3_T),0))</f>
        <v>0</v>
      </c>
      <c r="BL284" s="548">
        <f ca="1">IF('Clinic Model'!$P$17="Annuity",-IFERROR(PPMT(D3_I/12,$C284,D3_T,OFFSET(BL$258,,-$C284+1),0),),IFERROR(IF($C284=0,0,OFFSET(BL$258,,-$C284+1)/D3_T),0))</f>
        <v>0</v>
      </c>
    </row>
    <row r="285" spans="1:64" ht="10.5" hidden="1" customHeight="1" outlineLevel="1" x14ac:dyDescent="0.3">
      <c r="A285" s="105"/>
      <c r="B285" s="504"/>
      <c r="C285" s="105">
        <f t="shared" si="21"/>
        <v>0</v>
      </c>
      <c r="E285" s="559">
        <f ca="1">IF('Clinic Model'!$P$17="Annuity",-IFERROR(PPMT(D3_I/12,$C285,D3_T,OFFSET(E$258,,-$C285+1),0),),IFERROR(IF($C285=0,0,OFFSET(E$258,,-$C285+1)/D3_T),0))</f>
        <v>0</v>
      </c>
      <c r="F285" s="548">
        <f ca="1">IF('Clinic Model'!$P$17="Annuity",-IFERROR(PPMT(D3_I/12,$C285,D3_T,OFFSET(F$258,,-$C285+1),0),),IFERROR(IF($C285=0,0,OFFSET(F$258,,-$C285+1)/D3_T),0))</f>
        <v>0</v>
      </c>
      <c r="G285" s="548">
        <f ca="1">IF('Clinic Model'!$P$17="Annuity",-IFERROR(PPMT(D3_I/12,$C285,D3_T,OFFSET(G$258,,-$C285+1),0),),IFERROR(IF($C285=0,0,OFFSET(G$258,,-$C285+1)/D3_T),0))</f>
        <v>0</v>
      </c>
      <c r="H285" s="548">
        <f ca="1">IF('Clinic Model'!$P$17="Annuity",-IFERROR(PPMT(D3_I/12,$C285,D3_T,OFFSET(H$258,,-$C285+1),0),),IFERROR(IF($C285=0,0,OFFSET(H$258,,-$C285+1)/D3_T),0))</f>
        <v>0</v>
      </c>
      <c r="I285" s="548">
        <f ca="1">IF('Clinic Model'!$P$17="Annuity",-IFERROR(PPMT(D3_I/12,$C285,D3_T,OFFSET(I$258,,-$C285+1),0),),IFERROR(IF($C285=0,0,OFFSET(I$258,,-$C285+1)/D3_T),0))</f>
        <v>0</v>
      </c>
      <c r="J285" s="548">
        <f ca="1">IF('Clinic Model'!$P$17="Annuity",-IFERROR(PPMT(D3_I/12,$C285,D3_T,OFFSET(J$258,,-$C285+1),0),),IFERROR(IF($C285=0,0,OFFSET(J$258,,-$C285+1)/D3_T),0))</f>
        <v>0</v>
      </c>
      <c r="K285" s="548">
        <f ca="1">IF('Clinic Model'!$P$17="Annuity",-IFERROR(PPMT(D3_I/12,$C285,D3_T,OFFSET(K$258,,-$C285+1),0),),IFERROR(IF($C285=0,0,OFFSET(K$258,,-$C285+1)/D3_T),0))</f>
        <v>0</v>
      </c>
      <c r="L285" s="548">
        <f ca="1">IF('Clinic Model'!$P$17="Annuity",-IFERROR(PPMT(D3_I/12,$C285,D3_T,OFFSET(L$258,,-$C285+1),0),),IFERROR(IF($C285=0,0,OFFSET(L$258,,-$C285+1)/D3_T),0))</f>
        <v>0</v>
      </c>
      <c r="M285" s="548">
        <f ca="1">IF('Clinic Model'!$P$17="Annuity",-IFERROR(PPMT(D3_I/12,$C285,D3_T,OFFSET(M$258,,-$C285+1),0),),IFERROR(IF($C285=0,0,OFFSET(M$258,,-$C285+1)/D3_T),0))</f>
        <v>0</v>
      </c>
      <c r="N285" s="548">
        <f ca="1">IF('Clinic Model'!$P$17="Annuity",-IFERROR(PPMT(D3_I/12,$C285,D3_T,OFFSET(N$258,,-$C285+1),0),),IFERROR(IF($C285=0,0,OFFSET(N$258,,-$C285+1)/D3_T),0))</f>
        <v>0</v>
      </c>
      <c r="O285" s="548">
        <f ca="1">IF('Clinic Model'!$P$17="Annuity",-IFERROR(PPMT(D3_I/12,$C285,D3_T,OFFSET(O$258,,-$C285+1),0),),IFERROR(IF($C285=0,0,OFFSET(O$258,,-$C285+1)/D3_T),0))</f>
        <v>0</v>
      </c>
      <c r="P285" s="548">
        <f ca="1">IF('Clinic Model'!$P$17="Annuity",-IFERROR(PPMT(D3_I/12,$C285,D3_T,OFFSET(P$258,,-$C285+1),0),),IFERROR(IF($C285=0,0,OFFSET(P$258,,-$C285+1)/D3_T),0))</f>
        <v>0</v>
      </c>
      <c r="Q285" s="548">
        <f ca="1">IF('Clinic Model'!$P$17="Annuity",-IFERROR(PPMT(D3_I/12,$C285,D3_T,OFFSET(Q$258,,-$C285+1),0),),IFERROR(IF($C285=0,0,OFFSET(Q$258,,-$C285+1)/D3_T),0))</f>
        <v>0</v>
      </c>
      <c r="R285" s="548">
        <f ca="1">IF('Clinic Model'!$P$17="Annuity",-IFERROR(PPMT(D3_I/12,$C285,D3_T,OFFSET(R$258,,-$C285+1),0),),IFERROR(IF($C285=0,0,OFFSET(R$258,,-$C285+1)/D3_T),0))</f>
        <v>0</v>
      </c>
      <c r="S285" s="548">
        <f ca="1">IF('Clinic Model'!$P$17="Annuity",-IFERROR(PPMT(D3_I/12,$C285,D3_T,OFFSET(S$258,,-$C285+1),0),),IFERROR(IF($C285=0,0,OFFSET(S$258,,-$C285+1)/D3_T),0))</f>
        <v>0</v>
      </c>
      <c r="T285" s="548">
        <f ca="1">IF('Clinic Model'!$P$17="Annuity",-IFERROR(PPMT(D3_I/12,$C285,D3_T,OFFSET(T$258,,-$C285+1),0),),IFERROR(IF($C285=0,0,OFFSET(T$258,,-$C285+1)/D3_T),0))</f>
        <v>0</v>
      </c>
      <c r="U285" s="548">
        <f ca="1">IF('Clinic Model'!$P$17="Annuity",-IFERROR(PPMT(D3_I/12,$C285,D3_T,OFFSET(U$258,,-$C285+1),0),),IFERROR(IF($C285=0,0,OFFSET(U$258,,-$C285+1)/D3_T),0))</f>
        <v>0</v>
      </c>
      <c r="V285" s="548">
        <f ca="1">IF('Clinic Model'!$P$17="Annuity",-IFERROR(PPMT(D3_I/12,$C285,D3_T,OFFSET(V$258,,-$C285+1),0),),IFERROR(IF($C285=0,0,OFFSET(V$258,,-$C285+1)/D3_T),0))</f>
        <v>0</v>
      </c>
      <c r="W285" s="548">
        <f ca="1">IF('Clinic Model'!$P$17="Annuity",-IFERROR(PPMT(D3_I/12,$C285,D3_T,OFFSET(W$258,,-$C285+1),0),),IFERROR(IF($C285=0,0,OFFSET(W$258,,-$C285+1)/D3_T),0))</f>
        <v>0</v>
      </c>
      <c r="X285" s="548">
        <f ca="1">IF('Clinic Model'!$P$17="Annuity",-IFERROR(PPMT(D3_I/12,$C285,D3_T,OFFSET(X$258,,-$C285+1),0),),IFERROR(IF($C285=0,0,OFFSET(X$258,,-$C285+1)/D3_T),0))</f>
        <v>0</v>
      </c>
      <c r="Y285" s="548">
        <f ca="1">IF('Clinic Model'!$P$17="Annuity",-IFERROR(PPMT(D3_I/12,$C285,D3_T,OFFSET(Y$258,,-$C285+1),0),),IFERROR(IF($C285=0,0,OFFSET(Y$258,,-$C285+1)/D3_T),0))</f>
        <v>0</v>
      </c>
      <c r="Z285" s="548">
        <f ca="1">IF('Clinic Model'!$P$17="Annuity",-IFERROR(PPMT(D3_I/12,$C285,D3_T,OFFSET(Z$258,,-$C285+1),0),),IFERROR(IF($C285=0,0,OFFSET(Z$258,,-$C285+1)/D3_T),0))</f>
        <v>0</v>
      </c>
      <c r="AA285" s="548">
        <f ca="1">IF('Clinic Model'!$P$17="Annuity",-IFERROR(PPMT(D3_I/12,$C285,D3_T,OFFSET(AA$258,,-$C285+1),0),),IFERROR(IF($C285=0,0,OFFSET(AA$258,,-$C285+1)/D3_T),0))</f>
        <v>0</v>
      </c>
      <c r="AB285" s="548">
        <f ca="1">IF('Clinic Model'!$P$17="Annuity",-IFERROR(PPMT(D3_I/12,$C285,D3_T,OFFSET(AB$258,,-$C285+1),0),),IFERROR(IF($C285=0,0,OFFSET(AB$258,,-$C285+1)/D3_T),0))</f>
        <v>0</v>
      </c>
      <c r="AC285" s="548">
        <f ca="1">IF('Clinic Model'!$P$17="Annuity",-IFERROR(PPMT(D3_I/12,$C285,D3_T,OFFSET(AC$258,,-$C285+1),0),),IFERROR(IF($C285=0,0,OFFSET(AC$258,,-$C285+1)/D3_T),0))</f>
        <v>0</v>
      </c>
      <c r="AD285" s="548">
        <f ca="1">IF('Clinic Model'!$P$17="Annuity",-IFERROR(PPMT(D3_I/12,$C285,D3_T,OFFSET(AD$258,,-$C285+1),0),),IFERROR(IF($C285=0,0,OFFSET(AD$258,,-$C285+1)/D3_T),0))</f>
        <v>0</v>
      </c>
      <c r="AE285" s="548">
        <f ca="1">IF('Clinic Model'!$P$17="Annuity",-IFERROR(PPMT(D3_I/12,$C285,D3_T,OFFSET(AE$258,,-$C285+1),0),),IFERROR(IF($C285=0,0,OFFSET(AE$258,,-$C285+1)/D3_T),0))</f>
        <v>0</v>
      </c>
      <c r="AF285" s="548">
        <f ca="1">IF('Clinic Model'!$P$17="Annuity",-IFERROR(PPMT(D3_I/12,$C285,D3_T,OFFSET(AF$258,,-$C285+1),0),),IFERROR(IF($C285=0,0,OFFSET(AF$258,,-$C285+1)/D3_T),0))</f>
        <v>0</v>
      </c>
      <c r="AG285" s="548">
        <f ca="1">IF('Clinic Model'!$P$17="Annuity",-IFERROR(PPMT(D3_I/12,$C285,D3_T,OFFSET(AG$258,,-$C285+1),0),),IFERROR(IF($C285=0,0,OFFSET(AG$258,,-$C285+1)/D3_T),0))</f>
        <v>0</v>
      </c>
      <c r="AH285" s="548">
        <f ca="1">IF('Clinic Model'!$P$17="Annuity",-IFERROR(PPMT(D3_I/12,$C285,D3_T,OFFSET(AH$258,,-$C285+1),0),),IFERROR(IF($C285=0,0,OFFSET(AH$258,,-$C285+1)/D3_T),0))</f>
        <v>0</v>
      </c>
      <c r="AI285" s="548">
        <f ca="1">IF('Clinic Model'!$P$17="Annuity",-IFERROR(PPMT(D3_I/12,$C285,D3_T,OFFSET(AI$258,,-$C285+1),0),),IFERROR(IF($C285=0,0,OFFSET(AI$258,,-$C285+1)/D3_T),0))</f>
        <v>0</v>
      </c>
      <c r="AJ285" s="548">
        <f ca="1">IF('Clinic Model'!$P$17="Annuity",-IFERROR(PPMT(D3_I/12,$C285,D3_T,OFFSET(AJ$258,,-$C285+1),0),),IFERROR(IF($C285=0,0,OFFSET(AJ$258,,-$C285+1)/D3_T),0))</f>
        <v>0</v>
      </c>
      <c r="AK285" s="548">
        <f ca="1">IF('Clinic Model'!$P$17="Annuity",-IFERROR(PPMT(D3_I/12,$C285,D3_T,OFFSET(AK$258,,-$C285+1),0),),IFERROR(IF($C285=0,0,OFFSET(AK$258,,-$C285+1)/D3_T),0))</f>
        <v>0</v>
      </c>
      <c r="AL285" s="548">
        <f ca="1">IF('Clinic Model'!$P$17="Annuity",-IFERROR(PPMT(D3_I/12,$C285,D3_T,OFFSET(AL$258,,-$C285+1),0),),IFERROR(IF($C285=0,0,OFFSET(AL$258,,-$C285+1)/D3_T),0))</f>
        <v>0</v>
      </c>
      <c r="AM285" s="548">
        <f ca="1">IF('Clinic Model'!$P$17="Annuity",-IFERROR(PPMT(D3_I/12,$C285,D3_T,OFFSET(AM$258,,-$C285+1),0),),IFERROR(IF($C285=0,0,OFFSET(AM$258,,-$C285+1)/D3_T),0))</f>
        <v>0</v>
      </c>
      <c r="AN285" s="548">
        <f ca="1">IF('Clinic Model'!$P$17="Annuity",-IFERROR(PPMT(D3_I/12,$C285,D3_T,OFFSET(AN$258,,-$C285+1),0),),IFERROR(IF($C285=0,0,OFFSET(AN$258,,-$C285+1)/D3_T),0))</f>
        <v>0</v>
      </c>
      <c r="AO285" s="548">
        <f ca="1">IF('Clinic Model'!$P$17="Annuity",-IFERROR(PPMT(D3_I/12,$C285,D3_T,OFFSET(AO$258,,-$C285+1),0),),IFERROR(IF($C285=0,0,OFFSET(AO$258,,-$C285+1)/D3_T),0))</f>
        <v>0</v>
      </c>
      <c r="AP285" s="548">
        <f ca="1">IF('Clinic Model'!$P$17="Annuity",-IFERROR(PPMT(D3_I/12,$C285,D3_T,OFFSET(AP$258,,-$C285+1),0),),IFERROR(IF($C285=0,0,OFFSET(AP$258,,-$C285+1)/D3_T),0))</f>
        <v>0</v>
      </c>
      <c r="AQ285" s="548">
        <f ca="1">IF('Clinic Model'!$P$17="Annuity",-IFERROR(PPMT(D3_I/12,$C285,D3_T,OFFSET(AQ$258,,-$C285+1),0),),IFERROR(IF($C285=0,0,OFFSET(AQ$258,,-$C285+1)/D3_T),0))</f>
        <v>0</v>
      </c>
      <c r="AR285" s="548">
        <f ca="1">IF('Clinic Model'!$P$17="Annuity",-IFERROR(PPMT(D3_I/12,$C285,D3_T,OFFSET(AR$258,,-$C285+1),0),),IFERROR(IF($C285=0,0,OFFSET(AR$258,,-$C285+1)/D3_T),0))</f>
        <v>0</v>
      </c>
      <c r="AS285" s="548">
        <f ca="1">IF('Clinic Model'!$P$17="Annuity",-IFERROR(PPMT(D3_I/12,$C285,D3_T,OFFSET(AS$258,,-$C285+1),0),),IFERROR(IF($C285=0,0,OFFSET(AS$258,,-$C285+1)/D3_T),0))</f>
        <v>0</v>
      </c>
      <c r="AT285" s="548">
        <f ca="1">IF('Clinic Model'!$P$17="Annuity",-IFERROR(PPMT(D3_I/12,$C285,D3_T,OFFSET(AT$258,,-$C285+1),0),),IFERROR(IF($C285=0,0,OFFSET(AT$258,,-$C285+1)/D3_T),0))</f>
        <v>0</v>
      </c>
      <c r="AU285" s="548">
        <f ca="1">IF('Clinic Model'!$P$17="Annuity",-IFERROR(PPMT(D3_I/12,$C285,D3_T,OFFSET(AU$258,,-$C285+1),0),),IFERROR(IF($C285=0,0,OFFSET(AU$258,,-$C285+1)/D3_T),0))</f>
        <v>0</v>
      </c>
      <c r="AV285" s="548">
        <f ca="1">IF('Clinic Model'!$P$17="Annuity",-IFERROR(PPMT(D3_I/12,$C285,D3_T,OFFSET(AV$258,,-$C285+1),0),),IFERROR(IF($C285=0,0,OFFSET(AV$258,,-$C285+1)/D3_T),0))</f>
        <v>0</v>
      </c>
      <c r="AW285" s="548">
        <f ca="1">IF('Clinic Model'!$P$17="Annuity",-IFERROR(PPMT(D3_I/12,$C285,D3_T,OFFSET(AW$258,,-$C285+1),0),),IFERROR(IF($C285=0,0,OFFSET(AW$258,,-$C285+1)/D3_T),0))</f>
        <v>0</v>
      </c>
      <c r="AX285" s="548">
        <f ca="1">IF('Clinic Model'!$P$17="Annuity",-IFERROR(PPMT(D3_I/12,$C285,D3_T,OFFSET(AX$258,,-$C285+1),0),),IFERROR(IF($C285=0,0,OFFSET(AX$258,,-$C285+1)/D3_T),0))</f>
        <v>0</v>
      </c>
      <c r="AY285" s="548">
        <f ca="1">IF('Clinic Model'!$P$17="Annuity",-IFERROR(PPMT(D3_I/12,$C285,D3_T,OFFSET(AY$258,,-$C285+1),0),),IFERROR(IF($C285=0,0,OFFSET(AY$258,,-$C285+1)/D3_T),0))</f>
        <v>0</v>
      </c>
      <c r="AZ285" s="548">
        <f ca="1">IF('Clinic Model'!$P$17="Annuity",-IFERROR(PPMT(D3_I/12,$C285,D3_T,OFFSET(AZ$258,,-$C285+1),0),),IFERROR(IF($C285=0,0,OFFSET(AZ$258,,-$C285+1)/D3_T),0))</f>
        <v>0</v>
      </c>
      <c r="BA285" s="548">
        <f ca="1">IF('Clinic Model'!$P$17="Annuity",-IFERROR(PPMT(D3_I/12,$C285,D3_T,OFFSET(BA$258,,-$C285+1),0),),IFERROR(IF($C285=0,0,OFFSET(BA$258,,-$C285+1)/D3_T),0))</f>
        <v>0</v>
      </c>
      <c r="BB285" s="548">
        <f ca="1">IF('Clinic Model'!$P$17="Annuity",-IFERROR(PPMT(D3_I/12,$C285,D3_T,OFFSET(BB$258,,-$C285+1),0),),IFERROR(IF($C285=0,0,OFFSET(BB$258,,-$C285+1)/D3_T),0))</f>
        <v>0</v>
      </c>
      <c r="BC285" s="548">
        <f ca="1">IF('Clinic Model'!$P$17="Annuity",-IFERROR(PPMT(D3_I/12,$C285,D3_T,OFFSET(BC$258,,-$C285+1),0),),IFERROR(IF($C285=0,0,OFFSET(BC$258,,-$C285+1)/D3_T),0))</f>
        <v>0</v>
      </c>
      <c r="BD285" s="548">
        <f ca="1">IF('Clinic Model'!$P$17="Annuity",-IFERROR(PPMT(D3_I/12,$C285,D3_T,OFFSET(BD$258,,-$C285+1),0),),IFERROR(IF($C285=0,0,OFFSET(BD$258,,-$C285+1)/D3_T),0))</f>
        <v>0</v>
      </c>
      <c r="BE285" s="548">
        <f ca="1">IF('Clinic Model'!$P$17="Annuity",-IFERROR(PPMT(D3_I/12,$C285,D3_T,OFFSET(BE$258,,-$C285+1),0),),IFERROR(IF($C285=0,0,OFFSET(BE$258,,-$C285+1)/D3_T),0))</f>
        <v>0</v>
      </c>
      <c r="BF285" s="548">
        <f ca="1">IF('Clinic Model'!$P$17="Annuity",-IFERROR(PPMT(D3_I/12,$C285,D3_T,OFFSET(BF$258,,-$C285+1),0),),IFERROR(IF($C285=0,0,OFFSET(BF$258,,-$C285+1)/D3_T),0))</f>
        <v>0</v>
      </c>
      <c r="BG285" s="548">
        <f ca="1">IF('Clinic Model'!$P$17="Annuity",-IFERROR(PPMT(D3_I/12,$C285,D3_T,OFFSET(BG$258,,-$C285+1),0),),IFERROR(IF($C285=0,0,OFFSET(BG$258,,-$C285+1)/D3_T),0))</f>
        <v>0</v>
      </c>
      <c r="BH285" s="548">
        <f ca="1">IF('Clinic Model'!$P$17="Annuity",-IFERROR(PPMT(D3_I/12,$C285,D3_T,OFFSET(BH$258,,-$C285+1),0),),IFERROR(IF($C285=0,0,OFFSET(BH$258,,-$C285+1)/D3_T),0))</f>
        <v>0</v>
      </c>
      <c r="BI285" s="548">
        <f ca="1">IF('Clinic Model'!$P$17="Annuity",-IFERROR(PPMT(D3_I/12,$C285,D3_T,OFFSET(BI$258,,-$C285+1),0),),IFERROR(IF($C285=0,0,OFFSET(BI$258,,-$C285+1)/D3_T),0))</f>
        <v>0</v>
      </c>
      <c r="BJ285" s="548">
        <f ca="1">IF('Clinic Model'!$P$17="Annuity",-IFERROR(PPMT(D3_I/12,$C285,D3_T,OFFSET(BJ$258,,-$C285+1),0),),IFERROR(IF($C285=0,0,OFFSET(BJ$258,,-$C285+1)/D3_T),0))</f>
        <v>0</v>
      </c>
      <c r="BK285" s="548">
        <f ca="1">IF('Clinic Model'!$P$17="Annuity",-IFERROR(PPMT(D3_I/12,$C285,D3_T,OFFSET(BK$258,,-$C285+1),0),),IFERROR(IF($C285=0,0,OFFSET(BK$258,,-$C285+1)/D3_T),0))</f>
        <v>0</v>
      </c>
      <c r="BL285" s="548">
        <f ca="1">IF('Clinic Model'!$P$17="Annuity",-IFERROR(PPMT(D3_I/12,$C285,D3_T,OFFSET(BL$258,,-$C285+1),0),),IFERROR(IF($C285=0,0,OFFSET(BL$258,,-$C285+1)/D3_T),0))</f>
        <v>0</v>
      </c>
    </row>
    <row r="286" spans="1:64" ht="10.5" hidden="1" customHeight="1" outlineLevel="1" x14ac:dyDescent="0.3">
      <c r="A286" s="105"/>
      <c r="B286" s="504"/>
      <c r="C286" s="105">
        <f t="shared" si="21"/>
        <v>0</v>
      </c>
      <c r="E286" s="559">
        <f ca="1">IF('Clinic Model'!$P$17="Annuity",-IFERROR(PPMT(D3_I/12,$C286,D3_T,OFFSET(E$258,,-$C286+1),0),),IFERROR(IF($C286=0,0,OFFSET(E$258,,-$C286+1)/D3_T),0))</f>
        <v>0</v>
      </c>
      <c r="F286" s="548">
        <f ca="1">IF('Clinic Model'!$P$17="Annuity",-IFERROR(PPMT(D3_I/12,$C286,D3_T,OFFSET(F$258,,-$C286+1),0),),IFERROR(IF($C286=0,0,OFFSET(F$258,,-$C286+1)/D3_T),0))</f>
        <v>0</v>
      </c>
      <c r="G286" s="548">
        <f ca="1">IF('Clinic Model'!$P$17="Annuity",-IFERROR(PPMT(D3_I/12,$C286,D3_T,OFFSET(G$258,,-$C286+1),0),),IFERROR(IF($C286=0,0,OFFSET(G$258,,-$C286+1)/D3_T),0))</f>
        <v>0</v>
      </c>
      <c r="H286" s="548">
        <f ca="1">IF('Clinic Model'!$P$17="Annuity",-IFERROR(PPMT(D3_I/12,$C286,D3_T,OFFSET(H$258,,-$C286+1),0),),IFERROR(IF($C286=0,0,OFFSET(H$258,,-$C286+1)/D3_T),0))</f>
        <v>0</v>
      </c>
      <c r="I286" s="548">
        <f ca="1">IF('Clinic Model'!$P$17="Annuity",-IFERROR(PPMT(D3_I/12,$C286,D3_T,OFFSET(I$258,,-$C286+1),0),),IFERROR(IF($C286=0,0,OFFSET(I$258,,-$C286+1)/D3_T),0))</f>
        <v>0</v>
      </c>
      <c r="J286" s="548">
        <f ca="1">IF('Clinic Model'!$P$17="Annuity",-IFERROR(PPMT(D3_I/12,$C286,D3_T,OFFSET(J$258,,-$C286+1),0),),IFERROR(IF($C286=0,0,OFFSET(J$258,,-$C286+1)/D3_T),0))</f>
        <v>0</v>
      </c>
      <c r="K286" s="548">
        <f ca="1">IF('Clinic Model'!$P$17="Annuity",-IFERROR(PPMT(D3_I/12,$C286,D3_T,OFFSET(K$258,,-$C286+1),0),),IFERROR(IF($C286=0,0,OFFSET(K$258,,-$C286+1)/D3_T),0))</f>
        <v>0</v>
      </c>
      <c r="L286" s="548">
        <f ca="1">IF('Clinic Model'!$P$17="Annuity",-IFERROR(PPMT(D3_I/12,$C286,D3_T,OFFSET(L$258,,-$C286+1),0),),IFERROR(IF($C286=0,0,OFFSET(L$258,,-$C286+1)/D3_T),0))</f>
        <v>0</v>
      </c>
      <c r="M286" s="548">
        <f ca="1">IF('Clinic Model'!$P$17="Annuity",-IFERROR(PPMT(D3_I/12,$C286,D3_T,OFFSET(M$258,,-$C286+1),0),),IFERROR(IF($C286=0,0,OFFSET(M$258,,-$C286+1)/D3_T),0))</f>
        <v>0</v>
      </c>
      <c r="N286" s="548">
        <f ca="1">IF('Clinic Model'!$P$17="Annuity",-IFERROR(PPMT(D3_I/12,$C286,D3_T,OFFSET(N$258,,-$C286+1),0),),IFERROR(IF($C286=0,0,OFFSET(N$258,,-$C286+1)/D3_T),0))</f>
        <v>0</v>
      </c>
      <c r="O286" s="548">
        <f ca="1">IF('Clinic Model'!$P$17="Annuity",-IFERROR(PPMT(D3_I/12,$C286,D3_T,OFFSET(O$258,,-$C286+1),0),),IFERROR(IF($C286=0,0,OFFSET(O$258,,-$C286+1)/D3_T),0))</f>
        <v>0</v>
      </c>
      <c r="P286" s="548">
        <f ca="1">IF('Clinic Model'!$P$17="Annuity",-IFERROR(PPMT(D3_I/12,$C286,D3_T,OFFSET(P$258,,-$C286+1),0),),IFERROR(IF($C286=0,0,OFFSET(P$258,,-$C286+1)/D3_T),0))</f>
        <v>0</v>
      </c>
      <c r="Q286" s="548">
        <f ca="1">IF('Clinic Model'!$P$17="Annuity",-IFERROR(PPMT(D3_I/12,$C286,D3_T,OFFSET(Q$258,,-$C286+1),0),),IFERROR(IF($C286=0,0,OFFSET(Q$258,,-$C286+1)/D3_T),0))</f>
        <v>0</v>
      </c>
      <c r="R286" s="548">
        <f ca="1">IF('Clinic Model'!$P$17="Annuity",-IFERROR(PPMT(D3_I/12,$C286,D3_T,OFFSET(R$258,,-$C286+1),0),),IFERROR(IF($C286=0,0,OFFSET(R$258,,-$C286+1)/D3_T),0))</f>
        <v>0</v>
      </c>
      <c r="S286" s="548">
        <f ca="1">IF('Clinic Model'!$P$17="Annuity",-IFERROR(PPMT(D3_I/12,$C286,D3_T,OFFSET(S$258,,-$C286+1),0),),IFERROR(IF($C286=0,0,OFFSET(S$258,,-$C286+1)/D3_T),0))</f>
        <v>0</v>
      </c>
      <c r="T286" s="548">
        <f ca="1">IF('Clinic Model'!$P$17="Annuity",-IFERROR(PPMT(D3_I/12,$C286,D3_T,OFFSET(T$258,,-$C286+1),0),),IFERROR(IF($C286=0,0,OFFSET(T$258,,-$C286+1)/D3_T),0))</f>
        <v>0</v>
      </c>
      <c r="U286" s="548">
        <f ca="1">IF('Clinic Model'!$P$17="Annuity",-IFERROR(PPMT(D3_I/12,$C286,D3_T,OFFSET(U$258,,-$C286+1),0),),IFERROR(IF($C286=0,0,OFFSET(U$258,,-$C286+1)/D3_T),0))</f>
        <v>0</v>
      </c>
      <c r="V286" s="548">
        <f ca="1">IF('Clinic Model'!$P$17="Annuity",-IFERROR(PPMT(D3_I/12,$C286,D3_T,OFFSET(V$258,,-$C286+1),0),),IFERROR(IF($C286=0,0,OFFSET(V$258,,-$C286+1)/D3_T),0))</f>
        <v>0</v>
      </c>
      <c r="W286" s="548">
        <f ca="1">IF('Clinic Model'!$P$17="Annuity",-IFERROR(PPMT(D3_I/12,$C286,D3_T,OFFSET(W$258,,-$C286+1),0),),IFERROR(IF($C286=0,0,OFFSET(W$258,,-$C286+1)/D3_T),0))</f>
        <v>0</v>
      </c>
      <c r="X286" s="548">
        <f ca="1">IF('Clinic Model'!$P$17="Annuity",-IFERROR(PPMT(D3_I/12,$C286,D3_T,OFFSET(X$258,,-$C286+1),0),),IFERROR(IF($C286=0,0,OFFSET(X$258,,-$C286+1)/D3_T),0))</f>
        <v>0</v>
      </c>
      <c r="Y286" s="548">
        <f ca="1">IF('Clinic Model'!$P$17="Annuity",-IFERROR(PPMT(D3_I/12,$C286,D3_T,OFFSET(Y$258,,-$C286+1),0),),IFERROR(IF($C286=0,0,OFFSET(Y$258,,-$C286+1)/D3_T),0))</f>
        <v>0</v>
      </c>
      <c r="Z286" s="548">
        <f ca="1">IF('Clinic Model'!$P$17="Annuity",-IFERROR(PPMT(D3_I/12,$C286,D3_T,OFFSET(Z$258,,-$C286+1),0),),IFERROR(IF($C286=0,0,OFFSET(Z$258,,-$C286+1)/D3_T),0))</f>
        <v>0</v>
      </c>
      <c r="AA286" s="548">
        <f ca="1">IF('Clinic Model'!$P$17="Annuity",-IFERROR(PPMT(D3_I/12,$C286,D3_T,OFFSET(AA$258,,-$C286+1),0),),IFERROR(IF($C286=0,0,OFFSET(AA$258,,-$C286+1)/D3_T),0))</f>
        <v>0</v>
      </c>
      <c r="AB286" s="548">
        <f ca="1">IF('Clinic Model'!$P$17="Annuity",-IFERROR(PPMT(D3_I/12,$C286,D3_T,OFFSET(AB$258,,-$C286+1),0),),IFERROR(IF($C286=0,0,OFFSET(AB$258,,-$C286+1)/D3_T),0))</f>
        <v>0</v>
      </c>
      <c r="AC286" s="548">
        <f ca="1">IF('Clinic Model'!$P$17="Annuity",-IFERROR(PPMT(D3_I/12,$C286,D3_T,OFFSET(AC$258,,-$C286+1),0),),IFERROR(IF($C286=0,0,OFFSET(AC$258,,-$C286+1)/D3_T),0))</f>
        <v>0</v>
      </c>
      <c r="AD286" s="548">
        <f ca="1">IF('Clinic Model'!$P$17="Annuity",-IFERROR(PPMT(D3_I/12,$C286,D3_T,OFFSET(AD$258,,-$C286+1),0),),IFERROR(IF($C286=0,0,OFFSET(AD$258,,-$C286+1)/D3_T),0))</f>
        <v>0</v>
      </c>
      <c r="AE286" s="548">
        <f ca="1">IF('Clinic Model'!$P$17="Annuity",-IFERROR(PPMT(D3_I/12,$C286,D3_T,OFFSET(AE$258,,-$C286+1),0),),IFERROR(IF($C286=0,0,OFFSET(AE$258,,-$C286+1)/D3_T),0))</f>
        <v>0</v>
      </c>
      <c r="AF286" s="548">
        <f ca="1">IF('Clinic Model'!$P$17="Annuity",-IFERROR(PPMT(D3_I/12,$C286,D3_T,OFFSET(AF$258,,-$C286+1),0),),IFERROR(IF($C286=0,0,OFFSET(AF$258,,-$C286+1)/D3_T),0))</f>
        <v>0</v>
      </c>
      <c r="AG286" s="548">
        <f ca="1">IF('Clinic Model'!$P$17="Annuity",-IFERROR(PPMT(D3_I/12,$C286,D3_T,OFFSET(AG$258,,-$C286+1),0),),IFERROR(IF($C286=0,0,OFFSET(AG$258,,-$C286+1)/D3_T),0))</f>
        <v>0</v>
      </c>
      <c r="AH286" s="548">
        <f ca="1">IF('Clinic Model'!$P$17="Annuity",-IFERROR(PPMT(D3_I/12,$C286,D3_T,OFFSET(AH$258,,-$C286+1),0),),IFERROR(IF($C286=0,0,OFFSET(AH$258,,-$C286+1)/D3_T),0))</f>
        <v>0</v>
      </c>
      <c r="AI286" s="548">
        <f ca="1">IF('Clinic Model'!$P$17="Annuity",-IFERROR(PPMT(D3_I/12,$C286,D3_T,OFFSET(AI$258,,-$C286+1),0),),IFERROR(IF($C286=0,0,OFFSET(AI$258,,-$C286+1)/D3_T),0))</f>
        <v>0</v>
      </c>
      <c r="AJ286" s="548">
        <f ca="1">IF('Clinic Model'!$P$17="Annuity",-IFERROR(PPMT(D3_I/12,$C286,D3_T,OFFSET(AJ$258,,-$C286+1),0),),IFERROR(IF($C286=0,0,OFFSET(AJ$258,,-$C286+1)/D3_T),0))</f>
        <v>0</v>
      </c>
      <c r="AK286" s="548">
        <f ca="1">IF('Clinic Model'!$P$17="Annuity",-IFERROR(PPMT(D3_I/12,$C286,D3_T,OFFSET(AK$258,,-$C286+1),0),),IFERROR(IF($C286=0,0,OFFSET(AK$258,,-$C286+1)/D3_T),0))</f>
        <v>0</v>
      </c>
      <c r="AL286" s="548">
        <f ca="1">IF('Clinic Model'!$P$17="Annuity",-IFERROR(PPMT(D3_I/12,$C286,D3_T,OFFSET(AL$258,,-$C286+1),0),),IFERROR(IF($C286=0,0,OFFSET(AL$258,,-$C286+1)/D3_T),0))</f>
        <v>0</v>
      </c>
      <c r="AM286" s="548">
        <f ca="1">IF('Clinic Model'!$P$17="Annuity",-IFERROR(PPMT(D3_I/12,$C286,D3_T,OFFSET(AM$258,,-$C286+1),0),),IFERROR(IF($C286=0,0,OFFSET(AM$258,,-$C286+1)/D3_T),0))</f>
        <v>0</v>
      </c>
      <c r="AN286" s="548">
        <f ca="1">IF('Clinic Model'!$P$17="Annuity",-IFERROR(PPMT(D3_I/12,$C286,D3_T,OFFSET(AN$258,,-$C286+1),0),),IFERROR(IF($C286=0,0,OFFSET(AN$258,,-$C286+1)/D3_T),0))</f>
        <v>0</v>
      </c>
      <c r="AO286" s="548">
        <f ca="1">IF('Clinic Model'!$P$17="Annuity",-IFERROR(PPMT(D3_I/12,$C286,D3_T,OFFSET(AO$258,,-$C286+1),0),),IFERROR(IF($C286=0,0,OFFSET(AO$258,,-$C286+1)/D3_T),0))</f>
        <v>0</v>
      </c>
      <c r="AP286" s="548">
        <f ca="1">IF('Clinic Model'!$P$17="Annuity",-IFERROR(PPMT(D3_I/12,$C286,D3_T,OFFSET(AP$258,,-$C286+1),0),),IFERROR(IF($C286=0,0,OFFSET(AP$258,,-$C286+1)/D3_T),0))</f>
        <v>0</v>
      </c>
      <c r="AQ286" s="548">
        <f ca="1">IF('Clinic Model'!$P$17="Annuity",-IFERROR(PPMT(D3_I/12,$C286,D3_T,OFFSET(AQ$258,,-$C286+1),0),),IFERROR(IF($C286=0,0,OFFSET(AQ$258,,-$C286+1)/D3_T),0))</f>
        <v>0</v>
      </c>
      <c r="AR286" s="548">
        <f ca="1">IF('Clinic Model'!$P$17="Annuity",-IFERROR(PPMT(D3_I/12,$C286,D3_T,OFFSET(AR$258,,-$C286+1),0),),IFERROR(IF($C286=0,0,OFFSET(AR$258,,-$C286+1)/D3_T),0))</f>
        <v>0</v>
      </c>
      <c r="AS286" s="548">
        <f ca="1">IF('Clinic Model'!$P$17="Annuity",-IFERROR(PPMT(D3_I/12,$C286,D3_T,OFFSET(AS$258,,-$C286+1),0),),IFERROR(IF($C286=0,0,OFFSET(AS$258,,-$C286+1)/D3_T),0))</f>
        <v>0</v>
      </c>
      <c r="AT286" s="548">
        <f ca="1">IF('Clinic Model'!$P$17="Annuity",-IFERROR(PPMT(D3_I/12,$C286,D3_T,OFFSET(AT$258,,-$C286+1),0),),IFERROR(IF($C286=0,0,OFFSET(AT$258,,-$C286+1)/D3_T),0))</f>
        <v>0</v>
      </c>
      <c r="AU286" s="548">
        <f ca="1">IF('Clinic Model'!$P$17="Annuity",-IFERROR(PPMT(D3_I/12,$C286,D3_T,OFFSET(AU$258,,-$C286+1),0),),IFERROR(IF($C286=0,0,OFFSET(AU$258,,-$C286+1)/D3_T),0))</f>
        <v>0</v>
      </c>
      <c r="AV286" s="548">
        <f ca="1">IF('Clinic Model'!$P$17="Annuity",-IFERROR(PPMT(D3_I/12,$C286,D3_T,OFFSET(AV$258,,-$C286+1),0),),IFERROR(IF($C286=0,0,OFFSET(AV$258,,-$C286+1)/D3_T),0))</f>
        <v>0</v>
      </c>
      <c r="AW286" s="548">
        <f ca="1">IF('Clinic Model'!$P$17="Annuity",-IFERROR(PPMT(D3_I/12,$C286,D3_T,OFFSET(AW$258,,-$C286+1),0),),IFERROR(IF($C286=0,0,OFFSET(AW$258,,-$C286+1)/D3_T),0))</f>
        <v>0</v>
      </c>
      <c r="AX286" s="548">
        <f ca="1">IF('Clinic Model'!$P$17="Annuity",-IFERROR(PPMT(D3_I/12,$C286,D3_T,OFFSET(AX$258,,-$C286+1),0),),IFERROR(IF($C286=0,0,OFFSET(AX$258,,-$C286+1)/D3_T),0))</f>
        <v>0</v>
      </c>
      <c r="AY286" s="548">
        <f ca="1">IF('Clinic Model'!$P$17="Annuity",-IFERROR(PPMT(D3_I/12,$C286,D3_T,OFFSET(AY$258,,-$C286+1),0),),IFERROR(IF($C286=0,0,OFFSET(AY$258,,-$C286+1)/D3_T),0))</f>
        <v>0</v>
      </c>
      <c r="AZ286" s="548">
        <f ca="1">IF('Clinic Model'!$P$17="Annuity",-IFERROR(PPMT(D3_I/12,$C286,D3_T,OFFSET(AZ$258,,-$C286+1),0),),IFERROR(IF($C286=0,0,OFFSET(AZ$258,,-$C286+1)/D3_T),0))</f>
        <v>0</v>
      </c>
      <c r="BA286" s="548">
        <f ca="1">IF('Clinic Model'!$P$17="Annuity",-IFERROR(PPMT(D3_I/12,$C286,D3_T,OFFSET(BA$258,,-$C286+1),0),),IFERROR(IF($C286=0,0,OFFSET(BA$258,,-$C286+1)/D3_T),0))</f>
        <v>0</v>
      </c>
      <c r="BB286" s="548">
        <f ca="1">IF('Clinic Model'!$P$17="Annuity",-IFERROR(PPMT(D3_I/12,$C286,D3_T,OFFSET(BB$258,,-$C286+1),0),),IFERROR(IF($C286=0,0,OFFSET(BB$258,,-$C286+1)/D3_T),0))</f>
        <v>0</v>
      </c>
      <c r="BC286" s="548">
        <f ca="1">IF('Clinic Model'!$P$17="Annuity",-IFERROR(PPMT(D3_I/12,$C286,D3_T,OFFSET(BC$258,,-$C286+1),0),),IFERROR(IF($C286=0,0,OFFSET(BC$258,,-$C286+1)/D3_T),0))</f>
        <v>0</v>
      </c>
      <c r="BD286" s="548">
        <f ca="1">IF('Clinic Model'!$P$17="Annuity",-IFERROR(PPMT(D3_I/12,$C286,D3_T,OFFSET(BD$258,,-$C286+1),0),),IFERROR(IF($C286=0,0,OFFSET(BD$258,,-$C286+1)/D3_T),0))</f>
        <v>0</v>
      </c>
      <c r="BE286" s="548">
        <f ca="1">IF('Clinic Model'!$P$17="Annuity",-IFERROR(PPMT(D3_I/12,$C286,D3_T,OFFSET(BE$258,,-$C286+1),0),),IFERROR(IF($C286=0,0,OFFSET(BE$258,,-$C286+1)/D3_T),0))</f>
        <v>0</v>
      </c>
      <c r="BF286" s="548">
        <f ca="1">IF('Clinic Model'!$P$17="Annuity",-IFERROR(PPMT(D3_I/12,$C286,D3_T,OFFSET(BF$258,,-$C286+1),0),),IFERROR(IF($C286=0,0,OFFSET(BF$258,,-$C286+1)/D3_T),0))</f>
        <v>0</v>
      </c>
      <c r="BG286" s="548">
        <f ca="1">IF('Clinic Model'!$P$17="Annuity",-IFERROR(PPMT(D3_I/12,$C286,D3_T,OFFSET(BG$258,,-$C286+1),0),),IFERROR(IF($C286=0,0,OFFSET(BG$258,,-$C286+1)/D3_T),0))</f>
        <v>0</v>
      </c>
      <c r="BH286" s="548">
        <f ca="1">IF('Clinic Model'!$P$17="Annuity",-IFERROR(PPMT(D3_I/12,$C286,D3_T,OFFSET(BH$258,,-$C286+1),0),),IFERROR(IF($C286=0,0,OFFSET(BH$258,,-$C286+1)/D3_T),0))</f>
        <v>0</v>
      </c>
      <c r="BI286" s="548">
        <f ca="1">IF('Clinic Model'!$P$17="Annuity",-IFERROR(PPMT(D3_I/12,$C286,D3_T,OFFSET(BI$258,,-$C286+1),0),),IFERROR(IF($C286=0,0,OFFSET(BI$258,,-$C286+1)/D3_T),0))</f>
        <v>0</v>
      </c>
      <c r="BJ286" s="548">
        <f ca="1">IF('Clinic Model'!$P$17="Annuity",-IFERROR(PPMT(D3_I/12,$C286,D3_T,OFFSET(BJ$258,,-$C286+1),0),),IFERROR(IF($C286=0,0,OFFSET(BJ$258,,-$C286+1)/D3_T),0))</f>
        <v>0</v>
      </c>
      <c r="BK286" s="548">
        <f ca="1">IF('Clinic Model'!$P$17="Annuity",-IFERROR(PPMT(D3_I/12,$C286,D3_T,OFFSET(BK$258,,-$C286+1),0),),IFERROR(IF($C286=0,0,OFFSET(BK$258,,-$C286+1)/D3_T),0))</f>
        <v>0</v>
      </c>
      <c r="BL286" s="548">
        <f ca="1">IF('Clinic Model'!$P$17="Annuity",-IFERROR(PPMT(D3_I/12,$C286,D3_T,OFFSET(BL$258,,-$C286+1),0),),IFERROR(IF($C286=0,0,OFFSET(BL$258,,-$C286+1)/D3_T),0))</f>
        <v>0</v>
      </c>
    </row>
    <row r="287" spans="1:64" ht="10.5" hidden="1" customHeight="1" outlineLevel="1" x14ac:dyDescent="0.3">
      <c r="A287" s="105"/>
      <c r="B287" s="504"/>
      <c r="C287" s="105">
        <f t="shared" si="21"/>
        <v>0</v>
      </c>
      <c r="E287" s="559">
        <f ca="1">IF('Clinic Model'!$P$17="Annuity",-IFERROR(PPMT(D3_I/12,$C287,D3_T,OFFSET(E$258,,-$C287+1),0),),IFERROR(IF($C287=0,0,OFFSET(E$258,,-$C287+1)/D3_T),0))</f>
        <v>0</v>
      </c>
      <c r="F287" s="548">
        <f ca="1">IF('Clinic Model'!$P$17="Annuity",-IFERROR(PPMT(D3_I/12,$C287,D3_T,OFFSET(F$258,,-$C287+1),0),),IFERROR(IF($C287=0,0,OFFSET(F$258,,-$C287+1)/D3_T),0))</f>
        <v>0</v>
      </c>
      <c r="G287" s="548">
        <f ca="1">IF('Clinic Model'!$P$17="Annuity",-IFERROR(PPMT(D3_I/12,$C287,D3_T,OFFSET(G$258,,-$C287+1),0),),IFERROR(IF($C287=0,0,OFFSET(G$258,,-$C287+1)/D3_T),0))</f>
        <v>0</v>
      </c>
      <c r="H287" s="548">
        <f ca="1">IF('Clinic Model'!$P$17="Annuity",-IFERROR(PPMT(D3_I/12,$C287,D3_T,OFFSET(H$258,,-$C287+1),0),),IFERROR(IF($C287=0,0,OFFSET(H$258,,-$C287+1)/D3_T),0))</f>
        <v>0</v>
      </c>
      <c r="I287" s="548">
        <f ca="1">IF('Clinic Model'!$P$17="Annuity",-IFERROR(PPMT(D3_I/12,$C287,D3_T,OFFSET(I$258,,-$C287+1),0),),IFERROR(IF($C287=0,0,OFFSET(I$258,,-$C287+1)/D3_T),0))</f>
        <v>0</v>
      </c>
      <c r="J287" s="548">
        <f ca="1">IF('Clinic Model'!$P$17="Annuity",-IFERROR(PPMT(D3_I/12,$C287,D3_T,OFFSET(J$258,,-$C287+1),0),),IFERROR(IF($C287=0,0,OFFSET(J$258,,-$C287+1)/D3_T),0))</f>
        <v>0</v>
      </c>
      <c r="K287" s="548">
        <f ca="1">IF('Clinic Model'!$P$17="Annuity",-IFERROR(PPMT(D3_I/12,$C287,D3_T,OFFSET(K$258,,-$C287+1),0),),IFERROR(IF($C287=0,0,OFFSET(K$258,,-$C287+1)/D3_T),0))</f>
        <v>0</v>
      </c>
      <c r="L287" s="548">
        <f ca="1">IF('Clinic Model'!$P$17="Annuity",-IFERROR(PPMT(D3_I/12,$C287,D3_T,OFFSET(L$258,,-$C287+1),0),),IFERROR(IF($C287=0,0,OFFSET(L$258,,-$C287+1)/D3_T),0))</f>
        <v>0</v>
      </c>
      <c r="M287" s="548">
        <f ca="1">IF('Clinic Model'!$P$17="Annuity",-IFERROR(PPMT(D3_I/12,$C287,D3_T,OFFSET(M$258,,-$C287+1),0),),IFERROR(IF($C287=0,0,OFFSET(M$258,,-$C287+1)/D3_T),0))</f>
        <v>0</v>
      </c>
      <c r="N287" s="548">
        <f ca="1">IF('Clinic Model'!$P$17="Annuity",-IFERROR(PPMT(D3_I/12,$C287,D3_T,OFFSET(N$258,,-$C287+1),0),),IFERROR(IF($C287=0,0,OFFSET(N$258,,-$C287+1)/D3_T),0))</f>
        <v>0</v>
      </c>
      <c r="O287" s="548">
        <f ca="1">IF('Clinic Model'!$P$17="Annuity",-IFERROR(PPMT(D3_I/12,$C287,D3_T,OFFSET(O$258,,-$C287+1),0),),IFERROR(IF($C287=0,0,OFFSET(O$258,,-$C287+1)/D3_T),0))</f>
        <v>0</v>
      </c>
      <c r="P287" s="548">
        <f ca="1">IF('Clinic Model'!$P$17="Annuity",-IFERROR(PPMT(D3_I/12,$C287,D3_T,OFFSET(P$258,,-$C287+1),0),),IFERROR(IF($C287=0,0,OFFSET(P$258,,-$C287+1)/D3_T),0))</f>
        <v>0</v>
      </c>
      <c r="Q287" s="548">
        <f ca="1">IF('Clinic Model'!$P$17="Annuity",-IFERROR(PPMT(D3_I/12,$C287,D3_T,OFFSET(Q$258,,-$C287+1),0),),IFERROR(IF($C287=0,0,OFFSET(Q$258,,-$C287+1)/D3_T),0))</f>
        <v>0</v>
      </c>
      <c r="R287" s="548">
        <f ca="1">IF('Clinic Model'!$P$17="Annuity",-IFERROR(PPMT(D3_I/12,$C287,D3_T,OFFSET(R$258,,-$C287+1),0),),IFERROR(IF($C287=0,0,OFFSET(R$258,,-$C287+1)/D3_T),0))</f>
        <v>0</v>
      </c>
      <c r="S287" s="548">
        <f ca="1">IF('Clinic Model'!$P$17="Annuity",-IFERROR(PPMT(D3_I/12,$C287,D3_T,OFFSET(S$258,,-$C287+1),0),),IFERROR(IF($C287=0,0,OFFSET(S$258,,-$C287+1)/D3_T),0))</f>
        <v>0</v>
      </c>
      <c r="T287" s="548">
        <f ca="1">IF('Clinic Model'!$P$17="Annuity",-IFERROR(PPMT(D3_I/12,$C287,D3_T,OFFSET(T$258,,-$C287+1),0),),IFERROR(IF($C287=0,0,OFFSET(T$258,,-$C287+1)/D3_T),0))</f>
        <v>0</v>
      </c>
      <c r="U287" s="548">
        <f ca="1">IF('Clinic Model'!$P$17="Annuity",-IFERROR(PPMT(D3_I/12,$C287,D3_T,OFFSET(U$258,,-$C287+1),0),),IFERROR(IF($C287=0,0,OFFSET(U$258,,-$C287+1)/D3_T),0))</f>
        <v>0</v>
      </c>
      <c r="V287" s="548">
        <f ca="1">IF('Clinic Model'!$P$17="Annuity",-IFERROR(PPMT(D3_I/12,$C287,D3_T,OFFSET(V$258,,-$C287+1),0),),IFERROR(IF($C287=0,0,OFFSET(V$258,,-$C287+1)/D3_T),0))</f>
        <v>0</v>
      </c>
      <c r="W287" s="548">
        <f ca="1">IF('Clinic Model'!$P$17="Annuity",-IFERROR(PPMT(D3_I/12,$C287,D3_T,OFFSET(W$258,,-$C287+1),0),),IFERROR(IF($C287=0,0,OFFSET(W$258,,-$C287+1)/D3_T),0))</f>
        <v>0</v>
      </c>
      <c r="X287" s="548">
        <f ca="1">IF('Clinic Model'!$P$17="Annuity",-IFERROR(PPMT(D3_I/12,$C287,D3_T,OFFSET(X$258,,-$C287+1),0),),IFERROR(IF($C287=0,0,OFFSET(X$258,,-$C287+1)/D3_T),0))</f>
        <v>0</v>
      </c>
      <c r="Y287" s="548">
        <f ca="1">IF('Clinic Model'!$P$17="Annuity",-IFERROR(PPMT(D3_I/12,$C287,D3_T,OFFSET(Y$258,,-$C287+1),0),),IFERROR(IF($C287=0,0,OFFSET(Y$258,,-$C287+1)/D3_T),0))</f>
        <v>0</v>
      </c>
      <c r="Z287" s="548">
        <f ca="1">IF('Clinic Model'!$P$17="Annuity",-IFERROR(PPMT(D3_I/12,$C287,D3_T,OFFSET(Z$258,,-$C287+1),0),),IFERROR(IF($C287=0,0,OFFSET(Z$258,,-$C287+1)/D3_T),0))</f>
        <v>0</v>
      </c>
      <c r="AA287" s="548">
        <f ca="1">IF('Clinic Model'!$P$17="Annuity",-IFERROR(PPMT(D3_I/12,$C287,D3_T,OFFSET(AA$258,,-$C287+1),0),),IFERROR(IF($C287=0,0,OFFSET(AA$258,,-$C287+1)/D3_T),0))</f>
        <v>0</v>
      </c>
      <c r="AB287" s="548">
        <f ca="1">IF('Clinic Model'!$P$17="Annuity",-IFERROR(PPMT(D3_I/12,$C287,D3_T,OFFSET(AB$258,,-$C287+1),0),),IFERROR(IF($C287=0,0,OFFSET(AB$258,,-$C287+1)/D3_T),0))</f>
        <v>0</v>
      </c>
      <c r="AC287" s="548">
        <f ca="1">IF('Clinic Model'!$P$17="Annuity",-IFERROR(PPMT(D3_I/12,$C287,D3_T,OFFSET(AC$258,,-$C287+1),0),),IFERROR(IF($C287=0,0,OFFSET(AC$258,,-$C287+1)/D3_T),0))</f>
        <v>0</v>
      </c>
      <c r="AD287" s="548">
        <f ca="1">IF('Clinic Model'!$P$17="Annuity",-IFERROR(PPMT(D3_I/12,$C287,D3_T,OFFSET(AD$258,,-$C287+1),0),),IFERROR(IF($C287=0,0,OFFSET(AD$258,,-$C287+1)/D3_T),0))</f>
        <v>0</v>
      </c>
      <c r="AE287" s="548">
        <f ca="1">IF('Clinic Model'!$P$17="Annuity",-IFERROR(PPMT(D3_I/12,$C287,D3_T,OFFSET(AE$258,,-$C287+1),0),),IFERROR(IF($C287=0,0,OFFSET(AE$258,,-$C287+1)/D3_T),0))</f>
        <v>0</v>
      </c>
      <c r="AF287" s="548">
        <f ca="1">IF('Clinic Model'!$P$17="Annuity",-IFERROR(PPMT(D3_I/12,$C287,D3_T,OFFSET(AF$258,,-$C287+1),0),),IFERROR(IF($C287=0,0,OFFSET(AF$258,,-$C287+1)/D3_T),0))</f>
        <v>0</v>
      </c>
      <c r="AG287" s="548">
        <f ca="1">IF('Clinic Model'!$P$17="Annuity",-IFERROR(PPMT(D3_I/12,$C287,D3_T,OFFSET(AG$258,,-$C287+1),0),),IFERROR(IF($C287=0,0,OFFSET(AG$258,,-$C287+1)/D3_T),0))</f>
        <v>0</v>
      </c>
      <c r="AH287" s="548">
        <f ca="1">IF('Clinic Model'!$P$17="Annuity",-IFERROR(PPMT(D3_I/12,$C287,D3_T,OFFSET(AH$258,,-$C287+1),0),),IFERROR(IF($C287=0,0,OFFSET(AH$258,,-$C287+1)/D3_T),0))</f>
        <v>0</v>
      </c>
      <c r="AI287" s="548">
        <f ca="1">IF('Clinic Model'!$P$17="Annuity",-IFERROR(PPMT(D3_I/12,$C287,D3_T,OFFSET(AI$258,,-$C287+1),0),),IFERROR(IF($C287=0,0,OFFSET(AI$258,,-$C287+1)/D3_T),0))</f>
        <v>0</v>
      </c>
      <c r="AJ287" s="548">
        <f ca="1">IF('Clinic Model'!$P$17="Annuity",-IFERROR(PPMT(D3_I/12,$C287,D3_T,OFFSET(AJ$258,,-$C287+1),0),),IFERROR(IF($C287=0,0,OFFSET(AJ$258,,-$C287+1)/D3_T),0))</f>
        <v>0</v>
      </c>
      <c r="AK287" s="548">
        <f ca="1">IF('Clinic Model'!$P$17="Annuity",-IFERROR(PPMT(D3_I/12,$C287,D3_T,OFFSET(AK$258,,-$C287+1),0),),IFERROR(IF($C287=0,0,OFFSET(AK$258,,-$C287+1)/D3_T),0))</f>
        <v>0</v>
      </c>
      <c r="AL287" s="548">
        <f ca="1">IF('Clinic Model'!$P$17="Annuity",-IFERROR(PPMT(D3_I/12,$C287,D3_T,OFFSET(AL$258,,-$C287+1),0),),IFERROR(IF($C287=0,0,OFFSET(AL$258,,-$C287+1)/D3_T),0))</f>
        <v>0</v>
      </c>
      <c r="AM287" s="548">
        <f ca="1">IF('Clinic Model'!$P$17="Annuity",-IFERROR(PPMT(D3_I/12,$C287,D3_T,OFFSET(AM$258,,-$C287+1),0),),IFERROR(IF($C287=0,0,OFFSET(AM$258,,-$C287+1)/D3_T),0))</f>
        <v>0</v>
      </c>
      <c r="AN287" s="548">
        <f ca="1">IF('Clinic Model'!$P$17="Annuity",-IFERROR(PPMT(D3_I/12,$C287,D3_T,OFFSET(AN$258,,-$C287+1),0),),IFERROR(IF($C287=0,0,OFFSET(AN$258,,-$C287+1)/D3_T),0))</f>
        <v>0</v>
      </c>
      <c r="AO287" s="548">
        <f ca="1">IF('Clinic Model'!$P$17="Annuity",-IFERROR(PPMT(D3_I/12,$C287,D3_T,OFFSET(AO$258,,-$C287+1),0),),IFERROR(IF($C287=0,0,OFFSET(AO$258,,-$C287+1)/D3_T),0))</f>
        <v>0</v>
      </c>
      <c r="AP287" s="548">
        <f ca="1">IF('Clinic Model'!$P$17="Annuity",-IFERROR(PPMT(D3_I/12,$C287,D3_T,OFFSET(AP$258,,-$C287+1),0),),IFERROR(IF($C287=0,0,OFFSET(AP$258,,-$C287+1)/D3_T),0))</f>
        <v>0</v>
      </c>
      <c r="AQ287" s="548">
        <f ca="1">IF('Clinic Model'!$P$17="Annuity",-IFERROR(PPMT(D3_I/12,$C287,D3_T,OFFSET(AQ$258,,-$C287+1),0),),IFERROR(IF($C287=0,0,OFFSET(AQ$258,,-$C287+1)/D3_T),0))</f>
        <v>0</v>
      </c>
      <c r="AR287" s="548">
        <f ca="1">IF('Clinic Model'!$P$17="Annuity",-IFERROR(PPMT(D3_I/12,$C287,D3_T,OFFSET(AR$258,,-$C287+1),0),),IFERROR(IF($C287=0,0,OFFSET(AR$258,,-$C287+1)/D3_T),0))</f>
        <v>0</v>
      </c>
      <c r="AS287" s="548">
        <f ca="1">IF('Clinic Model'!$P$17="Annuity",-IFERROR(PPMT(D3_I/12,$C287,D3_T,OFFSET(AS$258,,-$C287+1),0),),IFERROR(IF($C287=0,0,OFFSET(AS$258,,-$C287+1)/D3_T),0))</f>
        <v>0</v>
      </c>
      <c r="AT287" s="548">
        <f ca="1">IF('Clinic Model'!$P$17="Annuity",-IFERROR(PPMT(D3_I/12,$C287,D3_T,OFFSET(AT$258,,-$C287+1),0),),IFERROR(IF($C287=0,0,OFFSET(AT$258,,-$C287+1)/D3_T),0))</f>
        <v>0</v>
      </c>
      <c r="AU287" s="548">
        <f ca="1">IF('Clinic Model'!$P$17="Annuity",-IFERROR(PPMT(D3_I/12,$C287,D3_T,OFFSET(AU$258,,-$C287+1),0),),IFERROR(IF($C287=0,0,OFFSET(AU$258,,-$C287+1)/D3_T),0))</f>
        <v>0</v>
      </c>
      <c r="AV287" s="548">
        <f ca="1">IF('Clinic Model'!$P$17="Annuity",-IFERROR(PPMT(D3_I/12,$C287,D3_T,OFFSET(AV$258,,-$C287+1),0),),IFERROR(IF($C287=0,0,OFFSET(AV$258,,-$C287+1)/D3_T),0))</f>
        <v>0</v>
      </c>
      <c r="AW287" s="548">
        <f ca="1">IF('Clinic Model'!$P$17="Annuity",-IFERROR(PPMT(D3_I/12,$C287,D3_T,OFFSET(AW$258,,-$C287+1),0),),IFERROR(IF($C287=0,0,OFFSET(AW$258,,-$C287+1)/D3_T),0))</f>
        <v>0</v>
      </c>
      <c r="AX287" s="548">
        <f ca="1">IF('Clinic Model'!$P$17="Annuity",-IFERROR(PPMT(D3_I/12,$C287,D3_T,OFFSET(AX$258,,-$C287+1),0),),IFERROR(IF($C287=0,0,OFFSET(AX$258,,-$C287+1)/D3_T),0))</f>
        <v>0</v>
      </c>
      <c r="AY287" s="548">
        <f ca="1">IF('Clinic Model'!$P$17="Annuity",-IFERROR(PPMT(D3_I/12,$C287,D3_T,OFFSET(AY$258,,-$C287+1),0),),IFERROR(IF($C287=0,0,OFFSET(AY$258,,-$C287+1)/D3_T),0))</f>
        <v>0</v>
      </c>
      <c r="AZ287" s="548">
        <f ca="1">IF('Clinic Model'!$P$17="Annuity",-IFERROR(PPMT(D3_I/12,$C287,D3_T,OFFSET(AZ$258,,-$C287+1),0),),IFERROR(IF($C287=0,0,OFFSET(AZ$258,,-$C287+1)/D3_T),0))</f>
        <v>0</v>
      </c>
      <c r="BA287" s="548">
        <f ca="1">IF('Clinic Model'!$P$17="Annuity",-IFERROR(PPMT(D3_I/12,$C287,D3_T,OFFSET(BA$258,,-$C287+1),0),),IFERROR(IF($C287=0,0,OFFSET(BA$258,,-$C287+1)/D3_T),0))</f>
        <v>0</v>
      </c>
      <c r="BB287" s="548">
        <f ca="1">IF('Clinic Model'!$P$17="Annuity",-IFERROR(PPMT(D3_I/12,$C287,D3_T,OFFSET(BB$258,,-$C287+1),0),),IFERROR(IF($C287=0,0,OFFSET(BB$258,,-$C287+1)/D3_T),0))</f>
        <v>0</v>
      </c>
      <c r="BC287" s="548">
        <f ca="1">IF('Clinic Model'!$P$17="Annuity",-IFERROR(PPMT(D3_I/12,$C287,D3_T,OFFSET(BC$258,,-$C287+1),0),),IFERROR(IF($C287=0,0,OFFSET(BC$258,,-$C287+1)/D3_T),0))</f>
        <v>0</v>
      </c>
      <c r="BD287" s="548">
        <f ca="1">IF('Clinic Model'!$P$17="Annuity",-IFERROR(PPMT(D3_I/12,$C287,D3_T,OFFSET(BD$258,,-$C287+1),0),),IFERROR(IF($C287=0,0,OFFSET(BD$258,,-$C287+1)/D3_T),0))</f>
        <v>0</v>
      </c>
      <c r="BE287" s="548">
        <f ca="1">IF('Clinic Model'!$P$17="Annuity",-IFERROR(PPMT(D3_I/12,$C287,D3_T,OFFSET(BE$258,,-$C287+1),0),),IFERROR(IF($C287=0,0,OFFSET(BE$258,,-$C287+1)/D3_T),0))</f>
        <v>0</v>
      </c>
      <c r="BF287" s="548">
        <f ca="1">IF('Clinic Model'!$P$17="Annuity",-IFERROR(PPMT(D3_I/12,$C287,D3_T,OFFSET(BF$258,,-$C287+1),0),),IFERROR(IF($C287=0,0,OFFSET(BF$258,,-$C287+1)/D3_T),0))</f>
        <v>0</v>
      </c>
      <c r="BG287" s="548">
        <f ca="1">IF('Clinic Model'!$P$17="Annuity",-IFERROR(PPMT(D3_I/12,$C287,D3_T,OFFSET(BG$258,,-$C287+1),0),),IFERROR(IF($C287=0,0,OFFSET(BG$258,,-$C287+1)/D3_T),0))</f>
        <v>0</v>
      </c>
      <c r="BH287" s="548">
        <f ca="1">IF('Clinic Model'!$P$17="Annuity",-IFERROR(PPMT(D3_I/12,$C287,D3_T,OFFSET(BH$258,,-$C287+1),0),),IFERROR(IF($C287=0,0,OFFSET(BH$258,,-$C287+1)/D3_T),0))</f>
        <v>0</v>
      </c>
      <c r="BI287" s="548">
        <f ca="1">IF('Clinic Model'!$P$17="Annuity",-IFERROR(PPMT(D3_I/12,$C287,D3_T,OFFSET(BI$258,,-$C287+1),0),),IFERROR(IF($C287=0,0,OFFSET(BI$258,,-$C287+1)/D3_T),0))</f>
        <v>0</v>
      </c>
      <c r="BJ287" s="548">
        <f ca="1">IF('Clinic Model'!$P$17="Annuity",-IFERROR(PPMT(D3_I/12,$C287,D3_T,OFFSET(BJ$258,,-$C287+1),0),),IFERROR(IF($C287=0,0,OFFSET(BJ$258,,-$C287+1)/D3_T),0))</f>
        <v>0</v>
      </c>
      <c r="BK287" s="548">
        <f ca="1">IF('Clinic Model'!$P$17="Annuity",-IFERROR(PPMT(D3_I/12,$C287,D3_T,OFFSET(BK$258,,-$C287+1),0),),IFERROR(IF($C287=0,0,OFFSET(BK$258,,-$C287+1)/D3_T),0))</f>
        <v>0</v>
      </c>
      <c r="BL287" s="548">
        <f ca="1">IF('Clinic Model'!$P$17="Annuity",-IFERROR(PPMT(D3_I/12,$C287,D3_T,OFFSET(BL$258,,-$C287+1),0),),IFERROR(IF($C287=0,0,OFFSET(BL$258,,-$C287+1)/D3_T),0))</f>
        <v>0</v>
      </c>
    </row>
    <row r="288" spans="1:64" ht="10.5" hidden="1" customHeight="1" outlineLevel="1" x14ac:dyDescent="0.3">
      <c r="A288" s="105"/>
      <c r="B288" s="504"/>
      <c r="C288" s="105">
        <f t="shared" si="21"/>
        <v>0</v>
      </c>
      <c r="E288" s="559">
        <f ca="1">IF('Clinic Model'!$P$17="Annuity",-IFERROR(PPMT(D3_I/12,$C288,D3_T,OFFSET(E$258,,-$C288+1),0),),IFERROR(IF($C288=0,0,OFFSET(E$258,,-$C288+1)/D3_T),0))</f>
        <v>0</v>
      </c>
      <c r="F288" s="548">
        <f ca="1">IF('Clinic Model'!$P$17="Annuity",-IFERROR(PPMT(D3_I/12,$C288,D3_T,OFFSET(F$258,,-$C288+1),0),),IFERROR(IF($C288=0,0,OFFSET(F$258,,-$C288+1)/D3_T),0))</f>
        <v>0</v>
      </c>
      <c r="G288" s="548">
        <f ca="1">IF('Clinic Model'!$P$17="Annuity",-IFERROR(PPMT(D3_I/12,$C288,D3_T,OFFSET(G$258,,-$C288+1),0),),IFERROR(IF($C288=0,0,OFFSET(G$258,,-$C288+1)/D3_T),0))</f>
        <v>0</v>
      </c>
      <c r="H288" s="548">
        <f ca="1">IF('Clinic Model'!$P$17="Annuity",-IFERROR(PPMT(D3_I/12,$C288,D3_T,OFFSET(H$258,,-$C288+1),0),),IFERROR(IF($C288=0,0,OFFSET(H$258,,-$C288+1)/D3_T),0))</f>
        <v>0</v>
      </c>
      <c r="I288" s="548">
        <f ca="1">IF('Clinic Model'!$P$17="Annuity",-IFERROR(PPMT(D3_I/12,$C288,D3_T,OFFSET(I$258,,-$C288+1),0),),IFERROR(IF($C288=0,0,OFFSET(I$258,,-$C288+1)/D3_T),0))</f>
        <v>0</v>
      </c>
      <c r="J288" s="548">
        <f ca="1">IF('Clinic Model'!$P$17="Annuity",-IFERROR(PPMT(D3_I/12,$C288,D3_T,OFFSET(J$258,,-$C288+1),0),),IFERROR(IF($C288=0,0,OFFSET(J$258,,-$C288+1)/D3_T),0))</f>
        <v>0</v>
      </c>
      <c r="K288" s="548">
        <f ca="1">IF('Clinic Model'!$P$17="Annuity",-IFERROR(PPMT(D3_I/12,$C288,D3_T,OFFSET(K$258,,-$C288+1),0),),IFERROR(IF($C288=0,0,OFFSET(K$258,,-$C288+1)/D3_T),0))</f>
        <v>0</v>
      </c>
      <c r="L288" s="548">
        <f ca="1">IF('Clinic Model'!$P$17="Annuity",-IFERROR(PPMT(D3_I/12,$C288,D3_T,OFFSET(L$258,,-$C288+1),0),),IFERROR(IF($C288=0,0,OFFSET(L$258,,-$C288+1)/D3_T),0))</f>
        <v>0</v>
      </c>
      <c r="M288" s="548">
        <f ca="1">IF('Clinic Model'!$P$17="Annuity",-IFERROR(PPMT(D3_I/12,$C288,D3_T,OFFSET(M$258,,-$C288+1),0),),IFERROR(IF($C288=0,0,OFFSET(M$258,,-$C288+1)/D3_T),0))</f>
        <v>0</v>
      </c>
      <c r="N288" s="548">
        <f ca="1">IF('Clinic Model'!$P$17="Annuity",-IFERROR(PPMT(D3_I/12,$C288,D3_T,OFFSET(N$258,,-$C288+1),0),),IFERROR(IF($C288=0,0,OFFSET(N$258,,-$C288+1)/D3_T),0))</f>
        <v>0</v>
      </c>
      <c r="O288" s="548">
        <f ca="1">IF('Clinic Model'!$P$17="Annuity",-IFERROR(PPMT(D3_I/12,$C288,D3_T,OFFSET(O$258,,-$C288+1),0),),IFERROR(IF($C288=0,0,OFFSET(O$258,,-$C288+1)/D3_T),0))</f>
        <v>0</v>
      </c>
      <c r="P288" s="548">
        <f ca="1">IF('Clinic Model'!$P$17="Annuity",-IFERROR(PPMT(D3_I/12,$C288,D3_T,OFFSET(P$258,,-$C288+1),0),),IFERROR(IF($C288=0,0,OFFSET(P$258,,-$C288+1)/D3_T),0))</f>
        <v>0</v>
      </c>
      <c r="Q288" s="548">
        <f ca="1">IF('Clinic Model'!$P$17="Annuity",-IFERROR(PPMT(D3_I/12,$C288,D3_T,OFFSET(Q$258,,-$C288+1),0),),IFERROR(IF($C288=0,0,OFFSET(Q$258,,-$C288+1)/D3_T),0))</f>
        <v>0</v>
      </c>
      <c r="R288" s="548">
        <f ca="1">IF('Clinic Model'!$P$17="Annuity",-IFERROR(PPMT(D3_I/12,$C288,D3_T,OFFSET(R$258,,-$C288+1),0),),IFERROR(IF($C288=0,0,OFFSET(R$258,,-$C288+1)/D3_T),0))</f>
        <v>0</v>
      </c>
      <c r="S288" s="548">
        <f ca="1">IF('Clinic Model'!$P$17="Annuity",-IFERROR(PPMT(D3_I/12,$C288,D3_T,OFFSET(S$258,,-$C288+1),0),),IFERROR(IF($C288=0,0,OFFSET(S$258,,-$C288+1)/D3_T),0))</f>
        <v>0</v>
      </c>
      <c r="T288" s="548">
        <f ca="1">IF('Clinic Model'!$P$17="Annuity",-IFERROR(PPMT(D3_I/12,$C288,D3_T,OFFSET(T$258,,-$C288+1),0),),IFERROR(IF($C288=0,0,OFFSET(T$258,,-$C288+1)/D3_T),0))</f>
        <v>0</v>
      </c>
      <c r="U288" s="548">
        <f ca="1">IF('Clinic Model'!$P$17="Annuity",-IFERROR(PPMT(D3_I/12,$C288,D3_T,OFFSET(U$258,,-$C288+1),0),),IFERROR(IF($C288=0,0,OFFSET(U$258,,-$C288+1)/D3_T),0))</f>
        <v>0</v>
      </c>
      <c r="V288" s="548">
        <f ca="1">IF('Clinic Model'!$P$17="Annuity",-IFERROR(PPMT(D3_I/12,$C288,D3_T,OFFSET(V$258,,-$C288+1),0),),IFERROR(IF($C288=0,0,OFFSET(V$258,,-$C288+1)/D3_T),0))</f>
        <v>0</v>
      </c>
      <c r="W288" s="548">
        <f ca="1">IF('Clinic Model'!$P$17="Annuity",-IFERROR(PPMT(D3_I/12,$C288,D3_T,OFFSET(W$258,,-$C288+1),0),),IFERROR(IF($C288=0,0,OFFSET(W$258,,-$C288+1)/D3_T),0))</f>
        <v>0</v>
      </c>
      <c r="X288" s="548">
        <f ca="1">IF('Clinic Model'!$P$17="Annuity",-IFERROR(PPMT(D3_I/12,$C288,D3_T,OFFSET(X$258,,-$C288+1),0),),IFERROR(IF($C288=0,0,OFFSET(X$258,,-$C288+1)/D3_T),0))</f>
        <v>0</v>
      </c>
      <c r="Y288" s="548">
        <f ca="1">IF('Clinic Model'!$P$17="Annuity",-IFERROR(PPMT(D3_I/12,$C288,D3_T,OFFSET(Y$258,,-$C288+1),0),),IFERROR(IF($C288=0,0,OFFSET(Y$258,,-$C288+1)/D3_T),0))</f>
        <v>0</v>
      </c>
      <c r="Z288" s="548">
        <f ca="1">IF('Clinic Model'!$P$17="Annuity",-IFERROR(PPMT(D3_I/12,$C288,D3_T,OFFSET(Z$258,,-$C288+1),0),),IFERROR(IF($C288=0,0,OFFSET(Z$258,,-$C288+1)/D3_T),0))</f>
        <v>0</v>
      </c>
      <c r="AA288" s="548">
        <f ca="1">IF('Clinic Model'!$P$17="Annuity",-IFERROR(PPMT(D3_I/12,$C288,D3_T,OFFSET(AA$258,,-$C288+1),0),),IFERROR(IF($C288=0,0,OFFSET(AA$258,,-$C288+1)/D3_T),0))</f>
        <v>0</v>
      </c>
      <c r="AB288" s="548">
        <f ca="1">IF('Clinic Model'!$P$17="Annuity",-IFERROR(PPMT(D3_I/12,$C288,D3_T,OFFSET(AB$258,,-$C288+1),0),),IFERROR(IF($C288=0,0,OFFSET(AB$258,,-$C288+1)/D3_T),0))</f>
        <v>0</v>
      </c>
      <c r="AC288" s="548">
        <f ca="1">IF('Clinic Model'!$P$17="Annuity",-IFERROR(PPMT(D3_I/12,$C288,D3_T,OFFSET(AC$258,,-$C288+1),0),),IFERROR(IF($C288=0,0,OFFSET(AC$258,,-$C288+1)/D3_T),0))</f>
        <v>0</v>
      </c>
      <c r="AD288" s="548">
        <f ca="1">IF('Clinic Model'!$P$17="Annuity",-IFERROR(PPMT(D3_I/12,$C288,D3_T,OFFSET(AD$258,,-$C288+1),0),),IFERROR(IF($C288=0,0,OFFSET(AD$258,,-$C288+1)/D3_T),0))</f>
        <v>0</v>
      </c>
      <c r="AE288" s="548">
        <f ca="1">IF('Clinic Model'!$P$17="Annuity",-IFERROR(PPMT(D3_I/12,$C288,D3_T,OFFSET(AE$258,,-$C288+1),0),),IFERROR(IF($C288=0,0,OFFSET(AE$258,,-$C288+1)/D3_T),0))</f>
        <v>0</v>
      </c>
      <c r="AF288" s="548">
        <f ca="1">IF('Clinic Model'!$P$17="Annuity",-IFERROR(PPMT(D3_I/12,$C288,D3_T,OFFSET(AF$258,,-$C288+1),0),),IFERROR(IF($C288=0,0,OFFSET(AF$258,,-$C288+1)/D3_T),0))</f>
        <v>0</v>
      </c>
      <c r="AG288" s="548">
        <f ca="1">IF('Clinic Model'!$P$17="Annuity",-IFERROR(PPMT(D3_I/12,$C288,D3_T,OFFSET(AG$258,,-$C288+1),0),),IFERROR(IF($C288=0,0,OFFSET(AG$258,,-$C288+1)/D3_T),0))</f>
        <v>0</v>
      </c>
      <c r="AH288" s="548">
        <f ca="1">IF('Clinic Model'!$P$17="Annuity",-IFERROR(PPMT(D3_I/12,$C288,D3_T,OFFSET(AH$258,,-$C288+1),0),),IFERROR(IF($C288=0,0,OFFSET(AH$258,,-$C288+1)/D3_T),0))</f>
        <v>0</v>
      </c>
      <c r="AI288" s="548">
        <f ca="1">IF('Clinic Model'!$P$17="Annuity",-IFERROR(PPMT(D3_I/12,$C288,D3_T,OFFSET(AI$258,,-$C288+1),0),),IFERROR(IF($C288=0,0,OFFSET(AI$258,,-$C288+1)/D3_T),0))</f>
        <v>0</v>
      </c>
      <c r="AJ288" s="548">
        <f ca="1">IF('Clinic Model'!$P$17="Annuity",-IFERROR(PPMT(D3_I/12,$C288,D3_T,OFFSET(AJ$258,,-$C288+1),0),),IFERROR(IF($C288=0,0,OFFSET(AJ$258,,-$C288+1)/D3_T),0))</f>
        <v>0</v>
      </c>
      <c r="AK288" s="548">
        <f ca="1">IF('Clinic Model'!$P$17="Annuity",-IFERROR(PPMT(D3_I/12,$C288,D3_T,OFFSET(AK$258,,-$C288+1),0),),IFERROR(IF($C288=0,0,OFFSET(AK$258,,-$C288+1)/D3_T),0))</f>
        <v>0</v>
      </c>
      <c r="AL288" s="548">
        <f ca="1">IF('Clinic Model'!$P$17="Annuity",-IFERROR(PPMT(D3_I/12,$C288,D3_T,OFFSET(AL$258,,-$C288+1),0),),IFERROR(IF($C288=0,0,OFFSET(AL$258,,-$C288+1)/D3_T),0))</f>
        <v>0</v>
      </c>
      <c r="AM288" s="548">
        <f ca="1">IF('Clinic Model'!$P$17="Annuity",-IFERROR(PPMT(D3_I/12,$C288,D3_T,OFFSET(AM$258,,-$C288+1),0),),IFERROR(IF($C288=0,0,OFFSET(AM$258,,-$C288+1)/D3_T),0))</f>
        <v>0</v>
      </c>
      <c r="AN288" s="548">
        <f ca="1">IF('Clinic Model'!$P$17="Annuity",-IFERROR(PPMT(D3_I/12,$C288,D3_T,OFFSET(AN$258,,-$C288+1),0),),IFERROR(IF($C288=0,0,OFFSET(AN$258,,-$C288+1)/D3_T),0))</f>
        <v>0</v>
      </c>
      <c r="AO288" s="548">
        <f ca="1">IF('Clinic Model'!$P$17="Annuity",-IFERROR(PPMT(D3_I/12,$C288,D3_T,OFFSET(AO$258,,-$C288+1),0),),IFERROR(IF($C288=0,0,OFFSET(AO$258,,-$C288+1)/D3_T),0))</f>
        <v>0</v>
      </c>
      <c r="AP288" s="548">
        <f ca="1">IF('Clinic Model'!$P$17="Annuity",-IFERROR(PPMT(D3_I/12,$C288,D3_T,OFFSET(AP$258,,-$C288+1),0),),IFERROR(IF($C288=0,0,OFFSET(AP$258,,-$C288+1)/D3_T),0))</f>
        <v>0</v>
      </c>
      <c r="AQ288" s="548">
        <f ca="1">IF('Clinic Model'!$P$17="Annuity",-IFERROR(PPMT(D3_I/12,$C288,D3_T,OFFSET(AQ$258,,-$C288+1),0),),IFERROR(IF($C288=0,0,OFFSET(AQ$258,,-$C288+1)/D3_T),0))</f>
        <v>0</v>
      </c>
      <c r="AR288" s="548">
        <f ca="1">IF('Clinic Model'!$P$17="Annuity",-IFERROR(PPMT(D3_I/12,$C288,D3_T,OFFSET(AR$258,,-$C288+1),0),),IFERROR(IF($C288=0,0,OFFSET(AR$258,,-$C288+1)/D3_T),0))</f>
        <v>0</v>
      </c>
      <c r="AS288" s="548">
        <f ca="1">IF('Clinic Model'!$P$17="Annuity",-IFERROR(PPMT(D3_I/12,$C288,D3_T,OFFSET(AS$258,,-$C288+1),0),),IFERROR(IF($C288=0,0,OFFSET(AS$258,,-$C288+1)/D3_T),0))</f>
        <v>0</v>
      </c>
      <c r="AT288" s="548">
        <f ca="1">IF('Clinic Model'!$P$17="Annuity",-IFERROR(PPMT(D3_I/12,$C288,D3_T,OFFSET(AT$258,,-$C288+1),0),),IFERROR(IF($C288=0,0,OFFSET(AT$258,,-$C288+1)/D3_T),0))</f>
        <v>0</v>
      </c>
      <c r="AU288" s="548">
        <f ca="1">IF('Clinic Model'!$P$17="Annuity",-IFERROR(PPMT(D3_I/12,$C288,D3_T,OFFSET(AU$258,,-$C288+1),0),),IFERROR(IF($C288=0,0,OFFSET(AU$258,,-$C288+1)/D3_T),0))</f>
        <v>0</v>
      </c>
      <c r="AV288" s="548">
        <f ca="1">IF('Clinic Model'!$P$17="Annuity",-IFERROR(PPMT(D3_I/12,$C288,D3_T,OFFSET(AV$258,,-$C288+1),0),),IFERROR(IF($C288=0,0,OFFSET(AV$258,,-$C288+1)/D3_T),0))</f>
        <v>0</v>
      </c>
      <c r="AW288" s="548">
        <f ca="1">IF('Clinic Model'!$P$17="Annuity",-IFERROR(PPMT(D3_I/12,$C288,D3_T,OFFSET(AW$258,,-$C288+1),0),),IFERROR(IF($C288=0,0,OFFSET(AW$258,,-$C288+1)/D3_T),0))</f>
        <v>0</v>
      </c>
      <c r="AX288" s="548">
        <f ca="1">IF('Clinic Model'!$P$17="Annuity",-IFERROR(PPMT(D3_I/12,$C288,D3_T,OFFSET(AX$258,,-$C288+1),0),),IFERROR(IF($C288=0,0,OFFSET(AX$258,,-$C288+1)/D3_T),0))</f>
        <v>0</v>
      </c>
      <c r="AY288" s="548">
        <f ca="1">IF('Clinic Model'!$P$17="Annuity",-IFERROR(PPMT(D3_I/12,$C288,D3_T,OFFSET(AY$258,,-$C288+1),0),),IFERROR(IF($C288=0,0,OFFSET(AY$258,,-$C288+1)/D3_T),0))</f>
        <v>0</v>
      </c>
      <c r="AZ288" s="548">
        <f ca="1">IF('Clinic Model'!$P$17="Annuity",-IFERROR(PPMT(D3_I/12,$C288,D3_T,OFFSET(AZ$258,,-$C288+1),0),),IFERROR(IF($C288=0,0,OFFSET(AZ$258,,-$C288+1)/D3_T),0))</f>
        <v>0</v>
      </c>
      <c r="BA288" s="548">
        <f ca="1">IF('Clinic Model'!$P$17="Annuity",-IFERROR(PPMT(D3_I/12,$C288,D3_T,OFFSET(BA$258,,-$C288+1),0),),IFERROR(IF($C288=0,0,OFFSET(BA$258,,-$C288+1)/D3_T),0))</f>
        <v>0</v>
      </c>
      <c r="BB288" s="548">
        <f ca="1">IF('Clinic Model'!$P$17="Annuity",-IFERROR(PPMT(D3_I/12,$C288,D3_T,OFFSET(BB$258,,-$C288+1),0),),IFERROR(IF($C288=0,0,OFFSET(BB$258,,-$C288+1)/D3_T),0))</f>
        <v>0</v>
      </c>
      <c r="BC288" s="548">
        <f ca="1">IF('Clinic Model'!$P$17="Annuity",-IFERROR(PPMT(D3_I/12,$C288,D3_T,OFFSET(BC$258,,-$C288+1),0),),IFERROR(IF($C288=0,0,OFFSET(BC$258,,-$C288+1)/D3_T),0))</f>
        <v>0</v>
      </c>
      <c r="BD288" s="548">
        <f ca="1">IF('Clinic Model'!$P$17="Annuity",-IFERROR(PPMT(D3_I/12,$C288,D3_T,OFFSET(BD$258,,-$C288+1),0),),IFERROR(IF($C288=0,0,OFFSET(BD$258,,-$C288+1)/D3_T),0))</f>
        <v>0</v>
      </c>
      <c r="BE288" s="548">
        <f ca="1">IF('Clinic Model'!$P$17="Annuity",-IFERROR(PPMT(D3_I/12,$C288,D3_T,OFFSET(BE$258,,-$C288+1),0),),IFERROR(IF($C288=0,0,OFFSET(BE$258,,-$C288+1)/D3_T),0))</f>
        <v>0</v>
      </c>
      <c r="BF288" s="548">
        <f ca="1">IF('Clinic Model'!$P$17="Annuity",-IFERROR(PPMT(D3_I/12,$C288,D3_T,OFFSET(BF$258,,-$C288+1),0),),IFERROR(IF($C288=0,0,OFFSET(BF$258,,-$C288+1)/D3_T),0))</f>
        <v>0</v>
      </c>
      <c r="BG288" s="548">
        <f ca="1">IF('Clinic Model'!$P$17="Annuity",-IFERROR(PPMT(D3_I/12,$C288,D3_T,OFFSET(BG$258,,-$C288+1),0),),IFERROR(IF($C288=0,0,OFFSET(BG$258,,-$C288+1)/D3_T),0))</f>
        <v>0</v>
      </c>
      <c r="BH288" s="548">
        <f ca="1">IF('Clinic Model'!$P$17="Annuity",-IFERROR(PPMT(D3_I/12,$C288,D3_T,OFFSET(BH$258,,-$C288+1),0),),IFERROR(IF($C288=0,0,OFFSET(BH$258,,-$C288+1)/D3_T),0))</f>
        <v>0</v>
      </c>
      <c r="BI288" s="548">
        <f ca="1">IF('Clinic Model'!$P$17="Annuity",-IFERROR(PPMT(D3_I/12,$C288,D3_T,OFFSET(BI$258,,-$C288+1),0),),IFERROR(IF($C288=0,0,OFFSET(BI$258,,-$C288+1)/D3_T),0))</f>
        <v>0</v>
      </c>
      <c r="BJ288" s="548">
        <f ca="1">IF('Clinic Model'!$P$17="Annuity",-IFERROR(PPMT(D3_I/12,$C288,D3_T,OFFSET(BJ$258,,-$C288+1),0),),IFERROR(IF($C288=0,0,OFFSET(BJ$258,,-$C288+1)/D3_T),0))</f>
        <v>0</v>
      </c>
      <c r="BK288" s="548">
        <f ca="1">IF('Clinic Model'!$P$17="Annuity",-IFERROR(PPMT(D3_I/12,$C288,D3_T,OFFSET(BK$258,,-$C288+1),0),),IFERROR(IF($C288=0,0,OFFSET(BK$258,,-$C288+1)/D3_T),0))</f>
        <v>0</v>
      </c>
      <c r="BL288" s="548">
        <f ca="1">IF('Clinic Model'!$P$17="Annuity",-IFERROR(PPMT(D3_I/12,$C288,D3_T,OFFSET(BL$258,,-$C288+1),0),),IFERROR(IF($C288=0,0,OFFSET(BL$258,,-$C288+1)/D3_T),0))</f>
        <v>0</v>
      </c>
    </row>
    <row r="289" spans="1:64" ht="10.5" hidden="1" customHeight="1" outlineLevel="1" x14ac:dyDescent="0.3">
      <c r="A289" s="105"/>
      <c r="B289" s="504"/>
      <c r="C289" s="105">
        <f t="shared" si="21"/>
        <v>0</v>
      </c>
      <c r="E289" s="559">
        <f ca="1">IF('Clinic Model'!$P$17="Annuity",-IFERROR(PPMT(D3_I/12,$C289,D3_T,OFFSET(E$258,,-$C289+1),0),),IFERROR(IF($C289=0,0,OFFSET(E$258,,-$C289+1)/D3_T),0))</f>
        <v>0</v>
      </c>
      <c r="F289" s="548">
        <f ca="1">IF('Clinic Model'!$P$17="Annuity",-IFERROR(PPMT(D3_I/12,$C289,D3_T,OFFSET(F$258,,-$C289+1),0),),IFERROR(IF($C289=0,0,OFFSET(F$258,,-$C289+1)/D3_T),0))</f>
        <v>0</v>
      </c>
      <c r="G289" s="548">
        <f ca="1">IF('Clinic Model'!$P$17="Annuity",-IFERROR(PPMT(D3_I/12,$C289,D3_T,OFFSET(G$258,,-$C289+1),0),),IFERROR(IF($C289=0,0,OFFSET(G$258,,-$C289+1)/D3_T),0))</f>
        <v>0</v>
      </c>
      <c r="H289" s="548">
        <f ca="1">IF('Clinic Model'!$P$17="Annuity",-IFERROR(PPMT(D3_I/12,$C289,D3_T,OFFSET(H$258,,-$C289+1),0),),IFERROR(IF($C289=0,0,OFFSET(H$258,,-$C289+1)/D3_T),0))</f>
        <v>0</v>
      </c>
      <c r="I289" s="548">
        <f ca="1">IF('Clinic Model'!$P$17="Annuity",-IFERROR(PPMT(D3_I/12,$C289,D3_T,OFFSET(I$258,,-$C289+1),0),),IFERROR(IF($C289=0,0,OFFSET(I$258,,-$C289+1)/D3_T),0))</f>
        <v>0</v>
      </c>
      <c r="J289" s="548">
        <f ca="1">IF('Clinic Model'!$P$17="Annuity",-IFERROR(PPMT(D3_I/12,$C289,D3_T,OFFSET(J$258,,-$C289+1),0),),IFERROR(IF($C289=0,0,OFFSET(J$258,,-$C289+1)/D3_T),0))</f>
        <v>0</v>
      </c>
      <c r="K289" s="548">
        <f ca="1">IF('Clinic Model'!$P$17="Annuity",-IFERROR(PPMT(D3_I/12,$C289,D3_T,OFFSET(K$258,,-$C289+1),0),),IFERROR(IF($C289=0,0,OFFSET(K$258,,-$C289+1)/D3_T),0))</f>
        <v>0</v>
      </c>
      <c r="L289" s="548">
        <f ca="1">IF('Clinic Model'!$P$17="Annuity",-IFERROR(PPMT(D3_I/12,$C289,D3_T,OFFSET(L$258,,-$C289+1),0),),IFERROR(IF($C289=0,0,OFFSET(L$258,,-$C289+1)/D3_T),0))</f>
        <v>0</v>
      </c>
      <c r="M289" s="548">
        <f ca="1">IF('Clinic Model'!$P$17="Annuity",-IFERROR(PPMT(D3_I/12,$C289,D3_T,OFFSET(M$258,,-$C289+1),0),),IFERROR(IF($C289=0,0,OFFSET(M$258,,-$C289+1)/D3_T),0))</f>
        <v>0</v>
      </c>
      <c r="N289" s="548">
        <f ca="1">IF('Clinic Model'!$P$17="Annuity",-IFERROR(PPMT(D3_I/12,$C289,D3_T,OFFSET(N$258,,-$C289+1),0),),IFERROR(IF($C289=0,0,OFFSET(N$258,,-$C289+1)/D3_T),0))</f>
        <v>0</v>
      </c>
      <c r="O289" s="548">
        <f ca="1">IF('Clinic Model'!$P$17="Annuity",-IFERROR(PPMT(D3_I/12,$C289,D3_T,OFFSET(O$258,,-$C289+1),0),),IFERROR(IF($C289=0,0,OFFSET(O$258,,-$C289+1)/D3_T),0))</f>
        <v>0</v>
      </c>
      <c r="P289" s="548">
        <f ca="1">IF('Clinic Model'!$P$17="Annuity",-IFERROR(PPMT(D3_I/12,$C289,D3_T,OFFSET(P$258,,-$C289+1),0),),IFERROR(IF($C289=0,0,OFFSET(P$258,,-$C289+1)/D3_T),0))</f>
        <v>0</v>
      </c>
      <c r="Q289" s="548">
        <f ca="1">IF('Clinic Model'!$P$17="Annuity",-IFERROR(PPMT(D3_I/12,$C289,D3_T,OFFSET(Q$258,,-$C289+1),0),),IFERROR(IF($C289=0,0,OFFSET(Q$258,,-$C289+1)/D3_T),0))</f>
        <v>0</v>
      </c>
      <c r="R289" s="548">
        <f ca="1">IF('Clinic Model'!$P$17="Annuity",-IFERROR(PPMT(D3_I/12,$C289,D3_T,OFFSET(R$258,,-$C289+1),0),),IFERROR(IF($C289=0,0,OFFSET(R$258,,-$C289+1)/D3_T),0))</f>
        <v>0</v>
      </c>
      <c r="S289" s="548">
        <f ca="1">IF('Clinic Model'!$P$17="Annuity",-IFERROR(PPMT(D3_I/12,$C289,D3_T,OFFSET(S$258,,-$C289+1),0),),IFERROR(IF($C289=0,0,OFFSET(S$258,,-$C289+1)/D3_T),0))</f>
        <v>0</v>
      </c>
      <c r="T289" s="548">
        <f ca="1">IF('Clinic Model'!$P$17="Annuity",-IFERROR(PPMT(D3_I/12,$C289,D3_T,OFFSET(T$258,,-$C289+1),0),),IFERROR(IF($C289=0,0,OFFSET(T$258,,-$C289+1)/D3_T),0))</f>
        <v>0</v>
      </c>
      <c r="U289" s="548">
        <f ca="1">IF('Clinic Model'!$P$17="Annuity",-IFERROR(PPMT(D3_I/12,$C289,D3_T,OFFSET(U$258,,-$C289+1),0),),IFERROR(IF($C289=0,0,OFFSET(U$258,,-$C289+1)/D3_T),0))</f>
        <v>0</v>
      </c>
      <c r="V289" s="548">
        <f ca="1">IF('Clinic Model'!$P$17="Annuity",-IFERROR(PPMT(D3_I/12,$C289,D3_T,OFFSET(V$258,,-$C289+1),0),),IFERROR(IF($C289=0,0,OFFSET(V$258,,-$C289+1)/D3_T),0))</f>
        <v>0</v>
      </c>
      <c r="W289" s="548">
        <f ca="1">IF('Clinic Model'!$P$17="Annuity",-IFERROR(PPMT(D3_I/12,$C289,D3_T,OFFSET(W$258,,-$C289+1),0),),IFERROR(IF($C289=0,0,OFFSET(W$258,,-$C289+1)/D3_T),0))</f>
        <v>0</v>
      </c>
      <c r="X289" s="548">
        <f ca="1">IF('Clinic Model'!$P$17="Annuity",-IFERROR(PPMT(D3_I/12,$C289,D3_T,OFFSET(X$258,,-$C289+1),0),),IFERROR(IF($C289=0,0,OFFSET(X$258,,-$C289+1)/D3_T),0))</f>
        <v>0</v>
      </c>
      <c r="Y289" s="548">
        <f ca="1">IF('Clinic Model'!$P$17="Annuity",-IFERROR(PPMT(D3_I/12,$C289,D3_T,OFFSET(Y$258,,-$C289+1),0),),IFERROR(IF($C289=0,0,OFFSET(Y$258,,-$C289+1)/D3_T),0))</f>
        <v>0</v>
      </c>
      <c r="Z289" s="548">
        <f ca="1">IF('Clinic Model'!$P$17="Annuity",-IFERROR(PPMT(D3_I/12,$C289,D3_T,OFFSET(Z$258,,-$C289+1),0),),IFERROR(IF($C289=0,0,OFFSET(Z$258,,-$C289+1)/D3_T),0))</f>
        <v>0</v>
      </c>
      <c r="AA289" s="548">
        <f ca="1">IF('Clinic Model'!$P$17="Annuity",-IFERROR(PPMT(D3_I/12,$C289,D3_T,OFFSET(AA$258,,-$C289+1),0),),IFERROR(IF($C289=0,0,OFFSET(AA$258,,-$C289+1)/D3_T),0))</f>
        <v>0</v>
      </c>
      <c r="AB289" s="548">
        <f ca="1">IF('Clinic Model'!$P$17="Annuity",-IFERROR(PPMT(D3_I/12,$C289,D3_T,OFFSET(AB$258,,-$C289+1),0),),IFERROR(IF($C289=0,0,OFFSET(AB$258,,-$C289+1)/D3_T),0))</f>
        <v>0</v>
      </c>
      <c r="AC289" s="548">
        <f ca="1">IF('Clinic Model'!$P$17="Annuity",-IFERROR(PPMT(D3_I/12,$C289,D3_T,OFFSET(AC$258,,-$C289+1),0),),IFERROR(IF($C289=0,0,OFFSET(AC$258,,-$C289+1)/D3_T),0))</f>
        <v>0</v>
      </c>
      <c r="AD289" s="548">
        <f ca="1">IF('Clinic Model'!$P$17="Annuity",-IFERROR(PPMT(D3_I/12,$C289,D3_T,OFFSET(AD$258,,-$C289+1),0),),IFERROR(IF($C289=0,0,OFFSET(AD$258,,-$C289+1)/D3_T),0))</f>
        <v>0</v>
      </c>
      <c r="AE289" s="548">
        <f ca="1">IF('Clinic Model'!$P$17="Annuity",-IFERROR(PPMT(D3_I/12,$C289,D3_T,OFFSET(AE$258,,-$C289+1),0),),IFERROR(IF($C289=0,0,OFFSET(AE$258,,-$C289+1)/D3_T),0))</f>
        <v>0</v>
      </c>
      <c r="AF289" s="548">
        <f ca="1">IF('Clinic Model'!$P$17="Annuity",-IFERROR(PPMT(D3_I/12,$C289,D3_T,OFFSET(AF$258,,-$C289+1),0),),IFERROR(IF($C289=0,0,OFFSET(AF$258,,-$C289+1)/D3_T),0))</f>
        <v>0</v>
      </c>
      <c r="AG289" s="548">
        <f ca="1">IF('Clinic Model'!$P$17="Annuity",-IFERROR(PPMT(D3_I/12,$C289,D3_T,OFFSET(AG$258,,-$C289+1),0),),IFERROR(IF($C289=0,0,OFFSET(AG$258,,-$C289+1)/D3_T),0))</f>
        <v>0</v>
      </c>
      <c r="AH289" s="548">
        <f ca="1">IF('Clinic Model'!$P$17="Annuity",-IFERROR(PPMT(D3_I/12,$C289,D3_T,OFFSET(AH$258,,-$C289+1),0),),IFERROR(IF($C289=0,0,OFFSET(AH$258,,-$C289+1)/D3_T),0))</f>
        <v>0</v>
      </c>
      <c r="AI289" s="548">
        <f ca="1">IF('Clinic Model'!$P$17="Annuity",-IFERROR(PPMT(D3_I/12,$C289,D3_T,OFFSET(AI$258,,-$C289+1),0),),IFERROR(IF($C289=0,0,OFFSET(AI$258,,-$C289+1)/D3_T),0))</f>
        <v>0</v>
      </c>
      <c r="AJ289" s="548">
        <f ca="1">IF('Clinic Model'!$P$17="Annuity",-IFERROR(PPMT(D3_I/12,$C289,D3_T,OFFSET(AJ$258,,-$C289+1),0),),IFERROR(IF($C289=0,0,OFFSET(AJ$258,,-$C289+1)/D3_T),0))</f>
        <v>0</v>
      </c>
      <c r="AK289" s="548">
        <f ca="1">IF('Clinic Model'!$P$17="Annuity",-IFERROR(PPMT(D3_I/12,$C289,D3_T,OFFSET(AK$258,,-$C289+1),0),),IFERROR(IF($C289=0,0,OFFSET(AK$258,,-$C289+1)/D3_T),0))</f>
        <v>0</v>
      </c>
      <c r="AL289" s="548">
        <f ca="1">IF('Clinic Model'!$P$17="Annuity",-IFERROR(PPMT(D3_I/12,$C289,D3_T,OFFSET(AL$258,,-$C289+1),0),),IFERROR(IF($C289=0,0,OFFSET(AL$258,,-$C289+1)/D3_T),0))</f>
        <v>0</v>
      </c>
      <c r="AM289" s="548">
        <f ca="1">IF('Clinic Model'!$P$17="Annuity",-IFERROR(PPMT(D3_I/12,$C289,D3_T,OFFSET(AM$258,,-$C289+1),0),),IFERROR(IF($C289=0,0,OFFSET(AM$258,,-$C289+1)/D3_T),0))</f>
        <v>0</v>
      </c>
      <c r="AN289" s="548">
        <f ca="1">IF('Clinic Model'!$P$17="Annuity",-IFERROR(PPMT(D3_I/12,$C289,D3_T,OFFSET(AN$258,,-$C289+1),0),),IFERROR(IF($C289=0,0,OFFSET(AN$258,,-$C289+1)/D3_T),0))</f>
        <v>0</v>
      </c>
      <c r="AO289" s="548">
        <f ca="1">IF('Clinic Model'!$P$17="Annuity",-IFERROR(PPMT(D3_I/12,$C289,D3_T,OFFSET(AO$258,,-$C289+1),0),),IFERROR(IF($C289=0,0,OFFSET(AO$258,,-$C289+1)/D3_T),0))</f>
        <v>0</v>
      </c>
      <c r="AP289" s="548">
        <f ca="1">IF('Clinic Model'!$P$17="Annuity",-IFERROR(PPMT(D3_I/12,$C289,D3_T,OFFSET(AP$258,,-$C289+1),0),),IFERROR(IF($C289=0,0,OFFSET(AP$258,,-$C289+1)/D3_T),0))</f>
        <v>0</v>
      </c>
      <c r="AQ289" s="548">
        <f ca="1">IF('Clinic Model'!$P$17="Annuity",-IFERROR(PPMT(D3_I/12,$C289,D3_T,OFFSET(AQ$258,,-$C289+1),0),),IFERROR(IF($C289=0,0,OFFSET(AQ$258,,-$C289+1)/D3_T),0))</f>
        <v>0</v>
      </c>
      <c r="AR289" s="548">
        <f ca="1">IF('Clinic Model'!$P$17="Annuity",-IFERROR(PPMT(D3_I/12,$C289,D3_T,OFFSET(AR$258,,-$C289+1),0),),IFERROR(IF($C289=0,0,OFFSET(AR$258,,-$C289+1)/D3_T),0))</f>
        <v>0</v>
      </c>
      <c r="AS289" s="548">
        <f ca="1">IF('Clinic Model'!$P$17="Annuity",-IFERROR(PPMT(D3_I/12,$C289,D3_T,OFFSET(AS$258,,-$C289+1),0),),IFERROR(IF($C289=0,0,OFFSET(AS$258,,-$C289+1)/D3_T),0))</f>
        <v>0</v>
      </c>
      <c r="AT289" s="548">
        <f ca="1">IF('Clinic Model'!$P$17="Annuity",-IFERROR(PPMT(D3_I/12,$C289,D3_T,OFFSET(AT$258,,-$C289+1),0),),IFERROR(IF($C289=0,0,OFFSET(AT$258,,-$C289+1)/D3_T),0))</f>
        <v>0</v>
      </c>
      <c r="AU289" s="548">
        <f ca="1">IF('Clinic Model'!$P$17="Annuity",-IFERROR(PPMT(D3_I/12,$C289,D3_T,OFFSET(AU$258,,-$C289+1),0),),IFERROR(IF($C289=0,0,OFFSET(AU$258,,-$C289+1)/D3_T),0))</f>
        <v>0</v>
      </c>
      <c r="AV289" s="548">
        <f ca="1">IF('Clinic Model'!$P$17="Annuity",-IFERROR(PPMT(D3_I/12,$C289,D3_T,OFFSET(AV$258,,-$C289+1),0),),IFERROR(IF($C289=0,0,OFFSET(AV$258,,-$C289+1)/D3_T),0))</f>
        <v>0</v>
      </c>
      <c r="AW289" s="548">
        <f ca="1">IF('Clinic Model'!$P$17="Annuity",-IFERROR(PPMT(D3_I/12,$C289,D3_T,OFFSET(AW$258,,-$C289+1),0),),IFERROR(IF($C289=0,0,OFFSET(AW$258,,-$C289+1)/D3_T),0))</f>
        <v>0</v>
      </c>
      <c r="AX289" s="548">
        <f ca="1">IF('Clinic Model'!$P$17="Annuity",-IFERROR(PPMT(D3_I/12,$C289,D3_T,OFFSET(AX$258,,-$C289+1),0),),IFERROR(IF($C289=0,0,OFFSET(AX$258,,-$C289+1)/D3_T),0))</f>
        <v>0</v>
      </c>
      <c r="AY289" s="548">
        <f ca="1">IF('Clinic Model'!$P$17="Annuity",-IFERROR(PPMT(D3_I/12,$C289,D3_T,OFFSET(AY$258,,-$C289+1),0),),IFERROR(IF($C289=0,0,OFFSET(AY$258,,-$C289+1)/D3_T),0))</f>
        <v>0</v>
      </c>
      <c r="AZ289" s="548">
        <f ca="1">IF('Clinic Model'!$P$17="Annuity",-IFERROR(PPMT(D3_I/12,$C289,D3_T,OFFSET(AZ$258,,-$C289+1),0),),IFERROR(IF($C289=0,0,OFFSET(AZ$258,,-$C289+1)/D3_T),0))</f>
        <v>0</v>
      </c>
      <c r="BA289" s="548">
        <f ca="1">IF('Clinic Model'!$P$17="Annuity",-IFERROR(PPMT(D3_I/12,$C289,D3_T,OFFSET(BA$258,,-$C289+1),0),),IFERROR(IF($C289=0,0,OFFSET(BA$258,,-$C289+1)/D3_T),0))</f>
        <v>0</v>
      </c>
      <c r="BB289" s="548">
        <f ca="1">IF('Clinic Model'!$P$17="Annuity",-IFERROR(PPMT(D3_I/12,$C289,D3_T,OFFSET(BB$258,,-$C289+1),0),),IFERROR(IF($C289=0,0,OFFSET(BB$258,,-$C289+1)/D3_T),0))</f>
        <v>0</v>
      </c>
      <c r="BC289" s="548">
        <f ca="1">IF('Clinic Model'!$P$17="Annuity",-IFERROR(PPMT(D3_I/12,$C289,D3_T,OFFSET(BC$258,,-$C289+1),0),),IFERROR(IF($C289=0,0,OFFSET(BC$258,,-$C289+1)/D3_T),0))</f>
        <v>0</v>
      </c>
      <c r="BD289" s="548">
        <f ca="1">IF('Clinic Model'!$P$17="Annuity",-IFERROR(PPMT(D3_I/12,$C289,D3_T,OFFSET(BD$258,,-$C289+1),0),),IFERROR(IF($C289=0,0,OFFSET(BD$258,,-$C289+1)/D3_T),0))</f>
        <v>0</v>
      </c>
      <c r="BE289" s="548">
        <f ca="1">IF('Clinic Model'!$P$17="Annuity",-IFERROR(PPMT(D3_I/12,$C289,D3_T,OFFSET(BE$258,,-$C289+1),0),),IFERROR(IF($C289=0,0,OFFSET(BE$258,,-$C289+1)/D3_T),0))</f>
        <v>0</v>
      </c>
      <c r="BF289" s="548">
        <f ca="1">IF('Clinic Model'!$P$17="Annuity",-IFERROR(PPMT(D3_I/12,$C289,D3_T,OFFSET(BF$258,,-$C289+1),0),),IFERROR(IF($C289=0,0,OFFSET(BF$258,,-$C289+1)/D3_T),0))</f>
        <v>0</v>
      </c>
      <c r="BG289" s="548">
        <f ca="1">IF('Clinic Model'!$P$17="Annuity",-IFERROR(PPMT(D3_I/12,$C289,D3_T,OFFSET(BG$258,,-$C289+1),0),),IFERROR(IF($C289=0,0,OFFSET(BG$258,,-$C289+1)/D3_T),0))</f>
        <v>0</v>
      </c>
      <c r="BH289" s="548">
        <f ca="1">IF('Clinic Model'!$P$17="Annuity",-IFERROR(PPMT(D3_I/12,$C289,D3_T,OFFSET(BH$258,,-$C289+1),0),),IFERROR(IF($C289=0,0,OFFSET(BH$258,,-$C289+1)/D3_T),0))</f>
        <v>0</v>
      </c>
      <c r="BI289" s="548">
        <f ca="1">IF('Clinic Model'!$P$17="Annuity",-IFERROR(PPMT(D3_I/12,$C289,D3_T,OFFSET(BI$258,,-$C289+1),0),),IFERROR(IF($C289=0,0,OFFSET(BI$258,,-$C289+1)/D3_T),0))</f>
        <v>0</v>
      </c>
      <c r="BJ289" s="548">
        <f ca="1">IF('Clinic Model'!$P$17="Annuity",-IFERROR(PPMT(D3_I/12,$C289,D3_T,OFFSET(BJ$258,,-$C289+1),0),),IFERROR(IF($C289=0,0,OFFSET(BJ$258,,-$C289+1)/D3_T),0))</f>
        <v>0</v>
      </c>
      <c r="BK289" s="548">
        <f ca="1">IF('Clinic Model'!$P$17="Annuity",-IFERROR(PPMT(D3_I/12,$C289,D3_T,OFFSET(BK$258,,-$C289+1),0),),IFERROR(IF($C289=0,0,OFFSET(BK$258,,-$C289+1)/D3_T),0))</f>
        <v>0</v>
      </c>
      <c r="BL289" s="548">
        <f ca="1">IF('Clinic Model'!$P$17="Annuity",-IFERROR(PPMT(D3_I/12,$C289,D3_T,OFFSET(BL$258,,-$C289+1),0),),IFERROR(IF($C289=0,0,OFFSET(BL$258,,-$C289+1)/D3_T),0))</f>
        <v>0</v>
      </c>
    </row>
    <row r="290" spans="1:64" ht="10.5" hidden="1" customHeight="1" outlineLevel="1" x14ac:dyDescent="0.3">
      <c r="A290" s="105"/>
      <c r="B290" s="504"/>
      <c r="C290" s="105">
        <f t="shared" si="21"/>
        <v>0</v>
      </c>
      <c r="E290" s="559">
        <f ca="1">IF('Clinic Model'!$P$17="Annuity",-IFERROR(PPMT(D3_I/12,$C290,D3_T,OFFSET(E$258,,-$C290+1),0),),IFERROR(IF($C290=0,0,OFFSET(E$258,,-$C290+1)/D3_T),0))</f>
        <v>0</v>
      </c>
      <c r="F290" s="548">
        <f ca="1">IF('Clinic Model'!$P$17="Annuity",-IFERROR(PPMT(D3_I/12,$C290,D3_T,OFFSET(F$258,,-$C290+1),0),),IFERROR(IF($C290=0,0,OFFSET(F$258,,-$C290+1)/D3_T),0))</f>
        <v>0</v>
      </c>
      <c r="G290" s="548">
        <f ca="1">IF('Clinic Model'!$P$17="Annuity",-IFERROR(PPMT(D3_I/12,$C290,D3_T,OFFSET(G$258,,-$C290+1),0),),IFERROR(IF($C290=0,0,OFFSET(G$258,,-$C290+1)/D3_T),0))</f>
        <v>0</v>
      </c>
      <c r="H290" s="548">
        <f ca="1">IF('Clinic Model'!$P$17="Annuity",-IFERROR(PPMT(D3_I/12,$C290,D3_T,OFFSET(H$258,,-$C290+1),0),),IFERROR(IF($C290=0,0,OFFSET(H$258,,-$C290+1)/D3_T),0))</f>
        <v>0</v>
      </c>
      <c r="I290" s="548">
        <f ca="1">IF('Clinic Model'!$P$17="Annuity",-IFERROR(PPMT(D3_I/12,$C290,D3_T,OFFSET(I$258,,-$C290+1),0),),IFERROR(IF($C290=0,0,OFFSET(I$258,,-$C290+1)/D3_T),0))</f>
        <v>0</v>
      </c>
      <c r="J290" s="548">
        <f ca="1">IF('Clinic Model'!$P$17="Annuity",-IFERROR(PPMT(D3_I/12,$C290,D3_T,OFFSET(J$258,,-$C290+1),0),),IFERROR(IF($C290=0,0,OFFSET(J$258,,-$C290+1)/D3_T),0))</f>
        <v>0</v>
      </c>
      <c r="K290" s="548">
        <f ca="1">IF('Clinic Model'!$P$17="Annuity",-IFERROR(PPMT(D3_I/12,$C290,D3_T,OFFSET(K$258,,-$C290+1),0),),IFERROR(IF($C290=0,0,OFFSET(K$258,,-$C290+1)/D3_T),0))</f>
        <v>0</v>
      </c>
      <c r="L290" s="548">
        <f ca="1">IF('Clinic Model'!$P$17="Annuity",-IFERROR(PPMT(D3_I/12,$C290,D3_T,OFFSET(L$258,,-$C290+1),0),),IFERROR(IF($C290=0,0,OFFSET(L$258,,-$C290+1)/D3_T),0))</f>
        <v>0</v>
      </c>
      <c r="M290" s="548">
        <f ca="1">IF('Clinic Model'!$P$17="Annuity",-IFERROR(PPMT(D3_I/12,$C290,D3_T,OFFSET(M$258,,-$C290+1),0),),IFERROR(IF($C290=0,0,OFFSET(M$258,,-$C290+1)/D3_T),0))</f>
        <v>0</v>
      </c>
      <c r="N290" s="548">
        <f ca="1">IF('Clinic Model'!$P$17="Annuity",-IFERROR(PPMT(D3_I/12,$C290,D3_T,OFFSET(N$258,,-$C290+1),0),),IFERROR(IF($C290=0,0,OFFSET(N$258,,-$C290+1)/D3_T),0))</f>
        <v>0</v>
      </c>
      <c r="O290" s="548">
        <f ca="1">IF('Clinic Model'!$P$17="Annuity",-IFERROR(PPMT(D3_I/12,$C290,D3_T,OFFSET(O$258,,-$C290+1),0),),IFERROR(IF($C290=0,0,OFFSET(O$258,,-$C290+1)/D3_T),0))</f>
        <v>0</v>
      </c>
      <c r="P290" s="548">
        <f ca="1">IF('Clinic Model'!$P$17="Annuity",-IFERROR(PPMT(D3_I/12,$C290,D3_T,OFFSET(P$258,,-$C290+1),0),),IFERROR(IF($C290=0,0,OFFSET(P$258,,-$C290+1)/D3_T),0))</f>
        <v>0</v>
      </c>
      <c r="Q290" s="548">
        <f ca="1">IF('Clinic Model'!$P$17="Annuity",-IFERROR(PPMT(D3_I/12,$C290,D3_T,OFFSET(Q$258,,-$C290+1),0),),IFERROR(IF($C290=0,0,OFFSET(Q$258,,-$C290+1)/D3_T),0))</f>
        <v>0</v>
      </c>
      <c r="R290" s="548">
        <f ca="1">IF('Clinic Model'!$P$17="Annuity",-IFERROR(PPMT(D3_I/12,$C290,D3_T,OFFSET(R$258,,-$C290+1),0),),IFERROR(IF($C290=0,0,OFFSET(R$258,,-$C290+1)/D3_T),0))</f>
        <v>0</v>
      </c>
      <c r="S290" s="548">
        <f ca="1">IF('Clinic Model'!$P$17="Annuity",-IFERROR(PPMT(D3_I/12,$C290,D3_T,OFFSET(S$258,,-$C290+1),0),),IFERROR(IF($C290=0,0,OFFSET(S$258,,-$C290+1)/D3_T),0))</f>
        <v>0</v>
      </c>
      <c r="T290" s="548">
        <f ca="1">IF('Clinic Model'!$P$17="Annuity",-IFERROR(PPMT(D3_I/12,$C290,D3_T,OFFSET(T$258,,-$C290+1),0),),IFERROR(IF($C290=0,0,OFFSET(T$258,,-$C290+1)/D3_T),0))</f>
        <v>0</v>
      </c>
      <c r="U290" s="548">
        <f ca="1">IF('Clinic Model'!$P$17="Annuity",-IFERROR(PPMT(D3_I/12,$C290,D3_T,OFFSET(U$258,,-$C290+1),0),),IFERROR(IF($C290=0,0,OFFSET(U$258,,-$C290+1)/D3_T),0))</f>
        <v>0</v>
      </c>
      <c r="V290" s="548">
        <f ca="1">IF('Clinic Model'!$P$17="Annuity",-IFERROR(PPMT(D3_I/12,$C290,D3_T,OFFSET(V$258,,-$C290+1),0),),IFERROR(IF($C290=0,0,OFFSET(V$258,,-$C290+1)/D3_T),0))</f>
        <v>0</v>
      </c>
      <c r="W290" s="548">
        <f ca="1">IF('Clinic Model'!$P$17="Annuity",-IFERROR(PPMT(D3_I/12,$C290,D3_T,OFFSET(W$258,,-$C290+1),0),),IFERROR(IF($C290=0,0,OFFSET(W$258,,-$C290+1)/D3_T),0))</f>
        <v>0</v>
      </c>
      <c r="X290" s="548">
        <f ca="1">IF('Clinic Model'!$P$17="Annuity",-IFERROR(PPMT(D3_I/12,$C290,D3_T,OFFSET(X$258,,-$C290+1),0),),IFERROR(IF($C290=0,0,OFFSET(X$258,,-$C290+1)/D3_T),0))</f>
        <v>0</v>
      </c>
      <c r="Y290" s="548">
        <f ca="1">IF('Clinic Model'!$P$17="Annuity",-IFERROR(PPMT(D3_I/12,$C290,D3_T,OFFSET(Y$258,,-$C290+1),0),),IFERROR(IF($C290=0,0,OFFSET(Y$258,,-$C290+1)/D3_T),0))</f>
        <v>0</v>
      </c>
      <c r="Z290" s="548">
        <f ca="1">IF('Clinic Model'!$P$17="Annuity",-IFERROR(PPMT(D3_I/12,$C290,D3_T,OFFSET(Z$258,,-$C290+1),0),),IFERROR(IF($C290=0,0,OFFSET(Z$258,,-$C290+1)/D3_T),0))</f>
        <v>0</v>
      </c>
      <c r="AA290" s="548">
        <f ca="1">IF('Clinic Model'!$P$17="Annuity",-IFERROR(PPMT(D3_I/12,$C290,D3_T,OFFSET(AA$258,,-$C290+1),0),),IFERROR(IF($C290=0,0,OFFSET(AA$258,,-$C290+1)/D3_T),0))</f>
        <v>0</v>
      </c>
      <c r="AB290" s="548">
        <f ca="1">IF('Clinic Model'!$P$17="Annuity",-IFERROR(PPMT(D3_I/12,$C290,D3_T,OFFSET(AB$258,,-$C290+1),0),),IFERROR(IF($C290=0,0,OFFSET(AB$258,,-$C290+1)/D3_T),0))</f>
        <v>0</v>
      </c>
      <c r="AC290" s="548">
        <f ca="1">IF('Clinic Model'!$P$17="Annuity",-IFERROR(PPMT(D3_I/12,$C290,D3_T,OFFSET(AC$258,,-$C290+1),0),),IFERROR(IF($C290=0,0,OFFSET(AC$258,,-$C290+1)/D3_T),0))</f>
        <v>0</v>
      </c>
      <c r="AD290" s="548">
        <f ca="1">IF('Clinic Model'!$P$17="Annuity",-IFERROR(PPMT(D3_I/12,$C290,D3_T,OFFSET(AD$258,,-$C290+1),0),),IFERROR(IF($C290=0,0,OFFSET(AD$258,,-$C290+1)/D3_T),0))</f>
        <v>0</v>
      </c>
      <c r="AE290" s="548">
        <f ca="1">IF('Clinic Model'!$P$17="Annuity",-IFERROR(PPMT(D3_I/12,$C290,D3_T,OFFSET(AE$258,,-$C290+1),0),),IFERROR(IF($C290=0,0,OFFSET(AE$258,,-$C290+1)/D3_T),0))</f>
        <v>0</v>
      </c>
      <c r="AF290" s="548">
        <f ca="1">IF('Clinic Model'!$P$17="Annuity",-IFERROR(PPMT(D3_I/12,$C290,D3_T,OFFSET(AF$258,,-$C290+1),0),),IFERROR(IF($C290=0,0,OFFSET(AF$258,,-$C290+1)/D3_T),0))</f>
        <v>0</v>
      </c>
      <c r="AG290" s="548">
        <f ca="1">IF('Clinic Model'!$P$17="Annuity",-IFERROR(PPMT(D3_I/12,$C290,D3_T,OFFSET(AG$258,,-$C290+1),0),),IFERROR(IF($C290=0,0,OFFSET(AG$258,,-$C290+1)/D3_T),0))</f>
        <v>0</v>
      </c>
      <c r="AH290" s="548">
        <f ca="1">IF('Clinic Model'!$P$17="Annuity",-IFERROR(PPMT(D3_I/12,$C290,D3_T,OFFSET(AH$258,,-$C290+1),0),),IFERROR(IF($C290=0,0,OFFSET(AH$258,,-$C290+1)/D3_T),0))</f>
        <v>0</v>
      </c>
      <c r="AI290" s="548">
        <f ca="1">IF('Clinic Model'!$P$17="Annuity",-IFERROR(PPMT(D3_I/12,$C290,D3_T,OFFSET(AI$258,,-$C290+1),0),),IFERROR(IF($C290=0,0,OFFSET(AI$258,,-$C290+1)/D3_T),0))</f>
        <v>0</v>
      </c>
      <c r="AJ290" s="548">
        <f ca="1">IF('Clinic Model'!$P$17="Annuity",-IFERROR(PPMT(D3_I/12,$C290,D3_T,OFFSET(AJ$258,,-$C290+1),0),),IFERROR(IF($C290=0,0,OFFSET(AJ$258,,-$C290+1)/D3_T),0))</f>
        <v>0</v>
      </c>
      <c r="AK290" s="548">
        <f ca="1">IF('Clinic Model'!$P$17="Annuity",-IFERROR(PPMT(D3_I/12,$C290,D3_T,OFFSET(AK$258,,-$C290+1),0),),IFERROR(IF($C290=0,0,OFFSET(AK$258,,-$C290+1)/D3_T),0))</f>
        <v>0</v>
      </c>
      <c r="AL290" s="548">
        <f ca="1">IF('Clinic Model'!$P$17="Annuity",-IFERROR(PPMT(D3_I/12,$C290,D3_T,OFFSET(AL$258,,-$C290+1),0),),IFERROR(IF($C290=0,0,OFFSET(AL$258,,-$C290+1)/D3_T),0))</f>
        <v>0</v>
      </c>
      <c r="AM290" s="548">
        <f ca="1">IF('Clinic Model'!$P$17="Annuity",-IFERROR(PPMT(D3_I/12,$C290,D3_T,OFFSET(AM$258,,-$C290+1),0),),IFERROR(IF($C290=0,0,OFFSET(AM$258,,-$C290+1)/D3_T),0))</f>
        <v>0</v>
      </c>
      <c r="AN290" s="548">
        <f ca="1">IF('Clinic Model'!$P$17="Annuity",-IFERROR(PPMT(D3_I/12,$C290,D3_T,OFFSET(AN$258,,-$C290+1),0),),IFERROR(IF($C290=0,0,OFFSET(AN$258,,-$C290+1)/D3_T),0))</f>
        <v>0</v>
      </c>
      <c r="AO290" s="548">
        <f ca="1">IF('Clinic Model'!$P$17="Annuity",-IFERROR(PPMT(D3_I/12,$C290,D3_T,OFFSET(AO$258,,-$C290+1),0),),IFERROR(IF($C290=0,0,OFFSET(AO$258,,-$C290+1)/D3_T),0))</f>
        <v>0</v>
      </c>
      <c r="AP290" s="548">
        <f ca="1">IF('Clinic Model'!$P$17="Annuity",-IFERROR(PPMT(D3_I/12,$C290,D3_T,OFFSET(AP$258,,-$C290+1),0),),IFERROR(IF($C290=0,0,OFFSET(AP$258,,-$C290+1)/D3_T),0))</f>
        <v>0</v>
      </c>
      <c r="AQ290" s="548">
        <f ca="1">IF('Clinic Model'!$P$17="Annuity",-IFERROR(PPMT(D3_I/12,$C290,D3_T,OFFSET(AQ$258,,-$C290+1),0),),IFERROR(IF($C290=0,0,OFFSET(AQ$258,,-$C290+1)/D3_T),0))</f>
        <v>0</v>
      </c>
      <c r="AR290" s="548">
        <f ca="1">IF('Clinic Model'!$P$17="Annuity",-IFERROR(PPMT(D3_I/12,$C290,D3_T,OFFSET(AR$258,,-$C290+1),0),),IFERROR(IF($C290=0,0,OFFSET(AR$258,,-$C290+1)/D3_T),0))</f>
        <v>0</v>
      </c>
      <c r="AS290" s="548">
        <f ca="1">IF('Clinic Model'!$P$17="Annuity",-IFERROR(PPMT(D3_I/12,$C290,D3_T,OFFSET(AS$258,,-$C290+1),0),),IFERROR(IF($C290=0,0,OFFSET(AS$258,,-$C290+1)/D3_T),0))</f>
        <v>0</v>
      </c>
      <c r="AT290" s="548">
        <f ca="1">IF('Clinic Model'!$P$17="Annuity",-IFERROR(PPMT(D3_I/12,$C290,D3_T,OFFSET(AT$258,,-$C290+1),0),),IFERROR(IF($C290=0,0,OFFSET(AT$258,,-$C290+1)/D3_T),0))</f>
        <v>0</v>
      </c>
      <c r="AU290" s="548">
        <f ca="1">IF('Clinic Model'!$P$17="Annuity",-IFERROR(PPMT(D3_I/12,$C290,D3_T,OFFSET(AU$258,,-$C290+1),0),),IFERROR(IF($C290=0,0,OFFSET(AU$258,,-$C290+1)/D3_T),0))</f>
        <v>0</v>
      </c>
      <c r="AV290" s="548">
        <f ca="1">IF('Clinic Model'!$P$17="Annuity",-IFERROR(PPMT(D3_I/12,$C290,D3_T,OFFSET(AV$258,,-$C290+1),0),),IFERROR(IF($C290=0,0,OFFSET(AV$258,,-$C290+1)/D3_T),0))</f>
        <v>0</v>
      </c>
      <c r="AW290" s="548">
        <f ca="1">IF('Clinic Model'!$P$17="Annuity",-IFERROR(PPMT(D3_I/12,$C290,D3_T,OFFSET(AW$258,,-$C290+1),0),),IFERROR(IF($C290=0,0,OFFSET(AW$258,,-$C290+1)/D3_T),0))</f>
        <v>0</v>
      </c>
      <c r="AX290" s="548">
        <f ca="1">IF('Clinic Model'!$P$17="Annuity",-IFERROR(PPMT(D3_I/12,$C290,D3_T,OFFSET(AX$258,,-$C290+1),0),),IFERROR(IF($C290=0,0,OFFSET(AX$258,,-$C290+1)/D3_T),0))</f>
        <v>0</v>
      </c>
      <c r="AY290" s="548">
        <f ca="1">IF('Clinic Model'!$P$17="Annuity",-IFERROR(PPMT(D3_I/12,$C290,D3_T,OFFSET(AY$258,,-$C290+1),0),),IFERROR(IF($C290=0,0,OFFSET(AY$258,,-$C290+1)/D3_T),0))</f>
        <v>0</v>
      </c>
      <c r="AZ290" s="548">
        <f ca="1">IF('Clinic Model'!$P$17="Annuity",-IFERROR(PPMT(D3_I/12,$C290,D3_T,OFFSET(AZ$258,,-$C290+1),0),),IFERROR(IF($C290=0,0,OFFSET(AZ$258,,-$C290+1)/D3_T),0))</f>
        <v>0</v>
      </c>
      <c r="BA290" s="548">
        <f ca="1">IF('Clinic Model'!$P$17="Annuity",-IFERROR(PPMT(D3_I/12,$C290,D3_T,OFFSET(BA$258,,-$C290+1),0),),IFERROR(IF($C290=0,0,OFFSET(BA$258,,-$C290+1)/D3_T),0))</f>
        <v>0</v>
      </c>
      <c r="BB290" s="548">
        <f ca="1">IF('Clinic Model'!$P$17="Annuity",-IFERROR(PPMT(D3_I/12,$C290,D3_T,OFFSET(BB$258,,-$C290+1),0),),IFERROR(IF($C290=0,0,OFFSET(BB$258,,-$C290+1)/D3_T),0))</f>
        <v>0</v>
      </c>
      <c r="BC290" s="548">
        <f ca="1">IF('Clinic Model'!$P$17="Annuity",-IFERROR(PPMT(D3_I/12,$C290,D3_T,OFFSET(BC$258,,-$C290+1),0),),IFERROR(IF($C290=0,0,OFFSET(BC$258,,-$C290+1)/D3_T),0))</f>
        <v>0</v>
      </c>
      <c r="BD290" s="548">
        <f ca="1">IF('Clinic Model'!$P$17="Annuity",-IFERROR(PPMT(D3_I/12,$C290,D3_T,OFFSET(BD$258,,-$C290+1),0),),IFERROR(IF($C290=0,0,OFFSET(BD$258,,-$C290+1)/D3_T),0))</f>
        <v>0</v>
      </c>
      <c r="BE290" s="548">
        <f ca="1">IF('Clinic Model'!$P$17="Annuity",-IFERROR(PPMT(D3_I/12,$C290,D3_T,OFFSET(BE$258,,-$C290+1),0),),IFERROR(IF($C290=0,0,OFFSET(BE$258,,-$C290+1)/D3_T),0))</f>
        <v>0</v>
      </c>
      <c r="BF290" s="548">
        <f ca="1">IF('Clinic Model'!$P$17="Annuity",-IFERROR(PPMT(D3_I/12,$C290,D3_T,OFFSET(BF$258,,-$C290+1),0),),IFERROR(IF($C290=0,0,OFFSET(BF$258,,-$C290+1)/D3_T),0))</f>
        <v>0</v>
      </c>
      <c r="BG290" s="548">
        <f ca="1">IF('Clinic Model'!$P$17="Annuity",-IFERROR(PPMT(D3_I/12,$C290,D3_T,OFFSET(BG$258,,-$C290+1),0),),IFERROR(IF($C290=0,0,OFFSET(BG$258,,-$C290+1)/D3_T),0))</f>
        <v>0</v>
      </c>
      <c r="BH290" s="548">
        <f ca="1">IF('Clinic Model'!$P$17="Annuity",-IFERROR(PPMT(D3_I/12,$C290,D3_T,OFFSET(BH$258,,-$C290+1),0),),IFERROR(IF($C290=0,0,OFFSET(BH$258,,-$C290+1)/D3_T),0))</f>
        <v>0</v>
      </c>
      <c r="BI290" s="548">
        <f ca="1">IF('Clinic Model'!$P$17="Annuity",-IFERROR(PPMT(D3_I/12,$C290,D3_T,OFFSET(BI$258,,-$C290+1),0),),IFERROR(IF($C290=0,0,OFFSET(BI$258,,-$C290+1)/D3_T),0))</f>
        <v>0</v>
      </c>
      <c r="BJ290" s="548">
        <f ca="1">IF('Clinic Model'!$P$17="Annuity",-IFERROR(PPMT(D3_I/12,$C290,D3_T,OFFSET(BJ$258,,-$C290+1),0),),IFERROR(IF($C290=0,0,OFFSET(BJ$258,,-$C290+1)/D3_T),0))</f>
        <v>0</v>
      </c>
      <c r="BK290" s="548">
        <f ca="1">IF('Clinic Model'!$P$17="Annuity",-IFERROR(PPMT(D3_I/12,$C290,D3_T,OFFSET(BK$258,,-$C290+1),0),),IFERROR(IF($C290=0,0,OFFSET(BK$258,,-$C290+1)/D3_T),0))</f>
        <v>0</v>
      </c>
      <c r="BL290" s="548">
        <f ca="1">IF('Clinic Model'!$P$17="Annuity",-IFERROR(PPMT(D3_I/12,$C290,D3_T,OFFSET(BL$258,,-$C290+1),0),),IFERROR(IF($C290=0,0,OFFSET(BL$258,,-$C290+1)/D3_T),0))</f>
        <v>0</v>
      </c>
    </row>
    <row r="291" spans="1:64" ht="10.5" hidden="1" customHeight="1" outlineLevel="1" x14ac:dyDescent="0.3">
      <c r="A291" s="105"/>
      <c r="B291" s="504"/>
      <c r="C291" s="105">
        <f t="shared" si="21"/>
        <v>0</v>
      </c>
      <c r="E291" s="559">
        <f ca="1">IF('Clinic Model'!$P$17="Annuity",-IFERROR(PPMT(D3_I/12,$C291,D3_T,OFFSET(E$258,,-$C291+1),0),),IFERROR(IF($C291=0,0,OFFSET(E$258,,-$C291+1)/D3_T),0))</f>
        <v>0</v>
      </c>
      <c r="F291" s="548">
        <f ca="1">IF('Clinic Model'!$P$17="Annuity",-IFERROR(PPMT(D3_I/12,$C291,D3_T,OFFSET(F$258,,-$C291+1),0),),IFERROR(IF($C291=0,0,OFFSET(F$258,,-$C291+1)/D3_T),0))</f>
        <v>0</v>
      </c>
      <c r="G291" s="548">
        <f ca="1">IF('Clinic Model'!$P$17="Annuity",-IFERROR(PPMT(D3_I/12,$C291,D3_T,OFFSET(G$258,,-$C291+1),0),),IFERROR(IF($C291=0,0,OFFSET(G$258,,-$C291+1)/D3_T),0))</f>
        <v>0</v>
      </c>
      <c r="H291" s="548">
        <f ca="1">IF('Clinic Model'!$P$17="Annuity",-IFERROR(PPMT(D3_I/12,$C291,D3_T,OFFSET(H$258,,-$C291+1),0),),IFERROR(IF($C291=0,0,OFFSET(H$258,,-$C291+1)/D3_T),0))</f>
        <v>0</v>
      </c>
      <c r="I291" s="548">
        <f ca="1">IF('Clinic Model'!$P$17="Annuity",-IFERROR(PPMT(D3_I/12,$C291,D3_T,OFFSET(I$258,,-$C291+1),0),),IFERROR(IF($C291=0,0,OFFSET(I$258,,-$C291+1)/D3_T),0))</f>
        <v>0</v>
      </c>
      <c r="J291" s="548">
        <f ca="1">IF('Clinic Model'!$P$17="Annuity",-IFERROR(PPMT(D3_I/12,$C291,D3_T,OFFSET(J$258,,-$C291+1),0),),IFERROR(IF($C291=0,0,OFFSET(J$258,,-$C291+1)/D3_T),0))</f>
        <v>0</v>
      </c>
      <c r="K291" s="548">
        <f ca="1">IF('Clinic Model'!$P$17="Annuity",-IFERROR(PPMT(D3_I/12,$C291,D3_T,OFFSET(K$258,,-$C291+1),0),),IFERROR(IF($C291=0,0,OFFSET(K$258,,-$C291+1)/D3_T),0))</f>
        <v>0</v>
      </c>
      <c r="L291" s="548">
        <f ca="1">IF('Clinic Model'!$P$17="Annuity",-IFERROR(PPMT(D3_I/12,$C291,D3_T,OFFSET(L$258,,-$C291+1),0),),IFERROR(IF($C291=0,0,OFFSET(L$258,,-$C291+1)/D3_T),0))</f>
        <v>0</v>
      </c>
      <c r="M291" s="548">
        <f ca="1">IF('Clinic Model'!$P$17="Annuity",-IFERROR(PPMT(D3_I/12,$C291,D3_T,OFFSET(M$258,,-$C291+1),0),),IFERROR(IF($C291=0,0,OFFSET(M$258,,-$C291+1)/D3_T),0))</f>
        <v>0</v>
      </c>
      <c r="N291" s="548">
        <f ca="1">IF('Clinic Model'!$P$17="Annuity",-IFERROR(PPMT(D3_I/12,$C291,D3_T,OFFSET(N$258,,-$C291+1),0),),IFERROR(IF($C291=0,0,OFFSET(N$258,,-$C291+1)/D3_T),0))</f>
        <v>0</v>
      </c>
      <c r="O291" s="548">
        <f ca="1">IF('Clinic Model'!$P$17="Annuity",-IFERROR(PPMT(D3_I/12,$C291,D3_T,OFFSET(O$258,,-$C291+1),0),),IFERROR(IF($C291=0,0,OFFSET(O$258,,-$C291+1)/D3_T),0))</f>
        <v>0</v>
      </c>
      <c r="P291" s="548">
        <f ca="1">IF('Clinic Model'!$P$17="Annuity",-IFERROR(PPMT(D3_I/12,$C291,D3_T,OFFSET(P$258,,-$C291+1),0),),IFERROR(IF($C291=0,0,OFFSET(P$258,,-$C291+1)/D3_T),0))</f>
        <v>0</v>
      </c>
      <c r="Q291" s="548">
        <f ca="1">IF('Clinic Model'!$P$17="Annuity",-IFERROR(PPMT(D3_I/12,$C291,D3_T,OFFSET(Q$258,,-$C291+1),0),),IFERROR(IF($C291=0,0,OFFSET(Q$258,,-$C291+1)/D3_T),0))</f>
        <v>0</v>
      </c>
      <c r="R291" s="548">
        <f ca="1">IF('Clinic Model'!$P$17="Annuity",-IFERROR(PPMT(D3_I/12,$C291,D3_T,OFFSET(R$258,,-$C291+1),0),),IFERROR(IF($C291=0,0,OFFSET(R$258,,-$C291+1)/D3_T),0))</f>
        <v>0</v>
      </c>
      <c r="S291" s="548">
        <f ca="1">IF('Clinic Model'!$P$17="Annuity",-IFERROR(PPMT(D3_I/12,$C291,D3_T,OFFSET(S$258,,-$C291+1),0),),IFERROR(IF($C291=0,0,OFFSET(S$258,,-$C291+1)/D3_T),0))</f>
        <v>0</v>
      </c>
      <c r="T291" s="548">
        <f ca="1">IF('Clinic Model'!$P$17="Annuity",-IFERROR(PPMT(D3_I/12,$C291,D3_T,OFFSET(T$258,,-$C291+1),0),),IFERROR(IF($C291=0,0,OFFSET(T$258,,-$C291+1)/D3_T),0))</f>
        <v>0</v>
      </c>
      <c r="U291" s="548">
        <f ca="1">IF('Clinic Model'!$P$17="Annuity",-IFERROR(PPMT(D3_I/12,$C291,D3_T,OFFSET(U$258,,-$C291+1),0),),IFERROR(IF($C291=0,0,OFFSET(U$258,,-$C291+1)/D3_T),0))</f>
        <v>0</v>
      </c>
      <c r="V291" s="548">
        <f ca="1">IF('Clinic Model'!$P$17="Annuity",-IFERROR(PPMT(D3_I/12,$C291,D3_T,OFFSET(V$258,,-$C291+1),0),),IFERROR(IF($C291=0,0,OFFSET(V$258,,-$C291+1)/D3_T),0))</f>
        <v>0</v>
      </c>
      <c r="W291" s="548">
        <f ca="1">IF('Clinic Model'!$P$17="Annuity",-IFERROR(PPMT(D3_I/12,$C291,D3_T,OFFSET(W$258,,-$C291+1),0),),IFERROR(IF($C291=0,0,OFFSET(W$258,,-$C291+1)/D3_T),0))</f>
        <v>0</v>
      </c>
      <c r="X291" s="548">
        <f ca="1">IF('Clinic Model'!$P$17="Annuity",-IFERROR(PPMT(D3_I/12,$C291,D3_T,OFFSET(X$258,,-$C291+1),0),),IFERROR(IF($C291=0,0,OFFSET(X$258,,-$C291+1)/D3_T),0))</f>
        <v>0</v>
      </c>
      <c r="Y291" s="548">
        <f ca="1">IF('Clinic Model'!$P$17="Annuity",-IFERROR(PPMT(D3_I/12,$C291,D3_T,OFFSET(Y$258,,-$C291+1),0),),IFERROR(IF($C291=0,0,OFFSET(Y$258,,-$C291+1)/D3_T),0))</f>
        <v>0</v>
      </c>
      <c r="Z291" s="548">
        <f ca="1">IF('Clinic Model'!$P$17="Annuity",-IFERROR(PPMT(D3_I/12,$C291,D3_T,OFFSET(Z$258,,-$C291+1),0),),IFERROR(IF($C291=0,0,OFFSET(Z$258,,-$C291+1)/D3_T),0))</f>
        <v>0</v>
      </c>
      <c r="AA291" s="548">
        <f ca="1">IF('Clinic Model'!$P$17="Annuity",-IFERROR(PPMT(D3_I/12,$C291,D3_T,OFFSET(AA$258,,-$C291+1),0),),IFERROR(IF($C291=0,0,OFFSET(AA$258,,-$C291+1)/D3_T),0))</f>
        <v>0</v>
      </c>
      <c r="AB291" s="548">
        <f ca="1">IF('Clinic Model'!$P$17="Annuity",-IFERROR(PPMT(D3_I/12,$C291,D3_T,OFFSET(AB$258,,-$C291+1),0),),IFERROR(IF($C291=0,0,OFFSET(AB$258,,-$C291+1)/D3_T),0))</f>
        <v>0</v>
      </c>
      <c r="AC291" s="548">
        <f ca="1">IF('Clinic Model'!$P$17="Annuity",-IFERROR(PPMT(D3_I/12,$C291,D3_T,OFFSET(AC$258,,-$C291+1),0),),IFERROR(IF($C291=0,0,OFFSET(AC$258,,-$C291+1)/D3_T),0))</f>
        <v>0</v>
      </c>
      <c r="AD291" s="548">
        <f ca="1">IF('Clinic Model'!$P$17="Annuity",-IFERROR(PPMT(D3_I/12,$C291,D3_T,OFFSET(AD$258,,-$C291+1),0),),IFERROR(IF($C291=0,0,OFFSET(AD$258,,-$C291+1)/D3_T),0))</f>
        <v>0</v>
      </c>
      <c r="AE291" s="548">
        <f ca="1">IF('Clinic Model'!$P$17="Annuity",-IFERROR(PPMT(D3_I/12,$C291,D3_T,OFFSET(AE$258,,-$C291+1),0),),IFERROR(IF($C291=0,0,OFFSET(AE$258,,-$C291+1)/D3_T),0))</f>
        <v>0</v>
      </c>
      <c r="AF291" s="548">
        <f ca="1">IF('Clinic Model'!$P$17="Annuity",-IFERROR(PPMT(D3_I/12,$C291,D3_T,OFFSET(AF$258,,-$C291+1),0),),IFERROR(IF($C291=0,0,OFFSET(AF$258,,-$C291+1)/D3_T),0))</f>
        <v>0</v>
      </c>
      <c r="AG291" s="548">
        <f ca="1">IF('Clinic Model'!$P$17="Annuity",-IFERROR(PPMT(D3_I/12,$C291,D3_T,OFFSET(AG$258,,-$C291+1),0),),IFERROR(IF($C291=0,0,OFFSET(AG$258,,-$C291+1)/D3_T),0))</f>
        <v>0</v>
      </c>
      <c r="AH291" s="548">
        <f ca="1">IF('Clinic Model'!$P$17="Annuity",-IFERROR(PPMT(D3_I/12,$C291,D3_T,OFFSET(AH$258,,-$C291+1),0),),IFERROR(IF($C291=0,0,OFFSET(AH$258,,-$C291+1)/D3_T),0))</f>
        <v>0</v>
      </c>
      <c r="AI291" s="548">
        <f ca="1">IF('Clinic Model'!$P$17="Annuity",-IFERROR(PPMT(D3_I/12,$C291,D3_T,OFFSET(AI$258,,-$C291+1),0),),IFERROR(IF($C291=0,0,OFFSET(AI$258,,-$C291+1)/D3_T),0))</f>
        <v>0</v>
      </c>
      <c r="AJ291" s="548">
        <f ca="1">IF('Clinic Model'!$P$17="Annuity",-IFERROR(PPMT(D3_I/12,$C291,D3_T,OFFSET(AJ$258,,-$C291+1),0),),IFERROR(IF($C291=0,0,OFFSET(AJ$258,,-$C291+1)/D3_T),0))</f>
        <v>0</v>
      </c>
      <c r="AK291" s="548">
        <f ca="1">IF('Clinic Model'!$P$17="Annuity",-IFERROR(PPMT(D3_I/12,$C291,D3_T,OFFSET(AK$258,,-$C291+1),0),),IFERROR(IF($C291=0,0,OFFSET(AK$258,,-$C291+1)/D3_T),0))</f>
        <v>0</v>
      </c>
      <c r="AL291" s="548">
        <f ca="1">IF('Clinic Model'!$P$17="Annuity",-IFERROR(PPMT(D3_I/12,$C291,D3_T,OFFSET(AL$258,,-$C291+1),0),),IFERROR(IF($C291=0,0,OFFSET(AL$258,,-$C291+1)/D3_T),0))</f>
        <v>0</v>
      </c>
      <c r="AM291" s="548">
        <f ca="1">IF('Clinic Model'!$P$17="Annuity",-IFERROR(PPMT(D3_I/12,$C291,D3_T,OFFSET(AM$258,,-$C291+1),0),),IFERROR(IF($C291=0,0,OFFSET(AM$258,,-$C291+1)/D3_T),0))</f>
        <v>0</v>
      </c>
      <c r="AN291" s="548">
        <f ca="1">IF('Clinic Model'!$P$17="Annuity",-IFERROR(PPMT(D3_I/12,$C291,D3_T,OFFSET(AN$258,,-$C291+1),0),),IFERROR(IF($C291=0,0,OFFSET(AN$258,,-$C291+1)/D3_T),0))</f>
        <v>0</v>
      </c>
      <c r="AO291" s="548">
        <f ca="1">IF('Clinic Model'!$P$17="Annuity",-IFERROR(PPMT(D3_I/12,$C291,D3_T,OFFSET(AO$258,,-$C291+1),0),),IFERROR(IF($C291=0,0,OFFSET(AO$258,,-$C291+1)/D3_T),0))</f>
        <v>0</v>
      </c>
      <c r="AP291" s="548">
        <f ca="1">IF('Clinic Model'!$P$17="Annuity",-IFERROR(PPMT(D3_I/12,$C291,D3_T,OFFSET(AP$258,,-$C291+1),0),),IFERROR(IF($C291=0,0,OFFSET(AP$258,,-$C291+1)/D3_T),0))</f>
        <v>0</v>
      </c>
      <c r="AQ291" s="548">
        <f ca="1">IF('Clinic Model'!$P$17="Annuity",-IFERROR(PPMT(D3_I/12,$C291,D3_T,OFFSET(AQ$258,,-$C291+1),0),),IFERROR(IF($C291=0,0,OFFSET(AQ$258,,-$C291+1)/D3_T),0))</f>
        <v>0</v>
      </c>
      <c r="AR291" s="548">
        <f ca="1">IF('Clinic Model'!$P$17="Annuity",-IFERROR(PPMT(D3_I/12,$C291,D3_T,OFFSET(AR$258,,-$C291+1),0),),IFERROR(IF($C291=0,0,OFFSET(AR$258,,-$C291+1)/D3_T),0))</f>
        <v>0</v>
      </c>
      <c r="AS291" s="548">
        <f ca="1">IF('Clinic Model'!$P$17="Annuity",-IFERROR(PPMT(D3_I/12,$C291,D3_T,OFFSET(AS$258,,-$C291+1),0),),IFERROR(IF($C291=0,0,OFFSET(AS$258,,-$C291+1)/D3_T),0))</f>
        <v>0</v>
      </c>
      <c r="AT291" s="548">
        <f ca="1">IF('Clinic Model'!$P$17="Annuity",-IFERROR(PPMT(D3_I/12,$C291,D3_T,OFFSET(AT$258,,-$C291+1),0),),IFERROR(IF($C291=0,0,OFFSET(AT$258,,-$C291+1)/D3_T),0))</f>
        <v>0</v>
      </c>
      <c r="AU291" s="548">
        <f ca="1">IF('Clinic Model'!$P$17="Annuity",-IFERROR(PPMT(D3_I/12,$C291,D3_T,OFFSET(AU$258,,-$C291+1),0),),IFERROR(IF($C291=0,0,OFFSET(AU$258,,-$C291+1)/D3_T),0))</f>
        <v>0</v>
      </c>
      <c r="AV291" s="548">
        <f ca="1">IF('Clinic Model'!$P$17="Annuity",-IFERROR(PPMT(D3_I/12,$C291,D3_T,OFFSET(AV$258,,-$C291+1),0),),IFERROR(IF($C291=0,0,OFFSET(AV$258,,-$C291+1)/D3_T),0))</f>
        <v>0</v>
      </c>
      <c r="AW291" s="548">
        <f ca="1">IF('Clinic Model'!$P$17="Annuity",-IFERROR(PPMT(D3_I/12,$C291,D3_T,OFFSET(AW$258,,-$C291+1),0),),IFERROR(IF($C291=0,0,OFFSET(AW$258,,-$C291+1)/D3_T),0))</f>
        <v>0</v>
      </c>
      <c r="AX291" s="548">
        <f ca="1">IF('Clinic Model'!$P$17="Annuity",-IFERROR(PPMT(D3_I/12,$C291,D3_T,OFFSET(AX$258,,-$C291+1),0),),IFERROR(IF($C291=0,0,OFFSET(AX$258,,-$C291+1)/D3_T),0))</f>
        <v>0</v>
      </c>
      <c r="AY291" s="548">
        <f ca="1">IF('Clinic Model'!$P$17="Annuity",-IFERROR(PPMT(D3_I/12,$C291,D3_T,OFFSET(AY$258,,-$C291+1),0),),IFERROR(IF($C291=0,0,OFFSET(AY$258,,-$C291+1)/D3_T),0))</f>
        <v>0</v>
      </c>
      <c r="AZ291" s="548">
        <f ca="1">IF('Clinic Model'!$P$17="Annuity",-IFERROR(PPMT(D3_I/12,$C291,D3_T,OFFSET(AZ$258,,-$C291+1),0),),IFERROR(IF($C291=0,0,OFFSET(AZ$258,,-$C291+1)/D3_T),0))</f>
        <v>0</v>
      </c>
      <c r="BA291" s="548">
        <f ca="1">IF('Clinic Model'!$P$17="Annuity",-IFERROR(PPMT(D3_I/12,$C291,D3_T,OFFSET(BA$258,,-$C291+1),0),),IFERROR(IF($C291=0,0,OFFSET(BA$258,,-$C291+1)/D3_T),0))</f>
        <v>0</v>
      </c>
      <c r="BB291" s="548">
        <f ca="1">IF('Clinic Model'!$P$17="Annuity",-IFERROR(PPMT(D3_I/12,$C291,D3_T,OFFSET(BB$258,,-$C291+1),0),),IFERROR(IF($C291=0,0,OFFSET(BB$258,,-$C291+1)/D3_T),0))</f>
        <v>0</v>
      </c>
      <c r="BC291" s="548">
        <f ca="1">IF('Clinic Model'!$P$17="Annuity",-IFERROR(PPMT(D3_I/12,$C291,D3_T,OFFSET(BC$258,,-$C291+1),0),),IFERROR(IF($C291=0,0,OFFSET(BC$258,,-$C291+1)/D3_T),0))</f>
        <v>0</v>
      </c>
      <c r="BD291" s="548">
        <f ca="1">IF('Clinic Model'!$P$17="Annuity",-IFERROR(PPMT(D3_I/12,$C291,D3_T,OFFSET(BD$258,,-$C291+1),0),),IFERROR(IF($C291=0,0,OFFSET(BD$258,,-$C291+1)/D3_T),0))</f>
        <v>0</v>
      </c>
      <c r="BE291" s="548">
        <f ca="1">IF('Clinic Model'!$P$17="Annuity",-IFERROR(PPMT(D3_I/12,$C291,D3_T,OFFSET(BE$258,,-$C291+1),0),),IFERROR(IF($C291=0,0,OFFSET(BE$258,,-$C291+1)/D3_T),0))</f>
        <v>0</v>
      </c>
      <c r="BF291" s="548">
        <f ca="1">IF('Clinic Model'!$P$17="Annuity",-IFERROR(PPMT(D3_I/12,$C291,D3_T,OFFSET(BF$258,,-$C291+1),0),),IFERROR(IF($C291=0,0,OFFSET(BF$258,,-$C291+1)/D3_T),0))</f>
        <v>0</v>
      </c>
      <c r="BG291" s="548">
        <f ca="1">IF('Clinic Model'!$P$17="Annuity",-IFERROR(PPMT(D3_I/12,$C291,D3_T,OFFSET(BG$258,,-$C291+1),0),),IFERROR(IF($C291=0,0,OFFSET(BG$258,,-$C291+1)/D3_T),0))</f>
        <v>0</v>
      </c>
      <c r="BH291" s="548">
        <f ca="1">IF('Clinic Model'!$P$17="Annuity",-IFERROR(PPMT(D3_I/12,$C291,D3_T,OFFSET(BH$258,,-$C291+1),0),),IFERROR(IF($C291=0,0,OFFSET(BH$258,,-$C291+1)/D3_T),0))</f>
        <v>0</v>
      </c>
      <c r="BI291" s="548">
        <f ca="1">IF('Clinic Model'!$P$17="Annuity",-IFERROR(PPMT(D3_I/12,$C291,D3_T,OFFSET(BI$258,,-$C291+1),0),),IFERROR(IF($C291=0,0,OFFSET(BI$258,,-$C291+1)/D3_T),0))</f>
        <v>0</v>
      </c>
      <c r="BJ291" s="548">
        <f ca="1">IF('Clinic Model'!$P$17="Annuity",-IFERROR(PPMT(D3_I/12,$C291,D3_T,OFFSET(BJ$258,,-$C291+1),0),),IFERROR(IF($C291=0,0,OFFSET(BJ$258,,-$C291+1)/D3_T),0))</f>
        <v>0</v>
      </c>
      <c r="BK291" s="548">
        <f ca="1">IF('Clinic Model'!$P$17="Annuity",-IFERROR(PPMT(D3_I/12,$C291,D3_T,OFFSET(BK$258,,-$C291+1),0),),IFERROR(IF($C291=0,0,OFFSET(BK$258,,-$C291+1)/D3_T),0))</f>
        <v>0</v>
      </c>
      <c r="BL291" s="548">
        <f ca="1">IF('Clinic Model'!$P$17="Annuity",-IFERROR(PPMT(D3_I/12,$C291,D3_T,OFFSET(BL$258,,-$C291+1),0),),IFERROR(IF($C291=0,0,OFFSET(BL$258,,-$C291+1)/D3_T),0))</f>
        <v>0</v>
      </c>
    </row>
    <row r="292" spans="1:64" ht="10.5" hidden="1" customHeight="1" outlineLevel="1" x14ac:dyDescent="0.3">
      <c r="A292" s="105"/>
      <c r="B292" s="504"/>
      <c r="C292" s="105">
        <f t="shared" si="21"/>
        <v>0</v>
      </c>
      <c r="E292" s="559">
        <f ca="1">IF('Clinic Model'!$P$17="Annuity",-IFERROR(PPMT(D3_I/12,$C292,D3_T,OFFSET(E$258,,-$C292+1),0),),IFERROR(IF($C292=0,0,OFFSET(E$258,,-$C292+1)/D3_T),0))</f>
        <v>0</v>
      </c>
      <c r="F292" s="548">
        <f ca="1">IF('Clinic Model'!$P$17="Annuity",-IFERROR(PPMT(D3_I/12,$C292,D3_T,OFFSET(F$258,,-$C292+1),0),),IFERROR(IF($C292=0,0,OFFSET(F$258,,-$C292+1)/D3_T),0))</f>
        <v>0</v>
      </c>
      <c r="G292" s="548">
        <f ca="1">IF('Clinic Model'!$P$17="Annuity",-IFERROR(PPMT(D3_I/12,$C292,D3_T,OFFSET(G$258,,-$C292+1),0),),IFERROR(IF($C292=0,0,OFFSET(G$258,,-$C292+1)/D3_T),0))</f>
        <v>0</v>
      </c>
      <c r="H292" s="548">
        <f ca="1">IF('Clinic Model'!$P$17="Annuity",-IFERROR(PPMT(D3_I/12,$C292,D3_T,OFFSET(H$258,,-$C292+1),0),),IFERROR(IF($C292=0,0,OFFSET(H$258,,-$C292+1)/D3_T),0))</f>
        <v>0</v>
      </c>
      <c r="I292" s="548">
        <f ca="1">IF('Clinic Model'!$P$17="Annuity",-IFERROR(PPMT(D3_I/12,$C292,D3_T,OFFSET(I$258,,-$C292+1),0),),IFERROR(IF($C292=0,0,OFFSET(I$258,,-$C292+1)/D3_T),0))</f>
        <v>0</v>
      </c>
      <c r="J292" s="548">
        <f ca="1">IF('Clinic Model'!$P$17="Annuity",-IFERROR(PPMT(D3_I/12,$C292,D3_T,OFFSET(J$258,,-$C292+1),0),),IFERROR(IF($C292=0,0,OFFSET(J$258,,-$C292+1)/D3_T),0))</f>
        <v>0</v>
      </c>
      <c r="K292" s="548">
        <f ca="1">IF('Clinic Model'!$P$17="Annuity",-IFERROR(PPMT(D3_I/12,$C292,D3_T,OFFSET(K$258,,-$C292+1),0),),IFERROR(IF($C292=0,0,OFFSET(K$258,,-$C292+1)/D3_T),0))</f>
        <v>0</v>
      </c>
      <c r="L292" s="548">
        <f ca="1">IF('Clinic Model'!$P$17="Annuity",-IFERROR(PPMT(D3_I/12,$C292,D3_T,OFFSET(L$258,,-$C292+1),0),),IFERROR(IF($C292=0,0,OFFSET(L$258,,-$C292+1)/D3_T),0))</f>
        <v>0</v>
      </c>
      <c r="M292" s="548">
        <f ca="1">IF('Clinic Model'!$P$17="Annuity",-IFERROR(PPMT(D3_I/12,$C292,D3_T,OFFSET(M$258,,-$C292+1),0),),IFERROR(IF($C292=0,0,OFFSET(M$258,,-$C292+1)/D3_T),0))</f>
        <v>0</v>
      </c>
      <c r="N292" s="548">
        <f ca="1">IF('Clinic Model'!$P$17="Annuity",-IFERROR(PPMT(D3_I/12,$C292,D3_T,OFFSET(N$258,,-$C292+1),0),),IFERROR(IF($C292=0,0,OFFSET(N$258,,-$C292+1)/D3_T),0))</f>
        <v>0</v>
      </c>
      <c r="O292" s="548">
        <f ca="1">IF('Clinic Model'!$P$17="Annuity",-IFERROR(PPMT(D3_I/12,$C292,D3_T,OFFSET(O$258,,-$C292+1),0),),IFERROR(IF($C292=0,0,OFFSET(O$258,,-$C292+1)/D3_T),0))</f>
        <v>0</v>
      </c>
      <c r="P292" s="548">
        <f ca="1">IF('Clinic Model'!$P$17="Annuity",-IFERROR(PPMT(D3_I/12,$C292,D3_T,OFFSET(P$258,,-$C292+1),0),),IFERROR(IF($C292=0,0,OFFSET(P$258,,-$C292+1)/D3_T),0))</f>
        <v>0</v>
      </c>
      <c r="Q292" s="548">
        <f ca="1">IF('Clinic Model'!$P$17="Annuity",-IFERROR(PPMT(D3_I/12,$C292,D3_T,OFFSET(Q$258,,-$C292+1),0),),IFERROR(IF($C292=0,0,OFFSET(Q$258,,-$C292+1)/D3_T),0))</f>
        <v>0</v>
      </c>
      <c r="R292" s="548">
        <f ca="1">IF('Clinic Model'!$P$17="Annuity",-IFERROR(PPMT(D3_I/12,$C292,D3_T,OFFSET(R$258,,-$C292+1),0),),IFERROR(IF($C292=0,0,OFFSET(R$258,,-$C292+1)/D3_T),0))</f>
        <v>0</v>
      </c>
      <c r="S292" s="548">
        <f ca="1">IF('Clinic Model'!$P$17="Annuity",-IFERROR(PPMT(D3_I/12,$C292,D3_T,OFFSET(S$258,,-$C292+1),0),),IFERROR(IF($C292=0,0,OFFSET(S$258,,-$C292+1)/D3_T),0))</f>
        <v>0</v>
      </c>
      <c r="T292" s="548">
        <f ca="1">IF('Clinic Model'!$P$17="Annuity",-IFERROR(PPMT(D3_I/12,$C292,D3_T,OFFSET(T$258,,-$C292+1),0),),IFERROR(IF($C292=0,0,OFFSET(T$258,,-$C292+1)/D3_T),0))</f>
        <v>0</v>
      </c>
      <c r="U292" s="548">
        <f ca="1">IF('Clinic Model'!$P$17="Annuity",-IFERROR(PPMT(D3_I/12,$C292,D3_T,OFFSET(U$258,,-$C292+1),0),),IFERROR(IF($C292=0,0,OFFSET(U$258,,-$C292+1)/D3_T),0))</f>
        <v>0</v>
      </c>
      <c r="V292" s="548">
        <f ca="1">IF('Clinic Model'!$P$17="Annuity",-IFERROR(PPMT(D3_I/12,$C292,D3_T,OFFSET(V$258,,-$C292+1),0),),IFERROR(IF($C292=0,0,OFFSET(V$258,,-$C292+1)/D3_T),0))</f>
        <v>0</v>
      </c>
      <c r="W292" s="548">
        <f ca="1">IF('Clinic Model'!$P$17="Annuity",-IFERROR(PPMT(D3_I/12,$C292,D3_T,OFFSET(W$258,,-$C292+1),0),),IFERROR(IF($C292=0,0,OFFSET(W$258,,-$C292+1)/D3_T),0))</f>
        <v>0</v>
      </c>
      <c r="X292" s="548">
        <f ca="1">IF('Clinic Model'!$P$17="Annuity",-IFERROR(PPMT(D3_I/12,$C292,D3_T,OFFSET(X$258,,-$C292+1),0),),IFERROR(IF($C292=0,0,OFFSET(X$258,,-$C292+1)/D3_T),0))</f>
        <v>0</v>
      </c>
      <c r="Y292" s="548">
        <f ca="1">IF('Clinic Model'!$P$17="Annuity",-IFERROR(PPMT(D3_I/12,$C292,D3_T,OFFSET(Y$258,,-$C292+1),0),),IFERROR(IF($C292=0,0,OFFSET(Y$258,,-$C292+1)/D3_T),0))</f>
        <v>0</v>
      </c>
      <c r="Z292" s="548">
        <f ca="1">IF('Clinic Model'!$P$17="Annuity",-IFERROR(PPMT(D3_I/12,$C292,D3_T,OFFSET(Z$258,,-$C292+1),0),),IFERROR(IF($C292=0,0,OFFSET(Z$258,,-$C292+1)/D3_T),0))</f>
        <v>0</v>
      </c>
      <c r="AA292" s="548">
        <f ca="1">IF('Clinic Model'!$P$17="Annuity",-IFERROR(PPMT(D3_I/12,$C292,D3_T,OFFSET(AA$258,,-$C292+1),0),),IFERROR(IF($C292=0,0,OFFSET(AA$258,,-$C292+1)/D3_T),0))</f>
        <v>0</v>
      </c>
      <c r="AB292" s="548">
        <f ca="1">IF('Clinic Model'!$P$17="Annuity",-IFERROR(PPMT(D3_I/12,$C292,D3_T,OFFSET(AB$258,,-$C292+1),0),),IFERROR(IF($C292=0,0,OFFSET(AB$258,,-$C292+1)/D3_T),0))</f>
        <v>0</v>
      </c>
      <c r="AC292" s="548">
        <f ca="1">IF('Clinic Model'!$P$17="Annuity",-IFERROR(PPMT(D3_I/12,$C292,D3_T,OFFSET(AC$258,,-$C292+1),0),),IFERROR(IF($C292=0,0,OFFSET(AC$258,,-$C292+1)/D3_T),0))</f>
        <v>0</v>
      </c>
      <c r="AD292" s="548">
        <f ca="1">IF('Clinic Model'!$P$17="Annuity",-IFERROR(PPMT(D3_I/12,$C292,D3_T,OFFSET(AD$258,,-$C292+1),0),),IFERROR(IF($C292=0,0,OFFSET(AD$258,,-$C292+1)/D3_T),0))</f>
        <v>0</v>
      </c>
      <c r="AE292" s="548">
        <f ca="1">IF('Clinic Model'!$P$17="Annuity",-IFERROR(PPMT(D3_I/12,$C292,D3_T,OFFSET(AE$258,,-$C292+1),0),),IFERROR(IF($C292=0,0,OFFSET(AE$258,,-$C292+1)/D3_T),0))</f>
        <v>0</v>
      </c>
      <c r="AF292" s="548">
        <f ca="1">IF('Clinic Model'!$P$17="Annuity",-IFERROR(PPMT(D3_I/12,$C292,D3_T,OFFSET(AF$258,,-$C292+1),0),),IFERROR(IF($C292=0,0,OFFSET(AF$258,,-$C292+1)/D3_T),0))</f>
        <v>0</v>
      </c>
      <c r="AG292" s="548">
        <f ca="1">IF('Clinic Model'!$P$17="Annuity",-IFERROR(PPMT(D3_I/12,$C292,D3_T,OFFSET(AG$258,,-$C292+1),0),),IFERROR(IF($C292=0,0,OFFSET(AG$258,,-$C292+1)/D3_T),0))</f>
        <v>0</v>
      </c>
      <c r="AH292" s="548">
        <f ca="1">IF('Clinic Model'!$P$17="Annuity",-IFERROR(PPMT(D3_I/12,$C292,D3_T,OFFSET(AH$258,,-$C292+1),0),),IFERROR(IF($C292=0,0,OFFSET(AH$258,,-$C292+1)/D3_T),0))</f>
        <v>0</v>
      </c>
      <c r="AI292" s="548">
        <f ca="1">IF('Clinic Model'!$P$17="Annuity",-IFERROR(PPMT(D3_I/12,$C292,D3_T,OFFSET(AI$258,,-$C292+1),0),),IFERROR(IF($C292=0,0,OFFSET(AI$258,,-$C292+1)/D3_T),0))</f>
        <v>0</v>
      </c>
      <c r="AJ292" s="548">
        <f ca="1">IF('Clinic Model'!$P$17="Annuity",-IFERROR(PPMT(D3_I/12,$C292,D3_T,OFFSET(AJ$258,,-$C292+1),0),),IFERROR(IF($C292=0,0,OFFSET(AJ$258,,-$C292+1)/D3_T),0))</f>
        <v>0</v>
      </c>
      <c r="AK292" s="548">
        <f ca="1">IF('Clinic Model'!$P$17="Annuity",-IFERROR(PPMT(D3_I/12,$C292,D3_T,OFFSET(AK$258,,-$C292+1),0),),IFERROR(IF($C292=0,0,OFFSET(AK$258,,-$C292+1)/D3_T),0))</f>
        <v>0</v>
      </c>
      <c r="AL292" s="548">
        <f ca="1">IF('Clinic Model'!$P$17="Annuity",-IFERROR(PPMT(D3_I/12,$C292,D3_T,OFFSET(AL$258,,-$C292+1),0),),IFERROR(IF($C292=0,0,OFFSET(AL$258,,-$C292+1)/D3_T),0))</f>
        <v>0</v>
      </c>
      <c r="AM292" s="548">
        <f ca="1">IF('Clinic Model'!$P$17="Annuity",-IFERROR(PPMT(D3_I/12,$C292,D3_T,OFFSET(AM$258,,-$C292+1),0),),IFERROR(IF($C292=0,0,OFFSET(AM$258,,-$C292+1)/D3_T),0))</f>
        <v>0</v>
      </c>
      <c r="AN292" s="548">
        <f ca="1">IF('Clinic Model'!$P$17="Annuity",-IFERROR(PPMT(D3_I/12,$C292,D3_T,OFFSET(AN$258,,-$C292+1),0),),IFERROR(IF($C292=0,0,OFFSET(AN$258,,-$C292+1)/D3_T),0))</f>
        <v>0</v>
      </c>
      <c r="AO292" s="548">
        <f ca="1">IF('Clinic Model'!$P$17="Annuity",-IFERROR(PPMT(D3_I/12,$C292,D3_T,OFFSET(AO$258,,-$C292+1),0),),IFERROR(IF($C292=0,0,OFFSET(AO$258,,-$C292+1)/D3_T),0))</f>
        <v>0</v>
      </c>
      <c r="AP292" s="548">
        <f ca="1">IF('Clinic Model'!$P$17="Annuity",-IFERROR(PPMT(D3_I/12,$C292,D3_T,OFFSET(AP$258,,-$C292+1),0),),IFERROR(IF($C292=0,0,OFFSET(AP$258,,-$C292+1)/D3_T),0))</f>
        <v>0</v>
      </c>
      <c r="AQ292" s="548">
        <f ca="1">IF('Clinic Model'!$P$17="Annuity",-IFERROR(PPMT(D3_I/12,$C292,D3_T,OFFSET(AQ$258,,-$C292+1),0),),IFERROR(IF($C292=0,0,OFFSET(AQ$258,,-$C292+1)/D3_T),0))</f>
        <v>0</v>
      </c>
      <c r="AR292" s="548">
        <f ca="1">IF('Clinic Model'!$P$17="Annuity",-IFERROR(PPMT(D3_I/12,$C292,D3_T,OFFSET(AR$258,,-$C292+1),0),),IFERROR(IF($C292=0,0,OFFSET(AR$258,,-$C292+1)/D3_T),0))</f>
        <v>0</v>
      </c>
      <c r="AS292" s="548">
        <f ca="1">IF('Clinic Model'!$P$17="Annuity",-IFERROR(PPMT(D3_I/12,$C292,D3_T,OFFSET(AS$258,,-$C292+1),0),),IFERROR(IF($C292=0,0,OFFSET(AS$258,,-$C292+1)/D3_T),0))</f>
        <v>0</v>
      </c>
      <c r="AT292" s="548">
        <f ca="1">IF('Clinic Model'!$P$17="Annuity",-IFERROR(PPMT(D3_I/12,$C292,D3_T,OFFSET(AT$258,,-$C292+1),0),),IFERROR(IF($C292=0,0,OFFSET(AT$258,,-$C292+1)/D3_T),0))</f>
        <v>0</v>
      </c>
      <c r="AU292" s="548">
        <f ca="1">IF('Clinic Model'!$P$17="Annuity",-IFERROR(PPMT(D3_I/12,$C292,D3_T,OFFSET(AU$258,,-$C292+1),0),),IFERROR(IF($C292=0,0,OFFSET(AU$258,,-$C292+1)/D3_T),0))</f>
        <v>0</v>
      </c>
      <c r="AV292" s="548">
        <f ca="1">IF('Clinic Model'!$P$17="Annuity",-IFERROR(PPMT(D3_I/12,$C292,D3_T,OFFSET(AV$258,,-$C292+1),0),),IFERROR(IF($C292=0,0,OFFSET(AV$258,,-$C292+1)/D3_T),0))</f>
        <v>0</v>
      </c>
      <c r="AW292" s="548">
        <f ca="1">IF('Clinic Model'!$P$17="Annuity",-IFERROR(PPMT(D3_I/12,$C292,D3_T,OFFSET(AW$258,,-$C292+1),0),),IFERROR(IF($C292=0,0,OFFSET(AW$258,,-$C292+1)/D3_T),0))</f>
        <v>0</v>
      </c>
      <c r="AX292" s="548">
        <f ca="1">IF('Clinic Model'!$P$17="Annuity",-IFERROR(PPMT(D3_I/12,$C292,D3_T,OFFSET(AX$258,,-$C292+1),0),),IFERROR(IF($C292=0,0,OFFSET(AX$258,,-$C292+1)/D3_T),0))</f>
        <v>0</v>
      </c>
      <c r="AY292" s="548">
        <f ca="1">IF('Clinic Model'!$P$17="Annuity",-IFERROR(PPMT(D3_I/12,$C292,D3_T,OFFSET(AY$258,,-$C292+1),0),),IFERROR(IF($C292=0,0,OFFSET(AY$258,,-$C292+1)/D3_T),0))</f>
        <v>0</v>
      </c>
      <c r="AZ292" s="548">
        <f ca="1">IF('Clinic Model'!$P$17="Annuity",-IFERROR(PPMT(D3_I/12,$C292,D3_T,OFFSET(AZ$258,,-$C292+1),0),),IFERROR(IF($C292=0,0,OFFSET(AZ$258,,-$C292+1)/D3_T),0))</f>
        <v>0</v>
      </c>
      <c r="BA292" s="548">
        <f ca="1">IF('Clinic Model'!$P$17="Annuity",-IFERROR(PPMT(D3_I/12,$C292,D3_T,OFFSET(BA$258,,-$C292+1),0),),IFERROR(IF($C292=0,0,OFFSET(BA$258,,-$C292+1)/D3_T),0))</f>
        <v>0</v>
      </c>
      <c r="BB292" s="548">
        <f ca="1">IF('Clinic Model'!$P$17="Annuity",-IFERROR(PPMT(D3_I/12,$C292,D3_T,OFFSET(BB$258,,-$C292+1),0),),IFERROR(IF($C292=0,0,OFFSET(BB$258,,-$C292+1)/D3_T),0))</f>
        <v>0</v>
      </c>
      <c r="BC292" s="548">
        <f ca="1">IF('Clinic Model'!$P$17="Annuity",-IFERROR(PPMT(D3_I/12,$C292,D3_T,OFFSET(BC$258,,-$C292+1),0),),IFERROR(IF($C292=0,0,OFFSET(BC$258,,-$C292+1)/D3_T),0))</f>
        <v>0</v>
      </c>
      <c r="BD292" s="548">
        <f ca="1">IF('Clinic Model'!$P$17="Annuity",-IFERROR(PPMT(D3_I/12,$C292,D3_T,OFFSET(BD$258,,-$C292+1),0),),IFERROR(IF($C292=0,0,OFFSET(BD$258,,-$C292+1)/D3_T),0))</f>
        <v>0</v>
      </c>
      <c r="BE292" s="548">
        <f ca="1">IF('Clinic Model'!$P$17="Annuity",-IFERROR(PPMT(D3_I/12,$C292,D3_T,OFFSET(BE$258,,-$C292+1),0),),IFERROR(IF($C292=0,0,OFFSET(BE$258,,-$C292+1)/D3_T),0))</f>
        <v>0</v>
      </c>
      <c r="BF292" s="548">
        <f ca="1">IF('Clinic Model'!$P$17="Annuity",-IFERROR(PPMT(D3_I/12,$C292,D3_T,OFFSET(BF$258,,-$C292+1),0),),IFERROR(IF($C292=0,0,OFFSET(BF$258,,-$C292+1)/D3_T),0))</f>
        <v>0</v>
      </c>
      <c r="BG292" s="548">
        <f ca="1">IF('Clinic Model'!$P$17="Annuity",-IFERROR(PPMT(D3_I/12,$C292,D3_T,OFFSET(BG$258,,-$C292+1),0),),IFERROR(IF($C292=0,0,OFFSET(BG$258,,-$C292+1)/D3_T),0))</f>
        <v>0</v>
      </c>
      <c r="BH292" s="548">
        <f ca="1">IF('Clinic Model'!$P$17="Annuity",-IFERROR(PPMT(D3_I/12,$C292,D3_T,OFFSET(BH$258,,-$C292+1),0),),IFERROR(IF($C292=0,0,OFFSET(BH$258,,-$C292+1)/D3_T),0))</f>
        <v>0</v>
      </c>
      <c r="BI292" s="548">
        <f ca="1">IF('Clinic Model'!$P$17="Annuity",-IFERROR(PPMT(D3_I/12,$C292,D3_T,OFFSET(BI$258,,-$C292+1),0),),IFERROR(IF($C292=0,0,OFFSET(BI$258,,-$C292+1)/D3_T),0))</f>
        <v>0</v>
      </c>
      <c r="BJ292" s="548">
        <f ca="1">IF('Clinic Model'!$P$17="Annuity",-IFERROR(PPMT(D3_I/12,$C292,D3_T,OFFSET(BJ$258,,-$C292+1),0),),IFERROR(IF($C292=0,0,OFFSET(BJ$258,,-$C292+1)/D3_T),0))</f>
        <v>0</v>
      </c>
      <c r="BK292" s="548">
        <f ca="1">IF('Clinic Model'!$P$17="Annuity",-IFERROR(PPMT(D3_I/12,$C292,D3_T,OFFSET(BK$258,,-$C292+1),0),),IFERROR(IF($C292=0,0,OFFSET(BK$258,,-$C292+1)/D3_T),0))</f>
        <v>0</v>
      </c>
      <c r="BL292" s="548">
        <f ca="1">IF('Clinic Model'!$P$17="Annuity",-IFERROR(PPMT(D3_I/12,$C292,D3_T,OFFSET(BL$258,,-$C292+1),0),),IFERROR(IF($C292=0,0,OFFSET(BL$258,,-$C292+1)/D3_T),0))</f>
        <v>0</v>
      </c>
    </row>
    <row r="293" spans="1:64" ht="10.5" hidden="1" customHeight="1" outlineLevel="1" x14ac:dyDescent="0.3">
      <c r="A293" s="105"/>
      <c r="B293" s="504"/>
      <c r="C293" s="105">
        <f t="shared" si="21"/>
        <v>0</v>
      </c>
      <c r="E293" s="559">
        <f ca="1">IF('Clinic Model'!$P$17="Annuity",-IFERROR(PPMT(D3_I/12,$C293,D3_T,OFFSET(E$258,,-$C293+1),0),),IFERROR(IF($C293=0,0,OFFSET(E$258,,-$C293+1)/D3_T),0))</f>
        <v>0</v>
      </c>
      <c r="F293" s="548">
        <f ca="1">IF('Clinic Model'!$P$17="Annuity",-IFERROR(PPMT(D3_I/12,$C293,D3_T,OFFSET(F$258,,-$C293+1),0),),IFERROR(IF($C293=0,0,OFFSET(F$258,,-$C293+1)/D3_T),0))</f>
        <v>0</v>
      </c>
      <c r="G293" s="548">
        <f ca="1">IF('Clinic Model'!$P$17="Annuity",-IFERROR(PPMT(D3_I/12,$C293,D3_T,OFFSET(G$258,,-$C293+1),0),),IFERROR(IF($C293=0,0,OFFSET(G$258,,-$C293+1)/D3_T),0))</f>
        <v>0</v>
      </c>
      <c r="H293" s="548">
        <f ca="1">IF('Clinic Model'!$P$17="Annuity",-IFERROR(PPMT(D3_I/12,$C293,D3_T,OFFSET(H$258,,-$C293+1),0),),IFERROR(IF($C293=0,0,OFFSET(H$258,,-$C293+1)/D3_T),0))</f>
        <v>0</v>
      </c>
      <c r="I293" s="548">
        <f ca="1">IF('Clinic Model'!$P$17="Annuity",-IFERROR(PPMT(D3_I/12,$C293,D3_T,OFFSET(I$258,,-$C293+1),0),),IFERROR(IF($C293=0,0,OFFSET(I$258,,-$C293+1)/D3_T),0))</f>
        <v>0</v>
      </c>
      <c r="J293" s="548">
        <f ca="1">IF('Clinic Model'!$P$17="Annuity",-IFERROR(PPMT(D3_I/12,$C293,D3_T,OFFSET(J$258,,-$C293+1),0),),IFERROR(IF($C293=0,0,OFFSET(J$258,,-$C293+1)/D3_T),0))</f>
        <v>0</v>
      </c>
      <c r="K293" s="548">
        <f ca="1">IF('Clinic Model'!$P$17="Annuity",-IFERROR(PPMT(D3_I/12,$C293,D3_T,OFFSET(K$258,,-$C293+1),0),),IFERROR(IF($C293=0,0,OFFSET(K$258,,-$C293+1)/D3_T),0))</f>
        <v>0</v>
      </c>
      <c r="L293" s="548">
        <f ca="1">IF('Clinic Model'!$P$17="Annuity",-IFERROR(PPMT(D3_I/12,$C293,D3_T,OFFSET(L$258,,-$C293+1),0),),IFERROR(IF($C293=0,0,OFFSET(L$258,,-$C293+1)/D3_T),0))</f>
        <v>0</v>
      </c>
      <c r="M293" s="548">
        <f ca="1">IF('Clinic Model'!$P$17="Annuity",-IFERROR(PPMT(D3_I/12,$C293,D3_T,OFFSET(M$258,,-$C293+1),0),),IFERROR(IF($C293=0,0,OFFSET(M$258,,-$C293+1)/D3_T),0))</f>
        <v>0</v>
      </c>
      <c r="N293" s="548">
        <f ca="1">IF('Clinic Model'!$P$17="Annuity",-IFERROR(PPMT(D3_I/12,$C293,D3_T,OFFSET(N$258,,-$C293+1),0),),IFERROR(IF($C293=0,0,OFFSET(N$258,,-$C293+1)/D3_T),0))</f>
        <v>0</v>
      </c>
      <c r="O293" s="548">
        <f ca="1">IF('Clinic Model'!$P$17="Annuity",-IFERROR(PPMT(D3_I/12,$C293,D3_T,OFFSET(O$258,,-$C293+1),0),),IFERROR(IF($C293=0,0,OFFSET(O$258,,-$C293+1)/D3_T),0))</f>
        <v>0</v>
      </c>
      <c r="P293" s="548">
        <f ca="1">IF('Clinic Model'!$P$17="Annuity",-IFERROR(PPMT(D3_I/12,$C293,D3_T,OFFSET(P$258,,-$C293+1),0),),IFERROR(IF($C293=0,0,OFFSET(P$258,,-$C293+1)/D3_T),0))</f>
        <v>0</v>
      </c>
      <c r="Q293" s="548">
        <f ca="1">IF('Clinic Model'!$P$17="Annuity",-IFERROR(PPMT(D3_I/12,$C293,D3_T,OFFSET(Q$258,,-$C293+1),0),),IFERROR(IF($C293=0,0,OFFSET(Q$258,,-$C293+1)/D3_T),0))</f>
        <v>0</v>
      </c>
      <c r="R293" s="548">
        <f ca="1">IF('Clinic Model'!$P$17="Annuity",-IFERROR(PPMT(D3_I/12,$C293,D3_T,OFFSET(R$258,,-$C293+1),0),),IFERROR(IF($C293=0,0,OFFSET(R$258,,-$C293+1)/D3_T),0))</f>
        <v>0</v>
      </c>
      <c r="S293" s="548">
        <f ca="1">IF('Clinic Model'!$P$17="Annuity",-IFERROR(PPMT(D3_I/12,$C293,D3_T,OFFSET(S$258,,-$C293+1),0),),IFERROR(IF($C293=0,0,OFFSET(S$258,,-$C293+1)/D3_T),0))</f>
        <v>0</v>
      </c>
      <c r="T293" s="548">
        <f ca="1">IF('Clinic Model'!$P$17="Annuity",-IFERROR(PPMT(D3_I/12,$C293,D3_T,OFFSET(T$258,,-$C293+1),0),),IFERROR(IF($C293=0,0,OFFSET(T$258,,-$C293+1)/D3_T),0))</f>
        <v>0</v>
      </c>
      <c r="U293" s="548">
        <f ca="1">IF('Clinic Model'!$P$17="Annuity",-IFERROR(PPMT(D3_I/12,$C293,D3_T,OFFSET(U$258,,-$C293+1),0),),IFERROR(IF($C293=0,0,OFFSET(U$258,,-$C293+1)/D3_T),0))</f>
        <v>0</v>
      </c>
      <c r="V293" s="548">
        <f ca="1">IF('Clinic Model'!$P$17="Annuity",-IFERROR(PPMT(D3_I/12,$C293,D3_T,OFFSET(V$258,,-$C293+1),0),),IFERROR(IF($C293=0,0,OFFSET(V$258,,-$C293+1)/D3_T),0))</f>
        <v>0</v>
      </c>
      <c r="W293" s="548">
        <f ca="1">IF('Clinic Model'!$P$17="Annuity",-IFERROR(PPMT(D3_I/12,$C293,D3_T,OFFSET(W$258,,-$C293+1),0),),IFERROR(IF($C293=0,0,OFFSET(W$258,,-$C293+1)/D3_T),0))</f>
        <v>0</v>
      </c>
      <c r="X293" s="548">
        <f ca="1">IF('Clinic Model'!$P$17="Annuity",-IFERROR(PPMT(D3_I/12,$C293,D3_T,OFFSET(X$258,,-$C293+1),0),),IFERROR(IF($C293=0,0,OFFSET(X$258,,-$C293+1)/D3_T),0))</f>
        <v>0</v>
      </c>
      <c r="Y293" s="548">
        <f ca="1">IF('Clinic Model'!$P$17="Annuity",-IFERROR(PPMT(D3_I/12,$C293,D3_T,OFFSET(Y$258,,-$C293+1),0),),IFERROR(IF($C293=0,0,OFFSET(Y$258,,-$C293+1)/D3_T),0))</f>
        <v>0</v>
      </c>
      <c r="Z293" s="548">
        <f ca="1">IF('Clinic Model'!$P$17="Annuity",-IFERROR(PPMT(D3_I/12,$C293,D3_T,OFFSET(Z$258,,-$C293+1),0),),IFERROR(IF($C293=0,0,OFFSET(Z$258,,-$C293+1)/D3_T),0))</f>
        <v>0</v>
      </c>
      <c r="AA293" s="548">
        <f ca="1">IF('Clinic Model'!$P$17="Annuity",-IFERROR(PPMT(D3_I/12,$C293,D3_T,OFFSET(AA$258,,-$C293+1),0),),IFERROR(IF($C293=0,0,OFFSET(AA$258,,-$C293+1)/D3_T),0))</f>
        <v>0</v>
      </c>
      <c r="AB293" s="548">
        <f ca="1">IF('Clinic Model'!$P$17="Annuity",-IFERROR(PPMT(D3_I/12,$C293,D3_T,OFFSET(AB$258,,-$C293+1),0),),IFERROR(IF($C293=0,0,OFFSET(AB$258,,-$C293+1)/D3_T),0))</f>
        <v>0</v>
      </c>
      <c r="AC293" s="548">
        <f ca="1">IF('Clinic Model'!$P$17="Annuity",-IFERROR(PPMT(D3_I/12,$C293,D3_T,OFFSET(AC$258,,-$C293+1),0),),IFERROR(IF($C293=0,0,OFFSET(AC$258,,-$C293+1)/D3_T),0))</f>
        <v>0</v>
      </c>
      <c r="AD293" s="548">
        <f ca="1">IF('Clinic Model'!$P$17="Annuity",-IFERROR(PPMT(D3_I/12,$C293,D3_T,OFFSET(AD$258,,-$C293+1),0),),IFERROR(IF($C293=0,0,OFFSET(AD$258,,-$C293+1)/D3_T),0))</f>
        <v>0</v>
      </c>
      <c r="AE293" s="548">
        <f ca="1">IF('Clinic Model'!$P$17="Annuity",-IFERROR(PPMT(D3_I/12,$C293,D3_T,OFFSET(AE$258,,-$C293+1),0),),IFERROR(IF($C293=0,0,OFFSET(AE$258,,-$C293+1)/D3_T),0))</f>
        <v>0</v>
      </c>
      <c r="AF293" s="548">
        <f ca="1">IF('Clinic Model'!$P$17="Annuity",-IFERROR(PPMT(D3_I/12,$C293,D3_T,OFFSET(AF$258,,-$C293+1),0),),IFERROR(IF($C293=0,0,OFFSET(AF$258,,-$C293+1)/D3_T),0))</f>
        <v>0</v>
      </c>
      <c r="AG293" s="548">
        <f ca="1">IF('Clinic Model'!$P$17="Annuity",-IFERROR(PPMT(D3_I/12,$C293,D3_T,OFFSET(AG$258,,-$C293+1),0),),IFERROR(IF($C293=0,0,OFFSET(AG$258,,-$C293+1)/D3_T),0))</f>
        <v>0</v>
      </c>
      <c r="AH293" s="548">
        <f ca="1">IF('Clinic Model'!$P$17="Annuity",-IFERROR(PPMT(D3_I/12,$C293,D3_T,OFFSET(AH$258,,-$C293+1),0),),IFERROR(IF($C293=0,0,OFFSET(AH$258,,-$C293+1)/D3_T),0))</f>
        <v>0</v>
      </c>
      <c r="AI293" s="548">
        <f ca="1">IF('Clinic Model'!$P$17="Annuity",-IFERROR(PPMT(D3_I/12,$C293,D3_T,OFFSET(AI$258,,-$C293+1),0),),IFERROR(IF($C293=0,0,OFFSET(AI$258,,-$C293+1)/D3_T),0))</f>
        <v>0</v>
      </c>
      <c r="AJ293" s="548">
        <f ca="1">IF('Clinic Model'!$P$17="Annuity",-IFERROR(PPMT(D3_I/12,$C293,D3_T,OFFSET(AJ$258,,-$C293+1),0),),IFERROR(IF($C293=0,0,OFFSET(AJ$258,,-$C293+1)/D3_T),0))</f>
        <v>0</v>
      </c>
      <c r="AK293" s="548">
        <f ca="1">IF('Clinic Model'!$P$17="Annuity",-IFERROR(PPMT(D3_I/12,$C293,D3_T,OFFSET(AK$258,,-$C293+1),0),),IFERROR(IF($C293=0,0,OFFSET(AK$258,,-$C293+1)/D3_T),0))</f>
        <v>0</v>
      </c>
      <c r="AL293" s="548">
        <f ca="1">IF('Clinic Model'!$P$17="Annuity",-IFERROR(PPMT(D3_I/12,$C293,D3_T,OFFSET(AL$258,,-$C293+1),0),),IFERROR(IF($C293=0,0,OFFSET(AL$258,,-$C293+1)/D3_T),0))</f>
        <v>0</v>
      </c>
      <c r="AM293" s="548">
        <f ca="1">IF('Clinic Model'!$P$17="Annuity",-IFERROR(PPMT(D3_I/12,$C293,D3_T,OFFSET(AM$258,,-$C293+1),0),),IFERROR(IF($C293=0,0,OFFSET(AM$258,,-$C293+1)/D3_T),0))</f>
        <v>0</v>
      </c>
      <c r="AN293" s="548">
        <f ca="1">IF('Clinic Model'!$P$17="Annuity",-IFERROR(PPMT(D3_I/12,$C293,D3_T,OFFSET(AN$258,,-$C293+1),0),),IFERROR(IF($C293=0,0,OFFSET(AN$258,,-$C293+1)/D3_T),0))</f>
        <v>0</v>
      </c>
      <c r="AO293" s="548">
        <f ca="1">IF('Clinic Model'!$P$17="Annuity",-IFERROR(PPMT(D3_I/12,$C293,D3_T,OFFSET(AO$258,,-$C293+1),0),),IFERROR(IF($C293=0,0,OFFSET(AO$258,,-$C293+1)/D3_T),0))</f>
        <v>0</v>
      </c>
      <c r="AP293" s="548">
        <f ca="1">IF('Clinic Model'!$P$17="Annuity",-IFERROR(PPMT(D3_I/12,$C293,D3_T,OFFSET(AP$258,,-$C293+1),0),),IFERROR(IF($C293=0,0,OFFSET(AP$258,,-$C293+1)/D3_T),0))</f>
        <v>0</v>
      </c>
      <c r="AQ293" s="548">
        <f ca="1">IF('Clinic Model'!$P$17="Annuity",-IFERROR(PPMT(D3_I/12,$C293,D3_T,OFFSET(AQ$258,,-$C293+1),0),),IFERROR(IF($C293=0,0,OFFSET(AQ$258,,-$C293+1)/D3_T),0))</f>
        <v>0</v>
      </c>
      <c r="AR293" s="548">
        <f ca="1">IF('Clinic Model'!$P$17="Annuity",-IFERROR(PPMT(D3_I/12,$C293,D3_T,OFFSET(AR$258,,-$C293+1),0),),IFERROR(IF($C293=0,0,OFFSET(AR$258,,-$C293+1)/D3_T),0))</f>
        <v>0</v>
      </c>
      <c r="AS293" s="548">
        <f ca="1">IF('Clinic Model'!$P$17="Annuity",-IFERROR(PPMT(D3_I/12,$C293,D3_T,OFFSET(AS$258,,-$C293+1),0),),IFERROR(IF($C293=0,0,OFFSET(AS$258,,-$C293+1)/D3_T),0))</f>
        <v>0</v>
      </c>
      <c r="AT293" s="548">
        <f ca="1">IF('Clinic Model'!$P$17="Annuity",-IFERROR(PPMT(D3_I/12,$C293,D3_T,OFFSET(AT$258,,-$C293+1),0),),IFERROR(IF($C293=0,0,OFFSET(AT$258,,-$C293+1)/D3_T),0))</f>
        <v>0</v>
      </c>
      <c r="AU293" s="548">
        <f ca="1">IF('Clinic Model'!$P$17="Annuity",-IFERROR(PPMT(D3_I/12,$C293,D3_T,OFFSET(AU$258,,-$C293+1),0),),IFERROR(IF($C293=0,0,OFFSET(AU$258,,-$C293+1)/D3_T),0))</f>
        <v>0</v>
      </c>
      <c r="AV293" s="548">
        <f ca="1">IF('Clinic Model'!$P$17="Annuity",-IFERROR(PPMT(D3_I/12,$C293,D3_T,OFFSET(AV$258,,-$C293+1),0),),IFERROR(IF($C293=0,0,OFFSET(AV$258,,-$C293+1)/D3_T),0))</f>
        <v>0</v>
      </c>
      <c r="AW293" s="548">
        <f ca="1">IF('Clinic Model'!$P$17="Annuity",-IFERROR(PPMT(D3_I/12,$C293,D3_T,OFFSET(AW$258,,-$C293+1),0),),IFERROR(IF($C293=0,0,OFFSET(AW$258,,-$C293+1)/D3_T),0))</f>
        <v>0</v>
      </c>
      <c r="AX293" s="548">
        <f ca="1">IF('Clinic Model'!$P$17="Annuity",-IFERROR(PPMT(D3_I/12,$C293,D3_T,OFFSET(AX$258,,-$C293+1),0),),IFERROR(IF($C293=0,0,OFFSET(AX$258,,-$C293+1)/D3_T),0))</f>
        <v>0</v>
      </c>
      <c r="AY293" s="548">
        <f ca="1">IF('Clinic Model'!$P$17="Annuity",-IFERROR(PPMT(D3_I/12,$C293,D3_T,OFFSET(AY$258,,-$C293+1),0),),IFERROR(IF($C293=0,0,OFFSET(AY$258,,-$C293+1)/D3_T),0))</f>
        <v>0</v>
      </c>
      <c r="AZ293" s="548">
        <f ca="1">IF('Clinic Model'!$P$17="Annuity",-IFERROR(PPMT(D3_I/12,$C293,D3_T,OFFSET(AZ$258,,-$C293+1),0),),IFERROR(IF($C293=0,0,OFFSET(AZ$258,,-$C293+1)/D3_T),0))</f>
        <v>0</v>
      </c>
      <c r="BA293" s="548">
        <f ca="1">IF('Clinic Model'!$P$17="Annuity",-IFERROR(PPMT(D3_I/12,$C293,D3_T,OFFSET(BA$258,,-$C293+1),0),),IFERROR(IF($C293=0,0,OFFSET(BA$258,,-$C293+1)/D3_T),0))</f>
        <v>0</v>
      </c>
      <c r="BB293" s="548">
        <f ca="1">IF('Clinic Model'!$P$17="Annuity",-IFERROR(PPMT(D3_I/12,$C293,D3_T,OFFSET(BB$258,,-$C293+1),0),),IFERROR(IF($C293=0,0,OFFSET(BB$258,,-$C293+1)/D3_T),0))</f>
        <v>0</v>
      </c>
      <c r="BC293" s="548">
        <f ca="1">IF('Clinic Model'!$P$17="Annuity",-IFERROR(PPMT(D3_I/12,$C293,D3_T,OFFSET(BC$258,,-$C293+1),0),),IFERROR(IF($C293=0,0,OFFSET(BC$258,,-$C293+1)/D3_T),0))</f>
        <v>0</v>
      </c>
      <c r="BD293" s="548">
        <f ca="1">IF('Clinic Model'!$P$17="Annuity",-IFERROR(PPMT(D3_I/12,$C293,D3_T,OFFSET(BD$258,,-$C293+1),0),),IFERROR(IF($C293=0,0,OFFSET(BD$258,,-$C293+1)/D3_T),0))</f>
        <v>0</v>
      </c>
      <c r="BE293" s="548">
        <f ca="1">IF('Clinic Model'!$P$17="Annuity",-IFERROR(PPMT(D3_I/12,$C293,D3_T,OFFSET(BE$258,,-$C293+1),0),),IFERROR(IF($C293=0,0,OFFSET(BE$258,,-$C293+1)/D3_T),0))</f>
        <v>0</v>
      </c>
      <c r="BF293" s="548">
        <f ca="1">IF('Clinic Model'!$P$17="Annuity",-IFERROR(PPMT(D3_I/12,$C293,D3_T,OFFSET(BF$258,,-$C293+1),0),),IFERROR(IF($C293=0,0,OFFSET(BF$258,,-$C293+1)/D3_T),0))</f>
        <v>0</v>
      </c>
      <c r="BG293" s="548">
        <f ca="1">IF('Clinic Model'!$P$17="Annuity",-IFERROR(PPMT(D3_I/12,$C293,D3_T,OFFSET(BG$258,,-$C293+1),0),),IFERROR(IF($C293=0,0,OFFSET(BG$258,,-$C293+1)/D3_T),0))</f>
        <v>0</v>
      </c>
      <c r="BH293" s="548">
        <f ca="1">IF('Clinic Model'!$P$17="Annuity",-IFERROR(PPMT(D3_I/12,$C293,D3_T,OFFSET(BH$258,,-$C293+1),0),),IFERROR(IF($C293=0,0,OFFSET(BH$258,,-$C293+1)/D3_T),0))</f>
        <v>0</v>
      </c>
      <c r="BI293" s="548">
        <f ca="1">IF('Clinic Model'!$P$17="Annuity",-IFERROR(PPMT(D3_I/12,$C293,D3_T,OFFSET(BI$258,,-$C293+1),0),),IFERROR(IF($C293=0,0,OFFSET(BI$258,,-$C293+1)/D3_T),0))</f>
        <v>0</v>
      </c>
      <c r="BJ293" s="548">
        <f ca="1">IF('Clinic Model'!$P$17="Annuity",-IFERROR(PPMT(D3_I/12,$C293,D3_T,OFFSET(BJ$258,,-$C293+1),0),),IFERROR(IF($C293=0,0,OFFSET(BJ$258,,-$C293+1)/D3_T),0))</f>
        <v>0</v>
      </c>
      <c r="BK293" s="548">
        <f ca="1">IF('Clinic Model'!$P$17="Annuity",-IFERROR(PPMT(D3_I/12,$C293,D3_T,OFFSET(BK$258,,-$C293+1),0),),IFERROR(IF($C293=0,0,OFFSET(BK$258,,-$C293+1)/D3_T),0))</f>
        <v>0</v>
      </c>
      <c r="BL293" s="548">
        <f ca="1">IF('Clinic Model'!$P$17="Annuity",-IFERROR(PPMT(D3_I/12,$C293,D3_T,OFFSET(BL$258,,-$C293+1),0),),IFERROR(IF($C293=0,0,OFFSET(BL$258,,-$C293+1)/D3_T),0))</f>
        <v>0</v>
      </c>
    </row>
    <row r="294" spans="1:64" ht="10.5" hidden="1" customHeight="1" outlineLevel="1" x14ac:dyDescent="0.3">
      <c r="A294" s="105"/>
      <c r="B294" s="504"/>
      <c r="C294" s="105">
        <f t="shared" ref="C294:C320" si="22">IF(C293=0,0,IF((C293+1)&lt;=D3_T,C293+1,0))</f>
        <v>0</v>
      </c>
      <c r="E294" s="559">
        <f ca="1">IF('Clinic Model'!$P$17="Annuity",-IFERROR(PPMT(D3_I/12,$C294,D3_T,OFFSET(E$258,,-$C294+1),0),),IFERROR(IF($C294=0,0,OFFSET(E$258,,-$C294+1)/D3_T),0))</f>
        <v>0</v>
      </c>
      <c r="F294" s="548">
        <f ca="1">IF('Clinic Model'!$P$17="Annuity",-IFERROR(PPMT(D3_I/12,$C294,D3_T,OFFSET(F$258,,-$C294+1),0),),IFERROR(IF($C294=0,0,OFFSET(F$258,,-$C294+1)/D3_T),0))</f>
        <v>0</v>
      </c>
      <c r="G294" s="548">
        <f ca="1">IF('Clinic Model'!$P$17="Annuity",-IFERROR(PPMT(D3_I/12,$C294,D3_T,OFFSET(G$258,,-$C294+1),0),),IFERROR(IF($C294=0,0,OFFSET(G$258,,-$C294+1)/D3_T),0))</f>
        <v>0</v>
      </c>
      <c r="H294" s="548">
        <f ca="1">IF('Clinic Model'!$P$17="Annuity",-IFERROR(PPMT(D3_I/12,$C294,D3_T,OFFSET(H$258,,-$C294+1),0),),IFERROR(IF($C294=0,0,OFFSET(H$258,,-$C294+1)/D3_T),0))</f>
        <v>0</v>
      </c>
      <c r="I294" s="548">
        <f ca="1">IF('Clinic Model'!$P$17="Annuity",-IFERROR(PPMT(D3_I/12,$C294,D3_T,OFFSET(I$258,,-$C294+1),0),),IFERROR(IF($C294=0,0,OFFSET(I$258,,-$C294+1)/D3_T),0))</f>
        <v>0</v>
      </c>
      <c r="J294" s="548">
        <f ca="1">IF('Clinic Model'!$P$17="Annuity",-IFERROR(PPMT(D3_I/12,$C294,D3_T,OFFSET(J$258,,-$C294+1),0),),IFERROR(IF($C294=0,0,OFFSET(J$258,,-$C294+1)/D3_T),0))</f>
        <v>0</v>
      </c>
      <c r="K294" s="548">
        <f ca="1">IF('Clinic Model'!$P$17="Annuity",-IFERROR(PPMT(D3_I/12,$C294,D3_T,OFFSET(K$258,,-$C294+1),0),),IFERROR(IF($C294=0,0,OFFSET(K$258,,-$C294+1)/D3_T),0))</f>
        <v>0</v>
      </c>
      <c r="L294" s="548">
        <f ca="1">IF('Clinic Model'!$P$17="Annuity",-IFERROR(PPMT(D3_I/12,$C294,D3_T,OFFSET(L$258,,-$C294+1),0),),IFERROR(IF($C294=0,0,OFFSET(L$258,,-$C294+1)/D3_T),0))</f>
        <v>0</v>
      </c>
      <c r="M294" s="548">
        <f ca="1">IF('Clinic Model'!$P$17="Annuity",-IFERROR(PPMT(D3_I/12,$C294,D3_T,OFFSET(M$258,,-$C294+1),0),),IFERROR(IF($C294=0,0,OFFSET(M$258,,-$C294+1)/D3_T),0))</f>
        <v>0</v>
      </c>
      <c r="N294" s="548">
        <f ca="1">IF('Clinic Model'!$P$17="Annuity",-IFERROR(PPMT(D3_I/12,$C294,D3_T,OFFSET(N$258,,-$C294+1),0),),IFERROR(IF($C294=0,0,OFFSET(N$258,,-$C294+1)/D3_T),0))</f>
        <v>0</v>
      </c>
      <c r="O294" s="548">
        <f ca="1">IF('Clinic Model'!$P$17="Annuity",-IFERROR(PPMT(D3_I/12,$C294,D3_T,OFFSET(O$258,,-$C294+1),0),),IFERROR(IF($C294=0,0,OFFSET(O$258,,-$C294+1)/D3_T),0))</f>
        <v>0</v>
      </c>
      <c r="P294" s="548">
        <f ca="1">IF('Clinic Model'!$P$17="Annuity",-IFERROR(PPMT(D3_I/12,$C294,D3_T,OFFSET(P$258,,-$C294+1),0),),IFERROR(IF($C294=0,0,OFFSET(P$258,,-$C294+1)/D3_T),0))</f>
        <v>0</v>
      </c>
      <c r="Q294" s="548">
        <f ca="1">IF('Clinic Model'!$P$17="Annuity",-IFERROR(PPMT(D3_I/12,$C294,D3_T,OFFSET(Q$258,,-$C294+1),0),),IFERROR(IF($C294=0,0,OFFSET(Q$258,,-$C294+1)/D3_T),0))</f>
        <v>0</v>
      </c>
      <c r="R294" s="548">
        <f ca="1">IF('Clinic Model'!$P$17="Annuity",-IFERROR(PPMT(D3_I/12,$C294,D3_T,OFFSET(R$258,,-$C294+1),0),),IFERROR(IF($C294=0,0,OFFSET(R$258,,-$C294+1)/D3_T),0))</f>
        <v>0</v>
      </c>
      <c r="S294" s="548">
        <f ca="1">IF('Clinic Model'!$P$17="Annuity",-IFERROR(PPMT(D3_I/12,$C294,D3_T,OFFSET(S$258,,-$C294+1),0),),IFERROR(IF($C294=0,0,OFFSET(S$258,,-$C294+1)/D3_T),0))</f>
        <v>0</v>
      </c>
      <c r="T294" s="548">
        <f ca="1">IF('Clinic Model'!$P$17="Annuity",-IFERROR(PPMT(D3_I/12,$C294,D3_T,OFFSET(T$258,,-$C294+1),0),),IFERROR(IF($C294=0,0,OFFSET(T$258,,-$C294+1)/D3_T),0))</f>
        <v>0</v>
      </c>
      <c r="U294" s="548">
        <f ca="1">IF('Clinic Model'!$P$17="Annuity",-IFERROR(PPMT(D3_I/12,$C294,D3_T,OFFSET(U$258,,-$C294+1),0),),IFERROR(IF($C294=0,0,OFFSET(U$258,,-$C294+1)/D3_T),0))</f>
        <v>0</v>
      </c>
      <c r="V294" s="548">
        <f ca="1">IF('Clinic Model'!$P$17="Annuity",-IFERROR(PPMT(D3_I/12,$C294,D3_T,OFFSET(V$258,,-$C294+1),0),),IFERROR(IF($C294=0,0,OFFSET(V$258,,-$C294+1)/D3_T),0))</f>
        <v>0</v>
      </c>
      <c r="W294" s="548">
        <f ca="1">IF('Clinic Model'!$P$17="Annuity",-IFERROR(PPMT(D3_I/12,$C294,D3_T,OFFSET(W$258,,-$C294+1),0),),IFERROR(IF($C294=0,0,OFFSET(W$258,,-$C294+1)/D3_T),0))</f>
        <v>0</v>
      </c>
      <c r="X294" s="548">
        <f ca="1">IF('Clinic Model'!$P$17="Annuity",-IFERROR(PPMT(D3_I/12,$C294,D3_T,OFFSET(X$258,,-$C294+1),0),),IFERROR(IF($C294=0,0,OFFSET(X$258,,-$C294+1)/D3_T),0))</f>
        <v>0</v>
      </c>
      <c r="Y294" s="548">
        <f ca="1">IF('Clinic Model'!$P$17="Annuity",-IFERROR(PPMT(D3_I/12,$C294,D3_T,OFFSET(Y$258,,-$C294+1),0),),IFERROR(IF($C294=0,0,OFFSET(Y$258,,-$C294+1)/D3_T),0))</f>
        <v>0</v>
      </c>
      <c r="Z294" s="548">
        <f ca="1">IF('Clinic Model'!$P$17="Annuity",-IFERROR(PPMT(D3_I/12,$C294,D3_T,OFFSET(Z$258,,-$C294+1),0),),IFERROR(IF($C294=0,0,OFFSET(Z$258,,-$C294+1)/D3_T),0))</f>
        <v>0</v>
      </c>
      <c r="AA294" s="548">
        <f ca="1">IF('Clinic Model'!$P$17="Annuity",-IFERROR(PPMT(D3_I/12,$C294,D3_T,OFFSET(AA$258,,-$C294+1),0),),IFERROR(IF($C294=0,0,OFFSET(AA$258,,-$C294+1)/D3_T),0))</f>
        <v>0</v>
      </c>
      <c r="AB294" s="548">
        <f ca="1">IF('Clinic Model'!$P$17="Annuity",-IFERROR(PPMT(D3_I/12,$C294,D3_T,OFFSET(AB$258,,-$C294+1),0),),IFERROR(IF($C294=0,0,OFFSET(AB$258,,-$C294+1)/D3_T),0))</f>
        <v>0</v>
      </c>
      <c r="AC294" s="548">
        <f ca="1">IF('Clinic Model'!$P$17="Annuity",-IFERROR(PPMT(D3_I/12,$C294,D3_T,OFFSET(AC$258,,-$C294+1),0),),IFERROR(IF($C294=0,0,OFFSET(AC$258,,-$C294+1)/D3_T),0))</f>
        <v>0</v>
      </c>
      <c r="AD294" s="548">
        <f ca="1">IF('Clinic Model'!$P$17="Annuity",-IFERROR(PPMT(D3_I/12,$C294,D3_T,OFFSET(AD$258,,-$C294+1),0),),IFERROR(IF($C294=0,0,OFFSET(AD$258,,-$C294+1)/D3_T),0))</f>
        <v>0</v>
      </c>
      <c r="AE294" s="548">
        <f ca="1">IF('Clinic Model'!$P$17="Annuity",-IFERROR(PPMT(D3_I/12,$C294,D3_T,OFFSET(AE$258,,-$C294+1),0),),IFERROR(IF($C294=0,0,OFFSET(AE$258,,-$C294+1)/D3_T),0))</f>
        <v>0</v>
      </c>
      <c r="AF294" s="548">
        <f ca="1">IF('Clinic Model'!$P$17="Annuity",-IFERROR(PPMT(D3_I/12,$C294,D3_T,OFFSET(AF$258,,-$C294+1),0),),IFERROR(IF($C294=0,0,OFFSET(AF$258,,-$C294+1)/D3_T),0))</f>
        <v>0</v>
      </c>
      <c r="AG294" s="548">
        <f ca="1">IF('Clinic Model'!$P$17="Annuity",-IFERROR(PPMT(D3_I/12,$C294,D3_T,OFFSET(AG$258,,-$C294+1),0),),IFERROR(IF($C294=0,0,OFFSET(AG$258,,-$C294+1)/D3_T),0))</f>
        <v>0</v>
      </c>
      <c r="AH294" s="548">
        <f ca="1">IF('Clinic Model'!$P$17="Annuity",-IFERROR(PPMT(D3_I/12,$C294,D3_T,OFFSET(AH$258,,-$C294+1),0),),IFERROR(IF($C294=0,0,OFFSET(AH$258,,-$C294+1)/D3_T),0))</f>
        <v>0</v>
      </c>
      <c r="AI294" s="548">
        <f ca="1">IF('Clinic Model'!$P$17="Annuity",-IFERROR(PPMT(D3_I/12,$C294,D3_T,OFFSET(AI$258,,-$C294+1),0),),IFERROR(IF($C294=0,0,OFFSET(AI$258,,-$C294+1)/D3_T),0))</f>
        <v>0</v>
      </c>
      <c r="AJ294" s="548">
        <f ca="1">IF('Clinic Model'!$P$17="Annuity",-IFERROR(PPMT(D3_I/12,$C294,D3_T,OFFSET(AJ$258,,-$C294+1),0),),IFERROR(IF($C294=0,0,OFFSET(AJ$258,,-$C294+1)/D3_T),0))</f>
        <v>0</v>
      </c>
      <c r="AK294" s="548">
        <f ca="1">IF('Clinic Model'!$P$17="Annuity",-IFERROR(PPMT(D3_I/12,$C294,D3_T,OFFSET(AK$258,,-$C294+1),0),),IFERROR(IF($C294=0,0,OFFSET(AK$258,,-$C294+1)/D3_T),0))</f>
        <v>0</v>
      </c>
      <c r="AL294" s="548">
        <f ca="1">IF('Clinic Model'!$P$17="Annuity",-IFERROR(PPMT(D3_I/12,$C294,D3_T,OFFSET(AL$258,,-$C294+1),0),),IFERROR(IF($C294=0,0,OFFSET(AL$258,,-$C294+1)/D3_T),0))</f>
        <v>0</v>
      </c>
      <c r="AM294" s="548">
        <f ca="1">IF('Clinic Model'!$P$17="Annuity",-IFERROR(PPMT(D3_I/12,$C294,D3_T,OFFSET(AM$258,,-$C294+1),0),),IFERROR(IF($C294=0,0,OFFSET(AM$258,,-$C294+1)/D3_T),0))</f>
        <v>0</v>
      </c>
      <c r="AN294" s="548">
        <f ca="1">IF('Clinic Model'!$P$17="Annuity",-IFERROR(PPMT(D3_I/12,$C294,D3_T,OFFSET(AN$258,,-$C294+1),0),),IFERROR(IF($C294=0,0,OFFSET(AN$258,,-$C294+1)/D3_T),0))</f>
        <v>0</v>
      </c>
      <c r="AO294" s="548">
        <f ca="1">IF('Clinic Model'!$P$17="Annuity",-IFERROR(PPMT(D3_I/12,$C294,D3_T,OFFSET(AO$258,,-$C294+1),0),),IFERROR(IF($C294=0,0,OFFSET(AO$258,,-$C294+1)/D3_T),0))</f>
        <v>0</v>
      </c>
      <c r="AP294" s="548">
        <f ca="1">IF('Clinic Model'!$P$17="Annuity",-IFERROR(PPMT(D3_I/12,$C294,D3_T,OFFSET(AP$258,,-$C294+1),0),),IFERROR(IF($C294=0,0,OFFSET(AP$258,,-$C294+1)/D3_T),0))</f>
        <v>0</v>
      </c>
      <c r="AQ294" s="548">
        <f ca="1">IF('Clinic Model'!$P$17="Annuity",-IFERROR(PPMT(D3_I/12,$C294,D3_T,OFFSET(AQ$258,,-$C294+1),0),),IFERROR(IF($C294=0,0,OFFSET(AQ$258,,-$C294+1)/D3_T),0))</f>
        <v>0</v>
      </c>
      <c r="AR294" s="548">
        <f ca="1">IF('Clinic Model'!$P$17="Annuity",-IFERROR(PPMT(D3_I/12,$C294,D3_T,OFFSET(AR$258,,-$C294+1),0),),IFERROR(IF($C294=0,0,OFFSET(AR$258,,-$C294+1)/D3_T),0))</f>
        <v>0</v>
      </c>
      <c r="AS294" s="548">
        <f ca="1">IF('Clinic Model'!$P$17="Annuity",-IFERROR(PPMT(D3_I/12,$C294,D3_T,OFFSET(AS$258,,-$C294+1),0),),IFERROR(IF($C294=0,0,OFFSET(AS$258,,-$C294+1)/D3_T),0))</f>
        <v>0</v>
      </c>
      <c r="AT294" s="548">
        <f ca="1">IF('Clinic Model'!$P$17="Annuity",-IFERROR(PPMT(D3_I/12,$C294,D3_T,OFFSET(AT$258,,-$C294+1),0),),IFERROR(IF($C294=0,0,OFFSET(AT$258,,-$C294+1)/D3_T),0))</f>
        <v>0</v>
      </c>
      <c r="AU294" s="548">
        <f ca="1">IF('Clinic Model'!$P$17="Annuity",-IFERROR(PPMT(D3_I/12,$C294,D3_T,OFFSET(AU$258,,-$C294+1),0),),IFERROR(IF($C294=0,0,OFFSET(AU$258,,-$C294+1)/D3_T),0))</f>
        <v>0</v>
      </c>
      <c r="AV294" s="548">
        <f ca="1">IF('Clinic Model'!$P$17="Annuity",-IFERROR(PPMT(D3_I/12,$C294,D3_T,OFFSET(AV$258,,-$C294+1),0),),IFERROR(IF($C294=0,0,OFFSET(AV$258,,-$C294+1)/D3_T),0))</f>
        <v>0</v>
      </c>
      <c r="AW294" s="548">
        <f ca="1">IF('Clinic Model'!$P$17="Annuity",-IFERROR(PPMT(D3_I/12,$C294,D3_T,OFFSET(AW$258,,-$C294+1),0),),IFERROR(IF($C294=0,0,OFFSET(AW$258,,-$C294+1)/D3_T),0))</f>
        <v>0</v>
      </c>
      <c r="AX294" s="548">
        <f ca="1">IF('Clinic Model'!$P$17="Annuity",-IFERROR(PPMT(D3_I/12,$C294,D3_T,OFFSET(AX$258,,-$C294+1),0),),IFERROR(IF($C294=0,0,OFFSET(AX$258,,-$C294+1)/D3_T),0))</f>
        <v>0</v>
      </c>
      <c r="AY294" s="548">
        <f ca="1">IF('Clinic Model'!$P$17="Annuity",-IFERROR(PPMT(D3_I/12,$C294,D3_T,OFFSET(AY$258,,-$C294+1),0),),IFERROR(IF($C294=0,0,OFFSET(AY$258,,-$C294+1)/D3_T),0))</f>
        <v>0</v>
      </c>
      <c r="AZ294" s="548">
        <f ca="1">IF('Clinic Model'!$P$17="Annuity",-IFERROR(PPMT(D3_I/12,$C294,D3_T,OFFSET(AZ$258,,-$C294+1),0),),IFERROR(IF($C294=0,0,OFFSET(AZ$258,,-$C294+1)/D3_T),0))</f>
        <v>0</v>
      </c>
      <c r="BA294" s="548">
        <f ca="1">IF('Clinic Model'!$P$17="Annuity",-IFERROR(PPMT(D3_I/12,$C294,D3_T,OFFSET(BA$258,,-$C294+1),0),),IFERROR(IF($C294=0,0,OFFSET(BA$258,,-$C294+1)/D3_T),0))</f>
        <v>0</v>
      </c>
      <c r="BB294" s="548">
        <f ca="1">IF('Clinic Model'!$P$17="Annuity",-IFERROR(PPMT(D3_I/12,$C294,D3_T,OFFSET(BB$258,,-$C294+1),0),),IFERROR(IF($C294=0,0,OFFSET(BB$258,,-$C294+1)/D3_T),0))</f>
        <v>0</v>
      </c>
      <c r="BC294" s="548">
        <f ca="1">IF('Clinic Model'!$P$17="Annuity",-IFERROR(PPMT(D3_I/12,$C294,D3_T,OFFSET(BC$258,,-$C294+1),0),),IFERROR(IF($C294=0,0,OFFSET(BC$258,,-$C294+1)/D3_T),0))</f>
        <v>0</v>
      </c>
      <c r="BD294" s="548">
        <f ca="1">IF('Clinic Model'!$P$17="Annuity",-IFERROR(PPMT(D3_I/12,$C294,D3_T,OFFSET(BD$258,,-$C294+1),0),),IFERROR(IF($C294=0,0,OFFSET(BD$258,,-$C294+1)/D3_T),0))</f>
        <v>0</v>
      </c>
      <c r="BE294" s="548">
        <f ca="1">IF('Clinic Model'!$P$17="Annuity",-IFERROR(PPMT(D3_I/12,$C294,D3_T,OFFSET(BE$258,,-$C294+1),0),),IFERROR(IF($C294=0,0,OFFSET(BE$258,,-$C294+1)/D3_T),0))</f>
        <v>0</v>
      </c>
      <c r="BF294" s="548">
        <f ca="1">IF('Clinic Model'!$P$17="Annuity",-IFERROR(PPMT(D3_I/12,$C294,D3_T,OFFSET(BF$258,,-$C294+1),0),),IFERROR(IF($C294=0,0,OFFSET(BF$258,,-$C294+1)/D3_T),0))</f>
        <v>0</v>
      </c>
      <c r="BG294" s="548">
        <f ca="1">IF('Clinic Model'!$P$17="Annuity",-IFERROR(PPMT(D3_I/12,$C294,D3_T,OFFSET(BG$258,,-$C294+1),0),),IFERROR(IF($C294=0,0,OFFSET(BG$258,,-$C294+1)/D3_T),0))</f>
        <v>0</v>
      </c>
      <c r="BH294" s="548">
        <f ca="1">IF('Clinic Model'!$P$17="Annuity",-IFERROR(PPMT(D3_I/12,$C294,D3_T,OFFSET(BH$258,,-$C294+1),0),),IFERROR(IF($C294=0,0,OFFSET(BH$258,,-$C294+1)/D3_T),0))</f>
        <v>0</v>
      </c>
      <c r="BI294" s="548">
        <f ca="1">IF('Clinic Model'!$P$17="Annuity",-IFERROR(PPMT(D3_I/12,$C294,D3_T,OFFSET(BI$258,,-$C294+1),0),),IFERROR(IF($C294=0,0,OFFSET(BI$258,,-$C294+1)/D3_T),0))</f>
        <v>0</v>
      </c>
      <c r="BJ294" s="548">
        <f ca="1">IF('Clinic Model'!$P$17="Annuity",-IFERROR(PPMT(D3_I/12,$C294,D3_T,OFFSET(BJ$258,,-$C294+1),0),),IFERROR(IF($C294=0,0,OFFSET(BJ$258,,-$C294+1)/D3_T),0))</f>
        <v>0</v>
      </c>
      <c r="BK294" s="548">
        <f ca="1">IF('Clinic Model'!$P$17="Annuity",-IFERROR(PPMT(D3_I/12,$C294,D3_T,OFFSET(BK$258,,-$C294+1),0),),IFERROR(IF($C294=0,0,OFFSET(BK$258,,-$C294+1)/D3_T),0))</f>
        <v>0</v>
      </c>
      <c r="BL294" s="548">
        <f ca="1">IF('Clinic Model'!$P$17="Annuity",-IFERROR(PPMT(D3_I/12,$C294,D3_T,OFFSET(BL$258,,-$C294+1),0),),IFERROR(IF($C294=0,0,OFFSET(BL$258,,-$C294+1)/D3_T),0))</f>
        <v>0</v>
      </c>
    </row>
    <row r="295" spans="1:64" ht="10.5" hidden="1" customHeight="1" outlineLevel="1" x14ac:dyDescent="0.3">
      <c r="A295" s="105"/>
      <c r="B295" s="504"/>
      <c r="C295" s="105">
        <f t="shared" si="22"/>
        <v>0</v>
      </c>
      <c r="E295" s="559">
        <f ca="1">IF('Clinic Model'!$P$17="Annuity",-IFERROR(PPMT(D3_I/12,$C295,D3_T,OFFSET(E$258,,-$C295+1),0),),IFERROR(IF($C295=0,0,OFFSET(E$258,,-$C295+1)/D3_T),0))</f>
        <v>0</v>
      </c>
      <c r="F295" s="548">
        <f ca="1">IF('Clinic Model'!$P$17="Annuity",-IFERROR(PPMT(D3_I/12,$C295,D3_T,OFFSET(F$258,,-$C295+1),0),),IFERROR(IF($C295=0,0,OFFSET(F$258,,-$C295+1)/D3_T),0))</f>
        <v>0</v>
      </c>
      <c r="G295" s="548">
        <f ca="1">IF('Clinic Model'!$P$17="Annuity",-IFERROR(PPMT(D3_I/12,$C295,D3_T,OFFSET(G$258,,-$C295+1),0),),IFERROR(IF($C295=0,0,OFFSET(G$258,,-$C295+1)/D3_T),0))</f>
        <v>0</v>
      </c>
      <c r="H295" s="548">
        <f ca="1">IF('Clinic Model'!$P$17="Annuity",-IFERROR(PPMT(D3_I/12,$C295,D3_T,OFFSET(H$258,,-$C295+1),0),),IFERROR(IF($C295=0,0,OFFSET(H$258,,-$C295+1)/D3_T),0))</f>
        <v>0</v>
      </c>
      <c r="I295" s="548">
        <f ca="1">IF('Clinic Model'!$P$17="Annuity",-IFERROR(PPMT(D3_I/12,$C295,D3_T,OFFSET(I$258,,-$C295+1),0),),IFERROR(IF($C295=0,0,OFFSET(I$258,,-$C295+1)/D3_T),0))</f>
        <v>0</v>
      </c>
      <c r="J295" s="548">
        <f ca="1">IF('Clinic Model'!$P$17="Annuity",-IFERROR(PPMT(D3_I/12,$C295,D3_T,OFFSET(J$258,,-$C295+1),0),),IFERROR(IF($C295=0,0,OFFSET(J$258,,-$C295+1)/D3_T),0))</f>
        <v>0</v>
      </c>
      <c r="K295" s="548">
        <f ca="1">IF('Clinic Model'!$P$17="Annuity",-IFERROR(PPMT(D3_I/12,$C295,D3_T,OFFSET(K$258,,-$C295+1),0),),IFERROR(IF($C295=0,0,OFFSET(K$258,,-$C295+1)/D3_T),0))</f>
        <v>0</v>
      </c>
      <c r="L295" s="548">
        <f ca="1">IF('Clinic Model'!$P$17="Annuity",-IFERROR(PPMT(D3_I/12,$C295,D3_T,OFFSET(L$258,,-$C295+1),0),),IFERROR(IF($C295=0,0,OFFSET(L$258,,-$C295+1)/D3_T),0))</f>
        <v>0</v>
      </c>
      <c r="M295" s="548">
        <f ca="1">IF('Clinic Model'!$P$17="Annuity",-IFERROR(PPMT(D3_I/12,$C295,D3_T,OFFSET(M$258,,-$C295+1),0),),IFERROR(IF($C295=0,0,OFFSET(M$258,,-$C295+1)/D3_T),0))</f>
        <v>0</v>
      </c>
      <c r="N295" s="548">
        <f ca="1">IF('Clinic Model'!$P$17="Annuity",-IFERROR(PPMT(D3_I/12,$C295,D3_T,OFFSET(N$258,,-$C295+1),0),),IFERROR(IF($C295=0,0,OFFSET(N$258,,-$C295+1)/D3_T),0))</f>
        <v>0</v>
      </c>
      <c r="O295" s="548">
        <f ca="1">IF('Clinic Model'!$P$17="Annuity",-IFERROR(PPMT(D3_I/12,$C295,D3_T,OFFSET(O$258,,-$C295+1),0),),IFERROR(IF($C295=0,0,OFFSET(O$258,,-$C295+1)/D3_T),0))</f>
        <v>0</v>
      </c>
      <c r="P295" s="548">
        <f ca="1">IF('Clinic Model'!$P$17="Annuity",-IFERROR(PPMT(D3_I/12,$C295,D3_T,OFFSET(P$258,,-$C295+1),0),),IFERROR(IF($C295=0,0,OFFSET(P$258,,-$C295+1)/D3_T),0))</f>
        <v>0</v>
      </c>
      <c r="Q295" s="548">
        <f ca="1">IF('Clinic Model'!$P$17="Annuity",-IFERROR(PPMT(D3_I/12,$C295,D3_T,OFFSET(Q$258,,-$C295+1),0),),IFERROR(IF($C295=0,0,OFFSET(Q$258,,-$C295+1)/D3_T),0))</f>
        <v>0</v>
      </c>
      <c r="R295" s="548">
        <f ca="1">IF('Clinic Model'!$P$17="Annuity",-IFERROR(PPMT(D3_I/12,$C295,D3_T,OFFSET(R$258,,-$C295+1),0),),IFERROR(IF($C295=0,0,OFFSET(R$258,,-$C295+1)/D3_T),0))</f>
        <v>0</v>
      </c>
      <c r="S295" s="548">
        <f ca="1">IF('Clinic Model'!$P$17="Annuity",-IFERROR(PPMT(D3_I/12,$C295,D3_T,OFFSET(S$258,,-$C295+1),0),),IFERROR(IF($C295=0,0,OFFSET(S$258,,-$C295+1)/D3_T),0))</f>
        <v>0</v>
      </c>
      <c r="T295" s="548">
        <f ca="1">IF('Clinic Model'!$P$17="Annuity",-IFERROR(PPMT(D3_I/12,$C295,D3_T,OFFSET(T$258,,-$C295+1),0),),IFERROR(IF($C295=0,0,OFFSET(T$258,,-$C295+1)/D3_T),0))</f>
        <v>0</v>
      </c>
      <c r="U295" s="548">
        <f ca="1">IF('Clinic Model'!$P$17="Annuity",-IFERROR(PPMT(D3_I/12,$C295,D3_T,OFFSET(U$258,,-$C295+1),0),),IFERROR(IF($C295=0,0,OFFSET(U$258,,-$C295+1)/D3_T),0))</f>
        <v>0</v>
      </c>
      <c r="V295" s="548">
        <f ca="1">IF('Clinic Model'!$P$17="Annuity",-IFERROR(PPMT(D3_I/12,$C295,D3_T,OFFSET(V$258,,-$C295+1),0),),IFERROR(IF($C295=0,0,OFFSET(V$258,,-$C295+1)/D3_T),0))</f>
        <v>0</v>
      </c>
      <c r="W295" s="548">
        <f ca="1">IF('Clinic Model'!$P$17="Annuity",-IFERROR(PPMT(D3_I/12,$C295,D3_T,OFFSET(W$258,,-$C295+1),0),),IFERROR(IF($C295=0,0,OFFSET(W$258,,-$C295+1)/D3_T),0))</f>
        <v>0</v>
      </c>
      <c r="X295" s="548">
        <f ca="1">IF('Clinic Model'!$P$17="Annuity",-IFERROR(PPMT(D3_I/12,$C295,D3_T,OFFSET(X$258,,-$C295+1),0),),IFERROR(IF($C295=0,0,OFFSET(X$258,,-$C295+1)/D3_T),0))</f>
        <v>0</v>
      </c>
      <c r="Y295" s="548">
        <f ca="1">IF('Clinic Model'!$P$17="Annuity",-IFERROR(PPMT(D3_I/12,$C295,D3_T,OFFSET(Y$258,,-$C295+1),0),),IFERROR(IF($C295=0,0,OFFSET(Y$258,,-$C295+1)/D3_T),0))</f>
        <v>0</v>
      </c>
      <c r="Z295" s="548">
        <f ca="1">IF('Clinic Model'!$P$17="Annuity",-IFERROR(PPMT(D3_I/12,$C295,D3_T,OFFSET(Z$258,,-$C295+1),0),),IFERROR(IF($C295=0,0,OFFSET(Z$258,,-$C295+1)/D3_T),0))</f>
        <v>0</v>
      </c>
      <c r="AA295" s="548">
        <f ca="1">IF('Clinic Model'!$P$17="Annuity",-IFERROR(PPMT(D3_I/12,$C295,D3_T,OFFSET(AA$258,,-$C295+1),0),),IFERROR(IF($C295=0,0,OFFSET(AA$258,,-$C295+1)/D3_T),0))</f>
        <v>0</v>
      </c>
      <c r="AB295" s="548">
        <f ca="1">IF('Clinic Model'!$P$17="Annuity",-IFERROR(PPMT(D3_I/12,$C295,D3_T,OFFSET(AB$258,,-$C295+1),0),),IFERROR(IF($C295=0,0,OFFSET(AB$258,,-$C295+1)/D3_T),0))</f>
        <v>0</v>
      </c>
      <c r="AC295" s="548">
        <f ca="1">IF('Clinic Model'!$P$17="Annuity",-IFERROR(PPMT(D3_I/12,$C295,D3_T,OFFSET(AC$258,,-$C295+1),0),),IFERROR(IF($C295=0,0,OFFSET(AC$258,,-$C295+1)/D3_T),0))</f>
        <v>0</v>
      </c>
      <c r="AD295" s="548">
        <f ca="1">IF('Clinic Model'!$P$17="Annuity",-IFERROR(PPMT(D3_I/12,$C295,D3_T,OFFSET(AD$258,,-$C295+1),0),),IFERROR(IF($C295=0,0,OFFSET(AD$258,,-$C295+1)/D3_T),0))</f>
        <v>0</v>
      </c>
      <c r="AE295" s="548">
        <f ca="1">IF('Clinic Model'!$P$17="Annuity",-IFERROR(PPMT(D3_I/12,$C295,D3_T,OFFSET(AE$258,,-$C295+1),0),),IFERROR(IF($C295=0,0,OFFSET(AE$258,,-$C295+1)/D3_T),0))</f>
        <v>0</v>
      </c>
      <c r="AF295" s="548">
        <f ca="1">IF('Clinic Model'!$P$17="Annuity",-IFERROR(PPMT(D3_I/12,$C295,D3_T,OFFSET(AF$258,,-$C295+1),0),),IFERROR(IF($C295=0,0,OFFSET(AF$258,,-$C295+1)/D3_T),0))</f>
        <v>0</v>
      </c>
      <c r="AG295" s="548">
        <f ca="1">IF('Clinic Model'!$P$17="Annuity",-IFERROR(PPMT(D3_I/12,$C295,D3_T,OFFSET(AG$258,,-$C295+1),0),),IFERROR(IF($C295=0,0,OFFSET(AG$258,,-$C295+1)/D3_T),0))</f>
        <v>0</v>
      </c>
      <c r="AH295" s="548">
        <f ca="1">IF('Clinic Model'!$P$17="Annuity",-IFERROR(PPMT(D3_I/12,$C295,D3_T,OFFSET(AH$258,,-$C295+1),0),),IFERROR(IF($C295=0,0,OFFSET(AH$258,,-$C295+1)/D3_T),0))</f>
        <v>0</v>
      </c>
      <c r="AI295" s="548">
        <f ca="1">IF('Clinic Model'!$P$17="Annuity",-IFERROR(PPMT(D3_I/12,$C295,D3_T,OFFSET(AI$258,,-$C295+1),0),),IFERROR(IF($C295=0,0,OFFSET(AI$258,,-$C295+1)/D3_T),0))</f>
        <v>0</v>
      </c>
      <c r="AJ295" s="548">
        <f ca="1">IF('Clinic Model'!$P$17="Annuity",-IFERROR(PPMT(D3_I/12,$C295,D3_T,OFFSET(AJ$258,,-$C295+1),0),),IFERROR(IF($C295=0,0,OFFSET(AJ$258,,-$C295+1)/D3_T),0))</f>
        <v>0</v>
      </c>
      <c r="AK295" s="548">
        <f ca="1">IF('Clinic Model'!$P$17="Annuity",-IFERROR(PPMT(D3_I/12,$C295,D3_T,OFFSET(AK$258,,-$C295+1),0),),IFERROR(IF($C295=0,0,OFFSET(AK$258,,-$C295+1)/D3_T),0))</f>
        <v>0</v>
      </c>
      <c r="AL295" s="548">
        <f ca="1">IF('Clinic Model'!$P$17="Annuity",-IFERROR(PPMT(D3_I/12,$C295,D3_T,OFFSET(AL$258,,-$C295+1),0),),IFERROR(IF($C295=0,0,OFFSET(AL$258,,-$C295+1)/D3_T),0))</f>
        <v>0</v>
      </c>
      <c r="AM295" s="548">
        <f ca="1">IF('Clinic Model'!$P$17="Annuity",-IFERROR(PPMT(D3_I/12,$C295,D3_T,OFFSET(AM$258,,-$C295+1),0),),IFERROR(IF($C295=0,0,OFFSET(AM$258,,-$C295+1)/D3_T),0))</f>
        <v>0</v>
      </c>
      <c r="AN295" s="548">
        <f ca="1">IF('Clinic Model'!$P$17="Annuity",-IFERROR(PPMT(D3_I/12,$C295,D3_T,OFFSET(AN$258,,-$C295+1),0),),IFERROR(IF($C295=0,0,OFFSET(AN$258,,-$C295+1)/D3_T),0))</f>
        <v>0</v>
      </c>
      <c r="AO295" s="548">
        <f ca="1">IF('Clinic Model'!$P$17="Annuity",-IFERROR(PPMT(D3_I/12,$C295,D3_T,OFFSET(AO$258,,-$C295+1),0),),IFERROR(IF($C295=0,0,OFFSET(AO$258,,-$C295+1)/D3_T),0))</f>
        <v>0</v>
      </c>
      <c r="AP295" s="548">
        <f ca="1">IF('Clinic Model'!$P$17="Annuity",-IFERROR(PPMT(D3_I/12,$C295,D3_T,OFFSET(AP$258,,-$C295+1),0),),IFERROR(IF($C295=0,0,OFFSET(AP$258,,-$C295+1)/D3_T),0))</f>
        <v>0</v>
      </c>
      <c r="AQ295" s="548">
        <f ca="1">IF('Clinic Model'!$P$17="Annuity",-IFERROR(PPMT(D3_I/12,$C295,D3_T,OFFSET(AQ$258,,-$C295+1),0),),IFERROR(IF($C295=0,0,OFFSET(AQ$258,,-$C295+1)/D3_T),0))</f>
        <v>0</v>
      </c>
      <c r="AR295" s="548">
        <f ca="1">IF('Clinic Model'!$P$17="Annuity",-IFERROR(PPMT(D3_I/12,$C295,D3_T,OFFSET(AR$258,,-$C295+1),0),),IFERROR(IF($C295=0,0,OFFSET(AR$258,,-$C295+1)/D3_T),0))</f>
        <v>0</v>
      </c>
      <c r="AS295" s="548">
        <f ca="1">IF('Clinic Model'!$P$17="Annuity",-IFERROR(PPMT(D3_I/12,$C295,D3_T,OFFSET(AS$258,,-$C295+1),0),),IFERROR(IF($C295=0,0,OFFSET(AS$258,,-$C295+1)/D3_T),0))</f>
        <v>0</v>
      </c>
      <c r="AT295" s="548">
        <f ca="1">IF('Clinic Model'!$P$17="Annuity",-IFERROR(PPMT(D3_I/12,$C295,D3_T,OFFSET(AT$258,,-$C295+1),0),),IFERROR(IF($C295=0,0,OFFSET(AT$258,,-$C295+1)/D3_T),0))</f>
        <v>0</v>
      </c>
      <c r="AU295" s="548">
        <f ca="1">IF('Clinic Model'!$P$17="Annuity",-IFERROR(PPMT(D3_I/12,$C295,D3_T,OFFSET(AU$258,,-$C295+1),0),),IFERROR(IF($C295=0,0,OFFSET(AU$258,,-$C295+1)/D3_T),0))</f>
        <v>0</v>
      </c>
      <c r="AV295" s="548">
        <f ca="1">IF('Clinic Model'!$P$17="Annuity",-IFERROR(PPMT(D3_I/12,$C295,D3_T,OFFSET(AV$258,,-$C295+1),0),),IFERROR(IF($C295=0,0,OFFSET(AV$258,,-$C295+1)/D3_T),0))</f>
        <v>0</v>
      </c>
      <c r="AW295" s="548">
        <f ca="1">IF('Clinic Model'!$P$17="Annuity",-IFERROR(PPMT(D3_I/12,$C295,D3_T,OFFSET(AW$258,,-$C295+1),0),),IFERROR(IF($C295=0,0,OFFSET(AW$258,,-$C295+1)/D3_T),0))</f>
        <v>0</v>
      </c>
      <c r="AX295" s="548">
        <f ca="1">IF('Clinic Model'!$P$17="Annuity",-IFERROR(PPMT(D3_I/12,$C295,D3_T,OFFSET(AX$258,,-$C295+1),0),),IFERROR(IF($C295=0,0,OFFSET(AX$258,,-$C295+1)/D3_T),0))</f>
        <v>0</v>
      </c>
      <c r="AY295" s="548">
        <f ca="1">IF('Clinic Model'!$P$17="Annuity",-IFERROR(PPMT(D3_I/12,$C295,D3_T,OFFSET(AY$258,,-$C295+1),0),),IFERROR(IF($C295=0,0,OFFSET(AY$258,,-$C295+1)/D3_T),0))</f>
        <v>0</v>
      </c>
      <c r="AZ295" s="548">
        <f ca="1">IF('Clinic Model'!$P$17="Annuity",-IFERROR(PPMT(D3_I/12,$C295,D3_T,OFFSET(AZ$258,,-$C295+1),0),),IFERROR(IF($C295=0,0,OFFSET(AZ$258,,-$C295+1)/D3_T),0))</f>
        <v>0</v>
      </c>
      <c r="BA295" s="548">
        <f ca="1">IF('Clinic Model'!$P$17="Annuity",-IFERROR(PPMT(D3_I/12,$C295,D3_T,OFFSET(BA$258,,-$C295+1),0),),IFERROR(IF($C295=0,0,OFFSET(BA$258,,-$C295+1)/D3_T),0))</f>
        <v>0</v>
      </c>
      <c r="BB295" s="548">
        <f ca="1">IF('Clinic Model'!$P$17="Annuity",-IFERROR(PPMT(D3_I/12,$C295,D3_T,OFFSET(BB$258,,-$C295+1),0),),IFERROR(IF($C295=0,0,OFFSET(BB$258,,-$C295+1)/D3_T),0))</f>
        <v>0</v>
      </c>
      <c r="BC295" s="548">
        <f ca="1">IF('Clinic Model'!$P$17="Annuity",-IFERROR(PPMT(D3_I/12,$C295,D3_T,OFFSET(BC$258,,-$C295+1),0),),IFERROR(IF($C295=0,0,OFFSET(BC$258,,-$C295+1)/D3_T),0))</f>
        <v>0</v>
      </c>
      <c r="BD295" s="548">
        <f ca="1">IF('Clinic Model'!$P$17="Annuity",-IFERROR(PPMT(D3_I/12,$C295,D3_T,OFFSET(BD$258,,-$C295+1),0),),IFERROR(IF($C295=0,0,OFFSET(BD$258,,-$C295+1)/D3_T),0))</f>
        <v>0</v>
      </c>
      <c r="BE295" s="548">
        <f ca="1">IF('Clinic Model'!$P$17="Annuity",-IFERROR(PPMT(D3_I/12,$C295,D3_T,OFFSET(BE$258,,-$C295+1),0),),IFERROR(IF($C295=0,0,OFFSET(BE$258,,-$C295+1)/D3_T),0))</f>
        <v>0</v>
      </c>
      <c r="BF295" s="548">
        <f ca="1">IF('Clinic Model'!$P$17="Annuity",-IFERROR(PPMT(D3_I/12,$C295,D3_T,OFFSET(BF$258,,-$C295+1),0),),IFERROR(IF($C295=0,0,OFFSET(BF$258,,-$C295+1)/D3_T),0))</f>
        <v>0</v>
      </c>
      <c r="BG295" s="548">
        <f ca="1">IF('Clinic Model'!$P$17="Annuity",-IFERROR(PPMT(D3_I/12,$C295,D3_T,OFFSET(BG$258,,-$C295+1),0),),IFERROR(IF($C295=0,0,OFFSET(BG$258,,-$C295+1)/D3_T),0))</f>
        <v>0</v>
      </c>
      <c r="BH295" s="548">
        <f ca="1">IF('Clinic Model'!$P$17="Annuity",-IFERROR(PPMT(D3_I/12,$C295,D3_T,OFFSET(BH$258,,-$C295+1),0),),IFERROR(IF($C295=0,0,OFFSET(BH$258,,-$C295+1)/D3_T),0))</f>
        <v>0</v>
      </c>
      <c r="BI295" s="548">
        <f ca="1">IF('Clinic Model'!$P$17="Annuity",-IFERROR(PPMT(D3_I/12,$C295,D3_T,OFFSET(BI$258,,-$C295+1),0),),IFERROR(IF($C295=0,0,OFFSET(BI$258,,-$C295+1)/D3_T),0))</f>
        <v>0</v>
      </c>
      <c r="BJ295" s="548">
        <f ca="1">IF('Clinic Model'!$P$17="Annuity",-IFERROR(PPMT(D3_I/12,$C295,D3_T,OFFSET(BJ$258,,-$C295+1),0),),IFERROR(IF($C295=0,0,OFFSET(BJ$258,,-$C295+1)/D3_T),0))</f>
        <v>0</v>
      </c>
      <c r="BK295" s="548">
        <f ca="1">IF('Clinic Model'!$P$17="Annuity",-IFERROR(PPMT(D3_I/12,$C295,D3_T,OFFSET(BK$258,,-$C295+1),0),),IFERROR(IF($C295=0,0,OFFSET(BK$258,,-$C295+1)/D3_T),0))</f>
        <v>0</v>
      </c>
      <c r="BL295" s="548">
        <f ca="1">IF('Clinic Model'!$P$17="Annuity",-IFERROR(PPMT(D3_I/12,$C295,D3_T,OFFSET(BL$258,,-$C295+1),0),),IFERROR(IF($C295=0,0,OFFSET(BL$258,,-$C295+1)/D3_T),0))</f>
        <v>0</v>
      </c>
    </row>
    <row r="296" spans="1:64" ht="10.5" hidden="1" customHeight="1" outlineLevel="1" x14ac:dyDescent="0.3">
      <c r="A296" s="105"/>
      <c r="B296" s="504"/>
      <c r="C296" s="105">
        <f t="shared" si="22"/>
        <v>0</v>
      </c>
      <c r="E296" s="559">
        <f ca="1">IF('Clinic Model'!$P$17="Annuity",-IFERROR(PPMT(D3_I/12,$C296,D3_T,OFFSET(E$258,,-$C296+1),0),),IFERROR(IF($C296=0,0,OFFSET(E$258,,-$C296+1)/D3_T),0))</f>
        <v>0</v>
      </c>
      <c r="F296" s="548">
        <f ca="1">IF('Clinic Model'!$P$17="Annuity",-IFERROR(PPMT(D3_I/12,$C296,D3_T,OFFSET(F$258,,-$C296+1),0),),IFERROR(IF($C296=0,0,OFFSET(F$258,,-$C296+1)/D3_T),0))</f>
        <v>0</v>
      </c>
      <c r="G296" s="548">
        <f ca="1">IF('Clinic Model'!$P$17="Annuity",-IFERROR(PPMT(D3_I/12,$C296,D3_T,OFFSET(G$258,,-$C296+1),0),),IFERROR(IF($C296=0,0,OFFSET(G$258,,-$C296+1)/D3_T),0))</f>
        <v>0</v>
      </c>
      <c r="H296" s="548">
        <f ca="1">IF('Clinic Model'!$P$17="Annuity",-IFERROR(PPMT(D3_I/12,$C296,D3_T,OFFSET(H$258,,-$C296+1),0),),IFERROR(IF($C296=0,0,OFFSET(H$258,,-$C296+1)/D3_T),0))</f>
        <v>0</v>
      </c>
      <c r="I296" s="548">
        <f ca="1">IF('Clinic Model'!$P$17="Annuity",-IFERROR(PPMT(D3_I/12,$C296,D3_T,OFFSET(I$258,,-$C296+1),0),),IFERROR(IF($C296=0,0,OFFSET(I$258,,-$C296+1)/D3_T),0))</f>
        <v>0</v>
      </c>
      <c r="J296" s="548">
        <f ca="1">IF('Clinic Model'!$P$17="Annuity",-IFERROR(PPMT(D3_I/12,$C296,D3_T,OFFSET(J$258,,-$C296+1),0),),IFERROR(IF($C296=0,0,OFFSET(J$258,,-$C296+1)/D3_T),0))</f>
        <v>0</v>
      </c>
      <c r="K296" s="548">
        <f ca="1">IF('Clinic Model'!$P$17="Annuity",-IFERROR(PPMT(D3_I/12,$C296,D3_T,OFFSET(K$258,,-$C296+1),0),),IFERROR(IF($C296=0,0,OFFSET(K$258,,-$C296+1)/D3_T),0))</f>
        <v>0</v>
      </c>
      <c r="L296" s="548">
        <f ca="1">IF('Clinic Model'!$P$17="Annuity",-IFERROR(PPMT(D3_I/12,$C296,D3_T,OFFSET(L$258,,-$C296+1),0),),IFERROR(IF($C296=0,0,OFFSET(L$258,,-$C296+1)/D3_T),0))</f>
        <v>0</v>
      </c>
      <c r="M296" s="548">
        <f ca="1">IF('Clinic Model'!$P$17="Annuity",-IFERROR(PPMT(D3_I/12,$C296,D3_T,OFFSET(M$258,,-$C296+1),0),),IFERROR(IF($C296=0,0,OFFSET(M$258,,-$C296+1)/D3_T),0))</f>
        <v>0</v>
      </c>
      <c r="N296" s="548">
        <f ca="1">IF('Clinic Model'!$P$17="Annuity",-IFERROR(PPMT(D3_I/12,$C296,D3_T,OFFSET(N$258,,-$C296+1),0),),IFERROR(IF($C296=0,0,OFFSET(N$258,,-$C296+1)/D3_T),0))</f>
        <v>0</v>
      </c>
      <c r="O296" s="548">
        <f ca="1">IF('Clinic Model'!$P$17="Annuity",-IFERROR(PPMT(D3_I/12,$C296,D3_T,OFFSET(O$258,,-$C296+1),0),),IFERROR(IF($C296=0,0,OFFSET(O$258,,-$C296+1)/D3_T),0))</f>
        <v>0</v>
      </c>
      <c r="P296" s="548">
        <f ca="1">IF('Clinic Model'!$P$17="Annuity",-IFERROR(PPMT(D3_I/12,$C296,D3_T,OFFSET(P$258,,-$C296+1),0),),IFERROR(IF($C296=0,0,OFFSET(P$258,,-$C296+1)/D3_T),0))</f>
        <v>0</v>
      </c>
      <c r="Q296" s="548">
        <f ca="1">IF('Clinic Model'!$P$17="Annuity",-IFERROR(PPMT(D3_I/12,$C296,D3_T,OFFSET(Q$258,,-$C296+1),0),),IFERROR(IF($C296=0,0,OFFSET(Q$258,,-$C296+1)/D3_T),0))</f>
        <v>0</v>
      </c>
      <c r="R296" s="548">
        <f ca="1">IF('Clinic Model'!$P$17="Annuity",-IFERROR(PPMT(D3_I/12,$C296,D3_T,OFFSET(R$258,,-$C296+1),0),),IFERROR(IF($C296=0,0,OFFSET(R$258,,-$C296+1)/D3_T),0))</f>
        <v>0</v>
      </c>
      <c r="S296" s="548">
        <f ca="1">IF('Clinic Model'!$P$17="Annuity",-IFERROR(PPMT(D3_I/12,$C296,D3_T,OFFSET(S$258,,-$C296+1),0),),IFERROR(IF($C296=0,0,OFFSET(S$258,,-$C296+1)/D3_T),0))</f>
        <v>0</v>
      </c>
      <c r="T296" s="548">
        <f ca="1">IF('Clinic Model'!$P$17="Annuity",-IFERROR(PPMT(D3_I/12,$C296,D3_T,OFFSET(T$258,,-$C296+1),0),),IFERROR(IF($C296=0,0,OFFSET(T$258,,-$C296+1)/D3_T),0))</f>
        <v>0</v>
      </c>
      <c r="U296" s="548">
        <f ca="1">IF('Clinic Model'!$P$17="Annuity",-IFERROR(PPMT(D3_I/12,$C296,D3_T,OFFSET(U$258,,-$C296+1),0),),IFERROR(IF($C296=0,0,OFFSET(U$258,,-$C296+1)/D3_T),0))</f>
        <v>0</v>
      </c>
      <c r="V296" s="548">
        <f ca="1">IF('Clinic Model'!$P$17="Annuity",-IFERROR(PPMT(D3_I/12,$C296,D3_T,OFFSET(V$258,,-$C296+1),0),),IFERROR(IF($C296=0,0,OFFSET(V$258,,-$C296+1)/D3_T),0))</f>
        <v>0</v>
      </c>
      <c r="W296" s="548">
        <f ca="1">IF('Clinic Model'!$P$17="Annuity",-IFERROR(PPMT(D3_I/12,$C296,D3_T,OFFSET(W$258,,-$C296+1),0),),IFERROR(IF($C296=0,0,OFFSET(W$258,,-$C296+1)/D3_T),0))</f>
        <v>0</v>
      </c>
      <c r="X296" s="548">
        <f ca="1">IF('Clinic Model'!$P$17="Annuity",-IFERROR(PPMT(D3_I/12,$C296,D3_T,OFFSET(X$258,,-$C296+1),0),),IFERROR(IF($C296=0,0,OFFSET(X$258,,-$C296+1)/D3_T),0))</f>
        <v>0</v>
      </c>
      <c r="Y296" s="548">
        <f ca="1">IF('Clinic Model'!$P$17="Annuity",-IFERROR(PPMT(D3_I/12,$C296,D3_T,OFFSET(Y$258,,-$C296+1),0),),IFERROR(IF($C296=0,0,OFFSET(Y$258,,-$C296+1)/D3_T),0))</f>
        <v>0</v>
      </c>
      <c r="Z296" s="548">
        <f ca="1">IF('Clinic Model'!$P$17="Annuity",-IFERROR(PPMT(D3_I/12,$C296,D3_T,OFFSET(Z$258,,-$C296+1),0),),IFERROR(IF($C296=0,0,OFFSET(Z$258,,-$C296+1)/D3_T),0))</f>
        <v>0</v>
      </c>
      <c r="AA296" s="548">
        <f ca="1">IF('Clinic Model'!$P$17="Annuity",-IFERROR(PPMT(D3_I/12,$C296,D3_T,OFFSET(AA$258,,-$C296+1),0),),IFERROR(IF($C296=0,0,OFFSET(AA$258,,-$C296+1)/D3_T),0))</f>
        <v>0</v>
      </c>
      <c r="AB296" s="548">
        <f ca="1">IF('Clinic Model'!$P$17="Annuity",-IFERROR(PPMT(D3_I/12,$C296,D3_T,OFFSET(AB$258,,-$C296+1),0),),IFERROR(IF($C296=0,0,OFFSET(AB$258,,-$C296+1)/D3_T),0))</f>
        <v>0</v>
      </c>
      <c r="AC296" s="548">
        <f ca="1">IF('Clinic Model'!$P$17="Annuity",-IFERROR(PPMT(D3_I/12,$C296,D3_T,OFFSET(AC$258,,-$C296+1),0),),IFERROR(IF($C296=0,0,OFFSET(AC$258,,-$C296+1)/D3_T),0))</f>
        <v>0</v>
      </c>
      <c r="AD296" s="548">
        <f ca="1">IF('Clinic Model'!$P$17="Annuity",-IFERROR(PPMT(D3_I/12,$C296,D3_T,OFFSET(AD$258,,-$C296+1),0),),IFERROR(IF($C296=0,0,OFFSET(AD$258,,-$C296+1)/D3_T),0))</f>
        <v>0</v>
      </c>
      <c r="AE296" s="548">
        <f ca="1">IF('Clinic Model'!$P$17="Annuity",-IFERROR(PPMT(D3_I/12,$C296,D3_T,OFFSET(AE$258,,-$C296+1),0),),IFERROR(IF($C296=0,0,OFFSET(AE$258,,-$C296+1)/D3_T),0))</f>
        <v>0</v>
      </c>
      <c r="AF296" s="548">
        <f ca="1">IF('Clinic Model'!$P$17="Annuity",-IFERROR(PPMT(D3_I/12,$C296,D3_T,OFFSET(AF$258,,-$C296+1),0),),IFERROR(IF($C296=0,0,OFFSET(AF$258,,-$C296+1)/D3_T),0))</f>
        <v>0</v>
      </c>
      <c r="AG296" s="548">
        <f ca="1">IF('Clinic Model'!$P$17="Annuity",-IFERROR(PPMT(D3_I/12,$C296,D3_T,OFFSET(AG$258,,-$C296+1),0),),IFERROR(IF($C296=0,0,OFFSET(AG$258,,-$C296+1)/D3_T),0))</f>
        <v>0</v>
      </c>
      <c r="AH296" s="548">
        <f ca="1">IF('Clinic Model'!$P$17="Annuity",-IFERROR(PPMT(D3_I/12,$C296,D3_T,OFFSET(AH$258,,-$C296+1),0),),IFERROR(IF($C296=0,0,OFFSET(AH$258,,-$C296+1)/D3_T),0))</f>
        <v>0</v>
      </c>
      <c r="AI296" s="548">
        <f ca="1">IF('Clinic Model'!$P$17="Annuity",-IFERROR(PPMT(D3_I/12,$C296,D3_T,OFFSET(AI$258,,-$C296+1),0),),IFERROR(IF($C296=0,0,OFFSET(AI$258,,-$C296+1)/D3_T),0))</f>
        <v>0</v>
      </c>
      <c r="AJ296" s="548">
        <f ca="1">IF('Clinic Model'!$P$17="Annuity",-IFERROR(PPMT(D3_I/12,$C296,D3_T,OFFSET(AJ$258,,-$C296+1),0),),IFERROR(IF($C296=0,0,OFFSET(AJ$258,,-$C296+1)/D3_T),0))</f>
        <v>0</v>
      </c>
      <c r="AK296" s="548">
        <f ca="1">IF('Clinic Model'!$P$17="Annuity",-IFERROR(PPMT(D3_I/12,$C296,D3_T,OFFSET(AK$258,,-$C296+1),0),),IFERROR(IF($C296=0,0,OFFSET(AK$258,,-$C296+1)/D3_T),0))</f>
        <v>0</v>
      </c>
      <c r="AL296" s="548">
        <f ca="1">IF('Clinic Model'!$P$17="Annuity",-IFERROR(PPMT(D3_I/12,$C296,D3_T,OFFSET(AL$258,,-$C296+1),0),),IFERROR(IF($C296=0,0,OFFSET(AL$258,,-$C296+1)/D3_T),0))</f>
        <v>0</v>
      </c>
      <c r="AM296" s="548">
        <f ca="1">IF('Clinic Model'!$P$17="Annuity",-IFERROR(PPMT(D3_I/12,$C296,D3_T,OFFSET(AM$258,,-$C296+1),0),),IFERROR(IF($C296=0,0,OFFSET(AM$258,,-$C296+1)/D3_T),0))</f>
        <v>0</v>
      </c>
      <c r="AN296" s="548">
        <f ca="1">IF('Clinic Model'!$P$17="Annuity",-IFERROR(PPMT(D3_I/12,$C296,D3_T,OFFSET(AN$258,,-$C296+1),0),),IFERROR(IF($C296=0,0,OFFSET(AN$258,,-$C296+1)/D3_T),0))</f>
        <v>0</v>
      </c>
      <c r="AO296" s="548">
        <f ca="1">IF('Clinic Model'!$P$17="Annuity",-IFERROR(PPMT(D3_I/12,$C296,D3_T,OFFSET(AO$258,,-$C296+1),0),),IFERROR(IF($C296=0,0,OFFSET(AO$258,,-$C296+1)/D3_T),0))</f>
        <v>0</v>
      </c>
      <c r="AP296" s="548">
        <f ca="1">IF('Clinic Model'!$P$17="Annuity",-IFERROR(PPMT(D3_I/12,$C296,D3_T,OFFSET(AP$258,,-$C296+1),0),),IFERROR(IF($C296=0,0,OFFSET(AP$258,,-$C296+1)/D3_T),0))</f>
        <v>0</v>
      </c>
      <c r="AQ296" s="548">
        <f ca="1">IF('Clinic Model'!$P$17="Annuity",-IFERROR(PPMT(D3_I/12,$C296,D3_T,OFFSET(AQ$258,,-$C296+1),0),),IFERROR(IF($C296=0,0,OFFSET(AQ$258,,-$C296+1)/D3_T),0))</f>
        <v>0</v>
      </c>
      <c r="AR296" s="548">
        <f ca="1">IF('Clinic Model'!$P$17="Annuity",-IFERROR(PPMT(D3_I/12,$C296,D3_T,OFFSET(AR$258,,-$C296+1),0),),IFERROR(IF($C296=0,0,OFFSET(AR$258,,-$C296+1)/D3_T),0))</f>
        <v>0</v>
      </c>
      <c r="AS296" s="548">
        <f ca="1">IF('Clinic Model'!$P$17="Annuity",-IFERROR(PPMT(D3_I/12,$C296,D3_T,OFFSET(AS$258,,-$C296+1),0),),IFERROR(IF($C296=0,0,OFFSET(AS$258,,-$C296+1)/D3_T),0))</f>
        <v>0</v>
      </c>
      <c r="AT296" s="548">
        <f ca="1">IF('Clinic Model'!$P$17="Annuity",-IFERROR(PPMT(D3_I/12,$C296,D3_T,OFFSET(AT$258,,-$C296+1),0),),IFERROR(IF($C296=0,0,OFFSET(AT$258,,-$C296+1)/D3_T),0))</f>
        <v>0</v>
      </c>
      <c r="AU296" s="548">
        <f ca="1">IF('Clinic Model'!$P$17="Annuity",-IFERROR(PPMT(D3_I/12,$C296,D3_T,OFFSET(AU$258,,-$C296+1),0),),IFERROR(IF($C296=0,0,OFFSET(AU$258,,-$C296+1)/D3_T),0))</f>
        <v>0</v>
      </c>
      <c r="AV296" s="548">
        <f ca="1">IF('Clinic Model'!$P$17="Annuity",-IFERROR(PPMT(D3_I/12,$C296,D3_T,OFFSET(AV$258,,-$C296+1),0),),IFERROR(IF($C296=0,0,OFFSET(AV$258,,-$C296+1)/D3_T),0))</f>
        <v>0</v>
      </c>
      <c r="AW296" s="548">
        <f ca="1">IF('Clinic Model'!$P$17="Annuity",-IFERROR(PPMT(D3_I/12,$C296,D3_T,OFFSET(AW$258,,-$C296+1),0),),IFERROR(IF($C296=0,0,OFFSET(AW$258,,-$C296+1)/D3_T),0))</f>
        <v>0</v>
      </c>
      <c r="AX296" s="548">
        <f ca="1">IF('Clinic Model'!$P$17="Annuity",-IFERROR(PPMT(D3_I/12,$C296,D3_T,OFFSET(AX$258,,-$C296+1),0),),IFERROR(IF($C296=0,0,OFFSET(AX$258,,-$C296+1)/D3_T),0))</f>
        <v>0</v>
      </c>
      <c r="AY296" s="548">
        <f ca="1">IF('Clinic Model'!$P$17="Annuity",-IFERROR(PPMT(D3_I/12,$C296,D3_T,OFFSET(AY$258,,-$C296+1),0),),IFERROR(IF($C296=0,0,OFFSET(AY$258,,-$C296+1)/D3_T),0))</f>
        <v>0</v>
      </c>
      <c r="AZ296" s="548">
        <f ca="1">IF('Clinic Model'!$P$17="Annuity",-IFERROR(PPMT(D3_I/12,$C296,D3_T,OFFSET(AZ$258,,-$C296+1),0),),IFERROR(IF($C296=0,0,OFFSET(AZ$258,,-$C296+1)/D3_T),0))</f>
        <v>0</v>
      </c>
      <c r="BA296" s="548">
        <f ca="1">IF('Clinic Model'!$P$17="Annuity",-IFERROR(PPMT(D3_I/12,$C296,D3_T,OFFSET(BA$258,,-$C296+1),0),),IFERROR(IF($C296=0,0,OFFSET(BA$258,,-$C296+1)/D3_T),0))</f>
        <v>0</v>
      </c>
      <c r="BB296" s="548">
        <f ca="1">IF('Clinic Model'!$P$17="Annuity",-IFERROR(PPMT(D3_I/12,$C296,D3_T,OFFSET(BB$258,,-$C296+1),0),),IFERROR(IF($C296=0,0,OFFSET(BB$258,,-$C296+1)/D3_T),0))</f>
        <v>0</v>
      </c>
      <c r="BC296" s="548">
        <f ca="1">IF('Clinic Model'!$P$17="Annuity",-IFERROR(PPMT(D3_I/12,$C296,D3_T,OFFSET(BC$258,,-$C296+1),0),),IFERROR(IF($C296=0,0,OFFSET(BC$258,,-$C296+1)/D3_T),0))</f>
        <v>0</v>
      </c>
      <c r="BD296" s="548">
        <f ca="1">IF('Clinic Model'!$P$17="Annuity",-IFERROR(PPMT(D3_I/12,$C296,D3_T,OFFSET(BD$258,,-$C296+1),0),),IFERROR(IF($C296=0,0,OFFSET(BD$258,,-$C296+1)/D3_T),0))</f>
        <v>0</v>
      </c>
      <c r="BE296" s="548">
        <f ca="1">IF('Clinic Model'!$P$17="Annuity",-IFERROR(PPMT(D3_I/12,$C296,D3_T,OFFSET(BE$258,,-$C296+1),0),),IFERROR(IF($C296=0,0,OFFSET(BE$258,,-$C296+1)/D3_T),0))</f>
        <v>0</v>
      </c>
      <c r="BF296" s="548">
        <f ca="1">IF('Clinic Model'!$P$17="Annuity",-IFERROR(PPMT(D3_I/12,$C296,D3_T,OFFSET(BF$258,,-$C296+1),0),),IFERROR(IF($C296=0,0,OFFSET(BF$258,,-$C296+1)/D3_T),0))</f>
        <v>0</v>
      </c>
      <c r="BG296" s="548">
        <f ca="1">IF('Clinic Model'!$P$17="Annuity",-IFERROR(PPMT(D3_I/12,$C296,D3_T,OFFSET(BG$258,,-$C296+1),0),),IFERROR(IF($C296=0,0,OFFSET(BG$258,,-$C296+1)/D3_T),0))</f>
        <v>0</v>
      </c>
      <c r="BH296" s="548">
        <f ca="1">IF('Clinic Model'!$P$17="Annuity",-IFERROR(PPMT(D3_I/12,$C296,D3_T,OFFSET(BH$258,,-$C296+1),0),),IFERROR(IF($C296=0,0,OFFSET(BH$258,,-$C296+1)/D3_T),0))</f>
        <v>0</v>
      </c>
      <c r="BI296" s="548">
        <f ca="1">IF('Clinic Model'!$P$17="Annuity",-IFERROR(PPMT(D3_I/12,$C296,D3_T,OFFSET(BI$258,,-$C296+1),0),),IFERROR(IF($C296=0,0,OFFSET(BI$258,,-$C296+1)/D3_T),0))</f>
        <v>0</v>
      </c>
      <c r="BJ296" s="548">
        <f ca="1">IF('Clinic Model'!$P$17="Annuity",-IFERROR(PPMT(D3_I/12,$C296,D3_T,OFFSET(BJ$258,,-$C296+1),0),),IFERROR(IF($C296=0,0,OFFSET(BJ$258,,-$C296+1)/D3_T),0))</f>
        <v>0</v>
      </c>
      <c r="BK296" s="548">
        <f ca="1">IF('Clinic Model'!$P$17="Annuity",-IFERROR(PPMT(D3_I/12,$C296,D3_T,OFFSET(BK$258,,-$C296+1),0),),IFERROR(IF($C296=0,0,OFFSET(BK$258,,-$C296+1)/D3_T),0))</f>
        <v>0</v>
      </c>
      <c r="BL296" s="548">
        <f ca="1">IF('Clinic Model'!$P$17="Annuity",-IFERROR(PPMT(D3_I/12,$C296,D3_T,OFFSET(BL$258,,-$C296+1),0),),IFERROR(IF($C296=0,0,OFFSET(BL$258,,-$C296+1)/D3_T),0))</f>
        <v>0</v>
      </c>
    </row>
    <row r="297" spans="1:64" ht="10.5" hidden="1" customHeight="1" outlineLevel="1" x14ac:dyDescent="0.3">
      <c r="A297" s="105"/>
      <c r="B297" s="504"/>
      <c r="C297" s="105">
        <f t="shared" si="22"/>
        <v>0</v>
      </c>
      <c r="E297" s="559">
        <f ca="1">IF('Clinic Model'!$P$17="Annuity",-IFERROR(PPMT(D3_I/12,$C297,D3_T,OFFSET(E$258,,-$C297+1),0),),IFERROR(IF($C297=0,0,OFFSET(E$258,,-$C297+1)/D3_T),0))</f>
        <v>0</v>
      </c>
      <c r="F297" s="548">
        <f ca="1">IF('Clinic Model'!$P$17="Annuity",-IFERROR(PPMT(D3_I/12,$C297,D3_T,OFFSET(F$258,,-$C297+1),0),),IFERROR(IF($C297=0,0,OFFSET(F$258,,-$C297+1)/D3_T),0))</f>
        <v>0</v>
      </c>
      <c r="G297" s="548">
        <f ca="1">IF('Clinic Model'!$P$17="Annuity",-IFERROR(PPMT(D3_I/12,$C297,D3_T,OFFSET(G$258,,-$C297+1),0),),IFERROR(IF($C297=0,0,OFFSET(G$258,,-$C297+1)/D3_T),0))</f>
        <v>0</v>
      </c>
      <c r="H297" s="548">
        <f ca="1">IF('Clinic Model'!$P$17="Annuity",-IFERROR(PPMT(D3_I/12,$C297,D3_T,OFFSET(H$258,,-$C297+1),0),),IFERROR(IF($C297=0,0,OFFSET(H$258,,-$C297+1)/D3_T),0))</f>
        <v>0</v>
      </c>
      <c r="I297" s="548">
        <f ca="1">IF('Clinic Model'!$P$17="Annuity",-IFERROR(PPMT(D3_I/12,$C297,D3_T,OFFSET(I$258,,-$C297+1),0),),IFERROR(IF($C297=0,0,OFFSET(I$258,,-$C297+1)/D3_T),0))</f>
        <v>0</v>
      </c>
      <c r="J297" s="548">
        <f ca="1">IF('Clinic Model'!$P$17="Annuity",-IFERROR(PPMT(D3_I/12,$C297,D3_T,OFFSET(J$258,,-$C297+1),0),),IFERROR(IF($C297=0,0,OFFSET(J$258,,-$C297+1)/D3_T),0))</f>
        <v>0</v>
      </c>
      <c r="K297" s="548">
        <f ca="1">IF('Clinic Model'!$P$17="Annuity",-IFERROR(PPMT(D3_I/12,$C297,D3_T,OFFSET(K$258,,-$C297+1),0),),IFERROR(IF($C297=0,0,OFFSET(K$258,,-$C297+1)/D3_T),0))</f>
        <v>0</v>
      </c>
      <c r="L297" s="548">
        <f ca="1">IF('Clinic Model'!$P$17="Annuity",-IFERROR(PPMT(D3_I/12,$C297,D3_T,OFFSET(L$258,,-$C297+1),0),),IFERROR(IF($C297=0,0,OFFSET(L$258,,-$C297+1)/D3_T),0))</f>
        <v>0</v>
      </c>
      <c r="M297" s="548">
        <f ca="1">IF('Clinic Model'!$P$17="Annuity",-IFERROR(PPMT(D3_I/12,$C297,D3_T,OFFSET(M$258,,-$C297+1),0),),IFERROR(IF($C297=0,0,OFFSET(M$258,,-$C297+1)/D3_T),0))</f>
        <v>0</v>
      </c>
      <c r="N297" s="548">
        <f ca="1">IF('Clinic Model'!$P$17="Annuity",-IFERROR(PPMT(D3_I/12,$C297,D3_T,OFFSET(N$258,,-$C297+1),0),),IFERROR(IF($C297=0,0,OFFSET(N$258,,-$C297+1)/D3_T),0))</f>
        <v>0</v>
      </c>
      <c r="O297" s="548">
        <f ca="1">IF('Clinic Model'!$P$17="Annuity",-IFERROR(PPMT(D3_I/12,$C297,D3_T,OFFSET(O$258,,-$C297+1),0),),IFERROR(IF($C297=0,0,OFFSET(O$258,,-$C297+1)/D3_T),0))</f>
        <v>0</v>
      </c>
      <c r="P297" s="548">
        <f ca="1">IF('Clinic Model'!$P$17="Annuity",-IFERROR(PPMT(D3_I/12,$C297,D3_T,OFFSET(P$258,,-$C297+1),0),),IFERROR(IF($C297=0,0,OFFSET(P$258,,-$C297+1)/D3_T),0))</f>
        <v>0</v>
      </c>
      <c r="Q297" s="548">
        <f ca="1">IF('Clinic Model'!$P$17="Annuity",-IFERROR(PPMT(D3_I/12,$C297,D3_T,OFFSET(Q$258,,-$C297+1),0),),IFERROR(IF($C297=0,0,OFFSET(Q$258,,-$C297+1)/D3_T),0))</f>
        <v>0</v>
      </c>
      <c r="R297" s="548">
        <f ca="1">IF('Clinic Model'!$P$17="Annuity",-IFERROR(PPMT(D3_I/12,$C297,D3_T,OFFSET(R$258,,-$C297+1),0),),IFERROR(IF($C297=0,0,OFFSET(R$258,,-$C297+1)/D3_T),0))</f>
        <v>0</v>
      </c>
      <c r="S297" s="548">
        <f ca="1">IF('Clinic Model'!$P$17="Annuity",-IFERROR(PPMT(D3_I/12,$C297,D3_T,OFFSET(S$258,,-$C297+1),0),),IFERROR(IF($C297=0,0,OFFSET(S$258,,-$C297+1)/D3_T),0))</f>
        <v>0</v>
      </c>
      <c r="T297" s="548">
        <f ca="1">IF('Clinic Model'!$P$17="Annuity",-IFERROR(PPMT(D3_I/12,$C297,D3_T,OFFSET(T$258,,-$C297+1),0),),IFERROR(IF($C297=0,0,OFFSET(T$258,,-$C297+1)/D3_T),0))</f>
        <v>0</v>
      </c>
      <c r="U297" s="548">
        <f ca="1">IF('Clinic Model'!$P$17="Annuity",-IFERROR(PPMT(D3_I/12,$C297,D3_T,OFFSET(U$258,,-$C297+1),0),),IFERROR(IF($C297=0,0,OFFSET(U$258,,-$C297+1)/D3_T),0))</f>
        <v>0</v>
      </c>
      <c r="V297" s="548">
        <f ca="1">IF('Clinic Model'!$P$17="Annuity",-IFERROR(PPMT(D3_I/12,$C297,D3_T,OFFSET(V$258,,-$C297+1),0),),IFERROR(IF($C297=0,0,OFFSET(V$258,,-$C297+1)/D3_T),0))</f>
        <v>0</v>
      </c>
      <c r="W297" s="548">
        <f ca="1">IF('Clinic Model'!$P$17="Annuity",-IFERROR(PPMT(D3_I/12,$C297,D3_T,OFFSET(W$258,,-$C297+1),0),),IFERROR(IF($C297=0,0,OFFSET(W$258,,-$C297+1)/D3_T),0))</f>
        <v>0</v>
      </c>
      <c r="X297" s="548">
        <f ca="1">IF('Clinic Model'!$P$17="Annuity",-IFERROR(PPMT(D3_I/12,$C297,D3_T,OFFSET(X$258,,-$C297+1),0),),IFERROR(IF($C297=0,0,OFFSET(X$258,,-$C297+1)/D3_T),0))</f>
        <v>0</v>
      </c>
      <c r="Y297" s="548">
        <f ca="1">IF('Clinic Model'!$P$17="Annuity",-IFERROR(PPMT(D3_I/12,$C297,D3_T,OFFSET(Y$258,,-$C297+1),0),),IFERROR(IF($C297=0,0,OFFSET(Y$258,,-$C297+1)/D3_T),0))</f>
        <v>0</v>
      </c>
      <c r="Z297" s="548">
        <f ca="1">IF('Clinic Model'!$P$17="Annuity",-IFERROR(PPMT(D3_I/12,$C297,D3_T,OFFSET(Z$258,,-$C297+1),0),),IFERROR(IF($C297=0,0,OFFSET(Z$258,,-$C297+1)/D3_T),0))</f>
        <v>0</v>
      </c>
      <c r="AA297" s="548">
        <f ca="1">IF('Clinic Model'!$P$17="Annuity",-IFERROR(PPMT(D3_I/12,$C297,D3_T,OFFSET(AA$258,,-$C297+1),0),),IFERROR(IF($C297=0,0,OFFSET(AA$258,,-$C297+1)/D3_T),0))</f>
        <v>0</v>
      </c>
      <c r="AB297" s="548">
        <f ca="1">IF('Clinic Model'!$P$17="Annuity",-IFERROR(PPMT(D3_I/12,$C297,D3_T,OFFSET(AB$258,,-$C297+1),0),),IFERROR(IF($C297=0,0,OFFSET(AB$258,,-$C297+1)/D3_T),0))</f>
        <v>0</v>
      </c>
      <c r="AC297" s="548">
        <f ca="1">IF('Clinic Model'!$P$17="Annuity",-IFERROR(PPMT(D3_I/12,$C297,D3_T,OFFSET(AC$258,,-$C297+1),0),),IFERROR(IF($C297=0,0,OFFSET(AC$258,,-$C297+1)/D3_T),0))</f>
        <v>0</v>
      </c>
      <c r="AD297" s="548">
        <f ca="1">IF('Clinic Model'!$P$17="Annuity",-IFERROR(PPMT(D3_I/12,$C297,D3_T,OFFSET(AD$258,,-$C297+1),0),),IFERROR(IF($C297=0,0,OFFSET(AD$258,,-$C297+1)/D3_T),0))</f>
        <v>0</v>
      </c>
      <c r="AE297" s="548">
        <f ca="1">IF('Clinic Model'!$P$17="Annuity",-IFERROR(PPMT(D3_I/12,$C297,D3_T,OFFSET(AE$258,,-$C297+1),0),),IFERROR(IF($C297=0,0,OFFSET(AE$258,,-$C297+1)/D3_T),0))</f>
        <v>0</v>
      </c>
      <c r="AF297" s="548">
        <f ca="1">IF('Clinic Model'!$P$17="Annuity",-IFERROR(PPMT(D3_I/12,$C297,D3_T,OFFSET(AF$258,,-$C297+1),0),),IFERROR(IF($C297=0,0,OFFSET(AF$258,,-$C297+1)/D3_T),0))</f>
        <v>0</v>
      </c>
      <c r="AG297" s="548">
        <f ca="1">IF('Clinic Model'!$P$17="Annuity",-IFERROR(PPMT(D3_I/12,$C297,D3_T,OFFSET(AG$258,,-$C297+1),0),),IFERROR(IF($C297=0,0,OFFSET(AG$258,,-$C297+1)/D3_T),0))</f>
        <v>0</v>
      </c>
      <c r="AH297" s="548">
        <f ca="1">IF('Clinic Model'!$P$17="Annuity",-IFERROR(PPMT(D3_I/12,$C297,D3_T,OFFSET(AH$258,,-$C297+1),0),),IFERROR(IF($C297=0,0,OFFSET(AH$258,,-$C297+1)/D3_T),0))</f>
        <v>0</v>
      </c>
      <c r="AI297" s="548">
        <f ca="1">IF('Clinic Model'!$P$17="Annuity",-IFERROR(PPMT(D3_I/12,$C297,D3_T,OFFSET(AI$258,,-$C297+1),0),),IFERROR(IF($C297=0,0,OFFSET(AI$258,,-$C297+1)/D3_T),0))</f>
        <v>0</v>
      </c>
      <c r="AJ297" s="548">
        <f ca="1">IF('Clinic Model'!$P$17="Annuity",-IFERROR(PPMT(D3_I/12,$C297,D3_T,OFFSET(AJ$258,,-$C297+1),0),),IFERROR(IF($C297=0,0,OFFSET(AJ$258,,-$C297+1)/D3_T),0))</f>
        <v>0</v>
      </c>
      <c r="AK297" s="548">
        <f ca="1">IF('Clinic Model'!$P$17="Annuity",-IFERROR(PPMT(D3_I/12,$C297,D3_T,OFFSET(AK$258,,-$C297+1),0),),IFERROR(IF($C297=0,0,OFFSET(AK$258,,-$C297+1)/D3_T),0))</f>
        <v>0</v>
      </c>
      <c r="AL297" s="548">
        <f ca="1">IF('Clinic Model'!$P$17="Annuity",-IFERROR(PPMT(D3_I/12,$C297,D3_T,OFFSET(AL$258,,-$C297+1),0),),IFERROR(IF($C297=0,0,OFFSET(AL$258,,-$C297+1)/D3_T),0))</f>
        <v>0</v>
      </c>
      <c r="AM297" s="548">
        <f ca="1">IF('Clinic Model'!$P$17="Annuity",-IFERROR(PPMT(D3_I/12,$C297,D3_T,OFFSET(AM$258,,-$C297+1),0),),IFERROR(IF($C297=0,0,OFFSET(AM$258,,-$C297+1)/D3_T),0))</f>
        <v>0</v>
      </c>
      <c r="AN297" s="548">
        <f ca="1">IF('Clinic Model'!$P$17="Annuity",-IFERROR(PPMT(D3_I/12,$C297,D3_T,OFFSET(AN$258,,-$C297+1),0),),IFERROR(IF($C297=0,0,OFFSET(AN$258,,-$C297+1)/D3_T),0))</f>
        <v>0</v>
      </c>
      <c r="AO297" s="548">
        <f ca="1">IF('Clinic Model'!$P$17="Annuity",-IFERROR(PPMT(D3_I/12,$C297,D3_T,OFFSET(AO$258,,-$C297+1),0),),IFERROR(IF($C297=0,0,OFFSET(AO$258,,-$C297+1)/D3_T),0))</f>
        <v>0</v>
      </c>
      <c r="AP297" s="548">
        <f ca="1">IF('Clinic Model'!$P$17="Annuity",-IFERROR(PPMT(D3_I/12,$C297,D3_T,OFFSET(AP$258,,-$C297+1),0),),IFERROR(IF($C297=0,0,OFFSET(AP$258,,-$C297+1)/D3_T),0))</f>
        <v>0</v>
      </c>
      <c r="AQ297" s="548">
        <f ca="1">IF('Clinic Model'!$P$17="Annuity",-IFERROR(PPMT(D3_I/12,$C297,D3_T,OFFSET(AQ$258,,-$C297+1),0),),IFERROR(IF($C297=0,0,OFFSET(AQ$258,,-$C297+1)/D3_T),0))</f>
        <v>0</v>
      </c>
      <c r="AR297" s="548">
        <f ca="1">IF('Clinic Model'!$P$17="Annuity",-IFERROR(PPMT(D3_I/12,$C297,D3_T,OFFSET(AR$258,,-$C297+1),0),),IFERROR(IF($C297=0,0,OFFSET(AR$258,,-$C297+1)/D3_T),0))</f>
        <v>0</v>
      </c>
      <c r="AS297" s="548">
        <f ca="1">IF('Clinic Model'!$P$17="Annuity",-IFERROR(PPMT(D3_I/12,$C297,D3_T,OFFSET(AS$258,,-$C297+1),0),),IFERROR(IF($C297=0,0,OFFSET(AS$258,,-$C297+1)/D3_T),0))</f>
        <v>0</v>
      </c>
      <c r="AT297" s="548">
        <f ca="1">IF('Clinic Model'!$P$17="Annuity",-IFERROR(PPMT(D3_I/12,$C297,D3_T,OFFSET(AT$258,,-$C297+1),0),),IFERROR(IF($C297=0,0,OFFSET(AT$258,,-$C297+1)/D3_T),0))</f>
        <v>0</v>
      </c>
      <c r="AU297" s="548">
        <f ca="1">IF('Clinic Model'!$P$17="Annuity",-IFERROR(PPMT(D3_I/12,$C297,D3_T,OFFSET(AU$258,,-$C297+1),0),),IFERROR(IF($C297=0,0,OFFSET(AU$258,,-$C297+1)/D3_T),0))</f>
        <v>0</v>
      </c>
      <c r="AV297" s="548">
        <f ca="1">IF('Clinic Model'!$P$17="Annuity",-IFERROR(PPMT(D3_I/12,$C297,D3_T,OFFSET(AV$258,,-$C297+1),0),),IFERROR(IF($C297=0,0,OFFSET(AV$258,,-$C297+1)/D3_T),0))</f>
        <v>0</v>
      </c>
      <c r="AW297" s="548">
        <f ca="1">IF('Clinic Model'!$P$17="Annuity",-IFERROR(PPMT(D3_I/12,$C297,D3_T,OFFSET(AW$258,,-$C297+1),0),),IFERROR(IF($C297=0,0,OFFSET(AW$258,,-$C297+1)/D3_T),0))</f>
        <v>0</v>
      </c>
      <c r="AX297" s="548">
        <f ca="1">IF('Clinic Model'!$P$17="Annuity",-IFERROR(PPMT(D3_I/12,$C297,D3_T,OFFSET(AX$258,,-$C297+1),0),),IFERROR(IF($C297=0,0,OFFSET(AX$258,,-$C297+1)/D3_T),0))</f>
        <v>0</v>
      </c>
      <c r="AY297" s="548">
        <f ca="1">IF('Clinic Model'!$P$17="Annuity",-IFERROR(PPMT(D3_I/12,$C297,D3_T,OFFSET(AY$258,,-$C297+1),0),),IFERROR(IF($C297=0,0,OFFSET(AY$258,,-$C297+1)/D3_T),0))</f>
        <v>0</v>
      </c>
      <c r="AZ297" s="548">
        <f ca="1">IF('Clinic Model'!$P$17="Annuity",-IFERROR(PPMT(D3_I/12,$C297,D3_T,OFFSET(AZ$258,,-$C297+1),0),),IFERROR(IF($C297=0,0,OFFSET(AZ$258,,-$C297+1)/D3_T),0))</f>
        <v>0</v>
      </c>
      <c r="BA297" s="548">
        <f ca="1">IF('Clinic Model'!$P$17="Annuity",-IFERROR(PPMT(D3_I/12,$C297,D3_T,OFFSET(BA$258,,-$C297+1),0),),IFERROR(IF($C297=0,0,OFFSET(BA$258,,-$C297+1)/D3_T),0))</f>
        <v>0</v>
      </c>
      <c r="BB297" s="548">
        <f ca="1">IF('Clinic Model'!$P$17="Annuity",-IFERROR(PPMT(D3_I/12,$C297,D3_T,OFFSET(BB$258,,-$C297+1),0),),IFERROR(IF($C297=0,0,OFFSET(BB$258,,-$C297+1)/D3_T),0))</f>
        <v>0</v>
      </c>
      <c r="BC297" s="548">
        <f ca="1">IF('Clinic Model'!$P$17="Annuity",-IFERROR(PPMT(D3_I/12,$C297,D3_T,OFFSET(BC$258,,-$C297+1),0),),IFERROR(IF($C297=0,0,OFFSET(BC$258,,-$C297+1)/D3_T),0))</f>
        <v>0</v>
      </c>
      <c r="BD297" s="548">
        <f ca="1">IF('Clinic Model'!$P$17="Annuity",-IFERROR(PPMT(D3_I/12,$C297,D3_T,OFFSET(BD$258,,-$C297+1),0),),IFERROR(IF($C297=0,0,OFFSET(BD$258,,-$C297+1)/D3_T),0))</f>
        <v>0</v>
      </c>
      <c r="BE297" s="548">
        <f ca="1">IF('Clinic Model'!$P$17="Annuity",-IFERROR(PPMT(D3_I/12,$C297,D3_T,OFFSET(BE$258,,-$C297+1),0),),IFERROR(IF($C297=0,0,OFFSET(BE$258,,-$C297+1)/D3_T),0))</f>
        <v>0</v>
      </c>
      <c r="BF297" s="548">
        <f ca="1">IF('Clinic Model'!$P$17="Annuity",-IFERROR(PPMT(D3_I/12,$C297,D3_T,OFFSET(BF$258,,-$C297+1),0),),IFERROR(IF($C297=0,0,OFFSET(BF$258,,-$C297+1)/D3_T),0))</f>
        <v>0</v>
      </c>
      <c r="BG297" s="548">
        <f ca="1">IF('Clinic Model'!$P$17="Annuity",-IFERROR(PPMT(D3_I/12,$C297,D3_T,OFFSET(BG$258,,-$C297+1),0),),IFERROR(IF($C297=0,0,OFFSET(BG$258,,-$C297+1)/D3_T),0))</f>
        <v>0</v>
      </c>
      <c r="BH297" s="548">
        <f ca="1">IF('Clinic Model'!$P$17="Annuity",-IFERROR(PPMT(D3_I/12,$C297,D3_T,OFFSET(BH$258,,-$C297+1),0),),IFERROR(IF($C297=0,0,OFFSET(BH$258,,-$C297+1)/D3_T),0))</f>
        <v>0</v>
      </c>
      <c r="BI297" s="548">
        <f ca="1">IF('Clinic Model'!$P$17="Annuity",-IFERROR(PPMT(D3_I/12,$C297,D3_T,OFFSET(BI$258,,-$C297+1),0),),IFERROR(IF($C297=0,0,OFFSET(BI$258,,-$C297+1)/D3_T),0))</f>
        <v>0</v>
      </c>
      <c r="BJ297" s="548">
        <f ca="1">IF('Clinic Model'!$P$17="Annuity",-IFERROR(PPMT(D3_I/12,$C297,D3_T,OFFSET(BJ$258,,-$C297+1),0),),IFERROR(IF($C297=0,0,OFFSET(BJ$258,,-$C297+1)/D3_T),0))</f>
        <v>0</v>
      </c>
      <c r="BK297" s="548">
        <f ca="1">IF('Clinic Model'!$P$17="Annuity",-IFERROR(PPMT(D3_I/12,$C297,D3_T,OFFSET(BK$258,,-$C297+1),0),),IFERROR(IF($C297=0,0,OFFSET(BK$258,,-$C297+1)/D3_T),0))</f>
        <v>0</v>
      </c>
      <c r="BL297" s="548">
        <f ca="1">IF('Clinic Model'!$P$17="Annuity",-IFERROR(PPMT(D3_I/12,$C297,D3_T,OFFSET(BL$258,,-$C297+1),0),),IFERROR(IF($C297=0,0,OFFSET(BL$258,,-$C297+1)/D3_T),0))</f>
        <v>0</v>
      </c>
    </row>
    <row r="298" spans="1:64" ht="10.5" hidden="1" customHeight="1" outlineLevel="1" x14ac:dyDescent="0.3">
      <c r="A298" s="105"/>
      <c r="B298" s="504"/>
      <c r="C298" s="105">
        <f t="shared" si="22"/>
        <v>0</v>
      </c>
      <c r="E298" s="559">
        <f ca="1">IF('Clinic Model'!$P$17="Annuity",-IFERROR(PPMT(D3_I/12,$C298,D3_T,OFFSET(E$258,,-$C298+1),0),),IFERROR(IF($C298=0,0,OFFSET(E$258,,-$C298+1)/D3_T),0))</f>
        <v>0</v>
      </c>
      <c r="F298" s="548">
        <f ca="1">IF('Clinic Model'!$P$17="Annuity",-IFERROR(PPMT(D3_I/12,$C298,D3_T,OFFSET(F$258,,-$C298+1),0),),IFERROR(IF($C298=0,0,OFFSET(F$258,,-$C298+1)/D3_T),0))</f>
        <v>0</v>
      </c>
      <c r="G298" s="548">
        <f ca="1">IF('Clinic Model'!$P$17="Annuity",-IFERROR(PPMT(D3_I/12,$C298,D3_T,OFFSET(G$258,,-$C298+1),0),),IFERROR(IF($C298=0,0,OFFSET(G$258,,-$C298+1)/D3_T),0))</f>
        <v>0</v>
      </c>
      <c r="H298" s="548">
        <f ca="1">IF('Clinic Model'!$P$17="Annuity",-IFERROR(PPMT(D3_I/12,$C298,D3_T,OFFSET(H$258,,-$C298+1),0),),IFERROR(IF($C298=0,0,OFFSET(H$258,,-$C298+1)/D3_T),0))</f>
        <v>0</v>
      </c>
      <c r="I298" s="548">
        <f ca="1">IF('Clinic Model'!$P$17="Annuity",-IFERROR(PPMT(D3_I/12,$C298,D3_T,OFFSET(I$258,,-$C298+1),0),),IFERROR(IF($C298=0,0,OFFSET(I$258,,-$C298+1)/D3_T),0))</f>
        <v>0</v>
      </c>
      <c r="J298" s="548">
        <f ca="1">IF('Clinic Model'!$P$17="Annuity",-IFERROR(PPMT(D3_I/12,$C298,D3_T,OFFSET(J$258,,-$C298+1),0),),IFERROR(IF($C298=0,0,OFFSET(J$258,,-$C298+1)/D3_T),0))</f>
        <v>0</v>
      </c>
      <c r="K298" s="548">
        <f ca="1">IF('Clinic Model'!$P$17="Annuity",-IFERROR(PPMT(D3_I/12,$C298,D3_T,OFFSET(K$258,,-$C298+1),0),),IFERROR(IF($C298=0,0,OFFSET(K$258,,-$C298+1)/D3_T),0))</f>
        <v>0</v>
      </c>
      <c r="L298" s="548">
        <f ca="1">IF('Clinic Model'!$P$17="Annuity",-IFERROR(PPMT(D3_I/12,$C298,D3_T,OFFSET(L$258,,-$C298+1),0),),IFERROR(IF($C298=0,0,OFFSET(L$258,,-$C298+1)/D3_T),0))</f>
        <v>0</v>
      </c>
      <c r="M298" s="548">
        <f ca="1">IF('Clinic Model'!$P$17="Annuity",-IFERROR(PPMT(D3_I/12,$C298,D3_T,OFFSET(M$258,,-$C298+1),0),),IFERROR(IF($C298=0,0,OFFSET(M$258,,-$C298+1)/D3_T),0))</f>
        <v>0</v>
      </c>
      <c r="N298" s="548">
        <f ca="1">IF('Clinic Model'!$P$17="Annuity",-IFERROR(PPMT(D3_I/12,$C298,D3_T,OFFSET(N$258,,-$C298+1),0),),IFERROR(IF($C298=0,0,OFFSET(N$258,,-$C298+1)/D3_T),0))</f>
        <v>0</v>
      </c>
      <c r="O298" s="548">
        <f ca="1">IF('Clinic Model'!$P$17="Annuity",-IFERROR(PPMT(D3_I/12,$C298,D3_T,OFFSET(O$258,,-$C298+1),0),),IFERROR(IF($C298=0,0,OFFSET(O$258,,-$C298+1)/D3_T),0))</f>
        <v>0</v>
      </c>
      <c r="P298" s="548">
        <f ca="1">IF('Clinic Model'!$P$17="Annuity",-IFERROR(PPMT(D3_I/12,$C298,D3_T,OFFSET(P$258,,-$C298+1),0),),IFERROR(IF($C298=0,0,OFFSET(P$258,,-$C298+1)/D3_T),0))</f>
        <v>0</v>
      </c>
      <c r="Q298" s="548">
        <f ca="1">IF('Clinic Model'!$P$17="Annuity",-IFERROR(PPMT(D3_I/12,$C298,D3_T,OFFSET(Q$258,,-$C298+1),0),),IFERROR(IF($C298=0,0,OFFSET(Q$258,,-$C298+1)/D3_T),0))</f>
        <v>0</v>
      </c>
      <c r="R298" s="548">
        <f ca="1">IF('Clinic Model'!$P$17="Annuity",-IFERROR(PPMT(D3_I/12,$C298,D3_T,OFFSET(R$258,,-$C298+1),0),),IFERROR(IF($C298=0,0,OFFSET(R$258,,-$C298+1)/D3_T),0))</f>
        <v>0</v>
      </c>
      <c r="S298" s="548">
        <f ca="1">IF('Clinic Model'!$P$17="Annuity",-IFERROR(PPMT(D3_I/12,$C298,D3_T,OFFSET(S$258,,-$C298+1),0),),IFERROR(IF($C298=0,0,OFFSET(S$258,,-$C298+1)/D3_T),0))</f>
        <v>0</v>
      </c>
      <c r="T298" s="548">
        <f ca="1">IF('Clinic Model'!$P$17="Annuity",-IFERROR(PPMT(D3_I/12,$C298,D3_T,OFFSET(T$258,,-$C298+1),0),),IFERROR(IF($C298=0,0,OFFSET(T$258,,-$C298+1)/D3_T),0))</f>
        <v>0</v>
      </c>
      <c r="U298" s="548">
        <f ca="1">IF('Clinic Model'!$P$17="Annuity",-IFERROR(PPMT(D3_I/12,$C298,D3_T,OFFSET(U$258,,-$C298+1),0),),IFERROR(IF($C298=0,0,OFFSET(U$258,,-$C298+1)/D3_T),0))</f>
        <v>0</v>
      </c>
      <c r="V298" s="548">
        <f ca="1">IF('Clinic Model'!$P$17="Annuity",-IFERROR(PPMT(D3_I/12,$C298,D3_T,OFFSET(V$258,,-$C298+1),0),),IFERROR(IF($C298=0,0,OFFSET(V$258,,-$C298+1)/D3_T),0))</f>
        <v>0</v>
      </c>
      <c r="W298" s="548">
        <f ca="1">IF('Clinic Model'!$P$17="Annuity",-IFERROR(PPMT(D3_I/12,$C298,D3_T,OFFSET(W$258,,-$C298+1),0),),IFERROR(IF($C298=0,0,OFFSET(W$258,,-$C298+1)/D3_T),0))</f>
        <v>0</v>
      </c>
      <c r="X298" s="548">
        <f ca="1">IF('Clinic Model'!$P$17="Annuity",-IFERROR(PPMT(D3_I/12,$C298,D3_T,OFFSET(X$258,,-$C298+1),0),),IFERROR(IF($C298=0,0,OFFSET(X$258,,-$C298+1)/D3_T),0))</f>
        <v>0</v>
      </c>
      <c r="Y298" s="548">
        <f ca="1">IF('Clinic Model'!$P$17="Annuity",-IFERROR(PPMT(D3_I/12,$C298,D3_T,OFFSET(Y$258,,-$C298+1),0),),IFERROR(IF($C298=0,0,OFFSET(Y$258,,-$C298+1)/D3_T),0))</f>
        <v>0</v>
      </c>
      <c r="Z298" s="548">
        <f ca="1">IF('Clinic Model'!$P$17="Annuity",-IFERROR(PPMT(D3_I/12,$C298,D3_T,OFFSET(Z$258,,-$C298+1),0),),IFERROR(IF($C298=0,0,OFFSET(Z$258,,-$C298+1)/D3_T),0))</f>
        <v>0</v>
      </c>
      <c r="AA298" s="548">
        <f ca="1">IF('Clinic Model'!$P$17="Annuity",-IFERROR(PPMT(D3_I/12,$C298,D3_T,OFFSET(AA$258,,-$C298+1),0),),IFERROR(IF($C298=0,0,OFFSET(AA$258,,-$C298+1)/D3_T),0))</f>
        <v>0</v>
      </c>
      <c r="AB298" s="548">
        <f ca="1">IF('Clinic Model'!$P$17="Annuity",-IFERROR(PPMT(D3_I/12,$C298,D3_T,OFFSET(AB$258,,-$C298+1),0),),IFERROR(IF($C298=0,0,OFFSET(AB$258,,-$C298+1)/D3_T),0))</f>
        <v>0</v>
      </c>
      <c r="AC298" s="548">
        <f ca="1">IF('Clinic Model'!$P$17="Annuity",-IFERROR(PPMT(D3_I/12,$C298,D3_T,OFFSET(AC$258,,-$C298+1),0),),IFERROR(IF($C298=0,0,OFFSET(AC$258,,-$C298+1)/D3_T),0))</f>
        <v>0</v>
      </c>
      <c r="AD298" s="548">
        <f ca="1">IF('Clinic Model'!$P$17="Annuity",-IFERROR(PPMT(D3_I/12,$C298,D3_T,OFFSET(AD$258,,-$C298+1),0),),IFERROR(IF($C298=0,0,OFFSET(AD$258,,-$C298+1)/D3_T),0))</f>
        <v>0</v>
      </c>
      <c r="AE298" s="548">
        <f ca="1">IF('Clinic Model'!$P$17="Annuity",-IFERROR(PPMT(D3_I/12,$C298,D3_T,OFFSET(AE$258,,-$C298+1),0),),IFERROR(IF($C298=0,0,OFFSET(AE$258,,-$C298+1)/D3_T),0))</f>
        <v>0</v>
      </c>
      <c r="AF298" s="548">
        <f ca="1">IF('Clinic Model'!$P$17="Annuity",-IFERROR(PPMT(D3_I/12,$C298,D3_T,OFFSET(AF$258,,-$C298+1),0),),IFERROR(IF($C298=0,0,OFFSET(AF$258,,-$C298+1)/D3_T),0))</f>
        <v>0</v>
      </c>
      <c r="AG298" s="548">
        <f ca="1">IF('Clinic Model'!$P$17="Annuity",-IFERROR(PPMT(D3_I/12,$C298,D3_T,OFFSET(AG$258,,-$C298+1),0),),IFERROR(IF($C298=0,0,OFFSET(AG$258,,-$C298+1)/D3_T),0))</f>
        <v>0</v>
      </c>
      <c r="AH298" s="548">
        <f ca="1">IF('Clinic Model'!$P$17="Annuity",-IFERROR(PPMT(D3_I/12,$C298,D3_T,OFFSET(AH$258,,-$C298+1),0),),IFERROR(IF($C298=0,0,OFFSET(AH$258,,-$C298+1)/D3_T),0))</f>
        <v>0</v>
      </c>
      <c r="AI298" s="548">
        <f ca="1">IF('Clinic Model'!$P$17="Annuity",-IFERROR(PPMT(D3_I/12,$C298,D3_T,OFFSET(AI$258,,-$C298+1),0),),IFERROR(IF($C298=0,0,OFFSET(AI$258,,-$C298+1)/D3_T),0))</f>
        <v>0</v>
      </c>
      <c r="AJ298" s="548">
        <f ca="1">IF('Clinic Model'!$P$17="Annuity",-IFERROR(PPMT(D3_I/12,$C298,D3_T,OFFSET(AJ$258,,-$C298+1),0),),IFERROR(IF($C298=0,0,OFFSET(AJ$258,,-$C298+1)/D3_T),0))</f>
        <v>0</v>
      </c>
      <c r="AK298" s="548">
        <f ca="1">IF('Clinic Model'!$P$17="Annuity",-IFERROR(PPMT(D3_I/12,$C298,D3_T,OFFSET(AK$258,,-$C298+1),0),),IFERROR(IF($C298=0,0,OFFSET(AK$258,,-$C298+1)/D3_T),0))</f>
        <v>0</v>
      </c>
      <c r="AL298" s="548">
        <f ca="1">IF('Clinic Model'!$P$17="Annuity",-IFERROR(PPMT(D3_I/12,$C298,D3_T,OFFSET(AL$258,,-$C298+1),0),),IFERROR(IF($C298=0,0,OFFSET(AL$258,,-$C298+1)/D3_T),0))</f>
        <v>0</v>
      </c>
      <c r="AM298" s="548">
        <f ca="1">IF('Clinic Model'!$P$17="Annuity",-IFERROR(PPMT(D3_I/12,$C298,D3_T,OFFSET(AM$258,,-$C298+1),0),),IFERROR(IF($C298=0,0,OFFSET(AM$258,,-$C298+1)/D3_T),0))</f>
        <v>0</v>
      </c>
      <c r="AN298" s="548">
        <f ca="1">IF('Clinic Model'!$P$17="Annuity",-IFERROR(PPMT(D3_I/12,$C298,D3_T,OFFSET(AN$258,,-$C298+1),0),),IFERROR(IF($C298=0,0,OFFSET(AN$258,,-$C298+1)/D3_T),0))</f>
        <v>0</v>
      </c>
      <c r="AO298" s="548">
        <f ca="1">IF('Clinic Model'!$P$17="Annuity",-IFERROR(PPMT(D3_I/12,$C298,D3_T,OFFSET(AO$258,,-$C298+1),0),),IFERROR(IF($C298=0,0,OFFSET(AO$258,,-$C298+1)/D3_T),0))</f>
        <v>0</v>
      </c>
      <c r="AP298" s="548">
        <f ca="1">IF('Clinic Model'!$P$17="Annuity",-IFERROR(PPMT(D3_I/12,$C298,D3_T,OFFSET(AP$258,,-$C298+1),0),),IFERROR(IF($C298=0,0,OFFSET(AP$258,,-$C298+1)/D3_T),0))</f>
        <v>0</v>
      </c>
      <c r="AQ298" s="548">
        <f ca="1">IF('Clinic Model'!$P$17="Annuity",-IFERROR(PPMT(D3_I/12,$C298,D3_T,OFFSET(AQ$258,,-$C298+1),0),),IFERROR(IF($C298=0,0,OFFSET(AQ$258,,-$C298+1)/D3_T),0))</f>
        <v>0</v>
      </c>
      <c r="AR298" s="548">
        <f ca="1">IF('Clinic Model'!$P$17="Annuity",-IFERROR(PPMT(D3_I/12,$C298,D3_T,OFFSET(AR$258,,-$C298+1),0),),IFERROR(IF($C298=0,0,OFFSET(AR$258,,-$C298+1)/D3_T),0))</f>
        <v>0</v>
      </c>
      <c r="AS298" s="548">
        <f ca="1">IF('Clinic Model'!$P$17="Annuity",-IFERROR(PPMT(D3_I/12,$C298,D3_T,OFFSET(AS$258,,-$C298+1),0),),IFERROR(IF($C298=0,0,OFFSET(AS$258,,-$C298+1)/D3_T),0))</f>
        <v>0</v>
      </c>
      <c r="AT298" s="548">
        <f ca="1">IF('Clinic Model'!$P$17="Annuity",-IFERROR(PPMT(D3_I/12,$C298,D3_T,OFFSET(AT$258,,-$C298+1),0),),IFERROR(IF($C298=0,0,OFFSET(AT$258,,-$C298+1)/D3_T),0))</f>
        <v>0</v>
      </c>
      <c r="AU298" s="548">
        <f ca="1">IF('Clinic Model'!$P$17="Annuity",-IFERROR(PPMT(D3_I/12,$C298,D3_T,OFFSET(AU$258,,-$C298+1),0),),IFERROR(IF($C298=0,0,OFFSET(AU$258,,-$C298+1)/D3_T),0))</f>
        <v>0</v>
      </c>
      <c r="AV298" s="548">
        <f ca="1">IF('Clinic Model'!$P$17="Annuity",-IFERROR(PPMT(D3_I/12,$C298,D3_T,OFFSET(AV$258,,-$C298+1),0),),IFERROR(IF($C298=0,0,OFFSET(AV$258,,-$C298+1)/D3_T),0))</f>
        <v>0</v>
      </c>
      <c r="AW298" s="548">
        <f ca="1">IF('Clinic Model'!$P$17="Annuity",-IFERROR(PPMT(D3_I/12,$C298,D3_T,OFFSET(AW$258,,-$C298+1),0),),IFERROR(IF($C298=0,0,OFFSET(AW$258,,-$C298+1)/D3_T),0))</f>
        <v>0</v>
      </c>
      <c r="AX298" s="548">
        <f ca="1">IF('Clinic Model'!$P$17="Annuity",-IFERROR(PPMT(D3_I/12,$C298,D3_T,OFFSET(AX$258,,-$C298+1),0),),IFERROR(IF($C298=0,0,OFFSET(AX$258,,-$C298+1)/D3_T),0))</f>
        <v>0</v>
      </c>
      <c r="AY298" s="548">
        <f ca="1">IF('Clinic Model'!$P$17="Annuity",-IFERROR(PPMT(D3_I/12,$C298,D3_T,OFFSET(AY$258,,-$C298+1),0),),IFERROR(IF($C298=0,0,OFFSET(AY$258,,-$C298+1)/D3_T),0))</f>
        <v>0</v>
      </c>
      <c r="AZ298" s="548">
        <f ca="1">IF('Clinic Model'!$P$17="Annuity",-IFERROR(PPMT(D3_I/12,$C298,D3_T,OFFSET(AZ$258,,-$C298+1),0),),IFERROR(IF($C298=0,0,OFFSET(AZ$258,,-$C298+1)/D3_T),0))</f>
        <v>0</v>
      </c>
      <c r="BA298" s="548">
        <f ca="1">IF('Clinic Model'!$P$17="Annuity",-IFERROR(PPMT(D3_I/12,$C298,D3_T,OFFSET(BA$258,,-$C298+1),0),),IFERROR(IF($C298=0,0,OFFSET(BA$258,,-$C298+1)/D3_T),0))</f>
        <v>0</v>
      </c>
      <c r="BB298" s="548">
        <f ca="1">IF('Clinic Model'!$P$17="Annuity",-IFERROR(PPMT(D3_I/12,$C298,D3_T,OFFSET(BB$258,,-$C298+1),0),),IFERROR(IF($C298=0,0,OFFSET(BB$258,,-$C298+1)/D3_T),0))</f>
        <v>0</v>
      </c>
      <c r="BC298" s="548">
        <f ca="1">IF('Clinic Model'!$P$17="Annuity",-IFERROR(PPMT(D3_I/12,$C298,D3_T,OFFSET(BC$258,,-$C298+1),0),),IFERROR(IF($C298=0,0,OFFSET(BC$258,,-$C298+1)/D3_T),0))</f>
        <v>0</v>
      </c>
      <c r="BD298" s="548">
        <f ca="1">IF('Clinic Model'!$P$17="Annuity",-IFERROR(PPMT(D3_I/12,$C298,D3_T,OFFSET(BD$258,,-$C298+1),0),),IFERROR(IF($C298=0,0,OFFSET(BD$258,,-$C298+1)/D3_T),0))</f>
        <v>0</v>
      </c>
      <c r="BE298" s="548">
        <f ca="1">IF('Clinic Model'!$P$17="Annuity",-IFERROR(PPMT(D3_I/12,$C298,D3_T,OFFSET(BE$258,,-$C298+1),0),),IFERROR(IF($C298=0,0,OFFSET(BE$258,,-$C298+1)/D3_T),0))</f>
        <v>0</v>
      </c>
      <c r="BF298" s="548">
        <f ca="1">IF('Clinic Model'!$P$17="Annuity",-IFERROR(PPMT(D3_I/12,$C298,D3_T,OFFSET(BF$258,,-$C298+1),0),),IFERROR(IF($C298=0,0,OFFSET(BF$258,,-$C298+1)/D3_T),0))</f>
        <v>0</v>
      </c>
      <c r="BG298" s="548">
        <f ca="1">IF('Clinic Model'!$P$17="Annuity",-IFERROR(PPMT(D3_I/12,$C298,D3_T,OFFSET(BG$258,,-$C298+1),0),),IFERROR(IF($C298=0,0,OFFSET(BG$258,,-$C298+1)/D3_T),0))</f>
        <v>0</v>
      </c>
      <c r="BH298" s="548">
        <f ca="1">IF('Clinic Model'!$P$17="Annuity",-IFERROR(PPMT(D3_I/12,$C298,D3_T,OFFSET(BH$258,,-$C298+1),0),),IFERROR(IF($C298=0,0,OFFSET(BH$258,,-$C298+1)/D3_T),0))</f>
        <v>0</v>
      </c>
      <c r="BI298" s="548">
        <f ca="1">IF('Clinic Model'!$P$17="Annuity",-IFERROR(PPMT(D3_I/12,$C298,D3_T,OFFSET(BI$258,,-$C298+1),0),),IFERROR(IF($C298=0,0,OFFSET(BI$258,,-$C298+1)/D3_T),0))</f>
        <v>0</v>
      </c>
      <c r="BJ298" s="548">
        <f ca="1">IF('Clinic Model'!$P$17="Annuity",-IFERROR(PPMT(D3_I/12,$C298,D3_T,OFFSET(BJ$258,,-$C298+1),0),),IFERROR(IF($C298=0,0,OFFSET(BJ$258,,-$C298+1)/D3_T),0))</f>
        <v>0</v>
      </c>
      <c r="BK298" s="548">
        <f ca="1">IF('Clinic Model'!$P$17="Annuity",-IFERROR(PPMT(D3_I/12,$C298,D3_T,OFFSET(BK$258,,-$C298+1),0),),IFERROR(IF($C298=0,0,OFFSET(BK$258,,-$C298+1)/D3_T),0))</f>
        <v>0</v>
      </c>
      <c r="BL298" s="548">
        <f ca="1">IF('Clinic Model'!$P$17="Annuity",-IFERROR(PPMT(D3_I/12,$C298,D3_T,OFFSET(BL$258,,-$C298+1),0),),IFERROR(IF($C298=0,0,OFFSET(BL$258,,-$C298+1)/D3_T),0))</f>
        <v>0</v>
      </c>
    </row>
    <row r="299" spans="1:64" ht="10.5" hidden="1" customHeight="1" outlineLevel="1" x14ac:dyDescent="0.3">
      <c r="A299" s="105"/>
      <c r="B299" s="504"/>
      <c r="C299" s="105">
        <f t="shared" si="22"/>
        <v>0</v>
      </c>
      <c r="E299" s="559">
        <f ca="1">IF('Clinic Model'!$P$17="Annuity",-IFERROR(PPMT(D3_I/12,$C299,D3_T,OFFSET(E$258,,-$C299+1),0),),IFERROR(IF($C299=0,0,OFFSET(E$258,,-$C299+1)/D3_T),0))</f>
        <v>0</v>
      </c>
      <c r="F299" s="548">
        <f ca="1">IF('Clinic Model'!$P$17="Annuity",-IFERROR(PPMT(D3_I/12,$C299,D3_T,OFFSET(F$258,,-$C299+1),0),),IFERROR(IF($C299=0,0,OFFSET(F$258,,-$C299+1)/D3_T),0))</f>
        <v>0</v>
      </c>
      <c r="G299" s="548">
        <f ca="1">IF('Clinic Model'!$P$17="Annuity",-IFERROR(PPMT(D3_I/12,$C299,D3_T,OFFSET(G$258,,-$C299+1),0),),IFERROR(IF($C299=0,0,OFFSET(G$258,,-$C299+1)/D3_T),0))</f>
        <v>0</v>
      </c>
      <c r="H299" s="548">
        <f ca="1">IF('Clinic Model'!$P$17="Annuity",-IFERROR(PPMT(D3_I/12,$C299,D3_T,OFFSET(H$258,,-$C299+1),0),),IFERROR(IF($C299=0,0,OFFSET(H$258,,-$C299+1)/D3_T),0))</f>
        <v>0</v>
      </c>
      <c r="I299" s="548">
        <f ca="1">IF('Clinic Model'!$P$17="Annuity",-IFERROR(PPMT(D3_I/12,$C299,D3_T,OFFSET(I$258,,-$C299+1),0),),IFERROR(IF($C299=0,0,OFFSET(I$258,,-$C299+1)/D3_T),0))</f>
        <v>0</v>
      </c>
      <c r="J299" s="548">
        <f ca="1">IF('Clinic Model'!$P$17="Annuity",-IFERROR(PPMT(D3_I/12,$C299,D3_T,OFFSET(J$258,,-$C299+1),0),),IFERROR(IF($C299=0,0,OFFSET(J$258,,-$C299+1)/D3_T),0))</f>
        <v>0</v>
      </c>
      <c r="K299" s="548">
        <f ca="1">IF('Clinic Model'!$P$17="Annuity",-IFERROR(PPMT(D3_I/12,$C299,D3_T,OFFSET(K$258,,-$C299+1),0),),IFERROR(IF($C299=0,0,OFFSET(K$258,,-$C299+1)/D3_T),0))</f>
        <v>0</v>
      </c>
      <c r="L299" s="548">
        <f ca="1">IF('Clinic Model'!$P$17="Annuity",-IFERROR(PPMT(D3_I/12,$C299,D3_T,OFFSET(L$258,,-$C299+1),0),),IFERROR(IF($C299=0,0,OFFSET(L$258,,-$C299+1)/D3_T),0))</f>
        <v>0</v>
      </c>
      <c r="M299" s="548">
        <f ca="1">IF('Clinic Model'!$P$17="Annuity",-IFERROR(PPMT(D3_I/12,$C299,D3_T,OFFSET(M$258,,-$C299+1),0),),IFERROR(IF($C299=0,0,OFFSET(M$258,,-$C299+1)/D3_T),0))</f>
        <v>0</v>
      </c>
      <c r="N299" s="548">
        <f ca="1">IF('Clinic Model'!$P$17="Annuity",-IFERROR(PPMT(D3_I/12,$C299,D3_T,OFFSET(N$258,,-$C299+1),0),),IFERROR(IF($C299=0,0,OFFSET(N$258,,-$C299+1)/D3_T),0))</f>
        <v>0</v>
      </c>
      <c r="O299" s="548">
        <f ca="1">IF('Clinic Model'!$P$17="Annuity",-IFERROR(PPMT(D3_I/12,$C299,D3_T,OFFSET(O$258,,-$C299+1),0),),IFERROR(IF($C299=0,0,OFFSET(O$258,,-$C299+1)/D3_T),0))</f>
        <v>0</v>
      </c>
      <c r="P299" s="548">
        <f ca="1">IF('Clinic Model'!$P$17="Annuity",-IFERROR(PPMT(D3_I/12,$C299,D3_T,OFFSET(P$258,,-$C299+1),0),),IFERROR(IF($C299=0,0,OFFSET(P$258,,-$C299+1)/D3_T),0))</f>
        <v>0</v>
      </c>
      <c r="Q299" s="548">
        <f ca="1">IF('Clinic Model'!$P$17="Annuity",-IFERROR(PPMT(D3_I/12,$C299,D3_T,OFFSET(Q$258,,-$C299+1),0),),IFERROR(IF($C299=0,0,OFFSET(Q$258,,-$C299+1)/D3_T),0))</f>
        <v>0</v>
      </c>
      <c r="R299" s="548">
        <f ca="1">IF('Clinic Model'!$P$17="Annuity",-IFERROR(PPMT(D3_I/12,$C299,D3_T,OFFSET(R$258,,-$C299+1),0),),IFERROR(IF($C299=0,0,OFFSET(R$258,,-$C299+1)/D3_T),0))</f>
        <v>0</v>
      </c>
      <c r="S299" s="548">
        <f ca="1">IF('Clinic Model'!$P$17="Annuity",-IFERROR(PPMT(D3_I/12,$C299,D3_T,OFFSET(S$258,,-$C299+1),0),),IFERROR(IF($C299=0,0,OFFSET(S$258,,-$C299+1)/D3_T),0))</f>
        <v>0</v>
      </c>
      <c r="T299" s="548">
        <f ca="1">IF('Clinic Model'!$P$17="Annuity",-IFERROR(PPMT(D3_I/12,$C299,D3_T,OFFSET(T$258,,-$C299+1),0),),IFERROR(IF($C299=0,0,OFFSET(T$258,,-$C299+1)/D3_T),0))</f>
        <v>0</v>
      </c>
      <c r="U299" s="548">
        <f ca="1">IF('Clinic Model'!$P$17="Annuity",-IFERROR(PPMT(D3_I/12,$C299,D3_T,OFFSET(U$258,,-$C299+1),0),),IFERROR(IF($C299=0,0,OFFSET(U$258,,-$C299+1)/D3_T),0))</f>
        <v>0</v>
      </c>
      <c r="V299" s="548">
        <f ca="1">IF('Clinic Model'!$P$17="Annuity",-IFERROR(PPMT(D3_I/12,$C299,D3_T,OFFSET(V$258,,-$C299+1),0),),IFERROR(IF($C299=0,0,OFFSET(V$258,,-$C299+1)/D3_T),0))</f>
        <v>0</v>
      </c>
      <c r="W299" s="548">
        <f ca="1">IF('Clinic Model'!$P$17="Annuity",-IFERROR(PPMT(D3_I/12,$C299,D3_T,OFFSET(W$258,,-$C299+1),0),),IFERROR(IF($C299=0,0,OFFSET(W$258,,-$C299+1)/D3_T),0))</f>
        <v>0</v>
      </c>
      <c r="X299" s="548">
        <f ca="1">IF('Clinic Model'!$P$17="Annuity",-IFERROR(PPMT(D3_I/12,$C299,D3_T,OFFSET(X$258,,-$C299+1),0),),IFERROR(IF($C299=0,0,OFFSET(X$258,,-$C299+1)/D3_T),0))</f>
        <v>0</v>
      </c>
      <c r="Y299" s="548">
        <f ca="1">IF('Clinic Model'!$P$17="Annuity",-IFERROR(PPMT(D3_I/12,$C299,D3_T,OFFSET(Y$258,,-$C299+1),0),),IFERROR(IF($C299=0,0,OFFSET(Y$258,,-$C299+1)/D3_T),0))</f>
        <v>0</v>
      </c>
      <c r="Z299" s="548">
        <f ca="1">IF('Clinic Model'!$P$17="Annuity",-IFERROR(PPMT(D3_I/12,$C299,D3_T,OFFSET(Z$258,,-$C299+1),0),),IFERROR(IF($C299=0,0,OFFSET(Z$258,,-$C299+1)/D3_T),0))</f>
        <v>0</v>
      </c>
      <c r="AA299" s="548">
        <f ca="1">IF('Clinic Model'!$P$17="Annuity",-IFERROR(PPMT(D3_I/12,$C299,D3_T,OFFSET(AA$258,,-$C299+1),0),),IFERROR(IF($C299=0,0,OFFSET(AA$258,,-$C299+1)/D3_T),0))</f>
        <v>0</v>
      </c>
      <c r="AB299" s="548">
        <f ca="1">IF('Clinic Model'!$P$17="Annuity",-IFERROR(PPMT(D3_I/12,$C299,D3_T,OFFSET(AB$258,,-$C299+1),0),),IFERROR(IF($C299=0,0,OFFSET(AB$258,,-$C299+1)/D3_T),0))</f>
        <v>0</v>
      </c>
      <c r="AC299" s="548">
        <f ca="1">IF('Clinic Model'!$P$17="Annuity",-IFERROR(PPMT(D3_I/12,$C299,D3_T,OFFSET(AC$258,,-$C299+1),0),),IFERROR(IF($C299=0,0,OFFSET(AC$258,,-$C299+1)/D3_T),0))</f>
        <v>0</v>
      </c>
      <c r="AD299" s="548">
        <f ca="1">IF('Clinic Model'!$P$17="Annuity",-IFERROR(PPMT(D3_I/12,$C299,D3_T,OFFSET(AD$258,,-$C299+1),0),),IFERROR(IF($C299=0,0,OFFSET(AD$258,,-$C299+1)/D3_T),0))</f>
        <v>0</v>
      </c>
      <c r="AE299" s="548">
        <f ca="1">IF('Clinic Model'!$P$17="Annuity",-IFERROR(PPMT(D3_I/12,$C299,D3_T,OFFSET(AE$258,,-$C299+1),0),),IFERROR(IF($C299=0,0,OFFSET(AE$258,,-$C299+1)/D3_T),0))</f>
        <v>0</v>
      </c>
      <c r="AF299" s="548">
        <f ca="1">IF('Clinic Model'!$P$17="Annuity",-IFERROR(PPMT(D3_I/12,$C299,D3_T,OFFSET(AF$258,,-$C299+1),0),),IFERROR(IF($C299=0,0,OFFSET(AF$258,,-$C299+1)/D3_T),0))</f>
        <v>0</v>
      </c>
      <c r="AG299" s="548">
        <f ca="1">IF('Clinic Model'!$P$17="Annuity",-IFERROR(PPMT(D3_I/12,$C299,D3_T,OFFSET(AG$258,,-$C299+1),0),),IFERROR(IF($C299=0,0,OFFSET(AG$258,,-$C299+1)/D3_T),0))</f>
        <v>0</v>
      </c>
      <c r="AH299" s="548">
        <f ca="1">IF('Clinic Model'!$P$17="Annuity",-IFERROR(PPMT(D3_I/12,$C299,D3_T,OFFSET(AH$258,,-$C299+1),0),),IFERROR(IF($C299=0,0,OFFSET(AH$258,,-$C299+1)/D3_T),0))</f>
        <v>0</v>
      </c>
      <c r="AI299" s="548">
        <f ca="1">IF('Clinic Model'!$P$17="Annuity",-IFERROR(PPMT(D3_I/12,$C299,D3_T,OFFSET(AI$258,,-$C299+1),0),),IFERROR(IF($C299=0,0,OFFSET(AI$258,,-$C299+1)/D3_T),0))</f>
        <v>0</v>
      </c>
      <c r="AJ299" s="548">
        <f ca="1">IF('Clinic Model'!$P$17="Annuity",-IFERROR(PPMT(D3_I/12,$C299,D3_T,OFFSET(AJ$258,,-$C299+1),0),),IFERROR(IF($C299=0,0,OFFSET(AJ$258,,-$C299+1)/D3_T),0))</f>
        <v>0</v>
      </c>
      <c r="AK299" s="548">
        <f ca="1">IF('Clinic Model'!$P$17="Annuity",-IFERROR(PPMT(D3_I/12,$C299,D3_T,OFFSET(AK$258,,-$C299+1),0),),IFERROR(IF($C299=0,0,OFFSET(AK$258,,-$C299+1)/D3_T),0))</f>
        <v>0</v>
      </c>
      <c r="AL299" s="548">
        <f ca="1">IF('Clinic Model'!$P$17="Annuity",-IFERROR(PPMT(D3_I/12,$C299,D3_T,OFFSET(AL$258,,-$C299+1),0),),IFERROR(IF($C299=0,0,OFFSET(AL$258,,-$C299+1)/D3_T),0))</f>
        <v>0</v>
      </c>
      <c r="AM299" s="548">
        <f ca="1">IF('Clinic Model'!$P$17="Annuity",-IFERROR(PPMT(D3_I/12,$C299,D3_T,OFFSET(AM$258,,-$C299+1),0),),IFERROR(IF($C299=0,0,OFFSET(AM$258,,-$C299+1)/D3_T),0))</f>
        <v>0</v>
      </c>
      <c r="AN299" s="548">
        <f ca="1">IF('Clinic Model'!$P$17="Annuity",-IFERROR(PPMT(D3_I/12,$C299,D3_T,OFFSET(AN$258,,-$C299+1),0),),IFERROR(IF($C299=0,0,OFFSET(AN$258,,-$C299+1)/D3_T),0))</f>
        <v>0</v>
      </c>
      <c r="AO299" s="548">
        <f ca="1">IF('Clinic Model'!$P$17="Annuity",-IFERROR(PPMT(D3_I/12,$C299,D3_T,OFFSET(AO$258,,-$C299+1),0),),IFERROR(IF($C299=0,0,OFFSET(AO$258,,-$C299+1)/D3_T),0))</f>
        <v>0</v>
      </c>
      <c r="AP299" s="548">
        <f ca="1">IF('Clinic Model'!$P$17="Annuity",-IFERROR(PPMT(D3_I/12,$C299,D3_T,OFFSET(AP$258,,-$C299+1),0),),IFERROR(IF($C299=0,0,OFFSET(AP$258,,-$C299+1)/D3_T),0))</f>
        <v>0</v>
      </c>
      <c r="AQ299" s="548">
        <f ca="1">IF('Clinic Model'!$P$17="Annuity",-IFERROR(PPMT(D3_I/12,$C299,D3_T,OFFSET(AQ$258,,-$C299+1),0),),IFERROR(IF($C299=0,0,OFFSET(AQ$258,,-$C299+1)/D3_T),0))</f>
        <v>0</v>
      </c>
      <c r="AR299" s="548">
        <f ca="1">IF('Clinic Model'!$P$17="Annuity",-IFERROR(PPMT(D3_I/12,$C299,D3_T,OFFSET(AR$258,,-$C299+1),0),),IFERROR(IF($C299=0,0,OFFSET(AR$258,,-$C299+1)/D3_T),0))</f>
        <v>0</v>
      </c>
      <c r="AS299" s="548">
        <f ca="1">IF('Clinic Model'!$P$17="Annuity",-IFERROR(PPMT(D3_I/12,$C299,D3_T,OFFSET(AS$258,,-$C299+1),0),),IFERROR(IF($C299=0,0,OFFSET(AS$258,,-$C299+1)/D3_T),0))</f>
        <v>0</v>
      </c>
      <c r="AT299" s="548">
        <f ca="1">IF('Clinic Model'!$P$17="Annuity",-IFERROR(PPMT(D3_I/12,$C299,D3_T,OFFSET(AT$258,,-$C299+1),0),),IFERROR(IF($C299=0,0,OFFSET(AT$258,,-$C299+1)/D3_T),0))</f>
        <v>0</v>
      </c>
      <c r="AU299" s="548">
        <f ca="1">IF('Clinic Model'!$P$17="Annuity",-IFERROR(PPMT(D3_I/12,$C299,D3_T,OFFSET(AU$258,,-$C299+1),0),),IFERROR(IF($C299=0,0,OFFSET(AU$258,,-$C299+1)/D3_T),0))</f>
        <v>0</v>
      </c>
      <c r="AV299" s="548">
        <f ca="1">IF('Clinic Model'!$P$17="Annuity",-IFERROR(PPMT(D3_I/12,$C299,D3_T,OFFSET(AV$258,,-$C299+1),0),),IFERROR(IF($C299=0,0,OFFSET(AV$258,,-$C299+1)/D3_T),0))</f>
        <v>0</v>
      </c>
      <c r="AW299" s="548">
        <f ca="1">IF('Clinic Model'!$P$17="Annuity",-IFERROR(PPMT(D3_I/12,$C299,D3_T,OFFSET(AW$258,,-$C299+1),0),),IFERROR(IF($C299=0,0,OFFSET(AW$258,,-$C299+1)/D3_T),0))</f>
        <v>0</v>
      </c>
      <c r="AX299" s="548">
        <f ca="1">IF('Clinic Model'!$P$17="Annuity",-IFERROR(PPMT(D3_I/12,$C299,D3_T,OFFSET(AX$258,,-$C299+1),0),),IFERROR(IF($C299=0,0,OFFSET(AX$258,,-$C299+1)/D3_T),0))</f>
        <v>0</v>
      </c>
      <c r="AY299" s="548">
        <f ca="1">IF('Clinic Model'!$P$17="Annuity",-IFERROR(PPMT(D3_I/12,$C299,D3_T,OFFSET(AY$258,,-$C299+1),0),),IFERROR(IF($C299=0,0,OFFSET(AY$258,,-$C299+1)/D3_T),0))</f>
        <v>0</v>
      </c>
      <c r="AZ299" s="548">
        <f ca="1">IF('Clinic Model'!$P$17="Annuity",-IFERROR(PPMT(D3_I/12,$C299,D3_T,OFFSET(AZ$258,,-$C299+1),0),),IFERROR(IF($C299=0,0,OFFSET(AZ$258,,-$C299+1)/D3_T),0))</f>
        <v>0</v>
      </c>
      <c r="BA299" s="548">
        <f ca="1">IF('Clinic Model'!$P$17="Annuity",-IFERROR(PPMT(D3_I/12,$C299,D3_T,OFFSET(BA$258,,-$C299+1),0),),IFERROR(IF($C299=0,0,OFFSET(BA$258,,-$C299+1)/D3_T),0))</f>
        <v>0</v>
      </c>
      <c r="BB299" s="548">
        <f ca="1">IF('Clinic Model'!$P$17="Annuity",-IFERROR(PPMT(D3_I/12,$C299,D3_T,OFFSET(BB$258,,-$C299+1),0),),IFERROR(IF($C299=0,0,OFFSET(BB$258,,-$C299+1)/D3_T),0))</f>
        <v>0</v>
      </c>
      <c r="BC299" s="548">
        <f ca="1">IF('Clinic Model'!$P$17="Annuity",-IFERROR(PPMT(D3_I/12,$C299,D3_T,OFFSET(BC$258,,-$C299+1),0),),IFERROR(IF($C299=0,0,OFFSET(BC$258,,-$C299+1)/D3_T),0))</f>
        <v>0</v>
      </c>
      <c r="BD299" s="548">
        <f ca="1">IF('Clinic Model'!$P$17="Annuity",-IFERROR(PPMT(D3_I/12,$C299,D3_T,OFFSET(BD$258,,-$C299+1),0),),IFERROR(IF($C299=0,0,OFFSET(BD$258,,-$C299+1)/D3_T),0))</f>
        <v>0</v>
      </c>
      <c r="BE299" s="548">
        <f ca="1">IF('Clinic Model'!$P$17="Annuity",-IFERROR(PPMT(D3_I/12,$C299,D3_T,OFFSET(BE$258,,-$C299+1),0),),IFERROR(IF($C299=0,0,OFFSET(BE$258,,-$C299+1)/D3_T),0))</f>
        <v>0</v>
      </c>
      <c r="BF299" s="548">
        <f ca="1">IF('Clinic Model'!$P$17="Annuity",-IFERROR(PPMT(D3_I/12,$C299,D3_T,OFFSET(BF$258,,-$C299+1),0),),IFERROR(IF($C299=0,0,OFFSET(BF$258,,-$C299+1)/D3_T),0))</f>
        <v>0</v>
      </c>
      <c r="BG299" s="548">
        <f ca="1">IF('Clinic Model'!$P$17="Annuity",-IFERROR(PPMT(D3_I/12,$C299,D3_T,OFFSET(BG$258,,-$C299+1),0),),IFERROR(IF($C299=0,0,OFFSET(BG$258,,-$C299+1)/D3_T),0))</f>
        <v>0</v>
      </c>
      <c r="BH299" s="548">
        <f ca="1">IF('Clinic Model'!$P$17="Annuity",-IFERROR(PPMT(D3_I/12,$C299,D3_T,OFFSET(BH$258,,-$C299+1),0),),IFERROR(IF($C299=0,0,OFFSET(BH$258,,-$C299+1)/D3_T),0))</f>
        <v>0</v>
      </c>
      <c r="BI299" s="548">
        <f ca="1">IF('Clinic Model'!$P$17="Annuity",-IFERROR(PPMT(D3_I/12,$C299,D3_T,OFFSET(BI$258,,-$C299+1),0),),IFERROR(IF($C299=0,0,OFFSET(BI$258,,-$C299+1)/D3_T),0))</f>
        <v>0</v>
      </c>
      <c r="BJ299" s="548">
        <f ca="1">IF('Clinic Model'!$P$17="Annuity",-IFERROR(PPMT(D3_I/12,$C299,D3_T,OFFSET(BJ$258,,-$C299+1),0),),IFERROR(IF($C299=0,0,OFFSET(BJ$258,,-$C299+1)/D3_T),0))</f>
        <v>0</v>
      </c>
      <c r="BK299" s="548">
        <f ca="1">IF('Clinic Model'!$P$17="Annuity",-IFERROR(PPMT(D3_I/12,$C299,D3_T,OFFSET(BK$258,,-$C299+1),0),),IFERROR(IF($C299=0,0,OFFSET(BK$258,,-$C299+1)/D3_T),0))</f>
        <v>0</v>
      </c>
      <c r="BL299" s="548">
        <f ca="1">IF('Clinic Model'!$P$17="Annuity",-IFERROR(PPMT(D3_I/12,$C299,D3_T,OFFSET(BL$258,,-$C299+1),0),),IFERROR(IF($C299=0,0,OFFSET(BL$258,,-$C299+1)/D3_T),0))</f>
        <v>0</v>
      </c>
    </row>
    <row r="300" spans="1:64" ht="10.5" hidden="1" customHeight="1" outlineLevel="1" x14ac:dyDescent="0.3">
      <c r="A300" s="105"/>
      <c r="B300" s="504"/>
      <c r="C300" s="105">
        <f t="shared" si="22"/>
        <v>0</v>
      </c>
      <c r="E300" s="559">
        <f ca="1">IF('Clinic Model'!$P$17="Annuity",-IFERROR(PPMT(D3_I/12,$C300,D3_T,OFFSET(E$258,,-$C300+1),0),),IFERROR(IF($C300=0,0,OFFSET(E$258,,-$C300+1)/D3_T),0))</f>
        <v>0</v>
      </c>
      <c r="F300" s="548">
        <f ca="1">IF('Clinic Model'!$P$17="Annuity",-IFERROR(PPMT(D3_I/12,$C300,D3_T,OFFSET(F$258,,-$C300+1),0),),IFERROR(IF($C300=0,0,OFFSET(F$258,,-$C300+1)/D3_T),0))</f>
        <v>0</v>
      </c>
      <c r="G300" s="548">
        <f ca="1">IF('Clinic Model'!$P$17="Annuity",-IFERROR(PPMT(D3_I/12,$C300,D3_T,OFFSET(G$258,,-$C300+1),0),),IFERROR(IF($C300=0,0,OFFSET(G$258,,-$C300+1)/D3_T),0))</f>
        <v>0</v>
      </c>
      <c r="H300" s="548">
        <f ca="1">IF('Clinic Model'!$P$17="Annuity",-IFERROR(PPMT(D3_I/12,$C300,D3_T,OFFSET(H$258,,-$C300+1),0),),IFERROR(IF($C300=0,0,OFFSET(H$258,,-$C300+1)/D3_T),0))</f>
        <v>0</v>
      </c>
      <c r="I300" s="548">
        <f ca="1">IF('Clinic Model'!$P$17="Annuity",-IFERROR(PPMT(D3_I/12,$C300,D3_T,OFFSET(I$258,,-$C300+1),0),),IFERROR(IF($C300=0,0,OFFSET(I$258,,-$C300+1)/D3_T),0))</f>
        <v>0</v>
      </c>
      <c r="J300" s="548">
        <f ca="1">IF('Clinic Model'!$P$17="Annuity",-IFERROR(PPMT(D3_I/12,$C300,D3_T,OFFSET(J$258,,-$C300+1),0),),IFERROR(IF($C300=0,0,OFFSET(J$258,,-$C300+1)/D3_T),0))</f>
        <v>0</v>
      </c>
      <c r="K300" s="548">
        <f ca="1">IF('Clinic Model'!$P$17="Annuity",-IFERROR(PPMT(D3_I/12,$C300,D3_T,OFFSET(K$258,,-$C300+1),0),),IFERROR(IF($C300=0,0,OFFSET(K$258,,-$C300+1)/D3_T),0))</f>
        <v>0</v>
      </c>
      <c r="L300" s="548">
        <f ca="1">IF('Clinic Model'!$P$17="Annuity",-IFERROR(PPMT(D3_I/12,$C300,D3_T,OFFSET(L$258,,-$C300+1),0),),IFERROR(IF($C300=0,0,OFFSET(L$258,,-$C300+1)/D3_T),0))</f>
        <v>0</v>
      </c>
      <c r="M300" s="548">
        <f ca="1">IF('Clinic Model'!$P$17="Annuity",-IFERROR(PPMT(D3_I/12,$C300,D3_T,OFFSET(M$258,,-$C300+1),0),),IFERROR(IF($C300=0,0,OFFSET(M$258,,-$C300+1)/D3_T),0))</f>
        <v>0</v>
      </c>
      <c r="N300" s="548">
        <f ca="1">IF('Clinic Model'!$P$17="Annuity",-IFERROR(PPMT(D3_I/12,$C300,D3_T,OFFSET(N$258,,-$C300+1),0),),IFERROR(IF($C300=0,0,OFFSET(N$258,,-$C300+1)/D3_T),0))</f>
        <v>0</v>
      </c>
      <c r="O300" s="548">
        <f ca="1">IF('Clinic Model'!$P$17="Annuity",-IFERROR(PPMT(D3_I/12,$C300,D3_T,OFFSET(O$258,,-$C300+1),0),),IFERROR(IF($C300=0,0,OFFSET(O$258,,-$C300+1)/D3_T),0))</f>
        <v>0</v>
      </c>
      <c r="P300" s="548">
        <f ca="1">IF('Clinic Model'!$P$17="Annuity",-IFERROR(PPMT(D3_I/12,$C300,D3_T,OFFSET(P$258,,-$C300+1),0),),IFERROR(IF($C300=0,0,OFFSET(P$258,,-$C300+1)/D3_T),0))</f>
        <v>0</v>
      </c>
      <c r="Q300" s="548">
        <f ca="1">IF('Clinic Model'!$P$17="Annuity",-IFERROR(PPMT(D3_I/12,$C300,D3_T,OFFSET(Q$258,,-$C300+1),0),),IFERROR(IF($C300=0,0,OFFSET(Q$258,,-$C300+1)/D3_T),0))</f>
        <v>0</v>
      </c>
      <c r="R300" s="548">
        <f ca="1">IF('Clinic Model'!$P$17="Annuity",-IFERROR(PPMT(D3_I/12,$C300,D3_T,OFFSET(R$258,,-$C300+1),0),),IFERROR(IF($C300=0,0,OFFSET(R$258,,-$C300+1)/D3_T),0))</f>
        <v>0</v>
      </c>
      <c r="S300" s="548">
        <f ca="1">IF('Clinic Model'!$P$17="Annuity",-IFERROR(PPMT(D3_I/12,$C300,D3_T,OFFSET(S$258,,-$C300+1),0),),IFERROR(IF($C300=0,0,OFFSET(S$258,,-$C300+1)/D3_T),0))</f>
        <v>0</v>
      </c>
      <c r="T300" s="548">
        <f ca="1">IF('Clinic Model'!$P$17="Annuity",-IFERROR(PPMT(D3_I/12,$C300,D3_T,OFFSET(T$258,,-$C300+1),0),),IFERROR(IF($C300=0,0,OFFSET(T$258,,-$C300+1)/D3_T),0))</f>
        <v>0</v>
      </c>
      <c r="U300" s="548">
        <f ca="1">IF('Clinic Model'!$P$17="Annuity",-IFERROR(PPMT(D3_I/12,$C300,D3_T,OFFSET(U$258,,-$C300+1),0),),IFERROR(IF($C300=0,0,OFFSET(U$258,,-$C300+1)/D3_T),0))</f>
        <v>0</v>
      </c>
      <c r="V300" s="548">
        <f ca="1">IF('Clinic Model'!$P$17="Annuity",-IFERROR(PPMT(D3_I/12,$C300,D3_T,OFFSET(V$258,,-$C300+1),0),),IFERROR(IF($C300=0,0,OFFSET(V$258,,-$C300+1)/D3_T),0))</f>
        <v>0</v>
      </c>
      <c r="W300" s="548">
        <f ca="1">IF('Clinic Model'!$P$17="Annuity",-IFERROR(PPMT(D3_I/12,$C300,D3_T,OFFSET(W$258,,-$C300+1),0),),IFERROR(IF($C300=0,0,OFFSET(W$258,,-$C300+1)/D3_T),0))</f>
        <v>0</v>
      </c>
      <c r="X300" s="548">
        <f ca="1">IF('Clinic Model'!$P$17="Annuity",-IFERROR(PPMT(D3_I/12,$C300,D3_T,OFFSET(X$258,,-$C300+1),0),),IFERROR(IF($C300=0,0,OFFSET(X$258,,-$C300+1)/D3_T),0))</f>
        <v>0</v>
      </c>
      <c r="Y300" s="548">
        <f ca="1">IF('Clinic Model'!$P$17="Annuity",-IFERROR(PPMT(D3_I/12,$C300,D3_T,OFFSET(Y$258,,-$C300+1),0),),IFERROR(IF($C300=0,0,OFFSET(Y$258,,-$C300+1)/D3_T),0))</f>
        <v>0</v>
      </c>
      <c r="Z300" s="548">
        <f ca="1">IF('Clinic Model'!$P$17="Annuity",-IFERROR(PPMT(D3_I/12,$C300,D3_T,OFFSET(Z$258,,-$C300+1),0),),IFERROR(IF($C300=0,0,OFFSET(Z$258,,-$C300+1)/D3_T),0))</f>
        <v>0</v>
      </c>
      <c r="AA300" s="548">
        <f ca="1">IF('Clinic Model'!$P$17="Annuity",-IFERROR(PPMT(D3_I/12,$C300,D3_T,OFFSET(AA$258,,-$C300+1),0),),IFERROR(IF($C300=0,0,OFFSET(AA$258,,-$C300+1)/D3_T),0))</f>
        <v>0</v>
      </c>
      <c r="AB300" s="548">
        <f ca="1">IF('Clinic Model'!$P$17="Annuity",-IFERROR(PPMT(D3_I/12,$C300,D3_T,OFFSET(AB$258,,-$C300+1),0),),IFERROR(IF($C300=0,0,OFFSET(AB$258,,-$C300+1)/D3_T),0))</f>
        <v>0</v>
      </c>
      <c r="AC300" s="548">
        <f ca="1">IF('Clinic Model'!$P$17="Annuity",-IFERROR(PPMT(D3_I/12,$C300,D3_T,OFFSET(AC$258,,-$C300+1),0),),IFERROR(IF($C300=0,0,OFFSET(AC$258,,-$C300+1)/D3_T),0))</f>
        <v>0</v>
      </c>
      <c r="AD300" s="548">
        <f ca="1">IF('Clinic Model'!$P$17="Annuity",-IFERROR(PPMT(D3_I/12,$C300,D3_T,OFFSET(AD$258,,-$C300+1),0),),IFERROR(IF($C300=0,0,OFFSET(AD$258,,-$C300+1)/D3_T),0))</f>
        <v>0</v>
      </c>
      <c r="AE300" s="548">
        <f ca="1">IF('Clinic Model'!$P$17="Annuity",-IFERROR(PPMT(D3_I/12,$C300,D3_T,OFFSET(AE$258,,-$C300+1),0),),IFERROR(IF($C300=0,0,OFFSET(AE$258,,-$C300+1)/D3_T),0))</f>
        <v>0</v>
      </c>
      <c r="AF300" s="548">
        <f ca="1">IF('Clinic Model'!$P$17="Annuity",-IFERROR(PPMT(D3_I/12,$C300,D3_T,OFFSET(AF$258,,-$C300+1),0),),IFERROR(IF($C300=0,0,OFFSET(AF$258,,-$C300+1)/D3_T),0))</f>
        <v>0</v>
      </c>
      <c r="AG300" s="548">
        <f ca="1">IF('Clinic Model'!$P$17="Annuity",-IFERROR(PPMT(D3_I/12,$C300,D3_T,OFFSET(AG$258,,-$C300+1),0),),IFERROR(IF($C300=0,0,OFFSET(AG$258,,-$C300+1)/D3_T),0))</f>
        <v>0</v>
      </c>
      <c r="AH300" s="548">
        <f ca="1">IF('Clinic Model'!$P$17="Annuity",-IFERROR(PPMT(D3_I/12,$C300,D3_T,OFFSET(AH$258,,-$C300+1),0),),IFERROR(IF($C300=0,0,OFFSET(AH$258,,-$C300+1)/D3_T),0))</f>
        <v>0</v>
      </c>
      <c r="AI300" s="548">
        <f ca="1">IF('Clinic Model'!$P$17="Annuity",-IFERROR(PPMT(D3_I/12,$C300,D3_T,OFFSET(AI$258,,-$C300+1),0),),IFERROR(IF($C300=0,0,OFFSET(AI$258,,-$C300+1)/D3_T),0))</f>
        <v>0</v>
      </c>
      <c r="AJ300" s="548">
        <f ca="1">IF('Clinic Model'!$P$17="Annuity",-IFERROR(PPMT(D3_I/12,$C300,D3_T,OFFSET(AJ$258,,-$C300+1),0),),IFERROR(IF($C300=0,0,OFFSET(AJ$258,,-$C300+1)/D3_T),0))</f>
        <v>0</v>
      </c>
      <c r="AK300" s="548">
        <f ca="1">IF('Clinic Model'!$P$17="Annuity",-IFERROR(PPMT(D3_I/12,$C300,D3_T,OFFSET(AK$258,,-$C300+1),0),),IFERROR(IF($C300=0,0,OFFSET(AK$258,,-$C300+1)/D3_T),0))</f>
        <v>0</v>
      </c>
      <c r="AL300" s="548">
        <f ca="1">IF('Clinic Model'!$P$17="Annuity",-IFERROR(PPMT(D3_I/12,$C300,D3_T,OFFSET(AL$258,,-$C300+1),0),),IFERROR(IF($C300=0,0,OFFSET(AL$258,,-$C300+1)/D3_T),0))</f>
        <v>0</v>
      </c>
      <c r="AM300" s="548">
        <f ca="1">IF('Clinic Model'!$P$17="Annuity",-IFERROR(PPMT(D3_I/12,$C300,D3_T,OFFSET(AM$258,,-$C300+1),0),),IFERROR(IF($C300=0,0,OFFSET(AM$258,,-$C300+1)/D3_T),0))</f>
        <v>0</v>
      </c>
      <c r="AN300" s="548">
        <f ca="1">IF('Clinic Model'!$P$17="Annuity",-IFERROR(PPMT(D3_I/12,$C300,D3_T,OFFSET(AN$258,,-$C300+1),0),),IFERROR(IF($C300=0,0,OFFSET(AN$258,,-$C300+1)/D3_T),0))</f>
        <v>0</v>
      </c>
      <c r="AO300" s="548">
        <f ca="1">IF('Clinic Model'!$P$17="Annuity",-IFERROR(PPMT(D3_I/12,$C300,D3_T,OFFSET(AO$258,,-$C300+1),0),),IFERROR(IF($C300=0,0,OFFSET(AO$258,,-$C300+1)/D3_T),0))</f>
        <v>0</v>
      </c>
      <c r="AP300" s="548">
        <f ca="1">IF('Clinic Model'!$P$17="Annuity",-IFERROR(PPMT(D3_I/12,$C300,D3_T,OFFSET(AP$258,,-$C300+1),0),),IFERROR(IF($C300=0,0,OFFSET(AP$258,,-$C300+1)/D3_T),0))</f>
        <v>0</v>
      </c>
      <c r="AQ300" s="548">
        <f ca="1">IF('Clinic Model'!$P$17="Annuity",-IFERROR(PPMT(D3_I/12,$C300,D3_T,OFFSET(AQ$258,,-$C300+1),0),),IFERROR(IF($C300=0,0,OFFSET(AQ$258,,-$C300+1)/D3_T),0))</f>
        <v>0</v>
      </c>
      <c r="AR300" s="548">
        <f ca="1">IF('Clinic Model'!$P$17="Annuity",-IFERROR(PPMT(D3_I/12,$C300,D3_T,OFFSET(AR$258,,-$C300+1),0),),IFERROR(IF($C300=0,0,OFFSET(AR$258,,-$C300+1)/D3_T),0))</f>
        <v>0</v>
      </c>
      <c r="AS300" s="548">
        <f ca="1">IF('Clinic Model'!$P$17="Annuity",-IFERROR(PPMT(D3_I/12,$C300,D3_T,OFFSET(AS$258,,-$C300+1),0),),IFERROR(IF($C300=0,0,OFFSET(AS$258,,-$C300+1)/D3_T),0))</f>
        <v>0</v>
      </c>
      <c r="AT300" s="548">
        <f ca="1">IF('Clinic Model'!$P$17="Annuity",-IFERROR(PPMT(D3_I/12,$C300,D3_T,OFFSET(AT$258,,-$C300+1),0),),IFERROR(IF($C300=0,0,OFFSET(AT$258,,-$C300+1)/D3_T),0))</f>
        <v>0</v>
      </c>
      <c r="AU300" s="548">
        <f ca="1">IF('Clinic Model'!$P$17="Annuity",-IFERROR(PPMT(D3_I/12,$C300,D3_T,OFFSET(AU$258,,-$C300+1),0),),IFERROR(IF($C300=0,0,OFFSET(AU$258,,-$C300+1)/D3_T),0))</f>
        <v>0</v>
      </c>
      <c r="AV300" s="548">
        <f ca="1">IF('Clinic Model'!$P$17="Annuity",-IFERROR(PPMT(D3_I/12,$C300,D3_T,OFFSET(AV$258,,-$C300+1),0),),IFERROR(IF($C300=0,0,OFFSET(AV$258,,-$C300+1)/D3_T),0))</f>
        <v>0</v>
      </c>
      <c r="AW300" s="548">
        <f ca="1">IF('Clinic Model'!$P$17="Annuity",-IFERROR(PPMT(D3_I/12,$C300,D3_T,OFFSET(AW$258,,-$C300+1),0),),IFERROR(IF($C300=0,0,OFFSET(AW$258,,-$C300+1)/D3_T),0))</f>
        <v>0</v>
      </c>
      <c r="AX300" s="548">
        <f ca="1">IF('Clinic Model'!$P$17="Annuity",-IFERROR(PPMT(D3_I/12,$C300,D3_T,OFFSET(AX$258,,-$C300+1),0),),IFERROR(IF($C300=0,0,OFFSET(AX$258,,-$C300+1)/D3_T),0))</f>
        <v>0</v>
      </c>
      <c r="AY300" s="548">
        <f ca="1">IF('Clinic Model'!$P$17="Annuity",-IFERROR(PPMT(D3_I/12,$C300,D3_T,OFFSET(AY$258,,-$C300+1),0),),IFERROR(IF($C300=0,0,OFFSET(AY$258,,-$C300+1)/D3_T),0))</f>
        <v>0</v>
      </c>
      <c r="AZ300" s="548">
        <f ca="1">IF('Clinic Model'!$P$17="Annuity",-IFERROR(PPMT(D3_I/12,$C300,D3_T,OFFSET(AZ$258,,-$C300+1),0),),IFERROR(IF($C300=0,0,OFFSET(AZ$258,,-$C300+1)/D3_T),0))</f>
        <v>0</v>
      </c>
      <c r="BA300" s="548">
        <f ca="1">IF('Clinic Model'!$P$17="Annuity",-IFERROR(PPMT(D3_I/12,$C300,D3_T,OFFSET(BA$258,,-$C300+1),0),),IFERROR(IF($C300=0,0,OFFSET(BA$258,,-$C300+1)/D3_T),0))</f>
        <v>0</v>
      </c>
      <c r="BB300" s="548">
        <f ca="1">IF('Clinic Model'!$P$17="Annuity",-IFERROR(PPMT(D3_I/12,$C300,D3_T,OFFSET(BB$258,,-$C300+1),0),),IFERROR(IF($C300=0,0,OFFSET(BB$258,,-$C300+1)/D3_T),0))</f>
        <v>0</v>
      </c>
      <c r="BC300" s="548">
        <f ca="1">IF('Clinic Model'!$P$17="Annuity",-IFERROR(PPMT(D3_I/12,$C300,D3_T,OFFSET(BC$258,,-$C300+1),0),),IFERROR(IF($C300=0,0,OFFSET(BC$258,,-$C300+1)/D3_T),0))</f>
        <v>0</v>
      </c>
      <c r="BD300" s="548">
        <f ca="1">IF('Clinic Model'!$P$17="Annuity",-IFERROR(PPMT(D3_I/12,$C300,D3_T,OFFSET(BD$258,,-$C300+1),0),),IFERROR(IF($C300=0,0,OFFSET(BD$258,,-$C300+1)/D3_T),0))</f>
        <v>0</v>
      </c>
      <c r="BE300" s="548">
        <f ca="1">IF('Clinic Model'!$P$17="Annuity",-IFERROR(PPMT(D3_I/12,$C300,D3_T,OFFSET(BE$258,,-$C300+1),0),),IFERROR(IF($C300=0,0,OFFSET(BE$258,,-$C300+1)/D3_T),0))</f>
        <v>0</v>
      </c>
      <c r="BF300" s="548">
        <f ca="1">IF('Clinic Model'!$P$17="Annuity",-IFERROR(PPMT(D3_I/12,$C300,D3_T,OFFSET(BF$258,,-$C300+1),0),),IFERROR(IF($C300=0,0,OFFSET(BF$258,,-$C300+1)/D3_T),0))</f>
        <v>0</v>
      </c>
      <c r="BG300" s="548">
        <f ca="1">IF('Clinic Model'!$P$17="Annuity",-IFERROR(PPMT(D3_I/12,$C300,D3_T,OFFSET(BG$258,,-$C300+1),0),),IFERROR(IF($C300=0,0,OFFSET(BG$258,,-$C300+1)/D3_T),0))</f>
        <v>0</v>
      </c>
      <c r="BH300" s="548">
        <f ca="1">IF('Clinic Model'!$P$17="Annuity",-IFERROR(PPMT(D3_I/12,$C300,D3_T,OFFSET(BH$258,,-$C300+1),0),),IFERROR(IF($C300=0,0,OFFSET(BH$258,,-$C300+1)/D3_T),0))</f>
        <v>0</v>
      </c>
      <c r="BI300" s="548">
        <f ca="1">IF('Clinic Model'!$P$17="Annuity",-IFERROR(PPMT(D3_I/12,$C300,D3_T,OFFSET(BI$258,,-$C300+1),0),),IFERROR(IF($C300=0,0,OFFSET(BI$258,,-$C300+1)/D3_T),0))</f>
        <v>0</v>
      </c>
      <c r="BJ300" s="548">
        <f ca="1">IF('Clinic Model'!$P$17="Annuity",-IFERROR(PPMT(D3_I/12,$C300,D3_T,OFFSET(BJ$258,,-$C300+1),0),),IFERROR(IF($C300=0,0,OFFSET(BJ$258,,-$C300+1)/D3_T),0))</f>
        <v>0</v>
      </c>
      <c r="BK300" s="548">
        <f ca="1">IF('Clinic Model'!$P$17="Annuity",-IFERROR(PPMT(D3_I/12,$C300,D3_T,OFFSET(BK$258,,-$C300+1),0),),IFERROR(IF($C300=0,0,OFFSET(BK$258,,-$C300+1)/D3_T),0))</f>
        <v>0</v>
      </c>
      <c r="BL300" s="548">
        <f ca="1">IF('Clinic Model'!$P$17="Annuity",-IFERROR(PPMT(D3_I/12,$C300,D3_T,OFFSET(BL$258,,-$C300+1),0),),IFERROR(IF($C300=0,0,OFFSET(BL$258,,-$C300+1)/D3_T),0))</f>
        <v>0</v>
      </c>
    </row>
    <row r="301" spans="1:64" ht="10.5" hidden="1" customHeight="1" outlineLevel="1" x14ac:dyDescent="0.3">
      <c r="A301" s="105"/>
      <c r="B301" s="504"/>
      <c r="C301" s="105">
        <f t="shared" si="22"/>
        <v>0</v>
      </c>
      <c r="E301" s="559">
        <f ca="1">IF('Clinic Model'!$P$17="Annuity",-IFERROR(PPMT(D3_I/12,$C301,D3_T,OFFSET(E$258,,-$C301+1),0),),IFERROR(IF($C301=0,0,OFFSET(E$258,,-$C301+1)/D3_T),0))</f>
        <v>0</v>
      </c>
      <c r="F301" s="548">
        <f ca="1">IF('Clinic Model'!$P$17="Annuity",-IFERROR(PPMT(D3_I/12,$C301,D3_T,OFFSET(F$258,,-$C301+1),0),),IFERROR(IF($C301=0,0,OFFSET(F$258,,-$C301+1)/D3_T),0))</f>
        <v>0</v>
      </c>
      <c r="G301" s="548">
        <f ca="1">IF('Clinic Model'!$P$17="Annuity",-IFERROR(PPMT(D3_I/12,$C301,D3_T,OFFSET(G$258,,-$C301+1),0),),IFERROR(IF($C301=0,0,OFFSET(G$258,,-$C301+1)/D3_T),0))</f>
        <v>0</v>
      </c>
      <c r="H301" s="548">
        <f ca="1">IF('Clinic Model'!$P$17="Annuity",-IFERROR(PPMT(D3_I/12,$C301,D3_T,OFFSET(H$258,,-$C301+1),0),),IFERROR(IF($C301=0,0,OFFSET(H$258,,-$C301+1)/D3_T),0))</f>
        <v>0</v>
      </c>
      <c r="I301" s="548">
        <f ca="1">IF('Clinic Model'!$P$17="Annuity",-IFERROR(PPMT(D3_I/12,$C301,D3_T,OFFSET(I$258,,-$C301+1),0),),IFERROR(IF($C301=0,0,OFFSET(I$258,,-$C301+1)/D3_T),0))</f>
        <v>0</v>
      </c>
      <c r="J301" s="548">
        <f ca="1">IF('Clinic Model'!$P$17="Annuity",-IFERROR(PPMT(D3_I/12,$C301,D3_T,OFFSET(J$258,,-$C301+1),0),),IFERROR(IF($C301=0,0,OFFSET(J$258,,-$C301+1)/D3_T),0))</f>
        <v>0</v>
      </c>
      <c r="K301" s="548">
        <f ca="1">IF('Clinic Model'!$P$17="Annuity",-IFERROR(PPMT(D3_I/12,$C301,D3_T,OFFSET(K$258,,-$C301+1),0),),IFERROR(IF($C301=0,0,OFFSET(K$258,,-$C301+1)/D3_T),0))</f>
        <v>0</v>
      </c>
      <c r="L301" s="548">
        <f ca="1">IF('Clinic Model'!$P$17="Annuity",-IFERROR(PPMT(D3_I/12,$C301,D3_T,OFFSET(L$258,,-$C301+1),0),),IFERROR(IF($C301=0,0,OFFSET(L$258,,-$C301+1)/D3_T),0))</f>
        <v>0</v>
      </c>
      <c r="M301" s="548">
        <f ca="1">IF('Clinic Model'!$P$17="Annuity",-IFERROR(PPMT(D3_I/12,$C301,D3_T,OFFSET(M$258,,-$C301+1),0),),IFERROR(IF($C301=0,0,OFFSET(M$258,,-$C301+1)/D3_T),0))</f>
        <v>0</v>
      </c>
      <c r="N301" s="548">
        <f ca="1">IF('Clinic Model'!$P$17="Annuity",-IFERROR(PPMT(D3_I/12,$C301,D3_T,OFFSET(N$258,,-$C301+1),0),),IFERROR(IF($C301=0,0,OFFSET(N$258,,-$C301+1)/D3_T),0))</f>
        <v>0</v>
      </c>
      <c r="O301" s="548">
        <f ca="1">IF('Clinic Model'!$P$17="Annuity",-IFERROR(PPMT(D3_I/12,$C301,D3_T,OFFSET(O$258,,-$C301+1),0),),IFERROR(IF($C301=0,0,OFFSET(O$258,,-$C301+1)/D3_T),0))</f>
        <v>0</v>
      </c>
      <c r="P301" s="548">
        <f ca="1">IF('Clinic Model'!$P$17="Annuity",-IFERROR(PPMT(D3_I/12,$C301,D3_T,OFFSET(P$258,,-$C301+1),0),),IFERROR(IF($C301=0,0,OFFSET(P$258,,-$C301+1)/D3_T),0))</f>
        <v>0</v>
      </c>
      <c r="Q301" s="548">
        <f ca="1">IF('Clinic Model'!$P$17="Annuity",-IFERROR(PPMT(D3_I/12,$C301,D3_T,OFFSET(Q$258,,-$C301+1),0),),IFERROR(IF($C301=0,0,OFFSET(Q$258,,-$C301+1)/D3_T),0))</f>
        <v>0</v>
      </c>
      <c r="R301" s="548">
        <f ca="1">IF('Clinic Model'!$P$17="Annuity",-IFERROR(PPMT(D3_I/12,$C301,D3_T,OFFSET(R$258,,-$C301+1),0),),IFERROR(IF($C301=0,0,OFFSET(R$258,,-$C301+1)/D3_T),0))</f>
        <v>0</v>
      </c>
      <c r="S301" s="548">
        <f ca="1">IF('Clinic Model'!$P$17="Annuity",-IFERROR(PPMT(D3_I/12,$C301,D3_T,OFFSET(S$258,,-$C301+1),0),),IFERROR(IF($C301=0,0,OFFSET(S$258,,-$C301+1)/D3_T),0))</f>
        <v>0</v>
      </c>
      <c r="T301" s="548">
        <f ca="1">IF('Clinic Model'!$P$17="Annuity",-IFERROR(PPMT(D3_I/12,$C301,D3_T,OFFSET(T$258,,-$C301+1),0),),IFERROR(IF($C301=0,0,OFFSET(T$258,,-$C301+1)/D3_T),0))</f>
        <v>0</v>
      </c>
      <c r="U301" s="548">
        <f ca="1">IF('Clinic Model'!$P$17="Annuity",-IFERROR(PPMT(D3_I/12,$C301,D3_T,OFFSET(U$258,,-$C301+1),0),),IFERROR(IF($C301=0,0,OFFSET(U$258,,-$C301+1)/D3_T),0))</f>
        <v>0</v>
      </c>
      <c r="V301" s="548">
        <f ca="1">IF('Clinic Model'!$P$17="Annuity",-IFERROR(PPMT(D3_I/12,$C301,D3_T,OFFSET(V$258,,-$C301+1),0),),IFERROR(IF($C301=0,0,OFFSET(V$258,,-$C301+1)/D3_T),0))</f>
        <v>0</v>
      </c>
      <c r="W301" s="548">
        <f ca="1">IF('Clinic Model'!$P$17="Annuity",-IFERROR(PPMT(D3_I/12,$C301,D3_T,OFFSET(W$258,,-$C301+1),0),),IFERROR(IF($C301=0,0,OFFSET(W$258,,-$C301+1)/D3_T),0))</f>
        <v>0</v>
      </c>
      <c r="X301" s="548">
        <f ca="1">IF('Clinic Model'!$P$17="Annuity",-IFERROR(PPMT(D3_I/12,$C301,D3_T,OFFSET(X$258,,-$C301+1),0),),IFERROR(IF($C301=0,0,OFFSET(X$258,,-$C301+1)/D3_T),0))</f>
        <v>0</v>
      </c>
      <c r="Y301" s="548">
        <f ca="1">IF('Clinic Model'!$P$17="Annuity",-IFERROR(PPMT(D3_I/12,$C301,D3_T,OFFSET(Y$258,,-$C301+1),0),),IFERROR(IF($C301=0,0,OFFSET(Y$258,,-$C301+1)/D3_T),0))</f>
        <v>0</v>
      </c>
      <c r="Z301" s="548">
        <f ca="1">IF('Clinic Model'!$P$17="Annuity",-IFERROR(PPMT(D3_I/12,$C301,D3_T,OFFSET(Z$258,,-$C301+1),0),),IFERROR(IF($C301=0,0,OFFSET(Z$258,,-$C301+1)/D3_T),0))</f>
        <v>0</v>
      </c>
      <c r="AA301" s="548">
        <f ca="1">IF('Clinic Model'!$P$17="Annuity",-IFERROR(PPMT(D3_I/12,$C301,D3_T,OFFSET(AA$258,,-$C301+1),0),),IFERROR(IF($C301=0,0,OFFSET(AA$258,,-$C301+1)/D3_T),0))</f>
        <v>0</v>
      </c>
      <c r="AB301" s="548">
        <f ca="1">IF('Clinic Model'!$P$17="Annuity",-IFERROR(PPMT(D3_I/12,$C301,D3_T,OFFSET(AB$258,,-$C301+1),0),),IFERROR(IF($C301=0,0,OFFSET(AB$258,,-$C301+1)/D3_T),0))</f>
        <v>0</v>
      </c>
      <c r="AC301" s="548">
        <f ca="1">IF('Clinic Model'!$P$17="Annuity",-IFERROR(PPMT(D3_I/12,$C301,D3_T,OFFSET(AC$258,,-$C301+1),0),),IFERROR(IF($C301=0,0,OFFSET(AC$258,,-$C301+1)/D3_T),0))</f>
        <v>0</v>
      </c>
      <c r="AD301" s="548">
        <f ca="1">IF('Clinic Model'!$P$17="Annuity",-IFERROR(PPMT(D3_I/12,$C301,D3_T,OFFSET(AD$258,,-$C301+1),0),),IFERROR(IF($C301=0,0,OFFSET(AD$258,,-$C301+1)/D3_T),0))</f>
        <v>0</v>
      </c>
      <c r="AE301" s="548">
        <f ca="1">IF('Clinic Model'!$P$17="Annuity",-IFERROR(PPMT(D3_I/12,$C301,D3_T,OFFSET(AE$258,,-$C301+1),0),),IFERROR(IF($C301=0,0,OFFSET(AE$258,,-$C301+1)/D3_T),0))</f>
        <v>0</v>
      </c>
      <c r="AF301" s="548">
        <f ca="1">IF('Clinic Model'!$P$17="Annuity",-IFERROR(PPMT(D3_I/12,$C301,D3_T,OFFSET(AF$258,,-$C301+1),0),),IFERROR(IF($C301=0,0,OFFSET(AF$258,,-$C301+1)/D3_T),0))</f>
        <v>0</v>
      </c>
      <c r="AG301" s="548">
        <f ca="1">IF('Clinic Model'!$P$17="Annuity",-IFERROR(PPMT(D3_I/12,$C301,D3_T,OFFSET(AG$258,,-$C301+1),0),),IFERROR(IF($C301=0,0,OFFSET(AG$258,,-$C301+1)/D3_T),0))</f>
        <v>0</v>
      </c>
      <c r="AH301" s="548">
        <f ca="1">IF('Clinic Model'!$P$17="Annuity",-IFERROR(PPMT(D3_I/12,$C301,D3_T,OFFSET(AH$258,,-$C301+1),0),),IFERROR(IF($C301=0,0,OFFSET(AH$258,,-$C301+1)/D3_T),0))</f>
        <v>0</v>
      </c>
      <c r="AI301" s="548">
        <f ca="1">IF('Clinic Model'!$P$17="Annuity",-IFERROR(PPMT(D3_I/12,$C301,D3_T,OFFSET(AI$258,,-$C301+1),0),),IFERROR(IF($C301=0,0,OFFSET(AI$258,,-$C301+1)/D3_T),0))</f>
        <v>0</v>
      </c>
      <c r="AJ301" s="548">
        <f ca="1">IF('Clinic Model'!$P$17="Annuity",-IFERROR(PPMT(D3_I/12,$C301,D3_T,OFFSET(AJ$258,,-$C301+1),0),),IFERROR(IF($C301=0,0,OFFSET(AJ$258,,-$C301+1)/D3_T),0))</f>
        <v>0</v>
      </c>
      <c r="AK301" s="548">
        <f ca="1">IF('Clinic Model'!$P$17="Annuity",-IFERROR(PPMT(D3_I/12,$C301,D3_T,OFFSET(AK$258,,-$C301+1),0),),IFERROR(IF($C301=0,0,OFFSET(AK$258,,-$C301+1)/D3_T),0))</f>
        <v>0</v>
      </c>
      <c r="AL301" s="548">
        <f ca="1">IF('Clinic Model'!$P$17="Annuity",-IFERROR(PPMT(D3_I/12,$C301,D3_T,OFFSET(AL$258,,-$C301+1),0),),IFERROR(IF($C301=0,0,OFFSET(AL$258,,-$C301+1)/D3_T),0))</f>
        <v>0</v>
      </c>
      <c r="AM301" s="548">
        <f ca="1">IF('Clinic Model'!$P$17="Annuity",-IFERROR(PPMT(D3_I/12,$C301,D3_T,OFFSET(AM$258,,-$C301+1),0),),IFERROR(IF($C301=0,0,OFFSET(AM$258,,-$C301+1)/D3_T),0))</f>
        <v>0</v>
      </c>
      <c r="AN301" s="548">
        <f ca="1">IF('Clinic Model'!$P$17="Annuity",-IFERROR(PPMT(D3_I/12,$C301,D3_T,OFFSET(AN$258,,-$C301+1),0),),IFERROR(IF($C301=0,0,OFFSET(AN$258,,-$C301+1)/D3_T),0))</f>
        <v>0</v>
      </c>
      <c r="AO301" s="548">
        <f ca="1">IF('Clinic Model'!$P$17="Annuity",-IFERROR(PPMT(D3_I/12,$C301,D3_T,OFFSET(AO$258,,-$C301+1),0),),IFERROR(IF($C301=0,0,OFFSET(AO$258,,-$C301+1)/D3_T),0))</f>
        <v>0</v>
      </c>
      <c r="AP301" s="548">
        <f ca="1">IF('Clinic Model'!$P$17="Annuity",-IFERROR(PPMT(D3_I/12,$C301,D3_T,OFFSET(AP$258,,-$C301+1),0),),IFERROR(IF($C301=0,0,OFFSET(AP$258,,-$C301+1)/D3_T),0))</f>
        <v>0</v>
      </c>
      <c r="AQ301" s="548">
        <f ca="1">IF('Clinic Model'!$P$17="Annuity",-IFERROR(PPMT(D3_I/12,$C301,D3_T,OFFSET(AQ$258,,-$C301+1),0),),IFERROR(IF($C301=0,0,OFFSET(AQ$258,,-$C301+1)/D3_T),0))</f>
        <v>0</v>
      </c>
      <c r="AR301" s="548">
        <f ca="1">IF('Clinic Model'!$P$17="Annuity",-IFERROR(PPMT(D3_I/12,$C301,D3_T,OFFSET(AR$258,,-$C301+1),0),),IFERROR(IF($C301=0,0,OFFSET(AR$258,,-$C301+1)/D3_T),0))</f>
        <v>0</v>
      </c>
      <c r="AS301" s="548">
        <f ca="1">IF('Clinic Model'!$P$17="Annuity",-IFERROR(PPMT(D3_I/12,$C301,D3_T,OFFSET(AS$258,,-$C301+1),0),),IFERROR(IF($C301=0,0,OFFSET(AS$258,,-$C301+1)/D3_T),0))</f>
        <v>0</v>
      </c>
      <c r="AT301" s="548">
        <f ca="1">IF('Clinic Model'!$P$17="Annuity",-IFERROR(PPMT(D3_I/12,$C301,D3_T,OFFSET(AT$258,,-$C301+1),0),),IFERROR(IF($C301=0,0,OFFSET(AT$258,,-$C301+1)/D3_T),0))</f>
        <v>0</v>
      </c>
      <c r="AU301" s="548">
        <f ca="1">IF('Clinic Model'!$P$17="Annuity",-IFERROR(PPMT(D3_I/12,$C301,D3_T,OFFSET(AU$258,,-$C301+1),0),),IFERROR(IF($C301=0,0,OFFSET(AU$258,,-$C301+1)/D3_T),0))</f>
        <v>0</v>
      </c>
      <c r="AV301" s="548">
        <f ca="1">IF('Clinic Model'!$P$17="Annuity",-IFERROR(PPMT(D3_I/12,$C301,D3_T,OFFSET(AV$258,,-$C301+1),0),),IFERROR(IF($C301=0,0,OFFSET(AV$258,,-$C301+1)/D3_T),0))</f>
        <v>0</v>
      </c>
      <c r="AW301" s="548">
        <f ca="1">IF('Clinic Model'!$P$17="Annuity",-IFERROR(PPMT(D3_I/12,$C301,D3_T,OFFSET(AW$258,,-$C301+1),0),),IFERROR(IF($C301=0,0,OFFSET(AW$258,,-$C301+1)/D3_T),0))</f>
        <v>0</v>
      </c>
      <c r="AX301" s="548">
        <f ca="1">IF('Clinic Model'!$P$17="Annuity",-IFERROR(PPMT(D3_I/12,$C301,D3_T,OFFSET(AX$258,,-$C301+1),0),),IFERROR(IF($C301=0,0,OFFSET(AX$258,,-$C301+1)/D3_T),0))</f>
        <v>0</v>
      </c>
      <c r="AY301" s="548">
        <f ca="1">IF('Clinic Model'!$P$17="Annuity",-IFERROR(PPMT(D3_I/12,$C301,D3_T,OFFSET(AY$258,,-$C301+1),0),),IFERROR(IF($C301=0,0,OFFSET(AY$258,,-$C301+1)/D3_T),0))</f>
        <v>0</v>
      </c>
      <c r="AZ301" s="548">
        <f ca="1">IF('Clinic Model'!$P$17="Annuity",-IFERROR(PPMT(D3_I/12,$C301,D3_T,OFFSET(AZ$258,,-$C301+1),0),),IFERROR(IF($C301=0,0,OFFSET(AZ$258,,-$C301+1)/D3_T),0))</f>
        <v>0</v>
      </c>
      <c r="BA301" s="548">
        <f ca="1">IF('Clinic Model'!$P$17="Annuity",-IFERROR(PPMT(D3_I/12,$C301,D3_T,OFFSET(BA$258,,-$C301+1),0),),IFERROR(IF($C301=0,0,OFFSET(BA$258,,-$C301+1)/D3_T),0))</f>
        <v>0</v>
      </c>
      <c r="BB301" s="548">
        <f ca="1">IF('Clinic Model'!$P$17="Annuity",-IFERROR(PPMT(D3_I/12,$C301,D3_T,OFFSET(BB$258,,-$C301+1),0),),IFERROR(IF($C301=0,0,OFFSET(BB$258,,-$C301+1)/D3_T),0))</f>
        <v>0</v>
      </c>
      <c r="BC301" s="548">
        <f ca="1">IF('Clinic Model'!$P$17="Annuity",-IFERROR(PPMT(D3_I/12,$C301,D3_T,OFFSET(BC$258,,-$C301+1),0),),IFERROR(IF($C301=0,0,OFFSET(BC$258,,-$C301+1)/D3_T),0))</f>
        <v>0</v>
      </c>
      <c r="BD301" s="548">
        <f ca="1">IF('Clinic Model'!$P$17="Annuity",-IFERROR(PPMT(D3_I/12,$C301,D3_T,OFFSET(BD$258,,-$C301+1),0),),IFERROR(IF($C301=0,0,OFFSET(BD$258,,-$C301+1)/D3_T),0))</f>
        <v>0</v>
      </c>
      <c r="BE301" s="548">
        <f ca="1">IF('Clinic Model'!$P$17="Annuity",-IFERROR(PPMT(D3_I/12,$C301,D3_T,OFFSET(BE$258,,-$C301+1),0),),IFERROR(IF($C301=0,0,OFFSET(BE$258,,-$C301+1)/D3_T),0))</f>
        <v>0</v>
      </c>
      <c r="BF301" s="548">
        <f ca="1">IF('Clinic Model'!$P$17="Annuity",-IFERROR(PPMT(D3_I/12,$C301,D3_T,OFFSET(BF$258,,-$C301+1),0),),IFERROR(IF($C301=0,0,OFFSET(BF$258,,-$C301+1)/D3_T),0))</f>
        <v>0</v>
      </c>
      <c r="BG301" s="548">
        <f ca="1">IF('Clinic Model'!$P$17="Annuity",-IFERROR(PPMT(D3_I/12,$C301,D3_T,OFFSET(BG$258,,-$C301+1),0),),IFERROR(IF($C301=0,0,OFFSET(BG$258,,-$C301+1)/D3_T),0))</f>
        <v>0</v>
      </c>
      <c r="BH301" s="548">
        <f ca="1">IF('Clinic Model'!$P$17="Annuity",-IFERROR(PPMT(D3_I/12,$C301,D3_T,OFFSET(BH$258,,-$C301+1),0),),IFERROR(IF($C301=0,0,OFFSET(BH$258,,-$C301+1)/D3_T),0))</f>
        <v>0</v>
      </c>
      <c r="BI301" s="548">
        <f ca="1">IF('Clinic Model'!$P$17="Annuity",-IFERROR(PPMT(D3_I/12,$C301,D3_T,OFFSET(BI$258,,-$C301+1),0),),IFERROR(IF($C301=0,0,OFFSET(BI$258,,-$C301+1)/D3_T),0))</f>
        <v>0</v>
      </c>
      <c r="BJ301" s="548">
        <f ca="1">IF('Clinic Model'!$P$17="Annuity",-IFERROR(PPMT(D3_I/12,$C301,D3_T,OFFSET(BJ$258,,-$C301+1),0),),IFERROR(IF($C301=0,0,OFFSET(BJ$258,,-$C301+1)/D3_T),0))</f>
        <v>0</v>
      </c>
      <c r="BK301" s="548">
        <f ca="1">IF('Clinic Model'!$P$17="Annuity",-IFERROR(PPMT(D3_I/12,$C301,D3_T,OFFSET(BK$258,,-$C301+1),0),),IFERROR(IF($C301=0,0,OFFSET(BK$258,,-$C301+1)/D3_T),0))</f>
        <v>0</v>
      </c>
      <c r="BL301" s="548">
        <f ca="1">IF('Clinic Model'!$P$17="Annuity",-IFERROR(PPMT(D3_I/12,$C301,D3_T,OFFSET(BL$258,,-$C301+1),0),),IFERROR(IF($C301=0,0,OFFSET(BL$258,,-$C301+1)/D3_T),0))</f>
        <v>0</v>
      </c>
    </row>
    <row r="302" spans="1:64" ht="10.5" hidden="1" customHeight="1" outlineLevel="1" x14ac:dyDescent="0.3">
      <c r="A302" s="105"/>
      <c r="B302" s="504"/>
      <c r="C302" s="105">
        <f t="shared" si="22"/>
        <v>0</v>
      </c>
      <c r="E302" s="559">
        <f ca="1">IF('Clinic Model'!$P$17="Annuity",-IFERROR(PPMT(D3_I/12,$C302,D3_T,OFFSET(E$258,,-$C302+1),0),),IFERROR(IF($C302=0,0,OFFSET(E$258,,-$C302+1)/D3_T),0))</f>
        <v>0</v>
      </c>
      <c r="F302" s="548">
        <f ca="1">IF('Clinic Model'!$P$17="Annuity",-IFERROR(PPMT(D3_I/12,$C302,D3_T,OFFSET(F$258,,-$C302+1),0),),IFERROR(IF($C302=0,0,OFFSET(F$258,,-$C302+1)/D3_T),0))</f>
        <v>0</v>
      </c>
      <c r="G302" s="548">
        <f ca="1">IF('Clinic Model'!$P$17="Annuity",-IFERROR(PPMT(D3_I/12,$C302,D3_T,OFFSET(G$258,,-$C302+1),0),),IFERROR(IF($C302=0,0,OFFSET(G$258,,-$C302+1)/D3_T),0))</f>
        <v>0</v>
      </c>
      <c r="H302" s="548">
        <f ca="1">IF('Clinic Model'!$P$17="Annuity",-IFERROR(PPMT(D3_I/12,$C302,D3_T,OFFSET(H$258,,-$C302+1),0),),IFERROR(IF($C302=0,0,OFFSET(H$258,,-$C302+1)/D3_T),0))</f>
        <v>0</v>
      </c>
      <c r="I302" s="548">
        <f ca="1">IF('Clinic Model'!$P$17="Annuity",-IFERROR(PPMT(D3_I/12,$C302,D3_T,OFFSET(I$258,,-$C302+1),0),),IFERROR(IF($C302=0,0,OFFSET(I$258,,-$C302+1)/D3_T),0))</f>
        <v>0</v>
      </c>
      <c r="J302" s="548">
        <f ca="1">IF('Clinic Model'!$P$17="Annuity",-IFERROR(PPMT(D3_I/12,$C302,D3_T,OFFSET(J$258,,-$C302+1),0),),IFERROR(IF($C302=0,0,OFFSET(J$258,,-$C302+1)/D3_T),0))</f>
        <v>0</v>
      </c>
      <c r="K302" s="548">
        <f ca="1">IF('Clinic Model'!$P$17="Annuity",-IFERROR(PPMT(D3_I/12,$C302,D3_T,OFFSET(K$258,,-$C302+1),0),),IFERROR(IF($C302=0,0,OFFSET(K$258,,-$C302+1)/D3_T),0))</f>
        <v>0</v>
      </c>
      <c r="L302" s="548">
        <f ca="1">IF('Clinic Model'!$P$17="Annuity",-IFERROR(PPMT(D3_I/12,$C302,D3_T,OFFSET(L$258,,-$C302+1),0),),IFERROR(IF($C302=0,0,OFFSET(L$258,,-$C302+1)/D3_T),0))</f>
        <v>0</v>
      </c>
      <c r="M302" s="548">
        <f ca="1">IF('Clinic Model'!$P$17="Annuity",-IFERROR(PPMT(D3_I/12,$C302,D3_T,OFFSET(M$258,,-$C302+1),0),),IFERROR(IF($C302=0,0,OFFSET(M$258,,-$C302+1)/D3_T),0))</f>
        <v>0</v>
      </c>
      <c r="N302" s="548">
        <f ca="1">IF('Clinic Model'!$P$17="Annuity",-IFERROR(PPMT(D3_I/12,$C302,D3_T,OFFSET(N$258,,-$C302+1),0),),IFERROR(IF($C302=0,0,OFFSET(N$258,,-$C302+1)/D3_T),0))</f>
        <v>0</v>
      </c>
      <c r="O302" s="548">
        <f ca="1">IF('Clinic Model'!$P$17="Annuity",-IFERROR(PPMT(D3_I/12,$C302,D3_T,OFFSET(O$258,,-$C302+1),0),),IFERROR(IF($C302=0,0,OFFSET(O$258,,-$C302+1)/D3_T),0))</f>
        <v>0</v>
      </c>
      <c r="P302" s="548">
        <f ca="1">IF('Clinic Model'!$P$17="Annuity",-IFERROR(PPMT(D3_I/12,$C302,D3_T,OFFSET(P$258,,-$C302+1),0),),IFERROR(IF($C302=0,0,OFFSET(P$258,,-$C302+1)/D3_T),0))</f>
        <v>0</v>
      </c>
      <c r="Q302" s="548">
        <f ca="1">IF('Clinic Model'!$P$17="Annuity",-IFERROR(PPMT(D3_I/12,$C302,D3_T,OFFSET(Q$258,,-$C302+1),0),),IFERROR(IF($C302=0,0,OFFSET(Q$258,,-$C302+1)/D3_T),0))</f>
        <v>0</v>
      </c>
      <c r="R302" s="548">
        <f ca="1">IF('Clinic Model'!$P$17="Annuity",-IFERROR(PPMT(D3_I/12,$C302,D3_T,OFFSET(R$258,,-$C302+1),0),),IFERROR(IF($C302=0,0,OFFSET(R$258,,-$C302+1)/D3_T),0))</f>
        <v>0</v>
      </c>
      <c r="S302" s="548">
        <f ca="1">IF('Clinic Model'!$P$17="Annuity",-IFERROR(PPMT(D3_I/12,$C302,D3_T,OFFSET(S$258,,-$C302+1),0),),IFERROR(IF($C302=0,0,OFFSET(S$258,,-$C302+1)/D3_T),0))</f>
        <v>0</v>
      </c>
      <c r="T302" s="548">
        <f ca="1">IF('Clinic Model'!$P$17="Annuity",-IFERROR(PPMT(D3_I/12,$C302,D3_T,OFFSET(T$258,,-$C302+1),0),),IFERROR(IF($C302=0,0,OFFSET(T$258,,-$C302+1)/D3_T),0))</f>
        <v>0</v>
      </c>
      <c r="U302" s="548">
        <f ca="1">IF('Clinic Model'!$P$17="Annuity",-IFERROR(PPMT(D3_I/12,$C302,D3_T,OFFSET(U$258,,-$C302+1),0),),IFERROR(IF($C302=0,0,OFFSET(U$258,,-$C302+1)/D3_T),0))</f>
        <v>0</v>
      </c>
      <c r="V302" s="548">
        <f ca="1">IF('Clinic Model'!$P$17="Annuity",-IFERROR(PPMT(D3_I/12,$C302,D3_T,OFFSET(V$258,,-$C302+1),0),),IFERROR(IF($C302=0,0,OFFSET(V$258,,-$C302+1)/D3_T),0))</f>
        <v>0</v>
      </c>
      <c r="W302" s="548">
        <f ca="1">IF('Clinic Model'!$P$17="Annuity",-IFERROR(PPMT(D3_I/12,$C302,D3_T,OFFSET(W$258,,-$C302+1),0),),IFERROR(IF($C302=0,0,OFFSET(W$258,,-$C302+1)/D3_T),0))</f>
        <v>0</v>
      </c>
      <c r="X302" s="548">
        <f ca="1">IF('Clinic Model'!$P$17="Annuity",-IFERROR(PPMT(D3_I/12,$C302,D3_T,OFFSET(X$258,,-$C302+1),0),),IFERROR(IF($C302=0,0,OFFSET(X$258,,-$C302+1)/D3_T),0))</f>
        <v>0</v>
      </c>
      <c r="Y302" s="548">
        <f ca="1">IF('Clinic Model'!$P$17="Annuity",-IFERROR(PPMT(D3_I/12,$C302,D3_T,OFFSET(Y$258,,-$C302+1),0),),IFERROR(IF($C302=0,0,OFFSET(Y$258,,-$C302+1)/D3_T),0))</f>
        <v>0</v>
      </c>
      <c r="Z302" s="548">
        <f ca="1">IF('Clinic Model'!$P$17="Annuity",-IFERROR(PPMT(D3_I/12,$C302,D3_T,OFFSET(Z$258,,-$C302+1),0),),IFERROR(IF($C302=0,0,OFFSET(Z$258,,-$C302+1)/D3_T),0))</f>
        <v>0</v>
      </c>
      <c r="AA302" s="548">
        <f ca="1">IF('Clinic Model'!$P$17="Annuity",-IFERROR(PPMT(D3_I/12,$C302,D3_T,OFFSET(AA$258,,-$C302+1),0),),IFERROR(IF($C302=0,0,OFFSET(AA$258,,-$C302+1)/D3_T),0))</f>
        <v>0</v>
      </c>
      <c r="AB302" s="548">
        <f ca="1">IF('Clinic Model'!$P$17="Annuity",-IFERROR(PPMT(D3_I/12,$C302,D3_T,OFFSET(AB$258,,-$C302+1),0),),IFERROR(IF($C302=0,0,OFFSET(AB$258,,-$C302+1)/D3_T),0))</f>
        <v>0</v>
      </c>
      <c r="AC302" s="548">
        <f ca="1">IF('Clinic Model'!$P$17="Annuity",-IFERROR(PPMT(D3_I/12,$C302,D3_T,OFFSET(AC$258,,-$C302+1),0),),IFERROR(IF($C302=0,0,OFFSET(AC$258,,-$C302+1)/D3_T),0))</f>
        <v>0</v>
      </c>
      <c r="AD302" s="548">
        <f ca="1">IF('Clinic Model'!$P$17="Annuity",-IFERROR(PPMT(D3_I/12,$C302,D3_T,OFFSET(AD$258,,-$C302+1),0),),IFERROR(IF($C302=0,0,OFFSET(AD$258,,-$C302+1)/D3_T),0))</f>
        <v>0</v>
      </c>
      <c r="AE302" s="548">
        <f ca="1">IF('Clinic Model'!$P$17="Annuity",-IFERROR(PPMT(D3_I/12,$C302,D3_T,OFFSET(AE$258,,-$C302+1),0),),IFERROR(IF($C302=0,0,OFFSET(AE$258,,-$C302+1)/D3_T),0))</f>
        <v>0</v>
      </c>
      <c r="AF302" s="548">
        <f ca="1">IF('Clinic Model'!$P$17="Annuity",-IFERROR(PPMT(D3_I/12,$C302,D3_T,OFFSET(AF$258,,-$C302+1),0),),IFERROR(IF($C302=0,0,OFFSET(AF$258,,-$C302+1)/D3_T),0))</f>
        <v>0</v>
      </c>
      <c r="AG302" s="548">
        <f ca="1">IF('Clinic Model'!$P$17="Annuity",-IFERROR(PPMT(D3_I/12,$C302,D3_T,OFFSET(AG$258,,-$C302+1),0),),IFERROR(IF($C302=0,0,OFFSET(AG$258,,-$C302+1)/D3_T),0))</f>
        <v>0</v>
      </c>
      <c r="AH302" s="548">
        <f ca="1">IF('Clinic Model'!$P$17="Annuity",-IFERROR(PPMT(D3_I/12,$C302,D3_T,OFFSET(AH$258,,-$C302+1),0),),IFERROR(IF($C302=0,0,OFFSET(AH$258,,-$C302+1)/D3_T),0))</f>
        <v>0</v>
      </c>
      <c r="AI302" s="548">
        <f ca="1">IF('Clinic Model'!$P$17="Annuity",-IFERROR(PPMT(D3_I/12,$C302,D3_T,OFFSET(AI$258,,-$C302+1),0),),IFERROR(IF($C302=0,0,OFFSET(AI$258,,-$C302+1)/D3_T),0))</f>
        <v>0</v>
      </c>
      <c r="AJ302" s="548">
        <f ca="1">IF('Clinic Model'!$P$17="Annuity",-IFERROR(PPMT(D3_I/12,$C302,D3_T,OFFSET(AJ$258,,-$C302+1),0),),IFERROR(IF($C302=0,0,OFFSET(AJ$258,,-$C302+1)/D3_T),0))</f>
        <v>0</v>
      </c>
      <c r="AK302" s="548">
        <f ca="1">IF('Clinic Model'!$P$17="Annuity",-IFERROR(PPMT(D3_I/12,$C302,D3_T,OFFSET(AK$258,,-$C302+1),0),),IFERROR(IF($C302=0,0,OFFSET(AK$258,,-$C302+1)/D3_T),0))</f>
        <v>0</v>
      </c>
      <c r="AL302" s="548">
        <f ca="1">IF('Clinic Model'!$P$17="Annuity",-IFERROR(PPMT(D3_I/12,$C302,D3_T,OFFSET(AL$258,,-$C302+1),0),),IFERROR(IF($C302=0,0,OFFSET(AL$258,,-$C302+1)/D3_T),0))</f>
        <v>0</v>
      </c>
      <c r="AM302" s="548">
        <f ca="1">IF('Clinic Model'!$P$17="Annuity",-IFERROR(PPMT(D3_I/12,$C302,D3_T,OFFSET(AM$258,,-$C302+1),0),),IFERROR(IF($C302=0,0,OFFSET(AM$258,,-$C302+1)/D3_T),0))</f>
        <v>0</v>
      </c>
      <c r="AN302" s="548">
        <f ca="1">IF('Clinic Model'!$P$17="Annuity",-IFERROR(PPMT(D3_I/12,$C302,D3_T,OFFSET(AN$258,,-$C302+1),0),),IFERROR(IF($C302=0,0,OFFSET(AN$258,,-$C302+1)/D3_T),0))</f>
        <v>0</v>
      </c>
      <c r="AO302" s="548">
        <f ca="1">IF('Clinic Model'!$P$17="Annuity",-IFERROR(PPMT(D3_I/12,$C302,D3_T,OFFSET(AO$258,,-$C302+1),0),),IFERROR(IF($C302=0,0,OFFSET(AO$258,,-$C302+1)/D3_T),0))</f>
        <v>0</v>
      </c>
      <c r="AP302" s="548">
        <f ca="1">IF('Clinic Model'!$P$17="Annuity",-IFERROR(PPMT(D3_I/12,$C302,D3_T,OFFSET(AP$258,,-$C302+1),0),),IFERROR(IF($C302=0,0,OFFSET(AP$258,,-$C302+1)/D3_T),0))</f>
        <v>0</v>
      </c>
      <c r="AQ302" s="548">
        <f ca="1">IF('Clinic Model'!$P$17="Annuity",-IFERROR(PPMT(D3_I/12,$C302,D3_T,OFFSET(AQ$258,,-$C302+1),0),),IFERROR(IF($C302=0,0,OFFSET(AQ$258,,-$C302+1)/D3_T),0))</f>
        <v>0</v>
      </c>
      <c r="AR302" s="548">
        <f ca="1">IF('Clinic Model'!$P$17="Annuity",-IFERROR(PPMT(D3_I/12,$C302,D3_T,OFFSET(AR$258,,-$C302+1),0),),IFERROR(IF($C302=0,0,OFFSET(AR$258,,-$C302+1)/D3_T),0))</f>
        <v>0</v>
      </c>
      <c r="AS302" s="548">
        <f ca="1">IF('Clinic Model'!$P$17="Annuity",-IFERROR(PPMT(D3_I/12,$C302,D3_T,OFFSET(AS$258,,-$C302+1),0),),IFERROR(IF($C302=0,0,OFFSET(AS$258,,-$C302+1)/D3_T),0))</f>
        <v>0</v>
      </c>
      <c r="AT302" s="548">
        <f ca="1">IF('Clinic Model'!$P$17="Annuity",-IFERROR(PPMT(D3_I/12,$C302,D3_T,OFFSET(AT$258,,-$C302+1),0),),IFERROR(IF($C302=0,0,OFFSET(AT$258,,-$C302+1)/D3_T),0))</f>
        <v>0</v>
      </c>
      <c r="AU302" s="548">
        <f ca="1">IF('Clinic Model'!$P$17="Annuity",-IFERROR(PPMT(D3_I/12,$C302,D3_T,OFFSET(AU$258,,-$C302+1),0),),IFERROR(IF($C302=0,0,OFFSET(AU$258,,-$C302+1)/D3_T),0))</f>
        <v>0</v>
      </c>
      <c r="AV302" s="548">
        <f ca="1">IF('Clinic Model'!$P$17="Annuity",-IFERROR(PPMT(D3_I/12,$C302,D3_T,OFFSET(AV$258,,-$C302+1),0),),IFERROR(IF($C302=0,0,OFFSET(AV$258,,-$C302+1)/D3_T),0))</f>
        <v>0</v>
      </c>
      <c r="AW302" s="548">
        <f ca="1">IF('Clinic Model'!$P$17="Annuity",-IFERROR(PPMT(D3_I/12,$C302,D3_T,OFFSET(AW$258,,-$C302+1),0),),IFERROR(IF($C302=0,0,OFFSET(AW$258,,-$C302+1)/D3_T),0))</f>
        <v>0</v>
      </c>
      <c r="AX302" s="548">
        <f ca="1">IF('Clinic Model'!$P$17="Annuity",-IFERROR(PPMT(D3_I/12,$C302,D3_T,OFFSET(AX$258,,-$C302+1),0),),IFERROR(IF($C302=0,0,OFFSET(AX$258,,-$C302+1)/D3_T),0))</f>
        <v>0</v>
      </c>
      <c r="AY302" s="548">
        <f ca="1">IF('Clinic Model'!$P$17="Annuity",-IFERROR(PPMT(D3_I/12,$C302,D3_T,OFFSET(AY$258,,-$C302+1),0),),IFERROR(IF($C302=0,0,OFFSET(AY$258,,-$C302+1)/D3_T),0))</f>
        <v>0</v>
      </c>
      <c r="AZ302" s="548">
        <f ca="1">IF('Clinic Model'!$P$17="Annuity",-IFERROR(PPMT(D3_I/12,$C302,D3_T,OFFSET(AZ$258,,-$C302+1),0),),IFERROR(IF($C302=0,0,OFFSET(AZ$258,,-$C302+1)/D3_T),0))</f>
        <v>0</v>
      </c>
      <c r="BA302" s="548">
        <f ca="1">IF('Clinic Model'!$P$17="Annuity",-IFERROR(PPMT(D3_I/12,$C302,D3_T,OFFSET(BA$258,,-$C302+1),0),),IFERROR(IF($C302=0,0,OFFSET(BA$258,,-$C302+1)/D3_T),0))</f>
        <v>0</v>
      </c>
      <c r="BB302" s="548">
        <f ca="1">IF('Clinic Model'!$P$17="Annuity",-IFERROR(PPMT(D3_I/12,$C302,D3_T,OFFSET(BB$258,,-$C302+1),0),),IFERROR(IF($C302=0,0,OFFSET(BB$258,,-$C302+1)/D3_T),0))</f>
        <v>0</v>
      </c>
      <c r="BC302" s="548">
        <f ca="1">IF('Clinic Model'!$P$17="Annuity",-IFERROR(PPMT(D3_I/12,$C302,D3_T,OFFSET(BC$258,,-$C302+1),0),),IFERROR(IF($C302=0,0,OFFSET(BC$258,,-$C302+1)/D3_T),0))</f>
        <v>0</v>
      </c>
      <c r="BD302" s="548">
        <f ca="1">IF('Clinic Model'!$P$17="Annuity",-IFERROR(PPMT(D3_I/12,$C302,D3_T,OFFSET(BD$258,,-$C302+1),0),),IFERROR(IF($C302=0,0,OFFSET(BD$258,,-$C302+1)/D3_T),0))</f>
        <v>0</v>
      </c>
      <c r="BE302" s="548">
        <f ca="1">IF('Clinic Model'!$P$17="Annuity",-IFERROR(PPMT(D3_I/12,$C302,D3_T,OFFSET(BE$258,,-$C302+1),0),),IFERROR(IF($C302=0,0,OFFSET(BE$258,,-$C302+1)/D3_T),0))</f>
        <v>0</v>
      </c>
      <c r="BF302" s="548">
        <f ca="1">IF('Clinic Model'!$P$17="Annuity",-IFERROR(PPMT(D3_I/12,$C302,D3_T,OFFSET(BF$258,,-$C302+1),0),),IFERROR(IF($C302=0,0,OFFSET(BF$258,,-$C302+1)/D3_T),0))</f>
        <v>0</v>
      </c>
      <c r="BG302" s="548">
        <f ca="1">IF('Clinic Model'!$P$17="Annuity",-IFERROR(PPMT(D3_I/12,$C302,D3_T,OFFSET(BG$258,,-$C302+1),0),),IFERROR(IF($C302=0,0,OFFSET(BG$258,,-$C302+1)/D3_T),0))</f>
        <v>0</v>
      </c>
      <c r="BH302" s="548">
        <f ca="1">IF('Clinic Model'!$P$17="Annuity",-IFERROR(PPMT(D3_I/12,$C302,D3_T,OFFSET(BH$258,,-$C302+1),0),),IFERROR(IF($C302=0,0,OFFSET(BH$258,,-$C302+1)/D3_T),0))</f>
        <v>0</v>
      </c>
      <c r="BI302" s="548">
        <f ca="1">IF('Clinic Model'!$P$17="Annuity",-IFERROR(PPMT(D3_I/12,$C302,D3_T,OFFSET(BI$258,,-$C302+1),0),),IFERROR(IF($C302=0,0,OFFSET(BI$258,,-$C302+1)/D3_T),0))</f>
        <v>0</v>
      </c>
      <c r="BJ302" s="548">
        <f ca="1">IF('Clinic Model'!$P$17="Annuity",-IFERROR(PPMT(D3_I/12,$C302,D3_T,OFFSET(BJ$258,,-$C302+1),0),),IFERROR(IF($C302=0,0,OFFSET(BJ$258,,-$C302+1)/D3_T),0))</f>
        <v>0</v>
      </c>
      <c r="BK302" s="548">
        <f ca="1">IF('Clinic Model'!$P$17="Annuity",-IFERROR(PPMT(D3_I/12,$C302,D3_T,OFFSET(BK$258,,-$C302+1),0),),IFERROR(IF($C302=0,0,OFFSET(BK$258,,-$C302+1)/D3_T),0))</f>
        <v>0</v>
      </c>
      <c r="BL302" s="548">
        <f ca="1">IF('Clinic Model'!$P$17="Annuity",-IFERROR(PPMT(D3_I/12,$C302,D3_T,OFFSET(BL$258,,-$C302+1),0),),IFERROR(IF($C302=0,0,OFFSET(BL$258,,-$C302+1)/D3_T),0))</f>
        <v>0</v>
      </c>
    </row>
    <row r="303" spans="1:64" ht="10.5" hidden="1" customHeight="1" outlineLevel="1" x14ac:dyDescent="0.3">
      <c r="A303" s="105"/>
      <c r="B303" s="504"/>
      <c r="C303" s="105">
        <f t="shared" si="22"/>
        <v>0</v>
      </c>
      <c r="E303" s="559">
        <f ca="1">IF('Clinic Model'!$P$17="Annuity",-IFERROR(PPMT(D3_I/12,$C303,D3_T,OFFSET(E$258,,-$C303+1),0),),IFERROR(IF($C303=0,0,OFFSET(E$258,,-$C303+1)/D3_T),0))</f>
        <v>0</v>
      </c>
      <c r="F303" s="548">
        <f ca="1">IF('Clinic Model'!$P$17="Annuity",-IFERROR(PPMT(D3_I/12,$C303,D3_T,OFFSET(F$258,,-$C303+1),0),),IFERROR(IF($C303=0,0,OFFSET(F$258,,-$C303+1)/D3_T),0))</f>
        <v>0</v>
      </c>
      <c r="G303" s="548">
        <f ca="1">IF('Clinic Model'!$P$17="Annuity",-IFERROR(PPMT(D3_I/12,$C303,D3_T,OFFSET(G$258,,-$C303+1),0),),IFERROR(IF($C303=0,0,OFFSET(G$258,,-$C303+1)/D3_T),0))</f>
        <v>0</v>
      </c>
      <c r="H303" s="548">
        <f ca="1">IF('Clinic Model'!$P$17="Annuity",-IFERROR(PPMT(D3_I/12,$C303,D3_T,OFFSET(H$258,,-$C303+1),0),),IFERROR(IF($C303=0,0,OFFSET(H$258,,-$C303+1)/D3_T),0))</f>
        <v>0</v>
      </c>
      <c r="I303" s="548">
        <f ca="1">IF('Clinic Model'!$P$17="Annuity",-IFERROR(PPMT(D3_I/12,$C303,D3_T,OFFSET(I$258,,-$C303+1),0),),IFERROR(IF($C303=0,0,OFFSET(I$258,,-$C303+1)/D3_T),0))</f>
        <v>0</v>
      </c>
      <c r="J303" s="548">
        <f ca="1">IF('Clinic Model'!$P$17="Annuity",-IFERROR(PPMT(D3_I/12,$C303,D3_T,OFFSET(J$258,,-$C303+1),0),),IFERROR(IF($C303=0,0,OFFSET(J$258,,-$C303+1)/D3_T),0))</f>
        <v>0</v>
      </c>
      <c r="K303" s="548">
        <f ca="1">IF('Clinic Model'!$P$17="Annuity",-IFERROR(PPMT(D3_I/12,$C303,D3_T,OFFSET(K$258,,-$C303+1),0),),IFERROR(IF($C303=0,0,OFFSET(K$258,,-$C303+1)/D3_T),0))</f>
        <v>0</v>
      </c>
      <c r="L303" s="548">
        <f ca="1">IF('Clinic Model'!$P$17="Annuity",-IFERROR(PPMT(D3_I/12,$C303,D3_T,OFFSET(L$258,,-$C303+1),0),),IFERROR(IF($C303=0,0,OFFSET(L$258,,-$C303+1)/D3_T),0))</f>
        <v>0</v>
      </c>
      <c r="M303" s="548">
        <f ca="1">IF('Clinic Model'!$P$17="Annuity",-IFERROR(PPMT(D3_I/12,$C303,D3_T,OFFSET(M$258,,-$C303+1),0),),IFERROR(IF($C303=0,0,OFFSET(M$258,,-$C303+1)/D3_T),0))</f>
        <v>0</v>
      </c>
      <c r="N303" s="548">
        <f ca="1">IF('Clinic Model'!$P$17="Annuity",-IFERROR(PPMT(D3_I/12,$C303,D3_T,OFFSET(N$258,,-$C303+1),0),),IFERROR(IF($C303=0,0,OFFSET(N$258,,-$C303+1)/D3_T),0))</f>
        <v>0</v>
      </c>
      <c r="O303" s="548">
        <f ca="1">IF('Clinic Model'!$P$17="Annuity",-IFERROR(PPMT(D3_I/12,$C303,D3_T,OFFSET(O$258,,-$C303+1),0),),IFERROR(IF($C303=0,0,OFFSET(O$258,,-$C303+1)/D3_T),0))</f>
        <v>0</v>
      </c>
      <c r="P303" s="548">
        <f ca="1">IF('Clinic Model'!$P$17="Annuity",-IFERROR(PPMT(D3_I/12,$C303,D3_T,OFFSET(P$258,,-$C303+1),0),),IFERROR(IF($C303=0,0,OFFSET(P$258,,-$C303+1)/D3_T),0))</f>
        <v>0</v>
      </c>
      <c r="Q303" s="548">
        <f ca="1">IF('Clinic Model'!$P$17="Annuity",-IFERROR(PPMT(D3_I/12,$C303,D3_T,OFFSET(Q$258,,-$C303+1),0),),IFERROR(IF($C303=0,0,OFFSET(Q$258,,-$C303+1)/D3_T),0))</f>
        <v>0</v>
      </c>
      <c r="R303" s="548">
        <f ca="1">IF('Clinic Model'!$P$17="Annuity",-IFERROR(PPMT(D3_I/12,$C303,D3_T,OFFSET(R$258,,-$C303+1),0),),IFERROR(IF($C303=0,0,OFFSET(R$258,,-$C303+1)/D3_T),0))</f>
        <v>0</v>
      </c>
      <c r="S303" s="548">
        <f ca="1">IF('Clinic Model'!$P$17="Annuity",-IFERROR(PPMT(D3_I/12,$C303,D3_T,OFFSET(S$258,,-$C303+1),0),),IFERROR(IF($C303=0,0,OFFSET(S$258,,-$C303+1)/D3_T),0))</f>
        <v>0</v>
      </c>
      <c r="T303" s="548">
        <f ca="1">IF('Clinic Model'!$P$17="Annuity",-IFERROR(PPMT(D3_I/12,$C303,D3_T,OFFSET(T$258,,-$C303+1),0),),IFERROR(IF($C303=0,0,OFFSET(T$258,,-$C303+1)/D3_T),0))</f>
        <v>0</v>
      </c>
      <c r="U303" s="548">
        <f ca="1">IF('Clinic Model'!$P$17="Annuity",-IFERROR(PPMT(D3_I/12,$C303,D3_T,OFFSET(U$258,,-$C303+1),0),),IFERROR(IF($C303=0,0,OFFSET(U$258,,-$C303+1)/D3_T),0))</f>
        <v>0</v>
      </c>
      <c r="V303" s="548">
        <f ca="1">IF('Clinic Model'!$P$17="Annuity",-IFERROR(PPMT(D3_I/12,$C303,D3_T,OFFSET(V$258,,-$C303+1),0),),IFERROR(IF($C303=0,0,OFFSET(V$258,,-$C303+1)/D3_T),0))</f>
        <v>0</v>
      </c>
      <c r="W303" s="548">
        <f ca="1">IF('Clinic Model'!$P$17="Annuity",-IFERROR(PPMT(D3_I/12,$C303,D3_T,OFFSET(W$258,,-$C303+1),0),),IFERROR(IF($C303=0,0,OFFSET(W$258,,-$C303+1)/D3_T),0))</f>
        <v>0</v>
      </c>
      <c r="X303" s="548">
        <f ca="1">IF('Clinic Model'!$P$17="Annuity",-IFERROR(PPMT(D3_I/12,$C303,D3_T,OFFSET(X$258,,-$C303+1),0),),IFERROR(IF($C303=0,0,OFFSET(X$258,,-$C303+1)/D3_T),0))</f>
        <v>0</v>
      </c>
      <c r="Y303" s="548">
        <f ca="1">IF('Clinic Model'!$P$17="Annuity",-IFERROR(PPMT(D3_I/12,$C303,D3_T,OFFSET(Y$258,,-$C303+1),0),),IFERROR(IF($C303=0,0,OFFSET(Y$258,,-$C303+1)/D3_T),0))</f>
        <v>0</v>
      </c>
      <c r="Z303" s="548">
        <f ca="1">IF('Clinic Model'!$P$17="Annuity",-IFERROR(PPMT(D3_I/12,$C303,D3_T,OFFSET(Z$258,,-$C303+1),0),),IFERROR(IF($C303=0,0,OFFSET(Z$258,,-$C303+1)/D3_T),0))</f>
        <v>0</v>
      </c>
      <c r="AA303" s="548">
        <f ca="1">IF('Clinic Model'!$P$17="Annuity",-IFERROR(PPMT(D3_I/12,$C303,D3_T,OFFSET(AA$258,,-$C303+1),0),),IFERROR(IF($C303=0,0,OFFSET(AA$258,,-$C303+1)/D3_T),0))</f>
        <v>0</v>
      </c>
      <c r="AB303" s="548">
        <f ca="1">IF('Clinic Model'!$P$17="Annuity",-IFERROR(PPMT(D3_I/12,$C303,D3_T,OFFSET(AB$258,,-$C303+1),0),),IFERROR(IF($C303=0,0,OFFSET(AB$258,,-$C303+1)/D3_T),0))</f>
        <v>0</v>
      </c>
      <c r="AC303" s="548">
        <f ca="1">IF('Clinic Model'!$P$17="Annuity",-IFERROR(PPMT(D3_I/12,$C303,D3_T,OFFSET(AC$258,,-$C303+1),0),),IFERROR(IF($C303=0,0,OFFSET(AC$258,,-$C303+1)/D3_T),0))</f>
        <v>0</v>
      </c>
      <c r="AD303" s="548">
        <f ca="1">IF('Clinic Model'!$P$17="Annuity",-IFERROR(PPMT(D3_I/12,$C303,D3_T,OFFSET(AD$258,,-$C303+1),0),),IFERROR(IF($C303=0,0,OFFSET(AD$258,,-$C303+1)/D3_T),0))</f>
        <v>0</v>
      </c>
      <c r="AE303" s="548">
        <f ca="1">IF('Clinic Model'!$P$17="Annuity",-IFERROR(PPMT(D3_I/12,$C303,D3_T,OFFSET(AE$258,,-$C303+1),0),),IFERROR(IF($C303=0,0,OFFSET(AE$258,,-$C303+1)/D3_T),0))</f>
        <v>0</v>
      </c>
      <c r="AF303" s="548">
        <f ca="1">IF('Clinic Model'!$P$17="Annuity",-IFERROR(PPMT(D3_I/12,$C303,D3_T,OFFSET(AF$258,,-$C303+1),0),),IFERROR(IF($C303=0,0,OFFSET(AF$258,,-$C303+1)/D3_T),0))</f>
        <v>0</v>
      </c>
      <c r="AG303" s="548">
        <f ca="1">IF('Clinic Model'!$P$17="Annuity",-IFERROR(PPMT(D3_I/12,$C303,D3_T,OFFSET(AG$258,,-$C303+1),0),),IFERROR(IF($C303=0,0,OFFSET(AG$258,,-$C303+1)/D3_T),0))</f>
        <v>0</v>
      </c>
      <c r="AH303" s="548">
        <f ca="1">IF('Clinic Model'!$P$17="Annuity",-IFERROR(PPMT(D3_I/12,$C303,D3_T,OFFSET(AH$258,,-$C303+1),0),),IFERROR(IF($C303=0,0,OFFSET(AH$258,,-$C303+1)/D3_T),0))</f>
        <v>0</v>
      </c>
      <c r="AI303" s="548">
        <f ca="1">IF('Clinic Model'!$P$17="Annuity",-IFERROR(PPMT(D3_I/12,$C303,D3_T,OFFSET(AI$258,,-$C303+1),0),),IFERROR(IF($C303=0,0,OFFSET(AI$258,,-$C303+1)/D3_T),0))</f>
        <v>0</v>
      </c>
      <c r="AJ303" s="548">
        <f ca="1">IF('Clinic Model'!$P$17="Annuity",-IFERROR(PPMT(D3_I/12,$C303,D3_T,OFFSET(AJ$258,,-$C303+1),0),),IFERROR(IF($C303=0,0,OFFSET(AJ$258,,-$C303+1)/D3_T),0))</f>
        <v>0</v>
      </c>
      <c r="AK303" s="548">
        <f ca="1">IF('Clinic Model'!$P$17="Annuity",-IFERROR(PPMT(D3_I/12,$C303,D3_T,OFFSET(AK$258,,-$C303+1),0),),IFERROR(IF($C303=0,0,OFFSET(AK$258,,-$C303+1)/D3_T),0))</f>
        <v>0</v>
      </c>
      <c r="AL303" s="548">
        <f ca="1">IF('Clinic Model'!$P$17="Annuity",-IFERROR(PPMT(D3_I/12,$C303,D3_T,OFFSET(AL$258,,-$C303+1),0),),IFERROR(IF($C303=0,0,OFFSET(AL$258,,-$C303+1)/D3_T),0))</f>
        <v>0</v>
      </c>
      <c r="AM303" s="548">
        <f ca="1">IF('Clinic Model'!$P$17="Annuity",-IFERROR(PPMT(D3_I/12,$C303,D3_T,OFFSET(AM$258,,-$C303+1),0),),IFERROR(IF($C303=0,0,OFFSET(AM$258,,-$C303+1)/D3_T),0))</f>
        <v>0</v>
      </c>
      <c r="AN303" s="548">
        <f ca="1">IF('Clinic Model'!$P$17="Annuity",-IFERROR(PPMT(D3_I/12,$C303,D3_T,OFFSET(AN$258,,-$C303+1),0),),IFERROR(IF($C303=0,0,OFFSET(AN$258,,-$C303+1)/D3_T),0))</f>
        <v>0</v>
      </c>
      <c r="AO303" s="548">
        <f ca="1">IF('Clinic Model'!$P$17="Annuity",-IFERROR(PPMT(D3_I/12,$C303,D3_T,OFFSET(AO$258,,-$C303+1),0),),IFERROR(IF($C303=0,0,OFFSET(AO$258,,-$C303+1)/D3_T),0))</f>
        <v>0</v>
      </c>
      <c r="AP303" s="548">
        <f ca="1">IF('Clinic Model'!$P$17="Annuity",-IFERROR(PPMT(D3_I/12,$C303,D3_T,OFFSET(AP$258,,-$C303+1),0),),IFERROR(IF($C303=0,0,OFFSET(AP$258,,-$C303+1)/D3_T),0))</f>
        <v>0</v>
      </c>
      <c r="AQ303" s="548">
        <f ca="1">IF('Clinic Model'!$P$17="Annuity",-IFERROR(PPMT(D3_I/12,$C303,D3_T,OFFSET(AQ$258,,-$C303+1),0),),IFERROR(IF($C303=0,0,OFFSET(AQ$258,,-$C303+1)/D3_T),0))</f>
        <v>0</v>
      </c>
      <c r="AR303" s="548">
        <f ca="1">IF('Clinic Model'!$P$17="Annuity",-IFERROR(PPMT(D3_I/12,$C303,D3_T,OFFSET(AR$258,,-$C303+1),0),),IFERROR(IF($C303=0,0,OFFSET(AR$258,,-$C303+1)/D3_T),0))</f>
        <v>0</v>
      </c>
      <c r="AS303" s="548">
        <f ca="1">IF('Clinic Model'!$P$17="Annuity",-IFERROR(PPMT(D3_I/12,$C303,D3_T,OFFSET(AS$258,,-$C303+1),0),),IFERROR(IF($C303=0,0,OFFSET(AS$258,,-$C303+1)/D3_T),0))</f>
        <v>0</v>
      </c>
      <c r="AT303" s="548">
        <f ca="1">IF('Clinic Model'!$P$17="Annuity",-IFERROR(PPMT(D3_I/12,$C303,D3_T,OFFSET(AT$258,,-$C303+1),0),),IFERROR(IF($C303=0,0,OFFSET(AT$258,,-$C303+1)/D3_T),0))</f>
        <v>0</v>
      </c>
      <c r="AU303" s="548">
        <f ca="1">IF('Clinic Model'!$P$17="Annuity",-IFERROR(PPMT(D3_I/12,$C303,D3_T,OFFSET(AU$258,,-$C303+1),0),),IFERROR(IF($C303=0,0,OFFSET(AU$258,,-$C303+1)/D3_T),0))</f>
        <v>0</v>
      </c>
      <c r="AV303" s="548">
        <f ca="1">IF('Clinic Model'!$P$17="Annuity",-IFERROR(PPMT(D3_I/12,$C303,D3_T,OFFSET(AV$258,,-$C303+1),0),),IFERROR(IF($C303=0,0,OFFSET(AV$258,,-$C303+1)/D3_T),0))</f>
        <v>0</v>
      </c>
      <c r="AW303" s="548">
        <f ca="1">IF('Clinic Model'!$P$17="Annuity",-IFERROR(PPMT(D3_I/12,$C303,D3_T,OFFSET(AW$258,,-$C303+1),0),),IFERROR(IF($C303=0,0,OFFSET(AW$258,,-$C303+1)/D3_T),0))</f>
        <v>0</v>
      </c>
      <c r="AX303" s="548">
        <f ca="1">IF('Clinic Model'!$P$17="Annuity",-IFERROR(PPMT(D3_I/12,$C303,D3_T,OFFSET(AX$258,,-$C303+1),0),),IFERROR(IF($C303=0,0,OFFSET(AX$258,,-$C303+1)/D3_T),0))</f>
        <v>0</v>
      </c>
      <c r="AY303" s="548">
        <f ca="1">IF('Clinic Model'!$P$17="Annuity",-IFERROR(PPMT(D3_I/12,$C303,D3_T,OFFSET(AY$258,,-$C303+1),0),),IFERROR(IF($C303=0,0,OFFSET(AY$258,,-$C303+1)/D3_T),0))</f>
        <v>0</v>
      </c>
      <c r="AZ303" s="548">
        <f ca="1">IF('Clinic Model'!$P$17="Annuity",-IFERROR(PPMT(D3_I/12,$C303,D3_T,OFFSET(AZ$258,,-$C303+1),0),),IFERROR(IF($C303=0,0,OFFSET(AZ$258,,-$C303+1)/D3_T),0))</f>
        <v>0</v>
      </c>
      <c r="BA303" s="548">
        <f ca="1">IF('Clinic Model'!$P$17="Annuity",-IFERROR(PPMT(D3_I/12,$C303,D3_T,OFFSET(BA$258,,-$C303+1),0),),IFERROR(IF($C303=0,0,OFFSET(BA$258,,-$C303+1)/D3_T),0))</f>
        <v>0</v>
      </c>
      <c r="BB303" s="548">
        <f ca="1">IF('Clinic Model'!$P$17="Annuity",-IFERROR(PPMT(D3_I/12,$C303,D3_T,OFFSET(BB$258,,-$C303+1),0),),IFERROR(IF($C303=0,0,OFFSET(BB$258,,-$C303+1)/D3_T),0))</f>
        <v>0</v>
      </c>
      <c r="BC303" s="548">
        <f ca="1">IF('Clinic Model'!$P$17="Annuity",-IFERROR(PPMT(D3_I/12,$C303,D3_T,OFFSET(BC$258,,-$C303+1),0),),IFERROR(IF($C303=0,0,OFFSET(BC$258,,-$C303+1)/D3_T),0))</f>
        <v>0</v>
      </c>
      <c r="BD303" s="548">
        <f ca="1">IF('Clinic Model'!$P$17="Annuity",-IFERROR(PPMT(D3_I/12,$C303,D3_T,OFFSET(BD$258,,-$C303+1),0),),IFERROR(IF($C303=0,0,OFFSET(BD$258,,-$C303+1)/D3_T),0))</f>
        <v>0</v>
      </c>
      <c r="BE303" s="548">
        <f ca="1">IF('Clinic Model'!$P$17="Annuity",-IFERROR(PPMT(D3_I/12,$C303,D3_T,OFFSET(BE$258,,-$C303+1),0),),IFERROR(IF($C303=0,0,OFFSET(BE$258,,-$C303+1)/D3_T),0))</f>
        <v>0</v>
      </c>
      <c r="BF303" s="548">
        <f ca="1">IF('Clinic Model'!$P$17="Annuity",-IFERROR(PPMT(D3_I/12,$C303,D3_T,OFFSET(BF$258,,-$C303+1),0),),IFERROR(IF($C303=0,0,OFFSET(BF$258,,-$C303+1)/D3_T),0))</f>
        <v>0</v>
      </c>
      <c r="BG303" s="548">
        <f ca="1">IF('Clinic Model'!$P$17="Annuity",-IFERROR(PPMT(D3_I/12,$C303,D3_T,OFFSET(BG$258,,-$C303+1),0),),IFERROR(IF($C303=0,0,OFFSET(BG$258,,-$C303+1)/D3_T),0))</f>
        <v>0</v>
      </c>
      <c r="BH303" s="548">
        <f ca="1">IF('Clinic Model'!$P$17="Annuity",-IFERROR(PPMT(D3_I/12,$C303,D3_T,OFFSET(BH$258,,-$C303+1),0),),IFERROR(IF($C303=0,0,OFFSET(BH$258,,-$C303+1)/D3_T),0))</f>
        <v>0</v>
      </c>
      <c r="BI303" s="548">
        <f ca="1">IF('Clinic Model'!$P$17="Annuity",-IFERROR(PPMT(D3_I/12,$C303,D3_T,OFFSET(BI$258,,-$C303+1),0),),IFERROR(IF($C303=0,0,OFFSET(BI$258,,-$C303+1)/D3_T),0))</f>
        <v>0</v>
      </c>
      <c r="BJ303" s="548">
        <f ca="1">IF('Clinic Model'!$P$17="Annuity",-IFERROR(PPMT(D3_I/12,$C303,D3_T,OFFSET(BJ$258,,-$C303+1),0),),IFERROR(IF($C303=0,0,OFFSET(BJ$258,,-$C303+1)/D3_T),0))</f>
        <v>0</v>
      </c>
      <c r="BK303" s="548">
        <f ca="1">IF('Clinic Model'!$P$17="Annuity",-IFERROR(PPMT(D3_I/12,$C303,D3_T,OFFSET(BK$258,,-$C303+1),0),),IFERROR(IF($C303=0,0,OFFSET(BK$258,,-$C303+1)/D3_T),0))</f>
        <v>0</v>
      </c>
      <c r="BL303" s="548">
        <f ca="1">IF('Clinic Model'!$P$17="Annuity",-IFERROR(PPMT(D3_I/12,$C303,D3_T,OFFSET(BL$258,,-$C303+1),0),),IFERROR(IF($C303=0,0,OFFSET(BL$258,,-$C303+1)/D3_T),0))</f>
        <v>0</v>
      </c>
    </row>
    <row r="304" spans="1:64" ht="10.5" hidden="1" customHeight="1" outlineLevel="1" x14ac:dyDescent="0.3">
      <c r="A304" s="105"/>
      <c r="B304" s="504"/>
      <c r="C304" s="105">
        <f t="shared" si="22"/>
        <v>0</v>
      </c>
      <c r="E304" s="559">
        <f ca="1">IF('Clinic Model'!$P$17="Annuity",-IFERROR(PPMT(D3_I/12,$C304,D3_T,OFFSET(E$258,,-$C304+1),0),),IFERROR(IF($C304=0,0,OFFSET(E$258,,-$C304+1)/D3_T),0))</f>
        <v>0</v>
      </c>
      <c r="F304" s="548">
        <f ca="1">IF('Clinic Model'!$P$17="Annuity",-IFERROR(PPMT(D3_I/12,$C304,D3_T,OFFSET(F$258,,-$C304+1),0),),IFERROR(IF($C304=0,0,OFFSET(F$258,,-$C304+1)/D3_T),0))</f>
        <v>0</v>
      </c>
      <c r="G304" s="548">
        <f ca="1">IF('Clinic Model'!$P$17="Annuity",-IFERROR(PPMT(D3_I/12,$C304,D3_T,OFFSET(G$258,,-$C304+1),0),),IFERROR(IF($C304=0,0,OFFSET(G$258,,-$C304+1)/D3_T),0))</f>
        <v>0</v>
      </c>
      <c r="H304" s="548">
        <f ca="1">IF('Clinic Model'!$P$17="Annuity",-IFERROR(PPMT(D3_I/12,$C304,D3_T,OFFSET(H$258,,-$C304+1),0),),IFERROR(IF($C304=0,0,OFFSET(H$258,,-$C304+1)/D3_T),0))</f>
        <v>0</v>
      </c>
      <c r="I304" s="548">
        <f ca="1">IF('Clinic Model'!$P$17="Annuity",-IFERROR(PPMT(D3_I/12,$C304,D3_T,OFFSET(I$258,,-$C304+1),0),),IFERROR(IF($C304=0,0,OFFSET(I$258,,-$C304+1)/D3_T),0))</f>
        <v>0</v>
      </c>
      <c r="J304" s="548">
        <f ca="1">IF('Clinic Model'!$P$17="Annuity",-IFERROR(PPMT(D3_I/12,$C304,D3_T,OFFSET(J$258,,-$C304+1),0),),IFERROR(IF($C304=0,0,OFFSET(J$258,,-$C304+1)/D3_T),0))</f>
        <v>0</v>
      </c>
      <c r="K304" s="548">
        <f ca="1">IF('Clinic Model'!$P$17="Annuity",-IFERROR(PPMT(D3_I/12,$C304,D3_T,OFFSET(K$258,,-$C304+1),0),),IFERROR(IF($C304=0,0,OFFSET(K$258,,-$C304+1)/D3_T),0))</f>
        <v>0</v>
      </c>
      <c r="L304" s="548">
        <f ca="1">IF('Clinic Model'!$P$17="Annuity",-IFERROR(PPMT(D3_I/12,$C304,D3_T,OFFSET(L$258,,-$C304+1),0),),IFERROR(IF($C304=0,0,OFFSET(L$258,,-$C304+1)/D3_T),0))</f>
        <v>0</v>
      </c>
      <c r="M304" s="548">
        <f ca="1">IF('Clinic Model'!$P$17="Annuity",-IFERROR(PPMT(D3_I/12,$C304,D3_T,OFFSET(M$258,,-$C304+1),0),),IFERROR(IF($C304=0,0,OFFSET(M$258,,-$C304+1)/D3_T),0))</f>
        <v>0</v>
      </c>
      <c r="N304" s="548">
        <f ca="1">IF('Clinic Model'!$P$17="Annuity",-IFERROR(PPMT(D3_I/12,$C304,D3_T,OFFSET(N$258,,-$C304+1),0),),IFERROR(IF($C304=0,0,OFFSET(N$258,,-$C304+1)/D3_T),0))</f>
        <v>0</v>
      </c>
      <c r="O304" s="548">
        <f ca="1">IF('Clinic Model'!$P$17="Annuity",-IFERROR(PPMT(D3_I/12,$C304,D3_T,OFFSET(O$258,,-$C304+1),0),),IFERROR(IF($C304=0,0,OFFSET(O$258,,-$C304+1)/D3_T),0))</f>
        <v>0</v>
      </c>
      <c r="P304" s="548">
        <f ca="1">IF('Clinic Model'!$P$17="Annuity",-IFERROR(PPMT(D3_I/12,$C304,D3_T,OFFSET(P$258,,-$C304+1),0),),IFERROR(IF($C304=0,0,OFFSET(P$258,,-$C304+1)/D3_T),0))</f>
        <v>0</v>
      </c>
      <c r="Q304" s="548">
        <f ca="1">IF('Clinic Model'!$P$17="Annuity",-IFERROR(PPMT(D3_I/12,$C304,D3_T,OFFSET(Q$258,,-$C304+1),0),),IFERROR(IF($C304=0,0,OFFSET(Q$258,,-$C304+1)/D3_T),0))</f>
        <v>0</v>
      </c>
      <c r="R304" s="548">
        <f ca="1">IF('Clinic Model'!$P$17="Annuity",-IFERROR(PPMT(D3_I/12,$C304,D3_T,OFFSET(R$258,,-$C304+1),0),),IFERROR(IF($C304=0,0,OFFSET(R$258,,-$C304+1)/D3_T),0))</f>
        <v>0</v>
      </c>
      <c r="S304" s="548">
        <f ca="1">IF('Clinic Model'!$P$17="Annuity",-IFERROR(PPMT(D3_I/12,$C304,D3_T,OFFSET(S$258,,-$C304+1),0),),IFERROR(IF($C304=0,0,OFFSET(S$258,,-$C304+1)/D3_T),0))</f>
        <v>0</v>
      </c>
      <c r="T304" s="548">
        <f ca="1">IF('Clinic Model'!$P$17="Annuity",-IFERROR(PPMT(D3_I/12,$C304,D3_T,OFFSET(T$258,,-$C304+1),0),),IFERROR(IF($C304=0,0,OFFSET(T$258,,-$C304+1)/D3_T),0))</f>
        <v>0</v>
      </c>
      <c r="U304" s="548">
        <f ca="1">IF('Clinic Model'!$P$17="Annuity",-IFERROR(PPMT(D3_I/12,$C304,D3_T,OFFSET(U$258,,-$C304+1),0),),IFERROR(IF($C304=0,0,OFFSET(U$258,,-$C304+1)/D3_T),0))</f>
        <v>0</v>
      </c>
      <c r="V304" s="548">
        <f ca="1">IF('Clinic Model'!$P$17="Annuity",-IFERROR(PPMT(D3_I/12,$C304,D3_T,OFFSET(V$258,,-$C304+1),0),),IFERROR(IF($C304=0,0,OFFSET(V$258,,-$C304+1)/D3_T),0))</f>
        <v>0</v>
      </c>
      <c r="W304" s="548">
        <f ca="1">IF('Clinic Model'!$P$17="Annuity",-IFERROR(PPMT(D3_I/12,$C304,D3_T,OFFSET(W$258,,-$C304+1),0),),IFERROR(IF($C304=0,0,OFFSET(W$258,,-$C304+1)/D3_T),0))</f>
        <v>0</v>
      </c>
      <c r="X304" s="548">
        <f ca="1">IF('Clinic Model'!$P$17="Annuity",-IFERROR(PPMT(D3_I/12,$C304,D3_T,OFFSET(X$258,,-$C304+1),0),),IFERROR(IF($C304=0,0,OFFSET(X$258,,-$C304+1)/D3_T),0))</f>
        <v>0</v>
      </c>
      <c r="Y304" s="548">
        <f ca="1">IF('Clinic Model'!$P$17="Annuity",-IFERROR(PPMT(D3_I/12,$C304,D3_T,OFFSET(Y$258,,-$C304+1),0),),IFERROR(IF($C304=0,0,OFFSET(Y$258,,-$C304+1)/D3_T),0))</f>
        <v>0</v>
      </c>
      <c r="Z304" s="548">
        <f ca="1">IF('Clinic Model'!$P$17="Annuity",-IFERROR(PPMT(D3_I/12,$C304,D3_T,OFFSET(Z$258,,-$C304+1),0),),IFERROR(IF($C304=0,0,OFFSET(Z$258,,-$C304+1)/D3_T),0))</f>
        <v>0</v>
      </c>
      <c r="AA304" s="548">
        <f ca="1">IF('Clinic Model'!$P$17="Annuity",-IFERROR(PPMT(D3_I/12,$C304,D3_T,OFFSET(AA$258,,-$C304+1),0),),IFERROR(IF($C304=0,0,OFFSET(AA$258,,-$C304+1)/D3_T),0))</f>
        <v>0</v>
      </c>
      <c r="AB304" s="548">
        <f ca="1">IF('Clinic Model'!$P$17="Annuity",-IFERROR(PPMT(D3_I/12,$C304,D3_T,OFFSET(AB$258,,-$C304+1),0),),IFERROR(IF($C304=0,0,OFFSET(AB$258,,-$C304+1)/D3_T),0))</f>
        <v>0</v>
      </c>
      <c r="AC304" s="548">
        <f ca="1">IF('Clinic Model'!$P$17="Annuity",-IFERROR(PPMT(D3_I/12,$C304,D3_T,OFFSET(AC$258,,-$C304+1),0),),IFERROR(IF($C304=0,0,OFFSET(AC$258,,-$C304+1)/D3_T),0))</f>
        <v>0</v>
      </c>
      <c r="AD304" s="548">
        <f ca="1">IF('Clinic Model'!$P$17="Annuity",-IFERROR(PPMT(D3_I/12,$C304,D3_T,OFFSET(AD$258,,-$C304+1),0),),IFERROR(IF($C304=0,0,OFFSET(AD$258,,-$C304+1)/D3_T),0))</f>
        <v>0</v>
      </c>
      <c r="AE304" s="548">
        <f ca="1">IF('Clinic Model'!$P$17="Annuity",-IFERROR(PPMT(D3_I/12,$C304,D3_T,OFFSET(AE$258,,-$C304+1),0),),IFERROR(IF($C304=0,0,OFFSET(AE$258,,-$C304+1)/D3_T),0))</f>
        <v>0</v>
      </c>
      <c r="AF304" s="548">
        <f ca="1">IF('Clinic Model'!$P$17="Annuity",-IFERROR(PPMT(D3_I/12,$C304,D3_T,OFFSET(AF$258,,-$C304+1),0),),IFERROR(IF($C304=0,0,OFFSET(AF$258,,-$C304+1)/D3_T),0))</f>
        <v>0</v>
      </c>
      <c r="AG304" s="548">
        <f ca="1">IF('Clinic Model'!$P$17="Annuity",-IFERROR(PPMT(D3_I/12,$C304,D3_T,OFFSET(AG$258,,-$C304+1),0),),IFERROR(IF($C304=0,0,OFFSET(AG$258,,-$C304+1)/D3_T),0))</f>
        <v>0</v>
      </c>
      <c r="AH304" s="548">
        <f ca="1">IF('Clinic Model'!$P$17="Annuity",-IFERROR(PPMT(D3_I/12,$C304,D3_T,OFFSET(AH$258,,-$C304+1),0),),IFERROR(IF($C304=0,0,OFFSET(AH$258,,-$C304+1)/D3_T),0))</f>
        <v>0</v>
      </c>
      <c r="AI304" s="548">
        <f ca="1">IF('Clinic Model'!$P$17="Annuity",-IFERROR(PPMT(D3_I/12,$C304,D3_T,OFFSET(AI$258,,-$C304+1),0),),IFERROR(IF($C304=0,0,OFFSET(AI$258,,-$C304+1)/D3_T),0))</f>
        <v>0</v>
      </c>
      <c r="AJ304" s="548">
        <f ca="1">IF('Clinic Model'!$P$17="Annuity",-IFERROR(PPMT(D3_I/12,$C304,D3_T,OFFSET(AJ$258,,-$C304+1),0),),IFERROR(IF($C304=0,0,OFFSET(AJ$258,,-$C304+1)/D3_T),0))</f>
        <v>0</v>
      </c>
      <c r="AK304" s="548">
        <f ca="1">IF('Clinic Model'!$P$17="Annuity",-IFERROR(PPMT(D3_I/12,$C304,D3_T,OFFSET(AK$258,,-$C304+1),0),),IFERROR(IF($C304=0,0,OFFSET(AK$258,,-$C304+1)/D3_T),0))</f>
        <v>0</v>
      </c>
      <c r="AL304" s="548">
        <f ca="1">IF('Clinic Model'!$P$17="Annuity",-IFERROR(PPMT(D3_I/12,$C304,D3_T,OFFSET(AL$258,,-$C304+1),0),),IFERROR(IF($C304=0,0,OFFSET(AL$258,,-$C304+1)/D3_T),0))</f>
        <v>0</v>
      </c>
      <c r="AM304" s="548">
        <f ca="1">IF('Clinic Model'!$P$17="Annuity",-IFERROR(PPMT(D3_I/12,$C304,D3_T,OFFSET(AM$258,,-$C304+1),0),),IFERROR(IF($C304=0,0,OFFSET(AM$258,,-$C304+1)/D3_T),0))</f>
        <v>0</v>
      </c>
      <c r="AN304" s="548">
        <f ca="1">IF('Clinic Model'!$P$17="Annuity",-IFERROR(PPMT(D3_I/12,$C304,D3_T,OFFSET(AN$258,,-$C304+1),0),),IFERROR(IF($C304=0,0,OFFSET(AN$258,,-$C304+1)/D3_T),0))</f>
        <v>0</v>
      </c>
      <c r="AO304" s="548">
        <f ca="1">IF('Clinic Model'!$P$17="Annuity",-IFERROR(PPMT(D3_I/12,$C304,D3_T,OFFSET(AO$258,,-$C304+1),0),),IFERROR(IF($C304=0,0,OFFSET(AO$258,,-$C304+1)/D3_T),0))</f>
        <v>0</v>
      </c>
      <c r="AP304" s="548">
        <f ca="1">IF('Clinic Model'!$P$17="Annuity",-IFERROR(PPMT(D3_I/12,$C304,D3_T,OFFSET(AP$258,,-$C304+1),0),),IFERROR(IF($C304=0,0,OFFSET(AP$258,,-$C304+1)/D3_T),0))</f>
        <v>0</v>
      </c>
      <c r="AQ304" s="548">
        <f ca="1">IF('Clinic Model'!$P$17="Annuity",-IFERROR(PPMT(D3_I/12,$C304,D3_T,OFFSET(AQ$258,,-$C304+1),0),),IFERROR(IF($C304=0,0,OFFSET(AQ$258,,-$C304+1)/D3_T),0))</f>
        <v>0</v>
      </c>
      <c r="AR304" s="548">
        <f ca="1">IF('Clinic Model'!$P$17="Annuity",-IFERROR(PPMT(D3_I/12,$C304,D3_T,OFFSET(AR$258,,-$C304+1),0),),IFERROR(IF($C304=0,0,OFFSET(AR$258,,-$C304+1)/D3_T),0))</f>
        <v>0</v>
      </c>
      <c r="AS304" s="548">
        <f ca="1">IF('Clinic Model'!$P$17="Annuity",-IFERROR(PPMT(D3_I/12,$C304,D3_T,OFFSET(AS$258,,-$C304+1),0),),IFERROR(IF($C304=0,0,OFFSET(AS$258,,-$C304+1)/D3_T),0))</f>
        <v>0</v>
      </c>
      <c r="AT304" s="548">
        <f ca="1">IF('Clinic Model'!$P$17="Annuity",-IFERROR(PPMT(D3_I/12,$C304,D3_T,OFFSET(AT$258,,-$C304+1),0),),IFERROR(IF($C304=0,0,OFFSET(AT$258,,-$C304+1)/D3_T),0))</f>
        <v>0</v>
      </c>
      <c r="AU304" s="548">
        <f ca="1">IF('Clinic Model'!$P$17="Annuity",-IFERROR(PPMT(D3_I/12,$C304,D3_T,OFFSET(AU$258,,-$C304+1),0),),IFERROR(IF($C304=0,0,OFFSET(AU$258,,-$C304+1)/D3_T),0))</f>
        <v>0</v>
      </c>
      <c r="AV304" s="548">
        <f ca="1">IF('Clinic Model'!$P$17="Annuity",-IFERROR(PPMT(D3_I/12,$C304,D3_T,OFFSET(AV$258,,-$C304+1),0),),IFERROR(IF($C304=0,0,OFFSET(AV$258,,-$C304+1)/D3_T),0))</f>
        <v>0</v>
      </c>
      <c r="AW304" s="548">
        <f ca="1">IF('Clinic Model'!$P$17="Annuity",-IFERROR(PPMT(D3_I/12,$C304,D3_T,OFFSET(AW$258,,-$C304+1),0),),IFERROR(IF($C304=0,0,OFFSET(AW$258,,-$C304+1)/D3_T),0))</f>
        <v>0</v>
      </c>
      <c r="AX304" s="548">
        <f ca="1">IF('Clinic Model'!$P$17="Annuity",-IFERROR(PPMT(D3_I/12,$C304,D3_T,OFFSET(AX$258,,-$C304+1),0),),IFERROR(IF($C304=0,0,OFFSET(AX$258,,-$C304+1)/D3_T),0))</f>
        <v>0</v>
      </c>
      <c r="AY304" s="548">
        <f ca="1">IF('Clinic Model'!$P$17="Annuity",-IFERROR(PPMT(D3_I/12,$C304,D3_T,OFFSET(AY$258,,-$C304+1),0),),IFERROR(IF($C304=0,0,OFFSET(AY$258,,-$C304+1)/D3_T),0))</f>
        <v>0</v>
      </c>
      <c r="AZ304" s="548">
        <f ca="1">IF('Clinic Model'!$P$17="Annuity",-IFERROR(PPMT(D3_I/12,$C304,D3_T,OFFSET(AZ$258,,-$C304+1),0),),IFERROR(IF($C304=0,0,OFFSET(AZ$258,,-$C304+1)/D3_T),0))</f>
        <v>0</v>
      </c>
      <c r="BA304" s="548">
        <f ca="1">IF('Clinic Model'!$P$17="Annuity",-IFERROR(PPMT(D3_I/12,$C304,D3_T,OFFSET(BA$258,,-$C304+1),0),),IFERROR(IF($C304=0,0,OFFSET(BA$258,,-$C304+1)/D3_T),0))</f>
        <v>0</v>
      </c>
      <c r="BB304" s="548">
        <f ca="1">IF('Clinic Model'!$P$17="Annuity",-IFERROR(PPMT(D3_I/12,$C304,D3_T,OFFSET(BB$258,,-$C304+1),0),),IFERROR(IF($C304=0,0,OFFSET(BB$258,,-$C304+1)/D3_T),0))</f>
        <v>0</v>
      </c>
      <c r="BC304" s="548">
        <f ca="1">IF('Clinic Model'!$P$17="Annuity",-IFERROR(PPMT(D3_I/12,$C304,D3_T,OFFSET(BC$258,,-$C304+1),0),),IFERROR(IF($C304=0,0,OFFSET(BC$258,,-$C304+1)/D3_T),0))</f>
        <v>0</v>
      </c>
      <c r="BD304" s="548">
        <f ca="1">IF('Clinic Model'!$P$17="Annuity",-IFERROR(PPMT(D3_I/12,$C304,D3_T,OFFSET(BD$258,,-$C304+1),0),),IFERROR(IF($C304=0,0,OFFSET(BD$258,,-$C304+1)/D3_T),0))</f>
        <v>0</v>
      </c>
      <c r="BE304" s="548">
        <f ca="1">IF('Clinic Model'!$P$17="Annuity",-IFERROR(PPMT(D3_I/12,$C304,D3_T,OFFSET(BE$258,,-$C304+1),0),),IFERROR(IF($C304=0,0,OFFSET(BE$258,,-$C304+1)/D3_T),0))</f>
        <v>0</v>
      </c>
      <c r="BF304" s="548">
        <f ca="1">IF('Clinic Model'!$P$17="Annuity",-IFERROR(PPMT(D3_I/12,$C304,D3_T,OFFSET(BF$258,,-$C304+1),0),),IFERROR(IF($C304=0,0,OFFSET(BF$258,,-$C304+1)/D3_T),0))</f>
        <v>0</v>
      </c>
      <c r="BG304" s="548">
        <f ca="1">IF('Clinic Model'!$P$17="Annuity",-IFERROR(PPMT(D3_I/12,$C304,D3_T,OFFSET(BG$258,,-$C304+1),0),),IFERROR(IF($C304=0,0,OFFSET(BG$258,,-$C304+1)/D3_T),0))</f>
        <v>0</v>
      </c>
      <c r="BH304" s="548">
        <f ca="1">IF('Clinic Model'!$P$17="Annuity",-IFERROR(PPMT(D3_I/12,$C304,D3_T,OFFSET(BH$258,,-$C304+1),0),),IFERROR(IF($C304=0,0,OFFSET(BH$258,,-$C304+1)/D3_T),0))</f>
        <v>0</v>
      </c>
      <c r="BI304" s="548">
        <f ca="1">IF('Clinic Model'!$P$17="Annuity",-IFERROR(PPMT(D3_I/12,$C304,D3_T,OFFSET(BI$258,,-$C304+1),0),),IFERROR(IF($C304=0,0,OFFSET(BI$258,,-$C304+1)/D3_T),0))</f>
        <v>0</v>
      </c>
      <c r="BJ304" s="548">
        <f ca="1">IF('Clinic Model'!$P$17="Annuity",-IFERROR(PPMT(D3_I/12,$C304,D3_T,OFFSET(BJ$258,,-$C304+1),0),),IFERROR(IF($C304=0,0,OFFSET(BJ$258,,-$C304+1)/D3_T),0))</f>
        <v>0</v>
      </c>
      <c r="BK304" s="548">
        <f ca="1">IF('Clinic Model'!$P$17="Annuity",-IFERROR(PPMT(D3_I/12,$C304,D3_T,OFFSET(BK$258,,-$C304+1),0),),IFERROR(IF($C304=0,0,OFFSET(BK$258,,-$C304+1)/D3_T),0))</f>
        <v>0</v>
      </c>
      <c r="BL304" s="548">
        <f ca="1">IF('Clinic Model'!$P$17="Annuity",-IFERROR(PPMT(D3_I/12,$C304,D3_T,OFFSET(BL$258,,-$C304+1),0),),IFERROR(IF($C304=0,0,OFFSET(BL$258,,-$C304+1)/D3_T),0))</f>
        <v>0</v>
      </c>
    </row>
    <row r="305" spans="1:64" ht="10.5" hidden="1" customHeight="1" outlineLevel="1" x14ac:dyDescent="0.3">
      <c r="A305" s="105"/>
      <c r="B305" s="504"/>
      <c r="C305" s="105">
        <f t="shared" si="22"/>
        <v>0</v>
      </c>
      <c r="E305" s="559">
        <f ca="1">IF('Clinic Model'!$P$17="Annuity",-IFERROR(PPMT(D3_I/12,$C305,D3_T,OFFSET(E$258,,-$C305+1),0),),IFERROR(IF($C305=0,0,OFFSET(E$258,,-$C305+1)/D3_T),0))</f>
        <v>0</v>
      </c>
      <c r="F305" s="548">
        <f ca="1">IF('Clinic Model'!$P$17="Annuity",-IFERROR(PPMT(D3_I/12,$C305,D3_T,OFFSET(F$258,,-$C305+1),0),),IFERROR(IF($C305=0,0,OFFSET(F$258,,-$C305+1)/D3_T),0))</f>
        <v>0</v>
      </c>
      <c r="G305" s="548">
        <f ca="1">IF('Clinic Model'!$P$17="Annuity",-IFERROR(PPMT(D3_I/12,$C305,D3_T,OFFSET(G$258,,-$C305+1),0),),IFERROR(IF($C305=0,0,OFFSET(G$258,,-$C305+1)/D3_T),0))</f>
        <v>0</v>
      </c>
      <c r="H305" s="548">
        <f ca="1">IF('Clinic Model'!$P$17="Annuity",-IFERROR(PPMT(D3_I/12,$C305,D3_T,OFFSET(H$258,,-$C305+1),0),),IFERROR(IF($C305=0,0,OFFSET(H$258,,-$C305+1)/D3_T),0))</f>
        <v>0</v>
      </c>
      <c r="I305" s="548">
        <f ca="1">IF('Clinic Model'!$P$17="Annuity",-IFERROR(PPMT(D3_I/12,$C305,D3_T,OFFSET(I$258,,-$C305+1),0),),IFERROR(IF($C305=0,0,OFFSET(I$258,,-$C305+1)/D3_T),0))</f>
        <v>0</v>
      </c>
      <c r="J305" s="548">
        <f ca="1">IF('Clinic Model'!$P$17="Annuity",-IFERROR(PPMT(D3_I/12,$C305,D3_T,OFFSET(J$258,,-$C305+1),0),),IFERROR(IF($C305=0,0,OFFSET(J$258,,-$C305+1)/D3_T),0))</f>
        <v>0</v>
      </c>
      <c r="K305" s="548">
        <f ca="1">IF('Clinic Model'!$P$17="Annuity",-IFERROR(PPMT(D3_I/12,$C305,D3_T,OFFSET(K$258,,-$C305+1),0),),IFERROR(IF($C305=0,0,OFFSET(K$258,,-$C305+1)/D3_T),0))</f>
        <v>0</v>
      </c>
      <c r="L305" s="548">
        <f ca="1">IF('Clinic Model'!$P$17="Annuity",-IFERROR(PPMT(D3_I/12,$C305,D3_T,OFFSET(L$258,,-$C305+1),0),),IFERROR(IF($C305=0,0,OFFSET(L$258,,-$C305+1)/D3_T),0))</f>
        <v>0</v>
      </c>
      <c r="M305" s="548">
        <f ca="1">IF('Clinic Model'!$P$17="Annuity",-IFERROR(PPMT(D3_I/12,$C305,D3_T,OFFSET(M$258,,-$C305+1),0),),IFERROR(IF($C305=0,0,OFFSET(M$258,,-$C305+1)/D3_T),0))</f>
        <v>0</v>
      </c>
      <c r="N305" s="548">
        <f ca="1">IF('Clinic Model'!$P$17="Annuity",-IFERROR(PPMT(D3_I/12,$C305,D3_T,OFFSET(N$258,,-$C305+1),0),),IFERROR(IF($C305=0,0,OFFSET(N$258,,-$C305+1)/D3_T),0))</f>
        <v>0</v>
      </c>
      <c r="O305" s="548">
        <f ca="1">IF('Clinic Model'!$P$17="Annuity",-IFERROR(PPMT(D3_I/12,$C305,D3_T,OFFSET(O$258,,-$C305+1),0),),IFERROR(IF($C305=0,0,OFFSET(O$258,,-$C305+1)/D3_T),0))</f>
        <v>0</v>
      </c>
      <c r="P305" s="548">
        <f ca="1">IF('Clinic Model'!$P$17="Annuity",-IFERROR(PPMT(D3_I/12,$C305,D3_T,OFFSET(P$258,,-$C305+1),0),),IFERROR(IF($C305=0,0,OFFSET(P$258,,-$C305+1)/D3_T),0))</f>
        <v>0</v>
      </c>
      <c r="Q305" s="548">
        <f ca="1">IF('Clinic Model'!$P$17="Annuity",-IFERROR(PPMT(D3_I/12,$C305,D3_T,OFFSET(Q$258,,-$C305+1),0),),IFERROR(IF($C305=0,0,OFFSET(Q$258,,-$C305+1)/D3_T),0))</f>
        <v>0</v>
      </c>
      <c r="R305" s="548">
        <f ca="1">IF('Clinic Model'!$P$17="Annuity",-IFERROR(PPMT(D3_I/12,$C305,D3_T,OFFSET(R$258,,-$C305+1),0),),IFERROR(IF($C305=0,0,OFFSET(R$258,,-$C305+1)/D3_T),0))</f>
        <v>0</v>
      </c>
      <c r="S305" s="548">
        <f ca="1">IF('Clinic Model'!$P$17="Annuity",-IFERROR(PPMT(D3_I/12,$C305,D3_T,OFFSET(S$258,,-$C305+1),0),),IFERROR(IF($C305=0,0,OFFSET(S$258,,-$C305+1)/D3_T),0))</f>
        <v>0</v>
      </c>
      <c r="T305" s="548">
        <f ca="1">IF('Clinic Model'!$P$17="Annuity",-IFERROR(PPMT(D3_I/12,$C305,D3_T,OFFSET(T$258,,-$C305+1),0),),IFERROR(IF($C305=0,0,OFFSET(T$258,,-$C305+1)/D3_T),0))</f>
        <v>0</v>
      </c>
      <c r="U305" s="548">
        <f ca="1">IF('Clinic Model'!$P$17="Annuity",-IFERROR(PPMT(D3_I/12,$C305,D3_T,OFFSET(U$258,,-$C305+1),0),),IFERROR(IF($C305=0,0,OFFSET(U$258,,-$C305+1)/D3_T),0))</f>
        <v>0</v>
      </c>
      <c r="V305" s="548">
        <f ca="1">IF('Clinic Model'!$P$17="Annuity",-IFERROR(PPMT(D3_I/12,$C305,D3_T,OFFSET(V$258,,-$C305+1),0),),IFERROR(IF($C305=0,0,OFFSET(V$258,,-$C305+1)/D3_T),0))</f>
        <v>0</v>
      </c>
      <c r="W305" s="548">
        <f ca="1">IF('Clinic Model'!$P$17="Annuity",-IFERROR(PPMT(D3_I/12,$C305,D3_T,OFFSET(W$258,,-$C305+1),0),),IFERROR(IF($C305=0,0,OFFSET(W$258,,-$C305+1)/D3_T),0))</f>
        <v>0</v>
      </c>
      <c r="X305" s="548">
        <f ca="1">IF('Clinic Model'!$P$17="Annuity",-IFERROR(PPMT(D3_I/12,$C305,D3_T,OFFSET(X$258,,-$C305+1),0),),IFERROR(IF($C305=0,0,OFFSET(X$258,,-$C305+1)/D3_T),0))</f>
        <v>0</v>
      </c>
      <c r="Y305" s="548">
        <f ca="1">IF('Clinic Model'!$P$17="Annuity",-IFERROR(PPMT(D3_I/12,$C305,D3_T,OFFSET(Y$258,,-$C305+1),0),),IFERROR(IF($C305=0,0,OFFSET(Y$258,,-$C305+1)/D3_T),0))</f>
        <v>0</v>
      </c>
      <c r="Z305" s="548">
        <f ca="1">IF('Clinic Model'!$P$17="Annuity",-IFERROR(PPMT(D3_I/12,$C305,D3_T,OFFSET(Z$258,,-$C305+1),0),),IFERROR(IF($C305=0,0,OFFSET(Z$258,,-$C305+1)/D3_T),0))</f>
        <v>0</v>
      </c>
      <c r="AA305" s="548">
        <f ca="1">IF('Clinic Model'!$P$17="Annuity",-IFERROR(PPMT(D3_I/12,$C305,D3_T,OFFSET(AA$258,,-$C305+1),0),),IFERROR(IF($C305=0,0,OFFSET(AA$258,,-$C305+1)/D3_T),0))</f>
        <v>0</v>
      </c>
      <c r="AB305" s="548">
        <f ca="1">IF('Clinic Model'!$P$17="Annuity",-IFERROR(PPMT(D3_I/12,$C305,D3_T,OFFSET(AB$258,,-$C305+1),0),),IFERROR(IF($C305=0,0,OFFSET(AB$258,,-$C305+1)/D3_T),0))</f>
        <v>0</v>
      </c>
      <c r="AC305" s="548">
        <f ca="1">IF('Clinic Model'!$P$17="Annuity",-IFERROR(PPMT(D3_I/12,$C305,D3_T,OFFSET(AC$258,,-$C305+1),0),),IFERROR(IF($C305=0,0,OFFSET(AC$258,,-$C305+1)/D3_T),0))</f>
        <v>0</v>
      </c>
      <c r="AD305" s="548">
        <f ca="1">IF('Clinic Model'!$P$17="Annuity",-IFERROR(PPMT(D3_I/12,$C305,D3_T,OFFSET(AD$258,,-$C305+1),0),),IFERROR(IF($C305=0,0,OFFSET(AD$258,,-$C305+1)/D3_T),0))</f>
        <v>0</v>
      </c>
      <c r="AE305" s="548">
        <f ca="1">IF('Clinic Model'!$P$17="Annuity",-IFERROR(PPMT(D3_I/12,$C305,D3_T,OFFSET(AE$258,,-$C305+1),0),),IFERROR(IF($C305=0,0,OFFSET(AE$258,,-$C305+1)/D3_T),0))</f>
        <v>0</v>
      </c>
      <c r="AF305" s="548">
        <f ca="1">IF('Clinic Model'!$P$17="Annuity",-IFERROR(PPMT(D3_I/12,$C305,D3_T,OFFSET(AF$258,,-$C305+1),0),),IFERROR(IF($C305=0,0,OFFSET(AF$258,,-$C305+1)/D3_T),0))</f>
        <v>0</v>
      </c>
      <c r="AG305" s="548">
        <f ca="1">IF('Clinic Model'!$P$17="Annuity",-IFERROR(PPMT(D3_I/12,$C305,D3_T,OFFSET(AG$258,,-$C305+1),0),),IFERROR(IF($C305=0,0,OFFSET(AG$258,,-$C305+1)/D3_T),0))</f>
        <v>0</v>
      </c>
      <c r="AH305" s="548">
        <f ca="1">IF('Clinic Model'!$P$17="Annuity",-IFERROR(PPMT(D3_I/12,$C305,D3_T,OFFSET(AH$258,,-$C305+1),0),),IFERROR(IF($C305=0,0,OFFSET(AH$258,,-$C305+1)/D3_T),0))</f>
        <v>0</v>
      </c>
      <c r="AI305" s="548">
        <f ca="1">IF('Clinic Model'!$P$17="Annuity",-IFERROR(PPMT(D3_I/12,$C305,D3_T,OFFSET(AI$258,,-$C305+1),0),),IFERROR(IF($C305=0,0,OFFSET(AI$258,,-$C305+1)/D3_T),0))</f>
        <v>0</v>
      </c>
      <c r="AJ305" s="548">
        <f ca="1">IF('Clinic Model'!$P$17="Annuity",-IFERROR(PPMT(D3_I/12,$C305,D3_T,OFFSET(AJ$258,,-$C305+1),0),),IFERROR(IF($C305=0,0,OFFSET(AJ$258,,-$C305+1)/D3_T),0))</f>
        <v>0</v>
      </c>
      <c r="AK305" s="548">
        <f ca="1">IF('Clinic Model'!$P$17="Annuity",-IFERROR(PPMT(D3_I/12,$C305,D3_T,OFFSET(AK$258,,-$C305+1),0),),IFERROR(IF($C305=0,0,OFFSET(AK$258,,-$C305+1)/D3_T),0))</f>
        <v>0</v>
      </c>
      <c r="AL305" s="548">
        <f ca="1">IF('Clinic Model'!$P$17="Annuity",-IFERROR(PPMT(D3_I/12,$C305,D3_T,OFFSET(AL$258,,-$C305+1),0),),IFERROR(IF($C305=0,0,OFFSET(AL$258,,-$C305+1)/D3_T),0))</f>
        <v>0</v>
      </c>
      <c r="AM305" s="548">
        <f ca="1">IF('Clinic Model'!$P$17="Annuity",-IFERROR(PPMT(D3_I/12,$C305,D3_T,OFFSET(AM$258,,-$C305+1),0),),IFERROR(IF($C305=0,0,OFFSET(AM$258,,-$C305+1)/D3_T),0))</f>
        <v>0</v>
      </c>
      <c r="AN305" s="548">
        <f ca="1">IF('Clinic Model'!$P$17="Annuity",-IFERROR(PPMT(D3_I/12,$C305,D3_T,OFFSET(AN$258,,-$C305+1),0),),IFERROR(IF($C305=0,0,OFFSET(AN$258,,-$C305+1)/D3_T),0))</f>
        <v>0</v>
      </c>
      <c r="AO305" s="548">
        <f ca="1">IF('Clinic Model'!$P$17="Annuity",-IFERROR(PPMT(D3_I/12,$C305,D3_T,OFFSET(AO$258,,-$C305+1),0),),IFERROR(IF($C305=0,0,OFFSET(AO$258,,-$C305+1)/D3_T),0))</f>
        <v>0</v>
      </c>
      <c r="AP305" s="548">
        <f ca="1">IF('Clinic Model'!$P$17="Annuity",-IFERROR(PPMT(D3_I/12,$C305,D3_T,OFFSET(AP$258,,-$C305+1),0),),IFERROR(IF($C305=0,0,OFFSET(AP$258,,-$C305+1)/D3_T),0))</f>
        <v>0</v>
      </c>
      <c r="AQ305" s="548">
        <f ca="1">IF('Clinic Model'!$P$17="Annuity",-IFERROR(PPMT(D3_I/12,$C305,D3_T,OFFSET(AQ$258,,-$C305+1),0),),IFERROR(IF($C305=0,0,OFFSET(AQ$258,,-$C305+1)/D3_T),0))</f>
        <v>0</v>
      </c>
      <c r="AR305" s="548">
        <f ca="1">IF('Clinic Model'!$P$17="Annuity",-IFERROR(PPMT(D3_I/12,$C305,D3_T,OFFSET(AR$258,,-$C305+1),0),),IFERROR(IF($C305=0,0,OFFSET(AR$258,,-$C305+1)/D3_T),0))</f>
        <v>0</v>
      </c>
      <c r="AS305" s="548">
        <f ca="1">IF('Clinic Model'!$P$17="Annuity",-IFERROR(PPMT(D3_I/12,$C305,D3_T,OFFSET(AS$258,,-$C305+1),0),),IFERROR(IF($C305=0,0,OFFSET(AS$258,,-$C305+1)/D3_T),0))</f>
        <v>0</v>
      </c>
      <c r="AT305" s="548">
        <f ca="1">IF('Clinic Model'!$P$17="Annuity",-IFERROR(PPMT(D3_I/12,$C305,D3_T,OFFSET(AT$258,,-$C305+1),0),),IFERROR(IF($C305=0,0,OFFSET(AT$258,,-$C305+1)/D3_T),0))</f>
        <v>0</v>
      </c>
      <c r="AU305" s="548">
        <f ca="1">IF('Clinic Model'!$P$17="Annuity",-IFERROR(PPMT(D3_I/12,$C305,D3_T,OFFSET(AU$258,,-$C305+1),0),),IFERROR(IF($C305=0,0,OFFSET(AU$258,,-$C305+1)/D3_T),0))</f>
        <v>0</v>
      </c>
      <c r="AV305" s="548">
        <f ca="1">IF('Clinic Model'!$P$17="Annuity",-IFERROR(PPMT(D3_I/12,$C305,D3_T,OFFSET(AV$258,,-$C305+1),0),),IFERROR(IF($C305=0,0,OFFSET(AV$258,,-$C305+1)/D3_T),0))</f>
        <v>0</v>
      </c>
      <c r="AW305" s="548">
        <f ca="1">IF('Clinic Model'!$P$17="Annuity",-IFERROR(PPMT(D3_I/12,$C305,D3_T,OFFSET(AW$258,,-$C305+1),0),),IFERROR(IF($C305=0,0,OFFSET(AW$258,,-$C305+1)/D3_T),0))</f>
        <v>0</v>
      </c>
      <c r="AX305" s="548">
        <f ca="1">IF('Clinic Model'!$P$17="Annuity",-IFERROR(PPMT(D3_I/12,$C305,D3_T,OFFSET(AX$258,,-$C305+1),0),),IFERROR(IF($C305=0,0,OFFSET(AX$258,,-$C305+1)/D3_T),0))</f>
        <v>0</v>
      </c>
      <c r="AY305" s="548">
        <f ca="1">IF('Clinic Model'!$P$17="Annuity",-IFERROR(PPMT(D3_I/12,$C305,D3_T,OFFSET(AY$258,,-$C305+1),0),),IFERROR(IF($C305=0,0,OFFSET(AY$258,,-$C305+1)/D3_T),0))</f>
        <v>0</v>
      </c>
      <c r="AZ305" s="548">
        <f ca="1">IF('Clinic Model'!$P$17="Annuity",-IFERROR(PPMT(D3_I/12,$C305,D3_T,OFFSET(AZ$258,,-$C305+1),0),),IFERROR(IF($C305=0,0,OFFSET(AZ$258,,-$C305+1)/D3_T),0))</f>
        <v>0</v>
      </c>
      <c r="BA305" s="548">
        <f ca="1">IF('Clinic Model'!$P$17="Annuity",-IFERROR(PPMT(D3_I/12,$C305,D3_T,OFFSET(BA$258,,-$C305+1),0),),IFERROR(IF($C305=0,0,OFFSET(BA$258,,-$C305+1)/D3_T),0))</f>
        <v>0</v>
      </c>
      <c r="BB305" s="548">
        <f ca="1">IF('Clinic Model'!$P$17="Annuity",-IFERROR(PPMT(D3_I/12,$C305,D3_T,OFFSET(BB$258,,-$C305+1),0),),IFERROR(IF($C305=0,0,OFFSET(BB$258,,-$C305+1)/D3_T),0))</f>
        <v>0</v>
      </c>
      <c r="BC305" s="548">
        <f ca="1">IF('Clinic Model'!$P$17="Annuity",-IFERROR(PPMT(D3_I/12,$C305,D3_T,OFFSET(BC$258,,-$C305+1),0),),IFERROR(IF($C305=0,0,OFFSET(BC$258,,-$C305+1)/D3_T),0))</f>
        <v>0</v>
      </c>
      <c r="BD305" s="548">
        <f ca="1">IF('Clinic Model'!$P$17="Annuity",-IFERROR(PPMT(D3_I/12,$C305,D3_T,OFFSET(BD$258,,-$C305+1),0),),IFERROR(IF($C305=0,0,OFFSET(BD$258,,-$C305+1)/D3_T),0))</f>
        <v>0</v>
      </c>
      <c r="BE305" s="548">
        <f ca="1">IF('Clinic Model'!$P$17="Annuity",-IFERROR(PPMT(D3_I/12,$C305,D3_T,OFFSET(BE$258,,-$C305+1),0),),IFERROR(IF($C305=0,0,OFFSET(BE$258,,-$C305+1)/D3_T),0))</f>
        <v>0</v>
      </c>
      <c r="BF305" s="548">
        <f ca="1">IF('Clinic Model'!$P$17="Annuity",-IFERROR(PPMT(D3_I/12,$C305,D3_T,OFFSET(BF$258,,-$C305+1),0),),IFERROR(IF($C305=0,0,OFFSET(BF$258,,-$C305+1)/D3_T),0))</f>
        <v>0</v>
      </c>
      <c r="BG305" s="548">
        <f ca="1">IF('Clinic Model'!$P$17="Annuity",-IFERROR(PPMT(D3_I/12,$C305,D3_T,OFFSET(BG$258,,-$C305+1),0),),IFERROR(IF($C305=0,0,OFFSET(BG$258,,-$C305+1)/D3_T),0))</f>
        <v>0</v>
      </c>
      <c r="BH305" s="548">
        <f ca="1">IF('Clinic Model'!$P$17="Annuity",-IFERROR(PPMT(D3_I/12,$C305,D3_T,OFFSET(BH$258,,-$C305+1),0),),IFERROR(IF($C305=0,0,OFFSET(BH$258,,-$C305+1)/D3_T),0))</f>
        <v>0</v>
      </c>
      <c r="BI305" s="548">
        <f ca="1">IF('Clinic Model'!$P$17="Annuity",-IFERROR(PPMT(D3_I/12,$C305,D3_T,OFFSET(BI$258,,-$C305+1),0),),IFERROR(IF($C305=0,0,OFFSET(BI$258,,-$C305+1)/D3_T),0))</f>
        <v>0</v>
      </c>
      <c r="BJ305" s="548">
        <f ca="1">IF('Clinic Model'!$P$17="Annuity",-IFERROR(PPMT(D3_I/12,$C305,D3_T,OFFSET(BJ$258,,-$C305+1),0),),IFERROR(IF($C305=0,0,OFFSET(BJ$258,,-$C305+1)/D3_T),0))</f>
        <v>0</v>
      </c>
      <c r="BK305" s="548">
        <f ca="1">IF('Clinic Model'!$P$17="Annuity",-IFERROR(PPMT(D3_I/12,$C305,D3_T,OFFSET(BK$258,,-$C305+1),0),),IFERROR(IF($C305=0,0,OFFSET(BK$258,,-$C305+1)/D3_T),0))</f>
        <v>0</v>
      </c>
      <c r="BL305" s="548">
        <f ca="1">IF('Clinic Model'!$P$17="Annuity",-IFERROR(PPMT(D3_I/12,$C305,D3_T,OFFSET(BL$258,,-$C305+1),0),),IFERROR(IF($C305=0,0,OFFSET(BL$258,,-$C305+1)/D3_T),0))</f>
        <v>0</v>
      </c>
    </row>
    <row r="306" spans="1:64" ht="10.5" hidden="1" customHeight="1" outlineLevel="1" x14ac:dyDescent="0.3">
      <c r="A306" s="105"/>
      <c r="B306" s="504"/>
      <c r="C306" s="105">
        <f t="shared" si="22"/>
        <v>0</v>
      </c>
      <c r="E306" s="559">
        <f ca="1">IF('Clinic Model'!$P$17="Annuity",-IFERROR(PPMT(D3_I/12,$C306,D3_T,OFFSET(E$258,,-$C306+1),0),),IFERROR(IF($C306=0,0,OFFSET(E$258,,-$C306+1)/D3_T),0))</f>
        <v>0</v>
      </c>
      <c r="F306" s="548">
        <f ca="1">IF('Clinic Model'!$P$17="Annuity",-IFERROR(PPMT(D3_I/12,$C306,D3_T,OFFSET(F$258,,-$C306+1),0),),IFERROR(IF($C306=0,0,OFFSET(F$258,,-$C306+1)/D3_T),0))</f>
        <v>0</v>
      </c>
      <c r="G306" s="548">
        <f ca="1">IF('Clinic Model'!$P$17="Annuity",-IFERROR(PPMT(D3_I/12,$C306,D3_T,OFFSET(G$258,,-$C306+1),0),),IFERROR(IF($C306=0,0,OFFSET(G$258,,-$C306+1)/D3_T),0))</f>
        <v>0</v>
      </c>
      <c r="H306" s="548">
        <f ca="1">IF('Clinic Model'!$P$17="Annuity",-IFERROR(PPMT(D3_I/12,$C306,D3_T,OFFSET(H$258,,-$C306+1),0),),IFERROR(IF($C306=0,0,OFFSET(H$258,,-$C306+1)/D3_T),0))</f>
        <v>0</v>
      </c>
      <c r="I306" s="548">
        <f ca="1">IF('Clinic Model'!$P$17="Annuity",-IFERROR(PPMT(D3_I/12,$C306,D3_T,OFFSET(I$258,,-$C306+1),0),),IFERROR(IF($C306=0,0,OFFSET(I$258,,-$C306+1)/D3_T),0))</f>
        <v>0</v>
      </c>
      <c r="J306" s="548">
        <f ca="1">IF('Clinic Model'!$P$17="Annuity",-IFERROR(PPMT(D3_I/12,$C306,D3_T,OFFSET(J$258,,-$C306+1),0),),IFERROR(IF($C306=0,0,OFFSET(J$258,,-$C306+1)/D3_T),0))</f>
        <v>0</v>
      </c>
      <c r="K306" s="548">
        <f ca="1">IF('Clinic Model'!$P$17="Annuity",-IFERROR(PPMT(D3_I/12,$C306,D3_T,OFFSET(K$258,,-$C306+1),0),),IFERROR(IF($C306=0,0,OFFSET(K$258,,-$C306+1)/D3_T),0))</f>
        <v>0</v>
      </c>
      <c r="L306" s="548">
        <f ca="1">IF('Clinic Model'!$P$17="Annuity",-IFERROR(PPMT(D3_I/12,$C306,D3_T,OFFSET(L$258,,-$C306+1),0),),IFERROR(IF($C306=0,0,OFFSET(L$258,,-$C306+1)/D3_T),0))</f>
        <v>0</v>
      </c>
      <c r="M306" s="548">
        <f ca="1">IF('Clinic Model'!$P$17="Annuity",-IFERROR(PPMT(D3_I/12,$C306,D3_T,OFFSET(M$258,,-$C306+1),0),),IFERROR(IF($C306=0,0,OFFSET(M$258,,-$C306+1)/D3_T),0))</f>
        <v>0</v>
      </c>
      <c r="N306" s="548">
        <f ca="1">IF('Clinic Model'!$P$17="Annuity",-IFERROR(PPMT(D3_I/12,$C306,D3_T,OFFSET(N$258,,-$C306+1),0),),IFERROR(IF($C306=0,0,OFFSET(N$258,,-$C306+1)/D3_T),0))</f>
        <v>0</v>
      </c>
      <c r="O306" s="548">
        <f ca="1">IF('Clinic Model'!$P$17="Annuity",-IFERROR(PPMT(D3_I/12,$C306,D3_T,OFFSET(O$258,,-$C306+1),0),),IFERROR(IF($C306=0,0,OFFSET(O$258,,-$C306+1)/D3_T),0))</f>
        <v>0</v>
      </c>
      <c r="P306" s="548">
        <f ca="1">IF('Clinic Model'!$P$17="Annuity",-IFERROR(PPMT(D3_I/12,$C306,D3_T,OFFSET(P$258,,-$C306+1),0),),IFERROR(IF($C306=0,0,OFFSET(P$258,,-$C306+1)/D3_T),0))</f>
        <v>0</v>
      </c>
      <c r="Q306" s="548">
        <f ca="1">IF('Clinic Model'!$P$17="Annuity",-IFERROR(PPMT(D3_I/12,$C306,D3_T,OFFSET(Q$258,,-$C306+1),0),),IFERROR(IF($C306=0,0,OFFSET(Q$258,,-$C306+1)/D3_T),0))</f>
        <v>0</v>
      </c>
      <c r="R306" s="548">
        <f ca="1">IF('Clinic Model'!$P$17="Annuity",-IFERROR(PPMT(D3_I/12,$C306,D3_T,OFFSET(R$258,,-$C306+1),0),),IFERROR(IF($C306=0,0,OFFSET(R$258,,-$C306+1)/D3_T),0))</f>
        <v>0</v>
      </c>
      <c r="S306" s="548">
        <f ca="1">IF('Clinic Model'!$P$17="Annuity",-IFERROR(PPMT(D3_I/12,$C306,D3_T,OFFSET(S$258,,-$C306+1),0),),IFERROR(IF($C306=0,0,OFFSET(S$258,,-$C306+1)/D3_T),0))</f>
        <v>0</v>
      </c>
      <c r="T306" s="548">
        <f ca="1">IF('Clinic Model'!$P$17="Annuity",-IFERROR(PPMT(D3_I/12,$C306,D3_T,OFFSET(T$258,,-$C306+1),0),),IFERROR(IF($C306=0,0,OFFSET(T$258,,-$C306+1)/D3_T),0))</f>
        <v>0</v>
      </c>
      <c r="U306" s="548">
        <f ca="1">IF('Clinic Model'!$P$17="Annuity",-IFERROR(PPMT(D3_I/12,$C306,D3_T,OFFSET(U$258,,-$C306+1),0),),IFERROR(IF($C306=0,0,OFFSET(U$258,,-$C306+1)/D3_T),0))</f>
        <v>0</v>
      </c>
      <c r="V306" s="548">
        <f ca="1">IF('Clinic Model'!$P$17="Annuity",-IFERROR(PPMT(D3_I/12,$C306,D3_T,OFFSET(V$258,,-$C306+1),0),),IFERROR(IF($C306=0,0,OFFSET(V$258,,-$C306+1)/D3_T),0))</f>
        <v>0</v>
      </c>
      <c r="W306" s="548">
        <f ca="1">IF('Clinic Model'!$P$17="Annuity",-IFERROR(PPMT(D3_I/12,$C306,D3_T,OFFSET(W$258,,-$C306+1),0),),IFERROR(IF($C306=0,0,OFFSET(W$258,,-$C306+1)/D3_T),0))</f>
        <v>0</v>
      </c>
      <c r="X306" s="548">
        <f ca="1">IF('Clinic Model'!$P$17="Annuity",-IFERROR(PPMT(D3_I/12,$C306,D3_T,OFFSET(X$258,,-$C306+1),0),),IFERROR(IF($C306=0,0,OFFSET(X$258,,-$C306+1)/D3_T),0))</f>
        <v>0</v>
      </c>
      <c r="Y306" s="548">
        <f ca="1">IF('Clinic Model'!$P$17="Annuity",-IFERROR(PPMT(D3_I/12,$C306,D3_T,OFFSET(Y$258,,-$C306+1),0),),IFERROR(IF($C306=0,0,OFFSET(Y$258,,-$C306+1)/D3_T),0))</f>
        <v>0</v>
      </c>
      <c r="Z306" s="548">
        <f ca="1">IF('Clinic Model'!$P$17="Annuity",-IFERROR(PPMT(D3_I/12,$C306,D3_T,OFFSET(Z$258,,-$C306+1),0),),IFERROR(IF($C306=0,0,OFFSET(Z$258,,-$C306+1)/D3_T),0))</f>
        <v>0</v>
      </c>
      <c r="AA306" s="548">
        <f ca="1">IF('Clinic Model'!$P$17="Annuity",-IFERROR(PPMT(D3_I/12,$C306,D3_T,OFFSET(AA$258,,-$C306+1),0),),IFERROR(IF($C306=0,0,OFFSET(AA$258,,-$C306+1)/D3_T),0))</f>
        <v>0</v>
      </c>
      <c r="AB306" s="548">
        <f ca="1">IF('Clinic Model'!$P$17="Annuity",-IFERROR(PPMT(D3_I/12,$C306,D3_T,OFFSET(AB$258,,-$C306+1),0),),IFERROR(IF($C306=0,0,OFFSET(AB$258,,-$C306+1)/D3_T),0))</f>
        <v>0</v>
      </c>
      <c r="AC306" s="548">
        <f ca="1">IF('Clinic Model'!$P$17="Annuity",-IFERROR(PPMT(D3_I/12,$C306,D3_T,OFFSET(AC$258,,-$C306+1),0),),IFERROR(IF($C306=0,0,OFFSET(AC$258,,-$C306+1)/D3_T),0))</f>
        <v>0</v>
      </c>
      <c r="AD306" s="548">
        <f ca="1">IF('Clinic Model'!$P$17="Annuity",-IFERROR(PPMT(D3_I/12,$C306,D3_T,OFFSET(AD$258,,-$C306+1),0),),IFERROR(IF($C306=0,0,OFFSET(AD$258,,-$C306+1)/D3_T),0))</f>
        <v>0</v>
      </c>
      <c r="AE306" s="548">
        <f ca="1">IF('Clinic Model'!$P$17="Annuity",-IFERROR(PPMT(D3_I/12,$C306,D3_T,OFFSET(AE$258,,-$C306+1),0),),IFERROR(IF($C306=0,0,OFFSET(AE$258,,-$C306+1)/D3_T),0))</f>
        <v>0</v>
      </c>
      <c r="AF306" s="548">
        <f ca="1">IF('Clinic Model'!$P$17="Annuity",-IFERROR(PPMT(D3_I/12,$C306,D3_T,OFFSET(AF$258,,-$C306+1),0),),IFERROR(IF($C306=0,0,OFFSET(AF$258,,-$C306+1)/D3_T),0))</f>
        <v>0</v>
      </c>
      <c r="AG306" s="548">
        <f ca="1">IF('Clinic Model'!$P$17="Annuity",-IFERROR(PPMT(D3_I/12,$C306,D3_T,OFFSET(AG$258,,-$C306+1),0),),IFERROR(IF($C306=0,0,OFFSET(AG$258,,-$C306+1)/D3_T),0))</f>
        <v>0</v>
      </c>
      <c r="AH306" s="548">
        <f ca="1">IF('Clinic Model'!$P$17="Annuity",-IFERROR(PPMT(D3_I/12,$C306,D3_T,OFFSET(AH$258,,-$C306+1),0),),IFERROR(IF($C306=0,0,OFFSET(AH$258,,-$C306+1)/D3_T),0))</f>
        <v>0</v>
      </c>
      <c r="AI306" s="548">
        <f ca="1">IF('Clinic Model'!$P$17="Annuity",-IFERROR(PPMT(D3_I/12,$C306,D3_T,OFFSET(AI$258,,-$C306+1),0),),IFERROR(IF($C306=0,0,OFFSET(AI$258,,-$C306+1)/D3_T),0))</f>
        <v>0</v>
      </c>
      <c r="AJ306" s="548">
        <f ca="1">IF('Clinic Model'!$P$17="Annuity",-IFERROR(PPMT(D3_I/12,$C306,D3_T,OFFSET(AJ$258,,-$C306+1),0),),IFERROR(IF($C306=0,0,OFFSET(AJ$258,,-$C306+1)/D3_T),0))</f>
        <v>0</v>
      </c>
      <c r="AK306" s="548">
        <f ca="1">IF('Clinic Model'!$P$17="Annuity",-IFERROR(PPMT(D3_I/12,$C306,D3_T,OFFSET(AK$258,,-$C306+1),0),),IFERROR(IF($C306=0,0,OFFSET(AK$258,,-$C306+1)/D3_T),0))</f>
        <v>0</v>
      </c>
      <c r="AL306" s="548">
        <f ca="1">IF('Clinic Model'!$P$17="Annuity",-IFERROR(PPMT(D3_I/12,$C306,D3_T,OFFSET(AL$258,,-$C306+1),0),),IFERROR(IF($C306=0,0,OFFSET(AL$258,,-$C306+1)/D3_T),0))</f>
        <v>0</v>
      </c>
      <c r="AM306" s="548">
        <f ca="1">IF('Clinic Model'!$P$17="Annuity",-IFERROR(PPMT(D3_I/12,$C306,D3_T,OFFSET(AM$258,,-$C306+1),0),),IFERROR(IF($C306=0,0,OFFSET(AM$258,,-$C306+1)/D3_T),0))</f>
        <v>0</v>
      </c>
      <c r="AN306" s="548">
        <f ca="1">IF('Clinic Model'!$P$17="Annuity",-IFERROR(PPMT(D3_I/12,$C306,D3_T,OFFSET(AN$258,,-$C306+1),0),),IFERROR(IF($C306=0,0,OFFSET(AN$258,,-$C306+1)/D3_T),0))</f>
        <v>0</v>
      </c>
      <c r="AO306" s="548">
        <f ca="1">IF('Clinic Model'!$P$17="Annuity",-IFERROR(PPMT(D3_I/12,$C306,D3_T,OFFSET(AO$258,,-$C306+1),0),),IFERROR(IF($C306=0,0,OFFSET(AO$258,,-$C306+1)/D3_T),0))</f>
        <v>0</v>
      </c>
      <c r="AP306" s="548">
        <f ca="1">IF('Clinic Model'!$P$17="Annuity",-IFERROR(PPMT(D3_I/12,$C306,D3_T,OFFSET(AP$258,,-$C306+1),0),),IFERROR(IF($C306=0,0,OFFSET(AP$258,,-$C306+1)/D3_T),0))</f>
        <v>0</v>
      </c>
      <c r="AQ306" s="548">
        <f ca="1">IF('Clinic Model'!$P$17="Annuity",-IFERROR(PPMT(D3_I/12,$C306,D3_T,OFFSET(AQ$258,,-$C306+1),0),),IFERROR(IF($C306=0,0,OFFSET(AQ$258,,-$C306+1)/D3_T),0))</f>
        <v>0</v>
      </c>
      <c r="AR306" s="548">
        <f ca="1">IF('Clinic Model'!$P$17="Annuity",-IFERROR(PPMT(D3_I/12,$C306,D3_T,OFFSET(AR$258,,-$C306+1),0),),IFERROR(IF($C306=0,0,OFFSET(AR$258,,-$C306+1)/D3_T),0))</f>
        <v>0</v>
      </c>
      <c r="AS306" s="548">
        <f ca="1">IF('Clinic Model'!$P$17="Annuity",-IFERROR(PPMT(D3_I/12,$C306,D3_T,OFFSET(AS$258,,-$C306+1),0),),IFERROR(IF($C306=0,0,OFFSET(AS$258,,-$C306+1)/D3_T),0))</f>
        <v>0</v>
      </c>
      <c r="AT306" s="548">
        <f ca="1">IF('Clinic Model'!$P$17="Annuity",-IFERROR(PPMT(D3_I/12,$C306,D3_T,OFFSET(AT$258,,-$C306+1),0),),IFERROR(IF($C306=0,0,OFFSET(AT$258,,-$C306+1)/D3_T),0))</f>
        <v>0</v>
      </c>
      <c r="AU306" s="548">
        <f ca="1">IF('Clinic Model'!$P$17="Annuity",-IFERROR(PPMT(D3_I/12,$C306,D3_T,OFFSET(AU$258,,-$C306+1),0),),IFERROR(IF($C306=0,0,OFFSET(AU$258,,-$C306+1)/D3_T),0))</f>
        <v>0</v>
      </c>
      <c r="AV306" s="548">
        <f ca="1">IF('Clinic Model'!$P$17="Annuity",-IFERROR(PPMT(D3_I/12,$C306,D3_T,OFFSET(AV$258,,-$C306+1),0),),IFERROR(IF($C306=0,0,OFFSET(AV$258,,-$C306+1)/D3_T),0))</f>
        <v>0</v>
      </c>
      <c r="AW306" s="548">
        <f ca="1">IF('Clinic Model'!$P$17="Annuity",-IFERROR(PPMT(D3_I/12,$C306,D3_T,OFFSET(AW$258,,-$C306+1),0),),IFERROR(IF($C306=0,0,OFFSET(AW$258,,-$C306+1)/D3_T),0))</f>
        <v>0</v>
      </c>
      <c r="AX306" s="548">
        <f ca="1">IF('Clinic Model'!$P$17="Annuity",-IFERROR(PPMT(D3_I/12,$C306,D3_T,OFFSET(AX$258,,-$C306+1),0),),IFERROR(IF($C306=0,0,OFFSET(AX$258,,-$C306+1)/D3_T),0))</f>
        <v>0</v>
      </c>
      <c r="AY306" s="548">
        <f ca="1">IF('Clinic Model'!$P$17="Annuity",-IFERROR(PPMT(D3_I/12,$C306,D3_T,OFFSET(AY$258,,-$C306+1),0),),IFERROR(IF($C306=0,0,OFFSET(AY$258,,-$C306+1)/D3_T),0))</f>
        <v>0</v>
      </c>
      <c r="AZ306" s="548">
        <f ca="1">IF('Clinic Model'!$P$17="Annuity",-IFERROR(PPMT(D3_I/12,$C306,D3_T,OFFSET(AZ$258,,-$C306+1),0),),IFERROR(IF($C306=0,0,OFFSET(AZ$258,,-$C306+1)/D3_T),0))</f>
        <v>0</v>
      </c>
      <c r="BA306" s="548">
        <f ca="1">IF('Clinic Model'!$P$17="Annuity",-IFERROR(PPMT(D3_I/12,$C306,D3_T,OFFSET(BA$258,,-$C306+1),0),),IFERROR(IF($C306=0,0,OFFSET(BA$258,,-$C306+1)/D3_T),0))</f>
        <v>0</v>
      </c>
      <c r="BB306" s="548">
        <f ca="1">IF('Clinic Model'!$P$17="Annuity",-IFERROR(PPMT(D3_I/12,$C306,D3_T,OFFSET(BB$258,,-$C306+1),0),),IFERROR(IF($C306=0,0,OFFSET(BB$258,,-$C306+1)/D3_T),0))</f>
        <v>0</v>
      </c>
      <c r="BC306" s="548">
        <f ca="1">IF('Clinic Model'!$P$17="Annuity",-IFERROR(PPMT(D3_I/12,$C306,D3_T,OFFSET(BC$258,,-$C306+1),0),),IFERROR(IF($C306=0,0,OFFSET(BC$258,,-$C306+1)/D3_T),0))</f>
        <v>0</v>
      </c>
      <c r="BD306" s="548">
        <f ca="1">IF('Clinic Model'!$P$17="Annuity",-IFERROR(PPMT(D3_I/12,$C306,D3_T,OFFSET(BD$258,,-$C306+1),0),),IFERROR(IF($C306=0,0,OFFSET(BD$258,,-$C306+1)/D3_T),0))</f>
        <v>0</v>
      </c>
      <c r="BE306" s="548">
        <f ca="1">IF('Clinic Model'!$P$17="Annuity",-IFERROR(PPMT(D3_I/12,$C306,D3_T,OFFSET(BE$258,,-$C306+1),0),),IFERROR(IF($C306=0,0,OFFSET(BE$258,,-$C306+1)/D3_T),0))</f>
        <v>0</v>
      </c>
      <c r="BF306" s="548">
        <f ca="1">IF('Clinic Model'!$P$17="Annuity",-IFERROR(PPMT(D3_I/12,$C306,D3_T,OFFSET(BF$258,,-$C306+1),0),),IFERROR(IF($C306=0,0,OFFSET(BF$258,,-$C306+1)/D3_T),0))</f>
        <v>0</v>
      </c>
      <c r="BG306" s="548">
        <f ca="1">IF('Clinic Model'!$P$17="Annuity",-IFERROR(PPMT(D3_I/12,$C306,D3_T,OFFSET(BG$258,,-$C306+1),0),),IFERROR(IF($C306=0,0,OFFSET(BG$258,,-$C306+1)/D3_T),0))</f>
        <v>0</v>
      </c>
      <c r="BH306" s="548">
        <f ca="1">IF('Clinic Model'!$P$17="Annuity",-IFERROR(PPMT(D3_I/12,$C306,D3_T,OFFSET(BH$258,,-$C306+1),0),),IFERROR(IF($C306=0,0,OFFSET(BH$258,,-$C306+1)/D3_T),0))</f>
        <v>0</v>
      </c>
      <c r="BI306" s="548">
        <f ca="1">IF('Clinic Model'!$P$17="Annuity",-IFERROR(PPMT(D3_I/12,$C306,D3_T,OFFSET(BI$258,,-$C306+1),0),),IFERROR(IF($C306=0,0,OFFSET(BI$258,,-$C306+1)/D3_T),0))</f>
        <v>0</v>
      </c>
      <c r="BJ306" s="548">
        <f ca="1">IF('Clinic Model'!$P$17="Annuity",-IFERROR(PPMT(D3_I/12,$C306,D3_T,OFFSET(BJ$258,,-$C306+1),0),),IFERROR(IF($C306=0,0,OFFSET(BJ$258,,-$C306+1)/D3_T),0))</f>
        <v>0</v>
      </c>
      <c r="BK306" s="548">
        <f ca="1">IF('Clinic Model'!$P$17="Annuity",-IFERROR(PPMT(D3_I/12,$C306,D3_T,OFFSET(BK$258,,-$C306+1),0),),IFERROR(IF($C306=0,0,OFFSET(BK$258,,-$C306+1)/D3_T),0))</f>
        <v>0</v>
      </c>
      <c r="BL306" s="548">
        <f ca="1">IF('Clinic Model'!$P$17="Annuity",-IFERROR(PPMT(D3_I/12,$C306,D3_T,OFFSET(BL$258,,-$C306+1),0),),IFERROR(IF($C306=0,0,OFFSET(BL$258,,-$C306+1)/D3_T),0))</f>
        <v>0</v>
      </c>
    </row>
    <row r="307" spans="1:64" ht="10.5" hidden="1" customHeight="1" outlineLevel="1" x14ac:dyDescent="0.3">
      <c r="A307" s="105"/>
      <c r="B307" s="504"/>
      <c r="C307" s="105">
        <f t="shared" si="22"/>
        <v>0</v>
      </c>
      <c r="E307" s="559">
        <f ca="1">IF('Clinic Model'!$P$17="Annuity",-IFERROR(PPMT(D3_I/12,$C307,D3_T,OFFSET(E$258,,-$C307+1),0),),IFERROR(IF($C307=0,0,OFFSET(E$258,,-$C307+1)/D3_T),0))</f>
        <v>0</v>
      </c>
      <c r="F307" s="548">
        <f ca="1">IF('Clinic Model'!$P$17="Annuity",-IFERROR(PPMT(D3_I/12,$C307,D3_T,OFFSET(F$258,,-$C307+1),0),),IFERROR(IF($C307=0,0,OFFSET(F$258,,-$C307+1)/D3_T),0))</f>
        <v>0</v>
      </c>
      <c r="G307" s="548">
        <f ca="1">IF('Clinic Model'!$P$17="Annuity",-IFERROR(PPMT(D3_I/12,$C307,D3_T,OFFSET(G$258,,-$C307+1),0),),IFERROR(IF($C307=0,0,OFFSET(G$258,,-$C307+1)/D3_T),0))</f>
        <v>0</v>
      </c>
      <c r="H307" s="548">
        <f ca="1">IF('Clinic Model'!$P$17="Annuity",-IFERROR(PPMT(D3_I/12,$C307,D3_T,OFFSET(H$258,,-$C307+1),0),),IFERROR(IF($C307=0,0,OFFSET(H$258,,-$C307+1)/D3_T),0))</f>
        <v>0</v>
      </c>
      <c r="I307" s="548">
        <f ca="1">IF('Clinic Model'!$P$17="Annuity",-IFERROR(PPMT(D3_I/12,$C307,D3_T,OFFSET(I$258,,-$C307+1),0),),IFERROR(IF($C307=0,0,OFFSET(I$258,,-$C307+1)/D3_T),0))</f>
        <v>0</v>
      </c>
      <c r="J307" s="548">
        <f ca="1">IF('Clinic Model'!$P$17="Annuity",-IFERROR(PPMT(D3_I/12,$C307,D3_T,OFFSET(J$258,,-$C307+1),0),),IFERROR(IF($C307=0,0,OFFSET(J$258,,-$C307+1)/D3_T),0))</f>
        <v>0</v>
      </c>
      <c r="K307" s="548">
        <f ca="1">IF('Clinic Model'!$P$17="Annuity",-IFERROR(PPMT(D3_I/12,$C307,D3_T,OFFSET(K$258,,-$C307+1),0),),IFERROR(IF($C307=0,0,OFFSET(K$258,,-$C307+1)/D3_T),0))</f>
        <v>0</v>
      </c>
      <c r="L307" s="548">
        <f ca="1">IF('Clinic Model'!$P$17="Annuity",-IFERROR(PPMT(D3_I/12,$C307,D3_T,OFFSET(L$258,,-$C307+1),0),),IFERROR(IF($C307=0,0,OFFSET(L$258,,-$C307+1)/D3_T),0))</f>
        <v>0</v>
      </c>
      <c r="M307" s="548">
        <f ca="1">IF('Clinic Model'!$P$17="Annuity",-IFERROR(PPMT(D3_I/12,$C307,D3_T,OFFSET(M$258,,-$C307+1),0),),IFERROR(IF($C307=0,0,OFFSET(M$258,,-$C307+1)/D3_T),0))</f>
        <v>0</v>
      </c>
      <c r="N307" s="548">
        <f ca="1">IF('Clinic Model'!$P$17="Annuity",-IFERROR(PPMT(D3_I/12,$C307,D3_T,OFFSET(N$258,,-$C307+1),0),),IFERROR(IF($C307=0,0,OFFSET(N$258,,-$C307+1)/D3_T),0))</f>
        <v>0</v>
      </c>
      <c r="O307" s="548">
        <f ca="1">IF('Clinic Model'!$P$17="Annuity",-IFERROR(PPMT(D3_I/12,$C307,D3_T,OFFSET(O$258,,-$C307+1),0),),IFERROR(IF($C307=0,0,OFFSET(O$258,,-$C307+1)/D3_T),0))</f>
        <v>0</v>
      </c>
      <c r="P307" s="548">
        <f ca="1">IF('Clinic Model'!$P$17="Annuity",-IFERROR(PPMT(D3_I/12,$C307,D3_T,OFFSET(P$258,,-$C307+1),0),),IFERROR(IF($C307=0,0,OFFSET(P$258,,-$C307+1)/D3_T),0))</f>
        <v>0</v>
      </c>
      <c r="Q307" s="548">
        <f ca="1">IF('Clinic Model'!$P$17="Annuity",-IFERROR(PPMT(D3_I/12,$C307,D3_T,OFFSET(Q$258,,-$C307+1),0),),IFERROR(IF($C307=0,0,OFFSET(Q$258,,-$C307+1)/D3_T),0))</f>
        <v>0</v>
      </c>
      <c r="R307" s="548">
        <f ca="1">IF('Clinic Model'!$P$17="Annuity",-IFERROR(PPMT(D3_I/12,$C307,D3_T,OFFSET(R$258,,-$C307+1),0),),IFERROR(IF($C307=0,0,OFFSET(R$258,,-$C307+1)/D3_T),0))</f>
        <v>0</v>
      </c>
      <c r="S307" s="548">
        <f ca="1">IF('Clinic Model'!$P$17="Annuity",-IFERROR(PPMT(D3_I/12,$C307,D3_T,OFFSET(S$258,,-$C307+1),0),),IFERROR(IF($C307=0,0,OFFSET(S$258,,-$C307+1)/D3_T),0))</f>
        <v>0</v>
      </c>
      <c r="T307" s="548">
        <f ca="1">IF('Clinic Model'!$P$17="Annuity",-IFERROR(PPMT(D3_I/12,$C307,D3_T,OFFSET(T$258,,-$C307+1),0),),IFERROR(IF($C307=0,0,OFFSET(T$258,,-$C307+1)/D3_T),0))</f>
        <v>0</v>
      </c>
      <c r="U307" s="548">
        <f ca="1">IF('Clinic Model'!$P$17="Annuity",-IFERROR(PPMT(D3_I/12,$C307,D3_T,OFFSET(U$258,,-$C307+1),0),),IFERROR(IF($C307=0,0,OFFSET(U$258,,-$C307+1)/D3_T),0))</f>
        <v>0</v>
      </c>
      <c r="V307" s="548">
        <f ca="1">IF('Clinic Model'!$P$17="Annuity",-IFERROR(PPMT(D3_I/12,$C307,D3_T,OFFSET(V$258,,-$C307+1),0),),IFERROR(IF($C307=0,0,OFFSET(V$258,,-$C307+1)/D3_T),0))</f>
        <v>0</v>
      </c>
      <c r="W307" s="548">
        <f ca="1">IF('Clinic Model'!$P$17="Annuity",-IFERROR(PPMT(D3_I/12,$C307,D3_T,OFFSET(W$258,,-$C307+1),0),),IFERROR(IF($C307=0,0,OFFSET(W$258,,-$C307+1)/D3_T),0))</f>
        <v>0</v>
      </c>
      <c r="X307" s="548">
        <f ca="1">IF('Clinic Model'!$P$17="Annuity",-IFERROR(PPMT(D3_I/12,$C307,D3_T,OFFSET(X$258,,-$C307+1),0),),IFERROR(IF($C307=0,0,OFFSET(X$258,,-$C307+1)/D3_T),0))</f>
        <v>0</v>
      </c>
      <c r="Y307" s="548">
        <f ca="1">IF('Clinic Model'!$P$17="Annuity",-IFERROR(PPMT(D3_I/12,$C307,D3_T,OFFSET(Y$258,,-$C307+1),0),),IFERROR(IF($C307=0,0,OFFSET(Y$258,,-$C307+1)/D3_T),0))</f>
        <v>0</v>
      </c>
      <c r="Z307" s="548">
        <f ca="1">IF('Clinic Model'!$P$17="Annuity",-IFERROR(PPMT(D3_I/12,$C307,D3_T,OFFSET(Z$258,,-$C307+1),0),),IFERROR(IF($C307=0,0,OFFSET(Z$258,,-$C307+1)/D3_T),0))</f>
        <v>0</v>
      </c>
      <c r="AA307" s="548">
        <f ca="1">IF('Clinic Model'!$P$17="Annuity",-IFERROR(PPMT(D3_I/12,$C307,D3_T,OFFSET(AA$258,,-$C307+1),0),),IFERROR(IF($C307=0,0,OFFSET(AA$258,,-$C307+1)/D3_T),0))</f>
        <v>0</v>
      </c>
      <c r="AB307" s="548">
        <f ca="1">IF('Clinic Model'!$P$17="Annuity",-IFERROR(PPMT(D3_I/12,$C307,D3_T,OFFSET(AB$258,,-$C307+1),0),),IFERROR(IF($C307=0,0,OFFSET(AB$258,,-$C307+1)/D3_T),0))</f>
        <v>0</v>
      </c>
      <c r="AC307" s="548">
        <f ca="1">IF('Clinic Model'!$P$17="Annuity",-IFERROR(PPMT(D3_I/12,$C307,D3_T,OFFSET(AC$258,,-$C307+1),0),),IFERROR(IF($C307=0,0,OFFSET(AC$258,,-$C307+1)/D3_T),0))</f>
        <v>0</v>
      </c>
      <c r="AD307" s="548">
        <f ca="1">IF('Clinic Model'!$P$17="Annuity",-IFERROR(PPMT(D3_I/12,$C307,D3_T,OFFSET(AD$258,,-$C307+1),0),),IFERROR(IF($C307=0,0,OFFSET(AD$258,,-$C307+1)/D3_T),0))</f>
        <v>0</v>
      </c>
      <c r="AE307" s="548">
        <f ca="1">IF('Clinic Model'!$P$17="Annuity",-IFERROR(PPMT(D3_I/12,$C307,D3_T,OFFSET(AE$258,,-$C307+1),0),),IFERROR(IF($C307=0,0,OFFSET(AE$258,,-$C307+1)/D3_T),0))</f>
        <v>0</v>
      </c>
      <c r="AF307" s="548">
        <f ca="1">IF('Clinic Model'!$P$17="Annuity",-IFERROR(PPMT(D3_I/12,$C307,D3_T,OFFSET(AF$258,,-$C307+1),0),),IFERROR(IF($C307=0,0,OFFSET(AF$258,,-$C307+1)/D3_T),0))</f>
        <v>0</v>
      </c>
      <c r="AG307" s="548">
        <f ca="1">IF('Clinic Model'!$P$17="Annuity",-IFERROR(PPMT(D3_I/12,$C307,D3_T,OFFSET(AG$258,,-$C307+1),0),),IFERROR(IF($C307=0,0,OFFSET(AG$258,,-$C307+1)/D3_T),0))</f>
        <v>0</v>
      </c>
      <c r="AH307" s="548">
        <f ca="1">IF('Clinic Model'!$P$17="Annuity",-IFERROR(PPMT(D3_I/12,$C307,D3_T,OFFSET(AH$258,,-$C307+1),0),),IFERROR(IF($C307=0,0,OFFSET(AH$258,,-$C307+1)/D3_T),0))</f>
        <v>0</v>
      </c>
      <c r="AI307" s="548">
        <f ca="1">IF('Clinic Model'!$P$17="Annuity",-IFERROR(PPMT(D3_I/12,$C307,D3_T,OFFSET(AI$258,,-$C307+1),0),),IFERROR(IF($C307=0,0,OFFSET(AI$258,,-$C307+1)/D3_T),0))</f>
        <v>0</v>
      </c>
      <c r="AJ307" s="548">
        <f ca="1">IF('Clinic Model'!$P$17="Annuity",-IFERROR(PPMT(D3_I/12,$C307,D3_T,OFFSET(AJ$258,,-$C307+1),0),),IFERROR(IF($C307=0,0,OFFSET(AJ$258,,-$C307+1)/D3_T),0))</f>
        <v>0</v>
      </c>
      <c r="AK307" s="548">
        <f ca="1">IF('Clinic Model'!$P$17="Annuity",-IFERROR(PPMT(D3_I/12,$C307,D3_T,OFFSET(AK$258,,-$C307+1),0),),IFERROR(IF($C307=0,0,OFFSET(AK$258,,-$C307+1)/D3_T),0))</f>
        <v>0</v>
      </c>
      <c r="AL307" s="548">
        <f ca="1">IF('Clinic Model'!$P$17="Annuity",-IFERROR(PPMT(D3_I/12,$C307,D3_T,OFFSET(AL$258,,-$C307+1),0),),IFERROR(IF($C307=0,0,OFFSET(AL$258,,-$C307+1)/D3_T),0))</f>
        <v>0</v>
      </c>
      <c r="AM307" s="548">
        <f ca="1">IF('Clinic Model'!$P$17="Annuity",-IFERROR(PPMT(D3_I/12,$C307,D3_T,OFFSET(AM$258,,-$C307+1),0),),IFERROR(IF($C307=0,0,OFFSET(AM$258,,-$C307+1)/D3_T),0))</f>
        <v>0</v>
      </c>
      <c r="AN307" s="548">
        <f ca="1">IF('Clinic Model'!$P$17="Annuity",-IFERROR(PPMT(D3_I/12,$C307,D3_T,OFFSET(AN$258,,-$C307+1),0),),IFERROR(IF($C307=0,0,OFFSET(AN$258,,-$C307+1)/D3_T),0))</f>
        <v>0</v>
      </c>
      <c r="AO307" s="548">
        <f ca="1">IF('Clinic Model'!$P$17="Annuity",-IFERROR(PPMT(D3_I/12,$C307,D3_T,OFFSET(AO$258,,-$C307+1),0),),IFERROR(IF($C307=0,0,OFFSET(AO$258,,-$C307+1)/D3_T),0))</f>
        <v>0</v>
      </c>
      <c r="AP307" s="548">
        <f ca="1">IF('Clinic Model'!$P$17="Annuity",-IFERROR(PPMT(D3_I/12,$C307,D3_T,OFFSET(AP$258,,-$C307+1),0),),IFERROR(IF($C307=0,0,OFFSET(AP$258,,-$C307+1)/D3_T),0))</f>
        <v>0</v>
      </c>
      <c r="AQ307" s="548">
        <f ca="1">IF('Clinic Model'!$P$17="Annuity",-IFERROR(PPMT(D3_I/12,$C307,D3_T,OFFSET(AQ$258,,-$C307+1),0),),IFERROR(IF($C307=0,0,OFFSET(AQ$258,,-$C307+1)/D3_T),0))</f>
        <v>0</v>
      </c>
      <c r="AR307" s="548">
        <f ca="1">IF('Clinic Model'!$P$17="Annuity",-IFERROR(PPMT(D3_I/12,$C307,D3_T,OFFSET(AR$258,,-$C307+1),0),),IFERROR(IF($C307=0,0,OFFSET(AR$258,,-$C307+1)/D3_T),0))</f>
        <v>0</v>
      </c>
      <c r="AS307" s="548">
        <f ca="1">IF('Clinic Model'!$P$17="Annuity",-IFERROR(PPMT(D3_I/12,$C307,D3_T,OFFSET(AS$258,,-$C307+1),0),),IFERROR(IF($C307=0,0,OFFSET(AS$258,,-$C307+1)/D3_T),0))</f>
        <v>0</v>
      </c>
      <c r="AT307" s="548">
        <f ca="1">IF('Clinic Model'!$P$17="Annuity",-IFERROR(PPMT(D3_I/12,$C307,D3_T,OFFSET(AT$258,,-$C307+1),0),),IFERROR(IF($C307=0,0,OFFSET(AT$258,,-$C307+1)/D3_T),0))</f>
        <v>0</v>
      </c>
      <c r="AU307" s="548">
        <f ca="1">IF('Clinic Model'!$P$17="Annuity",-IFERROR(PPMT(D3_I/12,$C307,D3_T,OFFSET(AU$258,,-$C307+1),0),),IFERROR(IF($C307=0,0,OFFSET(AU$258,,-$C307+1)/D3_T),0))</f>
        <v>0</v>
      </c>
      <c r="AV307" s="548">
        <f ca="1">IF('Clinic Model'!$P$17="Annuity",-IFERROR(PPMT(D3_I/12,$C307,D3_T,OFFSET(AV$258,,-$C307+1),0),),IFERROR(IF($C307=0,0,OFFSET(AV$258,,-$C307+1)/D3_T),0))</f>
        <v>0</v>
      </c>
      <c r="AW307" s="548">
        <f ca="1">IF('Clinic Model'!$P$17="Annuity",-IFERROR(PPMT(D3_I/12,$C307,D3_T,OFFSET(AW$258,,-$C307+1),0),),IFERROR(IF($C307=0,0,OFFSET(AW$258,,-$C307+1)/D3_T),0))</f>
        <v>0</v>
      </c>
      <c r="AX307" s="548">
        <f ca="1">IF('Clinic Model'!$P$17="Annuity",-IFERROR(PPMT(D3_I/12,$C307,D3_T,OFFSET(AX$258,,-$C307+1),0),),IFERROR(IF($C307=0,0,OFFSET(AX$258,,-$C307+1)/D3_T),0))</f>
        <v>0</v>
      </c>
      <c r="AY307" s="548">
        <f ca="1">IF('Clinic Model'!$P$17="Annuity",-IFERROR(PPMT(D3_I/12,$C307,D3_T,OFFSET(AY$258,,-$C307+1),0),),IFERROR(IF($C307=0,0,OFFSET(AY$258,,-$C307+1)/D3_T),0))</f>
        <v>0</v>
      </c>
      <c r="AZ307" s="548">
        <f ca="1">IF('Clinic Model'!$P$17="Annuity",-IFERROR(PPMT(D3_I/12,$C307,D3_T,OFFSET(AZ$258,,-$C307+1),0),),IFERROR(IF($C307=0,0,OFFSET(AZ$258,,-$C307+1)/D3_T),0))</f>
        <v>0</v>
      </c>
      <c r="BA307" s="548">
        <f ca="1">IF('Clinic Model'!$P$17="Annuity",-IFERROR(PPMT(D3_I/12,$C307,D3_T,OFFSET(BA$258,,-$C307+1),0),),IFERROR(IF($C307=0,0,OFFSET(BA$258,,-$C307+1)/D3_T),0))</f>
        <v>0</v>
      </c>
      <c r="BB307" s="548">
        <f ca="1">IF('Clinic Model'!$P$17="Annuity",-IFERROR(PPMT(D3_I/12,$C307,D3_T,OFFSET(BB$258,,-$C307+1),0),),IFERROR(IF($C307=0,0,OFFSET(BB$258,,-$C307+1)/D3_T),0))</f>
        <v>0</v>
      </c>
      <c r="BC307" s="548">
        <f ca="1">IF('Clinic Model'!$P$17="Annuity",-IFERROR(PPMT(D3_I/12,$C307,D3_T,OFFSET(BC$258,,-$C307+1),0),),IFERROR(IF($C307=0,0,OFFSET(BC$258,,-$C307+1)/D3_T),0))</f>
        <v>0</v>
      </c>
      <c r="BD307" s="548">
        <f ca="1">IF('Clinic Model'!$P$17="Annuity",-IFERROR(PPMT(D3_I/12,$C307,D3_T,OFFSET(BD$258,,-$C307+1),0),),IFERROR(IF($C307=0,0,OFFSET(BD$258,,-$C307+1)/D3_T),0))</f>
        <v>0</v>
      </c>
      <c r="BE307" s="548">
        <f ca="1">IF('Clinic Model'!$P$17="Annuity",-IFERROR(PPMT(D3_I/12,$C307,D3_T,OFFSET(BE$258,,-$C307+1),0),),IFERROR(IF($C307=0,0,OFFSET(BE$258,,-$C307+1)/D3_T),0))</f>
        <v>0</v>
      </c>
      <c r="BF307" s="548">
        <f ca="1">IF('Clinic Model'!$P$17="Annuity",-IFERROR(PPMT(D3_I/12,$C307,D3_T,OFFSET(BF$258,,-$C307+1),0),),IFERROR(IF($C307=0,0,OFFSET(BF$258,,-$C307+1)/D3_T),0))</f>
        <v>0</v>
      </c>
      <c r="BG307" s="548">
        <f ca="1">IF('Clinic Model'!$P$17="Annuity",-IFERROR(PPMT(D3_I/12,$C307,D3_T,OFFSET(BG$258,,-$C307+1),0),),IFERROR(IF($C307=0,0,OFFSET(BG$258,,-$C307+1)/D3_T),0))</f>
        <v>0</v>
      </c>
      <c r="BH307" s="548">
        <f ca="1">IF('Clinic Model'!$P$17="Annuity",-IFERROR(PPMT(D3_I/12,$C307,D3_T,OFFSET(BH$258,,-$C307+1),0),),IFERROR(IF($C307=0,0,OFFSET(BH$258,,-$C307+1)/D3_T),0))</f>
        <v>0</v>
      </c>
      <c r="BI307" s="548">
        <f ca="1">IF('Clinic Model'!$P$17="Annuity",-IFERROR(PPMT(D3_I/12,$C307,D3_T,OFFSET(BI$258,,-$C307+1),0),),IFERROR(IF($C307=0,0,OFFSET(BI$258,,-$C307+1)/D3_T),0))</f>
        <v>0</v>
      </c>
      <c r="BJ307" s="548">
        <f ca="1">IF('Clinic Model'!$P$17="Annuity",-IFERROR(PPMT(D3_I/12,$C307,D3_T,OFFSET(BJ$258,,-$C307+1),0),),IFERROR(IF($C307=0,0,OFFSET(BJ$258,,-$C307+1)/D3_T),0))</f>
        <v>0</v>
      </c>
      <c r="BK307" s="548">
        <f ca="1">IF('Clinic Model'!$P$17="Annuity",-IFERROR(PPMT(D3_I/12,$C307,D3_T,OFFSET(BK$258,,-$C307+1),0),),IFERROR(IF($C307=0,0,OFFSET(BK$258,,-$C307+1)/D3_T),0))</f>
        <v>0</v>
      </c>
      <c r="BL307" s="548">
        <f ca="1">IF('Clinic Model'!$P$17="Annuity",-IFERROR(PPMT(D3_I/12,$C307,D3_T,OFFSET(BL$258,,-$C307+1),0),),IFERROR(IF($C307=0,0,OFFSET(BL$258,,-$C307+1)/D3_T),0))</f>
        <v>0</v>
      </c>
    </row>
    <row r="308" spans="1:64" ht="10.5" hidden="1" customHeight="1" outlineLevel="1" x14ac:dyDescent="0.3">
      <c r="A308" s="105"/>
      <c r="B308" s="504"/>
      <c r="C308" s="105">
        <f t="shared" si="22"/>
        <v>0</v>
      </c>
      <c r="E308" s="559">
        <f ca="1">IF('Clinic Model'!$P$17="Annuity",-IFERROR(PPMT(D3_I/12,$C308,D3_T,OFFSET(E$258,,-$C308+1),0),),IFERROR(IF($C308=0,0,OFFSET(E$258,,-$C308+1)/D3_T),0))</f>
        <v>0</v>
      </c>
      <c r="F308" s="548">
        <f ca="1">IF('Clinic Model'!$P$17="Annuity",-IFERROR(PPMT(D3_I/12,$C308,D3_T,OFFSET(F$258,,-$C308+1),0),),IFERROR(IF($C308=0,0,OFFSET(F$258,,-$C308+1)/D3_T),0))</f>
        <v>0</v>
      </c>
      <c r="G308" s="548">
        <f ca="1">IF('Clinic Model'!$P$17="Annuity",-IFERROR(PPMT(D3_I/12,$C308,D3_T,OFFSET(G$258,,-$C308+1),0),),IFERROR(IF($C308=0,0,OFFSET(G$258,,-$C308+1)/D3_T),0))</f>
        <v>0</v>
      </c>
      <c r="H308" s="548">
        <f ca="1">IF('Clinic Model'!$P$17="Annuity",-IFERROR(PPMT(D3_I/12,$C308,D3_T,OFFSET(H$258,,-$C308+1),0),),IFERROR(IF($C308=0,0,OFFSET(H$258,,-$C308+1)/D3_T),0))</f>
        <v>0</v>
      </c>
      <c r="I308" s="548">
        <f ca="1">IF('Clinic Model'!$P$17="Annuity",-IFERROR(PPMT(D3_I/12,$C308,D3_T,OFFSET(I$258,,-$C308+1),0),),IFERROR(IF($C308=0,0,OFFSET(I$258,,-$C308+1)/D3_T),0))</f>
        <v>0</v>
      </c>
      <c r="J308" s="548">
        <f ca="1">IF('Clinic Model'!$P$17="Annuity",-IFERROR(PPMT(D3_I/12,$C308,D3_T,OFFSET(J$258,,-$C308+1),0),),IFERROR(IF($C308=0,0,OFFSET(J$258,,-$C308+1)/D3_T),0))</f>
        <v>0</v>
      </c>
      <c r="K308" s="548">
        <f ca="1">IF('Clinic Model'!$P$17="Annuity",-IFERROR(PPMT(D3_I/12,$C308,D3_T,OFFSET(K$258,,-$C308+1),0),),IFERROR(IF($C308=0,0,OFFSET(K$258,,-$C308+1)/D3_T),0))</f>
        <v>0</v>
      </c>
      <c r="L308" s="548">
        <f ca="1">IF('Clinic Model'!$P$17="Annuity",-IFERROR(PPMT(D3_I/12,$C308,D3_T,OFFSET(L$258,,-$C308+1),0),),IFERROR(IF($C308=0,0,OFFSET(L$258,,-$C308+1)/D3_T),0))</f>
        <v>0</v>
      </c>
      <c r="M308" s="548">
        <f ca="1">IF('Clinic Model'!$P$17="Annuity",-IFERROR(PPMT(D3_I/12,$C308,D3_T,OFFSET(M$258,,-$C308+1),0),),IFERROR(IF($C308=0,0,OFFSET(M$258,,-$C308+1)/D3_T),0))</f>
        <v>0</v>
      </c>
      <c r="N308" s="548">
        <f ca="1">IF('Clinic Model'!$P$17="Annuity",-IFERROR(PPMT(D3_I/12,$C308,D3_T,OFFSET(N$258,,-$C308+1),0),),IFERROR(IF($C308=0,0,OFFSET(N$258,,-$C308+1)/D3_T),0))</f>
        <v>0</v>
      </c>
      <c r="O308" s="548">
        <f ca="1">IF('Clinic Model'!$P$17="Annuity",-IFERROR(PPMT(D3_I/12,$C308,D3_T,OFFSET(O$258,,-$C308+1),0),),IFERROR(IF($C308=0,0,OFFSET(O$258,,-$C308+1)/D3_T),0))</f>
        <v>0</v>
      </c>
      <c r="P308" s="548">
        <f ca="1">IF('Clinic Model'!$P$17="Annuity",-IFERROR(PPMT(D3_I/12,$C308,D3_T,OFFSET(P$258,,-$C308+1),0),),IFERROR(IF($C308=0,0,OFFSET(P$258,,-$C308+1)/D3_T),0))</f>
        <v>0</v>
      </c>
      <c r="Q308" s="548">
        <f ca="1">IF('Clinic Model'!$P$17="Annuity",-IFERROR(PPMT(D3_I/12,$C308,D3_T,OFFSET(Q$258,,-$C308+1),0),),IFERROR(IF($C308=0,0,OFFSET(Q$258,,-$C308+1)/D3_T),0))</f>
        <v>0</v>
      </c>
      <c r="R308" s="548">
        <f ca="1">IF('Clinic Model'!$P$17="Annuity",-IFERROR(PPMT(D3_I/12,$C308,D3_T,OFFSET(R$258,,-$C308+1),0),),IFERROR(IF($C308=0,0,OFFSET(R$258,,-$C308+1)/D3_T),0))</f>
        <v>0</v>
      </c>
      <c r="S308" s="548">
        <f ca="1">IF('Clinic Model'!$P$17="Annuity",-IFERROR(PPMT(D3_I/12,$C308,D3_T,OFFSET(S$258,,-$C308+1),0),),IFERROR(IF($C308=0,0,OFFSET(S$258,,-$C308+1)/D3_T),0))</f>
        <v>0</v>
      </c>
      <c r="T308" s="548">
        <f ca="1">IF('Clinic Model'!$P$17="Annuity",-IFERROR(PPMT(D3_I/12,$C308,D3_T,OFFSET(T$258,,-$C308+1),0),),IFERROR(IF($C308=0,0,OFFSET(T$258,,-$C308+1)/D3_T),0))</f>
        <v>0</v>
      </c>
      <c r="U308" s="548">
        <f ca="1">IF('Clinic Model'!$P$17="Annuity",-IFERROR(PPMT(D3_I/12,$C308,D3_T,OFFSET(U$258,,-$C308+1),0),),IFERROR(IF($C308=0,0,OFFSET(U$258,,-$C308+1)/D3_T),0))</f>
        <v>0</v>
      </c>
      <c r="V308" s="548">
        <f ca="1">IF('Clinic Model'!$P$17="Annuity",-IFERROR(PPMT(D3_I/12,$C308,D3_T,OFFSET(V$258,,-$C308+1),0),),IFERROR(IF($C308=0,0,OFFSET(V$258,,-$C308+1)/D3_T),0))</f>
        <v>0</v>
      </c>
      <c r="W308" s="548">
        <f ca="1">IF('Clinic Model'!$P$17="Annuity",-IFERROR(PPMT(D3_I/12,$C308,D3_T,OFFSET(W$258,,-$C308+1),0),),IFERROR(IF($C308=0,0,OFFSET(W$258,,-$C308+1)/D3_T),0))</f>
        <v>0</v>
      </c>
      <c r="X308" s="548">
        <f ca="1">IF('Clinic Model'!$P$17="Annuity",-IFERROR(PPMT(D3_I/12,$C308,D3_T,OFFSET(X$258,,-$C308+1),0),),IFERROR(IF($C308=0,0,OFFSET(X$258,,-$C308+1)/D3_T),0))</f>
        <v>0</v>
      </c>
      <c r="Y308" s="548">
        <f ca="1">IF('Clinic Model'!$P$17="Annuity",-IFERROR(PPMT(D3_I/12,$C308,D3_T,OFFSET(Y$258,,-$C308+1),0),),IFERROR(IF($C308=0,0,OFFSET(Y$258,,-$C308+1)/D3_T),0))</f>
        <v>0</v>
      </c>
      <c r="Z308" s="548">
        <f ca="1">IF('Clinic Model'!$P$17="Annuity",-IFERROR(PPMT(D3_I/12,$C308,D3_T,OFFSET(Z$258,,-$C308+1),0),),IFERROR(IF($C308=0,0,OFFSET(Z$258,,-$C308+1)/D3_T),0))</f>
        <v>0</v>
      </c>
      <c r="AA308" s="548">
        <f ca="1">IF('Clinic Model'!$P$17="Annuity",-IFERROR(PPMT(D3_I/12,$C308,D3_T,OFFSET(AA$258,,-$C308+1),0),),IFERROR(IF($C308=0,0,OFFSET(AA$258,,-$C308+1)/D3_T),0))</f>
        <v>0</v>
      </c>
      <c r="AB308" s="548">
        <f ca="1">IF('Clinic Model'!$P$17="Annuity",-IFERROR(PPMT(D3_I/12,$C308,D3_T,OFFSET(AB$258,,-$C308+1),0),),IFERROR(IF($C308=0,0,OFFSET(AB$258,,-$C308+1)/D3_T),0))</f>
        <v>0</v>
      </c>
      <c r="AC308" s="548">
        <f ca="1">IF('Clinic Model'!$P$17="Annuity",-IFERROR(PPMT(D3_I/12,$C308,D3_T,OFFSET(AC$258,,-$C308+1),0),),IFERROR(IF($C308=0,0,OFFSET(AC$258,,-$C308+1)/D3_T),0))</f>
        <v>0</v>
      </c>
      <c r="AD308" s="548">
        <f ca="1">IF('Clinic Model'!$P$17="Annuity",-IFERROR(PPMT(D3_I/12,$C308,D3_T,OFFSET(AD$258,,-$C308+1),0),),IFERROR(IF($C308=0,0,OFFSET(AD$258,,-$C308+1)/D3_T),0))</f>
        <v>0</v>
      </c>
      <c r="AE308" s="548">
        <f ca="1">IF('Clinic Model'!$P$17="Annuity",-IFERROR(PPMT(D3_I/12,$C308,D3_T,OFFSET(AE$258,,-$C308+1),0),),IFERROR(IF($C308=0,0,OFFSET(AE$258,,-$C308+1)/D3_T),0))</f>
        <v>0</v>
      </c>
      <c r="AF308" s="548">
        <f ca="1">IF('Clinic Model'!$P$17="Annuity",-IFERROR(PPMT(D3_I/12,$C308,D3_T,OFFSET(AF$258,,-$C308+1),0),),IFERROR(IF($C308=0,0,OFFSET(AF$258,,-$C308+1)/D3_T),0))</f>
        <v>0</v>
      </c>
      <c r="AG308" s="548">
        <f ca="1">IF('Clinic Model'!$P$17="Annuity",-IFERROR(PPMT(D3_I/12,$C308,D3_T,OFFSET(AG$258,,-$C308+1),0),),IFERROR(IF($C308=0,0,OFFSET(AG$258,,-$C308+1)/D3_T),0))</f>
        <v>0</v>
      </c>
      <c r="AH308" s="548">
        <f ca="1">IF('Clinic Model'!$P$17="Annuity",-IFERROR(PPMT(D3_I/12,$C308,D3_T,OFFSET(AH$258,,-$C308+1),0),),IFERROR(IF($C308=0,0,OFFSET(AH$258,,-$C308+1)/D3_T),0))</f>
        <v>0</v>
      </c>
      <c r="AI308" s="548">
        <f ca="1">IF('Clinic Model'!$P$17="Annuity",-IFERROR(PPMT(D3_I/12,$C308,D3_T,OFFSET(AI$258,,-$C308+1),0),),IFERROR(IF($C308=0,0,OFFSET(AI$258,,-$C308+1)/D3_T),0))</f>
        <v>0</v>
      </c>
      <c r="AJ308" s="548">
        <f ca="1">IF('Clinic Model'!$P$17="Annuity",-IFERROR(PPMT(D3_I/12,$C308,D3_T,OFFSET(AJ$258,,-$C308+1),0),),IFERROR(IF($C308=0,0,OFFSET(AJ$258,,-$C308+1)/D3_T),0))</f>
        <v>0</v>
      </c>
      <c r="AK308" s="548">
        <f ca="1">IF('Clinic Model'!$P$17="Annuity",-IFERROR(PPMT(D3_I/12,$C308,D3_T,OFFSET(AK$258,,-$C308+1),0),),IFERROR(IF($C308=0,0,OFFSET(AK$258,,-$C308+1)/D3_T),0))</f>
        <v>0</v>
      </c>
      <c r="AL308" s="548">
        <f ca="1">IF('Clinic Model'!$P$17="Annuity",-IFERROR(PPMT(D3_I/12,$C308,D3_T,OFFSET(AL$258,,-$C308+1),0),),IFERROR(IF($C308=0,0,OFFSET(AL$258,,-$C308+1)/D3_T),0))</f>
        <v>0</v>
      </c>
      <c r="AM308" s="548">
        <f ca="1">IF('Clinic Model'!$P$17="Annuity",-IFERROR(PPMT(D3_I/12,$C308,D3_T,OFFSET(AM$258,,-$C308+1),0),),IFERROR(IF($C308=0,0,OFFSET(AM$258,,-$C308+1)/D3_T),0))</f>
        <v>0</v>
      </c>
      <c r="AN308" s="548">
        <f ca="1">IF('Clinic Model'!$P$17="Annuity",-IFERROR(PPMT(D3_I/12,$C308,D3_T,OFFSET(AN$258,,-$C308+1),0),),IFERROR(IF($C308=0,0,OFFSET(AN$258,,-$C308+1)/D3_T),0))</f>
        <v>0</v>
      </c>
      <c r="AO308" s="548">
        <f ca="1">IF('Clinic Model'!$P$17="Annuity",-IFERROR(PPMT(D3_I/12,$C308,D3_T,OFFSET(AO$258,,-$C308+1),0),),IFERROR(IF($C308=0,0,OFFSET(AO$258,,-$C308+1)/D3_T),0))</f>
        <v>0</v>
      </c>
      <c r="AP308" s="548">
        <f ca="1">IF('Clinic Model'!$P$17="Annuity",-IFERROR(PPMT(D3_I/12,$C308,D3_T,OFFSET(AP$258,,-$C308+1),0),),IFERROR(IF($C308=0,0,OFFSET(AP$258,,-$C308+1)/D3_T),0))</f>
        <v>0</v>
      </c>
      <c r="AQ308" s="548">
        <f ca="1">IF('Clinic Model'!$P$17="Annuity",-IFERROR(PPMT(D3_I/12,$C308,D3_T,OFFSET(AQ$258,,-$C308+1),0),),IFERROR(IF($C308=0,0,OFFSET(AQ$258,,-$C308+1)/D3_T),0))</f>
        <v>0</v>
      </c>
      <c r="AR308" s="548">
        <f ca="1">IF('Clinic Model'!$P$17="Annuity",-IFERROR(PPMT(D3_I/12,$C308,D3_T,OFFSET(AR$258,,-$C308+1),0),),IFERROR(IF($C308=0,0,OFFSET(AR$258,,-$C308+1)/D3_T),0))</f>
        <v>0</v>
      </c>
      <c r="AS308" s="548">
        <f ca="1">IF('Clinic Model'!$P$17="Annuity",-IFERROR(PPMT(D3_I/12,$C308,D3_T,OFFSET(AS$258,,-$C308+1),0),),IFERROR(IF($C308=0,0,OFFSET(AS$258,,-$C308+1)/D3_T),0))</f>
        <v>0</v>
      </c>
      <c r="AT308" s="548">
        <f ca="1">IF('Clinic Model'!$P$17="Annuity",-IFERROR(PPMT(D3_I/12,$C308,D3_T,OFFSET(AT$258,,-$C308+1),0),),IFERROR(IF($C308=0,0,OFFSET(AT$258,,-$C308+1)/D3_T),0))</f>
        <v>0</v>
      </c>
      <c r="AU308" s="548">
        <f ca="1">IF('Clinic Model'!$P$17="Annuity",-IFERROR(PPMT(D3_I/12,$C308,D3_T,OFFSET(AU$258,,-$C308+1),0),),IFERROR(IF($C308=0,0,OFFSET(AU$258,,-$C308+1)/D3_T),0))</f>
        <v>0</v>
      </c>
      <c r="AV308" s="548">
        <f ca="1">IF('Clinic Model'!$P$17="Annuity",-IFERROR(PPMT(D3_I/12,$C308,D3_T,OFFSET(AV$258,,-$C308+1),0),),IFERROR(IF($C308=0,0,OFFSET(AV$258,,-$C308+1)/D3_T),0))</f>
        <v>0</v>
      </c>
      <c r="AW308" s="548">
        <f ca="1">IF('Clinic Model'!$P$17="Annuity",-IFERROR(PPMT(D3_I/12,$C308,D3_T,OFFSET(AW$258,,-$C308+1),0),),IFERROR(IF($C308=0,0,OFFSET(AW$258,,-$C308+1)/D3_T),0))</f>
        <v>0</v>
      </c>
      <c r="AX308" s="548">
        <f ca="1">IF('Clinic Model'!$P$17="Annuity",-IFERROR(PPMT(D3_I/12,$C308,D3_T,OFFSET(AX$258,,-$C308+1),0),),IFERROR(IF($C308=0,0,OFFSET(AX$258,,-$C308+1)/D3_T),0))</f>
        <v>0</v>
      </c>
      <c r="AY308" s="548">
        <f ca="1">IF('Clinic Model'!$P$17="Annuity",-IFERROR(PPMT(D3_I/12,$C308,D3_T,OFFSET(AY$258,,-$C308+1),0),),IFERROR(IF($C308=0,0,OFFSET(AY$258,,-$C308+1)/D3_T),0))</f>
        <v>0</v>
      </c>
      <c r="AZ308" s="548">
        <f ca="1">IF('Clinic Model'!$P$17="Annuity",-IFERROR(PPMT(D3_I/12,$C308,D3_T,OFFSET(AZ$258,,-$C308+1),0),),IFERROR(IF($C308=0,0,OFFSET(AZ$258,,-$C308+1)/D3_T),0))</f>
        <v>0</v>
      </c>
      <c r="BA308" s="548">
        <f ca="1">IF('Clinic Model'!$P$17="Annuity",-IFERROR(PPMT(D3_I/12,$C308,D3_T,OFFSET(BA$258,,-$C308+1),0),),IFERROR(IF($C308=0,0,OFFSET(BA$258,,-$C308+1)/D3_T),0))</f>
        <v>0</v>
      </c>
      <c r="BB308" s="548">
        <f ca="1">IF('Clinic Model'!$P$17="Annuity",-IFERROR(PPMT(D3_I/12,$C308,D3_T,OFFSET(BB$258,,-$C308+1),0),),IFERROR(IF($C308=0,0,OFFSET(BB$258,,-$C308+1)/D3_T),0))</f>
        <v>0</v>
      </c>
      <c r="BC308" s="548">
        <f ca="1">IF('Clinic Model'!$P$17="Annuity",-IFERROR(PPMT(D3_I/12,$C308,D3_T,OFFSET(BC$258,,-$C308+1),0),),IFERROR(IF($C308=0,0,OFFSET(BC$258,,-$C308+1)/D3_T),0))</f>
        <v>0</v>
      </c>
      <c r="BD308" s="548">
        <f ca="1">IF('Clinic Model'!$P$17="Annuity",-IFERROR(PPMT(D3_I/12,$C308,D3_T,OFFSET(BD$258,,-$C308+1),0),),IFERROR(IF($C308=0,0,OFFSET(BD$258,,-$C308+1)/D3_T),0))</f>
        <v>0</v>
      </c>
      <c r="BE308" s="548">
        <f ca="1">IF('Clinic Model'!$P$17="Annuity",-IFERROR(PPMT(D3_I/12,$C308,D3_T,OFFSET(BE$258,,-$C308+1),0),),IFERROR(IF($C308=0,0,OFFSET(BE$258,,-$C308+1)/D3_T),0))</f>
        <v>0</v>
      </c>
      <c r="BF308" s="548">
        <f ca="1">IF('Clinic Model'!$P$17="Annuity",-IFERROR(PPMT(D3_I/12,$C308,D3_T,OFFSET(BF$258,,-$C308+1),0),),IFERROR(IF($C308=0,0,OFFSET(BF$258,,-$C308+1)/D3_T),0))</f>
        <v>0</v>
      </c>
      <c r="BG308" s="548">
        <f ca="1">IF('Clinic Model'!$P$17="Annuity",-IFERROR(PPMT(D3_I/12,$C308,D3_T,OFFSET(BG$258,,-$C308+1),0),),IFERROR(IF($C308=0,0,OFFSET(BG$258,,-$C308+1)/D3_T),0))</f>
        <v>0</v>
      </c>
      <c r="BH308" s="548">
        <f ca="1">IF('Clinic Model'!$P$17="Annuity",-IFERROR(PPMT(D3_I/12,$C308,D3_T,OFFSET(BH$258,,-$C308+1),0),),IFERROR(IF($C308=0,0,OFFSET(BH$258,,-$C308+1)/D3_T),0))</f>
        <v>0</v>
      </c>
      <c r="BI308" s="548">
        <f ca="1">IF('Clinic Model'!$P$17="Annuity",-IFERROR(PPMT(D3_I/12,$C308,D3_T,OFFSET(BI$258,,-$C308+1),0),),IFERROR(IF($C308=0,0,OFFSET(BI$258,,-$C308+1)/D3_T),0))</f>
        <v>0</v>
      </c>
      <c r="BJ308" s="548">
        <f ca="1">IF('Clinic Model'!$P$17="Annuity",-IFERROR(PPMT(D3_I/12,$C308,D3_T,OFFSET(BJ$258,,-$C308+1),0),),IFERROR(IF($C308=0,0,OFFSET(BJ$258,,-$C308+1)/D3_T),0))</f>
        <v>0</v>
      </c>
      <c r="BK308" s="548">
        <f ca="1">IF('Clinic Model'!$P$17="Annuity",-IFERROR(PPMT(D3_I/12,$C308,D3_T,OFFSET(BK$258,,-$C308+1),0),),IFERROR(IF($C308=0,0,OFFSET(BK$258,,-$C308+1)/D3_T),0))</f>
        <v>0</v>
      </c>
      <c r="BL308" s="548">
        <f ca="1">IF('Clinic Model'!$P$17="Annuity",-IFERROR(PPMT(D3_I/12,$C308,D3_T,OFFSET(BL$258,,-$C308+1),0),),IFERROR(IF($C308=0,0,OFFSET(BL$258,,-$C308+1)/D3_T),0))</f>
        <v>0</v>
      </c>
    </row>
    <row r="309" spans="1:64" ht="10.5" hidden="1" customHeight="1" outlineLevel="1" x14ac:dyDescent="0.3">
      <c r="A309" s="105"/>
      <c r="B309" s="504"/>
      <c r="C309" s="105">
        <f t="shared" si="22"/>
        <v>0</v>
      </c>
      <c r="E309" s="559">
        <f ca="1">IF('Clinic Model'!$P$17="Annuity",-IFERROR(PPMT(D3_I/12,$C309,D3_T,OFFSET(E$258,,-$C309+1),0),),IFERROR(IF($C309=0,0,OFFSET(E$258,,-$C309+1)/D3_T),0))</f>
        <v>0</v>
      </c>
      <c r="F309" s="548">
        <f ca="1">IF('Clinic Model'!$P$17="Annuity",-IFERROR(PPMT(D3_I/12,$C309,D3_T,OFFSET(F$258,,-$C309+1),0),),IFERROR(IF($C309=0,0,OFFSET(F$258,,-$C309+1)/D3_T),0))</f>
        <v>0</v>
      </c>
      <c r="G309" s="548">
        <f ca="1">IF('Clinic Model'!$P$17="Annuity",-IFERROR(PPMT(D3_I/12,$C309,D3_T,OFFSET(G$258,,-$C309+1),0),),IFERROR(IF($C309=0,0,OFFSET(G$258,,-$C309+1)/D3_T),0))</f>
        <v>0</v>
      </c>
      <c r="H309" s="548">
        <f ca="1">IF('Clinic Model'!$P$17="Annuity",-IFERROR(PPMT(D3_I/12,$C309,D3_T,OFFSET(H$258,,-$C309+1),0),),IFERROR(IF($C309=0,0,OFFSET(H$258,,-$C309+1)/D3_T),0))</f>
        <v>0</v>
      </c>
      <c r="I309" s="548">
        <f ca="1">IF('Clinic Model'!$P$17="Annuity",-IFERROR(PPMT(D3_I/12,$C309,D3_T,OFFSET(I$258,,-$C309+1),0),),IFERROR(IF($C309=0,0,OFFSET(I$258,,-$C309+1)/D3_T),0))</f>
        <v>0</v>
      </c>
      <c r="J309" s="548">
        <f ca="1">IF('Clinic Model'!$P$17="Annuity",-IFERROR(PPMT(D3_I/12,$C309,D3_T,OFFSET(J$258,,-$C309+1),0),),IFERROR(IF($C309=0,0,OFFSET(J$258,,-$C309+1)/D3_T),0))</f>
        <v>0</v>
      </c>
      <c r="K309" s="548">
        <f ca="1">IF('Clinic Model'!$P$17="Annuity",-IFERROR(PPMT(D3_I/12,$C309,D3_T,OFFSET(K$258,,-$C309+1),0),),IFERROR(IF($C309=0,0,OFFSET(K$258,,-$C309+1)/D3_T),0))</f>
        <v>0</v>
      </c>
      <c r="L309" s="548">
        <f ca="1">IF('Clinic Model'!$P$17="Annuity",-IFERROR(PPMT(D3_I/12,$C309,D3_T,OFFSET(L$258,,-$C309+1),0),),IFERROR(IF($C309=0,0,OFFSET(L$258,,-$C309+1)/D3_T),0))</f>
        <v>0</v>
      </c>
      <c r="M309" s="548">
        <f ca="1">IF('Clinic Model'!$P$17="Annuity",-IFERROR(PPMT(D3_I/12,$C309,D3_T,OFFSET(M$258,,-$C309+1),0),),IFERROR(IF($C309=0,0,OFFSET(M$258,,-$C309+1)/D3_T),0))</f>
        <v>0</v>
      </c>
      <c r="N309" s="548">
        <f ca="1">IF('Clinic Model'!$P$17="Annuity",-IFERROR(PPMT(D3_I/12,$C309,D3_T,OFFSET(N$258,,-$C309+1),0),),IFERROR(IF($C309=0,0,OFFSET(N$258,,-$C309+1)/D3_T),0))</f>
        <v>0</v>
      </c>
      <c r="O309" s="548">
        <f ca="1">IF('Clinic Model'!$P$17="Annuity",-IFERROR(PPMT(D3_I/12,$C309,D3_T,OFFSET(O$258,,-$C309+1),0),),IFERROR(IF($C309=0,0,OFFSET(O$258,,-$C309+1)/D3_T),0))</f>
        <v>0</v>
      </c>
      <c r="P309" s="548">
        <f ca="1">IF('Clinic Model'!$P$17="Annuity",-IFERROR(PPMT(D3_I/12,$C309,D3_T,OFFSET(P$258,,-$C309+1),0),),IFERROR(IF($C309=0,0,OFFSET(P$258,,-$C309+1)/D3_T),0))</f>
        <v>0</v>
      </c>
      <c r="Q309" s="548">
        <f ca="1">IF('Clinic Model'!$P$17="Annuity",-IFERROR(PPMT(D3_I/12,$C309,D3_T,OFFSET(Q$258,,-$C309+1),0),),IFERROR(IF($C309=0,0,OFFSET(Q$258,,-$C309+1)/D3_T),0))</f>
        <v>0</v>
      </c>
      <c r="R309" s="548">
        <f ca="1">IF('Clinic Model'!$P$17="Annuity",-IFERROR(PPMT(D3_I/12,$C309,D3_T,OFFSET(R$258,,-$C309+1),0),),IFERROR(IF($C309=0,0,OFFSET(R$258,,-$C309+1)/D3_T),0))</f>
        <v>0</v>
      </c>
      <c r="S309" s="548">
        <f ca="1">IF('Clinic Model'!$P$17="Annuity",-IFERROR(PPMT(D3_I/12,$C309,D3_T,OFFSET(S$258,,-$C309+1),0),),IFERROR(IF($C309=0,0,OFFSET(S$258,,-$C309+1)/D3_T),0))</f>
        <v>0</v>
      </c>
      <c r="T309" s="548">
        <f ca="1">IF('Clinic Model'!$P$17="Annuity",-IFERROR(PPMT(D3_I/12,$C309,D3_T,OFFSET(T$258,,-$C309+1),0),),IFERROR(IF($C309=0,0,OFFSET(T$258,,-$C309+1)/D3_T),0))</f>
        <v>0</v>
      </c>
      <c r="U309" s="548">
        <f ca="1">IF('Clinic Model'!$P$17="Annuity",-IFERROR(PPMT(D3_I/12,$C309,D3_T,OFFSET(U$258,,-$C309+1),0),),IFERROR(IF($C309=0,0,OFFSET(U$258,,-$C309+1)/D3_T),0))</f>
        <v>0</v>
      </c>
      <c r="V309" s="548">
        <f ca="1">IF('Clinic Model'!$P$17="Annuity",-IFERROR(PPMT(D3_I/12,$C309,D3_T,OFFSET(V$258,,-$C309+1),0),),IFERROR(IF($C309=0,0,OFFSET(V$258,,-$C309+1)/D3_T),0))</f>
        <v>0</v>
      </c>
      <c r="W309" s="548">
        <f ca="1">IF('Clinic Model'!$P$17="Annuity",-IFERROR(PPMT(D3_I/12,$C309,D3_T,OFFSET(W$258,,-$C309+1),0),),IFERROR(IF($C309=0,0,OFFSET(W$258,,-$C309+1)/D3_T),0))</f>
        <v>0</v>
      </c>
      <c r="X309" s="548">
        <f ca="1">IF('Clinic Model'!$P$17="Annuity",-IFERROR(PPMT(D3_I/12,$C309,D3_T,OFFSET(X$258,,-$C309+1),0),),IFERROR(IF($C309=0,0,OFFSET(X$258,,-$C309+1)/D3_T),0))</f>
        <v>0</v>
      </c>
      <c r="Y309" s="548">
        <f ca="1">IF('Clinic Model'!$P$17="Annuity",-IFERROR(PPMT(D3_I/12,$C309,D3_T,OFFSET(Y$258,,-$C309+1),0),),IFERROR(IF($C309=0,0,OFFSET(Y$258,,-$C309+1)/D3_T),0))</f>
        <v>0</v>
      </c>
      <c r="Z309" s="548">
        <f ca="1">IF('Clinic Model'!$P$17="Annuity",-IFERROR(PPMT(D3_I/12,$C309,D3_T,OFFSET(Z$258,,-$C309+1),0),),IFERROR(IF($C309=0,0,OFFSET(Z$258,,-$C309+1)/D3_T),0))</f>
        <v>0</v>
      </c>
      <c r="AA309" s="548">
        <f ca="1">IF('Clinic Model'!$P$17="Annuity",-IFERROR(PPMT(D3_I/12,$C309,D3_T,OFFSET(AA$258,,-$C309+1),0),),IFERROR(IF($C309=0,0,OFFSET(AA$258,,-$C309+1)/D3_T),0))</f>
        <v>0</v>
      </c>
      <c r="AB309" s="548">
        <f ca="1">IF('Clinic Model'!$P$17="Annuity",-IFERROR(PPMT(D3_I/12,$C309,D3_T,OFFSET(AB$258,,-$C309+1),0),),IFERROR(IF($C309=0,0,OFFSET(AB$258,,-$C309+1)/D3_T),0))</f>
        <v>0</v>
      </c>
      <c r="AC309" s="548">
        <f ca="1">IF('Clinic Model'!$P$17="Annuity",-IFERROR(PPMT(D3_I/12,$C309,D3_T,OFFSET(AC$258,,-$C309+1),0),),IFERROR(IF($C309=0,0,OFFSET(AC$258,,-$C309+1)/D3_T),0))</f>
        <v>0</v>
      </c>
      <c r="AD309" s="548">
        <f ca="1">IF('Clinic Model'!$P$17="Annuity",-IFERROR(PPMT(D3_I/12,$C309,D3_T,OFFSET(AD$258,,-$C309+1),0),),IFERROR(IF($C309=0,0,OFFSET(AD$258,,-$C309+1)/D3_T),0))</f>
        <v>0</v>
      </c>
      <c r="AE309" s="548">
        <f ca="1">IF('Clinic Model'!$P$17="Annuity",-IFERROR(PPMT(D3_I/12,$C309,D3_T,OFFSET(AE$258,,-$C309+1),0),),IFERROR(IF($C309=0,0,OFFSET(AE$258,,-$C309+1)/D3_T),0))</f>
        <v>0</v>
      </c>
      <c r="AF309" s="548">
        <f ca="1">IF('Clinic Model'!$P$17="Annuity",-IFERROR(PPMT(D3_I/12,$C309,D3_T,OFFSET(AF$258,,-$C309+1),0),),IFERROR(IF($C309=0,0,OFFSET(AF$258,,-$C309+1)/D3_T),0))</f>
        <v>0</v>
      </c>
      <c r="AG309" s="548">
        <f ca="1">IF('Clinic Model'!$P$17="Annuity",-IFERROR(PPMT(D3_I/12,$C309,D3_T,OFFSET(AG$258,,-$C309+1),0),),IFERROR(IF($C309=0,0,OFFSET(AG$258,,-$C309+1)/D3_T),0))</f>
        <v>0</v>
      </c>
      <c r="AH309" s="548">
        <f ca="1">IF('Clinic Model'!$P$17="Annuity",-IFERROR(PPMT(D3_I/12,$C309,D3_T,OFFSET(AH$258,,-$C309+1),0),),IFERROR(IF($C309=0,0,OFFSET(AH$258,,-$C309+1)/D3_T),0))</f>
        <v>0</v>
      </c>
      <c r="AI309" s="548">
        <f ca="1">IF('Clinic Model'!$P$17="Annuity",-IFERROR(PPMT(D3_I/12,$C309,D3_T,OFFSET(AI$258,,-$C309+1),0),),IFERROR(IF($C309=0,0,OFFSET(AI$258,,-$C309+1)/D3_T),0))</f>
        <v>0</v>
      </c>
      <c r="AJ309" s="548">
        <f ca="1">IF('Clinic Model'!$P$17="Annuity",-IFERROR(PPMT(D3_I/12,$C309,D3_T,OFFSET(AJ$258,,-$C309+1),0),),IFERROR(IF($C309=0,0,OFFSET(AJ$258,,-$C309+1)/D3_T),0))</f>
        <v>0</v>
      </c>
      <c r="AK309" s="548">
        <f ca="1">IF('Clinic Model'!$P$17="Annuity",-IFERROR(PPMT(D3_I/12,$C309,D3_T,OFFSET(AK$258,,-$C309+1),0),),IFERROR(IF($C309=0,0,OFFSET(AK$258,,-$C309+1)/D3_T),0))</f>
        <v>0</v>
      </c>
      <c r="AL309" s="548">
        <f ca="1">IF('Clinic Model'!$P$17="Annuity",-IFERROR(PPMT(D3_I/12,$C309,D3_T,OFFSET(AL$258,,-$C309+1),0),),IFERROR(IF($C309=0,0,OFFSET(AL$258,,-$C309+1)/D3_T),0))</f>
        <v>0</v>
      </c>
      <c r="AM309" s="548">
        <f ca="1">IF('Clinic Model'!$P$17="Annuity",-IFERROR(PPMT(D3_I/12,$C309,D3_T,OFFSET(AM$258,,-$C309+1),0),),IFERROR(IF($C309=0,0,OFFSET(AM$258,,-$C309+1)/D3_T),0))</f>
        <v>0</v>
      </c>
      <c r="AN309" s="548">
        <f ca="1">IF('Clinic Model'!$P$17="Annuity",-IFERROR(PPMT(D3_I/12,$C309,D3_T,OFFSET(AN$258,,-$C309+1),0),),IFERROR(IF($C309=0,0,OFFSET(AN$258,,-$C309+1)/D3_T),0))</f>
        <v>0</v>
      </c>
      <c r="AO309" s="548">
        <f ca="1">IF('Clinic Model'!$P$17="Annuity",-IFERROR(PPMT(D3_I/12,$C309,D3_T,OFFSET(AO$258,,-$C309+1),0),),IFERROR(IF($C309=0,0,OFFSET(AO$258,,-$C309+1)/D3_T),0))</f>
        <v>0</v>
      </c>
      <c r="AP309" s="548">
        <f ca="1">IF('Clinic Model'!$P$17="Annuity",-IFERROR(PPMT(D3_I/12,$C309,D3_T,OFFSET(AP$258,,-$C309+1),0),),IFERROR(IF($C309=0,0,OFFSET(AP$258,,-$C309+1)/D3_T),0))</f>
        <v>0</v>
      </c>
      <c r="AQ309" s="548">
        <f ca="1">IF('Clinic Model'!$P$17="Annuity",-IFERROR(PPMT(D3_I/12,$C309,D3_T,OFFSET(AQ$258,,-$C309+1),0),),IFERROR(IF($C309=0,0,OFFSET(AQ$258,,-$C309+1)/D3_T),0))</f>
        <v>0</v>
      </c>
      <c r="AR309" s="548">
        <f ca="1">IF('Clinic Model'!$P$17="Annuity",-IFERROR(PPMT(D3_I/12,$C309,D3_T,OFFSET(AR$258,,-$C309+1),0),),IFERROR(IF($C309=0,0,OFFSET(AR$258,,-$C309+1)/D3_T),0))</f>
        <v>0</v>
      </c>
      <c r="AS309" s="548">
        <f ca="1">IF('Clinic Model'!$P$17="Annuity",-IFERROR(PPMT(D3_I/12,$C309,D3_T,OFFSET(AS$258,,-$C309+1),0),),IFERROR(IF($C309=0,0,OFFSET(AS$258,,-$C309+1)/D3_T),0))</f>
        <v>0</v>
      </c>
      <c r="AT309" s="548">
        <f ca="1">IF('Clinic Model'!$P$17="Annuity",-IFERROR(PPMT(D3_I/12,$C309,D3_T,OFFSET(AT$258,,-$C309+1),0),),IFERROR(IF($C309=0,0,OFFSET(AT$258,,-$C309+1)/D3_T),0))</f>
        <v>0</v>
      </c>
      <c r="AU309" s="548">
        <f ca="1">IF('Clinic Model'!$P$17="Annuity",-IFERROR(PPMT(D3_I/12,$C309,D3_T,OFFSET(AU$258,,-$C309+1),0),),IFERROR(IF($C309=0,0,OFFSET(AU$258,,-$C309+1)/D3_T),0))</f>
        <v>0</v>
      </c>
      <c r="AV309" s="548">
        <f ca="1">IF('Clinic Model'!$P$17="Annuity",-IFERROR(PPMT(D3_I/12,$C309,D3_T,OFFSET(AV$258,,-$C309+1),0),),IFERROR(IF($C309=0,0,OFFSET(AV$258,,-$C309+1)/D3_T),0))</f>
        <v>0</v>
      </c>
      <c r="AW309" s="548">
        <f ca="1">IF('Clinic Model'!$P$17="Annuity",-IFERROR(PPMT(D3_I/12,$C309,D3_T,OFFSET(AW$258,,-$C309+1),0),),IFERROR(IF($C309=0,0,OFFSET(AW$258,,-$C309+1)/D3_T),0))</f>
        <v>0</v>
      </c>
      <c r="AX309" s="548">
        <f ca="1">IF('Clinic Model'!$P$17="Annuity",-IFERROR(PPMT(D3_I/12,$C309,D3_T,OFFSET(AX$258,,-$C309+1),0),),IFERROR(IF($C309=0,0,OFFSET(AX$258,,-$C309+1)/D3_T),0))</f>
        <v>0</v>
      </c>
      <c r="AY309" s="548">
        <f ca="1">IF('Clinic Model'!$P$17="Annuity",-IFERROR(PPMT(D3_I/12,$C309,D3_T,OFFSET(AY$258,,-$C309+1),0),),IFERROR(IF($C309=0,0,OFFSET(AY$258,,-$C309+1)/D3_T),0))</f>
        <v>0</v>
      </c>
      <c r="AZ309" s="548">
        <f ca="1">IF('Clinic Model'!$P$17="Annuity",-IFERROR(PPMT(D3_I/12,$C309,D3_T,OFFSET(AZ$258,,-$C309+1),0),),IFERROR(IF($C309=0,0,OFFSET(AZ$258,,-$C309+1)/D3_T),0))</f>
        <v>0</v>
      </c>
      <c r="BA309" s="548">
        <f ca="1">IF('Clinic Model'!$P$17="Annuity",-IFERROR(PPMT(D3_I/12,$C309,D3_T,OFFSET(BA$258,,-$C309+1),0),),IFERROR(IF($C309=0,0,OFFSET(BA$258,,-$C309+1)/D3_T),0))</f>
        <v>0</v>
      </c>
      <c r="BB309" s="548">
        <f ca="1">IF('Clinic Model'!$P$17="Annuity",-IFERROR(PPMT(D3_I/12,$C309,D3_T,OFFSET(BB$258,,-$C309+1),0),),IFERROR(IF($C309=0,0,OFFSET(BB$258,,-$C309+1)/D3_T),0))</f>
        <v>0</v>
      </c>
      <c r="BC309" s="548">
        <f ca="1">IF('Clinic Model'!$P$17="Annuity",-IFERROR(PPMT(D3_I/12,$C309,D3_T,OFFSET(BC$258,,-$C309+1),0),),IFERROR(IF($C309=0,0,OFFSET(BC$258,,-$C309+1)/D3_T),0))</f>
        <v>0</v>
      </c>
      <c r="BD309" s="548">
        <f ca="1">IF('Clinic Model'!$P$17="Annuity",-IFERROR(PPMT(D3_I/12,$C309,D3_T,OFFSET(BD$258,,-$C309+1),0),),IFERROR(IF($C309=0,0,OFFSET(BD$258,,-$C309+1)/D3_T),0))</f>
        <v>0</v>
      </c>
      <c r="BE309" s="548">
        <f ca="1">IF('Clinic Model'!$P$17="Annuity",-IFERROR(PPMT(D3_I/12,$C309,D3_T,OFFSET(BE$258,,-$C309+1),0),),IFERROR(IF($C309=0,0,OFFSET(BE$258,,-$C309+1)/D3_T),0))</f>
        <v>0</v>
      </c>
      <c r="BF309" s="548">
        <f ca="1">IF('Clinic Model'!$P$17="Annuity",-IFERROR(PPMT(D3_I/12,$C309,D3_T,OFFSET(BF$258,,-$C309+1),0),),IFERROR(IF($C309=0,0,OFFSET(BF$258,,-$C309+1)/D3_T),0))</f>
        <v>0</v>
      </c>
      <c r="BG309" s="548">
        <f ca="1">IF('Clinic Model'!$P$17="Annuity",-IFERROR(PPMT(D3_I/12,$C309,D3_T,OFFSET(BG$258,,-$C309+1),0),),IFERROR(IF($C309=0,0,OFFSET(BG$258,,-$C309+1)/D3_T),0))</f>
        <v>0</v>
      </c>
      <c r="BH309" s="548">
        <f ca="1">IF('Clinic Model'!$P$17="Annuity",-IFERROR(PPMT(D3_I/12,$C309,D3_T,OFFSET(BH$258,,-$C309+1),0),),IFERROR(IF($C309=0,0,OFFSET(BH$258,,-$C309+1)/D3_T),0))</f>
        <v>0</v>
      </c>
      <c r="BI309" s="548">
        <f ca="1">IF('Clinic Model'!$P$17="Annuity",-IFERROR(PPMT(D3_I/12,$C309,D3_T,OFFSET(BI$258,,-$C309+1),0),),IFERROR(IF($C309=0,0,OFFSET(BI$258,,-$C309+1)/D3_T),0))</f>
        <v>0</v>
      </c>
      <c r="BJ309" s="548">
        <f ca="1">IF('Clinic Model'!$P$17="Annuity",-IFERROR(PPMT(D3_I/12,$C309,D3_T,OFFSET(BJ$258,,-$C309+1),0),),IFERROR(IF($C309=0,0,OFFSET(BJ$258,,-$C309+1)/D3_T),0))</f>
        <v>0</v>
      </c>
      <c r="BK309" s="548">
        <f ca="1">IF('Clinic Model'!$P$17="Annuity",-IFERROR(PPMT(D3_I/12,$C309,D3_T,OFFSET(BK$258,,-$C309+1),0),),IFERROR(IF($C309=0,0,OFFSET(BK$258,,-$C309+1)/D3_T),0))</f>
        <v>0</v>
      </c>
      <c r="BL309" s="548">
        <f ca="1">IF('Clinic Model'!$P$17="Annuity",-IFERROR(PPMT(D3_I/12,$C309,D3_T,OFFSET(BL$258,,-$C309+1),0),),IFERROR(IF($C309=0,0,OFFSET(BL$258,,-$C309+1)/D3_T),0))</f>
        <v>0</v>
      </c>
    </row>
    <row r="310" spans="1:64" ht="10.5" hidden="1" customHeight="1" outlineLevel="1" x14ac:dyDescent="0.3">
      <c r="A310" s="105"/>
      <c r="B310" s="504"/>
      <c r="C310" s="105">
        <f t="shared" si="22"/>
        <v>0</v>
      </c>
      <c r="E310" s="559">
        <f ca="1">IF('Clinic Model'!$P$17="Annuity",-IFERROR(PPMT(D3_I/12,$C310,D3_T,OFFSET(E$258,,-$C310+1),0),),IFERROR(IF($C310=0,0,OFFSET(E$258,,-$C310+1)/D3_T),0))</f>
        <v>0</v>
      </c>
      <c r="F310" s="548">
        <f ca="1">IF('Clinic Model'!$P$17="Annuity",-IFERROR(PPMT(D3_I/12,$C310,D3_T,OFFSET(F$258,,-$C310+1),0),),IFERROR(IF($C310=0,0,OFFSET(F$258,,-$C310+1)/D3_T),0))</f>
        <v>0</v>
      </c>
      <c r="G310" s="548">
        <f ca="1">IF('Clinic Model'!$P$17="Annuity",-IFERROR(PPMT(D3_I/12,$C310,D3_T,OFFSET(G$258,,-$C310+1),0),),IFERROR(IF($C310=0,0,OFFSET(G$258,,-$C310+1)/D3_T),0))</f>
        <v>0</v>
      </c>
      <c r="H310" s="548">
        <f ca="1">IF('Clinic Model'!$P$17="Annuity",-IFERROR(PPMT(D3_I/12,$C310,D3_T,OFFSET(H$258,,-$C310+1),0),),IFERROR(IF($C310=0,0,OFFSET(H$258,,-$C310+1)/D3_T),0))</f>
        <v>0</v>
      </c>
      <c r="I310" s="548">
        <f ca="1">IF('Clinic Model'!$P$17="Annuity",-IFERROR(PPMT(D3_I/12,$C310,D3_T,OFFSET(I$258,,-$C310+1),0),),IFERROR(IF($C310=0,0,OFFSET(I$258,,-$C310+1)/D3_T),0))</f>
        <v>0</v>
      </c>
      <c r="J310" s="548">
        <f ca="1">IF('Clinic Model'!$P$17="Annuity",-IFERROR(PPMT(D3_I/12,$C310,D3_T,OFFSET(J$258,,-$C310+1),0),),IFERROR(IF($C310=0,0,OFFSET(J$258,,-$C310+1)/D3_T),0))</f>
        <v>0</v>
      </c>
      <c r="K310" s="548">
        <f ca="1">IF('Clinic Model'!$P$17="Annuity",-IFERROR(PPMT(D3_I/12,$C310,D3_T,OFFSET(K$258,,-$C310+1),0),),IFERROR(IF($C310=0,0,OFFSET(K$258,,-$C310+1)/D3_T),0))</f>
        <v>0</v>
      </c>
      <c r="L310" s="548">
        <f ca="1">IF('Clinic Model'!$P$17="Annuity",-IFERROR(PPMT(D3_I/12,$C310,D3_T,OFFSET(L$258,,-$C310+1),0),),IFERROR(IF($C310=0,0,OFFSET(L$258,,-$C310+1)/D3_T),0))</f>
        <v>0</v>
      </c>
      <c r="M310" s="548">
        <f ca="1">IF('Clinic Model'!$P$17="Annuity",-IFERROR(PPMT(D3_I/12,$C310,D3_T,OFFSET(M$258,,-$C310+1),0),),IFERROR(IF($C310=0,0,OFFSET(M$258,,-$C310+1)/D3_T),0))</f>
        <v>0</v>
      </c>
      <c r="N310" s="548">
        <f ca="1">IF('Clinic Model'!$P$17="Annuity",-IFERROR(PPMT(D3_I/12,$C310,D3_T,OFFSET(N$258,,-$C310+1),0),),IFERROR(IF($C310=0,0,OFFSET(N$258,,-$C310+1)/D3_T),0))</f>
        <v>0</v>
      </c>
      <c r="O310" s="548">
        <f ca="1">IF('Clinic Model'!$P$17="Annuity",-IFERROR(PPMT(D3_I/12,$C310,D3_T,OFFSET(O$258,,-$C310+1),0),),IFERROR(IF($C310=0,0,OFFSET(O$258,,-$C310+1)/D3_T),0))</f>
        <v>0</v>
      </c>
      <c r="P310" s="548">
        <f ca="1">IF('Clinic Model'!$P$17="Annuity",-IFERROR(PPMT(D3_I/12,$C310,D3_T,OFFSET(P$258,,-$C310+1),0),),IFERROR(IF($C310=0,0,OFFSET(P$258,,-$C310+1)/D3_T),0))</f>
        <v>0</v>
      </c>
      <c r="Q310" s="548">
        <f ca="1">IF('Clinic Model'!$P$17="Annuity",-IFERROR(PPMT(D3_I/12,$C310,D3_T,OFFSET(Q$258,,-$C310+1),0),),IFERROR(IF($C310=0,0,OFFSET(Q$258,,-$C310+1)/D3_T),0))</f>
        <v>0</v>
      </c>
      <c r="R310" s="548">
        <f ca="1">IF('Clinic Model'!$P$17="Annuity",-IFERROR(PPMT(D3_I/12,$C310,D3_T,OFFSET(R$258,,-$C310+1),0),),IFERROR(IF($C310=0,0,OFFSET(R$258,,-$C310+1)/D3_T),0))</f>
        <v>0</v>
      </c>
      <c r="S310" s="548">
        <f ca="1">IF('Clinic Model'!$P$17="Annuity",-IFERROR(PPMT(D3_I/12,$C310,D3_T,OFFSET(S$258,,-$C310+1),0),),IFERROR(IF($C310=0,0,OFFSET(S$258,,-$C310+1)/D3_T),0))</f>
        <v>0</v>
      </c>
      <c r="T310" s="548">
        <f ca="1">IF('Clinic Model'!$P$17="Annuity",-IFERROR(PPMT(D3_I/12,$C310,D3_T,OFFSET(T$258,,-$C310+1),0),),IFERROR(IF($C310=0,0,OFFSET(T$258,,-$C310+1)/D3_T),0))</f>
        <v>0</v>
      </c>
      <c r="U310" s="548">
        <f ca="1">IF('Clinic Model'!$P$17="Annuity",-IFERROR(PPMT(D3_I/12,$C310,D3_T,OFFSET(U$258,,-$C310+1),0),),IFERROR(IF($C310=0,0,OFFSET(U$258,,-$C310+1)/D3_T),0))</f>
        <v>0</v>
      </c>
      <c r="V310" s="548">
        <f ca="1">IF('Clinic Model'!$P$17="Annuity",-IFERROR(PPMT(D3_I/12,$C310,D3_T,OFFSET(V$258,,-$C310+1),0),),IFERROR(IF($C310=0,0,OFFSET(V$258,,-$C310+1)/D3_T),0))</f>
        <v>0</v>
      </c>
      <c r="W310" s="548">
        <f ca="1">IF('Clinic Model'!$P$17="Annuity",-IFERROR(PPMT(D3_I/12,$C310,D3_T,OFFSET(W$258,,-$C310+1),0),),IFERROR(IF($C310=0,0,OFFSET(W$258,,-$C310+1)/D3_T),0))</f>
        <v>0</v>
      </c>
      <c r="X310" s="548">
        <f ca="1">IF('Clinic Model'!$P$17="Annuity",-IFERROR(PPMT(D3_I/12,$C310,D3_T,OFFSET(X$258,,-$C310+1),0),),IFERROR(IF($C310=0,0,OFFSET(X$258,,-$C310+1)/D3_T),0))</f>
        <v>0</v>
      </c>
      <c r="Y310" s="548">
        <f ca="1">IF('Clinic Model'!$P$17="Annuity",-IFERROR(PPMT(D3_I/12,$C310,D3_T,OFFSET(Y$258,,-$C310+1),0),),IFERROR(IF($C310=0,0,OFFSET(Y$258,,-$C310+1)/D3_T),0))</f>
        <v>0</v>
      </c>
      <c r="Z310" s="548">
        <f ca="1">IF('Clinic Model'!$P$17="Annuity",-IFERROR(PPMT(D3_I/12,$C310,D3_T,OFFSET(Z$258,,-$C310+1),0),),IFERROR(IF($C310=0,0,OFFSET(Z$258,,-$C310+1)/D3_T),0))</f>
        <v>0</v>
      </c>
      <c r="AA310" s="548">
        <f ca="1">IF('Clinic Model'!$P$17="Annuity",-IFERROR(PPMT(D3_I/12,$C310,D3_T,OFFSET(AA$258,,-$C310+1),0),),IFERROR(IF($C310=0,0,OFFSET(AA$258,,-$C310+1)/D3_T),0))</f>
        <v>0</v>
      </c>
      <c r="AB310" s="548">
        <f ca="1">IF('Clinic Model'!$P$17="Annuity",-IFERROR(PPMT(D3_I/12,$C310,D3_T,OFFSET(AB$258,,-$C310+1),0),),IFERROR(IF($C310=0,0,OFFSET(AB$258,,-$C310+1)/D3_T),0))</f>
        <v>0</v>
      </c>
      <c r="AC310" s="548">
        <f ca="1">IF('Clinic Model'!$P$17="Annuity",-IFERROR(PPMT(D3_I/12,$C310,D3_T,OFFSET(AC$258,,-$C310+1),0),),IFERROR(IF($C310=0,0,OFFSET(AC$258,,-$C310+1)/D3_T),0))</f>
        <v>0</v>
      </c>
      <c r="AD310" s="548">
        <f ca="1">IF('Clinic Model'!$P$17="Annuity",-IFERROR(PPMT(D3_I/12,$C310,D3_T,OFFSET(AD$258,,-$C310+1),0),),IFERROR(IF($C310=0,0,OFFSET(AD$258,,-$C310+1)/D3_T),0))</f>
        <v>0</v>
      </c>
      <c r="AE310" s="548">
        <f ca="1">IF('Clinic Model'!$P$17="Annuity",-IFERROR(PPMT(D3_I/12,$C310,D3_T,OFFSET(AE$258,,-$C310+1),0),),IFERROR(IF($C310=0,0,OFFSET(AE$258,,-$C310+1)/D3_T),0))</f>
        <v>0</v>
      </c>
      <c r="AF310" s="548">
        <f ca="1">IF('Clinic Model'!$P$17="Annuity",-IFERROR(PPMT(D3_I/12,$C310,D3_T,OFFSET(AF$258,,-$C310+1),0),),IFERROR(IF($C310=0,0,OFFSET(AF$258,,-$C310+1)/D3_T),0))</f>
        <v>0</v>
      </c>
      <c r="AG310" s="548">
        <f ca="1">IF('Clinic Model'!$P$17="Annuity",-IFERROR(PPMT(D3_I/12,$C310,D3_T,OFFSET(AG$258,,-$C310+1),0),),IFERROR(IF($C310=0,0,OFFSET(AG$258,,-$C310+1)/D3_T),0))</f>
        <v>0</v>
      </c>
      <c r="AH310" s="548">
        <f ca="1">IF('Clinic Model'!$P$17="Annuity",-IFERROR(PPMT(D3_I/12,$C310,D3_T,OFFSET(AH$258,,-$C310+1),0),),IFERROR(IF($C310=0,0,OFFSET(AH$258,,-$C310+1)/D3_T),0))</f>
        <v>0</v>
      </c>
      <c r="AI310" s="548">
        <f ca="1">IF('Clinic Model'!$P$17="Annuity",-IFERROR(PPMT(D3_I/12,$C310,D3_T,OFFSET(AI$258,,-$C310+1),0),),IFERROR(IF($C310=0,0,OFFSET(AI$258,,-$C310+1)/D3_T),0))</f>
        <v>0</v>
      </c>
      <c r="AJ310" s="548">
        <f ca="1">IF('Clinic Model'!$P$17="Annuity",-IFERROR(PPMT(D3_I/12,$C310,D3_T,OFFSET(AJ$258,,-$C310+1),0),),IFERROR(IF($C310=0,0,OFFSET(AJ$258,,-$C310+1)/D3_T),0))</f>
        <v>0</v>
      </c>
      <c r="AK310" s="548">
        <f ca="1">IF('Clinic Model'!$P$17="Annuity",-IFERROR(PPMT(D3_I/12,$C310,D3_T,OFFSET(AK$258,,-$C310+1),0),),IFERROR(IF($C310=0,0,OFFSET(AK$258,,-$C310+1)/D3_T),0))</f>
        <v>0</v>
      </c>
      <c r="AL310" s="548">
        <f ca="1">IF('Clinic Model'!$P$17="Annuity",-IFERROR(PPMT(D3_I/12,$C310,D3_T,OFFSET(AL$258,,-$C310+1),0),),IFERROR(IF($C310=0,0,OFFSET(AL$258,,-$C310+1)/D3_T),0))</f>
        <v>0</v>
      </c>
      <c r="AM310" s="548">
        <f ca="1">IF('Clinic Model'!$P$17="Annuity",-IFERROR(PPMT(D3_I/12,$C310,D3_T,OFFSET(AM$258,,-$C310+1),0),),IFERROR(IF($C310=0,0,OFFSET(AM$258,,-$C310+1)/D3_T),0))</f>
        <v>0</v>
      </c>
      <c r="AN310" s="548">
        <f ca="1">IF('Clinic Model'!$P$17="Annuity",-IFERROR(PPMT(D3_I/12,$C310,D3_T,OFFSET(AN$258,,-$C310+1),0),),IFERROR(IF($C310=0,0,OFFSET(AN$258,,-$C310+1)/D3_T),0))</f>
        <v>0</v>
      </c>
      <c r="AO310" s="548">
        <f ca="1">IF('Clinic Model'!$P$17="Annuity",-IFERROR(PPMT(D3_I/12,$C310,D3_T,OFFSET(AO$258,,-$C310+1),0),),IFERROR(IF($C310=0,0,OFFSET(AO$258,,-$C310+1)/D3_T),0))</f>
        <v>0</v>
      </c>
      <c r="AP310" s="548">
        <f ca="1">IF('Clinic Model'!$P$17="Annuity",-IFERROR(PPMT(D3_I/12,$C310,D3_T,OFFSET(AP$258,,-$C310+1),0),),IFERROR(IF($C310=0,0,OFFSET(AP$258,,-$C310+1)/D3_T),0))</f>
        <v>0</v>
      </c>
      <c r="AQ310" s="548">
        <f ca="1">IF('Clinic Model'!$P$17="Annuity",-IFERROR(PPMT(D3_I/12,$C310,D3_T,OFFSET(AQ$258,,-$C310+1),0),),IFERROR(IF($C310=0,0,OFFSET(AQ$258,,-$C310+1)/D3_T),0))</f>
        <v>0</v>
      </c>
      <c r="AR310" s="548">
        <f ca="1">IF('Clinic Model'!$P$17="Annuity",-IFERROR(PPMT(D3_I/12,$C310,D3_T,OFFSET(AR$258,,-$C310+1),0),),IFERROR(IF($C310=0,0,OFFSET(AR$258,,-$C310+1)/D3_T),0))</f>
        <v>0</v>
      </c>
      <c r="AS310" s="548">
        <f ca="1">IF('Clinic Model'!$P$17="Annuity",-IFERROR(PPMT(D3_I/12,$C310,D3_T,OFFSET(AS$258,,-$C310+1),0),),IFERROR(IF($C310=0,0,OFFSET(AS$258,,-$C310+1)/D3_T),0))</f>
        <v>0</v>
      </c>
      <c r="AT310" s="548">
        <f ca="1">IF('Clinic Model'!$P$17="Annuity",-IFERROR(PPMT(D3_I/12,$C310,D3_T,OFFSET(AT$258,,-$C310+1),0),),IFERROR(IF($C310=0,0,OFFSET(AT$258,,-$C310+1)/D3_T),0))</f>
        <v>0</v>
      </c>
      <c r="AU310" s="548">
        <f ca="1">IF('Clinic Model'!$P$17="Annuity",-IFERROR(PPMT(D3_I/12,$C310,D3_T,OFFSET(AU$258,,-$C310+1),0),),IFERROR(IF($C310=0,0,OFFSET(AU$258,,-$C310+1)/D3_T),0))</f>
        <v>0</v>
      </c>
      <c r="AV310" s="548">
        <f ca="1">IF('Clinic Model'!$P$17="Annuity",-IFERROR(PPMT(D3_I/12,$C310,D3_T,OFFSET(AV$258,,-$C310+1),0),),IFERROR(IF($C310=0,0,OFFSET(AV$258,,-$C310+1)/D3_T),0))</f>
        <v>0</v>
      </c>
      <c r="AW310" s="548">
        <f ca="1">IF('Clinic Model'!$P$17="Annuity",-IFERROR(PPMT(D3_I/12,$C310,D3_T,OFFSET(AW$258,,-$C310+1),0),),IFERROR(IF($C310=0,0,OFFSET(AW$258,,-$C310+1)/D3_T),0))</f>
        <v>0</v>
      </c>
      <c r="AX310" s="548">
        <f ca="1">IF('Clinic Model'!$P$17="Annuity",-IFERROR(PPMT(D3_I/12,$C310,D3_T,OFFSET(AX$258,,-$C310+1),0),),IFERROR(IF($C310=0,0,OFFSET(AX$258,,-$C310+1)/D3_T),0))</f>
        <v>0</v>
      </c>
      <c r="AY310" s="548">
        <f ca="1">IF('Clinic Model'!$P$17="Annuity",-IFERROR(PPMT(D3_I/12,$C310,D3_T,OFFSET(AY$258,,-$C310+1),0),),IFERROR(IF($C310=0,0,OFFSET(AY$258,,-$C310+1)/D3_T),0))</f>
        <v>0</v>
      </c>
      <c r="AZ310" s="548">
        <f ca="1">IF('Clinic Model'!$P$17="Annuity",-IFERROR(PPMT(D3_I/12,$C310,D3_T,OFFSET(AZ$258,,-$C310+1),0),),IFERROR(IF($C310=0,0,OFFSET(AZ$258,,-$C310+1)/D3_T),0))</f>
        <v>0</v>
      </c>
      <c r="BA310" s="548">
        <f ca="1">IF('Clinic Model'!$P$17="Annuity",-IFERROR(PPMT(D3_I/12,$C310,D3_T,OFFSET(BA$258,,-$C310+1),0),),IFERROR(IF($C310=0,0,OFFSET(BA$258,,-$C310+1)/D3_T),0))</f>
        <v>0</v>
      </c>
      <c r="BB310" s="548">
        <f ca="1">IF('Clinic Model'!$P$17="Annuity",-IFERROR(PPMT(D3_I/12,$C310,D3_T,OFFSET(BB$258,,-$C310+1),0),),IFERROR(IF($C310=0,0,OFFSET(BB$258,,-$C310+1)/D3_T),0))</f>
        <v>0</v>
      </c>
      <c r="BC310" s="548">
        <f ca="1">IF('Clinic Model'!$P$17="Annuity",-IFERROR(PPMT(D3_I/12,$C310,D3_T,OFFSET(BC$258,,-$C310+1),0),),IFERROR(IF($C310=0,0,OFFSET(BC$258,,-$C310+1)/D3_T),0))</f>
        <v>0</v>
      </c>
      <c r="BD310" s="548">
        <f ca="1">IF('Clinic Model'!$P$17="Annuity",-IFERROR(PPMT(D3_I/12,$C310,D3_T,OFFSET(BD$258,,-$C310+1),0),),IFERROR(IF($C310=0,0,OFFSET(BD$258,,-$C310+1)/D3_T),0))</f>
        <v>0</v>
      </c>
      <c r="BE310" s="548">
        <f ca="1">IF('Clinic Model'!$P$17="Annuity",-IFERROR(PPMT(D3_I/12,$C310,D3_T,OFFSET(BE$258,,-$C310+1),0),),IFERROR(IF($C310=0,0,OFFSET(BE$258,,-$C310+1)/D3_T),0))</f>
        <v>0</v>
      </c>
      <c r="BF310" s="548">
        <f ca="1">IF('Clinic Model'!$P$17="Annuity",-IFERROR(PPMT(D3_I/12,$C310,D3_T,OFFSET(BF$258,,-$C310+1),0),),IFERROR(IF($C310=0,0,OFFSET(BF$258,,-$C310+1)/D3_T),0))</f>
        <v>0</v>
      </c>
      <c r="BG310" s="548">
        <f ca="1">IF('Clinic Model'!$P$17="Annuity",-IFERROR(PPMT(D3_I/12,$C310,D3_T,OFFSET(BG$258,,-$C310+1),0),),IFERROR(IF($C310=0,0,OFFSET(BG$258,,-$C310+1)/D3_T),0))</f>
        <v>0</v>
      </c>
      <c r="BH310" s="548">
        <f ca="1">IF('Clinic Model'!$P$17="Annuity",-IFERROR(PPMT(D3_I/12,$C310,D3_T,OFFSET(BH$258,,-$C310+1),0),),IFERROR(IF($C310=0,0,OFFSET(BH$258,,-$C310+1)/D3_T),0))</f>
        <v>0</v>
      </c>
      <c r="BI310" s="548">
        <f ca="1">IF('Clinic Model'!$P$17="Annuity",-IFERROR(PPMT(D3_I/12,$C310,D3_T,OFFSET(BI$258,,-$C310+1),0),),IFERROR(IF($C310=0,0,OFFSET(BI$258,,-$C310+1)/D3_T),0))</f>
        <v>0</v>
      </c>
      <c r="BJ310" s="548">
        <f ca="1">IF('Clinic Model'!$P$17="Annuity",-IFERROR(PPMT(D3_I/12,$C310,D3_T,OFFSET(BJ$258,,-$C310+1),0),),IFERROR(IF($C310=0,0,OFFSET(BJ$258,,-$C310+1)/D3_T),0))</f>
        <v>0</v>
      </c>
      <c r="BK310" s="548">
        <f ca="1">IF('Clinic Model'!$P$17="Annuity",-IFERROR(PPMT(D3_I/12,$C310,D3_T,OFFSET(BK$258,,-$C310+1),0),),IFERROR(IF($C310=0,0,OFFSET(BK$258,,-$C310+1)/D3_T),0))</f>
        <v>0</v>
      </c>
      <c r="BL310" s="548">
        <f ca="1">IF('Clinic Model'!$P$17="Annuity",-IFERROR(PPMT(D3_I/12,$C310,D3_T,OFFSET(BL$258,,-$C310+1),0),),IFERROR(IF($C310=0,0,OFFSET(BL$258,,-$C310+1)/D3_T),0))</f>
        <v>0</v>
      </c>
    </row>
    <row r="311" spans="1:64" ht="10.5" hidden="1" customHeight="1" outlineLevel="1" x14ac:dyDescent="0.3">
      <c r="A311" s="105"/>
      <c r="B311" s="504"/>
      <c r="C311" s="105">
        <f t="shared" si="22"/>
        <v>0</v>
      </c>
      <c r="E311" s="559">
        <f ca="1">IF('Clinic Model'!$P$17="Annuity",-IFERROR(PPMT(D3_I/12,$C311,D3_T,OFFSET(E$258,,-$C311+1),0),),IFERROR(IF($C311=0,0,OFFSET(E$258,,-$C311+1)/D3_T),0))</f>
        <v>0</v>
      </c>
      <c r="F311" s="548">
        <f ca="1">IF('Clinic Model'!$P$17="Annuity",-IFERROR(PPMT(D3_I/12,$C311,D3_T,OFFSET(F$258,,-$C311+1),0),),IFERROR(IF($C311=0,0,OFFSET(F$258,,-$C311+1)/D3_T),0))</f>
        <v>0</v>
      </c>
      <c r="G311" s="548">
        <f ca="1">IF('Clinic Model'!$P$17="Annuity",-IFERROR(PPMT(D3_I/12,$C311,D3_T,OFFSET(G$258,,-$C311+1),0),),IFERROR(IF($C311=0,0,OFFSET(G$258,,-$C311+1)/D3_T),0))</f>
        <v>0</v>
      </c>
      <c r="H311" s="548">
        <f ca="1">IF('Clinic Model'!$P$17="Annuity",-IFERROR(PPMT(D3_I/12,$C311,D3_T,OFFSET(H$258,,-$C311+1),0),),IFERROR(IF($C311=0,0,OFFSET(H$258,,-$C311+1)/D3_T),0))</f>
        <v>0</v>
      </c>
      <c r="I311" s="548">
        <f ca="1">IF('Clinic Model'!$P$17="Annuity",-IFERROR(PPMT(D3_I/12,$C311,D3_T,OFFSET(I$258,,-$C311+1),0),),IFERROR(IF($C311=0,0,OFFSET(I$258,,-$C311+1)/D3_T),0))</f>
        <v>0</v>
      </c>
      <c r="J311" s="548">
        <f ca="1">IF('Clinic Model'!$P$17="Annuity",-IFERROR(PPMT(D3_I/12,$C311,D3_T,OFFSET(J$258,,-$C311+1),0),),IFERROR(IF($C311=0,0,OFFSET(J$258,,-$C311+1)/D3_T),0))</f>
        <v>0</v>
      </c>
      <c r="K311" s="548">
        <f ca="1">IF('Clinic Model'!$P$17="Annuity",-IFERROR(PPMT(D3_I/12,$C311,D3_T,OFFSET(K$258,,-$C311+1),0),),IFERROR(IF($C311=0,0,OFFSET(K$258,,-$C311+1)/D3_T),0))</f>
        <v>0</v>
      </c>
      <c r="L311" s="548">
        <f ca="1">IF('Clinic Model'!$P$17="Annuity",-IFERROR(PPMT(D3_I/12,$C311,D3_T,OFFSET(L$258,,-$C311+1),0),),IFERROR(IF($C311=0,0,OFFSET(L$258,,-$C311+1)/D3_T),0))</f>
        <v>0</v>
      </c>
      <c r="M311" s="548">
        <f ca="1">IF('Clinic Model'!$P$17="Annuity",-IFERROR(PPMT(D3_I/12,$C311,D3_T,OFFSET(M$258,,-$C311+1),0),),IFERROR(IF($C311=0,0,OFFSET(M$258,,-$C311+1)/D3_T),0))</f>
        <v>0</v>
      </c>
      <c r="N311" s="548">
        <f ca="1">IF('Clinic Model'!$P$17="Annuity",-IFERROR(PPMT(D3_I/12,$C311,D3_T,OFFSET(N$258,,-$C311+1),0),),IFERROR(IF($C311=0,0,OFFSET(N$258,,-$C311+1)/D3_T),0))</f>
        <v>0</v>
      </c>
      <c r="O311" s="548">
        <f ca="1">IF('Clinic Model'!$P$17="Annuity",-IFERROR(PPMT(D3_I/12,$C311,D3_T,OFFSET(O$258,,-$C311+1),0),),IFERROR(IF($C311=0,0,OFFSET(O$258,,-$C311+1)/D3_T),0))</f>
        <v>0</v>
      </c>
      <c r="P311" s="548">
        <f ca="1">IF('Clinic Model'!$P$17="Annuity",-IFERROR(PPMT(D3_I/12,$C311,D3_T,OFFSET(P$258,,-$C311+1),0),),IFERROR(IF($C311=0,0,OFFSET(P$258,,-$C311+1)/D3_T),0))</f>
        <v>0</v>
      </c>
      <c r="Q311" s="548">
        <f ca="1">IF('Clinic Model'!$P$17="Annuity",-IFERROR(PPMT(D3_I/12,$C311,D3_T,OFFSET(Q$258,,-$C311+1),0),),IFERROR(IF($C311=0,0,OFFSET(Q$258,,-$C311+1)/D3_T),0))</f>
        <v>0</v>
      </c>
      <c r="R311" s="548">
        <f ca="1">IF('Clinic Model'!$P$17="Annuity",-IFERROR(PPMT(D3_I/12,$C311,D3_T,OFFSET(R$258,,-$C311+1),0),),IFERROR(IF($C311=0,0,OFFSET(R$258,,-$C311+1)/D3_T),0))</f>
        <v>0</v>
      </c>
      <c r="S311" s="548">
        <f ca="1">IF('Clinic Model'!$P$17="Annuity",-IFERROR(PPMT(D3_I/12,$C311,D3_T,OFFSET(S$258,,-$C311+1),0),),IFERROR(IF($C311=0,0,OFFSET(S$258,,-$C311+1)/D3_T),0))</f>
        <v>0</v>
      </c>
      <c r="T311" s="548">
        <f ca="1">IF('Clinic Model'!$P$17="Annuity",-IFERROR(PPMT(D3_I/12,$C311,D3_T,OFFSET(T$258,,-$C311+1),0),),IFERROR(IF($C311=0,0,OFFSET(T$258,,-$C311+1)/D3_T),0))</f>
        <v>0</v>
      </c>
      <c r="U311" s="548">
        <f ca="1">IF('Clinic Model'!$P$17="Annuity",-IFERROR(PPMT(D3_I/12,$C311,D3_T,OFFSET(U$258,,-$C311+1),0),),IFERROR(IF($C311=0,0,OFFSET(U$258,,-$C311+1)/D3_T),0))</f>
        <v>0</v>
      </c>
      <c r="V311" s="548">
        <f ca="1">IF('Clinic Model'!$P$17="Annuity",-IFERROR(PPMT(D3_I/12,$C311,D3_T,OFFSET(V$258,,-$C311+1),0),),IFERROR(IF($C311=0,0,OFFSET(V$258,,-$C311+1)/D3_T),0))</f>
        <v>0</v>
      </c>
      <c r="W311" s="548">
        <f ca="1">IF('Clinic Model'!$P$17="Annuity",-IFERROR(PPMT(D3_I/12,$C311,D3_T,OFFSET(W$258,,-$C311+1),0),),IFERROR(IF($C311=0,0,OFFSET(W$258,,-$C311+1)/D3_T),0))</f>
        <v>0</v>
      </c>
      <c r="X311" s="548">
        <f ca="1">IF('Clinic Model'!$P$17="Annuity",-IFERROR(PPMT(D3_I/12,$C311,D3_T,OFFSET(X$258,,-$C311+1),0),),IFERROR(IF($C311=0,0,OFFSET(X$258,,-$C311+1)/D3_T),0))</f>
        <v>0</v>
      </c>
      <c r="Y311" s="548">
        <f ca="1">IF('Clinic Model'!$P$17="Annuity",-IFERROR(PPMT(D3_I/12,$C311,D3_T,OFFSET(Y$258,,-$C311+1),0),),IFERROR(IF($C311=0,0,OFFSET(Y$258,,-$C311+1)/D3_T),0))</f>
        <v>0</v>
      </c>
      <c r="Z311" s="548">
        <f ca="1">IF('Clinic Model'!$P$17="Annuity",-IFERROR(PPMT(D3_I/12,$C311,D3_T,OFFSET(Z$258,,-$C311+1),0),),IFERROR(IF($C311=0,0,OFFSET(Z$258,,-$C311+1)/D3_T),0))</f>
        <v>0</v>
      </c>
      <c r="AA311" s="548">
        <f ca="1">IF('Clinic Model'!$P$17="Annuity",-IFERROR(PPMT(D3_I/12,$C311,D3_T,OFFSET(AA$258,,-$C311+1),0),),IFERROR(IF($C311=0,0,OFFSET(AA$258,,-$C311+1)/D3_T),0))</f>
        <v>0</v>
      </c>
      <c r="AB311" s="548">
        <f ca="1">IF('Clinic Model'!$P$17="Annuity",-IFERROR(PPMT(D3_I/12,$C311,D3_T,OFFSET(AB$258,,-$C311+1),0),),IFERROR(IF($C311=0,0,OFFSET(AB$258,,-$C311+1)/D3_T),0))</f>
        <v>0</v>
      </c>
      <c r="AC311" s="548">
        <f ca="1">IF('Clinic Model'!$P$17="Annuity",-IFERROR(PPMT(D3_I/12,$C311,D3_T,OFFSET(AC$258,,-$C311+1),0),),IFERROR(IF($C311=0,0,OFFSET(AC$258,,-$C311+1)/D3_T),0))</f>
        <v>0</v>
      </c>
      <c r="AD311" s="548">
        <f ca="1">IF('Clinic Model'!$P$17="Annuity",-IFERROR(PPMT(D3_I/12,$C311,D3_T,OFFSET(AD$258,,-$C311+1),0),),IFERROR(IF($C311=0,0,OFFSET(AD$258,,-$C311+1)/D3_T),0))</f>
        <v>0</v>
      </c>
      <c r="AE311" s="548">
        <f ca="1">IF('Clinic Model'!$P$17="Annuity",-IFERROR(PPMT(D3_I/12,$C311,D3_T,OFFSET(AE$258,,-$C311+1),0),),IFERROR(IF($C311=0,0,OFFSET(AE$258,,-$C311+1)/D3_T),0))</f>
        <v>0</v>
      </c>
      <c r="AF311" s="548">
        <f ca="1">IF('Clinic Model'!$P$17="Annuity",-IFERROR(PPMT(D3_I/12,$C311,D3_T,OFFSET(AF$258,,-$C311+1),0),),IFERROR(IF($C311=0,0,OFFSET(AF$258,,-$C311+1)/D3_T),0))</f>
        <v>0</v>
      </c>
      <c r="AG311" s="548">
        <f ca="1">IF('Clinic Model'!$P$17="Annuity",-IFERROR(PPMT(D3_I/12,$C311,D3_T,OFFSET(AG$258,,-$C311+1),0),),IFERROR(IF($C311=0,0,OFFSET(AG$258,,-$C311+1)/D3_T),0))</f>
        <v>0</v>
      </c>
      <c r="AH311" s="548">
        <f ca="1">IF('Clinic Model'!$P$17="Annuity",-IFERROR(PPMT(D3_I/12,$C311,D3_T,OFFSET(AH$258,,-$C311+1),0),),IFERROR(IF($C311=0,0,OFFSET(AH$258,,-$C311+1)/D3_T),0))</f>
        <v>0</v>
      </c>
      <c r="AI311" s="548">
        <f ca="1">IF('Clinic Model'!$P$17="Annuity",-IFERROR(PPMT(D3_I/12,$C311,D3_T,OFFSET(AI$258,,-$C311+1),0),),IFERROR(IF($C311=0,0,OFFSET(AI$258,,-$C311+1)/D3_T),0))</f>
        <v>0</v>
      </c>
      <c r="AJ311" s="548">
        <f ca="1">IF('Clinic Model'!$P$17="Annuity",-IFERROR(PPMT(D3_I/12,$C311,D3_T,OFFSET(AJ$258,,-$C311+1),0),),IFERROR(IF($C311=0,0,OFFSET(AJ$258,,-$C311+1)/D3_T),0))</f>
        <v>0</v>
      </c>
      <c r="AK311" s="548">
        <f ca="1">IF('Clinic Model'!$P$17="Annuity",-IFERROR(PPMT(D3_I/12,$C311,D3_T,OFFSET(AK$258,,-$C311+1),0),),IFERROR(IF($C311=0,0,OFFSET(AK$258,,-$C311+1)/D3_T),0))</f>
        <v>0</v>
      </c>
      <c r="AL311" s="548">
        <f ca="1">IF('Clinic Model'!$P$17="Annuity",-IFERROR(PPMT(D3_I/12,$C311,D3_T,OFFSET(AL$258,,-$C311+1),0),),IFERROR(IF($C311=0,0,OFFSET(AL$258,,-$C311+1)/D3_T),0))</f>
        <v>0</v>
      </c>
      <c r="AM311" s="548">
        <f ca="1">IF('Clinic Model'!$P$17="Annuity",-IFERROR(PPMT(D3_I/12,$C311,D3_T,OFFSET(AM$258,,-$C311+1),0),),IFERROR(IF($C311=0,0,OFFSET(AM$258,,-$C311+1)/D3_T),0))</f>
        <v>0</v>
      </c>
      <c r="AN311" s="548">
        <f ca="1">IF('Clinic Model'!$P$17="Annuity",-IFERROR(PPMT(D3_I/12,$C311,D3_T,OFFSET(AN$258,,-$C311+1),0),),IFERROR(IF($C311=0,0,OFFSET(AN$258,,-$C311+1)/D3_T),0))</f>
        <v>0</v>
      </c>
      <c r="AO311" s="548">
        <f ca="1">IF('Clinic Model'!$P$17="Annuity",-IFERROR(PPMT(D3_I/12,$C311,D3_T,OFFSET(AO$258,,-$C311+1),0),),IFERROR(IF($C311=0,0,OFFSET(AO$258,,-$C311+1)/D3_T),0))</f>
        <v>0</v>
      </c>
      <c r="AP311" s="548">
        <f ca="1">IF('Clinic Model'!$P$17="Annuity",-IFERROR(PPMT(D3_I/12,$C311,D3_T,OFFSET(AP$258,,-$C311+1),0),),IFERROR(IF($C311=0,0,OFFSET(AP$258,,-$C311+1)/D3_T),0))</f>
        <v>0</v>
      </c>
      <c r="AQ311" s="548">
        <f ca="1">IF('Clinic Model'!$P$17="Annuity",-IFERROR(PPMT(D3_I/12,$C311,D3_T,OFFSET(AQ$258,,-$C311+1),0),),IFERROR(IF($C311=0,0,OFFSET(AQ$258,,-$C311+1)/D3_T),0))</f>
        <v>0</v>
      </c>
      <c r="AR311" s="548">
        <f ca="1">IF('Clinic Model'!$P$17="Annuity",-IFERROR(PPMT(D3_I/12,$C311,D3_T,OFFSET(AR$258,,-$C311+1),0),),IFERROR(IF($C311=0,0,OFFSET(AR$258,,-$C311+1)/D3_T),0))</f>
        <v>0</v>
      </c>
      <c r="AS311" s="548">
        <f ca="1">IF('Clinic Model'!$P$17="Annuity",-IFERROR(PPMT(D3_I/12,$C311,D3_T,OFFSET(AS$258,,-$C311+1),0),),IFERROR(IF($C311=0,0,OFFSET(AS$258,,-$C311+1)/D3_T),0))</f>
        <v>0</v>
      </c>
      <c r="AT311" s="548">
        <f ca="1">IF('Clinic Model'!$P$17="Annuity",-IFERROR(PPMT(D3_I/12,$C311,D3_T,OFFSET(AT$258,,-$C311+1),0),),IFERROR(IF($C311=0,0,OFFSET(AT$258,,-$C311+1)/D3_T),0))</f>
        <v>0</v>
      </c>
      <c r="AU311" s="548">
        <f ca="1">IF('Clinic Model'!$P$17="Annuity",-IFERROR(PPMT(D3_I/12,$C311,D3_T,OFFSET(AU$258,,-$C311+1),0),),IFERROR(IF($C311=0,0,OFFSET(AU$258,,-$C311+1)/D3_T),0))</f>
        <v>0</v>
      </c>
      <c r="AV311" s="548">
        <f ca="1">IF('Clinic Model'!$P$17="Annuity",-IFERROR(PPMT(D3_I/12,$C311,D3_T,OFFSET(AV$258,,-$C311+1),0),),IFERROR(IF($C311=0,0,OFFSET(AV$258,,-$C311+1)/D3_T),0))</f>
        <v>0</v>
      </c>
      <c r="AW311" s="548">
        <f ca="1">IF('Clinic Model'!$P$17="Annuity",-IFERROR(PPMT(D3_I/12,$C311,D3_T,OFFSET(AW$258,,-$C311+1),0),),IFERROR(IF($C311=0,0,OFFSET(AW$258,,-$C311+1)/D3_T),0))</f>
        <v>0</v>
      </c>
      <c r="AX311" s="548">
        <f ca="1">IF('Clinic Model'!$P$17="Annuity",-IFERROR(PPMT(D3_I/12,$C311,D3_T,OFFSET(AX$258,,-$C311+1),0),),IFERROR(IF($C311=0,0,OFFSET(AX$258,,-$C311+1)/D3_T),0))</f>
        <v>0</v>
      </c>
      <c r="AY311" s="548">
        <f ca="1">IF('Clinic Model'!$P$17="Annuity",-IFERROR(PPMT(D3_I/12,$C311,D3_T,OFFSET(AY$258,,-$C311+1),0),),IFERROR(IF($C311=0,0,OFFSET(AY$258,,-$C311+1)/D3_T),0))</f>
        <v>0</v>
      </c>
      <c r="AZ311" s="548">
        <f ca="1">IF('Clinic Model'!$P$17="Annuity",-IFERROR(PPMT(D3_I/12,$C311,D3_T,OFFSET(AZ$258,,-$C311+1),0),),IFERROR(IF($C311=0,0,OFFSET(AZ$258,,-$C311+1)/D3_T),0))</f>
        <v>0</v>
      </c>
      <c r="BA311" s="548">
        <f ca="1">IF('Clinic Model'!$P$17="Annuity",-IFERROR(PPMT(D3_I/12,$C311,D3_T,OFFSET(BA$258,,-$C311+1),0),),IFERROR(IF($C311=0,0,OFFSET(BA$258,,-$C311+1)/D3_T),0))</f>
        <v>0</v>
      </c>
      <c r="BB311" s="548">
        <f ca="1">IF('Clinic Model'!$P$17="Annuity",-IFERROR(PPMT(D3_I/12,$C311,D3_T,OFFSET(BB$258,,-$C311+1),0),),IFERROR(IF($C311=0,0,OFFSET(BB$258,,-$C311+1)/D3_T),0))</f>
        <v>0</v>
      </c>
      <c r="BC311" s="548">
        <f ca="1">IF('Clinic Model'!$P$17="Annuity",-IFERROR(PPMT(D3_I/12,$C311,D3_T,OFFSET(BC$258,,-$C311+1),0),),IFERROR(IF($C311=0,0,OFFSET(BC$258,,-$C311+1)/D3_T),0))</f>
        <v>0</v>
      </c>
      <c r="BD311" s="548">
        <f ca="1">IF('Clinic Model'!$P$17="Annuity",-IFERROR(PPMT(D3_I/12,$C311,D3_T,OFFSET(BD$258,,-$C311+1),0),),IFERROR(IF($C311=0,0,OFFSET(BD$258,,-$C311+1)/D3_T),0))</f>
        <v>0</v>
      </c>
      <c r="BE311" s="548">
        <f ca="1">IF('Clinic Model'!$P$17="Annuity",-IFERROR(PPMT(D3_I/12,$C311,D3_T,OFFSET(BE$258,,-$C311+1),0),),IFERROR(IF($C311=0,0,OFFSET(BE$258,,-$C311+1)/D3_T),0))</f>
        <v>0</v>
      </c>
      <c r="BF311" s="548">
        <f ca="1">IF('Clinic Model'!$P$17="Annuity",-IFERROR(PPMT(D3_I/12,$C311,D3_T,OFFSET(BF$258,,-$C311+1),0),),IFERROR(IF($C311=0,0,OFFSET(BF$258,,-$C311+1)/D3_T),0))</f>
        <v>0</v>
      </c>
      <c r="BG311" s="548">
        <f ca="1">IF('Clinic Model'!$P$17="Annuity",-IFERROR(PPMT(D3_I/12,$C311,D3_T,OFFSET(BG$258,,-$C311+1),0),),IFERROR(IF($C311=0,0,OFFSET(BG$258,,-$C311+1)/D3_T),0))</f>
        <v>0</v>
      </c>
      <c r="BH311" s="548">
        <f ca="1">IF('Clinic Model'!$P$17="Annuity",-IFERROR(PPMT(D3_I/12,$C311,D3_T,OFFSET(BH$258,,-$C311+1),0),),IFERROR(IF($C311=0,0,OFFSET(BH$258,,-$C311+1)/D3_T),0))</f>
        <v>0</v>
      </c>
      <c r="BI311" s="548">
        <f ca="1">IF('Clinic Model'!$P$17="Annuity",-IFERROR(PPMT(D3_I/12,$C311,D3_T,OFFSET(BI$258,,-$C311+1),0),),IFERROR(IF($C311=0,0,OFFSET(BI$258,,-$C311+1)/D3_T),0))</f>
        <v>0</v>
      </c>
      <c r="BJ311" s="548">
        <f ca="1">IF('Clinic Model'!$P$17="Annuity",-IFERROR(PPMT(D3_I/12,$C311,D3_T,OFFSET(BJ$258,,-$C311+1),0),),IFERROR(IF($C311=0,0,OFFSET(BJ$258,,-$C311+1)/D3_T),0))</f>
        <v>0</v>
      </c>
      <c r="BK311" s="548">
        <f ca="1">IF('Clinic Model'!$P$17="Annuity",-IFERROR(PPMT(D3_I/12,$C311,D3_T,OFFSET(BK$258,,-$C311+1),0),),IFERROR(IF($C311=0,0,OFFSET(BK$258,,-$C311+1)/D3_T),0))</f>
        <v>0</v>
      </c>
      <c r="BL311" s="548">
        <f ca="1">IF('Clinic Model'!$P$17="Annuity",-IFERROR(PPMT(D3_I/12,$C311,D3_T,OFFSET(BL$258,,-$C311+1),0),),IFERROR(IF($C311=0,0,OFFSET(BL$258,,-$C311+1)/D3_T),0))</f>
        <v>0</v>
      </c>
    </row>
    <row r="312" spans="1:64" ht="10.5" hidden="1" customHeight="1" outlineLevel="1" x14ac:dyDescent="0.3">
      <c r="A312" s="105"/>
      <c r="B312" s="504"/>
      <c r="C312" s="105">
        <f t="shared" si="22"/>
        <v>0</v>
      </c>
      <c r="E312" s="559">
        <f ca="1">IF('Clinic Model'!$P$17="Annuity",-IFERROR(PPMT(D3_I/12,$C312,D3_T,OFFSET(E$258,,-$C312+1),0),),IFERROR(IF($C312=0,0,OFFSET(E$258,,-$C312+1)/D3_T),0))</f>
        <v>0</v>
      </c>
      <c r="F312" s="548">
        <f ca="1">IF('Clinic Model'!$P$17="Annuity",-IFERROR(PPMT(D3_I/12,$C312,D3_T,OFFSET(F$258,,-$C312+1),0),),IFERROR(IF($C312=0,0,OFFSET(F$258,,-$C312+1)/D3_T),0))</f>
        <v>0</v>
      </c>
      <c r="G312" s="548">
        <f ca="1">IF('Clinic Model'!$P$17="Annuity",-IFERROR(PPMT(D3_I/12,$C312,D3_T,OFFSET(G$258,,-$C312+1),0),),IFERROR(IF($C312=0,0,OFFSET(G$258,,-$C312+1)/D3_T),0))</f>
        <v>0</v>
      </c>
      <c r="H312" s="548">
        <f ca="1">IF('Clinic Model'!$P$17="Annuity",-IFERROR(PPMT(D3_I/12,$C312,D3_T,OFFSET(H$258,,-$C312+1),0),),IFERROR(IF($C312=0,0,OFFSET(H$258,,-$C312+1)/D3_T),0))</f>
        <v>0</v>
      </c>
      <c r="I312" s="548">
        <f ca="1">IF('Clinic Model'!$P$17="Annuity",-IFERROR(PPMT(D3_I/12,$C312,D3_T,OFFSET(I$258,,-$C312+1),0),),IFERROR(IF($C312=0,0,OFFSET(I$258,,-$C312+1)/D3_T),0))</f>
        <v>0</v>
      </c>
      <c r="J312" s="548">
        <f ca="1">IF('Clinic Model'!$P$17="Annuity",-IFERROR(PPMT(D3_I/12,$C312,D3_T,OFFSET(J$258,,-$C312+1),0),),IFERROR(IF($C312=0,0,OFFSET(J$258,,-$C312+1)/D3_T),0))</f>
        <v>0</v>
      </c>
      <c r="K312" s="548">
        <f ca="1">IF('Clinic Model'!$P$17="Annuity",-IFERROR(PPMT(D3_I/12,$C312,D3_T,OFFSET(K$258,,-$C312+1),0),),IFERROR(IF($C312=0,0,OFFSET(K$258,,-$C312+1)/D3_T),0))</f>
        <v>0</v>
      </c>
      <c r="L312" s="548">
        <f ca="1">IF('Clinic Model'!$P$17="Annuity",-IFERROR(PPMT(D3_I/12,$C312,D3_T,OFFSET(L$258,,-$C312+1),0),),IFERROR(IF($C312=0,0,OFFSET(L$258,,-$C312+1)/D3_T),0))</f>
        <v>0</v>
      </c>
      <c r="M312" s="548">
        <f ca="1">IF('Clinic Model'!$P$17="Annuity",-IFERROR(PPMT(D3_I/12,$C312,D3_T,OFFSET(M$258,,-$C312+1),0),),IFERROR(IF($C312=0,0,OFFSET(M$258,,-$C312+1)/D3_T),0))</f>
        <v>0</v>
      </c>
      <c r="N312" s="548">
        <f ca="1">IF('Clinic Model'!$P$17="Annuity",-IFERROR(PPMT(D3_I/12,$C312,D3_T,OFFSET(N$258,,-$C312+1),0),),IFERROR(IF($C312=0,0,OFFSET(N$258,,-$C312+1)/D3_T),0))</f>
        <v>0</v>
      </c>
      <c r="O312" s="548">
        <f ca="1">IF('Clinic Model'!$P$17="Annuity",-IFERROR(PPMT(D3_I/12,$C312,D3_T,OFFSET(O$258,,-$C312+1),0),),IFERROR(IF($C312=0,0,OFFSET(O$258,,-$C312+1)/D3_T),0))</f>
        <v>0</v>
      </c>
      <c r="P312" s="548">
        <f ca="1">IF('Clinic Model'!$P$17="Annuity",-IFERROR(PPMT(D3_I/12,$C312,D3_T,OFFSET(P$258,,-$C312+1),0),),IFERROR(IF($C312=0,0,OFFSET(P$258,,-$C312+1)/D3_T),0))</f>
        <v>0</v>
      </c>
      <c r="Q312" s="548">
        <f ca="1">IF('Clinic Model'!$P$17="Annuity",-IFERROR(PPMT(D3_I/12,$C312,D3_T,OFFSET(Q$258,,-$C312+1),0),),IFERROR(IF($C312=0,0,OFFSET(Q$258,,-$C312+1)/D3_T),0))</f>
        <v>0</v>
      </c>
      <c r="R312" s="548">
        <f ca="1">IF('Clinic Model'!$P$17="Annuity",-IFERROR(PPMT(D3_I/12,$C312,D3_T,OFFSET(R$258,,-$C312+1),0),),IFERROR(IF($C312=0,0,OFFSET(R$258,,-$C312+1)/D3_T),0))</f>
        <v>0</v>
      </c>
      <c r="S312" s="548">
        <f ca="1">IF('Clinic Model'!$P$17="Annuity",-IFERROR(PPMT(D3_I/12,$C312,D3_T,OFFSET(S$258,,-$C312+1),0),),IFERROR(IF($C312=0,0,OFFSET(S$258,,-$C312+1)/D3_T),0))</f>
        <v>0</v>
      </c>
      <c r="T312" s="548">
        <f ca="1">IF('Clinic Model'!$P$17="Annuity",-IFERROR(PPMT(D3_I/12,$C312,D3_T,OFFSET(T$258,,-$C312+1),0),),IFERROR(IF($C312=0,0,OFFSET(T$258,,-$C312+1)/D3_T),0))</f>
        <v>0</v>
      </c>
      <c r="U312" s="548">
        <f ca="1">IF('Clinic Model'!$P$17="Annuity",-IFERROR(PPMT(D3_I/12,$C312,D3_T,OFFSET(U$258,,-$C312+1),0),),IFERROR(IF($C312=0,0,OFFSET(U$258,,-$C312+1)/D3_T),0))</f>
        <v>0</v>
      </c>
      <c r="V312" s="548">
        <f ca="1">IF('Clinic Model'!$P$17="Annuity",-IFERROR(PPMT(D3_I/12,$C312,D3_T,OFFSET(V$258,,-$C312+1),0),),IFERROR(IF($C312=0,0,OFFSET(V$258,,-$C312+1)/D3_T),0))</f>
        <v>0</v>
      </c>
      <c r="W312" s="548">
        <f ca="1">IF('Clinic Model'!$P$17="Annuity",-IFERROR(PPMT(D3_I/12,$C312,D3_T,OFFSET(W$258,,-$C312+1),0),),IFERROR(IF($C312=0,0,OFFSET(W$258,,-$C312+1)/D3_T),0))</f>
        <v>0</v>
      </c>
      <c r="X312" s="548">
        <f ca="1">IF('Clinic Model'!$P$17="Annuity",-IFERROR(PPMT(D3_I/12,$C312,D3_T,OFFSET(X$258,,-$C312+1),0),),IFERROR(IF($C312=0,0,OFFSET(X$258,,-$C312+1)/D3_T),0))</f>
        <v>0</v>
      </c>
      <c r="Y312" s="548">
        <f ca="1">IF('Clinic Model'!$P$17="Annuity",-IFERROR(PPMT(D3_I/12,$C312,D3_T,OFFSET(Y$258,,-$C312+1),0),),IFERROR(IF($C312=0,0,OFFSET(Y$258,,-$C312+1)/D3_T),0))</f>
        <v>0</v>
      </c>
      <c r="Z312" s="548">
        <f ca="1">IF('Clinic Model'!$P$17="Annuity",-IFERROR(PPMT(D3_I/12,$C312,D3_T,OFFSET(Z$258,,-$C312+1),0),),IFERROR(IF($C312=0,0,OFFSET(Z$258,,-$C312+1)/D3_T),0))</f>
        <v>0</v>
      </c>
      <c r="AA312" s="548">
        <f ca="1">IF('Clinic Model'!$P$17="Annuity",-IFERROR(PPMT(D3_I/12,$C312,D3_T,OFFSET(AA$258,,-$C312+1),0),),IFERROR(IF($C312=0,0,OFFSET(AA$258,,-$C312+1)/D3_T),0))</f>
        <v>0</v>
      </c>
      <c r="AB312" s="548">
        <f ca="1">IF('Clinic Model'!$P$17="Annuity",-IFERROR(PPMT(D3_I/12,$C312,D3_T,OFFSET(AB$258,,-$C312+1),0),),IFERROR(IF($C312=0,0,OFFSET(AB$258,,-$C312+1)/D3_T),0))</f>
        <v>0</v>
      </c>
      <c r="AC312" s="548">
        <f ca="1">IF('Clinic Model'!$P$17="Annuity",-IFERROR(PPMT(D3_I/12,$C312,D3_T,OFFSET(AC$258,,-$C312+1),0),),IFERROR(IF($C312=0,0,OFFSET(AC$258,,-$C312+1)/D3_T),0))</f>
        <v>0</v>
      </c>
      <c r="AD312" s="548">
        <f ca="1">IF('Clinic Model'!$P$17="Annuity",-IFERROR(PPMT(D3_I/12,$C312,D3_T,OFFSET(AD$258,,-$C312+1),0),),IFERROR(IF($C312=0,0,OFFSET(AD$258,,-$C312+1)/D3_T),0))</f>
        <v>0</v>
      </c>
      <c r="AE312" s="548">
        <f ca="1">IF('Clinic Model'!$P$17="Annuity",-IFERROR(PPMT(D3_I/12,$C312,D3_T,OFFSET(AE$258,,-$C312+1),0),),IFERROR(IF($C312=0,0,OFFSET(AE$258,,-$C312+1)/D3_T),0))</f>
        <v>0</v>
      </c>
      <c r="AF312" s="548">
        <f ca="1">IF('Clinic Model'!$P$17="Annuity",-IFERROR(PPMT(D3_I/12,$C312,D3_T,OFFSET(AF$258,,-$C312+1),0),),IFERROR(IF($C312=0,0,OFFSET(AF$258,,-$C312+1)/D3_T),0))</f>
        <v>0</v>
      </c>
      <c r="AG312" s="548">
        <f ca="1">IF('Clinic Model'!$P$17="Annuity",-IFERROR(PPMT(D3_I/12,$C312,D3_T,OFFSET(AG$258,,-$C312+1),0),),IFERROR(IF($C312=0,0,OFFSET(AG$258,,-$C312+1)/D3_T),0))</f>
        <v>0</v>
      </c>
      <c r="AH312" s="548">
        <f ca="1">IF('Clinic Model'!$P$17="Annuity",-IFERROR(PPMT(D3_I/12,$C312,D3_T,OFFSET(AH$258,,-$C312+1),0),),IFERROR(IF($C312=0,0,OFFSET(AH$258,,-$C312+1)/D3_T),0))</f>
        <v>0</v>
      </c>
      <c r="AI312" s="548">
        <f ca="1">IF('Clinic Model'!$P$17="Annuity",-IFERROR(PPMT(D3_I/12,$C312,D3_T,OFFSET(AI$258,,-$C312+1),0),),IFERROR(IF($C312=0,0,OFFSET(AI$258,,-$C312+1)/D3_T),0))</f>
        <v>0</v>
      </c>
      <c r="AJ312" s="548">
        <f ca="1">IF('Clinic Model'!$P$17="Annuity",-IFERROR(PPMT(D3_I/12,$C312,D3_T,OFFSET(AJ$258,,-$C312+1),0),),IFERROR(IF($C312=0,0,OFFSET(AJ$258,,-$C312+1)/D3_T),0))</f>
        <v>0</v>
      </c>
      <c r="AK312" s="548">
        <f ca="1">IF('Clinic Model'!$P$17="Annuity",-IFERROR(PPMT(D3_I/12,$C312,D3_T,OFFSET(AK$258,,-$C312+1),0),),IFERROR(IF($C312=0,0,OFFSET(AK$258,,-$C312+1)/D3_T),0))</f>
        <v>0</v>
      </c>
      <c r="AL312" s="548">
        <f ca="1">IF('Clinic Model'!$P$17="Annuity",-IFERROR(PPMT(D3_I/12,$C312,D3_T,OFFSET(AL$258,,-$C312+1),0),),IFERROR(IF($C312=0,0,OFFSET(AL$258,,-$C312+1)/D3_T),0))</f>
        <v>0</v>
      </c>
      <c r="AM312" s="548">
        <f ca="1">IF('Clinic Model'!$P$17="Annuity",-IFERROR(PPMT(D3_I/12,$C312,D3_T,OFFSET(AM$258,,-$C312+1),0),),IFERROR(IF($C312=0,0,OFFSET(AM$258,,-$C312+1)/D3_T),0))</f>
        <v>0</v>
      </c>
      <c r="AN312" s="548">
        <f ca="1">IF('Clinic Model'!$P$17="Annuity",-IFERROR(PPMT(D3_I/12,$C312,D3_T,OFFSET(AN$258,,-$C312+1),0),),IFERROR(IF($C312=0,0,OFFSET(AN$258,,-$C312+1)/D3_T),0))</f>
        <v>0</v>
      </c>
      <c r="AO312" s="548">
        <f ca="1">IF('Clinic Model'!$P$17="Annuity",-IFERROR(PPMT(D3_I/12,$C312,D3_T,OFFSET(AO$258,,-$C312+1),0),),IFERROR(IF($C312=0,0,OFFSET(AO$258,,-$C312+1)/D3_T),0))</f>
        <v>0</v>
      </c>
      <c r="AP312" s="548">
        <f ca="1">IF('Clinic Model'!$P$17="Annuity",-IFERROR(PPMT(D3_I/12,$C312,D3_T,OFFSET(AP$258,,-$C312+1),0),),IFERROR(IF($C312=0,0,OFFSET(AP$258,,-$C312+1)/D3_T),0))</f>
        <v>0</v>
      </c>
      <c r="AQ312" s="548">
        <f ca="1">IF('Clinic Model'!$P$17="Annuity",-IFERROR(PPMT(D3_I/12,$C312,D3_T,OFFSET(AQ$258,,-$C312+1),0),),IFERROR(IF($C312=0,0,OFFSET(AQ$258,,-$C312+1)/D3_T),0))</f>
        <v>0</v>
      </c>
      <c r="AR312" s="548">
        <f ca="1">IF('Clinic Model'!$P$17="Annuity",-IFERROR(PPMT(D3_I/12,$C312,D3_T,OFFSET(AR$258,,-$C312+1),0),),IFERROR(IF($C312=0,0,OFFSET(AR$258,,-$C312+1)/D3_T),0))</f>
        <v>0</v>
      </c>
      <c r="AS312" s="548">
        <f ca="1">IF('Clinic Model'!$P$17="Annuity",-IFERROR(PPMT(D3_I/12,$C312,D3_T,OFFSET(AS$258,,-$C312+1),0),),IFERROR(IF($C312=0,0,OFFSET(AS$258,,-$C312+1)/D3_T),0))</f>
        <v>0</v>
      </c>
      <c r="AT312" s="548">
        <f ca="1">IF('Clinic Model'!$P$17="Annuity",-IFERROR(PPMT(D3_I/12,$C312,D3_T,OFFSET(AT$258,,-$C312+1),0),),IFERROR(IF($C312=0,0,OFFSET(AT$258,,-$C312+1)/D3_T),0))</f>
        <v>0</v>
      </c>
      <c r="AU312" s="548">
        <f ca="1">IF('Clinic Model'!$P$17="Annuity",-IFERROR(PPMT(D3_I/12,$C312,D3_T,OFFSET(AU$258,,-$C312+1),0),),IFERROR(IF($C312=0,0,OFFSET(AU$258,,-$C312+1)/D3_T),0))</f>
        <v>0</v>
      </c>
      <c r="AV312" s="548">
        <f ca="1">IF('Clinic Model'!$P$17="Annuity",-IFERROR(PPMT(D3_I/12,$C312,D3_T,OFFSET(AV$258,,-$C312+1),0),),IFERROR(IF($C312=0,0,OFFSET(AV$258,,-$C312+1)/D3_T),0))</f>
        <v>0</v>
      </c>
      <c r="AW312" s="548">
        <f ca="1">IF('Clinic Model'!$P$17="Annuity",-IFERROR(PPMT(D3_I/12,$C312,D3_T,OFFSET(AW$258,,-$C312+1),0),),IFERROR(IF($C312=0,0,OFFSET(AW$258,,-$C312+1)/D3_T),0))</f>
        <v>0</v>
      </c>
      <c r="AX312" s="548">
        <f ca="1">IF('Clinic Model'!$P$17="Annuity",-IFERROR(PPMT(D3_I/12,$C312,D3_T,OFFSET(AX$258,,-$C312+1),0),),IFERROR(IF($C312=0,0,OFFSET(AX$258,,-$C312+1)/D3_T),0))</f>
        <v>0</v>
      </c>
      <c r="AY312" s="548">
        <f ca="1">IF('Clinic Model'!$P$17="Annuity",-IFERROR(PPMT(D3_I/12,$C312,D3_T,OFFSET(AY$258,,-$C312+1),0),),IFERROR(IF($C312=0,0,OFFSET(AY$258,,-$C312+1)/D3_T),0))</f>
        <v>0</v>
      </c>
      <c r="AZ312" s="548">
        <f ca="1">IF('Clinic Model'!$P$17="Annuity",-IFERROR(PPMT(D3_I/12,$C312,D3_T,OFFSET(AZ$258,,-$C312+1),0),),IFERROR(IF($C312=0,0,OFFSET(AZ$258,,-$C312+1)/D3_T),0))</f>
        <v>0</v>
      </c>
      <c r="BA312" s="548">
        <f ca="1">IF('Clinic Model'!$P$17="Annuity",-IFERROR(PPMT(D3_I/12,$C312,D3_T,OFFSET(BA$258,,-$C312+1),0),),IFERROR(IF($C312=0,0,OFFSET(BA$258,,-$C312+1)/D3_T),0))</f>
        <v>0</v>
      </c>
      <c r="BB312" s="548">
        <f ca="1">IF('Clinic Model'!$P$17="Annuity",-IFERROR(PPMT(D3_I/12,$C312,D3_T,OFFSET(BB$258,,-$C312+1),0),),IFERROR(IF($C312=0,0,OFFSET(BB$258,,-$C312+1)/D3_T),0))</f>
        <v>0</v>
      </c>
      <c r="BC312" s="548">
        <f ca="1">IF('Clinic Model'!$P$17="Annuity",-IFERROR(PPMT(D3_I/12,$C312,D3_T,OFFSET(BC$258,,-$C312+1),0),),IFERROR(IF($C312=0,0,OFFSET(BC$258,,-$C312+1)/D3_T),0))</f>
        <v>0</v>
      </c>
      <c r="BD312" s="548">
        <f ca="1">IF('Clinic Model'!$P$17="Annuity",-IFERROR(PPMT(D3_I/12,$C312,D3_T,OFFSET(BD$258,,-$C312+1),0),),IFERROR(IF($C312=0,0,OFFSET(BD$258,,-$C312+1)/D3_T),0))</f>
        <v>0</v>
      </c>
      <c r="BE312" s="548">
        <f ca="1">IF('Clinic Model'!$P$17="Annuity",-IFERROR(PPMT(D3_I/12,$C312,D3_T,OFFSET(BE$258,,-$C312+1),0),),IFERROR(IF($C312=0,0,OFFSET(BE$258,,-$C312+1)/D3_T),0))</f>
        <v>0</v>
      </c>
      <c r="BF312" s="548">
        <f ca="1">IF('Clinic Model'!$P$17="Annuity",-IFERROR(PPMT(D3_I/12,$C312,D3_T,OFFSET(BF$258,,-$C312+1),0),),IFERROR(IF($C312=0,0,OFFSET(BF$258,,-$C312+1)/D3_T),0))</f>
        <v>0</v>
      </c>
      <c r="BG312" s="548">
        <f ca="1">IF('Clinic Model'!$P$17="Annuity",-IFERROR(PPMT(D3_I/12,$C312,D3_T,OFFSET(BG$258,,-$C312+1),0),),IFERROR(IF($C312=0,0,OFFSET(BG$258,,-$C312+1)/D3_T),0))</f>
        <v>0</v>
      </c>
      <c r="BH312" s="548">
        <f ca="1">IF('Clinic Model'!$P$17="Annuity",-IFERROR(PPMT(D3_I/12,$C312,D3_T,OFFSET(BH$258,,-$C312+1),0),),IFERROR(IF($C312=0,0,OFFSET(BH$258,,-$C312+1)/D3_T),0))</f>
        <v>0</v>
      </c>
      <c r="BI312" s="548">
        <f ca="1">IF('Clinic Model'!$P$17="Annuity",-IFERROR(PPMT(D3_I/12,$C312,D3_T,OFFSET(BI$258,,-$C312+1),0),),IFERROR(IF($C312=0,0,OFFSET(BI$258,,-$C312+1)/D3_T),0))</f>
        <v>0</v>
      </c>
      <c r="BJ312" s="548">
        <f ca="1">IF('Clinic Model'!$P$17="Annuity",-IFERROR(PPMT(D3_I/12,$C312,D3_T,OFFSET(BJ$258,,-$C312+1),0),),IFERROR(IF($C312=0,0,OFFSET(BJ$258,,-$C312+1)/D3_T),0))</f>
        <v>0</v>
      </c>
      <c r="BK312" s="548">
        <f ca="1">IF('Clinic Model'!$P$17="Annuity",-IFERROR(PPMT(D3_I/12,$C312,D3_T,OFFSET(BK$258,,-$C312+1),0),),IFERROR(IF($C312=0,0,OFFSET(BK$258,,-$C312+1)/D3_T),0))</f>
        <v>0</v>
      </c>
      <c r="BL312" s="548">
        <f ca="1">IF('Clinic Model'!$P$17="Annuity",-IFERROR(PPMT(D3_I/12,$C312,D3_T,OFFSET(BL$258,,-$C312+1),0),),IFERROR(IF($C312=0,0,OFFSET(BL$258,,-$C312+1)/D3_T),0))</f>
        <v>0</v>
      </c>
    </row>
    <row r="313" spans="1:64" ht="10.5" hidden="1" customHeight="1" outlineLevel="1" x14ac:dyDescent="0.3">
      <c r="A313" s="105"/>
      <c r="B313" s="504"/>
      <c r="C313" s="105">
        <f t="shared" si="22"/>
        <v>0</v>
      </c>
      <c r="E313" s="559">
        <f ca="1">IF('Clinic Model'!$P$17="Annuity",-IFERROR(PPMT(D3_I/12,$C313,D3_T,OFFSET(E$258,,-$C313+1),0),),IFERROR(IF($C313=0,0,OFFSET(E$258,,-$C313+1)/D3_T),0))</f>
        <v>0</v>
      </c>
      <c r="F313" s="548">
        <f ca="1">IF('Clinic Model'!$P$17="Annuity",-IFERROR(PPMT(D3_I/12,$C313,D3_T,OFFSET(F$258,,-$C313+1),0),),IFERROR(IF($C313=0,0,OFFSET(F$258,,-$C313+1)/D3_T),0))</f>
        <v>0</v>
      </c>
      <c r="G313" s="548">
        <f ca="1">IF('Clinic Model'!$P$17="Annuity",-IFERROR(PPMT(D3_I/12,$C313,D3_T,OFFSET(G$258,,-$C313+1),0),),IFERROR(IF($C313=0,0,OFFSET(G$258,,-$C313+1)/D3_T),0))</f>
        <v>0</v>
      </c>
      <c r="H313" s="548">
        <f ca="1">IF('Clinic Model'!$P$17="Annuity",-IFERROR(PPMT(D3_I/12,$C313,D3_T,OFFSET(H$258,,-$C313+1),0),),IFERROR(IF($C313=0,0,OFFSET(H$258,,-$C313+1)/D3_T),0))</f>
        <v>0</v>
      </c>
      <c r="I313" s="548">
        <f ca="1">IF('Clinic Model'!$P$17="Annuity",-IFERROR(PPMT(D3_I/12,$C313,D3_T,OFFSET(I$258,,-$C313+1),0),),IFERROR(IF($C313=0,0,OFFSET(I$258,,-$C313+1)/D3_T),0))</f>
        <v>0</v>
      </c>
      <c r="J313" s="548">
        <f ca="1">IF('Clinic Model'!$P$17="Annuity",-IFERROR(PPMT(D3_I/12,$C313,D3_T,OFFSET(J$258,,-$C313+1),0),),IFERROR(IF($C313=0,0,OFFSET(J$258,,-$C313+1)/D3_T),0))</f>
        <v>0</v>
      </c>
      <c r="K313" s="548">
        <f ca="1">IF('Clinic Model'!$P$17="Annuity",-IFERROR(PPMT(D3_I/12,$C313,D3_T,OFFSET(K$258,,-$C313+1),0),),IFERROR(IF($C313=0,0,OFFSET(K$258,,-$C313+1)/D3_T),0))</f>
        <v>0</v>
      </c>
      <c r="L313" s="548">
        <f ca="1">IF('Clinic Model'!$P$17="Annuity",-IFERROR(PPMT(D3_I/12,$C313,D3_T,OFFSET(L$258,,-$C313+1),0),),IFERROR(IF($C313=0,0,OFFSET(L$258,,-$C313+1)/D3_T),0))</f>
        <v>0</v>
      </c>
      <c r="M313" s="548">
        <f ca="1">IF('Clinic Model'!$P$17="Annuity",-IFERROR(PPMT(D3_I/12,$C313,D3_T,OFFSET(M$258,,-$C313+1),0),),IFERROR(IF($C313=0,0,OFFSET(M$258,,-$C313+1)/D3_T),0))</f>
        <v>0</v>
      </c>
      <c r="N313" s="548">
        <f ca="1">IF('Clinic Model'!$P$17="Annuity",-IFERROR(PPMT(D3_I/12,$C313,D3_T,OFFSET(N$258,,-$C313+1),0),),IFERROR(IF($C313=0,0,OFFSET(N$258,,-$C313+1)/D3_T),0))</f>
        <v>0</v>
      </c>
      <c r="O313" s="548">
        <f ca="1">IF('Clinic Model'!$P$17="Annuity",-IFERROR(PPMT(D3_I/12,$C313,D3_T,OFFSET(O$258,,-$C313+1),0),),IFERROR(IF($C313=0,0,OFFSET(O$258,,-$C313+1)/D3_T),0))</f>
        <v>0</v>
      </c>
      <c r="P313" s="548">
        <f ca="1">IF('Clinic Model'!$P$17="Annuity",-IFERROR(PPMT(D3_I/12,$C313,D3_T,OFFSET(P$258,,-$C313+1),0),),IFERROR(IF($C313=0,0,OFFSET(P$258,,-$C313+1)/D3_T),0))</f>
        <v>0</v>
      </c>
      <c r="Q313" s="548">
        <f ca="1">IF('Clinic Model'!$P$17="Annuity",-IFERROR(PPMT(D3_I/12,$C313,D3_T,OFFSET(Q$258,,-$C313+1),0),),IFERROR(IF($C313=0,0,OFFSET(Q$258,,-$C313+1)/D3_T),0))</f>
        <v>0</v>
      </c>
      <c r="R313" s="548">
        <f ca="1">IF('Clinic Model'!$P$17="Annuity",-IFERROR(PPMT(D3_I/12,$C313,D3_T,OFFSET(R$258,,-$C313+1),0),),IFERROR(IF($C313=0,0,OFFSET(R$258,,-$C313+1)/D3_T),0))</f>
        <v>0</v>
      </c>
      <c r="S313" s="548">
        <f ca="1">IF('Clinic Model'!$P$17="Annuity",-IFERROR(PPMT(D3_I/12,$C313,D3_T,OFFSET(S$258,,-$C313+1),0),),IFERROR(IF($C313=0,0,OFFSET(S$258,,-$C313+1)/D3_T),0))</f>
        <v>0</v>
      </c>
      <c r="T313" s="548">
        <f ca="1">IF('Clinic Model'!$P$17="Annuity",-IFERROR(PPMT(D3_I/12,$C313,D3_T,OFFSET(T$258,,-$C313+1),0),),IFERROR(IF($C313=0,0,OFFSET(T$258,,-$C313+1)/D3_T),0))</f>
        <v>0</v>
      </c>
      <c r="U313" s="548">
        <f ca="1">IF('Clinic Model'!$P$17="Annuity",-IFERROR(PPMT(D3_I/12,$C313,D3_T,OFFSET(U$258,,-$C313+1),0),),IFERROR(IF($C313=0,0,OFFSET(U$258,,-$C313+1)/D3_T),0))</f>
        <v>0</v>
      </c>
      <c r="V313" s="548">
        <f ca="1">IF('Clinic Model'!$P$17="Annuity",-IFERROR(PPMT(D3_I/12,$C313,D3_T,OFFSET(V$258,,-$C313+1),0),),IFERROR(IF($C313=0,0,OFFSET(V$258,,-$C313+1)/D3_T),0))</f>
        <v>0</v>
      </c>
      <c r="W313" s="548">
        <f ca="1">IF('Clinic Model'!$P$17="Annuity",-IFERROR(PPMT(D3_I/12,$C313,D3_T,OFFSET(W$258,,-$C313+1),0),),IFERROR(IF($C313=0,0,OFFSET(W$258,,-$C313+1)/D3_T),0))</f>
        <v>0</v>
      </c>
      <c r="X313" s="548">
        <f ca="1">IF('Clinic Model'!$P$17="Annuity",-IFERROR(PPMT(D3_I/12,$C313,D3_T,OFFSET(X$258,,-$C313+1),0),),IFERROR(IF($C313=0,0,OFFSET(X$258,,-$C313+1)/D3_T),0))</f>
        <v>0</v>
      </c>
      <c r="Y313" s="548">
        <f ca="1">IF('Clinic Model'!$P$17="Annuity",-IFERROR(PPMT(D3_I/12,$C313,D3_T,OFFSET(Y$258,,-$C313+1),0),),IFERROR(IF($C313=0,0,OFFSET(Y$258,,-$C313+1)/D3_T),0))</f>
        <v>0</v>
      </c>
      <c r="Z313" s="548">
        <f ca="1">IF('Clinic Model'!$P$17="Annuity",-IFERROR(PPMT(D3_I/12,$C313,D3_T,OFFSET(Z$258,,-$C313+1),0),),IFERROR(IF($C313=0,0,OFFSET(Z$258,,-$C313+1)/D3_T),0))</f>
        <v>0</v>
      </c>
      <c r="AA313" s="548">
        <f ca="1">IF('Clinic Model'!$P$17="Annuity",-IFERROR(PPMT(D3_I/12,$C313,D3_T,OFFSET(AA$258,,-$C313+1),0),),IFERROR(IF($C313=0,0,OFFSET(AA$258,,-$C313+1)/D3_T),0))</f>
        <v>0</v>
      </c>
      <c r="AB313" s="548">
        <f ca="1">IF('Clinic Model'!$P$17="Annuity",-IFERROR(PPMT(D3_I/12,$C313,D3_T,OFFSET(AB$258,,-$C313+1),0),),IFERROR(IF($C313=0,0,OFFSET(AB$258,,-$C313+1)/D3_T),0))</f>
        <v>0</v>
      </c>
      <c r="AC313" s="548">
        <f ca="1">IF('Clinic Model'!$P$17="Annuity",-IFERROR(PPMT(D3_I/12,$C313,D3_T,OFFSET(AC$258,,-$C313+1),0),),IFERROR(IF($C313=0,0,OFFSET(AC$258,,-$C313+1)/D3_T),0))</f>
        <v>0</v>
      </c>
      <c r="AD313" s="548">
        <f ca="1">IF('Clinic Model'!$P$17="Annuity",-IFERROR(PPMT(D3_I/12,$C313,D3_T,OFFSET(AD$258,,-$C313+1),0),),IFERROR(IF($C313=0,0,OFFSET(AD$258,,-$C313+1)/D3_T),0))</f>
        <v>0</v>
      </c>
      <c r="AE313" s="548">
        <f ca="1">IF('Clinic Model'!$P$17="Annuity",-IFERROR(PPMT(D3_I/12,$C313,D3_T,OFFSET(AE$258,,-$C313+1),0),),IFERROR(IF($C313=0,0,OFFSET(AE$258,,-$C313+1)/D3_T),0))</f>
        <v>0</v>
      </c>
      <c r="AF313" s="548">
        <f ca="1">IF('Clinic Model'!$P$17="Annuity",-IFERROR(PPMT(D3_I/12,$C313,D3_T,OFFSET(AF$258,,-$C313+1),0),),IFERROR(IF($C313=0,0,OFFSET(AF$258,,-$C313+1)/D3_T),0))</f>
        <v>0</v>
      </c>
      <c r="AG313" s="548">
        <f ca="1">IF('Clinic Model'!$P$17="Annuity",-IFERROR(PPMT(D3_I/12,$C313,D3_T,OFFSET(AG$258,,-$C313+1),0),),IFERROR(IF($C313=0,0,OFFSET(AG$258,,-$C313+1)/D3_T),0))</f>
        <v>0</v>
      </c>
      <c r="AH313" s="548">
        <f ca="1">IF('Clinic Model'!$P$17="Annuity",-IFERROR(PPMT(D3_I/12,$C313,D3_T,OFFSET(AH$258,,-$C313+1),0),),IFERROR(IF($C313=0,0,OFFSET(AH$258,,-$C313+1)/D3_T),0))</f>
        <v>0</v>
      </c>
      <c r="AI313" s="548">
        <f ca="1">IF('Clinic Model'!$P$17="Annuity",-IFERROR(PPMT(D3_I/12,$C313,D3_T,OFFSET(AI$258,,-$C313+1),0),),IFERROR(IF($C313=0,0,OFFSET(AI$258,,-$C313+1)/D3_T),0))</f>
        <v>0</v>
      </c>
      <c r="AJ313" s="548">
        <f ca="1">IF('Clinic Model'!$P$17="Annuity",-IFERROR(PPMT(D3_I/12,$C313,D3_T,OFFSET(AJ$258,,-$C313+1),0),),IFERROR(IF($C313=0,0,OFFSET(AJ$258,,-$C313+1)/D3_T),0))</f>
        <v>0</v>
      </c>
      <c r="AK313" s="548">
        <f ca="1">IF('Clinic Model'!$P$17="Annuity",-IFERROR(PPMT(D3_I/12,$C313,D3_T,OFFSET(AK$258,,-$C313+1),0),),IFERROR(IF($C313=0,0,OFFSET(AK$258,,-$C313+1)/D3_T),0))</f>
        <v>0</v>
      </c>
      <c r="AL313" s="548">
        <f ca="1">IF('Clinic Model'!$P$17="Annuity",-IFERROR(PPMT(D3_I/12,$C313,D3_T,OFFSET(AL$258,,-$C313+1),0),),IFERROR(IF($C313=0,0,OFFSET(AL$258,,-$C313+1)/D3_T),0))</f>
        <v>0</v>
      </c>
      <c r="AM313" s="548">
        <f ca="1">IF('Clinic Model'!$P$17="Annuity",-IFERROR(PPMT(D3_I/12,$C313,D3_T,OFFSET(AM$258,,-$C313+1),0),),IFERROR(IF($C313=0,0,OFFSET(AM$258,,-$C313+1)/D3_T),0))</f>
        <v>0</v>
      </c>
      <c r="AN313" s="548">
        <f ca="1">IF('Clinic Model'!$P$17="Annuity",-IFERROR(PPMT(D3_I/12,$C313,D3_T,OFFSET(AN$258,,-$C313+1),0),),IFERROR(IF($C313=0,0,OFFSET(AN$258,,-$C313+1)/D3_T),0))</f>
        <v>0</v>
      </c>
      <c r="AO313" s="548">
        <f ca="1">IF('Clinic Model'!$P$17="Annuity",-IFERROR(PPMT(D3_I/12,$C313,D3_T,OFFSET(AO$258,,-$C313+1),0),),IFERROR(IF($C313=0,0,OFFSET(AO$258,,-$C313+1)/D3_T),0))</f>
        <v>0</v>
      </c>
      <c r="AP313" s="548">
        <f ca="1">IF('Clinic Model'!$P$17="Annuity",-IFERROR(PPMT(D3_I/12,$C313,D3_T,OFFSET(AP$258,,-$C313+1),0),),IFERROR(IF($C313=0,0,OFFSET(AP$258,,-$C313+1)/D3_T),0))</f>
        <v>0</v>
      </c>
      <c r="AQ313" s="548">
        <f ca="1">IF('Clinic Model'!$P$17="Annuity",-IFERROR(PPMT(D3_I/12,$C313,D3_T,OFFSET(AQ$258,,-$C313+1),0),),IFERROR(IF($C313=0,0,OFFSET(AQ$258,,-$C313+1)/D3_T),0))</f>
        <v>0</v>
      </c>
      <c r="AR313" s="548">
        <f ca="1">IF('Clinic Model'!$P$17="Annuity",-IFERROR(PPMT(D3_I/12,$C313,D3_T,OFFSET(AR$258,,-$C313+1),0),),IFERROR(IF($C313=0,0,OFFSET(AR$258,,-$C313+1)/D3_T),0))</f>
        <v>0</v>
      </c>
      <c r="AS313" s="548">
        <f ca="1">IF('Clinic Model'!$P$17="Annuity",-IFERROR(PPMT(D3_I/12,$C313,D3_T,OFFSET(AS$258,,-$C313+1),0),),IFERROR(IF($C313=0,0,OFFSET(AS$258,,-$C313+1)/D3_T),0))</f>
        <v>0</v>
      </c>
      <c r="AT313" s="548">
        <f ca="1">IF('Clinic Model'!$P$17="Annuity",-IFERROR(PPMT(D3_I/12,$C313,D3_T,OFFSET(AT$258,,-$C313+1),0),),IFERROR(IF($C313=0,0,OFFSET(AT$258,,-$C313+1)/D3_T),0))</f>
        <v>0</v>
      </c>
      <c r="AU313" s="548">
        <f ca="1">IF('Clinic Model'!$P$17="Annuity",-IFERROR(PPMT(D3_I/12,$C313,D3_T,OFFSET(AU$258,,-$C313+1),0),),IFERROR(IF($C313=0,0,OFFSET(AU$258,,-$C313+1)/D3_T),0))</f>
        <v>0</v>
      </c>
      <c r="AV313" s="548">
        <f ca="1">IF('Clinic Model'!$P$17="Annuity",-IFERROR(PPMT(D3_I/12,$C313,D3_T,OFFSET(AV$258,,-$C313+1),0),),IFERROR(IF($C313=0,0,OFFSET(AV$258,,-$C313+1)/D3_T),0))</f>
        <v>0</v>
      </c>
      <c r="AW313" s="548">
        <f ca="1">IF('Clinic Model'!$P$17="Annuity",-IFERROR(PPMT(D3_I/12,$C313,D3_T,OFFSET(AW$258,,-$C313+1),0),),IFERROR(IF($C313=0,0,OFFSET(AW$258,,-$C313+1)/D3_T),0))</f>
        <v>0</v>
      </c>
      <c r="AX313" s="548">
        <f ca="1">IF('Clinic Model'!$P$17="Annuity",-IFERROR(PPMT(D3_I/12,$C313,D3_T,OFFSET(AX$258,,-$C313+1),0),),IFERROR(IF($C313=0,0,OFFSET(AX$258,,-$C313+1)/D3_T),0))</f>
        <v>0</v>
      </c>
      <c r="AY313" s="548">
        <f ca="1">IF('Clinic Model'!$P$17="Annuity",-IFERROR(PPMT(D3_I/12,$C313,D3_T,OFFSET(AY$258,,-$C313+1),0),),IFERROR(IF($C313=0,0,OFFSET(AY$258,,-$C313+1)/D3_T),0))</f>
        <v>0</v>
      </c>
      <c r="AZ313" s="548">
        <f ca="1">IF('Clinic Model'!$P$17="Annuity",-IFERROR(PPMT(D3_I/12,$C313,D3_T,OFFSET(AZ$258,,-$C313+1),0),),IFERROR(IF($C313=0,0,OFFSET(AZ$258,,-$C313+1)/D3_T),0))</f>
        <v>0</v>
      </c>
      <c r="BA313" s="548">
        <f ca="1">IF('Clinic Model'!$P$17="Annuity",-IFERROR(PPMT(D3_I/12,$C313,D3_T,OFFSET(BA$258,,-$C313+1),0),),IFERROR(IF($C313=0,0,OFFSET(BA$258,,-$C313+1)/D3_T),0))</f>
        <v>0</v>
      </c>
      <c r="BB313" s="548">
        <f ca="1">IF('Clinic Model'!$P$17="Annuity",-IFERROR(PPMT(D3_I/12,$C313,D3_T,OFFSET(BB$258,,-$C313+1),0),),IFERROR(IF($C313=0,0,OFFSET(BB$258,,-$C313+1)/D3_T),0))</f>
        <v>0</v>
      </c>
      <c r="BC313" s="548">
        <f ca="1">IF('Clinic Model'!$P$17="Annuity",-IFERROR(PPMT(D3_I/12,$C313,D3_T,OFFSET(BC$258,,-$C313+1),0),),IFERROR(IF($C313=0,0,OFFSET(BC$258,,-$C313+1)/D3_T),0))</f>
        <v>0</v>
      </c>
      <c r="BD313" s="548">
        <f ca="1">IF('Clinic Model'!$P$17="Annuity",-IFERROR(PPMT(D3_I/12,$C313,D3_T,OFFSET(BD$258,,-$C313+1),0),),IFERROR(IF($C313=0,0,OFFSET(BD$258,,-$C313+1)/D3_T),0))</f>
        <v>0</v>
      </c>
      <c r="BE313" s="548">
        <f ca="1">IF('Clinic Model'!$P$17="Annuity",-IFERROR(PPMT(D3_I/12,$C313,D3_T,OFFSET(BE$258,,-$C313+1),0),),IFERROR(IF($C313=0,0,OFFSET(BE$258,,-$C313+1)/D3_T),0))</f>
        <v>0</v>
      </c>
      <c r="BF313" s="548">
        <f ca="1">IF('Clinic Model'!$P$17="Annuity",-IFERROR(PPMT(D3_I/12,$C313,D3_T,OFFSET(BF$258,,-$C313+1),0),),IFERROR(IF($C313=0,0,OFFSET(BF$258,,-$C313+1)/D3_T),0))</f>
        <v>0</v>
      </c>
      <c r="BG313" s="548">
        <f ca="1">IF('Clinic Model'!$P$17="Annuity",-IFERROR(PPMT(D3_I/12,$C313,D3_T,OFFSET(BG$258,,-$C313+1),0),),IFERROR(IF($C313=0,0,OFFSET(BG$258,,-$C313+1)/D3_T),0))</f>
        <v>0</v>
      </c>
      <c r="BH313" s="548">
        <f ca="1">IF('Clinic Model'!$P$17="Annuity",-IFERROR(PPMT(D3_I/12,$C313,D3_T,OFFSET(BH$258,,-$C313+1),0),),IFERROR(IF($C313=0,0,OFFSET(BH$258,,-$C313+1)/D3_T),0))</f>
        <v>0</v>
      </c>
      <c r="BI313" s="548">
        <f ca="1">IF('Clinic Model'!$P$17="Annuity",-IFERROR(PPMT(D3_I/12,$C313,D3_T,OFFSET(BI$258,,-$C313+1),0),),IFERROR(IF($C313=0,0,OFFSET(BI$258,,-$C313+1)/D3_T),0))</f>
        <v>0</v>
      </c>
      <c r="BJ313" s="548">
        <f ca="1">IF('Clinic Model'!$P$17="Annuity",-IFERROR(PPMT(D3_I/12,$C313,D3_T,OFFSET(BJ$258,,-$C313+1),0),),IFERROR(IF($C313=0,0,OFFSET(BJ$258,,-$C313+1)/D3_T),0))</f>
        <v>0</v>
      </c>
      <c r="BK313" s="548">
        <f ca="1">IF('Clinic Model'!$P$17="Annuity",-IFERROR(PPMT(D3_I/12,$C313,D3_T,OFFSET(BK$258,,-$C313+1),0),),IFERROR(IF($C313=0,0,OFFSET(BK$258,,-$C313+1)/D3_T),0))</f>
        <v>0</v>
      </c>
      <c r="BL313" s="548">
        <f ca="1">IF('Clinic Model'!$P$17="Annuity",-IFERROR(PPMT(D3_I/12,$C313,D3_T,OFFSET(BL$258,,-$C313+1),0),),IFERROR(IF($C313=0,0,OFFSET(BL$258,,-$C313+1)/D3_T),0))</f>
        <v>0</v>
      </c>
    </row>
    <row r="314" spans="1:64" ht="10.5" hidden="1" customHeight="1" outlineLevel="1" x14ac:dyDescent="0.3">
      <c r="A314" s="105"/>
      <c r="B314" s="504"/>
      <c r="C314" s="105">
        <f t="shared" si="22"/>
        <v>0</v>
      </c>
      <c r="E314" s="559">
        <f ca="1">IF('Clinic Model'!$P$17="Annuity",-IFERROR(PPMT(D3_I/12,$C314,D3_T,OFFSET(E$258,,-$C314+1),0),),IFERROR(IF($C314=0,0,OFFSET(E$258,,-$C314+1)/D3_T),0))</f>
        <v>0</v>
      </c>
      <c r="F314" s="548">
        <f ca="1">IF('Clinic Model'!$P$17="Annuity",-IFERROR(PPMT(D3_I/12,$C314,D3_T,OFFSET(F$258,,-$C314+1),0),),IFERROR(IF($C314=0,0,OFFSET(F$258,,-$C314+1)/D3_T),0))</f>
        <v>0</v>
      </c>
      <c r="G314" s="548">
        <f ca="1">IF('Clinic Model'!$P$17="Annuity",-IFERROR(PPMT(D3_I/12,$C314,D3_T,OFFSET(G$258,,-$C314+1),0),),IFERROR(IF($C314=0,0,OFFSET(G$258,,-$C314+1)/D3_T),0))</f>
        <v>0</v>
      </c>
      <c r="H314" s="548">
        <f ca="1">IF('Clinic Model'!$P$17="Annuity",-IFERROR(PPMT(D3_I/12,$C314,D3_T,OFFSET(H$258,,-$C314+1),0),),IFERROR(IF($C314=0,0,OFFSET(H$258,,-$C314+1)/D3_T),0))</f>
        <v>0</v>
      </c>
      <c r="I314" s="548">
        <f ca="1">IF('Clinic Model'!$P$17="Annuity",-IFERROR(PPMT(D3_I/12,$C314,D3_T,OFFSET(I$258,,-$C314+1),0),),IFERROR(IF($C314=0,0,OFFSET(I$258,,-$C314+1)/D3_T),0))</f>
        <v>0</v>
      </c>
      <c r="J314" s="548">
        <f ca="1">IF('Clinic Model'!$P$17="Annuity",-IFERROR(PPMT(D3_I/12,$C314,D3_T,OFFSET(J$258,,-$C314+1),0),),IFERROR(IF($C314=0,0,OFFSET(J$258,,-$C314+1)/D3_T),0))</f>
        <v>0</v>
      </c>
      <c r="K314" s="548">
        <f ca="1">IF('Clinic Model'!$P$17="Annuity",-IFERROR(PPMT(D3_I/12,$C314,D3_T,OFFSET(K$258,,-$C314+1),0),),IFERROR(IF($C314=0,0,OFFSET(K$258,,-$C314+1)/D3_T),0))</f>
        <v>0</v>
      </c>
      <c r="L314" s="548">
        <f ca="1">IF('Clinic Model'!$P$17="Annuity",-IFERROR(PPMT(D3_I/12,$C314,D3_T,OFFSET(L$258,,-$C314+1),0),),IFERROR(IF($C314=0,0,OFFSET(L$258,,-$C314+1)/D3_T),0))</f>
        <v>0</v>
      </c>
      <c r="M314" s="548">
        <f ca="1">IF('Clinic Model'!$P$17="Annuity",-IFERROR(PPMT(D3_I/12,$C314,D3_T,OFFSET(M$258,,-$C314+1),0),),IFERROR(IF($C314=0,0,OFFSET(M$258,,-$C314+1)/D3_T),0))</f>
        <v>0</v>
      </c>
      <c r="N314" s="548">
        <f ca="1">IF('Clinic Model'!$P$17="Annuity",-IFERROR(PPMT(D3_I/12,$C314,D3_T,OFFSET(N$258,,-$C314+1),0),),IFERROR(IF($C314=0,0,OFFSET(N$258,,-$C314+1)/D3_T),0))</f>
        <v>0</v>
      </c>
      <c r="O314" s="548">
        <f ca="1">IF('Clinic Model'!$P$17="Annuity",-IFERROR(PPMT(D3_I/12,$C314,D3_T,OFFSET(O$258,,-$C314+1),0),),IFERROR(IF($C314=0,0,OFFSET(O$258,,-$C314+1)/D3_T),0))</f>
        <v>0</v>
      </c>
      <c r="P314" s="548">
        <f ca="1">IF('Clinic Model'!$P$17="Annuity",-IFERROR(PPMT(D3_I/12,$C314,D3_T,OFFSET(P$258,,-$C314+1),0),),IFERROR(IF($C314=0,0,OFFSET(P$258,,-$C314+1)/D3_T),0))</f>
        <v>0</v>
      </c>
      <c r="Q314" s="548">
        <f ca="1">IF('Clinic Model'!$P$17="Annuity",-IFERROR(PPMT(D3_I/12,$C314,D3_T,OFFSET(Q$258,,-$C314+1),0),),IFERROR(IF($C314=0,0,OFFSET(Q$258,,-$C314+1)/D3_T),0))</f>
        <v>0</v>
      </c>
      <c r="R314" s="548">
        <f ca="1">IF('Clinic Model'!$P$17="Annuity",-IFERROR(PPMT(D3_I/12,$C314,D3_T,OFFSET(R$258,,-$C314+1),0),),IFERROR(IF($C314=0,0,OFFSET(R$258,,-$C314+1)/D3_T),0))</f>
        <v>0</v>
      </c>
      <c r="S314" s="548">
        <f ca="1">IF('Clinic Model'!$P$17="Annuity",-IFERROR(PPMT(D3_I/12,$C314,D3_T,OFFSET(S$258,,-$C314+1),0),),IFERROR(IF($C314=0,0,OFFSET(S$258,,-$C314+1)/D3_T),0))</f>
        <v>0</v>
      </c>
      <c r="T314" s="548">
        <f ca="1">IF('Clinic Model'!$P$17="Annuity",-IFERROR(PPMT(D3_I/12,$C314,D3_T,OFFSET(T$258,,-$C314+1),0),),IFERROR(IF($C314=0,0,OFFSET(T$258,,-$C314+1)/D3_T),0))</f>
        <v>0</v>
      </c>
      <c r="U314" s="548">
        <f ca="1">IF('Clinic Model'!$P$17="Annuity",-IFERROR(PPMT(D3_I/12,$C314,D3_T,OFFSET(U$258,,-$C314+1),0),),IFERROR(IF($C314=0,0,OFFSET(U$258,,-$C314+1)/D3_T),0))</f>
        <v>0</v>
      </c>
      <c r="V314" s="548">
        <f ca="1">IF('Clinic Model'!$P$17="Annuity",-IFERROR(PPMT(D3_I/12,$C314,D3_T,OFFSET(V$258,,-$C314+1),0),),IFERROR(IF($C314=0,0,OFFSET(V$258,,-$C314+1)/D3_T),0))</f>
        <v>0</v>
      </c>
      <c r="W314" s="548">
        <f ca="1">IF('Clinic Model'!$P$17="Annuity",-IFERROR(PPMT(D3_I/12,$C314,D3_T,OFFSET(W$258,,-$C314+1),0),),IFERROR(IF($C314=0,0,OFFSET(W$258,,-$C314+1)/D3_T),0))</f>
        <v>0</v>
      </c>
      <c r="X314" s="548">
        <f ca="1">IF('Clinic Model'!$P$17="Annuity",-IFERROR(PPMT(D3_I/12,$C314,D3_T,OFFSET(X$258,,-$C314+1),0),),IFERROR(IF($C314=0,0,OFFSET(X$258,,-$C314+1)/D3_T),0))</f>
        <v>0</v>
      </c>
      <c r="Y314" s="548">
        <f ca="1">IF('Clinic Model'!$P$17="Annuity",-IFERROR(PPMT(D3_I/12,$C314,D3_T,OFFSET(Y$258,,-$C314+1),0),),IFERROR(IF($C314=0,0,OFFSET(Y$258,,-$C314+1)/D3_T),0))</f>
        <v>0</v>
      </c>
      <c r="Z314" s="548">
        <f ca="1">IF('Clinic Model'!$P$17="Annuity",-IFERROR(PPMT(D3_I/12,$C314,D3_T,OFFSET(Z$258,,-$C314+1),0),),IFERROR(IF($C314=0,0,OFFSET(Z$258,,-$C314+1)/D3_T),0))</f>
        <v>0</v>
      </c>
      <c r="AA314" s="548">
        <f ca="1">IF('Clinic Model'!$P$17="Annuity",-IFERROR(PPMT(D3_I/12,$C314,D3_T,OFFSET(AA$258,,-$C314+1),0),),IFERROR(IF($C314=0,0,OFFSET(AA$258,,-$C314+1)/D3_T),0))</f>
        <v>0</v>
      </c>
      <c r="AB314" s="548">
        <f ca="1">IF('Clinic Model'!$P$17="Annuity",-IFERROR(PPMT(D3_I/12,$C314,D3_T,OFFSET(AB$258,,-$C314+1),0),),IFERROR(IF($C314=0,0,OFFSET(AB$258,,-$C314+1)/D3_T),0))</f>
        <v>0</v>
      </c>
      <c r="AC314" s="548">
        <f ca="1">IF('Clinic Model'!$P$17="Annuity",-IFERROR(PPMT(D3_I/12,$C314,D3_T,OFFSET(AC$258,,-$C314+1),0),),IFERROR(IF($C314=0,0,OFFSET(AC$258,,-$C314+1)/D3_T),0))</f>
        <v>0</v>
      </c>
      <c r="AD314" s="548">
        <f ca="1">IF('Clinic Model'!$P$17="Annuity",-IFERROR(PPMT(D3_I/12,$C314,D3_T,OFFSET(AD$258,,-$C314+1),0),),IFERROR(IF($C314=0,0,OFFSET(AD$258,,-$C314+1)/D3_T),0))</f>
        <v>0</v>
      </c>
      <c r="AE314" s="548">
        <f ca="1">IF('Clinic Model'!$P$17="Annuity",-IFERROR(PPMT(D3_I/12,$C314,D3_T,OFFSET(AE$258,,-$C314+1),0),),IFERROR(IF($C314=0,0,OFFSET(AE$258,,-$C314+1)/D3_T),0))</f>
        <v>0</v>
      </c>
      <c r="AF314" s="548">
        <f ca="1">IF('Clinic Model'!$P$17="Annuity",-IFERROR(PPMT(D3_I/12,$C314,D3_T,OFFSET(AF$258,,-$C314+1),0),),IFERROR(IF($C314=0,0,OFFSET(AF$258,,-$C314+1)/D3_T),0))</f>
        <v>0</v>
      </c>
      <c r="AG314" s="548">
        <f ca="1">IF('Clinic Model'!$P$17="Annuity",-IFERROR(PPMT(D3_I/12,$C314,D3_T,OFFSET(AG$258,,-$C314+1),0),),IFERROR(IF($C314=0,0,OFFSET(AG$258,,-$C314+1)/D3_T),0))</f>
        <v>0</v>
      </c>
      <c r="AH314" s="548">
        <f ca="1">IF('Clinic Model'!$P$17="Annuity",-IFERROR(PPMT(D3_I/12,$C314,D3_T,OFFSET(AH$258,,-$C314+1),0),),IFERROR(IF($C314=0,0,OFFSET(AH$258,,-$C314+1)/D3_T),0))</f>
        <v>0</v>
      </c>
      <c r="AI314" s="548">
        <f ca="1">IF('Clinic Model'!$P$17="Annuity",-IFERROR(PPMT(D3_I/12,$C314,D3_T,OFFSET(AI$258,,-$C314+1),0),),IFERROR(IF($C314=0,0,OFFSET(AI$258,,-$C314+1)/D3_T),0))</f>
        <v>0</v>
      </c>
      <c r="AJ314" s="548">
        <f ca="1">IF('Clinic Model'!$P$17="Annuity",-IFERROR(PPMT(D3_I/12,$C314,D3_T,OFFSET(AJ$258,,-$C314+1),0),),IFERROR(IF($C314=0,0,OFFSET(AJ$258,,-$C314+1)/D3_T),0))</f>
        <v>0</v>
      </c>
      <c r="AK314" s="548">
        <f ca="1">IF('Clinic Model'!$P$17="Annuity",-IFERROR(PPMT(D3_I/12,$C314,D3_T,OFFSET(AK$258,,-$C314+1),0),),IFERROR(IF($C314=0,0,OFFSET(AK$258,,-$C314+1)/D3_T),0))</f>
        <v>0</v>
      </c>
      <c r="AL314" s="548">
        <f ca="1">IF('Clinic Model'!$P$17="Annuity",-IFERROR(PPMT(D3_I/12,$C314,D3_T,OFFSET(AL$258,,-$C314+1),0),),IFERROR(IF($C314=0,0,OFFSET(AL$258,,-$C314+1)/D3_T),0))</f>
        <v>0</v>
      </c>
      <c r="AM314" s="548">
        <f ca="1">IF('Clinic Model'!$P$17="Annuity",-IFERROR(PPMT(D3_I/12,$C314,D3_T,OFFSET(AM$258,,-$C314+1),0),),IFERROR(IF($C314=0,0,OFFSET(AM$258,,-$C314+1)/D3_T),0))</f>
        <v>0</v>
      </c>
      <c r="AN314" s="548">
        <f ca="1">IF('Clinic Model'!$P$17="Annuity",-IFERROR(PPMT(D3_I/12,$C314,D3_T,OFFSET(AN$258,,-$C314+1),0),),IFERROR(IF($C314=0,0,OFFSET(AN$258,,-$C314+1)/D3_T),0))</f>
        <v>0</v>
      </c>
      <c r="AO314" s="548">
        <f ca="1">IF('Clinic Model'!$P$17="Annuity",-IFERROR(PPMT(D3_I/12,$C314,D3_T,OFFSET(AO$258,,-$C314+1),0),),IFERROR(IF($C314=0,0,OFFSET(AO$258,,-$C314+1)/D3_T),0))</f>
        <v>0</v>
      </c>
      <c r="AP314" s="548">
        <f ca="1">IF('Clinic Model'!$P$17="Annuity",-IFERROR(PPMT(D3_I/12,$C314,D3_T,OFFSET(AP$258,,-$C314+1),0),),IFERROR(IF($C314=0,0,OFFSET(AP$258,,-$C314+1)/D3_T),0))</f>
        <v>0</v>
      </c>
      <c r="AQ314" s="548">
        <f ca="1">IF('Clinic Model'!$P$17="Annuity",-IFERROR(PPMT(D3_I/12,$C314,D3_T,OFFSET(AQ$258,,-$C314+1),0),),IFERROR(IF($C314=0,0,OFFSET(AQ$258,,-$C314+1)/D3_T),0))</f>
        <v>0</v>
      </c>
      <c r="AR314" s="548">
        <f ca="1">IF('Clinic Model'!$P$17="Annuity",-IFERROR(PPMT(D3_I/12,$C314,D3_T,OFFSET(AR$258,,-$C314+1),0),),IFERROR(IF($C314=0,0,OFFSET(AR$258,,-$C314+1)/D3_T),0))</f>
        <v>0</v>
      </c>
      <c r="AS314" s="548">
        <f ca="1">IF('Clinic Model'!$P$17="Annuity",-IFERROR(PPMT(D3_I/12,$C314,D3_T,OFFSET(AS$258,,-$C314+1),0),),IFERROR(IF($C314=0,0,OFFSET(AS$258,,-$C314+1)/D3_T),0))</f>
        <v>0</v>
      </c>
      <c r="AT314" s="548">
        <f ca="1">IF('Clinic Model'!$P$17="Annuity",-IFERROR(PPMT(D3_I/12,$C314,D3_T,OFFSET(AT$258,,-$C314+1),0),),IFERROR(IF($C314=0,0,OFFSET(AT$258,,-$C314+1)/D3_T),0))</f>
        <v>0</v>
      </c>
      <c r="AU314" s="548">
        <f ca="1">IF('Clinic Model'!$P$17="Annuity",-IFERROR(PPMT(D3_I/12,$C314,D3_T,OFFSET(AU$258,,-$C314+1),0),),IFERROR(IF($C314=0,0,OFFSET(AU$258,,-$C314+1)/D3_T),0))</f>
        <v>0</v>
      </c>
      <c r="AV314" s="548">
        <f ca="1">IF('Clinic Model'!$P$17="Annuity",-IFERROR(PPMT(D3_I/12,$C314,D3_T,OFFSET(AV$258,,-$C314+1),0),),IFERROR(IF($C314=0,0,OFFSET(AV$258,,-$C314+1)/D3_T),0))</f>
        <v>0</v>
      </c>
      <c r="AW314" s="548">
        <f ca="1">IF('Clinic Model'!$P$17="Annuity",-IFERROR(PPMT(D3_I/12,$C314,D3_T,OFFSET(AW$258,,-$C314+1),0),),IFERROR(IF($C314=0,0,OFFSET(AW$258,,-$C314+1)/D3_T),0))</f>
        <v>0</v>
      </c>
      <c r="AX314" s="548">
        <f ca="1">IF('Clinic Model'!$P$17="Annuity",-IFERROR(PPMT(D3_I/12,$C314,D3_T,OFFSET(AX$258,,-$C314+1),0),),IFERROR(IF($C314=0,0,OFFSET(AX$258,,-$C314+1)/D3_T),0))</f>
        <v>0</v>
      </c>
      <c r="AY314" s="548">
        <f ca="1">IF('Clinic Model'!$P$17="Annuity",-IFERROR(PPMT(D3_I/12,$C314,D3_T,OFFSET(AY$258,,-$C314+1),0),),IFERROR(IF($C314=0,0,OFFSET(AY$258,,-$C314+1)/D3_T),0))</f>
        <v>0</v>
      </c>
      <c r="AZ314" s="548">
        <f ca="1">IF('Clinic Model'!$P$17="Annuity",-IFERROR(PPMT(D3_I/12,$C314,D3_T,OFFSET(AZ$258,,-$C314+1),0),),IFERROR(IF($C314=0,0,OFFSET(AZ$258,,-$C314+1)/D3_T),0))</f>
        <v>0</v>
      </c>
      <c r="BA314" s="548">
        <f ca="1">IF('Clinic Model'!$P$17="Annuity",-IFERROR(PPMT(D3_I/12,$C314,D3_T,OFFSET(BA$258,,-$C314+1),0),),IFERROR(IF($C314=0,0,OFFSET(BA$258,,-$C314+1)/D3_T),0))</f>
        <v>0</v>
      </c>
      <c r="BB314" s="548">
        <f ca="1">IF('Clinic Model'!$P$17="Annuity",-IFERROR(PPMT(D3_I/12,$C314,D3_T,OFFSET(BB$258,,-$C314+1),0),),IFERROR(IF($C314=0,0,OFFSET(BB$258,,-$C314+1)/D3_T),0))</f>
        <v>0</v>
      </c>
      <c r="BC314" s="548">
        <f ca="1">IF('Clinic Model'!$P$17="Annuity",-IFERROR(PPMT(D3_I/12,$C314,D3_T,OFFSET(BC$258,,-$C314+1),0),),IFERROR(IF($C314=0,0,OFFSET(BC$258,,-$C314+1)/D3_T),0))</f>
        <v>0</v>
      </c>
      <c r="BD314" s="548">
        <f ca="1">IF('Clinic Model'!$P$17="Annuity",-IFERROR(PPMT(D3_I/12,$C314,D3_T,OFFSET(BD$258,,-$C314+1),0),),IFERROR(IF($C314=0,0,OFFSET(BD$258,,-$C314+1)/D3_T),0))</f>
        <v>0</v>
      </c>
      <c r="BE314" s="548">
        <f ca="1">IF('Clinic Model'!$P$17="Annuity",-IFERROR(PPMT(D3_I/12,$C314,D3_T,OFFSET(BE$258,,-$C314+1),0),),IFERROR(IF($C314=0,0,OFFSET(BE$258,,-$C314+1)/D3_T),0))</f>
        <v>0</v>
      </c>
      <c r="BF314" s="548">
        <f ca="1">IF('Clinic Model'!$P$17="Annuity",-IFERROR(PPMT(D3_I/12,$C314,D3_T,OFFSET(BF$258,,-$C314+1),0),),IFERROR(IF($C314=0,0,OFFSET(BF$258,,-$C314+1)/D3_T),0))</f>
        <v>0</v>
      </c>
      <c r="BG314" s="548">
        <f ca="1">IF('Clinic Model'!$P$17="Annuity",-IFERROR(PPMT(D3_I/12,$C314,D3_T,OFFSET(BG$258,,-$C314+1),0),),IFERROR(IF($C314=0,0,OFFSET(BG$258,,-$C314+1)/D3_T),0))</f>
        <v>0</v>
      </c>
      <c r="BH314" s="548">
        <f ca="1">IF('Clinic Model'!$P$17="Annuity",-IFERROR(PPMT(D3_I/12,$C314,D3_T,OFFSET(BH$258,,-$C314+1),0),),IFERROR(IF($C314=0,0,OFFSET(BH$258,,-$C314+1)/D3_T),0))</f>
        <v>0</v>
      </c>
      <c r="BI314" s="548">
        <f ca="1">IF('Clinic Model'!$P$17="Annuity",-IFERROR(PPMT(D3_I/12,$C314,D3_T,OFFSET(BI$258,,-$C314+1),0),),IFERROR(IF($C314=0,0,OFFSET(BI$258,,-$C314+1)/D3_T),0))</f>
        <v>0</v>
      </c>
      <c r="BJ314" s="548">
        <f ca="1">IF('Clinic Model'!$P$17="Annuity",-IFERROR(PPMT(D3_I/12,$C314,D3_T,OFFSET(BJ$258,,-$C314+1),0),),IFERROR(IF($C314=0,0,OFFSET(BJ$258,,-$C314+1)/D3_T),0))</f>
        <v>0</v>
      </c>
      <c r="BK314" s="548">
        <f ca="1">IF('Clinic Model'!$P$17="Annuity",-IFERROR(PPMT(D3_I/12,$C314,D3_T,OFFSET(BK$258,,-$C314+1),0),),IFERROR(IF($C314=0,0,OFFSET(BK$258,,-$C314+1)/D3_T),0))</f>
        <v>0</v>
      </c>
      <c r="BL314" s="548">
        <f ca="1">IF('Clinic Model'!$P$17="Annuity",-IFERROR(PPMT(D3_I/12,$C314,D3_T,OFFSET(BL$258,,-$C314+1),0),),IFERROR(IF($C314=0,0,OFFSET(BL$258,,-$C314+1)/D3_T),0))</f>
        <v>0</v>
      </c>
    </row>
    <row r="315" spans="1:64" ht="10.5" hidden="1" customHeight="1" outlineLevel="1" x14ac:dyDescent="0.3">
      <c r="A315" s="105"/>
      <c r="B315" s="504"/>
      <c r="C315" s="105">
        <f t="shared" si="22"/>
        <v>0</v>
      </c>
      <c r="E315" s="559">
        <f ca="1">IF('Clinic Model'!$P$17="Annuity",-IFERROR(PPMT(D3_I/12,$C315,D3_T,OFFSET(E$258,,-$C315+1),0),),IFERROR(IF($C315=0,0,OFFSET(E$258,,-$C315+1)/D3_T),0))</f>
        <v>0</v>
      </c>
      <c r="F315" s="548">
        <f ca="1">IF('Clinic Model'!$P$17="Annuity",-IFERROR(PPMT(D3_I/12,$C315,D3_T,OFFSET(F$258,,-$C315+1),0),),IFERROR(IF($C315=0,0,OFFSET(F$258,,-$C315+1)/D3_T),0))</f>
        <v>0</v>
      </c>
      <c r="G315" s="548">
        <f ca="1">IF('Clinic Model'!$P$17="Annuity",-IFERROR(PPMT(D3_I/12,$C315,D3_T,OFFSET(G$258,,-$C315+1),0),),IFERROR(IF($C315=0,0,OFFSET(G$258,,-$C315+1)/D3_T),0))</f>
        <v>0</v>
      </c>
      <c r="H315" s="548">
        <f ca="1">IF('Clinic Model'!$P$17="Annuity",-IFERROR(PPMT(D3_I/12,$C315,D3_T,OFFSET(H$258,,-$C315+1),0),),IFERROR(IF($C315=0,0,OFFSET(H$258,,-$C315+1)/D3_T),0))</f>
        <v>0</v>
      </c>
      <c r="I315" s="548">
        <f ca="1">IF('Clinic Model'!$P$17="Annuity",-IFERROR(PPMT(D3_I/12,$C315,D3_T,OFFSET(I$258,,-$C315+1),0),),IFERROR(IF($C315=0,0,OFFSET(I$258,,-$C315+1)/D3_T),0))</f>
        <v>0</v>
      </c>
      <c r="J315" s="548">
        <f ca="1">IF('Clinic Model'!$P$17="Annuity",-IFERROR(PPMT(D3_I/12,$C315,D3_T,OFFSET(J$258,,-$C315+1),0),),IFERROR(IF($C315=0,0,OFFSET(J$258,,-$C315+1)/D3_T),0))</f>
        <v>0</v>
      </c>
      <c r="K315" s="548">
        <f ca="1">IF('Clinic Model'!$P$17="Annuity",-IFERROR(PPMT(D3_I/12,$C315,D3_T,OFFSET(K$258,,-$C315+1),0),),IFERROR(IF($C315=0,0,OFFSET(K$258,,-$C315+1)/D3_T),0))</f>
        <v>0</v>
      </c>
      <c r="L315" s="548">
        <f ca="1">IF('Clinic Model'!$P$17="Annuity",-IFERROR(PPMT(D3_I/12,$C315,D3_T,OFFSET(L$258,,-$C315+1),0),),IFERROR(IF($C315=0,0,OFFSET(L$258,,-$C315+1)/D3_T),0))</f>
        <v>0</v>
      </c>
      <c r="M315" s="548">
        <f ca="1">IF('Clinic Model'!$P$17="Annuity",-IFERROR(PPMT(D3_I/12,$C315,D3_T,OFFSET(M$258,,-$C315+1),0),),IFERROR(IF($C315=0,0,OFFSET(M$258,,-$C315+1)/D3_T),0))</f>
        <v>0</v>
      </c>
      <c r="N315" s="548">
        <f ca="1">IF('Clinic Model'!$P$17="Annuity",-IFERROR(PPMT(D3_I/12,$C315,D3_T,OFFSET(N$258,,-$C315+1),0),),IFERROR(IF($C315=0,0,OFFSET(N$258,,-$C315+1)/D3_T),0))</f>
        <v>0</v>
      </c>
      <c r="O315" s="548">
        <f ca="1">IF('Clinic Model'!$P$17="Annuity",-IFERROR(PPMT(D3_I/12,$C315,D3_T,OFFSET(O$258,,-$C315+1),0),),IFERROR(IF($C315=0,0,OFFSET(O$258,,-$C315+1)/D3_T),0))</f>
        <v>0</v>
      </c>
      <c r="P315" s="548">
        <f ca="1">IF('Clinic Model'!$P$17="Annuity",-IFERROR(PPMT(D3_I/12,$C315,D3_T,OFFSET(P$258,,-$C315+1),0),),IFERROR(IF($C315=0,0,OFFSET(P$258,,-$C315+1)/D3_T),0))</f>
        <v>0</v>
      </c>
      <c r="Q315" s="548">
        <f ca="1">IF('Clinic Model'!$P$17="Annuity",-IFERROR(PPMT(D3_I/12,$C315,D3_T,OFFSET(Q$258,,-$C315+1),0),),IFERROR(IF($C315=0,0,OFFSET(Q$258,,-$C315+1)/D3_T),0))</f>
        <v>0</v>
      </c>
      <c r="R315" s="548">
        <f ca="1">IF('Clinic Model'!$P$17="Annuity",-IFERROR(PPMT(D3_I/12,$C315,D3_T,OFFSET(R$258,,-$C315+1),0),),IFERROR(IF($C315=0,0,OFFSET(R$258,,-$C315+1)/D3_T),0))</f>
        <v>0</v>
      </c>
      <c r="S315" s="548">
        <f ca="1">IF('Clinic Model'!$P$17="Annuity",-IFERROR(PPMT(D3_I/12,$C315,D3_T,OFFSET(S$258,,-$C315+1),0),),IFERROR(IF($C315=0,0,OFFSET(S$258,,-$C315+1)/D3_T),0))</f>
        <v>0</v>
      </c>
      <c r="T315" s="548">
        <f ca="1">IF('Clinic Model'!$P$17="Annuity",-IFERROR(PPMT(D3_I/12,$C315,D3_T,OFFSET(T$258,,-$C315+1),0),),IFERROR(IF($C315=0,0,OFFSET(T$258,,-$C315+1)/D3_T),0))</f>
        <v>0</v>
      </c>
      <c r="U315" s="548">
        <f ca="1">IF('Clinic Model'!$P$17="Annuity",-IFERROR(PPMT(D3_I/12,$C315,D3_T,OFFSET(U$258,,-$C315+1),0),),IFERROR(IF($C315=0,0,OFFSET(U$258,,-$C315+1)/D3_T),0))</f>
        <v>0</v>
      </c>
      <c r="V315" s="548">
        <f ca="1">IF('Clinic Model'!$P$17="Annuity",-IFERROR(PPMT(D3_I/12,$C315,D3_T,OFFSET(V$258,,-$C315+1),0),),IFERROR(IF($C315=0,0,OFFSET(V$258,,-$C315+1)/D3_T),0))</f>
        <v>0</v>
      </c>
      <c r="W315" s="548">
        <f ca="1">IF('Clinic Model'!$P$17="Annuity",-IFERROR(PPMT(D3_I/12,$C315,D3_T,OFFSET(W$258,,-$C315+1),0),),IFERROR(IF($C315=0,0,OFFSET(W$258,,-$C315+1)/D3_T),0))</f>
        <v>0</v>
      </c>
      <c r="X315" s="548">
        <f ca="1">IF('Clinic Model'!$P$17="Annuity",-IFERROR(PPMT(D3_I/12,$C315,D3_T,OFFSET(X$258,,-$C315+1),0),),IFERROR(IF($C315=0,0,OFFSET(X$258,,-$C315+1)/D3_T),0))</f>
        <v>0</v>
      </c>
      <c r="Y315" s="548">
        <f ca="1">IF('Clinic Model'!$P$17="Annuity",-IFERROR(PPMT(D3_I/12,$C315,D3_T,OFFSET(Y$258,,-$C315+1),0),),IFERROR(IF($C315=0,0,OFFSET(Y$258,,-$C315+1)/D3_T),0))</f>
        <v>0</v>
      </c>
      <c r="Z315" s="548">
        <f ca="1">IF('Clinic Model'!$P$17="Annuity",-IFERROR(PPMT(D3_I/12,$C315,D3_T,OFFSET(Z$258,,-$C315+1),0),),IFERROR(IF($C315=0,0,OFFSET(Z$258,,-$C315+1)/D3_T),0))</f>
        <v>0</v>
      </c>
      <c r="AA315" s="548">
        <f ca="1">IF('Clinic Model'!$P$17="Annuity",-IFERROR(PPMT(D3_I/12,$C315,D3_T,OFFSET(AA$258,,-$C315+1),0),),IFERROR(IF($C315=0,0,OFFSET(AA$258,,-$C315+1)/D3_T),0))</f>
        <v>0</v>
      </c>
      <c r="AB315" s="548">
        <f ca="1">IF('Clinic Model'!$P$17="Annuity",-IFERROR(PPMT(D3_I/12,$C315,D3_T,OFFSET(AB$258,,-$C315+1),0),),IFERROR(IF($C315=0,0,OFFSET(AB$258,,-$C315+1)/D3_T),0))</f>
        <v>0</v>
      </c>
      <c r="AC315" s="548">
        <f ca="1">IF('Clinic Model'!$P$17="Annuity",-IFERROR(PPMT(D3_I/12,$C315,D3_T,OFFSET(AC$258,,-$C315+1),0),),IFERROR(IF($C315=0,0,OFFSET(AC$258,,-$C315+1)/D3_T),0))</f>
        <v>0</v>
      </c>
      <c r="AD315" s="548">
        <f ca="1">IF('Clinic Model'!$P$17="Annuity",-IFERROR(PPMT(D3_I/12,$C315,D3_T,OFFSET(AD$258,,-$C315+1),0),),IFERROR(IF($C315=0,0,OFFSET(AD$258,,-$C315+1)/D3_T),0))</f>
        <v>0</v>
      </c>
      <c r="AE315" s="548">
        <f ca="1">IF('Clinic Model'!$P$17="Annuity",-IFERROR(PPMT(D3_I/12,$C315,D3_T,OFFSET(AE$258,,-$C315+1),0),),IFERROR(IF($C315=0,0,OFFSET(AE$258,,-$C315+1)/D3_T),0))</f>
        <v>0</v>
      </c>
      <c r="AF315" s="548">
        <f ca="1">IF('Clinic Model'!$P$17="Annuity",-IFERROR(PPMT(D3_I/12,$C315,D3_T,OFFSET(AF$258,,-$C315+1),0),),IFERROR(IF($C315=0,0,OFFSET(AF$258,,-$C315+1)/D3_T),0))</f>
        <v>0</v>
      </c>
      <c r="AG315" s="548">
        <f ca="1">IF('Clinic Model'!$P$17="Annuity",-IFERROR(PPMT(D3_I/12,$C315,D3_T,OFFSET(AG$258,,-$C315+1),0),),IFERROR(IF($C315=0,0,OFFSET(AG$258,,-$C315+1)/D3_T),0))</f>
        <v>0</v>
      </c>
      <c r="AH315" s="548">
        <f ca="1">IF('Clinic Model'!$P$17="Annuity",-IFERROR(PPMT(D3_I/12,$C315,D3_T,OFFSET(AH$258,,-$C315+1),0),),IFERROR(IF($C315=0,0,OFFSET(AH$258,,-$C315+1)/D3_T),0))</f>
        <v>0</v>
      </c>
      <c r="AI315" s="548">
        <f ca="1">IF('Clinic Model'!$P$17="Annuity",-IFERROR(PPMT(D3_I/12,$C315,D3_T,OFFSET(AI$258,,-$C315+1),0),),IFERROR(IF($C315=0,0,OFFSET(AI$258,,-$C315+1)/D3_T),0))</f>
        <v>0</v>
      </c>
      <c r="AJ315" s="548">
        <f ca="1">IF('Clinic Model'!$P$17="Annuity",-IFERROR(PPMT(D3_I/12,$C315,D3_T,OFFSET(AJ$258,,-$C315+1),0),),IFERROR(IF($C315=0,0,OFFSET(AJ$258,,-$C315+1)/D3_T),0))</f>
        <v>0</v>
      </c>
      <c r="AK315" s="548">
        <f ca="1">IF('Clinic Model'!$P$17="Annuity",-IFERROR(PPMT(D3_I/12,$C315,D3_T,OFFSET(AK$258,,-$C315+1),0),),IFERROR(IF($C315=0,0,OFFSET(AK$258,,-$C315+1)/D3_T),0))</f>
        <v>0</v>
      </c>
      <c r="AL315" s="548">
        <f ca="1">IF('Clinic Model'!$P$17="Annuity",-IFERROR(PPMT(D3_I/12,$C315,D3_T,OFFSET(AL$258,,-$C315+1),0),),IFERROR(IF($C315=0,0,OFFSET(AL$258,,-$C315+1)/D3_T),0))</f>
        <v>0</v>
      </c>
      <c r="AM315" s="548">
        <f ca="1">IF('Clinic Model'!$P$17="Annuity",-IFERROR(PPMT(D3_I/12,$C315,D3_T,OFFSET(AM$258,,-$C315+1),0),),IFERROR(IF($C315=0,0,OFFSET(AM$258,,-$C315+1)/D3_T),0))</f>
        <v>0</v>
      </c>
      <c r="AN315" s="548">
        <f ca="1">IF('Clinic Model'!$P$17="Annuity",-IFERROR(PPMT(D3_I/12,$C315,D3_T,OFFSET(AN$258,,-$C315+1),0),),IFERROR(IF($C315=0,0,OFFSET(AN$258,,-$C315+1)/D3_T),0))</f>
        <v>0</v>
      </c>
      <c r="AO315" s="548">
        <f ca="1">IF('Clinic Model'!$P$17="Annuity",-IFERROR(PPMT(D3_I/12,$C315,D3_T,OFFSET(AO$258,,-$C315+1),0),),IFERROR(IF($C315=0,0,OFFSET(AO$258,,-$C315+1)/D3_T),0))</f>
        <v>0</v>
      </c>
      <c r="AP315" s="548">
        <f ca="1">IF('Clinic Model'!$P$17="Annuity",-IFERROR(PPMT(D3_I/12,$C315,D3_T,OFFSET(AP$258,,-$C315+1),0),),IFERROR(IF($C315=0,0,OFFSET(AP$258,,-$C315+1)/D3_T),0))</f>
        <v>0</v>
      </c>
      <c r="AQ315" s="548">
        <f ca="1">IF('Clinic Model'!$P$17="Annuity",-IFERROR(PPMT(D3_I/12,$C315,D3_T,OFFSET(AQ$258,,-$C315+1),0),),IFERROR(IF($C315=0,0,OFFSET(AQ$258,,-$C315+1)/D3_T),0))</f>
        <v>0</v>
      </c>
      <c r="AR315" s="548">
        <f ca="1">IF('Clinic Model'!$P$17="Annuity",-IFERROR(PPMT(D3_I/12,$C315,D3_T,OFFSET(AR$258,,-$C315+1),0),),IFERROR(IF($C315=0,0,OFFSET(AR$258,,-$C315+1)/D3_T),0))</f>
        <v>0</v>
      </c>
      <c r="AS315" s="548">
        <f ca="1">IF('Clinic Model'!$P$17="Annuity",-IFERROR(PPMT(D3_I/12,$C315,D3_T,OFFSET(AS$258,,-$C315+1),0),),IFERROR(IF($C315=0,0,OFFSET(AS$258,,-$C315+1)/D3_T),0))</f>
        <v>0</v>
      </c>
      <c r="AT315" s="548">
        <f ca="1">IF('Clinic Model'!$P$17="Annuity",-IFERROR(PPMT(D3_I/12,$C315,D3_T,OFFSET(AT$258,,-$C315+1),0),),IFERROR(IF($C315=0,0,OFFSET(AT$258,,-$C315+1)/D3_T),0))</f>
        <v>0</v>
      </c>
      <c r="AU315" s="548">
        <f ca="1">IF('Clinic Model'!$P$17="Annuity",-IFERROR(PPMT(D3_I/12,$C315,D3_T,OFFSET(AU$258,,-$C315+1),0),),IFERROR(IF($C315=0,0,OFFSET(AU$258,,-$C315+1)/D3_T),0))</f>
        <v>0</v>
      </c>
      <c r="AV315" s="548">
        <f ca="1">IF('Clinic Model'!$P$17="Annuity",-IFERROR(PPMT(D3_I/12,$C315,D3_T,OFFSET(AV$258,,-$C315+1),0),),IFERROR(IF($C315=0,0,OFFSET(AV$258,,-$C315+1)/D3_T),0))</f>
        <v>0</v>
      </c>
      <c r="AW315" s="548">
        <f ca="1">IF('Clinic Model'!$P$17="Annuity",-IFERROR(PPMT(D3_I/12,$C315,D3_T,OFFSET(AW$258,,-$C315+1),0),),IFERROR(IF($C315=0,0,OFFSET(AW$258,,-$C315+1)/D3_T),0))</f>
        <v>0</v>
      </c>
      <c r="AX315" s="548">
        <f ca="1">IF('Clinic Model'!$P$17="Annuity",-IFERROR(PPMT(D3_I/12,$C315,D3_T,OFFSET(AX$258,,-$C315+1),0),),IFERROR(IF($C315=0,0,OFFSET(AX$258,,-$C315+1)/D3_T),0))</f>
        <v>0</v>
      </c>
      <c r="AY315" s="548">
        <f ca="1">IF('Clinic Model'!$P$17="Annuity",-IFERROR(PPMT(D3_I/12,$C315,D3_T,OFFSET(AY$258,,-$C315+1),0),),IFERROR(IF($C315=0,0,OFFSET(AY$258,,-$C315+1)/D3_T),0))</f>
        <v>0</v>
      </c>
      <c r="AZ315" s="548">
        <f ca="1">IF('Clinic Model'!$P$17="Annuity",-IFERROR(PPMT(D3_I/12,$C315,D3_T,OFFSET(AZ$258,,-$C315+1),0),),IFERROR(IF($C315=0,0,OFFSET(AZ$258,,-$C315+1)/D3_T),0))</f>
        <v>0</v>
      </c>
      <c r="BA315" s="548">
        <f ca="1">IF('Clinic Model'!$P$17="Annuity",-IFERROR(PPMT(D3_I/12,$C315,D3_T,OFFSET(BA$258,,-$C315+1),0),),IFERROR(IF($C315=0,0,OFFSET(BA$258,,-$C315+1)/D3_T),0))</f>
        <v>0</v>
      </c>
      <c r="BB315" s="548">
        <f ca="1">IF('Clinic Model'!$P$17="Annuity",-IFERROR(PPMT(D3_I/12,$C315,D3_T,OFFSET(BB$258,,-$C315+1),0),),IFERROR(IF($C315=0,0,OFFSET(BB$258,,-$C315+1)/D3_T),0))</f>
        <v>0</v>
      </c>
      <c r="BC315" s="548">
        <f ca="1">IF('Clinic Model'!$P$17="Annuity",-IFERROR(PPMT(D3_I/12,$C315,D3_T,OFFSET(BC$258,,-$C315+1),0),),IFERROR(IF($C315=0,0,OFFSET(BC$258,,-$C315+1)/D3_T),0))</f>
        <v>0</v>
      </c>
      <c r="BD315" s="548">
        <f ca="1">IF('Clinic Model'!$P$17="Annuity",-IFERROR(PPMT(D3_I/12,$C315,D3_T,OFFSET(BD$258,,-$C315+1),0),),IFERROR(IF($C315=0,0,OFFSET(BD$258,,-$C315+1)/D3_T),0))</f>
        <v>0</v>
      </c>
      <c r="BE315" s="548">
        <f ca="1">IF('Clinic Model'!$P$17="Annuity",-IFERROR(PPMT(D3_I/12,$C315,D3_T,OFFSET(BE$258,,-$C315+1),0),),IFERROR(IF($C315=0,0,OFFSET(BE$258,,-$C315+1)/D3_T),0))</f>
        <v>0</v>
      </c>
      <c r="BF315" s="548">
        <f ca="1">IF('Clinic Model'!$P$17="Annuity",-IFERROR(PPMT(D3_I/12,$C315,D3_T,OFFSET(BF$258,,-$C315+1),0),),IFERROR(IF($C315=0,0,OFFSET(BF$258,,-$C315+1)/D3_T),0))</f>
        <v>0</v>
      </c>
      <c r="BG315" s="548">
        <f ca="1">IF('Clinic Model'!$P$17="Annuity",-IFERROR(PPMT(D3_I/12,$C315,D3_T,OFFSET(BG$258,,-$C315+1),0),),IFERROR(IF($C315=0,0,OFFSET(BG$258,,-$C315+1)/D3_T),0))</f>
        <v>0</v>
      </c>
      <c r="BH315" s="548">
        <f ca="1">IF('Clinic Model'!$P$17="Annuity",-IFERROR(PPMT(D3_I/12,$C315,D3_T,OFFSET(BH$258,,-$C315+1),0),),IFERROR(IF($C315=0,0,OFFSET(BH$258,,-$C315+1)/D3_T),0))</f>
        <v>0</v>
      </c>
      <c r="BI315" s="548">
        <f ca="1">IF('Clinic Model'!$P$17="Annuity",-IFERROR(PPMT(D3_I/12,$C315,D3_T,OFFSET(BI$258,,-$C315+1),0),),IFERROR(IF($C315=0,0,OFFSET(BI$258,,-$C315+1)/D3_T),0))</f>
        <v>0</v>
      </c>
      <c r="BJ315" s="548">
        <f ca="1">IF('Clinic Model'!$P$17="Annuity",-IFERROR(PPMT(D3_I/12,$C315,D3_T,OFFSET(BJ$258,,-$C315+1),0),),IFERROR(IF($C315=0,0,OFFSET(BJ$258,,-$C315+1)/D3_T),0))</f>
        <v>0</v>
      </c>
      <c r="BK315" s="548">
        <f ca="1">IF('Clinic Model'!$P$17="Annuity",-IFERROR(PPMT(D3_I/12,$C315,D3_T,OFFSET(BK$258,,-$C315+1),0),),IFERROR(IF($C315=0,0,OFFSET(BK$258,,-$C315+1)/D3_T),0))</f>
        <v>0</v>
      </c>
      <c r="BL315" s="548">
        <f ca="1">IF('Clinic Model'!$P$17="Annuity",-IFERROR(PPMT(D3_I/12,$C315,D3_T,OFFSET(BL$258,,-$C315+1),0),),IFERROR(IF($C315=0,0,OFFSET(BL$258,,-$C315+1)/D3_T),0))</f>
        <v>0</v>
      </c>
    </row>
    <row r="316" spans="1:64" ht="10.5" hidden="1" customHeight="1" outlineLevel="1" x14ac:dyDescent="0.3">
      <c r="A316" s="105"/>
      <c r="B316" s="504"/>
      <c r="C316" s="105">
        <f t="shared" si="22"/>
        <v>0</v>
      </c>
      <c r="E316" s="559">
        <f ca="1">IF('Clinic Model'!$P$17="Annuity",-IFERROR(PPMT(D3_I/12,$C316,D3_T,OFFSET(E$258,,-$C316+1),0),),IFERROR(IF($C316=0,0,OFFSET(E$258,,-$C316+1)/D3_T),0))</f>
        <v>0</v>
      </c>
      <c r="F316" s="548">
        <f ca="1">IF('Clinic Model'!$P$17="Annuity",-IFERROR(PPMT(D3_I/12,$C316,D3_T,OFFSET(F$258,,-$C316+1),0),),IFERROR(IF($C316=0,0,OFFSET(F$258,,-$C316+1)/D3_T),0))</f>
        <v>0</v>
      </c>
      <c r="G316" s="548">
        <f ca="1">IF('Clinic Model'!$P$17="Annuity",-IFERROR(PPMT(D3_I/12,$C316,D3_T,OFFSET(G$258,,-$C316+1),0),),IFERROR(IF($C316=0,0,OFFSET(G$258,,-$C316+1)/D3_T),0))</f>
        <v>0</v>
      </c>
      <c r="H316" s="548">
        <f ca="1">IF('Clinic Model'!$P$17="Annuity",-IFERROR(PPMT(D3_I/12,$C316,D3_T,OFFSET(H$258,,-$C316+1),0),),IFERROR(IF($C316=0,0,OFFSET(H$258,,-$C316+1)/D3_T),0))</f>
        <v>0</v>
      </c>
      <c r="I316" s="548">
        <f ca="1">IF('Clinic Model'!$P$17="Annuity",-IFERROR(PPMT(D3_I/12,$C316,D3_T,OFFSET(I$258,,-$C316+1),0),),IFERROR(IF($C316=0,0,OFFSET(I$258,,-$C316+1)/D3_T),0))</f>
        <v>0</v>
      </c>
      <c r="J316" s="548">
        <f ca="1">IF('Clinic Model'!$P$17="Annuity",-IFERROR(PPMT(D3_I/12,$C316,D3_T,OFFSET(J$258,,-$C316+1),0),),IFERROR(IF($C316=0,0,OFFSET(J$258,,-$C316+1)/D3_T),0))</f>
        <v>0</v>
      </c>
      <c r="K316" s="548">
        <f ca="1">IF('Clinic Model'!$P$17="Annuity",-IFERROR(PPMT(D3_I/12,$C316,D3_T,OFFSET(K$258,,-$C316+1),0),),IFERROR(IF($C316=0,0,OFFSET(K$258,,-$C316+1)/D3_T),0))</f>
        <v>0</v>
      </c>
      <c r="L316" s="548">
        <f ca="1">IF('Clinic Model'!$P$17="Annuity",-IFERROR(PPMT(D3_I/12,$C316,D3_T,OFFSET(L$258,,-$C316+1),0),),IFERROR(IF($C316=0,0,OFFSET(L$258,,-$C316+1)/D3_T),0))</f>
        <v>0</v>
      </c>
      <c r="M316" s="548">
        <f ca="1">IF('Clinic Model'!$P$17="Annuity",-IFERROR(PPMT(D3_I/12,$C316,D3_T,OFFSET(M$258,,-$C316+1),0),),IFERROR(IF($C316=0,0,OFFSET(M$258,,-$C316+1)/D3_T),0))</f>
        <v>0</v>
      </c>
      <c r="N316" s="548">
        <f ca="1">IF('Clinic Model'!$P$17="Annuity",-IFERROR(PPMT(D3_I/12,$C316,D3_T,OFFSET(N$258,,-$C316+1),0),),IFERROR(IF($C316=0,0,OFFSET(N$258,,-$C316+1)/D3_T),0))</f>
        <v>0</v>
      </c>
      <c r="O316" s="548">
        <f ca="1">IF('Clinic Model'!$P$17="Annuity",-IFERROR(PPMT(D3_I/12,$C316,D3_T,OFFSET(O$258,,-$C316+1),0),),IFERROR(IF($C316=0,0,OFFSET(O$258,,-$C316+1)/D3_T),0))</f>
        <v>0</v>
      </c>
      <c r="P316" s="548">
        <f ca="1">IF('Clinic Model'!$P$17="Annuity",-IFERROR(PPMT(D3_I/12,$C316,D3_T,OFFSET(P$258,,-$C316+1),0),),IFERROR(IF($C316=0,0,OFFSET(P$258,,-$C316+1)/D3_T),0))</f>
        <v>0</v>
      </c>
      <c r="Q316" s="548">
        <f ca="1">IF('Clinic Model'!$P$17="Annuity",-IFERROR(PPMT(D3_I/12,$C316,D3_T,OFFSET(Q$258,,-$C316+1),0),),IFERROR(IF($C316=0,0,OFFSET(Q$258,,-$C316+1)/D3_T),0))</f>
        <v>0</v>
      </c>
      <c r="R316" s="548">
        <f ca="1">IF('Clinic Model'!$P$17="Annuity",-IFERROR(PPMT(D3_I/12,$C316,D3_T,OFFSET(R$258,,-$C316+1),0),),IFERROR(IF($C316=0,0,OFFSET(R$258,,-$C316+1)/D3_T),0))</f>
        <v>0</v>
      </c>
      <c r="S316" s="548">
        <f ca="1">IF('Clinic Model'!$P$17="Annuity",-IFERROR(PPMT(D3_I/12,$C316,D3_T,OFFSET(S$258,,-$C316+1),0),),IFERROR(IF($C316=0,0,OFFSET(S$258,,-$C316+1)/D3_T),0))</f>
        <v>0</v>
      </c>
      <c r="T316" s="548">
        <f ca="1">IF('Clinic Model'!$P$17="Annuity",-IFERROR(PPMT(D3_I/12,$C316,D3_T,OFFSET(T$258,,-$C316+1),0),),IFERROR(IF($C316=0,0,OFFSET(T$258,,-$C316+1)/D3_T),0))</f>
        <v>0</v>
      </c>
      <c r="U316" s="548">
        <f ca="1">IF('Clinic Model'!$P$17="Annuity",-IFERROR(PPMT(D3_I/12,$C316,D3_T,OFFSET(U$258,,-$C316+1),0),),IFERROR(IF($C316=0,0,OFFSET(U$258,,-$C316+1)/D3_T),0))</f>
        <v>0</v>
      </c>
      <c r="V316" s="548">
        <f ca="1">IF('Clinic Model'!$P$17="Annuity",-IFERROR(PPMT(D3_I/12,$C316,D3_T,OFFSET(V$258,,-$C316+1),0),),IFERROR(IF($C316=0,0,OFFSET(V$258,,-$C316+1)/D3_T),0))</f>
        <v>0</v>
      </c>
      <c r="W316" s="548">
        <f ca="1">IF('Clinic Model'!$P$17="Annuity",-IFERROR(PPMT(D3_I/12,$C316,D3_T,OFFSET(W$258,,-$C316+1),0),),IFERROR(IF($C316=0,0,OFFSET(W$258,,-$C316+1)/D3_T),0))</f>
        <v>0</v>
      </c>
      <c r="X316" s="548">
        <f ca="1">IF('Clinic Model'!$P$17="Annuity",-IFERROR(PPMT(D3_I/12,$C316,D3_T,OFFSET(X$258,,-$C316+1),0),),IFERROR(IF($C316=0,0,OFFSET(X$258,,-$C316+1)/D3_T),0))</f>
        <v>0</v>
      </c>
      <c r="Y316" s="548">
        <f ca="1">IF('Clinic Model'!$P$17="Annuity",-IFERROR(PPMT(D3_I/12,$C316,D3_T,OFFSET(Y$258,,-$C316+1),0),),IFERROR(IF($C316=0,0,OFFSET(Y$258,,-$C316+1)/D3_T),0))</f>
        <v>0</v>
      </c>
      <c r="Z316" s="548">
        <f ca="1">IF('Clinic Model'!$P$17="Annuity",-IFERROR(PPMT(D3_I/12,$C316,D3_T,OFFSET(Z$258,,-$C316+1),0),),IFERROR(IF($C316=0,0,OFFSET(Z$258,,-$C316+1)/D3_T),0))</f>
        <v>0</v>
      </c>
      <c r="AA316" s="548">
        <f ca="1">IF('Clinic Model'!$P$17="Annuity",-IFERROR(PPMT(D3_I/12,$C316,D3_T,OFFSET(AA$258,,-$C316+1),0),),IFERROR(IF($C316=0,0,OFFSET(AA$258,,-$C316+1)/D3_T),0))</f>
        <v>0</v>
      </c>
      <c r="AB316" s="548">
        <f ca="1">IF('Clinic Model'!$P$17="Annuity",-IFERROR(PPMT(D3_I/12,$C316,D3_T,OFFSET(AB$258,,-$C316+1),0),),IFERROR(IF($C316=0,0,OFFSET(AB$258,,-$C316+1)/D3_T),0))</f>
        <v>0</v>
      </c>
      <c r="AC316" s="548">
        <f ca="1">IF('Clinic Model'!$P$17="Annuity",-IFERROR(PPMT(D3_I/12,$C316,D3_T,OFFSET(AC$258,,-$C316+1),0),),IFERROR(IF($C316=0,0,OFFSET(AC$258,,-$C316+1)/D3_T),0))</f>
        <v>0</v>
      </c>
      <c r="AD316" s="548">
        <f ca="1">IF('Clinic Model'!$P$17="Annuity",-IFERROR(PPMT(D3_I/12,$C316,D3_T,OFFSET(AD$258,,-$C316+1),0),),IFERROR(IF($C316=0,0,OFFSET(AD$258,,-$C316+1)/D3_T),0))</f>
        <v>0</v>
      </c>
      <c r="AE316" s="548">
        <f ca="1">IF('Clinic Model'!$P$17="Annuity",-IFERROR(PPMT(D3_I/12,$C316,D3_T,OFFSET(AE$258,,-$C316+1),0),),IFERROR(IF($C316=0,0,OFFSET(AE$258,,-$C316+1)/D3_T),0))</f>
        <v>0</v>
      </c>
      <c r="AF316" s="548">
        <f ca="1">IF('Clinic Model'!$P$17="Annuity",-IFERROR(PPMT(D3_I/12,$C316,D3_T,OFFSET(AF$258,,-$C316+1),0),),IFERROR(IF($C316=0,0,OFFSET(AF$258,,-$C316+1)/D3_T),0))</f>
        <v>0</v>
      </c>
      <c r="AG316" s="548">
        <f ca="1">IF('Clinic Model'!$P$17="Annuity",-IFERROR(PPMT(D3_I/12,$C316,D3_T,OFFSET(AG$258,,-$C316+1),0),),IFERROR(IF($C316=0,0,OFFSET(AG$258,,-$C316+1)/D3_T),0))</f>
        <v>0</v>
      </c>
      <c r="AH316" s="548">
        <f ca="1">IF('Clinic Model'!$P$17="Annuity",-IFERROR(PPMT(D3_I/12,$C316,D3_T,OFFSET(AH$258,,-$C316+1),0),),IFERROR(IF($C316=0,0,OFFSET(AH$258,,-$C316+1)/D3_T),0))</f>
        <v>0</v>
      </c>
      <c r="AI316" s="548">
        <f ca="1">IF('Clinic Model'!$P$17="Annuity",-IFERROR(PPMT(D3_I/12,$C316,D3_T,OFFSET(AI$258,,-$C316+1),0),),IFERROR(IF($C316=0,0,OFFSET(AI$258,,-$C316+1)/D3_T),0))</f>
        <v>0</v>
      </c>
      <c r="AJ316" s="548">
        <f ca="1">IF('Clinic Model'!$P$17="Annuity",-IFERROR(PPMT(D3_I/12,$C316,D3_T,OFFSET(AJ$258,,-$C316+1),0),),IFERROR(IF($C316=0,0,OFFSET(AJ$258,,-$C316+1)/D3_T),0))</f>
        <v>0</v>
      </c>
      <c r="AK316" s="548">
        <f ca="1">IF('Clinic Model'!$P$17="Annuity",-IFERROR(PPMT(D3_I/12,$C316,D3_T,OFFSET(AK$258,,-$C316+1),0),),IFERROR(IF($C316=0,0,OFFSET(AK$258,,-$C316+1)/D3_T),0))</f>
        <v>0</v>
      </c>
      <c r="AL316" s="548">
        <f ca="1">IF('Clinic Model'!$P$17="Annuity",-IFERROR(PPMT(D3_I/12,$C316,D3_T,OFFSET(AL$258,,-$C316+1),0),),IFERROR(IF($C316=0,0,OFFSET(AL$258,,-$C316+1)/D3_T),0))</f>
        <v>0</v>
      </c>
      <c r="AM316" s="548">
        <f ca="1">IF('Clinic Model'!$P$17="Annuity",-IFERROR(PPMT(D3_I/12,$C316,D3_T,OFFSET(AM$258,,-$C316+1),0),),IFERROR(IF($C316=0,0,OFFSET(AM$258,,-$C316+1)/D3_T),0))</f>
        <v>0</v>
      </c>
      <c r="AN316" s="548">
        <f ca="1">IF('Clinic Model'!$P$17="Annuity",-IFERROR(PPMT(D3_I/12,$C316,D3_T,OFFSET(AN$258,,-$C316+1),0),),IFERROR(IF($C316=0,0,OFFSET(AN$258,,-$C316+1)/D3_T),0))</f>
        <v>0</v>
      </c>
      <c r="AO316" s="548">
        <f ca="1">IF('Clinic Model'!$P$17="Annuity",-IFERROR(PPMT(D3_I/12,$C316,D3_T,OFFSET(AO$258,,-$C316+1),0),),IFERROR(IF($C316=0,0,OFFSET(AO$258,,-$C316+1)/D3_T),0))</f>
        <v>0</v>
      </c>
      <c r="AP316" s="548">
        <f ca="1">IF('Clinic Model'!$P$17="Annuity",-IFERROR(PPMT(D3_I/12,$C316,D3_T,OFFSET(AP$258,,-$C316+1),0),),IFERROR(IF($C316=0,0,OFFSET(AP$258,,-$C316+1)/D3_T),0))</f>
        <v>0</v>
      </c>
      <c r="AQ316" s="548">
        <f ca="1">IF('Clinic Model'!$P$17="Annuity",-IFERROR(PPMT(D3_I/12,$C316,D3_T,OFFSET(AQ$258,,-$C316+1),0),),IFERROR(IF($C316=0,0,OFFSET(AQ$258,,-$C316+1)/D3_T),0))</f>
        <v>0</v>
      </c>
      <c r="AR316" s="548">
        <f ca="1">IF('Clinic Model'!$P$17="Annuity",-IFERROR(PPMT(D3_I/12,$C316,D3_T,OFFSET(AR$258,,-$C316+1),0),),IFERROR(IF($C316=0,0,OFFSET(AR$258,,-$C316+1)/D3_T),0))</f>
        <v>0</v>
      </c>
      <c r="AS316" s="548">
        <f ca="1">IF('Clinic Model'!$P$17="Annuity",-IFERROR(PPMT(D3_I/12,$C316,D3_T,OFFSET(AS$258,,-$C316+1),0),),IFERROR(IF($C316=0,0,OFFSET(AS$258,,-$C316+1)/D3_T),0))</f>
        <v>0</v>
      </c>
      <c r="AT316" s="548">
        <f ca="1">IF('Clinic Model'!$P$17="Annuity",-IFERROR(PPMT(D3_I/12,$C316,D3_T,OFFSET(AT$258,,-$C316+1),0),),IFERROR(IF($C316=0,0,OFFSET(AT$258,,-$C316+1)/D3_T),0))</f>
        <v>0</v>
      </c>
      <c r="AU316" s="548">
        <f ca="1">IF('Clinic Model'!$P$17="Annuity",-IFERROR(PPMT(D3_I/12,$C316,D3_T,OFFSET(AU$258,,-$C316+1),0),),IFERROR(IF($C316=0,0,OFFSET(AU$258,,-$C316+1)/D3_T),0))</f>
        <v>0</v>
      </c>
      <c r="AV316" s="548">
        <f ca="1">IF('Clinic Model'!$P$17="Annuity",-IFERROR(PPMT(D3_I/12,$C316,D3_T,OFFSET(AV$258,,-$C316+1),0),),IFERROR(IF($C316=0,0,OFFSET(AV$258,,-$C316+1)/D3_T),0))</f>
        <v>0</v>
      </c>
      <c r="AW316" s="548">
        <f ca="1">IF('Clinic Model'!$P$17="Annuity",-IFERROR(PPMT(D3_I/12,$C316,D3_T,OFFSET(AW$258,,-$C316+1),0),),IFERROR(IF($C316=0,0,OFFSET(AW$258,,-$C316+1)/D3_T),0))</f>
        <v>0</v>
      </c>
      <c r="AX316" s="548">
        <f ca="1">IF('Clinic Model'!$P$17="Annuity",-IFERROR(PPMT(D3_I/12,$C316,D3_T,OFFSET(AX$258,,-$C316+1),0),),IFERROR(IF($C316=0,0,OFFSET(AX$258,,-$C316+1)/D3_T),0))</f>
        <v>0</v>
      </c>
      <c r="AY316" s="548">
        <f ca="1">IF('Clinic Model'!$P$17="Annuity",-IFERROR(PPMT(D3_I/12,$C316,D3_T,OFFSET(AY$258,,-$C316+1),0),),IFERROR(IF($C316=0,0,OFFSET(AY$258,,-$C316+1)/D3_T),0))</f>
        <v>0</v>
      </c>
      <c r="AZ316" s="548">
        <f ca="1">IF('Clinic Model'!$P$17="Annuity",-IFERROR(PPMT(D3_I/12,$C316,D3_T,OFFSET(AZ$258,,-$C316+1),0),),IFERROR(IF($C316=0,0,OFFSET(AZ$258,,-$C316+1)/D3_T),0))</f>
        <v>0</v>
      </c>
      <c r="BA316" s="548">
        <f ca="1">IF('Clinic Model'!$P$17="Annuity",-IFERROR(PPMT(D3_I/12,$C316,D3_T,OFFSET(BA$258,,-$C316+1),0),),IFERROR(IF($C316=0,0,OFFSET(BA$258,,-$C316+1)/D3_T),0))</f>
        <v>0</v>
      </c>
      <c r="BB316" s="548">
        <f ca="1">IF('Clinic Model'!$P$17="Annuity",-IFERROR(PPMT(D3_I/12,$C316,D3_T,OFFSET(BB$258,,-$C316+1),0),),IFERROR(IF($C316=0,0,OFFSET(BB$258,,-$C316+1)/D3_T),0))</f>
        <v>0</v>
      </c>
      <c r="BC316" s="548">
        <f ca="1">IF('Clinic Model'!$P$17="Annuity",-IFERROR(PPMT(D3_I/12,$C316,D3_T,OFFSET(BC$258,,-$C316+1),0),),IFERROR(IF($C316=0,0,OFFSET(BC$258,,-$C316+1)/D3_T),0))</f>
        <v>0</v>
      </c>
      <c r="BD316" s="548">
        <f ca="1">IF('Clinic Model'!$P$17="Annuity",-IFERROR(PPMT(D3_I/12,$C316,D3_T,OFFSET(BD$258,,-$C316+1),0),),IFERROR(IF($C316=0,0,OFFSET(BD$258,,-$C316+1)/D3_T),0))</f>
        <v>0</v>
      </c>
      <c r="BE316" s="548">
        <f ca="1">IF('Clinic Model'!$P$17="Annuity",-IFERROR(PPMT(D3_I/12,$C316,D3_T,OFFSET(BE$258,,-$C316+1),0),),IFERROR(IF($C316=0,0,OFFSET(BE$258,,-$C316+1)/D3_T),0))</f>
        <v>0</v>
      </c>
      <c r="BF316" s="548">
        <f ca="1">IF('Clinic Model'!$P$17="Annuity",-IFERROR(PPMT(D3_I/12,$C316,D3_T,OFFSET(BF$258,,-$C316+1),0),),IFERROR(IF($C316=0,0,OFFSET(BF$258,,-$C316+1)/D3_T),0))</f>
        <v>0</v>
      </c>
      <c r="BG316" s="548">
        <f ca="1">IF('Clinic Model'!$P$17="Annuity",-IFERROR(PPMT(D3_I/12,$C316,D3_T,OFFSET(BG$258,,-$C316+1),0),),IFERROR(IF($C316=0,0,OFFSET(BG$258,,-$C316+1)/D3_T),0))</f>
        <v>0</v>
      </c>
      <c r="BH316" s="548">
        <f ca="1">IF('Clinic Model'!$P$17="Annuity",-IFERROR(PPMT(D3_I/12,$C316,D3_T,OFFSET(BH$258,,-$C316+1),0),),IFERROR(IF($C316=0,0,OFFSET(BH$258,,-$C316+1)/D3_T),0))</f>
        <v>0</v>
      </c>
      <c r="BI316" s="548">
        <f ca="1">IF('Clinic Model'!$P$17="Annuity",-IFERROR(PPMT(D3_I/12,$C316,D3_T,OFFSET(BI$258,,-$C316+1),0),),IFERROR(IF($C316=0,0,OFFSET(BI$258,,-$C316+1)/D3_T),0))</f>
        <v>0</v>
      </c>
      <c r="BJ316" s="548">
        <f ca="1">IF('Clinic Model'!$P$17="Annuity",-IFERROR(PPMT(D3_I/12,$C316,D3_T,OFFSET(BJ$258,,-$C316+1),0),),IFERROR(IF($C316=0,0,OFFSET(BJ$258,,-$C316+1)/D3_T),0))</f>
        <v>0</v>
      </c>
      <c r="BK316" s="548">
        <f ca="1">IF('Clinic Model'!$P$17="Annuity",-IFERROR(PPMT(D3_I/12,$C316,D3_T,OFFSET(BK$258,,-$C316+1),0),),IFERROR(IF($C316=0,0,OFFSET(BK$258,,-$C316+1)/D3_T),0))</f>
        <v>0</v>
      </c>
      <c r="BL316" s="548">
        <f ca="1">IF('Clinic Model'!$P$17="Annuity",-IFERROR(PPMT(D3_I/12,$C316,D3_T,OFFSET(BL$258,,-$C316+1),0),),IFERROR(IF($C316=0,0,OFFSET(BL$258,,-$C316+1)/D3_T),0))</f>
        <v>0</v>
      </c>
    </row>
    <row r="317" spans="1:64" ht="10.5" hidden="1" customHeight="1" outlineLevel="1" x14ac:dyDescent="0.3">
      <c r="A317" s="105"/>
      <c r="B317" s="504"/>
      <c r="C317" s="105">
        <f t="shared" si="22"/>
        <v>0</v>
      </c>
      <c r="E317" s="559">
        <f ca="1">IF('Clinic Model'!$P$17="Annuity",-IFERROR(PPMT(D3_I/12,$C317,D3_T,OFFSET(E$258,,-$C317+1),0),),IFERROR(IF($C317=0,0,OFFSET(E$258,,-$C317+1)/D3_T),0))</f>
        <v>0</v>
      </c>
      <c r="F317" s="548">
        <f ca="1">IF('Clinic Model'!$P$17="Annuity",-IFERROR(PPMT(D3_I/12,$C317,D3_T,OFFSET(F$258,,-$C317+1),0),),IFERROR(IF($C317=0,0,OFFSET(F$258,,-$C317+1)/D3_T),0))</f>
        <v>0</v>
      </c>
      <c r="G317" s="548">
        <f ca="1">IF('Clinic Model'!$P$17="Annuity",-IFERROR(PPMT(D3_I/12,$C317,D3_T,OFFSET(G$258,,-$C317+1),0),),IFERROR(IF($C317=0,0,OFFSET(G$258,,-$C317+1)/D3_T),0))</f>
        <v>0</v>
      </c>
      <c r="H317" s="548">
        <f ca="1">IF('Clinic Model'!$P$17="Annuity",-IFERROR(PPMT(D3_I/12,$C317,D3_T,OFFSET(H$258,,-$C317+1),0),),IFERROR(IF($C317=0,0,OFFSET(H$258,,-$C317+1)/D3_T),0))</f>
        <v>0</v>
      </c>
      <c r="I317" s="548">
        <f ca="1">IF('Clinic Model'!$P$17="Annuity",-IFERROR(PPMT(D3_I/12,$C317,D3_T,OFFSET(I$258,,-$C317+1),0),),IFERROR(IF($C317=0,0,OFFSET(I$258,,-$C317+1)/D3_T),0))</f>
        <v>0</v>
      </c>
      <c r="J317" s="548">
        <f ca="1">IF('Clinic Model'!$P$17="Annuity",-IFERROR(PPMT(D3_I/12,$C317,D3_T,OFFSET(J$258,,-$C317+1),0),),IFERROR(IF($C317=0,0,OFFSET(J$258,,-$C317+1)/D3_T),0))</f>
        <v>0</v>
      </c>
      <c r="K317" s="548">
        <f ca="1">IF('Clinic Model'!$P$17="Annuity",-IFERROR(PPMT(D3_I/12,$C317,D3_T,OFFSET(K$258,,-$C317+1),0),),IFERROR(IF($C317=0,0,OFFSET(K$258,,-$C317+1)/D3_T),0))</f>
        <v>0</v>
      </c>
      <c r="L317" s="548">
        <f ca="1">IF('Clinic Model'!$P$17="Annuity",-IFERROR(PPMT(D3_I/12,$C317,D3_T,OFFSET(L$258,,-$C317+1),0),),IFERROR(IF($C317=0,0,OFFSET(L$258,,-$C317+1)/D3_T),0))</f>
        <v>0</v>
      </c>
      <c r="M317" s="548">
        <f ca="1">IF('Clinic Model'!$P$17="Annuity",-IFERROR(PPMT(D3_I/12,$C317,D3_T,OFFSET(M$258,,-$C317+1),0),),IFERROR(IF($C317=0,0,OFFSET(M$258,,-$C317+1)/D3_T),0))</f>
        <v>0</v>
      </c>
      <c r="N317" s="548">
        <f ca="1">IF('Clinic Model'!$P$17="Annuity",-IFERROR(PPMT(D3_I/12,$C317,D3_T,OFFSET(N$258,,-$C317+1),0),),IFERROR(IF($C317=0,0,OFFSET(N$258,,-$C317+1)/D3_T),0))</f>
        <v>0</v>
      </c>
      <c r="O317" s="548">
        <f ca="1">IF('Clinic Model'!$P$17="Annuity",-IFERROR(PPMT(D3_I/12,$C317,D3_T,OFFSET(O$258,,-$C317+1),0),),IFERROR(IF($C317=0,0,OFFSET(O$258,,-$C317+1)/D3_T),0))</f>
        <v>0</v>
      </c>
      <c r="P317" s="548">
        <f ca="1">IF('Clinic Model'!$P$17="Annuity",-IFERROR(PPMT(D3_I/12,$C317,D3_T,OFFSET(P$258,,-$C317+1),0),),IFERROR(IF($C317=0,0,OFFSET(P$258,,-$C317+1)/D3_T),0))</f>
        <v>0</v>
      </c>
      <c r="Q317" s="548">
        <f ca="1">IF('Clinic Model'!$P$17="Annuity",-IFERROR(PPMT(D3_I/12,$C317,D3_T,OFFSET(Q$258,,-$C317+1),0),),IFERROR(IF($C317=0,0,OFFSET(Q$258,,-$C317+1)/D3_T),0))</f>
        <v>0</v>
      </c>
      <c r="R317" s="548">
        <f ca="1">IF('Clinic Model'!$P$17="Annuity",-IFERROR(PPMT(D3_I/12,$C317,D3_T,OFFSET(R$258,,-$C317+1),0),),IFERROR(IF($C317=0,0,OFFSET(R$258,,-$C317+1)/D3_T),0))</f>
        <v>0</v>
      </c>
      <c r="S317" s="548">
        <f ca="1">IF('Clinic Model'!$P$17="Annuity",-IFERROR(PPMT(D3_I/12,$C317,D3_T,OFFSET(S$258,,-$C317+1),0),),IFERROR(IF($C317=0,0,OFFSET(S$258,,-$C317+1)/D3_T),0))</f>
        <v>0</v>
      </c>
      <c r="T317" s="548">
        <f ca="1">IF('Clinic Model'!$P$17="Annuity",-IFERROR(PPMT(D3_I/12,$C317,D3_T,OFFSET(T$258,,-$C317+1),0),),IFERROR(IF($C317=0,0,OFFSET(T$258,,-$C317+1)/D3_T),0))</f>
        <v>0</v>
      </c>
      <c r="U317" s="548">
        <f ca="1">IF('Clinic Model'!$P$17="Annuity",-IFERROR(PPMT(D3_I/12,$C317,D3_T,OFFSET(U$258,,-$C317+1),0),),IFERROR(IF($C317=0,0,OFFSET(U$258,,-$C317+1)/D3_T),0))</f>
        <v>0</v>
      </c>
      <c r="V317" s="548">
        <f ca="1">IF('Clinic Model'!$P$17="Annuity",-IFERROR(PPMT(D3_I/12,$C317,D3_T,OFFSET(V$258,,-$C317+1),0),),IFERROR(IF($C317=0,0,OFFSET(V$258,,-$C317+1)/D3_T),0))</f>
        <v>0</v>
      </c>
      <c r="W317" s="548">
        <f ca="1">IF('Clinic Model'!$P$17="Annuity",-IFERROR(PPMT(D3_I/12,$C317,D3_T,OFFSET(W$258,,-$C317+1),0),),IFERROR(IF($C317=0,0,OFFSET(W$258,,-$C317+1)/D3_T),0))</f>
        <v>0</v>
      </c>
      <c r="X317" s="548">
        <f ca="1">IF('Clinic Model'!$P$17="Annuity",-IFERROR(PPMT(D3_I/12,$C317,D3_T,OFFSET(X$258,,-$C317+1),0),),IFERROR(IF($C317=0,0,OFFSET(X$258,,-$C317+1)/D3_T),0))</f>
        <v>0</v>
      </c>
      <c r="Y317" s="548">
        <f ca="1">IF('Clinic Model'!$P$17="Annuity",-IFERROR(PPMT(D3_I/12,$C317,D3_T,OFFSET(Y$258,,-$C317+1),0),),IFERROR(IF($C317=0,0,OFFSET(Y$258,,-$C317+1)/D3_T),0))</f>
        <v>0</v>
      </c>
      <c r="Z317" s="548">
        <f ca="1">IF('Clinic Model'!$P$17="Annuity",-IFERROR(PPMT(D3_I/12,$C317,D3_T,OFFSET(Z$258,,-$C317+1),0),),IFERROR(IF($C317=0,0,OFFSET(Z$258,,-$C317+1)/D3_T),0))</f>
        <v>0</v>
      </c>
      <c r="AA317" s="548">
        <f ca="1">IF('Clinic Model'!$P$17="Annuity",-IFERROR(PPMT(D3_I/12,$C317,D3_T,OFFSET(AA$258,,-$C317+1),0),),IFERROR(IF($C317=0,0,OFFSET(AA$258,,-$C317+1)/D3_T),0))</f>
        <v>0</v>
      </c>
      <c r="AB317" s="548">
        <f ca="1">IF('Clinic Model'!$P$17="Annuity",-IFERROR(PPMT(D3_I/12,$C317,D3_T,OFFSET(AB$258,,-$C317+1),0),),IFERROR(IF($C317=0,0,OFFSET(AB$258,,-$C317+1)/D3_T),0))</f>
        <v>0</v>
      </c>
      <c r="AC317" s="548">
        <f ca="1">IF('Clinic Model'!$P$17="Annuity",-IFERROR(PPMT(D3_I/12,$C317,D3_T,OFFSET(AC$258,,-$C317+1),0),),IFERROR(IF($C317=0,0,OFFSET(AC$258,,-$C317+1)/D3_T),0))</f>
        <v>0</v>
      </c>
      <c r="AD317" s="548">
        <f ca="1">IF('Clinic Model'!$P$17="Annuity",-IFERROR(PPMT(D3_I/12,$C317,D3_T,OFFSET(AD$258,,-$C317+1),0),),IFERROR(IF($C317=0,0,OFFSET(AD$258,,-$C317+1)/D3_T),0))</f>
        <v>0</v>
      </c>
      <c r="AE317" s="548">
        <f ca="1">IF('Clinic Model'!$P$17="Annuity",-IFERROR(PPMT(D3_I/12,$C317,D3_T,OFFSET(AE$258,,-$C317+1),0),),IFERROR(IF($C317=0,0,OFFSET(AE$258,,-$C317+1)/D3_T),0))</f>
        <v>0</v>
      </c>
      <c r="AF317" s="548">
        <f ca="1">IF('Clinic Model'!$P$17="Annuity",-IFERROR(PPMT(D3_I/12,$C317,D3_T,OFFSET(AF$258,,-$C317+1),0),),IFERROR(IF($C317=0,0,OFFSET(AF$258,,-$C317+1)/D3_T),0))</f>
        <v>0</v>
      </c>
      <c r="AG317" s="548">
        <f ca="1">IF('Clinic Model'!$P$17="Annuity",-IFERROR(PPMT(D3_I/12,$C317,D3_T,OFFSET(AG$258,,-$C317+1),0),),IFERROR(IF($C317=0,0,OFFSET(AG$258,,-$C317+1)/D3_T),0))</f>
        <v>0</v>
      </c>
      <c r="AH317" s="548">
        <f ca="1">IF('Clinic Model'!$P$17="Annuity",-IFERROR(PPMT(D3_I/12,$C317,D3_T,OFFSET(AH$258,,-$C317+1),0),),IFERROR(IF($C317=0,0,OFFSET(AH$258,,-$C317+1)/D3_T),0))</f>
        <v>0</v>
      </c>
      <c r="AI317" s="548">
        <f ca="1">IF('Clinic Model'!$P$17="Annuity",-IFERROR(PPMT(D3_I/12,$C317,D3_T,OFFSET(AI$258,,-$C317+1),0),),IFERROR(IF($C317=0,0,OFFSET(AI$258,,-$C317+1)/D3_T),0))</f>
        <v>0</v>
      </c>
      <c r="AJ317" s="548">
        <f ca="1">IF('Clinic Model'!$P$17="Annuity",-IFERROR(PPMT(D3_I/12,$C317,D3_T,OFFSET(AJ$258,,-$C317+1),0),),IFERROR(IF($C317=0,0,OFFSET(AJ$258,,-$C317+1)/D3_T),0))</f>
        <v>0</v>
      </c>
      <c r="AK317" s="548">
        <f ca="1">IF('Clinic Model'!$P$17="Annuity",-IFERROR(PPMT(D3_I/12,$C317,D3_T,OFFSET(AK$258,,-$C317+1),0),),IFERROR(IF($C317=0,0,OFFSET(AK$258,,-$C317+1)/D3_T),0))</f>
        <v>0</v>
      </c>
      <c r="AL317" s="548">
        <f ca="1">IF('Clinic Model'!$P$17="Annuity",-IFERROR(PPMT(D3_I/12,$C317,D3_T,OFFSET(AL$258,,-$C317+1),0),),IFERROR(IF($C317=0,0,OFFSET(AL$258,,-$C317+1)/D3_T),0))</f>
        <v>0</v>
      </c>
      <c r="AM317" s="548">
        <f ca="1">IF('Clinic Model'!$P$17="Annuity",-IFERROR(PPMT(D3_I/12,$C317,D3_T,OFFSET(AM$258,,-$C317+1),0),),IFERROR(IF($C317=0,0,OFFSET(AM$258,,-$C317+1)/D3_T),0))</f>
        <v>0</v>
      </c>
      <c r="AN317" s="548">
        <f ca="1">IF('Clinic Model'!$P$17="Annuity",-IFERROR(PPMT(D3_I/12,$C317,D3_T,OFFSET(AN$258,,-$C317+1),0),),IFERROR(IF($C317=0,0,OFFSET(AN$258,,-$C317+1)/D3_T),0))</f>
        <v>0</v>
      </c>
      <c r="AO317" s="548">
        <f ca="1">IF('Clinic Model'!$P$17="Annuity",-IFERROR(PPMT(D3_I/12,$C317,D3_T,OFFSET(AO$258,,-$C317+1),0),),IFERROR(IF($C317=0,0,OFFSET(AO$258,,-$C317+1)/D3_T),0))</f>
        <v>0</v>
      </c>
      <c r="AP317" s="548">
        <f ca="1">IF('Clinic Model'!$P$17="Annuity",-IFERROR(PPMT(D3_I/12,$C317,D3_T,OFFSET(AP$258,,-$C317+1),0),),IFERROR(IF($C317=0,0,OFFSET(AP$258,,-$C317+1)/D3_T),0))</f>
        <v>0</v>
      </c>
      <c r="AQ317" s="548">
        <f ca="1">IF('Clinic Model'!$P$17="Annuity",-IFERROR(PPMT(D3_I/12,$C317,D3_T,OFFSET(AQ$258,,-$C317+1),0),),IFERROR(IF($C317=0,0,OFFSET(AQ$258,,-$C317+1)/D3_T),0))</f>
        <v>0</v>
      </c>
      <c r="AR317" s="548">
        <f ca="1">IF('Clinic Model'!$P$17="Annuity",-IFERROR(PPMT(D3_I/12,$C317,D3_T,OFFSET(AR$258,,-$C317+1),0),),IFERROR(IF($C317=0,0,OFFSET(AR$258,,-$C317+1)/D3_T),0))</f>
        <v>0</v>
      </c>
      <c r="AS317" s="548">
        <f ca="1">IF('Clinic Model'!$P$17="Annuity",-IFERROR(PPMT(D3_I/12,$C317,D3_T,OFFSET(AS$258,,-$C317+1),0),),IFERROR(IF($C317=0,0,OFFSET(AS$258,,-$C317+1)/D3_T),0))</f>
        <v>0</v>
      </c>
      <c r="AT317" s="548">
        <f ca="1">IF('Clinic Model'!$P$17="Annuity",-IFERROR(PPMT(D3_I/12,$C317,D3_T,OFFSET(AT$258,,-$C317+1),0),),IFERROR(IF($C317=0,0,OFFSET(AT$258,,-$C317+1)/D3_T),0))</f>
        <v>0</v>
      </c>
      <c r="AU317" s="548">
        <f ca="1">IF('Clinic Model'!$P$17="Annuity",-IFERROR(PPMT(D3_I/12,$C317,D3_T,OFFSET(AU$258,,-$C317+1),0),),IFERROR(IF($C317=0,0,OFFSET(AU$258,,-$C317+1)/D3_T),0))</f>
        <v>0</v>
      </c>
      <c r="AV317" s="548">
        <f ca="1">IF('Clinic Model'!$P$17="Annuity",-IFERROR(PPMT(D3_I/12,$C317,D3_T,OFFSET(AV$258,,-$C317+1),0),),IFERROR(IF($C317=0,0,OFFSET(AV$258,,-$C317+1)/D3_T),0))</f>
        <v>0</v>
      </c>
      <c r="AW317" s="548">
        <f ca="1">IF('Clinic Model'!$P$17="Annuity",-IFERROR(PPMT(D3_I/12,$C317,D3_T,OFFSET(AW$258,,-$C317+1),0),),IFERROR(IF($C317=0,0,OFFSET(AW$258,,-$C317+1)/D3_T),0))</f>
        <v>0</v>
      </c>
      <c r="AX317" s="548">
        <f ca="1">IF('Clinic Model'!$P$17="Annuity",-IFERROR(PPMT(D3_I/12,$C317,D3_T,OFFSET(AX$258,,-$C317+1),0),),IFERROR(IF($C317=0,0,OFFSET(AX$258,,-$C317+1)/D3_T),0))</f>
        <v>0</v>
      </c>
      <c r="AY317" s="548">
        <f ca="1">IF('Clinic Model'!$P$17="Annuity",-IFERROR(PPMT(D3_I/12,$C317,D3_T,OFFSET(AY$258,,-$C317+1),0),),IFERROR(IF($C317=0,0,OFFSET(AY$258,,-$C317+1)/D3_T),0))</f>
        <v>0</v>
      </c>
      <c r="AZ317" s="548">
        <f ca="1">IF('Clinic Model'!$P$17="Annuity",-IFERROR(PPMT(D3_I/12,$C317,D3_T,OFFSET(AZ$258,,-$C317+1),0),),IFERROR(IF($C317=0,0,OFFSET(AZ$258,,-$C317+1)/D3_T),0))</f>
        <v>0</v>
      </c>
      <c r="BA317" s="548">
        <f ca="1">IF('Clinic Model'!$P$17="Annuity",-IFERROR(PPMT(D3_I/12,$C317,D3_T,OFFSET(BA$258,,-$C317+1),0),),IFERROR(IF($C317=0,0,OFFSET(BA$258,,-$C317+1)/D3_T),0))</f>
        <v>0</v>
      </c>
      <c r="BB317" s="548">
        <f ca="1">IF('Clinic Model'!$P$17="Annuity",-IFERROR(PPMT(D3_I/12,$C317,D3_T,OFFSET(BB$258,,-$C317+1),0),),IFERROR(IF($C317=0,0,OFFSET(BB$258,,-$C317+1)/D3_T),0))</f>
        <v>0</v>
      </c>
      <c r="BC317" s="548">
        <f ca="1">IF('Clinic Model'!$P$17="Annuity",-IFERROR(PPMT(D3_I/12,$C317,D3_T,OFFSET(BC$258,,-$C317+1),0),),IFERROR(IF($C317=0,0,OFFSET(BC$258,,-$C317+1)/D3_T),0))</f>
        <v>0</v>
      </c>
      <c r="BD317" s="548">
        <f ca="1">IF('Clinic Model'!$P$17="Annuity",-IFERROR(PPMT(D3_I/12,$C317,D3_T,OFFSET(BD$258,,-$C317+1),0),),IFERROR(IF($C317=0,0,OFFSET(BD$258,,-$C317+1)/D3_T),0))</f>
        <v>0</v>
      </c>
      <c r="BE317" s="548">
        <f ca="1">IF('Clinic Model'!$P$17="Annuity",-IFERROR(PPMT(D3_I/12,$C317,D3_T,OFFSET(BE$258,,-$C317+1),0),),IFERROR(IF($C317=0,0,OFFSET(BE$258,,-$C317+1)/D3_T),0))</f>
        <v>0</v>
      </c>
      <c r="BF317" s="548">
        <f ca="1">IF('Clinic Model'!$P$17="Annuity",-IFERROR(PPMT(D3_I/12,$C317,D3_T,OFFSET(BF$258,,-$C317+1),0),),IFERROR(IF($C317=0,0,OFFSET(BF$258,,-$C317+1)/D3_T),0))</f>
        <v>0</v>
      </c>
      <c r="BG317" s="548">
        <f ca="1">IF('Clinic Model'!$P$17="Annuity",-IFERROR(PPMT(D3_I/12,$C317,D3_T,OFFSET(BG$258,,-$C317+1),0),),IFERROR(IF($C317=0,0,OFFSET(BG$258,,-$C317+1)/D3_T),0))</f>
        <v>0</v>
      </c>
      <c r="BH317" s="548">
        <f ca="1">IF('Clinic Model'!$P$17="Annuity",-IFERROR(PPMT(D3_I/12,$C317,D3_T,OFFSET(BH$258,,-$C317+1),0),),IFERROR(IF($C317=0,0,OFFSET(BH$258,,-$C317+1)/D3_T),0))</f>
        <v>0</v>
      </c>
      <c r="BI317" s="548">
        <f ca="1">IF('Clinic Model'!$P$17="Annuity",-IFERROR(PPMT(D3_I/12,$C317,D3_T,OFFSET(BI$258,,-$C317+1),0),),IFERROR(IF($C317=0,0,OFFSET(BI$258,,-$C317+1)/D3_T),0))</f>
        <v>0</v>
      </c>
      <c r="BJ317" s="548">
        <f ca="1">IF('Clinic Model'!$P$17="Annuity",-IFERROR(PPMT(D3_I/12,$C317,D3_T,OFFSET(BJ$258,,-$C317+1),0),),IFERROR(IF($C317=0,0,OFFSET(BJ$258,,-$C317+1)/D3_T),0))</f>
        <v>0</v>
      </c>
      <c r="BK317" s="548">
        <f ca="1">IF('Clinic Model'!$P$17="Annuity",-IFERROR(PPMT(D3_I/12,$C317,D3_T,OFFSET(BK$258,,-$C317+1),0),),IFERROR(IF($C317=0,0,OFFSET(BK$258,,-$C317+1)/D3_T),0))</f>
        <v>0</v>
      </c>
      <c r="BL317" s="548">
        <f ca="1">IF('Clinic Model'!$P$17="Annuity",-IFERROR(PPMT(D3_I/12,$C317,D3_T,OFFSET(BL$258,,-$C317+1),0),),IFERROR(IF($C317=0,0,OFFSET(BL$258,,-$C317+1)/D3_T),0))</f>
        <v>0</v>
      </c>
    </row>
    <row r="318" spans="1:64" ht="10.5" hidden="1" customHeight="1" outlineLevel="1" x14ac:dyDescent="0.3">
      <c r="A318" s="105"/>
      <c r="B318" s="504"/>
      <c r="C318" s="105">
        <f t="shared" si="22"/>
        <v>0</v>
      </c>
      <c r="E318" s="559">
        <f ca="1">IF('Clinic Model'!$P$17="Annuity",-IFERROR(PPMT(D3_I/12,$C318,D3_T,OFFSET(E$258,,-$C318+1),0),),IFERROR(IF($C318=0,0,OFFSET(E$258,,-$C318+1)/D3_T),0))</f>
        <v>0</v>
      </c>
      <c r="F318" s="548">
        <f ca="1">IF('Clinic Model'!$P$17="Annuity",-IFERROR(PPMT(D3_I/12,$C318,D3_T,OFFSET(F$258,,-$C318+1),0),),IFERROR(IF($C318=0,0,OFFSET(F$258,,-$C318+1)/D3_T),0))</f>
        <v>0</v>
      </c>
      <c r="G318" s="548">
        <f ca="1">IF('Clinic Model'!$P$17="Annuity",-IFERROR(PPMT(D3_I/12,$C318,D3_T,OFFSET(G$258,,-$C318+1),0),),IFERROR(IF($C318=0,0,OFFSET(G$258,,-$C318+1)/D3_T),0))</f>
        <v>0</v>
      </c>
      <c r="H318" s="548">
        <f ca="1">IF('Clinic Model'!$P$17="Annuity",-IFERROR(PPMT(D3_I/12,$C318,D3_T,OFFSET(H$258,,-$C318+1),0),),IFERROR(IF($C318=0,0,OFFSET(H$258,,-$C318+1)/D3_T),0))</f>
        <v>0</v>
      </c>
      <c r="I318" s="548">
        <f ca="1">IF('Clinic Model'!$P$17="Annuity",-IFERROR(PPMT(D3_I/12,$C318,D3_T,OFFSET(I$258,,-$C318+1),0),),IFERROR(IF($C318=0,0,OFFSET(I$258,,-$C318+1)/D3_T),0))</f>
        <v>0</v>
      </c>
      <c r="J318" s="548">
        <f ca="1">IF('Clinic Model'!$P$17="Annuity",-IFERROR(PPMT(D3_I/12,$C318,D3_T,OFFSET(J$258,,-$C318+1),0),),IFERROR(IF($C318=0,0,OFFSET(J$258,,-$C318+1)/D3_T),0))</f>
        <v>0</v>
      </c>
      <c r="K318" s="548">
        <f ca="1">IF('Clinic Model'!$P$17="Annuity",-IFERROR(PPMT(D3_I/12,$C318,D3_T,OFFSET(K$258,,-$C318+1),0),),IFERROR(IF($C318=0,0,OFFSET(K$258,,-$C318+1)/D3_T),0))</f>
        <v>0</v>
      </c>
      <c r="L318" s="548">
        <f ca="1">IF('Clinic Model'!$P$17="Annuity",-IFERROR(PPMT(D3_I/12,$C318,D3_T,OFFSET(L$258,,-$C318+1),0),),IFERROR(IF($C318=0,0,OFFSET(L$258,,-$C318+1)/D3_T),0))</f>
        <v>0</v>
      </c>
      <c r="M318" s="548">
        <f ca="1">IF('Clinic Model'!$P$17="Annuity",-IFERROR(PPMT(D3_I/12,$C318,D3_T,OFFSET(M$258,,-$C318+1),0),),IFERROR(IF($C318=0,0,OFFSET(M$258,,-$C318+1)/D3_T),0))</f>
        <v>0</v>
      </c>
      <c r="N318" s="548">
        <f ca="1">IF('Clinic Model'!$P$17="Annuity",-IFERROR(PPMT(D3_I/12,$C318,D3_T,OFFSET(N$258,,-$C318+1),0),),IFERROR(IF($C318=0,0,OFFSET(N$258,,-$C318+1)/D3_T),0))</f>
        <v>0</v>
      </c>
      <c r="O318" s="548">
        <f ca="1">IF('Clinic Model'!$P$17="Annuity",-IFERROR(PPMT(D3_I/12,$C318,D3_T,OFFSET(O$258,,-$C318+1),0),),IFERROR(IF($C318=0,0,OFFSET(O$258,,-$C318+1)/D3_T),0))</f>
        <v>0</v>
      </c>
      <c r="P318" s="548">
        <f ca="1">IF('Clinic Model'!$P$17="Annuity",-IFERROR(PPMT(D3_I/12,$C318,D3_T,OFFSET(P$258,,-$C318+1),0),),IFERROR(IF($C318=0,0,OFFSET(P$258,,-$C318+1)/D3_T),0))</f>
        <v>0</v>
      </c>
      <c r="Q318" s="548">
        <f ca="1">IF('Clinic Model'!$P$17="Annuity",-IFERROR(PPMT(D3_I/12,$C318,D3_T,OFFSET(Q$258,,-$C318+1),0),),IFERROR(IF($C318=0,0,OFFSET(Q$258,,-$C318+1)/D3_T),0))</f>
        <v>0</v>
      </c>
      <c r="R318" s="548">
        <f ca="1">IF('Clinic Model'!$P$17="Annuity",-IFERROR(PPMT(D3_I/12,$C318,D3_T,OFFSET(R$258,,-$C318+1),0),),IFERROR(IF($C318=0,0,OFFSET(R$258,,-$C318+1)/D3_T),0))</f>
        <v>0</v>
      </c>
      <c r="S318" s="548">
        <f ca="1">IF('Clinic Model'!$P$17="Annuity",-IFERROR(PPMT(D3_I/12,$C318,D3_T,OFFSET(S$258,,-$C318+1),0),),IFERROR(IF($C318=0,0,OFFSET(S$258,,-$C318+1)/D3_T),0))</f>
        <v>0</v>
      </c>
      <c r="T318" s="548">
        <f ca="1">IF('Clinic Model'!$P$17="Annuity",-IFERROR(PPMT(D3_I/12,$C318,D3_T,OFFSET(T$258,,-$C318+1),0),),IFERROR(IF($C318=0,0,OFFSET(T$258,,-$C318+1)/D3_T),0))</f>
        <v>0</v>
      </c>
      <c r="U318" s="548">
        <f ca="1">IF('Clinic Model'!$P$17="Annuity",-IFERROR(PPMT(D3_I/12,$C318,D3_T,OFFSET(U$258,,-$C318+1),0),),IFERROR(IF($C318=0,0,OFFSET(U$258,,-$C318+1)/D3_T),0))</f>
        <v>0</v>
      </c>
      <c r="V318" s="548">
        <f ca="1">IF('Clinic Model'!$P$17="Annuity",-IFERROR(PPMT(D3_I/12,$C318,D3_T,OFFSET(V$258,,-$C318+1),0),),IFERROR(IF($C318=0,0,OFFSET(V$258,,-$C318+1)/D3_T),0))</f>
        <v>0</v>
      </c>
      <c r="W318" s="548">
        <f ca="1">IF('Clinic Model'!$P$17="Annuity",-IFERROR(PPMT(D3_I/12,$C318,D3_T,OFFSET(W$258,,-$C318+1),0),),IFERROR(IF($C318=0,0,OFFSET(W$258,,-$C318+1)/D3_T),0))</f>
        <v>0</v>
      </c>
      <c r="X318" s="548">
        <f ca="1">IF('Clinic Model'!$P$17="Annuity",-IFERROR(PPMT(D3_I/12,$C318,D3_T,OFFSET(X$258,,-$C318+1),0),),IFERROR(IF($C318=0,0,OFFSET(X$258,,-$C318+1)/D3_T),0))</f>
        <v>0</v>
      </c>
      <c r="Y318" s="548">
        <f ca="1">IF('Clinic Model'!$P$17="Annuity",-IFERROR(PPMT(D3_I/12,$C318,D3_T,OFFSET(Y$258,,-$C318+1),0),),IFERROR(IF($C318=0,0,OFFSET(Y$258,,-$C318+1)/D3_T),0))</f>
        <v>0</v>
      </c>
      <c r="Z318" s="548">
        <f ca="1">IF('Clinic Model'!$P$17="Annuity",-IFERROR(PPMT(D3_I/12,$C318,D3_T,OFFSET(Z$258,,-$C318+1),0),),IFERROR(IF($C318=0,0,OFFSET(Z$258,,-$C318+1)/D3_T),0))</f>
        <v>0</v>
      </c>
      <c r="AA318" s="548">
        <f ca="1">IF('Clinic Model'!$P$17="Annuity",-IFERROR(PPMT(D3_I/12,$C318,D3_T,OFFSET(AA$258,,-$C318+1),0),),IFERROR(IF($C318=0,0,OFFSET(AA$258,,-$C318+1)/D3_T),0))</f>
        <v>0</v>
      </c>
      <c r="AB318" s="548">
        <f ca="1">IF('Clinic Model'!$P$17="Annuity",-IFERROR(PPMT(D3_I/12,$C318,D3_T,OFFSET(AB$258,,-$C318+1),0),),IFERROR(IF($C318=0,0,OFFSET(AB$258,,-$C318+1)/D3_T),0))</f>
        <v>0</v>
      </c>
      <c r="AC318" s="548">
        <f ca="1">IF('Clinic Model'!$P$17="Annuity",-IFERROR(PPMT(D3_I/12,$C318,D3_T,OFFSET(AC$258,,-$C318+1),0),),IFERROR(IF($C318=0,0,OFFSET(AC$258,,-$C318+1)/D3_T),0))</f>
        <v>0</v>
      </c>
      <c r="AD318" s="548">
        <f ca="1">IF('Clinic Model'!$P$17="Annuity",-IFERROR(PPMT(D3_I/12,$C318,D3_T,OFFSET(AD$258,,-$C318+1),0),),IFERROR(IF($C318=0,0,OFFSET(AD$258,,-$C318+1)/D3_T),0))</f>
        <v>0</v>
      </c>
      <c r="AE318" s="548">
        <f ca="1">IF('Clinic Model'!$P$17="Annuity",-IFERROR(PPMT(D3_I/12,$C318,D3_T,OFFSET(AE$258,,-$C318+1),0),),IFERROR(IF($C318=0,0,OFFSET(AE$258,,-$C318+1)/D3_T),0))</f>
        <v>0</v>
      </c>
      <c r="AF318" s="548">
        <f ca="1">IF('Clinic Model'!$P$17="Annuity",-IFERROR(PPMT(D3_I/12,$C318,D3_T,OFFSET(AF$258,,-$C318+1),0),),IFERROR(IF($C318=0,0,OFFSET(AF$258,,-$C318+1)/D3_T),0))</f>
        <v>0</v>
      </c>
      <c r="AG318" s="548">
        <f ca="1">IF('Clinic Model'!$P$17="Annuity",-IFERROR(PPMT(D3_I/12,$C318,D3_T,OFFSET(AG$258,,-$C318+1),0),),IFERROR(IF($C318=0,0,OFFSET(AG$258,,-$C318+1)/D3_T),0))</f>
        <v>0</v>
      </c>
      <c r="AH318" s="548">
        <f ca="1">IF('Clinic Model'!$P$17="Annuity",-IFERROR(PPMT(D3_I/12,$C318,D3_T,OFFSET(AH$258,,-$C318+1),0),),IFERROR(IF($C318=0,0,OFFSET(AH$258,,-$C318+1)/D3_T),0))</f>
        <v>0</v>
      </c>
      <c r="AI318" s="548">
        <f ca="1">IF('Clinic Model'!$P$17="Annuity",-IFERROR(PPMT(D3_I/12,$C318,D3_T,OFFSET(AI$258,,-$C318+1),0),),IFERROR(IF($C318=0,0,OFFSET(AI$258,,-$C318+1)/D3_T),0))</f>
        <v>0</v>
      </c>
      <c r="AJ318" s="548">
        <f ca="1">IF('Clinic Model'!$P$17="Annuity",-IFERROR(PPMT(D3_I/12,$C318,D3_T,OFFSET(AJ$258,,-$C318+1),0),),IFERROR(IF($C318=0,0,OFFSET(AJ$258,,-$C318+1)/D3_T),0))</f>
        <v>0</v>
      </c>
      <c r="AK318" s="548">
        <f ca="1">IF('Clinic Model'!$P$17="Annuity",-IFERROR(PPMT(D3_I/12,$C318,D3_T,OFFSET(AK$258,,-$C318+1),0),),IFERROR(IF($C318=0,0,OFFSET(AK$258,,-$C318+1)/D3_T),0))</f>
        <v>0</v>
      </c>
      <c r="AL318" s="548">
        <f ca="1">IF('Clinic Model'!$P$17="Annuity",-IFERROR(PPMT(D3_I/12,$C318,D3_T,OFFSET(AL$258,,-$C318+1),0),),IFERROR(IF($C318=0,0,OFFSET(AL$258,,-$C318+1)/D3_T),0))</f>
        <v>0</v>
      </c>
      <c r="AM318" s="548">
        <f ca="1">IF('Clinic Model'!$P$17="Annuity",-IFERROR(PPMT(D3_I/12,$C318,D3_T,OFFSET(AM$258,,-$C318+1),0),),IFERROR(IF($C318=0,0,OFFSET(AM$258,,-$C318+1)/D3_T),0))</f>
        <v>0</v>
      </c>
      <c r="AN318" s="548">
        <f ca="1">IF('Clinic Model'!$P$17="Annuity",-IFERROR(PPMT(D3_I/12,$C318,D3_T,OFFSET(AN$258,,-$C318+1),0),),IFERROR(IF($C318=0,0,OFFSET(AN$258,,-$C318+1)/D3_T),0))</f>
        <v>0</v>
      </c>
      <c r="AO318" s="548">
        <f ca="1">IF('Clinic Model'!$P$17="Annuity",-IFERROR(PPMT(D3_I/12,$C318,D3_T,OFFSET(AO$258,,-$C318+1),0),),IFERROR(IF($C318=0,0,OFFSET(AO$258,,-$C318+1)/D3_T),0))</f>
        <v>0</v>
      </c>
      <c r="AP318" s="548">
        <f ca="1">IF('Clinic Model'!$P$17="Annuity",-IFERROR(PPMT(D3_I/12,$C318,D3_T,OFFSET(AP$258,,-$C318+1),0),),IFERROR(IF($C318=0,0,OFFSET(AP$258,,-$C318+1)/D3_T),0))</f>
        <v>0</v>
      </c>
      <c r="AQ318" s="548">
        <f ca="1">IF('Clinic Model'!$P$17="Annuity",-IFERROR(PPMT(D3_I/12,$C318,D3_T,OFFSET(AQ$258,,-$C318+1),0),),IFERROR(IF($C318=0,0,OFFSET(AQ$258,,-$C318+1)/D3_T),0))</f>
        <v>0</v>
      </c>
      <c r="AR318" s="548">
        <f ca="1">IF('Clinic Model'!$P$17="Annuity",-IFERROR(PPMT(D3_I/12,$C318,D3_T,OFFSET(AR$258,,-$C318+1),0),),IFERROR(IF($C318=0,0,OFFSET(AR$258,,-$C318+1)/D3_T),0))</f>
        <v>0</v>
      </c>
      <c r="AS318" s="548">
        <f ca="1">IF('Clinic Model'!$P$17="Annuity",-IFERROR(PPMT(D3_I/12,$C318,D3_T,OFFSET(AS$258,,-$C318+1),0),),IFERROR(IF($C318=0,0,OFFSET(AS$258,,-$C318+1)/D3_T),0))</f>
        <v>0</v>
      </c>
      <c r="AT318" s="548">
        <f ca="1">IF('Clinic Model'!$P$17="Annuity",-IFERROR(PPMT(D3_I/12,$C318,D3_T,OFFSET(AT$258,,-$C318+1),0),),IFERROR(IF($C318=0,0,OFFSET(AT$258,,-$C318+1)/D3_T),0))</f>
        <v>0</v>
      </c>
      <c r="AU318" s="548">
        <f ca="1">IF('Clinic Model'!$P$17="Annuity",-IFERROR(PPMT(D3_I/12,$C318,D3_T,OFFSET(AU$258,,-$C318+1),0),),IFERROR(IF($C318=0,0,OFFSET(AU$258,,-$C318+1)/D3_T),0))</f>
        <v>0</v>
      </c>
      <c r="AV318" s="548">
        <f ca="1">IF('Clinic Model'!$P$17="Annuity",-IFERROR(PPMT(D3_I/12,$C318,D3_T,OFFSET(AV$258,,-$C318+1),0),),IFERROR(IF($C318=0,0,OFFSET(AV$258,,-$C318+1)/D3_T),0))</f>
        <v>0</v>
      </c>
      <c r="AW318" s="548">
        <f ca="1">IF('Clinic Model'!$P$17="Annuity",-IFERROR(PPMT(D3_I/12,$C318,D3_T,OFFSET(AW$258,,-$C318+1),0),),IFERROR(IF($C318=0,0,OFFSET(AW$258,,-$C318+1)/D3_T),0))</f>
        <v>0</v>
      </c>
      <c r="AX318" s="548">
        <f ca="1">IF('Clinic Model'!$P$17="Annuity",-IFERROR(PPMT(D3_I/12,$C318,D3_T,OFFSET(AX$258,,-$C318+1),0),),IFERROR(IF($C318=0,0,OFFSET(AX$258,,-$C318+1)/D3_T),0))</f>
        <v>0</v>
      </c>
      <c r="AY318" s="548">
        <f ca="1">IF('Clinic Model'!$P$17="Annuity",-IFERROR(PPMT(D3_I/12,$C318,D3_T,OFFSET(AY$258,,-$C318+1),0),),IFERROR(IF($C318=0,0,OFFSET(AY$258,,-$C318+1)/D3_T),0))</f>
        <v>0</v>
      </c>
      <c r="AZ318" s="548">
        <f ca="1">IF('Clinic Model'!$P$17="Annuity",-IFERROR(PPMT(D3_I/12,$C318,D3_T,OFFSET(AZ$258,,-$C318+1),0),),IFERROR(IF($C318=0,0,OFFSET(AZ$258,,-$C318+1)/D3_T),0))</f>
        <v>0</v>
      </c>
      <c r="BA318" s="548">
        <f ca="1">IF('Clinic Model'!$P$17="Annuity",-IFERROR(PPMT(D3_I/12,$C318,D3_T,OFFSET(BA$258,,-$C318+1),0),),IFERROR(IF($C318=0,0,OFFSET(BA$258,,-$C318+1)/D3_T),0))</f>
        <v>0</v>
      </c>
      <c r="BB318" s="548">
        <f ca="1">IF('Clinic Model'!$P$17="Annuity",-IFERROR(PPMT(D3_I/12,$C318,D3_T,OFFSET(BB$258,,-$C318+1),0),),IFERROR(IF($C318=0,0,OFFSET(BB$258,,-$C318+1)/D3_T),0))</f>
        <v>0</v>
      </c>
      <c r="BC318" s="548">
        <f ca="1">IF('Clinic Model'!$P$17="Annuity",-IFERROR(PPMT(D3_I/12,$C318,D3_T,OFFSET(BC$258,,-$C318+1),0),),IFERROR(IF($C318=0,0,OFFSET(BC$258,,-$C318+1)/D3_T),0))</f>
        <v>0</v>
      </c>
      <c r="BD318" s="548">
        <f ca="1">IF('Clinic Model'!$P$17="Annuity",-IFERROR(PPMT(D3_I/12,$C318,D3_T,OFFSET(BD$258,,-$C318+1),0),),IFERROR(IF($C318=0,0,OFFSET(BD$258,,-$C318+1)/D3_T),0))</f>
        <v>0</v>
      </c>
      <c r="BE318" s="548">
        <f ca="1">IF('Clinic Model'!$P$17="Annuity",-IFERROR(PPMT(D3_I/12,$C318,D3_T,OFFSET(BE$258,,-$C318+1),0),),IFERROR(IF($C318=0,0,OFFSET(BE$258,,-$C318+1)/D3_T),0))</f>
        <v>0</v>
      </c>
      <c r="BF318" s="548">
        <f ca="1">IF('Clinic Model'!$P$17="Annuity",-IFERROR(PPMT(D3_I/12,$C318,D3_T,OFFSET(BF$258,,-$C318+1),0),),IFERROR(IF($C318=0,0,OFFSET(BF$258,,-$C318+1)/D3_T),0))</f>
        <v>0</v>
      </c>
      <c r="BG318" s="548">
        <f ca="1">IF('Clinic Model'!$P$17="Annuity",-IFERROR(PPMT(D3_I/12,$C318,D3_T,OFFSET(BG$258,,-$C318+1),0),),IFERROR(IF($C318=0,0,OFFSET(BG$258,,-$C318+1)/D3_T),0))</f>
        <v>0</v>
      </c>
      <c r="BH318" s="548">
        <f ca="1">IF('Clinic Model'!$P$17="Annuity",-IFERROR(PPMT(D3_I/12,$C318,D3_T,OFFSET(BH$258,,-$C318+1),0),),IFERROR(IF($C318=0,0,OFFSET(BH$258,,-$C318+1)/D3_T),0))</f>
        <v>0</v>
      </c>
      <c r="BI318" s="548">
        <f ca="1">IF('Clinic Model'!$P$17="Annuity",-IFERROR(PPMT(D3_I/12,$C318,D3_T,OFFSET(BI$258,,-$C318+1),0),),IFERROR(IF($C318=0,0,OFFSET(BI$258,,-$C318+1)/D3_T),0))</f>
        <v>0</v>
      </c>
      <c r="BJ318" s="548">
        <f ca="1">IF('Clinic Model'!$P$17="Annuity",-IFERROR(PPMT(D3_I/12,$C318,D3_T,OFFSET(BJ$258,,-$C318+1),0),),IFERROR(IF($C318=0,0,OFFSET(BJ$258,,-$C318+1)/D3_T),0))</f>
        <v>0</v>
      </c>
      <c r="BK318" s="548">
        <f ca="1">IF('Clinic Model'!$P$17="Annuity",-IFERROR(PPMT(D3_I/12,$C318,D3_T,OFFSET(BK$258,,-$C318+1),0),),IFERROR(IF($C318=0,0,OFFSET(BK$258,,-$C318+1)/D3_T),0))</f>
        <v>0</v>
      </c>
      <c r="BL318" s="548">
        <f ca="1">IF('Clinic Model'!$P$17="Annuity",-IFERROR(PPMT(D3_I/12,$C318,D3_T,OFFSET(BL$258,,-$C318+1),0),),IFERROR(IF($C318=0,0,OFFSET(BL$258,,-$C318+1)/D3_T),0))</f>
        <v>0</v>
      </c>
    </row>
    <row r="319" spans="1:64" ht="10.5" hidden="1" customHeight="1" outlineLevel="1" x14ac:dyDescent="0.3">
      <c r="A319" s="105"/>
      <c r="B319" s="504"/>
      <c r="C319" s="105">
        <f t="shared" si="22"/>
        <v>0</v>
      </c>
      <c r="E319" s="559">
        <f ca="1">IF('Clinic Model'!$P$17="Annuity",-IFERROR(PPMT(D3_I/12,$C319,D3_T,OFFSET(E$258,,-$C319+1),0),),IFERROR(IF($C319=0,0,OFFSET(E$258,,-$C319+1)/D3_T),0))</f>
        <v>0</v>
      </c>
      <c r="F319" s="548">
        <f ca="1">IF('Clinic Model'!$P$17="Annuity",-IFERROR(PPMT(D3_I/12,$C319,D3_T,OFFSET(F$258,,-$C319+1),0),),IFERROR(IF($C319=0,0,OFFSET(F$258,,-$C319+1)/D3_T),0))</f>
        <v>0</v>
      </c>
      <c r="G319" s="548">
        <f ca="1">IF('Clinic Model'!$P$17="Annuity",-IFERROR(PPMT(D3_I/12,$C319,D3_T,OFFSET(G$258,,-$C319+1),0),),IFERROR(IF($C319=0,0,OFFSET(G$258,,-$C319+1)/D3_T),0))</f>
        <v>0</v>
      </c>
      <c r="H319" s="548">
        <f ca="1">IF('Clinic Model'!$P$17="Annuity",-IFERROR(PPMT(D3_I/12,$C319,D3_T,OFFSET(H$258,,-$C319+1),0),),IFERROR(IF($C319=0,0,OFFSET(H$258,,-$C319+1)/D3_T),0))</f>
        <v>0</v>
      </c>
      <c r="I319" s="548">
        <f ca="1">IF('Clinic Model'!$P$17="Annuity",-IFERROR(PPMT(D3_I/12,$C319,D3_T,OFFSET(I$258,,-$C319+1),0),),IFERROR(IF($C319=0,0,OFFSET(I$258,,-$C319+1)/D3_T),0))</f>
        <v>0</v>
      </c>
      <c r="J319" s="548">
        <f ca="1">IF('Clinic Model'!$P$17="Annuity",-IFERROR(PPMT(D3_I/12,$C319,D3_T,OFFSET(J$258,,-$C319+1),0),),IFERROR(IF($C319=0,0,OFFSET(J$258,,-$C319+1)/D3_T),0))</f>
        <v>0</v>
      </c>
      <c r="K319" s="548">
        <f ca="1">IF('Clinic Model'!$P$17="Annuity",-IFERROR(PPMT(D3_I/12,$C319,D3_T,OFFSET(K$258,,-$C319+1),0),),IFERROR(IF($C319=0,0,OFFSET(K$258,,-$C319+1)/D3_T),0))</f>
        <v>0</v>
      </c>
      <c r="L319" s="548">
        <f ca="1">IF('Clinic Model'!$P$17="Annuity",-IFERROR(PPMT(D3_I/12,$C319,D3_T,OFFSET(L$258,,-$C319+1),0),),IFERROR(IF($C319=0,0,OFFSET(L$258,,-$C319+1)/D3_T),0))</f>
        <v>0</v>
      </c>
      <c r="M319" s="548">
        <f ca="1">IF('Clinic Model'!$P$17="Annuity",-IFERROR(PPMT(D3_I/12,$C319,D3_T,OFFSET(M$258,,-$C319+1),0),),IFERROR(IF($C319=0,0,OFFSET(M$258,,-$C319+1)/D3_T),0))</f>
        <v>0</v>
      </c>
      <c r="N319" s="548">
        <f ca="1">IF('Clinic Model'!$P$17="Annuity",-IFERROR(PPMT(D3_I/12,$C319,D3_T,OFFSET(N$258,,-$C319+1),0),),IFERROR(IF($C319=0,0,OFFSET(N$258,,-$C319+1)/D3_T),0))</f>
        <v>0</v>
      </c>
      <c r="O319" s="548">
        <f ca="1">IF('Clinic Model'!$P$17="Annuity",-IFERROR(PPMT(D3_I/12,$C319,D3_T,OFFSET(O$258,,-$C319+1),0),),IFERROR(IF($C319=0,0,OFFSET(O$258,,-$C319+1)/D3_T),0))</f>
        <v>0</v>
      </c>
      <c r="P319" s="548">
        <f ca="1">IF('Clinic Model'!$P$17="Annuity",-IFERROR(PPMT(D3_I/12,$C319,D3_T,OFFSET(P$258,,-$C319+1),0),),IFERROR(IF($C319=0,0,OFFSET(P$258,,-$C319+1)/D3_T),0))</f>
        <v>0</v>
      </c>
      <c r="Q319" s="548">
        <f ca="1">IF('Clinic Model'!$P$17="Annuity",-IFERROR(PPMT(D3_I/12,$C319,D3_T,OFFSET(Q$258,,-$C319+1),0),),IFERROR(IF($C319=0,0,OFFSET(Q$258,,-$C319+1)/D3_T),0))</f>
        <v>0</v>
      </c>
      <c r="R319" s="548">
        <f ca="1">IF('Clinic Model'!$P$17="Annuity",-IFERROR(PPMT(D3_I/12,$C319,D3_T,OFFSET(R$258,,-$C319+1),0),),IFERROR(IF($C319=0,0,OFFSET(R$258,,-$C319+1)/D3_T),0))</f>
        <v>0</v>
      </c>
      <c r="S319" s="548">
        <f ca="1">IF('Clinic Model'!$P$17="Annuity",-IFERROR(PPMT(D3_I/12,$C319,D3_T,OFFSET(S$258,,-$C319+1),0),),IFERROR(IF($C319=0,0,OFFSET(S$258,,-$C319+1)/D3_T),0))</f>
        <v>0</v>
      </c>
      <c r="T319" s="548">
        <f ca="1">IF('Clinic Model'!$P$17="Annuity",-IFERROR(PPMT(D3_I/12,$C319,D3_T,OFFSET(T$258,,-$C319+1),0),),IFERROR(IF($C319=0,0,OFFSET(T$258,,-$C319+1)/D3_T),0))</f>
        <v>0</v>
      </c>
      <c r="U319" s="548">
        <f ca="1">IF('Clinic Model'!$P$17="Annuity",-IFERROR(PPMT(D3_I/12,$C319,D3_T,OFFSET(U$258,,-$C319+1),0),),IFERROR(IF($C319=0,0,OFFSET(U$258,,-$C319+1)/D3_T),0))</f>
        <v>0</v>
      </c>
      <c r="V319" s="548">
        <f ca="1">IF('Clinic Model'!$P$17="Annuity",-IFERROR(PPMT(D3_I/12,$C319,D3_T,OFFSET(V$258,,-$C319+1),0),),IFERROR(IF($C319=0,0,OFFSET(V$258,,-$C319+1)/D3_T),0))</f>
        <v>0</v>
      </c>
      <c r="W319" s="548">
        <f ca="1">IF('Clinic Model'!$P$17="Annuity",-IFERROR(PPMT(D3_I/12,$C319,D3_T,OFFSET(W$258,,-$C319+1),0),),IFERROR(IF($C319=0,0,OFFSET(W$258,,-$C319+1)/D3_T),0))</f>
        <v>0</v>
      </c>
      <c r="X319" s="548">
        <f ca="1">IF('Clinic Model'!$P$17="Annuity",-IFERROR(PPMT(D3_I/12,$C319,D3_T,OFFSET(X$258,,-$C319+1),0),),IFERROR(IF($C319=0,0,OFFSET(X$258,,-$C319+1)/D3_T),0))</f>
        <v>0</v>
      </c>
      <c r="Y319" s="548">
        <f ca="1">IF('Clinic Model'!$P$17="Annuity",-IFERROR(PPMT(D3_I/12,$C319,D3_T,OFFSET(Y$258,,-$C319+1),0),),IFERROR(IF($C319=0,0,OFFSET(Y$258,,-$C319+1)/D3_T),0))</f>
        <v>0</v>
      </c>
      <c r="Z319" s="548">
        <f ca="1">IF('Clinic Model'!$P$17="Annuity",-IFERROR(PPMT(D3_I/12,$C319,D3_T,OFFSET(Z$258,,-$C319+1),0),),IFERROR(IF($C319=0,0,OFFSET(Z$258,,-$C319+1)/D3_T),0))</f>
        <v>0</v>
      </c>
      <c r="AA319" s="548">
        <f ca="1">IF('Clinic Model'!$P$17="Annuity",-IFERROR(PPMT(D3_I/12,$C319,D3_T,OFFSET(AA$258,,-$C319+1),0),),IFERROR(IF($C319=0,0,OFFSET(AA$258,,-$C319+1)/D3_T),0))</f>
        <v>0</v>
      </c>
      <c r="AB319" s="548">
        <f ca="1">IF('Clinic Model'!$P$17="Annuity",-IFERROR(PPMT(D3_I/12,$C319,D3_T,OFFSET(AB$258,,-$C319+1),0),),IFERROR(IF($C319=0,0,OFFSET(AB$258,,-$C319+1)/D3_T),0))</f>
        <v>0</v>
      </c>
      <c r="AC319" s="548">
        <f ca="1">IF('Clinic Model'!$P$17="Annuity",-IFERROR(PPMT(D3_I/12,$C319,D3_T,OFFSET(AC$258,,-$C319+1),0),),IFERROR(IF($C319=0,0,OFFSET(AC$258,,-$C319+1)/D3_T),0))</f>
        <v>0</v>
      </c>
      <c r="AD319" s="548">
        <f ca="1">IF('Clinic Model'!$P$17="Annuity",-IFERROR(PPMT(D3_I/12,$C319,D3_T,OFFSET(AD$258,,-$C319+1),0),),IFERROR(IF($C319=0,0,OFFSET(AD$258,,-$C319+1)/D3_T),0))</f>
        <v>0</v>
      </c>
      <c r="AE319" s="548">
        <f ca="1">IF('Clinic Model'!$P$17="Annuity",-IFERROR(PPMT(D3_I/12,$C319,D3_T,OFFSET(AE$258,,-$C319+1),0),),IFERROR(IF($C319=0,0,OFFSET(AE$258,,-$C319+1)/D3_T),0))</f>
        <v>0</v>
      </c>
      <c r="AF319" s="548">
        <f ca="1">IF('Clinic Model'!$P$17="Annuity",-IFERROR(PPMT(D3_I/12,$C319,D3_T,OFFSET(AF$258,,-$C319+1),0),),IFERROR(IF($C319=0,0,OFFSET(AF$258,,-$C319+1)/D3_T),0))</f>
        <v>0</v>
      </c>
      <c r="AG319" s="548">
        <f ca="1">IF('Clinic Model'!$P$17="Annuity",-IFERROR(PPMT(D3_I/12,$C319,D3_T,OFFSET(AG$258,,-$C319+1),0),),IFERROR(IF($C319=0,0,OFFSET(AG$258,,-$C319+1)/D3_T),0))</f>
        <v>0</v>
      </c>
      <c r="AH319" s="548">
        <f ca="1">IF('Clinic Model'!$P$17="Annuity",-IFERROR(PPMT(D3_I/12,$C319,D3_T,OFFSET(AH$258,,-$C319+1),0),),IFERROR(IF($C319=0,0,OFFSET(AH$258,,-$C319+1)/D3_T),0))</f>
        <v>0</v>
      </c>
      <c r="AI319" s="548">
        <f ca="1">IF('Clinic Model'!$P$17="Annuity",-IFERROR(PPMT(D3_I/12,$C319,D3_T,OFFSET(AI$258,,-$C319+1),0),),IFERROR(IF($C319=0,0,OFFSET(AI$258,,-$C319+1)/D3_T),0))</f>
        <v>0</v>
      </c>
      <c r="AJ319" s="548">
        <f ca="1">IF('Clinic Model'!$P$17="Annuity",-IFERROR(PPMT(D3_I/12,$C319,D3_T,OFFSET(AJ$258,,-$C319+1),0),),IFERROR(IF($C319=0,0,OFFSET(AJ$258,,-$C319+1)/D3_T),0))</f>
        <v>0</v>
      </c>
      <c r="AK319" s="548">
        <f ca="1">IF('Clinic Model'!$P$17="Annuity",-IFERROR(PPMT(D3_I/12,$C319,D3_T,OFFSET(AK$258,,-$C319+1),0),),IFERROR(IF($C319=0,0,OFFSET(AK$258,,-$C319+1)/D3_T),0))</f>
        <v>0</v>
      </c>
      <c r="AL319" s="548">
        <f ca="1">IF('Clinic Model'!$P$17="Annuity",-IFERROR(PPMT(D3_I/12,$C319,D3_T,OFFSET(AL$258,,-$C319+1),0),),IFERROR(IF($C319=0,0,OFFSET(AL$258,,-$C319+1)/D3_T),0))</f>
        <v>0</v>
      </c>
      <c r="AM319" s="548">
        <f ca="1">IF('Clinic Model'!$P$17="Annuity",-IFERROR(PPMT(D3_I/12,$C319,D3_T,OFFSET(AM$258,,-$C319+1),0),),IFERROR(IF($C319=0,0,OFFSET(AM$258,,-$C319+1)/D3_T),0))</f>
        <v>0</v>
      </c>
      <c r="AN319" s="548">
        <f ca="1">IF('Clinic Model'!$P$17="Annuity",-IFERROR(PPMT(D3_I/12,$C319,D3_T,OFFSET(AN$258,,-$C319+1),0),),IFERROR(IF($C319=0,0,OFFSET(AN$258,,-$C319+1)/D3_T),0))</f>
        <v>0</v>
      </c>
      <c r="AO319" s="548">
        <f ca="1">IF('Clinic Model'!$P$17="Annuity",-IFERROR(PPMT(D3_I/12,$C319,D3_T,OFFSET(AO$258,,-$C319+1),0),),IFERROR(IF($C319=0,0,OFFSET(AO$258,,-$C319+1)/D3_T),0))</f>
        <v>0</v>
      </c>
      <c r="AP319" s="548">
        <f ca="1">IF('Clinic Model'!$P$17="Annuity",-IFERROR(PPMT(D3_I/12,$C319,D3_T,OFFSET(AP$258,,-$C319+1),0),),IFERROR(IF($C319=0,0,OFFSET(AP$258,,-$C319+1)/D3_T),0))</f>
        <v>0</v>
      </c>
      <c r="AQ319" s="548">
        <f ca="1">IF('Clinic Model'!$P$17="Annuity",-IFERROR(PPMT(D3_I/12,$C319,D3_T,OFFSET(AQ$258,,-$C319+1),0),),IFERROR(IF($C319=0,0,OFFSET(AQ$258,,-$C319+1)/D3_T),0))</f>
        <v>0</v>
      </c>
      <c r="AR319" s="548">
        <f ca="1">IF('Clinic Model'!$P$17="Annuity",-IFERROR(PPMT(D3_I/12,$C319,D3_T,OFFSET(AR$258,,-$C319+1),0),),IFERROR(IF($C319=0,0,OFFSET(AR$258,,-$C319+1)/D3_T),0))</f>
        <v>0</v>
      </c>
      <c r="AS319" s="548">
        <f ca="1">IF('Clinic Model'!$P$17="Annuity",-IFERROR(PPMT(D3_I/12,$C319,D3_T,OFFSET(AS$258,,-$C319+1),0),),IFERROR(IF($C319=0,0,OFFSET(AS$258,,-$C319+1)/D3_T),0))</f>
        <v>0</v>
      </c>
      <c r="AT319" s="548">
        <f ca="1">IF('Clinic Model'!$P$17="Annuity",-IFERROR(PPMT(D3_I/12,$C319,D3_T,OFFSET(AT$258,,-$C319+1),0),),IFERROR(IF($C319=0,0,OFFSET(AT$258,,-$C319+1)/D3_T),0))</f>
        <v>0</v>
      </c>
      <c r="AU319" s="548">
        <f ca="1">IF('Clinic Model'!$P$17="Annuity",-IFERROR(PPMT(D3_I/12,$C319,D3_T,OFFSET(AU$258,,-$C319+1),0),),IFERROR(IF($C319=0,0,OFFSET(AU$258,,-$C319+1)/D3_T),0))</f>
        <v>0</v>
      </c>
      <c r="AV319" s="548">
        <f ca="1">IF('Clinic Model'!$P$17="Annuity",-IFERROR(PPMT(D3_I/12,$C319,D3_T,OFFSET(AV$258,,-$C319+1),0),),IFERROR(IF($C319=0,0,OFFSET(AV$258,,-$C319+1)/D3_T),0))</f>
        <v>0</v>
      </c>
      <c r="AW319" s="548">
        <f ca="1">IF('Clinic Model'!$P$17="Annuity",-IFERROR(PPMT(D3_I/12,$C319,D3_T,OFFSET(AW$258,,-$C319+1),0),),IFERROR(IF($C319=0,0,OFFSET(AW$258,,-$C319+1)/D3_T),0))</f>
        <v>0</v>
      </c>
      <c r="AX319" s="548">
        <f ca="1">IF('Clinic Model'!$P$17="Annuity",-IFERROR(PPMT(D3_I/12,$C319,D3_T,OFFSET(AX$258,,-$C319+1),0),),IFERROR(IF($C319=0,0,OFFSET(AX$258,,-$C319+1)/D3_T),0))</f>
        <v>0</v>
      </c>
      <c r="AY319" s="548">
        <f ca="1">IF('Clinic Model'!$P$17="Annuity",-IFERROR(PPMT(D3_I/12,$C319,D3_T,OFFSET(AY$258,,-$C319+1),0),),IFERROR(IF($C319=0,0,OFFSET(AY$258,,-$C319+1)/D3_T),0))</f>
        <v>0</v>
      </c>
      <c r="AZ319" s="548">
        <f ca="1">IF('Clinic Model'!$P$17="Annuity",-IFERROR(PPMT(D3_I/12,$C319,D3_T,OFFSET(AZ$258,,-$C319+1),0),),IFERROR(IF($C319=0,0,OFFSET(AZ$258,,-$C319+1)/D3_T),0))</f>
        <v>0</v>
      </c>
      <c r="BA319" s="548">
        <f ca="1">IF('Clinic Model'!$P$17="Annuity",-IFERROR(PPMT(D3_I/12,$C319,D3_T,OFFSET(BA$258,,-$C319+1),0),),IFERROR(IF($C319=0,0,OFFSET(BA$258,,-$C319+1)/D3_T),0))</f>
        <v>0</v>
      </c>
      <c r="BB319" s="548">
        <f ca="1">IF('Clinic Model'!$P$17="Annuity",-IFERROR(PPMT(D3_I/12,$C319,D3_T,OFFSET(BB$258,,-$C319+1),0),),IFERROR(IF($C319=0,0,OFFSET(BB$258,,-$C319+1)/D3_T),0))</f>
        <v>0</v>
      </c>
      <c r="BC319" s="548">
        <f ca="1">IF('Clinic Model'!$P$17="Annuity",-IFERROR(PPMT(D3_I/12,$C319,D3_T,OFFSET(BC$258,,-$C319+1),0),),IFERROR(IF($C319=0,0,OFFSET(BC$258,,-$C319+1)/D3_T),0))</f>
        <v>0</v>
      </c>
      <c r="BD319" s="548">
        <f ca="1">IF('Clinic Model'!$P$17="Annuity",-IFERROR(PPMT(D3_I/12,$C319,D3_T,OFFSET(BD$258,,-$C319+1),0),),IFERROR(IF($C319=0,0,OFFSET(BD$258,,-$C319+1)/D3_T),0))</f>
        <v>0</v>
      </c>
      <c r="BE319" s="548">
        <f ca="1">IF('Clinic Model'!$P$17="Annuity",-IFERROR(PPMT(D3_I/12,$C319,D3_T,OFFSET(BE$258,,-$C319+1),0),),IFERROR(IF($C319=0,0,OFFSET(BE$258,,-$C319+1)/D3_T),0))</f>
        <v>0</v>
      </c>
      <c r="BF319" s="548">
        <f ca="1">IF('Clinic Model'!$P$17="Annuity",-IFERROR(PPMT(D3_I/12,$C319,D3_T,OFFSET(BF$258,,-$C319+1),0),),IFERROR(IF($C319=0,0,OFFSET(BF$258,,-$C319+1)/D3_T),0))</f>
        <v>0</v>
      </c>
      <c r="BG319" s="548">
        <f ca="1">IF('Clinic Model'!$P$17="Annuity",-IFERROR(PPMT(D3_I/12,$C319,D3_T,OFFSET(BG$258,,-$C319+1),0),),IFERROR(IF($C319=0,0,OFFSET(BG$258,,-$C319+1)/D3_T),0))</f>
        <v>0</v>
      </c>
      <c r="BH319" s="548">
        <f ca="1">IF('Clinic Model'!$P$17="Annuity",-IFERROR(PPMT(D3_I/12,$C319,D3_T,OFFSET(BH$258,,-$C319+1),0),),IFERROR(IF($C319=0,0,OFFSET(BH$258,,-$C319+1)/D3_T),0))</f>
        <v>0</v>
      </c>
      <c r="BI319" s="548">
        <f ca="1">IF('Clinic Model'!$P$17="Annuity",-IFERROR(PPMT(D3_I/12,$C319,D3_T,OFFSET(BI$258,,-$C319+1),0),),IFERROR(IF($C319=0,0,OFFSET(BI$258,,-$C319+1)/D3_T),0))</f>
        <v>0</v>
      </c>
      <c r="BJ319" s="548">
        <f ca="1">IF('Clinic Model'!$P$17="Annuity",-IFERROR(PPMT(D3_I/12,$C319,D3_T,OFFSET(BJ$258,,-$C319+1),0),),IFERROR(IF($C319=0,0,OFFSET(BJ$258,,-$C319+1)/D3_T),0))</f>
        <v>0</v>
      </c>
      <c r="BK319" s="548">
        <f ca="1">IF('Clinic Model'!$P$17="Annuity",-IFERROR(PPMT(D3_I/12,$C319,D3_T,OFFSET(BK$258,,-$C319+1),0),),IFERROR(IF($C319=0,0,OFFSET(BK$258,,-$C319+1)/D3_T),0))</f>
        <v>0</v>
      </c>
      <c r="BL319" s="548">
        <f ca="1">IF('Clinic Model'!$P$17="Annuity",-IFERROR(PPMT(D3_I/12,$C319,D3_T,OFFSET(BL$258,,-$C319+1),0),),IFERROR(IF($C319=0,0,OFFSET(BL$258,,-$C319+1)/D3_T),0))</f>
        <v>0</v>
      </c>
    </row>
    <row r="320" spans="1:64" ht="10.5" hidden="1" customHeight="1" outlineLevel="1" x14ac:dyDescent="0.3">
      <c r="A320" s="105"/>
      <c r="B320" s="504"/>
      <c r="C320" s="105">
        <f t="shared" si="22"/>
        <v>0</v>
      </c>
      <c r="E320" s="561">
        <f ca="1">IF('Clinic Model'!$P$17="Annuity",-IFERROR(PPMT(D3_I/12,$C320,D3_T,OFFSET(E$258,,-$C320+1),0),),IFERROR(IF($C320=0,0,OFFSET(E$258,,-$C320+1)/D3_T),0))</f>
        <v>0</v>
      </c>
      <c r="F320" s="552">
        <f ca="1">IF('Clinic Model'!$P$17="Annuity",-IFERROR(PPMT(D3_I/12,$C320,D3_T,OFFSET(F$258,,-$C320+1),0),),IFERROR(IF($C320=0,0,OFFSET(F$258,,-$C320+1)/D3_T),0))</f>
        <v>0</v>
      </c>
      <c r="G320" s="552">
        <f ca="1">IF('Clinic Model'!$P$17="Annuity",-IFERROR(PPMT(D3_I/12,$C320,D3_T,OFFSET(G$258,,-$C320+1),0),),IFERROR(IF($C320=0,0,OFFSET(G$258,,-$C320+1)/D3_T),0))</f>
        <v>0</v>
      </c>
      <c r="H320" s="552">
        <f ca="1">IF('Clinic Model'!$P$17="Annuity",-IFERROR(PPMT(D3_I/12,$C320,D3_T,OFFSET(H$258,,-$C320+1),0),),IFERROR(IF($C320=0,0,OFFSET(H$258,,-$C320+1)/D3_T),0))</f>
        <v>0</v>
      </c>
      <c r="I320" s="552">
        <f ca="1">IF('Clinic Model'!$P$17="Annuity",-IFERROR(PPMT(D3_I/12,$C320,D3_T,OFFSET(I$258,,-$C320+1),0),),IFERROR(IF($C320=0,0,OFFSET(I$258,,-$C320+1)/D3_T),0))</f>
        <v>0</v>
      </c>
      <c r="J320" s="552">
        <f ca="1">IF('Clinic Model'!$P$17="Annuity",-IFERROR(PPMT(D3_I/12,$C320,D3_T,OFFSET(J$258,,-$C320+1),0),),IFERROR(IF($C320=0,0,OFFSET(J$258,,-$C320+1)/D3_T),0))</f>
        <v>0</v>
      </c>
      <c r="K320" s="552">
        <f ca="1">IF('Clinic Model'!$P$17="Annuity",-IFERROR(PPMT(D3_I/12,$C320,D3_T,OFFSET(K$258,,-$C320+1),0),),IFERROR(IF($C320=0,0,OFFSET(K$258,,-$C320+1)/D3_T),0))</f>
        <v>0</v>
      </c>
      <c r="L320" s="552">
        <f ca="1">IF('Clinic Model'!$P$17="Annuity",-IFERROR(PPMT(D3_I/12,$C320,D3_T,OFFSET(L$258,,-$C320+1),0),),IFERROR(IF($C320=0,0,OFFSET(L$258,,-$C320+1)/D3_T),0))</f>
        <v>0</v>
      </c>
      <c r="M320" s="552">
        <f ca="1">IF('Clinic Model'!$P$17="Annuity",-IFERROR(PPMT(D3_I/12,$C320,D3_T,OFFSET(M$258,,-$C320+1),0),),IFERROR(IF($C320=0,0,OFFSET(M$258,,-$C320+1)/D3_T),0))</f>
        <v>0</v>
      </c>
      <c r="N320" s="552">
        <f ca="1">IF('Clinic Model'!$P$17="Annuity",-IFERROR(PPMT(D3_I/12,$C320,D3_T,OFFSET(N$258,,-$C320+1),0),),IFERROR(IF($C320=0,0,OFFSET(N$258,,-$C320+1)/D3_T),0))</f>
        <v>0</v>
      </c>
      <c r="O320" s="552">
        <f ca="1">IF('Clinic Model'!$P$17="Annuity",-IFERROR(PPMT(D3_I/12,$C320,D3_T,OFFSET(O$258,,-$C320+1),0),),IFERROR(IF($C320=0,0,OFFSET(O$258,,-$C320+1)/D3_T),0))</f>
        <v>0</v>
      </c>
      <c r="P320" s="552">
        <f ca="1">IF('Clinic Model'!$P$17="Annuity",-IFERROR(PPMT(D3_I/12,$C320,D3_T,OFFSET(P$258,,-$C320+1),0),),IFERROR(IF($C320=0,0,OFFSET(P$258,,-$C320+1)/D3_T),0))</f>
        <v>0</v>
      </c>
      <c r="Q320" s="552">
        <f ca="1">IF('Clinic Model'!$P$17="Annuity",-IFERROR(PPMT(D3_I/12,$C320,D3_T,OFFSET(Q$258,,-$C320+1),0),),IFERROR(IF($C320=0,0,OFFSET(Q$258,,-$C320+1)/D3_T),0))</f>
        <v>0</v>
      </c>
      <c r="R320" s="552">
        <f ca="1">IF('Clinic Model'!$P$17="Annuity",-IFERROR(PPMT(D3_I/12,$C320,D3_T,OFFSET(R$258,,-$C320+1),0),),IFERROR(IF($C320=0,0,OFFSET(R$258,,-$C320+1)/D3_T),0))</f>
        <v>0</v>
      </c>
      <c r="S320" s="552">
        <f ca="1">IF('Clinic Model'!$P$17="Annuity",-IFERROR(PPMT(D3_I/12,$C320,D3_T,OFFSET(S$258,,-$C320+1),0),),IFERROR(IF($C320=0,0,OFFSET(S$258,,-$C320+1)/D3_T),0))</f>
        <v>0</v>
      </c>
      <c r="T320" s="552">
        <f ca="1">IF('Clinic Model'!$P$17="Annuity",-IFERROR(PPMT(D3_I/12,$C320,D3_T,OFFSET(T$258,,-$C320+1),0),),IFERROR(IF($C320=0,0,OFFSET(T$258,,-$C320+1)/D3_T),0))</f>
        <v>0</v>
      </c>
      <c r="U320" s="552">
        <f ca="1">IF('Clinic Model'!$P$17="Annuity",-IFERROR(PPMT(D3_I/12,$C320,D3_T,OFFSET(U$258,,-$C320+1),0),),IFERROR(IF($C320=0,0,OFFSET(U$258,,-$C320+1)/D3_T),0))</f>
        <v>0</v>
      </c>
      <c r="V320" s="552">
        <f ca="1">IF('Clinic Model'!$P$17="Annuity",-IFERROR(PPMT(D3_I/12,$C320,D3_T,OFFSET(V$258,,-$C320+1),0),),IFERROR(IF($C320=0,0,OFFSET(V$258,,-$C320+1)/D3_T),0))</f>
        <v>0</v>
      </c>
      <c r="W320" s="552">
        <f ca="1">IF('Clinic Model'!$P$17="Annuity",-IFERROR(PPMT(D3_I/12,$C320,D3_T,OFFSET(W$258,,-$C320+1),0),),IFERROR(IF($C320=0,0,OFFSET(W$258,,-$C320+1)/D3_T),0))</f>
        <v>0</v>
      </c>
      <c r="X320" s="552">
        <f ca="1">IF('Clinic Model'!$P$17="Annuity",-IFERROR(PPMT(D3_I/12,$C320,D3_T,OFFSET(X$258,,-$C320+1),0),),IFERROR(IF($C320=0,0,OFFSET(X$258,,-$C320+1)/D3_T),0))</f>
        <v>0</v>
      </c>
      <c r="Y320" s="552">
        <f ca="1">IF('Clinic Model'!$P$17="Annuity",-IFERROR(PPMT(D3_I/12,$C320,D3_T,OFFSET(Y$258,,-$C320+1),0),),IFERROR(IF($C320=0,0,OFFSET(Y$258,,-$C320+1)/D3_T),0))</f>
        <v>0</v>
      </c>
      <c r="Z320" s="552">
        <f ca="1">IF('Clinic Model'!$P$17="Annuity",-IFERROR(PPMT(D3_I/12,$C320,D3_T,OFFSET(Z$258,,-$C320+1),0),),IFERROR(IF($C320=0,0,OFFSET(Z$258,,-$C320+1)/D3_T),0))</f>
        <v>0</v>
      </c>
      <c r="AA320" s="552">
        <f ca="1">IF('Clinic Model'!$P$17="Annuity",-IFERROR(PPMT(D3_I/12,$C320,D3_T,OFFSET(AA$258,,-$C320+1),0),),IFERROR(IF($C320=0,0,OFFSET(AA$258,,-$C320+1)/D3_T),0))</f>
        <v>0</v>
      </c>
      <c r="AB320" s="552">
        <f ca="1">IF('Clinic Model'!$P$17="Annuity",-IFERROR(PPMT(D3_I/12,$C320,D3_T,OFFSET(AB$258,,-$C320+1),0),),IFERROR(IF($C320=0,0,OFFSET(AB$258,,-$C320+1)/D3_T),0))</f>
        <v>0</v>
      </c>
      <c r="AC320" s="552">
        <f ca="1">IF('Clinic Model'!$P$17="Annuity",-IFERROR(PPMT(D3_I/12,$C320,D3_T,OFFSET(AC$258,,-$C320+1),0),),IFERROR(IF($C320=0,0,OFFSET(AC$258,,-$C320+1)/D3_T),0))</f>
        <v>0</v>
      </c>
      <c r="AD320" s="552">
        <f ca="1">IF('Clinic Model'!$P$17="Annuity",-IFERROR(PPMT(D3_I/12,$C320,D3_T,OFFSET(AD$258,,-$C320+1),0),),IFERROR(IF($C320=0,0,OFFSET(AD$258,,-$C320+1)/D3_T),0))</f>
        <v>0</v>
      </c>
      <c r="AE320" s="552">
        <f ca="1">IF('Clinic Model'!$P$17="Annuity",-IFERROR(PPMT(D3_I/12,$C320,D3_T,OFFSET(AE$258,,-$C320+1),0),),IFERROR(IF($C320=0,0,OFFSET(AE$258,,-$C320+1)/D3_T),0))</f>
        <v>0</v>
      </c>
      <c r="AF320" s="552">
        <f ca="1">IF('Clinic Model'!$P$17="Annuity",-IFERROR(PPMT(D3_I/12,$C320,D3_T,OFFSET(AF$258,,-$C320+1),0),),IFERROR(IF($C320=0,0,OFFSET(AF$258,,-$C320+1)/D3_T),0))</f>
        <v>0</v>
      </c>
      <c r="AG320" s="552">
        <f ca="1">IF('Clinic Model'!$P$17="Annuity",-IFERROR(PPMT(D3_I/12,$C320,D3_T,OFFSET(AG$258,,-$C320+1),0),),IFERROR(IF($C320=0,0,OFFSET(AG$258,,-$C320+1)/D3_T),0))</f>
        <v>0</v>
      </c>
      <c r="AH320" s="552">
        <f ca="1">IF('Clinic Model'!$P$17="Annuity",-IFERROR(PPMT(D3_I/12,$C320,D3_T,OFFSET(AH$258,,-$C320+1),0),),IFERROR(IF($C320=0,0,OFFSET(AH$258,,-$C320+1)/D3_T),0))</f>
        <v>0</v>
      </c>
      <c r="AI320" s="552">
        <f ca="1">IF('Clinic Model'!$P$17="Annuity",-IFERROR(PPMT(D3_I/12,$C320,D3_T,OFFSET(AI$258,,-$C320+1),0),),IFERROR(IF($C320=0,0,OFFSET(AI$258,,-$C320+1)/D3_T),0))</f>
        <v>0</v>
      </c>
      <c r="AJ320" s="552">
        <f ca="1">IF('Clinic Model'!$P$17="Annuity",-IFERROR(PPMT(D3_I/12,$C320,D3_T,OFFSET(AJ$258,,-$C320+1),0),),IFERROR(IF($C320=0,0,OFFSET(AJ$258,,-$C320+1)/D3_T),0))</f>
        <v>0</v>
      </c>
      <c r="AK320" s="552">
        <f ca="1">IF('Clinic Model'!$P$17="Annuity",-IFERROR(PPMT(D3_I/12,$C320,D3_T,OFFSET(AK$258,,-$C320+1),0),),IFERROR(IF($C320=0,0,OFFSET(AK$258,,-$C320+1)/D3_T),0))</f>
        <v>0</v>
      </c>
      <c r="AL320" s="552">
        <f ca="1">IF('Clinic Model'!$P$17="Annuity",-IFERROR(PPMT(D3_I/12,$C320,D3_T,OFFSET(AL$258,,-$C320+1),0),),IFERROR(IF($C320=0,0,OFFSET(AL$258,,-$C320+1)/D3_T),0))</f>
        <v>0</v>
      </c>
      <c r="AM320" s="552">
        <f ca="1">IF('Clinic Model'!$P$17="Annuity",-IFERROR(PPMT(D3_I/12,$C320,D3_T,OFFSET(AM$258,,-$C320+1),0),),IFERROR(IF($C320=0,0,OFFSET(AM$258,,-$C320+1)/D3_T),0))</f>
        <v>0</v>
      </c>
      <c r="AN320" s="552">
        <f ca="1">IF('Clinic Model'!$P$17="Annuity",-IFERROR(PPMT(D3_I/12,$C320,D3_T,OFFSET(AN$258,,-$C320+1),0),),IFERROR(IF($C320=0,0,OFFSET(AN$258,,-$C320+1)/D3_T),0))</f>
        <v>0</v>
      </c>
      <c r="AO320" s="552">
        <f ca="1">IF('Clinic Model'!$P$17="Annuity",-IFERROR(PPMT(D3_I/12,$C320,D3_T,OFFSET(AO$258,,-$C320+1),0),),IFERROR(IF($C320=0,0,OFFSET(AO$258,,-$C320+1)/D3_T),0))</f>
        <v>0</v>
      </c>
      <c r="AP320" s="552">
        <f ca="1">IF('Clinic Model'!$P$17="Annuity",-IFERROR(PPMT(D3_I/12,$C320,D3_T,OFFSET(AP$258,,-$C320+1),0),),IFERROR(IF($C320=0,0,OFFSET(AP$258,,-$C320+1)/D3_T),0))</f>
        <v>0</v>
      </c>
      <c r="AQ320" s="552">
        <f ca="1">IF('Clinic Model'!$P$17="Annuity",-IFERROR(PPMT(D3_I/12,$C320,D3_T,OFFSET(AQ$258,,-$C320+1),0),),IFERROR(IF($C320=0,0,OFFSET(AQ$258,,-$C320+1)/D3_T),0))</f>
        <v>0</v>
      </c>
      <c r="AR320" s="552">
        <f ca="1">IF('Clinic Model'!$P$17="Annuity",-IFERROR(PPMT(D3_I/12,$C320,D3_T,OFFSET(AR$258,,-$C320+1),0),),IFERROR(IF($C320=0,0,OFFSET(AR$258,,-$C320+1)/D3_T),0))</f>
        <v>0</v>
      </c>
      <c r="AS320" s="552">
        <f ca="1">IF('Clinic Model'!$P$17="Annuity",-IFERROR(PPMT(D3_I/12,$C320,D3_T,OFFSET(AS$258,,-$C320+1),0),),IFERROR(IF($C320=0,0,OFFSET(AS$258,,-$C320+1)/D3_T),0))</f>
        <v>0</v>
      </c>
      <c r="AT320" s="552">
        <f ca="1">IF('Clinic Model'!$P$17="Annuity",-IFERROR(PPMT(D3_I/12,$C320,D3_T,OFFSET(AT$258,,-$C320+1),0),),IFERROR(IF($C320=0,0,OFFSET(AT$258,,-$C320+1)/D3_T),0))</f>
        <v>0</v>
      </c>
      <c r="AU320" s="552">
        <f ca="1">IF('Clinic Model'!$P$17="Annuity",-IFERROR(PPMT(D3_I/12,$C320,D3_T,OFFSET(AU$258,,-$C320+1),0),),IFERROR(IF($C320=0,0,OFFSET(AU$258,,-$C320+1)/D3_T),0))</f>
        <v>0</v>
      </c>
      <c r="AV320" s="552">
        <f ca="1">IF('Clinic Model'!$P$17="Annuity",-IFERROR(PPMT(D3_I/12,$C320,D3_T,OFFSET(AV$258,,-$C320+1),0),),IFERROR(IF($C320=0,0,OFFSET(AV$258,,-$C320+1)/D3_T),0))</f>
        <v>0</v>
      </c>
      <c r="AW320" s="552">
        <f ca="1">IF('Clinic Model'!$P$17="Annuity",-IFERROR(PPMT(D3_I/12,$C320,D3_T,OFFSET(AW$258,,-$C320+1),0),),IFERROR(IF($C320=0,0,OFFSET(AW$258,,-$C320+1)/D3_T),0))</f>
        <v>0</v>
      </c>
      <c r="AX320" s="552">
        <f ca="1">IF('Clinic Model'!$P$17="Annuity",-IFERROR(PPMT(D3_I/12,$C320,D3_T,OFFSET(AX$258,,-$C320+1),0),),IFERROR(IF($C320=0,0,OFFSET(AX$258,,-$C320+1)/D3_T),0))</f>
        <v>0</v>
      </c>
      <c r="AY320" s="552">
        <f ca="1">IF('Clinic Model'!$P$17="Annuity",-IFERROR(PPMT(D3_I/12,$C320,D3_T,OFFSET(AY$258,,-$C320+1),0),),IFERROR(IF($C320=0,0,OFFSET(AY$258,,-$C320+1)/D3_T),0))</f>
        <v>0</v>
      </c>
      <c r="AZ320" s="552">
        <f ca="1">IF('Clinic Model'!$P$17="Annuity",-IFERROR(PPMT(D3_I/12,$C320,D3_T,OFFSET(AZ$258,,-$C320+1),0),),IFERROR(IF($C320=0,0,OFFSET(AZ$258,,-$C320+1)/D3_T),0))</f>
        <v>0</v>
      </c>
      <c r="BA320" s="552">
        <f ca="1">IF('Clinic Model'!$P$17="Annuity",-IFERROR(PPMT(D3_I/12,$C320,D3_T,OFFSET(BA$258,,-$C320+1),0),),IFERROR(IF($C320=0,0,OFFSET(BA$258,,-$C320+1)/D3_T),0))</f>
        <v>0</v>
      </c>
      <c r="BB320" s="552">
        <f ca="1">IF('Clinic Model'!$P$17="Annuity",-IFERROR(PPMT(D3_I/12,$C320,D3_T,OFFSET(BB$258,,-$C320+1),0),),IFERROR(IF($C320=0,0,OFFSET(BB$258,,-$C320+1)/D3_T),0))</f>
        <v>0</v>
      </c>
      <c r="BC320" s="552">
        <f ca="1">IF('Clinic Model'!$P$17="Annuity",-IFERROR(PPMT(D3_I/12,$C320,D3_T,OFFSET(BC$258,,-$C320+1),0),),IFERROR(IF($C320=0,0,OFFSET(BC$258,,-$C320+1)/D3_T),0))</f>
        <v>0</v>
      </c>
      <c r="BD320" s="552">
        <f ca="1">IF('Clinic Model'!$P$17="Annuity",-IFERROR(PPMT(D3_I/12,$C320,D3_T,OFFSET(BD$258,,-$C320+1),0),),IFERROR(IF($C320=0,0,OFFSET(BD$258,,-$C320+1)/D3_T),0))</f>
        <v>0</v>
      </c>
      <c r="BE320" s="552">
        <f ca="1">IF('Clinic Model'!$P$17="Annuity",-IFERROR(PPMT(D3_I/12,$C320,D3_T,OFFSET(BE$258,,-$C320+1),0),),IFERROR(IF($C320=0,0,OFFSET(BE$258,,-$C320+1)/D3_T),0))</f>
        <v>0</v>
      </c>
      <c r="BF320" s="552">
        <f ca="1">IF('Clinic Model'!$P$17="Annuity",-IFERROR(PPMT(D3_I/12,$C320,D3_T,OFFSET(BF$258,,-$C320+1),0),),IFERROR(IF($C320=0,0,OFFSET(BF$258,,-$C320+1)/D3_T),0))</f>
        <v>0</v>
      </c>
      <c r="BG320" s="552">
        <f ca="1">IF('Clinic Model'!$P$17="Annuity",-IFERROR(PPMT(D3_I/12,$C320,D3_T,OFFSET(BG$258,,-$C320+1),0),),IFERROR(IF($C320=0,0,OFFSET(BG$258,,-$C320+1)/D3_T),0))</f>
        <v>0</v>
      </c>
      <c r="BH320" s="552">
        <f ca="1">IF('Clinic Model'!$P$17="Annuity",-IFERROR(PPMT(D3_I/12,$C320,D3_T,OFFSET(BH$258,,-$C320+1),0),),IFERROR(IF($C320=0,0,OFFSET(BH$258,,-$C320+1)/D3_T),0))</f>
        <v>0</v>
      </c>
      <c r="BI320" s="552">
        <f ca="1">IF('Clinic Model'!$P$17="Annuity",-IFERROR(PPMT(D3_I/12,$C320,D3_T,OFFSET(BI$258,,-$C320+1),0),),IFERROR(IF($C320=0,0,OFFSET(BI$258,,-$C320+1)/D3_T),0))</f>
        <v>0</v>
      </c>
      <c r="BJ320" s="552">
        <f ca="1">IF('Clinic Model'!$P$17="Annuity",-IFERROR(PPMT(D3_I/12,$C320,D3_T,OFFSET(BJ$258,,-$C320+1),0),),IFERROR(IF($C320=0,0,OFFSET(BJ$258,,-$C320+1)/D3_T),0))</f>
        <v>0</v>
      </c>
      <c r="BK320" s="552">
        <f ca="1">IF('Clinic Model'!$P$17="Annuity",-IFERROR(PPMT(D3_I/12,$C320,D3_T,OFFSET(BK$258,,-$C320+1),0),),IFERROR(IF($C320=0,0,OFFSET(BK$258,,-$C320+1)/D3_T),0))</f>
        <v>0</v>
      </c>
      <c r="BL320" s="552">
        <f ca="1">IF('Clinic Model'!$P$17="Annuity",-IFERROR(PPMT(D3_I/12,$C320,D3_T,OFFSET(BL$258,,-$C320+1),0),),IFERROR(IF($C320=0,0,OFFSET(BL$258,,-$C320+1)/D3_T),0))</f>
        <v>0</v>
      </c>
    </row>
    <row r="321" spans="1:64" ht="14.4" collapsed="1" thickBot="1" x14ac:dyDescent="0.35">
      <c r="A321" s="105"/>
      <c r="B321" s="505" t="s">
        <v>106</v>
      </c>
      <c r="C321" s="105"/>
      <c r="E321" s="554">
        <f t="shared" ref="E321:AJ321" ca="1" si="23">SUM(E322:E381)</f>
        <v>0</v>
      </c>
      <c r="F321" s="554">
        <f t="shared" ca="1" si="23"/>
        <v>0</v>
      </c>
      <c r="G321" s="554">
        <f t="shared" ca="1" si="23"/>
        <v>0</v>
      </c>
      <c r="H321" s="554">
        <f t="shared" ca="1" si="23"/>
        <v>0</v>
      </c>
      <c r="I321" s="554">
        <f t="shared" ca="1" si="23"/>
        <v>0</v>
      </c>
      <c r="J321" s="554">
        <f t="shared" ca="1" si="23"/>
        <v>0</v>
      </c>
      <c r="K321" s="554">
        <f t="shared" ca="1" si="23"/>
        <v>0</v>
      </c>
      <c r="L321" s="554">
        <f t="shared" ca="1" si="23"/>
        <v>0</v>
      </c>
      <c r="M321" s="554">
        <f t="shared" ca="1" si="23"/>
        <v>0</v>
      </c>
      <c r="N321" s="554">
        <f t="shared" ca="1" si="23"/>
        <v>0</v>
      </c>
      <c r="O321" s="554">
        <f t="shared" ca="1" si="23"/>
        <v>0</v>
      </c>
      <c r="P321" s="554">
        <f t="shared" ca="1" si="23"/>
        <v>0</v>
      </c>
      <c r="Q321" s="554">
        <f t="shared" ca="1" si="23"/>
        <v>0</v>
      </c>
      <c r="R321" s="554">
        <f t="shared" ca="1" si="23"/>
        <v>0</v>
      </c>
      <c r="S321" s="554">
        <f t="shared" ca="1" si="23"/>
        <v>0</v>
      </c>
      <c r="T321" s="554">
        <f t="shared" ca="1" si="23"/>
        <v>0</v>
      </c>
      <c r="U321" s="554">
        <f t="shared" ca="1" si="23"/>
        <v>0</v>
      </c>
      <c r="V321" s="554">
        <f t="shared" ca="1" si="23"/>
        <v>0</v>
      </c>
      <c r="W321" s="554">
        <f t="shared" ca="1" si="23"/>
        <v>0</v>
      </c>
      <c r="X321" s="554">
        <f t="shared" ca="1" si="23"/>
        <v>0</v>
      </c>
      <c r="Y321" s="554">
        <f t="shared" ca="1" si="23"/>
        <v>0</v>
      </c>
      <c r="Z321" s="554">
        <f t="shared" ca="1" si="23"/>
        <v>0</v>
      </c>
      <c r="AA321" s="554">
        <f t="shared" ca="1" si="23"/>
        <v>0</v>
      </c>
      <c r="AB321" s="554">
        <f t="shared" ca="1" si="23"/>
        <v>0</v>
      </c>
      <c r="AC321" s="554">
        <f t="shared" ca="1" si="23"/>
        <v>0</v>
      </c>
      <c r="AD321" s="554">
        <f t="shared" ca="1" si="23"/>
        <v>0</v>
      </c>
      <c r="AE321" s="554">
        <f t="shared" ca="1" si="23"/>
        <v>0</v>
      </c>
      <c r="AF321" s="554">
        <f t="shared" ca="1" si="23"/>
        <v>0</v>
      </c>
      <c r="AG321" s="554">
        <f t="shared" ca="1" si="23"/>
        <v>0</v>
      </c>
      <c r="AH321" s="554">
        <f t="shared" ca="1" si="23"/>
        <v>0</v>
      </c>
      <c r="AI321" s="554">
        <f t="shared" ca="1" si="23"/>
        <v>0</v>
      </c>
      <c r="AJ321" s="554">
        <f t="shared" ca="1" si="23"/>
        <v>0</v>
      </c>
      <c r="AK321" s="554">
        <f t="shared" ref="AK321:BL321" ca="1" si="24">SUM(AK322:AK381)</f>
        <v>0</v>
      </c>
      <c r="AL321" s="554">
        <f t="shared" ca="1" si="24"/>
        <v>0</v>
      </c>
      <c r="AM321" s="554">
        <f t="shared" ca="1" si="24"/>
        <v>0</v>
      </c>
      <c r="AN321" s="554">
        <f t="shared" ca="1" si="24"/>
        <v>0</v>
      </c>
      <c r="AO321" s="554">
        <f t="shared" ca="1" si="24"/>
        <v>0</v>
      </c>
      <c r="AP321" s="554">
        <f t="shared" ca="1" si="24"/>
        <v>0</v>
      </c>
      <c r="AQ321" s="554">
        <f t="shared" ca="1" si="24"/>
        <v>0</v>
      </c>
      <c r="AR321" s="554">
        <f t="shared" ca="1" si="24"/>
        <v>0</v>
      </c>
      <c r="AS321" s="554">
        <f t="shared" ca="1" si="24"/>
        <v>0</v>
      </c>
      <c r="AT321" s="554">
        <f t="shared" ca="1" si="24"/>
        <v>0</v>
      </c>
      <c r="AU321" s="554">
        <f t="shared" ca="1" si="24"/>
        <v>0</v>
      </c>
      <c r="AV321" s="554">
        <f t="shared" ca="1" si="24"/>
        <v>0</v>
      </c>
      <c r="AW321" s="554">
        <f t="shared" ca="1" si="24"/>
        <v>0</v>
      </c>
      <c r="AX321" s="554">
        <f t="shared" ca="1" si="24"/>
        <v>0</v>
      </c>
      <c r="AY321" s="554">
        <f t="shared" ca="1" si="24"/>
        <v>0</v>
      </c>
      <c r="AZ321" s="554">
        <f t="shared" ca="1" si="24"/>
        <v>0</v>
      </c>
      <c r="BA321" s="554">
        <f t="shared" ca="1" si="24"/>
        <v>0</v>
      </c>
      <c r="BB321" s="554">
        <f t="shared" ca="1" si="24"/>
        <v>0</v>
      </c>
      <c r="BC321" s="554">
        <f t="shared" ca="1" si="24"/>
        <v>0</v>
      </c>
      <c r="BD321" s="554">
        <f t="shared" ca="1" si="24"/>
        <v>0</v>
      </c>
      <c r="BE321" s="554">
        <f t="shared" ca="1" si="24"/>
        <v>0</v>
      </c>
      <c r="BF321" s="554">
        <f t="shared" ca="1" si="24"/>
        <v>0</v>
      </c>
      <c r="BG321" s="554">
        <f t="shared" ca="1" si="24"/>
        <v>0</v>
      </c>
      <c r="BH321" s="554">
        <f t="shared" ca="1" si="24"/>
        <v>0</v>
      </c>
      <c r="BI321" s="554">
        <f t="shared" ca="1" si="24"/>
        <v>0</v>
      </c>
      <c r="BJ321" s="554">
        <f t="shared" ca="1" si="24"/>
        <v>0</v>
      </c>
      <c r="BK321" s="554">
        <f t="shared" ca="1" si="24"/>
        <v>0</v>
      </c>
      <c r="BL321" s="554">
        <f t="shared" ca="1" si="24"/>
        <v>0</v>
      </c>
    </row>
    <row r="322" spans="1:64" ht="10.5" hidden="1" customHeight="1" outlineLevel="1" x14ac:dyDescent="0.3">
      <c r="A322" s="105"/>
      <c r="B322" s="504"/>
      <c r="C322" s="105">
        <v>1</v>
      </c>
      <c r="E322" s="548">
        <f ca="1">IF($C322=0,0,IF('Clinic Model'!$P$17="Annuity",-IFERROR(IPMT(D3_I/12,$C322,D3_T,OFFSET(E$258,,-$C322+1),0),),-IFERROR(ISPMT(D3_I/12,$C322-1,D3_T,OFFSET(E$258,,-$C322+1)),)))</f>
        <v>0</v>
      </c>
      <c r="F322" s="548">
        <f ca="1">IF($C322=0,0,IF('Clinic Model'!$P$17="Annuity",-IFERROR(IPMT(D3_I/12,$C322,D3_T,OFFSET(F$258,,-$C322+1),0),),-IFERROR(ISPMT(D3_I/12,$C322-1,D3_T,OFFSET(F$258,,-$C322+1)),)))</f>
        <v>0</v>
      </c>
      <c r="G322" s="548">
        <f ca="1">IF($C322=0,0,IF('Clinic Model'!$P$17="Annuity",-IFERROR(IPMT(D3_I/12,$C322,D3_T,OFFSET(G$258,,-$C322+1),0),),-IFERROR(ISPMT(D3_I/12,$C322-1,D3_T,OFFSET(G$258,,-$C322+1)),)))</f>
        <v>0</v>
      </c>
      <c r="H322" s="548">
        <f ca="1">IF($C322=0,0,IF('Clinic Model'!$P$17="Annuity",-IFERROR(IPMT(D3_I/12,$C322,D3_T,OFFSET(H$258,,-$C322+1),0),),-IFERROR(ISPMT(D3_I/12,$C322-1,D3_T,OFFSET(H$258,,-$C322+1)),)))</f>
        <v>0</v>
      </c>
      <c r="I322" s="548">
        <f ca="1">IF($C322=0,0,IF('Clinic Model'!$P$17="Annuity",-IFERROR(IPMT(D3_I/12,$C322,D3_T,OFFSET(I$258,,-$C322+1),0),),-IFERROR(ISPMT(D3_I/12,$C322-1,D3_T,OFFSET(I$258,,-$C322+1)),)))</f>
        <v>0</v>
      </c>
      <c r="J322" s="548">
        <f ca="1">IF($C322=0,0,IF('Clinic Model'!$P$17="Annuity",-IFERROR(IPMT(D3_I/12,$C322,D3_T,OFFSET(J$258,,-$C322+1),0),),-IFERROR(ISPMT(D3_I/12,$C322-1,D3_T,OFFSET(J$258,,-$C322+1)),)))</f>
        <v>0</v>
      </c>
      <c r="K322" s="548">
        <f ca="1">IF($C322=0,0,IF('Clinic Model'!$P$17="Annuity",-IFERROR(IPMT(D3_I/12,$C322,D3_T,OFFSET(K$258,,-$C322+1),0),),-IFERROR(ISPMT(D3_I/12,$C322-1,D3_T,OFFSET(K$258,,-$C322+1)),)))</f>
        <v>0</v>
      </c>
      <c r="L322" s="548">
        <f ca="1">IF($C322=0,0,IF('Clinic Model'!$P$17="Annuity",-IFERROR(IPMT(D3_I/12,$C322,D3_T,OFFSET(L$258,,-$C322+1),0),),-IFERROR(ISPMT(D3_I/12,$C322-1,D3_T,OFFSET(L$258,,-$C322+1)),)))</f>
        <v>0</v>
      </c>
      <c r="M322" s="548">
        <f ca="1">IF($C322=0,0,IF('Clinic Model'!$P$17="Annuity",-IFERROR(IPMT(D3_I/12,$C322,D3_T,OFFSET(M$258,,-$C322+1),0),),-IFERROR(ISPMT(D3_I/12,$C322-1,D3_T,OFFSET(M$258,,-$C322+1)),)))</f>
        <v>0</v>
      </c>
      <c r="N322" s="548">
        <f ca="1">IF($C322=0,0,IF('Clinic Model'!$P$17="Annuity",-IFERROR(IPMT(D3_I/12,$C322,D3_T,OFFSET(N$258,,-$C322+1),0),),-IFERROR(ISPMT(D3_I/12,$C322-1,D3_T,OFFSET(N$258,,-$C322+1)),)))</f>
        <v>0</v>
      </c>
      <c r="O322" s="548">
        <f ca="1">IF($C322=0,0,IF('Clinic Model'!$P$17="Annuity",-IFERROR(IPMT(D3_I/12,$C322,D3_T,OFFSET(O$258,,-$C322+1),0),),-IFERROR(ISPMT(D3_I/12,$C322-1,D3_T,OFFSET(O$258,,-$C322+1)),)))</f>
        <v>0</v>
      </c>
      <c r="P322" s="548">
        <f ca="1">IF($C322=0,0,IF('Clinic Model'!$P$17="Annuity",-IFERROR(IPMT(D3_I/12,$C322,D3_T,OFFSET(P$258,,-$C322+1),0),),-IFERROR(ISPMT(D3_I/12,$C322-1,D3_T,OFFSET(P$258,,-$C322+1)),)))</f>
        <v>0</v>
      </c>
      <c r="Q322" s="548">
        <f ca="1">IF($C322=0,0,IF('Clinic Model'!$P$17="Annuity",-IFERROR(IPMT(D3_I/12,$C322,D3_T,OFFSET(Q$258,,-$C322+1),0),),-IFERROR(ISPMT(D3_I/12,$C322-1,D3_T,OFFSET(Q$258,,-$C322+1)),)))</f>
        <v>0</v>
      </c>
      <c r="R322" s="548">
        <f ca="1">IF($C322=0,0,IF('Clinic Model'!$P$17="Annuity",-IFERROR(IPMT(D3_I/12,$C322,D3_T,OFFSET(R$258,,-$C322+1),0),),-IFERROR(ISPMT(D3_I/12,$C322-1,D3_T,OFFSET(R$258,,-$C322+1)),)))</f>
        <v>0</v>
      </c>
      <c r="S322" s="548">
        <f ca="1">IF($C322=0,0,IF('Clinic Model'!$P$17="Annuity",-IFERROR(IPMT(D3_I/12,$C322,D3_T,OFFSET(S$258,,-$C322+1),0),),-IFERROR(ISPMT(D3_I/12,$C322-1,D3_T,OFFSET(S$258,,-$C322+1)),)))</f>
        <v>0</v>
      </c>
      <c r="T322" s="548">
        <f ca="1">IF($C322=0,0,IF('Clinic Model'!$P$17="Annuity",-IFERROR(IPMT(D3_I/12,$C322,D3_T,OFFSET(T$258,,-$C322+1),0),),-IFERROR(ISPMT(D3_I/12,$C322-1,D3_T,OFFSET(T$258,,-$C322+1)),)))</f>
        <v>0</v>
      </c>
      <c r="U322" s="548">
        <f ca="1">IF($C322=0,0,IF('Clinic Model'!$P$17="Annuity",-IFERROR(IPMT(D3_I/12,$C322,D3_T,OFFSET(U$258,,-$C322+1),0),),-IFERROR(ISPMT(D3_I/12,$C322-1,D3_T,OFFSET(U$258,,-$C322+1)),)))</f>
        <v>0</v>
      </c>
      <c r="V322" s="548">
        <f ca="1">IF($C322=0,0,IF('Clinic Model'!$P$17="Annuity",-IFERROR(IPMT(D3_I/12,$C322,D3_T,OFFSET(V$258,,-$C322+1),0),),-IFERROR(ISPMT(D3_I/12,$C322-1,D3_T,OFFSET(V$258,,-$C322+1)),)))</f>
        <v>0</v>
      </c>
      <c r="W322" s="548">
        <f ca="1">IF($C322=0,0,IF('Clinic Model'!$P$17="Annuity",-IFERROR(IPMT(D3_I/12,$C322,D3_T,OFFSET(W$258,,-$C322+1),0),),-IFERROR(ISPMT(D3_I/12,$C322-1,D3_T,OFFSET(W$258,,-$C322+1)),)))</f>
        <v>0</v>
      </c>
      <c r="X322" s="548">
        <f ca="1">IF($C322=0,0,IF('Clinic Model'!$P$17="Annuity",-IFERROR(IPMT(D3_I/12,$C322,D3_T,OFFSET(X$258,,-$C322+1),0),),-IFERROR(ISPMT(D3_I/12,$C322-1,D3_T,OFFSET(X$258,,-$C322+1)),)))</f>
        <v>0</v>
      </c>
      <c r="Y322" s="548">
        <f ca="1">IF($C322=0,0,IF('Clinic Model'!$P$17="Annuity",-IFERROR(IPMT(D3_I/12,$C322,D3_T,OFFSET(Y$258,,-$C322+1),0),),-IFERROR(ISPMT(D3_I/12,$C322-1,D3_T,OFFSET(Y$258,,-$C322+1)),)))</f>
        <v>0</v>
      </c>
      <c r="Z322" s="548">
        <f ca="1">IF($C322=0,0,IF('Clinic Model'!$P$17="Annuity",-IFERROR(IPMT(D3_I/12,$C322,D3_T,OFFSET(Z$258,,-$C322+1),0),),-IFERROR(ISPMT(D3_I/12,$C322-1,D3_T,OFFSET(Z$258,,-$C322+1)),)))</f>
        <v>0</v>
      </c>
      <c r="AA322" s="548">
        <f ca="1">IF($C322=0,0,IF('Clinic Model'!$P$17="Annuity",-IFERROR(IPMT(D3_I/12,$C322,D3_T,OFFSET(AA$258,,-$C322+1),0),),-IFERROR(ISPMT(D3_I/12,$C322-1,D3_T,OFFSET(AA$258,,-$C322+1)),)))</f>
        <v>0</v>
      </c>
      <c r="AB322" s="548">
        <f ca="1">IF($C322=0,0,IF('Clinic Model'!$P$17="Annuity",-IFERROR(IPMT(D3_I/12,$C322,D3_T,OFFSET(AB$258,,-$C322+1),0),),-IFERROR(ISPMT(D3_I/12,$C322-1,D3_T,OFFSET(AB$258,,-$C322+1)),)))</f>
        <v>0</v>
      </c>
      <c r="AC322" s="548">
        <f ca="1">IF($C322=0,0,IF('Clinic Model'!$P$17="Annuity",-IFERROR(IPMT(D3_I/12,$C322,D3_T,OFFSET(AC$258,,-$C322+1),0),),-IFERROR(ISPMT(D3_I/12,$C322-1,D3_T,OFFSET(AC$258,,-$C322+1)),)))</f>
        <v>0</v>
      </c>
      <c r="AD322" s="548">
        <f ca="1">IF($C322=0,0,IF('Clinic Model'!$P$17="Annuity",-IFERROR(IPMT(D3_I/12,$C322,D3_T,OFFSET(AD$258,,-$C322+1),0),),-IFERROR(ISPMT(D3_I/12,$C322-1,D3_T,OFFSET(AD$258,,-$C322+1)),)))</f>
        <v>0</v>
      </c>
      <c r="AE322" s="548">
        <f ca="1">IF($C322=0,0,IF('Clinic Model'!$P$17="Annuity",-IFERROR(IPMT(D3_I/12,$C322,D3_T,OFFSET(AE$258,,-$C322+1),0),),-IFERROR(ISPMT(D3_I/12,$C322-1,D3_T,OFFSET(AE$258,,-$C322+1)),)))</f>
        <v>0</v>
      </c>
      <c r="AF322" s="548">
        <f ca="1">IF($C322=0,0,IF('Clinic Model'!$P$17="Annuity",-IFERROR(IPMT(D3_I/12,$C322,D3_T,OFFSET(AF$258,,-$C322+1),0),),-IFERROR(ISPMT(D3_I/12,$C322-1,D3_T,OFFSET(AF$258,,-$C322+1)),)))</f>
        <v>0</v>
      </c>
      <c r="AG322" s="548">
        <f ca="1">IF($C322=0,0,IF('Clinic Model'!$P$17="Annuity",-IFERROR(IPMT(D3_I/12,$C322,D3_T,OFFSET(AG$258,,-$C322+1),0),),-IFERROR(ISPMT(D3_I/12,$C322-1,D3_T,OFFSET(AG$258,,-$C322+1)),)))</f>
        <v>0</v>
      </c>
      <c r="AH322" s="548">
        <f ca="1">IF($C322=0,0,IF('Clinic Model'!$P$17="Annuity",-IFERROR(IPMT(D3_I/12,$C322,D3_T,OFFSET(AH$258,,-$C322+1),0),),-IFERROR(ISPMT(D3_I/12,$C322-1,D3_T,OFFSET(AH$258,,-$C322+1)),)))</f>
        <v>0</v>
      </c>
      <c r="AI322" s="548">
        <f ca="1">IF($C322=0,0,IF('Clinic Model'!$P$17="Annuity",-IFERROR(IPMT(D3_I/12,$C322,D3_T,OFFSET(AI$258,,-$C322+1),0),),-IFERROR(ISPMT(D3_I/12,$C322-1,D3_T,OFFSET(AI$258,,-$C322+1)),)))</f>
        <v>0</v>
      </c>
      <c r="AJ322" s="548">
        <f ca="1">IF($C322=0,0,IF('Clinic Model'!$P$17="Annuity",-IFERROR(IPMT(D3_I/12,$C322,D3_T,OFFSET(AJ$258,,-$C322+1),0),),-IFERROR(ISPMT(D3_I/12,$C322-1,D3_T,OFFSET(AJ$258,,-$C322+1)),)))</f>
        <v>0</v>
      </c>
      <c r="AK322" s="548">
        <f ca="1">IF($C322=0,0,IF('Clinic Model'!$P$17="Annuity",-IFERROR(IPMT(D3_I/12,$C322,D3_T,OFFSET(AK$258,,-$C322+1),0),),-IFERROR(ISPMT(D3_I/12,$C322-1,D3_T,OFFSET(AK$258,,-$C322+1)),)))</f>
        <v>0</v>
      </c>
      <c r="AL322" s="548">
        <f ca="1">IF($C322=0,0,IF('Clinic Model'!$P$17="Annuity",-IFERROR(IPMT(D3_I/12,$C322,D3_T,OFFSET(AL$258,,-$C322+1),0),),-IFERROR(ISPMT(D3_I/12,$C322-1,D3_T,OFFSET(AL$258,,-$C322+1)),)))</f>
        <v>0</v>
      </c>
      <c r="AM322" s="548">
        <f ca="1">IF($C322=0,0,IF('Clinic Model'!$P$17="Annuity",-IFERROR(IPMT(D3_I/12,$C322,D3_T,OFFSET(AM$258,,-$C322+1),0),),-IFERROR(ISPMT(D3_I/12,$C322-1,D3_T,OFFSET(AM$258,,-$C322+1)),)))</f>
        <v>0</v>
      </c>
      <c r="AN322" s="548">
        <f ca="1">IF($C322=0,0,IF('Clinic Model'!$P$17="Annuity",-IFERROR(IPMT(D3_I/12,$C322,D3_T,OFFSET(AN$258,,-$C322+1),0),),-IFERROR(ISPMT(D3_I/12,$C322-1,D3_T,OFFSET(AN$258,,-$C322+1)),)))</f>
        <v>0</v>
      </c>
      <c r="AO322" s="548">
        <f ca="1">IF($C322=0,0,IF('Clinic Model'!$P$17="Annuity",-IFERROR(IPMT(D3_I/12,$C322,D3_T,OFFSET(AO$258,,-$C322+1),0),),-IFERROR(ISPMT(D3_I/12,$C322-1,D3_T,OFFSET(AO$258,,-$C322+1)),)))</f>
        <v>0</v>
      </c>
      <c r="AP322" s="548">
        <f ca="1">IF($C322=0,0,IF('Clinic Model'!$P$17="Annuity",-IFERROR(IPMT(D3_I/12,$C322,D3_T,OFFSET(AP$258,,-$C322+1),0),),-IFERROR(ISPMT(D3_I/12,$C322-1,D3_T,OFFSET(AP$258,,-$C322+1)),)))</f>
        <v>0</v>
      </c>
      <c r="AQ322" s="548">
        <f ca="1">IF($C322=0,0,IF('Clinic Model'!$P$17="Annuity",-IFERROR(IPMT(D3_I/12,$C322,D3_T,OFFSET(AQ$258,,-$C322+1),0),),-IFERROR(ISPMT(D3_I/12,$C322-1,D3_T,OFFSET(AQ$258,,-$C322+1)),)))</f>
        <v>0</v>
      </c>
      <c r="AR322" s="548">
        <f ca="1">IF($C322=0,0,IF('Clinic Model'!$P$17="Annuity",-IFERROR(IPMT(D3_I/12,$C322,D3_T,OFFSET(AR$258,,-$C322+1),0),),-IFERROR(ISPMT(D3_I/12,$C322-1,D3_T,OFFSET(AR$258,,-$C322+1)),)))</f>
        <v>0</v>
      </c>
      <c r="AS322" s="548">
        <f ca="1">IF($C322=0,0,IF('Clinic Model'!$P$17="Annuity",-IFERROR(IPMT(D3_I/12,$C322,D3_T,OFFSET(AS$258,,-$C322+1),0),),-IFERROR(ISPMT(D3_I/12,$C322-1,D3_T,OFFSET(AS$258,,-$C322+1)),)))</f>
        <v>0</v>
      </c>
      <c r="AT322" s="548">
        <f ca="1">IF($C322=0,0,IF('Clinic Model'!$P$17="Annuity",-IFERROR(IPMT(D3_I/12,$C322,D3_T,OFFSET(AT$258,,-$C322+1),0),),-IFERROR(ISPMT(D3_I/12,$C322-1,D3_T,OFFSET(AT$258,,-$C322+1)),)))</f>
        <v>0</v>
      </c>
      <c r="AU322" s="548">
        <f ca="1">IF($C322=0,0,IF('Clinic Model'!$P$17="Annuity",-IFERROR(IPMT(D3_I/12,$C322,D3_T,OFFSET(AU$258,,-$C322+1),0),),-IFERROR(ISPMT(D3_I/12,$C322-1,D3_T,OFFSET(AU$258,,-$C322+1)),)))</f>
        <v>0</v>
      </c>
      <c r="AV322" s="548">
        <f ca="1">IF($C322=0,0,IF('Clinic Model'!$P$17="Annuity",-IFERROR(IPMT(D3_I/12,$C322,D3_T,OFFSET(AV$258,,-$C322+1),0),),-IFERROR(ISPMT(D3_I/12,$C322-1,D3_T,OFFSET(AV$258,,-$C322+1)),)))</f>
        <v>0</v>
      </c>
      <c r="AW322" s="548">
        <f ca="1">IF($C322=0,0,IF('Clinic Model'!$P$17="Annuity",-IFERROR(IPMT(D3_I/12,$C322,D3_T,OFFSET(AW$258,,-$C322+1),0),),-IFERROR(ISPMT(D3_I/12,$C322-1,D3_T,OFFSET(AW$258,,-$C322+1)),)))</f>
        <v>0</v>
      </c>
      <c r="AX322" s="548">
        <f ca="1">IF($C322=0,0,IF('Clinic Model'!$P$17="Annuity",-IFERROR(IPMT(D3_I/12,$C322,D3_T,OFFSET(AX$258,,-$C322+1),0),),-IFERROR(ISPMT(D3_I/12,$C322-1,D3_T,OFFSET(AX$258,,-$C322+1)),)))</f>
        <v>0</v>
      </c>
      <c r="AY322" s="548">
        <f ca="1">IF($C322=0,0,IF('Clinic Model'!$P$17="Annuity",-IFERROR(IPMT(D3_I/12,$C322,D3_T,OFFSET(AY$258,,-$C322+1),0),),-IFERROR(ISPMT(D3_I/12,$C322-1,D3_T,OFFSET(AY$258,,-$C322+1)),)))</f>
        <v>0</v>
      </c>
      <c r="AZ322" s="548">
        <f ca="1">IF($C322=0,0,IF('Clinic Model'!$P$17="Annuity",-IFERROR(IPMT(D3_I/12,$C322,D3_T,OFFSET(AZ$258,,-$C322+1),0),),-IFERROR(ISPMT(D3_I/12,$C322-1,D3_T,OFFSET(AZ$258,,-$C322+1)),)))</f>
        <v>0</v>
      </c>
      <c r="BA322" s="548">
        <f ca="1">IF($C322=0,0,IF('Clinic Model'!$P$17="Annuity",-IFERROR(IPMT(D3_I/12,$C322,D3_T,OFFSET(BA$258,,-$C322+1),0),),-IFERROR(ISPMT(D3_I/12,$C322-1,D3_T,OFFSET(BA$258,,-$C322+1)),)))</f>
        <v>0</v>
      </c>
      <c r="BB322" s="548">
        <f ca="1">IF($C322=0,0,IF('Clinic Model'!$P$17="Annuity",-IFERROR(IPMT(D3_I/12,$C322,D3_T,OFFSET(BB$258,,-$C322+1),0),),-IFERROR(ISPMT(D3_I/12,$C322-1,D3_T,OFFSET(BB$258,,-$C322+1)),)))</f>
        <v>0</v>
      </c>
      <c r="BC322" s="548">
        <f ca="1">IF($C322=0,0,IF('Clinic Model'!$P$17="Annuity",-IFERROR(IPMT(D3_I/12,$C322,D3_T,OFFSET(BC$258,,-$C322+1),0),),-IFERROR(ISPMT(D3_I/12,$C322-1,D3_T,OFFSET(BC$258,,-$C322+1)),)))</f>
        <v>0</v>
      </c>
      <c r="BD322" s="548">
        <f ca="1">IF($C322=0,0,IF('Clinic Model'!$P$17="Annuity",-IFERROR(IPMT(D3_I/12,$C322,D3_T,OFFSET(BD$258,,-$C322+1),0),),-IFERROR(ISPMT(D3_I/12,$C322-1,D3_T,OFFSET(BD$258,,-$C322+1)),)))</f>
        <v>0</v>
      </c>
      <c r="BE322" s="548">
        <f ca="1">IF($C322=0,0,IF('Clinic Model'!$P$17="Annuity",-IFERROR(IPMT(D3_I/12,$C322,D3_T,OFFSET(BE$258,,-$C322+1),0),),-IFERROR(ISPMT(D3_I/12,$C322-1,D3_T,OFFSET(BE$258,,-$C322+1)),)))</f>
        <v>0</v>
      </c>
      <c r="BF322" s="548">
        <f ca="1">IF($C322=0,0,IF('Clinic Model'!$P$17="Annuity",-IFERROR(IPMT(D3_I/12,$C322,D3_T,OFFSET(BF$258,,-$C322+1),0),),-IFERROR(ISPMT(D3_I/12,$C322-1,D3_T,OFFSET(BF$258,,-$C322+1)),)))</f>
        <v>0</v>
      </c>
      <c r="BG322" s="548">
        <f ca="1">IF($C322=0,0,IF('Clinic Model'!$P$17="Annuity",-IFERROR(IPMT(D3_I/12,$C322,D3_T,OFFSET(BG$258,,-$C322+1),0),),-IFERROR(ISPMT(D3_I/12,$C322-1,D3_T,OFFSET(BG$258,,-$C322+1)),)))</f>
        <v>0</v>
      </c>
      <c r="BH322" s="548">
        <f ca="1">IF($C322=0,0,IF('Clinic Model'!$P$17="Annuity",-IFERROR(IPMT(D3_I/12,$C322,D3_T,OFFSET(BH$258,,-$C322+1),0),),-IFERROR(ISPMT(D3_I/12,$C322-1,D3_T,OFFSET(BH$258,,-$C322+1)),)))</f>
        <v>0</v>
      </c>
      <c r="BI322" s="548">
        <f ca="1">IF($C322=0,0,IF('Clinic Model'!$P$17="Annuity",-IFERROR(IPMT(D3_I/12,$C322,D3_T,OFFSET(BI$258,,-$C322+1),0),),-IFERROR(ISPMT(D3_I/12,$C322-1,D3_T,OFFSET(BI$258,,-$C322+1)),)))</f>
        <v>0</v>
      </c>
      <c r="BJ322" s="548">
        <f ca="1">IF($C322=0,0,IF('Clinic Model'!$P$17="Annuity",-IFERROR(IPMT(D3_I/12,$C322,D3_T,OFFSET(BJ$258,,-$C322+1),0),),-IFERROR(ISPMT(D3_I/12,$C322-1,D3_T,OFFSET(BJ$258,,-$C322+1)),)))</f>
        <v>0</v>
      </c>
      <c r="BK322" s="548">
        <f ca="1">IF($C322=0,0,IF('Clinic Model'!$P$17="Annuity",-IFERROR(IPMT(D3_I/12,$C322,D3_T,OFFSET(BK$258,,-$C322+1),0),),-IFERROR(ISPMT(D3_I/12,$C322-1,D3_T,OFFSET(BK$258,,-$C322+1)),)))</f>
        <v>0</v>
      </c>
      <c r="BL322" s="548">
        <f ca="1">IF($C322=0,0,IF('Clinic Model'!$P$17="Annuity",-IFERROR(IPMT(D3_I/12,$C322,D3_T,OFFSET(BL$258,,-$C322+1),0),),-IFERROR(ISPMT(D3_I/12,$C322-1,D3_T,OFFSET(BL$258,,-$C322+1)),)))</f>
        <v>0</v>
      </c>
    </row>
    <row r="323" spans="1:64" ht="10.5" hidden="1" customHeight="1" outlineLevel="1" x14ac:dyDescent="0.3">
      <c r="A323" s="105"/>
      <c r="B323" s="504"/>
      <c r="C323" s="105">
        <f t="shared" ref="C323:C354" si="25">IF(C322=0,0,IF((C322+1)&lt;=D3_T,C322+1,0))</f>
        <v>0</v>
      </c>
      <c r="E323" s="548">
        <f ca="1">IF($C323=0,0,IF('Clinic Model'!$P$17="Annuity",-IFERROR(IPMT(D3_I/12,$C323,D3_T,OFFSET(E$258,,-$C323+1),0),),-IFERROR(ISPMT(D3_I/12,$C323-1,D3_T,OFFSET(E$258,,-$C323+1)),)))</f>
        <v>0</v>
      </c>
      <c r="F323" s="548">
        <f ca="1">IF($C323=0,0,IF('Clinic Model'!$P$17="Annuity",-IFERROR(IPMT(D3_I/12,$C323,D3_T,OFFSET(F$258,,-$C323+1),0),),-IFERROR(ISPMT(D3_I/12,$C323-1,D3_T,OFFSET(F$258,,-$C323+1)),)))</f>
        <v>0</v>
      </c>
      <c r="G323" s="548">
        <f ca="1">IF($C323=0,0,IF('Clinic Model'!$P$17="Annuity",-IFERROR(IPMT(D3_I/12,$C323,D3_T,OFFSET(G$258,,-$C323+1),0),),-IFERROR(ISPMT(D3_I/12,$C323-1,D3_T,OFFSET(G$258,,-$C323+1)),)))</f>
        <v>0</v>
      </c>
      <c r="H323" s="548">
        <f ca="1">IF($C323=0,0,IF('Clinic Model'!$P$17="Annuity",-IFERROR(IPMT(D3_I/12,$C323,D3_T,OFFSET(H$258,,-$C323+1),0),),-IFERROR(ISPMT(D3_I/12,$C323-1,D3_T,OFFSET(H$258,,-$C323+1)),)))</f>
        <v>0</v>
      </c>
      <c r="I323" s="548">
        <f ca="1">IF($C323=0,0,IF('Clinic Model'!$P$17="Annuity",-IFERROR(IPMT(D3_I/12,$C323,D3_T,OFFSET(I$258,,-$C323+1),0),),-IFERROR(ISPMT(D3_I/12,$C323-1,D3_T,OFFSET(I$258,,-$C323+1)),)))</f>
        <v>0</v>
      </c>
      <c r="J323" s="548">
        <f ca="1">IF($C323=0,0,IF('Clinic Model'!$P$17="Annuity",-IFERROR(IPMT(D3_I/12,$C323,D3_T,OFFSET(J$258,,-$C323+1),0),),-IFERROR(ISPMT(D3_I/12,$C323-1,D3_T,OFFSET(J$258,,-$C323+1)),)))</f>
        <v>0</v>
      </c>
      <c r="K323" s="548">
        <f ca="1">IF($C323=0,0,IF('Clinic Model'!$P$17="Annuity",-IFERROR(IPMT(D3_I/12,$C323,D3_T,OFFSET(K$258,,-$C323+1),0),),-IFERROR(ISPMT(D3_I/12,$C323-1,D3_T,OFFSET(K$258,,-$C323+1)),)))</f>
        <v>0</v>
      </c>
      <c r="L323" s="548">
        <f ca="1">IF($C323=0,0,IF('Clinic Model'!$P$17="Annuity",-IFERROR(IPMT(D3_I/12,$C323,D3_T,OFFSET(L$258,,-$C323+1),0),),-IFERROR(ISPMT(D3_I/12,$C323-1,D3_T,OFFSET(L$258,,-$C323+1)),)))</f>
        <v>0</v>
      </c>
      <c r="M323" s="548">
        <f ca="1">IF($C323=0,0,IF('Clinic Model'!$P$17="Annuity",-IFERROR(IPMT(D3_I/12,$C323,D3_T,OFFSET(M$258,,-$C323+1),0),),-IFERROR(ISPMT(D3_I/12,$C323-1,D3_T,OFFSET(M$258,,-$C323+1)),)))</f>
        <v>0</v>
      </c>
      <c r="N323" s="548">
        <f ca="1">IF($C323=0,0,IF('Clinic Model'!$P$17="Annuity",-IFERROR(IPMT(D3_I/12,$C323,D3_T,OFFSET(N$258,,-$C323+1),0),),-IFERROR(ISPMT(D3_I/12,$C323-1,D3_T,OFFSET(N$258,,-$C323+1)),)))</f>
        <v>0</v>
      </c>
      <c r="O323" s="548">
        <f ca="1">IF($C323=0,0,IF('Clinic Model'!$P$17="Annuity",-IFERROR(IPMT(D3_I/12,$C323,D3_T,OFFSET(O$258,,-$C323+1),0),),-IFERROR(ISPMT(D3_I/12,$C323-1,D3_T,OFFSET(O$258,,-$C323+1)),)))</f>
        <v>0</v>
      </c>
      <c r="P323" s="548">
        <f ca="1">IF($C323=0,0,IF('Clinic Model'!$P$17="Annuity",-IFERROR(IPMT(D3_I/12,$C323,D3_T,OFFSET(P$258,,-$C323+1),0),),-IFERROR(ISPMT(D3_I/12,$C323-1,D3_T,OFFSET(P$258,,-$C323+1)),)))</f>
        <v>0</v>
      </c>
      <c r="Q323" s="548">
        <f ca="1">IF($C323=0,0,IF('Clinic Model'!$P$17="Annuity",-IFERROR(IPMT(D3_I/12,$C323,D3_T,OFFSET(Q$258,,-$C323+1),0),),-IFERROR(ISPMT(D3_I/12,$C323-1,D3_T,OFFSET(Q$258,,-$C323+1)),)))</f>
        <v>0</v>
      </c>
      <c r="R323" s="548">
        <f ca="1">IF($C323=0,0,IF('Clinic Model'!$P$17="Annuity",-IFERROR(IPMT(D3_I/12,$C323,D3_T,OFFSET(R$258,,-$C323+1),0),),-IFERROR(ISPMT(D3_I/12,$C323-1,D3_T,OFFSET(R$258,,-$C323+1)),)))</f>
        <v>0</v>
      </c>
      <c r="S323" s="548">
        <f ca="1">IF($C323=0,0,IF('Clinic Model'!$P$17="Annuity",-IFERROR(IPMT(D3_I/12,$C323,D3_T,OFFSET(S$258,,-$C323+1),0),),-IFERROR(ISPMT(D3_I/12,$C323-1,D3_T,OFFSET(S$258,,-$C323+1)),)))</f>
        <v>0</v>
      </c>
      <c r="T323" s="548">
        <f ca="1">IF($C323=0,0,IF('Clinic Model'!$P$17="Annuity",-IFERROR(IPMT(D3_I/12,$C323,D3_T,OFFSET(T$258,,-$C323+1),0),),-IFERROR(ISPMT(D3_I/12,$C323-1,D3_T,OFFSET(T$258,,-$C323+1)),)))</f>
        <v>0</v>
      </c>
      <c r="U323" s="548">
        <f ca="1">IF($C323=0,0,IF('Clinic Model'!$P$17="Annuity",-IFERROR(IPMT(D3_I/12,$C323,D3_T,OFFSET(U$258,,-$C323+1),0),),-IFERROR(ISPMT(D3_I/12,$C323-1,D3_T,OFFSET(U$258,,-$C323+1)),)))</f>
        <v>0</v>
      </c>
      <c r="V323" s="548">
        <f ca="1">IF($C323=0,0,IF('Clinic Model'!$P$17="Annuity",-IFERROR(IPMT(D3_I/12,$C323,D3_T,OFFSET(V$258,,-$C323+1),0),),-IFERROR(ISPMT(D3_I/12,$C323-1,D3_T,OFFSET(V$258,,-$C323+1)),)))</f>
        <v>0</v>
      </c>
      <c r="W323" s="548">
        <f ca="1">IF($C323=0,0,IF('Clinic Model'!$P$17="Annuity",-IFERROR(IPMT(D3_I/12,$C323,D3_T,OFFSET(W$258,,-$C323+1),0),),-IFERROR(ISPMT(D3_I/12,$C323-1,D3_T,OFFSET(W$258,,-$C323+1)),)))</f>
        <v>0</v>
      </c>
      <c r="X323" s="548">
        <f ca="1">IF($C323=0,0,IF('Clinic Model'!$P$17="Annuity",-IFERROR(IPMT(D3_I/12,$C323,D3_T,OFFSET(X$258,,-$C323+1),0),),-IFERROR(ISPMT(D3_I/12,$C323-1,D3_T,OFFSET(X$258,,-$C323+1)),)))</f>
        <v>0</v>
      </c>
      <c r="Y323" s="548">
        <f ca="1">IF($C323=0,0,IF('Clinic Model'!$P$17="Annuity",-IFERROR(IPMT(D3_I/12,$C323,D3_T,OFFSET(Y$258,,-$C323+1),0),),-IFERROR(ISPMT(D3_I/12,$C323-1,D3_T,OFFSET(Y$258,,-$C323+1)),)))</f>
        <v>0</v>
      </c>
      <c r="Z323" s="548">
        <f ca="1">IF($C323=0,0,IF('Clinic Model'!$P$17="Annuity",-IFERROR(IPMT(D3_I/12,$C323,D3_T,OFFSET(Z$258,,-$C323+1),0),),-IFERROR(ISPMT(D3_I/12,$C323-1,D3_T,OFFSET(Z$258,,-$C323+1)),)))</f>
        <v>0</v>
      </c>
      <c r="AA323" s="548">
        <f ca="1">IF($C323=0,0,IF('Clinic Model'!$P$17="Annuity",-IFERROR(IPMT(D3_I/12,$C323,D3_T,OFFSET(AA$258,,-$C323+1),0),),-IFERROR(ISPMT(D3_I/12,$C323-1,D3_T,OFFSET(AA$258,,-$C323+1)),)))</f>
        <v>0</v>
      </c>
      <c r="AB323" s="548">
        <f ca="1">IF($C323=0,0,IF('Clinic Model'!$P$17="Annuity",-IFERROR(IPMT(D3_I/12,$C323,D3_T,OFFSET(AB$258,,-$C323+1),0),),-IFERROR(ISPMT(D3_I/12,$C323-1,D3_T,OFFSET(AB$258,,-$C323+1)),)))</f>
        <v>0</v>
      </c>
      <c r="AC323" s="548">
        <f ca="1">IF($C323=0,0,IF('Clinic Model'!$P$17="Annuity",-IFERROR(IPMT(D3_I/12,$C323,D3_T,OFFSET(AC$258,,-$C323+1),0),),-IFERROR(ISPMT(D3_I/12,$C323-1,D3_T,OFFSET(AC$258,,-$C323+1)),)))</f>
        <v>0</v>
      </c>
      <c r="AD323" s="548">
        <f ca="1">IF($C323=0,0,IF('Clinic Model'!$P$17="Annuity",-IFERROR(IPMT(D3_I/12,$C323,D3_T,OFFSET(AD$258,,-$C323+1),0),),-IFERROR(ISPMT(D3_I/12,$C323-1,D3_T,OFFSET(AD$258,,-$C323+1)),)))</f>
        <v>0</v>
      </c>
      <c r="AE323" s="548">
        <f ca="1">IF($C323=0,0,IF('Clinic Model'!$P$17="Annuity",-IFERROR(IPMT(D3_I/12,$C323,D3_T,OFFSET(AE$258,,-$C323+1),0),),-IFERROR(ISPMT(D3_I/12,$C323-1,D3_T,OFFSET(AE$258,,-$C323+1)),)))</f>
        <v>0</v>
      </c>
      <c r="AF323" s="548">
        <f ca="1">IF($C323=0,0,IF('Clinic Model'!$P$17="Annuity",-IFERROR(IPMT(D3_I/12,$C323,D3_T,OFFSET(AF$258,,-$C323+1),0),),-IFERROR(ISPMT(D3_I/12,$C323-1,D3_T,OFFSET(AF$258,,-$C323+1)),)))</f>
        <v>0</v>
      </c>
      <c r="AG323" s="548">
        <f ca="1">IF($C323=0,0,IF('Clinic Model'!$P$17="Annuity",-IFERROR(IPMT(D3_I/12,$C323,D3_T,OFFSET(AG$258,,-$C323+1),0),),-IFERROR(ISPMT(D3_I/12,$C323-1,D3_T,OFFSET(AG$258,,-$C323+1)),)))</f>
        <v>0</v>
      </c>
      <c r="AH323" s="548">
        <f ca="1">IF($C323=0,0,IF('Clinic Model'!$P$17="Annuity",-IFERROR(IPMT(D3_I/12,$C323,D3_T,OFFSET(AH$258,,-$C323+1),0),),-IFERROR(ISPMT(D3_I/12,$C323-1,D3_T,OFFSET(AH$258,,-$C323+1)),)))</f>
        <v>0</v>
      </c>
      <c r="AI323" s="548">
        <f ca="1">IF($C323=0,0,IF('Clinic Model'!$P$17="Annuity",-IFERROR(IPMT(D3_I/12,$C323,D3_T,OFFSET(AI$258,,-$C323+1),0),),-IFERROR(ISPMT(D3_I/12,$C323-1,D3_T,OFFSET(AI$258,,-$C323+1)),)))</f>
        <v>0</v>
      </c>
      <c r="AJ323" s="548">
        <f ca="1">IF($C323=0,0,IF('Clinic Model'!$P$17="Annuity",-IFERROR(IPMT(D3_I/12,$C323,D3_T,OFFSET(AJ$258,,-$C323+1),0),),-IFERROR(ISPMT(D3_I/12,$C323-1,D3_T,OFFSET(AJ$258,,-$C323+1)),)))</f>
        <v>0</v>
      </c>
      <c r="AK323" s="548">
        <f ca="1">IF($C323=0,0,IF('Clinic Model'!$P$17="Annuity",-IFERROR(IPMT(D3_I/12,$C323,D3_T,OFFSET(AK$258,,-$C323+1),0),),-IFERROR(ISPMT(D3_I/12,$C323-1,D3_T,OFFSET(AK$258,,-$C323+1)),)))</f>
        <v>0</v>
      </c>
      <c r="AL323" s="548">
        <f ca="1">IF($C323=0,0,IF('Clinic Model'!$P$17="Annuity",-IFERROR(IPMT(D3_I/12,$C323,D3_T,OFFSET(AL$258,,-$C323+1),0),),-IFERROR(ISPMT(D3_I/12,$C323-1,D3_T,OFFSET(AL$258,,-$C323+1)),)))</f>
        <v>0</v>
      </c>
      <c r="AM323" s="548">
        <f ca="1">IF($C323=0,0,IF('Clinic Model'!$P$17="Annuity",-IFERROR(IPMT(D3_I/12,$C323,D3_T,OFFSET(AM$258,,-$C323+1),0),),-IFERROR(ISPMT(D3_I/12,$C323-1,D3_T,OFFSET(AM$258,,-$C323+1)),)))</f>
        <v>0</v>
      </c>
      <c r="AN323" s="548">
        <f ca="1">IF($C323=0,0,IF('Clinic Model'!$P$17="Annuity",-IFERROR(IPMT(D3_I/12,$C323,D3_T,OFFSET(AN$258,,-$C323+1),0),),-IFERROR(ISPMT(D3_I/12,$C323-1,D3_T,OFFSET(AN$258,,-$C323+1)),)))</f>
        <v>0</v>
      </c>
      <c r="AO323" s="548">
        <f ca="1">IF($C323=0,0,IF('Clinic Model'!$P$17="Annuity",-IFERROR(IPMT(D3_I/12,$C323,D3_T,OFFSET(AO$258,,-$C323+1),0),),-IFERROR(ISPMT(D3_I/12,$C323-1,D3_T,OFFSET(AO$258,,-$C323+1)),)))</f>
        <v>0</v>
      </c>
      <c r="AP323" s="548">
        <f ca="1">IF($C323=0,0,IF('Clinic Model'!$P$17="Annuity",-IFERROR(IPMT(D3_I/12,$C323,D3_T,OFFSET(AP$258,,-$C323+1),0),),-IFERROR(ISPMT(D3_I/12,$C323-1,D3_T,OFFSET(AP$258,,-$C323+1)),)))</f>
        <v>0</v>
      </c>
      <c r="AQ323" s="548">
        <f ca="1">IF($C323=0,0,IF('Clinic Model'!$P$17="Annuity",-IFERROR(IPMT(D3_I/12,$C323,D3_T,OFFSET(AQ$258,,-$C323+1),0),),-IFERROR(ISPMT(D3_I/12,$C323-1,D3_T,OFFSET(AQ$258,,-$C323+1)),)))</f>
        <v>0</v>
      </c>
      <c r="AR323" s="548">
        <f ca="1">IF($C323=0,0,IF('Clinic Model'!$P$17="Annuity",-IFERROR(IPMT(D3_I/12,$C323,D3_T,OFFSET(AR$258,,-$C323+1),0),),-IFERROR(ISPMT(D3_I/12,$C323-1,D3_T,OFFSET(AR$258,,-$C323+1)),)))</f>
        <v>0</v>
      </c>
      <c r="AS323" s="548">
        <f ca="1">IF($C323=0,0,IF('Clinic Model'!$P$17="Annuity",-IFERROR(IPMT(D3_I/12,$C323,D3_T,OFFSET(AS$258,,-$C323+1),0),),-IFERROR(ISPMT(D3_I/12,$C323-1,D3_T,OFFSET(AS$258,,-$C323+1)),)))</f>
        <v>0</v>
      </c>
      <c r="AT323" s="548">
        <f ca="1">IF($C323=0,0,IF('Clinic Model'!$P$17="Annuity",-IFERROR(IPMT(D3_I/12,$C323,D3_T,OFFSET(AT$258,,-$C323+1),0),),-IFERROR(ISPMT(D3_I/12,$C323-1,D3_T,OFFSET(AT$258,,-$C323+1)),)))</f>
        <v>0</v>
      </c>
      <c r="AU323" s="548">
        <f ca="1">IF($C323=0,0,IF('Clinic Model'!$P$17="Annuity",-IFERROR(IPMT(D3_I/12,$C323,D3_T,OFFSET(AU$258,,-$C323+1),0),),-IFERROR(ISPMT(D3_I/12,$C323-1,D3_T,OFFSET(AU$258,,-$C323+1)),)))</f>
        <v>0</v>
      </c>
      <c r="AV323" s="548">
        <f ca="1">IF($C323=0,0,IF('Clinic Model'!$P$17="Annuity",-IFERROR(IPMT(D3_I/12,$C323,D3_T,OFFSET(AV$258,,-$C323+1),0),),-IFERROR(ISPMT(D3_I/12,$C323-1,D3_T,OFFSET(AV$258,,-$C323+1)),)))</f>
        <v>0</v>
      </c>
      <c r="AW323" s="548">
        <f ca="1">IF($C323=0,0,IF('Clinic Model'!$P$17="Annuity",-IFERROR(IPMT(D3_I/12,$C323,D3_T,OFFSET(AW$258,,-$C323+1),0),),-IFERROR(ISPMT(D3_I/12,$C323-1,D3_T,OFFSET(AW$258,,-$C323+1)),)))</f>
        <v>0</v>
      </c>
      <c r="AX323" s="548">
        <f ca="1">IF($C323=0,0,IF('Clinic Model'!$P$17="Annuity",-IFERROR(IPMT(D3_I/12,$C323,D3_T,OFFSET(AX$258,,-$C323+1),0),),-IFERROR(ISPMT(D3_I/12,$C323-1,D3_T,OFFSET(AX$258,,-$C323+1)),)))</f>
        <v>0</v>
      </c>
      <c r="AY323" s="548">
        <f ca="1">IF($C323=0,0,IF('Clinic Model'!$P$17="Annuity",-IFERROR(IPMT(D3_I/12,$C323,D3_T,OFFSET(AY$258,,-$C323+1),0),),-IFERROR(ISPMT(D3_I/12,$C323-1,D3_T,OFFSET(AY$258,,-$C323+1)),)))</f>
        <v>0</v>
      </c>
      <c r="AZ323" s="548">
        <f ca="1">IF($C323=0,0,IF('Clinic Model'!$P$17="Annuity",-IFERROR(IPMT(D3_I/12,$C323,D3_T,OFFSET(AZ$258,,-$C323+1),0),),-IFERROR(ISPMT(D3_I/12,$C323-1,D3_T,OFFSET(AZ$258,,-$C323+1)),)))</f>
        <v>0</v>
      </c>
      <c r="BA323" s="548">
        <f ca="1">IF($C323=0,0,IF('Clinic Model'!$P$17="Annuity",-IFERROR(IPMT(D3_I/12,$C323,D3_T,OFFSET(BA$258,,-$C323+1),0),),-IFERROR(ISPMT(D3_I/12,$C323-1,D3_T,OFFSET(BA$258,,-$C323+1)),)))</f>
        <v>0</v>
      </c>
      <c r="BB323" s="548">
        <f ca="1">IF($C323=0,0,IF('Clinic Model'!$P$17="Annuity",-IFERROR(IPMT(D3_I/12,$C323,D3_T,OFFSET(BB$258,,-$C323+1),0),),-IFERROR(ISPMT(D3_I/12,$C323-1,D3_T,OFFSET(BB$258,,-$C323+1)),)))</f>
        <v>0</v>
      </c>
      <c r="BC323" s="548">
        <f ca="1">IF($C323=0,0,IF('Clinic Model'!$P$17="Annuity",-IFERROR(IPMT(D3_I/12,$C323,D3_T,OFFSET(BC$258,,-$C323+1),0),),-IFERROR(ISPMT(D3_I/12,$C323-1,D3_T,OFFSET(BC$258,,-$C323+1)),)))</f>
        <v>0</v>
      </c>
      <c r="BD323" s="548">
        <f ca="1">IF($C323=0,0,IF('Clinic Model'!$P$17="Annuity",-IFERROR(IPMT(D3_I/12,$C323,D3_T,OFFSET(BD$258,,-$C323+1),0),),-IFERROR(ISPMT(D3_I/12,$C323-1,D3_T,OFFSET(BD$258,,-$C323+1)),)))</f>
        <v>0</v>
      </c>
      <c r="BE323" s="548">
        <f ca="1">IF($C323=0,0,IF('Clinic Model'!$P$17="Annuity",-IFERROR(IPMT(D3_I/12,$C323,D3_T,OFFSET(BE$258,,-$C323+1),0),),-IFERROR(ISPMT(D3_I/12,$C323-1,D3_T,OFFSET(BE$258,,-$C323+1)),)))</f>
        <v>0</v>
      </c>
      <c r="BF323" s="548">
        <f ca="1">IF($C323=0,0,IF('Clinic Model'!$P$17="Annuity",-IFERROR(IPMT(D3_I/12,$C323,D3_T,OFFSET(BF$258,,-$C323+1),0),),-IFERROR(ISPMT(D3_I/12,$C323-1,D3_T,OFFSET(BF$258,,-$C323+1)),)))</f>
        <v>0</v>
      </c>
      <c r="BG323" s="548">
        <f ca="1">IF($C323=0,0,IF('Clinic Model'!$P$17="Annuity",-IFERROR(IPMT(D3_I/12,$C323,D3_T,OFFSET(BG$258,,-$C323+1),0),),-IFERROR(ISPMT(D3_I/12,$C323-1,D3_T,OFFSET(BG$258,,-$C323+1)),)))</f>
        <v>0</v>
      </c>
      <c r="BH323" s="548">
        <f ca="1">IF($C323=0,0,IF('Clinic Model'!$P$17="Annuity",-IFERROR(IPMT(D3_I/12,$C323,D3_T,OFFSET(BH$258,,-$C323+1),0),),-IFERROR(ISPMT(D3_I/12,$C323-1,D3_T,OFFSET(BH$258,,-$C323+1)),)))</f>
        <v>0</v>
      </c>
      <c r="BI323" s="548">
        <f ca="1">IF($C323=0,0,IF('Clinic Model'!$P$17="Annuity",-IFERROR(IPMT(D3_I/12,$C323,D3_T,OFFSET(BI$258,,-$C323+1),0),),-IFERROR(ISPMT(D3_I/12,$C323-1,D3_T,OFFSET(BI$258,,-$C323+1)),)))</f>
        <v>0</v>
      </c>
      <c r="BJ323" s="548">
        <f ca="1">IF($C323=0,0,IF('Clinic Model'!$P$17="Annuity",-IFERROR(IPMT(D3_I/12,$C323,D3_T,OFFSET(BJ$258,,-$C323+1),0),),-IFERROR(ISPMT(D3_I/12,$C323-1,D3_T,OFFSET(BJ$258,,-$C323+1)),)))</f>
        <v>0</v>
      </c>
      <c r="BK323" s="548">
        <f ca="1">IF($C323=0,0,IF('Clinic Model'!$P$17="Annuity",-IFERROR(IPMT(D3_I/12,$C323,D3_T,OFFSET(BK$258,,-$C323+1),0),),-IFERROR(ISPMT(D3_I/12,$C323-1,D3_T,OFFSET(BK$258,,-$C323+1)),)))</f>
        <v>0</v>
      </c>
      <c r="BL323" s="548">
        <f ca="1">IF($C323=0,0,IF('Clinic Model'!$P$17="Annuity",-IFERROR(IPMT(D3_I/12,$C323,D3_T,OFFSET(BL$258,,-$C323+1),0),),-IFERROR(ISPMT(D3_I/12,$C323-1,D3_T,OFFSET(BL$258,,-$C323+1)),)))</f>
        <v>0</v>
      </c>
    </row>
    <row r="324" spans="1:64" ht="10.5" hidden="1" customHeight="1" outlineLevel="1" x14ac:dyDescent="0.3">
      <c r="A324" s="105"/>
      <c r="B324" s="504"/>
      <c r="C324" s="105">
        <f t="shared" si="25"/>
        <v>0</v>
      </c>
      <c r="E324" s="548">
        <f ca="1">IF($C324=0,0,IF('Clinic Model'!$P$17="Annuity",-IFERROR(IPMT(D3_I/12,$C324,D3_T,OFFSET(E$258,,-$C324+1),0),),-IFERROR(ISPMT(D3_I/12,$C324-1,D3_T,OFFSET(E$258,,-$C324+1)),)))</f>
        <v>0</v>
      </c>
      <c r="F324" s="548">
        <f ca="1">IF($C324=0,0,IF('Clinic Model'!$P$17="Annuity",-IFERROR(IPMT(D3_I/12,$C324,D3_T,OFFSET(F$258,,-$C324+1),0),),-IFERROR(ISPMT(D3_I/12,$C324-1,D3_T,OFFSET(F$258,,-$C324+1)),)))</f>
        <v>0</v>
      </c>
      <c r="G324" s="548">
        <f ca="1">IF($C324=0,0,IF('Clinic Model'!$P$17="Annuity",-IFERROR(IPMT(D3_I/12,$C324,D3_T,OFFSET(G$258,,-$C324+1),0),),-IFERROR(ISPMT(D3_I/12,$C324-1,D3_T,OFFSET(G$258,,-$C324+1)),)))</f>
        <v>0</v>
      </c>
      <c r="H324" s="548">
        <f ca="1">IF($C324=0,0,IF('Clinic Model'!$P$17="Annuity",-IFERROR(IPMT(D3_I/12,$C324,D3_T,OFFSET(H$258,,-$C324+1),0),),-IFERROR(ISPMT(D3_I/12,$C324-1,D3_T,OFFSET(H$258,,-$C324+1)),)))</f>
        <v>0</v>
      </c>
      <c r="I324" s="548">
        <f ca="1">IF($C324=0,0,IF('Clinic Model'!$P$17="Annuity",-IFERROR(IPMT(D3_I/12,$C324,D3_T,OFFSET(I$258,,-$C324+1),0),),-IFERROR(ISPMT(D3_I/12,$C324-1,D3_T,OFFSET(I$258,,-$C324+1)),)))</f>
        <v>0</v>
      </c>
      <c r="J324" s="548">
        <f ca="1">IF($C324=0,0,IF('Clinic Model'!$P$17="Annuity",-IFERROR(IPMT(D3_I/12,$C324,D3_T,OFFSET(J$258,,-$C324+1),0),),-IFERROR(ISPMT(D3_I/12,$C324-1,D3_T,OFFSET(J$258,,-$C324+1)),)))</f>
        <v>0</v>
      </c>
      <c r="K324" s="548">
        <f ca="1">IF($C324=0,0,IF('Clinic Model'!$P$17="Annuity",-IFERROR(IPMT(D3_I/12,$C324,D3_T,OFFSET(K$258,,-$C324+1),0),),-IFERROR(ISPMT(D3_I/12,$C324-1,D3_T,OFFSET(K$258,,-$C324+1)),)))</f>
        <v>0</v>
      </c>
      <c r="L324" s="548">
        <f ca="1">IF($C324=0,0,IF('Clinic Model'!$P$17="Annuity",-IFERROR(IPMT(D3_I/12,$C324,D3_T,OFFSET(L$258,,-$C324+1),0),),-IFERROR(ISPMT(D3_I/12,$C324-1,D3_T,OFFSET(L$258,,-$C324+1)),)))</f>
        <v>0</v>
      </c>
      <c r="M324" s="548">
        <f ca="1">IF($C324=0,0,IF('Clinic Model'!$P$17="Annuity",-IFERROR(IPMT(D3_I/12,$C324,D3_T,OFFSET(M$258,,-$C324+1),0),),-IFERROR(ISPMT(D3_I/12,$C324-1,D3_T,OFFSET(M$258,,-$C324+1)),)))</f>
        <v>0</v>
      </c>
      <c r="N324" s="548">
        <f ca="1">IF($C324=0,0,IF('Clinic Model'!$P$17="Annuity",-IFERROR(IPMT(D3_I/12,$C324,D3_T,OFFSET(N$258,,-$C324+1),0),),-IFERROR(ISPMT(D3_I/12,$C324-1,D3_T,OFFSET(N$258,,-$C324+1)),)))</f>
        <v>0</v>
      </c>
      <c r="O324" s="548">
        <f ca="1">IF($C324=0,0,IF('Clinic Model'!$P$17="Annuity",-IFERROR(IPMT(D3_I/12,$C324,D3_T,OFFSET(O$258,,-$C324+1),0),),-IFERROR(ISPMT(D3_I/12,$C324-1,D3_T,OFFSET(O$258,,-$C324+1)),)))</f>
        <v>0</v>
      </c>
      <c r="P324" s="548">
        <f ca="1">IF($C324=0,0,IF('Clinic Model'!$P$17="Annuity",-IFERROR(IPMT(D3_I/12,$C324,D3_T,OFFSET(P$258,,-$C324+1),0),),-IFERROR(ISPMT(D3_I/12,$C324-1,D3_T,OFFSET(P$258,,-$C324+1)),)))</f>
        <v>0</v>
      </c>
      <c r="Q324" s="548">
        <f ca="1">IF($C324=0,0,IF('Clinic Model'!$P$17="Annuity",-IFERROR(IPMT(D3_I/12,$C324,D3_T,OFFSET(Q$258,,-$C324+1),0),),-IFERROR(ISPMT(D3_I/12,$C324-1,D3_T,OFFSET(Q$258,,-$C324+1)),)))</f>
        <v>0</v>
      </c>
      <c r="R324" s="548">
        <f ca="1">IF($C324=0,0,IF('Clinic Model'!$P$17="Annuity",-IFERROR(IPMT(D3_I/12,$C324,D3_T,OFFSET(R$258,,-$C324+1),0),),-IFERROR(ISPMT(D3_I/12,$C324-1,D3_T,OFFSET(R$258,,-$C324+1)),)))</f>
        <v>0</v>
      </c>
      <c r="S324" s="548">
        <f ca="1">IF($C324=0,0,IF('Clinic Model'!$P$17="Annuity",-IFERROR(IPMT(D3_I/12,$C324,D3_T,OFFSET(S$258,,-$C324+1),0),),-IFERROR(ISPMT(D3_I/12,$C324-1,D3_T,OFFSET(S$258,,-$C324+1)),)))</f>
        <v>0</v>
      </c>
      <c r="T324" s="548">
        <f ca="1">IF($C324=0,0,IF('Clinic Model'!$P$17="Annuity",-IFERROR(IPMT(D3_I/12,$C324,D3_T,OFFSET(T$258,,-$C324+1),0),),-IFERROR(ISPMT(D3_I/12,$C324-1,D3_T,OFFSET(T$258,,-$C324+1)),)))</f>
        <v>0</v>
      </c>
      <c r="U324" s="548">
        <f ca="1">IF($C324=0,0,IF('Clinic Model'!$P$17="Annuity",-IFERROR(IPMT(D3_I/12,$C324,D3_T,OFFSET(U$258,,-$C324+1),0),),-IFERROR(ISPMT(D3_I/12,$C324-1,D3_T,OFFSET(U$258,,-$C324+1)),)))</f>
        <v>0</v>
      </c>
      <c r="V324" s="548">
        <f ca="1">IF($C324=0,0,IF('Clinic Model'!$P$17="Annuity",-IFERROR(IPMT(D3_I/12,$C324,D3_T,OFFSET(V$258,,-$C324+1),0),),-IFERROR(ISPMT(D3_I/12,$C324-1,D3_T,OFFSET(V$258,,-$C324+1)),)))</f>
        <v>0</v>
      </c>
      <c r="W324" s="548">
        <f ca="1">IF($C324=0,0,IF('Clinic Model'!$P$17="Annuity",-IFERROR(IPMT(D3_I/12,$C324,D3_T,OFFSET(W$258,,-$C324+1),0),),-IFERROR(ISPMT(D3_I/12,$C324-1,D3_T,OFFSET(W$258,,-$C324+1)),)))</f>
        <v>0</v>
      </c>
      <c r="X324" s="548">
        <f ca="1">IF($C324=0,0,IF('Clinic Model'!$P$17="Annuity",-IFERROR(IPMT(D3_I/12,$C324,D3_T,OFFSET(X$258,,-$C324+1),0),),-IFERROR(ISPMT(D3_I/12,$C324-1,D3_T,OFFSET(X$258,,-$C324+1)),)))</f>
        <v>0</v>
      </c>
      <c r="Y324" s="548">
        <f ca="1">IF($C324=0,0,IF('Clinic Model'!$P$17="Annuity",-IFERROR(IPMT(D3_I/12,$C324,D3_T,OFFSET(Y$258,,-$C324+1),0),),-IFERROR(ISPMT(D3_I/12,$C324-1,D3_T,OFFSET(Y$258,,-$C324+1)),)))</f>
        <v>0</v>
      </c>
      <c r="Z324" s="548">
        <f ca="1">IF($C324=0,0,IF('Clinic Model'!$P$17="Annuity",-IFERROR(IPMT(D3_I/12,$C324,D3_T,OFFSET(Z$258,,-$C324+1),0),),-IFERROR(ISPMT(D3_I/12,$C324-1,D3_T,OFFSET(Z$258,,-$C324+1)),)))</f>
        <v>0</v>
      </c>
      <c r="AA324" s="548">
        <f ca="1">IF($C324=0,0,IF('Clinic Model'!$P$17="Annuity",-IFERROR(IPMT(D3_I/12,$C324,D3_T,OFFSET(AA$258,,-$C324+1),0),),-IFERROR(ISPMT(D3_I/12,$C324-1,D3_T,OFFSET(AA$258,,-$C324+1)),)))</f>
        <v>0</v>
      </c>
      <c r="AB324" s="548">
        <f ca="1">IF($C324=0,0,IF('Clinic Model'!$P$17="Annuity",-IFERROR(IPMT(D3_I/12,$C324,D3_T,OFFSET(AB$258,,-$C324+1),0),),-IFERROR(ISPMT(D3_I/12,$C324-1,D3_T,OFFSET(AB$258,,-$C324+1)),)))</f>
        <v>0</v>
      </c>
      <c r="AC324" s="548">
        <f ca="1">IF($C324=0,0,IF('Clinic Model'!$P$17="Annuity",-IFERROR(IPMT(D3_I/12,$C324,D3_T,OFFSET(AC$258,,-$C324+1),0),),-IFERROR(ISPMT(D3_I/12,$C324-1,D3_T,OFFSET(AC$258,,-$C324+1)),)))</f>
        <v>0</v>
      </c>
      <c r="AD324" s="548">
        <f ca="1">IF($C324=0,0,IF('Clinic Model'!$P$17="Annuity",-IFERROR(IPMT(D3_I/12,$C324,D3_T,OFFSET(AD$258,,-$C324+1),0),),-IFERROR(ISPMT(D3_I/12,$C324-1,D3_T,OFFSET(AD$258,,-$C324+1)),)))</f>
        <v>0</v>
      </c>
      <c r="AE324" s="548">
        <f ca="1">IF($C324=0,0,IF('Clinic Model'!$P$17="Annuity",-IFERROR(IPMT(D3_I/12,$C324,D3_T,OFFSET(AE$258,,-$C324+1),0),),-IFERROR(ISPMT(D3_I/12,$C324-1,D3_T,OFFSET(AE$258,,-$C324+1)),)))</f>
        <v>0</v>
      </c>
      <c r="AF324" s="548">
        <f ca="1">IF($C324=0,0,IF('Clinic Model'!$P$17="Annuity",-IFERROR(IPMT(D3_I/12,$C324,D3_T,OFFSET(AF$258,,-$C324+1),0),),-IFERROR(ISPMT(D3_I/12,$C324-1,D3_T,OFFSET(AF$258,,-$C324+1)),)))</f>
        <v>0</v>
      </c>
      <c r="AG324" s="548">
        <f ca="1">IF($C324=0,0,IF('Clinic Model'!$P$17="Annuity",-IFERROR(IPMT(D3_I/12,$C324,D3_T,OFFSET(AG$258,,-$C324+1),0),),-IFERROR(ISPMT(D3_I/12,$C324-1,D3_T,OFFSET(AG$258,,-$C324+1)),)))</f>
        <v>0</v>
      </c>
      <c r="AH324" s="548">
        <f ca="1">IF($C324=0,0,IF('Clinic Model'!$P$17="Annuity",-IFERROR(IPMT(D3_I/12,$C324,D3_T,OFFSET(AH$258,,-$C324+1),0),),-IFERROR(ISPMT(D3_I/12,$C324-1,D3_T,OFFSET(AH$258,,-$C324+1)),)))</f>
        <v>0</v>
      </c>
      <c r="AI324" s="548">
        <f ca="1">IF($C324=0,0,IF('Clinic Model'!$P$17="Annuity",-IFERROR(IPMT(D3_I/12,$C324,D3_T,OFFSET(AI$258,,-$C324+1),0),),-IFERROR(ISPMT(D3_I/12,$C324-1,D3_T,OFFSET(AI$258,,-$C324+1)),)))</f>
        <v>0</v>
      </c>
      <c r="AJ324" s="548">
        <f ca="1">IF($C324=0,0,IF('Clinic Model'!$P$17="Annuity",-IFERROR(IPMT(D3_I/12,$C324,D3_T,OFFSET(AJ$258,,-$C324+1),0),),-IFERROR(ISPMT(D3_I/12,$C324-1,D3_T,OFFSET(AJ$258,,-$C324+1)),)))</f>
        <v>0</v>
      </c>
      <c r="AK324" s="548">
        <f ca="1">IF($C324=0,0,IF('Clinic Model'!$P$17="Annuity",-IFERROR(IPMT(D3_I/12,$C324,D3_T,OFFSET(AK$258,,-$C324+1),0),),-IFERROR(ISPMT(D3_I/12,$C324-1,D3_T,OFFSET(AK$258,,-$C324+1)),)))</f>
        <v>0</v>
      </c>
      <c r="AL324" s="548">
        <f ca="1">IF($C324=0,0,IF('Clinic Model'!$P$17="Annuity",-IFERROR(IPMT(D3_I/12,$C324,D3_T,OFFSET(AL$258,,-$C324+1),0),),-IFERROR(ISPMT(D3_I/12,$C324-1,D3_T,OFFSET(AL$258,,-$C324+1)),)))</f>
        <v>0</v>
      </c>
      <c r="AM324" s="548">
        <f ca="1">IF($C324=0,0,IF('Clinic Model'!$P$17="Annuity",-IFERROR(IPMT(D3_I/12,$C324,D3_T,OFFSET(AM$258,,-$C324+1),0),),-IFERROR(ISPMT(D3_I/12,$C324-1,D3_T,OFFSET(AM$258,,-$C324+1)),)))</f>
        <v>0</v>
      </c>
      <c r="AN324" s="548">
        <f ca="1">IF($C324=0,0,IF('Clinic Model'!$P$17="Annuity",-IFERROR(IPMT(D3_I/12,$C324,D3_T,OFFSET(AN$258,,-$C324+1),0),),-IFERROR(ISPMT(D3_I/12,$C324-1,D3_T,OFFSET(AN$258,,-$C324+1)),)))</f>
        <v>0</v>
      </c>
      <c r="AO324" s="548">
        <f ca="1">IF($C324=0,0,IF('Clinic Model'!$P$17="Annuity",-IFERROR(IPMT(D3_I/12,$C324,D3_T,OFFSET(AO$258,,-$C324+1),0),),-IFERROR(ISPMT(D3_I/12,$C324-1,D3_T,OFFSET(AO$258,,-$C324+1)),)))</f>
        <v>0</v>
      </c>
      <c r="AP324" s="548">
        <f ca="1">IF($C324=0,0,IF('Clinic Model'!$P$17="Annuity",-IFERROR(IPMT(D3_I/12,$C324,D3_T,OFFSET(AP$258,,-$C324+1),0),),-IFERROR(ISPMT(D3_I/12,$C324-1,D3_T,OFFSET(AP$258,,-$C324+1)),)))</f>
        <v>0</v>
      </c>
      <c r="AQ324" s="548">
        <f ca="1">IF($C324=0,0,IF('Clinic Model'!$P$17="Annuity",-IFERROR(IPMT(D3_I/12,$C324,D3_T,OFFSET(AQ$258,,-$C324+1),0),),-IFERROR(ISPMT(D3_I/12,$C324-1,D3_T,OFFSET(AQ$258,,-$C324+1)),)))</f>
        <v>0</v>
      </c>
      <c r="AR324" s="548">
        <f ca="1">IF($C324=0,0,IF('Clinic Model'!$P$17="Annuity",-IFERROR(IPMT(D3_I/12,$C324,D3_T,OFFSET(AR$258,,-$C324+1),0),),-IFERROR(ISPMT(D3_I/12,$C324-1,D3_T,OFFSET(AR$258,,-$C324+1)),)))</f>
        <v>0</v>
      </c>
      <c r="AS324" s="548">
        <f ca="1">IF($C324=0,0,IF('Clinic Model'!$P$17="Annuity",-IFERROR(IPMT(D3_I/12,$C324,D3_T,OFFSET(AS$258,,-$C324+1),0),),-IFERROR(ISPMT(D3_I/12,$C324-1,D3_T,OFFSET(AS$258,,-$C324+1)),)))</f>
        <v>0</v>
      </c>
      <c r="AT324" s="548">
        <f ca="1">IF($C324=0,0,IF('Clinic Model'!$P$17="Annuity",-IFERROR(IPMT(D3_I/12,$C324,D3_T,OFFSET(AT$258,,-$C324+1),0),),-IFERROR(ISPMT(D3_I/12,$C324-1,D3_T,OFFSET(AT$258,,-$C324+1)),)))</f>
        <v>0</v>
      </c>
      <c r="AU324" s="548">
        <f ca="1">IF($C324=0,0,IF('Clinic Model'!$P$17="Annuity",-IFERROR(IPMT(D3_I/12,$C324,D3_T,OFFSET(AU$258,,-$C324+1),0),),-IFERROR(ISPMT(D3_I/12,$C324-1,D3_T,OFFSET(AU$258,,-$C324+1)),)))</f>
        <v>0</v>
      </c>
      <c r="AV324" s="548">
        <f ca="1">IF($C324=0,0,IF('Clinic Model'!$P$17="Annuity",-IFERROR(IPMT(D3_I/12,$C324,D3_T,OFFSET(AV$258,,-$C324+1),0),),-IFERROR(ISPMT(D3_I/12,$C324-1,D3_T,OFFSET(AV$258,,-$C324+1)),)))</f>
        <v>0</v>
      </c>
      <c r="AW324" s="548">
        <f ca="1">IF($C324=0,0,IF('Clinic Model'!$P$17="Annuity",-IFERROR(IPMT(D3_I/12,$C324,D3_T,OFFSET(AW$258,,-$C324+1),0),),-IFERROR(ISPMT(D3_I/12,$C324-1,D3_T,OFFSET(AW$258,,-$C324+1)),)))</f>
        <v>0</v>
      </c>
      <c r="AX324" s="548">
        <f ca="1">IF($C324=0,0,IF('Clinic Model'!$P$17="Annuity",-IFERROR(IPMT(D3_I/12,$C324,D3_T,OFFSET(AX$258,,-$C324+1),0),),-IFERROR(ISPMT(D3_I/12,$C324-1,D3_T,OFFSET(AX$258,,-$C324+1)),)))</f>
        <v>0</v>
      </c>
      <c r="AY324" s="548">
        <f ca="1">IF($C324=0,0,IF('Clinic Model'!$P$17="Annuity",-IFERROR(IPMT(D3_I/12,$C324,D3_T,OFFSET(AY$258,,-$C324+1),0),),-IFERROR(ISPMT(D3_I/12,$C324-1,D3_T,OFFSET(AY$258,,-$C324+1)),)))</f>
        <v>0</v>
      </c>
      <c r="AZ324" s="548">
        <f ca="1">IF($C324=0,0,IF('Clinic Model'!$P$17="Annuity",-IFERROR(IPMT(D3_I/12,$C324,D3_T,OFFSET(AZ$258,,-$C324+1),0),),-IFERROR(ISPMT(D3_I/12,$C324-1,D3_T,OFFSET(AZ$258,,-$C324+1)),)))</f>
        <v>0</v>
      </c>
      <c r="BA324" s="548">
        <f ca="1">IF($C324=0,0,IF('Clinic Model'!$P$17="Annuity",-IFERROR(IPMT(D3_I/12,$C324,D3_T,OFFSET(BA$258,,-$C324+1),0),),-IFERROR(ISPMT(D3_I/12,$C324-1,D3_T,OFFSET(BA$258,,-$C324+1)),)))</f>
        <v>0</v>
      </c>
      <c r="BB324" s="548">
        <f ca="1">IF($C324=0,0,IF('Clinic Model'!$P$17="Annuity",-IFERROR(IPMT(D3_I/12,$C324,D3_T,OFFSET(BB$258,,-$C324+1),0),),-IFERROR(ISPMT(D3_I/12,$C324-1,D3_T,OFFSET(BB$258,,-$C324+1)),)))</f>
        <v>0</v>
      </c>
      <c r="BC324" s="548">
        <f ca="1">IF($C324=0,0,IF('Clinic Model'!$P$17="Annuity",-IFERROR(IPMT(D3_I/12,$C324,D3_T,OFFSET(BC$258,,-$C324+1),0),),-IFERROR(ISPMT(D3_I/12,$C324-1,D3_T,OFFSET(BC$258,,-$C324+1)),)))</f>
        <v>0</v>
      </c>
      <c r="BD324" s="548">
        <f ca="1">IF($C324=0,0,IF('Clinic Model'!$P$17="Annuity",-IFERROR(IPMT(D3_I/12,$C324,D3_T,OFFSET(BD$258,,-$C324+1),0),),-IFERROR(ISPMT(D3_I/12,$C324-1,D3_T,OFFSET(BD$258,,-$C324+1)),)))</f>
        <v>0</v>
      </c>
      <c r="BE324" s="548">
        <f ca="1">IF($C324=0,0,IF('Clinic Model'!$P$17="Annuity",-IFERROR(IPMT(D3_I/12,$C324,D3_T,OFFSET(BE$258,,-$C324+1),0),),-IFERROR(ISPMT(D3_I/12,$C324-1,D3_T,OFFSET(BE$258,,-$C324+1)),)))</f>
        <v>0</v>
      </c>
      <c r="BF324" s="548">
        <f ca="1">IF($C324=0,0,IF('Clinic Model'!$P$17="Annuity",-IFERROR(IPMT(D3_I/12,$C324,D3_T,OFFSET(BF$258,,-$C324+1),0),),-IFERROR(ISPMT(D3_I/12,$C324-1,D3_T,OFFSET(BF$258,,-$C324+1)),)))</f>
        <v>0</v>
      </c>
      <c r="BG324" s="548">
        <f ca="1">IF($C324=0,0,IF('Clinic Model'!$P$17="Annuity",-IFERROR(IPMT(D3_I/12,$C324,D3_T,OFFSET(BG$258,,-$C324+1),0),),-IFERROR(ISPMT(D3_I/12,$C324-1,D3_T,OFFSET(BG$258,,-$C324+1)),)))</f>
        <v>0</v>
      </c>
      <c r="BH324" s="548">
        <f ca="1">IF($C324=0,0,IF('Clinic Model'!$P$17="Annuity",-IFERROR(IPMT(D3_I/12,$C324,D3_T,OFFSET(BH$258,,-$C324+1),0),),-IFERROR(ISPMT(D3_I/12,$C324-1,D3_T,OFFSET(BH$258,,-$C324+1)),)))</f>
        <v>0</v>
      </c>
      <c r="BI324" s="548">
        <f ca="1">IF($C324=0,0,IF('Clinic Model'!$P$17="Annuity",-IFERROR(IPMT(D3_I/12,$C324,D3_T,OFFSET(BI$258,,-$C324+1),0),),-IFERROR(ISPMT(D3_I/12,$C324-1,D3_T,OFFSET(BI$258,,-$C324+1)),)))</f>
        <v>0</v>
      </c>
      <c r="BJ324" s="548">
        <f ca="1">IF($C324=0,0,IF('Clinic Model'!$P$17="Annuity",-IFERROR(IPMT(D3_I/12,$C324,D3_T,OFFSET(BJ$258,,-$C324+1),0),),-IFERROR(ISPMT(D3_I/12,$C324-1,D3_T,OFFSET(BJ$258,,-$C324+1)),)))</f>
        <v>0</v>
      </c>
      <c r="BK324" s="548">
        <f ca="1">IF($C324=0,0,IF('Clinic Model'!$P$17="Annuity",-IFERROR(IPMT(D3_I/12,$C324,D3_T,OFFSET(BK$258,,-$C324+1),0),),-IFERROR(ISPMT(D3_I/12,$C324-1,D3_T,OFFSET(BK$258,,-$C324+1)),)))</f>
        <v>0</v>
      </c>
      <c r="BL324" s="548">
        <f ca="1">IF($C324=0,0,IF('Clinic Model'!$P$17="Annuity",-IFERROR(IPMT(D3_I/12,$C324,D3_T,OFFSET(BL$258,,-$C324+1),0),),-IFERROR(ISPMT(D3_I/12,$C324-1,D3_T,OFFSET(BL$258,,-$C324+1)),)))</f>
        <v>0</v>
      </c>
    </row>
    <row r="325" spans="1:64" ht="10.5" hidden="1" customHeight="1" outlineLevel="1" x14ac:dyDescent="0.3">
      <c r="A325" s="105"/>
      <c r="B325" s="504"/>
      <c r="C325" s="105">
        <f t="shared" si="25"/>
        <v>0</v>
      </c>
      <c r="E325" s="548">
        <f ca="1">IF($C325=0,0,IF('Clinic Model'!$P$17="Annuity",-IFERROR(IPMT(D3_I/12,$C325,D3_T,OFFSET(E$258,,-$C325+1),0),),-IFERROR(ISPMT(D3_I/12,$C325-1,D3_T,OFFSET(E$258,,-$C325+1)),)))</f>
        <v>0</v>
      </c>
      <c r="F325" s="548">
        <f ca="1">IF($C325=0,0,IF('Clinic Model'!$P$17="Annuity",-IFERROR(IPMT(D3_I/12,$C325,D3_T,OFFSET(F$258,,-$C325+1),0),),-IFERROR(ISPMT(D3_I/12,$C325-1,D3_T,OFFSET(F$258,,-$C325+1)),)))</f>
        <v>0</v>
      </c>
      <c r="G325" s="548">
        <f ca="1">IF($C325=0,0,IF('Clinic Model'!$P$17="Annuity",-IFERROR(IPMT(D3_I/12,$C325,D3_T,OFFSET(G$258,,-$C325+1),0),),-IFERROR(ISPMT(D3_I/12,$C325-1,D3_T,OFFSET(G$258,,-$C325+1)),)))</f>
        <v>0</v>
      </c>
      <c r="H325" s="548">
        <f ca="1">IF($C325=0,0,IF('Clinic Model'!$P$17="Annuity",-IFERROR(IPMT(D3_I/12,$C325,D3_T,OFFSET(H$258,,-$C325+1),0),),-IFERROR(ISPMT(D3_I/12,$C325-1,D3_T,OFFSET(H$258,,-$C325+1)),)))</f>
        <v>0</v>
      </c>
      <c r="I325" s="548">
        <f ca="1">IF($C325=0,0,IF('Clinic Model'!$P$17="Annuity",-IFERROR(IPMT(D3_I/12,$C325,D3_T,OFFSET(I$258,,-$C325+1),0),),-IFERROR(ISPMT(D3_I/12,$C325-1,D3_T,OFFSET(I$258,,-$C325+1)),)))</f>
        <v>0</v>
      </c>
      <c r="J325" s="548">
        <f ca="1">IF($C325=0,0,IF('Clinic Model'!$P$17="Annuity",-IFERROR(IPMT(D3_I/12,$C325,D3_T,OFFSET(J$258,,-$C325+1),0),),-IFERROR(ISPMT(D3_I/12,$C325-1,D3_T,OFFSET(J$258,,-$C325+1)),)))</f>
        <v>0</v>
      </c>
      <c r="K325" s="548">
        <f ca="1">IF($C325=0,0,IF('Clinic Model'!$P$17="Annuity",-IFERROR(IPMT(D3_I/12,$C325,D3_T,OFFSET(K$258,,-$C325+1),0),),-IFERROR(ISPMT(D3_I/12,$C325-1,D3_T,OFFSET(K$258,,-$C325+1)),)))</f>
        <v>0</v>
      </c>
      <c r="L325" s="548">
        <f ca="1">IF($C325=0,0,IF('Clinic Model'!$P$17="Annuity",-IFERROR(IPMT(D3_I/12,$C325,D3_T,OFFSET(L$258,,-$C325+1),0),),-IFERROR(ISPMT(D3_I/12,$C325-1,D3_T,OFFSET(L$258,,-$C325+1)),)))</f>
        <v>0</v>
      </c>
      <c r="M325" s="548">
        <f ca="1">IF($C325=0,0,IF('Clinic Model'!$P$17="Annuity",-IFERROR(IPMT(D3_I/12,$C325,D3_T,OFFSET(M$258,,-$C325+1),0),),-IFERROR(ISPMT(D3_I/12,$C325-1,D3_T,OFFSET(M$258,,-$C325+1)),)))</f>
        <v>0</v>
      </c>
      <c r="N325" s="548">
        <f ca="1">IF($C325=0,0,IF('Clinic Model'!$P$17="Annuity",-IFERROR(IPMT(D3_I/12,$C325,D3_T,OFFSET(N$258,,-$C325+1),0),),-IFERROR(ISPMT(D3_I/12,$C325-1,D3_T,OFFSET(N$258,,-$C325+1)),)))</f>
        <v>0</v>
      </c>
      <c r="O325" s="548">
        <f ca="1">IF($C325=0,0,IF('Clinic Model'!$P$17="Annuity",-IFERROR(IPMT(D3_I/12,$C325,D3_T,OFFSET(O$258,,-$C325+1),0),),-IFERROR(ISPMT(D3_I/12,$C325-1,D3_T,OFFSET(O$258,,-$C325+1)),)))</f>
        <v>0</v>
      </c>
      <c r="P325" s="548">
        <f ca="1">IF($C325=0,0,IF('Clinic Model'!$P$17="Annuity",-IFERROR(IPMT(D3_I/12,$C325,D3_T,OFFSET(P$258,,-$C325+1),0),),-IFERROR(ISPMT(D3_I/12,$C325-1,D3_T,OFFSET(P$258,,-$C325+1)),)))</f>
        <v>0</v>
      </c>
      <c r="Q325" s="548">
        <f ca="1">IF($C325=0,0,IF('Clinic Model'!$P$17="Annuity",-IFERROR(IPMT(D3_I/12,$C325,D3_T,OFFSET(Q$258,,-$C325+1),0),),-IFERROR(ISPMT(D3_I/12,$C325-1,D3_T,OFFSET(Q$258,,-$C325+1)),)))</f>
        <v>0</v>
      </c>
      <c r="R325" s="548">
        <f ca="1">IF($C325=0,0,IF('Clinic Model'!$P$17="Annuity",-IFERROR(IPMT(D3_I/12,$C325,D3_T,OFFSET(R$258,,-$C325+1),0),),-IFERROR(ISPMT(D3_I/12,$C325-1,D3_T,OFFSET(R$258,,-$C325+1)),)))</f>
        <v>0</v>
      </c>
      <c r="S325" s="548">
        <f ca="1">IF($C325=0,0,IF('Clinic Model'!$P$17="Annuity",-IFERROR(IPMT(D3_I/12,$C325,D3_T,OFFSET(S$258,,-$C325+1),0),),-IFERROR(ISPMT(D3_I/12,$C325-1,D3_T,OFFSET(S$258,,-$C325+1)),)))</f>
        <v>0</v>
      </c>
      <c r="T325" s="548">
        <f ca="1">IF($C325=0,0,IF('Clinic Model'!$P$17="Annuity",-IFERROR(IPMT(D3_I/12,$C325,D3_T,OFFSET(T$258,,-$C325+1),0),),-IFERROR(ISPMT(D3_I/12,$C325-1,D3_T,OFFSET(T$258,,-$C325+1)),)))</f>
        <v>0</v>
      </c>
      <c r="U325" s="548">
        <f ca="1">IF($C325=0,0,IF('Clinic Model'!$P$17="Annuity",-IFERROR(IPMT(D3_I/12,$C325,D3_T,OFFSET(U$258,,-$C325+1),0),),-IFERROR(ISPMT(D3_I/12,$C325-1,D3_T,OFFSET(U$258,,-$C325+1)),)))</f>
        <v>0</v>
      </c>
      <c r="V325" s="548">
        <f ca="1">IF($C325=0,0,IF('Clinic Model'!$P$17="Annuity",-IFERROR(IPMT(D3_I/12,$C325,D3_T,OFFSET(V$258,,-$C325+1),0),),-IFERROR(ISPMT(D3_I/12,$C325-1,D3_T,OFFSET(V$258,,-$C325+1)),)))</f>
        <v>0</v>
      </c>
      <c r="W325" s="548">
        <f ca="1">IF($C325=0,0,IF('Clinic Model'!$P$17="Annuity",-IFERROR(IPMT(D3_I/12,$C325,D3_T,OFFSET(W$258,,-$C325+1),0),),-IFERROR(ISPMT(D3_I/12,$C325-1,D3_T,OFFSET(W$258,,-$C325+1)),)))</f>
        <v>0</v>
      </c>
      <c r="X325" s="548">
        <f ca="1">IF($C325=0,0,IF('Clinic Model'!$P$17="Annuity",-IFERROR(IPMT(D3_I/12,$C325,D3_T,OFFSET(X$258,,-$C325+1),0),),-IFERROR(ISPMT(D3_I/12,$C325-1,D3_T,OFFSET(X$258,,-$C325+1)),)))</f>
        <v>0</v>
      </c>
      <c r="Y325" s="548">
        <f ca="1">IF($C325=0,0,IF('Clinic Model'!$P$17="Annuity",-IFERROR(IPMT(D3_I/12,$C325,D3_T,OFFSET(Y$258,,-$C325+1),0),),-IFERROR(ISPMT(D3_I/12,$C325-1,D3_T,OFFSET(Y$258,,-$C325+1)),)))</f>
        <v>0</v>
      </c>
      <c r="Z325" s="548">
        <f ca="1">IF($C325=0,0,IF('Clinic Model'!$P$17="Annuity",-IFERROR(IPMT(D3_I/12,$C325,D3_T,OFFSET(Z$258,,-$C325+1),0),),-IFERROR(ISPMT(D3_I/12,$C325-1,D3_T,OFFSET(Z$258,,-$C325+1)),)))</f>
        <v>0</v>
      </c>
      <c r="AA325" s="548">
        <f ca="1">IF($C325=0,0,IF('Clinic Model'!$P$17="Annuity",-IFERROR(IPMT(D3_I/12,$C325,D3_T,OFFSET(AA$258,,-$C325+1),0),),-IFERROR(ISPMT(D3_I/12,$C325-1,D3_T,OFFSET(AA$258,,-$C325+1)),)))</f>
        <v>0</v>
      </c>
      <c r="AB325" s="548">
        <f ca="1">IF($C325=0,0,IF('Clinic Model'!$P$17="Annuity",-IFERROR(IPMT(D3_I/12,$C325,D3_T,OFFSET(AB$258,,-$C325+1),0),),-IFERROR(ISPMT(D3_I/12,$C325-1,D3_T,OFFSET(AB$258,,-$C325+1)),)))</f>
        <v>0</v>
      </c>
      <c r="AC325" s="548">
        <f ca="1">IF($C325=0,0,IF('Clinic Model'!$P$17="Annuity",-IFERROR(IPMT(D3_I/12,$C325,D3_T,OFFSET(AC$258,,-$C325+1),0),),-IFERROR(ISPMT(D3_I/12,$C325-1,D3_T,OFFSET(AC$258,,-$C325+1)),)))</f>
        <v>0</v>
      </c>
      <c r="AD325" s="548">
        <f ca="1">IF($C325=0,0,IF('Clinic Model'!$P$17="Annuity",-IFERROR(IPMT(D3_I/12,$C325,D3_T,OFFSET(AD$258,,-$C325+1),0),),-IFERROR(ISPMT(D3_I/12,$C325-1,D3_T,OFFSET(AD$258,,-$C325+1)),)))</f>
        <v>0</v>
      </c>
      <c r="AE325" s="548">
        <f ca="1">IF($C325=0,0,IF('Clinic Model'!$P$17="Annuity",-IFERROR(IPMT(D3_I/12,$C325,D3_T,OFFSET(AE$258,,-$C325+1),0),),-IFERROR(ISPMT(D3_I/12,$C325-1,D3_T,OFFSET(AE$258,,-$C325+1)),)))</f>
        <v>0</v>
      </c>
      <c r="AF325" s="548">
        <f ca="1">IF($C325=0,0,IF('Clinic Model'!$P$17="Annuity",-IFERROR(IPMT(D3_I/12,$C325,D3_T,OFFSET(AF$258,,-$C325+1),0),),-IFERROR(ISPMT(D3_I/12,$C325-1,D3_T,OFFSET(AF$258,,-$C325+1)),)))</f>
        <v>0</v>
      </c>
      <c r="AG325" s="548">
        <f ca="1">IF($C325=0,0,IF('Clinic Model'!$P$17="Annuity",-IFERROR(IPMT(D3_I/12,$C325,D3_T,OFFSET(AG$258,,-$C325+1),0),),-IFERROR(ISPMT(D3_I/12,$C325-1,D3_T,OFFSET(AG$258,,-$C325+1)),)))</f>
        <v>0</v>
      </c>
      <c r="AH325" s="548">
        <f ca="1">IF($C325=0,0,IF('Clinic Model'!$P$17="Annuity",-IFERROR(IPMT(D3_I/12,$C325,D3_T,OFFSET(AH$258,,-$C325+1),0),),-IFERROR(ISPMT(D3_I/12,$C325-1,D3_T,OFFSET(AH$258,,-$C325+1)),)))</f>
        <v>0</v>
      </c>
      <c r="AI325" s="548">
        <f ca="1">IF($C325=0,0,IF('Clinic Model'!$P$17="Annuity",-IFERROR(IPMT(D3_I/12,$C325,D3_T,OFFSET(AI$258,,-$C325+1),0),),-IFERROR(ISPMT(D3_I/12,$C325-1,D3_T,OFFSET(AI$258,,-$C325+1)),)))</f>
        <v>0</v>
      </c>
      <c r="AJ325" s="548">
        <f ca="1">IF($C325=0,0,IF('Clinic Model'!$P$17="Annuity",-IFERROR(IPMT(D3_I/12,$C325,D3_T,OFFSET(AJ$258,,-$C325+1),0),),-IFERROR(ISPMT(D3_I/12,$C325-1,D3_T,OFFSET(AJ$258,,-$C325+1)),)))</f>
        <v>0</v>
      </c>
      <c r="AK325" s="548">
        <f ca="1">IF($C325=0,0,IF('Clinic Model'!$P$17="Annuity",-IFERROR(IPMT(D3_I/12,$C325,D3_T,OFFSET(AK$258,,-$C325+1),0),),-IFERROR(ISPMT(D3_I/12,$C325-1,D3_T,OFFSET(AK$258,,-$C325+1)),)))</f>
        <v>0</v>
      </c>
      <c r="AL325" s="548">
        <f ca="1">IF($C325=0,0,IF('Clinic Model'!$P$17="Annuity",-IFERROR(IPMT(D3_I/12,$C325,D3_T,OFFSET(AL$258,,-$C325+1),0),),-IFERROR(ISPMT(D3_I/12,$C325-1,D3_T,OFFSET(AL$258,,-$C325+1)),)))</f>
        <v>0</v>
      </c>
      <c r="AM325" s="548">
        <f ca="1">IF($C325=0,0,IF('Clinic Model'!$P$17="Annuity",-IFERROR(IPMT(D3_I/12,$C325,D3_T,OFFSET(AM$258,,-$C325+1),0),),-IFERROR(ISPMT(D3_I/12,$C325-1,D3_T,OFFSET(AM$258,,-$C325+1)),)))</f>
        <v>0</v>
      </c>
      <c r="AN325" s="548">
        <f ca="1">IF($C325=0,0,IF('Clinic Model'!$P$17="Annuity",-IFERROR(IPMT(D3_I/12,$C325,D3_T,OFFSET(AN$258,,-$C325+1),0),),-IFERROR(ISPMT(D3_I/12,$C325-1,D3_T,OFFSET(AN$258,,-$C325+1)),)))</f>
        <v>0</v>
      </c>
      <c r="AO325" s="548">
        <f ca="1">IF($C325=0,0,IF('Clinic Model'!$P$17="Annuity",-IFERROR(IPMT(D3_I/12,$C325,D3_T,OFFSET(AO$258,,-$C325+1),0),),-IFERROR(ISPMT(D3_I/12,$C325-1,D3_T,OFFSET(AO$258,,-$C325+1)),)))</f>
        <v>0</v>
      </c>
      <c r="AP325" s="548">
        <f ca="1">IF($C325=0,0,IF('Clinic Model'!$P$17="Annuity",-IFERROR(IPMT(D3_I/12,$C325,D3_T,OFFSET(AP$258,,-$C325+1),0),),-IFERROR(ISPMT(D3_I/12,$C325-1,D3_T,OFFSET(AP$258,,-$C325+1)),)))</f>
        <v>0</v>
      </c>
      <c r="AQ325" s="548">
        <f ca="1">IF($C325=0,0,IF('Clinic Model'!$P$17="Annuity",-IFERROR(IPMT(D3_I/12,$C325,D3_T,OFFSET(AQ$258,,-$C325+1),0),),-IFERROR(ISPMT(D3_I/12,$C325-1,D3_T,OFFSET(AQ$258,,-$C325+1)),)))</f>
        <v>0</v>
      </c>
      <c r="AR325" s="548">
        <f ca="1">IF($C325=0,0,IF('Clinic Model'!$P$17="Annuity",-IFERROR(IPMT(D3_I/12,$C325,D3_T,OFFSET(AR$258,,-$C325+1),0),),-IFERROR(ISPMT(D3_I/12,$C325-1,D3_T,OFFSET(AR$258,,-$C325+1)),)))</f>
        <v>0</v>
      </c>
      <c r="AS325" s="548">
        <f ca="1">IF($C325=0,0,IF('Clinic Model'!$P$17="Annuity",-IFERROR(IPMT(D3_I/12,$C325,D3_T,OFFSET(AS$258,,-$C325+1),0),),-IFERROR(ISPMT(D3_I/12,$C325-1,D3_T,OFFSET(AS$258,,-$C325+1)),)))</f>
        <v>0</v>
      </c>
      <c r="AT325" s="548">
        <f ca="1">IF($C325=0,0,IF('Clinic Model'!$P$17="Annuity",-IFERROR(IPMT(D3_I/12,$C325,D3_T,OFFSET(AT$258,,-$C325+1),0),),-IFERROR(ISPMT(D3_I/12,$C325-1,D3_T,OFFSET(AT$258,,-$C325+1)),)))</f>
        <v>0</v>
      </c>
      <c r="AU325" s="548">
        <f ca="1">IF($C325=0,0,IF('Clinic Model'!$P$17="Annuity",-IFERROR(IPMT(D3_I/12,$C325,D3_T,OFFSET(AU$258,,-$C325+1),0),),-IFERROR(ISPMT(D3_I/12,$C325-1,D3_T,OFFSET(AU$258,,-$C325+1)),)))</f>
        <v>0</v>
      </c>
      <c r="AV325" s="548">
        <f ca="1">IF($C325=0,0,IF('Clinic Model'!$P$17="Annuity",-IFERROR(IPMT(D3_I/12,$C325,D3_T,OFFSET(AV$258,,-$C325+1),0),),-IFERROR(ISPMT(D3_I/12,$C325-1,D3_T,OFFSET(AV$258,,-$C325+1)),)))</f>
        <v>0</v>
      </c>
      <c r="AW325" s="548">
        <f ca="1">IF($C325=0,0,IF('Clinic Model'!$P$17="Annuity",-IFERROR(IPMT(D3_I/12,$C325,D3_T,OFFSET(AW$258,,-$C325+1),0),),-IFERROR(ISPMT(D3_I/12,$C325-1,D3_T,OFFSET(AW$258,,-$C325+1)),)))</f>
        <v>0</v>
      </c>
      <c r="AX325" s="548">
        <f ca="1">IF($C325=0,0,IF('Clinic Model'!$P$17="Annuity",-IFERROR(IPMT(D3_I/12,$C325,D3_T,OFFSET(AX$258,,-$C325+1),0),),-IFERROR(ISPMT(D3_I/12,$C325-1,D3_T,OFFSET(AX$258,,-$C325+1)),)))</f>
        <v>0</v>
      </c>
      <c r="AY325" s="548">
        <f ca="1">IF($C325=0,0,IF('Clinic Model'!$P$17="Annuity",-IFERROR(IPMT(D3_I/12,$C325,D3_T,OFFSET(AY$258,,-$C325+1),0),),-IFERROR(ISPMT(D3_I/12,$C325-1,D3_T,OFFSET(AY$258,,-$C325+1)),)))</f>
        <v>0</v>
      </c>
      <c r="AZ325" s="548">
        <f ca="1">IF($C325=0,0,IF('Clinic Model'!$P$17="Annuity",-IFERROR(IPMT(D3_I/12,$C325,D3_T,OFFSET(AZ$258,,-$C325+1),0),),-IFERROR(ISPMT(D3_I/12,$C325-1,D3_T,OFFSET(AZ$258,,-$C325+1)),)))</f>
        <v>0</v>
      </c>
      <c r="BA325" s="548">
        <f ca="1">IF($C325=0,0,IF('Clinic Model'!$P$17="Annuity",-IFERROR(IPMT(D3_I/12,$C325,D3_T,OFFSET(BA$258,,-$C325+1),0),),-IFERROR(ISPMT(D3_I/12,$C325-1,D3_T,OFFSET(BA$258,,-$C325+1)),)))</f>
        <v>0</v>
      </c>
      <c r="BB325" s="548">
        <f ca="1">IF($C325=0,0,IF('Clinic Model'!$P$17="Annuity",-IFERROR(IPMT(D3_I/12,$C325,D3_T,OFFSET(BB$258,,-$C325+1),0),),-IFERROR(ISPMT(D3_I/12,$C325-1,D3_T,OFFSET(BB$258,,-$C325+1)),)))</f>
        <v>0</v>
      </c>
      <c r="BC325" s="548">
        <f ca="1">IF($C325=0,0,IF('Clinic Model'!$P$17="Annuity",-IFERROR(IPMT(D3_I/12,$C325,D3_T,OFFSET(BC$258,,-$C325+1),0),),-IFERROR(ISPMT(D3_I/12,$C325-1,D3_T,OFFSET(BC$258,,-$C325+1)),)))</f>
        <v>0</v>
      </c>
      <c r="BD325" s="548">
        <f ca="1">IF($C325=0,0,IF('Clinic Model'!$P$17="Annuity",-IFERROR(IPMT(D3_I/12,$C325,D3_T,OFFSET(BD$258,,-$C325+1),0),),-IFERROR(ISPMT(D3_I/12,$C325-1,D3_T,OFFSET(BD$258,,-$C325+1)),)))</f>
        <v>0</v>
      </c>
      <c r="BE325" s="548">
        <f ca="1">IF($C325=0,0,IF('Clinic Model'!$P$17="Annuity",-IFERROR(IPMT(D3_I/12,$C325,D3_T,OFFSET(BE$258,,-$C325+1),0),),-IFERROR(ISPMT(D3_I/12,$C325-1,D3_T,OFFSET(BE$258,,-$C325+1)),)))</f>
        <v>0</v>
      </c>
      <c r="BF325" s="548">
        <f ca="1">IF($C325=0,0,IF('Clinic Model'!$P$17="Annuity",-IFERROR(IPMT(D3_I/12,$C325,D3_T,OFFSET(BF$258,,-$C325+1),0),),-IFERROR(ISPMT(D3_I/12,$C325-1,D3_T,OFFSET(BF$258,,-$C325+1)),)))</f>
        <v>0</v>
      </c>
      <c r="BG325" s="548">
        <f ca="1">IF($C325=0,0,IF('Clinic Model'!$P$17="Annuity",-IFERROR(IPMT(D3_I/12,$C325,D3_T,OFFSET(BG$258,,-$C325+1),0),),-IFERROR(ISPMT(D3_I/12,$C325-1,D3_T,OFFSET(BG$258,,-$C325+1)),)))</f>
        <v>0</v>
      </c>
      <c r="BH325" s="548">
        <f ca="1">IF($C325=0,0,IF('Clinic Model'!$P$17="Annuity",-IFERROR(IPMT(D3_I/12,$C325,D3_T,OFFSET(BH$258,,-$C325+1),0),),-IFERROR(ISPMT(D3_I/12,$C325-1,D3_T,OFFSET(BH$258,,-$C325+1)),)))</f>
        <v>0</v>
      </c>
      <c r="BI325" s="548">
        <f ca="1">IF($C325=0,0,IF('Clinic Model'!$P$17="Annuity",-IFERROR(IPMT(D3_I/12,$C325,D3_T,OFFSET(BI$258,,-$C325+1),0),),-IFERROR(ISPMT(D3_I/12,$C325-1,D3_T,OFFSET(BI$258,,-$C325+1)),)))</f>
        <v>0</v>
      </c>
      <c r="BJ325" s="548">
        <f ca="1">IF($C325=0,0,IF('Clinic Model'!$P$17="Annuity",-IFERROR(IPMT(D3_I/12,$C325,D3_T,OFFSET(BJ$258,,-$C325+1),0),),-IFERROR(ISPMT(D3_I/12,$C325-1,D3_T,OFFSET(BJ$258,,-$C325+1)),)))</f>
        <v>0</v>
      </c>
      <c r="BK325" s="548">
        <f ca="1">IF($C325=0,0,IF('Clinic Model'!$P$17="Annuity",-IFERROR(IPMT(D3_I/12,$C325,D3_T,OFFSET(BK$258,,-$C325+1),0),),-IFERROR(ISPMT(D3_I/12,$C325-1,D3_T,OFFSET(BK$258,,-$C325+1)),)))</f>
        <v>0</v>
      </c>
      <c r="BL325" s="548">
        <f ca="1">IF($C325=0,0,IF('Clinic Model'!$P$17="Annuity",-IFERROR(IPMT(D3_I/12,$C325,D3_T,OFFSET(BL$258,,-$C325+1),0),),-IFERROR(ISPMT(D3_I/12,$C325-1,D3_T,OFFSET(BL$258,,-$C325+1)),)))</f>
        <v>0</v>
      </c>
    </row>
    <row r="326" spans="1:64" ht="10.5" hidden="1" customHeight="1" outlineLevel="1" x14ac:dyDescent="0.3">
      <c r="A326" s="105"/>
      <c r="B326" s="504"/>
      <c r="C326" s="105">
        <f t="shared" si="25"/>
        <v>0</v>
      </c>
      <c r="E326" s="548">
        <f ca="1">IF($C326=0,0,IF('Clinic Model'!$P$17="Annuity",-IFERROR(IPMT(D3_I/12,$C326,D3_T,OFFSET(E$258,,-$C326+1),0),),-IFERROR(ISPMT(D3_I/12,$C326-1,D3_T,OFFSET(E$258,,-$C326+1)),)))</f>
        <v>0</v>
      </c>
      <c r="F326" s="548">
        <f ca="1">IF($C326=0,0,IF('Clinic Model'!$P$17="Annuity",-IFERROR(IPMT(D3_I/12,$C326,D3_T,OFFSET(F$258,,-$C326+1),0),),-IFERROR(ISPMT(D3_I/12,$C326-1,D3_T,OFFSET(F$258,,-$C326+1)),)))</f>
        <v>0</v>
      </c>
      <c r="G326" s="548">
        <f ca="1">IF($C326=0,0,IF('Clinic Model'!$P$17="Annuity",-IFERROR(IPMT(D3_I/12,$C326,D3_T,OFFSET(G$258,,-$C326+1),0),),-IFERROR(ISPMT(D3_I/12,$C326-1,D3_T,OFFSET(G$258,,-$C326+1)),)))</f>
        <v>0</v>
      </c>
      <c r="H326" s="548">
        <f ca="1">IF($C326=0,0,IF('Clinic Model'!$P$17="Annuity",-IFERROR(IPMT(D3_I/12,$C326,D3_T,OFFSET(H$258,,-$C326+1),0),),-IFERROR(ISPMT(D3_I/12,$C326-1,D3_T,OFFSET(H$258,,-$C326+1)),)))</f>
        <v>0</v>
      </c>
      <c r="I326" s="548">
        <f ca="1">IF($C326=0,0,IF('Clinic Model'!$P$17="Annuity",-IFERROR(IPMT(D3_I/12,$C326,D3_T,OFFSET(I$258,,-$C326+1),0),),-IFERROR(ISPMT(D3_I/12,$C326-1,D3_T,OFFSET(I$258,,-$C326+1)),)))</f>
        <v>0</v>
      </c>
      <c r="J326" s="548">
        <f ca="1">IF($C326=0,0,IF('Clinic Model'!$P$17="Annuity",-IFERROR(IPMT(D3_I/12,$C326,D3_T,OFFSET(J$258,,-$C326+1),0),),-IFERROR(ISPMT(D3_I/12,$C326-1,D3_T,OFFSET(J$258,,-$C326+1)),)))</f>
        <v>0</v>
      </c>
      <c r="K326" s="548">
        <f ca="1">IF($C326=0,0,IF('Clinic Model'!$P$17="Annuity",-IFERROR(IPMT(D3_I/12,$C326,D3_T,OFFSET(K$258,,-$C326+1),0),),-IFERROR(ISPMT(D3_I/12,$C326-1,D3_T,OFFSET(K$258,,-$C326+1)),)))</f>
        <v>0</v>
      </c>
      <c r="L326" s="548">
        <f ca="1">IF($C326=0,0,IF('Clinic Model'!$P$17="Annuity",-IFERROR(IPMT(D3_I/12,$C326,D3_T,OFFSET(L$258,,-$C326+1),0),),-IFERROR(ISPMT(D3_I/12,$C326-1,D3_T,OFFSET(L$258,,-$C326+1)),)))</f>
        <v>0</v>
      </c>
      <c r="M326" s="548">
        <f ca="1">IF($C326=0,0,IF('Clinic Model'!$P$17="Annuity",-IFERROR(IPMT(D3_I/12,$C326,D3_T,OFFSET(M$258,,-$C326+1),0),),-IFERROR(ISPMT(D3_I/12,$C326-1,D3_T,OFFSET(M$258,,-$C326+1)),)))</f>
        <v>0</v>
      </c>
      <c r="N326" s="548">
        <f ca="1">IF($C326=0,0,IF('Clinic Model'!$P$17="Annuity",-IFERROR(IPMT(D3_I/12,$C326,D3_T,OFFSET(N$258,,-$C326+1),0),),-IFERROR(ISPMT(D3_I/12,$C326-1,D3_T,OFFSET(N$258,,-$C326+1)),)))</f>
        <v>0</v>
      </c>
      <c r="O326" s="548">
        <f ca="1">IF($C326=0,0,IF('Clinic Model'!$P$17="Annuity",-IFERROR(IPMT(D3_I/12,$C326,D3_T,OFFSET(O$258,,-$C326+1),0),),-IFERROR(ISPMT(D3_I/12,$C326-1,D3_T,OFFSET(O$258,,-$C326+1)),)))</f>
        <v>0</v>
      </c>
      <c r="P326" s="548">
        <f ca="1">IF($C326=0,0,IF('Clinic Model'!$P$17="Annuity",-IFERROR(IPMT(D3_I/12,$C326,D3_T,OFFSET(P$258,,-$C326+1),0),),-IFERROR(ISPMT(D3_I/12,$C326-1,D3_T,OFFSET(P$258,,-$C326+1)),)))</f>
        <v>0</v>
      </c>
      <c r="Q326" s="548">
        <f ca="1">IF($C326=0,0,IF('Clinic Model'!$P$17="Annuity",-IFERROR(IPMT(D3_I/12,$C326,D3_T,OFFSET(Q$258,,-$C326+1),0),),-IFERROR(ISPMT(D3_I/12,$C326-1,D3_T,OFFSET(Q$258,,-$C326+1)),)))</f>
        <v>0</v>
      </c>
      <c r="R326" s="548">
        <f ca="1">IF($C326=0,0,IF('Clinic Model'!$P$17="Annuity",-IFERROR(IPMT(D3_I/12,$C326,D3_T,OFFSET(R$258,,-$C326+1),0),),-IFERROR(ISPMT(D3_I/12,$C326-1,D3_T,OFFSET(R$258,,-$C326+1)),)))</f>
        <v>0</v>
      </c>
      <c r="S326" s="548">
        <f ca="1">IF($C326=0,0,IF('Clinic Model'!$P$17="Annuity",-IFERROR(IPMT(D3_I/12,$C326,D3_T,OFFSET(S$258,,-$C326+1),0),),-IFERROR(ISPMT(D3_I/12,$C326-1,D3_T,OFFSET(S$258,,-$C326+1)),)))</f>
        <v>0</v>
      </c>
      <c r="T326" s="548">
        <f ca="1">IF($C326=0,0,IF('Clinic Model'!$P$17="Annuity",-IFERROR(IPMT(D3_I/12,$C326,D3_T,OFFSET(T$258,,-$C326+1),0),),-IFERROR(ISPMT(D3_I/12,$C326-1,D3_T,OFFSET(T$258,,-$C326+1)),)))</f>
        <v>0</v>
      </c>
      <c r="U326" s="548">
        <f ca="1">IF($C326=0,0,IF('Clinic Model'!$P$17="Annuity",-IFERROR(IPMT(D3_I/12,$C326,D3_T,OFFSET(U$258,,-$C326+1),0),),-IFERROR(ISPMT(D3_I/12,$C326-1,D3_T,OFFSET(U$258,,-$C326+1)),)))</f>
        <v>0</v>
      </c>
      <c r="V326" s="548">
        <f ca="1">IF($C326=0,0,IF('Clinic Model'!$P$17="Annuity",-IFERROR(IPMT(D3_I/12,$C326,D3_T,OFFSET(V$258,,-$C326+1),0),),-IFERROR(ISPMT(D3_I/12,$C326-1,D3_T,OFFSET(V$258,,-$C326+1)),)))</f>
        <v>0</v>
      </c>
      <c r="W326" s="548">
        <f ca="1">IF($C326=0,0,IF('Clinic Model'!$P$17="Annuity",-IFERROR(IPMT(D3_I/12,$C326,D3_T,OFFSET(W$258,,-$C326+1),0),),-IFERROR(ISPMT(D3_I/12,$C326-1,D3_T,OFFSET(W$258,,-$C326+1)),)))</f>
        <v>0</v>
      </c>
      <c r="X326" s="548">
        <f ca="1">IF($C326=0,0,IF('Clinic Model'!$P$17="Annuity",-IFERROR(IPMT(D3_I/12,$C326,D3_T,OFFSET(X$258,,-$C326+1),0),),-IFERROR(ISPMT(D3_I/12,$C326-1,D3_T,OFFSET(X$258,,-$C326+1)),)))</f>
        <v>0</v>
      </c>
      <c r="Y326" s="548">
        <f ca="1">IF($C326=0,0,IF('Clinic Model'!$P$17="Annuity",-IFERROR(IPMT(D3_I/12,$C326,D3_T,OFFSET(Y$258,,-$C326+1),0),),-IFERROR(ISPMT(D3_I/12,$C326-1,D3_T,OFFSET(Y$258,,-$C326+1)),)))</f>
        <v>0</v>
      </c>
      <c r="Z326" s="548">
        <f ca="1">IF($C326=0,0,IF('Clinic Model'!$P$17="Annuity",-IFERROR(IPMT(D3_I/12,$C326,D3_T,OFFSET(Z$258,,-$C326+1),0),),-IFERROR(ISPMT(D3_I/12,$C326-1,D3_T,OFFSET(Z$258,,-$C326+1)),)))</f>
        <v>0</v>
      </c>
      <c r="AA326" s="548">
        <f ca="1">IF($C326=0,0,IF('Clinic Model'!$P$17="Annuity",-IFERROR(IPMT(D3_I/12,$C326,D3_T,OFFSET(AA$258,,-$C326+1),0),),-IFERROR(ISPMT(D3_I/12,$C326-1,D3_T,OFFSET(AA$258,,-$C326+1)),)))</f>
        <v>0</v>
      </c>
      <c r="AB326" s="548">
        <f ca="1">IF($C326=0,0,IF('Clinic Model'!$P$17="Annuity",-IFERROR(IPMT(D3_I/12,$C326,D3_T,OFFSET(AB$258,,-$C326+1),0),),-IFERROR(ISPMT(D3_I/12,$C326-1,D3_T,OFFSET(AB$258,,-$C326+1)),)))</f>
        <v>0</v>
      </c>
      <c r="AC326" s="548">
        <f ca="1">IF($C326=0,0,IF('Clinic Model'!$P$17="Annuity",-IFERROR(IPMT(D3_I/12,$C326,D3_T,OFFSET(AC$258,,-$C326+1),0),),-IFERROR(ISPMT(D3_I/12,$C326-1,D3_T,OFFSET(AC$258,,-$C326+1)),)))</f>
        <v>0</v>
      </c>
      <c r="AD326" s="548">
        <f ca="1">IF($C326=0,0,IF('Clinic Model'!$P$17="Annuity",-IFERROR(IPMT(D3_I/12,$C326,D3_T,OFFSET(AD$258,,-$C326+1),0),),-IFERROR(ISPMT(D3_I/12,$C326-1,D3_T,OFFSET(AD$258,,-$C326+1)),)))</f>
        <v>0</v>
      </c>
      <c r="AE326" s="548">
        <f ca="1">IF($C326=0,0,IF('Clinic Model'!$P$17="Annuity",-IFERROR(IPMT(D3_I/12,$C326,D3_T,OFFSET(AE$258,,-$C326+1),0),),-IFERROR(ISPMT(D3_I/12,$C326-1,D3_T,OFFSET(AE$258,,-$C326+1)),)))</f>
        <v>0</v>
      </c>
      <c r="AF326" s="548">
        <f ca="1">IF($C326=0,0,IF('Clinic Model'!$P$17="Annuity",-IFERROR(IPMT(D3_I/12,$C326,D3_T,OFFSET(AF$258,,-$C326+1),0),),-IFERROR(ISPMT(D3_I/12,$C326-1,D3_T,OFFSET(AF$258,,-$C326+1)),)))</f>
        <v>0</v>
      </c>
      <c r="AG326" s="548">
        <f ca="1">IF($C326=0,0,IF('Clinic Model'!$P$17="Annuity",-IFERROR(IPMT(D3_I/12,$C326,D3_T,OFFSET(AG$258,,-$C326+1),0),),-IFERROR(ISPMT(D3_I/12,$C326-1,D3_T,OFFSET(AG$258,,-$C326+1)),)))</f>
        <v>0</v>
      </c>
      <c r="AH326" s="548">
        <f ca="1">IF($C326=0,0,IF('Clinic Model'!$P$17="Annuity",-IFERROR(IPMT(D3_I/12,$C326,D3_T,OFFSET(AH$258,,-$C326+1),0),),-IFERROR(ISPMT(D3_I/12,$C326-1,D3_T,OFFSET(AH$258,,-$C326+1)),)))</f>
        <v>0</v>
      </c>
      <c r="AI326" s="548">
        <f ca="1">IF($C326=0,0,IF('Clinic Model'!$P$17="Annuity",-IFERROR(IPMT(D3_I/12,$C326,D3_T,OFFSET(AI$258,,-$C326+1),0),),-IFERROR(ISPMT(D3_I/12,$C326-1,D3_T,OFFSET(AI$258,,-$C326+1)),)))</f>
        <v>0</v>
      </c>
      <c r="AJ326" s="548">
        <f ca="1">IF($C326=0,0,IF('Clinic Model'!$P$17="Annuity",-IFERROR(IPMT(D3_I/12,$C326,D3_T,OFFSET(AJ$258,,-$C326+1),0),),-IFERROR(ISPMT(D3_I/12,$C326-1,D3_T,OFFSET(AJ$258,,-$C326+1)),)))</f>
        <v>0</v>
      </c>
      <c r="AK326" s="548">
        <f ca="1">IF($C326=0,0,IF('Clinic Model'!$P$17="Annuity",-IFERROR(IPMT(D3_I/12,$C326,D3_T,OFFSET(AK$258,,-$C326+1),0),),-IFERROR(ISPMT(D3_I/12,$C326-1,D3_T,OFFSET(AK$258,,-$C326+1)),)))</f>
        <v>0</v>
      </c>
      <c r="AL326" s="548">
        <f ca="1">IF($C326=0,0,IF('Clinic Model'!$P$17="Annuity",-IFERROR(IPMT(D3_I/12,$C326,D3_T,OFFSET(AL$258,,-$C326+1),0),),-IFERROR(ISPMT(D3_I/12,$C326-1,D3_T,OFFSET(AL$258,,-$C326+1)),)))</f>
        <v>0</v>
      </c>
      <c r="AM326" s="548">
        <f ca="1">IF($C326=0,0,IF('Clinic Model'!$P$17="Annuity",-IFERROR(IPMT(D3_I/12,$C326,D3_T,OFFSET(AM$258,,-$C326+1),0),),-IFERROR(ISPMT(D3_I/12,$C326-1,D3_T,OFFSET(AM$258,,-$C326+1)),)))</f>
        <v>0</v>
      </c>
      <c r="AN326" s="548">
        <f ca="1">IF($C326=0,0,IF('Clinic Model'!$P$17="Annuity",-IFERROR(IPMT(D3_I/12,$C326,D3_T,OFFSET(AN$258,,-$C326+1),0),),-IFERROR(ISPMT(D3_I/12,$C326-1,D3_T,OFFSET(AN$258,,-$C326+1)),)))</f>
        <v>0</v>
      </c>
      <c r="AO326" s="548">
        <f ca="1">IF($C326=0,0,IF('Clinic Model'!$P$17="Annuity",-IFERROR(IPMT(D3_I/12,$C326,D3_T,OFFSET(AO$258,,-$C326+1),0),),-IFERROR(ISPMT(D3_I/12,$C326-1,D3_T,OFFSET(AO$258,,-$C326+1)),)))</f>
        <v>0</v>
      </c>
      <c r="AP326" s="548">
        <f ca="1">IF($C326=0,0,IF('Clinic Model'!$P$17="Annuity",-IFERROR(IPMT(D3_I/12,$C326,D3_T,OFFSET(AP$258,,-$C326+1),0),),-IFERROR(ISPMT(D3_I/12,$C326-1,D3_T,OFFSET(AP$258,,-$C326+1)),)))</f>
        <v>0</v>
      </c>
      <c r="AQ326" s="548">
        <f ca="1">IF($C326=0,0,IF('Clinic Model'!$P$17="Annuity",-IFERROR(IPMT(D3_I/12,$C326,D3_T,OFFSET(AQ$258,,-$C326+1),0),),-IFERROR(ISPMT(D3_I/12,$C326-1,D3_T,OFFSET(AQ$258,,-$C326+1)),)))</f>
        <v>0</v>
      </c>
      <c r="AR326" s="548">
        <f ca="1">IF($C326=0,0,IF('Clinic Model'!$P$17="Annuity",-IFERROR(IPMT(D3_I/12,$C326,D3_T,OFFSET(AR$258,,-$C326+1),0),),-IFERROR(ISPMT(D3_I/12,$C326-1,D3_T,OFFSET(AR$258,,-$C326+1)),)))</f>
        <v>0</v>
      </c>
      <c r="AS326" s="548">
        <f ca="1">IF($C326=0,0,IF('Clinic Model'!$P$17="Annuity",-IFERROR(IPMT(D3_I/12,$C326,D3_T,OFFSET(AS$258,,-$C326+1),0),),-IFERROR(ISPMT(D3_I/12,$C326-1,D3_T,OFFSET(AS$258,,-$C326+1)),)))</f>
        <v>0</v>
      </c>
      <c r="AT326" s="548">
        <f ca="1">IF($C326=0,0,IF('Clinic Model'!$P$17="Annuity",-IFERROR(IPMT(D3_I/12,$C326,D3_T,OFFSET(AT$258,,-$C326+1),0),),-IFERROR(ISPMT(D3_I/12,$C326-1,D3_T,OFFSET(AT$258,,-$C326+1)),)))</f>
        <v>0</v>
      </c>
      <c r="AU326" s="548">
        <f ca="1">IF($C326=0,0,IF('Clinic Model'!$P$17="Annuity",-IFERROR(IPMT(D3_I/12,$C326,D3_T,OFFSET(AU$258,,-$C326+1),0),),-IFERROR(ISPMT(D3_I/12,$C326-1,D3_T,OFFSET(AU$258,,-$C326+1)),)))</f>
        <v>0</v>
      </c>
      <c r="AV326" s="548">
        <f ca="1">IF($C326=0,0,IF('Clinic Model'!$P$17="Annuity",-IFERROR(IPMT(D3_I/12,$C326,D3_T,OFFSET(AV$258,,-$C326+1),0),),-IFERROR(ISPMT(D3_I/12,$C326-1,D3_T,OFFSET(AV$258,,-$C326+1)),)))</f>
        <v>0</v>
      </c>
      <c r="AW326" s="548">
        <f ca="1">IF($C326=0,0,IF('Clinic Model'!$P$17="Annuity",-IFERROR(IPMT(D3_I/12,$C326,D3_T,OFFSET(AW$258,,-$C326+1),0),),-IFERROR(ISPMT(D3_I/12,$C326-1,D3_T,OFFSET(AW$258,,-$C326+1)),)))</f>
        <v>0</v>
      </c>
      <c r="AX326" s="548">
        <f ca="1">IF($C326=0,0,IF('Clinic Model'!$P$17="Annuity",-IFERROR(IPMT(D3_I/12,$C326,D3_T,OFFSET(AX$258,,-$C326+1),0),),-IFERROR(ISPMT(D3_I/12,$C326-1,D3_T,OFFSET(AX$258,,-$C326+1)),)))</f>
        <v>0</v>
      </c>
      <c r="AY326" s="548">
        <f ca="1">IF($C326=0,0,IF('Clinic Model'!$P$17="Annuity",-IFERROR(IPMT(D3_I/12,$C326,D3_T,OFFSET(AY$258,,-$C326+1),0),),-IFERROR(ISPMT(D3_I/12,$C326-1,D3_T,OFFSET(AY$258,,-$C326+1)),)))</f>
        <v>0</v>
      </c>
      <c r="AZ326" s="548">
        <f ca="1">IF($C326=0,0,IF('Clinic Model'!$P$17="Annuity",-IFERROR(IPMT(D3_I/12,$C326,D3_T,OFFSET(AZ$258,,-$C326+1),0),),-IFERROR(ISPMT(D3_I/12,$C326-1,D3_T,OFFSET(AZ$258,,-$C326+1)),)))</f>
        <v>0</v>
      </c>
      <c r="BA326" s="548">
        <f ca="1">IF($C326=0,0,IF('Clinic Model'!$P$17="Annuity",-IFERROR(IPMT(D3_I/12,$C326,D3_T,OFFSET(BA$258,,-$C326+1),0),),-IFERROR(ISPMT(D3_I/12,$C326-1,D3_T,OFFSET(BA$258,,-$C326+1)),)))</f>
        <v>0</v>
      </c>
      <c r="BB326" s="548">
        <f ca="1">IF($C326=0,0,IF('Clinic Model'!$P$17="Annuity",-IFERROR(IPMT(D3_I/12,$C326,D3_T,OFFSET(BB$258,,-$C326+1),0),),-IFERROR(ISPMT(D3_I/12,$C326-1,D3_T,OFFSET(BB$258,,-$C326+1)),)))</f>
        <v>0</v>
      </c>
      <c r="BC326" s="548">
        <f ca="1">IF($C326=0,0,IF('Clinic Model'!$P$17="Annuity",-IFERROR(IPMT(D3_I/12,$C326,D3_T,OFFSET(BC$258,,-$C326+1),0),),-IFERROR(ISPMT(D3_I/12,$C326-1,D3_T,OFFSET(BC$258,,-$C326+1)),)))</f>
        <v>0</v>
      </c>
      <c r="BD326" s="548">
        <f ca="1">IF($C326=0,0,IF('Clinic Model'!$P$17="Annuity",-IFERROR(IPMT(D3_I/12,$C326,D3_T,OFFSET(BD$258,,-$C326+1),0),),-IFERROR(ISPMT(D3_I/12,$C326-1,D3_T,OFFSET(BD$258,,-$C326+1)),)))</f>
        <v>0</v>
      </c>
      <c r="BE326" s="548">
        <f ca="1">IF($C326=0,0,IF('Clinic Model'!$P$17="Annuity",-IFERROR(IPMT(D3_I/12,$C326,D3_T,OFFSET(BE$258,,-$C326+1),0),),-IFERROR(ISPMT(D3_I/12,$C326-1,D3_T,OFFSET(BE$258,,-$C326+1)),)))</f>
        <v>0</v>
      </c>
      <c r="BF326" s="548">
        <f ca="1">IF($C326=0,0,IF('Clinic Model'!$P$17="Annuity",-IFERROR(IPMT(D3_I/12,$C326,D3_T,OFFSET(BF$258,,-$C326+1),0),),-IFERROR(ISPMT(D3_I/12,$C326-1,D3_T,OFFSET(BF$258,,-$C326+1)),)))</f>
        <v>0</v>
      </c>
      <c r="BG326" s="548">
        <f ca="1">IF($C326=0,0,IF('Clinic Model'!$P$17="Annuity",-IFERROR(IPMT(D3_I/12,$C326,D3_T,OFFSET(BG$258,,-$C326+1),0),),-IFERROR(ISPMT(D3_I/12,$C326-1,D3_T,OFFSET(BG$258,,-$C326+1)),)))</f>
        <v>0</v>
      </c>
      <c r="BH326" s="548">
        <f ca="1">IF($C326=0,0,IF('Clinic Model'!$P$17="Annuity",-IFERROR(IPMT(D3_I/12,$C326,D3_T,OFFSET(BH$258,,-$C326+1),0),),-IFERROR(ISPMT(D3_I/12,$C326-1,D3_T,OFFSET(BH$258,,-$C326+1)),)))</f>
        <v>0</v>
      </c>
      <c r="BI326" s="548">
        <f ca="1">IF($C326=0,0,IF('Clinic Model'!$P$17="Annuity",-IFERROR(IPMT(D3_I/12,$C326,D3_T,OFFSET(BI$258,,-$C326+1),0),),-IFERROR(ISPMT(D3_I/12,$C326-1,D3_T,OFFSET(BI$258,,-$C326+1)),)))</f>
        <v>0</v>
      </c>
      <c r="BJ326" s="548">
        <f ca="1">IF($C326=0,0,IF('Clinic Model'!$P$17="Annuity",-IFERROR(IPMT(D3_I/12,$C326,D3_T,OFFSET(BJ$258,,-$C326+1),0),),-IFERROR(ISPMT(D3_I/12,$C326-1,D3_T,OFFSET(BJ$258,,-$C326+1)),)))</f>
        <v>0</v>
      </c>
      <c r="BK326" s="548">
        <f ca="1">IF($C326=0,0,IF('Clinic Model'!$P$17="Annuity",-IFERROR(IPMT(D3_I/12,$C326,D3_T,OFFSET(BK$258,,-$C326+1),0),),-IFERROR(ISPMT(D3_I/12,$C326-1,D3_T,OFFSET(BK$258,,-$C326+1)),)))</f>
        <v>0</v>
      </c>
      <c r="BL326" s="548">
        <f ca="1">IF($C326=0,0,IF('Clinic Model'!$P$17="Annuity",-IFERROR(IPMT(D3_I/12,$C326,D3_T,OFFSET(BL$258,,-$C326+1),0),),-IFERROR(ISPMT(D3_I/12,$C326-1,D3_T,OFFSET(BL$258,,-$C326+1)),)))</f>
        <v>0</v>
      </c>
    </row>
    <row r="327" spans="1:64" ht="10.5" hidden="1" customHeight="1" outlineLevel="1" x14ac:dyDescent="0.3">
      <c r="A327" s="105"/>
      <c r="B327" s="504"/>
      <c r="C327" s="105">
        <f t="shared" si="25"/>
        <v>0</v>
      </c>
      <c r="E327" s="548">
        <f ca="1">IF($C327=0,0,IF('Clinic Model'!$P$17="Annuity",-IFERROR(IPMT(D3_I/12,$C327,D3_T,OFFSET(E$258,,-$C327+1),0),),-IFERROR(ISPMT(D3_I/12,$C327-1,D3_T,OFFSET(E$258,,-$C327+1)),)))</f>
        <v>0</v>
      </c>
      <c r="F327" s="548">
        <f ca="1">IF($C327=0,0,IF('Clinic Model'!$P$17="Annuity",-IFERROR(IPMT(D3_I/12,$C327,D3_T,OFFSET(F$258,,-$C327+1),0),),-IFERROR(ISPMT(D3_I/12,$C327-1,D3_T,OFFSET(F$258,,-$C327+1)),)))</f>
        <v>0</v>
      </c>
      <c r="G327" s="548">
        <f ca="1">IF($C327=0,0,IF('Clinic Model'!$P$17="Annuity",-IFERROR(IPMT(D3_I/12,$C327,D3_T,OFFSET(G$258,,-$C327+1),0),),-IFERROR(ISPMT(D3_I/12,$C327-1,D3_T,OFFSET(G$258,,-$C327+1)),)))</f>
        <v>0</v>
      </c>
      <c r="H327" s="548">
        <f ca="1">IF($C327=0,0,IF('Clinic Model'!$P$17="Annuity",-IFERROR(IPMT(D3_I/12,$C327,D3_T,OFFSET(H$258,,-$C327+1),0),),-IFERROR(ISPMT(D3_I/12,$C327-1,D3_T,OFFSET(H$258,,-$C327+1)),)))</f>
        <v>0</v>
      </c>
      <c r="I327" s="548">
        <f ca="1">IF($C327=0,0,IF('Clinic Model'!$P$17="Annuity",-IFERROR(IPMT(D3_I/12,$C327,D3_T,OFFSET(I$258,,-$C327+1),0),),-IFERROR(ISPMT(D3_I/12,$C327-1,D3_T,OFFSET(I$258,,-$C327+1)),)))</f>
        <v>0</v>
      </c>
      <c r="J327" s="548">
        <f ca="1">IF($C327=0,0,IF('Clinic Model'!$P$17="Annuity",-IFERROR(IPMT(D3_I/12,$C327,D3_T,OFFSET(J$258,,-$C327+1),0),),-IFERROR(ISPMT(D3_I/12,$C327-1,D3_T,OFFSET(J$258,,-$C327+1)),)))</f>
        <v>0</v>
      </c>
      <c r="K327" s="548">
        <f ca="1">IF($C327=0,0,IF('Clinic Model'!$P$17="Annuity",-IFERROR(IPMT(D3_I/12,$C327,D3_T,OFFSET(K$258,,-$C327+1),0),),-IFERROR(ISPMT(D3_I/12,$C327-1,D3_T,OFFSET(K$258,,-$C327+1)),)))</f>
        <v>0</v>
      </c>
      <c r="L327" s="548">
        <f ca="1">IF($C327=0,0,IF('Clinic Model'!$P$17="Annuity",-IFERROR(IPMT(D3_I/12,$C327,D3_T,OFFSET(L$258,,-$C327+1),0),),-IFERROR(ISPMT(D3_I/12,$C327-1,D3_T,OFFSET(L$258,,-$C327+1)),)))</f>
        <v>0</v>
      </c>
      <c r="M327" s="548">
        <f ca="1">IF($C327=0,0,IF('Clinic Model'!$P$17="Annuity",-IFERROR(IPMT(D3_I/12,$C327,D3_T,OFFSET(M$258,,-$C327+1),0),),-IFERROR(ISPMT(D3_I/12,$C327-1,D3_T,OFFSET(M$258,,-$C327+1)),)))</f>
        <v>0</v>
      </c>
      <c r="N327" s="548">
        <f ca="1">IF($C327=0,0,IF('Clinic Model'!$P$17="Annuity",-IFERROR(IPMT(D3_I/12,$C327,D3_T,OFFSET(N$258,,-$C327+1),0),),-IFERROR(ISPMT(D3_I/12,$C327-1,D3_T,OFFSET(N$258,,-$C327+1)),)))</f>
        <v>0</v>
      </c>
      <c r="O327" s="548">
        <f ca="1">IF($C327=0,0,IF('Clinic Model'!$P$17="Annuity",-IFERROR(IPMT(D3_I/12,$C327,D3_T,OFFSET(O$258,,-$C327+1),0),),-IFERROR(ISPMT(D3_I/12,$C327-1,D3_T,OFFSET(O$258,,-$C327+1)),)))</f>
        <v>0</v>
      </c>
      <c r="P327" s="548">
        <f ca="1">IF($C327=0,0,IF('Clinic Model'!$P$17="Annuity",-IFERROR(IPMT(D3_I/12,$C327,D3_T,OFFSET(P$258,,-$C327+1),0),),-IFERROR(ISPMT(D3_I/12,$C327-1,D3_T,OFFSET(P$258,,-$C327+1)),)))</f>
        <v>0</v>
      </c>
      <c r="Q327" s="548">
        <f ca="1">IF($C327=0,0,IF('Clinic Model'!$P$17="Annuity",-IFERROR(IPMT(D3_I/12,$C327,D3_T,OFFSET(Q$258,,-$C327+1),0),),-IFERROR(ISPMT(D3_I/12,$C327-1,D3_T,OFFSET(Q$258,,-$C327+1)),)))</f>
        <v>0</v>
      </c>
      <c r="R327" s="548">
        <f ca="1">IF($C327=0,0,IF('Clinic Model'!$P$17="Annuity",-IFERROR(IPMT(D3_I/12,$C327,D3_T,OFFSET(R$258,,-$C327+1),0),),-IFERROR(ISPMT(D3_I/12,$C327-1,D3_T,OFFSET(R$258,,-$C327+1)),)))</f>
        <v>0</v>
      </c>
      <c r="S327" s="548">
        <f ca="1">IF($C327=0,0,IF('Clinic Model'!$P$17="Annuity",-IFERROR(IPMT(D3_I/12,$C327,D3_T,OFFSET(S$258,,-$C327+1),0),),-IFERROR(ISPMT(D3_I/12,$C327-1,D3_T,OFFSET(S$258,,-$C327+1)),)))</f>
        <v>0</v>
      </c>
      <c r="T327" s="548">
        <f ca="1">IF($C327=0,0,IF('Clinic Model'!$P$17="Annuity",-IFERROR(IPMT(D3_I/12,$C327,D3_T,OFFSET(T$258,,-$C327+1),0),),-IFERROR(ISPMT(D3_I/12,$C327-1,D3_T,OFFSET(T$258,,-$C327+1)),)))</f>
        <v>0</v>
      </c>
      <c r="U327" s="548">
        <f ca="1">IF($C327=0,0,IF('Clinic Model'!$P$17="Annuity",-IFERROR(IPMT(D3_I/12,$C327,D3_T,OFFSET(U$258,,-$C327+1),0),),-IFERROR(ISPMT(D3_I/12,$C327-1,D3_T,OFFSET(U$258,,-$C327+1)),)))</f>
        <v>0</v>
      </c>
      <c r="V327" s="548">
        <f ca="1">IF($C327=0,0,IF('Clinic Model'!$P$17="Annuity",-IFERROR(IPMT(D3_I/12,$C327,D3_T,OFFSET(V$258,,-$C327+1),0),),-IFERROR(ISPMT(D3_I/12,$C327-1,D3_T,OFFSET(V$258,,-$C327+1)),)))</f>
        <v>0</v>
      </c>
      <c r="W327" s="548">
        <f ca="1">IF($C327=0,0,IF('Clinic Model'!$P$17="Annuity",-IFERROR(IPMT(D3_I/12,$C327,D3_T,OFFSET(W$258,,-$C327+1),0),),-IFERROR(ISPMT(D3_I/12,$C327-1,D3_T,OFFSET(W$258,,-$C327+1)),)))</f>
        <v>0</v>
      </c>
      <c r="X327" s="548">
        <f ca="1">IF($C327=0,0,IF('Clinic Model'!$P$17="Annuity",-IFERROR(IPMT(D3_I/12,$C327,D3_T,OFFSET(X$258,,-$C327+1),0),),-IFERROR(ISPMT(D3_I/12,$C327-1,D3_T,OFFSET(X$258,,-$C327+1)),)))</f>
        <v>0</v>
      </c>
      <c r="Y327" s="548">
        <f ca="1">IF($C327=0,0,IF('Clinic Model'!$P$17="Annuity",-IFERROR(IPMT(D3_I/12,$C327,D3_T,OFFSET(Y$258,,-$C327+1),0),),-IFERROR(ISPMT(D3_I/12,$C327-1,D3_T,OFFSET(Y$258,,-$C327+1)),)))</f>
        <v>0</v>
      </c>
      <c r="Z327" s="548">
        <f ca="1">IF($C327=0,0,IF('Clinic Model'!$P$17="Annuity",-IFERROR(IPMT(D3_I/12,$C327,D3_T,OFFSET(Z$258,,-$C327+1),0),),-IFERROR(ISPMT(D3_I/12,$C327-1,D3_T,OFFSET(Z$258,,-$C327+1)),)))</f>
        <v>0</v>
      </c>
      <c r="AA327" s="548">
        <f ca="1">IF($C327=0,0,IF('Clinic Model'!$P$17="Annuity",-IFERROR(IPMT(D3_I/12,$C327,D3_T,OFFSET(AA$258,,-$C327+1),0),),-IFERROR(ISPMT(D3_I/12,$C327-1,D3_T,OFFSET(AA$258,,-$C327+1)),)))</f>
        <v>0</v>
      </c>
      <c r="AB327" s="548">
        <f ca="1">IF($C327=0,0,IF('Clinic Model'!$P$17="Annuity",-IFERROR(IPMT(D3_I/12,$C327,D3_T,OFFSET(AB$258,,-$C327+1),0),),-IFERROR(ISPMT(D3_I/12,$C327-1,D3_T,OFFSET(AB$258,,-$C327+1)),)))</f>
        <v>0</v>
      </c>
      <c r="AC327" s="548">
        <f ca="1">IF($C327=0,0,IF('Clinic Model'!$P$17="Annuity",-IFERROR(IPMT(D3_I/12,$C327,D3_T,OFFSET(AC$258,,-$C327+1),0),),-IFERROR(ISPMT(D3_I/12,$C327-1,D3_T,OFFSET(AC$258,,-$C327+1)),)))</f>
        <v>0</v>
      </c>
      <c r="AD327" s="548">
        <f ca="1">IF($C327=0,0,IF('Clinic Model'!$P$17="Annuity",-IFERROR(IPMT(D3_I/12,$C327,D3_T,OFFSET(AD$258,,-$C327+1),0),),-IFERROR(ISPMT(D3_I/12,$C327-1,D3_T,OFFSET(AD$258,,-$C327+1)),)))</f>
        <v>0</v>
      </c>
      <c r="AE327" s="548">
        <f ca="1">IF($C327=0,0,IF('Clinic Model'!$P$17="Annuity",-IFERROR(IPMT(D3_I/12,$C327,D3_T,OFFSET(AE$258,,-$C327+1),0),),-IFERROR(ISPMT(D3_I/12,$C327-1,D3_T,OFFSET(AE$258,,-$C327+1)),)))</f>
        <v>0</v>
      </c>
      <c r="AF327" s="548">
        <f ca="1">IF($C327=0,0,IF('Clinic Model'!$P$17="Annuity",-IFERROR(IPMT(D3_I/12,$C327,D3_T,OFFSET(AF$258,,-$C327+1),0),),-IFERROR(ISPMT(D3_I/12,$C327-1,D3_T,OFFSET(AF$258,,-$C327+1)),)))</f>
        <v>0</v>
      </c>
      <c r="AG327" s="548">
        <f ca="1">IF($C327=0,0,IF('Clinic Model'!$P$17="Annuity",-IFERROR(IPMT(D3_I/12,$C327,D3_T,OFFSET(AG$258,,-$C327+1),0),),-IFERROR(ISPMT(D3_I/12,$C327-1,D3_T,OFFSET(AG$258,,-$C327+1)),)))</f>
        <v>0</v>
      </c>
      <c r="AH327" s="548">
        <f ca="1">IF($C327=0,0,IF('Clinic Model'!$P$17="Annuity",-IFERROR(IPMT(D3_I/12,$C327,D3_T,OFFSET(AH$258,,-$C327+1),0),),-IFERROR(ISPMT(D3_I/12,$C327-1,D3_T,OFFSET(AH$258,,-$C327+1)),)))</f>
        <v>0</v>
      </c>
      <c r="AI327" s="548">
        <f ca="1">IF($C327=0,0,IF('Clinic Model'!$P$17="Annuity",-IFERROR(IPMT(D3_I/12,$C327,D3_T,OFFSET(AI$258,,-$C327+1),0),),-IFERROR(ISPMT(D3_I/12,$C327-1,D3_T,OFFSET(AI$258,,-$C327+1)),)))</f>
        <v>0</v>
      </c>
      <c r="AJ327" s="548">
        <f ca="1">IF($C327=0,0,IF('Clinic Model'!$P$17="Annuity",-IFERROR(IPMT(D3_I/12,$C327,D3_T,OFFSET(AJ$258,,-$C327+1),0),),-IFERROR(ISPMT(D3_I/12,$C327-1,D3_T,OFFSET(AJ$258,,-$C327+1)),)))</f>
        <v>0</v>
      </c>
      <c r="AK327" s="548">
        <f ca="1">IF($C327=0,0,IF('Clinic Model'!$P$17="Annuity",-IFERROR(IPMT(D3_I/12,$C327,D3_T,OFFSET(AK$258,,-$C327+1),0),),-IFERROR(ISPMT(D3_I/12,$C327-1,D3_T,OFFSET(AK$258,,-$C327+1)),)))</f>
        <v>0</v>
      </c>
      <c r="AL327" s="548">
        <f ca="1">IF($C327=0,0,IF('Clinic Model'!$P$17="Annuity",-IFERROR(IPMT(D3_I/12,$C327,D3_T,OFFSET(AL$258,,-$C327+1),0),),-IFERROR(ISPMT(D3_I/12,$C327-1,D3_T,OFFSET(AL$258,,-$C327+1)),)))</f>
        <v>0</v>
      </c>
      <c r="AM327" s="548">
        <f ca="1">IF($C327=0,0,IF('Clinic Model'!$P$17="Annuity",-IFERROR(IPMT(D3_I/12,$C327,D3_T,OFFSET(AM$258,,-$C327+1),0),),-IFERROR(ISPMT(D3_I/12,$C327-1,D3_T,OFFSET(AM$258,,-$C327+1)),)))</f>
        <v>0</v>
      </c>
      <c r="AN327" s="548">
        <f ca="1">IF($C327=0,0,IF('Clinic Model'!$P$17="Annuity",-IFERROR(IPMT(D3_I/12,$C327,D3_T,OFFSET(AN$258,,-$C327+1),0),),-IFERROR(ISPMT(D3_I/12,$C327-1,D3_T,OFFSET(AN$258,,-$C327+1)),)))</f>
        <v>0</v>
      </c>
      <c r="AO327" s="548">
        <f ca="1">IF($C327=0,0,IF('Clinic Model'!$P$17="Annuity",-IFERROR(IPMT(D3_I/12,$C327,D3_T,OFFSET(AO$258,,-$C327+1),0),),-IFERROR(ISPMT(D3_I/12,$C327-1,D3_T,OFFSET(AO$258,,-$C327+1)),)))</f>
        <v>0</v>
      </c>
      <c r="AP327" s="548">
        <f ca="1">IF($C327=0,0,IF('Clinic Model'!$P$17="Annuity",-IFERROR(IPMT(D3_I/12,$C327,D3_T,OFFSET(AP$258,,-$C327+1),0),),-IFERROR(ISPMT(D3_I/12,$C327-1,D3_T,OFFSET(AP$258,,-$C327+1)),)))</f>
        <v>0</v>
      </c>
      <c r="AQ327" s="548">
        <f ca="1">IF($C327=0,0,IF('Clinic Model'!$P$17="Annuity",-IFERROR(IPMT(D3_I/12,$C327,D3_T,OFFSET(AQ$258,,-$C327+1),0),),-IFERROR(ISPMT(D3_I/12,$C327-1,D3_T,OFFSET(AQ$258,,-$C327+1)),)))</f>
        <v>0</v>
      </c>
      <c r="AR327" s="548">
        <f ca="1">IF($C327=0,0,IF('Clinic Model'!$P$17="Annuity",-IFERROR(IPMT(D3_I/12,$C327,D3_T,OFFSET(AR$258,,-$C327+1),0),),-IFERROR(ISPMT(D3_I/12,$C327-1,D3_T,OFFSET(AR$258,,-$C327+1)),)))</f>
        <v>0</v>
      </c>
      <c r="AS327" s="548">
        <f ca="1">IF($C327=0,0,IF('Clinic Model'!$P$17="Annuity",-IFERROR(IPMT(D3_I/12,$C327,D3_T,OFFSET(AS$258,,-$C327+1),0),),-IFERROR(ISPMT(D3_I/12,$C327-1,D3_T,OFFSET(AS$258,,-$C327+1)),)))</f>
        <v>0</v>
      </c>
      <c r="AT327" s="548">
        <f ca="1">IF($C327=0,0,IF('Clinic Model'!$P$17="Annuity",-IFERROR(IPMT(D3_I/12,$C327,D3_T,OFFSET(AT$258,,-$C327+1),0),),-IFERROR(ISPMT(D3_I/12,$C327-1,D3_T,OFFSET(AT$258,,-$C327+1)),)))</f>
        <v>0</v>
      </c>
      <c r="AU327" s="548">
        <f ca="1">IF($C327=0,0,IF('Clinic Model'!$P$17="Annuity",-IFERROR(IPMT(D3_I/12,$C327,D3_T,OFFSET(AU$258,,-$C327+1),0),),-IFERROR(ISPMT(D3_I/12,$C327-1,D3_T,OFFSET(AU$258,,-$C327+1)),)))</f>
        <v>0</v>
      </c>
      <c r="AV327" s="548">
        <f ca="1">IF($C327=0,0,IF('Clinic Model'!$P$17="Annuity",-IFERROR(IPMT(D3_I/12,$C327,D3_T,OFFSET(AV$258,,-$C327+1),0),),-IFERROR(ISPMT(D3_I/12,$C327-1,D3_T,OFFSET(AV$258,,-$C327+1)),)))</f>
        <v>0</v>
      </c>
      <c r="AW327" s="548">
        <f ca="1">IF($C327=0,0,IF('Clinic Model'!$P$17="Annuity",-IFERROR(IPMT(D3_I/12,$C327,D3_T,OFFSET(AW$258,,-$C327+1),0),),-IFERROR(ISPMT(D3_I/12,$C327-1,D3_T,OFFSET(AW$258,,-$C327+1)),)))</f>
        <v>0</v>
      </c>
      <c r="AX327" s="548">
        <f ca="1">IF($C327=0,0,IF('Clinic Model'!$P$17="Annuity",-IFERROR(IPMT(D3_I/12,$C327,D3_T,OFFSET(AX$258,,-$C327+1),0),),-IFERROR(ISPMT(D3_I/12,$C327-1,D3_T,OFFSET(AX$258,,-$C327+1)),)))</f>
        <v>0</v>
      </c>
      <c r="AY327" s="548">
        <f ca="1">IF($C327=0,0,IF('Clinic Model'!$P$17="Annuity",-IFERROR(IPMT(D3_I/12,$C327,D3_T,OFFSET(AY$258,,-$C327+1),0),),-IFERROR(ISPMT(D3_I/12,$C327-1,D3_T,OFFSET(AY$258,,-$C327+1)),)))</f>
        <v>0</v>
      </c>
      <c r="AZ327" s="548">
        <f ca="1">IF($C327=0,0,IF('Clinic Model'!$P$17="Annuity",-IFERROR(IPMT(D3_I/12,$C327,D3_T,OFFSET(AZ$258,,-$C327+1),0),),-IFERROR(ISPMT(D3_I/12,$C327-1,D3_T,OFFSET(AZ$258,,-$C327+1)),)))</f>
        <v>0</v>
      </c>
      <c r="BA327" s="548">
        <f ca="1">IF($C327=0,0,IF('Clinic Model'!$P$17="Annuity",-IFERROR(IPMT(D3_I/12,$C327,D3_T,OFFSET(BA$258,,-$C327+1),0),),-IFERROR(ISPMT(D3_I/12,$C327-1,D3_T,OFFSET(BA$258,,-$C327+1)),)))</f>
        <v>0</v>
      </c>
      <c r="BB327" s="548">
        <f ca="1">IF($C327=0,0,IF('Clinic Model'!$P$17="Annuity",-IFERROR(IPMT(D3_I/12,$C327,D3_T,OFFSET(BB$258,,-$C327+1),0),),-IFERROR(ISPMT(D3_I/12,$C327-1,D3_T,OFFSET(BB$258,,-$C327+1)),)))</f>
        <v>0</v>
      </c>
      <c r="BC327" s="548">
        <f ca="1">IF($C327=0,0,IF('Clinic Model'!$P$17="Annuity",-IFERROR(IPMT(D3_I/12,$C327,D3_T,OFFSET(BC$258,,-$C327+1),0),),-IFERROR(ISPMT(D3_I/12,$C327-1,D3_T,OFFSET(BC$258,,-$C327+1)),)))</f>
        <v>0</v>
      </c>
      <c r="BD327" s="548">
        <f ca="1">IF($C327=0,0,IF('Clinic Model'!$P$17="Annuity",-IFERROR(IPMT(D3_I/12,$C327,D3_T,OFFSET(BD$258,,-$C327+1),0),),-IFERROR(ISPMT(D3_I/12,$C327-1,D3_T,OFFSET(BD$258,,-$C327+1)),)))</f>
        <v>0</v>
      </c>
      <c r="BE327" s="548">
        <f ca="1">IF($C327=0,0,IF('Clinic Model'!$P$17="Annuity",-IFERROR(IPMT(D3_I/12,$C327,D3_T,OFFSET(BE$258,,-$C327+1),0),),-IFERROR(ISPMT(D3_I/12,$C327-1,D3_T,OFFSET(BE$258,,-$C327+1)),)))</f>
        <v>0</v>
      </c>
      <c r="BF327" s="548">
        <f ca="1">IF($C327=0,0,IF('Clinic Model'!$P$17="Annuity",-IFERROR(IPMT(D3_I/12,$C327,D3_T,OFFSET(BF$258,,-$C327+1),0),),-IFERROR(ISPMT(D3_I/12,$C327-1,D3_T,OFFSET(BF$258,,-$C327+1)),)))</f>
        <v>0</v>
      </c>
      <c r="BG327" s="548">
        <f ca="1">IF($C327=0,0,IF('Clinic Model'!$P$17="Annuity",-IFERROR(IPMT(D3_I/12,$C327,D3_T,OFFSET(BG$258,,-$C327+1),0),),-IFERROR(ISPMT(D3_I/12,$C327-1,D3_T,OFFSET(BG$258,,-$C327+1)),)))</f>
        <v>0</v>
      </c>
      <c r="BH327" s="548">
        <f ca="1">IF($C327=0,0,IF('Clinic Model'!$P$17="Annuity",-IFERROR(IPMT(D3_I/12,$C327,D3_T,OFFSET(BH$258,,-$C327+1),0),),-IFERROR(ISPMT(D3_I/12,$C327-1,D3_T,OFFSET(BH$258,,-$C327+1)),)))</f>
        <v>0</v>
      </c>
      <c r="BI327" s="548">
        <f ca="1">IF($C327=0,0,IF('Clinic Model'!$P$17="Annuity",-IFERROR(IPMT(D3_I/12,$C327,D3_T,OFFSET(BI$258,,-$C327+1),0),),-IFERROR(ISPMT(D3_I/12,$C327-1,D3_T,OFFSET(BI$258,,-$C327+1)),)))</f>
        <v>0</v>
      </c>
      <c r="BJ327" s="548">
        <f ca="1">IF($C327=0,0,IF('Clinic Model'!$P$17="Annuity",-IFERROR(IPMT(D3_I/12,$C327,D3_T,OFFSET(BJ$258,,-$C327+1),0),),-IFERROR(ISPMT(D3_I/12,$C327-1,D3_T,OFFSET(BJ$258,,-$C327+1)),)))</f>
        <v>0</v>
      </c>
      <c r="BK327" s="548">
        <f ca="1">IF($C327=0,0,IF('Clinic Model'!$P$17="Annuity",-IFERROR(IPMT(D3_I/12,$C327,D3_T,OFFSET(BK$258,,-$C327+1),0),),-IFERROR(ISPMT(D3_I/12,$C327-1,D3_T,OFFSET(BK$258,,-$C327+1)),)))</f>
        <v>0</v>
      </c>
      <c r="BL327" s="548">
        <f ca="1">IF($C327=0,0,IF('Clinic Model'!$P$17="Annuity",-IFERROR(IPMT(D3_I/12,$C327,D3_T,OFFSET(BL$258,,-$C327+1),0),),-IFERROR(ISPMT(D3_I/12,$C327-1,D3_T,OFFSET(BL$258,,-$C327+1)),)))</f>
        <v>0</v>
      </c>
    </row>
    <row r="328" spans="1:64" ht="10.5" hidden="1" customHeight="1" outlineLevel="1" x14ac:dyDescent="0.3">
      <c r="A328" s="105"/>
      <c r="B328" s="504"/>
      <c r="C328" s="105">
        <f t="shared" si="25"/>
        <v>0</v>
      </c>
      <c r="E328" s="548">
        <f ca="1">IF($C328=0,0,IF('Clinic Model'!$P$17="Annuity",-IFERROR(IPMT(D3_I/12,$C328,D3_T,OFFSET(E$258,,-$C328+1),0),),-IFERROR(ISPMT(D3_I/12,$C328-1,D3_T,OFFSET(E$258,,-$C328+1)),)))</f>
        <v>0</v>
      </c>
      <c r="F328" s="548">
        <f ca="1">IF($C328=0,0,IF('Clinic Model'!$P$17="Annuity",-IFERROR(IPMT(D3_I/12,$C328,D3_T,OFFSET(F$258,,-$C328+1),0),),-IFERROR(ISPMT(D3_I/12,$C328-1,D3_T,OFFSET(F$258,,-$C328+1)),)))</f>
        <v>0</v>
      </c>
      <c r="G328" s="548">
        <f ca="1">IF($C328=0,0,IF('Clinic Model'!$P$17="Annuity",-IFERROR(IPMT(D3_I/12,$C328,D3_T,OFFSET(G$258,,-$C328+1),0),),-IFERROR(ISPMT(D3_I/12,$C328-1,D3_T,OFFSET(G$258,,-$C328+1)),)))</f>
        <v>0</v>
      </c>
      <c r="H328" s="548">
        <f ca="1">IF($C328=0,0,IF('Clinic Model'!$P$17="Annuity",-IFERROR(IPMT(D3_I/12,$C328,D3_T,OFFSET(H$258,,-$C328+1),0),),-IFERROR(ISPMT(D3_I/12,$C328-1,D3_T,OFFSET(H$258,,-$C328+1)),)))</f>
        <v>0</v>
      </c>
      <c r="I328" s="548">
        <f ca="1">IF($C328=0,0,IF('Clinic Model'!$P$17="Annuity",-IFERROR(IPMT(D3_I/12,$C328,D3_T,OFFSET(I$258,,-$C328+1),0),),-IFERROR(ISPMT(D3_I/12,$C328-1,D3_T,OFFSET(I$258,,-$C328+1)),)))</f>
        <v>0</v>
      </c>
      <c r="J328" s="548">
        <f ca="1">IF($C328=0,0,IF('Clinic Model'!$P$17="Annuity",-IFERROR(IPMT(D3_I/12,$C328,D3_T,OFFSET(J$258,,-$C328+1),0),),-IFERROR(ISPMT(D3_I/12,$C328-1,D3_T,OFFSET(J$258,,-$C328+1)),)))</f>
        <v>0</v>
      </c>
      <c r="K328" s="548">
        <f ca="1">IF($C328=0,0,IF('Clinic Model'!$P$17="Annuity",-IFERROR(IPMT(D3_I/12,$C328,D3_T,OFFSET(K$258,,-$C328+1),0),),-IFERROR(ISPMT(D3_I/12,$C328-1,D3_T,OFFSET(K$258,,-$C328+1)),)))</f>
        <v>0</v>
      </c>
      <c r="L328" s="548">
        <f ca="1">IF($C328=0,0,IF('Clinic Model'!$P$17="Annuity",-IFERROR(IPMT(D3_I/12,$C328,D3_T,OFFSET(L$258,,-$C328+1),0),),-IFERROR(ISPMT(D3_I/12,$C328-1,D3_T,OFFSET(L$258,,-$C328+1)),)))</f>
        <v>0</v>
      </c>
      <c r="M328" s="548">
        <f ca="1">IF($C328=0,0,IF('Clinic Model'!$P$17="Annuity",-IFERROR(IPMT(D3_I/12,$C328,D3_T,OFFSET(M$258,,-$C328+1),0),),-IFERROR(ISPMT(D3_I/12,$C328-1,D3_T,OFFSET(M$258,,-$C328+1)),)))</f>
        <v>0</v>
      </c>
      <c r="N328" s="548">
        <f ca="1">IF($C328=0,0,IF('Clinic Model'!$P$17="Annuity",-IFERROR(IPMT(D3_I/12,$C328,D3_T,OFFSET(N$258,,-$C328+1),0),),-IFERROR(ISPMT(D3_I/12,$C328-1,D3_T,OFFSET(N$258,,-$C328+1)),)))</f>
        <v>0</v>
      </c>
      <c r="O328" s="548">
        <f ca="1">IF($C328=0,0,IF('Clinic Model'!$P$17="Annuity",-IFERROR(IPMT(D3_I/12,$C328,D3_T,OFFSET(O$258,,-$C328+1),0),),-IFERROR(ISPMT(D3_I/12,$C328-1,D3_T,OFFSET(O$258,,-$C328+1)),)))</f>
        <v>0</v>
      </c>
      <c r="P328" s="548">
        <f ca="1">IF($C328=0,0,IF('Clinic Model'!$P$17="Annuity",-IFERROR(IPMT(D3_I/12,$C328,D3_T,OFFSET(P$258,,-$C328+1),0),),-IFERROR(ISPMT(D3_I/12,$C328-1,D3_T,OFFSET(P$258,,-$C328+1)),)))</f>
        <v>0</v>
      </c>
      <c r="Q328" s="548">
        <f ca="1">IF($C328=0,0,IF('Clinic Model'!$P$17="Annuity",-IFERROR(IPMT(D3_I/12,$C328,D3_T,OFFSET(Q$258,,-$C328+1),0),),-IFERROR(ISPMT(D3_I/12,$C328-1,D3_T,OFFSET(Q$258,,-$C328+1)),)))</f>
        <v>0</v>
      </c>
      <c r="R328" s="548">
        <f ca="1">IF($C328=0,0,IF('Clinic Model'!$P$17="Annuity",-IFERROR(IPMT(D3_I/12,$C328,D3_T,OFFSET(R$258,,-$C328+1),0),),-IFERROR(ISPMT(D3_I/12,$C328-1,D3_T,OFFSET(R$258,,-$C328+1)),)))</f>
        <v>0</v>
      </c>
      <c r="S328" s="548">
        <f ca="1">IF($C328=0,0,IF('Clinic Model'!$P$17="Annuity",-IFERROR(IPMT(D3_I/12,$C328,D3_T,OFFSET(S$258,,-$C328+1),0),),-IFERROR(ISPMT(D3_I/12,$C328-1,D3_T,OFFSET(S$258,,-$C328+1)),)))</f>
        <v>0</v>
      </c>
      <c r="T328" s="548">
        <f ca="1">IF($C328=0,0,IF('Clinic Model'!$P$17="Annuity",-IFERROR(IPMT(D3_I/12,$C328,D3_T,OFFSET(T$258,,-$C328+1),0),),-IFERROR(ISPMT(D3_I/12,$C328-1,D3_T,OFFSET(T$258,,-$C328+1)),)))</f>
        <v>0</v>
      </c>
      <c r="U328" s="548">
        <f ca="1">IF($C328=0,0,IF('Clinic Model'!$P$17="Annuity",-IFERROR(IPMT(D3_I/12,$C328,D3_T,OFFSET(U$258,,-$C328+1),0),),-IFERROR(ISPMT(D3_I/12,$C328-1,D3_T,OFFSET(U$258,,-$C328+1)),)))</f>
        <v>0</v>
      </c>
      <c r="V328" s="548">
        <f ca="1">IF($C328=0,0,IF('Clinic Model'!$P$17="Annuity",-IFERROR(IPMT(D3_I/12,$C328,D3_T,OFFSET(V$258,,-$C328+1),0),),-IFERROR(ISPMT(D3_I/12,$C328-1,D3_T,OFFSET(V$258,,-$C328+1)),)))</f>
        <v>0</v>
      </c>
      <c r="W328" s="548">
        <f ca="1">IF($C328=0,0,IF('Clinic Model'!$P$17="Annuity",-IFERROR(IPMT(D3_I/12,$C328,D3_T,OFFSET(W$258,,-$C328+1),0),),-IFERROR(ISPMT(D3_I/12,$C328-1,D3_T,OFFSET(W$258,,-$C328+1)),)))</f>
        <v>0</v>
      </c>
      <c r="X328" s="548">
        <f ca="1">IF($C328=0,0,IF('Clinic Model'!$P$17="Annuity",-IFERROR(IPMT(D3_I/12,$C328,D3_T,OFFSET(X$258,,-$C328+1),0),),-IFERROR(ISPMT(D3_I/12,$C328-1,D3_T,OFFSET(X$258,,-$C328+1)),)))</f>
        <v>0</v>
      </c>
      <c r="Y328" s="548">
        <f ca="1">IF($C328=0,0,IF('Clinic Model'!$P$17="Annuity",-IFERROR(IPMT(D3_I/12,$C328,D3_T,OFFSET(Y$258,,-$C328+1),0),),-IFERROR(ISPMT(D3_I/12,$C328-1,D3_T,OFFSET(Y$258,,-$C328+1)),)))</f>
        <v>0</v>
      </c>
      <c r="Z328" s="548">
        <f ca="1">IF($C328=0,0,IF('Clinic Model'!$P$17="Annuity",-IFERROR(IPMT(D3_I/12,$C328,D3_T,OFFSET(Z$258,,-$C328+1),0),),-IFERROR(ISPMT(D3_I/12,$C328-1,D3_T,OFFSET(Z$258,,-$C328+1)),)))</f>
        <v>0</v>
      </c>
      <c r="AA328" s="548">
        <f ca="1">IF($C328=0,0,IF('Clinic Model'!$P$17="Annuity",-IFERROR(IPMT(D3_I/12,$C328,D3_T,OFFSET(AA$258,,-$C328+1),0),),-IFERROR(ISPMT(D3_I/12,$C328-1,D3_T,OFFSET(AA$258,,-$C328+1)),)))</f>
        <v>0</v>
      </c>
      <c r="AB328" s="548">
        <f ca="1">IF($C328=0,0,IF('Clinic Model'!$P$17="Annuity",-IFERROR(IPMT(D3_I/12,$C328,D3_T,OFFSET(AB$258,,-$C328+1),0),),-IFERROR(ISPMT(D3_I/12,$C328-1,D3_T,OFFSET(AB$258,,-$C328+1)),)))</f>
        <v>0</v>
      </c>
      <c r="AC328" s="548">
        <f ca="1">IF($C328=0,0,IF('Clinic Model'!$P$17="Annuity",-IFERROR(IPMT(D3_I/12,$C328,D3_T,OFFSET(AC$258,,-$C328+1),0),),-IFERROR(ISPMT(D3_I/12,$C328-1,D3_T,OFFSET(AC$258,,-$C328+1)),)))</f>
        <v>0</v>
      </c>
      <c r="AD328" s="548">
        <f ca="1">IF($C328=0,0,IF('Clinic Model'!$P$17="Annuity",-IFERROR(IPMT(D3_I/12,$C328,D3_T,OFFSET(AD$258,,-$C328+1),0),),-IFERROR(ISPMT(D3_I/12,$C328-1,D3_T,OFFSET(AD$258,,-$C328+1)),)))</f>
        <v>0</v>
      </c>
      <c r="AE328" s="548">
        <f ca="1">IF($C328=0,0,IF('Clinic Model'!$P$17="Annuity",-IFERROR(IPMT(D3_I/12,$C328,D3_T,OFFSET(AE$258,,-$C328+1),0),),-IFERROR(ISPMT(D3_I/12,$C328-1,D3_T,OFFSET(AE$258,,-$C328+1)),)))</f>
        <v>0</v>
      </c>
      <c r="AF328" s="548">
        <f ca="1">IF($C328=0,0,IF('Clinic Model'!$P$17="Annuity",-IFERROR(IPMT(D3_I/12,$C328,D3_T,OFFSET(AF$258,,-$C328+1),0),),-IFERROR(ISPMT(D3_I/12,$C328-1,D3_T,OFFSET(AF$258,,-$C328+1)),)))</f>
        <v>0</v>
      </c>
      <c r="AG328" s="548">
        <f ca="1">IF($C328=0,0,IF('Clinic Model'!$P$17="Annuity",-IFERROR(IPMT(D3_I/12,$C328,D3_T,OFFSET(AG$258,,-$C328+1),0),),-IFERROR(ISPMT(D3_I/12,$C328-1,D3_T,OFFSET(AG$258,,-$C328+1)),)))</f>
        <v>0</v>
      </c>
      <c r="AH328" s="548">
        <f ca="1">IF($C328=0,0,IF('Clinic Model'!$P$17="Annuity",-IFERROR(IPMT(D3_I/12,$C328,D3_T,OFFSET(AH$258,,-$C328+1),0),),-IFERROR(ISPMT(D3_I/12,$C328-1,D3_T,OFFSET(AH$258,,-$C328+1)),)))</f>
        <v>0</v>
      </c>
      <c r="AI328" s="548">
        <f ca="1">IF($C328=0,0,IF('Clinic Model'!$P$17="Annuity",-IFERROR(IPMT(D3_I/12,$C328,D3_T,OFFSET(AI$258,,-$C328+1),0),),-IFERROR(ISPMT(D3_I/12,$C328-1,D3_T,OFFSET(AI$258,,-$C328+1)),)))</f>
        <v>0</v>
      </c>
      <c r="AJ328" s="548">
        <f ca="1">IF($C328=0,0,IF('Clinic Model'!$P$17="Annuity",-IFERROR(IPMT(D3_I/12,$C328,D3_T,OFFSET(AJ$258,,-$C328+1),0),),-IFERROR(ISPMT(D3_I/12,$C328-1,D3_T,OFFSET(AJ$258,,-$C328+1)),)))</f>
        <v>0</v>
      </c>
      <c r="AK328" s="548">
        <f ca="1">IF($C328=0,0,IF('Clinic Model'!$P$17="Annuity",-IFERROR(IPMT(D3_I/12,$C328,D3_T,OFFSET(AK$258,,-$C328+1),0),),-IFERROR(ISPMT(D3_I/12,$C328-1,D3_T,OFFSET(AK$258,,-$C328+1)),)))</f>
        <v>0</v>
      </c>
      <c r="AL328" s="548">
        <f ca="1">IF($C328=0,0,IF('Clinic Model'!$P$17="Annuity",-IFERROR(IPMT(D3_I/12,$C328,D3_T,OFFSET(AL$258,,-$C328+1),0),),-IFERROR(ISPMT(D3_I/12,$C328-1,D3_T,OFFSET(AL$258,,-$C328+1)),)))</f>
        <v>0</v>
      </c>
      <c r="AM328" s="548">
        <f ca="1">IF($C328=0,0,IF('Clinic Model'!$P$17="Annuity",-IFERROR(IPMT(D3_I/12,$C328,D3_T,OFFSET(AM$258,,-$C328+1),0),),-IFERROR(ISPMT(D3_I/12,$C328-1,D3_T,OFFSET(AM$258,,-$C328+1)),)))</f>
        <v>0</v>
      </c>
      <c r="AN328" s="548">
        <f ca="1">IF($C328=0,0,IF('Clinic Model'!$P$17="Annuity",-IFERROR(IPMT(D3_I/12,$C328,D3_T,OFFSET(AN$258,,-$C328+1),0),),-IFERROR(ISPMT(D3_I/12,$C328-1,D3_T,OFFSET(AN$258,,-$C328+1)),)))</f>
        <v>0</v>
      </c>
      <c r="AO328" s="548">
        <f ca="1">IF($C328=0,0,IF('Clinic Model'!$P$17="Annuity",-IFERROR(IPMT(D3_I/12,$C328,D3_T,OFFSET(AO$258,,-$C328+1),0),),-IFERROR(ISPMT(D3_I/12,$C328-1,D3_T,OFFSET(AO$258,,-$C328+1)),)))</f>
        <v>0</v>
      </c>
      <c r="AP328" s="548">
        <f ca="1">IF($C328=0,0,IF('Clinic Model'!$P$17="Annuity",-IFERROR(IPMT(D3_I/12,$C328,D3_T,OFFSET(AP$258,,-$C328+1),0),),-IFERROR(ISPMT(D3_I/12,$C328-1,D3_T,OFFSET(AP$258,,-$C328+1)),)))</f>
        <v>0</v>
      </c>
      <c r="AQ328" s="548">
        <f ca="1">IF($C328=0,0,IF('Clinic Model'!$P$17="Annuity",-IFERROR(IPMT(D3_I/12,$C328,D3_T,OFFSET(AQ$258,,-$C328+1),0),),-IFERROR(ISPMT(D3_I/12,$C328-1,D3_T,OFFSET(AQ$258,,-$C328+1)),)))</f>
        <v>0</v>
      </c>
      <c r="AR328" s="548">
        <f ca="1">IF($C328=0,0,IF('Clinic Model'!$P$17="Annuity",-IFERROR(IPMT(D3_I/12,$C328,D3_T,OFFSET(AR$258,,-$C328+1),0),),-IFERROR(ISPMT(D3_I/12,$C328-1,D3_T,OFFSET(AR$258,,-$C328+1)),)))</f>
        <v>0</v>
      </c>
      <c r="AS328" s="548">
        <f ca="1">IF($C328=0,0,IF('Clinic Model'!$P$17="Annuity",-IFERROR(IPMT(D3_I/12,$C328,D3_T,OFFSET(AS$258,,-$C328+1),0),),-IFERROR(ISPMT(D3_I/12,$C328-1,D3_T,OFFSET(AS$258,,-$C328+1)),)))</f>
        <v>0</v>
      </c>
      <c r="AT328" s="548">
        <f ca="1">IF($C328=0,0,IF('Clinic Model'!$P$17="Annuity",-IFERROR(IPMT(D3_I/12,$C328,D3_T,OFFSET(AT$258,,-$C328+1),0),),-IFERROR(ISPMT(D3_I/12,$C328-1,D3_T,OFFSET(AT$258,,-$C328+1)),)))</f>
        <v>0</v>
      </c>
      <c r="AU328" s="548">
        <f ca="1">IF($C328=0,0,IF('Clinic Model'!$P$17="Annuity",-IFERROR(IPMT(D3_I/12,$C328,D3_T,OFFSET(AU$258,,-$C328+1),0),),-IFERROR(ISPMT(D3_I/12,$C328-1,D3_T,OFFSET(AU$258,,-$C328+1)),)))</f>
        <v>0</v>
      </c>
      <c r="AV328" s="548">
        <f ca="1">IF($C328=0,0,IF('Clinic Model'!$P$17="Annuity",-IFERROR(IPMT(D3_I/12,$C328,D3_T,OFFSET(AV$258,,-$C328+1),0),),-IFERROR(ISPMT(D3_I/12,$C328-1,D3_T,OFFSET(AV$258,,-$C328+1)),)))</f>
        <v>0</v>
      </c>
      <c r="AW328" s="548">
        <f ca="1">IF($C328=0,0,IF('Clinic Model'!$P$17="Annuity",-IFERROR(IPMT(D3_I/12,$C328,D3_T,OFFSET(AW$258,,-$C328+1),0),),-IFERROR(ISPMT(D3_I/12,$C328-1,D3_T,OFFSET(AW$258,,-$C328+1)),)))</f>
        <v>0</v>
      </c>
      <c r="AX328" s="548">
        <f ca="1">IF($C328=0,0,IF('Clinic Model'!$P$17="Annuity",-IFERROR(IPMT(D3_I/12,$C328,D3_T,OFFSET(AX$258,,-$C328+1),0),),-IFERROR(ISPMT(D3_I/12,$C328-1,D3_T,OFFSET(AX$258,,-$C328+1)),)))</f>
        <v>0</v>
      </c>
      <c r="AY328" s="548">
        <f ca="1">IF($C328=0,0,IF('Clinic Model'!$P$17="Annuity",-IFERROR(IPMT(D3_I/12,$C328,D3_T,OFFSET(AY$258,,-$C328+1),0),),-IFERROR(ISPMT(D3_I/12,$C328-1,D3_T,OFFSET(AY$258,,-$C328+1)),)))</f>
        <v>0</v>
      </c>
      <c r="AZ328" s="548">
        <f ca="1">IF($C328=0,0,IF('Clinic Model'!$P$17="Annuity",-IFERROR(IPMT(D3_I/12,$C328,D3_T,OFFSET(AZ$258,,-$C328+1),0),),-IFERROR(ISPMT(D3_I/12,$C328-1,D3_T,OFFSET(AZ$258,,-$C328+1)),)))</f>
        <v>0</v>
      </c>
      <c r="BA328" s="548">
        <f ca="1">IF($C328=0,0,IF('Clinic Model'!$P$17="Annuity",-IFERROR(IPMT(D3_I/12,$C328,D3_T,OFFSET(BA$258,,-$C328+1),0),),-IFERROR(ISPMT(D3_I/12,$C328-1,D3_T,OFFSET(BA$258,,-$C328+1)),)))</f>
        <v>0</v>
      </c>
      <c r="BB328" s="548">
        <f ca="1">IF($C328=0,0,IF('Clinic Model'!$P$17="Annuity",-IFERROR(IPMT(D3_I/12,$C328,D3_T,OFFSET(BB$258,,-$C328+1),0),),-IFERROR(ISPMT(D3_I/12,$C328-1,D3_T,OFFSET(BB$258,,-$C328+1)),)))</f>
        <v>0</v>
      </c>
      <c r="BC328" s="548">
        <f ca="1">IF($C328=0,0,IF('Clinic Model'!$P$17="Annuity",-IFERROR(IPMT(D3_I/12,$C328,D3_T,OFFSET(BC$258,,-$C328+1),0),),-IFERROR(ISPMT(D3_I/12,$C328-1,D3_T,OFFSET(BC$258,,-$C328+1)),)))</f>
        <v>0</v>
      </c>
      <c r="BD328" s="548">
        <f ca="1">IF($C328=0,0,IF('Clinic Model'!$P$17="Annuity",-IFERROR(IPMT(D3_I/12,$C328,D3_T,OFFSET(BD$258,,-$C328+1),0),),-IFERROR(ISPMT(D3_I/12,$C328-1,D3_T,OFFSET(BD$258,,-$C328+1)),)))</f>
        <v>0</v>
      </c>
      <c r="BE328" s="548">
        <f ca="1">IF($C328=0,0,IF('Clinic Model'!$P$17="Annuity",-IFERROR(IPMT(D3_I/12,$C328,D3_T,OFFSET(BE$258,,-$C328+1),0),),-IFERROR(ISPMT(D3_I/12,$C328-1,D3_T,OFFSET(BE$258,,-$C328+1)),)))</f>
        <v>0</v>
      </c>
      <c r="BF328" s="548">
        <f ca="1">IF($C328=0,0,IF('Clinic Model'!$P$17="Annuity",-IFERROR(IPMT(D3_I/12,$C328,D3_T,OFFSET(BF$258,,-$C328+1),0),),-IFERROR(ISPMT(D3_I/12,$C328-1,D3_T,OFFSET(BF$258,,-$C328+1)),)))</f>
        <v>0</v>
      </c>
      <c r="BG328" s="548">
        <f ca="1">IF($C328=0,0,IF('Clinic Model'!$P$17="Annuity",-IFERROR(IPMT(D3_I/12,$C328,D3_T,OFFSET(BG$258,,-$C328+1),0),),-IFERROR(ISPMT(D3_I/12,$C328-1,D3_T,OFFSET(BG$258,,-$C328+1)),)))</f>
        <v>0</v>
      </c>
      <c r="BH328" s="548">
        <f ca="1">IF($C328=0,0,IF('Clinic Model'!$P$17="Annuity",-IFERROR(IPMT(D3_I/12,$C328,D3_T,OFFSET(BH$258,,-$C328+1),0),),-IFERROR(ISPMT(D3_I/12,$C328-1,D3_T,OFFSET(BH$258,,-$C328+1)),)))</f>
        <v>0</v>
      </c>
      <c r="BI328" s="548">
        <f ca="1">IF($C328=0,0,IF('Clinic Model'!$P$17="Annuity",-IFERROR(IPMT(D3_I/12,$C328,D3_T,OFFSET(BI$258,,-$C328+1),0),),-IFERROR(ISPMT(D3_I/12,$C328-1,D3_T,OFFSET(BI$258,,-$C328+1)),)))</f>
        <v>0</v>
      </c>
      <c r="BJ328" s="548">
        <f ca="1">IF($C328=0,0,IF('Clinic Model'!$P$17="Annuity",-IFERROR(IPMT(D3_I/12,$C328,D3_T,OFFSET(BJ$258,,-$C328+1),0),),-IFERROR(ISPMT(D3_I/12,$C328-1,D3_T,OFFSET(BJ$258,,-$C328+1)),)))</f>
        <v>0</v>
      </c>
      <c r="BK328" s="548">
        <f ca="1">IF($C328=0,0,IF('Clinic Model'!$P$17="Annuity",-IFERROR(IPMT(D3_I/12,$C328,D3_T,OFFSET(BK$258,,-$C328+1),0),),-IFERROR(ISPMT(D3_I/12,$C328-1,D3_T,OFFSET(BK$258,,-$C328+1)),)))</f>
        <v>0</v>
      </c>
      <c r="BL328" s="548">
        <f ca="1">IF($C328=0,0,IF('Clinic Model'!$P$17="Annuity",-IFERROR(IPMT(D3_I/12,$C328,D3_T,OFFSET(BL$258,,-$C328+1),0),),-IFERROR(ISPMT(D3_I/12,$C328-1,D3_T,OFFSET(BL$258,,-$C328+1)),)))</f>
        <v>0</v>
      </c>
    </row>
    <row r="329" spans="1:64" ht="10.5" hidden="1" customHeight="1" outlineLevel="1" x14ac:dyDescent="0.3">
      <c r="A329" s="105"/>
      <c r="B329" s="504"/>
      <c r="C329" s="105">
        <f t="shared" si="25"/>
        <v>0</v>
      </c>
      <c r="E329" s="548">
        <f ca="1">IF($C329=0,0,IF('Clinic Model'!$P$17="Annuity",-IFERROR(IPMT(D3_I/12,$C329,D3_T,OFFSET(E$258,,-$C329+1),0),),-IFERROR(ISPMT(D3_I/12,$C329-1,D3_T,OFFSET(E$258,,-$C329+1)),)))</f>
        <v>0</v>
      </c>
      <c r="F329" s="548">
        <f ca="1">IF($C329=0,0,IF('Clinic Model'!$P$17="Annuity",-IFERROR(IPMT(D3_I/12,$C329,D3_T,OFFSET(F$258,,-$C329+1),0),),-IFERROR(ISPMT(D3_I/12,$C329-1,D3_T,OFFSET(F$258,,-$C329+1)),)))</f>
        <v>0</v>
      </c>
      <c r="G329" s="548">
        <f ca="1">IF($C329=0,0,IF('Clinic Model'!$P$17="Annuity",-IFERROR(IPMT(D3_I/12,$C329,D3_T,OFFSET(G$258,,-$C329+1),0),),-IFERROR(ISPMT(D3_I/12,$C329-1,D3_T,OFFSET(G$258,,-$C329+1)),)))</f>
        <v>0</v>
      </c>
      <c r="H329" s="548">
        <f ca="1">IF($C329=0,0,IF('Clinic Model'!$P$17="Annuity",-IFERROR(IPMT(D3_I/12,$C329,D3_T,OFFSET(H$258,,-$C329+1),0),),-IFERROR(ISPMT(D3_I/12,$C329-1,D3_T,OFFSET(H$258,,-$C329+1)),)))</f>
        <v>0</v>
      </c>
      <c r="I329" s="548">
        <f ca="1">IF($C329=0,0,IF('Clinic Model'!$P$17="Annuity",-IFERROR(IPMT(D3_I/12,$C329,D3_T,OFFSET(I$258,,-$C329+1),0),),-IFERROR(ISPMT(D3_I/12,$C329-1,D3_T,OFFSET(I$258,,-$C329+1)),)))</f>
        <v>0</v>
      </c>
      <c r="J329" s="548">
        <f ca="1">IF($C329=0,0,IF('Clinic Model'!$P$17="Annuity",-IFERROR(IPMT(D3_I/12,$C329,D3_T,OFFSET(J$258,,-$C329+1),0),),-IFERROR(ISPMT(D3_I/12,$C329-1,D3_T,OFFSET(J$258,,-$C329+1)),)))</f>
        <v>0</v>
      </c>
      <c r="K329" s="548">
        <f ca="1">IF($C329=0,0,IF('Clinic Model'!$P$17="Annuity",-IFERROR(IPMT(D3_I/12,$C329,D3_T,OFFSET(K$258,,-$C329+1),0),),-IFERROR(ISPMT(D3_I/12,$C329-1,D3_T,OFFSET(K$258,,-$C329+1)),)))</f>
        <v>0</v>
      </c>
      <c r="L329" s="548">
        <f ca="1">IF($C329=0,0,IF('Clinic Model'!$P$17="Annuity",-IFERROR(IPMT(D3_I/12,$C329,D3_T,OFFSET(L$258,,-$C329+1),0),),-IFERROR(ISPMT(D3_I/12,$C329-1,D3_T,OFFSET(L$258,,-$C329+1)),)))</f>
        <v>0</v>
      </c>
      <c r="M329" s="548">
        <f ca="1">IF($C329=0,0,IF('Clinic Model'!$P$17="Annuity",-IFERROR(IPMT(D3_I/12,$C329,D3_T,OFFSET(M$258,,-$C329+1),0),),-IFERROR(ISPMT(D3_I/12,$C329-1,D3_T,OFFSET(M$258,,-$C329+1)),)))</f>
        <v>0</v>
      </c>
      <c r="N329" s="548">
        <f ca="1">IF($C329=0,0,IF('Clinic Model'!$P$17="Annuity",-IFERROR(IPMT(D3_I/12,$C329,D3_T,OFFSET(N$258,,-$C329+1),0),),-IFERROR(ISPMT(D3_I/12,$C329-1,D3_T,OFFSET(N$258,,-$C329+1)),)))</f>
        <v>0</v>
      </c>
      <c r="O329" s="548">
        <f ca="1">IF($C329=0,0,IF('Clinic Model'!$P$17="Annuity",-IFERROR(IPMT(D3_I/12,$C329,D3_T,OFFSET(O$258,,-$C329+1),0),),-IFERROR(ISPMT(D3_I/12,$C329-1,D3_T,OFFSET(O$258,,-$C329+1)),)))</f>
        <v>0</v>
      </c>
      <c r="P329" s="548">
        <f ca="1">IF($C329=0,0,IF('Clinic Model'!$P$17="Annuity",-IFERROR(IPMT(D3_I/12,$C329,D3_T,OFFSET(P$258,,-$C329+1),0),),-IFERROR(ISPMT(D3_I/12,$C329-1,D3_T,OFFSET(P$258,,-$C329+1)),)))</f>
        <v>0</v>
      </c>
      <c r="Q329" s="548">
        <f ca="1">IF($C329=0,0,IF('Clinic Model'!$P$17="Annuity",-IFERROR(IPMT(D3_I/12,$C329,D3_T,OFFSET(Q$258,,-$C329+1),0),),-IFERROR(ISPMT(D3_I/12,$C329-1,D3_T,OFFSET(Q$258,,-$C329+1)),)))</f>
        <v>0</v>
      </c>
      <c r="R329" s="548">
        <f ca="1">IF($C329=0,0,IF('Clinic Model'!$P$17="Annuity",-IFERROR(IPMT(D3_I/12,$C329,D3_T,OFFSET(R$258,,-$C329+1),0),),-IFERROR(ISPMT(D3_I/12,$C329-1,D3_T,OFFSET(R$258,,-$C329+1)),)))</f>
        <v>0</v>
      </c>
      <c r="S329" s="548">
        <f ca="1">IF($C329=0,0,IF('Clinic Model'!$P$17="Annuity",-IFERROR(IPMT(D3_I/12,$C329,D3_T,OFFSET(S$258,,-$C329+1),0),),-IFERROR(ISPMT(D3_I/12,$C329-1,D3_T,OFFSET(S$258,,-$C329+1)),)))</f>
        <v>0</v>
      </c>
      <c r="T329" s="548">
        <f ca="1">IF($C329=0,0,IF('Clinic Model'!$P$17="Annuity",-IFERROR(IPMT(D3_I/12,$C329,D3_T,OFFSET(T$258,,-$C329+1),0),),-IFERROR(ISPMT(D3_I/12,$C329-1,D3_T,OFFSET(T$258,,-$C329+1)),)))</f>
        <v>0</v>
      </c>
      <c r="U329" s="548">
        <f ca="1">IF($C329=0,0,IF('Clinic Model'!$P$17="Annuity",-IFERROR(IPMT(D3_I/12,$C329,D3_T,OFFSET(U$258,,-$C329+1),0),),-IFERROR(ISPMT(D3_I/12,$C329-1,D3_T,OFFSET(U$258,,-$C329+1)),)))</f>
        <v>0</v>
      </c>
      <c r="V329" s="548">
        <f ca="1">IF($C329=0,0,IF('Clinic Model'!$P$17="Annuity",-IFERROR(IPMT(D3_I/12,$C329,D3_T,OFFSET(V$258,,-$C329+1),0),),-IFERROR(ISPMT(D3_I/12,$C329-1,D3_T,OFFSET(V$258,,-$C329+1)),)))</f>
        <v>0</v>
      </c>
      <c r="W329" s="548">
        <f ca="1">IF($C329=0,0,IF('Clinic Model'!$P$17="Annuity",-IFERROR(IPMT(D3_I/12,$C329,D3_T,OFFSET(W$258,,-$C329+1),0),),-IFERROR(ISPMT(D3_I/12,$C329-1,D3_T,OFFSET(W$258,,-$C329+1)),)))</f>
        <v>0</v>
      </c>
      <c r="X329" s="548">
        <f ca="1">IF($C329=0,0,IF('Clinic Model'!$P$17="Annuity",-IFERROR(IPMT(D3_I/12,$C329,D3_T,OFFSET(X$258,,-$C329+1),0),),-IFERROR(ISPMT(D3_I/12,$C329-1,D3_T,OFFSET(X$258,,-$C329+1)),)))</f>
        <v>0</v>
      </c>
      <c r="Y329" s="548">
        <f ca="1">IF($C329=0,0,IF('Clinic Model'!$P$17="Annuity",-IFERROR(IPMT(D3_I/12,$C329,D3_T,OFFSET(Y$258,,-$C329+1),0),),-IFERROR(ISPMT(D3_I/12,$C329-1,D3_T,OFFSET(Y$258,,-$C329+1)),)))</f>
        <v>0</v>
      </c>
      <c r="Z329" s="548">
        <f ca="1">IF($C329=0,0,IF('Clinic Model'!$P$17="Annuity",-IFERROR(IPMT(D3_I/12,$C329,D3_T,OFFSET(Z$258,,-$C329+1),0),),-IFERROR(ISPMT(D3_I/12,$C329-1,D3_T,OFFSET(Z$258,,-$C329+1)),)))</f>
        <v>0</v>
      </c>
      <c r="AA329" s="548">
        <f ca="1">IF($C329=0,0,IF('Clinic Model'!$P$17="Annuity",-IFERROR(IPMT(D3_I/12,$C329,D3_T,OFFSET(AA$258,,-$C329+1),0),),-IFERROR(ISPMT(D3_I/12,$C329-1,D3_T,OFFSET(AA$258,,-$C329+1)),)))</f>
        <v>0</v>
      </c>
      <c r="AB329" s="548">
        <f ca="1">IF($C329=0,0,IF('Clinic Model'!$P$17="Annuity",-IFERROR(IPMT(D3_I/12,$C329,D3_T,OFFSET(AB$258,,-$C329+1),0),),-IFERROR(ISPMT(D3_I/12,$C329-1,D3_T,OFFSET(AB$258,,-$C329+1)),)))</f>
        <v>0</v>
      </c>
      <c r="AC329" s="548">
        <f ca="1">IF($C329=0,0,IF('Clinic Model'!$P$17="Annuity",-IFERROR(IPMT(D3_I/12,$C329,D3_T,OFFSET(AC$258,,-$C329+1),0),),-IFERROR(ISPMT(D3_I/12,$C329-1,D3_T,OFFSET(AC$258,,-$C329+1)),)))</f>
        <v>0</v>
      </c>
      <c r="AD329" s="548">
        <f ca="1">IF($C329=0,0,IF('Clinic Model'!$P$17="Annuity",-IFERROR(IPMT(D3_I/12,$C329,D3_T,OFFSET(AD$258,,-$C329+1),0),),-IFERROR(ISPMT(D3_I/12,$C329-1,D3_T,OFFSET(AD$258,,-$C329+1)),)))</f>
        <v>0</v>
      </c>
      <c r="AE329" s="548">
        <f ca="1">IF($C329=0,0,IF('Clinic Model'!$P$17="Annuity",-IFERROR(IPMT(D3_I/12,$C329,D3_T,OFFSET(AE$258,,-$C329+1),0),),-IFERROR(ISPMT(D3_I/12,$C329-1,D3_T,OFFSET(AE$258,,-$C329+1)),)))</f>
        <v>0</v>
      </c>
      <c r="AF329" s="548">
        <f ca="1">IF($C329=0,0,IF('Clinic Model'!$P$17="Annuity",-IFERROR(IPMT(D3_I/12,$C329,D3_T,OFFSET(AF$258,,-$C329+1),0),),-IFERROR(ISPMT(D3_I/12,$C329-1,D3_T,OFFSET(AF$258,,-$C329+1)),)))</f>
        <v>0</v>
      </c>
      <c r="AG329" s="548">
        <f ca="1">IF($C329=0,0,IF('Clinic Model'!$P$17="Annuity",-IFERROR(IPMT(D3_I/12,$C329,D3_T,OFFSET(AG$258,,-$C329+1),0),),-IFERROR(ISPMT(D3_I/12,$C329-1,D3_T,OFFSET(AG$258,,-$C329+1)),)))</f>
        <v>0</v>
      </c>
      <c r="AH329" s="548">
        <f ca="1">IF($C329=0,0,IF('Clinic Model'!$P$17="Annuity",-IFERROR(IPMT(D3_I/12,$C329,D3_T,OFFSET(AH$258,,-$C329+1),0),),-IFERROR(ISPMT(D3_I/12,$C329-1,D3_T,OFFSET(AH$258,,-$C329+1)),)))</f>
        <v>0</v>
      </c>
      <c r="AI329" s="548">
        <f ca="1">IF($C329=0,0,IF('Clinic Model'!$P$17="Annuity",-IFERROR(IPMT(D3_I/12,$C329,D3_T,OFFSET(AI$258,,-$C329+1),0),),-IFERROR(ISPMT(D3_I/12,$C329-1,D3_T,OFFSET(AI$258,,-$C329+1)),)))</f>
        <v>0</v>
      </c>
      <c r="AJ329" s="548">
        <f ca="1">IF($C329=0,0,IF('Clinic Model'!$P$17="Annuity",-IFERROR(IPMT(D3_I/12,$C329,D3_T,OFFSET(AJ$258,,-$C329+1),0),),-IFERROR(ISPMT(D3_I/12,$C329-1,D3_T,OFFSET(AJ$258,,-$C329+1)),)))</f>
        <v>0</v>
      </c>
      <c r="AK329" s="548">
        <f ca="1">IF($C329=0,0,IF('Clinic Model'!$P$17="Annuity",-IFERROR(IPMT(D3_I/12,$C329,D3_T,OFFSET(AK$258,,-$C329+1),0),),-IFERROR(ISPMT(D3_I/12,$C329-1,D3_T,OFFSET(AK$258,,-$C329+1)),)))</f>
        <v>0</v>
      </c>
      <c r="AL329" s="548">
        <f ca="1">IF($C329=0,0,IF('Clinic Model'!$P$17="Annuity",-IFERROR(IPMT(D3_I/12,$C329,D3_T,OFFSET(AL$258,,-$C329+1),0),),-IFERROR(ISPMT(D3_I/12,$C329-1,D3_T,OFFSET(AL$258,,-$C329+1)),)))</f>
        <v>0</v>
      </c>
      <c r="AM329" s="548">
        <f ca="1">IF($C329=0,0,IF('Clinic Model'!$P$17="Annuity",-IFERROR(IPMT(D3_I/12,$C329,D3_T,OFFSET(AM$258,,-$C329+1),0),),-IFERROR(ISPMT(D3_I/12,$C329-1,D3_T,OFFSET(AM$258,,-$C329+1)),)))</f>
        <v>0</v>
      </c>
      <c r="AN329" s="548">
        <f ca="1">IF($C329=0,0,IF('Clinic Model'!$P$17="Annuity",-IFERROR(IPMT(D3_I/12,$C329,D3_T,OFFSET(AN$258,,-$C329+1),0),),-IFERROR(ISPMT(D3_I/12,$C329-1,D3_T,OFFSET(AN$258,,-$C329+1)),)))</f>
        <v>0</v>
      </c>
      <c r="AO329" s="548">
        <f ca="1">IF($C329=0,0,IF('Clinic Model'!$P$17="Annuity",-IFERROR(IPMT(D3_I/12,$C329,D3_T,OFFSET(AO$258,,-$C329+1),0),),-IFERROR(ISPMT(D3_I/12,$C329-1,D3_T,OFFSET(AO$258,,-$C329+1)),)))</f>
        <v>0</v>
      </c>
      <c r="AP329" s="548">
        <f ca="1">IF($C329=0,0,IF('Clinic Model'!$P$17="Annuity",-IFERROR(IPMT(D3_I/12,$C329,D3_T,OFFSET(AP$258,,-$C329+1),0),),-IFERROR(ISPMT(D3_I/12,$C329-1,D3_T,OFFSET(AP$258,,-$C329+1)),)))</f>
        <v>0</v>
      </c>
      <c r="AQ329" s="548">
        <f ca="1">IF($C329=0,0,IF('Clinic Model'!$P$17="Annuity",-IFERROR(IPMT(D3_I/12,$C329,D3_T,OFFSET(AQ$258,,-$C329+1),0),),-IFERROR(ISPMT(D3_I/12,$C329-1,D3_T,OFFSET(AQ$258,,-$C329+1)),)))</f>
        <v>0</v>
      </c>
      <c r="AR329" s="548">
        <f ca="1">IF($C329=0,0,IF('Clinic Model'!$P$17="Annuity",-IFERROR(IPMT(D3_I/12,$C329,D3_T,OFFSET(AR$258,,-$C329+1),0),),-IFERROR(ISPMT(D3_I/12,$C329-1,D3_T,OFFSET(AR$258,,-$C329+1)),)))</f>
        <v>0</v>
      </c>
      <c r="AS329" s="548">
        <f ca="1">IF($C329=0,0,IF('Clinic Model'!$P$17="Annuity",-IFERROR(IPMT(D3_I/12,$C329,D3_T,OFFSET(AS$258,,-$C329+1),0),),-IFERROR(ISPMT(D3_I/12,$C329-1,D3_T,OFFSET(AS$258,,-$C329+1)),)))</f>
        <v>0</v>
      </c>
      <c r="AT329" s="548">
        <f ca="1">IF($C329=0,0,IF('Clinic Model'!$P$17="Annuity",-IFERROR(IPMT(D3_I/12,$C329,D3_T,OFFSET(AT$258,,-$C329+1),0),),-IFERROR(ISPMT(D3_I/12,$C329-1,D3_T,OFFSET(AT$258,,-$C329+1)),)))</f>
        <v>0</v>
      </c>
      <c r="AU329" s="548">
        <f ca="1">IF($C329=0,0,IF('Clinic Model'!$P$17="Annuity",-IFERROR(IPMT(D3_I/12,$C329,D3_T,OFFSET(AU$258,,-$C329+1),0),),-IFERROR(ISPMT(D3_I/12,$C329-1,D3_T,OFFSET(AU$258,,-$C329+1)),)))</f>
        <v>0</v>
      </c>
      <c r="AV329" s="548">
        <f ca="1">IF($C329=0,0,IF('Clinic Model'!$P$17="Annuity",-IFERROR(IPMT(D3_I/12,$C329,D3_T,OFFSET(AV$258,,-$C329+1),0),),-IFERROR(ISPMT(D3_I/12,$C329-1,D3_T,OFFSET(AV$258,,-$C329+1)),)))</f>
        <v>0</v>
      </c>
      <c r="AW329" s="548">
        <f ca="1">IF($C329=0,0,IF('Clinic Model'!$P$17="Annuity",-IFERROR(IPMT(D3_I/12,$C329,D3_T,OFFSET(AW$258,,-$C329+1),0),),-IFERROR(ISPMT(D3_I/12,$C329-1,D3_T,OFFSET(AW$258,,-$C329+1)),)))</f>
        <v>0</v>
      </c>
      <c r="AX329" s="548">
        <f ca="1">IF($C329=0,0,IF('Clinic Model'!$P$17="Annuity",-IFERROR(IPMT(D3_I/12,$C329,D3_T,OFFSET(AX$258,,-$C329+1),0),),-IFERROR(ISPMT(D3_I/12,$C329-1,D3_T,OFFSET(AX$258,,-$C329+1)),)))</f>
        <v>0</v>
      </c>
      <c r="AY329" s="548">
        <f ca="1">IF($C329=0,0,IF('Clinic Model'!$P$17="Annuity",-IFERROR(IPMT(D3_I/12,$C329,D3_T,OFFSET(AY$258,,-$C329+1),0),),-IFERROR(ISPMT(D3_I/12,$C329-1,D3_T,OFFSET(AY$258,,-$C329+1)),)))</f>
        <v>0</v>
      </c>
      <c r="AZ329" s="548">
        <f ca="1">IF($C329=0,0,IF('Clinic Model'!$P$17="Annuity",-IFERROR(IPMT(D3_I/12,$C329,D3_T,OFFSET(AZ$258,,-$C329+1),0),),-IFERROR(ISPMT(D3_I/12,$C329-1,D3_T,OFFSET(AZ$258,,-$C329+1)),)))</f>
        <v>0</v>
      </c>
      <c r="BA329" s="548">
        <f ca="1">IF($C329=0,0,IF('Clinic Model'!$P$17="Annuity",-IFERROR(IPMT(D3_I/12,$C329,D3_T,OFFSET(BA$258,,-$C329+1),0),),-IFERROR(ISPMT(D3_I/12,$C329-1,D3_T,OFFSET(BA$258,,-$C329+1)),)))</f>
        <v>0</v>
      </c>
      <c r="BB329" s="548">
        <f ca="1">IF($C329=0,0,IF('Clinic Model'!$P$17="Annuity",-IFERROR(IPMT(D3_I/12,$C329,D3_T,OFFSET(BB$258,,-$C329+1),0),),-IFERROR(ISPMT(D3_I/12,$C329-1,D3_T,OFFSET(BB$258,,-$C329+1)),)))</f>
        <v>0</v>
      </c>
      <c r="BC329" s="548">
        <f ca="1">IF($C329=0,0,IF('Clinic Model'!$P$17="Annuity",-IFERROR(IPMT(D3_I/12,$C329,D3_T,OFFSET(BC$258,,-$C329+1),0),),-IFERROR(ISPMT(D3_I/12,$C329-1,D3_T,OFFSET(BC$258,,-$C329+1)),)))</f>
        <v>0</v>
      </c>
      <c r="BD329" s="548">
        <f ca="1">IF($C329=0,0,IF('Clinic Model'!$P$17="Annuity",-IFERROR(IPMT(D3_I/12,$C329,D3_T,OFFSET(BD$258,,-$C329+1),0),),-IFERROR(ISPMT(D3_I/12,$C329-1,D3_T,OFFSET(BD$258,,-$C329+1)),)))</f>
        <v>0</v>
      </c>
      <c r="BE329" s="548">
        <f ca="1">IF($C329=0,0,IF('Clinic Model'!$P$17="Annuity",-IFERROR(IPMT(D3_I/12,$C329,D3_T,OFFSET(BE$258,,-$C329+1),0),),-IFERROR(ISPMT(D3_I/12,$C329-1,D3_T,OFFSET(BE$258,,-$C329+1)),)))</f>
        <v>0</v>
      </c>
      <c r="BF329" s="548">
        <f ca="1">IF($C329=0,0,IF('Clinic Model'!$P$17="Annuity",-IFERROR(IPMT(D3_I/12,$C329,D3_T,OFFSET(BF$258,,-$C329+1),0),),-IFERROR(ISPMT(D3_I/12,$C329-1,D3_T,OFFSET(BF$258,,-$C329+1)),)))</f>
        <v>0</v>
      </c>
      <c r="BG329" s="548">
        <f ca="1">IF($C329=0,0,IF('Clinic Model'!$P$17="Annuity",-IFERROR(IPMT(D3_I/12,$C329,D3_T,OFFSET(BG$258,,-$C329+1),0),),-IFERROR(ISPMT(D3_I/12,$C329-1,D3_T,OFFSET(BG$258,,-$C329+1)),)))</f>
        <v>0</v>
      </c>
      <c r="BH329" s="548">
        <f ca="1">IF($C329=0,0,IF('Clinic Model'!$P$17="Annuity",-IFERROR(IPMT(D3_I/12,$C329,D3_T,OFFSET(BH$258,,-$C329+1),0),),-IFERROR(ISPMT(D3_I/12,$C329-1,D3_T,OFFSET(BH$258,,-$C329+1)),)))</f>
        <v>0</v>
      </c>
      <c r="BI329" s="548">
        <f ca="1">IF($C329=0,0,IF('Clinic Model'!$P$17="Annuity",-IFERROR(IPMT(D3_I/12,$C329,D3_T,OFFSET(BI$258,,-$C329+1),0),),-IFERROR(ISPMT(D3_I/12,$C329-1,D3_T,OFFSET(BI$258,,-$C329+1)),)))</f>
        <v>0</v>
      </c>
      <c r="BJ329" s="548">
        <f ca="1">IF($C329=0,0,IF('Clinic Model'!$P$17="Annuity",-IFERROR(IPMT(D3_I/12,$C329,D3_T,OFFSET(BJ$258,,-$C329+1),0),),-IFERROR(ISPMT(D3_I/12,$C329-1,D3_T,OFFSET(BJ$258,,-$C329+1)),)))</f>
        <v>0</v>
      </c>
      <c r="BK329" s="548">
        <f ca="1">IF($C329=0,0,IF('Clinic Model'!$P$17="Annuity",-IFERROR(IPMT(D3_I/12,$C329,D3_T,OFFSET(BK$258,,-$C329+1),0),),-IFERROR(ISPMT(D3_I/12,$C329-1,D3_T,OFFSET(BK$258,,-$C329+1)),)))</f>
        <v>0</v>
      </c>
      <c r="BL329" s="548">
        <f ca="1">IF($C329=0,0,IF('Clinic Model'!$P$17="Annuity",-IFERROR(IPMT(D3_I/12,$C329,D3_T,OFFSET(BL$258,,-$C329+1),0),),-IFERROR(ISPMT(D3_I/12,$C329-1,D3_T,OFFSET(BL$258,,-$C329+1)),)))</f>
        <v>0</v>
      </c>
    </row>
    <row r="330" spans="1:64" ht="10.5" hidden="1" customHeight="1" outlineLevel="1" x14ac:dyDescent="0.3">
      <c r="A330" s="105"/>
      <c r="B330" s="504"/>
      <c r="C330" s="105">
        <f t="shared" si="25"/>
        <v>0</v>
      </c>
      <c r="E330" s="548">
        <f ca="1">IF($C330=0,0,IF('Clinic Model'!$P$17="Annuity",-IFERROR(IPMT(D3_I/12,$C330,D3_T,OFFSET(E$258,,-$C330+1),0),),-IFERROR(ISPMT(D3_I/12,$C330-1,D3_T,OFFSET(E$258,,-$C330+1)),)))</f>
        <v>0</v>
      </c>
      <c r="F330" s="548">
        <f ca="1">IF($C330=0,0,IF('Clinic Model'!$P$17="Annuity",-IFERROR(IPMT(D3_I/12,$C330,D3_T,OFFSET(F$258,,-$C330+1),0),),-IFERROR(ISPMT(D3_I/12,$C330-1,D3_T,OFFSET(F$258,,-$C330+1)),)))</f>
        <v>0</v>
      </c>
      <c r="G330" s="548">
        <f ca="1">IF($C330=0,0,IF('Clinic Model'!$P$17="Annuity",-IFERROR(IPMT(D3_I/12,$C330,D3_T,OFFSET(G$258,,-$C330+1),0),),-IFERROR(ISPMT(D3_I/12,$C330-1,D3_T,OFFSET(G$258,,-$C330+1)),)))</f>
        <v>0</v>
      </c>
      <c r="H330" s="548">
        <f ca="1">IF($C330=0,0,IF('Clinic Model'!$P$17="Annuity",-IFERROR(IPMT(D3_I/12,$C330,D3_T,OFFSET(H$258,,-$C330+1),0),),-IFERROR(ISPMT(D3_I/12,$C330-1,D3_T,OFFSET(H$258,,-$C330+1)),)))</f>
        <v>0</v>
      </c>
      <c r="I330" s="548">
        <f ca="1">IF($C330=0,0,IF('Clinic Model'!$P$17="Annuity",-IFERROR(IPMT(D3_I/12,$C330,D3_T,OFFSET(I$258,,-$C330+1),0),),-IFERROR(ISPMT(D3_I/12,$C330-1,D3_T,OFFSET(I$258,,-$C330+1)),)))</f>
        <v>0</v>
      </c>
      <c r="J330" s="548">
        <f ca="1">IF($C330=0,0,IF('Clinic Model'!$P$17="Annuity",-IFERROR(IPMT(D3_I/12,$C330,D3_T,OFFSET(J$258,,-$C330+1),0),),-IFERROR(ISPMT(D3_I/12,$C330-1,D3_T,OFFSET(J$258,,-$C330+1)),)))</f>
        <v>0</v>
      </c>
      <c r="K330" s="548">
        <f ca="1">IF($C330=0,0,IF('Clinic Model'!$P$17="Annuity",-IFERROR(IPMT(D3_I/12,$C330,D3_T,OFFSET(K$258,,-$C330+1),0),),-IFERROR(ISPMT(D3_I/12,$C330-1,D3_T,OFFSET(K$258,,-$C330+1)),)))</f>
        <v>0</v>
      </c>
      <c r="L330" s="548">
        <f ca="1">IF($C330=0,0,IF('Clinic Model'!$P$17="Annuity",-IFERROR(IPMT(D3_I/12,$C330,D3_T,OFFSET(L$258,,-$C330+1),0),),-IFERROR(ISPMT(D3_I/12,$C330-1,D3_T,OFFSET(L$258,,-$C330+1)),)))</f>
        <v>0</v>
      </c>
      <c r="M330" s="548">
        <f ca="1">IF($C330=0,0,IF('Clinic Model'!$P$17="Annuity",-IFERROR(IPMT(D3_I/12,$C330,D3_T,OFFSET(M$258,,-$C330+1),0),),-IFERROR(ISPMT(D3_I/12,$C330-1,D3_T,OFFSET(M$258,,-$C330+1)),)))</f>
        <v>0</v>
      </c>
      <c r="N330" s="548">
        <f ca="1">IF($C330=0,0,IF('Clinic Model'!$P$17="Annuity",-IFERROR(IPMT(D3_I/12,$C330,D3_T,OFFSET(N$258,,-$C330+1),0),),-IFERROR(ISPMT(D3_I/12,$C330-1,D3_T,OFFSET(N$258,,-$C330+1)),)))</f>
        <v>0</v>
      </c>
      <c r="O330" s="548">
        <f ca="1">IF($C330=0,0,IF('Clinic Model'!$P$17="Annuity",-IFERROR(IPMT(D3_I/12,$C330,D3_T,OFFSET(O$258,,-$C330+1),0),),-IFERROR(ISPMT(D3_I/12,$C330-1,D3_T,OFFSET(O$258,,-$C330+1)),)))</f>
        <v>0</v>
      </c>
      <c r="P330" s="548">
        <f ca="1">IF($C330=0,0,IF('Clinic Model'!$P$17="Annuity",-IFERROR(IPMT(D3_I/12,$C330,D3_T,OFFSET(P$258,,-$C330+1),0),),-IFERROR(ISPMT(D3_I/12,$C330-1,D3_T,OFFSET(P$258,,-$C330+1)),)))</f>
        <v>0</v>
      </c>
      <c r="Q330" s="548">
        <f ca="1">IF($C330=0,0,IF('Clinic Model'!$P$17="Annuity",-IFERROR(IPMT(D3_I/12,$C330,D3_T,OFFSET(Q$258,,-$C330+1),0),),-IFERROR(ISPMT(D3_I/12,$C330-1,D3_T,OFFSET(Q$258,,-$C330+1)),)))</f>
        <v>0</v>
      </c>
      <c r="R330" s="548">
        <f ca="1">IF($C330=0,0,IF('Clinic Model'!$P$17="Annuity",-IFERROR(IPMT(D3_I/12,$C330,D3_T,OFFSET(R$258,,-$C330+1),0),),-IFERROR(ISPMT(D3_I/12,$C330-1,D3_T,OFFSET(R$258,,-$C330+1)),)))</f>
        <v>0</v>
      </c>
      <c r="S330" s="548">
        <f ca="1">IF($C330=0,0,IF('Clinic Model'!$P$17="Annuity",-IFERROR(IPMT(D3_I/12,$C330,D3_T,OFFSET(S$258,,-$C330+1),0),),-IFERROR(ISPMT(D3_I/12,$C330-1,D3_T,OFFSET(S$258,,-$C330+1)),)))</f>
        <v>0</v>
      </c>
      <c r="T330" s="548">
        <f ca="1">IF($C330=0,0,IF('Clinic Model'!$P$17="Annuity",-IFERROR(IPMT(D3_I/12,$C330,D3_T,OFFSET(T$258,,-$C330+1),0),),-IFERROR(ISPMT(D3_I/12,$C330-1,D3_T,OFFSET(T$258,,-$C330+1)),)))</f>
        <v>0</v>
      </c>
      <c r="U330" s="548">
        <f ca="1">IF($C330=0,0,IF('Clinic Model'!$P$17="Annuity",-IFERROR(IPMT(D3_I/12,$C330,D3_T,OFFSET(U$258,,-$C330+1),0),),-IFERROR(ISPMT(D3_I/12,$C330-1,D3_T,OFFSET(U$258,,-$C330+1)),)))</f>
        <v>0</v>
      </c>
      <c r="V330" s="548">
        <f ca="1">IF($C330=0,0,IF('Clinic Model'!$P$17="Annuity",-IFERROR(IPMT(D3_I/12,$C330,D3_T,OFFSET(V$258,,-$C330+1),0),),-IFERROR(ISPMT(D3_I/12,$C330-1,D3_T,OFFSET(V$258,,-$C330+1)),)))</f>
        <v>0</v>
      </c>
      <c r="W330" s="548">
        <f ca="1">IF($C330=0,0,IF('Clinic Model'!$P$17="Annuity",-IFERROR(IPMT(D3_I/12,$C330,D3_T,OFFSET(W$258,,-$C330+1),0),),-IFERROR(ISPMT(D3_I/12,$C330-1,D3_T,OFFSET(W$258,,-$C330+1)),)))</f>
        <v>0</v>
      </c>
      <c r="X330" s="548">
        <f ca="1">IF($C330=0,0,IF('Clinic Model'!$P$17="Annuity",-IFERROR(IPMT(D3_I/12,$C330,D3_T,OFFSET(X$258,,-$C330+1),0),),-IFERROR(ISPMT(D3_I/12,$C330-1,D3_T,OFFSET(X$258,,-$C330+1)),)))</f>
        <v>0</v>
      </c>
      <c r="Y330" s="548">
        <f ca="1">IF($C330=0,0,IF('Clinic Model'!$P$17="Annuity",-IFERROR(IPMT(D3_I/12,$C330,D3_T,OFFSET(Y$258,,-$C330+1),0),),-IFERROR(ISPMT(D3_I/12,$C330-1,D3_T,OFFSET(Y$258,,-$C330+1)),)))</f>
        <v>0</v>
      </c>
      <c r="Z330" s="548">
        <f ca="1">IF($C330=0,0,IF('Clinic Model'!$P$17="Annuity",-IFERROR(IPMT(D3_I/12,$C330,D3_T,OFFSET(Z$258,,-$C330+1),0),),-IFERROR(ISPMT(D3_I/12,$C330-1,D3_T,OFFSET(Z$258,,-$C330+1)),)))</f>
        <v>0</v>
      </c>
      <c r="AA330" s="548">
        <f ca="1">IF($C330=0,0,IF('Clinic Model'!$P$17="Annuity",-IFERROR(IPMT(D3_I/12,$C330,D3_T,OFFSET(AA$258,,-$C330+1),0),),-IFERROR(ISPMT(D3_I/12,$C330-1,D3_T,OFFSET(AA$258,,-$C330+1)),)))</f>
        <v>0</v>
      </c>
      <c r="AB330" s="548">
        <f ca="1">IF($C330=0,0,IF('Clinic Model'!$P$17="Annuity",-IFERROR(IPMT(D3_I/12,$C330,D3_T,OFFSET(AB$258,,-$C330+1),0),),-IFERROR(ISPMT(D3_I/12,$C330-1,D3_T,OFFSET(AB$258,,-$C330+1)),)))</f>
        <v>0</v>
      </c>
      <c r="AC330" s="548">
        <f ca="1">IF($C330=0,0,IF('Clinic Model'!$P$17="Annuity",-IFERROR(IPMT(D3_I/12,$C330,D3_T,OFFSET(AC$258,,-$C330+1),0),),-IFERROR(ISPMT(D3_I/12,$C330-1,D3_T,OFFSET(AC$258,,-$C330+1)),)))</f>
        <v>0</v>
      </c>
      <c r="AD330" s="548">
        <f ca="1">IF($C330=0,0,IF('Clinic Model'!$P$17="Annuity",-IFERROR(IPMT(D3_I/12,$C330,D3_T,OFFSET(AD$258,,-$C330+1),0),),-IFERROR(ISPMT(D3_I/12,$C330-1,D3_T,OFFSET(AD$258,,-$C330+1)),)))</f>
        <v>0</v>
      </c>
      <c r="AE330" s="548">
        <f ca="1">IF($C330=0,0,IF('Clinic Model'!$P$17="Annuity",-IFERROR(IPMT(D3_I/12,$C330,D3_T,OFFSET(AE$258,,-$C330+1),0),),-IFERROR(ISPMT(D3_I/12,$C330-1,D3_T,OFFSET(AE$258,,-$C330+1)),)))</f>
        <v>0</v>
      </c>
      <c r="AF330" s="548">
        <f ca="1">IF($C330=0,0,IF('Clinic Model'!$P$17="Annuity",-IFERROR(IPMT(D3_I/12,$C330,D3_T,OFFSET(AF$258,,-$C330+1),0),),-IFERROR(ISPMT(D3_I/12,$C330-1,D3_T,OFFSET(AF$258,,-$C330+1)),)))</f>
        <v>0</v>
      </c>
      <c r="AG330" s="548">
        <f ca="1">IF($C330=0,0,IF('Clinic Model'!$P$17="Annuity",-IFERROR(IPMT(D3_I/12,$C330,D3_T,OFFSET(AG$258,,-$C330+1),0),),-IFERROR(ISPMT(D3_I/12,$C330-1,D3_T,OFFSET(AG$258,,-$C330+1)),)))</f>
        <v>0</v>
      </c>
      <c r="AH330" s="548">
        <f ca="1">IF($C330=0,0,IF('Clinic Model'!$P$17="Annuity",-IFERROR(IPMT(D3_I/12,$C330,D3_T,OFFSET(AH$258,,-$C330+1),0),),-IFERROR(ISPMT(D3_I/12,$C330-1,D3_T,OFFSET(AH$258,,-$C330+1)),)))</f>
        <v>0</v>
      </c>
      <c r="AI330" s="548">
        <f ca="1">IF($C330=0,0,IF('Clinic Model'!$P$17="Annuity",-IFERROR(IPMT(D3_I/12,$C330,D3_T,OFFSET(AI$258,,-$C330+1),0),),-IFERROR(ISPMT(D3_I/12,$C330-1,D3_T,OFFSET(AI$258,,-$C330+1)),)))</f>
        <v>0</v>
      </c>
      <c r="AJ330" s="548">
        <f ca="1">IF($C330=0,0,IF('Clinic Model'!$P$17="Annuity",-IFERROR(IPMT(D3_I/12,$C330,D3_T,OFFSET(AJ$258,,-$C330+1),0),),-IFERROR(ISPMT(D3_I/12,$C330-1,D3_T,OFFSET(AJ$258,,-$C330+1)),)))</f>
        <v>0</v>
      </c>
      <c r="AK330" s="548">
        <f ca="1">IF($C330=0,0,IF('Clinic Model'!$P$17="Annuity",-IFERROR(IPMT(D3_I/12,$C330,D3_T,OFFSET(AK$258,,-$C330+1),0),),-IFERROR(ISPMT(D3_I/12,$C330-1,D3_T,OFFSET(AK$258,,-$C330+1)),)))</f>
        <v>0</v>
      </c>
      <c r="AL330" s="548">
        <f ca="1">IF($C330=0,0,IF('Clinic Model'!$P$17="Annuity",-IFERROR(IPMT(D3_I/12,$C330,D3_T,OFFSET(AL$258,,-$C330+1),0),),-IFERROR(ISPMT(D3_I/12,$C330-1,D3_T,OFFSET(AL$258,,-$C330+1)),)))</f>
        <v>0</v>
      </c>
      <c r="AM330" s="548">
        <f ca="1">IF($C330=0,0,IF('Clinic Model'!$P$17="Annuity",-IFERROR(IPMT(D3_I/12,$C330,D3_T,OFFSET(AM$258,,-$C330+1),0),),-IFERROR(ISPMT(D3_I/12,$C330-1,D3_T,OFFSET(AM$258,,-$C330+1)),)))</f>
        <v>0</v>
      </c>
      <c r="AN330" s="548">
        <f ca="1">IF($C330=0,0,IF('Clinic Model'!$P$17="Annuity",-IFERROR(IPMT(D3_I/12,$C330,D3_T,OFFSET(AN$258,,-$C330+1),0),),-IFERROR(ISPMT(D3_I/12,$C330-1,D3_T,OFFSET(AN$258,,-$C330+1)),)))</f>
        <v>0</v>
      </c>
      <c r="AO330" s="548">
        <f ca="1">IF($C330=0,0,IF('Clinic Model'!$P$17="Annuity",-IFERROR(IPMT(D3_I/12,$C330,D3_T,OFFSET(AO$258,,-$C330+1),0),),-IFERROR(ISPMT(D3_I/12,$C330-1,D3_T,OFFSET(AO$258,,-$C330+1)),)))</f>
        <v>0</v>
      </c>
      <c r="AP330" s="548">
        <f ca="1">IF($C330=0,0,IF('Clinic Model'!$P$17="Annuity",-IFERROR(IPMT(D3_I/12,$C330,D3_T,OFFSET(AP$258,,-$C330+1),0),),-IFERROR(ISPMT(D3_I/12,$C330-1,D3_T,OFFSET(AP$258,,-$C330+1)),)))</f>
        <v>0</v>
      </c>
      <c r="AQ330" s="548">
        <f ca="1">IF($C330=0,0,IF('Clinic Model'!$P$17="Annuity",-IFERROR(IPMT(D3_I/12,$C330,D3_T,OFFSET(AQ$258,,-$C330+1),0),),-IFERROR(ISPMT(D3_I/12,$C330-1,D3_T,OFFSET(AQ$258,,-$C330+1)),)))</f>
        <v>0</v>
      </c>
      <c r="AR330" s="548">
        <f ca="1">IF($C330=0,0,IF('Clinic Model'!$P$17="Annuity",-IFERROR(IPMT(D3_I/12,$C330,D3_T,OFFSET(AR$258,,-$C330+1),0),),-IFERROR(ISPMT(D3_I/12,$C330-1,D3_T,OFFSET(AR$258,,-$C330+1)),)))</f>
        <v>0</v>
      </c>
      <c r="AS330" s="548">
        <f ca="1">IF($C330=0,0,IF('Clinic Model'!$P$17="Annuity",-IFERROR(IPMT(D3_I/12,$C330,D3_T,OFFSET(AS$258,,-$C330+1),0),),-IFERROR(ISPMT(D3_I/12,$C330-1,D3_T,OFFSET(AS$258,,-$C330+1)),)))</f>
        <v>0</v>
      </c>
      <c r="AT330" s="548">
        <f ca="1">IF($C330=0,0,IF('Clinic Model'!$P$17="Annuity",-IFERROR(IPMT(D3_I/12,$C330,D3_T,OFFSET(AT$258,,-$C330+1),0),),-IFERROR(ISPMT(D3_I/12,$C330-1,D3_T,OFFSET(AT$258,,-$C330+1)),)))</f>
        <v>0</v>
      </c>
      <c r="AU330" s="548">
        <f ca="1">IF($C330=0,0,IF('Clinic Model'!$P$17="Annuity",-IFERROR(IPMT(D3_I/12,$C330,D3_T,OFFSET(AU$258,,-$C330+1),0),),-IFERROR(ISPMT(D3_I/12,$C330-1,D3_T,OFFSET(AU$258,,-$C330+1)),)))</f>
        <v>0</v>
      </c>
      <c r="AV330" s="548">
        <f ca="1">IF($C330=0,0,IF('Clinic Model'!$P$17="Annuity",-IFERROR(IPMT(D3_I/12,$C330,D3_T,OFFSET(AV$258,,-$C330+1),0),),-IFERROR(ISPMT(D3_I/12,$C330-1,D3_T,OFFSET(AV$258,,-$C330+1)),)))</f>
        <v>0</v>
      </c>
      <c r="AW330" s="548">
        <f ca="1">IF($C330=0,0,IF('Clinic Model'!$P$17="Annuity",-IFERROR(IPMT(D3_I/12,$C330,D3_T,OFFSET(AW$258,,-$C330+1),0),),-IFERROR(ISPMT(D3_I/12,$C330-1,D3_T,OFFSET(AW$258,,-$C330+1)),)))</f>
        <v>0</v>
      </c>
      <c r="AX330" s="548">
        <f ca="1">IF($C330=0,0,IF('Clinic Model'!$P$17="Annuity",-IFERROR(IPMT(D3_I/12,$C330,D3_T,OFFSET(AX$258,,-$C330+1),0),),-IFERROR(ISPMT(D3_I/12,$C330-1,D3_T,OFFSET(AX$258,,-$C330+1)),)))</f>
        <v>0</v>
      </c>
      <c r="AY330" s="548">
        <f ca="1">IF($C330=0,0,IF('Clinic Model'!$P$17="Annuity",-IFERROR(IPMT(D3_I/12,$C330,D3_T,OFFSET(AY$258,,-$C330+1),0),),-IFERROR(ISPMT(D3_I/12,$C330-1,D3_T,OFFSET(AY$258,,-$C330+1)),)))</f>
        <v>0</v>
      </c>
      <c r="AZ330" s="548">
        <f ca="1">IF($C330=0,0,IF('Clinic Model'!$P$17="Annuity",-IFERROR(IPMT(D3_I/12,$C330,D3_T,OFFSET(AZ$258,,-$C330+1),0),),-IFERROR(ISPMT(D3_I/12,$C330-1,D3_T,OFFSET(AZ$258,,-$C330+1)),)))</f>
        <v>0</v>
      </c>
      <c r="BA330" s="548">
        <f ca="1">IF($C330=0,0,IF('Clinic Model'!$P$17="Annuity",-IFERROR(IPMT(D3_I/12,$C330,D3_T,OFFSET(BA$258,,-$C330+1),0),),-IFERROR(ISPMT(D3_I/12,$C330-1,D3_T,OFFSET(BA$258,,-$C330+1)),)))</f>
        <v>0</v>
      </c>
      <c r="BB330" s="548">
        <f ca="1">IF($C330=0,0,IF('Clinic Model'!$P$17="Annuity",-IFERROR(IPMT(D3_I/12,$C330,D3_T,OFFSET(BB$258,,-$C330+1),0),),-IFERROR(ISPMT(D3_I/12,$C330-1,D3_T,OFFSET(BB$258,,-$C330+1)),)))</f>
        <v>0</v>
      </c>
      <c r="BC330" s="548">
        <f ca="1">IF($C330=0,0,IF('Clinic Model'!$P$17="Annuity",-IFERROR(IPMT(D3_I/12,$C330,D3_T,OFFSET(BC$258,,-$C330+1),0),),-IFERROR(ISPMT(D3_I/12,$C330-1,D3_T,OFFSET(BC$258,,-$C330+1)),)))</f>
        <v>0</v>
      </c>
      <c r="BD330" s="548">
        <f ca="1">IF($C330=0,0,IF('Clinic Model'!$P$17="Annuity",-IFERROR(IPMT(D3_I/12,$C330,D3_T,OFFSET(BD$258,,-$C330+1),0),),-IFERROR(ISPMT(D3_I/12,$C330-1,D3_T,OFFSET(BD$258,,-$C330+1)),)))</f>
        <v>0</v>
      </c>
      <c r="BE330" s="548">
        <f ca="1">IF($C330=0,0,IF('Clinic Model'!$P$17="Annuity",-IFERROR(IPMT(D3_I/12,$C330,D3_T,OFFSET(BE$258,,-$C330+1),0),),-IFERROR(ISPMT(D3_I/12,$C330-1,D3_T,OFFSET(BE$258,,-$C330+1)),)))</f>
        <v>0</v>
      </c>
      <c r="BF330" s="548">
        <f ca="1">IF($C330=0,0,IF('Clinic Model'!$P$17="Annuity",-IFERROR(IPMT(D3_I/12,$C330,D3_T,OFFSET(BF$258,,-$C330+1),0),),-IFERROR(ISPMT(D3_I/12,$C330-1,D3_T,OFFSET(BF$258,,-$C330+1)),)))</f>
        <v>0</v>
      </c>
      <c r="BG330" s="548">
        <f ca="1">IF($C330=0,0,IF('Clinic Model'!$P$17="Annuity",-IFERROR(IPMT(D3_I/12,$C330,D3_T,OFFSET(BG$258,,-$C330+1),0),),-IFERROR(ISPMT(D3_I/12,$C330-1,D3_T,OFFSET(BG$258,,-$C330+1)),)))</f>
        <v>0</v>
      </c>
      <c r="BH330" s="548">
        <f ca="1">IF($C330=0,0,IF('Clinic Model'!$P$17="Annuity",-IFERROR(IPMT(D3_I/12,$C330,D3_T,OFFSET(BH$258,,-$C330+1),0),),-IFERROR(ISPMT(D3_I/12,$C330-1,D3_T,OFFSET(BH$258,,-$C330+1)),)))</f>
        <v>0</v>
      </c>
      <c r="BI330" s="548">
        <f ca="1">IF($C330=0,0,IF('Clinic Model'!$P$17="Annuity",-IFERROR(IPMT(D3_I/12,$C330,D3_T,OFFSET(BI$258,,-$C330+1),0),),-IFERROR(ISPMT(D3_I/12,$C330-1,D3_T,OFFSET(BI$258,,-$C330+1)),)))</f>
        <v>0</v>
      </c>
      <c r="BJ330" s="548">
        <f ca="1">IF($C330=0,0,IF('Clinic Model'!$P$17="Annuity",-IFERROR(IPMT(D3_I/12,$C330,D3_T,OFFSET(BJ$258,,-$C330+1),0),),-IFERROR(ISPMT(D3_I/12,$C330-1,D3_T,OFFSET(BJ$258,,-$C330+1)),)))</f>
        <v>0</v>
      </c>
      <c r="BK330" s="548">
        <f ca="1">IF($C330=0,0,IF('Clinic Model'!$P$17="Annuity",-IFERROR(IPMT(D3_I/12,$C330,D3_T,OFFSET(BK$258,,-$C330+1),0),),-IFERROR(ISPMT(D3_I/12,$C330-1,D3_T,OFFSET(BK$258,,-$C330+1)),)))</f>
        <v>0</v>
      </c>
      <c r="BL330" s="548">
        <f ca="1">IF($C330=0,0,IF('Clinic Model'!$P$17="Annuity",-IFERROR(IPMT(D3_I/12,$C330,D3_T,OFFSET(BL$258,,-$C330+1),0),),-IFERROR(ISPMT(D3_I/12,$C330-1,D3_T,OFFSET(BL$258,,-$C330+1)),)))</f>
        <v>0</v>
      </c>
    </row>
    <row r="331" spans="1:64" ht="10.5" hidden="1" customHeight="1" outlineLevel="1" x14ac:dyDescent="0.3">
      <c r="A331" s="105"/>
      <c r="B331" s="504"/>
      <c r="C331" s="105">
        <f t="shared" si="25"/>
        <v>0</v>
      </c>
      <c r="E331" s="548">
        <f ca="1">IF($C331=0,0,IF('Clinic Model'!$P$17="Annuity",-IFERROR(IPMT(D3_I/12,$C331,D3_T,OFFSET(E$258,,-$C331+1),0),),-IFERROR(ISPMT(D3_I/12,$C331-1,D3_T,OFFSET(E$258,,-$C331+1)),)))</f>
        <v>0</v>
      </c>
      <c r="F331" s="548">
        <f ca="1">IF($C331=0,0,IF('Clinic Model'!$P$17="Annuity",-IFERROR(IPMT(D3_I/12,$C331,D3_T,OFFSET(F$258,,-$C331+1),0),),-IFERROR(ISPMT(D3_I/12,$C331-1,D3_T,OFFSET(F$258,,-$C331+1)),)))</f>
        <v>0</v>
      </c>
      <c r="G331" s="548">
        <f ca="1">IF($C331=0,0,IF('Clinic Model'!$P$17="Annuity",-IFERROR(IPMT(D3_I/12,$C331,D3_T,OFFSET(G$258,,-$C331+1),0),),-IFERROR(ISPMT(D3_I/12,$C331-1,D3_T,OFFSET(G$258,,-$C331+1)),)))</f>
        <v>0</v>
      </c>
      <c r="H331" s="548">
        <f ca="1">IF($C331=0,0,IF('Clinic Model'!$P$17="Annuity",-IFERROR(IPMT(D3_I/12,$C331,D3_T,OFFSET(H$258,,-$C331+1),0),),-IFERROR(ISPMT(D3_I/12,$C331-1,D3_T,OFFSET(H$258,,-$C331+1)),)))</f>
        <v>0</v>
      </c>
      <c r="I331" s="548">
        <f ca="1">IF($C331=0,0,IF('Clinic Model'!$P$17="Annuity",-IFERROR(IPMT(D3_I/12,$C331,D3_T,OFFSET(I$258,,-$C331+1),0),),-IFERROR(ISPMT(D3_I/12,$C331-1,D3_T,OFFSET(I$258,,-$C331+1)),)))</f>
        <v>0</v>
      </c>
      <c r="J331" s="548">
        <f ca="1">IF($C331=0,0,IF('Clinic Model'!$P$17="Annuity",-IFERROR(IPMT(D3_I/12,$C331,D3_T,OFFSET(J$258,,-$C331+1),0),),-IFERROR(ISPMT(D3_I/12,$C331-1,D3_T,OFFSET(J$258,,-$C331+1)),)))</f>
        <v>0</v>
      </c>
      <c r="K331" s="548">
        <f ca="1">IF($C331=0,0,IF('Clinic Model'!$P$17="Annuity",-IFERROR(IPMT(D3_I/12,$C331,D3_T,OFFSET(K$258,,-$C331+1),0),),-IFERROR(ISPMT(D3_I/12,$C331-1,D3_T,OFFSET(K$258,,-$C331+1)),)))</f>
        <v>0</v>
      </c>
      <c r="L331" s="548">
        <f ca="1">IF($C331=0,0,IF('Clinic Model'!$P$17="Annuity",-IFERROR(IPMT(D3_I/12,$C331,D3_T,OFFSET(L$258,,-$C331+1),0),),-IFERROR(ISPMT(D3_I/12,$C331-1,D3_T,OFFSET(L$258,,-$C331+1)),)))</f>
        <v>0</v>
      </c>
      <c r="M331" s="548">
        <f ca="1">IF($C331=0,0,IF('Clinic Model'!$P$17="Annuity",-IFERROR(IPMT(D3_I/12,$C331,D3_T,OFFSET(M$258,,-$C331+1),0),),-IFERROR(ISPMT(D3_I/12,$C331-1,D3_T,OFFSET(M$258,,-$C331+1)),)))</f>
        <v>0</v>
      </c>
      <c r="N331" s="548">
        <f ca="1">IF($C331=0,0,IF('Clinic Model'!$P$17="Annuity",-IFERROR(IPMT(D3_I/12,$C331,D3_T,OFFSET(N$258,,-$C331+1),0),),-IFERROR(ISPMT(D3_I/12,$C331-1,D3_T,OFFSET(N$258,,-$C331+1)),)))</f>
        <v>0</v>
      </c>
      <c r="O331" s="548">
        <f ca="1">IF($C331=0,0,IF('Clinic Model'!$P$17="Annuity",-IFERROR(IPMT(D3_I/12,$C331,D3_T,OFFSET(O$258,,-$C331+1),0),),-IFERROR(ISPMT(D3_I/12,$C331-1,D3_T,OFFSET(O$258,,-$C331+1)),)))</f>
        <v>0</v>
      </c>
      <c r="P331" s="548">
        <f ca="1">IF($C331=0,0,IF('Clinic Model'!$P$17="Annuity",-IFERROR(IPMT(D3_I/12,$C331,D3_T,OFFSET(P$258,,-$C331+1),0),),-IFERROR(ISPMT(D3_I/12,$C331-1,D3_T,OFFSET(P$258,,-$C331+1)),)))</f>
        <v>0</v>
      </c>
      <c r="Q331" s="548">
        <f ca="1">IF($C331=0,0,IF('Clinic Model'!$P$17="Annuity",-IFERROR(IPMT(D3_I/12,$C331,D3_T,OFFSET(Q$258,,-$C331+1),0),),-IFERROR(ISPMT(D3_I/12,$C331-1,D3_T,OFFSET(Q$258,,-$C331+1)),)))</f>
        <v>0</v>
      </c>
      <c r="R331" s="548">
        <f ca="1">IF($C331=0,0,IF('Clinic Model'!$P$17="Annuity",-IFERROR(IPMT(D3_I/12,$C331,D3_T,OFFSET(R$258,,-$C331+1),0),),-IFERROR(ISPMT(D3_I/12,$C331-1,D3_T,OFFSET(R$258,,-$C331+1)),)))</f>
        <v>0</v>
      </c>
      <c r="S331" s="548">
        <f ca="1">IF($C331=0,0,IF('Clinic Model'!$P$17="Annuity",-IFERROR(IPMT(D3_I/12,$C331,D3_T,OFFSET(S$258,,-$C331+1),0),),-IFERROR(ISPMT(D3_I/12,$C331-1,D3_T,OFFSET(S$258,,-$C331+1)),)))</f>
        <v>0</v>
      </c>
      <c r="T331" s="548">
        <f ca="1">IF($C331=0,0,IF('Clinic Model'!$P$17="Annuity",-IFERROR(IPMT(D3_I/12,$C331,D3_T,OFFSET(T$258,,-$C331+1),0),),-IFERROR(ISPMT(D3_I/12,$C331-1,D3_T,OFFSET(T$258,,-$C331+1)),)))</f>
        <v>0</v>
      </c>
      <c r="U331" s="548">
        <f ca="1">IF($C331=0,0,IF('Clinic Model'!$P$17="Annuity",-IFERROR(IPMT(D3_I/12,$C331,D3_T,OFFSET(U$258,,-$C331+1),0),),-IFERROR(ISPMT(D3_I/12,$C331-1,D3_T,OFFSET(U$258,,-$C331+1)),)))</f>
        <v>0</v>
      </c>
      <c r="V331" s="548">
        <f ca="1">IF($C331=0,0,IF('Clinic Model'!$P$17="Annuity",-IFERROR(IPMT(D3_I/12,$C331,D3_T,OFFSET(V$258,,-$C331+1),0),),-IFERROR(ISPMT(D3_I/12,$C331-1,D3_T,OFFSET(V$258,,-$C331+1)),)))</f>
        <v>0</v>
      </c>
      <c r="W331" s="548">
        <f ca="1">IF($C331=0,0,IF('Clinic Model'!$P$17="Annuity",-IFERROR(IPMT(D3_I/12,$C331,D3_T,OFFSET(W$258,,-$C331+1),0),),-IFERROR(ISPMT(D3_I/12,$C331-1,D3_T,OFFSET(W$258,,-$C331+1)),)))</f>
        <v>0</v>
      </c>
      <c r="X331" s="548">
        <f ca="1">IF($C331=0,0,IF('Clinic Model'!$P$17="Annuity",-IFERROR(IPMT(D3_I/12,$C331,D3_T,OFFSET(X$258,,-$C331+1),0),),-IFERROR(ISPMT(D3_I/12,$C331-1,D3_T,OFFSET(X$258,,-$C331+1)),)))</f>
        <v>0</v>
      </c>
      <c r="Y331" s="548">
        <f ca="1">IF($C331=0,0,IF('Clinic Model'!$P$17="Annuity",-IFERROR(IPMT(D3_I/12,$C331,D3_T,OFFSET(Y$258,,-$C331+1),0),),-IFERROR(ISPMT(D3_I/12,$C331-1,D3_T,OFFSET(Y$258,,-$C331+1)),)))</f>
        <v>0</v>
      </c>
      <c r="Z331" s="548">
        <f ca="1">IF($C331=0,0,IF('Clinic Model'!$P$17="Annuity",-IFERROR(IPMT(D3_I/12,$C331,D3_T,OFFSET(Z$258,,-$C331+1),0),),-IFERROR(ISPMT(D3_I/12,$C331-1,D3_T,OFFSET(Z$258,,-$C331+1)),)))</f>
        <v>0</v>
      </c>
      <c r="AA331" s="548">
        <f ca="1">IF($C331=0,0,IF('Clinic Model'!$P$17="Annuity",-IFERROR(IPMT(D3_I/12,$C331,D3_T,OFFSET(AA$258,,-$C331+1),0),),-IFERROR(ISPMT(D3_I/12,$C331-1,D3_T,OFFSET(AA$258,,-$C331+1)),)))</f>
        <v>0</v>
      </c>
      <c r="AB331" s="548">
        <f ca="1">IF($C331=0,0,IF('Clinic Model'!$P$17="Annuity",-IFERROR(IPMT(D3_I/12,$C331,D3_T,OFFSET(AB$258,,-$C331+1),0),),-IFERROR(ISPMT(D3_I/12,$C331-1,D3_T,OFFSET(AB$258,,-$C331+1)),)))</f>
        <v>0</v>
      </c>
      <c r="AC331" s="548">
        <f ca="1">IF($C331=0,0,IF('Clinic Model'!$P$17="Annuity",-IFERROR(IPMT(D3_I/12,$C331,D3_T,OFFSET(AC$258,,-$C331+1),0),),-IFERROR(ISPMT(D3_I/12,$C331-1,D3_T,OFFSET(AC$258,,-$C331+1)),)))</f>
        <v>0</v>
      </c>
      <c r="AD331" s="548">
        <f ca="1">IF($C331=0,0,IF('Clinic Model'!$P$17="Annuity",-IFERROR(IPMT(D3_I/12,$C331,D3_T,OFFSET(AD$258,,-$C331+1),0),),-IFERROR(ISPMT(D3_I/12,$C331-1,D3_T,OFFSET(AD$258,,-$C331+1)),)))</f>
        <v>0</v>
      </c>
      <c r="AE331" s="548">
        <f ca="1">IF($C331=0,0,IF('Clinic Model'!$P$17="Annuity",-IFERROR(IPMT(D3_I/12,$C331,D3_T,OFFSET(AE$258,,-$C331+1),0),),-IFERROR(ISPMT(D3_I/12,$C331-1,D3_T,OFFSET(AE$258,,-$C331+1)),)))</f>
        <v>0</v>
      </c>
      <c r="AF331" s="548">
        <f ca="1">IF($C331=0,0,IF('Clinic Model'!$P$17="Annuity",-IFERROR(IPMT(D3_I/12,$C331,D3_T,OFFSET(AF$258,,-$C331+1),0),),-IFERROR(ISPMT(D3_I/12,$C331-1,D3_T,OFFSET(AF$258,,-$C331+1)),)))</f>
        <v>0</v>
      </c>
      <c r="AG331" s="548">
        <f ca="1">IF($C331=0,0,IF('Clinic Model'!$P$17="Annuity",-IFERROR(IPMT(D3_I/12,$C331,D3_T,OFFSET(AG$258,,-$C331+1),0),),-IFERROR(ISPMT(D3_I/12,$C331-1,D3_T,OFFSET(AG$258,,-$C331+1)),)))</f>
        <v>0</v>
      </c>
      <c r="AH331" s="548">
        <f ca="1">IF($C331=0,0,IF('Clinic Model'!$P$17="Annuity",-IFERROR(IPMT(D3_I/12,$C331,D3_T,OFFSET(AH$258,,-$C331+1),0),),-IFERROR(ISPMT(D3_I/12,$C331-1,D3_T,OFFSET(AH$258,,-$C331+1)),)))</f>
        <v>0</v>
      </c>
      <c r="AI331" s="548">
        <f ca="1">IF($C331=0,0,IF('Clinic Model'!$P$17="Annuity",-IFERROR(IPMT(D3_I/12,$C331,D3_T,OFFSET(AI$258,,-$C331+1),0),),-IFERROR(ISPMT(D3_I/12,$C331-1,D3_T,OFFSET(AI$258,,-$C331+1)),)))</f>
        <v>0</v>
      </c>
      <c r="AJ331" s="548">
        <f ca="1">IF($C331=0,0,IF('Clinic Model'!$P$17="Annuity",-IFERROR(IPMT(D3_I/12,$C331,D3_T,OFFSET(AJ$258,,-$C331+1),0),),-IFERROR(ISPMT(D3_I/12,$C331-1,D3_T,OFFSET(AJ$258,,-$C331+1)),)))</f>
        <v>0</v>
      </c>
      <c r="AK331" s="548">
        <f ca="1">IF($C331=0,0,IF('Clinic Model'!$P$17="Annuity",-IFERROR(IPMT(D3_I/12,$C331,D3_T,OFFSET(AK$258,,-$C331+1),0),),-IFERROR(ISPMT(D3_I/12,$C331-1,D3_T,OFFSET(AK$258,,-$C331+1)),)))</f>
        <v>0</v>
      </c>
      <c r="AL331" s="548">
        <f ca="1">IF($C331=0,0,IF('Clinic Model'!$P$17="Annuity",-IFERROR(IPMT(D3_I/12,$C331,D3_T,OFFSET(AL$258,,-$C331+1),0),),-IFERROR(ISPMT(D3_I/12,$C331-1,D3_T,OFFSET(AL$258,,-$C331+1)),)))</f>
        <v>0</v>
      </c>
      <c r="AM331" s="548">
        <f ca="1">IF($C331=0,0,IF('Clinic Model'!$P$17="Annuity",-IFERROR(IPMT(D3_I/12,$C331,D3_T,OFFSET(AM$258,,-$C331+1),0),),-IFERROR(ISPMT(D3_I/12,$C331-1,D3_T,OFFSET(AM$258,,-$C331+1)),)))</f>
        <v>0</v>
      </c>
      <c r="AN331" s="548">
        <f ca="1">IF($C331=0,0,IF('Clinic Model'!$P$17="Annuity",-IFERROR(IPMT(D3_I/12,$C331,D3_T,OFFSET(AN$258,,-$C331+1),0),),-IFERROR(ISPMT(D3_I/12,$C331-1,D3_T,OFFSET(AN$258,,-$C331+1)),)))</f>
        <v>0</v>
      </c>
      <c r="AO331" s="548">
        <f ca="1">IF($C331=0,0,IF('Clinic Model'!$P$17="Annuity",-IFERROR(IPMT(D3_I/12,$C331,D3_T,OFFSET(AO$258,,-$C331+1),0),),-IFERROR(ISPMT(D3_I/12,$C331-1,D3_T,OFFSET(AO$258,,-$C331+1)),)))</f>
        <v>0</v>
      </c>
      <c r="AP331" s="548">
        <f ca="1">IF($C331=0,0,IF('Clinic Model'!$P$17="Annuity",-IFERROR(IPMT(D3_I/12,$C331,D3_T,OFFSET(AP$258,,-$C331+1),0),),-IFERROR(ISPMT(D3_I/12,$C331-1,D3_T,OFFSET(AP$258,,-$C331+1)),)))</f>
        <v>0</v>
      </c>
      <c r="AQ331" s="548">
        <f ca="1">IF($C331=0,0,IF('Clinic Model'!$P$17="Annuity",-IFERROR(IPMT(D3_I/12,$C331,D3_T,OFFSET(AQ$258,,-$C331+1),0),),-IFERROR(ISPMT(D3_I/12,$C331-1,D3_T,OFFSET(AQ$258,,-$C331+1)),)))</f>
        <v>0</v>
      </c>
      <c r="AR331" s="548">
        <f ca="1">IF($C331=0,0,IF('Clinic Model'!$P$17="Annuity",-IFERROR(IPMT(D3_I/12,$C331,D3_T,OFFSET(AR$258,,-$C331+1),0),),-IFERROR(ISPMT(D3_I/12,$C331-1,D3_T,OFFSET(AR$258,,-$C331+1)),)))</f>
        <v>0</v>
      </c>
      <c r="AS331" s="548">
        <f ca="1">IF($C331=0,0,IF('Clinic Model'!$P$17="Annuity",-IFERROR(IPMT(D3_I/12,$C331,D3_T,OFFSET(AS$258,,-$C331+1),0),),-IFERROR(ISPMT(D3_I/12,$C331-1,D3_T,OFFSET(AS$258,,-$C331+1)),)))</f>
        <v>0</v>
      </c>
      <c r="AT331" s="548">
        <f ca="1">IF($C331=0,0,IF('Clinic Model'!$P$17="Annuity",-IFERROR(IPMT(D3_I/12,$C331,D3_T,OFFSET(AT$258,,-$C331+1),0),),-IFERROR(ISPMT(D3_I/12,$C331-1,D3_T,OFFSET(AT$258,,-$C331+1)),)))</f>
        <v>0</v>
      </c>
      <c r="AU331" s="548">
        <f ca="1">IF($C331=0,0,IF('Clinic Model'!$P$17="Annuity",-IFERROR(IPMT(D3_I/12,$C331,D3_T,OFFSET(AU$258,,-$C331+1),0),),-IFERROR(ISPMT(D3_I/12,$C331-1,D3_T,OFFSET(AU$258,,-$C331+1)),)))</f>
        <v>0</v>
      </c>
      <c r="AV331" s="548">
        <f ca="1">IF($C331=0,0,IF('Clinic Model'!$P$17="Annuity",-IFERROR(IPMT(D3_I/12,$C331,D3_T,OFFSET(AV$258,,-$C331+1),0),),-IFERROR(ISPMT(D3_I/12,$C331-1,D3_T,OFFSET(AV$258,,-$C331+1)),)))</f>
        <v>0</v>
      </c>
      <c r="AW331" s="548">
        <f ca="1">IF($C331=0,0,IF('Clinic Model'!$P$17="Annuity",-IFERROR(IPMT(D3_I/12,$C331,D3_T,OFFSET(AW$258,,-$C331+1),0),),-IFERROR(ISPMT(D3_I/12,$C331-1,D3_T,OFFSET(AW$258,,-$C331+1)),)))</f>
        <v>0</v>
      </c>
      <c r="AX331" s="548">
        <f ca="1">IF($C331=0,0,IF('Clinic Model'!$P$17="Annuity",-IFERROR(IPMT(D3_I/12,$C331,D3_T,OFFSET(AX$258,,-$C331+1),0),),-IFERROR(ISPMT(D3_I/12,$C331-1,D3_T,OFFSET(AX$258,,-$C331+1)),)))</f>
        <v>0</v>
      </c>
      <c r="AY331" s="548">
        <f ca="1">IF($C331=0,0,IF('Clinic Model'!$P$17="Annuity",-IFERROR(IPMT(D3_I/12,$C331,D3_T,OFFSET(AY$258,,-$C331+1),0),),-IFERROR(ISPMT(D3_I/12,$C331-1,D3_T,OFFSET(AY$258,,-$C331+1)),)))</f>
        <v>0</v>
      </c>
      <c r="AZ331" s="548">
        <f ca="1">IF($C331=0,0,IF('Clinic Model'!$P$17="Annuity",-IFERROR(IPMT(D3_I/12,$C331,D3_T,OFFSET(AZ$258,,-$C331+1),0),),-IFERROR(ISPMT(D3_I/12,$C331-1,D3_T,OFFSET(AZ$258,,-$C331+1)),)))</f>
        <v>0</v>
      </c>
      <c r="BA331" s="548">
        <f ca="1">IF($C331=0,0,IF('Clinic Model'!$P$17="Annuity",-IFERROR(IPMT(D3_I/12,$C331,D3_T,OFFSET(BA$258,,-$C331+1),0),),-IFERROR(ISPMT(D3_I/12,$C331-1,D3_T,OFFSET(BA$258,,-$C331+1)),)))</f>
        <v>0</v>
      </c>
      <c r="BB331" s="548">
        <f ca="1">IF($C331=0,0,IF('Clinic Model'!$P$17="Annuity",-IFERROR(IPMT(D3_I/12,$C331,D3_T,OFFSET(BB$258,,-$C331+1),0),),-IFERROR(ISPMT(D3_I/12,$C331-1,D3_T,OFFSET(BB$258,,-$C331+1)),)))</f>
        <v>0</v>
      </c>
      <c r="BC331" s="548">
        <f ca="1">IF($C331=0,0,IF('Clinic Model'!$P$17="Annuity",-IFERROR(IPMT(D3_I/12,$C331,D3_T,OFFSET(BC$258,,-$C331+1),0),),-IFERROR(ISPMT(D3_I/12,$C331-1,D3_T,OFFSET(BC$258,,-$C331+1)),)))</f>
        <v>0</v>
      </c>
      <c r="BD331" s="548">
        <f ca="1">IF($C331=0,0,IF('Clinic Model'!$P$17="Annuity",-IFERROR(IPMT(D3_I/12,$C331,D3_T,OFFSET(BD$258,,-$C331+1),0),),-IFERROR(ISPMT(D3_I/12,$C331-1,D3_T,OFFSET(BD$258,,-$C331+1)),)))</f>
        <v>0</v>
      </c>
      <c r="BE331" s="548">
        <f ca="1">IF($C331=0,0,IF('Clinic Model'!$P$17="Annuity",-IFERROR(IPMT(D3_I/12,$C331,D3_T,OFFSET(BE$258,,-$C331+1),0),),-IFERROR(ISPMT(D3_I/12,$C331-1,D3_T,OFFSET(BE$258,,-$C331+1)),)))</f>
        <v>0</v>
      </c>
      <c r="BF331" s="548">
        <f ca="1">IF($C331=0,0,IF('Clinic Model'!$P$17="Annuity",-IFERROR(IPMT(D3_I/12,$C331,D3_T,OFFSET(BF$258,,-$C331+1),0),),-IFERROR(ISPMT(D3_I/12,$C331-1,D3_T,OFFSET(BF$258,,-$C331+1)),)))</f>
        <v>0</v>
      </c>
      <c r="BG331" s="548">
        <f ca="1">IF($C331=0,0,IF('Clinic Model'!$P$17="Annuity",-IFERROR(IPMT(D3_I/12,$C331,D3_T,OFFSET(BG$258,,-$C331+1),0),),-IFERROR(ISPMT(D3_I/12,$C331-1,D3_T,OFFSET(BG$258,,-$C331+1)),)))</f>
        <v>0</v>
      </c>
      <c r="BH331" s="548">
        <f ca="1">IF($C331=0,0,IF('Clinic Model'!$P$17="Annuity",-IFERROR(IPMT(D3_I/12,$C331,D3_T,OFFSET(BH$258,,-$C331+1),0),),-IFERROR(ISPMT(D3_I/12,$C331-1,D3_T,OFFSET(BH$258,,-$C331+1)),)))</f>
        <v>0</v>
      </c>
      <c r="BI331" s="548">
        <f ca="1">IF($C331=0,0,IF('Clinic Model'!$P$17="Annuity",-IFERROR(IPMT(D3_I/12,$C331,D3_T,OFFSET(BI$258,,-$C331+1),0),),-IFERROR(ISPMT(D3_I/12,$C331-1,D3_T,OFFSET(BI$258,,-$C331+1)),)))</f>
        <v>0</v>
      </c>
      <c r="BJ331" s="548">
        <f ca="1">IF($C331=0,0,IF('Clinic Model'!$P$17="Annuity",-IFERROR(IPMT(D3_I/12,$C331,D3_T,OFFSET(BJ$258,,-$C331+1),0),),-IFERROR(ISPMT(D3_I/12,$C331-1,D3_T,OFFSET(BJ$258,,-$C331+1)),)))</f>
        <v>0</v>
      </c>
      <c r="BK331" s="548">
        <f ca="1">IF($C331=0,0,IF('Clinic Model'!$P$17="Annuity",-IFERROR(IPMT(D3_I/12,$C331,D3_T,OFFSET(BK$258,,-$C331+1),0),),-IFERROR(ISPMT(D3_I/12,$C331-1,D3_T,OFFSET(BK$258,,-$C331+1)),)))</f>
        <v>0</v>
      </c>
      <c r="BL331" s="548">
        <f ca="1">IF($C331=0,0,IF('Clinic Model'!$P$17="Annuity",-IFERROR(IPMT(D3_I/12,$C331,D3_T,OFFSET(BL$258,,-$C331+1),0),),-IFERROR(ISPMT(D3_I/12,$C331-1,D3_T,OFFSET(BL$258,,-$C331+1)),)))</f>
        <v>0</v>
      </c>
    </row>
    <row r="332" spans="1:64" ht="10.5" hidden="1" customHeight="1" outlineLevel="1" x14ac:dyDescent="0.3">
      <c r="A332" s="105"/>
      <c r="B332" s="504"/>
      <c r="C332" s="105">
        <f t="shared" si="25"/>
        <v>0</v>
      </c>
      <c r="E332" s="548">
        <f ca="1">IF($C332=0,0,IF('Clinic Model'!$P$17="Annuity",-IFERROR(IPMT(D3_I/12,$C332,D3_T,OFFSET(E$258,,-$C332+1),0),),-IFERROR(ISPMT(D3_I/12,$C332-1,D3_T,OFFSET(E$258,,-$C332+1)),)))</f>
        <v>0</v>
      </c>
      <c r="F332" s="548">
        <f ca="1">IF($C332=0,0,IF('Clinic Model'!$P$17="Annuity",-IFERROR(IPMT(D3_I/12,$C332,D3_T,OFFSET(F$258,,-$C332+1),0),),-IFERROR(ISPMT(D3_I/12,$C332-1,D3_T,OFFSET(F$258,,-$C332+1)),)))</f>
        <v>0</v>
      </c>
      <c r="G332" s="548">
        <f ca="1">IF($C332=0,0,IF('Clinic Model'!$P$17="Annuity",-IFERROR(IPMT(D3_I/12,$C332,D3_T,OFFSET(G$258,,-$C332+1),0),),-IFERROR(ISPMT(D3_I/12,$C332-1,D3_T,OFFSET(G$258,,-$C332+1)),)))</f>
        <v>0</v>
      </c>
      <c r="H332" s="548">
        <f ca="1">IF($C332=0,0,IF('Clinic Model'!$P$17="Annuity",-IFERROR(IPMT(D3_I/12,$C332,D3_T,OFFSET(H$258,,-$C332+1),0),),-IFERROR(ISPMT(D3_I/12,$C332-1,D3_T,OFFSET(H$258,,-$C332+1)),)))</f>
        <v>0</v>
      </c>
      <c r="I332" s="548">
        <f ca="1">IF($C332=0,0,IF('Clinic Model'!$P$17="Annuity",-IFERROR(IPMT(D3_I/12,$C332,D3_T,OFFSET(I$258,,-$C332+1),0),),-IFERROR(ISPMT(D3_I/12,$C332-1,D3_T,OFFSET(I$258,,-$C332+1)),)))</f>
        <v>0</v>
      </c>
      <c r="J332" s="548">
        <f ca="1">IF($C332=0,0,IF('Clinic Model'!$P$17="Annuity",-IFERROR(IPMT(D3_I/12,$C332,D3_T,OFFSET(J$258,,-$C332+1),0),),-IFERROR(ISPMT(D3_I/12,$C332-1,D3_T,OFFSET(J$258,,-$C332+1)),)))</f>
        <v>0</v>
      </c>
      <c r="K332" s="548">
        <f ca="1">IF($C332=0,0,IF('Clinic Model'!$P$17="Annuity",-IFERROR(IPMT(D3_I/12,$C332,D3_T,OFFSET(K$258,,-$C332+1),0),),-IFERROR(ISPMT(D3_I/12,$C332-1,D3_T,OFFSET(K$258,,-$C332+1)),)))</f>
        <v>0</v>
      </c>
      <c r="L332" s="548">
        <f ca="1">IF($C332=0,0,IF('Clinic Model'!$P$17="Annuity",-IFERROR(IPMT(D3_I/12,$C332,D3_T,OFFSET(L$258,,-$C332+1),0),),-IFERROR(ISPMT(D3_I/12,$C332-1,D3_T,OFFSET(L$258,,-$C332+1)),)))</f>
        <v>0</v>
      </c>
      <c r="M332" s="548">
        <f ca="1">IF($C332=0,0,IF('Clinic Model'!$P$17="Annuity",-IFERROR(IPMT(D3_I/12,$C332,D3_T,OFFSET(M$258,,-$C332+1),0),),-IFERROR(ISPMT(D3_I/12,$C332-1,D3_T,OFFSET(M$258,,-$C332+1)),)))</f>
        <v>0</v>
      </c>
      <c r="N332" s="548">
        <f ca="1">IF($C332=0,0,IF('Clinic Model'!$P$17="Annuity",-IFERROR(IPMT(D3_I/12,$C332,D3_T,OFFSET(N$258,,-$C332+1),0),),-IFERROR(ISPMT(D3_I/12,$C332-1,D3_T,OFFSET(N$258,,-$C332+1)),)))</f>
        <v>0</v>
      </c>
      <c r="O332" s="548">
        <f ca="1">IF($C332=0,0,IF('Clinic Model'!$P$17="Annuity",-IFERROR(IPMT(D3_I/12,$C332,D3_T,OFFSET(O$258,,-$C332+1),0),),-IFERROR(ISPMT(D3_I/12,$C332-1,D3_T,OFFSET(O$258,,-$C332+1)),)))</f>
        <v>0</v>
      </c>
      <c r="P332" s="548">
        <f ca="1">IF($C332=0,0,IF('Clinic Model'!$P$17="Annuity",-IFERROR(IPMT(D3_I/12,$C332,D3_T,OFFSET(P$258,,-$C332+1),0),),-IFERROR(ISPMT(D3_I/12,$C332-1,D3_T,OFFSET(P$258,,-$C332+1)),)))</f>
        <v>0</v>
      </c>
      <c r="Q332" s="548">
        <f ca="1">IF($C332=0,0,IF('Clinic Model'!$P$17="Annuity",-IFERROR(IPMT(D3_I/12,$C332,D3_T,OFFSET(Q$258,,-$C332+1),0),),-IFERROR(ISPMT(D3_I/12,$C332-1,D3_T,OFFSET(Q$258,,-$C332+1)),)))</f>
        <v>0</v>
      </c>
      <c r="R332" s="548">
        <f ca="1">IF($C332=0,0,IF('Clinic Model'!$P$17="Annuity",-IFERROR(IPMT(D3_I/12,$C332,D3_T,OFFSET(R$258,,-$C332+1),0),),-IFERROR(ISPMT(D3_I/12,$C332-1,D3_T,OFFSET(R$258,,-$C332+1)),)))</f>
        <v>0</v>
      </c>
      <c r="S332" s="548">
        <f ca="1">IF($C332=0,0,IF('Clinic Model'!$P$17="Annuity",-IFERROR(IPMT(D3_I/12,$C332,D3_T,OFFSET(S$258,,-$C332+1),0),),-IFERROR(ISPMT(D3_I/12,$C332-1,D3_T,OFFSET(S$258,,-$C332+1)),)))</f>
        <v>0</v>
      </c>
      <c r="T332" s="548">
        <f ca="1">IF($C332=0,0,IF('Clinic Model'!$P$17="Annuity",-IFERROR(IPMT(D3_I/12,$C332,D3_T,OFFSET(T$258,,-$C332+1),0),),-IFERROR(ISPMT(D3_I/12,$C332-1,D3_T,OFFSET(T$258,,-$C332+1)),)))</f>
        <v>0</v>
      </c>
      <c r="U332" s="548">
        <f ca="1">IF($C332=0,0,IF('Clinic Model'!$P$17="Annuity",-IFERROR(IPMT(D3_I/12,$C332,D3_T,OFFSET(U$258,,-$C332+1),0),),-IFERROR(ISPMT(D3_I/12,$C332-1,D3_T,OFFSET(U$258,,-$C332+1)),)))</f>
        <v>0</v>
      </c>
      <c r="V332" s="548">
        <f ca="1">IF($C332=0,0,IF('Clinic Model'!$P$17="Annuity",-IFERROR(IPMT(D3_I/12,$C332,D3_T,OFFSET(V$258,,-$C332+1),0),),-IFERROR(ISPMT(D3_I/12,$C332-1,D3_T,OFFSET(V$258,,-$C332+1)),)))</f>
        <v>0</v>
      </c>
      <c r="W332" s="548">
        <f ca="1">IF($C332=0,0,IF('Clinic Model'!$P$17="Annuity",-IFERROR(IPMT(D3_I/12,$C332,D3_T,OFFSET(W$258,,-$C332+1),0),),-IFERROR(ISPMT(D3_I/12,$C332-1,D3_T,OFFSET(W$258,,-$C332+1)),)))</f>
        <v>0</v>
      </c>
      <c r="X332" s="548">
        <f ca="1">IF($C332=0,0,IF('Clinic Model'!$P$17="Annuity",-IFERROR(IPMT(D3_I/12,$C332,D3_T,OFFSET(X$258,,-$C332+1),0),),-IFERROR(ISPMT(D3_I/12,$C332-1,D3_T,OFFSET(X$258,,-$C332+1)),)))</f>
        <v>0</v>
      </c>
      <c r="Y332" s="548">
        <f ca="1">IF($C332=0,0,IF('Clinic Model'!$P$17="Annuity",-IFERROR(IPMT(D3_I/12,$C332,D3_T,OFFSET(Y$258,,-$C332+1),0),),-IFERROR(ISPMT(D3_I/12,$C332-1,D3_T,OFFSET(Y$258,,-$C332+1)),)))</f>
        <v>0</v>
      </c>
      <c r="Z332" s="548">
        <f ca="1">IF($C332=0,0,IF('Clinic Model'!$P$17="Annuity",-IFERROR(IPMT(D3_I/12,$C332,D3_T,OFFSET(Z$258,,-$C332+1),0),),-IFERROR(ISPMT(D3_I/12,$C332-1,D3_T,OFFSET(Z$258,,-$C332+1)),)))</f>
        <v>0</v>
      </c>
      <c r="AA332" s="548">
        <f ca="1">IF($C332=0,0,IF('Clinic Model'!$P$17="Annuity",-IFERROR(IPMT(D3_I/12,$C332,D3_T,OFFSET(AA$258,,-$C332+1),0),),-IFERROR(ISPMT(D3_I/12,$C332-1,D3_T,OFFSET(AA$258,,-$C332+1)),)))</f>
        <v>0</v>
      </c>
      <c r="AB332" s="548">
        <f ca="1">IF($C332=0,0,IF('Clinic Model'!$P$17="Annuity",-IFERROR(IPMT(D3_I/12,$C332,D3_T,OFFSET(AB$258,,-$C332+1),0),),-IFERROR(ISPMT(D3_I/12,$C332-1,D3_T,OFFSET(AB$258,,-$C332+1)),)))</f>
        <v>0</v>
      </c>
      <c r="AC332" s="548">
        <f ca="1">IF($C332=0,0,IF('Clinic Model'!$P$17="Annuity",-IFERROR(IPMT(D3_I/12,$C332,D3_T,OFFSET(AC$258,,-$C332+1),0),),-IFERROR(ISPMT(D3_I/12,$C332-1,D3_T,OFFSET(AC$258,,-$C332+1)),)))</f>
        <v>0</v>
      </c>
      <c r="AD332" s="548">
        <f ca="1">IF($C332=0,0,IF('Clinic Model'!$P$17="Annuity",-IFERROR(IPMT(D3_I/12,$C332,D3_T,OFFSET(AD$258,,-$C332+1),0),),-IFERROR(ISPMT(D3_I/12,$C332-1,D3_T,OFFSET(AD$258,,-$C332+1)),)))</f>
        <v>0</v>
      </c>
      <c r="AE332" s="548">
        <f ca="1">IF($C332=0,0,IF('Clinic Model'!$P$17="Annuity",-IFERROR(IPMT(D3_I/12,$C332,D3_T,OFFSET(AE$258,,-$C332+1),0),),-IFERROR(ISPMT(D3_I/12,$C332-1,D3_T,OFFSET(AE$258,,-$C332+1)),)))</f>
        <v>0</v>
      </c>
      <c r="AF332" s="548">
        <f ca="1">IF($C332=0,0,IF('Clinic Model'!$P$17="Annuity",-IFERROR(IPMT(D3_I/12,$C332,D3_T,OFFSET(AF$258,,-$C332+1),0),),-IFERROR(ISPMT(D3_I/12,$C332-1,D3_T,OFFSET(AF$258,,-$C332+1)),)))</f>
        <v>0</v>
      </c>
      <c r="AG332" s="548">
        <f ca="1">IF($C332=0,0,IF('Clinic Model'!$P$17="Annuity",-IFERROR(IPMT(D3_I/12,$C332,D3_T,OFFSET(AG$258,,-$C332+1),0),),-IFERROR(ISPMT(D3_I/12,$C332-1,D3_T,OFFSET(AG$258,,-$C332+1)),)))</f>
        <v>0</v>
      </c>
      <c r="AH332" s="548">
        <f ca="1">IF($C332=0,0,IF('Clinic Model'!$P$17="Annuity",-IFERROR(IPMT(D3_I/12,$C332,D3_T,OFFSET(AH$258,,-$C332+1),0),),-IFERROR(ISPMT(D3_I/12,$C332-1,D3_T,OFFSET(AH$258,,-$C332+1)),)))</f>
        <v>0</v>
      </c>
      <c r="AI332" s="548">
        <f ca="1">IF($C332=0,0,IF('Clinic Model'!$P$17="Annuity",-IFERROR(IPMT(D3_I/12,$C332,D3_T,OFFSET(AI$258,,-$C332+1),0),),-IFERROR(ISPMT(D3_I/12,$C332-1,D3_T,OFFSET(AI$258,,-$C332+1)),)))</f>
        <v>0</v>
      </c>
      <c r="AJ332" s="548">
        <f ca="1">IF($C332=0,0,IF('Clinic Model'!$P$17="Annuity",-IFERROR(IPMT(D3_I/12,$C332,D3_T,OFFSET(AJ$258,,-$C332+1),0),),-IFERROR(ISPMT(D3_I/12,$C332-1,D3_T,OFFSET(AJ$258,,-$C332+1)),)))</f>
        <v>0</v>
      </c>
      <c r="AK332" s="548">
        <f ca="1">IF($C332=0,0,IF('Clinic Model'!$P$17="Annuity",-IFERROR(IPMT(D3_I/12,$C332,D3_T,OFFSET(AK$258,,-$C332+1),0),),-IFERROR(ISPMT(D3_I/12,$C332-1,D3_T,OFFSET(AK$258,,-$C332+1)),)))</f>
        <v>0</v>
      </c>
      <c r="AL332" s="548">
        <f ca="1">IF($C332=0,0,IF('Clinic Model'!$P$17="Annuity",-IFERROR(IPMT(D3_I/12,$C332,D3_T,OFFSET(AL$258,,-$C332+1),0),),-IFERROR(ISPMT(D3_I/12,$C332-1,D3_T,OFFSET(AL$258,,-$C332+1)),)))</f>
        <v>0</v>
      </c>
      <c r="AM332" s="548">
        <f ca="1">IF($C332=0,0,IF('Clinic Model'!$P$17="Annuity",-IFERROR(IPMT(D3_I/12,$C332,D3_T,OFFSET(AM$258,,-$C332+1),0),),-IFERROR(ISPMT(D3_I/12,$C332-1,D3_T,OFFSET(AM$258,,-$C332+1)),)))</f>
        <v>0</v>
      </c>
      <c r="AN332" s="548">
        <f ca="1">IF($C332=0,0,IF('Clinic Model'!$P$17="Annuity",-IFERROR(IPMT(D3_I/12,$C332,D3_T,OFFSET(AN$258,,-$C332+1),0),),-IFERROR(ISPMT(D3_I/12,$C332-1,D3_T,OFFSET(AN$258,,-$C332+1)),)))</f>
        <v>0</v>
      </c>
      <c r="AO332" s="548">
        <f ca="1">IF($C332=0,0,IF('Clinic Model'!$P$17="Annuity",-IFERROR(IPMT(D3_I/12,$C332,D3_T,OFFSET(AO$258,,-$C332+1),0),),-IFERROR(ISPMT(D3_I/12,$C332-1,D3_T,OFFSET(AO$258,,-$C332+1)),)))</f>
        <v>0</v>
      </c>
      <c r="AP332" s="548">
        <f ca="1">IF($C332=0,0,IF('Clinic Model'!$P$17="Annuity",-IFERROR(IPMT(D3_I/12,$C332,D3_T,OFFSET(AP$258,,-$C332+1),0),),-IFERROR(ISPMT(D3_I/12,$C332-1,D3_T,OFFSET(AP$258,,-$C332+1)),)))</f>
        <v>0</v>
      </c>
      <c r="AQ332" s="548">
        <f ca="1">IF($C332=0,0,IF('Clinic Model'!$P$17="Annuity",-IFERROR(IPMT(D3_I/12,$C332,D3_T,OFFSET(AQ$258,,-$C332+1),0),),-IFERROR(ISPMT(D3_I/12,$C332-1,D3_T,OFFSET(AQ$258,,-$C332+1)),)))</f>
        <v>0</v>
      </c>
      <c r="AR332" s="548">
        <f ca="1">IF($C332=0,0,IF('Clinic Model'!$P$17="Annuity",-IFERROR(IPMT(D3_I/12,$C332,D3_T,OFFSET(AR$258,,-$C332+1),0),),-IFERROR(ISPMT(D3_I/12,$C332-1,D3_T,OFFSET(AR$258,,-$C332+1)),)))</f>
        <v>0</v>
      </c>
      <c r="AS332" s="548">
        <f ca="1">IF($C332=0,0,IF('Clinic Model'!$P$17="Annuity",-IFERROR(IPMT(D3_I/12,$C332,D3_T,OFFSET(AS$258,,-$C332+1),0),),-IFERROR(ISPMT(D3_I/12,$C332-1,D3_T,OFFSET(AS$258,,-$C332+1)),)))</f>
        <v>0</v>
      </c>
      <c r="AT332" s="548">
        <f ca="1">IF($C332=0,0,IF('Clinic Model'!$P$17="Annuity",-IFERROR(IPMT(D3_I/12,$C332,D3_T,OFFSET(AT$258,,-$C332+1),0),),-IFERROR(ISPMT(D3_I/12,$C332-1,D3_T,OFFSET(AT$258,,-$C332+1)),)))</f>
        <v>0</v>
      </c>
      <c r="AU332" s="548">
        <f ca="1">IF($C332=0,0,IF('Clinic Model'!$P$17="Annuity",-IFERROR(IPMT(D3_I/12,$C332,D3_T,OFFSET(AU$258,,-$C332+1),0),),-IFERROR(ISPMT(D3_I/12,$C332-1,D3_T,OFFSET(AU$258,,-$C332+1)),)))</f>
        <v>0</v>
      </c>
      <c r="AV332" s="548">
        <f ca="1">IF($C332=0,0,IF('Clinic Model'!$P$17="Annuity",-IFERROR(IPMT(D3_I/12,$C332,D3_T,OFFSET(AV$258,,-$C332+1),0),),-IFERROR(ISPMT(D3_I/12,$C332-1,D3_T,OFFSET(AV$258,,-$C332+1)),)))</f>
        <v>0</v>
      </c>
      <c r="AW332" s="548">
        <f ca="1">IF($C332=0,0,IF('Clinic Model'!$P$17="Annuity",-IFERROR(IPMT(D3_I/12,$C332,D3_T,OFFSET(AW$258,,-$C332+1),0),),-IFERROR(ISPMT(D3_I/12,$C332-1,D3_T,OFFSET(AW$258,,-$C332+1)),)))</f>
        <v>0</v>
      </c>
      <c r="AX332" s="548">
        <f ca="1">IF($C332=0,0,IF('Clinic Model'!$P$17="Annuity",-IFERROR(IPMT(D3_I/12,$C332,D3_T,OFFSET(AX$258,,-$C332+1),0),),-IFERROR(ISPMT(D3_I/12,$C332-1,D3_T,OFFSET(AX$258,,-$C332+1)),)))</f>
        <v>0</v>
      </c>
      <c r="AY332" s="548">
        <f ca="1">IF($C332=0,0,IF('Clinic Model'!$P$17="Annuity",-IFERROR(IPMT(D3_I/12,$C332,D3_T,OFFSET(AY$258,,-$C332+1),0),),-IFERROR(ISPMT(D3_I/12,$C332-1,D3_T,OFFSET(AY$258,,-$C332+1)),)))</f>
        <v>0</v>
      </c>
      <c r="AZ332" s="548">
        <f ca="1">IF($C332=0,0,IF('Clinic Model'!$P$17="Annuity",-IFERROR(IPMT(D3_I/12,$C332,D3_T,OFFSET(AZ$258,,-$C332+1),0),),-IFERROR(ISPMT(D3_I/12,$C332-1,D3_T,OFFSET(AZ$258,,-$C332+1)),)))</f>
        <v>0</v>
      </c>
      <c r="BA332" s="548">
        <f ca="1">IF($C332=0,0,IF('Clinic Model'!$P$17="Annuity",-IFERROR(IPMT(D3_I/12,$C332,D3_T,OFFSET(BA$258,,-$C332+1),0),),-IFERROR(ISPMT(D3_I/12,$C332-1,D3_T,OFFSET(BA$258,,-$C332+1)),)))</f>
        <v>0</v>
      </c>
      <c r="BB332" s="548">
        <f ca="1">IF($C332=0,0,IF('Clinic Model'!$P$17="Annuity",-IFERROR(IPMT(D3_I/12,$C332,D3_T,OFFSET(BB$258,,-$C332+1),0),),-IFERROR(ISPMT(D3_I/12,$C332-1,D3_T,OFFSET(BB$258,,-$C332+1)),)))</f>
        <v>0</v>
      </c>
      <c r="BC332" s="548">
        <f ca="1">IF($C332=0,0,IF('Clinic Model'!$P$17="Annuity",-IFERROR(IPMT(D3_I/12,$C332,D3_T,OFFSET(BC$258,,-$C332+1),0),),-IFERROR(ISPMT(D3_I/12,$C332-1,D3_T,OFFSET(BC$258,,-$C332+1)),)))</f>
        <v>0</v>
      </c>
      <c r="BD332" s="548">
        <f ca="1">IF($C332=0,0,IF('Clinic Model'!$P$17="Annuity",-IFERROR(IPMT(D3_I/12,$C332,D3_T,OFFSET(BD$258,,-$C332+1),0),),-IFERROR(ISPMT(D3_I/12,$C332-1,D3_T,OFFSET(BD$258,,-$C332+1)),)))</f>
        <v>0</v>
      </c>
      <c r="BE332" s="548">
        <f ca="1">IF($C332=0,0,IF('Clinic Model'!$P$17="Annuity",-IFERROR(IPMT(D3_I/12,$C332,D3_T,OFFSET(BE$258,,-$C332+1),0),),-IFERROR(ISPMT(D3_I/12,$C332-1,D3_T,OFFSET(BE$258,,-$C332+1)),)))</f>
        <v>0</v>
      </c>
      <c r="BF332" s="548">
        <f ca="1">IF($C332=0,0,IF('Clinic Model'!$P$17="Annuity",-IFERROR(IPMT(D3_I/12,$C332,D3_T,OFFSET(BF$258,,-$C332+1),0),),-IFERROR(ISPMT(D3_I/12,$C332-1,D3_T,OFFSET(BF$258,,-$C332+1)),)))</f>
        <v>0</v>
      </c>
      <c r="BG332" s="548">
        <f ca="1">IF($C332=0,0,IF('Clinic Model'!$P$17="Annuity",-IFERROR(IPMT(D3_I/12,$C332,D3_T,OFFSET(BG$258,,-$C332+1),0),),-IFERROR(ISPMT(D3_I/12,$C332-1,D3_T,OFFSET(BG$258,,-$C332+1)),)))</f>
        <v>0</v>
      </c>
      <c r="BH332" s="548">
        <f ca="1">IF($C332=0,0,IF('Clinic Model'!$P$17="Annuity",-IFERROR(IPMT(D3_I/12,$C332,D3_T,OFFSET(BH$258,,-$C332+1),0),),-IFERROR(ISPMT(D3_I/12,$C332-1,D3_T,OFFSET(BH$258,,-$C332+1)),)))</f>
        <v>0</v>
      </c>
      <c r="BI332" s="548">
        <f ca="1">IF($C332=0,0,IF('Clinic Model'!$P$17="Annuity",-IFERROR(IPMT(D3_I/12,$C332,D3_T,OFFSET(BI$258,,-$C332+1),0),),-IFERROR(ISPMT(D3_I/12,$C332-1,D3_T,OFFSET(BI$258,,-$C332+1)),)))</f>
        <v>0</v>
      </c>
      <c r="BJ332" s="548">
        <f ca="1">IF($C332=0,0,IF('Clinic Model'!$P$17="Annuity",-IFERROR(IPMT(D3_I/12,$C332,D3_T,OFFSET(BJ$258,,-$C332+1),0),),-IFERROR(ISPMT(D3_I/12,$C332-1,D3_T,OFFSET(BJ$258,,-$C332+1)),)))</f>
        <v>0</v>
      </c>
      <c r="BK332" s="548">
        <f ca="1">IF($C332=0,0,IF('Clinic Model'!$P$17="Annuity",-IFERROR(IPMT(D3_I/12,$C332,D3_T,OFFSET(BK$258,,-$C332+1),0),),-IFERROR(ISPMT(D3_I/12,$C332-1,D3_T,OFFSET(BK$258,,-$C332+1)),)))</f>
        <v>0</v>
      </c>
      <c r="BL332" s="548">
        <f ca="1">IF($C332=0,0,IF('Clinic Model'!$P$17="Annuity",-IFERROR(IPMT(D3_I/12,$C332,D3_T,OFFSET(BL$258,,-$C332+1),0),),-IFERROR(ISPMT(D3_I/12,$C332-1,D3_T,OFFSET(BL$258,,-$C332+1)),)))</f>
        <v>0</v>
      </c>
    </row>
    <row r="333" spans="1:64" ht="10.5" hidden="1" customHeight="1" outlineLevel="1" x14ac:dyDescent="0.3">
      <c r="A333" s="105"/>
      <c r="B333" s="504"/>
      <c r="C333" s="105">
        <f t="shared" si="25"/>
        <v>0</v>
      </c>
      <c r="E333" s="548">
        <f ca="1">IF($C333=0,0,IF('Clinic Model'!$P$17="Annuity",-IFERROR(IPMT(D3_I/12,$C333,D3_T,OFFSET(E$258,,-$C333+1),0),),-IFERROR(ISPMT(D3_I/12,$C333-1,D3_T,OFFSET(E$258,,-$C333+1)),)))</f>
        <v>0</v>
      </c>
      <c r="F333" s="548">
        <f ca="1">IF($C333=0,0,IF('Clinic Model'!$P$17="Annuity",-IFERROR(IPMT(D3_I/12,$C333,D3_T,OFFSET(F$258,,-$C333+1),0),),-IFERROR(ISPMT(D3_I/12,$C333-1,D3_T,OFFSET(F$258,,-$C333+1)),)))</f>
        <v>0</v>
      </c>
      <c r="G333" s="548">
        <f ca="1">IF($C333=0,0,IF('Clinic Model'!$P$17="Annuity",-IFERROR(IPMT(D3_I/12,$C333,D3_T,OFFSET(G$258,,-$C333+1),0),),-IFERROR(ISPMT(D3_I/12,$C333-1,D3_T,OFFSET(G$258,,-$C333+1)),)))</f>
        <v>0</v>
      </c>
      <c r="H333" s="548">
        <f ca="1">IF($C333=0,0,IF('Clinic Model'!$P$17="Annuity",-IFERROR(IPMT(D3_I/12,$C333,D3_T,OFFSET(H$258,,-$C333+1),0),),-IFERROR(ISPMT(D3_I/12,$C333-1,D3_T,OFFSET(H$258,,-$C333+1)),)))</f>
        <v>0</v>
      </c>
      <c r="I333" s="548">
        <f ca="1">IF($C333=0,0,IF('Clinic Model'!$P$17="Annuity",-IFERROR(IPMT(D3_I/12,$C333,D3_T,OFFSET(I$258,,-$C333+1),0),),-IFERROR(ISPMT(D3_I/12,$C333-1,D3_T,OFFSET(I$258,,-$C333+1)),)))</f>
        <v>0</v>
      </c>
      <c r="J333" s="548">
        <f ca="1">IF($C333=0,0,IF('Clinic Model'!$P$17="Annuity",-IFERROR(IPMT(D3_I/12,$C333,D3_T,OFFSET(J$258,,-$C333+1),0),),-IFERROR(ISPMT(D3_I/12,$C333-1,D3_T,OFFSET(J$258,,-$C333+1)),)))</f>
        <v>0</v>
      </c>
      <c r="K333" s="548">
        <f ca="1">IF($C333=0,0,IF('Clinic Model'!$P$17="Annuity",-IFERROR(IPMT(D3_I/12,$C333,D3_T,OFFSET(K$258,,-$C333+1),0),),-IFERROR(ISPMT(D3_I/12,$C333-1,D3_T,OFFSET(K$258,,-$C333+1)),)))</f>
        <v>0</v>
      </c>
      <c r="L333" s="548">
        <f ca="1">IF($C333=0,0,IF('Clinic Model'!$P$17="Annuity",-IFERROR(IPMT(D3_I/12,$C333,D3_T,OFFSET(L$258,,-$C333+1),0),),-IFERROR(ISPMT(D3_I/12,$C333-1,D3_T,OFFSET(L$258,,-$C333+1)),)))</f>
        <v>0</v>
      </c>
      <c r="M333" s="548">
        <f ca="1">IF($C333=0,0,IF('Clinic Model'!$P$17="Annuity",-IFERROR(IPMT(D3_I/12,$C333,D3_T,OFFSET(M$258,,-$C333+1),0),),-IFERROR(ISPMT(D3_I/12,$C333-1,D3_T,OFFSET(M$258,,-$C333+1)),)))</f>
        <v>0</v>
      </c>
      <c r="N333" s="548">
        <f ca="1">IF($C333=0,0,IF('Clinic Model'!$P$17="Annuity",-IFERROR(IPMT(D3_I/12,$C333,D3_T,OFFSET(N$258,,-$C333+1),0),),-IFERROR(ISPMT(D3_I/12,$C333-1,D3_T,OFFSET(N$258,,-$C333+1)),)))</f>
        <v>0</v>
      </c>
      <c r="O333" s="548">
        <f ca="1">IF($C333=0,0,IF('Clinic Model'!$P$17="Annuity",-IFERROR(IPMT(D3_I/12,$C333,D3_T,OFFSET(O$258,,-$C333+1),0),),-IFERROR(ISPMT(D3_I/12,$C333-1,D3_T,OFFSET(O$258,,-$C333+1)),)))</f>
        <v>0</v>
      </c>
      <c r="P333" s="548">
        <f ca="1">IF($C333=0,0,IF('Clinic Model'!$P$17="Annuity",-IFERROR(IPMT(D3_I/12,$C333,D3_T,OFFSET(P$258,,-$C333+1),0),),-IFERROR(ISPMT(D3_I/12,$C333-1,D3_T,OFFSET(P$258,,-$C333+1)),)))</f>
        <v>0</v>
      </c>
      <c r="Q333" s="548">
        <f ca="1">IF($C333=0,0,IF('Clinic Model'!$P$17="Annuity",-IFERROR(IPMT(D3_I/12,$C333,D3_T,OFFSET(Q$258,,-$C333+1),0),),-IFERROR(ISPMT(D3_I/12,$C333-1,D3_T,OFFSET(Q$258,,-$C333+1)),)))</f>
        <v>0</v>
      </c>
      <c r="R333" s="548">
        <f ca="1">IF($C333=0,0,IF('Clinic Model'!$P$17="Annuity",-IFERROR(IPMT(D3_I/12,$C333,D3_T,OFFSET(R$258,,-$C333+1),0),),-IFERROR(ISPMT(D3_I/12,$C333-1,D3_T,OFFSET(R$258,,-$C333+1)),)))</f>
        <v>0</v>
      </c>
      <c r="S333" s="548">
        <f ca="1">IF($C333=0,0,IF('Clinic Model'!$P$17="Annuity",-IFERROR(IPMT(D3_I/12,$C333,D3_T,OFFSET(S$258,,-$C333+1),0),),-IFERROR(ISPMT(D3_I/12,$C333-1,D3_T,OFFSET(S$258,,-$C333+1)),)))</f>
        <v>0</v>
      </c>
      <c r="T333" s="548">
        <f ca="1">IF($C333=0,0,IF('Clinic Model'!$P$17="Annuity",-IFERROR(IPMT(D3_I/12,$C333,D3_T,OFFSET(T$258,,-$C333+1),0),),-IFERROR(ISPMT(D3_I/12,$C333-1,D3_T,OFFSET(T$258,,-$C333+1)),)))</f>
        <v>0</v>
      </c>
      <c r="U333" s="548">
        <f ca="1">IF($C333=0,0,IF('Clinic Model'!$P$17="Annuity",-IFERROR(IPMT(D3_I/12,$C333,D3_T,OFFSET(U$258,,-$C333+1),0),),-IFERROR(ISPMT(D3_I/12,$C333-1,D3_T,OFFSET(U$258,,-$C333+1)),)))</f>
        <v>0</v>
      </c>
      <c r="V333" s="548">
        <f ca="1">IF($C333=0,0,IF('Clinic Model'!$P$17="Annuity",-IFERROR(IPMT(D3_I/12,$C333,D3_T,OFFSET(V$258,,-$C333+1),0),),-IFERROR(ISPMT(D3_I/12,$C333-1,D3_T,OFFSET(V$258,,-$C333+1)),)))</f>
        <v>0</v>
      </c>
      <c r="W333" s="548">
        <f ca="1">IF($C333=0,0,IF('Clinic Model'!$P$17="Annuity",-IFERROR(IPMT(D3_I/12,$C333,D3_T,OFFSET(W$258,,-$C333+1),0),),-IFERROR(ISPMT(D3_I/12,$C333-1,D3_T,OFFSET(W$258,,-$C333+1)),)))</f>
        <v>0</v>
      </c>
      <c r="X333" s="548">
        <f ca="1">IF($C333=0,0,IF('Clinic Model'!$P$17="Annuity",-IFERROR(IPMT(D3_I/12,$C333,D3_T,OFFSET(X$258,,-$C333+1),0),),-IFERROR(ISPMT(D3_I/12,$C333-1,D3_T,OFFSET(X$258,,-$C333+1)),)))</f>
        <v>0</v>
      </c>
      <c r="Y333" s="548">
        <f ca="1">IF($C333=0,0,IF('Clinic Model'!$P$17="Annuity",-IFERROR(IPMT(D3_I/12,$C333,D3_T,OFFSET(Y$258,,-$C333+1),0),),-IFERROR(ISPMT(D3_I/12,$C333-1,D3_T,OFFSET(Y$258,,-$C333+1)),)))</f>
        <v>0</v>
      </c>
      <c r="Z333" s="548">
        <f ca="1">IF($C333=0,0,IF('Clinic Model'!$P$17="Annuity",-IFERROR(IPMT(D3_I/12,$C333,D3_T,OFFSET(Z$258,,-$C333+1),0),),-IFERROR(ISPMT(D3_I/12,$C333-1,D3_T,OFFSET(Z$258,,-$C333+1)),)))</f>
        <v>0</v>
      </c>
      <c r="AA333" s="548">
        <f ca="1">IF($C333=0,0,IF('Clinic Model'!$P$17="Annuity",-IFERROR(IPMT(D3_I/12,$C333,D3_T,OFFSET(AA$258,,-$C333+1),0),),-IFERROR(ISPMT(D3_I/12,$C333-1,D3_T,OFFSET(AA$258,,-$C333+1)),)))</f>
        <v>0</v>
      </c>
      <c r="AB333" s="548">
        <f ca="1">IF($C333=0,0,IF('Clinic Model'!$P$17="Annuity",-IFERROR(IPMT(D3_I/12,$C333,D3_T,OFFSET(AB$258,,-$C333+1),0),),-IFERROR(ISPMT(D3_I/12,$C333-1,D3_T,OFFSET(AB$258,,-$C333+1)),)))</f>
        <v>0</v>
      </c>
      <c r="AC333" s="548">
        <f ca="1">IF($C333=0,0,IF('Clinic Model'!$P$17="Annuity",-IFERROR(IPMT(D3_I/12,$C333,D3_T,OFFSET(AC$258,,-$C333+1),0),),-IFERROR(ISPMT(D3_I/12,$C333-1,D3_T,OFFSET(AC$258,,-$C333+1)),)))</f>
        <v>0</v>
      </c>
      <c r="AD333" s="548">
        <f ca="1">IF($C333=0,0,IF('Clinic Model'!$P$17="Annuity",-IFERROR(IPMT(D3_I/12,$C333,D3_T,OFFSET(AD$258,,-$C333+1),0),),-IFERROR(ISPMT(D3_I/12,$C333-1,D3_T,OFFSET(AD$258,,-$C333+1)),)))</f>
        <v>0</v>
      </c>
      <c r="AE333" s="548">
        <f ca="1">IF($C333=0,0,IF('Clinic Model'!$P$17="Annuity",-IFERROR(IPMT(D3_I/12,$C333,D3_T,OFFSET(AE$258,,-$C333+1),0),),-IFERROR(ISPMT(D3_I/12,$C333-1,D3_T,OFFSET(AE$258,,-$C333+1)),)))</f>
        <v>0</v>
      </c>
      <c r="AF333" s="548">
        <f ca="1">IF($C333=0,0,IF('Clinic Model'!$P$17="Annuity",-IFERROR(IPMT(D3_I/12,$C333,D3_T,OFFSET(AF$258,,-$C333+1),0),),-IFERROR(ISPMT(D3_I/12,$C333-1,D3_T,OFFSET(AF$258,,-$C333+1)),)))</f>
        <v>0</v>
      </c>
      <c r="AG333" s="548">
        <f ca="1">IF($C333=0,0,IF('Clinic Model'!$P$17="Annuity",-IFERROR(IPMT(D3_I/12,$C333,D3_T,OFFSET(AG$258,,-$C333+1),0),),-IFERROR(ISPMT(D3_I/12,$C333-1,D3_T,OFFSET(AG$258,,-$C333+1)),)))</f>
        <v>0</v>
      </c>
      <c r="AH333" s="548">
        <f ca="1">IF($C333=0,0,IF('Clinic Model'!$P$17="Annuity",-IFERROR(IPMT(D3_I/12,$C333,D3_T,OFFSET(AH$258,,-$C333+1),0),),-IFERROR(ISPMT(D3_I/12,$C333-1,D3_T,OFFSET(AH$258,,-$C333+1)),)))</f>
        <v>0</v>
      </c>
      <c r="AI333" s="548">
        <f ca="1">IF($C333=0,0,IF('Clinic Model'!$P$17="Annuity",-IFERROR(IPMT(D3_I/12,$C333,D3_T,OFFSET(AI$258,,-$C333+1),0),),-IFERROR(ISPMT(D3_I/12,$C333-1,D3_T,OFFSET(AI$258,,-$C333+1)),)))</f>
        <v>0</v>
      </c>
      <c r="AJ333" s="548">
        <f ca="1">IF($C333=0,0,IF('Clinic Model'!$P$17="Annuity",-IFERROR(IPMT(D3_I/12,$C333,D3_T,OFFSET(AJ$258,,-$C333+1),0),),-IFERROR(ISPMT(D3_I/12,$C333-1,D3_T,OFFSET(AJ$258,,-$C333+1)),)))</f>
        <v>0</v>
      </c>
      <c r="AK333" s="548">
        <f ca="1">IF($C333=0,0,IF('Clinic Model'!$P$17="Annuity",-IFERROR(IPMT(D3_I/12,$C333,D3_T,OFFSET(AK$258,,-$C333+1),0),),-IFERROR(ISPMT(D3_I/12,$C333-1,D3_T,OFFSET(AK$258,,-$C333+1)),)))</f>
        <v>0</v>
      </c>
      <c r="AL333" s="548">
        <f ca="1">IF($C333=0,0,IF('Clinic Model'!$P$17="Annuity",-IFERROR(IPMT(D3_I/12,$C333,D3_T,OFFSET(AL$258,,-$C333+1),0),),-IFERROR(ISPMT(D3_I/12,$C333-1,D3_T,OFFSET(AL$258,,-$C333+1)),)))</f>
        <v>0</v>
      </c>
      <c r="AM333" s="548">
        <f ca="1">IF($C333=0,0,IF('Clinic Model'!$P$17="Annuity",-IFERROR(IPMT(D3_I/12,$C333,D3_T,OFFSET(AM$258,,-$C333+1),0),),-IFERROR(ISPMT(D3_I/12,$C333-1,D3_T,OFFSET(AM$258,,-$C333+1)),)))</f>
        <v>0</v>
      </c>
      <c r="AN333" s="548">
        <f ca="1">IF($C333=0,0,IF('Clinic Model'!$P$17="Annuity",-IFERROR(IPMT(D3_I/12,$C333,D3_T,OFFSET(AN$258,,-$C333+1),0),),-IFERROR(ISPMT(D3_I/12,$C333-1,D3_T,OFFSET(AN$258,,-$C333+1)),)))</f>
        <v>0</v>
      </c>
      <c r="AO333" s="548">
        <f ca="1">IF($C333=0,0,IF('Clinic Model'!$P$17="Annuity",-IFERROR(IPMT(D3_I/12,$C333,D3_T,OFFSET(AO$258,,-$C333+1),0),),-IFERROR(ISPMT(D3_I/12,$C333-1,D3_T,OFFSET(AO$258,,-$C333+1)),)))</f>
        <v>0</v>
      </c>
      <c r="AP333" s="548">
        <f ca="1">IF($C333=0,0,IF('Clinic Model'!$P$17="Annuity",-IFERROR(IPMT(D3_I/12,$C333,D3_T,OFFSET(AP$258,,-$C333+1),0),),-IFERROR(ISPMT(D3_I/12,$C333-1,D3_T,OFFSET(AP$258,,-$C333+1)),)))</f>
        <v>0</v>
      </c>
      <c r="AQ333" s="548">
        <f ca="1">IF($C333=0,0,IF('Clinic Model'!$P$17="Annuity",-IFERROR(IPMT(D3_I/12,$C333,D3_T,OFFSET(AQ$258,,-$C333+1),0),),-IFERROR(ISPMT(D3_I/12,$C333-1,D3_T,OFFSET(AQ$258,,-$C333+1)),)))</f>
        <v>0</v>
      </c>
      <c r="AR333" s="548">
        <f ca="1">IF($C333=0,0,IF('Clinic Model'!$P$17="Annuity",-IFERROR(IPMT(D3_I/12,$C333,D3_T,OFFSET(AR$258,,-$C333+1),0),),-IFERROR(ISPMT(D3_I/12,$C333-1,D3_T,OFFSET(AR$258,,-$C333+1)),)))</f>
        <v>0</v>
      </c>
      <c r="AS333" s="548">
        <f ca="1">IF($C333=0,0,IF('Clinic Model'!$P$17="Annuity",-IFERROR(IPMT(D3_I/12,$C333,D3_T,OFFSET(AS$258,,-$C333+1),0),),-IFERROR(ISPMT(D3_I/12,$C333-1,D3_T,OFFSET(AS$258,,-$C333+1)),)))</f>
        <v>0</v>
      </c>
      <c r="AT333" s="548">
        <f ca="1">IF($C333=0,0,IF('Clinic Model'!$P$17="Annuity",-IFERROR(IPMT(D3_I/12,$C333,D3_T,OFFSET(AT$258,,-$C333+1),0),),-IFERROR(ISPMT(D3_I/12,$C333-1,D3_T,OFFSET(AT$258,,-$C333+1)),)))</f>
        <v>0</v>
      </c>
      <c r="AU333" s="548">
        <f ca="1">IF($C333=0,0,IF('Clinic Model'!$P$17="Annuity",-IFERROR(IPMT(D3_I/12,$C333,D3_T,OFFSET(AU$258,,-$C333+1),0),),-IFERROR(ISPMT(D3_I/12,$C333-1,D3_T,OFFSET(AU$258,,-$C333+1)),)))</f>
        <v>0</v>
      </c>
      <c r="AV333" s="548">
        <f ca="1">IF($C333=0,0,IF('Clinic Model'!$P$17="Annuity",-IFERROR(IPMT(D3_I/12,$C333,D3_T,OFFSET(AV$258,,-$C333+1),0),),-IFERROR(ISPMT(D3_I/12,$C333-1,D3_T,OFFSET(AV$258,,-$C333+1)),)))</f>
        <v>0</v>
      </c>
      <c r="AW333" s="548">
        <f ca="1">IF($C333=0,0,IF('Clinic Model'!$P$17="Annuity",-IFERROR(IPMT(D3_I/12,$C333,D3_T,OFFSET(AW$258,,-$C333+1),0),),-IFERROR(ISPMT(D3_I/12,$C333-1,D3_T,OFFSET(AW$258,,-$C333+1)),)))</f>
        <v>0</v>
      </c>
      <c r="AX333" s="548">
        <f ca="1">IF($C333=0,0,IF('Clinic Model'!$P$17="Annuity",-IFERROR(IPMT(D3_I/12,$C333,D3_T,OFFSET(AX$258,,-$C333+1),0),),-IFERROR(ISPMT(D3_I/12,$C333-1,D3_T,OFFSET(AX$258,,-$C333+1)),)))</f>
        <v>0</v>
      </c>
      <c r="AY333" s="548">
        <f ca="1">IF($C333=0,0,IF('Clinic Model'!$P$17="Annuity",-IFERROR(IPMT(D3_I/12,$C333,D3_T,OFFSET(AY$258,,-$C333+1),0),),-IFERROR(ISPMT(D3_I/12,$C333-1,D3_T,OFFSET(AY$258,,-$C333+1)),)))</f>
        <v>0</v>
      </c>
      <c r="AZ333" s="548">
        <f ca="1">IF($C333=0,0,IF('Clinic Model'!$P$17="Annuity",-IFERROR(IPMT(D3_I/12,$C333,D3_T,OFFSET(AZ$258,,-$C333+1),0),),-IFERROR(ISPMT(D3_I/12,$C333-1,D3_T,OFFSET(AZ$258,,-$C333+1)),)))</f>
        <v>0</v>
      </c>
      <c r="BA333" s="548">
        <f ca="1">IF($C333=0,0,IF('Clinic Model'!$P$17="Annuity",-IFERROR(IPMT(D3_I/12,$C333,D3_T,OFFSET(BA$258,,-$C333+1),0),),-IFERROR(ISPMT(D3_I/12,$C333-1,D3_T,OFFSET(BA$258,,-$C333+1)),)))</f>
        <v>0</v>
      </c>
      <c r="BB333" s="548">
        <f ca="1">IF($C333=0,0,IF('Clinic Model'!$P$17="Annuity",-IFERROR(IPMT(D3_I/12,$C333,D3_T,OFFSET(BB$258,,-$C333+1),0),),-IFERROR(ISPMT(D3_I/12,$C333-1,D3_T,OFFSET(BB$258,,-$C333+1)),)))</f>
        <v>0</v>
      </c>
      <c r="BC333" s="548">
        <f ca="1">IF($C333=0,0,IF('Clinic Model'!$P$17="Annuity",-IFERROR(IPMT(D3_I/12,$C333,D3_T,OFFSET(BC$258,,-$C333+1),0),),-IFERROR(ISPMT(D3_I/12,$C333-1,D3_T,OFFSET(BC$258,,-$C333+1)),)))</f>
        <v>0</v>
      </c>
      <c r="BD333" s="548">
        <f ca="1">IF($C333=0,0,IF('Clinic Model'!$P$17="Annuity",-IFERROR(IPMT(D3_I/12,$C333,D3_T,OFFSET(BD$258,,-$C333+1),0),),-IFERROR(ISPMT(D3_I/12,$C333-1,D3_T,OFFSET(BD$258,,-$C333+1)),)))</f>
        <v>0</v>
      </c>
      <c r="BE333" s="548">
        <f ca="1">IF($C333=0,0,IF('Clinic Model'!$P$17="Annuity",-IFERROR(IPMT(D3_I/12,$C333,D3_T,OFFSET(BE$258,,-$C333+1),0),),-IFERROR(ISPMT(D3_I/12,$C333-1,D3_T,OFFSET(BE$258,,-$C333+1)),)))</f>
        <v>0</v>
      </c>
      <c r="BF333" s="548">
        <f ca="1">IF($C333=0,0,IF('Clinic Model'!$P$17="Annuity",-IFERROR(IPMT(D3_I/12,$C333,D3_T,OFFSET(BF$258,,-$C333+1),0),),-IFERROR(ISPMT(D3_I/12,$C333-1,D3_T,OFFSET(BF$258,,-$C333+1)),)))</f>
        <v>0</v>
      </c>
      <c r="BG333" s="548">
        <f ca="1">IF($C333=0,0,IF('Clinic Model'!$P$17="Annuity",-IFERROR(IPMT(D3_I/12,$C333,D3_T,OFFSET(BG$258,,-$C333+1),0),),-IFERROR(ISPMT(D3_I/12,$C333-1,D3_T,OFFSET(BG$258,,-$C333+1)),)))</f>
        <v>0</v>
      </c>
      <c r="BH333" s="548">
        <f ca="1">IF($C333=0,0,IF('Clinic Model'!$P$17="Annuity",-IFERROR(IPMT(D3_I/12,$C333,D3_T,OFFSET(BH$258,,-$C333+1),0),),-IFERROR(ISPMT(D3_I/12,$C333-1,D3_T,OFFSET(BH$258,,-$C333+1)),)))</f>
        <v>0</v>
      </c>
      <c r="BI333" s="548">
        <f ca="1">IF($C333=0,0,IF('Clinic Model'!$P$17="Annuity",-IFERROR(IPMT(D3_I/12,$C333,D3_T,OFFSET(BI$258,,-$C333+1),0),),-IFERROR(ISPMT(D3_I/12,$C333-1,D3_T,OFFSET(BI$258,,-$C333+1)),)))</f>
        <v>0</v>
      </c>
      <c r="BJ333" s="548">
        <f ca="1">IF($C333=0,0,IF('Clinic Model'!$P$17="Annuity",-IFERROR(IPMT(D3_I/12,$C333,D3_T,OFFSET(BJ$258,,-$C333+1),0),),-IFERROR(ISPMT(D3_I/12,$C333-1,D3_T,OFFSET(BJ$258,,-$C333+1)),)))</f>
        <v>0</v>
      </c>
      <c r="BK333" s="548">
        <f ca="1">IF($C333=0,0,IF('Clinic Model'!$P$17="Annuity",-IFERROR(IPMT(D3_I/12,$C333,D3_T,OFFSET(BK$258,,-$C333+1),0),),-IFERROR(ISPMT(D3_I/12,$C333-1,D3_T,OFFSET(BK$258,,-$C333+1)),)))</f>
        <v>0</v>
      </c>
      <c r="BL333" s="548">
        <f ca="1">IF($C333=0,0,IF('Clinic Model'!$P$17="Annuity",-IFERROR(IPMT(D3_I/12,$C333,D3_T,OFFSET(BL$258,,-$C333+1),0),),-IFERROR(ISPMT(D3_I/12,$C333-1,D3_T,OFFSET(BL$258,,-$C333+1)),)))</f>
        <v>0</v>
      </c>
    </row>
    <row r="334" spans="1:64" ht="10.5" hidden="1" customHeight="1" outlineLevel="1" x14ac:dyDescent="0.3">
      <c r="A334" s="105"/>
      <c r="B334" s="504"/>
      <c r="C334" s="105">
        <f t="shared" si="25"/>
        <v>0</v>
      </c>
      <c r="E334" s="548">
        <f ca="1">IF($C334=0,0,IF('Clinic Model'!$P$17="Annuity",-IFERROR(IPMT(D3_I/12,$C334,D3_T,OFFSET(E$258,,-$C334+1),0),),-IFERROR(ISPMT(D3_I/12,$C334-1,D3_T,OFFSET(E$258,,-$C334+1)),)))</f>
        <v>0</v>
      </c>
      <c r="F334" s="548">
        <f ca="1">IF($C334=0,0,IF('Clinic Model'!$P$17="Annuity",-IFERROR(IPMT(D3_I/12,$C334,D3_T,OFFSET(F$258,,-$C334+1),0),),-IFERROR(ISPMT(D3_I/12,$C334-1,D3_T,OFFSET(F$258,,-$C334+1)),)))</f>
        <v>0</v>
      </c>
      <c r="G334" s="548">
        <f ca="1">IF($C334=0,0,IF('Clinic Model'!$P$17="Annuity",-IFERROR(IPMT(D3_I/12,$C334,D3_T,OFFSET(G$258,,-$C334+1),0),),-IFERROR(ISPMT(D3_I/12,$C334-1,D3_T,OFFSET(G$258,,-$C334+1)),)))</f>
        <v>0</v>
      </c>
      <c r="H334" s="548">
        <f ca="1">IF($C334=0,0,IF('Clinic Model'!$P$17="Annuity",-IFERROR(IPMT(D3_I/12,$C334,D3_T,OFFSET(H$258,,-$C334+1),0),),-IFERROR(ISPMT(D3_I/12,$C334-1,D3_T,OFFSET(H$258,,-$C334+1)),)))</f>
        <v>0</v>
      </c>
      <c r="I334" s="548">
        <f ca="1">IF($C334=0,0,IF('Clinic Model'!$P$17="Annuity",-IFERROR(IPMT(D3_I/12,$C334,D3_T,OFFSET(I$258,,-$C334+1),0),),-IFERROR(ISPMT(D3_I/12,$C334-1,D3_T,OFFSET(I$258,,-$C334+1)),)))</f>
        <v>0</v>
      </c>
      <c r="J334" s="548">
        <f ca="1">IF($C334=0,0,IF('Clinic Model'!$P$17="Annuity",-IFERROR(IPMT(D3_I/12,$C334,D3_T,OFFSET(J$258,,-$C334+1),0),),-IFERROR(ISPMT(D3_I/12,$C334-1,D3_T,OFFSET(J$258,,-$C334+1)),)))</f>
        <v>0</v>
      </c>
      <c r="K334" s="548">
        <f ca="1">IF($C334=0,0,IF('Clinic Model'!$P$17="Annuity",-IFERROR(IPMT(D3_I/12,$C334,D3_T,OFFSET(K$258,,-$C334+1),0),),-IFERROR(ISPMT(D3_I/12,$C334-1,D3_T,OFFSET(K$258,,-$C334+1)),)))</f>
        <v>0</v>
      </c>
      <c r="L334" s="548">
        <f ca="1">IF($C334=0,0,IF('Clinic Model'!$P$17="Annuity",-IFERROR(IPMT(D3_I/12,$C334,D3_T,OFFSET(L$258,,-$C334+1),0),),-IFERROR(ISPMT(D3_I/12,$C334-1,D3_T,OFFSET(L$258,,-$C334+1)),)))</f>
        <v>0</v>
      </c>
      <c r="M334" s="548">
        <f ca="1">IF($C334=0,0,IF('Clinic Model'!$P$17="Annuity",-IFERROR(IPMT(D3_I/12,$C334,D3_T,OFFSET(M$258,,-$C334+1),0),),-IFERROR(ISPMT(D3_I/12,$C334-1,D3_T,OFFSET(M$258,,-$C334+1)),)))</f>
        <v>0</v>
      </c>
      <c r="N334" s="548">
        <f ca="1">IF($C334=0,0,IF('Clinic Model'!$P$17="Annuity",-IFERROR(IPMT(D3_I/12,$C334,D3_T,OFFSET(N$258,,-$C334+1),0),),-IFERROR(ISPMT(D3_I/12,$C334-1,D3_T,OFFSET(N$258,,-$C334+1)),)))</f>
        <v>0</v>
      </c>
      <c r="O334" s="548">
        <f ca="1">IF($C334=0,0,IF('Clinic Model'!$P$17="Annuity",-IFERROR(IPMT(D3_I/12,$C334,D3_T,OFFSET(O$258,,-$C334+1),0),),-IFERROR(ISPMT(D3_I/12,$C334-1,D3_T,OFFSET(O$258,,-$C334+1)),)))</f>
        <v>0</v>
      </c>
      <c r="P334" s="548">
        <f ca="1">IF($C334=0,0,IF('Clinic Model'!$P$17="Annuity",-IFERROR(IPMT(D3_I/12,$C334,D3_T,OFFSET(P$258,,-$C334+1),0),),-IFERROR(ISPMT(D3_I/12,$C334-1,D3_T,OFFSET(P$258,,-$C334+1)),)))</f>
        <v>0</v>
      </c>
      <c r="Q334" s="548">
        <f ca="1">IF($C334=0,0,IF('Clinic Model'!$P$17="Annuity",-IFERROR(IPMT(D3_I/12,$C334,D3_T,OFFSET(Q$258,,-$C334+1),0),),-IFERROR(ISPMT(D3_I/12,$C334-1,D3_T,OFFSET(Q$258,,-$C334+1)),)))</f>
        <v>0</v>
      </c>
      <c r="R334" s="548">
        <f ca="1">IF($C334=0,0,IF('Clinic Model'!$P$17="Annuity",-IFERROR(IPMT(D3_I/12,$C334,D3_T,OFFSET(R$258,,-$C334+1),0),),-IFERROR(ISPMT(D3_I/12,$C334-1,D3_T,OFFSET(R$258,,-$C334+1)),)))</f>
        <v>0</v>
      </c>
      <c r="S334" s="548">
        <f ca="1">IF($C334=0,0,IF('Clinic Model'!$P$17="Annuity",-IFERROR(IPMT(D3_I/12,$C334,D3_T,OFFSET(S$258,,-$C334+1),0),),-IFERROR(ISPMT(D3_I/12,$C334-1,D3_T,OFFSET(S$258,,-$C334+1)),)))</f>
        <v>0</v>
      </c>
      <c r="T334" s="548">
        <f ca="1">IF($C334=0,0,IF('Clinic Model'!$P$17="Annuity",-IFERROR(IPMT(D3_I/12,$C334,D3_T,OFFSET(T$258,,-$C334+1),0),),-IFERROR(ISPMT(D3_I/12,$C334-1,D3_T,OFFSET(T$258,,-$C334+1)),)))</f>
        <v>0</v>
      </c>
      <c r="U334" s="548">
        <f ca="1">IF($C334=0,0,IF('Clinic Model'!$P$17="Annuity",-IFERROR(IPMT(D3_I/12,$C334,D3_T,OFFSET(U$258,,-$C334+1),0),),-IFERROR(ISPMT(D3_I/12,$C334-1,D3_T,OFFSET(U$258,,-$C334+1)),)))</f>
        <v>0</v>
      </c>
      <c r="V334" s="548">
        <f ca="1">IF($C334=0,0,IF('Clinic Model'!$P$17="Annuity",-IFERROR(IPMT(D3_I/12,$C334,D3_T,OFFSET(V$258,,-$C334+1),0),),-IFERROR(ISPMT(D3_I/12,$C334-1,D3_T,OFFSET(V$258,,-$C334+1)),)))</f>
        <v>0</v>
      </c>
      <c r="W334" s="548">
        <f ca="1">IF($C334=0,0,IF('Clinic Model'!$P$17="Annuity",-IFERROR(IPMT(D3_I/12,$C334,D3_T,OFFSET(W$258,,-$C334+1),0),),-IFERROR(ISPMT(D3_I/12,$C334-1,D3_T,OFFSET(W$258,,-$C334+1)),)))</f>
        <v>0</v>
      </c>
      <c r="X334" s="548">
        <f ca="1">IF($C334=0,0,IF('Clinic Model'!$P$17="Annuity",-IFERROR(IPMT(D3_I/12,$C334,D3_T,OFFSET(X$258,,-$C334+1),0),),-IFERROR(ISPMT(D3_I/12,$C334-1,D3_T,OFFSET(X$258,,-$C334+1)),)))</f>
        <v>0</v>
      </c>
      <c r="Y334" s="548">
        <f ca="1">IF($C334=0,0,IF('Clinic Model'!$P$17="Annuity",-IFERROR(IPMT(D3_I/12,$C334,D3_T,OFFSET(Y$258,,-$C334+1),0),),-IFERROR(ISPMT(D3_I/12,$C334-1,D3_T,OFFSET(Y$258,,-$C334+1)),)))</f>
        <v>0</v>
      </c>
      <c r="Z334" s="548">
        <f ca="1">IF($C334=0,0,IF('Clinic Model'!$P$17="Annuity",-IFERROR(IPMT(D3_I/12,$C334,D3_T,OFFSET(Z$258,,-$C334+1),0),),-IFERROR(ISPMT(D3_I/12,$C334-1,D3_T,OFFSET(Z$258,,-$C334+1)),)))</f>
        <v>0</v>
      </c>
      <c r="AA334" s="548">
        <f ca="1">IF($C334=0,0,IF('Clinic Model'!$P$17="Annuity",-IFERROR(IPMT(D3_I/12,$C334,D3_T,OFFSET(AA$258,,-$C334+1),0),),-IFERROR(ISPMT(D3_I/12,$C334-1,D3_T,OFFSET(AA$258,,-$C334+1)),)))</f>
        <v>0</v>
      </c>
      <c r="AB334" s="548">
        <f ca="1">IF($C334=0,0,IF('Clinic Model'!$P$17="Annuity",-IFERROR(IPMT(D3_I/12,$C334,D3_T,OFFSET(AB$258,,-$C334+1),0),),-IFERROR(ISPMT(D3_I/12,$C334-1,D3_T,OFFSET(AB$258,,-$C334+1)),)))</f>
        <v>0</v>
      </c>
      <c r="AC334" s="548">
        <f ca="1">IF($C334=0,0,IF('Clinic Model'!$P$17="Annuity",-IFERROR(IPMT(D3_I/12,$C334,D3_T,OFFSET(AC$258,,-$C334+1),0),),-IFERROR(ISPMT(D3_I/12,$C334-1,D3_T,OFFSET(AC$258,,-$C334+1)),)))</f>
        <v>0</v>
      </c>
      <c r="AD334" s="548">
        <f ca="1">IF($C334=0,0,IF('Clinic Model'!$P$17="Annuity",-IFERROR(IPMT(D3_I/12,$C334,D3_T,OFFSET(AD$258,,-$C334+1),0),),-IFERROR(ISPMT(D3_I/12,$C334-1,D3_T,OFFSET(AD$258,,-$C334+1)),)))</f>
        <v>0</v>
      </c>
      <c r="AE334" s="548">
        <f ca="1">IF($C334=0,0,IF('Clinic Model'!$P$17="Annuity",-IFERROR(IPMT(D3_I/12,$C334,D3_T,OFFSET(AE$258,,-$C334+1),0),),-IFERROR(ISPMT(D3_I/12,$C334-1,D3_T,OFFSET(AE$258,,-$C334+1)),)))</f>
        <v>0</v>
      </c>
      <c r="AF334" s="548">
        <f ca="1">IF($C334=0,0,IF('Clinic Model'!$P$17="Annuity",-IFERROR(IPMT(D3_I/12,$C334,D3_T,OFFSET(AF$258,,-$C334+1),0),),-IFERROR(ISPMT(D3_I/12,$C334-1,D3_T,OFFSET(AF$258,,-$C334+1)),)))</f>
        <v>0</v>
      </c>
      <c r="AG334" s="548">
        <f ca="1">IF($C334=0,0,IF('Clinic Model'!$P$17="Annuity",-IFERROR(IPMT(D3_I/12,$C334,D3_T,OFFSET(AG$258,,-$C334+1),0),),-IFERROR(ISPMT(D3_I/12,$C334-1,D3_T,OFFSET(AG$258,,-$C334+1)),)))</f>
        <v>0</v>
      </c>
      <c r="AH334" s="548">
        <f ca="1">IF($C334=0,0,IF('Clinic Model'!$P$17="Annuity",-IFERROR(IPMT(D3_I/12,$C334,D3_T,OFFSET(AH$258,,-$C334+1),0),),-IFERROR(ISPMT(D3_I/12,$C334-1,D3_T,OFFSET(AH$258,,-$C334+1)),)))</f>
        <v>0</v>
      </c>
      <c r="AI334" s="548">
        <f ca="1">IF($C334=0,0,IF('Clinic Model'!$P$17="Annuity",-IFERROR(IPMT(D3_I/12,$C334,D3_T,OFFSET(AI$258,,-$C334+1),0),),-IFERROR(ISPMT(D3_I/12,$C334-1,D3_T,OFFSET(AI$258,,-$C334+1)),)))</f>
        <v>0</v>
      </c>
      <c r="AJ334" s="548">
        <f ca="1">IF($C334=0,0,IF('Clinic Model'!$P$17="Annuity",-IFERROR(IPMT(D3_I/12,$C334,D3_T,OFFSET(AJ$258,,-$C334+1),0),),-IFERROR(ISPMT(D3_I/12,$C334-1,D3_T,OFFSET(AJ$258,,-$C334+1)),)))</f>
        <v>0</v>
      </c>
      <c r="AK334" s="548">
        <f ca="1">IF($C334=0,0,IF('Clinic Model'!$P$17="Annuity",-IFERROR(IPMT(D3_I/12,$C334,D3_T,OFFSET(AK$258,,-$C334+1),0),),-IFERROR(ISPMT(D3_I/12,$C334-1,D3_T,OFFSET(AK$258,,-$C334+1)),)))</f>
        <v>0</v>
      </c>
      <c r="AL334" s="548">
        <f ca="1">IF($C334=0,0,IF('Clinic Model'!$P$17="Annuity",-IFERROR(IPMT(D3_I/12,$C334,D3_T,OFFSET(AL$258,,-$C334+1),0),),-IFERROR(ISPMT(D3_I/12,$C334-1,D3_T,OFFSET(AL$258,,-$C334+1)),)))</f>
        <v>0</v>
      </c>
      <c r="AM334" s="548">
        <f ca="1">IF($C334=0,0,IF('Clinic Model'!$P$17="Annuity",-IFERROR(IPMT(D3_I/12,$C334,D3_T,OFFSET(AM$258,,-$C334+1),0),),-IFERROR(ISPMT(D3_I/12,$C334-1,D3_T,OFFSET(AM$258,,-$C334+1)),)))</f>
        <v>0</v>
      </c>
      <c r="AN334" s="548">
        <f ca="1">IF($C334=0,0,IF('Clinic Model'!$P$17="Annuity",-IFERROR(IPMT(D3_I/12,$C334,D3_T,OFFSET(AN$258,,-$C334+1),0),),-IFERROR(ISPMT(D3_I/12,$C334-1,D3_T,OFFSET(AN$258,,-$C334+1)),)))</f>
        <v>0</v>
      </c>
      <c r="AO334" s="548">
        <f ca="1">IF($C334=0,0,IF('Clinic Model'!$P$17="Annuity",-IFERROR(IPMT(D3_I/12,$C334,D3_T,OFFSET(AO$258,,-$C334+1),0),),-IFERROR(ISPMT(D3_I/12,$C334-1,D3_T,OFFSET(AO$258,,-$C334+1)),)))</f>
        <v>0</v>
      </c>
      <c r="AP334" s="548">
        <f ca="1">IF($C334=0,0,IF('Clinic Model'!$P$17="Annuity",-IFERROR(IPMT(D3_I/12,$C334,D3_T,OFFSET(AP$258,,-$C334+1),0),),-IFERROR(ISPMT(D3_I/12,$C334-1,D3_T,OFFSET(AP$258,,-$C334+1)),)))</f>
        <v>0</v>
      </c>
      <c r="AQ334" s="548">
        <f ca="1">IF($C334=0,0,IF('Clinic Model'!$P$17="Annuity",-IFERROR(IPMT(D3_I/12,$C334,D3_T,OFFSET(AQ$258,,-$C334+1),0),),-IFERROR(ISPMT(D3_I/12,$C334-1,D3_T,OFFSET(AQ$258,,-$C334+1)),)))</f>
        <v>0</v>
      </c>
      <c r="AR334" s="548">
        <f ca="1">IF($C334=0,0,IF('Clinic Model'!$P$17="Annuity",-IFERROR(IPMT(D3_I/12,$C334,D3_T,OFFSET(AR$258,,-$C334+1),0),),-IFERROR(ISPMT(D3_I/12,$C334-1,D3_T,OFFSET(AR$258,,-$C334+1)),)))</f>
        <v>0</v>
      </c>
      <c r="AS334" s="548">
        <f ca="1">IF($C334=0,0,IF('Clinic Model'!$P$17="Annuity",-IFERROR(IPMT(D3_I/12,$C334,D3_T,OFFSET(AS$258,,-$C334+1),0),),-IFERROR(ISPMT(D3_I/12,$C334-1,D3_T,OFFSET(AS$258,,-$C334+1)),)))</f>
        <v>0</v>
      </c>
      <c r="AT334" s="548">
        <f ca="1">IF($C334=0,0,IF('Clinic Model'!$P$17="Annuity",-IFERROR(IPMT(D3_I/12,$C334,D3_T,OFFSET(AT$258,,-$C334+1),0),),-IFERROR(ISPMT(D3_I/12,$C334-1,D3_T,OFFSET(AT$258,,-$C334+1)),)))</f>
        <v>0</v>
      </c>
      <c r="AU334" s="548">
        <f ca="1">IF($C334=0,0,IF('Clinic Model'!$P$17="Annuity",-IFERROR(IPMT(D3_I/12,$C334,D3_T,OFFSET(AU$258,,-$C334+1),0),),-IFERROR(ISPMT(D3_I/12,$C334-1,D3_T,OFFSET(AU$258,,-$C334+1)),)))</f>
        <v>0</v>
      </c>
      <c r="AV334" s="548">
        <f ca="1">IF($C334=0,0,IF('Clinic Model'!$P$17="Annuity",-IFERROR(IPMT(D3_I/12,$C334,D3_T,OFFSET(AV$258,,-$C334+1),0),),-IFERROR(ISPMT(D3_I/12,$C334-1,D3_T,OFFSET(AV$258,,-$C334+1)),)))</f>
        <v>0</v>
      </c>
      <c r="AW334" s="548">
        <f ca="1">IF($C334=0,0,IF('Clinic Model'!$P$17="Annuity",-IFERROR(IPMT(D3_I/12,$C334,D3_T,OFFSET(AW$258,,-$C334+1),0),),-IFERROR(ISPMT(D3_I/12,$C334-1,D3_T,OFFSET(AW$258,,-$C334+1)),)))</f>
        <v>0</v>
      </c>
      <c r="AX334" s="548">
        <f ca="1">IF($C334=0,0,IF('Clinic Model'!$P$17="Annuity",-IFERROR(IPMT(D3_I/12,$C334,D3_T,OFFSET(AX$258,,-$C334+1),0),),-IFERROR(ISPMT(D3_I/12,$C334-1,D3_T,OFFSET(AX$258,,-$C334+1)),)))</f>
        <v>0</v>
      </c>
      <c r="AY334" s="548">
        <f ca="1">IF($C334=0,0,IF('Clinic Model'!$P$17="Annuity",-IFERROR(IPMT(D3_I/12,$C334,D3_T,OFFSET(AY$258,,-$C334+1),0),),-IFERROR(ISPMT(D3_I/12,$C334-1,D3_T,OFFSET(AY$258,,-$C334+1)),)))</f>
        <v>0</v>
      </c>
      <c r="AZ334" s="548">
        <f ca="1">IF($C334=0,0,IF('Clinic Model'!$P$17="Annuity",-IFERROR(IPMT(D3_I/12,$C334,D3_T,OFFSET(AZ$258,,-$C334+1),0),),-IFERROR(ISPMT(D3_I/12,$C334-1,D3_T,OFFSET(AZ$258,,-$C334+1)),)))</f>
        <v>0</v>
      </c>
      <c r="BA334" s="548">
        <f ca="1">IF($C334=0,0,IF('Clinic Model'!$P$17="Annuity",-IFERROR(IPMT(D3_I/12,$C334,D3_T,OFFSET(BA$258,,-$C334+1),0),),-IFERROR(ISPMT(D3_I/12,$C334-1,D3_T,OFFSET(BA$258,,-$C334+1)),)))</f>
        <v>0</v>
      </c>
      <c r="BB334" s="548">
        <f ca="1">IF($C334=0,0,IF('Clinic Model'!$P$17="Annuity",-IFERROR(IPMT(D3_I/12,$C334,D3_T,OFFSET(BB$258,,-$C334+1),0),),-IFERROR(ISPMT(D3_I/12,$C334-1,D3_T,OFFSET(BB$258,,-$C334+1)),)))</f>
        <v>0</v>
      </c>
      <c r="BC334" s="548">
        <f ca="1">IF($C334=0,0,IF('Clinic Model'!$P$17="Annuity",-IFERROR(IPMT(D3_I/12,$C334,D3_T,OFFSET(BC$258,,-$C334+1),0),),-IFERROR(ISPMT(D3_I/12,$C334-1,D3_T,OFFSET(BC$258,,-$C334+1)),)))</f>
        <v>0</v>
      </c>
      <c r="BD334" s="548">
        <f ca="1">IF($C334=0,0,IF('Clinic Model'!$P$17="Annuity",-IFERROR(IPMT(D3_I/12,$C334,D3_T,OFFSET(BD$258,,-$C334+1),0),),-IFERROR(ISPMT(D3_I/12,$C334-1,D3_T,OFFSET(BD$258,,-$C334+1)),)))</f>
        <v>0</v>
      </c>
      <c r="BE334" s="548">
        <f ca="1">IF($C334=0,0,IF('Clinic Model'!$P$17="Annuity",-IFERROR(IPMT(D3_I/12,$C334,D3_T,OFFSET(BE$258,,-$C334+1),0),),-IFERROR(ISPMT(D3_I/12,$C334-1,D3_T,OFFSET(BE$258,,-$C334+1)),)))</f>
        <v>0</v>
      </c>
      <c r="BF334" s="548">
        <f ca="1">IF($C334=0,0,IF('Clinic Model'!$P$17="Annuity",-IFERROR(IPMT(D3_I/12,$C334,D3_T,OFFSET(BF$258,,-$C334+1),0),),-IFERROR(ISPMT(D3_I/12,$C334-1,D3_T,OFFSET(BF$258,,-$C334+1)),)))</f>
        <v>0</v>
      </c>
      <c r="BG334" s="548">
        <f ca="1">IF($C334=0,0,IF('Clinic Model'!$P$17="Annuity",-IFERROR(IPMT(D3_I/12,$C334,D3_T,OFFSET(BG$258,,-$C334+1),0),),-IFERROR(ISPMT(D3_I/12,$C334-1,D3_T,OFFSET(BG$258,,-$C334+1)),)))</f>
        <v>0</v>
      </c>
      <c r="BH334" s="548">
        <f ca="1">IF($C334=0,0,IF('Clinic Model'!$P$17="Annuity",-IFERROR(IPMT(D3_I/12,$C334,D3_T,OFFSET(BH$258,,-$C334+1),0),),-IFERROR(ISPMT(D3_I/12,$C334-1,D3_T,OFFSET(BH$258,,-$C334+1)),)))</f>
        <v>0</v>
      </c>
      <c r="BI334" s="548">
        <f ca="1">IF($C334=0,0,IF('Clinic Model'!$P$17="Annuity",-IFERROR(IPMT(D3_I/12,$C334,D3_T,OFFSET(BI$258,,-$C334+1),0),),-IFERROR(ISPMT(D3_I/12,$C334-1,D3_T,OFFSET(BI$258,,-$C334+1)),)))</f>
        <v>0</v>
      </c>
      <c r="BJ334" s="548">
        <f ca="1">IF($C334=0,0,IF('Clinic Model'!$P$17="Annuity",-IFERROR(IPMT(D3_I/12,$C334,D3_T,OFFSET(BJ$258,,-$C334+1),0),),-IFERROR(ISPMT(D3_I/12,$C334-1,D3_T,OFFSET(BJ$258,,-$C334+1)),)))</f>
        <v>0</v>
      </c>
      <c r="BK334" s="548">
        <f ca="1">IF($C334=0,0,IF('Clinic Model'!$P$17="Annuity",-IFERROR(IPMT(D3_I/12,$C334,D3_T,OFFSET(BK$258,,-$C334+1),0),),-IFERROR(ISPMT(D3_I/12,$C334-1,D3_T,OFFSET(BK$258,,-$C334+1)),)))</f>
        <v>0</v>
      </c>
      <c r="BL334" s="548">
        <f ca="1">IF($C334=0,0,IF('Clinic Model'!$P$17="Annuity",-IFERROR(IPMT(D3_I/12,$C334,D3_T,OFFSET(BL$258,,-$C334+1),0),),-IFERROR(ISPMT(D3_I/12,$C334-1,D3_T,OFFSET(BL$258,,-$C334+1)),)))</f>
        <v>0</v>
      </c>
    </row>
    <row r="335" spans="1:64" ht="10.5" hidden="1" customHeight="1" outlineLevel="1" x14ac:dyDescent="0.3">
      <c r="A335" s="105"/>
      <c r="B335" s="504"/>
      <c r="C335" s="105">
        <f t="shared" si="25"/>
        <v>0</v>
      </c>
      <c r="E335" s="548">
        <f ca="1">IF($C335=0,0,IF('Clinic Model'!$P$17="Annuity",-IFERROR(IPMT(D3_I/12,$C335,D3_T,OFFSET(E$258,,-$C335+1),0),),-IFERROR(ISPMT(D3_I/12,$C335-1,D3_T,OFFSET(E$258,,-$C335+1)),)))</f>
        <v>0</v>
      </c>
      <c r="F335" s="548">
        <f ca="1">IF($C335=0,0,IF('Clinic Model'!$P$17="Annuity",-IFERROR(IPMT(D3_I/12,$C335,D3_T,OFFSET(F$258,,-$C335+1),0),),-IFERROR(ISPMT(D3_I/12,$C335-1,D3_T,OFFSET(F$258,,-$C335+1)),)))</f>
        <v>0</v>
      </c>
      <c r="G335" s="548">
        <f ca="1">IF($C335=0,0,IF('Clinic Model'!$P$17="Annuity",-IFERROR(IPMT(D3_I/12,$C335,D3_T,OFFSET(G$258,,-$C335+1),0),),-IFERROR(ISPMT(D3_I/12,$C335-1,D3_T,OFFSET(G$258,,-$C335+1)),)))</f>
        <v>0</v>
      </c>
      <c r="H335" s="548">
        <f ca="1">IF($C335=0,0,IF('Clinic Model'!$P$17="Annuity",-IFERROR(IPMT(D3_I/12,$C335,D3_T,OFFSET(H$258,,-$C335+1),0),),-IFERROR(ISPMT(D3_I/12,$C335-1,D3_T,OFFSET(H$258,,-$C335+1)),)))</f>
        <v>0</v>
      </c>
      <c r="I335" s="548">
        <f ca="1">IF($C335=0,0,IF('Clinic Model'!$P$17="Annuity",-IFERROR(IPMT(D3_I/12,$C335,D3_T,OFFSET(I$258,,-$C335+1),0),),-IFERROR(ISPMT(D3_I/12,$C335-1,D3_T,OFFSET(I$258,,-$C335+1)),)))</f>
        <v>0</v>
      </c>
      <c r="J335" s="548">
        <f ca="1">IF($C335=0,0,IF('Clinic Model'!$P$17="Annuity",-IFERROR(IPMT(D3_I/12,$C335,D3_T,OFFSET(J$258,,-$C335+1),0),),-IFERROR(ISPMT(D3_I/12,$C335-1,D3_T,OFFSET(J$258,,-$C335+1)),)))</f>
        <v>0</v>
      </c>
      <c r="K335" s="548">
        <f ca="1">IF($C335=0,0,IF('Clinic Model'!$P$17="Annuity",-IFERROR(IPMT(D3_I/12,$C335,D3_T,OFFSET(K$258,,-$C335+1),0),),-IFERROR(ISPMT(D3_I/12,$C335-1,D3_T,OFFSET(K$258,,-$C335+1)),)))</f>
        <v>0</v>
      </c>
      <c r="L335" s="548">
        <f ca="1">IF($C335=0,0,IF('Clinic Model'!$P$17="Annuity",-IFERROR(IPMT(D3_I/12,$C335,D3_T,OFFSET(L$258,,-$C335+1),0),),-IFERROR(ISPMT(D3_I/12,$C335-1,D3_T,OFFSET(L$258,,-$C335+1)),)))</f>
        <v>0</v>
      </c>
      <c r="M335" s="548">
        <f ca="1">IF($C335=0,0,IF('Clinic Model'!$P$17="Annuity",-IFERROR(IPMT(D3_I/12,$C335,D3_T,OFFSET(M$258,,-$C335+1),0),),-IFERROR(ISPMT(D3_I/12,$C335-1,D3_T,OFFSET(M$258,,-$C335+1)),)))</f>
        <v>0</v>
      </c>
      <c r="N335" s="548">
        <f ca="1">IF($C335=0,0,IF('Clinic Model'!$P$17="Annuity",-IFERROR(IPMT(D3_I/12,$C335,D3_T,OFFSET(N$258,,-$C335+1),0),),-IFERROR(ISPMT(D3_I/12,$C335-1,D3_T,OFFSET(N$258,,-$C335+1)),)))</f>
        <v>0</v>
      </c>
      <c r="O335" s="548">
        <f ca="1">IF($C335=0,0,IF('Clinic Model'!$P$17="Annuity",-IFERROR(IPMT(D3_I/12,$C335,D3_T,OFFSET(O$258,,-$C335+1),0),),-IFERROR(ISPMT(D3_I/12,$C335-1,D3_T,OFFSET(O$258,,-$C335+1)),)))</f>
        <v>0</v>
      </c>
      <c r="P335" s="548">
        <f ca="1">IF($C335=0,0,IF('Clinic Model'!$P$17="Annuity",-IFERROR(IPMT(D3_I/12,$C335,D3_T,OFFSET(P$258,,-$C335+1),0),),-IFERROR(ISPMT(D3_I/12,$C335-1,D3_T,OFFSET(P$258,,-$C335+1)),)))</f>
        <v>0</v>
      </c>
      <c r="Q335" s="548">
        <f ca="1">IF($C335=0,0,IF('Clinic Model'!$P$17="Annuity",-IFERROR(IPMT(D3_I/12,$C335,D3_T,OFFSET(Q$258,,-$C335+1),0),),-IFERROR(ISPMT(D3_I/12,$C335-1,D3_T,OFFSET(Q$258,,-$C335+1)),)))</f>
        <v>0</v>
      </c>
      <c r="R335" s="548">
        <f ca="1">IF($C335=0,0,IF('Clinic Model'!$P$17="Annuity",-IFERROR(IPMT(D3_I/12,$C335,D3_T,OFFSET(R$258,,-$C335+1),0),),-IFERROR(ISPMT(D3_I/12,$C335-1,D3_T,OFFSET(R$258,,-$C335+1)),)))</f>
        <v>0</v>
      </c>
      <c r="S335" s="548">
        <f ca="1">IF($C335=0,0,IF('Clinic Model'!$P$17="Annuity",-IFERROR(IPMT(D3_I/12,$C335,D3_T,OFFSET(S$258,,-$C335+1),0),),-IFERROR(ISPMT(D3_I/12,$C335-1,D3_T,OFFSET(S$258,,-$C335+1)),)))</f>
        <v>0</v>
      </c>
      <c r="T335" s="548">
        <f ca="1">IF($C335=0,0,IF('Clinic Model'!$P$17="Annuity",-IFERROR(IPMT(D3_I/12,$C335,D3_T,OFFSET(T$258,,-$C335+1),0),),-IFERROR(ISPMT(D3_I/12,$C335-1,D3_T,OFFSET(T$258,,-$C335+1)),)))</f>
        <v>0</v>
      </c>
      <c r="U335" s="548">
        <f ca="1">IF($C335=0,0,IF('Clinic Model'!$P$17="Annuity",-IFERROR(IPMT(D3_I/12,$C335,D3_T,OFFSET(U$258,,-$C335+1),0),),-IFERROR(ISPMT(D3_I/12,$C335-1,D3_T,OFFSET(U$258,,-$C335+1)),)))</f>
        <v>0</v>
      </c>
      <c r="V335" s="548">
        <f ca="1">IF($C335=0,0,IF('Clinic Model'!$P$17="Annuity",-IFERROR(IPMT(D3_I/12,$C335,D3_T,OFFSET(V$258,,-$C335+1),0),),-IFERROR(ISPMT(D3_I/12,$C335-1,D3_T,OFFSET(V$258,,-$C335+1)),)))</f>
        <v>0</v>
      </c>
      <c r="W335" s="548">
        <f ca="1">IF($C335=0,0,IF('Clinic Model'!$P$17="Annuity",-IFERROR(IPMT(D3_I/12,$C335,D3_T,OFFSET(W$258,,-$C335+1),0),),-IFERROR(ISPMT(D3_I/12,$C335-1,D3_T,OFFSET(W$258,,-$C335+1)),)))</f>
        <v>0</v>
      </c>
      <c r="X335" s="548">
        <f ca="1">IF($C335=0,0,IF('Clinic Model'!$P$17="Annuity",-IFERROR(IPMT(D3_I/12,$C335,D3_T,OFFSET(X$258,,-$C335+1),0),),-IFERROR(ISPMT(D3_I/12,$C335-1,D3_T,OFFSET(X$258,,-$C335+1)),)))</f>
        <v>0</v>
      </c>
      <c r="Y335" s="548">
        <f ca="1">IF($C335=0,0,IF('Clinic Model'!$P$17="Annuity",-IFERROR(IPMT(D3_I/12,$C335,D3_T,OFFSET(Y$258,,-$C335+1),0),),-IFERROR(ISPMT(D3_I/12,$C335-1,D3_T,OFFSET(Y$258,,-$C335+1)),)))</f>
        <v>0</v>
      </c>
      <c r="Z335" s="548">
        <f ca="1">IF($C335=0,0,IF('Clinic Model'!$P$17="Annuity",-IFERROR(IPMT(D3_I/12,$C335,D3_T,OFFSET(Z$258,,-$C335+1),0),),-IFERROR(ISPMT(D3_I/12,$C335-1,D3_T,OFFSET(Z$258,,-$C335+1)),)))</f>
        <v>0</v>
      </c>
      <c r="AA335" s="548">
        <f ca="1">IF($C335=0,0,IF('Clinic Model'!$P$17="Annuity",-IFERROR(IPMT(D3_I/12,$C335,D3_T,OFFSET(AA$258,,-$C335+1),0),),-IFERROR(ISPMT(D3_I/12,$C335-1,D3_T,OFFSET(AA$258,,-$C335+1)),)))</f>
        <v>0</v>
      </c>
      <c r="AB335" s="548">
        <f ca="1">IF($C335=0,0,IF('Clinic Model'!$P$17="Annuity",-IFERROR(IPMT(D3_I/12,$C335,D3_T,OFFSET(AB$258,,-$C335+1),0),),-IFERROR(ISPMT(D3_I/12,$C335-1,D3_T,OFFSET(AB$258,,-$C335+1)),)))</f>
        <v>0</v>
      </c>
      <c r="AC335" s="548">
        <f ca="1">IF($C335=0,0,IF('Clinic Model'!$P$17="Annuity",-IFERROR(IPMT(D3_I/12,$C335,D3_T,OFFSET(AC$258,,-$C335+1),0),),-IFERROR(ISPMT(D3_I/12,$C335-1,D3_T,OFFSET(AC$258,,-$C335+1)),)))</f>
        <v>0</v>
      </c>
      <c r="AD335" s="548">
        <f ca="1">IF($C335=0,0,IF('Clinic Model'!$P$17="Annuity",-IFERROR(IPMT(D3_I/12,$C335,D3_T,OFFSET(AD$258,,-$C335+1),0),),-IFERROR(ISPMT(D3_I/12,$C335-1,D3_T,OFFSET(AD$258,,-$C335+1)),)))</f>
        <v>0</v>
      </c>
      <c r="AE335" s="548">
        <f ca="1">IF($C335=0,0,IF('Clinic Model'!$P$17="Annuity",-IFERROR(IPMT(D3_I/12,$C335,D3_T,OFFSET(AE$258,,-$C335+1),0),),-IFERROR(ISPMT(D3_I/12,$C335-1,D3_T,OFFSET(AE$258,,-$C335+1)),)))</f>
        <v>0</v>
      </c>
      <c r="AF335" s="548">
        <f ca="1">IF($C335=0,0,IF('Clinic Model'!$P$17="Annuity",-IFERROR(IPMT(D3_I/12,$C335,D3_T,OFFSET(AF$258,,-$C335+1),0),),-IFERROR(ISPMT(D3_I/12,$C335-1,D3_T,OFFSET(AF$258,,-$C335+1)),)))</f>
        <v>0</v>
      </c>
      <c r="AG335" s="548">
        <f ca="1">IF($C335=0,0,IF('Clinic Model'!$P$17="Annuity",-IFERROR(IPMT(D3_I/12,$C335,D3_T,OFFSET(AG$258,,-$C335+1),0),),-IFERROR(ISPMT(D3_I/12,$C335-1,D3_T,OFFSET(AG$258,,-$C335+1)),)))</f>
        <v>0</v>
      </c>
      <c r="AH335" s="548">
        <f ca="1">IF($C335=0,0,IF('Clinic Model'!$P$17="Annuity",-IFERROR(IPMT(D3_I/12,$C335,D3_T,OFFSET(AH$258,,-$C335+1),0),),-IFERROR(ISPMT(D3_I/12,$C335-1,D3_T,OFFSET(AH$258,,-$C335+1)),)))</f>
        <v>0</v>
      </c>
      <c r="AI335" s="548">
        <f ca="1">IF($C335=0,0,IF('Clinic Model'!$P$17="Annuity",-IFERROR(IPMT(D3_I/12,$C335,D3_T,OFFSET(AI$258,,-$C335+1),0),),-IFERROR(ISPMT(D3_I/12,$C335-1,D3_T,OFFSET(AI$258,,-$C335+1)),)))</f>
        <v>0</v>
      </c>
      <c r="AJ335" s="548">
        <f ca="1">IF($C335=0,0,IF('Clinic Model'!$P$17="Annuity",-IFERROR(IPMT(D3_I/12,$C335,D3_T,OFFSET(AJ$258,,-$C335+1),0),),-IFERROR(ISPMT(D3_I/12,$C335-1,D3_T,OFFSET(AJ$258,,-$C335+1)),)))</f>
        <v>0</v>
      </c>
      <c r="AK335" s="548">
        <f ca="1">IF($C335=0,0,IF('Clinic Model'!$P$17="Annuity",-IFERROR(IPMT(D3_I/12,$C335,D3_T,OFFSET(AK$258,,-$C335+1),0),),-IFERROR(ISPMT(D3_I/12,$C335-1,D3_T,OFFSET(AK$258,,-$C335+1)),)))</f>
        <v>0</v>
      </c>
      <c r="AL335" s="548">
        <f ca="1">IF($C335=0,0,IF('Clinic Model'!$P$17="Annuity",-IFERROR(IPMT(D3_I/12,$C335,D3_T,OFFSET(AL$258,,-$C335+1),0),),-IFERROR(ISPMT(D3_I/12,$C335-1,D3_T,OFFSET(AL$258,,-$C335+1)),)))</f>
        <v>0</v>
      </c>
      <c r="AM335" s="548">
        <f ca="1">IF($C335=0,0,IF('Clinic Model'!$P$17="Annuity",-IFERROR(IPMT(D3_I/12,$C335,D3_T,OFFSET(AM$258,,-$C335+1),0),),-IFERROR(ISPMT(D3_I/12,$C335-1,D3_T,OFFSET(AM$258,,-$C335+1)),)))</f>
        <v>0</v>
      </c>
      <c r="AN335" s="548">
        <f ca="1">IF($C335=0,0,IF('Clinic Model'!$P$17="Annuity",-IFERROR(IPMT(D3_I/12,$C335,D3_T,OFFSET(AN$258,,-$C335+1),0),),-IFERROR(ISPMT(D3_I/12,$C335-1,D3_T,OFFSET(AN$258,,-$C335+1)),)))</f>
        <v>0</v>
      </c>
      <c r="AO335" s="548">
        <f ca="1">IF($C335=0,0,IF('Clinic Model'!$P$17="Annuity",-IFERROR(IPMT(D3_I/12,$C335,D3_T,OFFSET(AO$258,,-$C335+1),0),),-IFERROR(ISPMT(D3_I/12,$C335-1,D3_T,OFFSET(AO$258,,-$C335+1)),)))</f>
        <v>0</v>
      </c>
      <c r="AP335" s="548">
        <f ca="1">IF($C335=0,0,IF('Clinic Model'!$P$17="Annuity",-IFERROR(IPMT(D3_I/12,$C335,D3_T,OFFSET(AP$258,,-$C335+1),0),),-IFERROR(ISPMT(D3_I/12,$C335-1,D3_T,OFFSET(AP$258,,-$C335+1)),)))</f>
        <v>0</v>
      </c>
      <c r="AQ335" s="548">
        <f ca="1">IF($C335=0,0,IF('Clinic Model'!$P$17="Annuity",-IFERROR(IPMT(D3_I/12,$C335,D3_T,OFFSET(AQ$258,,-$C335+1),0),),-IFERROR(ISPMT(D3_I/12,$C335-1,D3_T,OFFSET(AQ$258,,-$C335+1)),)))</f>
        <v>0</v>
      </c>
      <c r="AR335" s="548">
        <f ca="1">IF($C335=0,0,IF('Clinic Model'!$P$17="Annuity",-IFERROR(IPMT(D3_I/12,$C335,D3_T,OFFSET(AR$258,,-$C335+1),0),),-IFERROR(ISPMT(D3_I/12,$C335-1,D3_T,OFFSET(AR$258,,-$C335+1)),)))</f>
        <v>0</v>
      </c>
      <c r="AS335" s="548">
        <f ca="1">IF($C335=0,0,IF('Clinic Model'!$P$17="Annuity",-IFERROR(IPMT(D3_I/12,$C335,D3_T,OFFSET(AS$258,,-$C335+1),0),),-IFERROR(ISPMT(D3_I/12,$C335-1,D3_T,OFFSET(AS$258,,-$C335+1)),)))</f>
        <v>0</v>
      </c>
      <c r="AT335" s="548">
        <f ca="1">IF($C335=0,0,IF('Clinic Model'!$P$17="Annuity",-IFERROR(IPMT(D3_I/12,$C335,D3_T,OFFSET(AT$258,,-$C335+1),0),),-IFERROR(ISPMT(D3_I/12,$C335-1,D3_T,OFFSET(AT$258,,-$C335+1)),)))</f>
        <v>0</v>
      </c>
      <c r="AU335" s="548">
        <f ca="1">IF($C335=0,0,IF('Clinic Model'!$P$17="Annuity",-IFERROR(IPMT(D3_I/12,$C335,D3_T,OFFSET(AU$258,,-$C335+1),0),),-IFERROR(ISPMT(D3_I/12,$C335-1,D3_T,OFFSET(AU$258,,-$C335+1)),)))</f>
        <v>0</v>
      </c>
      <c r="AV335" s="548">
        <f ca="1">IF($C335=0,0,IF('Clinic Model'!$P$17="Annuity",-IFERROR(IPMT(D3_I/12,$C335,D3_T,OFFSET(AV$258,,-$C335+1),0),),-IFERROR(ISPMT(D3_I/12,$C335-1,D3_T,OFFSET(AV$258,,-$C335+1)),)))</f>
        <v>0</v>
      </c>
      <c r="AW335" s="548">
        <f ca="1">IF($C335=0,0,IF('Clinic Model'!$P$17="Annuity",-IFERROR(IPMT(D3_I/12,$C335,D3_T,OFFSET(AW$258,,-$C335+1),0),),-IFERROR(ISPMT(D3_I/12,$C335-1,D3_T,OFFSET(AW$258,,-$C335+1)),)))</f>
        <v>0</v>
      </c>
      <c r="AX335" s="548">
        <f ca="1">IF($C335=0,0,IF('Clinic Model'!$P$17="Annuity",-IFERROR(IPMT(D3_I/12,$C335,D3_T,OFFSET(AX$258,,-$C335+1),0),),-IFERROR(ISPMT(D3_I/12,$C335-1,D3_T,OFFSET(AX$258,,-$C335+1)),)))</f>
        <v>0</v>
      </c>
      <c r="AY335" s="548">
        <f ca="1">IF($C335=0,0,IF('Clinic Model'!$P$17="Annuity",-IFERROR(IPMT(D3_I/12,$C335,D3_T,OFFSET(AY$258,,-$C335+1),0),),-IFERROR(ISPMT(D3_I/12,$C335-1,D3_T,OFFSET(AY$258,,-$C335+1)),)))</f>
        <v>0</v>
      </c>
      <c r="AZ335" s="548">
        <f ca="1">IF($C335=0,0,IF('Clinic Model'!$P$17="Annuity",-IFERROR(IPMT(D3_I/12,$C335,D3_T,OFFSET(AZ$258,,-$C335+1),0),),-IFERROR(ISPMT(D3_I/12,$C335-1,D3_T,OFFSET(AZ$258,,-$C335+1)),)))</f>
        <v>0</v>
      </c>
      <c r="BA335" s="548">
        <f ca="1">IF($C335=0,0,IF('Clinic Model'!$P$17="Annuity",-IFERROR(IPMT(D3_I/12,$C335,D3_T,OFFSET(BA$258,,-$C335+1),0),),-IFERROR(ISPMT(D3_I/12,$C335-1,D3_T,OFFSET(BA$258,,-$C335+1)),)))</f>
        <v>0</v>
      </c>
      <c r="BB335" s="548">
        <f ca="1">IF($C335=0,0,IF('Clinic Model'!$P$17="Annuity",-IFERROR(IPMT(D3_I/12,$C335,D3_T,OFFSET(BB$258,,-$C335+1),0),),-IFERROR(ISPMT(D3_I/12,$C335-1,D3_T,OFFSET(BB$258,,-$C335+1)),)))</f>
        <v>0</v>
      </c>
      <c r="BC335" s="548">
        <f ca="1">IF($C335=0,0,IF('Clinic Model'!$P$17="Annuity",-IFERROR(IPMT(D3_I/12,$C335,D3_T,OFFSET(BC$258,,-$C335+1),0),),-IFERROR(ISPMT(D3_I/12,$C335-1,D3_T,OFFSET(BC$258,,-$C335+1)),)))</f>
        <v>0</v>
      </c>
      <c r="BD335" s="548">
        <f ca="1">IF($C335=0,0,IF('Clinic Model'!$P$17="Annuity",-IFERROR(IPMT(D3_I/12,$C335,D3_T,OFFSET(BD$258,,-$C335+1),0),),-IFERROR(ISPMT(D3_I/12,$C335-1,D3_T,OFFSET(BD$258,,-$C335+1)),)))</f>
        <v>0</v>
      </c>
      <c r="BE335" s="548">
        <f ca="1">IF($C335=0,0,IF('Clinic Model'!$P$17="Annuity",-IFERROR(IPMT(D3_I/12,$C335,D3_T,OFFSET(BE$258,,-$C335+1),0),),-IFERROR(ISPMT(D3_I/12,$C335-1,D3_T,OFFSET(BE$258,,-$C335+1)),)))</f>
        <v>0</v>
      </c>
      <c r="BF335" s="548">
        <f ca="1">IF($C335=0,0,IF('Clinic Model'!$P$17="Annuity",-IFERROR(IPMT(D3_I/12,$C335,D3_T,OFFSET(BF$258,,-$C335+1),0),),-IFERROR(ISPMT(D3_I/12,$C335-1,D3_T,OFFSET(BF$258,,-$C335+1)),)))</f>
        <v>0</v>
      </c>
      <c r="BG335" s="548">
        <f ca="1">IF($C335=0,0,IF('Clinic Model'!$P$17="Annuity",-IFERROR(IPMT(D3_I/12,$C335,D3_T,OFFSET(BG$258,,-$C335+1),0),),-IFERROR(ISPMT(D3_I/12,$C335-1,D3_T,OFFSET(BG$258,,-$C335+1)),)))</f>
        <v>0</v>
      </c>
      <c r="BH335" s="548">
        <f ca="1">IF($C335=0,0,IF('Clinic Model'!$P$17="Annuity",-IFERROR(IPMT(D3_I/12,$C335,D3_T,OFFSET(BH$258,,-$C335+1),0),),-IFERROR(ISPMT(D3_I/12,$C335-1,D3_T,OFFSET(BH$258,,-$C335+1)),)))</f>
        <v>0</v>
      </c>
      <c r="BI335" s="548">
        <f ca="1">IF($C335=0,0,IF('Clinic Model'!$P$17="Annuity",-IFERROR(IPMT(D3_I/12,$C335,D3_T,OFFSET(BI$258,,-$C335+1),0),),-IFERROR(ISPMT(D3_I/12,$C335-1,D3_T,OFFSET(BI$258,,-$C335+1)),)))</f>
        <v>0</v>
      </c>
      <c r="BJ335" s="548">
        <f ca="1">IF($C335=0,0,IF('Clinic Model'!$P$17="Annuity",-IFERROR(IPMT(D3_I/12,$C335,D3_T,OFFSET(BJ$258,,-$C335+1),0),),-IFERROR(ISPMT(D3_I/12,$C335-1,D3_T,OFFSET(BJ$258,,-$C335+1)),)))</f>
        <v>0</v>
      </c>
      <c r="BK335" s="548">
        <f ca="1">IF($C335=0,0,IF('Clinic Model'!$P$17="Annuity",-IFERROR(IPMT(D3_I/12,$C335,D3_T,OFFSET(BK$258,,-$C335+1),0),),-IFERROR(ISPMT(D3_I/12,$C335-1,D3_T,OFFSET(BK$258,,-$C335+1)),)))</f>
        <v>0</v>
      </c>
      <c r="BL335" s="548">
        <f ca="1">IF($C335=0,0,IF('Clinic Model'!$P$17="Annuity",-IFERROR(IPMT(D3_I/12,$C335,D3_T,OFFSET(BL$258,,-$C335+1),0),),-IFERROR(ISPMT(D3_I/12,$C335-1,D3_T,OFFSET(BL$258,,-$C335+1)),)))</f>
        <v>0</v>
      </c>
    </row>
    <row r="336" spans="1:64" ht="10.5" hidden="1" customHeight="1" outlineLevel="1" x14ac:dyDescent="0.3">
      <c r="A336" s="105"/>
      <c r="B336" s="504"/>
      <c r="C336" s="105">
        <f t="shared" si="25"/>
        <v>0</v>
      </c>
      <c r="E336" s="548">
        <f ca="1">IF($C336=0,0,IF('Clinic Model'!$P$17="Annuity",-IFERROR(IPMT(D3_I/12,$C336,D3_T,OFFSET(E$258,,-$C336+1),0),),-IFERROR(ISPMT(D3_I/12,$C336-1,D3_T,OFFSET(E$258,,-$C336+1)),)))</f>
        <v>0</v>
      </c>
      <c r="F336" s="548">
        <f ca="1">IF($C336=0,0,IF('Clinic Model'!$P$17="Annuity",-IFERROR(IPMT(D3_I/12,$C336,D3_T,OFFSET(F$258,,-$C336+1),0),),-IFERROR(ISPMT(D3_I/12,$C336-1,D3_T,OFFSET(F$258,,-$C336+1)),)))</f>
        <v>0</v>
      </c>
      <c r="G336" s="548">
        <f ca="1">IF($C336=0,0,IF('Clinic Model'!$P$17="Annuity",-IFERROR(IPMT(D3_I/12,$C336,D3_T,OFFSET(G$258,,-$C336+1),0),),-IFERROR(ISPMT(D3_I/12,$C336-1,D3_T,OFFSET(G$258,,-$C336+1)),)))</f>
        <v>0</v>
      </c>
      <c r="H336" s="548">
        <f ca="1">IF($C336=0,0,IF('Clinic Model'!$P$17="Annuity",-IFERROR(IPMT(D3_I/12,$C336,D3_T,OFFSET(H$258,,-$C336+1),0),),-IFERROR(ISPMT(D3_I/12,$C336-1,D3_T,OFFSET(H$258,,-$C336+1)),)))</f>
        <v>0</v>
      </c>
      <c r="I336" s="548">
        <f ca="1">IF($C336=0,0,IF('Clinic Model'!$P$17="Annuity",-IFERROR(IPMT(D3_I/12,$C336,D3_T,OFFSET(I$258,,-$C336+1),0),),-IFERROR(ISPMT(D3_I/12,$C336-1,D3_T,OFFSET(I$258,,-$C336+1)),)))</f>
        <v>0</v>
      </c>
      <c r="J336" s="548">
        <f ca="1">IF($C336=0,0,IF('Clinic Model'!$P$17="Annuity",-IFERROR(IPMT(D3_I/12,$C336,D3_T,OFFSET(J$258,,-$C336+1),0),),-IFERROR(ISPMT(D3_I/12,$C336-1,D3_T,OFFSET(J$258,,-$C336+1)),)))</f>
        <v>0</v>
      </c>
      <c r="K336" s="548">
        <f ca="1">IF($C336=0,0,IF('Clinic Model'!$P$17="Annuity",-IFERROR(IPMT(D3_I/12,$C336,D3_T,OFFSET(K$258,,-$C336+1),0),),-IFERROR(ISPMT(D3_I/12,$C336-1,D3_T,OFFSET(K$258,,-$C336+1)),)))</f>
        <v>0</v>
      </c>
      <c r="L336" s="548">
        <f ca="1">IF($C336=0,0,IF('Clinic Model'!$P$17="Annuity",-IFERROR(IPMT(D3_I/12,$C336,D3_T,OFFSET(L$258,,-$C336+1),0),),-IFERROR(ISPMT(D3_I/12,$C336-1,D3_T,OFFSET(L$258,,-$C336+1)),)))</f>
        <v>0</v>
      </c>
      <c r="M336" s="548">
        <f ca="1">IF($C336=0,0,IF('Clinic Model'!$P$17="Annuity",-IFERROR(IPMT(D3_I/12,$C336,D3_T,OFFSET(M$258,,-$C336+1),0),),-IFERROR(ISPMT(D3_I/12,$C336-1,D3_T,OFFSET(M$258,,-$C336+1)),)))</f>
        <v>0</v>
      </c>
      <c r="N336" s="548">
        <f ca="1">IF($C336=0,0,IF('Clinic Model'!$P$17="Annuity",-IFERROR(IPMT(D3_I/12,$C336,D3_T,OFFSET(N$258,,-$C336+1),0),),-IFERROR(ISPMT(D3_I/12,$C336-1,D3_T,OFFSET(N$258,,-$C336+1)),)))</f>
        <v>0</v>
      </c>
      <c r="O336" s="548">
        <f ca="1">IF($C336=0,0,IF('Clinic Model'!$P$17="Annuity",-IFERROR(IPMT(D3_I/12,$C336,D3_T,OFFSET(O$258,,-$C336+1),0),),-IFERROR(ISPMT(D3_I/12,$C336-1,D3_T,OFFSET(O$258,,-$C336+1)),)))</f>
        <v>0</v>
      </c>
      <c r="P336" s="548">
        <f ca="1">IF($C336=0,0,IF('Clinic Model'!$P$17="Annuity",-IFERROR(IPMT(D3_I/12,$C336,D3_T,OFFSET(P$258,,-$C336+1),0),),-IFERROR(ISPMT(D3_I/12,$C336-1,D3_T,OFFSET(P$258,,-$C336+1)),)))</f>
        <v>0</v>
      </c>
      <c r="Q336" s="548">
        <f ca="1">IF($C336=0,0,IF('Clinic Model'!$P$17="Annuity",-IFERROR(IPMT(D3_I/12,$C336,D3_T,OFFSET(Q$258,,-$C336+1),0),),-IFERROR(ISPMT(D3_I/12,$C336-1,D3_T,OFFSET(Q$258,,-$C336+1)),)))</f>
        <v>0</v>
      </c>
      <c r="R336" s="548">
        <f ca="1">IF($C336=0,0,IF('Clinic Model'!$P$17="Annuity",-IFERROR(IPMT(D3_I/12,$C336,D3_T,OFFSET(R$258,,-$C336+1),0),),-IFERROR(ISPMT(D3_I/12,$C336-1,D3_T,OFFSET(R$258,,-$C336+1)),)))</f>
        <v>0</v>
      </c>
      <c r="S336" s="548">
        <f ca="1">IF($C336=0,0,IF('Clinic Model'!$P$17="Annuity",-IFERROR(IPMT(D3_I/12,$C336,D3_T,OFFSET(S$258,,-$C336+1),0),),-IFERROR(ISPMT(D3_I/12,$C336-1,D3_T,OFFSET(S$258,,-$C336+1)),)))</f>
        <v>0</v>
      </c>
      <c r="T336" s="548">
        <f ca="1">IF($C336=0,0,IF('Clinic Model'!$P$17="Annuity",-IFERROR(IPMT(D3_I/12,$C336,D3_T,OFFSET(T$258,,-$C336+1),0),),-IFERROR(ISPMT(D3_I/12,$C336-1,D3_T,OFFSET(T$258,,-$C336+1)),)))</f>
        <v>0</v>
      </c>
      <c r="U336" s="548">
        <f ca="1">IF($C336=0,0,IF('Clinic Model'!$P$17="Annuity",-IFERROR(IPMT(D3_I/12,$C336,D3_T,OFFSET(U$258,,-$C336+1),0),),-IFERROR(ISPMT(D3_I/12,$C336-1,D3_T,OFFSET(U$258,,-$C336+1)),)))</f>
        <v>0</v>
      </c>
      <c r="V336" s="548">
        <f ca="1">IF($C336=0,0,IF('Clinic Model'!$P$17="Annuity",-IFERROR(IPMT(D3_I/12,$C336,D3_T,OFFSET(V$258,,-$C336+1),0),),-IFERROR(ISPMT(D3_I/12,$C336-1,D3_T,OFFSET(V$258,,-$C336+1)),)))</f>
        <v>0</v>
      </c>
      <c r="W336" s="548">
        <f ca="1">IF($C336=0,0,IF('Clinic Model'!$P$17="Annuity",-IFERROR(IPMT(D3_I/12,$C336,D3_T,OFFSET(W$258,,-$C336+1),0),),-IFERROR(ISPMT(D3_I/12,$C336-1,D3_T,OFFSET(W$258,,-$C336+1)),)))</f>
        <v>0</v>
      </c>
      <c r="X336" s="548">
        <f ca="1">IF($C336=0,0,IF('Clinic Model'!$P$17="Annuity",-IFERROR(IPMT(D3_I/12,$C336,D3_T,OFFSET(X$258,,-$C336+1),0),),-IFERROR(ISPMT(D3_I/12,$C336-1,D3_T,OFFSET(X$258,,-$C336+1)),)))</f>
        <v>0</v>
      </c>
      <c r="Y336" s="548">
        <f ca="1">IF($C336=0,0,IF('Clinic Model'!$P$17="Annuity",-IFERROR(IPMT(D3_I/12,$C336,D3_T,OFFSET(Y$258,,-$C336+1),0),),-IFERROR(ISPMT(D3_I/12,$C336-1,D3_T,OFFSET(Y$258,,-$C336+1)),)))</f>
        <v>0</v>
      </c>
      <c r="Z336" s="548">
        <f ca="1">IF($C336=0,0,IF('Clinic Model'!$P$17="Annuity",-IFERROR(IPMT(D3_I/12,$C336,D3_T,OFFSET(Z$258,,-$C336+1),0),),-IFERROR(ISPMT(D3_I/12,$C336-1,D3_T,OFFSET(Z$258,,-$C336+1)),)))</f>
        <v>0</v>
      </c>
      <c r="AA336" s="548">
        <f ca="1">IF($C336=0,0,IF('Clinic Model'!$P$17="Annuity",-IFERROR(IPMT(D3_I/12,$C336,D3_T,OFFSET(AA$258,,-$C336+1),0),),-IFERROR(ISPMT(D3_I/12,$C336-1,D3_T,OFFSET(AA$258,,-$C336+1)),)))</f>
        <v>0</v>
      </c>
      <c r="AB336" s="548">
        <f ca="1">IF($C336=0,0,IF('Clinic Model'!$P$17="Annuity",-IFERROR(IPMT(D3_I/12,$C336,D3_T,OFFSET(AB$258,,-$C336+1),0),),-IFERROR(ISPMT(D3_I/12,$C336-1,D3_T,OFFSET(AB$258,,-$C336+1)),)))</f>
        <v>0</v>
      </c>
      <c r="AC336" s="548">
        <f ca="1">IF($C336=0,0,IF('Clinic Model'!$P$17="Annuity",-IFERROR(IPMT(D3_I/12,$C336,D3_T,OFFSET(AC$258,,-$C336+1),0),),-IFERROR(ISPMT(D3_I/12,$C336-1,D3_T,OFFSET(AC$258,,-$C336+1)),)))</f>
        <v>0</v>
      </c>
      <c r="AD336" s="548">
        <f ca="1">IF($C336=0,0,IF('Clinic Model'!$P$17="Annuity",-IFERROR(IPMT(D3_I/12,$C336,D3_T,OFFSET(AD$258,,-$C336+1),0),),-IFERROR(ISPMT(D3_I/12,$C336-1,D3_T,OFFSET(AD$258,,-$C336+1)),)))</f>
        <v>0</v>
      </c>
      <c r="AE336" s="548">
        <f ca="1">IF($C336=0,0,IF('Clinic Model'!$P$17="Annuity",-IFERROR(IPMT(D3_I/12,$C336,D3_T,OFFSET(AE$258,,-$C336+1),0),),-IFERROR(ISPMT(D3_I/12,$C336-1,D3_T,OFFSET(AE$258,,-$C336+1)),)))</f>
        <v>0</v>
      </c>
      <c r="AF336" s="548">
        <f ca="1">IF($C336=0,0,IF('Clinic Model'!$P$17="Annuity",-IFERROR(IPMT(D3_I/12,$C336,D3_T,OFFSET(AF$258,,-$C336+1),0),),-IFERROR(ISPMT(D3_I/12,$C336-1,D3_T,OFFSET(AF$258,,-$C336+1)),)))</f>
        <v>0</v>
      </c>
      <c r="AG336" s="548">
        <f ca="1">IF($C336=0,0,IF('Clinic Model'!$P$17="Annuity",-IFERROR(IPMT(D3_I/12,$C336,D3_T,OFFSET(AG$258,,-$C336+1),0),),-IFERROR(ISPMT(D3_I/12,$C336-1,D3_T,OFFSET(AG$258,,-$C336+1)),)))</f>
        <v>0</v>
      </c>
      <c r="AH336" s="548">
        <f ca="1">IF($C336=0,0,IF('Clinic Model'!$P$17="Annuity",-IFERROR(IPMT(D3_I/12,$C336,D3_T,OFFSET(AH$258,,-$C336+1),0),),-IFERROR(ISPMT(D3_I/12,$C336-1,D3_T,OFFSET(AH$258,,-$C336+1)),)))</f>
        <v>0</v>
      </c>
      <c r="AI336" s="548">
        <f ca="1">IF($C336=0,0,IF('Clinic Model'!$P$17="Annuity",-IFERROR(IPMT(D3_I/12,$C336,D3_T,OFFSET(AI$258,,-$C336+1),0),),-IFERROR(ISPMT(D3_I/12,$C336-1,D3_T,OFFSET(AI$258,,-$C336+1)),)))</f>
        <v>0</v>
      </c>
      <c r="AJ336" s="548">
        <f ca="1">IF($C336=0,0,IF('Clinic Model'!$P$17="Annuity",-IFERROR(IPMT(D3_I/12,$C336,D3_T,OFFSET(AJ$258,,-$C336+1),0),),-IFERROR(ISPMT(D3_I/12,$C336-1,D3_T,OFFSET(AJ$258,,-$C336+1)),)))</f>
        <v>0</v>
      </c>
      <c r="AK336" s="548">
        <f ca="1">IF($C336=0,0,IF('Clinic Model'!$P$17="Annuity",-IFERROR(IPMT(D3_I/12,$C336,D3_T,OFFSET(AK$258,,-$C336+1),0),),-IFERROR(ISPMT(D3_I/12,$C336-1,D3_T,OFFSET(AK$258,,-$C336+1)),)))</f>
        <v>0</v>
      </c>
      <c r="AL336" s="548">
        <f ca="1">IF($C336=0,0,IF('Clinic Model'!$P$17="Annuity",-IFERROR(IPMT(D3_I/12,$C336,D3_T,OFFSET(AL$258,,-$C336+1),0),),-IFERROR(ISPMT(D3_I/12,$C336-1,D3_T,OFFSET(AL$258,,-$C336+1)),)))</f>
        <v>0</v>
      </c>
      <c r="AM336" s="548">
        <f ca="1">IF($C336=0,0,IF('Clinic Model'!$P$17="Annuity",-IFERROR(IPMT(D3_I/12,$C336,D3_T,OFFSET(AM$258,,-$C336+1),0),),-IFERROR(ISPMT(D3_I/12,$C336-1,D3_T,OFFSET(AM$258,,-$C336+1)),)))</f>
        <v>0</v>
      </c>
      <c r="AN336" s="548">
        <f ca="1">IF($C336=0,0,IF('Clinic Model'!$P$17="Annuity",-IFERROR(IPMT(D3_I/12,$C336,D3_T,OFFSET(AN$258,,-$C336+1),0),),-IFERROR(ISPMT(D3_I/12,$C336-1,D3_T,OFFSET(AN$258,,-$C336+1)),)))</f>
        <v>0</v>
      </c>
      <c r="AO336" s="548">
        <f ca="1">IF($C336=0,0,IF('Clinic Model'!$P$17="Annuity",-IFERROR(IPMT(D3_I/12,$C336,D3_T,OFFSET(AO$258,,-$C336+1),0),),-IFERROR(ISPMT(D3_I/12,$C336-1,D3_T,OFFSET(AO$258,,-$C336+1)),)))</f>
        <v>0</v>
      </c>
      <c r="AP336" s="548">
        <f ca="1">IF($C336=0,0,IF('Clinic Model'!$P$17="Annuity",-IFERROR(IPMT(D3_I/12,$C336,D3_T,OFFSET(AP$258,,-$C336+1),0),),-IFERROR(ISPMT(D3_I/12,$C336-1,D3_T,OFFSET(AP$258,,-$C336+1)),)))</f>
        <v>0</v>
      </c>
      <c r="AQ336" s="548">
        <f ca="1">IF($C336=0,0,IF('Clinic Model'!$P$17="Annuity",-IFERROR(IPMT(D3_I/12,$C336,D3_T,OFFSET(AQ$258,,-$C336+1),0),),-IFERROR(ISPMT(D3_I/12,$C336-1,D3_T,OFFSET(AQ$258,,-$C336+1)),)))</f>
        <v>0</v>
      </c>
      <c r="AR336" s="548">
        <f ca="1">IF($C336=0,0,IF('Clinic Model'!$P$17="Annuity",-IFERROR(IPMT(D3_I/12,$C336,D3_T,OFFSET(AR$258,,-$C336+1),0),),-IFERROR(ISPMT(D3_I/12,$C336-1,D3_T,OFFSET(AR$258,,-$C336+1)),)))</f>
        <v>0</v>
      </c>
      <c r="AS336" s="548">
        <f ca="1">IF($C336=0,0,IF('Clinic Model'!$P$17="Annuity",-IFERROR(IPMT(D3_I/12,$C336,D3_T,OFFSET(AS$258,,-$C336+1),0),),-IFERROR(ISPMT(D3_I/12,$C336-1,D3_T,OFFSET(AS$258,,-$C336+1)),)))</f>
        <v>0</v>
      </c>
      <c r="AT336" s="548">
        <f ca="1">IF($C336=0,0,IF('Clinic Model'!$P$17="Annuity",-IFERROR(IPMT(D3_I/12,$C336,D3_T,OFFSET(AT$258,,-$C336+1),0),),-IFERROR(ISPMT(D3_I/12,$C336-1,D3_T,OFFSET(AT$258,,-$C336+1)),)))</f>
        <v>0</v>
      </c>
      <c r="AU336" s="548">
        <f ca="1">IF($C336=0,0,IF('Clinic Model'!$P$17="Annuity",-IFERROR(IPMT(D3_I/12,$C336,D3_T,OFFSET(AU$258,,-$C336+1),0),),-IFERROR(ISPMT(D3_I/12,$C336-1,D3_T,OFFSET(AU$258,,-$C336+1)),)))</f>
        <v>0</v>
      </c>
      <c r="AV336" s="548">
        <f ca="1">IF($C336=0,0,IF('Clinic Model'!$P$17="Annuity",-IFERROR(IPMT(D3_I/12,$C336,D3_T,OFFSET(AV$258,,-$C336+1),0),),-IFERROR(ISPMT(D3_I/12,$C336-1,D3_T,OFFSET(AV$258,,-$C336+1)),)))</f>
        <v>0</v>
      </c>
      <c r="AW336" s="548">
        <f ca="1">IF($C336=0,0,IF('Clinic Model'!$P$17="Annuity",-IFERROR(IPMT(D3_I/12,$C336,D3_T,OFFSET(AW$258,,-$C336+1),0),),-IFERROR(ISPMT(D3_I/12,$C336-1,D3_T,OFFSET(AW$258,,-$C336+1)),)))</f>
        <v>0</v>
      </c>
      <c r="AX336" s="548">
        <f ca="1">IF($C336=0,0,IF('Clinic Model'!$P$17="Annuity",-IFERROR(IPMT(D3_I/12,$C336,D3_T,OFFSET(AX$258,,-$C336+1),0),),-IFERROR(ISPMT(D3_I/12,$C336-1,D3_T,OFFSET(AX$258,,-$C336+1)),)))</f>
        <v>0</v>
      </c>
      <c r="AY336" s="548">
        <f ca="1">IF($C336=0,0,IF('Clinic Model'!$P$17="Annuity",-IFERROR(IPMT(D3_I/12,$C336,D3_T,OFFSET(AY$258,,-$C336+1),0),),-IFERROR(ISPMT(D3_I/12,$C336-1,D3_T,OFFSET(AY$258,,-$C336+1)),)))</f>
        <v>0</v>
      </c>
      <c r="AZ336" s="548">
        <f ca="1">IF($C336=0,0,IF('Clinic Model'!$P$17="Annuity",-IFERROR(IPMT(D3_I/12,$C336,D3_T,OFFSET(AZ$258,,-$C336+1),0),),-IFERROR(ISPMT(D3_I/12,$C336-1,D3_T,OFFSET(AZ$258,,-$C336+1)),)))</f>
        <v>0</v>
      </c>
      <c r="BA336" s="548">
        <f ca="1">IF($C336=0,0,IF('Clinic Model'!$P$17="Annuity",-IFERROR(IPMT(D3_I/12,$C336,D3_T,OFFSET(BA$258,,-$C336+1),0),),-IFERROR(ISPMT(D3_I/12,$C336-1,D3_T,OFFSET(BA$258,,-$C336+1)),)))</f>
        <v>0</v>
      </c>
      <c r="BB336" s="548">
        <f ca="1">IF($C336=0,0,IF('Clinic Model'!$P$17="Annuity",-IFERROR(IPMT(D3_I/12,$C336,D3_T,OFFSET(BB$258,,-$C336+1),0),),-IFERROR(ISPMT(D3_I/12,$C336-1,D3_T,OFFSET(BB$258,,-$C336+1)),)))</f>
        <v>0</v>
      </c>
      <c r="BC336" s="548">
        <f ca="1">IF($C336=0,0,IF('Clinic Model'!$P$17="Annuity",-IFERROR(IPMT(D3_I/12,$C336,D3_T,OFFSET(BC$258,,-$C336+1),0),),-IFERROR(ISPMT(D3_I/12,$C336-1,D3_T,OFFSET(BC$258,,-$C336+1)),)))</f>
        <v>0</v>
      </c>
      <c r="BD336" s="548">
        <f ca="1">IF($C336=0,0,IF('Clinic Model'!$P$17="Annuity",-IFERROR(IPMT(D3_I/12,$C336,D3_T,OFFSET(BD$258,,-$C336+1),0),),-IFERROR(ISPMT(D3_I/12,$C336-1,D3_T,OFFSET(BD$258,,-$C336+1)),)))</f>
        <v>0</v>
      </c>
      <c r="BE336" s="548">
        <f ca="1">IF($C336=0,0,IF('Clinic Model'!$P$17="Annuity",-IFERROR(IPMT(D3_I/12,$C336,D3_T,OFFSET(BE$258,,-$C336+1),0),),-IFERROR(ISPMT(D3_I/12,$C336-1,D3_T,OFFSET(BE$258,,-$C336+1)),)))</f>
        <v>0</v>
      </c>
      <c r="BF336" s="548">
        <f ca="1">IF($C336=0,0,IF('Clinic Model'!$P$17="Annuity",-IFERROR(IPMT(D3_I/12,$C336,D3_T,OFFSET(BF$258,,-$C336+1),0),),-IFERROR(ISPMT(D3_I/12,$C336-1,D3_T,OFFSET(BF$258,,-$C336+1)),)))</f>
        <v>0</v>
      </c>
      <c r="BG336" s="548">
        <f ca="1">IF($C336=0,0,IF('Clinic Model'!$P$17="Annuity",-IFERROR(IPMT(D3_I/12,$C336,D3_T,OFFSET(BG$258,,-$C336+1),0),),-IFERROR(ISPMT(D3_I/12,$C336-1,D3_T,OFFSET(BG$258,,-$C336+1)),)))</f>
        <v>0</v>
      </c>
      <c r="BH336" s="548">
        <f ca="1">IF($C336=0,0,IF('Clinic Model'!$P$17="Annuity",-IFERROR(IPMT(D3_I/12,$C336,D3_T,OFFSET(BH$258,,-$C336+1),0),),-IFERROR(ISPMT(D3_I/12,$C336-1,D3_T,OFFSET(BH$258,,-$C336+1)),)))</f>
        <v>0</v>
      </c>
      <c r="BI336" s="548">
        <f ca="1">IF($C336=0,0,IF('Clinic Model'!$P$17="Annuity",-IFERROR(IPMT(D3_I/12,$C336,D3_T,OFFSET(BI$258,,-$C336+1),0),),-IFERROR(ISPMT(D3_I/12,$C336-1,D3_T,OFFSET(BI$258,,-$C336+1)),)))</f>
        <v>0</v>
      </c>
      <c r="BJ336" s="548">
        <f ca="1">IF($C336=0,0,IF('Clinic Model'!$P$17="Annuity",-IFERROR(IPMT(D3_I/12,$C336,D3_T,OFFSET(BJ$258,,-$C336+1),0),),-IFERROR(ISPMT(D3_I/12,$C336-1,D3_T,OFFSET(BJ$258,,-$C336+1)),)))</f>
        <v>0</v>
      </c>
      <c r="BK336" s="548">
        <f ca="1">IF($C336=0,0,IF('Clinic Model'!$P$17="Annuity",-IFERROR(IPMT(D3_I/12,$C336,D3_T,OFFSET(BK$258,,-$C336+1),0),),-IFERROR(ISPMT(D3_I/12,$C336-1,D3_T,OFFSET(BK$258,,-$C336+1)),)))</f>
        <v>0</v>
      </c>
      <c r="BL336" s="548">
        <f ca="1">IF($C336=0,0,IF('Clinic Model'!$P$17="Annuity",-IFERROR(IPMT(D3_I/12,$C336,D3_T,OFFSET(BL$258,,-$C336+1),0),),-IFERROR(ISPMT(D3_I/12,$C336-1,D3_T,OFFSET(BL$258,,-$C336+1)),)))</f>
        <v>0</v>
      </c>
    </row>
    <row r="337" spans="1:64" ht="10.5" hidden="1" customHeight="1" outlineLevel="1" x14ac:dyDescent="0.3">
      <c r="A337" s="105"/>
      <c r="B337" s="504"/>
      <c r="C337" s="105">
        <f t="shared" si="25"/>
        <v>0</v>
      </c>
      <c r="E337" s="548">
        <f ca="1">IF($C337=0,0,IF('Clinic Model'!$P$17="Annuity",-IFERROR(IPMT(D3_I/12,$C337,D3_T,OFFSET(E$258,,-$C337+1),0),),-IFERROR(ISPMT(D3_I/12,$C337-1,D3_T,OFFSET(E$258,,-$C337+1)),)))</f>
        <v>0</v>
      </c>
      <c r="F337" s="548">
        <f ca="1">IF($C337=0,0,IF('Clinic Model'!$P$17="Annuity",-IFERROR(IPMT(D3_I/12,$C337,D3_T,OFFSET(F$258,,-$C337+1),0),),-IFERROR(ISPMT(D3_I/12,$C337-1,D3_T,OFFSET(F$258,,-$C337+1)),)))</f>
        <v>0</v>
      </c>
      <c r="G337" s="548">
        <f ca="1">IF($C337=0,0,IF('Clinic Model'!$P$17="Annuity",-IFERROR(IPMT(D3_I/12,$C337,D3_T,OFFSET(G$258,,-$C337+1),0),),-IFERROR(ISPMT(D3_I/12,$C337-1,D3_T,OFFSET(G$258,,-$C337+1)),)))</f>
        <v>0</v>
      </c>
      <c r="H337" s="548">
        <f ca="1">IF($C337=0,0,IF('Clinic Model'!$P$17="Annuity",-IFERROR(IPMT(D3_I/12,$C337,D3_T,OFFSET(H$258,,-$C337+1),0),),-IFERROR(ISPMT(D3_I/12,$C337-1,D3_T,OFFSET(H$258,,-$C337+1)),)))</f>
        <v>0</v>
      </c>
      <c r="I337" s="548">
        <f ca="1">IF($C337=0,0,IF('Clinic Model'!$P$17="Annuity",-IFERROR(IPMT(D3_I/12,$C337,D3_T,OFFSET(I$258,,-$C337+1),0),),-IFERROR(ISPMT(D3_I/12,$C337-1,D3_T,OFFSET(I$258,,-$C337+1)),)))</f>
        <v>0</v>
      </c>
      <c r="J337" s="548">
        <f ca="1">IF($C337=0,0,IF('Clinic Model'!$P$17="Annuity",-IFERROR(IPMT(D3_I/12,$C337,D3_T,OFFSET(J$258,,-$C337+1),0),),-IFERROR(ISPMT(D3_I/12,$C337-1,D3_T,OFFSET(J$258,,-$C337+1)),)))</f>
        <v>0</v>
      </c>
      <c r="K337" s="548">
        <f ca="1">IF($C337=0,0,IF('Clinic Model'!$P$17="Annuity",-IFERROR(IPMT(D3_I/12,$C337,D3_T,OFFSET(K$258,,-$C337+1),0),),-IFERROR(ISPMT(D3_I/12,$C337-1,D3_T,OFFSET(K$258,,-$C337+1)),)))</f>
        <v>0</v>
      </c>
      <c r="L337" s="548">
        <f ca="1">IF($C337=0,0,IF('Clinic Model'!$P$17="Annuity",-IFERROR(IPMT(D3_I/12,$C337,D3_T,OFFSET(L$258,,-$C337+1),0),),-IFERROR(ISPMT(D3_I/12,$C337-1,D3_T,OFFSET(L$258,,-$C337+1)),)))</f>
        <v>0</v>
      </c>
      <c r="M337" s="548">
        <f ca="1">IF($C337=0,0,IF('Clinic Model'!$P$17="Annuity",-IFERROR(IPMT(D3_I/12,$C337,D3_T,OFFSET(M$258,,-$C337+1),0),),-IFERROR(ISPMT(D3_I/12,$C337-1,D3_T,OFFSET(M$258,,-$C337+1)),)))</f>
        <v>0</v>
      </c>
      <c r="N337" s="548">
        <f ca="1">IF($C337=0,0,IF('Clinic Model'!$P$17="Annuity",-IFERROR(IPMT(D3_I/12,$C337,D3_T,OFFSET(N$258,,-$C337+1),0),),-IFERROR(ISPMT(D3_I/12,$C337-1,D3_T,OFFSET(N$258,,-$C337+1)),)))</f>
        <v>0</v>
      </c>
      <c r="O337" s="548">
        <f ca="1">IF($C337=0,0,IF('Clinic Model'!$P$17="Annuity",-IFERROR(IPMT(D3_I/12,$C337,D3_T,OFFSET(O$258,,-$C337+1),0),),-IFERROR(ISPMT(D3_I/12,$C337-1,D3_T,OFFSET(O$258,,-$C337+1)),)))</f>
        <v>0</v>
      </c>
      <c r="P337" s="548">
        <f ca="1">IF($C337=0,0,IF('Clinic Model'!$P$17="Annuity",-IFERROR(IPMT(D3_I/12,$C337,D3_T,OFFSET(P$258,,-$C337+1),0),),-IFERROR(ISPMT(D3_I/12,$C337-1,D3_T,OFFSET(P$258,,-$C337+1)),)))</f>
        <v>0</v>
      </c>
      <c r="Q337" s="548">
        <f ca="1">IF($C337=0,0,IF('Clinic Model'!$P$17="Annuity",-IFERROR(IPMT(D3_I/12,$C337,D3_T,OFFSET(Q$258,,-$C337+1),0),),-IFERROR(ISPMT(D3_I/12,$C337-1,D3_T,OFFSET(Q$258,,-$C337+1)),)))</f>
        <v>0</v>
      </c>
      <c r="R337" s="548">
        <f ca="1">IF($C337=0,0,IF('Clinic Model'!$P$17="Annuity",-IFERROR(IPMT(D3_I/12,$C337,D3_T,OFFSET(R$258,,-$C337+1),0),),-IFERROR(ISPMT(D3_I/12,$C337-1,D3_T,OFFSET(R$258,,-$C337+1)),)))</f>
        <v>0</v>
      </c>
      <c r="S337" s="548">
        <f ca="1">IF($C337=0,0,IF('Clinic Model'!$P$17="Annuity",-IFERROR(IPMT(D3_I/12,$C337,D3_T,OFFSET(S$258,,-$C337+1),0),),-IFERROR(ISPMT(D3_I/12,$C337-1,D3_T,OFFSET(S$258,,-$C337+1)),)))</f>
        <v>0</v>
      </c>
      <c r="T337" s="548">
        <f ca="1">IF($C337=0,0,IF('Clinic Model'!$P$17="Annuity",-IFERROR(IPMT(D3_I/12,$C337,D3_T,OFFSET(T$258,,-$C337+1),0),),-IFERROR(ISPMT(D3_I/12,$C337-1,D3_T,OFFSET(T$258,,-$C337+1)),)))</f>
        <v>0</v>
      </c>
      <c r="U337" s="548">
        <f ca="1">IF($C337=0,0,IF('Clinic Model'!$P$17="Annuity",-IFERROR(IPMT(D3_I/12,$C337,D3_T,OFFSET(U$258,,-$C337+1),0),),-IFERROR(ISPMT(D3_I/12,$C337-1,D3_T,OFFSET(U$258,,-$C337+1)),)))</f>
        <v>0</v>
      </c>
      <c r="V337" s="548">
        <f ca="1">IF($C337=0,0,IF('Clinic Model'!$P$17="Annuity",-IFERROR(IPMT(D3_I/12,$C337,D3_T,OFFSET(V$258,,-$C337+1),0),),-IFERROR(ISPMT(D3_I/12,$C337-1,D3_T,OFFSET(V$258,,-$C337+1)),)))</f>
        <v>0</v>
      </c>
      <c r="W337" s="548">
        <f ca="1">IF($C337=0,0,IF('Clinic Model'!$P$17="Annuity",-IFERROR(IPMT(D3_I/12,$C337,D3_T,OFFSET(W$258,,-$C337+1),0),),-IFERROR(ISPMT(D3_I/12,$C337-1,D3_T,OFFSET(W$258,,-$C337+1)),)))</f>
        <v>0</v>
      </c>
      <c r="X337" s="548">
        <f ca="1">IF($C337=0,0,IF('Clinic Model'!$P$17="Annuity",-IFERROR(IPMT(D3_I/12,$C337,D3_T,OFFSET(X$258,,-$C337+1),0),),-IFERROR(ISPMT(D3_I/12,$C337-1,D3_T,OFFSET(X$258,,-$C337+1)),)))</f>
        <v>0</v>
      </c>
      <c r="Y337" s="548">
        <f ca="1">IF($C337=0,0,IF('Clinic Model'!$P$17="Annuity",-IFERROR(IPMT(D3_I/12,$C337,D3_T,OFFSET(Y$258,,-$C337+1),0),),-IFERROR(ISPMT(D3_I/12,$C337-1,D3_T,OFFSET(Y$258,,-$C337+1)),)))</f>
        <v>0</v>
      </c>
      <c r="Z337" s="548">
        <f ca="1">IF($C337=0,0,IF('Clinic Model'!$P$17="Annuity",-IFERROR(IPMT(D3_I/12,$C337,D3_T,OFFSET(Z$258,,-$C337+1),0),),-IFERROR(ISPMT(D3_I/12,$C337-1,D3_T,OFFSET(Z$258,,-$C337+1)),)))</f>
        <v>0</v>
      </c>
      <c r="AA337" s="548">
        <f ca="1">IF($C337=0,0,IF('Clinic Model'!$P$17="Annuity",-IFERROR(IPMT(D3_I/12,$C337,D3_T,OFFSET(AA$258,,-$C337+1),0),),-IFERROR(ISPMT(D3_I/12,$C337-1,D3_T,OFFSET(AA$258,,-$C337+1)),)))</f>
        <v>0</v>
      </c>
      <c r="AB337" s="548">
        <f ca="1">IF($C337=0,0,IF('Clinic Model'!$P$17="Annuity",-IFERROR(IPMT(D3_I/12,$C337,D3_T,OFFSET(AB$258,,-$C337+1),0),),-IFERROR(ISPMT(D3_I/12,$C337-1,D3_T,OFFSET(AB$258,,-$C337+1)),)))</f>
        <v>0</v>
      </c>
      <c r="AC337" s="548">
        <f ca="1">IF($C337=0,0,IF('Clinic Model'!$P$17="Annuity",-IFERROR(IPMT(D3_I/12,$C337,D3_T,OFFSET(AC$258,,-$C337+1),0),),-IFERROR(ISPMT(D3_I/12,$C337-1,D3_T,OFFSET(AC$258,,-$C337+1)),)))</f>
        <v>0</v>
      </c>
      <c r="AD337" s="548">
        <f ca="1">IF($C337=0,0,IF('Clinic Model'!$P$17="Annuity",-IFERROR(IPMT(D3_I/12,$C337,D3_T,OFFSET(AD$258,,-$C337+1),0),),-IFERROR(ISPMT(D3_I/12,$C337-1,D3_T,OFFSET(AD$258,,-$C337+1)),)))</f>
        <v>0</v>
      </c>
      <c r="AE337" s="548">
        <f ca="1">IF($C337=0,0,IF('Clinic Model'!$P$17="Annuity",-IFERROR(IPMT(D3_I/12,$C337,D3_T,OFFSET(AE$258,,-$C337+1),0),),-IFERROR(ISPMT(D3_I/12,$C337-1,D3_T,OFFSET(AE$258,,-$C337+1)),)))</f>
        <v>0</v>
      </c>
      <c r="AF337" s="548">
        <f ca="1">IF($C337=0,0,IF('Clinic Model'!$P$17="Annuity",-IFERROR(IPMT(D3_I/12,$C337,D3_T,OFFSET(AF$258,,-$C337+1),0),),-IFERROR(ISPMT(D3_I/12,$C337-1,D3_T,OFFSET(AF$258,,-$C337+1)),)))</f>
        <v>0</v>
      </c>
      <c r="AG337" s="548">
        <f ca="1">IF($C337=0,0,IF('Clinic Model'!$P$17="Annuity",-IFERROR(IPMT(D3_I/12,$C337,D3_T,OFFSET(AG$258,,-$C337+1),0),),-IFERROR(ISPMT(D3_I/12,$C337-1,D3_T,OFFSET(AG$258,,-$C337+1)),)))</f>
        <v>0</v>
      </c>
      <c r="AH337" s="548">
        <f ca="1">IF($C337=0,0,IF('Clinic Model'!$P$17="Annuity",-IFERROR(IPMT(D3_I/12,$C337,D3_T,OFFSET(AH$258,,-$C337+1),0),),-IFERROR(ISPMT(D3_I/12,$C337-1,D3_T,OFFSET(AH$258,,-$C337+1)),)))</f>
        <v>0</v>
      </c>
      <c r="AI337" s="548">
        <f ca="1">IF($C337=0,0,IF('Clinic Model'!$P$17="Annuity",-IFERROR(IPMT(D3_I/12,$C337,D3_T,OFFSET(AI$258,,-$C337+1),0),),-IFERROR(ISPMT(D3_I/12,$C337-1,D3_T,OFFSET(AI$258,,-$C337+1)),)))</f>
        <v>0</v>
      </c>
      <c r="AJ337" s="548">
        <f ca="1">IF($C337=0,0,IF('Clinic Model'!$P$17="Annuity",-IFERROR(IPMT(D3_I/12,$C337,D3_T,OFFSET(AJ$258,,-$C337+1),0),),-IFERROR(ISPMT(D3_I/12,$C337-1,D3_T,OFFSET(AJ$258,,-$C337+1)),)))</f>
        <v>0</v>
      </c>
      <c r="AK337" s="548">
        <f ca="1">IF($C337=0,0,IF('Clinic Model'!$P$17="Annuity",-IFERROR(IPMT(D3_I/12,$C337,D3_T,OFFSET(AK$258,,-$C337+1),0),),-IFERROR(ISPMT(D3_I/12,$C337-1,D3_T,OFFSET(AK$258,,-$C337+1)),)))</f>
        <v>0</v>
      </c>
      <c r="AL337" s="548">
        <f ca="1">IF($C337=0,0,IF('Clinic Model'!$P$17="Annuity",-IFERROR(IPMT(D3_I/12,$C337,D3_T,OFFSET(AL$258,,-$C337+1),0),),-IFERROR(ISPMT(D3_I/12,$C337-1,D3_T,OFFSET(AL$258,,-$C337+1)),)))</f>
        <v>0</v>
      </c>
      <c r="AM337" s="548">
        <f ca="1">IF($C337=0,0,IF('Clinic Model'!$P$17="Annuity",-IFERROR(IPMT(D3_I/12,$C337,D3_T,OFFSET(AM$258,,-$C337+1),0),),-IFERROR(ISPMT(D3_I/12,$C337-1,D3_T,OFFSET(AM$258,,-$C337+1)),)))</f>
        <v>0</v>
      </c>
      <c r="AN337" s="548">
        <f ca="1">IF($C337=0,0,IF('Clinic Model'!$P$17="Annuity",-IFERROR(IPMT(D3_I/12,$C337,D3_T,OFFSET(AN$258,,-$C337+1),0),),-IFERROR(ISPMT(D3_I/12,$C337-1,D3_T,OFFSET(AN$258,,-$C337+1)),)))</f>
        <v>0</v>
      </c>
      <c r="AO337" s="548">
        <f ca="1">IF($C337=0,0,IF('Clinic Model'!$P$17="Annuity",-IFERROR(IPMT(D3_I/12,$C337,D3_T,OFFSET(AO$258,,-$C337+1),0),),-IFERROR(ISPMT(D3_I/12,$C337-1,D3_T,OFFSET(AO$258,,-$C337+1)),)))</f>
        <v>0</v>
      </c>
      <c r="AP337" s="548">
        <f ca="1">IF($C337=0,0,IF('Clinic Model'!$P$17="Annuity",-IFERROR(IPMT(D3_I/12,$C337,D3_T,OFFSET(AP$258,,-$C337+1),0),),-IFERROR(ISPMT(D3_I/12,$C337-1,D3_T,OFFSET(AP$258,,-$C337+1)),)))</f>
        <v>0</v>
      </c>
      <c r="AQ337" s="548">
        <f ca="1">IF($C337=0,0,IF('Clinic Model'!$P$17="Annuity",-IFERROR(IPMT(D3_I/12,$C337,D3_T,OFFSET(AQ$258,,-$C337+1),0),),-IFERROR(ISPMT(D3_I/12,$C337-1,D3_T,OFFSET(AQ$258,,-$C337+1)),)))</f>
        <v>0</v>
      </c>
      <c r="AR337" s="548">
        <f ca="1">IF($C337=0,0,IF('Clinic Model'!$P$17="Annuity",-IFERROR(IPMT(D3_I/12,$C337,D3_T,OFFSET(AR$258,,-$C337+1),0),),-IFERROR(ISPMT(D3_I/12,$C337-1,D3_T,OFFSET(AR$258,,-$C337+1)),)))</f>
        <v>0</v>
      </c>
      <c r="AS337" s="548">
        <f ca="1">IF($C337=0,0,IF('Clinic Model'!$P$17="Annuity",-IFERROR(IPMT(D3_I/12,$C337,D3_T,OFFSET(AS$258,,-$C337+1),0),),-IFERROR(ISPMT(D3_I/12,$C337-1,D3_T,OFFSET(AS$258,,-$C337+1)),)))</f>
        <v>0</v>
      </c>
      <c r="AT337" s="548">
        <f ca="1">IF($C337=0,0,IF('Clinic Model'!$P$17="Annuity",-IFERROR(IPMT(D3_I/12,$C337,D3_T,OFFSET(AT$258,,-$C337+1),0),),-IFERROR(ISPMT(D3_I/12,$C337-1,D3_T,OFFSET(AT$258,,-$C337+1)),)))</f>
        <v>0</v>
      </c>
      <c r="AU337" s="548">
        <f ca="1">IF($C337=0,0,IF('Clinic Model'!$P$17="Annuity",-IFERROR(IPMT(D3_I/12,$C337,D3_T,OFFSET(AU$258,,-$C337+1),0),),-IFERROR(ISPMT(D3_I/12,$C337-1,D3_T,OFFSET(AU$258,,-$C337+1)),)))</f>
        <v>0</v>
      </c>
      <c r="AV337" s="548">
        <f ca="1">IF($C337=0,0,IF('Clinic Model'!$P$17="Annuity",-IFERROR(IPMT(D3_I/12,$C337,D3_T,OFFSET(AV$258,,-$C337+1),0),),-IFERROR(ISPMT(D3_I/12,$C337-1,D3_T,OFFSET(AV$258,,-$C337+1)),)))</f>
        <v>0</v>
      </c>
      <c r="AW337" s="548">
        <f ca="1">IF($C337=0,0,IF('Clinic Model'!$P$17="Annuity",-IFERROR(IPMT(D3_I/12,$C337,D3_T,OFFSET(AW$258,,-$C337+1),0),),-IFERROR(ISPMT(D3_I/12,$C337-1,D3_T,OFFSET(AW$258,,-$C337+1)),)))</f>
        <v>0</v>
      </c>
      <c r="AX337" s="548">
        <f ca="1">IF($C337=0,0,IF('Clinic Model'!$P$17="Annuity",-IFERROR(IPMT(D3_I/12,$C337,D3_T,OFFSET(AX$258,,-$C337+1),0),),-IFERROR(ISPMT(D3_I/12,$C337-1,D3_T,OFFSET(AX$258,,-$C337+1)),)))</f>
        <v>0</v>
      </c>
      <c r="AY337" s="548">
        <f ca="1">IF($C337=0,0,IF('Clinic Model'!$P$17="Annuity",-IFERROR(IPMT(D3_I/12,$C337,D3_T,OFFSET(AY$258,,-$C337+1),0),),-IFERROR(ISPMT(D3_I/12,$C337-1,D3_T,OFFSET(AY$258,,-$C337+1)),)))</f>
        <v>0</v>
      </c>
      <c r="AZ337" s="548">
        <f ca="1">IF($C337=0,0,IF('Clinic Model'!$P$17="Annuity",-IFERROR(IPMT(D3_I/12,$C337,D3_T,OFFSET(AZ$258,,-$C337+1),0),),-IFERROR(ISPMT(D3_I/12,$C337-1,D3_T,OFFSET(AZ$258,,-$C337+1)),)))</f>
        <v>0</v>
      </c>
      <c r="BA337" s="548">
        <f ca="1">IF($C337=0,0,IF('Clinic Model'!$P$17="Annuity",-IFERROR(IPMT(D3_I/12,$C337,D3_T,OFFSET(BA$258,,-$C337+1),0),),-IFERROR(ISPMT(D3_I/12,$C337-1,D3_T,OFFSET(BA$258,,-$C337+1)),)))</f>
        <v>0</v>
      </c>
      <c r="BB337" s="548">
        <f ca="1">IF($C337=0,0,IF('Clinic Model'!$P$17="Annuity",-IFERROR(IPMT(D3_I/12,$C337,D3_T,OFFSET(BB$258,,-$C337+1),0),),-IFERROR(ISPMT(D3_I/12,$C337-1,D3_T,OFFSET(BB$258,,-$C337+1)),)))</f>
        <v>0</v>
      </c>
      <c r="BC337" s="548">
        <f ca="1">IF($C337=0,0,IF('Clinic Model'!$P$17="Annuity",-IFERROR(IPMT(D3_I/12,$C337,D3_T,OFFSET(BC$258,,-$C337+1),0),),-IFERROR(ISPMT(D3_I/12,$C337-1,D3_T,OFFSET(BC$258,,-$C337+1)),)))</f>
        <v>0</v>
      </c>
      <c r="BD337" s="548">
        <f ca="1">IF($C337=0,0,IF('Clinic Model'!$P$17="Annuity",-IFERROR(IPMT(D3_I/12,$C337,D3_T,OFFSET(BD$258,,-$C337+1),0),),-IFERROR(ISPMT(D3_I/12,$C337-1,D3_T,OFFSET(BD$258,,-$C337+1)),)))</f>
        <v>0</v>
      </c>
      <c r="BE337" s="548">
        <f ca="1">IF($C337=0,0,IF('Clinic Model'!$P$17="Annuity",-IFERROR(IPMT(D3_I/12,$C337,D3_T,OFFSET(BE$258,,-$C337+1),0),),-IFERROR(ISPMT(D3_I/12,$C337-1,D3_T,OFFSET(BE$258,,-$C337+1)),)))</f>
        <v>0</v>
      </c>
      <c r="BF337" s="548">
        <f ca="1">IF($C337=0,0,IF('Clinic Model'!$P$17="Annuity",-IFERROR(IPMT(D3_I/12,$C337,D3_T,OFFSET(BF$258,,-$C337+1),0),),-IFERROR(ISPMT(D3_I/12,$C337-1,D3_T,OFFSET(BF$258,,-$C337+1)),)))</f>
        <v>0</v>
      </c>
      <c r="BG337" s="548">
        <f ca="1">IF($C337=0,0,IF('Clinic Model'!$P$17="Annuity",-IFERROR(IPMT(D3_I/12,$C337,D3_T,OFFSET(BG$258,,-$C337+1),0),),-IFERROR(ISPMT(D3_I/12,$C337-1,D3_T,OFFSET(BG$258,,-$C337+1)),)))</f>
        <v>0</v>
      </c>
      <c r="BH337" s="548">
        <f ca="1">IF($C337=0,0,IF('Clinic Model'!$P$17="Annuity",-IFERROR(IPMT(D3_I/12,$C337,D3_T,OFFSET(BH$258,,-$C337+1),0),),-IFERROR(ISPMT(D3_I/12,$C337-1,D3_T,OFFSET(BH$258,,-$C337+1)),)))</f>
        <v>0</v>
      </c>
      <c r="BI337" s="548">
        <f ca="1">IF($C337=0,0,IF('Clinic Model'!$P$17="Annuity",-IFERROR(IPMT(D3_I/12,$C337,D3_T,OFFSET(BI$258,,-$C337+1),0),),-IFERROR(ISPMT(D3_I/12,$C337-1,D3_T,OFFSET(BI$258,,-$C337+1)),)))</f>
        <v>0</v>
      </c>
      <c r="BJ337" s="548">
        <f ca="1">IF($C337=0,0,IF('Clinic Model'!$P$17="Annuity",-IFERROR(IPMT(D3_I/12,$C337,D3_T,OFFSET(BJ$258,,-$C337+1),0),),-IFERROR(ISPMT(D3_I/12,$C337-1,D3_T,OFFSET(BJ$258,,-$C337+1)),)))</f>
        <v>0</v>
      </c>
      <c r="BK337" s="548">
        <f ca="1">IF($C337=0,0,IF('Clinic Model'!$P$17="Annuity",-IFERROR(IPMT(D3_I/12,$C337,D3_T,OFFSET(BK$258,,-$C337+1),0),),-IFERROR(ISPMT(D3_I/12,$C337-1,D3_T,OFFSET(BK$258,,-$C337+1)),)))</f>
        <v>0</v>
      </c>
      <c r="BL337" s="548">
        <f ca="1">IF($C337=0,0,IF('Clinic Model'!$P$17="Annuity",-IFERROR(IPMT(D3_I/12,$C337,D3_T,OFFSET(BL$258,,-$C337+1),0),),-IFERROR(ISPMT(D3_I/12,$C337-1,D3_T,OFFSET(BL$258,,-$C337+1)),)))</f>
        <v>0</v>
      </c>
    </row>
    <row r="338" spans="1:64" ht="10.5" hidden="1" customHeight="1" outlineLevel="1" x14ac:dyDescent="0.3">
      <c r="A338" s="105"/>
      <c r="B338" s="504"/>
      <c r="C338" s="105">
        <f t="shared" si="25"/>
        <v>0</v>
      </c>
      <c r="E338" s="548">
        <f ca="1">IF($C338=0,0,IF('Clinic Model'!$P$17="Annuity",-IFERROR(IPMT(D3_I/12,$C338,D3_T,OFFSET(E$258,,-$C338+1),0),),-IFERROR(ISPMT(D3_I/12,$C338-1,D3_T,OFFSET(E$258,,-$C338+1)),)))</f>
        <v>0</v>
      </c>
      <c r="F338" s="548">
        <f ca="1">IF($C338=0,0,IF('Clinic Model'!$P$17="Annuity",-IFERROR(IPMT(D3_I/12,$C338,D3_T,OFFSET(F$258,,-$C338+1),0),),-IFERROR(ISPMT(D3_I/12,$C338-1,D3_T,OFFSET(F$258,,-$C338+1)),)))</f>
        <v>0</v>
      </c>
      <c r="G338" s="548">
        <f ca="1">IF($C338=0,0,IF('Clinic Model'!$P$17="Annuity",-IFERROR(IPMT(D3_I/12,$C338,D3_T,OFFSET(G$258,,-$C338+1),0),),-IFERROR(ISPMT(D3_I/12,$C338-1,D3_T,OFFSET(G$258,,-$C338+1)),)))</f>
        <v>0</v>
      </c>
      <c r="H338" s="548">
        <f ca="1">IF($C338=0,0,IF('Clinic Model'!$P$17="Annuity",-IFERROR(IPMT(D3_I/12,$C338,D3_T,OFFSET(H$258,,-$C338+1),0),),-IFERROR(ISPMT(D3_I/12,$C338-1,D3_T,OFFSET(H$258,,-$C338+1)),)))</f>
        <v>0</v>
      </c>
      <c r="I338" s="548">
        <f ca="1">IF($C338=0,0,IF('Clinic Model'!$P$17="Annuity",-IFERROR(IPMT(D3_I/12,$C338,D3_T,OFFSET(I$258,,-$C338+1),0),),-IFERROR(ISPMT(D3_I/12,$C338-1,D3_T,OFFSET(I$258,,-$C338+1)),)))</f>
        <v>0</v>
      </c>
      <c r="J338" s="548">
        <f ca="1">IF($C338=0,0,IF('Clinic Model'!$P$17="Annuity",-IFERROR(IPMT(D3_I/12,$C338,D3_T,OFFSET(J$258,,-$C338+1),0),),-IFERROR(ISPMT(D3_I/12,$C338-1,D3_T,OFFSET(J$258,,-$C338+1)),)))</f>
        <v>0</v>
      </c>
      <c r="K338" s="548">
        <f ca="1">IF($C338=0,0,IF('Clinic Model'!$P$17="Annuity",-IFERROR(IPMT(D3_I/12,$C338,D3_T,OFFSET(K$258,,-$C338+1),0),),-IFERROR(ISPMT(D3_I/12,$C338-1,D3_T,OFFSET(K$258,,-$C338+1)),)))</f>
        <v>0</v>
      </c>
      <c r="L338" s="548">
        <f ca="1">IF($C338=0,0,IF('Clinic Model'!$P$17="Annuity",-IFERROR(IPMT(D3_I/12,$C338,D3_T,OFFSET(L$258,,-$C338+1),0),),-IFERROR(ISPMT(D3_I/12,$C338-1,D3_T,OFFSET(L$258,,-$C338+1)),)))</f>
        <v>0</v>
      </c>
      <c r="M338" s="548">
        <f ca="1">IF($C338=0,0,IF('Clinic Model'!$P$17="Annuity",-IFERROR(IPMT(D3_I/12,$C338,D3_T,OFFSET(M$258,,-$C338+1),0),),-IFERROR(ISPMT(D3_I/12,$C338-1,D3_T,OFFSET(M$258,,-$C338+1)),)))</f>
        <v>0</v>
      </c>
      <c r="N338" s="548">
        <f ca="1">IF($C338=0,0,IF('Clinic Model'!$P$17="Annuity",-IFERROR(IPMT(D3_I/12,$C338,D3_T,OFFSET(N$258,,-$C338+1),0),),-IFERROR(ISPMT(D3_I/12,$C338-1,D3_T,OFFSET(N$258,,-$C338+1)),)))</f>
        <v>0</v>
      </c>
      <c r="O338" s="548">
        <f ca="1">IF($C338=0,0,IF('Clinic Model'!$P$17="Annuity",-IFERROR(IPMT(D3_I/12,$C338,D3_T,OFFSET(O$258,,-$C338+1),0),),-IFERROR(ISPMT(D3_I/12,$C338-1,D3_T,OFFSET(O$258,,-$C338+1)),)))</f>
        <v>0</v>
      </c>
      <c r="P338" s="548">
        <f ca="1">IF($C338=0,0,IF('Clinic Model'!$P$17="Annuity",-IFERROR(IPMT(D3_I/12,$C338,D3_T,OFFSET(P$258,,-$C338+1),0),),-IFERROR(ISPMT(D3_I/12,$C338-1,D3_T,OFFSET(P$258,,-$C338+1)),)))</f>
        <v>0</v>
      </c>
      <c r="Q338" s="548">
        <f ca="1">IF($C338=0,0,IF('Clinic Model'!$P$17="Annuity",-IFERROR(IPMT(D3_I/12,$C338,D3_T,OFFSET(Q$258,,-$C338+1),0),),-IFERROR(ISPMT(D3_I/12,$C338-1,D3_T,OFFSET(Q$258,,-$C338+1)),)))</f>
        <v>0</v>
      </c>
      <c r="R338" s="548">
        <f ca="1">IF($C338=0,0,IF('Clinic Model'!$P$17="Annuity",-IFERROR(IPMT(D3_I/12,$C338,D3_T,OFFSET(R$258,,-$C338+1),0),),-IFERROR(ISPMT(D3_I/12,$C338-1,D3_T,OFFSET(R$258,,-$C338+1)),)))</f>
        <v>0</v>
      </c>
      <c r="S338" s="548">
        <f ca="1">IF($C338=0,0,IF('Clinic Model'!$P$17="Annuity",-IFERROR(IPMT(D3_I/12,$C338,D3_T,OFFSET(S$258,,-$C338+1),0),),-IFERROR(ISPMT(D3_I/12,$C338-1,D3_T,OFFSET(S$258,,-$C338+1)),)))</f>
        <v>0</v>
      </c>
      <c r="T338" s="548">
        <f ca="1">IF($C338=0,0,IF('Clinic Model'!$P$17="Annuity",-IFERROR(IPMT(D3_I/12,$C338,D3_T,OFFSET(T$258,,-$C338+1),0),),-IFERROR(ISPMT(D3_I/12,$C338-1,D3_T,OFFSET(T$258,,-$C338+1)),)))</f>
        <v>0</v>
      </c>
      <c r="U338" s="548">
        <f ca="1">IF($C338=0,0,IF('Clinic Model'!$P$17="Annuity",-IFERROR(IPMT(D3_I/12,$C338,D3_T,OFFSET(U$258,,-$C338+1),0),),-IFERROR(ISPMT(D3_I/12,$C338-1,D3_T,OFFSET(U$258,,-$C338+1)),)))</f>
        <v>0</v>
      </c>
      <c r="V338" s="548">
        <f ca="1">IF($C338=0,0,IF('Clinic Model'!$P$17="Annuity",-IFERROR(IPMT(D3_I/12,$C338,D3_T,OFFSET(V$258,,-$C338+1),0),),-IFERROR(ISPMT(D3_I/12,$C338-1,D3_T,OFFSET(V$258,,-$C338+1)),)))</f>
        <v>0</v>
      </c>
      <c r="W338" s="548">
        <f ca="1">IF($C338=0,0,IF('Clinic Model'!$P$17="Annuity",-IFERROR(IPMT(D3_I/12,$C338,D3_T,OFFSET(W$258,,-$C338+1),0),),-IFERROR(ISPMT(D3_I/12,$C338-1,D3_T,OFFSET(W$258,,-$C338+1)),)))</f>
        <v>0</v>
      </c>
      <c r="X338" s="548">
        <f ca="1">IF($C338=0,0,IF('Clinic Model'!$P$17="Annuity",-IFERROR(IPMT(D3_I/12,$C338,D3_T,OFFSET(X$258,,-$C338+1),0),),-IFERROR(ISPMT(D3_I/12,$C338-1,D3_T,OFFSET(X$258,,-$C338+1)),)))</f>
        <v>0</v>
      </c>
      <c r="Y338" s="548">
        <f ca="1">IF($C338=0,0,IF('Clinic Model'!$P$17="Annuity",-IFERROR(IPMT(D3_I/12,$C338,D3_T,OFFSET(Y$258,,-$C338+1),0),),-IFERROR(ISPMT(D3_I/12,$C338-1,D3_T,OFFSET(Y$258,,-$C338+1)),)))</f>
        <v>0</v>
      </c>
      <c r="Z338" s="548">
        <f ca="1">IF($C338=0,0,IF('Clinic Model'!$P$17="Annuity",-IFERROR(IPMT(D3_I/12,$C338,D3_T,OFFSET(Z$258,,-$C338+1),0),),-IFERROR(ISPMT(D3_I/12,$C338-1,D3_T,OFFSET(Z$258,,-$C338+1)),)))</f>
        <v>0</v>
      </c>
      <c r="AA338" s="548">
        <f ca="1">IF($C338=0,0,IF('Clinic Model'!$P$17="Annuity",-IFERROR(IPMT(D3_I/12,$C338,D3_T,OFFSET(AA$258,,-$C338+1),0),),-IFERROR(ISPMT(D3_I/12,$C338-1,D3_T,OFFSET(AA$258,,-$C338+1)),)))</f>
        <v>0</v>
      </c>
      <c r="AB338" s="548">
        <f ca="1">IF($C338=0,0,IF('Clinic Model'!$P$17="Annuity",-IFERROR(IPMT(D3_I/12,$C338,D3_T,OFFSET(AB$258,,-$C338+1),0),),-IFERROR(ISPMT(D3_I/12,$C338-1,D3_T,OFFSET(AB$258,,-$C338+1)),)))</f>
        <v>0</v>
      </c>
      <c r="AC338" s="548">
        <f ca="1">IF($C338=0,0,IF('Clinic Model'!$P$17="Annuity",-IFERROR(IPMT(D3_I/12,$C338,D3_T,OFFSET(AC$258,,-$C338+1),0),),-IFERROR(ISPMT(D3_I/12,$C338-1,D3_T,OFFSET(AC$258,,-$C338+1)),)))</f>
        <v>0</v>
      </c>
      <c r="AD338" s="548">
        <f ca="1">IF($C338=0,0,IF('Clinic Model'!$P$17="Annuity",-IFERROR(IPMT(D3_I/12,$C338,D3_T,OFFSET(AD$258,,-$C338+1),0),),-IFERROR(ISPMT(D3_I/12,$C338-1,D3_T,OFFSET(AD$258,,-$C338+1)),)))</f>
        <v>0</v>
      </c>
      <c r="AE338" s="548">
        <f ca="1">IF($C338=0,0,IF('Clinic Model'!$P$17="Annuity",-IFERROR(IPMT(D3_I/12,$C338,D3_T,OFFSET(AE$258,,-$C338+1),0),),-IFERROR(ISPMT(D3_I/12,$C338-1,D3_T,OFFSET(AE$258,,-$C338+1)),)))</f>
        <v>0</v>
      </c>
      <c r="AF338" s="548">
        <f ca="1">IF($C338=0,0,IF('Clinic Model'!$P$17="Annuity",-IFERROR(IPMT(D3_I/12,$C338,D3_T,OFFSET(AF$258,,-$C338+1),0),),-IFERROR(ISPMT(D3_I/12,$C338-1,D3_T,OFFSET(AF$258,,-$C338+1)),)))</f>
        <v>0</v>
      </c>
      <c r="AG338" s="548">
        <f ca="1">IF($C338=0,0,IF('Clinic Model'!$P$17="Annuity",-IFERROR(IPMT(D3_I/12,$C338,D3_T,OFFSET(AG$258,,-$C338+1),0),),-IFERROR(ISPMT(D3_I/12,$C338-1,D3_T,OFFSET(AG$258,,-$C338+1)),)))</f>
        <v>0</v>
      </c>
      <c r="AH338" s="548">
        <f ca="1">IF($C338=0,0,IF('Clinic Model'!$P$17="Annuity",-IFERROR(IPMT(D3_I/12,$C338,D3_T,OFFSET(AH$258,,-$C338+1),0),),-IFERROR(ISPMT(D3_I/12,$C338-1,D3_T,OFFSET(AH$258,,-$C338+1)),)))</f>
        <v>0</v>
      </c>
      <c r="AI338" s="548">
        <f ca="1">IF($C338=0,0,IF('Clinic Model'!$P$17="Annuity",-IFERROR(IPMT(D3_I/12,$C338,D3_T,OFFSET(AI$258,,-$C338+1),0),),-IFERROR(ISPMT(D3_I/12,$C338-1,D3_T,OFFSET(AI$258,,-$C338+1)),)))</f>
        <v>0</v>
      </c>
      <c r="AJ338" s="548">
        <f ca="1">IF($C338=0,0,IF('Clinic Model'!$P$17="Annuity",-IFERROR(IPMT(D3_I/12,$C338,D3_T,OFFSET(AJ$258,,-$C338+1),0),),-IFERROR(ISPMT(D3_I/12,$C338-1,D3_T,OFFSET(AJ$258,,-$C338+1)),)))</f>
        <v>0</v>
      </c>
      <c r="AK338" s="548">
        <f ca="1">IF($C338=0,0,IF('Clinic Model'!$P$17="Annuity",-IFERROR(IPMT(D3_I/12,$C338,D3_T,OFFSET(AK$258,,-$C338+1),0),),-IFERROR(ISPMT(D3_I/12,$C338-1,D3_T,OFFSET(AK$258,,-$C338+1)),)))</f>
        <v>0</v>
      </c>
      <c r="AL338" s="548">
        <f ca="1">IF($C338=0,0,IF('Clinic Model'!$P$17="Annuity",-IFERROR(IPMT(D3_I/12,$C338,D3_T,OFFSET(AL$258,,-$C338+1),0),),-IFERROR(ISPMT(D3_I/12,$C338-1,D3_T,OFFSET(AL$258,,-$C338+1)),)))</f>
        <v>0</v>
      </c>
      <c r="AM338" s="548">
        <f ca="1">IF($C338=0,0,IF('Clinic Model'!$P$17="Annuity",-IFERROR(IPMT(D3_I/12,$C338,D3_T,OFFSET(AM$258,,-$C338+1),0),),-IFERROR(ISPMT(D3_I/12,$C338-1,D3_T,OFFSET(AM$258,,-$C338+1)),)))</f>
        <v>0</v>
      </c>
      <c r="AN338" s="548">
        <f ca="1">IF($C338=0,0,IF('Clinic Model'!$P$17="Annuity",-IFERROR(IPMT(D3_I/12,$C338,D3_T,OFFSET(AN$258,,-$C338+1),0),),-IFERROR(ISPMT(D3_I/12,$C338-1,D3_T,OFFSET(AN$258,,-$C338+1)),)))</f>
        <v>0</v>
      </c>
      <c r="AO338" s="548">
        <f ca="1">IF($C338=0,0,IF('Clinic Model'!$P$17="Annuity",-IFERROR(IPMT(D3_I/12,$C338,D3_T,OFFSET(AO$258,,-$C338+1),0),),-IFERROR(ISPMT(D3_I/12,$C338-1,D3_T,OFFSET(AO$258,,-$C338+1)),)))</f>
        <v>0</v>
      </c>
      <c r="AP338" s="548">
        <f ca="1">IF($C338=0,0,IF('Clinic Model'!$P$17="Annuity",-IFERROR(IPMT(D3_I/12,$C338,D3_T,OFFSET(AP$258,,-$C338+1),0),),-IFERROR(ISPMT(D3_I/12,$C338-1,D3_T,OFFSET(AP$258,,-$C338+1)),)))</f>
        <v>0</v>
      </c>
      <c r="AQ338" s="548">
        <f ca="1">IF($C338=0,0,IF('Clinic Model'!$P$17="Annuity",-IFERROR(IPMT(D3_I/12,$C338,D3_T,OFFSET(AQ$258,,-$C338+1),0),),-IFERROR(ISPMT(D3_I/12,$C338-1,D3_T,OFFSET(AQ$258,,-$C338+1)),)))</f>
        <v>0</v>
      </c>
      <c r="AR338" s="548">
        <f ca="1">IF($C338=0,0,IF('Clinic Model'!$P$17="Annuity",-IFERROR(IPMT(D3_I/12,$C338,D3_T,OFFSET(AR$258,,-$C338+1),0),),-IFERROR(ISPMT(D3_I/12,$C338-1,D3_T,OFFSET(AR$258,,-$C338+1)),)))</f>
        <v>0</v>
      </c>
      <c r="AS338" s="548">
        <f ca="1">IF($C338=0,0,IF('Clinic Model'!$P$17="Annuity",-IFERROR(IPMT(D3_I/12,$C338,D3_T,OFFSET(AS$258,,-$C338+1),0),),-IFERROR(ISPMT(D3_I/12,$C338-1,D3_T,OFFSET(AS$258,,-$C338+1)),)))</f>
        <v>0</v>
      </c>
      <c r="AT338" s="548">
        <f ca="1">IF($C338=0,0,IF('Clinic Model'!$P$17="Annuity",-IFERROR(IPMT(D3_I/12,$C338,D3_T,OFFSET(AT$258,,-$C338+1),0),),-IFERROR(ISPMT(D3_I/12,$C338-1,D3_T,OFFSET(AT$258,,-$C338+1)),)))</f>
        <v>0</v>
      </c>
      <c r="AU338" s="548">
        <f ca="1">IF($C338=0,0,IF('Clinic Model'!$P$17="Annuity",-IFERROR(IPMT(D3_I/12,$C338,D3_T,OFFSET(AU$258,,-$C338+1),0),),-IFERROR(ISPMT(D3_I/12,$C338-1,D3_T,OFFSET(AU$258,,-$C338+1)),)))</f>
        <v>0</v>
      </c>
      <c r="AV338" s="548">
        <f ca="1">IF($C338=0,0,IF('Clinic Model'!$P$17="Annuity",-IFERROR(IPMT(D3_I/12,$C338,D3_T,OFFSET(AV$258,,-$C338+1),0),),-IFERROR(ISPMT(D3_I/12,$C338-1,D3_T,OFFSET(AV$258,,-$C338+1)),)))</f>
        <v>0</v>
      </c>
      <c r="AW338" s="548">
        <f ca="1">IF($C338=0,0,IF('Clinic Model'!$P$17="Annuity",-IFERROR(IPMT(D3_I/12,$C338,D3_T,OFFSET(AW$258,,-$C338+1),0),),-IFERROR(ISPMT(D3_I/12,$C338-1,D3_T,OFFSET(AW$258,,-$C338+1)),)))</f>
        <v>0</v>
      </c>
      <c r="AX338" s="548">
        <f ca="1">IF($C338=0,0,IF('Clinic Model'!$P$17="Annuity",-IFERROR(IPMT(D3_I/12,$C338,D3_T,OFFSET(AX$258,,-$C338+1),0),),-IFERROR(ISPMT(D3_I/12,$C338-1,D3_T,OFFSET(AX$258,,-$C338+1)),)))</f>
        <v>0</v>
      </c>
      <c r="AY338" s="548">
        <f ca="1">IF($C338=0,0,IF('Clinic Model'!$P$17="Annuity",-IFERROR(IPMT(D3_I/12,$C338,D3_T,OFFSET(AY$258,,-$C338+1),0),),-IFERROR(ISPMT(D3_I/12,$C338-1,D3_T,OFFSET(AY$258,,-$C338+1)),)))</f>
        <v>0</v>
      </c>
      <c r="AZ338" s="548">
        <f ca="1">IF($C338=0,0,IF('Clinic Model'!$P$17="Annuity",-IFERROR(IPMT(D3_I/12,$C338,D3_T,OFFSET(AZ$258,,-$C338+1),0),),-IFERROR(ISPMT(D3_I/12,$C338-1,D3_T,OFFSET(AZ$258,,-$C338+1)),)))</f>
        <v>0</v>
      </c>
      <c r="BA338" s="548">
        <f ca="1">IF($C338=0,0,IF('Clinic Model'!$P$17="Annuity",-IFERROR(IPMT(D3_I/12,$C338,D3_T,OFFSET(BA$258,,-$C338+1),0),),-IFERROR(ISPMT(D3_I/12,$C338-1,D3_T,OFFSET(BA$258,,-$C338+1)),)))</f>
        <v>0</v>
      </c>
      <c r="BB338" s="548">
        <f ca="1">IF($C338=0,0,IF('Clinic Model'!$P$17="Annuity",-IFERROR(IPMT(D3_I/12,$C338,D3_T,OFFSET(BB$258,,-$C338+1),0),),-IFERROR(ISPMT(D3_I/12,$C338-1,D3_T,OFFSET(BB$258,,-$C338+1)),)))</f>
        <v>0</v>
      </c>
      <c r="BC338" s="548">
        <f ca="1">IF($C338=0,0,IF('Clinic Model'!$P$17="Annuity",-IFERROR(IPMT(D3_I/12,$C338,D3_T,OFFSET(BC$258,,-$C338+1),0),),-IFERROR(ISPMT(D3_I/12,$C338-1,D3_T,OFFSET(BC$258,,-$C338+1)),)))</f>
        <v>0</v>
      </c>
      <c r="BD338" s="548">
        <f ca="1">IF($C338=0,0,IF('Clinic Model'!$P$17="Annuity",-IFERROR(IPMT(D3_I/12,$C338,D3_T,OFFSET(BD$258,,-$C338+1),0),),-IFERROR(ISPMT(D3_I/12,$C338-1,D3_T,OFFSET(BD$258,,-$C338+1)),)))</f>
        <v>0</v>
      </c>
      <c r="BE338" s="548">
        <f ca="1">IF($C338=0,0,IF('Clinic Model'!$P$17="Annuity",-IFERROR(IPMT(D3_I/12,$C338,D3_T,OFFSET(BE$258,,-$C338+1),0),),-IFERROR(ISPMT(D3_I/12,$C338-1,D3_T,OFFSET(BE$258,,-$C338+1)),)))</f>
        <v>0</v>
      </c>
      <c r="BF338" s="548">
        <f ca="1">IF($C338=0,0,IF('Clinic Model'!$P$17="Annuity",-IFERROR(IPMT(D3_I/12,$C338,D3_T,OFFSET(BF$258,,-$C338+1),0),),-IFERROR(ISPMT(D3_I/12,$C338-1,D3_T,OFFSET(BF$258,,-$C338+1)),)))</f>
        <v>0</v>
      </c>
      <c r="BG338" s="548">
        <f ca="1">IF($C338=0,0,IF('Clinic Model'!$P$17="Annuity",-IFERROR(IPMT(D3_I/12,$C338,D3_T,OFFSET(BG$258,,-$C338+1),0),),-IFERROR(ISPMT(D3_I/12,$C338-1,D3_T,OFFSET(BG$258,,-$C338+1)),)))</f>
        <v>0</v>
      </c>
      <c r="BH338" s="548">
        <f ca="1">IF($C338=0,0,IF('Clinic Model'!$P$17="Annuity",-IFERROR(IPMT(D3_I/12,$C338,D3_T,OFFSET(BH$258,,-$C338+1),0),),-IFERROR(ISPMT(D3_I/12,$C338-1,D3_T,OFFSET(BH$258,,-$C338+1)),)))</f>
        <v>0</v>
      </c>
      <c r="BI338" s="548">
        <f ca="1">IF($C338=0,0,IF('Clinic Model'!$P$17="Annuity",-IFERROR(IPMT(D3_I/12,$C338,D3_T,OFFSET(BI$258,,-$C338+1),0),),-IFERROR(ISPMT(D3_I/12,$C338-1,D3_T,OFFSET(BI$258,,-$C338+1)),)))</f>
        <v>0</v>
      </c>
      <c r="BJ338" s="548">
        <f ca="1">IF($C338=0,0,IF('Clinic Model'!$P$17="Annuity",-IFERROR(IPMT(D3_I/12,$C338,D3_T,OFFSET(BJ$258,,-$C338+1),0),),-IFERROR(ISPMT(D3_I/12,$C338-1,D3_T,OFFSET(BJ$258,,-$C338+1)),)))</f>
        <v>0</v>
      </c>
      <c r="BK338" s="548">
        <f ca="1">IF($C338=0,0,IF('Clinic Model'!$P$17="Annuity",-IFERROR(IPMT(D3_I/12,$C338,D3_T,OFFSET(BK$258,,-$C338+1),0),),-IFERROR(ISPMT(D3_I/12,$C338-1,D3_T,OFFSET(BK$258,,-$C338+1)),)))</f>
        <v>0</v>
      </c>
      <c r="BL338" s="548">
        <f ca="1">IF($C338=0,0,IF('Clinic Model'!$P$17="Annuity",-IFERROR(IPMT(D3_I/12,$C338,D3_T,OFFSET(BL$258,,-$C338+1),0),),-IFERROR(ISPMT(D3_I/12,$C338-1,D3_T,OFFSET(BL$258,,-$C338+1)),)))</f>
        <v>0</v>
      </c>
    </row>
    <row r="339" spans="1:64" ht="10.5" hidden="1" customHeight="1" outlineLevel="1" x14ac:dyDescent="0.3">
      <c r="A339" s="105"/>
      <c r="B339" s="504"/>
      <c r="C339" s="105">
        <f t="shared" si="25"/>
        <v>0</v>
      </c>
      <c r="E339" s="548">
        <f ca="1">IF($C339=0,0,IF('Clinic Model'!$P$17="Annuity",-IFERROR(IPMT(D3_I/12,$C339,D3_T,OFFSET(E$258,,-$C339+1),0),),-IFERROR(ISPMT(D3_I/12,$C339-1,D3_T,OFFSET(E$258,,-$C339+1)),)))</f>
        <v>0</v>
      </c>
      <c r="F339" s="548">
        <f ca="1">IF($C339=0,0,IF('Clinic Model'!$P$17="Annuity",-IFERROR(IPMT(D3_I/12,$C339,D3_T,OFFSET(F$258,,-$C339+1),0),),-IFERROR(ISPMT(D3_I/12,$C339-1,D3_T,OFFSET(F$258,,-$C339+1)),)))</f>
        <v>0</v>
      </c>
      <c r="G339" s="548">
        <f ca="1">IF($C339=0,0,IF('Clinic Model'!$P$17="Annuity",-IFERROR(IPMT(D3_I/12,$C339,D3_T,OFFSET(G$258,,-$C339+1),0),),-IFERROR(ISPMT(D3_I/12,$C339-1,D3_T,OFFSET(G$258,,-$C339+1)),)))</f>
        <v>0</v>
      </c>
      <c r="H339" s="548">
        <f ca="1">IF($C339=0,0,IF('Clinic Model'!$P$17="Annuity",-IFERROR(IPMT(D3_I/12,$C339,D3_T,OFFSET(H$258,,-$C339+1),0),),-IFERROR(ISPMT(D3_I/12,$C339-1,D3_T,OFFSET(H$258,,-$C339+1)),)))</f>
        <v>0</v>
      </c>
      <c r="I339" s="548">
        <f ca="1">IF($C339=0,0,IF('Clinic Model'!$P$17="Annuity",-IFERROR(IPMT(D3_I/12,$C339,D3_T,OFFSET(I$258,,-$C339+1),0),),-IFERROR(ISPMT(D3_I/12,$C339-1,D3_T,OFFSET(I$258,,-$C339+1)),)))</f>
        <v>0</v>
      </c>
      <c r="J339" s="548">
        <f ca="1">IF($C339=0,0,IF('Clinic Model'!$P$17="Annuity",-IFERROR(IPMT(D3_I/12,$C339,D3_T,OFFSET(J$258,,-$C339+1),0),),-IFERROR(ISPMT(D3_I/12,$C339-1,D3_T,OFFSET(J$258,,-$C339+1)),)))</f>
        <v>0</v>
      </c>
      <c r="K339" s="548">
        <f ca="1">IF($C339=0,0,IF('Clinic Model'!$P$17="Annuity",-IFERROR(IPMT(D3_I/12,$C339,D3_T,OFFSET(K$258,,-$C339+1),0),),-IFERROR(ISPMT(D3_I/12,$C339-1,D3_T,OFFSET(K$258,,-$C339+1)),)))</f>
        <v>0</v>
      </c>
      <c r="L339" s="548">
        <f ca="1">IF($C339=0,0,IF('Clinic Model'!$P$17="Annuity",-IFERROR(IPMT(D3_I/12,$C339,D3_T,OFFSET(L$258,,-$C339+1),0),),-IFERROR(ISPMT(D3_I/12,$C339-1,D3_T,OFFSET(L$258,,-$C339+1)),)))</f>
        <v>0</v>
      </c>
      <c r="M339" s="548">
        <f ca="1">IF($C339=0,0,IF('Clinic Model'!$P$17="Annuity",-IFERROR(IPMT(D3_I/12,$C339,D3_T,OFFSET(M$258,,-$C339+1),0),),-IFERROR(ISPMT(D3_I/12,$C339-1,D3_T,OFFSET(M$258,,-$C339+1)),)))</f>
        <v>0</v>
      </c>
      <c r="N339" s="548">
        <f ca="1">IF($C339=0,0,IF('Clinic Model'!$P$17="Annuity",-IFERROR(IPMT(D3_I/12,$C339,D3_T,OFFSET(N$258,,-$C339+1),0),),-IFERROR(ISPMT(D3_I/12,$C339-1,D3_T,OFFSET(N$258,,-$C339+1)),)))</f>
        <v>0</v>
      </c>
      <c r="O339" s="548">
        <f ca="1">IF($C339=0,0,IF('Clinic Model'!$P$17="Annuity",-IFERROR(IPMT(D3_I/12,$C339,D3_T,OFFSET(O$258,,-$C339+1),0),),-IFERROR(ISPMT(D3_I/12,$C339-1,D3_T,OFFSET(O$258,,-$C339+1)),)))</f>
        <v>0</v>
      </c>
      <c r="P339" s="548">
        <f ca="1">IF($C339=0,0,IF('Clinic Model'!$P$17="Annuity",-IFERROR(IPMT(D3_I/12,$C339,D3_T,OFFSET(P$258,,-$C339+1),0),),-IFERROR(ISPMT(D3_I/12,$C339-1,D3_T,OFFSET(P$258,,-$C339+1)),)))</f>
        <v>0</v>
      </c>
      <c r="Q339" s="548">
        <f ca="1">IF($C339=0,0,IF('Clinic Model'!$P$17="Annuity",-IFERROR(IPMT(D3_I/12,$C339,D3_T,OFFSET(Q$258,,-$C339+1),0),),-IFERROR(ISPMT(D3_I/12,$C339-1,D3_T,OFFSET(Q$258,,-$C339+1)),)))</f>
        <v>0</v>
      </c>
      <c r="R339" s="548">
        <f ca="1">IF($C339=0,0,IF('Clinic Model'!$P$17="Annuity",-IFERROR(IPMT(D3_I/12,$C339,D3_T,OFFSET(R$258,,-$C339+1),0),),-IFERROR(ISPMT(D3_I/12,$C339-1,D3_T,OFFSET(R$258,,-$C339+1)),)))</f>
        <v>0</v>
      </c>
      <c r="S339" s="548">
        <f ca="1">IF($C339=0,0,IF('Clinic Model'!$P$17="Annuity",-IFERROR(IPMT(D3_I/12,$C339,D3_T,OFFSET(S$258,,-$C339+1),0),),-IFERROR(ISPMT(D3_I/12,$C339-1,D3_T,OFFSET(S$258,,-$C339+1)),)))</f>
        <v>0</v>
      </c>
      <c r="T339" s="548">
        <f ca="1">IF($C339=0,0,IF('Clinic Model'!$P$17="Annuity",-IFERROR(IPMT(D3_I/12,$C339,D3_T,OFFSET(T$258,,-$C339+1),0),),-IFERROR(ISPMT(D3_I/12,$C339-1,D3_T,OFFSET(T$258,,-$C339+1)),)))</f>
        <v>0</v>
      </c>
      <c r="U339" s="548">
        <f ca="1">IF($C339=0,0,IF('Clinic Model'!$P$17="Annuity",-IFERROR(IPMT(D3_I/12,$C339,D3_T,OFFSET(U$258,,-$C339+1),0),),-IFERROR(ISPMT(D3_I/12,$C339-1,D3_T,OFFSET(U$258,,-$C339+1)),)))</f>
        <v>0</v>
      </c>
      <c r="V339" s="548">
        <f ca="1">IF($C339=0,0,IF('Clinic Model'!$P$17="Annuity",-IFERROR(IPMT(D3_I/12,$C339,D3_T,OFFSET(V$258,,-$C339+1),0),),-IFERROR(ISPMT(D3_I/12,$C339-1,D3_T,OFFSET(V$258,,-$C339+1)),)))</f>
        <v>0</v>
      </c>
      <c r="W339" s="548">
        <f ca="1">IF($C339=0,0,IF('Clinic Model'!$P$17="Annuity",-IFERROR(IPMT(D3_I/12,$C339,D3_T,OFFSET(W$258,,-$C339+1),0),),-IFERROR(ISPMT(D3_I/12,$C339-1,D3_T,OFFSET(W$258,,-$C339+1)),)))</f>
        <v>0</v>
      </c>
      <c r="X339" s="548">
        <f ca="1">IF($C339=0,0,IF('Clinic Model'!$P$17="Annuity",-IFERROR(IPMT(D3_I/12,$C339,D3_T,OFFSET(X$258,,-$C339+1),0),),-IFERROR(ISPMT(D3_I/12,$C339-1,D3_T,OFFSET(X$258,,-$C339+1)),)))</f>
        <v>0</v>
      </c>
      <c r="Y339" s="548">
        <f ca="1">IF($C339=0,0,IF('Clinic Model'!$P$17="Annuity",-IFERROR(IPMT(D3_I/12,$C339,D3_T,OFFSET(Y$258,,-$C339+1),0),),-IFERROR(ISPMT(D3_I/12,$C339-1,D3_T,OFFSET(Y$258,,-$C339+1)),)))</f>
        <v>0</v>
      </c>
      <c r="Z339" s="548">
        <f ca="1">IF($C339=0,0,IF('Clinic Model'!$P$17="Annuity",-IFERROR(IPMT(D3_I/12,$C339,D3_T,OFFSET(Z$258,,-$C339+1),0),),-IFERROR(ISPMT(D3_I/12,$C339-1,D3_T,OFFSET(Z$258,,-$C339+1)),)))</f>
        <v>0</v>
      </c>
      <c r="AA339" s="548">
        <f ca="1">IF($C339=0,0,IF('Clinic Model'!$P$17="Annuity",-IFERROR(IPMT(D3_I/12,$C339,D3_T,OFFSET(AA$258,,-$C339+1),0),),-IFERROR(ISPMT(D3_I/12,$C339-1,D3_T,OFFSET(AA$258,,-$C339+1)),)))</f>
        <v>0</v>
      </c>
      <c r="AB339" s="548">
        <f ca="1">IF($C339=0,0,IF('Clinic Model'!$P$17="Annuity",-IFERROR(IPMT(D3_I/12,$C339,D3_T,OFFSET(AB$258,,-$C339+1),0),),-IFERROR(ISPMT(D3_I/12,$C339-1,D3_T,OFFSET(AB$258,,-$C339+1)),)))</f>
        <v>0</v>
      </c>
      <c r="AC339" s="548">
        <f ca="1">IF($C339=0,0,IF('Clinic Model'!$P$17="Annuity",-IFERROR(IPMT(D3_I/12,$C339,D3_T,OFFSET(AC$258,,-$C339+1),0),),-IFERROR(ISPMT(D3_I/12,$C339-1,D3_T,OFFSET(AC$258,,-$C339+1)),)))</f>
        <v>0</v>
      </c>
      <c r="AD339" s="548">
        <f ca="1">IF($C339=0,0,IF('Clinic Model'!$P$17="Annuity",-IFERROR(IPMT(D3_I/12,$C339,D3_T,OFFSET(AD$258,,-$C339+1),0),),-IFERROR(ISPMT(D3_I/12,$C339-1,D3_T,OFFSET(AD$258,,-$C339+1)),)))</f>
        <v>0</v>
      </c>
      <c r="AE339" s="548">
        <f ca="1">IF($C339=0,0,IF('Clinic Model'!$P$17="Annuity",-IFERROR(IPMT(D3_I/12,$C339,D3_T,OFFSET(AE$258,,-$C339+1),0),),-IFERROR(ISPMT(D3_I/12,$C339-1,D3_T,OFFSET(AE$258,,-$C339+1)),)))</f>
        <v>0</v>
      </c>
      <c r="AF339" s="548">
        <f ca="1">IF($C339=0,0,IF('Clinic Model'!$P$17="Annuity",-IFERROR(IPMT(D3_I/12,$C339,D3_T,OFFSET(AF$258,,-$C339+1),0),),-IFERROR(ISPMT(D3_I/12,$C339-1,D3_T,OFFSET(AF$258,,-$C339+1)),)))</f>
        <v>0</v>
      </c>
      <c r="AG339" s="548">
        <f ca="1">IF($C339=0,0,IF('Clinic Model'!$P$17="Annuity",-IFERROR(IPMT(D3_I/12,$C339,D3_T,OFFSET(AG$258,,-$C339+1),0),),-IFERROR(ISPMT(D3_I/12,$C339-1,D3_T,OFFSET(AG$258,,-$C339+1)),)))</f>
        <v>0</v>
      </c>
      <c r="AH339" s="548">
        <f ca="1">IF($C339=0,0,IF('Clinic Model'!$P$17="Annuity",-IFERROR(IPMT(D3_I/12,$C339,D3_T,OFFSET(AH$258,,-$C339+1),0),),-IFERROR(ISPMT(D3_I/12,$C339-1,D3_T,OFFSET(AH$258,,-$C339+1)),)))</f>
        <v>0</v>
      </c>
      <c r="AI339" s="548">
        <f ca="1">IF($C339=0,0,IF('Clinic Model'!$P$17="Annuity",-IFERROR(IPMT(D3_I/12,$C339,D3_T,OFFSET(AI$258,,-$C339+1),0),),-IFERROR(ISPMT(D3_I/12,$C339-1,D3_T,OFFSET(AI$258,,-$C339+1)),)))</f>
        <v>0</v>
      </c>
      <c r="AJ339" s="548">
        <f ca="1">IF($C339=0,0,IF('Clinic Model'!$P$17="Annuity",-IFERROR(IPMT(D3_I/12,$C339,D3_T,OFFSET(AJ$258,,-$C339+1),0),),-IFERROR(ISPMT(D3_I/12,$C339-1,D3_T,OFFSET(AJ$258,,-$C339+1)),)))</f>
        <v>0</v>
      </c>
      <c r="AK339" s="548">
        <f ca="1">IF($C339=0,0,IF('Clinic Model'!$P$17="Annuity",-IFERROR(IPMT(D3_I/12,$C339,D3_T,OFFSET(AK$258,,-$C339+1),0),),-IFERROR(ISPMT(D3_I/12,$C339-1,D3_T,OFFSET(AK$258,,-$C339+1)),)))</f>
        <v>0</v>
      </c>
      <c r="AL339" s="548">
        <f ca="1">IF($C339=0,0,IF('Clinic Model'!$P$17="Annuity",-IFERROR(IPMT(D3_I/12,$C339,D3_T,OFFSET(AL$258,,-$C339+1),0),),-IFERROR(ISPMT(D3_I/12,$C339-1,D3_T,OFFSET(AL$258,,-$C339+1)),)))</f>
        <v>0</v>
      </c>
      <c r="AM339" s="548">
        <f ca="1">IF($C339=0,0,IF('Clinic Model'!$P$17="Annuity",-IFERROR(IPMT(D3_I/12,$C339,D3_T,OFFSET(AM$258,,-$C339+1),0),),-IFERROR(ISPMT(D3_I/12,$C339-1,D3_T,OFFSET(AM$258,,-$C339+1)),)))</f>
        <v>0</v>
      </c>
      <c r="AN339" s="548">
        <f ca="1">IF($C339=0,0,IF('Clinic Model'!$P$17="Annuity",-IFERROR(IPMT(D3_I/12,$C339,D3_T,OFFSET(AN$258,,-$C339+1),0),),-IFERROR(ISPMT(D3_I/12,$C339-1,D3_T,OFFSET(AN$258,,-$C339+1)),)))</f>
        <v>0</v>
      </c>
      <c r="AO339" s="548">
        <f ca="1">IF($C339=0,0,IF('Clinic Model'!$P$17="Annuity",-IFERROR(IPMT(D3_I/12,$C339,D3_T,OFFSET(AO$258,,-$C339+1),0),),-IFERROR(ISPMT(D3_I/12,$C339-1,D3_T,OFFSET(AO$258,,-$C339+1)),)))</f>
        <v>0</v>
      </c>
      <c r="AP339" s="548">
        <f ca="1">IF($C339=0,0,IF('Clinic Model'!$P$17="Annuity",-IFERROR(IPMT(D3_I/12,$C339,D3_T,OFFSET(AP$258,,-$C339+1),0),),-IFERROR(ISPMT(D3_I/12,$C339-1,D3_T,OFFSET(AP$258,,-$C339+1)),)))</f>
        <v>0</v>
      </c>
      <c r="AQ339" s="548">
        <f ca="1">IF($C339=0,0,IF('Clinic Model'!$P$17="Annuity",-IFERROR(IPMT(D3_I/12,$C339,D3_T,OFFSET(AQ$258,,-$C339+1),0),),-IFERROR(ISPMT(D3_I/12,$C339-1,D3_T,OFFSET(AQ$258,,-$C339+1)),)))</f>
        <v>0</v>
      </c>
      <c r="AR339" s="548">
        <f ca="1">IF($C339=0,0,IF('Clinic Model'!$P$17="Annuity",-IFERROR(IPMT(D3_I/12,$C339,D3_T,OFFSET(AR$258,,-$C339+1),0),),-IFERROR(ISPMT(D3_I/12,$C339-1,D3_T,OFFSET(AR$258,,-$C339+1)),)))</f>
        <v>0</v>
      </c>
      <c r="AS339" s="548">
        <f ca="1">IF($C339=0,0,IF('Clinic Model'!$P$17="Annuity",-IFERROR(IPMT(D3_I/12,$C339,D3_T,OFFSET(AS$258,,-$C339+1),0),),-IFERROR(ISPMT(D3_I/12,$C339-1,D3_T,OFFSET(AS$258,,-$C339+1)),)))</f>
        <v>0</v>
      </c>
      <c r="AT339" s="548">
        <f ca="1">IF($C339=0,0,IF('Clinic Model'!$P$17="Annuity",-IFERROR(IPMT(D3_I/12,$C339,D3_T,OFFSET(AT$258,,-$C339+1),0),),-IFERROR(ISPMT(D3_I/12,$C339-1,D3_T,OFFSET(AT$258,,-$C339+1)),)))</f>
        <v>0</v>
      </c>
      <c r="AU339" s="548">
        <f ca="1">IF($C339=0,0,IF('Clinic Model'!$P$17="Annuity",-IFERROR(IPMT(D3_I/12,$C339,D3_T,OFFSET(AU$258,,-$C339+1),0),),-IFERROR(ISPMT(D3_I/12,$C339-1,D3_T,OFFSET(AU$258,,-$C339+1)),)))</f>
        <v>0</v>
      </c>
      <c r="AV339" s="548">
        <f ca="1">IF($C339=0,0,IF('Clinic Model'!$P$17="Annuity",-IFERROR(IPMT(D3_I/12,$C339,D3_T,OFFSET(AV$258,,-$C339+1),0),),-IFERROR(ISPMT(D3_I/12,$C339-1,D3_T,OFFSET(AV$258,,-$C339+1)),)))</f>
        <v>0</v>
      </c>
      <c r="AW339" s="548">
        <f ca="1">IF($C339=0,0,IF('Clinic Model'!$P$17="Annuity",-IFERROR(IPMT(D3_I/12,$C339,D3_T,OFFSET(AW$258,,-$C339+1),0),),-IFERROR(ISPMT(D3_I/12,$C339-1,D3_T,OFFSET(AW$258,,-$C339+1)),)))</f>
        <v>0</v>
      </c>
      <c r="AX339" s="548">
        <f ca="1">IF($C339=0,0,IF('Clinic Model'!$P$17="Annuity",-IFERROR(IPMT(D3_I/12,$C339,D3_T,OFFSET(AX$258,,-$C339+1),0),),-IFERROR(ISPMT(D3_I/12,$C339-1,D3_T,OFFSET(AX$258,,-$C339+1)),)))</f>
        <v>0</v>
      </c>
      <c r="AY339" s="548">
        <f ca="1">IF($C339=0,0,IF('Clinic Model'!$P$17="Annuity",-IFERROR(IPMT(D3_I/12,$C339,D3_T,OFFSET(AY$258,,-$C339+1),0),),-IFERROR(ISPMT(D3_I/12,$C339-1,D3_T,OFFSET(AY$258,,-$C339+1)),)))</f>
        <v>0</v>
      </c>
      <c r="AZ339" s="548">
        <f ca="1">IF($C339=0,0,IF('Clinic Model'!$P$17="Annuity",-IFERROR(IPMT(D3_I/12,$C339,D3_T,OFFSET(AZ$258,,-$C339+1),0),),-IFERROR(ISPMT(D3_I/12,$C339-1,D3_T,OFFSET(AZ$258,,-$C339+1)),)))</f>
        <v>0</v>
      </c>
      <c r="BA339" s="548">
        <f ca="1">IF($C339=0,0,IF('Clinic Model'!$P$17="Annuity",-IFERROR(IPMT(D3_I/12,$C339,D3_T,OFFSET(BA$258,,-$C339+1),0),),-IFERROR(ISPMT(D3_I/12,$C339-1,D3_T,OFFSET(BA$258,,-$C339+1)),)))</f>
        <v>0</v>
      </c>
      <c r="BB339" s="548">
        <f ca="1">IF($C339=0,0,IF('Clinic Model'!$P$17="Annuity",-IFERROR(IPMT(D3_I/12,$C339,D3_T,OFFSET(BB$258,,-$C339+1),0),),-IFERROR(ISPMT(D3_I/12,$C339-1,D3_T,OFFSET(BB$258,,-$C339+1)),)))</f>
        <v>0</v>
      </c>
      <c r="BC339" s="548">
        <f ca="1">IF($C339=0,0,IF('Clinic Model'!$P$17="Annuity",-IFERROR(IPMT(D3_I/12,$C339,D3_T,OFFSET(BC$258,,-$C339+1),0),),-IFERROR(ISPMT(D3_I/12,$C339-1,D3_T,OFFSET(BC$258,,-$C339+1)),)))</f>
        <v>0</v>
      </c>
      <c r="BD339" s="548">
        <f ca="1">IF($C339=0,0,IF('Clinic Model'!$P$17="Annuity",-IFERROR(IPMT(D3_I/12,$C339,D3_T,OFFSET(BD$258,,-$C339+1),0),),-IFERROR(ISPMT(D3_I/12,$C339-1,D3_T,OFFSET(BD$258,,-$C339+1)),)))</f>
        <v>0</v>
      </c>
      <c r="BE339" s="548">
        <f ca="1">IF($C339=0,0,IF('Clinic Model'!$P$17="Annuity",-IFERROR(IPMT(D3_I/12,$C339,D3_T,OFFSET(BE$258,,-$C339+1),0),),-IFERROR(ISPMT(D3_I/12,$C339-1,D3_T,OFFSET(BE$258,,-$C339+1)),)))</f>
        <v>0</v>
      </c>
      <c r="BF339" s="548">
        <f ca="1">IF($C339=0,0,IF('Clinic Model'!$P$17="Annuity",-IFERROR(IPMT(D3_I/12,$C339,D3_T,OFFSET(BF$258,,-$C339+1),0),),-IFERROR(ISPMT(D3_I/12,$C339-1,D3_T,OFFSET(BF$258,,-$C339+1)),)))</f>
        <v>0</v>
      </c>
      <c r="BG339" s="548">
        <f ca="1">IF($C339=0,0,IF('Clinic Model'!$P$17="Annuity",-IFERROR(IPMT(D3_I/12,$C339,D3_T,OFFSET(BG$258,,-$C339+1),0),),-IFERROR(ISPMT(D3_I/12,$C339-1,D3_T,OFFSET(BG$258,,-$C339+1)),)))</f>
        <v>0</v>
      </c>
      <c r="BH339" s="548">
        <f ca="1">IF($C339=0,0,IF('Clinic Model'!$P$17="Annuity",-IFERROR(IPMT(D3_I/12,$C339,D3_T,OFFSET(BH$258,,-$C339+1),0),),-IFERROR(ISPMT(D3_I/12,$C339-1,D3_T,OFFSET(BH$258,,-$C339+1)),)))</f>
        <v>0</v>
      </c>
      <c r="BI339" s="548">
        <f ca="1">IF($C339=0,0,IF('Clinic Model'!$P$17="Annuity",-IFERROR(IPMT(D3_I/12,$C339,D3_T,OFFSET(BI$258,,-$C339+1),0),),-IFERROR(ISPMT(D3_I/12,$C339-1,D3_T,OFFSET(BI$258,,-$C339+1)),)))</f>
        <v>0</v>
      </c>
      <c r="BJ339" s="548">
        <f ca="1">IF($C339=0,0,IF('Clinic Model'!$P$17="Annuity",-IFERROR(IPMT(D3_I/12,$C339,D3_T,OFFSET(BJ$258,,-$C339+1),0),),-IFERROR(ISPMT(D3_I/12,$C339-1,D3_T,OFFSET(BJ$258,,-$C339+1)),)))</f>
        <v>0</v>
      </c>
      <c r="BK339" s="548">
        <f ca="1">IF($C339=0,0,IF('Clinic Model'!$P$17="Annuity",-IFERROR(IPMT(D3_I/12,$C339,D3_T,OFFSET(BK$258,,-$C339+1),0),),-IFERROR(ISPMT(D3_I/12,$C339-1,D3_T,OFFSET(BK$258,,-$C339+1)),)))</f>
        <v>0</v>
      </c>
      <c r="BL339" s="548">
        <f ca="1">IF($C339=0,0,IF('Clinic Model'!$P$17="Annuity",-IFERROR(IPMT(D3_I/12,$C339,D3_T,OFFSET(BL$258,,-$C339+1),0),),-IFERROR(ISPMT(D3_I/12,$C339-1,D3_T,OFFSET(BL$258,,-$C339+1)),)))</f>
        <v>0</v>
      </c>
    </row>
    <row r="340" spans="1:64" ht="10.5" hidden="1" customHeight="1" outlineLevel="1" x14ac:dyDescent="0.3">
      <c r="A340" s="105"/>
      <c r="B340" s="504"/>
      <c r="C340" s="105">
        <f t="shared" si="25"/>
        <v>0</v>
      </c>
      <c r="E340" s="548">
        <f ca="1">IF($C340=0,0,IF('Clinic Model'!$P$17="Annuity",-IFERROR(IPMT(D3_I/12,$C340,D3_T,OFFSET(E$258,,-$C340+1),0),),-IFERROR(ISPMT(D3_I/12,$C340-1,D3_T,OFFSET(E$258,,-$C340+1)),)))</f>
        <v>0</v>
      </c>
      <c r="F340" s="548">
        <f ca="1">IF($C340=0,0,IF('Clinic Model'!$P$17="Annuity",-IFERROR(IPMT(D3_I/12,$C340,D3_T,OFFSET(F$258,,-$C340+1),0),),-IFERROR(ISPMT(D3_I/12,$C340-1,D3_T,OFFSET(F$258,,-$C340+1)),)))</f>
        <v>0</v>
      </c>
      <c r="G340" s="548">
        <f ca="1">IF($C340=0,0,IF('Clinic Model'!$P$17="Annuity",-IFERROR(IPMT(D3_I/12,$C340,D3_T,OFFSET(G$258,,-$C340+1),0),),-IFERROR(ISPMT(D3_I/12,$C340-1,D3_T,OFFSET(G$258,,-$C340+1)),)))</f>
        <v>0</v>
      </c>
      <c r="H340" s="548">
        <f ca="1">IF($C340=0,0,IF('Clinic Model'!$P$17="Annuity",-IFERROR(IPMT(D3_I/12,$C340,D3_T,OFFSET(H$258,,-$C340+1),0),),-IFERROR(ISPMT(D3_I/12,$C340-1,D3_T,OFFSET(H$258,,-$C340+1)),)))</f>
        <v>0</v>
      </c>
      <c r="I340" s="548">
        <f ca="1">IF($C340=0,0,IF('Clinic Model'!$P$17="Annuity",-IFERROR(IPMT(D3_I/12,$C340,D3_T,OFFSET(I$258,,-$C340+1),0),),-IFERROR(ISPMT(D3_I/12,$C340-1,D3_T,OFFSET(I$258,,-$C340+1)),)))</f>
        <v>0</v>
      </c>
      <c r="J340" s="548">
        <f ca="1">IF($C340=0,0,IF('Clinic Model'!$P$17="Annuity",-IFERROR(IPMT(D3_I/12,$C340,D3_T,OFFSET(J$258,,-$C340+1),0),),-IFERROR(ISPMT(D3_I/12,$C340-1,D3_T,OFFSET(J$258,,-$C340+1)),)))</f>
        <v>0</v>
      </c>
      <c r="K340" s="548">
        <f ca="1">IF($C340=0,0,IF('Clinic Model'!$P$17="Annuity",-IFERROR(IPMT(D3_I/12,$C340,D3_T,OFFSET(K$258,,-$C340+1),0),),-IFERROR(ISPMT(D3_I/12,$C340-1,D3_T,OFFSET(K$258,,-$C340+1)),)))</f>
        <v>0</v>
      </c>
      <c r="L340" s="548">
        <f ca="1">IF($C340=0,0,IF('Clinic Model'!$P$17="Annuity",-IFERROR(IPMT(D3_I/12,$C340,D3_T,OFFSET(L$258,,-$C340+1),0),),-IFERROR(ISPMT(D3_I/12,$C340-1,D3_T,OFFSET(L$258,,-$C340+1)),)))</f>
        <v>0</v>
      </c>
      <c r="M340" s="548">
        <f ca="1">IF($C340=0,0,IF('Clinic Model'!$P$17="Annuity",-IFERROR(IPMT(D3_I/12,$C340,D3_T,OFFSET(M$258,,-$C340+1),0),),-IFERROR(ISPMT(D3_I/12,$C340-1,D3_T,OFFSET(M$258,,-$C340+1)),)))</f>
        <v>0</v>
      </c>
      <c r="N340" s="548">
        <f ca="1">IF($C340=0,0,IF('Clinic Model'!$P$17="Annuity",-IFERROR(IPMT(D3_I/12,$C340,D3_T,OFFSET(N$258,,-$C340+1),0),),-IFERROR(ISPMT(D3_I/12,$C340-1,D3_T,OFFSET(N$258,,-$C340+1)),)))</f>
        <v>0</v>
      </c>
      <c r="O340" s="548">
        <f ca="1">IF($C340=0,0,IF('Clinic Model'!$P$17="Annuity",-IFERROR(IPMT(D3_I/12,$C340,D3_T,OFFSET(O$258,,-$C340+1),0),),-IFERROR(ISPMT(D3_I/12,$C340-1,D3_T,OFFSET(O$258,,-$C340+1)),)))</f>
        <v>0</v>
      </c>
      <c r="P340" s="548">
        <f ca="1">IF($C340=0,0,IF('Clinic Model'!$P$17="Annuity",-IFERROR(IPMT(D3_I/12,$C340,D3_T,OFFSET(P$258,,-$C340+1),0),),-IFERROR(ISPMT(D3_I/12,$C340-1,D3_T,OFFSET(P$258,,-$C340+1)),)))</f>
        <v>0</v>
      </c>
      <c r="Q340" s="548">
        <f ca="1">IF($C340=0,0,IF('Clinic Model'!$P$17="Annuity",-IFERROR(IPMT(D3_I/12,$C340,D3_T,OFFSET(Q$258,,-$C340+1),0),),-IFERROR(ISPMT(D3_I/12,$C340-1,D3_T,OFFSET(Q$258,,-$C340+1)),)))</f>
        <v>0</v>
      </c>
      <c r="R340" s="548">
        <f ca="1">IF($C340=0,0,IF('Clinic Model'!$P$17="Annuity",-IFERROR(IPMT(D3_I/12,$C340,D3_T,OFFSET(R$258,,-$C340+1),0),),-IFERROR(ISPMT(D3_I/12,$C340-1,D3_T,OFFSET(R$258,,-$C340+1)),)))</f>
        <v>0</v>
      </c>
      <c r="S340" s="548">
        <f ca="1">IF($C340=0,0,IF('Clinic Model'!$P$17="Annuity",-IFERROR(IPMT(D3_I/12,$C340,D3_T,OFFSET(S$258,,-$C340+1),0),),-IFERROR(ISPMT(D3_I/12,$C340-1,D3_T,OFFSET(S$258,,-$C340+1)),)))</f>
        <v>0</v>
      </c>
      <c r="T340" s="548">
        <f ca="1">IF($C340=0,0,IF('Clinic Model'!$P$17="Annuity",-IFERROR(IPMT(D3_I/12,$C340,D3_T,OFFSET(T$258,,-$C340+1),0),),-IFERROR(ISPMT(D3_I/12,$C340-1,D3_T,OFFSET(T$258,,-$C340+1)),)))</f>
        <v>0</v>
      </c>
      <c r="U340" s="548">
        <f ca="1">IF($C340=0,0,IF('Clinic Model'!$P$17="Annuity",-IFERROR(IPMT(D3_I/12,$C340,D3_T,OFFSET(U$258,,-$C340+1),0),),-IFERROR(ISPMT(D3_I/12,$C340-1,D3_T,OFFSET(U$258,,-$C340+1)),)))</f>
        <v>0</v>
      </c>
      <c r="V340" s="548">
        <f ca="1">IF($C340=0,0,IF('Clinic Model'!$P$17="Annuity",-IFERROR(IPMT(D3_I/12,$C340,D3_T,OFFSET(V$258,,-$C340+1),0),),-IFERROR(ISPMT(D3_I/12,$C340-1,D3_T,OFFSET(V$258,,-$C340+1)),)))</f>
        <v>0</v>
      </c>
      <c r="W340" s="548">
        <f ca="1">IF($C340=0,0,IF('Clinic Model'!$P$17="Annuity",-IFERROR(IPMT(D3_I/12,$C340,D3_T,OFFSET(W$258,,-$C340+1),0),),-IFERROR(ISPMT(D3_I/12,$C340-1,D3_T,OFFSET(W$258,,-$C340+1)),)))</f>
        <v>0</v>
      </c>
      <c r="X340" s="548">
        <f ca="1">IF($C340=0,0,IF('Clinic Model'!$P$17="Annuity",-IFERROR(IPMT(D3_I/12,$C340,D3_T,OFFSET(X$258,,-$C340+1),0),),-IFERROR(ISPMT(D3_I/12,$C340-1,D3_T,OFFSET(X$258,,-$C340+1)),)))</f>
        <v>0</v>
      </c>
      <c r="Y340" s="548">
        <f ca="1">IF($C340=0,0,IF('Clinic Model'!$P$17="Annuity",-IFERROR(IPMT(D3_I/12,$C340,D3_T,OFFSET(Y$258,,-$C340+1),0),),-IFERROR(ISPMT(D3_I/12,$C340-1,D3_T,OFFSET(Y$258,,-$C340+1)),)))</f>
        <v>0</v>
      </c>
      <c r="Z340" s="548">
        <f ca="1">IF($C340=0,0,IF('Clinic Model'!$P$17="Annuity",-IFERROR(IPMT(D3_I/12,$C340,D3_T,OFFSET(Z$258,,-$C340+1),0),),-IFERROR(ISPMT(D3_I/12,$C340-1,D3_T,OFFSET(Z$258,,-$C340+1)),)))</f>
        <v>0</v>
      </c>
      <c r="AA340" s="548">
        <f ca="1">IF($C340=0,0,IF('Clinic Model'!$P$17="Annuity",-IFERROR(IPMT(D3_I/12,$C340,D3_T,OFFSET(AA$258,,-$C340+1),0),),-IFERROR(ISPMT(D3_I/12,$C340-1,D3_T,OFFSET(AA$258,,-$C340+1)),)))</f>
        <v>0</v>
      </c>
      <c r="AB340" s="548">
        <f ca="1">IF($C340=0,0,IF('Clinic Model'!$P$17="Annuity",-IFERROR(IPMT(D3_I/12,$C340,D3_T,OFFSET(AB$258,,-$C340+1),0),),-IFERROR(ISPMT(D3_I/12,$C340-1,D3_T,OFFSET(AB$258,,-$C340+1)),)))</f>
        <v>0</v>
      </c>
      <c r="AC340" s="548">
        <f ca="1">IF($C340=0,0,IF('Clinic Model'!$P$17="Annuity",-IFERROR(IPMT(D3_I/12,$C340,D3_T,OFFSET(AC$258,,-$C340+1),0),),-IFERROR(ISPMT(D3_I/12,$C340-1,D3_T,OFFSET(AC$258,,-$C340+1)),)))</f>
        <v>0</v>
      </c>
      <c r="AD340" s="548">
        <f ca="1">IF($C340=0,0,IF('Clinic Model'!$P$17="Annuity",-IFERROR(IPMT(D3_I/12,$C340,D3_T,OFFSET(AD$258,,-$C340+1),0),),-IFERROR(ISPMT(D3_I/12,$C340-1,D3_T,OFFSET(AD$258,,-$C340+1)),)))</f>
        <v>0</v>
      </c>
      <c r="AE340" s="548">
        <f ca="1">IF($C340=0,0,IF('Clinic Model'!$P$17="Annuity",-IFERROR(IPMT(D3_I/12,$C340,D3_T,OFFSET(AE$258,,-$C340+1),0),),-IFERROR(ISPMT(D3_I/12,$C340-1,D3_T,OFFSET(AE$258,,-$C340+1)),)))</f>
        <v>0</v>
      </c>
      <c r="AF340" s="548">
        <f ca="1">IF($C340=0,0,IF('Clinic Model'!$P$17="Annuity",-IFERROR(IPMT(D3_I/12,$C340,D3_T,OFFSET(AF$258,,-$C340+1),0),),-IFERROR(ISPMT(D3_I/12,$C340-1,D3_T,OFFSET(AF$258,,-$C340+1)),)))</f>
        <v>0</v>
      </c>
      <c r="AG340" s="548">
        <f ca="1">IF($C340=0,0,IF('Clinic Model'!$P$17="Annuity",-IFERROR(IPMT(D3_I/12,$C340,D3_T,OFFSET(AG$258,,-$C340+1),0),),-IFERROR(ISPMT(D3_I/12,$C340-1,D3_T,OFFSET(AG$258,,-$C340+1)),)))</f>
        <v>0</v>
      </c>
      <c r="AH340" s="548">
        <f ca="1">IF($C340=0,0,IF('Clinic Model'!$P$17="Annuity",-IFERROR(IPMT(D3_I/12,$C340,D3_T,OFFSET(AH$258,,-$C340+1),0),),-IFERROR(ISPMT(D3_I/12,$C340-1,D3_T,OFFSET(AH$258,,-$C340+1)),)))</f>
        <v>0</v>
      </c>
      <c r="AI340" s="548">
        <f ca="1">IF($C340=0,0,IF('Clinic Model'!$P$17="Annuity",-IFERROR(IPMT(D3_I/12,$C340,D3_T,OFFSET(AI$258,,-$C340+1),0),),-IFERROR(ISPMT(D3_I/12,$C340-1,D3_T,OFFSET(AI$258,,-$C340+1)),)))</f>
        <v>0</v>
      </c>
      <c r="AJ340" s="548">
        <f ca="1">IF($C340=0,0,IF('Clinic Model'!$P$17="Annuity",-IFERROR(IPMT(D3_I/12,$C340,D3_T,OFFSET(AJ$258,,-$C340+1),0),),-IFERROR(ISPMT(D3_I/12,$C340-1,D3_T,OFFSET(AJ$258,,-$C340+1)),)))</f>
        <v>0</v>
      </c>
      <c r="AK340" s="548">
        <f ca="1">IF($C340=0,0,IF('Clinic Model'!$P$17="Annuity",-IFERROR(IPMT(D3_I/12,$C340,D3_T,OFFSET(AK$258,,-$C340+1),0),),-IFERROR(ISPMT(D3_I/12,$C340-1,D3_T,OFFSET(AK$258,,-$C340+1)),)))</f>
        <v>0</v>
      </c>
      <c r="AL340" s="548">
        <f ca="1">IF($C340=0,0,IF('Clinic Model'!$P$17="Annuity",-IFERROR(IPMT(D3_I/12,$C340,D3_T,OFFSET(AL$258,,-$C340+1),0),),-IFERROR(ISPMT(D3_I/12,$C340-1,D3_T,OFFSET(AL$258,,-$C340+1)),)))</f>
        <v>0</v>
      </c>
      <c r="AM340" s="548">
        <f ca="1">IF($C340=0,0,IF('Clinic Model'!$P$17="Annuity",-IFERROR(IPMT(D3_I/12,$C340,D3_T,OFFSET(AM$258,,-$C340+1),0),),-IFERROR(ISPMT(D3_I/12,$C340-1,D3_T,OFFSET(AM$258,,-$C340+1)),)))</f>
        <v>0</v>
      </c>
      <c r="AN340" s="548">
        <f ca="1">IF($C340=0,0,IF('Clinic Model'!$P$17="Annuity",-IFERROR(IPMT(D3_I/12,$C340,D3_T,OFFSET(AN$258,,-$C340+1),0),),-IFERROR(ISPMT(D3_I/12,$C340-1,D3_T,OFFSET(AN$258,,-$C340+1)),)))</f>
        <v>0</v>
      </c>
      <c r="AO340" s="548">
        <f ca="1">IF($C340=0,0,IF('Clinic Model'!$P$17="Annuity",-IFERROR(IPMT(D3_I/12,$C340,D3_T,OFFSET(AO$258,,-$C340+1),0),),-IFERROR(ISPMT(D3_I/12,$C340-1,D3_T,OFFSET(AO$258,,-$C340+1)),)))</f>
        <v>0</v>
      </c>
      <c r="AP340" s="548">
        <f ca="1">IF($C340=0,0,IF('Clinic Model'!$P$17="Annuity",-IFERROR(IPMT(D3_I/12,$C340,D3_T,OFFSET(AP$258,,-$C340+1),0),),-IFERROR(ISPMT(D3_I/12,$C340-1,D3_T,OFFSET(AP$258,,-$C340+1)),)))</f>
        <v>0</v>
      </c>
      <c r="AQ340" s="548">
        <f ca="1">IF($C340=0,0,IF('Clinic Model'!$P$17="Annuity",-IFERROR(IPMT(D3_I/12,$C340,D3_T,OFFSET(AQ$258,,-$C340+1),0),),-IFERROR(ISPMT(D3_I/12,$C340-1,D3_T,OFFSET(AQ$258,,-$C340+1)),)))</f>
        <v>0</v>
      </c>
      <c r="AR340" s="548">
        <f ca="1">IF($C340=0,0,IF('Clinic Model'!$P$17="Annuity",-IFERROR(IPMT(D3_I/12,$C340,D3_T,OFFSET(AR$258,,-$C340+1),0),),-IFERROR(ISPMT(D3_I/12,$C340-1,D3_T,OFFSET(AR$258,,-$C340+1)),)))</f>
        <v>0</v>
      </c>
      <c r="AS340" s="548">
        <f ca="1">IF($C340=0,0,IF('Clinic Model'!$P$17="Annuity",-IFERROR(IPMT(D3_I/12,$C340,D3_T,OFFSET(AS$258,,-$C340+1),0),),-IFERROR(ISPMT(D3_I/12,$C340-1,D3_T,OFFSET(AS$258,,-$C340+1)),)))</f>
        <v>0</v>
      </c>
      <c r="AT340" s="548">
        <f ca="1">IF($C340=0,0,IF('Clinic Model'!$P$17="Annuity",-IFERROR(IPMT(D3_I/12,$C340,D3_T,OFFSET(AT$258,,-$C340+1),0),),-IFERROR(ISPMT(D3_I/12,$C340-1,D3_T,OFFSET(AT$258,,-$C340+1)),)))</f>
        <v>0</v>
      </c>
      <c r="AU340" s="548">
        <f ca="1">IF($C340=0,0,IF('Clinic Model'!$P$17="Annuity",-IFERROR(IPMT(D3_I/12,$C340,D3_T,OFFSET(AU$258,,-$C340+1),0),),-IFERROR(ISPMT(D3_I/12,$C340-1,D3_T,OFFSET(AU$258,,-$C340+1)),)))</f>
        <v>0</v>
      </c>
      <c r="AV340" s="548">
        <f ca="1">IF($C340=0,0,IF('Clinic Model'!$P$17="Annuity",-IFERROR(IPMT(D3_I/12,$C340,D3_T,OFFSET(AV$258,,-$C340+1),0),),-IFERROR(ISPMT(D3_I/12,$C340-1,D3_T,OFFSET(AV$258,,-$C340+1)),)))</f>
        <v>0</v>
      </c>
      <c r="AW340" s="548">
        <f ca="1">IF($C340=0,0,IF('Clinic Model'!$P$17="Annuity",-IFERROR(IPMT(D3_I/12,$C340,D3_T,OFFSET(AW$258,,-$C340+1),0),),-IFERROR(ISPMT(D3_I/12,$C340-1,D3_T,OFFSET(AW$258,,-$C340+1)),)))</f>
        <v>0</v>
      </c>
      <c r="AX340" s="548">
        <f ca="1">IF($C340=0,0,IF('Clinic Model'!$P$17="Annuity",-IFERROR(IPMT(D3_I/12,$C340,D3_T,OFFSET(AX$258,,-$C340+1),0),),-IFERROR(ISPMT(D3_I/12,$C340-1,D3_T,OFFSET(AX$258,,-$C340+1)),)))</f>
        <v>0</v>
      </c>
      <c r="AY340" s="548">
        <f ca="1">IF($C340=0,0,IF('Clinic Model'!$P$17="Annuity",-IFERROR(IPMT(D3_I/12,$C340,D3_T,OFFSET(AY$258,,-$C340+1),0),),-IFERROR(ISPMT(D3_I/12,$C340-1,D3_T,OFFSET(AY$258,,-$C340+1)),)))</f>
        <v>0</v>
      </c>
      <c r="AZ340" s="548">
        <f ca="1">IF($C340=0,0,IF('Clinic Model'!$P$17="Annuity",-IFERROR(IPMT(D3_I/12,$C340,D3_T,OFFSET(AZ$258,,-$C340+1),0),),-IFERROR(ISPMT(D3_I/12,$C340-1,D3_T,OFFSET(AZ$258,,-$C340+1)),)))</f>
        <v>0</v>
      </c>
      <c r="BA340" s="548">
        <f ca="1">IF($C340=0,0,IF('Clinic Model'!$P$17="Annuity",-IFERROR(IPMT(D3_I/12,$C340,D3_T,OFFSET(BA$258,,-$C340+1),0),),-IFERROR(ISPMT(D3_I/12,$C340-1,D3_T,OFFSET(BA$258,,-$C340+1)),)))</f>
        <v>0</v>
      </c>
      <c r="BB340" s="548">
        <f ca="1">IF($C340=0,0,IF('Clinic Model'!$P$17="Annuity",-IFERROR(IPMT(D3_I/12,$C340,D3_T,OFFSET(BB$258,,-$C340+1),0),),-IFERROR(ISPMT(D3_I/12,$C340-1,D3_T,OFFSET(BB$258,,-$C340+1)),)))</f>
        <v>0</v>
      </c>
      <c r="BC340" s="548">
        <f ca="1">IF($C340=0,0,IF('Clinic Model'!$P$17="Annuity",-IFERROR(IPMT(D3_I/12,$C340,D3_T,OFFSET(BC$258,,-$C340+1),0),),-IFERROR(ISPMT(D3_I/12,$C340-1,D3_T,OFFSET(BC$258,,-$C340+1)),)))</f>
        <v>0</v>
      </c>
      <c r="BD340" s="548">
        <f ca="1">IF($C340=0,0,IF('Clinic Model'!$P$17="Annuity",-IFERROR(IPMT(D3_I/12,$C340,D3_T,OFFSET(BD$258,,-$C340+1),0),),-IFERROR(ISPMT(D3_I/12,$C340-1,D3_T,OFFSET(BD$258,,-$C340+1)),)))</f>
        <v>0</v>
      </c>
      <c r="BE340" s="548">
        <f ca="1">IF($C340=0,0,IF('Clinic Model'!$P$17="Annuity",-IFERROR(IPMT(D3_I/12,$C340,D3_T,OFFSET(BE$258,,-$C340+1),0),),-IFERROR(ISPMT(D3_I/12,$C340-1,D3_T,OFFSET(BE$258,,-$C340+1)),)))</f>
        <v>0</v>
      </c>
      <c r="BF340" s="548">
        <f ca="1">IF($C340=0,0,IF('Clinic Model'!$P$17="Annuity",-IFERROR(IPMT(D3_I/12,$C340,D3_T,OFFSET(BF$258,,-$C340+1),0),),-IFERROR(ISPMT(D3_I/12,$C340-1,D3_T,OFFSET(BF$258,,-$C340+1)),)))</f>
        <v>0</v>
      </c>
      <c r="BG340" s="548">
        <f ca="1">IF($C340=0,0,IF('Clinic Model'!$P$17="Annuity",-IFERROR(IPMT(D3_I/12,$C340,D3_T,OFFSET(BG$258,,-$C340+1),0),),-IFERROR(ISPMT(D3_I/12,$C340-1,D3_T,OFFSET(BG$258,,-$C340+1)),)))</f>
        <v>0</v>
      </c>
      <c r="BH340" s="548">
        <f ca="1">IF($C340=0,0,IF('Clinic Model'!$P$17="Annuity",-IFERROR(IPMT(D3_I/12,$C340,D3_T,OFFSET(BH$258,,-$C340+1),0),),-IFERROR(ISPMT(D3_I/12,$C340-1,D3_T,OFFSET(BH$258,,-$C340+1)),)))</f>
        <v>0</v>
      </c>
      <c r="BI340" s="548">
        <f ca="1">IF($C340=0,0,IF('Clinic Model'!$P$17="Annuity",-IFERROR(IPMT(D3_I/12,$C340,D3_T,OFFSET(BI$258,,-$C340+1),0),),-IFERROR(ISPMT(D3_I/12,$C340-1,D3_T,OFFSET(BI$258,,-$C340+1)),)))</f>
        <v>0</v>
      </c>
      <c r="BJ340" s="548">
        <f ca="1">IF($C340=0,0,IF('Clinic Model'!$P$17="Annuity",-IFERROR(IPMT(D3_I/12,$C340,D3_T,OFFSET(BJ$258,,-$C340+1),0),),-IFERROR(ISPMT(D3_I/12,$C340-1,D3_T,OFFSET(BJ$258,,-$C340+1)),)))</f>
        <v>0</v>
      </c>
      <c r="BK340" s="548">
        <f ca="1">IF($C340=0,0,IF('Clinic Model'!$P$17="Annuity",-IFERROR(IPMT(D3_I/12,$C340,D3_T,OFFSET(BK$258,,-$C340+1),0),),-IFERROR(ISPMT(D3_I/12,$C340-1,D3_T,OFFSET(BK$258,,-$C340+1)),)))</f>
        <v>0</v>
      </c>
      <c r="BL340" s="548">
        <f ca="1">IF($C340=0,0,IF('Clinic Model'!$P$17="Annuity",-IFERROR(IPMT(D3_I/12,$C340,D3_T,OFFSET(BL$258,,-$C340+1),0),),-IFERROR(ISPMT(D3_I/12,$C340-1,D3_T,OFFSET(BL$258,,-$C340+1)),)))</f>
        <v>0</v>
      </c>
    </row>
    <row r="341" spans="1:64" ht="10.5" hidden="1" customHeight="1" outlineLevel="1" x14ac:dyDescent="0.3">
      <c r="A341" s="105"/>
      <c r="B341" s="504"/>
      <c r="C341" s="105">
        <f t="shared" si="25"/>
        <v>0</v>
      </c>
      <c r="E341" s="548">
        <f ca="1">IF($C341=0,0,IF('Clinic Model'!$P$17="Annuity",-IFERROR(IPMT(D3_I/12,$C341,D3_T,OFFSET(E$258,,-$C341+1),0),),-IFERROR(ISPMT(D3_I/12,$C341-1,D3_T,OFFSET(E$258,,-$C341+1)),)))</f>
        <v>0</v>
      </c>
      <c r="F341" s="548">
        <f ca="1">IF($C341=0,0,IF('Clinic Model'!$P$17="Annuity",-IFERROR(IPMT(D3_I/12,$C341,D3_T,OFFSET(F$258,,-$C341+1),0),),-IFERROR(ISPMT(D3_I/12,$C341-1,D3_T,OFFSET(F$258,,-$C341+1)),)))</f>
        <v>0</v>
      </c>
      <c r="G341" s="548">
        <f ca="1">IF($C341=0,0,IF('Clinic Model'!$P$17="Annuity",-IFERROR(IPMT(D3_I/12,$C341,D3_T,OFFSET(G$258,,-$C341+1),0),),-IFERROR(ISPMT(D3_I/12,$C341-1,D3_T,OFFSET(G$258,,-$C341+1)),)))</f>
        <v>0</v>
      </c>
      <c r="H341" s="548">
        <f ca="1">IF($C341=0,0,IF('Clinic Model'!$P$17="Annuity",-IFERROR(IPMT(D3_I/12,$C341,D3_T,OFFSET(H$258,,-$C341+1),0),),-IFERROR(ISPMT(D3_I/12,$C341-1,D3_T,OFFSET(H$258,,-$C341+1)),)))</f>
        <v>0</v>
      </c>
      <c r="I341" s="548">
        <f ca="1">IF($C341=0,0,IF('Clinic Model'!$P$17="Annuity",-IFERROR(IPMT(D3_I/12,$C341,D3_T,OFFSET(I$258,,-$C341+1),0),),-IFERROR(ISPMT(D3_I/12,$C341-1,D3_T,OFFSET(I$258,,-$C341+1)),)))</f>
        <v>0</v>
      </c>
      <c r="J341" s="548">
        <f ca="1">IF($C341=0,0,IF('Clinic Model'!$P$17="Annuity",-IFERROR(IPMT(D3_I/12,$C341,D3_T,OFFSET(J$258,,-$C341+1),0),),-IFERROR(ISPMT(D3_I/12,$C341-1,D3_T,OFFSET(J$258,,-$C341+1)),)))</f>
        <v>0</v>
      </c>
      <c r="K341" s="548">
        <f ca="1">IF($C341=0,0,IF('Clinic Model'!$P$17="Annuity",-IFERROR(IPMT(D3_I/12,$C341,D3_T,OFFSET(K$258,,-$C341+1),0),),-IFERROR(ISPMT(D3_I/12,$C341-1,D3_T,OFFSET(K$258,,-$C341+1)),)))</f>
        <v>0</v>
      </c>
      <c r="L341" s="548">
        <f ca="1">IF($C341=0,0,IF('Clinic Model'!$P$17="Annuity",-IFERROR(IPMT(D3_I/12,$C341,D3_T,OFFSET(L$258,,-$C341+1),0),),-IFERROR(ISPMT(D3_I/12,$C341-1,D3_T,OFFSET(L$258,,-$C341+1)),)))</f>
        <v>0</v>
      </c>
      <c r="M341" s="548">
        <f ca="1">IF($C341=0,0,IF('Clinic Model'!$P$17="Annuity",-IFERROR(IPMT(D3_I/12,$C341,D3_T,OFFSET(M$258,,-$C341+1),0),),-IFERROR(ISPMT(D3_I/12,$C341-1,D3_T,OFFSET(M$258,,-$C341+1)),)))</f>
        <v>0</v>
      </c>
      <c r="N341" s="548">
        <f ca="1">IF($C341=0,0,IF('Clinic Model'!$P$17="Annuity",-IFERROR(IPMT(D3_I/12,$C341,D3_T,OFFSET(N$258,,-$C341+1),0),),-IFERROR(ISPMT(D3_I/12,$C341-1,D3_T,OFFSET(N$258,,-$C341+1)),)))</f>
        <v>0</v>
      </c>
      <c r="O341" s="548">
        <f ca="1">IF($C341=0,0,IF('Clinic Model'!$P$17="Annuity",-IFERROR(IPMT(D3_I/12,$C341,D3_T,OFFSET(O$258,,-$C341+1),0),),-IFERROR(ISPMT(D3_I/12,$C341-1,D3_T,OFFSET(O$258,,-$C341+1)),)))</f>
        <v>0</v>
      </c>
      <c r="P341" s="548">
        <f ca="1">IF($C341=0,0,IF('Clinic Model'!$P$17="Annuity",-IFERROR(IPMT(D3_I/12,$C341,D3_T,OFFSET(P$258,,-$C341+1),0),),-IFERROR(ISPMT(D3_I/12,$C341-1,D3_T,OFFSET(P$258,,-$C341+1)),)))</f>
        <v>0</v>
      </c>
      <c r="Q341" s="548">
        <f ca="1">IF($C341=0,0,IF('Clinic Model'!$P$17="Annuity",-IFERROR(IPMT(D3_I/12,$C341,D3_T,OFFSET(Q$258,,-$C341+1),0),),-IFERROR(ISPMT(D3_I/12,$C341-1,D3_T,OFFSET(Q$258,,-$C341+1)),)))</f>
        <v>0</v>
      </c>
      <c r="R341" s="548">
        <f ca="1">IF($C341=0,0,IF('Clinic Model'!$P$17="Annuity",-IFERROR(IPMT(D3_I/12,$C341,D3_T,OFFSET(R$258,,-$C341+1),0),),-IFERROR(ISPMT(D3_I/12,$C341-1,D3_T,OFFSET(R$258,,-$C341+1)),)))</f>
        <v>0</v>
      </c>
      <c r="S341" s="548">
        <f ca="1">IF($C341=0,0,IF('Clinic Model'!$P$17="Annuity",-IFERROR(IPMT(D3_I/12,$C341,D3_T,OFFSET(S$258,,-$C341+1),0),),-IFERROR(ISPMT(D3_I/12,$C341-1,D3_T,OFFSET(S$258,,-$C341+1)),)))</f>
        <v>0</v>
      </c>
      <c r="T341" s="548">
        <f ca="1">IF($C341=0,0,IF('Clinic Model'!$P$17="Annuity",-IFERROR(IPMT(D3_I/12,$C341,D3_T,OFFSET(T$258,,-$C341+1),0),),-IFERROR(ISPMT(D3_I/12,$C341-1,D3_T,OFFSET(T$258,,-$C341+1)),)))</f>
        <v>0</v>
      </c>
      <c r="U341" s="548">
        <f ca="1">IF($C341=0,0,IF('Clinic Model'!$P$17="Annuity",-IFERROR(IPMT(D3_I/12,$C341,D3_T,OFFSET(U$258,,-$C341+1),0),),-IFERROR(ISPMT(D3_I/12,$C341-1,D3_T,OFFSET(U$258,,-$C341+1)),)))</f>
        <v>0</v>
      </c>
      <c r="V341" s="548">
        <f ca="1">IF($C341=0,0,IF('Clinic Model'!$P$17="Annuity",-IFERROR(IPMT(D3_I/12,$C341,D3_T,OFFSET(V$258,,-$C341+1),0),),-IFERROR(ISPMT(D3_I/12,$C341-1,D3_T,OFFSET(V$258,,-$C341+1)),)))</f>
        <v>0</v>
      </c>
      <c r="W341" s="548">
        <f ca="1">IF($C341=0,0,IF('Clinic Model'!$P$17="Annuity",-IFERROR(IPMT(D3_I/12,$C341,D3_T,OFFSET(W$258,,-$C341+1),0),),-IFERROR(ISPMT(D3_I/12,$C341-1,D3_T,OFFSET(W$258,,-$C341+1)),)))</f>
        <v>0</v>
      </c>
      <c r="X341" s="548">
        <f ca="1">IF($C341=0,0,IF('Clinic Model'!$P$17="Annuity",-IFERROR(IPMT(D3_I/12,$C341,D3_T,OFFSET(X$258,,-$C341+1),0),),-IFERROR(ISPMT(D3_I/12,$C341-1,D3_T,OFFSET(X$258,,-$C341+1)),)))</f>
        <v>0</v>
      </c>
      <c r="Y341" s="548">
        <f ca="1">IF($C341=0,0,IF('Clinic Model'!$P$17="Annuity",-IFERROR(IPMT(D3_I/12,$C341,D3_T,OFFSET(Y$258,,-$C341+1),0),),-IFERROR(ISPMT(D3_I/12,$C341-1,D3_T,OFFSET(Y$258,,-$C341+1)),)))</f>
        <v>0</v>
      </c>
      <c r="Z341" s="548">
        <f ca="1">IF($C341=0,0,IF('Clinic Model'!$P$17="Annuity",-IFERROR(IPMT(D3_I/12,$C341,D3_T,OFFSET(Z$258,,-$C341+1),0),),-IFERROR(ISPMT(D3_I/12,$C341-1,D3_T,OFFSET(Z$258,,-$C341+1)),)))</f>
        <v>0</v>
      </c>
      <c r="AA341" s="548">
        <f ca="1">IF($C341=0,0,IF('Clinic Model'!$P$17="Annuity",-IFERROR(IPMT(D3_I/12,$C341,D3_T,OFFSET(AA$258,,-$C341+1),0),),-IFERROR(ISPMT(D3_I/12,$C341-1,D3_T,OFFSET(AA$258,,-$C341+1)),)))</f>
        <v>0</v>
      </c>
      <c r="AB341" s="548">
        <f ca="1">IF($C341=0,0,IF('Clinic Model'!$P$17="Annuity",-IFERROR(IPMT(D3_I/12,$C341,D3_T,OFFSET(AB$258,,-$C341+1),0),),-IFERROR(ISPMT(D3_I/12,$C341-1,D3_T,OFFSET(AB$258,,-$C341+1)),)))</f>
        <v>0</v>
      </c>
      <c r="AC341" s="548">
        <f ca="1">IF($C341=0,0,IF('Clinic Model'!$P$17="Annuity",-IFERROR(IPMT(D3_I/12,$C341,D3_T,OFFSET(AC$258,,-$C341+1),0),),-IFERROR(ISPMT(D3_I/12,$C341-1,D3_T,OFFSET(AC$258,,-$C341+1)),)))</f>
        <v>0</v>
      </c>
      <c r="AD341" s="548">
        <f ca="1">IF($C341=0,0,IF('Clinic Model'!$P$17="Annuity",-IFERROR(IPMT(D3_I/12,$C341,D3_T,OFFSET(AD$258,,-$C341+1),0),),-IFERROR(ISPMT(D3_I/12,$C341-1,D3_T,OFFSET(AD$258,,-$C341+1)),)))</f>
        <v>0</v>
      </c>
      <c r="AE341" s="548">
        <f ca="1">IF($C341=0,0,IF('Clinic Model'!$P$17="Annuity",-IFERROR(IPMT(D3_I/12,$C341,D3_T,OFFSET(AE$258,,-$C341+1),0),),-IFERROR(ISPMT(D3_I/12,$C341-1,D3_T,OFFSET(AE$258,,-$C341+1)),)))</f>
        <v>0</v>
      </c>
      <c r="AF341" s="548">
        <f ca="1">IF($C341=0,0,IF('Clinic Model'!$P$17="Annuity",-IFERROR(IPMT(D3_I/12,$C341,D3_T,OFFSET(AF$258,,-$C341+1),0),),-IFERROR(ISPMT(D3_I/12,$C341-1,D3_T,OFFSET(AF$258,,-$C341+1)),)))</f>
        <v>0</v>
      </c>
      <c r="AG341" s="548">
        <f ca="1">IF($C341=0,0,IF('Clinic Model'!$P$17="Annuity",-IFERROR(IPMT(D3_I/12,$C341,D3_T,OFFSET(AG$258,,-$C341+1),0),),-IFERROR(ISPMT(D3_I/12,$C341-1,D3_T,OFFSET(AG$258,,-$C341+1)),)))</f>
        <v>0</v>
      </c>
      <c r="AH341" s="548">
        <f ca="1">IF($C341=0,0,IF('Clinic Model'!$P$17="Annuity",-IFERROR(IPMT(D3_I/12,$C341,D3_T,OFFSET(AH$258,,-$C341+1),0),),-IFERROR(ISPMT(D3_I/12,$C341-1,D3_T,OFFSET(AH$258,,-$C341+1)),)))</f>
        <v>0</v>
      </c>
      <c r="AI341" s="548">
        <f ca="1">IF($C341=0,0,IF('Clinic Model'!$P$17="Annuity",-IFERROR(IPMT(D3_I/12,$C341,D3_T,OFFSET(AI$258,,-$C341+1),0),),-IFERROR(ISPMT(D3_I/12,$C341-1,D3_T,OFFSET(AI$258,,-$C341+1)),)))</f>
        <v>0</v>
      </c>
      <c r="AJ341" s="548">
        <f ca="1">IF($C341=0,0,IF('Clinic Model'!$P$17="Annuity",-IFERROR(IPMT(D3_I/12,$C341,D3_T,OFFSET(AJ$258,,-$C341+1),0),),-IFERROR(ISPMT(D3_I/12,$C341-1,D3_T,OFFSET(AJ$258,,-$C341+1)),)))</f>
        <v>0</v>
      </c>
      <c r="AK341" s="548">
        <f ca="1">IF($C341=0,0,IF('Clinic Model'!$P$17="Annuity",-IFERROR(IPMT(D3_I/12,$C341,D3_T,OFFSET(AK$258,,-$C341+1),0),),-IFERROR(ISPMT(D3_I/12,$C341-1,D3_T,OFFSET(AK$258,,-$C341+1)),)))</f>
        <v>0</v>
      </c>
      <c r="AL341" s="548">
        <f ca="1">IF($C341=0,0,IF('Clinic Model'!$P$17="Annuity",-IFERROR(IPMT(D3_I/12,$C341,D3_T,OFFSET(AL$258,,-$C341+1),0),),-IFERROR(ISPMT(D3_I/12,$C341-1,D3_T,OFFSET(AL$258,,-$C341+1)),)))</f>
        <v>0</v>
      </c>
      <c r="AM341" s="548">
        <f ca="1">IF($C341=0,0,IF('Clinic Model'!$P$17="Annuity",-IFERROR(IPMT(D3_I/12,$C341,D3_T,OFFSET(AM$258,,-$C341+1),0),),-IFERROR(ISPMT(D3_I/12,$C341-1,D3_T,OFFSET(AM$258,,-$C341+1)),)))</f>
        <v>0</v>
      </c>
      <c r="AN341" s="548">
        <f ca="1">IF($C341=0,0,IF('Clinic Model'!$P$17="Annuity",-IFERROR(IPMT(D3_I/12,$C341,D3_T,OFFSET(AN$258,,-$C341+1),0),),-IFERROR(ISPMT(D3_I/12,$C341-1,D3_T,OFFSET(AN$258,,-$C341+1)),)))</f>
        <v>0</v>
      </c>
      <c r="AO341" s="548">
        <f ca="1">IF($C341=0,0,IF('Clinic Model'!$P$17="Annuity",-IFERROR(IPMT(D3_I/12,$C341,D3_T,OFFSET(AO$258,,-$C341+1),0),),-IFERROR(ISPMT(D3_I/12,$C341-1,D3_T,OFFSET(AO$258,,-$C341+1)),)))</f>
        <v>0</v>
      </c>
      <c r="AP341" s="548">
        <f ca="1">IF($C341=0,0,IF('Clinic Model'!$P$17="Annuity",-IFERROR(IPMT(D3_I/12,$C341,D3_T,OFFSET(AP$258,,-$C341+1),0),),-IFERROR(ISPMT(D3_I/12,$C341-1,D3_T,OFFSET(AP$258,,-$C341+1)),)))</f>
        <v>0</v>
      </c>
      <c r="AQ341" s="548">
        <f ca="1">IF($C341=0,0,IF('Clinic Model'!$P$17="Annuity",-IFERROR(IPMT(D3_I/12,$C341,D3_T,OFFSET(AQ$258,,-$C341+1),0),),-IFERROR(ISPMT(D3_I/12,$C341-1,D3_T,OFFSET(AQ$258,,-$C341+1)),)))</f>
        <v>0</v>
      </c>
      <c r="AR341" s="548">
        <f ca="1">IF($C341=0,0,IF('Clinic Model'!$P$17="Annuity",-IFERROR(IPMT(D3_I/12,$C341,D3_T,OFFSET(AR$258,,-$C341+1),0),),-IFERROR(ISPMT(D3_I/12,$C341-1,D3_T,OFFSET(AR$258,,-$C341+1)),)))</f>
        <v>0</v>
      </c>
      <c r="AS341" s="548">
        <f ca="1">IF($C341=0,0,IF('Clinic Model'!$P$17="Annuity",-IFERROR(IPMT(D3_I/12,$C341,D3_T,OFFSET(AS$258,,-$C341+1),0),),-IFERROR(ISPMT(D3_I/12,$C341-1,D3_T,OFFSET(AS$258,,-$C341+1)),)))</f>
        <v>0</v>
      </c>
      <c r="AT341" s="548">
        <f ca="1">IF($C341=0,0,IF('Clinic Model'!$P$17="Annuity",-IFERROR(IPMT(D3_I/12,$C341,D3_T,OFFSET(AT$258,,-$C341+1),0),),-IFERROR(ISPMT(D3_I/12,$C341-1,D3_T,OFFSET(AT$258,,-$C341+1)),)))</f>
        <v>0</v>
      </c>
      <c r="AU341" s="548">
        <f ca="1">IF($C341=0,0,IF('Clinic Model'!$P$17="Annuity",-IFERROR(IPMT(D3_I/12,$C341,D3_T,OFFSET(AU$258,,-$C341+1),0),),-IFERROR(ISPMT(D3_I/12,$C341-1,D3_T,OFFSET(AU$258,,-$C341+1)),)))</f>
        <v>0</v>
      </c>
      <c r="AV341" s="548">
        <f ca="1">IF($C341=0,0,IF('Clinic Model'!$P$17="Annuity",-IFERROR(IPMT(D3_I/12,$C341,D3_T,OFFSET(AV$258,,-$C341+1),0),),-IFERROR(ISPMT(D3_I/12,$C341-1,D3_T,OFFSET(AV$258,,-$C341+1)),)))</f>
        <v>0</v>
      </c>
      <c r="AW341" s="548">
        <f ca="1">IF($C341=0,0,IF('Clinic Model'!$P$17="Annuity",-IFERROR(IPMT(D3_I/12,$C341,D3_T,OFFSET(AW$258,,-$C341+1),0),),-IFERROR(ISPMT(D3_I/12,$C341-1,D3_T,OFFSET(AW$258,,-$C341+1)),)))</f>
        <v>0</v>
      </c>
      <c r="AX341" s="548">
        <f ca="1">IF($C341=0,0,IF('Clinic Model'!$P$17="Annuity",-IFERROR(IPMT(D3_I/12,$C341,D3_T,OFFSET(AX$258,,-$C341+1),0),),-IFERROR(ISPMT(D3_I/12,$C341-1,D3_T,OFFSET(AX$258,,-$C341+1)),)))</f>
        <v>0</v>
      </c>
      <c r="AY341" s="548">
        <f ca="1">IF($C341=0,0,IF('Clinic Model'!$P$17="Annuity",-IFERROR(IPMT(D3_I/12,$C341,D3_T,OFFSET(AY$258,,-$C341+1),0),),-IFERROR(ISPMT(D3_I/12,$C341-1,D3_T,OFFSET(AY$258,,-$C341+1)),)))</f>
        <v>0</v>
      </c>
      <c r="AZ341" s="548">
        <f ca="1">IF($C341=0,0,IF('Clinic Model'!$P$17="Annuity",-IFERROR(IPMT(D3_I/12,$C341,D3_T,OFFSET(AZ$258,,-$C341+1),0),),-IFERROR(ISPMT(D3_I/12,$C341-1,D3_T,OFFSET(AZ$258,,-$C341+1)),)))</f>
        <v>0</v>
      </c>
      <c r="BA341" s="548">
        <f ca="1">IF($C341=0,0,IF('Clinic Model'!$P$17="Annuity",-IFERROR(IPMT(D3_I/12,$C341,D3_T,OFFSET(BA$258,,-$C341+1),0),),-IFERROR(ISPMT(D3_I/12,$C341-1,D3_T,OFFSET(BA$258,,-$C341+1)),)))</f>
        <v>0</v>
      </c>
      <c r="BB341" s="548">
        <f ca="1">IF($C341=0,0,IF('Clinic Model'!$P$17="Annuity",-IFERROR(IPMT(D3_I/12,$C341,D3_T,OFFSET(BB$258,,-$C341+1),0),),-IFERROR(ISPMT(D3_I/12,$C341-1,D3_T,OFFSET(BB$258,,-$C341+1)),)))</f>
        <v>0</v>
      </c>
      <c r="BC341" s="548">
        <f ca="1">IF($C341=0,0,IF('Clinic Model'!$P$17="Annuity",-IFERROR(IPMT(D3_I/12,$C341,D3_T,OFFSET(BC$258,,-$C341+1),0),),-IFERROR(ISPMT(D3_I/12,$C341-1,D3_T,OFFSET(BC$258,,-$C341+1)),)))</f>
        <v>0</v>
      </c>
      <c r="BD341" s="548">
        <f ca="1">IF($C341=0,0,IF('Clinic Model'!$P$17="Annuity",-IFERROR(IPMT(D3_I/12,$C341,D3_T,OFFSET(BD$258,,-$C341+1),0),),-IFERROR(ISPMT(D3_I/12,$C341-1,D3_T,OFFSET(BD$258,,-$C341+1)),)))</f>
        <v>0</v>
      </c>
      <c r="BE341" s="548">
        <f ca="1">IF($C341=0,0,IF('Clinic Model'!$P$17="Annuity",-IFERROR(IPMT(D3_I/12,$C341,D3_T,OFFSET(BE$258,,-$C341+1),0),),-IFERROR(ISPMT(D3_I/12,$C341-1,D3_T,OFFSET(BE$258,,-$C341+1)),)))</f>
        <v>0</v>
      </c>
      <c r="BF341" s="548">
        <f ca="1">IF($C341=0,0,IF('Clinic Model'!$P$17="Annuity",-IFERROR(IPMT(D3_I/12,$C341,D3_T,OFFSET(BF$258,,-$C341+1),0),),-IFERROR(ISPMT(D3_I/12,$C341-1,D3_T,OFFSET(BF$258,,-$C341+1)),)))</f>
        <v>0</v>
      </c>
      <c r="BG341" s="548">
        <f ca="1">IF($C341=0,0,IF('Clinic Model'!$P$17="Annuity",-IFERROR(IPMT(D3_I/12,$C341,D3_T,OFFSET(BG$258,,-$C341+1),0),),-IFERROR(ISPMT(D3_I/12,$C341-1,D3_T,OFFSET(BG$258,,-$C341+1)),)))</f>
        <v>0</v>
      </c>
      <c r="BH341" s="548">
        <f ca="1">IF($C341=0,0,IF('Clinic Model'!$P$17="Annuity",-IFERROR(IPMT(D3_I/12,$C341,D3_T,OFFSET(BH$258,,-$C341+1),0),),-IFERROR(ISPMT(D3_I/12,$C341-1,D3_T,OFFSET(BH$258,,-$C341+1)),)))</f>
        <v>0</v>
      </c>
      <c r="BI341" s="548">
        <f ca="1">IF($C341=0,0,IF('Clinic Model'!$P$17="Annuity",-IFERROR(IPMT(D3_I/12,$C341,D3_T,OFFSET(BI$258,,-$C341+1),0),),-IFERROR(ISPMT(D3_I/12,$C341-1,D3_T,OFFSET(BI$258,,-$C341+1)),)))</f>
        <v>0</v>
      </c>
      <c r="BJ341" s="548">
        <f ca="1">IF($C341=0,0,IF('Clinic Model'!$P$17="Annuity",-IFERROR(IPMT(D3_I/12,$C341,D3_T,OFFSET(BJ$258,,-$C341+1),0),),-IFERROR(ISPMT(D3_I/12,$C341-1,D3_T,OFFSET(BJ$258,,-$C341+1)),)))</f>
        <v>0</v>
      </c>
      <c r="BK341" s="548">
        <f ca="1">IF($C341=0,0,IF('Clinic Model'!$P$17="Annuity",-IFERROR(IPMT(D3_I/12,$C341,D3_T,OFFSET(BK$258,,-$C341+1),0),),-IFERROR(ISPMT(D3_I/12,$C341-1,D3_T,OFFSET(BK$258,,-$C341+1)),)))</f>
        <v>0</v>
      </c>
      <c r="BL341" s="548">
        <f ca="1">IF($C341=0,0,IF('Clinic Model'!$P$17="Annuity",-IFERROR(IPMT(D3_I/12,$C341,D3_T,OFFSET(BL$258,,-$C341+1),0),),-IFERROR(ISPMT(D3_I/12,$C341-1,D3_T,OFFSET(BL$258,,-$C341+1)),)))</f>
        <v>0</v>
      </c>
    </row>
    <row r="342" spans="1:64" ht="10.5" hidden="1" customHeight="1" outlineLevel="1" x14ac:dyDescent="0.3">
      <c r="A342" s="105"/>
      <c r="B342" s="504"/>
      <c r="C342" s="105">
        <f t="shared" si="25"/>
        <v>0</v>
      </c>
      <c r="E342" s="548">
        <f ca="1">IF($C342=0,0,IF('Clinic Model'!$P$17="Annuity",-IFERROR(IPMT(D3_I/12,$C342,D3_T,OFFSET(E$258,,-$C342+1),0),),-IFERROR(ISPMT(D3_I/12,$C342-1,D3_T,OFFSET(E$258,,-$C342+1)),)))</f>
        <v>0</v>
      </c>
      <c r="F342" s="548">
        <f ca="1">IF($C342=0,0,IF('Clinic Model'!$P$17="Annuity",-IFERROR(IPMT(D3_I/12,$C342,D3_T,OFFSET(F$258,,-$C342+1),0),),-IFERROR(ISPMT(D3_I/12,$C342-1,D3_T,OFFSET(F$258,,-$C342+1)),)))</f>
        <v>0</v>
      </c>
      <c r="G342" s="548">
        <f ca="1">IF($C342=0,0,IF('Clinic Model'!$P$17="Annuity",-IFERROR(IPMT(D3_I/12,$C342,D3_T,OFFSET(G$258,,-$C342+1),0),),-IFERROR(ISPMT(D3_I/12,$C342-1,D3_T,OFFSET(G$258,,-$C342+1)),)))</f>
        <v>0</v>
      </c>
      <c r="H342" s="548">
        <f ca="1">IF($C342=0,0,IF('Clinic Model'!$P$17="Annuity",-IFERROR(IPMT(D3_I/12,$C342,D3_T,OFFSET(H$258,,-$C342+1),0),),-IFERROR(ISPMT(D3_I/12,$C342-1,D3_T,OFFSET(H$258,,-$C342+1)),)))</f>
        <v>0</v>
      </c>
      <c r="I342" s="548">
        <f ca="1">IF($C342=0,0,IF('Clinic Model'!$P$17="Annuity",-IFERROR(IPMT(D3_I/12,$C342,D3_T,OFFSET(I$258,,-$C342+1),0),),-IFERROR(ISPMT(D3_I/12,$C342-1,D3_T,OFFSET(I$258,,-$C342+1)),)))</f>
        <v>0</v>
      </c>
      <c r="J342" s="548">
        <f ca="1">IF($C342=0,0,IF('Clinic Model'!$P$17="Annuity",-IFERROR(IPMT(D3_I/12,$C342,D3_T,OFFSET(J$258,,-$C342+1),0),),-IFERROR(ISPMT(D3_I/12,$C342-1,D3_T,OFFSET(J$258,,-$C342+1)),)))</f>
        <v>0</v>
      </c>
      <c r="K342" s="548">
        <f ca="1">IF($C342=0,0,IF('Clinic Model'!$P$17="Annuity",-IFERROR(IPMT(D3_I/12,$C342,D3_T,OFFSET(K$258,,-$C342+1),0),),-IFERROR(ISPMT(D3_I/12,$C342-1,D3_T,OFFSET(K$258,,-$C342+1)),)))</f>
        <v>0</v>
      </c>
      <c r="L342" s="548">
        <f ca="1">IF($C342=0,0,IF('Clinic Model'!$P$17="Annuity",-IFERROR(IPMT(D3_I/12,$C342,D3_T,OFFSET(L$258,,-$C342+1),0),),-IFERROR(ISPMT(D3_I/12,$C342-1,D3_T,OFFSET(L$258,,-$C342+1)),)))</f>
        <v>0</v>
      </c>
      <c r="M342" s="548">
        <f ca="1">IF($C342=0,0,IF('Clinic Model'!$P$17="Annuity",-IFERROR(IPMT(D3_I/12,$C342,D3_T,OFFSET(M$258,,-$C342+1),0),),-IFERROR(ISPMT(D3_I/12,$C342-1,D3_T,OFFSET(M$258,,-$C342+1)),)))</f>
        <v>0</v>
      </c>
      <c r="N342" s="548">
        <f ca="1">IF($C342=0,0,IF('Clinic Model'!$P$17="Annuity",-IFERROR(IPMT(D3_I/12,$C342,D3_T,OFFSET(N$258,,-$C342+1),0),),-IFERROR(ISPMT(D3_I/12,$C342-1,D3_T,OFFSET(N$258,,-$C342+1)),)))</f>
        <v>0</v>
      </c>
      <c r="O342" s="548">
        <f ca="1">IF($C342=0,0,IF('Clinic Model'!$P$17="Annuity",-IFERROR(IPMT(D3_I/12,$C342,D3_T,OFFSET(O$258,,-$C342+1),0),),-IFERROR(ISPMT(D3_I/12,$C342-1,D3_T,OFFSET(O$258,,-$C342+1)),)))</f>
        <v>0</v>
      </c>
      <c r="P342" s="548">
        <f ca="1">IF($C342=0,0,IF('Clinic Model'!$P$17="Annuity",-IFERROR(IPMT(D3_I/12,$C342,D3_T,OFFSET(P$258,,-$C342+1),0),),-IFERROR(ISPMT(D3_I/12,$C342-1,D3_T,OFFSET(P$258,,-$C342+1)),)))</f>
        <v>0</v>
      </c>
      <c r="Q342" s="548">
        <f ca="1">IF($C342=0,0,IF('Clinic Model'!$P$17="Annuity",-IFERROR(IPMT(D3_I/12,$C342,D3_T,OFFSET(Q$258,,-$C342+1),0),),-IFERROR(ISPMT(D3_I/12,$C342-1,D3_T,OFFSET(Q$258,,-$C342+1)),)))</f>
        <v>0</v>
      </c>
      <c r="R342" s="548">
        <f ca="1">IF($C342=0,0,IF('Clinic Model'!$P$17="Annuity",-IFERROR(IPMT(D3_I/12,$C342,D3_T,OFFSET(R$258,,-$C342+1),0),),-IFERROR(ISPMT(D3_I/12,$C342-1,D3_T,OFFSET(R$258,,-$C342+1)),)))</f>
        <v>0</v>
      </c>
      <c r="S342" s="548">
        <f ca="1">IF($C342=0,0,IF('Clinic Model'!$P$17="Annuity",-IFERROR(IPMT(D3_I/12,$C342,D3_T,OFFSET(S$258,,-$C342+1),0),),-IFERROR(ISPMT(D3_I/12,$C342-1,D3_T,OFFSET(S$258,,-$C342+1)),)))</f>
        <v>0</v>
      </c>
      <c r="T342" s="548">
        <f ca="1">IF($C342=0,0,IF('Clinic Model'!$P$17="Annuity",-IFERROR(IPMT(D3_I/12,$C342,D3_T,OFFSET(T$258,,-$C342+1),0),),-IFERROR(ISPMT(D3_I/12,$C342-1,D3_T,OFFSET(T$258,,-$C342+1)),)))</f>
        <v>0</v>
      </c>
      <c r="U342" s="548">
        <f ca="1">IF($C342=0,0,IF('Clinic Model'!$P$17="Annuity",-IFERROR(IPMT(D3_I/12,$C342,D3_T,OFFSET(U$258,,-$C342+1),0),),-IFERROR(ISPMT(D3_I/12,$C342-1,D3_T,OFFSET(U$258,,-$C342+1)),)))</f>
        <v>0</v>
      </c>
      <c r="V342" s="548">
        <f ca="1">IF($C342=0,0,IF('Clinic Model'!$P$17="Annuity",-IFERROR(IPMT(D3_I/12,$C342,D3_T,OFFSET(V$258,,-$C342+1),0),),-IFERROR(ISPMT(D3_I/12,$C342-1,D3_T,OFFSET(V$258,,-$C342+1)),)))</f>
        <v>0</v>
      </c>
      <c r="W342" s="548">
        <f ca="1">IF($C342=0,0,IF('Clinic Model'!$P$17="Annuity",-IFERROR(IPMT(D3_I/12,$C342,D3_T,OFFSET(W$258,,-$C342+1),0),),-IFERROR(ISPMT(D3_I/12,$C342-1,D3_T,OFFSET(W$258,,-$C342+1)),)))</f>
        <v>0</v>
      </c>
      <c r="X342" s="548">
        <f ca="1">IF($C342=0,0,IF('Clinic Model'!$P$17="Annuity",-IFERROR(IPMT(D3_I/12,$C342,D3_T,OFFSET(X$258,,-$C342+1),0),),-IFERROR(ISPMT(D3_I/12,$C342-1,D3_T,OFFSET(X$258,,-$C342+1)),)))</f>
        <v>0</v>
      </c>
      <c r="Y342" s="548">
        <f ca="1">IF($C342=0,0,IF('Clinic Model'!$P$17="Annuity",-IFERROR(IPMT(D3_I/12,$C342,D3_T,OFFSET(Y$258,,-$C342+1),0),),-IFERROR(ISPMT(D3_I/12,$C342-1,D3_T,OFFSET(Y$258,,-$C342+1)),)))</f>
        <v>0</v>
      </c>
      <c r="Z342" s="548">
        <f ca="1">IF($C342=0,0,IF('Clinic Model'!$P$17="Annuity",-IFERROR(IPMT(D3_I/12,$C342,D3_T,OFFSET(Z$258,,-$C342+1),0),),-IFERROR(ISPMT(D3_I/12,$C342-1,D3_T,OFFSET(Z$258,,-$C342+1)),)))</f>
        <v>0</v>
      </c>
      <c r="AA342" s="548">
        <f ca="1">IF($C342=0,0,IF('Clinic Model'!$P$17="Annuity",-IFERROR(IPMT(D3_I/12,$C342,D3_T,OFFSET(AA$258,,-$C342+1),0),),-IFERROR(ISPMT(D3_I/12,$C342-1,D3_T,OFFSET(AA$258,,-$C342+1)),)))</f>
        <v>0</v>
      </c>
      <c r="AB342" s="548">
        <f ca="1">IF($C342=0,0,IF('Clinic Model'!$P$17="Annuity",-IFERROR(IPMT(D3_I/12,$C342,D3_T,OFFSET(AB$258,,-$C342+1),0),),-IFERROR(ISPMT(D3_I/12,$C342-1,D3_T,OFFSET(AB$258,,-$C342+1)),)))</f>
        <v>0</v>
      </c>
      <c r="AC342" s="548">
        <f ca="1">IF($C342=0,0,IF('Clinic Model'!$P$17="Annuity",-IFERROR(IPMT(D3_I/12,$C342,D3_T,OFFSET(AC$258,,-$C342+1),0),),-IFERROR(ISPMT(D3_I/12,$C342-1,D3_T,OFFSET(AC$258,,-$C342+1)),)))</f>
        <v>0</v>
      </c>
      <c r="AD342" s="548">
        <f ca="1">IF($C342=0,0,IF('Clinic Model'!$P$17="Annuity",-IFERROR(IPMT(D3_I/12,$C342,D3_T,OFFSET(AD$258,,-$C342+1),0),),-IFERROR(ISPMT(D3_I/12,$C342-1,D3_T,OFFSET(AD$258,,-$C342+1)),)))</f>
        <v>0</v>
      </c>
      <c r="AE342" s="548">
        <f ca="1">IF($C342=0,0,IF('Clinic Model'!$P$17="Annuity",-IFERROR(IPMT(D3_I/12,$C342,D3_T,OFFSET(AE$258,,-$C342+1),0),),-IFERROR(ISPMT(D3_I/12,$C342-1,D3_T,OFFSET(AE$258,,-$C342+1)),)))</f>
        <v>0</v>
      </c>
      <c r="AF342" s="548">
        <f ca="1">IF($C342=0,0,IF('Clinic Model'!$P$17="Annuity",-IFERROR(IPMT(D3_I/12,$C342,D3_T,OFFSET(AF$258,,-$C342+1),0),),-IFERROR(ISPMT(D3_I/12,$C342-1,D3_T,OFFSET(AF$258,,-$C342+1)),)))</f>
        <v>0</v>
      </c>
      <c r="AG342" s="548">
        <f ca="1">IF($C342=0,0,IF('Clinic Model'!$P$17="Annuity",-IFERROR(IPMT(D3_I/12,$C342,D3_T,OFFSET(AG$258,,-$C342+1),0),),-IFERROR(ISPMT(D3_I/12,$C342-1,D3_T,OFFSET(AG$258,,-$C342+1)),)))</f>
        <v>0</v>
      </c>
      <c r="AH342" s="548">
        <f ca="1">IF($C342=0,0,IF('Clinic Model'!$P$17="Annuity",-IFERROR(IPMT(D3_I/12,$C342,D3_T,OFFSET(AH$258,,-$C342+1),0),),-IFERROR(ISPMT(D3_I/12,$C342-1,D3_T,OFFSET(AH$258,,-$C342+1)),)))</f>
        <v>0</v>
      </c>
      <c r="AI342" s="548">
        <f ca="1">IF($C342=0,0,IF('Clinic Model'!$P$17="Annuity",-IFERROR(IPMT(D3_I/12,$C342,D3_T,OFFSET(AI$258,,-$C342+1),0),),-IFERROR(ISPMT(D3_I/12,$C342-1,D3_T,OFFSET(AI$258,,-$C342+1)),)))</f>
        <v>0</v>
      </c>
      <c r="AJ342" s="548">
        <f ca="1">IF($C342=0,0,IF('Clinic Model'!$P$17="Annuity",-IFERROR(IPMT(D3_I/12,$C342,D3_T,OFFSET(AJ$258,,-$C342+1),0),),-IFERROR(ISPMT(D3_I/12,$C342-1,D3_T,OFFSET(AJ$258,,-$C342+1)),)))</f>
        <v>0</v>
      </c>
      <c r="AK342" s="548">
        <f ca="1">IF($C342=0,0,IF('Clinic Model'!$P$17="Annuity",-IFERROR(IPMT(D3_I/12,$C342,D3_T,OFFSET(AK$258,,-$C342+1),0),),-IFERROR(ISPMT(D3_I/12,$C342-1,D3_T,OFFSET(AK$258,,-$C342+1)),)))</f>
        <v>0</v>
      </c>
      <c r="AL342" s="548">
        <f ca="1">IF($C342=0,0,IF('Clinic Model'!$P$17="Annuity",-IFERROR(IPMT(D3_I/12,$C342,D3_T,OFFSET(AL$258,,-$C342+1),0),),-IFERROR(ISPMT(D3_I/12,$C342-1,D3_T,OFFSET(AL$258,,-$C342+1)),)))</f>
        <v>0</v>
      </c>
      <c r="AM342" s="548">
        <f ca="1">IF($C342=0,0,IF('Clinic Model'!$P$17="Annuity",-IFERROR(IPMT(D3_I/12,$C342,D3_T,OFFSET(AM$258,,-$C342+1),0),),-IFERROR(ISPMT(D3_I/12,$C342-1,D3_T,OFFSET(AM$258,,-$C342+1)),)))</f>
        <v>0</v>
      </c>
      <c r="AN342" s="548">
        <f ca="1">IF($C342=0,0,IF('Clinic Model'!$P$17="Annuity",-IFERROR(IPMT(D3_I/12,$C342,D3_T,OFFSET(AN$258,,-$C342+1),0),),-IFERROR(ISPMT(D3_I/12,$C342-1,D3_T,OFFSET(AN$258,,-$C342+1)),)))</f>
        <v>0</v>
      </c>
      <c r="AO342" s="548">
        <f ca="1">IF($C342=0,0,IF('Clinic Model'!$P$17="Annuity",-IFERROR(IPMT(D3_I/12,$C342,D3_T,OFFSET(AO$258,,-$C342+1),0),),-IFERROR(ISPMT(D3_I/12,$C342-1,D3_T,OFFSET(AO$258,,-$C342+1)),)))</f>
        <v>0</v>
      </c>
      <c r="AP342" s="548">
        <f ca="1">IF($C342=0,0,IF('Clinic Model'!$P$17="Annuity",-IFERROR(IPMT(D3_I/12,$C342,D3_T,OFFSET(AP$258,,-$C342+1),0),),-IFERROR(ISPMT(D3_I/12,$C342-1,D3_T,OFFSET(AP$258,,-$C342+1)),)))</f>
        <v>0</v>
      </c>
      <c r="AQ342" s="548">
        <f ca="1">IF($C342=0,0,IF('Clinic Model'!$P$17="Annuity",-IFERROR(IPMT(D3_I/12,$C342,D3_T,OFFSET(AQ$258,,-$C342+1),0),),-IFERROR(ISPMT(D3_I/12,$C342-1,D3_T,OFFSET(AQ$258,,-$C342+1)),)))</f>
        <v>0</v>
      </c>
      <c r="AR342" s="548">
        <f ca="1">IF($C342=0,0,IF('Clinic Model'!$P$17="Annuity",-IFERROR(IPMT(D3_I/12,$C342,D3_T,OFFSET(AR$258,,-$C342+1),0),),-IFERROR(ISPMT(D3_I/12,$C342-1,D3_T,OFFSET(AR$258,,-$C342+1)),)))</f>
        <v>0</v>
      </c>
      <c r="AS342" s="548">
        <f ca="1">IF($C342=0,0,IF('Clinic Model'!$P$17="Annuity",-IFERROR(IPMT(D3_I/12,$C342,D3_T,OFFSET(AS$258,,-$C342+1),0),),-IFERROR(ISPMT(D3_I/12,$C342-1,D3_T,OFFSET(AS$258,,-$C342+1)),)))</f>
        <v>0</v>
      </c>
      <c r="AT342" s="548">
        <f ca="1">IF($C342=0,0,IF('Clinic Model'!$P$17="Annuity",-IFERROR(IPMT(D3_I/12,$C342,D3_T,OFFSET(AT$258,,-$C342+1),0),),-IFERROR(ISPMT(D3_I/12,$C342-1,D3_T,OFFSET(AT$258,,-$C342+1)),)))</f>
        <v>0</v>
      </c>
      <c r="AU342" s="548">
        <f ca="1">IF($C342=0,0,IF('Clinic Model'!$P$17="Annuity",-IFERROR(IPMT(D3_I/12,$C342,D3_T,OFFSET(AU$258,,-$C342+1),0),),-IFERROR(ISPMT(D3_I/12,$C342-1,D3_T,OFFSET(AU$258,,-$C342+1)),)))</f>
        <v>0</v>
      </c>
      <c r="AV342" s="548">
        <f ca="1">IF($C342=0,0,IF('Clinic Model'!$P$17="Annuity",-IFERROR(IPMT(D3_I/12,$C342,D3_T,OFFSET(AV$258,,-$C342+1),0),),-IFERROR(ISPMT(D3_I/12,$C342-1,D3_T,OFFSET(AV$258,,-$C342+1)),)))</f>
        <v>0</v>
      </c>
      <c r="AW342" s="548">
        <f ca="1">IF($C342=0,0,IF('Clinic Model'!$P$17="Annuity",-IFERROR(IPMT(D3_I/12,$C342,D3_T,OFFSET(AW$258,,-$C342+1),0),),-IFERROR(ISPMT(D3_I/12,$C342-1,D3_T,OFFSET(AW$258,,-$C342+1)),)))</f>
        <v>0</v>
      </c>
      <c r="AX342" s="548">
        <f ca="1">IF($C342=0,0,IF('Clinic Model'!$P$17="Annuity",-IFERROR(IPMT(D3_I/12,$C342,D3_T,OFFSET(AX$258,,-$C342+1),0),),-IFERROR(ISPMT(D3_I/12,$C342-1,D3_T,OFFSET(AX$258,,-$C342+1)),)))</f>
        <v>0</v>
      </c>
      <c r="AY342" s="548">
        <f ca="1">IF($C342=0,0,IF('Clinic Model'!$P$17="Annuity",-IFERROR(IPMT(D3_I/12,$C342,D3_T,OFFSET(AY$258,,-$C342+1),0),),-IFERROR(ISPMT(D3_I/12,$C342-1,D3_T,OFFSET(AY$258,,-$C342+1)),)))</f>
        <v>0</v>
      </c>
      <c r="AZ342" s="548">
        <f ca="1">IF($C342=0,0,IF('Clinic Model'!$P$17="Annuity",-IFERROR(IPMT(D3_I/12,$C342,D3_T,OFFSET(AZ$258,,-$C342+1),0),),-IFERROR(ISPMT(D3_I/12,$C342-1,D3_T,OFFSET(AZ$258,,-$C342+1)),)))</f>
        <v>0</v>
      </c>
      <c r="BA342" s="548">
        <f ca="1">IF($C342=0,0,IF('Clinic Model'!$P$17="Annuity",-IFERROR(IPMT(D3_I/12,$C342,D3_T,OFFSET(BA$258,,-$C342+1),0),),-IFERROR(ISPMT(D3_I/12,$C342-1,D3_T,OFFSET(BA$258,,-$C342+1)),)))</f>
        <v>0</v>
      </c>
      <c r="BB342" s="548">
        <f ca="1">IF($C342=0,0,IF('Clinic Model'!$P$17="Annuity",-IFERROR(IPMT(D3_I/12,$C342,D3_T,OFFSET(BB$258,,-$C342+1),0),),-IFERROR(ISPMT(D3_I/12,$C342-1,D3_T,OFFSET(BB$258,,-$C342+1)),)))</f>
        <v>0</v>
      </c>
      <c r="BC342" s="548">
        <f ca="1">IF($C342=0,0,IF('Clinic Model'!$P$17="Annuity",-IFERROR(IPMT(D3_I/12,$C342,D3_T,OFFSET(BC$258,,-$C342+1),0),),-IFERROR(ISPMT(D3_I/12,$C342-1,D3_T,OFFSET(BC$258,,-$C342+1)),)))</f>
        <v>0</v>
      </c>
      <c r="BD342" s="548">
        <f ca="1">IF($C342=0,0,IF('Clinic Model'!$P$17="Annuity",-IFERROR(IPMT(D3_I/12,$C342,D3_T,OFFSET(BD$258,,-$C342+1),0),),-IFERROR(ISPMT(D3_I/12,$C342-1,D3_T,OFFSET(BD$258,,-$C342+1)),)))</f>
        <v>0</v>
      </c>
      <c r="BE342" s="548">
        <f ca="1">IF($C342=0,0,IF('Clinic Model'!$P$17="Annuity",-IFERROR(IPMT(D3_I/12,$C342,D3_T,OFFSET(BE$258,,-$C342+1),0),),-IFERROR(ISPMT(D3_I/12,$C342-1,D3_T,OFFSET(BE$258,,-$C342+1)),)))</f>
        <v>0</v>
      </c>
      <c r="BF342" s="548">
        <f ca="1">IF($C342=0,0,IF('Clinic Model'!$P$17="Annuity",-IFERROR(IPMT(D3_I/12,$C342,D3_T,OFFSET(BF$258,,-$C342+1),0),),-IFERROR(ISPMT(D3_I/12,$C342-1,D3_T,OFFSET(BF$258,,-$C342+1)),)))</f>
        <v>0</v>
      </c>
      <c r="BG342" s="548">
        <f ca="1">IF($C342=0,0,IF('Clinic Model'!$P$17="Annuity",-IFERROR(IPMT(D3_I/12,$C342,D3_T,OFFSET(BG$258,,-$C342+1),0),),-IFERROR(ISPMT(D3_I/12,$C342-1,D3_T,OFFSET(BG$258,,-$C342+1)),)))</f>
        <v>0</v>
      </c>
      <c r="BH342" s="548">
        <f ca="1">IF($C342=0,0,IF('Clinic Model'!$P$17="Annuity",-IFERROR(IPMT(D3_I/12,$C342,D3_T,OFFSET(BH$258,,-$C342+1),0),),-IFERROR(ISPMT(D3_I/12,$C342-1,D3_T,OFFSET(BH$258,,-$C342+1)),)))</f>
        <v>0</v>
      </c>
      <c r="BI342" s="548">
        <f ca="1">IF($C342=0,0,IF('Clinic Model'!$P$17="Annuity",-IFERROR(IPMT(D3_I/12,$C342,D3_T,OFFSET(BI$258,,-$C342+1),0),),-IFERROR(ISPMT(D3_I/12,$C342-1,D3_T,OFFSET(BI$258,,-$C342+1)),)))</f>
        <v>0</v>
      </c>
      <c r="BJ342" s="548">
        <f ca="1">IF($C342=0,0,IF('Clinic Model'!$P$17="Annuity",-IFERROR(IPMT(D3_I/12,$C342,D3_T,OFFSET(BJ$258,,-$C342+1),0),),-IFERROR(ISPMT(D3_I/12,$C342-1,D3_T,OFFSET(BJ$258,,-$C342+1)),)))</f>
        <v>0</v>
      </c>
      <c r="BK342" s="548">
        <f ca="1">IF($C342=0,0,IF('Clinic Model'!$P$17="Annuity",-IFERROR(IPMT(D3_I/12,$C342,D3_T,OFFSET(BK$258,,-$C342+1),0),),-IFERROR(ISPMT(D3_I/12,$C342-1,D3_T,OFFSET(BK$258,,-$C342+1)),)))</f>
        <v>0</v>
      </c>
      <c r="BL342" s="548">
        <f ca="1">IF($C342=0,0,IF('Clinic Model'!$P$17="Annuity",-IFERROR(IPMT(D3_I/12,$C342,D3_T,OFFSET(BL$258,,-$C342+1),0),),-IFERROR(ISPMT(D3_I/12,$C342-1,D3_T,OFFSET(BL$258,,-$C342+1)),)))</f>
        <v>0</v>
      </c>
    </row>
    <row r="343" spans="1:64" ht="10.5" hidden="1" customHeight="1" outlineLevel="1" x14ac:dyDescent="0.3">
      <c r="A343" s="105"/>
      <c r="B343" s="504"/>
      <c r="C343" s="105">
        <f t="shared" si="25"/>
        <v>0</v>
      </c>
      <c r="E343" s="548">
        <f ca="1">IF($C343=0,0,IF('Clinic Model'!$P$17="Annuity",-IFERROR(IPMT(D3_I/12,$C343,D3_T,OFFSET(E$258,,-$C343+1),0),),-IFERROR(ISPMT(D3_I/12,$C343-1,D3_T,OFFSET(E$258,,-$C343+1)),)))</f>
        <v>0</v>
      </c>
      <c r="F343" s="548">
        <f ca="1">IF($C343=0,0,IF('Clinic Model'!$P$17="Annuity",-IFERROR(IPMT(D3_I/12,$C343,D3_T,OFFSET(F$258,,-$C343+1),0),),-IFERROR(ISPMT(D3_I/12,$C343-1,D3_T,OFFSET(F$258,,-$C343+1)),)))</f>
        <v>0</v>
      </c>
      <c r="G343" s="548">
        <f ca="1">IF($C343=0,0,IF('Clinic Model'!$P$17="Annuity",-IFERROR(IPMT(D3_I/12,$C343,D3_T,OFFSET(G$258,,-$C343+1),0),),-IFERROR(ISPMT(D3_I/12,$C343-1,D3_T,OFFSET(G$258,,-$C343+1)),)))</f>
        <v>0</v>
      </c>
      <c r="H343" s="548">
        <f ca="1">IF($C343=0,0,IF('Clinic Model'!$P$17="Annuity",-IFERROR(IPMT(D3_I/12,$C343,D3_T,OFFSET(H$258,,-$C343+1),0),),-IFERROR(ISPMT(D3_I/12,$C343-1,D3_T,OFFSET(H$258,,-$C343+1)),)))</f>
        <v>0</v>
      </c>
      <c r="I343" s="548">
        <f ca="1">IF($C343=0,0,IF('Clinic Model'!$P$17="Annuity",-IFERROR(IPMT(D3_I/12,$C343,D3_T,OFFSET(I$258,,-$C343+1),0),),-IFERROR(ISPMT(D3_I/12,$C343-1,D3_T,OFFSET(I$258,,-$C343+1)),)))</f>
        <v>0</v>
      </c>
      <c r="J343" s="548">
        <f ca="1">IF($C343=0,0,IF('Clinic Model'!$P$17="Annuity",-IFERROR(IPMT(D3_I/12,$C343,D3_T,OFFSET(J$258,,-$C343+1),0),),-IFERROR(ISPMT(D3_I/12,$C343-1,D3_T,OFFSET(J$258,,-$C343+1)),)))</f>
        <v>0</v>
      </c>
      <c r="K343" s="548">
        <f ca="1">IF($C343=0,0,IF('Clinic Model'!$P$17="Annuity",-IFERROR(IPMT(D3_I/12,$C343,D3_T,OFFSET(K$258,,-$C343+1),0),),-IFERROR(ISPMT(D3_I/12,$C343-1,D3_T,OFFSET(K$258,,-$C343+1)),)))</f>
        <v>0</v>
      </c>
      <c r="L343" s="548">
        <f ca="1">IF($C343=0,0,IF('Clinic Model'!$P$17="Annuity",-IFERROR(IPMT(D3_I/12,$C343,D3_T,OFFSET(L$258,,-$C343+1),0),),-IFERROR(ISPMT(D3_I/12,$C343-1,D3_T,OFFSET(L$258,,-$C343+1)),)))</f>
        <v>0</v>
      </c>
      <c r="M343" s="548">
        <f ca="1">IF($C343=0,0,IF('Clinic Model'!$P$17="Annuity",-IFERROR(IPMT(D3_I/12,$C343,D3_T,OFFSET(M$258,,-$C343+1),0),),-IFERROR(ISPMT(D3_I/12,$C343-1,D3_T,OFFSET(M$258,,-$C343+1)),)))</f>
        <v>0</v>
      </c>
      <c r="N343" s="548">
        <f ca="1">IF($C343=0,0,IF('Clinic Model'!$P$17="Annuity",-IFERROR(IPMT(D3_I/12,$C343,D3_T,OFFSET(N$258,,-$C343+1),0),),-IFERROR(ISPMT(D3_I/12,$C343-1,D3_T,OFFSET(N$258,,-$C343+1)),)))</f>
        <v>0</v>
      </c>
      <c r="O343" s="548">
        <f ca="1">IF($C343=0,0,IF('Clinic Model'!$P$17="Annuity",-IFERROR(IPMT(D3_I/12,$C343,D3_T,OFFSET(O$258,,-$C343+1),0),),-IFERROR(ISPMT(D3_I/12,$C343-1,D3_T,OFFSET(O$258,,-$C343+1)),)))</f>
        <v>0</v>
      </c>
      <c r="P343" s="548">
        <f ca="1">IF($C343=0,0,IF('Clinic Model'!$P$17="Annuity",-IFERROR(IPMT(D3_I/12,$C343,D3_T,OFFSET(P$258,,-$C343+1),0),),-IFERROR(ISPMT(D3_I/12,$C343-1,D3_T,OFFSET(P$258,,-$C343+1)),)))</f>
        <v>0</v>
      </c>
      <c r="Q343" s="548">
        <f ca="1">IF($C343=0,0,IF('Clinic Model'!$P$17="Annuity",-IFERROR(IPMT(D3_I/12,$C343,D3_T,OFFSET(Q$258,,-$C343+1),0),),-IFERROR(ISPMT(D3_I/12,$C343-1,D3_T,OFFSET(Q$258,,-$C343+1)),)))</f>
        <v>0</v>
      </c>
      <c r="R343" s="548">
        <f ca="1">IF($C343=0,0,IF('Clinic Model'!$P$17="Annuity",-IFERROR(IPMT(D3_I/12,$C343,D3_T,OFFSET(R$258,,-$C343+1),0),),-IFERROR(ISPMT(D3_I/12,$C343-1,D3_T,OFFSET(R$258,,-$C343+1)),)))</f>
        <v>0</v>
      </c>
      <c r="S343" s="548">
        <f ca="1">IF($C343=0,0,IF('Clinic Model'!$P$17="Annuity",-IFERROR(IPMT(D3_I/12,$C343,D3_T,OFFSET(S$258,,-$C343+1),0),),-IFERROR(ISPMT(D3_I/12,$C343-1,D3_T,OFFSET(S$258,,-$C343+1)),)))</f>
        <v>0</v>
      </c>
      <c r="T343" s="548">
        <f ca="1">IF($C343=0,0,IF('Clinic Model'!$P$17="Annuity",-IFERROR(IPMT(D3_I/12,$C343,D3_T,OFFSET(T$258,,-$C343+1),0),),-IFERROR(ISPMT(D3_I/12,$C343-1,D3_T,OFFSET(T$258,,-$C343+1)),)))</f>
        <v>0</v>
      </c>
      <c r="U343" s="548">
        <f ca="1">IF($C343=0,0,IF('Clinic Model'!$P$17="Annuity",-IFERROR(IPMT(D3_I/12,$C343,D3_T,OFFSET(U$258,,-$C343+1),0),),-IFERROR(ISPMT(D3_I/12,$C343-1,D3_T,OFFSET(U$258,,-$C343+1)),)))</f>
        <v>0</v>
      </c>
      <c r="V343" s="548">
        <f ca="1">IF($C343=0,0,IF('Clinic Model'!$P$17="Annuity",-IFERROR(IPMT(D3_I/12,$C343,D3_T,OFFSET(V$258,,-$C343+1),0),),-IFERROR(ISPMT(D3_I/12,$C343-1,D3_T,OFFSET(V$258,,-$C343+1)),)))</f>
        <v>0</v>
      </c>
      <c r="W343" s="548">
        <f ca="1">IF($C343=0,0,IF('Clinic Model'!$P$17="Annuity",-IFERROR(IPMT(D3_I/12,$C343,D3_T,OFFSET(W$258,,-$C343+1),0),),-IFERROR(ISPMT(D3_I/12,$C343-1,D3_T,OFFSET(W$258,,-$C343+1)),)))</f>
        <v>0</v>
      </c>
      <c r="X343" s="548">
        <f ca="1">IF($C343=0,0,IF('Clinic Model'!$P$17="Annuity",-IFERROR(IPMT(D3_I/12,$C343,D3_T,OFFSET(X$258,,-$C343+1),0),),-IFERROR(ISPMT(D3_I/12,$C343-1,D3_T,OFFSET(X$258,,-$C343+1)),)))</f>
        <v>0</v>
      </c>
      <c r="Y343" s="548">
        <f ca="1">IF($C343=0,0,IF('Clinic Model'!$P$17="Annuity",-IFERROR(IPMT(D3_I/12,$C343,D3_T,OFFSET(Y$258,,-$C343+1),0),),-IFERROR(ISPMT(D3_I/12,$C343-1,D3_T,OFFSET(Y$258,,-$C343+1)),)))</f>
        <v>0</v>
      </c>
      <c r="Z343" s="548">
        <f ca="1">IF($C343=0,0,IF('Clinic Model'!$P$17="Annuity",-IFERROR(IPMT(D3_I/12,$C343,D3_T,OFFSET(Z$258,,-$C343+1),0),),-IFERROR(ISPMT(D3_I/12,$C343-1,D3_T,OFFSET(Z$258,,-$C343+1)),)))</f>
        <v>0</v>
      </c>
      <c r="AA343" s="548">
        <f ca="1">IF($C343=0,0,IF('Clinic Model'!$P$17="Annuity",-IFERROR(IPMT(D3_I/12,$C343,D3_T,OFFSET(AA$258,,-$C343+1),0),),-IFERROR(ISPMT(D3_I/12,$C343-1,D3_T,OFFSET(AA$258,,-$C343+1)),)))</f>
        <v>0</v>
      </c>
      <c r="AB343" s="548">
        <f ca="1">IF($C343=0,0,IF('Clinic Model'!$P$17="Annuity",-IFERROR(IPMT(D3_I/12,$C343,D3_T,OFFSET(AB$258,,-$C343+1),0),),-IFERROR(ISPMT(D3_I/12,$C343-1,D3_T,OFFSET(AB$258,,-$C343+1)),)))</f>
        <v>0</v>
      </c>
      <c r="AC343" s="548">
        <f ca="1">IF($C343=0,0,IF('Clinic Model'!$P$17="Annuity",-IFERROR(IPMT(D3_I/12,$C343,D3_T,OFFSET(AC$258,,-$C343+1),0),),-IFERROR(ISPMT(D3_I/12,$C343-1,D3_T,OFFSET(AC$258,,-$C343+1)),)))</f>
        <v>0</v>
      </c>
      <c r="AD343" s="548">
        <f ca="1">IF($C343=0,0,IF('Clinic Model'!$P$17="Annuity",-IFERROR(IPMT(D3_I/12,$C343,D3_T,OFFSET(AD$258,,-$C343+1),0),),-IFERROR(ISPMT(D3_I/12,$C343-1,D3_T,OFFSET(AD$258,,-$C343+1)),)))</f>
        <v>0</v>
      </c>
      <c r="AE343" s="548">
        <f ca="1">IF($C343=0,0,IF('Clinic Model'!$P$17="Annuity",-IFERROR(IPMT(D3_I/12,$C343,D3_T,OFFSET(AE$258,,-$C343+1),0),),-IFERROR(ISPMT(D3_I/12,$C343-1,D3_T,OFFSET(AE$258,,-$C343+1)),)))</f>
        <v>0</v>
      </c>
      <c r="AF343" s="548">
        <f ca="1">IF($C343=0,0,IF('Clinic Model'!$P$17="Annuity",-IFERROR(IPMT(D3_I/12,$C343,D3_T,OFFSET(AF$258,,-$C343+1),0),),-IFERROR(ISPMT(D3_I/12,$C343-1,D3_T,OFFSET(AF$258,,-$C343+1)),)))</f>
        <v>0</v>
      </c>
      <c r="AG343" s="548">
        <f ca="1">IF($C343=0,0,IF('Clinic Model'!$P$17="Annuity",-IFERROR(IPMT(D3_I/12,$C343,D3_T,OFFSET(AG$258,,-$C343+1),0),),-IFERROR(ISPMT(D3_I/12,$C343-1,D3_T,OFFSET(AG$258,,-$C343+1)),)))</f>
        <v>0</v>
      </c>
      <c r="AH343" s="548">
        <f ca="1">IF($C343=0,0,IF('Clinic Model'!$P$17="Annuity",-IFERROR(IPMT(D3_I/12,$C343,D3_T,OFFSET(AH$258,,-$C343+1),0),),-IFERROR(ISPMT(D3_I/12,$C343-1,D3_T,OFFSET(AH$258,,-$C343+1)),)))</f>
        <v>0</v>
      </c>
      <c r="AI343" s="548">
        <f ca="1">IF($C343=0,0,IF('Clinic Model'!$P$17="Annuity",-IFERROR(IPMT(D3_I/12,$C343,D3_T,OFFSET(AI$258,,-$C343+1),0),),-IFERROR(ISPMT(D3_I/12,$C343-1,D3_T,OFFSET(AI$258,,-$C343+1)),)))</f>
        <v>0</v>
      </c>
      <c r="AJ343" s="548">
        <f ca="1">IF($C343=0,0,IF('Clinic Model'!$P$17="Annuity",-IFERROR(IPMT(D3_I/12,$C343,D3_T,OFFSET(AJ$258,,-$C343+1),0),),-IFERROR(ISPMT(D3_I/12,$C343-1,D3_T,OFFSET(AJ$258,,-$C343+1)),)))</f>
        <v>0</v>
      </c>
      <c r="AK343" s="548">
        <f ca="1">IF($C343=0,0,IF('Clinic Model'!$P$17="Annuity",-IFERROR(IPMT(D3_I/12,$C343,D3_T,OFFSET(AK$258,,-$C343+1),0),),-IFERROR(ISPMT(D3_I/12,$C343-1,D3_T,OFFSET(AK$258,,-$C343+1)),)))</f>
        <v>0</v>
      </c>
      <c r="AL343" s="548">
        <f ca="1">IF($C343=0,0,IF('Clinic Model'!$P$17="Annuity",-IFERROR(IPMT(D3_I/12,$C343,D3_T,OFFSET(AL$258,,-$C343+1),0),),-IFERROR(ISPMT(D3_I/12,$C343-1,D3_T,OFFSET(AL$258,,-$C343+1)),)))</f>
        <v>0</v>
      </c>
      <c r="AM343" s="548">
        <f ca="1">IF($C343=0,0,IF('Clinic Model'!$P$17="Annuity",-IFERROR(IPMT(D3_I/12,$C343,D3_T,OFFSET(AM$258,,-$C343+1),0),),-IFERROR(ISPMT(D3_I/12,$C343-1,D3_T,OFFSET(AM$258,,-$C343+1)),)))</f>
        <v>0</v>
      </c>
      <c r="AN343" s="548">
        <f ca="1">IF($C343=0,0,IF('Clinic Model'!$P$17="Annuity",-IFERROR(IPMT(D3_I/12,$C343,D3_T,OFFSET(AN$258,,-$C343+1),0),),-IFERROR(ISPMT(D3_I/12,$C343-1,D3_T,OFFSET(AN$258,,-$C343+1)),)))</f>
        <v>0</v>
      </c>
      <c r="AO343" s="548">
        <f ca="1">IF($C343=0,0,IF('Clinic Model'!$P$17="Annuity",-IFERROR(IPMT(D3_I/12,$C343,D3_T,OFFSET(AO$258,,-$C343+1),0),),-IFERROR(ISPMT(D3_I/12,$C343-1,D3_T,OFFSET(AO$258,,-$C343+1)),)))</f>
        <v>0</v>
      </c>
      <c r="AP343" s="548">
        <f ca="1">IF($C343=0,0,IF('Clinic Model'!$P$17="Annuity",-IFERROR(IPMT(D3_I/12,$C343,D3_T,OFFSET(AP$258,,-$C343+1),0),),-IFERROR(ISPMT(D3_I/12,$C343-1,D3_T,OFFSET(AP$258,,-$C343+1)),)))</f>
        <v>0</v>
      </c>
      <c r="AQ343" s="548">
        <f ca="1">IF($C343=0,0,IF('Clinic Model'!$P$17="Annuity",-IFERROR(IPMT(D3_I/12,$C343,D3_T,OFFSET(AQ$258,,-$C343+1),0),),-IFERROR(ISPMT(D3_I/12,$C343-1,D3_T,OFFSET(AQ$258,,-$C343+1)),)))</f>
        <v>0</v>
      </c>
      <c r="AR343" s="548">
        <f ca="1">IF($C343=0,0,IF('Clinic Model'!$P$17="Annuity",-IFERROR(IPMT(D3_I/12,$C343,D3_T,OFFSET(AR$258,,-$C343+1),0),),-IFERROR(ISPMT(D3_I/12,$C343-1,D3_T,OFFSET(AR$258,,-$C343+1)),)))</f>
        <v>0</v>
      </c>
      <c r="AS343" s="548">
        <f ca="1">IF($C343=0,0,IF('Clinic Model'!$P$17="Annuity",-IFERROR(IPMT(D3_I/12,$C343,D3_T,OFFSET(AS$258,,-$C343+1),0),),-IFERROR(ISPMT(D3_I/12,$C343-1,D3_T,OFFSET(AS$258,,-$C343+1)),)))</f>
        <v>0</v>
      </c>
      <c r="AT343" s="548">
        <f ca="1">IF($C343=0,0,IF('Clinic Model'!$P$17="Annuity",-IFERROR(IPMT(D3_I/12,$C343,D3_T,OFFSET(AT$258,,-$C343+1),0),),-IFERROR(ISPMT(D3_I/12,$C343-1,D3_T,OFFSET(AT$258,,-$C343+1)),)))</f>
        <v>0</v>
      </c>
      <c r="AU343" s="548">
        <f ca="1">IF($C343=0,0,IF('Clinic Model'!$P$17="Annuity",-IFERROR(IPMT(D3_I/12,$C343,D3_T,OFFSET(AU$258,,-$C343+1),0),),-IFERROR(ISPMT(D3_I/12,$C343-1,D3_T,OFFSET(AU$258,,-$C343+1)),)))</f>
        <v>0</v>
      </c>
      <c r="AV343" s="548">
        <f ca="1">IF($C343=0,0,IF('Clinic Model'!$P$17="Annuity",-IFERROR(IPMT(D3_I/12,$C343,D3_T,OFFSET(AV$258,,-$C343+1),0),),-IFERROR(ISPMT(D3_I/12,$C343-1,D3_T,OFFSET(AV$258,,-$C343+1)),)))</f>
        <v>0</v>
      </c>
      <c r="AW343" s="548">
        <f ca="1">IF($C343=0,0,IF('Clinic Model'!$P$17="Annuity",-IFERROR(IPMT(D3_I/12,$C343,D3_T,OFFSET(AW$258,,-$C343+1),0),),-IFERROR(ISPMT(D3_I/12,$C343-1,D3_T,OFFSET(AW$258,,-$C343+1)),)))</f>
        <v>0</v>
      </c>
      <c r="AX343" s="548">
        <f ca="1">IF($C343=0,0,IF('Clinic Model'!$P$17="Annuity",-IFERROR(IPMT(D3_I/12,$C343,D3_T,OFFSET(AX$258,,-$C343+1),0),),-IFERROR(ISPMT(D3_I/12,$C343-1,D3_T,OFFSET(AX$258,,-$C343+1)),)))</f>
        <v>0</v>
      </c>
      <c r="AY343" s="548">
        <f ca="1">IF($C343=0,0,IF('Clinic Model'!$P$17="Annuity",-IFERROR(IPMT(D3_I/12,$C343,D3_T,OFFSET(AY$258,,-$C343+1),0),),-IFERROR(ISPMT(D3_I/12,$C343-1,D3_T,OFFSET(AY$258,,-$C343+1)),)))</f>
        <v>0</v>
      </c>
      <c r="AZ343" s="548">
        <f ca="1">IF($C343=0,0,IF('Clinic Model'!$P$17="Annuity",-IFERROR(IPMT(D3_I/12,$C343,D3_T,OFFSET(AZ$258,,-$C343+1),0),),-IFERROR(ISPMT(D3_I/12,$C343-1,D3_T,OFFSET(AZ$258,,-$C343+1)),)))</f>
        <v>0</v>
      </c>
      <c r="BA343" s="548">
        <f ca="1">IF($C343=0,0,IF('Clinic Model'!$P$17="Annuity",-IFERROR(IPMT(D3_I/12,$C343,D3_T,OFFSET(BA$258,,-$C343+1),0),),-IFERROR(ISPMT(D3_I/12,$C343-1,D3_T,OFFSET(BA$258,,-$C343+1)),)))</f>
        <v>0</v>
      </c>
      <c r="BB343" s="548">
        <f ca="1">IF($C343=0,0,IF('Clinic Model'!$P$17="Annuity",-IFERROR(IPMT(D3_I/12,$C343,D3_T,OFFSET(BB$258,,-$C343+1),0),),-IFERROR(ISPMT(D3_I/12,$C343-1,D3_T,OFFSET(BB$258,,-$C343+1)),)))</f>
        <v>0</v>
      </c>
      <c r="BC343" s="548">
        <f ca="1">IF($C343=0,0,IF('Clinic Model'!$P$17="Annuity",-IFERROR(IPMT(D3_I/12,$C343,D3_T,OFFSET(BC$258,,-$C343+1),0),),-IFERROR(ISPMT(D3_I/12,$C343-1,D3_T,OFFSET(BC$258,,-$C343+1)),)))</f>
        <v>0</v>
      </c>
      <c r="BD343" s="548">
        <f ca="1">IF($C343=0,0,IF('Clinic Model'!$P$17="Annuity",-IFERROR(IPMT(D3_I/12,$C343,D3_T,OFFSET(BD$258,,-$C343+1),0),),-IFERROR(ISPMT(D3_I/12,$C343-1,D3_T,OFFSET(BD$258,,-$C343+1)),)))</f>
        <v>0</v>
      </c>
      <c r="BE343" s="548">
        <f ca="1">IF($C343=0,0,IF('Clinic Model'!$P$17="Annuity",-IFERROR(IPMT(D3_I/12,$C343,D3_T,OFFSET(BE$258,,-$C343+1),0),),-IFERROR(ISPMT(D3_I/12,$C343-1,D3_T,OFFSET(BE$258,,-$C343+1)),)))</f>
        <v>0</v>
      </c>
      <c r="BF343" s="548">
        <f ca="1">IF($C343=0,0,IF('Clinic Model'!$P$17="Annuity",-IFERROR(IPMT(D3_I/12,$C343,D3_T,OFFSET(BF$258,,-$C343+1),0),),-IFERROR(ISPMT(D3_I/12,$C343-1,D3_T,OFFSET(BF$258,,-$C343+1)),)))</f>
        <v>0</v>
      </c>
      <c r="BG343" s="548">
        <f ca="1">IF($C343=0,0,IF('Clinic Model'!$P$17="Annuity",-IFERROR(IPMT(D3_I/12,$C343,D3_T,OFFSET(BG$258,,-$C343+1),0),),-IFERROR(ISPMT(D3_I/12,$C343-1,D3_T,OFFSET(BG$258,,-$C343+1)),)))</f>
        <v>0</v>
      </c>
      <c r="BH343" s="548">
        <f ca="1">IF($C343=0,0,IF('Clinic Model'!$P$17="Annuity",-IFERROR(IPMT(D3_I/12,$C343,D3_T,OFFSET(BH$258,,-$C343+1),0),),-IFERROR(ISPMT(D3_I/12,$C343-1,D3_T,OFFSET(BH$258,,-$C343+1)),)))</f>
        <v>0</v>
      </c>
      <c r="BI343" s="548">
        <f ca="1">IF($C343=0,0,IF('Clinic Model'!$P$17="Annuity",-IFERROR(IPMT(D3_I/12,$C343,D3_T,OFFSET(BI$258,,-$C343+1),0),),-IFERROR(ISPMT(D3_I/12,$C343-1,D3_T,OFFSET(BI$258,,-$C343+1)),)))</f>
        <v>0</v>
      </c>
      <c r="BJ343" s="548">
        <f ca="1">IF($C343=0,0,IF('Clinic Model'!$P$17="Annuity",-IFERROR(IPMT(D3_I/12,$C343,D3_T,OFFSET(BJ$258,,-$C343+1),0),),-IFERROR(ISPMT(D3_I/12,$C343-1,D3_T,OFFSET(BJ$258,,-$C343+1)),)))</f>
        <v>0</v>
      </c>
      <c r="BK343" s="548">
        <f ca="1">IF($C343=0,0,IF('Clinic Model'!$P$17="Annuity",-IFERROR(IPMT(D3_I/12,$C343,D3_T,OFFSET(BK$258,,-$C343+1),0),),-IFERROR(ISPMT(D3_I/12,$C343-1,D3_T,OFFSET(BK$258,,-$C343+1)),)))</f>
        <v>0</v>
      </c>
      <c r="BL343" s="548">
        <f ca="1">IF($C343=0,0,IF('Clinic Model'!$P$17="Annuity",-IFERROR(IPMT(D3_I/12,$C343,D3_T,OFFSET(BL$258,,-$C343+1),0),),-IFERROR(ISPMT(D3_I/12,$C343-1,D3_T,OFFSET(BL$258,,-$C343+1)),)))</f>
        <v>0</v>
      </c>
    </row>
    <row r="344" spans="1:64" ht="10.5" hidden="1" customHeight="1" outlineLevel="1" x14ac:dyDescent="0.3">
      <c r="A344" s="105"/>
      <c r="B344" s="504"/>
      <c r="C344" s="105">
        <f t="shared" si="25"/>
        <v>0</v>
      </c>
      <c r="E344" s="548">
        <f ca="1">IF($C344=0,0,IF('Clinic Model'!$P$17="Annuity",-IFERROR(IPMT(D3_I/12,$C344,D3_T,OFFSET(E$258,,-$C344+1),0),),-IFERROR(ISPMT(D3_I/12,$C344-1,D3_T,OFFSET(E$258,,-$C344+1)),)))</f>
        <v>0</v>
      </c>
      <c r="F344" s="548">
        <f ca="1">IF($C344=0,0,IF('Clinic Model'!$P$17="Annuity",-IFERROR(IPMT(D3_I/12,$C344,D3_T,OFFSET(F$258,,-$C344+1),0),),-IFERROR(ISPMT(D3_I/12,$C344-1,D3_T,OFFSET(F$258,,-$C344+1)),)))</f>
        <v>0</v>
      </c>
      <c r="G344" s="548">
        <f ca="1">IF($C344=0,0,IF('Clinic Model'!$P$17="Annuity",-IFERROR(IPMT(D3_I/12,$C344,D3_T,OFFSET(G$258,,-$C344+1),0),),-IFERROR(ISPMT(D3_I/12,$C344-1,D3_T,OFFSET(G$258,,-$C344+1)),)))</f>
        <v>0</v>
      </c>
      <c r="H344" s="548">
        <f ca="1">IF($C344=0,0,IF('Clinic Model'!$P$17="Annuity",-IFERROR(IPMT(D3_I/12,$C344,D3_T,OFFSET(H$258,,-$C344+1),0),),-IFERROR(ISPMT(D3_I/12,$C344-1,D3_T,OFFSET(H$258,,-$C344+1)),)))</f>
        <v>0</v>
      </c>
      <c r="I344" s="548">
        <f ca="1">IF($C344=0,0,IF('Clinic Model'!$P$17="Annuity",-IFERROR(IPMT(D3_I/12,$C344,D3_T,OFFSET(I$258,,-$C344+1),0),),-IFERROR(ISPMT(D3_I/12,$C344-1,D3_T,OFFSET(I$258,,-$C344+1)),)))</f>
        <v>0</v>
      </c>
      <c r="J344" s="548">
        <f ca="1">IF($C344=0,0,IF('Clinic Model'!$P$17="Annuity",-IFERROR(IPMT(D3_I/12,$C344,D3_T,OFFSET(J$258,,-$C344+1),0),),-IFERROR(ISPMT(D3_I/12,$C344-1,D3_T,OFFSET(J$258,,-$C344+1)),)))</f>
        <v>0</v>
      </c>
      <c r="K344" s="548">
        <f ca="1">IF($C344=0,0,IF('Clinic Model'!$P$17="Annuity",-IFERROR(IPMT(D3_I/12,$C344,D3_T,OFFSET(K$258,,-$C344+1),0),),-IFERROR(ISPMT(D3_I/12,$C344-1,D3_T,OFFSET(K$258,,-$C344+1)),)))</f>
        <v>0</v>
      </c>
      <c r="L344" s="548">
        <f ca="1">IF($C344=0,0,IF('Clinic Model'!$P$17="Annuity",-IFERROR(IPMT(D3_I/12,$C344,D3_T,OFFSET(L$258,,-$C344+1),0),),-IFERROR(ISPMT(D3_I/12,$C344-1,D3_T,OFFSET(L$258,,-$C344+1)),)))</f>
        <v>0</v>
      </c>
      <c r="M344" s="548">
        <f ca="1">IF($C344=0,0,IF('Clinic Model'!$P$17="Annuity",-IFERROR(IPMT(D3_I/12,$C344,D3_T,OFFSET(M$258,,-$C344+1),0),),-IFERROR(ISPMT(D3_I/12,$C344-1,D3_T,OFFSET(M$258,,-$C344+1)),)))</f>
        <v>0</v>
      </c>
      <c r="N344" s="548">
        <f ca="1">IF($C344=0,0,IF('Clinic Model'!$P$17="Annuity",-IFERROR(IPMT(D3_I/12,$C344,D3_T,OFFSET(N$258,,-$C344+1),0),),-IFERROR(ISPMT(D3_I/12,$C344-1,D3_T,OFFSET(N$258,,-$C344+1)),)))</f>
        <v>0</v>
      </c>
      <c r="O344" s="548">
        <f ca="1">IF($C344=0,0,IF('Clinic Model'!$P$17="Annuity",-IFERROR(IPMT(D3_I/12,$C344,D3_T,OFFSET(O$258,,-$C344+1),0),),-IFERROR(ISPMT(D3_I/12,$C344-1,D3_T,OFFSET(O$258,,-$C344+1)),)))</f>
        <v>0</v>
      </c>
      <c r="P344" s="548">
        <f ca="1">IF($C344=0,0,IF('Clinic Model'!$P$17="Annuity",-IFERROR(IPMT(D3_I/12,$C344,D3_T,OFFSET(P$258,,-$C344+1),0),),-IFERROR(ISPMT(D3_I/12,$C344-1,D3_T,OFFSET(P$258,,-$C344+1)),)))</f>
        <v>0</v>
      </c>
      <c r="Q344" s="548">
        <f ca="1">IF($C344=0,0,IF('Clinic Model'!$P$17="Annuity",-IFERROR(IPMT(D3_I/12,$C344,D3_T,OFFSET(Q$258,,-$C344+1),0),),-IFERROR(ISPMT(D3_I/12,$C344-1,D3_T,OFFSET(Q$258,,-$C344+1)),)))</f>
        <v>0</v>
      </c>
      <c r="R344" s="548">
        <f ca="1">IF($C344=0,0,IF('Clinic Model'!$P$17="Annuity",-IFERROR(IPMT(D3_I/12,$C344,D3_T,OFFSET(R$258,,-$C344+1),0),),-IFERROR(ISPMT(D3_I/12,$C344-1,D3_T,OFFSET(R$258,,-$C344+1)),)))</f>
        <v>0</v>
      </c>
      <c r="S344" s="548">
        <f ca="1">IF($C344=0,0,IF('Clinic Model'!$P$17="Annuity",-IFERROR(IPMT(D3_I/12,$C344,D3_T,OFFSET(S$258,,-$C344+1),0),),-IFERROR(ISPMT(D3_I/12,$C344-1,D3_T,OFFSET(S$258,,-$C344+1)),)))</f>
        <v>0</v>
      </c>
      <c r="T344" s="548">
        <f ca="1">IF($C344=0,0,IF('Clinic Model'!$P$17="Annuity",-IFERROR(IPMT(D3_I/12,$C344,D3_T,OFFSET(T$258,,-$C344+1),0),),-IFERROR(ISPMT(D3_I/12,$C344-1,D3_T,OFFSET(T$258,,-$C344+1)),)))</f>
        <v>0</v>
      </c>
      <c r="U344" s="548">
        <f ca="1">IF($C344=0,0,IF('Clinic Model'!$P$17="Annuity",-IFERROR(IPMT(D3_I/12,$C344,D3_T,OFFSET(U$258,,-$C344+1),0),),-IFERROR(ISPMT(D3_I/12,$C344-1,D3_T,OFFSET(U$258,,-$C344+1)),)))</f>
        <v>0</v>
      </c>
      <c r="V344" s="548">
        <f ca="1">IF($C344=0,0,IF('Clinic Model'!$P$17="Annuity",-IFERROR(IPMT(D3_I/12,$C344,D3_T,OFFSET(V$258,,-$C344+1),0),),-IFERROR(ISPMT(D3_I/12,$C344-1,D3_T,OFFSET(V$258,,-$C344+1)),)))</f>
        <v>0</v>
      </c>
      <c r="W344" s="548">
        <f ca="1">IF($C344=0,0,IF('Clinic Model'!$P$17="Annuity",-IFERROR(IPMT(D3_I/12,$C344,D3_T,OFFSET(W$258,,-$C344+1),0),),-IFERROR(ISPMT(D3_I/12,$C344-1,D3_T,OFFSET(W$258,,-$C344+1)),)))</f>
        <v>0</v>
      </c>
      <c r="X344" s="548">
        <f ca="1">IF($C344=0,0,IF('Clinic Model'!$P$17="Annuity",-IFERROR(IPMT(D3_I/12,$C344,D3_T,OFFSET(X$258,,-$C344+1),0),),-IFERROR(ISPMT(D3_I/12,$C344-1,D3_T,OFFSET(X$258,,-$C344+1)),)))</f>
        <v>0</v>
      </c>
      <c r="Y344" s="548">
        <f ca="1">IF($C344=0,0,IF('Clinic Model'!$P$17="Annuity",-IFERROR(IPMT(D3_I/12,$C344,D3_T,OFFSET(Y$258,,-$C344+1),0),),-IFERROR(ISPMT(D3_I/12,$C344-1,D3_T,OFFSET(Y$258,,-$C344+1)),)))</f>
        <v>0</v>
      </c>
      <c r="Z344" s="548">
        <f ca="1">IF($C344=0,0,IF('Clinic Model'!$P$17="Annuity",-IFERROR(IPMT(D3_I/12,$C344,D3_T,OFFSET(Z$258,,-$C344+1),0),),-IFERROR(ISPMT(D3_I/12,$C344-1,D3_T,OFFSET(Z$258,,-$C344+1)),)))</f>
        <v>0</v>
      </c>
      <c r="AA344" s="548">
        <f ca="1">IF($C344=0,0,IF('Clinic Model'!$P$17="Annuity",-IFERROR(IPMT(D3_I/12,$C344,D3_T,OFFSET(AA$258,,-$C344+1),0),),-IFERROR(ISPMT(D3_I/12,$C344-1,D3_T,OFFSET(AA$258,,-$C344+1)),)))</f>
        <v>0</v>
      </c>
      <c r="AB344" s="548">
        <f ca="1">IF($C344=0,0,IF('Clinic Model'!$P$17="Annuity",-IFERROR(IPMT(D3_I/12,$C344,D3_T,OFFSET(AB$258,,-$C344+1),0),),-IFERROR(ISPMT(D3_I/12,$C344-1,D3_T,OFFSET(AB$258,,-$C344+1)),)))</f>
        <v>0</v>
      </c>
      <c r="AC344" s="548">
        <f ca="1">IF($C344=0,0,IF('Clinic Model'!$P$17="Annuity",-IFERROR(IPMT(D3_I/12,$C344,D3_T,OFFSET(AC$258,,-$C344+1),0),),-IFERROR(ISPMT(D3_I/12,$C344-1,D3_T,OFFSET(AC$258,,-$C344+1)),)))</f>
        <v>0</v>
      </c>
      <c r="AD344" s="548">
        <f ca="1">IF($C344=0,0,IF('Clinic Model'!$P$17="Annuity",-IFERROR(IPMT(D3_I/12,$C344,D3_T,OFFSET(AD$258,,-$C344+1),0),),-IFERROR(ISPMT(D3_I/12,$C344-1,D3_T,OFFSET(AD$258,,-$C344+1)),)))</f>
        <v>0</v>
      </c>
      <c r="AE344" s="548">
        <f ca="1">IF($C344=0,0,IF('Clinic Model'!$P$17="Annuity",-IFERROR(IPMT(D3_I/12,$C344,D3_T,OFFSET(AE$258,,-$C344+1),0),),-IFERROR(ISPMT(D3_I/12,$C344-1,D3_T,OFFSET(AE$258,,-$C344+1)),)))</f>
        <v>0</v>
      </c>
      <c r="AF344" s="548">
        <f ca="1">IF($C344=0,0,IF('Clinic Model'!$P$17="Annuity",-IFERROR(IPMT(D3_I/12,$C344,D3_T,OFFSET(AF$258,,-$C344+1),0),),-IFERROR(ISPMT(D3_I/12,$C344-1,D3_T,OFFSET(AF$258,,-$C344+1)),)))</f>
        <v>0</v>
      </c>
      <c r="AG344" s="548">
        <f ca="1">IF($C344=0,0,IF('Clinic Model'!$P$17="Annuity",-IFERROR(IPMT(D3_I/12,$C344,D3_T,OFFSET(AG$258,,-$C344+1),0),),-IFERROR(ISPMT(D3_I/12,$C344-1,D3_T,OFFSET(AG$258,,-$C344+1)),)))</f>
        <v>0</v>
      </c>
      <c r="AH344" s="548">
        <f ca="1">IF($C344=0,0,IF('Clinic Model'!$P$17="Annuity",-IFERROR(IPMT(D3_I/12,$C344,D3_T,OFFSET(AH$258,,-$C344+1),0),),-IFERROR(ISPMT(D3_I/12,$C344-1,D3_T,OFFSET(AH$258,,-$C344+1)),)))</f>
        <v>0</v>
      </c>
      <c r="AI344" s="548">
        <f ca="1">IF($C344=0,0,IF('Clinic Model'!$P$17="Annuity",-IFERROR(IPMT(D3_I/12,$C344,D3_T,OFFSET(AI$258,,-$C344+1),0),),-IFERROR(ISPMT(D3_I/12,$C344-1,D3_T,OFFSET(AI$258,,-$C344+1)),)))</f>
        <v>0</v>
      </c>
      <c r="AJ344" s="548">
        <f ca="1">IF($C344=0,0,IF('Clinic Model'!$P$17="Annuity",-IFERROR(IPMT(D3_I/12,$C344,D3_T,OFFSET(AJ$258,,-$C344+1),0),),-IFERROR(ISPMT(D3_I/12,$C344-1,D3_T,OFFSET(AJ$258,,-$C344+1)),)))</f>
        <v>0</v>
      </c>
      <c r="AK344" s="548">
        <f ca="1">IF($C344=0,0,IF('Clinic Model'!$P$17="Annuity",-IFERROR(IPMT(D3_I/12,$C344,D3_T,OFFSET(AK$258,,-$C344+1),0),),-IFERROR(ISPMT(D3_I/12,$C344-1,D3_T,OFFSET(AK$258,,-$C344+1)),)))</f>
        <v>0</v>
      </c>
      <c r="AL344" s="548">
        <f ca="1">IF($C344=0,0,IF('Clinic Model'!$P$17="Annuity",-IFERROR(IPMT(D3_I/12,$C344,D3_T,OFFSET(AL$258,,-$C344+1),0),),-IFERROR(ISPMT(D3_I/12,$C344-1,D3_T,OFFSET(AL$258,,-$C344+1)),)))</f>
        <v>0</v>
      </c>
      <c r="AM344" s="548">
        <f ca="1">IF($C344=0,0,IF('Clinic Model'!$P$17="Annuity",-IFERROR(IPMT(D3_I/12,$C344,D3_T,OFFSET(AM$258,,-$C344+1),0),),-IFERROR(ISPMT(D3_I/12,$C344-1,D3_T,OFFSET(AM$258,,-$C344+1)),)))</f>
        <v>0</v>
      </c>
      <c r="AN344" s="548">
        <f ca="1">IF($C344=0,0,IF('Clinic Model'!$P$17="Annuity",-IFERROR(IPMT(D3_I/12,$C344,D3_T,OFFSET(AN$258,,-$C344+1),0),),-IFERROR(ISPMT(D3_I/12,$C344-1,D3_T,OFFSET(AN$258,,-$C344+1)),)))</f>
        <v>0</v>
      </c>
      <c r="AO344" s="548">
        <f ca="1">IF($C344=0,0,IF('Clinic Model'!$P$17="Annuity",-IFERROR(IPMT(D3_I/12,$C344,D3_T,OFFSET(AO$258,,-$C344+1),0),),-IFERROR(ISPMT(D3_I/12,$C344-1,D3_T,OFFSET(AO$258,,-$C344+1)),)))</f>
        <v>0</v>
      </c>
      <c r="AP344" s="548">
        <f ca="1">IF($C344=0,0,IF('Clinic Model'!$P$17="Annuity",-IFERROR(IPMT(D3_I/12,$C344,D3_T,OFFSET(AP$258,,-$C344+1),0),),-IFERROR(ISPMT(D3_I/12,$C344-1,D3_T,OFFSET(AP$258,,-$C344+1)),)))</f>
        <v>0</v>
      </c>
      <c r="AQ344" s="548">
        <f ca="1">IF($C344=0,0,IF('Clinic Model'!$P$17="Annuity",-IFERROR(IPMT(D3_I/12,$C344,D3_T,OFFSET(AQ$258,,-$C344+1),0),),-IFERROR(ISPMT(D3_I/12,$C344-1,D3_T,OFFSET(AQ$258,,-$C344+1)),)))</f>
        <v>0</v>
      </c>
      <c r="AR344" s="548">
        <f ca="1">IF($C344=0,0,IF('Clinic Model'!$P$17="Annuity",-IFERROR(IPMT(D3_I/12,$C344,D3_T,OFFSET(AR$258,,-$C344+1),0),),-IFERROR(ISPMT(D3_I/12,$C344-1,D3_T,OFFSET(AR$258,,-$C344+1)),)))</f>
        <v>0</v>
      </c>
      <c r="AS344" s="548">
        <f ca="1">IF($C344=0,0,IF('Clinic Model'!$P$17="Annuity",-IFERROR(IPMT(D3_I/12,$C344,D3_T,OFFSET(AS$258,,-$C344+1),0),),-IFERROR(ISPMT(D3_I/12,$C344-1,D3_T,OFFSET(AS$258,,-$C344+1)),)))</f>
        <v>0</v>
      </c>
      <c r="AT344" s="548">
        <f ca="1">IF($C344=0,0,IF('Clinic Model'!$P$17="Annuity",-IFERROR(IPMT(D3_I/12,$C344,D3_T,OFFSET(AT$258,,-$C344+1),0),),-IFERROR(ISPMT(D3_I/12,$C344-1,D3_T,OFFSET(AT$258,,-$C344+1)),)))</f>
        <v>0</v>
      </c>
      <c r="AU344" s="548">
        <f ca="1">IF($C344=0,0,IF('Clinic Model'!$P$17="Annuity",-IFERROR(IPMT(D3_I/12,$C344,D3_T,OFFSET(AU$258,,-$C344+1),0),),-IFERROR(ISPMT(D3_I/12,$C344-1,D3_T,OFFSET(AU$258,,-$C344+1)),)))</f>
        <v>0</v>
      </c>
      <c r="AV344" s="548">
        <f ca="1">IF($C344=0,0,IF('Clinic Model'!$P$17="Annuity",-IFERROR(IPMT(D3_I/12,$C344,D3_T,OFFSET(AV$258,,-$C344+1),0),),-IFERROR(ISPMT(D3_I/12,$C344-1,D3_T,OFFSET(AV$258,,-$C344+1)),)))</f>
        <v>0</v>
      </c>
      <c r="AW344" s="548">
        <f ca="1">IF($C344=0,0,IF('Clinic Model'!$P$17="Annuity",-IFERROR(IPMT(D3_I/12,$C344,D3_T,OFFSET(AW$258,,-$C344+1),0),),-IFERROR(ISPMT(D3_I/12,$C344-1,D3_T,OFFSET(AW$258,,-$C344+1)),)))</f>
        <v>0</v>
      </c>
      <c r="AX344" s="548">
        <f ca="1">IF($C344=0,0,IF('Clinic Model'!$P$17="Annuity",-IFERROR(IPMT(D3_I/12,$C344,D3_T,OFFSET(AX$258,,-$C344+1),0),),-IFERROR(ISPMT(D3_I/12,$C344-1,D3_T,OFFSET(AX$258,,-$C344+1)),)))</f>
        <v>0</v>
      </c>
      <c r="AY344" s="548">
        <f ca="1">IF($C344=0,0,IF('Clinic Model'!$P$17="Annuity",-IFERROR(IPMT(D3_I/12,$C344,D3_T,OFFSET(AY$258,,-$C344+1),0),),-IFERROR(ISPMT(D3_I/12,$C344-1,D3_T,OFFSET(AY$258,,-$C344+1)),)))</f>
        <v>0</v>
      </c>
      <c r="AZ344" s="548">
        <f ca="1">IF($C344=0,0,IF('Clinic Model'!$P$17="Annuity",-IFERROR(IPMT(D3_I/12,$C344,D3_T,OFFSET(AZ$258,,-$C344+1),0),),-IFERROR(ISPMT(D3_I/12,$C344-1,D3_T,OFFSET(AZ$258,,-$C344+1)),)))</f>
        <v>0</v>
      </c>
      <c r="BA344" s="548">
        <f ca="1">IF($C344=0,0,IF('Clinic Model'!$P$17="Annuity",-IFERROR(IPMT(D3_I/12,$C344,D3_T,OFFSET(BA$258,,-$C344+1),0),),-IFERROR(ISPMT(D3_I/12,$C344-1,D3_T,OFFSET(BA$258,,-$C344+1)),)))</f>
        <v>0</v>
      </c>
      <c r="BB344" s="548">
        <f ca="1">IF($C344=0,0,IF('Clinic Model'!$P$17="Annuity",-IFERROR(IPMT(D3_I/12,$C344,D3_T,OFFSET(BB$258,,-$C344+1),0),),-IFERROR(ISPMT(D3_I/12,$C344-1,D3_T,OFFSET(BB$258,,-$C344+1)),)))</f>
        <v>0</v>
      </c>
      <c r="BC344" s="548">
        <f ca="1">IF($C344=0,0,IF('Clinic Model'!$P$17="Annuity",-IFERROR(IPMT(D3_I/12,$C344,D3_T,OFFSET(BC$258,,-$C344+1),0),),-IFERROR(ISPMT(D3_I/12,$C344-1,D3_T,OFFSET(BC$258,,-$C344+1)),)))</f>
        <v>0</v>
      </c>
      <c r="BD344" s="548">
        <f ca="1">IF($C344=0,0,IF('Clinic Model'!$P$17="Annuity",-IFERROR(IPMT(D3_I/12,$C344,D3_T,OFFSET(BD$258,,-$C344+1),0),),-IFERROR(ISPMT(D3_I/12,$C344-1,D3_T,OFFSET(BD$258,,-$C344+1)),)))</f>
        <v>0</v>
      </c>
      <c r="BE344" s="548">
        <f ca="1">IF($C344=0,0,IF('Clinic Model'!$P$17="Annuity",-IFERROR(IPMT(D3_I/12,$C344,D3_T,OFFSET(BE$258,,-$C344+1),0),),-IFERROR(ISPMT(D3_I/12,$C344-1,D3_T,OFFSET(BE$258,,-$C344+1)),)))</f>
        <v>0</v>
      </c>
      <c r="BF344" s="548">
        <f ca="1">IF($C344=0,0,IF('Clinic Model'!$P$17="Annuity",-IFERROR(IPMT(D3_I/12,$C344,D3_T,OFFSET(BF$258,,-$C344+1),0),),-IFERROR(ISPMT(D3_I/12,$C344-1,D3_T,OFFSET(BF$258,,-$C344+1)),)))</f>
        <v>0</v>
      </c>
      <c r="BG344" s="548">
        <f ca="1">IF($C344=0,0,IF('Clinic Model'!$P$17="Annuity",-IFERROR(IPMT(D3_I/12,$C344,D3_T,OFFSET(BG$258,,-$C344+1),0),),-IFERROR(ISPMT(D3_I/12,$C344-1,D3_T,OFFSET(BG$258,,-$C344+1)),)))</f>
        <v>0</v>
      </c>
      <c r="BH344" s="548">
        <f ca="1">IF($C344=0,0,IF('Clinic Model'!$P$17="Annuity",-IFERROR(IPMT(D3_I/12,$C344,D3_T,OFFSET(BH$258,,-$C344+1),0),),-IFERROR(ISPMT(D3_I/12,$C344-1,D3_T,OFFSET(BH$258,,-$C344+1)),)))</f>
        <v>0</v>
      </c>
      <c r="BI344" s="548">
        <f ca="1">IF($C344=0,0,IF('Clinic Model'!$P$17="Annuity",-IFERROR(IPMT(D3_I/12,$C344,D3_T,OFFSET(BI$258,,-$C344+1),0),),-IFERROR(ISPMT(D3_I/12,$C344-1,D3_T,OFFSET(BI$258,,-$C344+1)),)))</f>
        <v>0</v>
      </c>
      <c r="BJ344" s="548">
        <f ca="1">IF($C344=0,0,IF('Clinic Model'!$P$17="Annuity",-IFERROR(IPMT(D3_I/12,$C344,D3_T,OFFSET(BJ$258,,-$C344+1),0),),-IFERROR(ISPMT(D3_I/12,$C344-1,D3_T,OFFSET(BJ$258,,-$C344+1)),)))</f>
        <v>0</v>
      </c>
      <c r="BK344" s="548">
        <f ca="1">IF($C344=0,0,IF('Clinic Model'!$P$17="Annuity",-IFERROR(IPMT(D3_I/12,$C344,D3_T,OFFSET(BK$258,,-$C344+1),0),),-IFERROR(ISPMT(D3_I/12,$C344-1,D3_T,OFFSET(BK$258,,-$C344+1)),)))</f>
        <v>0</v>
      </c>
      <c r="BL344" s="548">
        <f ca="1">IF($C344=0,0,IF('Clinic Model'!$P$17="Annuity",-IFERROR(IPMT(D3_I/12,$C344,D3_T,OFFSET(BL$258,,-$C344+1),0),),-IFERROR(ISPMT(D3_I/12,$C344-1,D3_T,OFFSET(BL$258,,-$C344+1)),)))</f>
        <v>0</v>
      </c>
    </row>
    <row r="345" spans="1:64" ht="10.5" hidden="1" customHeight="1" outlineLevel="1" x14ac:dyDescent="0.3">
      <c r="A345" s="105"/>
      <c r="B345" s="504"/>
      <c r="C345" s="105">
        <f t="shared" si="25"/>
        <v>0</v>
      </c>
      <c r="E345" s="548">
        <f ca="1">IF($C345=0,0,IF('Clinic Model'!$P$17="Annuity",-IFERROR(IPMT(D3_I/12,$C345,D3_T,OFFSET(E$258,,-$C345+1),0),),-IFERROR(ISPMT(D3_I/12,$C345-1,D3_T,OFFSET(E$258,,-$C345+1)),)))</f>
        <v>0</v>
      </c>
      <c r="F345" s="548">
        <f ca="1">IF($C345=0,0,IF('Clinic Model'!$P$17="Annuity",-IFERROR(IPMT(D3_I/12,$C345,D3_T,OFFSET(F$258,,-$C345+1),0),),-IFERROR(ISPMT(D3_I/12,$C345-1,D3_T,OFFSET(F$258,,-$C345+1)),)))</f>
        <v>0</v>
      </c>
      <c r="G345" s="548">
        <f ca="1">IF($C345=0,0,IF('Clinic Model'!$P$17="Annuity",-IFERROR(IPMT(D3_I/12,$C345,D3_T,OFFSET(G$258,,-$C345+1),0),),-IFERROR(ISPMT(D3_I/12,$C345-1,D3_T,OFFSET(G$258,,-$C345+1)),)))</f>
        <v>0</v>
      </c>
      <c r="H345" s="548">
        <f ca="1">IF($C345=0,0,IF('Clinic Model'!$P$17="Annuity",-IFERROR(IPMT(D3_I/12,$C345,D3_T,OFFSET(H$258,,-$C345+1),0),),-IFERROR(ISPMT(D3_I/12,$C345-1,D3_T,OFFSET(H$258,,-$C345+1)),)))</f>
        <v>0</v>
      </c>
      <c r="I345" s="548">
        <f ca="1">IF($C345=0,0,IF('Clinic Model'!$P$17="Annuity",-IFERROR(IPMT(D3_I/12,$C345,D3_T,OFFSET(I$258,,-$C345+1),0),),-IFERROR(ISPMT(D3_I/12,$C345-1,D3_T,OFFSET(I$258,,-$C345+1)),)))</f>
        <v>0</v>
      </c>
      <c r="J345" s="548">
        <f ca="1">IF($C345=0,0,IF('Clinic Model'!$P$17="Annuity",-IFERROR(IPMT(D3_I/12,$C345,D3_T,OFFSET(J$258,,-$C345+1),0),),-IFERROR(ISPMT(D3_I/12,$C345-1,D3_T,OFFSET(J$258,,-$C345+1)),)))</f>
        <v>0</v>
      </c>
      <c r="K345" s="548">
        <f ca="1">IF($C345=0,0,IF('Clinic Model'!$P$17="Annuity",-IFERROR(IPMT(D3_I/12,$C345,D3_T,OFFSET(K$258,,-$C345+1),0),),-IFERROR(ISPMT(D3_I/12,$C345-1,D3_T,OFFSET(K$258,,-$C345+1)),)))</f>
        <v>0</v>
      </c>
      <c r="L345" s="548">
        <f ca="1">IF($C345=0,0,IF('Clinic Model'!$P$17="Annuity",-IFERROR(IPMT(D3_I/12,$C345,D3_T,OFFSET(L$258,,-$C345+1),0),),-IFERROR(ISPMT(D3_I/12,$C345-1,D3_T,OFFSET(L$258,,-$C345+1)),)))</f>
        <v>0</v>
      </c>
      <c r="M345" s="548">
        <f ca="1">IF($C345=0,0,IF('Clinic Model'!$P$17="Annuity",-IFERROR(IPMT(D3_I/12,$C345,D3_T,OFFSET(M$258,,-$C345+1),0),),-IFERROR(ISPMT(D3_I/12,$C345-1,D3_T,OFFSET(M$258,,-$C345+1)),)))</f>
        <v>0</v>
      </c>
      <c r="N345" s="548">
        <f ca="1">IF($C345=0,0,IF('Clinic Model'!$P$17="Annuity",-IFERROR(IPMT(D3_I/12,$C345,D3_T,OFFSET(N$258,,-$C345+1),0),),-IFERROR(ISPMT(D3_I/12,$C345-1,D3_T,OFFSET(N$258,,-$C345+1)),)))</f>
        <v>0</v>
      </c>
      <c r="O345" s="548">
        <f ca="1">IF($C345=0,0,IF('Clinic Model'!$P$17="Annuity",-IFERROR(IPMT(D3_I/12,$C345,D3_T,OFFSET(O$258,,-$C345+1),0),),-IFERROR(ISPMT(D3_I/12,$C345-1,D3_T,OFFSET(O$258,,-$C345+1)),)))</f>
        <v>0</v>
      </c>
      <c r="P345" s="548">
        <f ca="1">IF($C345=0,0,IF('Clinic Model'!$P$17="Annuity",-IFERROR(IPMT(D3_I/12,$C345,D3_T,OFFSET(P$258,,-$C345+1),0),),-IFERROR(ISPMT(D3_I/12,$C345-1,D3_T,OFFSET(P$258,,-$C345+1)),)))</f>
        <v>0</v>
      </c>
      <c r="Q345" s="548">
        <f ca="1">IF($C345=0,0,IF('Clinic Model'!$P$17="Annuity",-IFERROR(IPMT(D3_I/12,$C345,D3_T,OFFSET(Q$258,,-$C345+1),0),),-IFERROR(ISPMT(D3_I/12,$C345-1,D3_T,OFFSET(Q$258,,-$C345+1)),)))</f>
        <v>0</v>
      </c>
      <c r="R345" s="548">
        <f ca="1">IF($C345=0,0,IF('Clinic Model'!$P$17="Annuity",-IFERROR(IPMT(D3_I/12,$C345,D3_T,OFFSET(R$258,,-$C345+1),0),),-IFERROR(ISPMT(D3_I/12,$C345-1,D3_T,OFFSET(R$258,,-$C345+1)),)))</f>
        <v>0</v>
      </c>
      <c r="S345" s="548">
        <f ca="1">IF($C345=0,0,IF('Clinic Model'!$P$17="Annuity",-IFERROR(IPMT(D3_I/12,$C345,D3_T,OFFSET(S$258,,-$C345+1),0),),-IFERROR(ISPMT(D3_I/12,$C345-1,D3_T,OFFSET(S$258,,-$C345+1)),)))</f>
        <v>0</v>
      </c>
      <c r="T345" s="548">
        <f ca="1">IF($C345=0,0,IF('Clinic Model'!$P$17="Annuity",-IFERROR(IPMT(D3_I/12,$C345,D3_T,OFFSET(T$258,,-$C345+1),0),),-IFERROR(ISPMT(D3_I/12,$C345-1,D3_T,OFFSET(T$258,,-$C345+1)),)))</f>
        <v>0</v>
      </c>
      <c r="U345" s="548">
        <f ca="1">IF($C345=0,0,IF('Clinic Model'!$P$17="Annuity",-IFERROR(IPMT(D3_I/12,$C345,D3_T,OFFSET(U$258,,-$C345+1),0),),-IFERROR(ISPMT(D3_I/12,$C345-1,D3_T,OFFSET(U$258,,-$C345+1)),)))</f>
        <v>0</v>
      </c>
      <c r="V345" s="548">
        <f ca="1">IF($C345=0,0,IF('Clinic Model'!$P$17="Annuity",-IFERROR(IPMT(D3_I/12,$C345,D3_T,OFFSET(V$258,,-$C345+1),0),),-IFERROR(ISPMT(D3_I/12,$C345-1,D3_T,OFFSET(V$258,,-$C345+1)),)))</f>
        <v>0</v>
      </c>
      <c r="W345" s="548">
        <f ca="1">IF($C345=0,0,IF('Clinic Model'!$P$17="Annuity",-IFERROR(IPMT(D3_I/12,$C345,D3_T,OFFSET(W$258,,-$C345+1),0),),-IFERROR(ISPMT(D3_I/12,$C345-1,D3_T,OFFSET(W$258,,-$C345+1)),)))</f>
        <v>0</v>
      </c>
      <c r="X345" s="548">
        <f ca="1">IF($C345=0,0,IF('Clinic Model'!$P$17="Annuity",-IFERROR(IPMT(D3_I/12,$C345,D3_T,OFFSET(X$258,,-$C345+1),0),),-IFERROR(ISPMT(D3_I/12,$C345-1,D3_T,OFFSET(X$258,,-$C345+1)),)))</f>
        <v>0</v>
      </c>
      <c r="Y345" s="548">
        <f ca="1">IF($C345=0,0,IF('Clinic Model'!$P$17="Annuity",-IFERROR(IPMT(D3_I/12,$C345,D3_T,OFFSET(Y$258,,-$C345+1),0),),-IFERROR(ISPMT(D3_I/12,$C345-1,D3_T,OFFSET(Y$258,,-$C345+1)),)))</f>
        <v>0</v>
      </c>
      <c r="Z345" s="548">
        <f ca="1">IF($C345=0,0,IF('Clinic Model'!$P$17="Annuity",-IFERROR(IPMT(D3_I/12,$C345,D3_T,OFFSET(Z$258,,-$C345+1),0),),-IFERROR(ISPMT(D3_I/12,$C345-1,D3_T,OFFSET(Z$258,,-$C345+1)),)))</f>
        <v>0</v>
      </c>
      <c r="AA345" s="548">
        <f ca="1">IF($C345=0,0,IF('Clinic Model'!$P$17="Annuity",-IFERROR(IPMT(D3_I/12,$C345,D3_T,OFFSET(AA$258,,-$C345+1),0),),-IFERROR(ISPMT(D3_I/12,$C345-1,D3_T,OFFSET(AA$258,,-$C345+1)),)))</f>
        <v>0</v>
      </c>
      <c r="AB345" s="548">
        <f ca="1">IF($C345=0,0,IF('Clinic Model'!$P$17="Annuity",-IFERROR(IPMT(D3_I/12,$C345,D3_T,OFFSET(AB$258,,-$C345+1),0),),-IFERROR(ISPMT(D3_I/12,$C345-1,D3_T,OFFSET(AB$258,,-$C345+1)),)))</f>
        <v>0</v>
      </c>
      <c r="AC345" s="548">
        <f ca="1">IF($C345=0,0,IF('Clinic Model'!$P$17="Annuity",-IFERROR(IPMT(D3_I/12,$C345,D3_T,OFFSET(AC$258,,-$C345+1),0),),-IFERROR(ISPMT(D3_I/12,$C345-1,D3_T,OFFSET(AC$258,,-$C345+1)),)))</f>
        <v>0</v>
      </c>
      <c r="AD345" s="548">
        <f ca="1">IF($C345=0,0,IF('Clinic Model'!$P$17="Annuity",-IFERROR(IPMT(D3_I/12,$C345,D3_T,OFFSET(AD$258,,-$C345+1),0),),-IFERROR(ISPMT(D3_I/12,$C345-1,D3_T,OFFSET(AD$258,,-$C345+1)),)))</f>
        <v>0</v>
      </c>
      <c r="AE345" s="548">
        <f ca="1">IF($C345=0,0,IF('Clinic Model'!$P$17="Annuity",-IFERROR(IPMT(D3_I/12,$C345,D3_T,OFFSET(AE$258,,-$C345+1),0),),-IFERROR(ISPMT(D3_I/12,$C345-1,D3_T,OFFSET(AE$258,,-$C345+1)),)))</f>
        <v>0</v>
      </c>
      <c r="AF345" s="548">
        <f ca="1">IF($C345=0,0,IF('Clinic Model'!$P$17="Annuity",-IFERROR(IPMT(D3_I/12,$C345,D3_T,OFFSET(AF$258,,-$C345+1),0),),-IFERROR(ISPMT(D3_I/12,$C345-1,D3_T,OFFSET(AF$258,,-$C345+1)),)))</f>
        <v>0</v>
      </c>
      <c r="AG345" s="548">
        <f ca="1">IF($C345=0,0,IF('Clinic Model'!$P$17="Annuity",-IFERROR(IPMT(D3_I/12,$C345,D3_T,OFFSET(AG$258,,-$C345+1),0),),-IFERROR(ISPMT(D3_I/12,$C345-1,D3_T,OFFSET(AG$258,,-$C345+1)),)))</f>
        <v>0</v>
      </c>
      <c r="AH345" s="548">
        <f ca="1">IF($C345=0,0,IF('Clinic Model'!$P$17="Annuity",-IFERROR(IPMT(D3_I/12,$C345,D3_T,OFFSET(AH$258,,-$C345+1),0),),-IFERROR(ISPMT(D3_I/12,$C345-1,D3_T,OFFSET(AH$258,,-$C345+1)),)))</f>
        <v>0</v>
      </c>
      <c r="AI345" s="548">
        <f ca="1">IF($C345=0,0,IF('Clinic Model'!$P$17="Annuity",-IFERROR(IPMT(D3_I/12,$C345,D3_T,OFFSET(AI$258,,-$C345+1),0),),-IFERROR(ISPMT(D3_I/12,$C345-1,D3_T,OFFSET(AI$258,,-$C345+1)),)))</f>
        <v>0</v>
      </c>
      <c r="AJ345" s="548">
        <f ca="1">IF($C345=0,0,IF('Clinic Model'!$P$17="Annuity",-IFERROR(IPMT(D3_I/12,$C345,D3_T,OFFSET(AJ$258,,-$C345+1),0),),-IFERROR(ISPMT(D3_I/12,$C345-1,D3_T,OFFSET(AJ$258,,-$C345+1)),)))</f>
        <v>0</v>
      </c>
      <c r="AK345" s="548">
        <f ca="1">IF($C345=0,0,IF('Clinic Model'!$P$17="Annuity",-IFERROR(IPMT(D3_I/12,$C345,D3_T,OFFSET(AK$258,,-$C345+1),0),),-IFERROR(ISPMT(D3_I/12,$C345-1,D3_T,OFFSET(AK$258,,-$C345+1)),)))</f>
        <v>0</v>
      </c>
      <c r="AL345" s="548">
        <f ca="1">IF($C345=0,0,IF('Clinic Model'!$P$17="Annuity",-IFERROR(IPMT(D3_I/12,$C345,D3_T,OFFSET(AL$258,,-$C345+1),0),),-IFERROR(ISPMT(D3_I/12,$C345-1,D3_T,OFFSET(AL$258,,-$C345+1)),)))</f>
        <v>0</v>
      </c>
      <c r="AM345" s="548">
        <f ca="1">IF($C345=0,0,IF('Clinic Model'!$P$17="Annuity",-IFERROR(IPMT(D3_I/12,$C345,D3_T,OFFSET(AM$258,,-$C345+1),0),),-IFERROR(ISPMT(D3_I/12,$C345-1,D3_T,OFFSET(AM$258,,-$C345+1)),)))</f>
        <v>0</v>
      </c>
      <c r="AN345" s="548">
        <f ca="1">IF($C345=0,0,IF('Clinic Model'!$P$17="Annuity",-IFERROR(IPMT(D3_I/12,$C345,D3_T,OFFSET(AN$258,,-$C345+1),0),),-IFERROR(ISPMT(D3_I/12,$C345-1,D3_T,OFFSET(AN$258,,-$C345+1)),)))</f>
        <v>0</v>
      </c>
      <c r="AO345" s="548">
        <f ca="1">IF($C345=0,0,IF('Clinic Model'!$P$17="Annuity",-IFERROR(IPMT(D3_I/12,$C345,D3_T,OFFSET(AO$258,,-$C345+1),0),),-IFERROR(ISPMT(D3_I/12,$C345-1,D3_T,OFFSET(AO$258,,-$C345+1)),)))</f>
        <v>0</v>
      </c>
      <c r="AP345" s="548">
        <f ca="1">IF($C345=0,0,IF('Clinic Model'!$P$17="Annuity",-IFERROR(IPMT(D3_I/12,$C345,D3_T,OFFSET(AP$258,,-$C345+1),0),),-IFERROR(ISPMT(D3_I/12,$C345-1,D3_T,OFFSET(AP$258,,-$C345+1)),)))</f>
        <v>0</v>
      </c>
      <c r="AQ345" s="548">
        <f ca="1">IF($C345=0,0,IF('Clinic Model'!$P$17="Annuity",-IFERROR(IPMT(D3_I/12,$C345,D3_T,OFFSET(AQ$258,,-$C345+1),0),),-IFERROR(ISPMT(D3_I/12,$C345-1,D3_T,OFFSET(AQ$258,,-$C345+1)),)))</f>
        <v>0</v>
      </c>
      <c r="AR345" s="548">
        <f ca="1">IF($C345=0,0,IF('Clinic Model'!$P$17="Annuity",-IFERROR(IPMT(D3_I/12,$C345,D3_T,OFFSET(AR$258,,-$C345+1),0),),-IFERROR(ISPMT(D3_I/12,$C345-1,D3_T,OFFSET(AR$258,,-$C345+1)),)))</f>
        <v>0</v>
      </c>
      <c r="AS345" s="548">
        <f ca="1">IF($C345=0,0,IF('Clinic Model'!$P$17="Annuity",-IFERROR(IPMT(D3_I/12,$C345,D3_T,OFFSET(AS$258,,-$C345+1),0),),-IFERROR(ISPMT(D3_I/12,$C345-1,D3_T,OFFSET(AS$258,,-$C345+1)),)))</f>
        <v>0</v>
      </c>
      <c r="AT345" s="548">
        <f ca="1">IF($C345=0,0,IF('Clinic Model'!$P$17="Annuity",-IFERROR(IPMT(D3_I/12,$C345,D3_T,OFFSET(AT$258,,-$C345+1),0),),-IFERROR(ISPMT(D3_I/12,$C345-1,D3_T,OFFSET(AT$258,,-$C345+1)),)))</f>
        <v>0</v>
      </c>
      <c r="AU345" s="548">
        <f ca="1">IF($C345=0,0,IF('Clinic Model'!$P$17="Annuity",-IFERROR(IPMT(D3_I/12,$C345,D3_T,OFFSET(AU$258,,-$C345+1),0),),-IFERROR(ISPMT(D3_I/12,$C345-1,D3_T,OFFSET(AU$258,,-$C345+1)),)))</f>
        <v>0</v>
      </c>
      <c r="AV345" s="548">
        <f ca="1">IF($C345=0,0,IF('Clinic Model'!$P$17="Annuity",-IFERROR(IPMT(D3_I/12,$C345,D3_T,OFFSET(AV$258,,-$C345+1),0),),-IFERROR(ISPMT(D3_I/12,$C345-1,D3_T,OFFSET(AV$258,,-$C345+1)),)))</f>
        <v>0</v>
      </c>
      <c r="AW345" s="548">
        <f ca="1">IF($C345=0,0,IF('Clinic Model'!$P$17="Annuity",-IFERROR(IPMT(D3_I/12,$C345,D3_T,OFFSET(AW$258,,-$C345+1),0),),-IFERROR(ISPMT(D3_I/12,$C345-1,D3_T,OFFSET(AW$258,,-$C345+1)),)))</f>
        <v>0</v>
      </c>
      <c r="AX345" s="548">
        <f ca="1">IF($C345=0,0,IF('Clinic Model'!$P$17="Annuity",-IFERROR(IPMT(D3_I/12,$C345,D3_T,OFFSET(AX$258,,-$C345+1),0),),-IFERROR(ISPMT(D3_I/12,$C345-1,D3_T,OFFSET(AX$258,,-$C345+1)),)))</f>
        <v>0</v>
      </c>
      <c r="AY345" s="548">
        <f ca="1">IF($C345=0,0,IF('Clinic Model'!$P$17="Annuity",-IFERROR(IPMT(D3_I/12,$C345,D3_T,OFFSET(AY$258,,-$C345+1),0),),-IFERROR(ISPMT(D3_I/12,$C345-1,D3_T,OFFSET(AY$258,,-$C345+1)),)))</f>
        <v>0</v>
      </c>
      <c r="AZ345" s="548">
        <f ca="1">IF($C345=0,0,IF('Clinic Model'!$P$17="Annuity",-IFERROR(IPMT(D3_I/12,$C345,D3_T,OFFSET(AZ$258,,-$C345+1),0),),-IFERROR(ISPMT(D3_I/12,$C345-1,D3_T,OFFSET(AZ$258,,-$C345+1)),)))</f>
        <v>0</v>
      </c>
      <c r="BA345" s="548">
        <f ca="1">IF($C345=0,0,IF('Clinic Model'!$P$17="Annuity",-IFERROR(IPMT(D3_I/12,$C345,D3_T,OFFSET(BA$258,,-$C345+1),0),),-IFERROR(ISPMT(D3_I/12,$C345-1,D3_T,OFFSET(BA$258,,-$C345+1)),)))</f>
        <v>0</v>
      </c>
      <c r="BB345" s="548">
        <f ca="1">IF($C345=0,0,IF('Clinic Model'!$P$17="Annuity",-IFERROR(IPMT(D3_I/12,$C345,D3_T,OFFSET(BB$258,,-$C345+1),0),),-IFERROR(ISPMT(D3_I/12,$C345-1,D3_T,OFFSET(BB$258,,-$C345+1)),)))</f>
        <v>0</v>
      </c>
      <c r="BC345" s="548">
        <f ca="1">IF($C345=0,0,IF('Clinic Model'!$P$17="Annuity",-IFERROR(IPMT(D3_I/12,$C345,D3_T,OFFSET(BC$258,,-$C345+1),0),),-IFERROR(ISPMT(D3_I/12,$C345-1,D3_T,OFFSET(BC$258,,-$C345+1)),)))</f>
        <v>0</v>
      </c>
      <c r="BD345" s="548">
        <f ca="1">IF($C345=0,0,IF('Clinic Model'!$P$17="Annuity",-IFERROR(IPMT(D3_I/12,$C345,D3_T,OFFSET(BD$258,,-$C345+1),0),),-IFERROR(ISPMT(D3_I/12,$C345-1,D3_T,OFFSET(BD$258,,-$C345+1)),)))</f>
        <v>0</v>
      </c>
      <c r="BE345" s="548">
        <f ca="1">IF($C345=0,0,IF('Clinic Model'!$P$17="Annuity",-IFERROR(IPMT(D3_I/12,$C345,D3_T,OFFSET(BE$258,,-$C345+1),0),),-IFERROR(ISPMT(D3_I/12,$C345-1,D3_T,OFFSET(BE$258,,-$C345+1)),)))</f>
        <v>0</v>
      </c>
      <c r="BF345" s="548">
        <f ca="1">IF($C345=0,0,IF('Clinic Model'!$P$17="Annuity",-IFERROR(IPMT(D3_I/12,$C345,D3_T,OFFSET(BF$258,,-$C345+1),0),),-IFERROR(ISPMT(D3_I/12,$C345-1,D3_T,OFFSET(BF$258,,-$C345+1)),)))</f>
        <v>0</v>
      </c>
      <c r="BG345" s="548">
        <f ca="1">IF($C345=0,0,IF('Clinic Model'!$P$17="Annuity",-IFERROR(IPMT(D3_I/12,$C345,D3_T,OFFSET(BG$258,,-$C345+1),0),),-IFERROR(ISPMT(D3_I/12,$C345-1,D3_T,OFFSET(BG$258,,-$C345+1)),)))</f>
        <v>0</v>
      </c>
      <c r="BH345" s="548">
        <f ca="1">IF($C345=0,0,IF('Clinic Model'!$P$17="Annuity",-IFERROR(IPMT(D3_I/12,$C345,D3_T,OFFSET(BH$258,,-$C345+1),0),),-IFERROR(ISPMT(D3_I/12,$C345-1,D3_T,OFFSET(BH$258,,-$C345+1)),)))</f>
        <v>0</v>
      </c>
      <c r="BI345" s="548">
        <f ca="1">IF($C345=0,0,IF('Clinic Model'!$P$17="Annuity",-IFERROR(IPMT(D3_I/12,$C345,D3_T,OFFSET(BI$258,,-$C345+1),0),),-IFERROR(ISPMT(D3_I/12,$C345-1,D3_T,OFFSET(BI$258,,-$C345+1)),)))</f>
        <v>0</v>
      </c>
      <c r="BJ345" s="548">
        <f ca="1">IF($C345=0,0,IF('Clinic Model'!$P$17="Annuity",-IFERROR(IPMT(D3_I/12,$C345,D3_T,OFFSET(BJ$258,,-$C345+1),0),),-IFERROR(ISPMT(D3_I/12,$C345-1,D3_T,OFFSET(BJ$258,,-$C345+1)),)))</f>
        <v>0</v>
      </c>
      <c r="BK345" s="548">
        <f ca="1">IF($C345=0,0,IF('Clinic Model'!$P$17="Annuity",-IFERROR(IPMT(D3_I/12,$C345,D3_T,OFFSET(BK$258,,-$C345+1),0),),-IFERROR(ISPMT(D3_I/12,$C345-1,D3_T,OFFSET(BK$258,,-$C345+1)),)))</f>
        <v>0</v>
      </c>
      <c r="BL345" s="548">
        <f ca="1">IF($C345=0,0,IF('Clinic Model'!$P$17="Annuity",-IFERROR(IPMT(D3_I/12,$C345,D3_T,OFFSET(BL$258,,-$C345+1),0),),-IFERROR(ISPMT(D3_I/12,$C345-1,D3_T,OFFSET(BL$258,,-$C345+1)),)))</f>
        <v>0</v>
      </c>
    </row>
    <row r="346" spans="1:64" ht="10.5" hidden="1" customHeight="1" outlineLevel="1" x14ac:dyDescent="0.3">
      <c r="A346" s="105"/>
      <c r="B346" s="504"/>
      <c r="C346" s="105">
        <f t="shared" si="25"/>
        <v>0</v>
      </c>
      <c r="E346" s="548">
        <f ca="1">IF($C346=0,0,IF('Clinic Model'!$P$17="Annuity",-IFERROR(IPMT(D3_I/12,$C346,D3_T,OFFSET(E$258,,-$C346+1),0),),-IFERROR(ISPMT(D3_I/12,$C346-1,D3_T,OFFSET(E$258,,-$C346+1)),)))</f>
        <v>0</v>
      </c>
      <c r="F346" s="548">
        <f ca="1">IF($C346=0,0,IF('Clinic Model'!$P$17="Annuity",-IFERROR(IPMT(D3_I/12,$C346,D3_T,OFFSET(F$258,,-$C346+1),0),),-IFERROR(ISPMT(D3_I/12,$C346-1,D3_T,OFFSET(F$258,,-$C346+1)),)))</f>
        <v>0</v>
      </c>
      <c r="G346" s="548">
        <f ca="1">IF($C346=0,0,IF('Clinic Model'!$P$17="Annuity",-IFERROR(IPMT(D3_I/12,$C346,D3_T,OFFSET(G$258,,-$C346+1),0),),-IFERROR(ISPMT(D3_I/12,$C346-1,D3_T,OFFSET(G$258,,-$C346+1)),)))</f>
        <v>0</v>
      </c>
      <c r="H346" s="548">
        <f ca="1">IF($C346=0,0,IF('Clinic Model'!$P$17="Annuity",-IFERROR(IPMT(D3_I/12,$C346,D3_T,OFFSET(H$258,,-$C346+1),0),),-IFERROR(ISPMT(D3_I/12,$C346-1,D3_T,OFFSET(H$258,,-$C346+1)),)))</f>
        <v>0</v>
      </c>
      <c r="I346" s="548">
        <f ca="1">IF($C346=0,0,IF('Clinic Model'!$P$17="Annuity",-IFERROR(IPMT(D3_I/12,$C346,D3_T,OFFSET(I$258,,-$C346+1),0),),-IFERROR(ISPMT(D3_I/12,$C346-1,D3_T,OFFSET(I$258,,-$C346+1)),)))</f>
        <v>0</v>
      </c>
      <c r="J346" s="548">
        <f ca="1">IF($C346=0,0,IF('Clinic Model'!$P$17="Annuity",-IFERROR(IPMT(D3_I/12,$C346,D3_T,OFFSET(J$258,,-$C346+1),0),),-IFERROR(ISPMT(D3_I/12,$C346-1,D3_T,OFFSET(J$258,,-$C346+1)),)))</f>
        <v>0</v>
      </c>
      <c r="K346" s="548">
        <f ca="1">IF($C346=0,0,IF('Clinic Model'!$P$17="Annuity",-IFERROR(IPMT(D3_I/12,$C346,D3_T,OFFSET(K$258,,-$C346+1),0),),-IFERROR(ISPMT(D3_I/12,$C346-1,D3_T,OFFSET(K$258,,-$C346+1)),)))</f>
        <v>0</v>
      </c>
      <c r="L346" s="548">
        <f ca="1">IF($C346=0,0,IF('Clinic Model'!$P$17="Annuity",-IFERROR(IPMT(D3_I/12,$C346,D3_T,OFFSET(L$258,,-$C346+1),0),),-IFERROR(ISPMT(D3_I/12,$C346-1,D3_T,OFFSET(L$258,,-$C346+1)),)))</f>
        <v>0</v>
      </c>
      <c r="M346" s="548">
        <f ca="1">IF($C346=0,0,IF('Clinic Model'!$P$17="Annuity",-IFERROR(IPMT(D3_I/12,$C346,D3_T,OFFSET(M$258,,-$C346+1),0),),-IFERROR(ISPMT(D3_I/12,$C346-1,D3_T,OFFSET(M$258,,-$C346+1)),)))</f>
        <v>0</v>
      </c>
      <c r="N346" s="548">
        <f ca="1">IF($C346=0,0,IF('Clinic Model'!$P$17="Annuity",-IFERROR(IPMT(D3_I/12,$C346,D3_T,OFFSET(N$258,,-$C346+1),0),),-IFERROR(ISPMT(D3_I/12,$C346-1,D3_T,OFFSET(N$258,,-$C346+1)),)))</f>
        <v>0</v>
      </c>
      <c r="O346" s="548">
        <f ca="1">IF($C346=0,0,IF('Clinic Model'!$P$17="Annuity",-IFERROR(IPMT(D3_I/12,$C346,D3_T,OFFSET(O$258,,-$C346+1),0),),-IFERROR(ISPMT(D3_I/12,$C346-1,D3_T,OFFSET(O$258,,-$C346+1)),)))</f>
        <v>0</v>
      </c>
      <c r="P346" s="548">
        <f ca="1">IF($C346=0,0,IF('Clinic Model'!$P$17="Annuity",-IFERROR(IPMT(D3_I/12,$C346,D3_T,OFFSET(P$258,,-$C346+1),0),),-IFERROR(ISPMT(D3_I/12,$C346-1,D3_T,OFFSET(P$258,,-$C346+1)),)))</f>
        <v>0</v>
      </c>
      <c r="Q346" s="548">
        <f ca="1">IF($C346=0,0,IF('Clinic Model'!$P$17="Annuity",-IFERROR(IPMT(D3_I/12,$C346,D3_T,OFFSET(Q$258,,-$C346+1),0),),-IFERROR(ISPMT(D3_I/12,$C346-1,D3_T,OFFSET(Q$258,,-$C346+1)),)))</f>
        <v>0</v>
      </c>
      <c r="R346" s="548">
        <f ca="1">IF($C346=0,0,IF('Clinic Model'!$P$17="Annuity",-IFERROR(IPMT(D3_I/12,$C346,D3_T,OFFSET(R$258,,-$C346+1),0),),-IFERROR(ISPMT(D3_I/12,$C346-1,D3_T,OFFSET(R$258,,-$C346+1)),)))</f>
        <v>0</v>
      </c>
      <c r="S346" s="548">
        <f ca="1">IF($C346=0,0,IF('Clinic Model'!$P$17="Annuity",-IFERROR(IPMT(D3_I/12,$C346,D3_T,OFFSET(S$258,,-$C346+1),0),),-IFERROR(ISPMT(D3_I/12,$C346-1,D3_T,OFFSET(S$258,,-$C346+1)),)))</f>
        <v>0</v>
      </c>
      <c r="T346" s="548">
        <f ca="1">IF($C346=0,0,IF('Clinic Model'!$P$17="Annuity",-IFERROR(IPMT(D3_I/12,$C346,D3_T,OFFSET(T$258,,-$C346+1),0),),-IFERROR(ISPMT(D3_I/12,$C346-1,D3_T,OFFSET(T$258,,-$C346+1)),)))</f>
        <v>0</v>
      </c>
      <c r="U346" s="548">
        <f ca="1">IF($C346=0,0,IF('Clinic Model'!$P$17="Annuity",-IFERROR(IPMT(D3_I/12,$C346,D3_T,OFFSET(U$258,,-$C346+1),0),),-IFERROR(ISPMT(D3_I/12,$C346-1,D3_T,OFFSET(U$258,,-$C346+1)),)))</f>
        <v>0</v>
      </c>
      <c r="V346" s="548">
        <f ca="1">IF($C346=0,0,IF('Clinic Model'!$P$17="Annuity",-IFERROR(IPMT(D3_I/12,$C346,D3_T,OFFSET(V$258,,-$C346+1),0),),-IFERROR(ISPMT(D3_I/12,$C346-1,D3_T,OFFSET(V$258,,-$C346+1)),)))</f>
        <v>0</v>
      </c>
      <c r="W346" s="548">
        <f ca="1">IF($C346=0,0,IF('Clinic Model'!$P$17="Annuity",-IFERROR(IPMT(D3_I/12,$C346,D3_T,OFFSET(W$258,,-$C346+1),0),),-IFERROR(ISPMT(D3_I/12,$C346-1,D3_T,OFFSET(W$258,,-$C346+1)),)))</f>
        <v>0</v>
      </c>
      <c r="X346" s="548">
        <f ca="1">IF($C346=0,0,IF('Clinic Model'!$P$17="Annuity",-IFERROR(IPMT(D3_I/12,$C346,D3_T,OFFSET(X$258,,-$C346+1),0),),-IFERROR(ISPMT(D3_I/12,$C346-1,D3_T,OFFSET(X$258,,-$C346+1)),)))</f>
        <v>0</v>
      </c>
      <c r="Y346" s="548">
        <f ca="1">IF($C346=0,0,IF('Clinic Model'!$P$17="Annuity",-IFERROR(IPMT(D3_I/12,$C346,D3_T,OFFSET(Y$258,,-$C346+1),0),),-IFERROR(ISPMT(D3_I/12,$C346-1,D3_T,OFFSET(Y$258,,-$C346+1)),)))</f>
        <v>0</v>
      </c>
      <c r="Z346" s="548">
        <f ca="1">IF($C346=0,0,IF('Clinic Model'!$P$17="Annuity",-IFERROR(IPMT(D3_I/12,$C346,D3_T,OFFSET(Z$258,,-$C346+1),0),),-IFERROR(ISPMT(D3_I/12,$C346-1,D3_T,OFFSET(Z$258,,-$C346+1)),)))</f>
        <v>0</v>
      </c>
      <c r="AA346" s="548">
        <f ca="1">IF($C346=0,0,IF('Clinic Model'!$P$17="Annuity",-IFERROR(IPMT(D3_I/12,$C346,D3_T,OFFSET(AA$258,,-$C346+1),0),),-IFERROR(ISPMT(D3_I/12,$C346-1,D3_T,OFFSET(AA$258,,-$C346+1)),)))</f>
        <v>0</v>
      </c>
      <c r="AB346" s="548">
        <f ca="1">IF($C346=0,0,IF('Clinic Model'!$P$17="Annuity",-IFERROR(IPMT(D3_I/12,$C346,D3_T,OFFSET(AB$258,,-$C346+1),0),),-IFERROR(ISPMT(D3_I/12,$C346-1,D3_T,OFFSET(AB$258,,-$C346+1)),)))</f>
        <v>0</v>
      </c>
      <c r="AC346" s="548">
        <f ca="1">IF($C346=0,0,IF('Clinic Model'!$P$17="Annuity",-IFERROR(IPMT(D3_I/12,$C346,D3_T,OFFSET(AC$258,,-$C346+1),0),),-IFERROR(ISPMT(D3_I/12,$C346-1,D3_T,OFFSET(AC$258,,-$C346+1)),)))</f>
        <v>0</v>
      </c>
      <c r="AD346" s="548">
        <f ca="1">IF($C346=0,0,IF('Clinic Model'!$P$17="Annuity",-IFERROR(IPMT(D3_I/12,$C346,D3_T,OFFSET(AD$258,,-$C346+1),0),),-IFERROR(ISPMT(D3_I/12,$C346-1,D3_T,OFFSET(AD$258,,-$C346+1)),)))</f>
        <v>0</v>
      </c>
      <c r="AE346" s="548">
        <f ca="1">IF($C346=0,0,IF('Clinic Model'!$P$17="Annuity",-IFERROR(IPMT(D3_I/12,$C346,D3_T,OFFSET(AE$258,,-$C346+1),0),),-IFERROR(ISPMT(D3_I/12,$C346-1,D3_T,OFFSET(AE$258,,-$C346+1)),)))</f>
        <v>0</v>
      </c>
      <c r="AF346" s="548">
        <f ca="1">IF($C346=0,0,IF('Clinic Model'!$P$17="Annuity",-IFERROR(IPMT(D3_I/12,$C346,D3_T,OFFSET(AF$258,,-$C346+1),0),),-IFERROR(ISPMT(D3_I/12,$C346-1,D3_T,OFFSET(AF$258,,-$C346+1)),)))</f>
        <v>0</v>
      </c>
      <c r="AG346" s="548">
        <f ca="1">IF($C346=0,0,IF('Clinic Model'!$P$17="Annuity",-IFERROR(IPMT(D3_I/12,$C346,D3_T,OFFSET(AG$258,,-$C346+1),0),),-IFERROR(ISPMT(D3_I/12,$C346-1,D3_T,OFFSET(AG$258,,-$C346+1)),)))</f>
        <v>0</v>
      </c>
      <c r="AH346" s="548">
        <f ca="1">IF($C346=0,0,IF('Clinic Model'!$P$17="Annuity",-IFERROR(IPMT(D3_I/12,$C346,D3_T,OFFSET(AH$258,,-$C346+1),0),),-IFERROR(ISPMT(D3_I/12,$C346-1,D3_T,OFFSET(AH$258,,-$C346+1)),)))</f>
        <v>0</v>
      </c>
      <c r="AI346" s="548">
        <f ca="1">IF($C346=0,0,IF('Clinic Model'!$P$17="Annuity",-IFERROR(IPMT(D3_I/12,$C346,D3_T,OFFSET(AI$258,,-$C346+1),0),),-IFERROR(ISPMT(D3_I/12,$C346-1,D3_T,OFFSET(AI$258,,-$C346+1)),)))</f>
        <v>0</v>
      </c>
      <c r="AJ346" s="548">
        <f ca="1">IF($C346=0,0,IF('Clinic Model'!$P$17="Annuity",-IFERROR(IPMT(D3_I/12,$C346,D3_T,OFFSET(AJ$258,,-$C346+1),0),),-IFERROR(ISPMT(D3_I/12,$C346-1,D3_T,OFFSET(AJ$258,,-$C346+1)),)))</f>
        <v>0</v>
      </c>
      <c r="AK346" s="548">
        <f ca="1">IF($C346=0,0,IF('Clinic Model'!$P$17="Annuity",-IFERROR(IPMT(D3_I/12,$C346,D3_T,OFFSET(AK$258,,-$C346+1),0),),-IFERROR(ISPMT(D3_I/12,$C346-1,D3_T,OFFSET(AK$258,,-$C346+1)),)))</f>
        <v>0</v>
      </c>
      <c r="AL346" s="548">
        <f ca="1">IF($C346=0,0,IF('Clinic Model'!$P$17="Annuity",-IFERROR(IPMT(D3_I/12,$C346,D3_T,OFFSET(AL$258,,-$C346+1),0),),-IFERROR(ISPMT(D3_I/12,$C346-1,D3_T,OFFSET(AL$258,,-$C346+1)),)))</f>
        <v>0</v>
      </c>
      <c r="AM346" s="548">
        <f ca="1">IF($C346=0,0,IF('Clinic Model'!$P$17="Annuity",-IFERROR(IPMT(D3_I/12,$C346,D3_T,OFFSET(AM$258,,-$C346+1),0),),-IFERROR(ISPMT(D3_I/12,$C346-1,D3_T,OFFSET(AM$258,,-$C346+1)),)))</f>
        <v>0</v>
      </c>
      <c r="AN346" s="548">
        <f ca="1">IF($C346=0,0,IF('Clinic Model'!$P$17="Annuity",-IFERROR(IPMT(D3_I/12,$C346,D3_T,OFFSET(AN$258,,-$C346+1),0),),-IFERROR(ISPMT(D3_I/12,$C346-1,D3_T,OFFSET(AN$258,,-$C346+1)),)))</f>
        <v>0</v>
      </c>
      <c r="AO346" s="548">
        <f ca="1">IF($C346=0,0,IF('Clinic Model'!$P$17="Annuity",-IFERROR(IPMT(D3_I/12,$C346,D3_T,OFFSET(AO$258,,-$C346+1),0),),-IFERROR(ISPMT(D3_I/12,$C346-1,D3_T,OFFSET(AO$258,,-$C346+1)),)))</f>
        <v>0</v>
      </c>
      <c r="AP346" s="548">
        <f ca="1">IF($C346=0,0,IF('Clinic Model'!$P$17="Annuity",-IFERROR(IPMT(D3_I/12,$C346,D3_T,OFFSET(AP$258,,-$C346+1),0),),-IFERROR(ISPMT(D3_I/12,$C346-1,D3_T,OFFSET(AP$258,,-$C346+1)),)))</f>
        <v>0</v>
      </c>
      <c r="AQ346" s="548">
        <f ca="1">IF($C346=0,0,IF('Clinic Model'!$P$17="Annuity",-IFERROR(IPMT(D3_I/12,$C346,D3_T,OFFSET(AQ$258,,-$C346+1),0),),-IFERROR(ISPMT(D3_I/12,$C346-1,D3_T,OFFSET(AQ$258,,-$C346+1)),)))</f>
        <v>0</v>
      </c>
      <c r="AR346" s="548">
        <f ca="1">IF($C346=0,0,IF('Clinic Model'!$P$17="Annuity",-IFERROR(IPMT(D3_I/12,$C346,D3_T,OFFSET(AR$258,,-$C346+1),0),),-IFERROR(ISPMT(D3_I/12,$C346-1,D3_T,OFFSET(AR$258,,-$C346+1)),)))</f>
        <v>0</v>
      </c>
      <c r="AS346" s="548">
        <f ca="1">IF($C346=0,0,IF('Clinic Model'!$P$17="Annuity",-IFERROR(IPMT(D3_I/12,$C346,D3_T,OFFSET(AS$258,,-$C346+1),0),),-IFERROR(ISPMT(D3_I/12,$C346-1,D3_T,OFFSET(AS$258,,-$C346+1)),)))</f>
        <v>0</v>
      </c>
      <c r="AT346" s="548">
        <f ca="1">IF($C346=0,0,IF('Clinic Model'!$P$17="Annuity",-IFERROR(IPMT(D3_I/12,$C346,D3_T,OFFSET(AT$258,,-$C346+1),0),),-IFERROR(ISPMT(D3_I/12,$C346-1,D3_T,OFFSET(AT$258,,-$C346+1)),)))</f>
        <v>0</v>
      </c>
      <c r="AU346" s="548">
        <f ca="1">IF($C346=0,0,IF('Clinic Model'!$P$17="Annuity",-IFERROR(IPMT(D3_I/12,$C346,D3_T,OFFSET(AU$258,,-$C346+1),0),),-IFERROR(ISPMT(D3_I/12,$C346-1,D3_T,OFFSET(AU$258,,-$C346+1)),)))</f>
        <v>0</v>
      </c>
      <c r="AV346" s="548">
        <f ca="1">IF($C346=0,0,IF('Clinic Model'!$P$17="Annuity",-IFERROR(IPMT(D3_I/12,$C346,D3_T,OFFSET(AV$258,,-$C346+1),0),),-IFERROR(ISPMT(D3_I/12,$C346-1,D3_T,OFFSET(AV$258,,-$C346+1)),)))</f>
        <v>0</v>
      </c>
      <c r="AW346" s="548">
        <f ca="1">IF($C346=0,0,IF('Clinic Model'!$P$17="Annuity",-IFERROR(IPMT(D3_I/12,$C346,D3_T,OFFSET(AW$258,,-$C346+1),0),),-IFERROR(ISPMT(D3_I/12,$C346-1,D3_T,OFFSET(AW$258,,-$C346+1)),)))</f>
        <v>0</v>
      </c>
      <c r="AX346" s="548">
        <f ca="1">IF($C346=0,0,IF('Clinic Model'!$P$17="Annuity",-IFERROR(IPMT(D3_I/12,$C346,D3_T,OFFSET(AX$258,,-$C346+1),0),),-IFERROR(ISPMT(D3_I/12,$C346-1,D3_T,OFFSET(AX$258,,-$C346+1)),)))</f>
        <v>0</v>
      </c>
      <c r="AY346" s="548">
        <f ca="1">IF($C346=0,0,IF('Clinic Model'!$P$17="Annuity",-IFERROR(IPMT(D3_I/12,$C346,D3_T,OFFSET(AY$258,,-$C346+1),0),),-IFERROR(ISPMT(D3_I/12,$C346-1,D3_T,OFFSET(AY$258,,-$C346+1)),)))</f>
        <v>0</v>
      </c>
      <c r="AZ346" s="548">
        <f ca="1">IF($C346=0,0,IF('Clinic Model'!$P$17="Annuity",-IFERROR(IPMT(D3_I/12,$C346,D3_T,OFFSET(AZ$258,,-$C346+1),0),),-IFERROR(ISPMT(D3_I/12,$C346-1,D3_T,OFFSET(AZ$258,,-$C346+1)),)))</f>
        <v>0</v>
      </c>
      <c r="BA346" s="548">
        <f ca="1">IF($C346=0,0,IF('Clinic Model'!$P$17="Annuity",-IFERROR(IPMT(D3_I/12,$C346,D3_T,OFFSET(BA$258,,-$C346+1),0),),-IFERROR(ISPMT(D3_I/12,$C346-1,D3_T,OFFSET(BA$258,,-$C346+1)),)))</f>
        <v>0</v>
      </c>
      <c r="BB346" s="548">
        <f ca="1">IF($C346=0,0,IF('Clinic Model'!$P$17="Annuity",-IFERROR(IPMT(D3_I/12,$C346,D3_T,OFFSET(BB$258,,-$C346+1),0),),-IFERROR(ISPMT(D3_I/12,$C346-1,D3_T,OFFSET(BB$258,,-$C346+1)),)))</f>
        <v>0</v>
      </c>
      <c r="BC346" s="548">
        <f ca="1">IF($C346=0,0,IF('Clinic Model'!$P$17="Annuity",-IFERROR(IPMT(D3_I/12,$C346,D3_T,OFFSET(BC$258,,-$C346+1),0),),-IFERROR(ISPMT(D3_I/12,$C346-1,D3_T,OFFSET(BC$258,,-$C346+1)),)))</f>
        <v>0</v>
      </c>
      <c r="BD346" s="548">
        <f ca="1">IF($C346=0,0,IF('Clinic Model'!$P$17="Annuity",-IFERROR(IPMT(D3_I/12,$C346,D3_T,OFFSET(BD$258,,-$C346+1),0),),-IFERROR(ISPMT(D3_I/12,$C346-1,D3_T,OFFSET(BD$258,,-$C346+1)),)))</f>
        <v>0</v>
      </c>
      <c r="BE346" s="548">
        <f ca="1">IF($C346=0,0,IF('Clinic Model'!$P$17="Annuity",-IFERROR(IPMT(D3_I/12,$C346,D3_T,OFFSET(BE$258,,-$C346+1),0),),-IFERROR(ISPMT(D3_I/12,$C346-1,D3_T,OFFSET(BE$258,,-$C346+1)),)))</f>
        <v>0</v>
      </c>
      <c r="BF346" s="548">
        <f ca="1">IF($C346=0,0,IF('Clinic Model'!$P$17="Annuity",-IFERROR(IPMT(D3_I/12,$C346,D3_T,OFFSET(BF$258,,-$C346+1),0),),-IFERROR(ISPMT(D3_I/12,$C346-1,D3_T,OFFSET(BF$258,,-$C346+1)),)))</f>
        <v>0</v>
      </c>
      <c r="BG346" s="548">
        <f ca="1">IF($C346=0,0,IF('Clinic Model'!$P$17="Annuity",-IFERROR(IPMT(D3_I/12,$C346,D3_T,OFFSET(BG$258,,-$C346+1),0),),-IFERROR(ISPMT(D3_I/12,$C346-1,D3_T,OFFSET(BG$258,,-$C346+1)),)))</f>
        <v>0</v>
      </c>
      <c r="BH346" s="548">
        <f ca="1">IF($C346=0,0,IF('Clinic Model'!$P$17="Annuity",-IFERROR(IPMT(D3_I/12,$C346,D3_T,OFFSET(BH$258,,-$C346+1),0),),-IFERROR(ISPMT(D3_I/12,$C346-1,D3_T,OFFSET(BH$258,,-$C346+1)),)))</f>
        <v>0</v>
      </c>
      <c r="BI346" s="548">
        <f ca="1">IF($C346=0,0,IF('Clinic Model'!$P$17="Annuity",-IFERROR(IPMT(D3_I/12,$C346,D3_T,OFFSET(BI$258,,-$C346+1),0),),-IFERROR(ISPMT(D3_I/12,$C346-1,D3_T,OFFSET(BI$258,,-$C346+1)),)))</f>
        <v>0</v>
      </c>
      <c r="BJ346" s="548">
        <f ca="1">IF($C346=0,0,IF('Clinic Model'!$P$17="Annuity",-IFERROR(IPMT(D3_I/12,$C346,D3_T,OFFSET(BJ$258,,-$C346+1),0),),-IFERROR(ISPMT(D3_I/12,$C346-1,D3_T,OFFSET(BJ$258,,-$C346+1)),)))</f>
        <v>0</v>
      </c>
      <c r="BK346" s="548">
        <f ca="1">IF($C346=0,0,IF('Clinic Model'!$P$17="Annuity",-IFERROR(IPMT(D3_I/12,$C346,D3_T,OFFSET(BK$258,,-$C346+1),0),),-IFERROR(ISPMT(D3_I/12,$C346-1,D3_T,OFFSET(BK$258,,-$C346+1)),)))</f>
        <v>0</v>
      </c>
      <c r="BL346" s="548">
        <f ca="1">IF($C346=0,0,IF('Clinic Model'!$P$17="Annuity",-IFERROR(IPMT(D3_I/12,$C346,D3_T,OFFSET(BL$258,,-$C346+1),0),),-IFERROR(ISPMT(D3_I/12,$C346-1,D3_T,OFFSET(BL$258,,-$C346+1)),)))</f>
        <v>0</v>
      </c>
    </row>
    <row r="347" spans="1:64" ht="10.5" hidden="1" customHeight="1" outlineLevel="1" x14ac:dyDescent="0.3">
      <c r="A347" s="105"/>
      <c r="B347" s="504"/>
      <c r="C347" s="105">
        <f t="shared" si="25"/>
        <v>0</v>
      </c>
      <c r="E347" s="548">
        <f ca="1">IF($C347=0,0,IF('Clinic Model'!$P$17="Annuity",-IFERROR(IPMT(D3_I/12,$C347,D3_T,OFFSET(E$258,,-$C347+1),0),),-IFERROR(ISPMT(D3_I/12,$C347-1,D3_T,OFFSET(E$258,,-$C347+1)),)))</f>
        <v>0</v>
      </c>
      <c r="F347" s="548">
        <f ca="1">IF($C347=0,0,IF('Clinic Model'!$P$17="Annuity",-IFERROR(IPMT(D3_I/12,$C347,D3_T,OFFSET(F$258,,-$C347+1),0),),-IFERROR(ISPMT(D3_I/12,$C347-1,D3_T,OFFSET(F$258,,-$C347+1)),)))</f>
        <v>0</v>
      </c>
      <c r="G347" s="548">
        <f ca="1">IF($C347=0,0,IF('Clinic Model'!$P$17="Annuity",-IFERROR(IPMT(D3_I/12,$C347,D3_T,OFFSET(G$258,,-$C347+1),0),),-IFERROR(ISPMT(D3_I/12,$C347-1,D3_T,OFFSET(G$258,,-$C347+1)),)))</f>
        <v>0</v>
      </c>
      <c r="H347" s="548">
        <f ca="1">IF($C347=0,0,IF('Clinic Model'!$P$17="Annuity",-IFERROR(IPMT(D3_I/12,$C347,D3_T,OFFSET(H$258,,-$C347+1),0),),-IFERROR(ISPMT(D3_I/12,$C347-1,D3_T,OFFSET(H$258,,-$C347+1)),)))</f>
        <v>0</v>
      </c>
      <c r="I347" s="548">
        <f ca="1">IF($C347=0,0,IF('Clinic Model'!$P$17="Annuity",-IFERROR(IPMT(D3_I/12,$C347,D3_T,OFFSET(I$258,,-$C347+1),0),),-IFERROR(ISPMT(D3_I/12,$C347-1,D3_T,OFFSET(I$258,,-$C347+1)),)))</f>
        <v>0</v>
      </c>
      <c r="J347" s="548">
        <f ca="1">IF($C347=0,0,IF('Clinic Model'!$P$17="Annuity",-IFERROR(IPMT(D3_I/12,$C347,D3_T,OFFSET(J$258,,-$C347+1),0),),-IFERROR(ISPMT(D3_I/12,$C347-1,D3_T,OFFSET(J$258,,-$C347+1)),)))</f>
        <v>0</v>
      </c>
      <c r="K347" s="548">
        <f ca="1">IF($C347=0,0,IF('Clinic Model'!$P$17="Annuity",-IFERROR(IPMT(D3_I/12,$C347,D3_T,OFFSET(K$258,,-$C347+1),0),),-IFERROR(ISPMT(D3_I/12,$C347-1,D3_T,OFFSET(K$258,,-$C347+1)),)))</f>
        <v>0</v>
      </c>
      <c r="L347" s="548">
        <f ca="1">IF($C347=0,0,IF('Clinic Model'!$P$17="Annuity",-IFERROR(IPMT(D3_I/12,$C347,D3_T,OFFSET(L$258,,-$C347+1),0),),-IFERROR(ISPMT(D3_I/12,$C347-1,D3_T,OFFSET(L$258,,-$C347+1)),)))</f>
        <v>0</v>
      </c>
      <c r="M347" s="548">
        <f ca="1">IF($C347=0,0,IF('Clinic Model'!$P$17="Annuity",-IFERROR(IPMT(D3_I/12,$C347,D3_T,OFFSET(M$258,,-$C347+1),0),),-IFERROR(ISPMT(D3_I/12,$C347-1,D3_T,OFFSET(M$258,,-$C347+1)),)))</f>
        <v>0</v>
      </c>
      <c r="N347" s="548">
        <f ca="1">IF($C347=0,0,IF('Clinic Model'!$P$17="Annuity",-IFERROR(IPMT(D3_I/12,$C347,D3_T,OFFSET(N$258,,-$C347+1),0),),-IFERROR(ISPMT(D3_I/12,$C347-1,D3_T,OFFSET(N$258,,-$C347+1)),)))</f>
        <v>0</v>
      </c>
      <c r="O347" s="548">
        <f ca="1">IF($C347=0,0,IF('Clinic Model'!$P$17="Annuity",-IFERROR(IPMT(D3_I/12,$C347,D3_T,OFFSET(O$258,,-$C347+1),0),),-IFERROR(ISPMT(D3_I/12,$C347-1,D3_T,OFFSET(O$258,,-$C347+1)),)))</f>
        <v>0</v>
      </c>
      <c r="P347" s="548">
        <f ca="1">IF($C347=0,0,IF('Clinic Model'!$P$17="Annuity",-IFERROR(IPMT(D3_I/12,$C347,D3_T,OFFSET(P$258,,-$C347+1),0),),-IFERROR(ISPMT(D3_I/12,$C347-1,D3_T,OFFSET(P$258,,-$C347+1)),)))</f>
        <v>0</v>
      </c>
      <c r="Q347" s="548">
        <f ca="1">IF($C347=0,0,IF('Clinic Model'!$P$17="Annuity",-IFERROR(IPMT(D3_I/12,$C347,D3_T,OFFSET(Q$258,,-$C347+1),0),),-IFERROR(ISPMT(D3_I/12,$C347-1,D3_T,OFFSET(Q$258,,-$C347+1)),)))</f>
        <v>0</v>
      </c>
      <c r="R347" s="548">
        <f ca="1">IF($C347=0,0,IF('Clinic Model'!$P$17="Annuity",-IFERROR(IPMT(D3_I/12,$C347,D3_T,OFFSET(R$258,,-$C347+1),0),),-IFERROR(ISPMT(D3_I/12,$C347-1,D3_T,OFFSET(R$258,,-$C347+1)),)))</f>
        <v>0</v>
      </c>
      <c r="S347" s="548">
        <f ca="1">IF($C347=0,0,IF('Clinic Model'!$P$17="Annuity",-IFERROR(IPMT(D3_I/12,$C347,D3_T,OFFSET(S$258,,-$C347+1),0),),-IFERROR(ISPMT(D3_I/12,$C347-1,D3_T,OFFSET(S$258,,-$C347+1)),)))</f>
        <v>0</v>
      </c>
      <c r="T347" s="548">
        <f ca="1">IF($C347=0,0,IF('Clinic Model'!$P$17="Annuity",-IFERROR(IPMT(D3_I/12,$C347,D3_T,OFFSET(T$258,,-$C347+1),0),),-IFERROR(ISPMT(D3_I/12,$C347-1,D3_T,OFFSET(T$258,,-$C347+1)),)))</f>
        <v>0</v>
      </c>
      <c r="U347" s="548">
        <f ca="1">IF($C347=0,0,IF('Clinic Model'!$P$17="Annuity",-IFERROR(IPMT(D3_I/12,$C347,D3_T,OFFSET(U$258,,-$C347+1),0),),-IFERROR(ISPMT(D3_I/12,$C347-1,D3_T,OFFSET(U$258,,-$C347+1)),)))</f>
        <v>0</v>
      </c>
      <c r="V347" s="548">
        <f ca="1">IF($C347=0,0,IF('Clinic Model'!$P$17="Annuity",-IFERROR(IPMT(D3_I/12,$C347,D3_T,OFFSET(V$258,,-$C347+1),0),),-IFERROR(ISPMT(D3_I/12,$C347-1,D3_T,OFFSET(V$258,,-$C347+1)),)))</f>
        <v>0</v>
      </c>
      <c r="W347" s="548">
        <f ca="1">IF($C347=0,0,IF('Clinic Model'!$P$17="Annuity",-IFERROR(IPMT(D3_I/12,$C347,D3_T,OFFSET(W$258,,-$C347+1),0),),-IFERROR(ISPMT(D3_I/12,$C347-1,D3_T,OFFSET(W$258,,-$C347+1)),)))</f>
        <v>0</v>
      </c>
      <c r="X347" s="548">
        <f ca="1">IF($C347=0,0,IF('Clinic Model'!$P$17="Annuity",-IFERROR(IPMT(D3_I/12,$C347,D3_T,OFFSET(X$258,,-$C347+1),0),),-IFERROR(ISPMT(D3_I/12,$C347-1,D3_T,OFFSET(X$258,,-$C347+1)),)))</f>
        <v>0</v>
      </c>
      <c r="Y347" s="548">
        <f ca="1">IF($C347=0,0,IF('Clinic Model'!$P$17="Annuity",-IFERROR(IPMT(D3_I/12,$C347,D3_T,OFFSET(Y$258,,-$C347+1),0),),-IFERROR(ISPMT(D3_I/12,$C347-1,D3_T,OFFSET(Y$258,,-$C347+1)),)))</f>
        <v>0</v>
      </c>
      <c r="Z347" s="548">
        <f ca="1">IF($C347=0,0,IF('Clinic Model'!$P$17="Annuity",-IFERROR(IPMT(D3_I/12,$C347,D3_T,OFFSET(Z$258,,-$C347+1),0),),-IFERROR(ISPMT(D3_I/12,$C347-1,D3_T,OFFSET(Z$258,,-$C347+1)),)))</f>
        <v>0</v>
      </c>
      <c r="AA347" s="548">
        <f ca="1">IF($C347=0,0,IF('Clinic Model'!$P$17="Annuity",-IFERROR(IPMT(D3_I/12,$C347,D3_T,OFFSET(AA$258,,-$C347+1),0),),-IFERROR(ISPMT(D3_I/12,$C347-1,D3_T,OFFSET(AA$258,,-$C347+1)),)))</f>
        <v>0</v>
      </c>
      <c r="AB347" s="548">
        <f ca="1">IF($C347=0,0,IF('Clinic Model'!$P$17="Annuity",-IFERROR(IPMT(D3_I/12,$C347,D3_T,OFFSET(AB$258,,-$C347+1),0),),-IFERROR(ISPMT(D3_I/12,$C347-1,D3_T,OFFSET(AB$258,,-$C347+1)),)))</f>
        <v>0</v>
      </c>
      <c r="AC347" s="548">
        <f ca="1">IF($C347=0,0,IF('Clinic Model'!$P$17="Annuity",-IFERROR(IPMT(D3_I/12,$C347,D3_T,OFFSET(AC$258,,-$C347+1),0),),-IFERROR(ISPMT(D3_I/12,$C347-1,D3_T,OFFSET(AC$258,,-$C347+1)),)))</f>
        <v>0</v>
      </c>
      <c r="AD347" s="548">
        <f ca="1">IF($C347=0,0,IF('Clinic Model'!$P$17="Annuity",-IFERROR(IPMT(D3_I/12,$C347,D3_T,OFFSET(AD$258,,-$C347+1),0),),-IFERROR(ISPMT(D3_I/12,$C347-1,D3_T,OFFSET(AD$258,,-$C347+1)),)))</f>
        <v>0</v>
      </c>
      <c r="AE347" s="548">
        <f ca="1">IF($C347=0,0,IF('Clinic Model'!$P$17="Annuity",-IFERROR(IPMT(D3_I/12,$C347,D3_T,OFFSET(AE$258,,-$C347+1),0),),-IFERROR(ISPMT(D3_I/12,$C347-1,D3_T,OFFSET(AE$258,,-$C347+1)),)))</f>
        <v>0</v>
      </c>
      <c r="AF347" s="548">
        <f ca="1">IF($C347=0,0,IF('Clinic Model'!$P$17="Annuity",-IFERROR(IPMT(D3_I/12,$C347,D3_T,OFFSET(AF$258,,-$C347+1),0),),-IFERROR(ISPMT(D3_I/12,$C347-1,D3_T,OFFSET(AF$258,,-$C347+1)),)))</f>
        <v>0</v>
      </c>
      <c r="AG347" s="548">
        <f ca="1">IF($C347=0,0,IF('Clinic Model'!$P$17="Annuity",-IFERROR(IPMT(D3_I/12,$C347,D3_T,OFFSET(AG$258,,-$C347+1),0),),-IFERROR(ISPMT(D3_I/12,$C347-1,D3_T,OFFSET(AG$258,,-$C347+1)),)))</f>
        <v>0</v>
      </c>
      <c r="AH347" s="548">
        <f ca="1">IF($C347=0,0,IF('Clinic Model'!$P$17="Annuity",-IFERROR(IPMT(D3_I/12,$C347,D3_T,OFFSET(AH$258,,-$C347+1),0),),-IFERROR(ISPMT(D3_I/12,$C347-1,D3_T,OFFSET(AH$258,,-$C347+1)),)))</f>
        <v>0</v>
      </c>
      <c r="AI347" s="548">
        <f ca="1">IF($C347=0,0,IF('Clinic Model'!$P$17="Annuity",-IFERROR(IPMT(D3_I/12,$C347,D3_T,OFFSET(AI$258,,-$C347+1),0),),-IFERROR(ISPMT(D3_I/12,$C347-1,D3_T,OFFSET(AI$258,,-$C347+1)),)))</f>
        <v>0</v>
      </c>
      <c r="AJ347" s="548">
        <f ca="1">IF($C347=0,0,IF('Clinic Model'!$P$17="Annuity",-IFERROR(IPMT(D3_I/12,$C347,D3_T,OFFSET(AJ$258,,-$C347+1),0),),-IFERROR(ISPMT(D3_I/12,$C347-1,D3_T,OFFSET(AJ$258,,-$C347+1)),)))</f>
        <v>0</v>
      </c>
      <c r="AK347" s="548">
        <f ca="1">IF($C347=0,0,IF('Clinic Model'!$P$17="Annuity",-IFERROR(IPMT(D3_I/12,$C347,D3_T,OFFSET(AK$258,,-$C347+1),0),),-IFERROR(ISPMT(D3_I/12,$C347-1,D3_T,OFFSET(AK$258,,-$C347+1)),)))</f>
        <v>0</v>
      </c>
      <c r="AL347" s="548">
        <f ca="1">IF($C347=0,0,IF('Clinic Model'!$P$17="Annuity",-IFERROR(IPMT(D3_I/12,$C347,D3_T,OFFSET(AL$258,,-$C347+1),0),),-IFERROR(ISPMT(D3_I/12,$C347-1,D3_T,OFFSET(AL$258,,-$C347+1)),)))</f>
        <v>0</v>
      </c>
      <c r="AM347" s="548">
        <f ca="1">IF($C347=0,0,IF('Clinic Model'!$P$17="Annuity",-IFERROR(IPMT(D3_I/12,$C347,D3_T,OFFSET(AM$258,,-$C347+1),0),),-IFERROR(ISPMT(D3_I/12,$C347-1,D3_T,OFFSET(AM$258,,-$C347+1)),)))</f>
        <v>0</v>
      </c>
      <c r="AN347" s="548">
        <f ca="1">IF($C347=0,0,IF('Clinic Model'!$P$17="Annuity",-IFERROR(IPMT(D3_I/12,$C347,D3_T,OFFSET(AN$258,,-$C347+1),0),),-IFERROR(ISPMT(D3_I/12,$C347-1,D3_T,OFFSET(AN$258,,-$C347+1)),)))</f>
        <v>0</v>
      </c>
      <c r="AO347" s="548">
        <f ca="1">IF($C347=0,0,IF('Clinic Model'!$P$17="Annuity",-IFERROR(IPMT(D3_I/12,$C347,D3_T,OFFSET(AO$258,,-$C347+1),0),),-IFERROR(ISPMT(D3_I/12,$C347-1,D3_T,OFFSET(AO$258,,-$C347+1)),)))</f>
        <v>0</v>
      </c>
      <c r="AP347" s="548">
        <f ca="1">IF($C347=0,0,IF('Clinic Model'!$P$17="Annuity",-IFERROR(IPMT(D3_I/12,$C347,D3_T,OFFSET(AP$258,,-$C347+1),0),),-IFERROR(ISPMT(D3_I/12,$C347-1,D3_T,OFFSET(AP$258,,-$C347+1)),)))</f>
        <v>0</v>
      </c>
      <c r="AQ347" s="548">
        <f ca="1">IF($C347=0,0,IF('Clinic Model'!$P$17="Annuity",-IFERROR(IPMT(D3_I/12,$C347,D3_T,OFFSET(AQ$258,,-$C347+1),0),),-IFERROR(ISPMT(D3_I/12,$C347-1,D3_T,OFFSET(AQ$258,,-$C347+1)),)))</f>
        <v>0</v>
      </c>
      <c r="AR347" s="548">
        <f ca="1">IF($C347=0,0,IF('Clinic Model'!$P$17="Annuity",-IFERROR(IPMT(D3_I/12,$C347,D3_T,OFFSET(AR$258,,-$C347+1),0),),-IFERROR(ISPMT(D3_I/12,$C347-1,D3_T,OFFSET(AR$258,,-$C347+1)),)))</f>
        <v>0</v>
      </c>
      <c r="AS347" s="548">
        <f ca="1">IF($C347=0,0,IF('Clinic Model'!$P$17="Annuity",-IFERROR(IPMT(D3_I/12,$C347,D3_T,OFFSET(AS$258,,-$C347+1),0),),-IFERROR(ISPMT(D3_I/12,$C347-1,D3_T,OFFSET(AS$258,,-$C347+1)),)))</f>
        <v>0</v>
      </c>
      <c r="AT347" s="548">
        <f ca="1">IF($C347=0,0,IF('Clinic Model'!$P$17="Annuity",-IFERROR(IPMT(D3_I/12,$C347,D3_T,OFFSET(AT$258,,-$C347+1),0),),-IFERROR(ISPMT(D3_I/12,$C347-1,D3_T,OFFSET(AT$258,,-$C347+1)),)))</f>
        <v>0</v>
      </c>
      <c r="AU347" s="548">
        <f ca="1">IF($C347=0,0,IF('Clinic Model'!$P$17="Annuity",-IFERROR(IPMT(D3_I/12,$C347,D3_T,OFFSET(AU$258,,-$C347+1),0),),-IFERROR(ISPMT(D3_I/12,$C347-1,D3_T,OFFSET(AU$258,,-$C347+1)),)))</f>
        <v>0</v>
      </c>
      <c r="AV347" s="548">
        <f ca="1">IF($C347=0,0,IF('Clinic Model'!$P$17="Annuity",-IFERROR(IPMT(D3_I/12,$C347,D3_T,OFFSET(AV$258,,-$C347+1),0),),-IFERROR(ISPMT(D3_I/12,$C347-1,D3_T,OFFSET(AV$258,,-$C347+1)),)))</f>
        <v>0</v>
      </c>
      <c r="AW347" s="548">
        <f ca="1">IF($C347=0,0,IF('Clinic Model'!$P$17="Annuity",-IFERROR(IPMT(D3_I/12,$C347,D3_T,OFFSET(AW$258,,-$C347+1),0),),-IFERROR(ISPMT(D3_I/12,$C347-1,D3_T,OFFSET(AW$258,,-$C347+1)),)))</f>
        <v>0</v>
      </c>
      <c r="AX347" s="548">
        <f ca="1">IF($C347=0,0,IF('Clinic Model'!$P$17="Annuity",-IFERROR(IPMT(D3_I/12,$C347,D3_T,OFFSET(AX$258,,-$C347+1),0),),-IFERROR(ISPMT(D3_I/12,$C347-1,D3_T,OFFSET(AX$258,,-$C347+1)),)))</f>
        <v>0</v>
      </c>
      <c r="AY347" s="548">
        <f ca="1">IF($C347=0,0,IF('Clinic Model'!$P$17="Annuity",-IFERROR(IPMT(D3_I/12,$C347,D3_T,OFFSET(AY$258,,-$C347+1),0),),-IFERROR(ISPMT(D3_I/12,$C347-1,D3_T,OFFSET(AY$258,,-$C347+1)),)))</f>
        <v>0</v>
      </c>
      <c r="AZ347" s="548">
        <f ca="1">IF($C347=0,0,IF('Clinic Model'!$P$17="Annuity",-IFERROR(IPMT(D3_I/12,$C347,D3_T,OFFSET(AZ$258,,-$C347+1),0),),-IFERROR(ISPMT(D3_I/12,$C347-1,D3_T,OFFSET(AZ$258,,-$C347+1)),)))</f>
        <v>0</v>
      </c>
      <c r="BA347" s="548">
        <f ca="1">IF($C347=0,0,IF('Clinic Model'!$P$17="Annuity",-IFERROR(IPMT(D3_I/12,$C347,D3_T,OFFSET(BA$258,,-$C347+1),0),),-IFERROR(ISPMT(D3_I/12,$C347-1,D3_T,OFFSET(BA$258,,-$C347+1)),)))</f>
        <v>0</v>
      </c>
      <c r="BB347" s="548">
        <f ca="1">IF($C347=0,0,IF('Clinic Model'!$P$17="Annuity",-IFERROR(IPMT(D3_I/12,$C347,D3_T,OFFSET(BB$258,,-$C347+1),0),),-IFERROR(ISPMT(D3_I/12,$C347-1,D3_T,OFFSET(BB$258,,-$C347+1)),)))</f>
        <v>0</v>
      </c>
      <c r="BC347" s="548">
        <f ca="1">IF($C347=0,0,IF('Clinic Model'!$P$17="Annuity",-IFERROR(IPMT(D3_I/12,$C347,D3_T,OFFSET(BC$258,,-$C347+1),0),),-IFERROR(ISPMT(D3_I/12,$C347-1,D3_T,OFFSET(BC$258,,-$C347+1)),)))</f>
        <v>0</v>
      </c>
      <c r="BD347" s="548">
        <f ca="1">IF($C347=0,0,IF('Clinic Model'!$P$17="Annuity",-IFERROR(IPMT(D3_I/12,$C347,D3_T,OFFSET(BD$258,,-$C347+1),0),),-IFERROR(ISPMT(D3_I/12,$C347-1,D3_T,OFFSET(BD$258,,-$C347+1)),)))</f>
        <v>0</v>
      </c>
      <c r="BE347" s="548">
        <f ca="1">IF($C347=0,0,IF('Clinic Model'!$P$17="Annuity",-IFERROR(IPMT(D3_I/12,$C347,D3_T,OFFSET(BE$258,,-$C347+1),0),),-IFERROR(ISPMT(D3_I/12,$C347-1,D3_T,OFFSET(BE$258,,-$C347+1)),)))</f>
        <v>0</v>
      </c>
      <c r="BF347" s="548">
        <f ca="1">IF($C347=0,0,IF('Clinic Model'!$P$17="Annuity",-IFERROR(IPMT(D3_I/12,$C347,D3_T,OFFSET(BF$258,,-$C347+1),0),),-IFERROR(ISPMT(D3_I/12,$C347-1,D3_T,OFFSET(BF$258,,-$C347+1)),)))</f>
        <v>0</v>
      </c>
      <c r="BG347" s="548">
        <f ca="1">IF($C347=0,0,IF('Clinic Model'!$P$17="Annuity",-IFERROR(IPMT(D3_I/12,$C347,D3_T,OFFSET(BG$258,,-$C347+1),0),),-IFERROR(ISPMT(D3_I/12,$C347-1,D3_T,OFFSET(BG$258,,-$C347+1)),)))</f>
        <v>0</v>
      </c>
      <c r="BH347" s="548">
        <f ca="1">IF($C347=0,0,IF('Clinic Model'!$P$17="Annuity",-IFERROR(IPMT(D3_I/12,$C347,D3_T,OFFSET(BH$258,,-$C347+1),0),),-IFERROR(ISPMT(D3_I/12,$C347-1,D3_T,OFFSET(BH$258,,-$C347+1)),)))</f>
        <v>0</v>
      </c>
      <c r="BI347" s="548">
        <f ca="1">IF($C347=0,0,IF('Clinic Model'!$P$17="Annuity",-IFERROR(IPMT(D3_I/12,$C347,D3_T,OFFSET(BI$258,,-$C347+1),0),),-IFERROR(ISPMT(D3_I/12,$C347-1,D3_T,OFFSET(BI$258,,-$C347+1)),)))</f>
        <v>0</v>
      </c>
      <c r="BJ347" s="548">
        <f ca="1">IF($C347=0,0,IF('Clinic Model'!$P$17="Annuity",-IFERROR(IPMT(D3_I/12,$C347,D3_T,OFFSET(BJ$258,,-$C347+1),0),),-IFERROR(ISPMT(D3_I/12,$C347-1,D3_T,OFFSET(BJ$258,,-$C347+1)),)))</f>
        <v>0</v>
      </c>
      <c r="BK347" s="548">
        <f ca="1">IF($C347=0,0,IF('Clinic Model'!$P$17="Annuity",-IFERROR(IPMT(D3_I/12,$C347,D3_T,OFFSET(BK$258,,-$C347+1),0),),-IFERROR(ISPMT(D3_I/12,$C347-1,D3_T,OFFSET(BK$258,,-$C347+1)),)))</f>
        <v>0</v>
      </c>
      <c r="BL347" s="548">
        <f ca="1">IF($C347=0,0,IF('Clinic Model'!$P$17="Annuity",-IFERROR(IPMT(D3_I/12,$C347,D3_T,OFFSET(BL$258,,-$C347+1),0),),-IFERROR(ISPMT(D3_I/12,$C347-1,D3_T,OFFSET(BL$258,,-$C347+1)),)))</f>
        <v>0</v>
      </c>
    </row>
    <row r="348" spans="1:64" ht="10.5" hidden="1" customHeight="1" outlineLevel="1" x14ac:dyDescent="0.3">
      <c r="A348" s="105"/>
      <c r="B348" s="504"/>
      <c r="C348" s="105">
        <f t="shared" si="25"/>
        <v>0</v>
      </c>
      <c r="E348" s="548">
        <f ca="1">IF($C348=0,0,IF('Clinic Model'!$P$17="Annuity",-IFERROR(IPMT(D3_I/12,$C348,D3_T,OFFSET(E$258,,-$C348+1),0),),-IFERROR(ISPMT(D3_I/12,$C348-1,D3_T,OFFSET(E$258,,-$C348+1)),)))</f>
        <v>0</v>
      </c>
      <c r="F348" s="548">
        <f ca="1">IF($C348=0,0,IF('Clinic Model'!$P$17="Annuity",-IFERROR(IPMT(D3_I/12,$C348,D3_T,OFFSET(F$258,,-$C348+1),0),),-IFERROR(ISPMT(D3_I/12,$C348-1,D3_T,OFFSET(F$258,,-$C348+1)),)))</f>
        <v>0</v>
      </c>
      <c r="G348" s="548">
        <f ca="1">IF($C348=0,0,IF('Clinic Model'!$P$17="Annuity",-IFERROR(IPMT(D3_I/12,$C348,D3_T,OFFSET(G$258,,-$C348+1),0),),-IFERROR(ISPMT(D3_I/12,$C348-1,D3_T,OFFSET(G$258,,-$C348+1)),)))</f>
        <v>0</v>
      </c>
      <c r="H348" s="548">
        <f ca="1">IF($C348=0,0,IF('Clinic Model'!$P$17="Annuity",-IFERROR(IPMT(D3_I/12,$C348,D3_T,OFFSET(H$258,,-$C348+1),0),),-IFERROR(ISPMT(D3_I/12,$C348-1,D3_T,OFFSET(H$258,,-$C348+1)),)))</f>
        <v>0</v>
      </c>
      <c r="I348" s="548">
        <f ca="1">IF($C348=0,0,IF('Clinic Model'!$P$17="Annuity",-IFERROR(IPMT(D3_I/12,$C348,D3_T,OFFSET(I$258,,-$C348+1),0),),-IFERROR(ISPMT(D3_I/12,$C348-1,D3_T,OFFSET(I$258,,-$C348+1)),)))</f>
        <v>0</v>
      </c>
      <c r="J348" s="548">
        <f ca="1">IF($C348=0,0,IF('Clinic Model'!$P$17="Annuity",-IFERROR(IPMT(D3_I/12,$C348,D3_T,OFFSET(J$258,,-$C348+1),0),),-IFERROR(ISPMT(D3_I/12,$C348-1,D3_T,OFFSET(J$258,,-$C348+1)),)))</f>
        <v>0</v>
      </c>
      <c r="K348" s="548">
        <f ca="1">IF($C348=0,0,IF('Clinic Model'!$P$17="Annuity",-IFERROR(IPMT(D3_I/12,$C348,D3_T,OFFSET(K$258,,-$C348+1),0),),-IFERROR(ISPMT(D3_I/12,$C348-1,D3_T,OFFSET(K$258,,-$C348+1)),)))</f>
        <v>0</v>
      </c>
      <c r="L348" s="548">
        <f ca="1">IF($C348=0,0,IF('Clinic Model'!$P$17="Annuity",-IFERROR(IPMT(D3_I/12,$C348,D3_T,OFFSET(L$258,,-$C348+1),0),),-IFERROR(ISPMT(D3_I/12,$C348-1,D3_T,OFFSET(L$258,,-$C348+1)),)))</f>
        <v>0</v>
      </c>
      <c r="M348" s="548">
        <f ca="1">IF($C348=0,0,IF('Clinic Model'!$P$17="Annuity",-IFERROR(IPMT(D3_I/12,$C348,D3_T,OFFSET(M$258,,-$C348+1),0),),-IFERROR(ISPMT(D3_I/12,$C348-1,D3_T,OFFSET(M$258,,-$C348+1)),)))</f>
        <v>0</v>
      </c>
      <c r="N348" s="548">
        <f ca="1">IF($C348=0,0,IF('Clinic Model'!$P$17="Annuity",-IFERROR(IPMT(D3_I/12,$C348,D3_T,OFFSET(N$258,,-$C348+1),0),),-IFERROR(ISPMT(D3_I/12,$C348-1,D3_T,OFFSET(N$258,,-$C348+1)),)))</f>
        <v>0</v>
      </c>
      <c r="O348" s="548">
        <f ca="1">IF($C348=0,0,IF('Clinic Model'!$P$17="Annuity",-IFERROR(IPMT(D3_I/12,$C348,D3_T,OFFSET(O$258,,-$C348+1),0),),-IFERROR(ISPMT(D3_I/12,$C348-1,D3_T,OFFSET(O$258,,-$C348+1)),)))</f>
        <v>0</v>
      </c>
      <c r="P348" s="548">
        <f ca="1">IF($C348=0,0,IF('Clinic Model'!$P$17="Annuity",-IFERROR(IPMT(D3_I/12,$C348,D3_T,OFFSET(P$258,,-$C348+1),0),),-IFERROR(ISPMT(D3_I/12,$C348-1,D3_T,OFFSET(P$258,,-$C348+1)),)))</f>
        <v>0</v>
      </c>
      <c r="Q348" s="548">
        <f ca="1">IF($C348=0,0,IF('Clinic Model'!$P$17="Annuity",-IFERROR(IPMT(D3_I/12,$C348,D3_T,OFFSET(Q$258,,-$C348+1),0),),-IFERROR(ISPMT(D3_I/12,$C348-1,D3_T,OFFSET(Q$258,,-$C348+1)),)))</f>
        <v>0</v>
      </c>
      <c r="R348" s="548">
        <f ca="1">IF($C348=0,0,IF('Clinic Model'!$P$17="Annuity",-IFERROR(IPMT(D3_I/12,$C348,D3_T,OFFSET(R$258,,-$C348+1),0),),-IFERROR(ISPMT(D3_I/12,$C348-1,D3_T,OFFSET(R$258,,-$C348+1)),)))</f>
        <v>0</v>
      </c>
      <c r="S348" s="548">
        <f ca="1">IF($C348=0,0,IF('Clinic Model'!$P$17="Annuity",-IFERROR(IPMT(D3_I/12,$C348,D3_T,OFFSET(S$258,,-$C348+1),0),),-IFERROR(ISPMT(D3_I/12,$C348-1,D3_T,OFFSET(S$258,,-$C348+1)),)))</f>
        <v>0</v>
      </c>
      <c r="T348" s="548">
        <f ca="1">IF($C348=0,0,IF('Clinic Model'!$P$17="Annuity",-IFERROR(IPMT(D3_I/12,$C348,D3_T,OFFSET(T$258,,-$C348+1),0),),-IFERROR(ISPMT(D3_I/12,$C348-1,D3_T,OFFSET(T$258,,-$C348+1)),)))</f>
        <v>0</v>
      </c>
      <c r="U348" s="548">
        <f ca="1">IF($C348=0,0,IF('Clinic Model'!$P$17="Annuity",-IFERROR(IPMT(D3_I/12,$C348,D3_T,OFFSET(U$258,,-$C348+1),0),),-IFERROR(ISPMT(D3_I/12,$C348-1,D3_T,OFFSET(U$258,,-$C348+1)),)))</f>
        <v>0</v>
      </c>
      <c r="V348" s="548">
        <f ca="1">IF($C348=0,0,IF('Clinic Model'!$P$17="Annuity",-IFERROR(IPMT(D3_I/12,$C348,D3_T,OFFSET(V$258,,-$C348+1),0),),-IFERROR(ISPMT(D3_I/12,$C348-1,D3_T,OFFSET(V$258,,-$C348+1)),)))</f>
        <v>0</v>
      </c>
      <c r="W348" s="548">
        <f ca="1">IF($C348=0,0,IF('Clinic Model'!$P$17="Annuity",-IFERROR(IPMT(D3_I/12,$C348,D3_T,OFFSET(W$258,,-$C348+1),0),),-IFERROR(ISPMT(D3_I/12,$C348-1,D3_T,OFFSET(W$258,,-$C348+1)),)))</f>
        <v>0</v>
      </c>
      <c r="X348" s="548">
        <f ca="1">IF($C348=0,0,IF('Clinic Model'!$P$17="Annuity",-IFERROR(IPMT(D3_I/12,$C348,D3_T,OFFSET(X$258,,-$C348+1),0),),-IFERROR(ISPMT(D3_I/12,$C348-1,D3_T,OFFSET(X$258,,-$C348+1)),)))</f>
        <v>0</v>
      </c>
      <c r="Y348" s="548">
        <f ca="1">IF($C348=0,0,IF('Clinic Model'!$P$17="Annuity",-IFERROR(IPMT(D3_I/12,$C348,D3_T,OFFSET(Y$258,,-$C348+1),0),),-IFERROR(ISPMT(D3_I/12,$C348-1,D3_T,OFFSET(Y$258,,-$C348+1)),)))</f>
        <v>0</v>
      </c>
      <c r="Z348" s="548">
        <f ca="1">IF($C348=0,0,IF('Clinic Model'!$P$17="Annuity",-IFERROR(IPMT(D3_I/12,$C348,D3_T,OFFSET(Z$258,,-$C348+1),0),),-IFERROR(ISPMT(D3_I/12,$C348-1,D3_T,OFFSET(Z$258,,-$C348+1)),)))</f>
        <v>0</v>
      </c>
      <c r="AA348" s="548">
        <f ca="1">IF($C348=0,0,IF('Clinic Model'!$P$17="Annuity",-IFERROR(IPMT(D3_I/12,$C348,D3_T,OFFSET(AA$258,,-$C348+1),0),),-IFERROR(ISPMT(D3_I/12,$C348-1,D3_T,OFFSET(AA$258,,-$C348+1)),)))</f>
        <v>0</v>
      </c>
      <c r="AB348" s="548">
        <f ca="1">IF($C348=0,0,IF('Clinic Model'!$P$17="Annuity",-IFERROR(IPMT(D3_I/12,$C348,D3_T,OFFSET(AB$258,,-$C348+1),0),),-IFERROR(ISPMT(D3_I/12,$C348-1,D3_T,OFFSET(AB$258,,-$C348+1)),)))</f>
        <v>0</v>
      </c>
      <c r="AC348" s="548">
        <f ca="1">IF($C348=0,0,IF('Clinic Model'!$P$17="Annuity",-IFERROR(IPMT(D3_I/12,$C348,D3_T,OFFSET(AC$258,,-$C348+1),0),),-IFERROR(ISPMT(D3_I/12,$C348-1,D3_T,OFFSET(AC$258,,-$C348+1)),)))</f>
        <v>0</v>
      </c>
      <c r="AD348" s="548">
        <f ca="1">IF($C348=0,0,IF('Clinic Model'!$P$17="Annuity",-IFERROR(IPMT(D3_I/12,$C348,D3_T,OFFSET(AD$258,,-$C348+1),0),),-IFERROR(ISPMT(D3_I/12,$C348-1,D3_T,OFFSET(AD$258,,-$C348+1)),)))</f>
        <v>0</v>
      </c>
      <c r="AE348" s="548">
        <f ca="1">IF($C348=0,0,IF('Clinic Model'!$P$17="Annuity",-IFERROR(IPMT(D3_I/12,$C348,D3_T,OFFSET(AE$258,,-$C348+1),0),),-IFERROR(ISPMT(D3_I/12,$C348-1,D3_T,OFFSET(AE$258,,-$C348+1)),)))</f>
        <v>0</v>
      </c>
      <c r="AF348" s="548">
        <f ca="1">IF($C348=0,0,IF('Clinic Model'!$P$17="Annuity",-IFERROR(IPMT(D3_I/12,$C348,D3_T,OFFSET(AF$258,,-$C348+1),0),),-IFERROR(ISPMT(D3_I/12,$C348-1,D3_T,OFFSET(AF$258,,-$C348+1)),)))</f>
        <v>0</v>
      </c>
      <c r="AG348" s="548">
        <f ca="1">IF($C348=0,0,IF('Clinic Model'!$P$17="Annuity",-IFERROR(IPMT(D3_I/12,$C348,D3_T,OFFSET(AG$258,,-$C348+1),0),),-IFERROR(ISPMT(D3_I/12,$C348-1,D3_T,OFFSET(AG$258,,-$C348+1)),)))</f>
        <v>0</v>
      </c>
      <c r="AH348" s="548">
        <f ca="1">IF($C348=0,0,IF('Clinic Model'!$P$17="Annuity",-IFERROR(IPMT(D3_I/12,$C348,D3_T,OFFSET(AH$258,,-$C348+1),0),),-IFERROR(ISPMT(D3_I/12,$C348-1,D3_T,OFFSET(AH$258,,-$C348+1)),)))</f>
        <v>0</v>
      </c>
      <c r="AI348" s="548">
        <f ca="1">IF($C348=0,0,IF('Clinic Model'!$P$17="Annuity",-IFERROR(IPMT(D3_I/12,$C348,D3_T,OFFSET(AI$258,,-$C348+1),0),),-IFERROR(ISPMT(D3_I/12,$C348-1,D3_T,OFFSET(AI$258,,-$C348+1)),)))</f>
        <v>0</v>
      </c>
      <c r="AJ348" s="548">
        <f ca="1">IF($C348=0,0,IF('Clinic Model'!$P$17="Annuity",-IFERROR(IPMT(D3_I/12,$C348,D3_T,OFFSET(AJ$258,,-$C348+1),0),),-IFERROR(ISPMT(D3_I/12,$C348-1,D3_T,OFFSET(AJ$258,,-$C348+1)),)))</f>
        <v>0</v>
      </c>
      <c r="AK348" s="548">
        <f ca="1">IF($C348=0,0,IF('Clinic Model'!$P$17="Annuity",-IFERROR(IPMT(D3_I/12,$C348,D3_T,OFFSET(AK$258,,-$C348+1),0),),-IFERROR(ISPMT(D3_I/12,$C348-1,D3_T,OFFSET(AK$258,,-$C348+1)),)))</f>
        <v>0</v>
      </c>
      <c r="AL348" s="548">
        <f ca="1">IF($C348=0,0,IF('Clinic Model'!$P$17="Annuity",-IFERROR(IPMT(D3_I/12,$C348,D3_T,OFFSET(AL$258,,-$C348+1),0),),-IFERROR(ISPMT(D3_I/12,$C348-1,D3_T,OFFSET(AL$258,,-$C348+1)),)))</f>
        <v>0</v>
      </c>
      <c r="AM348" s="548">
        <f ca="1">IF($C348=0,0,IF('Clinic Model'!$P$17="Annuity",-IFERROR(IPMT(D3_I/12,$C348,D3_T,OFFSET(AM$258,,-$C348+1),0),),-IFERROR(ISPMT(D3_I/12,$C348-1,D3_T,OFFSET(AM$258,,-$C348+1)),)))</f>
        <v>0</v>
      </c>
      <c r="AN348" s="548">
        <f ca="1">IF($C348=0,0,IF('Clinic Model'!$P$17="Annuity",-IFERROR(IPMT(D3_I/12,$C348,D3_T,OFFSET(AN$258,,-$C348+1),0),),-IFERROR(ISPMT(D3_I/12,$C348-1,D3_T,OFFSET(AN$258,,-$C348+1)),)))</f>
        <v>0</v>
      </c>
      <c r="AO348" s="548">
        <f ca="1">IF($C348=0,0,IF('Clinic Model'!$P$17="Annuity",-IFERROR(IPMT(D3_I/12,$C348,D3_T,OFFSET(AO$258,,-$C348+1),0),),-IFERROR(ISPMT(D3_I/12,$C348-1,D3_T,OFFSET(AO$258,,-$C348+1)),)))</f>
        <v>0</v>
      </c>
      <c r="AP348" s="548">
        <f ca="1">IF($C348=0,0,IF('Clinic Model'!$P$17="Annuity",-IFERROR(IPMT(D3_I/12,$C348,D3_T,OFFSET(AP$258,,-$C348+1),0),),-IFERROR(ISPMT(D3_I/12,$C348-1,D3_T,OFFSET(AP$258,,-$C348+1)),)))</f>
        <v>0</v>
      </c>
      <c r="AQ348" s="548">
        <f ca="1">IF($C348=0,0,IF('Clinic Model'!$P$17="Annuity",-IFERROR(IPMT(D3_I/12,$C348,D3_T,OFFSET(AQ$258,,-$C348+1),0),),-IFERROR(ISPMT(D3_I/12,$C348-1,D3_T,OFFSET(AQ$258,,-$C348+1)),)))</f>
        <v>0</v>
      </c>
      <c r="AR348" s="548">
        <f ca="1">IF($C348=0,0,IF('Clinic Model'!$P$17="Annuity",-IFERROR(IPMT(D3_I/12,$C348,D3_T,OFFSET(AR$258,,-$C348+1),0),),-IFERROR(ISPMT(D3_I/12,$C348-1,D3_T,OFFSET(AR$258,,-$C348+1)),)))</f>
        <v>0</v>
      </c>
      <c r="AS348" s="548">
        <f ca="1">IF($C348=0,0,IF('Clinic Model'!$P$17="Annuity",-IFERROR(IPMT(D3_I/12,$C348,D3_T,OFFSET(AS$258,,-$C348+1),0),),-IFERROR(ISPMT(D3_I/12,$C348-1,D3_T,OFFSET(AS$258,,-$C348+1)),)))</f>
        <v>0</v>
      </c>
      <c r="AT348" s="548">
        <f ca="1">IF($C348=0,0,IF('Clinic Model'!$P$17="Annuity",-IFERROR(IPMT(D3_I/12,$C348,D3_T,OFFSET(AT$258,,-$C348+1),0),),-IFERROR(ISPMT(D3_I/12,$C348-1,D3_T,OFFSET(AT$258,,-$C348+1)),)))</f>
        <v>0</v>
      </c>
      <c r="AU348" s="548">
        <f ca="1">IF($C348=0,0,IF('Clinic Model'!$P$17="Annuity",-IFERROR(IPMT(D3_I/12,$C348,D3_T,OFFSET(AU$258,,-$C348+1),0),),-IFERROR(ISPMT(D3_I/12,$C348-1,D3_T,OFFSET(AU$258,,-$C348+1)),)))</f>
        <v>0</v>
      </c>
      <c r="AV348" s="548">
        <f ca="1">IF($C348=0,0,IF('Clinic Model'!$P$17="Annuity",-IFERROR(IPMT(D3_I/12,$C348,D3_T,OFFSET(AV$258,,-$C348+1),0),),-IFERROR(ISPMT(D3_I/12,$C348-1,D3_T,OFFSET(AV$258,,-$C348+1)),)))</f>
        <v>0</v>
      </c>
      <c r="AW348" s="548">
        <f ca="1">IF($C348=0,0,IF('Clinic Model'!$P$17="Annuity",-IFERROR(IPMT(D3_I/12,$C348,D3_T,OFFSET(AW$258,,-$C348+1),0),),-IFERROR(ISPMT(D3_I/12,$C348-1,D3_T,OFFSET(AW$258,,-$C348+1)),)))</f>
        <v>0</v>
      </c>
      <c r="AX348" s="548">
        <f ca="1">IF($C348=0,0,IF('Clinic Model'!$P$17="Annuity",-IFERROR(IPMT(D3_I/12,$C348,D3_T,OFFSET(AX$258,,-$C348+1),0),),-IFERROR(ISPMT(D3_I/12,$C348-1,D3_T,OFFSET(AX$258,,-$C348+1)),)))</f>
        <v>0</v>
      </c>
      <c r="AY348" s="548">
        <f ca="1">IF($C348=0,0,IF('Clinic Model'!$P$17="Annuity",-IFERROR(IPMT(D3_I/12,$C348,D3_T,OFFSET(AY$258,,-$C348+1),0),),-IFERROR(ISPMT(D3_I/12,$C348-1,D3_T,OFFSET(AY$258,,-$C348+1)),)))</f>
        <v>0</v>
      </c>
      <c r="AZ348" s="548">
        <f ca="1">IF($C348=0,0,IF('Clinic Model'!$P$17="Annuity",-IFERROR(IPMT(D3_I/12,$C348,D3_T,OFFSET(AZ$258,,-$C348+1),0),),-IFERROR(ISPMT(D3_I/12,$C348-1,D3_T,OFFSET(AZ$258,,-$C348+1)),)))</f>
        <v>0</v>
      </c>
      <c r="BA348" s="548">
        <f ca="1">IF($C348=0,0,IF('Clinic Model'!$P$17="Annuity",-IFERROR(IPMT(D3_I/12,$C348,D3_T,OFFSET(BA$258,,-$C348+1),0),),-IFERROR(ISPMT(D3_I/12,$C348-1,D3_T,OFFSET(BA$258,,-$C348+1)),)))</f>
        <v>0</v>
      </c>
      <c r="BB348" s="548">
        <f ca="1">IF($C348=0,0,IF('Clinic Model'!$P$17="Annuity",-IFERROR(IPMT(D3_I/12,$C348,D3_T,OFFSET(BB$258,,-$C348+1),0),),-IFERROR(ISPMT(D3_I/12,$C348-1,D3_T,OFFSET(BB$258,,-$C348+1)),)))</f>
        <v>0</v>
      </c>
      <c r="BC348" s="548">
        <f ca="1">IF($C348=0,0,IF('Clinic Model'!$P$17="Annuity",-IFERROR(IPMT(D3_I/12,$C348,D3_T,OFFSET(BC$258,,-$C348+1),0),),-IFERROR(ISPMT(D3_I/12,$C348-1,D3_T,OFFSET(BC$258,,-$C348+1)),)))</f>
        <v>0</v>
      </c>
      <c r="BD348" s="548">
        <f ca="1">IF($C348=0,0,IF('Clinic Model'!$P$17="Annuity",-IFERROR(IPMT(D3_I/12,$C348,D3_T,OFFSET(BD$258,,-$C348+1),0),),-IFERROR(ISPMT(D3_I/12,$C348-1,D3_T,OFFSET(BD$258,,-$C348+1)),)))</f>
        <v>0</v>
      </c>
      <c r="BE348" s="548">
        <f ca="1">IF($C348=0,0,IF('Clinic Model'!$P$17="Annuity",-IFERROR(IPMT(D3_I/12,$C348,D3_T,OFFSET(BE$258,,-$C348+1),0),),-IFERROR(ISPMT(D3_I/12,$C348-1,D3_T,OFFSET(BE$258,,-$C348+1)),)))</f>
        <v>0</v>
      </c>
      <c r="BF348" s="548">
        <f ca="1">IF($C348=0,0,IF('Clinic Model'!$P$17="Annuity",-IFERROR(IPMT(D3_I/12,$C348,D3_T,OFFSET(BF$258,,-$C348+1),0),),-IFERROR(ISPMT(D3_I/12,$C348-1,D3_T,OFFSET(BF$258,,-$C348+1)),)))</f>
        <v>0</v>
      </c>
      <c r="BG348" s="548">
        <f ca="1">IF($C348=0,0,IF('Clinic Model'!$P$17="Annuity",-IFERROR(IPMT(D3_I/12,$C348,D3_T,OFFSET(BG$258,,-$C348+1),0),),-IFERROR(ISPMT(D3_I/12,$C348-1,D3_T,OFFSET(BG$258,,-$C348+1)),)))</f>
        <v>0</v>
      </c>
      <c r="BH348" s="548">
        <f ca="1">IF($C348=0,0,IF('Clinic Model'!$P$17="Annuity",-IFERROR(IPMT(D3_I/12,$C348,D3_T,OFFSET(BH$258,,-$C348+1),0),),-IFERROR(ISPMT(D3_I/12,$C348-1,D3_T,OFFSET(BH$258,,-$C348+1)),)))</f>
        <v>0</v>
      </c>
      <c r="BI348" s="548">
        <f ca="1">IF($C348=0,0,IF('Clinic Model'!$P$17="Annuity",-IFERROR(IPMT(D3_I/12,$C348,D3_T,OFFSET(BI$258,,-$C348+1),0),),-IFERROR(ISPMT(D3_I/12,$C348-1,D3_T,OFFSET(BI$258,,-$C348+1)),)))</f>
        <v>0</v>
      </c>
      <c r="BJ348" s="548">
        <f ca="1">IF($C348=0,0,IF('Clinic Model'!$P$17="Annuity",-IFERROR(IPMT(D3_I/12,$C348,D3_T,OFFSET(BJ$258,,-$C348+1),0),),-IFERROR(ISPMT(D3_I/12,$C348-1,D3_T,OFFSET(BJ$258,,-$C348+1)),)))</f>
        <v>0</v>
      </c>
      <c r="BK348" s="548">
        <f ca="1">IF($C348=0,0,IF('Clinic Model'!$P$17="Annuity",-IFERROR(IPMT(D3_I/12,$C348,D3_T,OFFSET(BK$258,,-$C348+1),0),),-IFERROR(ISPMT(D3_I/12,$C348-1,D3_T,OFFSET(BK$258,,-$C348+1)),)))</f>
        <v>0</v>
      </c>
      <c r="BL348" s="548">
        <f ca="1">IF($C348=0,0,IF('Clinic Model'!$P$17="Annuity",-IFERROR(IPMT(D3_I/12,$C348,D3_T,OFFSET(BL$258,,-$C348+1),0),),-IFERROR(ISPMT(D3_I/12,$C348-1,D3_T,OFFSET(BL$258,,-$C348+1)),)))</f>
        <v>0</v>
      </c>
    </row>
    <row r="349" spans="1:64" ht="10.5" hidden="1" customHeight="1" outlineLevel="1" x14ac:dyDescent="0.3">
      <c r="A349" s="105"/>
      <c r="B349" s="504"/>
      <c r="C349" s="105">
        <f t="shared" si="25"/>
        <v>0</v>
      </c>
      <c r="E349" s="548">
        <f ca="1">IF($C349=0,0,IF('Clinic Model'!$P$17="Annuity",-IFERROR(IPMT(D3_I/12,$C349,D3_T,OFFSET(E$258,,-$C349+1),0),),-IFERROR(ISPMT(D3_I/12,$C349-1,D3_T,OFFSET(E$258,,-$C349+1)),)))</f>
        <v>0</v>
      </c>
      <c r="F349" s="548">
        <f ca="1">IF($C349=0,0,IF('Clinic Model'!$P$17="Annuity",-IFERROR(IPMT(D3_I/12,$C349,D3_T,OFFSET(F$258,,-$C349+1),0),),-IFERROR(ISPMT(D3_I/12,$C349-1,D3_T,OFFSET(F$258,,-$C349+1)),)))</f>
        <v>0</v>
      </c>
      <c r="G349" s="548">
        <f ca="1">IF($C349=0,0,IF('Clinic Model'!$P$17="Annuity",-IFERROR(IPMT(D3_I/12,$C349,D3_T,OFFSET(G$258,,-$C349+1),0),),-IFERROR(ISPMT(D3_I/12,$C349-1,D3_T,OFFSET(G$258,,-$C349+1)),)))</f>
        <v>0</v>
      </c>
      <c r="H349" s="548">
        <f ca="1">IF($C349=0,0,IF('Clinic Model'!$P$17="Annuity",-IFERROR(IPMT(D3_I/12,$C349,D3_T,OFFSET(H$258,,-$C349+1),0),),-IFERROR(ISPMT(D3_I/12,$C349-1,D3_T,OFFSET(H$258,,-$C349+1)),)))</f>
        <v>0</v>
      </c>
      <c r="I349" s="548">
        <f ca="1">IF($C349=0,0,IF('Clinic Model'!$P$17="Annuity",-IFERROR(IPMT(D3_I/12,$C349,D3_T,OFFSET(I$258,,-$C349+1),0),),-IFERROR(ISPMT(D3_I/12,$C349-1,D3_T,OFFSET(I$258,,-$C349+1)),)))</f>
        <v>0</v>
      </c>
      <c r="J349" s="548">
        <f ca="1">IF($C349=0,0,IF('Clinic Model'!$P$17="Annuity",-IFERROR(IPMT(D3_I/12,$C349,D3_T,OFFSET(J$258,,-$C349+1),0),),-IFERROR(ISPMT(D3_I/12,$C349-1,D3_T,OFFSET(J$258,,-$C349+1)),)))</f>
        <v>0</v>
      </c>
      <c r="K349" s="548">
        <f ca="1">IF($C349=0,0,IF('Clinic Model'!$P$17="Annuity",-IFERROR(IPMT(D3_I/12,$C349,D3_T,OFFSET(K$258,,-$C349+1),0),),-IFERROR(ISPMT(D3_I/12,$C349-1,D3_T,OFFSET(K$258,,-$C349+1)),)))</f>
        <v>0</v>
      </c>
      <c r="L349" s="548">
        <f ca="1">IF($C349=0,0,IF('Clinic Model'!$P$17="Annuity",-IFERROR(IPMT(D3_I/12,$C349,D3_T,OFFSET(L$258,,-$C349+1),0),),-IFERROR(ISPMT(D3_I/12,$C349-1,D3_T,OFFSET(L$258,,-$C349+1)),)))</f>
        <v>0</v>
      </c>
      <c r="M349" s="548">
        <f ca="1">IF($C349=0,0,IF('Clinic Model'!$P$17="Annuity",-IFERROR(IPMT(D3_I/12,$C349,D3_T,OFFSET(M$258,,-$C349+1),0),),-IFERROR(ISPMT(D3_I/12,$C349-1,D3_T,OFFSET(M$258,,-$C349+1)),)))</f>
        <v>0</v>
      </c>
      <c r="N349" s="548">
        <f ca="1">IF($C349=0,0,IF('Clinic Model'!$P$17="Annuity",-IFERROR(IPMT(D3_I/12,$C349,D3_T,OFFSET(N$258,,-$C349+1),0),),-IFERROR(ISPMT(D3_I/12,$C349-1,D3_T,OFFSET(N$258,,-$C349+1)),)))</f>
        <v>0</v>
      </c>
      <c r="O349" s="548">
        <f ca="1">IF($C349=0,0,IF('Clinic Model'!$P$17="Annuity",-IFERROR(IPMT(D3_I/12,$C349,D3_T,OFFSET(O$258,,-$C349+1),0),),-IFERROR(ISPMT(D3_I/12,$C349-1,D3_T,OFFSET(O$258,,-$C349+1)),)))</f>
        <v>0</v>
      </c>
      <c r="P349" s="548">
        <f ca="1">IF($C349=0,0,IF('Clinic Model'!$P$17="Annuity",-IFERROR(IPMT(D3_I/12,$C349,D3_T,OFFSET(P$258,,-$C349+1),0),),-IFERROR(ISPMT(D3_I/12,$C349-1,D3_T,OFFSET(P$258,,-$C349+1)),)))</f>
        <v>0</v>
      </c>
      <c r="Q349" s="548">
        <f ca="1">IF($C349=0,0,IF('Clinic Model'!$P$17="Annuity",-IFERROR(IPMT(D3_I/12,$C349,D3_T,OFFSET(Q$258,,-$C349+1),0),),-IFERROR(ISPMT(D3_I/12,$C349-1,D3_T,OFFSET(Q$258,,-$C349+1)),)))</f>
        <v>0</v>
      </c>
      <c r="R349" s="548">
        <f ca="1">IF($C349=0,0,IF('Clinic Model'!$P$17="Annuity",-IFERROR(IPMT(D3_I/12,$C349,D3_T,OFFSET(R$258,,-$C349+1),0),),-IFERROR(ISPMT(D3_I/12,$C349-1,D3_T,OFFSET(R$258,,-$C349+1)),)))</f>
        <v>0</v>
      </c>
      <c r="S349" s="548">
        <f ca="1">IF($C349=0,0,IF('Clinic Model'!$P$17="Annuity",-IFERROR(IPMT(D3_I/12,$C349,D3_T,OFFSET(S$258,,-$C349+1),0),),-IFERROR(ISPMT(D3_I/12,$C349-1,D3_T,OFFSET(S$258,,-$C349+1)),)))</f>
        <v>0</v>
      </c>
      <c r="T349" s="548">
        <f ca="1">IF($C349=0,0,IF('Clinic Model'!$P$17="Annuity",-IFERROR(IPMT(D3_I/12,$C349,D3_T,OFFSET(T$258,,-$C349+1),0),),-IFERROR(ISPMT(D3_I/12,$C349-1,D3_T,OFFSET(T$258,,-$C349+1)),)))</f>
        <v>0</v>
      </c>
      <c r="U349" s="548">
        <f ca="1">IF($C349=0,0,IF('Clinic Model'!$P$17="Annuity",-IFERROR(IPMT(D3_I/12,$C349,D3_T,OFFSET(U$258,,-$C349+1),0),),-IFERROR(ISPMT(D3_I/12,$C349-1,D3_T,OFFSET(U$258,,-$C349+1)),)))</f>
        <v>0</v>
      </c>
      <c r="V349" s="548">
        <f ca="1">IF($C349=0,0,IF('Clinic Model'!$P$17="Annuity",-IFERROR(IPMT(D3_I/12,$C349,D3_T,OFFSET(V$258,,-$C349+1),0),),-IFERROR(ISPMT(D3_I/12,$C349-1,D3_T,OFFSET(V$258,,-$C349+1)),)))</f>
        <v>0</v>
      </c>
      <c r="W349" s="548">
        <f ca="1">IF($C349=0,0,IF('Clinic Model'!$P$17="Annuity",-IFERROR(IPMT(D3_I/12,$C349,D3_T,OFFSET(W$258,,-$C349+1),0),),-IFERROR(ISPMT(D3_I/12,$C349-1,D3_T,OFFSET(W$258,,-$C349+1)),)))</f>
        <v>0</v>
      </c>
      <c r="X349" s="548">
        <f ca="1">IF($C349=0,0,IF('Clinic Model'!$P$17="Annuity",-IFERROR(IPMT(D3_I/12,$C349,D3_T,OFFSET(X$258,,-$C349+1),0),),-IFERROR(ISPMT(D3_I/12,$C349-1,D3_T,OFFSET(X$258,,-$C349+1)),)))</f>
        <v>0</v>
      </c>
      <c r="Y349" s="548">
        <f ca="1">IF($C349=0,0,IF('Clinic Model'!$P$17="Annuity",-IFERROR(IPMT(D3_I/12,$C349,D3_T,OFFSET(Y$258,,-$C349+1),0),),-IFERROR(ISPMT(D3_I/12,$C349-1,D3_T,OFFSET(Y$258,,-$C349+1)),)))</f>
        <v>0</v>
      </c>
      <c r="Z349" s="548">
        <f ca="1">IF($C349=0,0,IF('Clinic Model'!$P$17="Annuity",-IFERROR(IPMT(D3_I/12,$C349,D3_T,OFFSET(Z$258,,-$C349+1),0),),-IFERROR(ISPMT(D3_I/12,$C349-1,D3_T,OFFSET(Z$258,,-$C349+1)),)))</f>
        <v>0</v>
      </c>
      <c r="AA349" s="548">
        <f ca="1">IF($C349=0,0,IF('Clinic Model'!$P$17="Annuity",-IFERROR(IPMT(D3_I/12,$C349,D3_T,OFFSET(AA$258,,-$C349+1),0),),-IFERROR(ISPMT(D3_I/12,$C349-1,D3_T,OFFSET(AA$258,,-$C349+1)),)))</f>
        <v>0</v>
      </c>
      <c r="AB349" s="548">
        <f ca="1">IF($C349=0,0,IF('Clinic Model'!$P$17="Annuity",-IFERROR(IPMT(D3_I/12,$C349,D3_T,OFFSET(AB$258,,-$C349+1),0),),-IFERROR(ISPMT(D3_I/12,$C349-1,D3_T,OFFSET(AB$258,,-$C349+1)),)))</f>
        <v>0</v>
      </c>
      <c r="AC349" s="548">
        <f ca="1">IF($C349=0,0,IF('Clinic Model'!$P$17="Annuity",-IFERROR(IPMT(D3_I/12,$C349,D3_T,OFFSET(AC$258,,-$C349+1),0),),-IFERROR(ISPMT(D3_I/12,$C349-1,D3_T,OFFSET(AC$258,,-$C349+1)),)))</f>
        <v>0</v>
      </c>
      <c r="AD349" s="548">
        <f ca="1">IF($C349=0,0,IF('Clinic Model'!$P$17="Annuity",-IFERROR(IPMT(D3_I/12,$C349,D3_T,OFFSET(AD$258,,-$C349+1),0),),-IFERROR(ISPMT(D3_I/12,$C349-1,D3_T,OFFSET(AD$258,,-$C349+1)),)))</f>
        <v>0</v>
      </c>
      <c r="AE349" s="548">
        <f ca="1">IF($C349=0,0,IF('Clinic Model'!$P$17="Annuity",-IFERROR(IPMT(D3_I/12,$C349,D3_T,OFFSET(AE$258,,-$C349+1),0),),-IFERROR(ISPMT(D3_I/12,$C349-1,D3_T,OFFSET(AE$258,,-$C349+1)),)))</f>
        <v>0</v>
      </c>
      <c r="AF349" s="548">
        <f ca="1">IF($C349=0,0,IF('Clinic Model'!$P$17="Annuity",-IFERROR(IPMT(D3_I/12,$C349,D3_T,OFFSET(AF$258,,-$C349+1),0),),-IFERROR(ISPMT(D3_I/12,$C349-1,D3_T,OFFSET(AF$258,,-$C349+1)),)))</f>
        <v>0</v>
      </c>
      <c r="AG349" s="548">
        <f ca="1">IF($C349=0,0,IF('Clinic Model'!$P$17="Annuity",-IFERROR(IPMT(D3_I/12,$C349,D3_T,OFFSET(AG$258,,-$C349+1),0),),-IFERROR(ISPMT(D3_I/12,$C349-1,D3_T,OFFSET(AG$258,,-$C349+1)),)))</f>
        <v>0</v>
      </c>
      <c r="AH349" s="548">
        <f ca="1">IF($C349=0,0,IF('Clinic Model'!$P$17="Annuity",-IFERROR(IPMT(D3_I/12,$C349,D3_T,OFFSET(AH$258,,-$C349+1),0),),-IFERROR(ISPMT(D3_I/12,$C349-1,D3_T,OFFSET(AH$258,,-$C349+1)),)))</f>
        <v>0</v>
      </c>
      <c r="AI349" s="548">
        <f ca="1">IF($C349=0,0,IF('Clinic Model'!$P$17="Annuity",-IFERROR(IPMT(D3_I/12,$C349,D3_T,OFFSET(AI$258,,-$C349+1),0),),-IFERROR(ISPMT(D3_I/12,$C349-1,D3_T,OFFSET(AI$258,,-$C349+1)),)))</f>
        <v>0</v>
      </c>
      <c r="AJ349" s="548">
        <f ca="1">IF($C349=0,0,IF('Clinic Model'!$P$17="Annuity",-IFERROR(IPMT(D3_I/12,$C349,D3_T,OFFSET(AJ$258,,-$C349+1),0),),-IFERROR(ISPMT(D3_I/12,$C349-1,D3_T,OFFSET(AJ$258,,-$C349+1)),)))</f>
        <v>0</v>
      </c>
      <c r="AK349" s="548">
        <f ca="1">IF($C349=0,0,IF('Clinic Model'!$P$17="Annuity",-IFERROR(IPMT(D3_I/12,$C349,D3_T,OFFSET(AK$258,,-$C349+1),0),),-IFERROR(ISPMT(D3_I/12,$C349-1,D3_T,OFFSET(AK$258,,-$C349+1)),)))</f>
        <v>0</v>
      </c>
      <c r="AL349" s="548">
        <f ca="1">IF($C349=0,0,IF('Clinic Model'!$P$17="Annuity",-IFERROR(IPMT(D3_I/12,$C349,D3_T,OFFSET(AL$258,,-$C349+1),0),),-IFERROR(ISPMT(D3_I/12,$C349-1,D3_T,OFFSET(AL$258,,-$C349+1)),)))</f>
        <v>0</v>
      </c>
      <c r="AM349" s="548">
        <f ca="1">IF($C349=0,0,IF('Clinic Model'!$P$17="Annuity",-IFERROR(IPMT(D3_I/12,$C349,D3_T,OFFSET(AM$258,,-$C349+1),0),),-IFERROR(ISPMT(D3_I/12,$C349-1,D3_T,OFFSET(AM$258,,-$C349+1)),)))</f>
        <v>0</v>
      </c>
      <c r="AN349" s="548">
        <f ca="1">IF($C349=0,0,IF('Clinic Model'!$P$17="Annuity",-IFERROR(IPMT(D3_I/12,$C349,D3_T,OFFSET(AN$258,,-$C349+1),0),),-IFERROR(ISPMT(D3_I/12,$C349-1,D3_T,OFFSET(AN$258,,-$C349+1)),)))</f>
        <v>0</v>
      </c>
      <c r="AO349" s="548">
        <f ca="1">IF($C349=0,0,IF('Clinic Model'!$P$17="Annuity",-IFERROR(IPMT(D3_I/12,$C349,D3_T,OFFSET(AO$258,,-$C349+1),0),),-IFERROR(ISPMT(D3_I/12,$C349-1,D3_T,OFFSET(AO$258,,-$C349+1)),)))</f>
        <v>0</v>
      </c>
      <c r="AP349" s="548">
        <f ca="1">IF($C349=0,0,IF('Clinic Model'!$P$17="Annuity",-IFERROR(IPMT(D3_I/12,$C349,D3_T,OFFSET(AP$258,,-$C349+1),0),),-IFERROR(ISPMT(D3_I/12,$C349-1,D3_T,OFFSET(AP$258,,-$C349+1)),)))</f>
        <v>0</v>
      </c>
      <c r="AQ349" s="548">
        <f ca="1">IF($C349=0,0,IF('Clinic Model'!$P$17="Annuity",-IFERROR(IPMT(D3_I/12,$C349,D3_T,OFFSET(AQ$258,,-$C349+1),0),),-IFERROR(ISPMT(D3_I/12,$C349-1,D3_T,OFFSET(AQ$258,,-$C349+1)),)))</f>
        <v>0</v>
      </c>
      <c r="AR349" s="548">
        <f ca="1">IF($C349=0,0,IF('Clinic Model'!$P$17="Annuity",-IFERROR(IPMT(D3_I/12,$C349,D3_T,OFFSET(AR$258,,-$C349+1),0),),-IFERROR(ISPMT(D3_I/12,$C349-1,D3_T,OFFSET(AR$258,,-$C349+1)),)))</f>
        <v>0</v>
      </c>
      <c r="AS349" s="548">
        <f ca="1">IF($C349=0,0,IF('Clinic Model'!$P$17="Annuity",-IFERROR(IPMT(D3_I/12,$C349,D3_T,OFFSET(AS$258,,-$C349+1),0),),-IFERROR(ISPMT(D3_I/12,$C349-1,D3_T,OFFSET(AS$258,,-$C349+1)),)))</f>
        <v>0</v>
      </c>
      <c r="AT349" s="548">
        <f ca="1">IF($C349=0,0,IF('Clinic Model'!$P$17="Annuity",-IFERROR(IPMT(D3_I/12,$C349,D3_T,OFFSET(AT$258,,-$C349+1),0),),-IFERROR(ISPMT(D3_I/12,$C349-1,D3_T,OFFSET(AT$258,,-$C349+1)),)))</f>
        <v>0</v>
      </c>
      <c r="AU349" s="548">
        <f ca="1">IF($C349=0,0,IF('Clinic Model'!$P$17="Annuity",-IFERROR(IPMT(D3_I/12,$C349,D3_T,OFFSET(AU$258,,-$C349+1),0),),-IFERROR(ISPMT(D3_I/12,$C349-1,D3_T,OFFSET(AU$258,,-$C349+1)),)))</f>
        <v>0</v>
      </c>
      <c r="AV349" s="548">
        <f ca="1">IF($C349=0,0,IF('Clinic Model'!$P$17="Annuity",-IFERROR(IPMT(D3_I/12,$C349,D3_T,OFFSET(AV$258,,-$C349+1),0),),-IFERROR(ISPMT(D3_I/12,$C349-1,D3_T,OFFSET(AV$258,,-$C349+1)),)))</f>
        <v>0</v>
      </c>
      <c r="AW349" s="548">
        <f ca="1">IF($C349=0,0,IF('Clinic Model'!$P$17="Annuity",-IFERROR(IPMT(D3_I/12,$C349,D3_T,OFFSET(AW$258,,-$C349+1),0),),-IFERROR(ISPMT(D3_I/12,$C349-1,D3_T,OFFSET(AW$258,,-$C349+1)),)))</f>
        <v>0</v>
      </c>
      <c r="AX349" s="548">
        <f ca="1">IF($C349=0,0,IF('Clinic Model'!$P$17="Annuity",-IFERROR(IPMT(D3_I/12,$C349,D3_T,OFFSET(AX$258,,-$C349+1),0),),-IFERROR(ISPMT(D3_I/12,$C349-1,D3_T,OFFSET(AX$258,,-$C349+1)),)))</f>
        <v>0</v>
      </c>
      <c r="AY349" s="548">
        <f ca="1">IF($C349=0,0,IF('Clinic Model'!$P$17="Annuity",-IFERROR(IPMT(D3_I/12,$C349,D3_T,OFFSET(AY$258,,-$C349+1),0),),-IFERROR(ISPMT(D3_I/12,$C349-1,D3_T,OFFSET(AY$258,,-$C349+1)),)))</f>
        <v>0</v>
      </c>
      <c r="AZ349" s="548">
        <f ca="1">IF($C349=0,0,IF('Clinic Model'!$P$17="Annuity",-IFERROR(IPMT(D3_I/12,$C349,D3_T,OFFSET(AZ$258,,-$C349+1),0),),-IFERROR(ISPMT(D3_I/12,$C349-1,D3_T,OFFSET(AZ$258,,-$C349+1)),)))</f>
        <v>0</v>
      </c>
      <c r="BA349" s="548">
        <f ca="1">IF($C349=0,0,IF('Clinic Model'!$P$17="Annuity",-IFERROR(IPMT(D3_I/12,$C349,D3_T,OFFSET(BA$258,,-$C349+1),0),),-IFERROR(ISPMT(D3_I/12,$C349-1,D3_T,OFFSET(BA$258,,-$C349+1)),)))</f>
        <v>0</v>
      </c>
      <c r="BB349" s="548">
        <f ca="1">IF($C349=0,0,IF('Clinic Model'!$P$17="Annuity",-IFERROR(IPMT(D3_I/12,$C349,D3_T,OFFSET(BB$258,,-$C349+1),0),),-IFERROR(ISPMT(D3_I/12,$C349-1,D3_T,OFFSET(BB$258,,-$C349+1)),)))</f>
        <v>0</v>
      </c>
      <c r="BC349" s="548">
        <f ca="1">IF($C349=0,0,IF('Clinic Model'!$P$17="Annuity",-IFERROR(IPMT(D3_I/12,$C349,D3_T,OFFSET(BC$258,,-$C349+1),0),),-IFERROR(ISPMT(D3_I/12,$C349-1,D3_T,OFFSET(BC$258,,-$C349+1)),)))</f>
        <v>0</v>
      </c>
      <c r="BD349" s="548">
        <f ca="1">IF($C349=0,0,IF('Clinic Model'!$P$17="Annuity",-IFERROR(IPMT(D3_I/12,$C349,D3_T,OFFSET(BD$258,,-$C349+1),0),),-IFERROR(ISPMT(D3_I/12,$C349-1,D3_T,OFFSET(BD$258,,-$C349+1)),)))</f>
        <v>0</v>
      </c>
      <c r="BE349" s="548">
        <f ca="1">IF($C349=0,0,IF('Clinic Model'!$P$17="Annuity",-IFERROR(IPMT(D3_I/12,$C349,D3_T,OFFSET(BE$258,,-$C349+1),0),),-IFERROR(ISPMT(D3_I/12,$C349-1,D3_T,OFFSET(BE$258,,-$C349+1)),)))</f>
        <v>0</v>
      </c>
      <c r="BF349" s="548">
        <f ca="1">IF($C349=0,0,IF('Clinic Model'!$P$17="Annuity",-IFERROR(IPMT(D3_I/12,$C349,D3_T,OFFSET(BF$258,,-$C349+1),0),),-IFERROR(ISPMT(D3_I/12,$C349-1,D3_T,OFFSET(BF$258,,-$C349+1)),)))</f>
        <v>0</v>
      </c>
      <c r="BG349" s="548">
        <f ca="1">IF($C349=0,0,IF('Clinic Model'!$P$17="Annuity",-IFERROR(IPMT(D3_I/12,$C349,D3_T,OFFSET(BG$258,,-$C349+1),0),),-IFERROR(ISPMT(D3_I/12,$C349-1,D3_T,OFFSET(BG$258,,-$C349+1)),)))</f>
        <v>0</v>
      </c>
      <c r="BH349" s="548">
        <f ca="1">IF($C349=0,0,IF('Clinic Model'!$P$17="Annuity",-IFERROR(IPMT(D3_I/12,$C349,D3_T,OFFSET(BH$258,,-$C349+1),0),),-IFERROR(ISPMT(D3_I/12,$C349-1,D3_T,OFFSET(BH$258,,-$C349+1)),)))</f>
        <v>0</v>
      </c>
      <c r="BI349" s="548">
        <f ca="1">IF($C349=0,0,IF('Clinic Model'!$P$17="Annuity",-IFERROR(IPMT(D3_I/12,$C349,D3_T,OFFSET(BI$258,,-$C349+1),0),),-IFERROR(ISPMT(D3_I/12,$C349-1,D3_T,OFFSET(BI$258,,-$C349+1)),)))</f>
        <v>0</v>
      </c>
      <c r="BJ349" s="548">
        <f ca="1">IF($C349=0,0,IF('Clinic Model'!$P$17="Annuity",-IFERROR(IPMT(D3_I/12,$C349,D3_T,OFFSET(BJ$258,,-$C349+1),0),),-IFERROR(ISPMT(D3_I/12,$C349-1,D3_T,OFFSET(BJ$258,,-$C349+1)),)))</f>
        <v>0</v>
      </c>
      <c r="BK349" s="548">
        <f ca="1">IF($C349=0,0,IF('Clinic Model'!$P$17="Annuity",-IFERROR(IPMT(D3_I/12,$C349,D3_T,OFFSET(BK$258,,-$C349+1),0),),-IFERROR(ISPMT(D3_I/12,$C349-1,D3_T,OFFSET(BK$258,,-$C349+1)),)))</f>
        <v>0</v>
      </c>
      <c r="BL349" s="548">
        <f ca="1">IF($C349=0,0,IF('Clinic Model'!$P$17="Annuity",-IFERROR(IPMT(D3_I/12,$C349,D3_T,OFFSET(BL$258,,-$C349+1),0),),-IFERROR(ISPMT(D3_I/12,$C349-1,D3_T,OFFSET(BL$258,,-$C349+1)),)))</f>
        <v>0</v>
      </c>
    </row>
    <row r="350" spans="1:64" ht="10.5" hidden="1" customHeight="1" outlineLevel="1" x14ac:dyDescent="0.3">
      <c r="A350" s="105"/>
      <c r="B350" s="504"/>
      <c r="C350" s="105">
        <f t="shared" si="25"/>
        <v>0</v>
      </c>
      <c r="E350" s="548">
        <f ca="1">IF($C350=0,0,IF('Clinic Model'!$P$17="Annuity",-IFERROR(IPMT(D3_I/12,$C350,D3_T,OFFSET(E$258,,-$C350+1),0),),-IFERROR(ISPMT(D3_I/12,$C350-1,D3_T,OFFSET(E$258,,-$C350+1)),)))</f>
        <v>0</v>
      </c>
      <c r="F350" s="548">
        <f ca="1">IF($C350=0,0,IF('Clinic Model'!$P$17="Annuity",-IFERROR(IPMT(D3_I/12,$C350,D3_T,OFFSET(F$258,,-$C350+1),0),),-IFERROR(ISPMT(D3_I/12,$C350-1,D3_T,OFFSET(F$258,,-$C350+1)),)))</f>
        <v>0</v>
      </c>
      <c r="G350" s="548">
        <f ca="1">IF($C350=0,0,IF('Clinic Model'!$P$17="Annuity",-IFERROR(IPMT(D3_I/12,$C350,D3_T,OFFSET(G$258,,-$C350+1),0),),-IFERROR(ISPMT(D3_I/12,$C350-1,D3_T,OFFSET(G$258,,-$C350+1)),)))</f>
        <v>0</v>
      </c>
      <c r="H350" s="548">
        <f ca="1">IF($C350=0,0,IF('Clinic Model'!$P$17="Annuity",-IFERROR(IPMT(D3_I/12,$C350,D3_T,OFFSET(H$258,,-$C350+1),0),),-IFERROR(ISPMT(D3_I/12,$C350-1,D3_T,OFFSET(H$258,,-$C350+1)),)))</f>
        <v>0</v>
      </c>
      <c r="I350" s="548">
        <f ca="1">IF($C350=0,0,IF('Clinic Model'!$P$17="Annuity",-IFERROR(IPMT(D3_I/12,$C350,D3_T,OFFSET(I$258,,-$C350+1),0),),-IFERROR(ISPMT(D3_I/12,$C350-1,D3_T,OFFSET(I$258,,-$C350+1)),)))</f>
        <v>0</v>
      </c>
      <c r="J350" s="548">
        <f ca="1">IF($C350=0,0,IF('Clinic Model'!$P$17="Annuity",-IFERROR(IPMT(D3_I/12,$C350,D3_T,OFFSET(J$258,,-$C350+1),0),),-IFERROR(ISPMT(D3_I/12,$C350-1,D3_T,OFFSET(J$258,,-$C350+1)),)))</f>
        <v>0</v>
      </c>
      <c r="K350" s="548">
        <f ca="1">IF($C350=0,0,IF('Clinic Model'!$P$17="Annuity",-IFERROR(IPMT(D3_I/12,$C350,D3_T,OFFSET(K$258,,-$C350+1),0),),-IFERROR(ISPMT(D3_I/12,$C350-1,D3_T,OFFSET(K$258,,-$C350+1)),)))</f>
        <v>0</v>
      </c>
      <c r="L350" s="548">
        <f ca="1">IF($C350=0,0,IF('Clinic Model'!$P$17="Annuity",-IFERROR(IPMT(D3_I/12,$C350,D3_T,OFFSET(L$258,,-$C350+1),0),),-IFERROR(ISPMT(D3_I/12,$C350-1,D3_T,OFFSET(L$258,,-$C350+1)),)))</f>
        <v>0</v>
      </c>
      <c r="M350" s="548">
        <f ca="1">IF($C350=0,0,IF('Clinic Model'!$P$17="Annuity",-IFERROR(IPMT(D3_I/12,$C350,D3_T,OFFSET(M$258,,-$C350+1),0),),-IFERROR(ISPMT(D3_I/12,$C350-1,D3_T,OFFSET(M$258,,-$C350+1)),)))</f>
        <v>0</v>
      </c>
      <c r="N350" s="548">
        <f ca="1">IF($C350=0,0,IF('Clinic Model'!$P$17="Annuity",-IFERROR(IPMT(D3_I/12,$C350,D3_T,OFFSET(N$258,,-$C350+1),0),),-IFERROR(ISPMT(D3_I/12,$C350-1,D3_T,OFFSET(N$258,,-$C350+1)),)))</f>
        <v>0</v>
      </c>
      <c r="O350" s="548">
        <f ca="1">IF($C350=0,0,IF('Clinic Model'!$P$17="Annuity",-IFERROR(IPMT(D3_I/12,$C350,D3_T,OFFSET(O$258,,-$C350+1),0),),-IFERROR(ISPMT(D3_I/12,$C350-1,D3_T,OFFSET(O$258,,-$C350+1)),)))</f>
        <v>0</v>
      </c>
      <c r="P350" s="548">
        <f ca="1">IF($C350=0,0,IF('Clinic Model'!$P$17="Annuity",-IFERROR(IPMT(D3_I/12,$C350,D3_T,OFFSET(P$258,,-$C350+1),0),),-IFERROR(ISPMT(D3_I/12,$C350-1,D3_T,OFFSET(P$258,,-$C350+1)),)))</f>
        <v>0</v>
      </c>
      <c r="Q350" s="548">
        <f ca="1">IF($C350=0,0,IF('Clinic Model'!$P$17="Annuity",-IFERROR(IPMT(D3_I/12,$C350,D3_T,OFFSET(Q$258,,-$C350+1),0),),-IFERROR(ISPMT(D3_I/12,$C350-1,D3_T,OFFSET(Q$258,,-$C350+1)),)))</f>
        <v>0</v>
      </c>
      <c r="R350" s="548">
        <f ca="1">IF($C350=0,0,IF('Clinic Model'!$P$17="Annuity",-IFERROR(IPMT(D3_I/12,$C350,D3_T,OFFSET(R$258,,-$C350+1),0),),-IFERROR(ISPMT(D3_I/12,$C350-1,D3_T,OFFSET(R$258,,-$C350+1)),)))</f>
        <v>0</v>
      </c>
      <c r="S350" s="548">
        <f ca="1">IF($C350=0,0,IF('Clinic Model'!$P$17="Annuity",-IFERROR(IPMT(D3_I/12,$C350,D3_T,OFFSET(S$258,,-$C350+1),0),),-IFERROR(ISPMT(D3_I/12,$C350-1,D3_T,OFFSET(S$258,,-$C350+1)),)))</f>
        <v>0</v>
      </c>
      <c r="T350" s="548">
        <f ca="1">IF($C350=0,0,IF('Clinic Model'!$P$17="Annuity",-IFERROR(IPMT(D3_I/12,$C350,D3_T,OFFSET(T$258,,-$C350+1),0),),-IFERROR(ISPMT(D3_I/12,$C350-1,D3_T,OFFSET(T$258,,-$C350+1)),)))</f>
        <v>0</v>
      </c>
      <c r="U350" s="548">
        <f ca="1">IF($C350=0,0,IF('Clinic Model'!$P$17="Annuity",-IFERROR(IPMT(D3_I/12,$C350,D3_T,OFFSET(U$258,,-$C350+1),0),),-IFERROR(ISPMT(D3_I/12,$C350-1,D3_T,OFFSET(U$258,,-$C350+1)),)))</f>
        <v>0</v>
      </c>
      <c r="V350" s="548">
        <f ca="1">IF($C350=0,0,IF('Clinic Model'!$P$17="Annuity",-IFERROR(IPMT(D3_I/12,$C350,D3_T,OFFSET(V$258,,-$C350+1),0),),-IFERROR(ISPMT(D3_I/12,$C350-1,D3_T,OFFSET(V$258,,-$C350+1)),)))</f>
        <v>0</v>
      </c>
      <c r="W350" s="548">
        <f ca="1">IF($C350=0,0,IF('Clinic Model'!$P$17="Annuity",-IFERROR(IPMT(D3_I/12,$C350,D3_T,OFFSET(W$258,,-$C350+1),0),),-IFERROR(ISPMT(D3_I/12,$C350-1,D3_T,OFFSET(W$258,,-$C350+1)),)))</f>
        <v>0</v>
      </c>
      <c r="X350" s="548">
        <f ca="1">IF($C350=0,0,IF('Clinic Model'!$P$17="Annuity",-IFERROR(IPMT(D3_I/12,$C350,D3_T,OFFSET(X$258,,-$C350+1),0),),-IFERROR(ISPMT(D3_I/12,$C350-1,D3_T,OFFSET(X$258,,-$C350+1)),)))</f>
        <v>0</v>
      </c>
      <c r="Y350" s="548">
        <f ca="1">IF($C350=0,0,IF('Clinic Model'!$P$17="Annuity",-IFERROR(IPMT(D3_I/12,$C350,D3_T,OFFSET(Y$258,,-$C350+1),0),),-IFERROR(ISPMT(D3_I/12,$C350-1,D3_T,OFFSET(Y$258,,-$C350+1)),)))</f>
        <v>0</v>
      </c>
      <c r="Z350" s="548">
        <f ca="1">IF($C350=0,0,IF('Clinic Model'!$P$17="Annuity",-IFERROR(IPMT(D3_I/12,$C350,D3_T,OFFSET(Z$258,,-$C350+1),0),),-IFERROR(ISPMT(D3_I/12,$C350-1,D3_T,OFFSET(Z$258,,-$C350+1)),)))</f>
        <v>0</v>
      </c>
      <c r="AA350" s="548">
        <f ca="1">IF($C350=0,0,IF('Clinic Model'!$P$17="Annuity",-IFERROR(IPMT(D3_I/12,$C350,D3_T,OFFSET(AA$258,,-$C350+1),0),),-IFERROR(ISPMT(D3_I/12,$C350-1,D3_T,OFFSET(AA$258,,-$C350+1)),)))</f>
        <v>0</v>
      </c>
      <c r="AB350" s="548">
        <f ca="1">IF($C350=0,0,IF('Clinic Model'!$P$17="Annuity",-IFERROR(IPMT(D3_I/12,$C350,D3_T,OFFSET(AB$258,,-$C350+1),0),),-IFERROR(ISPMT(D3_I/12,$C350-1,D3_T,OFFSET(AB$258,,-$C350+1)),)))</f>
        <v>0</v>
      </c>
      <c r="AC350" s="548">
        <f ca="1">IF($C350=0,0,IF('Clinic Model'!$P$17="Annuity",-IFERROR(IPMT(D3_I/12,$C350,D3_T,OFFSET(AC$258,,-$C350+1),0),),-IFERROR(ISPMT(D3_I/12,$C350-1,D3_T,OFFSET(AC$258,,-$C350+1)),)))</f>
        <v>0</v>
      </c>
      <c r="AD350" s="548">
        <f ca="1">IF($C350=0,0,IF('Clinic Model'!$P$17="Annuity",-IFERROR(IPMT(D3_I/12,$C350,D3_T,OFFSET(AD$258,,-$C350+1),0),),-IFERROR(ISPMT(D3_I/12,$C350-1,D3_T,OFFSET(AD$258,,-$C350+1)),)))</f>
        <v>0</v>
      </c>
      <c r="AE350" s="548">
        <f ca="1">IF($C350=0,0,IF('Clinic Model'!$P$17="Annuity",-IFERROR(IPMT(D3_I/12,$C350,D3_T,OFFSET(AE$258,,-$C350+1),0),),-IFERROR(ISPMT(D3_I/12,$C350-1,D3_T,OFFSET(AE$258,,-$C350+1)),)))</f>
        <v>0</v>
      </c>
      <c r="AF350" s="548">
        <f ca="1">IF($C350=0,0,IF('Clinic Model'!$P$17="Annuity",-IFERROR(IPMT(D3_I/12,$C350,D3_T,OFFSET(AF$258,,-$C350+1),0),),-IFERROR(ISPMT(D3_I/12,$C350-1,D3_T,OFFSET(AF$258,,-$C350+1)),)))</f>
        <v>0</v>
      </c>
      <c r="AG350" s="548">
        <f ca="1">IF($C350=0,0,IF('Clinic Model'!$P$17="Annuity",-IFERROR(IPMT(D3_I/12,$C350,D3_T,OFFSET(AG$258,,-$C350+1),0),),-IFERROR(ISPMT(D3_I/12,$C350-1,D3_T,OFFSET(AG$258,,-$C350+1)),)))</f>
        <v>0</v>
      </c>
      <c r="AH350" s="548">
        <f ca="1">IF($C350=0,0,IF('Clinic Model'!$P$17="Annuity",-IFERROR(IPMT(D3_I/12,$C350,D3_T,OFFSET(AH$258,,-$C350+1),0),),-IFERROR(ISPMT(D3_I/12,$C350-1,D3_T,OFFSET(AH$258,,-$C350+1)),)))</f>
        <v>0</v>
      </c>
      <c r="AI350" s="548">
        <f ca="1">IF($C350=0,0,IF('Clinic Model'!$P$17="Annuity",-IFERROR(IPMT(D3_I/12,$C350,D3_T,OFFSET(AI$258,,-$C350+1),0),),-IFERROR(ISPMT(D3_I/12,$C350-1,D3_T,OFFSET(AI$258,,-$C350+1)),)))</f>
        <v>0</v>
      </c>
      <c r="AJ350" s="548">
        <f ca="1">IF($C350=0,0,IF('Clinic Model'!$P$17="Annuity",-IFERROR(IPMT(D3_I/12,$C350,D3_T,OFFSET(AJ$258,,-$C350+1),0),),-IFERROR(ISPMT(D3_I/12,$C350-1,D3_T,OFFSET(AJ$258,,-$C350+1)),)))</f>
        <v>0</v>
      </c>
      <c r="AK350" s="548">
        <f ca="1">IF($C350=0,0,IF('Clinic Model'!$P$17="Annuity",-IFERROR(IPMT(D3_I/12,$C350,D3_T,OFFSET(AK$258,,-$C350+1),0),),-IFERROR(ISPMT(D3_I/12,$C350-1,D3_T,OFFSET(AK$258,,-$C350+1)),)))</f>
        <v>0</v>
      </c>
      <c r="AL350" s="548">
        <f ca="1">IF($C350=0,0,IF('Clinic Model'!$P$17="Annuity",-IFERROR(IPMT(D3_I/12,$C350,D3_T,OFFSET(AL$258,,-$C350+1),0),),-IFERROR(ISPMT(D3_I/12,$C350-1,D3_T,OFFSET(AL$258,,-$C350+1)),)))</f>
        <v>0</v>
      </c>
      <c r="AM350" s="548">
        <f ca="1">IF($C350=0,0,IF('Clinic Model'!$P$17="Annuity",-IFERROR(IPMT(D3_I/12,$C350,D3_T,OFFSET(AM$258,,-$C350+1),0),),-IFERROR(ISPMT(D3_I/12,$C350-1,D3_T,OFFSET(AM$258,,-$C350+1)),)))</f>
        <v>0</v>
      </c>
      <c r="AN350" s="548">
        <f ca="1">IF($C350=0,0,IF('Clinic Model'!$P$17="Annuity",-IFERROR(IPMT(D3_I/12,$C350,D3_T,OFFSET(AN$258,,-$C350+1),0),),-IFERROR(ISPMT(D3_I/12,$C350-1,D3_T,OFFSET(AN$258,,-$C350+1)),)))</f>
        <v>0</v>
      </c>
      <c r="AO350" s="548">
        <f ca="1">IF($C350=0,0,IF('Clinic Model'!$P$17="Annuity",-IFERROR(IPMT(D3_I/12,$C350,D3_T,OFFSET(AO$258,,-$C350+1),0),),-IFERROR(ISPMT(D3_I/12,$C350-1,D3_T,OFFSET(AO$258,,-$C350+1)),)))</f>
        <v>0</v>
      </c>
      <c r="AP350" s="548">
        <f ca="1">IF($C350=0,0,IF('Clinic Model'!$P$17="Annuity",-IFERROR(IPMT(D3_I/12,$C350,D3_T,OFFSET(AP$258,,-$C350+1),0),),-IFERROR(ISPMT(D3_I/12,$C350-1,D3_T,OFFSET(AP$258,,-$C350+1)),)))</f>
        <v>0</v>
      </c>
      <c r="AQ350" s="548">
        <f ca="1">IF($C350=0,0,IF('Clinic Model'!$P$17="Annuity",-IFERROR(IPMT(D3_I/12,$C350,D3_T,OFFSET(AQ$258,,-$C350+1),0),),-IFERROR(ISPMT(D3_I/12,$C350-1,D3_T,OFFSET(AQ$258,,-$C350+1)),)))</f>
        <v>0</v>
      </c>
      <c r="AR350" s="548">
        <f ca="1">IF($C350=0,0,IF('Clinic Model'!$P$17="Annuity",-IFERROR(IPMT(D3_I/12,$C350,D3_T,OFFSET(AR$258,,-$C350+1),0),),-IFERROR(ISPMT(D3_I/12,$C350-1,D3_T,OFFSET(AR$258,,-$C350+1)),)))</f>
        <v>0</v>
      </c>
      <c r="AS350" s="548">
        <f ca="1">IF($C350=0,0,IF('Clinic Model'!$P$17="Annuity",-IFERROR(IPMT(D3_I/12,$C350,D3_T,OFFSET(AS$258,,-$C350+1),0),),-IFERROR(ISPMT(D3_I/12,$C350-1,D3_T,OFFSET(AS$258,,-$C350+1)),)))</f>
        <v>0</v>
      </c>
      <c r="AT350" s="548">
        <f ca="1">IF($C350=0,0,IF('Clinic Model'!$P$17="Annuity",-IFERROR(IPMT(D3_I/12,$C350,D3_T,OFFSET(AT$258,,-$C350+1),0),),-IFERROR(ISPMT(D3_I/12,$C350-1,D3_T,OFFSET(AT$258,,-$C350+1)),)))</f>
        <v>0</v>
      </c>
      <c r="AU350" s="548">
        <f ca="1">IF($C350=0,0,IF('Clinic Model'!$P$17="Annuity",-IFERROR(IPMT(D3_I/12,$C350,D3_T,OFFSET(AU$258,,-$C350+1),0),),-IFERROR(ISPMT(D3_I/12,$C350-1,D3_T,OFFSET(AU$258,,-$C350+1)),)))</f>
        <v>0</v>
      </c>
      <c r="AV350" s="548">
        <f ca="1">IF($C350=0,0,IF('Clinic Model'!$P$17="Annuity",-IFERROR(IPMT(D3_I/12,$C350,D3_T,OFFSET(AV$258,,-$C350+1),0),),-IFERROR(ISPMT(D3_I/12,$C350-1,D3_T,OFFSET(AV$258,,-$C350+1)),)))</f>
        <v>0</v>
      </c>
      <c r="AW350" s="548">
        <f ca="1">IF($C350=0,0,IF('Clinic Model'!$P$17="Annuity",-IFERROR(IPMT(D3_I/12,$C350,D3_T,OFFSET(AW$258,,-$C350+1),0),),-IFERROR(ISPMT(D3_I/12,$C350-1,D3_T,OFFSET(AW$258,,-$C350+1)),)))</f>
        <v>0</v>
      </c>
      <c r="AX350" s="548">
        <f ca="1">IF($C350=0,0,IF('Clinic Model'!$P$17="Annuity",-IFERROR(IPMT(D3_I/12,$C350,D3_T,OFFSET(AX$258,,-$C350+1),0),),-IFERROR(ISPMT(D3_I/12,$C350-1,D3_T,OFFSET(AX$258,,-$C350+1)),)))</f>
        <v>0</v>
      </c>
      <c r="AY350" s="548">
        <f ca="1">IF($C350=0,0,IF('Clinic Model'!$P$17="Annuity",-IFERROR(IPMT(D3_I/12,$C350,D3_T,OFFSET(AY$258,,-$C350+1),0),),-IFERROR(ISPMT(D3_I/12,$C350-1,D3_T,OFFSET(AY$258,,-$C350+1)),)))</f>
        <v>0</v>
      </c>
      <c r="AZ350" s="548">
        <f ca="1">IF($C350=0,0,IF('Clinic Model'!$P$17="Annuity",-IFERROR(IPMT(D3_I/12,$C350,D3_T,OFFSET(AZ$258,,-$C350+1),0),),-IFERROR(ISPMT(D3_I/12,$C350-1,D3_T,OFFSET(AZ$258,,-$C350+1)),)))</f>
        <v>0</v>
      </c>
      <c r="BA350" s="548">
        <f ca="1">IF($C350=0,0,IF('Clinic Model'!$P$17="Annuity",-IFERROR(IPMT(D3_I/12,$C350,D3_T,OFFSET(BA$258,,-$C350+1),0),),-IFERROR(ISPMT(D3_I/12,$C350-1,D3_T,OFFSET(BA$258,,-$C350+1)),)))</f>
        <v>0</v>
      </c>
      <c r="BB350" s="548">
        <f ca="1">IF($C350=0,0,IF('Clinic Model'!$P$17="Annuity",-IFERROR(IPMT(D3_I/12,$C350,D3_T,OFFSET(BB$258,,-$C350+1),0),),-IFERROR(ISPMT(D3_I/12,$C350-1,D3_T,OFFSET(BB$258,,-$C350+1)),)))</f>
        <v>0</v>
      </c>
      <c r="BC350" s="548">
        <f ca="1">IF($C350=0,0,IF('Clinic Model'!$P$17="Annuity",-IFERROR(IPMT(D3_I/12,$C350,D3_T,OFFSET(BC$258,,-$C350+1),0),),-IFERROR(ISPMT(D3_I/12,$C350-1,D3_T,OFFSET(BC$258,,-$C350+1)),)))</f>
        <v>0</v>
      </c>
      <c r="BD350" s="548">
        <f ca="1">IF($C350=0,0,IF('Clinic Model'!$P$17="Annuity",-IFERROR(IPMT(D3_I/12,$C350,D3_T,OFFSET(BD$258,,-$C350+1),0),),-IFERROR(ISPMT(D3_I/12,$C350-1,D3_T,OFFSET(BD$258,,-$C350+1)),)))</f>
        <v>0</v>
      </c>
      <c r="BE350" s="548">
        <f ca="1">IF($C350=0,0,IF('Clinic Model'!$P$17="Annuity",-IFERROR(IPMT(D3_I/12,$C350,D3_T,OFFSET(BE$258,,-$C350+1),0),),-IFERROR(ISPMT(D3_I/12,$C350-1,D3_T,OFFSET(BE$258,,-$C350+1)),)))</f>
        <v>0</v>
      </c>
      <c r="BF350" s="548">
        <f ca="1">IF($C350=0,0,IF('Clinic Model'!$P$17="Annuity",-IFERROR(IPMT(D3_I/12,$C350,D3_T,OFFSET(BF$258,,-$C350+1),0),),-IFERROR(ISPMT(D3_I/12,$C350-1,D3_T,OFFSET(BF$258,,-$C350+1)),)))</f>
        <v>0</v>
      </c>
      <c r="BG350" s="548">
        <f ca="1">IF($C350=0,0,IF('Clinic Model'!$P$17="Annuity",-IFERROR(IPMT(D3_I/12,$C350,D3_T,OFFSET(BG$258,,-$C350+1),0),),-IFERROR(ISPMT(D3_I/12,$C350-1,D3_T,OFFSET(BG$258,,-$C350+1)),)))</f>
        <v>0</v>
      </c>
      <c r="BH350" s="548">
        <f ca="1">IF($C350=0,0,IF('Clinic Model'!$P$17="Annuity",-IFERROR(IPMT(D3_I/12,$C350,D3_T,OFFSET(BH$258,,-$C350+1),0),),-IFERROR(ISPMT(D3_I/12,$C350-1,D3_T,OFFSET(BH$258,,-$C350+1)),)))</f>
        <v>0</v>
      </c>
      <c r="BI350" s="548">
        <f ca="1">IF($C350=0,0,IF('Clinic Model'!$P$17="Annuity",-IFERROR(IPMT(D3_I/12,$C350,D3_T,OFFSET(BI$258,,-$C350+1),0),),-IFERROR(ISPMT(D3_I/12,$C350-1,D3_T,OFFSET(BI$258,,-$C350+1)),)))</f>
        <v>0</v>
      </c>
      <c r="BJ350" s="548">
        <f ca="1">IF($C350=0,0,IF('Clinic Model'!$P$17="Annuity",-IFERROR(IPMT(D3_I/12,$C350,D3_T,OFFSET(BJ$258,,-$C350+1),0),),-IFERROR(ISPMT(D3_I/12,$C350-1,D3_T,OFFSET(BJ$258,,-$C350+1)),)))</f>
        <v>0</v>
      </c>
      <c r="BK350" s="548">
        <f ca="1">IF($C350=0,0,IF('Clinic Model'!$P$17="Annuity",-IFERROR(IPMT(D3_I/12,$C350,D3_T,OFFSET(BK$258,,-$C350+1),0),),-IFERROR(ISPMT(D3_I/12,$C350-1,D3_T,OFFSET(BK$258,,-$C350+1)),)))</f>
        <v>0</v>
      </c>
      <c r="BL350" s="548">
        <f ca="1">IF($C350=0,0,IF('Clinic Model'!$P$17="Annuity",-IFERROR(IPMT(D3_I/12,$C350,D3_T,OFFSET(BL$258,,-$C350+1),0),),-IFERROR(ISPMT(D3_I/12,$C350-1,D3_T,OFFSET(BL$258,,-$C350+1)),)))</f>
        <v>0</v>
      </c>
    </row>
    <row r="351" spans="1:64" ht="10.5" hidden="1" customHeight="1" outlineLevel="1" x14ac:dyDescent="0.3">
      <c r="A351" s="105"/>
      <c r="B351" s="504"/>
      <c r="C351" s="105">
        <f t="shared" si="25"/>
        <v>0</v>
      </c>
      <c r="E351" s="548">
        <f ca="1">IF($C351=0,0,IF('Clinic Model'!$P$17="Annuity",-IFERROR(IPMT(D3_I/12,$C351,D3_T,OFFSET(E$258,,-$C351+1),0),),-IFERROR(ISPMT(D3_I/12,$C351-1,D3_T,OFFSET(E$258,,-$C351+1)),)))</f>
        <v>0</v>
      </c>
      <c r="F351" s="548">
        <f ca="1">IF($C351=0,0,IF('Clinic Model'!$P$17="Annuity",-IFERROR(IPMT(D3_I/12,$C351,D3_T,OFFSET(F$258,,-$C351+1),0),),-IFERROR(ISPMT(D3_I/12,$C351-1,D3_T,OFFSET(F$258,,-$C351+1)),)))</f>
        <v>0</v>
      </c>
      <c r="G351" s="548">
        <f ca="1">IF($C351=0,0,IF('Clinic Model'!$P$17="Annuity",-IFERROR(IPMT(D3_I/12,$C351,D3_T,OFFSET(G$258,,-$C351+1),0),),-IFERROR(ISPMT(D3_I/12,$C351-1,D3_T,OFFSET(G$258,,-$C351+1)),)))</f>
        <v>0</v>
      </c>
      <c r="H351" s="548">
        <f ca="1">IF($C351=0,0,IF('Clinic Model'!$P$17="Annuity",-IFERROR(IPMT(D3_I/12,$C351,D3_T,OFFSET(H$258,,-$C351+1),0),),-IFERROR(ISPMT(D3_I/12,$C351-1,D3_T,OFFSET(H$258,,-$C351+1)),)))</f>
        <v>0</v>
      </c>
      <c r="I351" s="548">
        <f ca="1">IF($C351=0,0,IF('Clinic Model'!$P$17="Annuity",-IFERROR(IPMT(D3_I/12,$C351,D3_T,OFFSET(I$258,,-$C351+1),0),),-IFERROR(ISPMT(D3_I/12,$C351-1,D3_T,OFFSET(I$258,,-$C351+1)),)))</f>
        <v>0</v>
      </c>
      <c r="J351" s="548">
        <f ca="1">IF($C351=0,0,IF('Clinic Model'!$P$17="Annuity",-IFERROR(IPMT(D3_I/12,$C351,D3_T,OFFSET(J$258,,-$C351+1),0),),-IFERROR(ISPMT(D3_I/12,$C351-1,D3_T,OFFSET(J$258,,-$C351+1)),)))</f>
        <v>0</v>
      </c>
      <c r="K351" s="548">
        <f ca="1">IF($C351=0,0,IF('Clinic Model'!$P$17="Annuity",-IFERROR(IPMT(D3_I/12,$C351,D3_T,OFFSET(K$258,,-$C351+1),0),),-IFERROR(ISPMT(D3_I/12,$C351-1,D3_T,OFFSET(K$258,,-$C351+1)),)))</f>
        <v>0</v>
      </c>
      <c r="L351" s="548">
        <f ca="1">IF($C351=0,0,IF('Clinic Model'!$P$17="Annuity",-IFERROR(IPMT(D3_I/12,$C351,D3_T,OFFSET(L$258,,-$C351+1),0),),-IFERROR(ISPMT(D3_I/12,$C351-1,D3_T,OFFSET(L$258,,-$C351+1)),)))</f>
        <v>0</v>
      </c>
      <c r="M351" s="548">
        <f ca="1">IF($C351=0,0,IF('Clinic Model'!$P$17="Annuity",-IFERROR(IPMT(D3_I/12,$C351,D3_T,OFFSET(M$258,,-$C351+1),0),),-IFERROR(ISPMT(D3_I/12,$C351-1,D3_T,OFFSET(M$258,,-$C351+1)),)))</f>
        <v>0</v>
      </c>
      <c r="N351" s="548">
        <f ca="1">IF($C351=0,0,IF('Clinic Model'!$P$17="Annuity",-IFERROR(IPMT(D3_I/12,$C351,D3_T,OFFSET(N$258,,-$C351+1),0),),-IFERROR(ISPMT(D3_I/12,$C351-1,D3_T,OFFSET(N$258,,-$C351+1)),)))</f>
        <v>0</v>
      </c>
      <c r="O351" s="548">
        <f ca="1">IF($C351=0,0,IF('Clinic Model'!$P$17="Annuity",-IFERROR(IPMT(D3_I/12,$C351,D3_T,OFFSET(O$258,,-$C351+1),0),),-IFERROR(ISPMT(D3_I/12,$C351-1,D3_T,OFFSET(O$258,,-$C351+1)),)))</f>
        <v>0</v>
      </c>
      <c r="P351" s="548">
        <f ca="1">IF($C351=0,0,IF('Clinic Model'!$P$17="Annuity",-IFERROR(IPMT(D3_I/12,$C351,D3_T,OFFSET(P$258,,-$C351+1),0),),-IFERROR(ISPMT(D3_I/12,$C351-1,D3_T,OFFSET(P$258,,-$C351+1)),)))</f>
        <v>0</v>
      </c>
      <c r="Q351" s="548">
        <f ca="1">IF($C351=0,0,IF('Clinic Model'!$P$17="Annuity",-IFERROR(IPMT(D3_I/12,$C351,D3_T,OFFSET(Q$258,,-$C351+1),0),),-IFERROR(ISPMT(D3_I/12,$C351-1,D3_T,OFFSET(Q$258,,-$C351+1)),)))</f>
        <v>0</v>
      </c>
      <c r="R351" s="548">
        <f ca="1">IF($C351=0,0,IF('Clinic Model'!$P$17="Annuity",-IFERROR(IPMT(D3_I/12,$C351,D3_T,OFFSET(R$258,,-$C351+1),0),),-IFERROR(ISPMT(D3_I/12,$C351-1,D3_T,OFFSET(R$258,,-$C351+1)),)))</f>
        <v>0</v>
      </c>
      <c r="S351" s="548">
        <f ca="1">IF($C351=0,0,IF('Clinic Model'!$P$17="Annuity",-IFERROR(IPMT(D3_I/12,$C351,D3_T,OFFSET(S$258,,-$C351+1),0),),-IFERROR(ISPMT(D3_I/12,$C351-1,D3_T,OFFSET(S$258,,-$C351+1)),)))</f>
        <v>0</v>
      </c>
      <c r="T351" s="548">
        <f ca="1">IF($C351=0,0,IF('Clinic Model'!$P$17="Annuity",-IFERROR(IPMT(D3_I/12,$C351,D3_T,OFFSET(T$258,,-$C351+1),0),),-IFERROR(ISPMT(D3_I/12,$C351-1,D3_T,OFFSET(T$258,,-$C351+1)),)))</f>
        <v>0</v>
      </c>
      <c r="U351" s="548">
        <f ca="1">IF($C351=0,0,IF('Clinic Model'!$P$17="Annuity",-IFERROR(IPMT(D3_I/12,$C351,D3_T,OFFSET(U$258,,-$C351+1),0),),-IFERROR(ISPMT(D3_I/12,$C351-1,D3_T,OFFSET(U$258,,-$C351+1)),)))</f>
        <v>0</v>
      </c>
      <c r="V351" s="548">
        <f ca="1">IF($C351=0,0,IF('Clinic Model'!$P$17="Annuity",-IFERROR(IPMT(D3_I/12,$C351,D3_T,OFFSET(V$258,,-$C351+1),0),),-IFERROR(ISPMT(D3_I/12,$C351-1,D3_T,OFFSET(V$258,,-$C351+1)),)))</f>
        <v>0</v>
      </c>
      <c r="W351" s="548">
        <f ca="1">IF($C351=0,0,IF('Clinic Model'!$P$17="Annuity",-IFERROR(IPMT(D3_I/12,$C351,D3_T,OFFSET(W$258,,-$C351+1),0),),-IFERROR(ISPMT(D3_I/12,$C351-1,D3_T,OFFSET(W$258,,-$C351+1)),)))</f>
        <v>0</v>
      </c>
      <c r="X351" s="548">
        <f ca="1">IF($C351=0,0,IF('Clinic Model'!$P$17="Annuity",-IFERROR(IPMT(D3_I/12,$C351,D3_T,OFFSET(X$258,,-$C351+1),0),),-IFERROR(ISPMT(D3_I/12,$C351-1,D3_T,OFFSET(X$258,,-$C351+1)),)))</f>
        <v>0</v>
      </c>
      <c r="Y351" s="548">
        <f ca="1">IF($C351=0,0,IF('Clinic Model'!$P$17="Annuity",-IFERROR(IPMT(D3_I/12,$C351,D3_T,OFFSET(Y$258,,-$C351+1),0),),-IFERROR(ISPMT(D3_I/12,$C351-1,D3_T,OFFSET(Y$258,,-$C351+1)),)))</f>
        <v>0</v>
      </c>
      <c r="Z351" s="548">
        <f ca="1">IF($C351=0,0,IF('Clinic Model'!$P$17="Annuity",-IFERROR(IPMT(D3_I/12,$C351,D3_T,OFFSET(Z$258,,-$C351+1),0),),-IFERROR(ISPMT(D3_I/12,$C351-1,D3_T,OFFSET(Z$258,,-$C351+1)),)))</f>
        <v>0</v>
      </c>
      <c r="AA351" s="548">
        <f ca="1">IF($C351=0,0,IF('Clinic Model'!$P$17="Annuity",-IFERROR(IPMT(D3_I/12,$C351,D3_T,OFFSET(AA$258,,-$C351+1),0),),-IFERROR(ISPMT(D3_I/12,$C351-1,D3_T,OFFSET(AA$258,,-$C351+1)),)))</f>
        <v>0</v>
      </c>
      <c r="AB351" s="548">
        <f ca="1">IF($C351=0,0,IF('Clinic Model'!$P$17="Annuity",-IFERROR(IPMT(D3_I/12,$C351,D3_T,OFFSET(AB$258,,-$C351+1),0),),-IFERROR(ISPMT(D3_I/12,$C351-1,D3_T,OFFSET(AB$258,,-$C351+1)),)))</f>
        <v>0</v>
      </c>
      <c r="AC351" s="548">
        <f ca="1">IF($C351=0,0,IF('Clinic Model'!$P$17="Annuity",-IFERROR(IPMT(D3_I/12,$C351,D3_T,OFFSET(AC$258,,-$C351+1),0),),-IFERROR(ISPMT(D3_I/12,$C351-1,D3_T,OFFSET(AC$258,,-$C351+1)),)))</f>
        <v>0</v>
      </c>
      <c r="AD351" s="548">
        <f ca="1">IF($C351=0,0,IF('Clinic Model'!$P$17="Annuity",-IFERROR(IPMT(D3_I/12,$C351,D3_T,OFFSET(AD$258,,-$C351+1),0),),-IFERROR(ISPMT(D3_I/12,$C351-1,D3_T,OFFSET(AD$258,,-$C351+1)),)))</f>
        <v>0</v>
      </c>
      <c r="AE351" s="548">
        <f ca="1">IF($C351=0,0,IF('Clinic Model'!$P$17="Annuity",-IFERROR(IPMT(D3_I/12,$C351,D3_T,OFFSET(AE$258,,-$C351+1),0),),-IFERROR(ISPMT(D3_I/12,$C351-1,D3_T,OFFSET(AE$258,,-$C351+1)),)))</f>
        <v>0</v>
      </c>
      <c r="AF351" s="548">
        <f ca="1">IF($C351=0,0,IF('Clinic Model'!$P$17="Annuity",-IFERROR(IPMT(D3_I/12,$C351,D3_T,OFFSET(AF$258,,-$C351+1),0),),-IFERROR(ISPMT(D3_I/12,$C351-1,D3_T,OFFSET(AF$258,,-$C351+1)),)))</f>
        <v>0</v>
      </c>
      <c r="AG351" s="548">
        <f ca="1">IF($C351=0,0,IF('Clinic Model'!$P$17="Annuity",-IFERROR(IPMT(D3_I/12,$C351,D3_T,OFFSET(AG$258,,-$C351+1),0),),-IFERROR(ISPMT(D3_I/12,$C351-1,D3_T,OFFSET(AG$258,,-$C351+1)),)))</f>
        <v>0</v>
      </c>
      <c r="AH351" s="548">
        <f ca="1">IF($C351=0,0,IF('Clinic Model'!$P$17="Annuity",-IFERROR(IPMT(D3_I/12,$C351,D3_T,OFFSET(AH$258,,-$C351+1),0),),-IFERROR(ISPMT(D3_I/12,$C351-1,D3_T,OFFSET(AH$258,,-$C351+1)),)))</f>
        <v>0</v>
      </c>
      <c r="AI351" s="548">
        <f ca="1">IF($C351=0,0,IF('Clinic Model'!$P$17="Annuity",-IFERROR(IPMT(D3_I/12,$C351,D3_T,OFFSET(AI$258,,-$C351+1),0),),-IFERROR(ISPMT(D3_I/12,$C351-1,D3_T,OFFSET(AI$258,,-$C351+1)),)))</f>
        <v>0</v>
      </c>
      <c r="AJ351" s="548">
        <f ca="1">IF($C351=0,0,IF('Clinic Model'!$P$17="Annuity",-IFERROR(IPMT(D3_I/12,$C351,D3_T,OFFSET(AJ$258,,-$C351+1),0),),-IFERROR(ISPMT(D3_I/12,$C351-1,D3_T,OFFSET(AJ$258,,-$C351+1)),)))</f>
        <v>0</v>
      </c>
      <c r="AK351" s="548">
        <f ca="1">IF($C351=0,0,IF('Clinic Model'!$P$17="Annuity",-IFERROR(IPMT(D3_I/12,$C351,D3_T,OFFSET(AK$258,,-$C351+1),0),),-IFERROR(ISPMT(D3_I/12,$C351-1,D3_T,OFFSET(AK$258,,-$C351+1)),)))</f>
        <v>0</v>
      </c>
      <c r="AL351" s="548">
        <f ca="1">IF($C351=0,0,IF('Clinic Model'!$P$17="Annuity",-IFERROR(IPMT(D3_I/12,$C351,D3_T,OFFSET(AL$258,,-$C351+1),0),),-IFERROR(ISPMT(D3_I/12,$C351-1,D3_T,OFFSET(AL$258,,-$C351+1)),)))</f>
        <v>0</v>
      </c>
      <c r="AM351" s="548">
        <f ca="1">IF($C351=0,0,IF('Clinic Model'!$P$17="Annuity",-IFERROR(IPMT(D3_I/12,$C351,D3_T,OFFSET(AM$258,,-$C351+1),0),),-IFERROR(ISPMT(D3_I/12,$C351-1,D3_T,OFFSET(AM$258,,-$C351+1)),)))</f>
        <v>0</v>
      </c>
      <c r="AN351" s="548">
        <f ca="1">IF($C351=0,0,IF('Clinic Model'!$P$17="Annuity",-IFERROR(IPMT(D3_I/12,$C351,D3_T,OFFSET(AN$258,,-$C351+1),0),),-IFERROR(ISPMT(D3_I/12,$C351-1,D3_T,OFFSET(AN$258,,-$C351+1)),)))</f>
        <v>0</v>
      </c>
      <c r="AO351" s="548">
        <f ca="1">IF($C351=0,0,IF('Clinic Model'!$P$17="Annuity",-IFERROR(IPMT(D3_I/12,$C351,D3_T,OFFSET(AO$258,,-$C351+1),0),),-IFERROR(ISPMT(D3_I/12,$C351-1,D3_T,OFFSET(AO$258,,-$C351+1)),)))</f>
        <v>0</v>
      </c>
      <c r="AP351" s="548">
        <f ca="1">IF($C351=0,0,IF('Clinic Model'!$P$17="Annuity",-IFERROR(IPMT(D3_I/12,$C351,D3_T,OFFSET(AP$258,,-$C351+1),0),),-IFERROR(ISPMT(D3_I/12,$C351-1,D3_T,OFFSET(AP$258,,-$C351+1)),)))</f>
        <v>0</v>
      </c>
      <c r="AQ351" s="548">
        <f ca="1">IF($C351=0,0,IF('Clinic Model'!$P$17="Annuity",-IFERROR(IPMT(D3_I/12,$C351,D3_T,OFFSET(AQ$258,,-$C351+1),0),),-IFERROR(ISPMT(D3_I/12,$C351-1,D3_T,OFFSET(AQ$258,,-$C351+1)),)))</f>
        <v>0</v>
      </c>
      <c r="AR351" s="548">
        <f ca="1">IF($C351=0,0,IF('Clinic Model'!$P$17="Annuity",-IFERROR(IPMT(D3_I/12,$C351,D3_T,OFFSET(AR$258,,-$C351+1),0),),-IFERROR(ISPMT(D3_I/12,$C351-1,D3_T,OFFSET(AR$258,,-$C351+1)),)))</f>
        <v>0</v>
      </c>
      <c r="AS351" s="548">
        <f ca="1">IF($C351=0,0,IF('Clinic Model'!$P$17="Annuity",-IFERROR(IPMT(D3_I/12,$C351,D3_T,OFFSET(AS$258,,-$C351+1),0),),-IFERROR(ISPMT(D3_I/12,$C351-1,D3_T,OFFSET(AS$258,,-$C351+1)),)))</f>
        <v>0</v>
      </c>
      <c r="AT351" s="548">
        <f ca="1">IF($C351=0,0,IF('Clinic Model'!$P$17="Annuity",-IFERROR(IPMT(D3_I/12,$C351,D3_T,OFFSET(AT$258,,-$C351+1),0),),-IFERROR(ISPMT(D3_I/12,$C351-1,D3_T,OFFSET(AT$258,,-$C351+1)),)))</f>
        <v>0</v>
      </c>
      <c r="AU351" s="548">
        <f ca="1">IF($C351=0,0,IF('Clinic Model'!$P$17="Annuity",-IFERROR(IPMT(D3_I/12,$C351,D3_T,OFFSET(AU$258,,-$C351+1),0),),-IFERROR(ISPMT(D3_I/12,$C351-1,D3_T,OFFSET(AU$258,,-$C351+1)),)))</f>
        <v>0</v>
      </c>
      <c r="AV351" s="548">
        <f ca="1">IF($C351=0,0,IF('Clinic Model'!$P$17="Annuity",-IFERROR(IPMT(D3_I/12,$C351,D3_T,OFFSET(AV$258,,-$C351+1),0),),-IFERROR(ISPMT(D3_I/12,$C351-1,D3_T,OFFSET(AV$258,,-$C351+1)),)))</f>
        <v>0</v>
      </c>
      <c r="AW351" s="548">
        <f ca="1">IF($C351=0,0,IF('Clinic Model'!$P$17="Annuity",-IFERROR(IPMT(D3_I/12,$C351,D3_T,OFFSET(AW$258,,-$C351+1),0),),-IFERROR(ISPMT(D3_I/12,$C351-1,D3_T,OFFSET(AW$258,,-$C351+1)),)))</f>
        <v>0</v>
      </c>
      <c r="AX351" s="548">
        <f ca="1">IF($C351=0,0,IF('Clinic Model'!$P$17="Annuity",-IFERROR(IPMT(D3_I/12,$C351,D3_T,OFFSET(AX$258,,-$C351+1),0),),-IFERROR(ISPMT(D3_I/12,$C351-1,D3_T,OFFSET(AX$258,,-$C351+1)),)))</f>
        <v>0</v>
      </c>
      <c r="AY351" s="548">
        <f ca="1">IF($C351=0,0,IF('Clinic Model'!$P$17="Annuity",-IFERROR(IPMT(D3_I/12,$C351,D3_T,OFFSET(AY$258,,-$C351+1),0),),-IFERROR(ISPMT(D3_I/12,$C351-1,D3_T,OFFSET(AY$258,,-$C351+1)),)))</f>
        <v>0</v>
      </c>
      <c r="AZ351" s="548">
        <f ca="1">IF($C351=0,0,IF('Clinic Model'!$P$17="Annuity",-IFERROR(IPMT(D3_I/12,$C351,D3_T,OFFSET(AZ$258,,-$C351+1),0),),-IFERROR(ISPMT(D3_I/12,$C351-1,D3_T,OFFSET(AZ$258,,-$C351+1)),)))</f>
        <v>0</v>
      </c>
      <c r="BA351" s="548">
        <f ca="1">IF($C351=0,0,IF('Clinic Model'!$P$17="Annuity",-IFERROR(IPMT(D3_I/12,$C351,D3_T,OFFSET(BA$258,,-$C351+1),0),),-IFERROR(ISPMT(D3_I/12,$C351-1,D3_T,OFFSET(BA$258,,-$C351+1)),)))</f>
        <v>0</v>
      </c>
      <c r="BB351" s="548">
        <f ca="1">IF($C351=0,0,IF('Clinic Model'!$P$17="Annuity",-IFERROR(IPMT(D3_I/12,$C351,D3_T,OFFSET(BB$258,,-$C351+1),0),),-IFERROR(ISPMT(D3_I/12,$C351-1,D3_T,OFFSET(BB$258,,-$C351+1)),)))</f>
        <v>0</v>
      </c>
      <c r="BC351" s="548">
        <f ca="1">IF($C351=0,0,IF('Clinic Model'!$P$17="Annuity",-IFERROR(IPMT(D3_I/12,$C351,D3_T,OFFSET(BC$258,,-$C351+1),0),),-IFERROR(ISPMT(D3_I/12,$C351-1,D3_T,OFFSET(BC$258,,-$C351+1)),)))</f>
        <v>0</v>
      </c>
      <c r="BD351" s="548">
        <f ca="1">IF($C351=0,0,IF('Clinic Model'!$P$17="Annuity",-IFERROR(IPMT(D3_I/12,$C351,D3_T,OFFSET(BD$258,,-$C351+1),0),),-IFERROR(ISPMT(D3_I/12,$C351-1,D3_T,OFFSET(BD$258,,-$C351+1)),)))</f>
        <v>0</v>
      </c>
      <c r="BE351" s="548">
        <f ca="1">IF($C351=0,0,IF('Clinic Model'!$P$17="Annuity",-IFERROR(IPMT(D3_I/12,$C351,D3_T,OFFSET(BE$258,,-$C351+1),0),),-IFERROR(ISPMT(D3_I/12,$C351-1,D3_T,OFFSET(BE$258,,-$C351+1)),)))</f>
        <v>0</v>
      </c>
      <c r="BF351" s="548">
        <f ca="1">IF($C351=0,0,IF('Clinic Model'!$P$17="Annuity",-IFERROR(IPMT(D3_I/12,$C351,D3_T,OFFSET(BF$258,,-$C351+1),0),),-IFERROR(ISPMT(D3_I/12,$C351-1,D3_T,OFFSET(BF$258,,-$C351+1)),)))</f>
        <v>0</v>
      </c>
      <c r="BG351" s="548">
        <f ca="1">IF($C351=0,0,IF('Clinic Model'!$P$17="Annuity",-IFERROR(IPMT(D3_I/12,$C351,D3_T,OFFSET(BG$258,,-$C351+1),0),),-IFERROR(ISPMT(D3_I/12,$C351-1,D3_T,OFFSET(BG$258,,-$C351+1)),)))</f>
        <v>0</v>
      </c>
      <c r="BH351" s="548">
        <f ca="1">IF($C351=0,0,IF('Clinic Model'!$P$17="Annuity",-IFERROR(IPMT(D3_I/12,$C351,D3_T,OFFSET(BH$258,,-$C351+1),0),),-IFERROR(ISPMT(D3_I/12,$C351-1,D3_T,OFFSET(BH$258,,-$C351+1)),)))</f>
        <v>0</v>
      </c>
      <c r="BI351" s="548">
        <f ca="1">IF($C351=0,0,IF('Clinic Model'!$P$17="Annuity",-IFERROR(IPMT(D3_I/12,$C351,D3_T,OFFSET(BI$258,,-$C351+1),0),),-IFERROR(ISPMT(D3_I/12,$C351-1,D3_T,OFFSET(BI$258,,-$C351+1)),)))</f>
        <v>0</v>
      </c>
      <c r="BJ351" s="548">
        <f ca="1">IF($C351=0,0,IF('Clinic Model'!$P$17="Annuity",-IFERROR(IPMT(D3_I/12,$C351,D3_T,OFFSET(BJ$258,,-$C351+1),0),),-IFERROR(ISPMT(D3_I/12,$C351-1,D3_T,OFFSET(BJ$258,,-$C351+1)),)))</f>
        <v>0</v>
      </c>
      <c r="BK351" s="548">
        <f ca="1">IF($C351=0,0,IF('Clinic Model'!$P$17="Annuity",-IFERROR(IPMT(D3_I/12,$C351,D3_T,OFFSET(BK$258,,-$C351+1),0),),-IFERROR(ISPMT(D3_I/12,$C351-1,D3_T,OFFSET(BK$258,,-$C351+1)),)))</f>
        <v>0</v>
      </c>
      <c r="BL351" s="548">
        <f ca="1">IF($C351=0,0,IF('Clinic Model'!$P$17="Annuity",-IFERROR(IPMT(D3_I/12,$C351,D3_T,OFFSET(BL$258,,-$C351+1),0),),-IFERROR(ISPMT(D3_I/12,$C351-1,D3_T,OFFSET(BL$258,,-$C351+1)),)))</f>
        <v>0</v>
      </c>
    </row>
    <row r="352" spans="1:64" ht="10.5" hidden="1" customHeight="1" outlineLevel="1" x14ac:dyDescent="0.3">
      <c r="A352" s="105"/>
      <c r="B352" s="504"/>
      <c r="C352" s="105">
        <f t="shared" si="25"/>
        <v>0</v>
      </c>
      <c r="E352" s="548">
        <f ca="1">IF($C352=0,0,IF('Clinic Model'!$P$17="Annuity",-IFERROR(IPMT(D3_I/12,$C352,D3_T,OFFSET(E$258,,-$C352+1),0),),-IFERROR(ISPMT(D3_I/12,$C352-1,D3_T,OFFSET(E$258,,-$C352+1)),)))</f>
        <v>0</v>
      </c>
      <c r="F352" s="548">
        <f ca="1">IF($C352=0,0,IF('Clinic Model'!$P$17="Annuity",-IFERROR(IPMT(D3_I/12,$C352,D3_T,OFFSET(F$258,,-$C352+1),0),),-IFERROR(ISPMT(D3_I/12,$C352-1,D3_T,OFFSET(F$258,,-$C352+1)),)))</f>
        <v>0</v>
      </c>
      <c r="G352" s="548">
        <f ca="1">IF($C352=0,0,IF('Clinic Model'!$P$17="Annuity",-IFERROR(IPMT(D3_I/12,$C352,D3_T,OFFSET(G$258,,-$C352+1),0),),-IFERROR(ISPMT(D3_I/12,$C352-1,D3_T,OFFSET(G$258,,-$C352+1)),)))</f>
        <v>0</v>
      </c>
      <c r="H352" s="548">
        <f ca="1">IF($C352=0,0,IF('Clinic Model'!$P$17="Annuity",-IFERROR(IPMT(D3_I/12,$C352,D3_T,OFFSET(H$258,,-$C352+1),0),),-IFERROR(ISPMT(D3_I/12,$C352-1,D3_T,OFFSET(H$258,,-$C352+1)),)))</f>
        <v>0</v>
      </c>
      <c r="I352" s="548">
        <f ca="1">IF($C352=0,0,IF('Clinic Model'!$P$17="Annuity",-IFERROR(IPMT(D3_I/12,$C352,D3_T,OFFSET(I$258,,-$C352+1),0),),-IFERROR(ISPMT(D3_I/12,$C352-1,D3_T,OFFSET(I$258,,-$C352+1)),)))</f>
        <v>0</v>
      </c>
      <c r="J352" s="548">
        <f ca="1">IF($C352=0,0,IF('Clinic Model'!$P$17="Annuity",-IFERROR(IPMT(D3_I/12,$C352,D3_T,OFFSET(J$258,,-$C352+1),0),),-IFERROR(ISPMT(D3_I/12,$C352-1,D3_T,OFFSET(J$258,,-$C352+1)),)))</f>
        <v>0</v>
      </c>
      <c r="K352" s="548">
        <f ca="1">IF($C352=0,0,IF('Clinic Model'!$P$17="Annuity",-IFERROR(IPMT(D3_I/12,$C352,D3_T,OFFSET(K$258,,-$C352+1),0),),-IFERROR(ISPMT(D3_I/12,$C352-1,D3_T,OFFSET(K$258,,-$C352+1)),)))</f>
        <v>0</v>
      </c>
      <c r="L352" s="548">
        <f ca="1">IF($C352=0,0,IF('Clinic Model'!$P$17="Annuity",-IFERROR(IPMT(D3_I/12,$C352,D3_T,OFFSET(L$258,,-$C352+1),0),),-IFERROR(ISPMT(D3_I/12,$C352-1,D3_T,OFFSET(L$258,,-$C352+1)),)))</f>
        <v>0</v>
      </c>
      <c r="M352" s="548">
        <f ca="1">IF($C352=0,0,IF('Clinic Model'!$P$17="Annuity",-IFERROR(IPMT(D3_I/12,$C352,D3_T,OFFSET(M$258,,-$C352+1),0),),-IFERROR(ISPMT(D3_I/12,$C352-1,D3_T,OFFSET(M$258,,-$C352+1)),)))</f>
        <v>0</v>
      </c>
      <c r="N352" s="548">
        <f ca="1">IF($C352=0,0,IF('Clinic Model'!$P$17="Annuity",-IFERROR(IPMT(D3_I/12,$C352,D3_T,OFFSET(N$258,,-$C352+1),0),),-IFERROR(ISPMT(D3_I/12,$C352-1,D3_T,OFFSET(N$258,,-$C352+1)),)))</f>
        <v>0</v>
      </c>
      <c r="O352" s="548">
        <f ca="1">IF($C352=0,0,IF('Clinic Model'!$P$17="Annuity",-IFERROR(IPMT(D3_I/12,$C352,D3_T,OFFSET(O$258,,-$C352+1),0),),-IFERROR(ISPMT(D3_I/12,$C352-1,D3_T,OFFSET(O$258,,-$C352+1)),)))</f>
        <v>0</v>
      </c>
      <c r="P352" s="548">
        <f ca="1">IF($C352=0,0,IF('Clinic Model'!$P$17="Annuity",-IFERROR(IPMT(D3_I/12,$C352,D3_T,OFFSET(P$258,,-$C352+1),0),),-IFERROR(ISPMT(D3_I/12,$C352-1,D3_T,OFFSET(P$258,,-$C352+1)),)))</f>
        <v>0</v>
      </c>
      <c r="Q352" s="548">
        <f ca="1">IF($C352=0,0,IF('Clinic Model'!$P$17="Annuity",-IFERROR(IPMT(D3_I/12,$C352,D3_T,OFFSET(Q$258,,-$C352+1),0),),-IFERROR(ISPMT(D3_I/12,$C352-1,D3_T,OFFSET(Q$258,,-$C352+1)),)))</f>
        <v>0</v>
      </c>
      <c r="R352" s="548">
        <f ca="1">IF($C352=0,0,IF('Clinic Model'!$P$17="Annuity",-IFERROR(IPMT(D3_I/12,$C352,D3_T,OFFSET(R$258,,-$C352+1),0),),-IFERROR(ISPMT(D3_I/12,$C352-1,D3_T,OFFSET(R$258,,-$C352+1)),)))</f>
        <v>0</v>
      </c>
      <c r="S352" s="548">
        <f ca="1">IF($C352=0,0,IF('Clinic Model'!$P$17="Annuity",-IFERROR(IPMT(D3_I/12,$C352,D3_T,OFFSET(S$258,,-$C352+1),0),),-IFERROR(ISPMT(D3_I/12,$C352-1,D3_T,OFFSET(S$258,,-$C352+1)),)))</f>
        <v>0</v>
      </c>
      <c r="T352" s="548">
        <f ca="1">IF($C352=0,0,IF('Clinic Model'!$P$17="Annuity",-IFERROR(IPMT(D3_I/12,$C352,D3_T,OFFSET(T$258,,-$C352+1),0),),-IFERROR(ISPMT(D3_I/12,$C352-1,D3_T,OFFSET(T$258,,-$C352+1)),)))</f>
        <v>0</v>
      </c>
      <c r="U352" s="548">
        <f ca="1">IF($C352=0,0,IF('Clinic Model'!$P$17="Annuity",-IFERROR(IPMT(D3_I/12,$C352,D3_T,OFFSET(U$258,,-$C352+1),0),),-IFERROR(ISPMT(D3_I/12,$C352-1,D3_T,OFFSET(U$258,,-$C352+1)),)))</f>
        <v>0</v>
      </c>
      <c r="V352" s="548">
        <f ca="1">IF($C352=0,0,IF('Clinic Model'!$P$17="Annuity",-IFERROR(IPMT(D3_I/12,$C352,D3_T,OFFSET(V$258,,-$C352+1),0),),-IFERROR(ISPMT(D3_I/12,$C352-1,D3_T,OFFSET(V$258,,-$C352+1)),)))</f>
        <v>0</v>
      </c>
      <c r="W352" s="548">
        <f ca="1">IF($C352=0,0,IF('Clinic Model'!$P$17="Annuity",-IFERROR(IPMT(D3_I/12,$C352,D3_T,OFFSET(W$258,,-$C352+1),0),),-IFERROR(ISPMT(D3_I/12,$C352-1,D3_T,OFFSET(W$258,,-$C352+1)),)))</f>
        <v>0</v>
      </c>
      <c r="X352" s="548">
        <f ca="1">IF($C352=0,0,IF('Clinic Model'!$P$17="Annuity",-IFERROR(IPMT(D3_I/12,$C352,D3_T,OFFSET(X$258,,-$C352+1),0),),-IFERROR(ISPMT(D3_I/12,$C352-1,D3_T,OFFSET(X$258,,-$C352+1)),)))</f>
        <v>0</v>
      </c>
      <c r="Y352" s="548">
        <f ca="1">IF($C352=0,0,IF('Clinic Model'!$P$17="Annuity",-IFERROR(IPMT(D3_I/12,$C352,D3_T,OFFSET(Y$258,,-$C352+1),0),),-IFERROR(ISPMT(D3_I/12,$C352-1,D3_T,OFFSET(Y$258,,-$C352+1)),)))</f>
        <v>0</v>
      </c>
      <c r="Z352" s="548">
        <f ca="1">IF($C352=0,0,IF('Clinic Model'!$P$17="Annuity",-IFERROR(IPMT(D3_I/12,$C352,D3_T,OFFSET(Z$258,,-$C352+1),0),),-IFERROR(ISPMT(D3_I/12,$C352-1,D3_T,OFFSET(Z$258,,-$C352+1)),)))</f>
        <v>0</v>
      </c>
      <c r="AA352" s="548">
        <f ca="1">IF($C352=0,0,IF('Clinic Model'!$P$17="Annuity",-IFERROR(IPMT(D3_I/12,$C352,D3_T,OFFSET(AA$258,,-$C352+1),0),),-IFERROR(ISPMT(D3_I/12,$C352-1,D3_T,OFFSET(AA$258,,-$C352+1)),)))</f>
        <v>0</v>
      </c>
      <c r="AB352" s="548">
        <f ca="1">IF($C352=0,0,IF('Clinic Model'!$P$17="Annuity",-IFERROR(IPMT(D3_I/12,$C352,D3_T,OFFSET(AB$258,,-$C352+1),0),),-IFERROR(ISPMT(D3_I/12,$C352-1,D3_T,OFFSET(AB$258,,-$C352+1)),)))</f>
        <v>0</v>
      </c>
      <c r="AC352" s="548">
        <f ca="1">IF($C352=0,0,IF('Clinic Model'!$P$17="Annuity",-IFERROR(IPMT(D3_I/12,$C352,D3_T,OFFSET(AC$258,,-$C352+1),0),),-IFERROR(ISPMT(D3_I/12,$C352-1,D3_T,OFFSET(AC$258,,-$C352+1)),)))</f>
        <v>0</v>
      </c>
      <c r="AD352" s="548">
        <f ca="1">IF($C352=0,0,IF('Clinic Model'!$P$17="Annuity",-IFERROR(IPMT(D3_I/12,$C352,D3_T,OFFSET(AD$258,,-$C352+1),0),),-IFERROR(ISPMT(D3_I/12,$C352-1,D3_T,OFFSET(AD$258,,-$C352+1)),)))</f>
        <v>0</v>
      </c>
      <c r="AE352" s="548">
        <f ca="1">IF($C352=0,0,IF('Clinic Model'!$P$17="Annuity",-IFERROR(IPMT(D3_I/12,$C352,D3_T,OFFSET(AE$258,,-$C352+1),0),),-IFERROR(ISPMT(D3_I/12,$C352-1,D3_T,OFFSET(AE$258,,-$C352+1)),)))</f>
        <v>0</v>
      </c>
      <c r="AF352" s="548">
        <f ca="1">IF($C352=0,0,IF('Clinic Model'!$P$17="Annuity",-IFERROR(IPMT(D3_I/12,$C352,D3_T,OFFSET(AF$258,,-$C352+1),0),),-IFERROR(ISPMT(D3_I/12,$C352-1,D3_T,OFFSET(AF$258,,-$C352+1)),)))</f>
        <v>0</v>
      </c>
      <c r="AG352" s="548">
        <f ca="1">IF($C352=0,0,IF('Clinic Model'!$P$17="Annuity",-IFERROR(IPMT(D3_I/12,$C352,D3_T,OFFSET(AG$258,,-$C352+1),0),),-IFERROR(ISPMT(D3_I/12,$C352-1,D3_T,OFFSET(AG$258,,-$C352+1)),)))</f>
        <v>0</v>
      </c>
      <c r="AH352" s="548">
        <f ca="1">IF($C352=0,0,IF('Clinic Model'!$P$17="Annuity",-IFERROR(IPMT(D3_I/12,$C352,D3_T,OFFSET(AH$258,,-$C352+1),0),),-IFERROR(ISPMT(D3_I/12,$C352-1,D3_T,OFFSET(AH$258,,-$C352+1)),)))</f>
        <v>0</v>
      </c>
      <c r="AI352" s="548">
        <f ca="1">IF($C352=0,0,IF('Clinic Model'!$P$17="Annuity",-IFERROR(IPMT(D3_I/12,$C352,D3_T,OFFSET(AI$258,,-$C352+1),0),),-IFERROR(ISPMT(D3_I/12,$C352-1,D3_T,OFFSET(AI$258,,-$C352+1)),)))</f>
        <v>0</v>
      </c>
      <c r="AJ352" s="548">
        <f ca="1">IF($C352=0,0,IF('Clinic Model'!$P$17="Annuity",-IFERROR(IPMT(D3_I/12,$C352,D3_T,OFFSET(AJ$258,,-$C352+1),0),),-IFERROR(ISPMT(D3_I/12,$C352-1,D3_T,OFFSET(AJ$258,,-$C352+1)),)))</f>
        <v>0</v>
      </c>
      <c r="AK352" s="548">
        <f ca="1">IF($C352=0,0,IF('Clinic Model'!$P$17="Annuity",-IFERROR(IPMT(D3_I/12,$C352,D3_T,OFFSET(AK$258,,-$C352+1),0),),-IFERROR(ISPMT(D3_I/12,$C352-1,D3_T,OFFSET(AK$258,,-$C352+1)),)))</f>
        <v>0</v>
      </c>
      <c r="AL352" s="548">
        <f ca="1">IF($C352=0,0,IF('Clinic Model'!$P$17="Annuity",-IFERROR(IPMT(D3_I/12,$C352,D3_T,OFFSET(AL$258,,-$C352+1),0),),-IFERROR(ISPMT(D3_I/12,$C352-1,D3_T,OFFSET(AL$258,,-$C352+1)),)))</f>
        <v>0</v>
      </c>
      <c r="AM352" s="548">
        <f ca="1">IF($C352=0,0,IF('Clinic Model'!$P$17="Annuity",-IFERROR(IPMT(D3_I/12,$C352,D3_T,OFFSET(AM$258,,-$C352+1),0),),-IFERROR(ISPMT(D3_I/12,$C352-1,D3_T,OFFSET(AM$258,,-$C352+1)),)))</f>
        <v>0</v>
      </c>
      <c r="AN352" s="548">
        <f ca="1">IF($C352=0,0,IF('Clinic Model'!$P$17="Annuity",-IFERROR(IPMT(D3_I/12,$C352,D3_T,OFFSET(AN$258,,-$C352+1),0),),-IFERROR(ISPMT(D3_I/12,$C352-1,D3_T,OFFSET(AN$258,,-$C352+1)),)))</f>
        <v>0</v>
      </c>
      <c r="AO352" s="548">
        <f ca="1">IF($C352=0,0,IF('Clinic Model'!$P$17="Annuity",-IFERROR(IPMT(D3_I/12,$C352,D3_T,OFFSET(AO$258,,-$C352+1),0),),-IFERROR(ISPMT(D3_I/12,$C352-1,D3_T,OFFSET(AO$258,,-$C352+1)),)))</f>
        <v>0</v>
      </c>
      <c r="AP352" s="548">
        <f ca="1">IF($C352=0,0,IF('Clinic Model'!$P$17="Annuity",-IFERROR(IPMT(D3_I/12,$C352,D3_T,OFFSET(AP$258,,-$C352+1),0),),-IFERROR(ISPMT(D3_I/12,$C352-1,D3_T,OFFSET(AP$258,,-$C352+1)),)))</f>
        <v>0</v>
      </c>
      <c r="AQ352" s="548">
        <f ca="1">IF($C352=0,0,IF('Clinic Model'!$P$17="Annuity",-IFERROR(IPMT(D3_I/12,$C352,D3_T,OFFSET(AQ$258,,-$C352+1),0),),-IFERROR(ISPMT(D3_I/12,$C352-1,D3_T,OFFSET(AQ$258,,-$C352+1)),)))</f>
        <v>0</v>
      </c>
      <c r="AR352" s="548">
        <f ca="1">IF($C352=0,0,IF('Clinic Model'!$P$17="Annuity",-IFERROR(IPMT(D3_I/12,$C352,D3_T,OFFSET(AR$258,,-$C352+1),0),),-IFERROR(ISPMT(D3_I/12,$C352-1,D3_T,OFFSET(AR$258,,-$C352+1)),)))</f>
        <v>0</v>
      </c>
      <c r="AS352" s="548">
        <f ca="1">IF($C352=0,0,IF('Clinic Model'!$P$17="Annuity",-IFERROR(IPMT(D3_I/12,$C352,D3_T,OFFSET(AS$258,,-$C352+1),0),),-IFERROR(ISPMT(D3_I/12,$C352-1,D3_T,OFFSET(AS$258,,-$C352+1)),)))</f>
        <v>0</v>
      </c>
      <c r="AT352" s="548">
        <f ca="1">IF($C352=0,0,IF('Clinic Model'!$P$17="Annuity",-IFERROR(IPMT(D3_I/12,$C352,D3_T,OFFSET(AT$258,,-$C352+1),0),),-IFERROR(ISPMT(D3_I/12,$C352-1,D3_T,OFFSET(AT$258,,-$C352+1)),)))</f>
        <v>0</v>
      </c>
      <c r="AU352" s="548">
        <f ca="1">IF($C352=0,0,IF('Clinic Model'!$P$17="Annuity",-IFERROR(IPMT(D3_I/12,$C352,D3_T,OFFSET(AU$258,,-$C352+1),0),),-IFERROR(ISPMT(D3_I/12,$C352-1,D3_T,OFFSET(AU$258,,-$C352+1)),)))</f>
        <v>0</v>
      </c>
      <c r="AV352" s="548">
        <f ca="1">IF($C352=0,0,IF('Clinic Model'!$P$17="Annuity",-IFERROR(IPMT(D3_I/12,$C352,D3_T,OFFSET(AV$258,,-$C352+1),0),),-IFERROR(ISPMT(D3_I/12,$C352-1,D3_T,OFFSET(AV$258,,-$C352+1)),)))</f>
        <v>0</v>
      </c>
      <c r="AW352" s="548">
        <f ca="1">IF($C352=0,0,IF('Clinic Model'!$P$17="Annuity",-IFERROR(IPMT(D3_I/12,$C352,D3_T,OFFSET(AW$258,,-$C352+1),0),),-IFERROR(ISPMT(D3_I/12,$C352-1,D3_T,OFFSET(AW$258,,-$C352+1)),)))</f>
        <v>0</v>
      </c>
      <c r="AX352" s="548">
        <f ca="1">IF($C352=0,0,IF('Clinic Model'!$P$17="Annuity",-IFERROR(IPMT(D3_I/12,$C352,D3_T,OFFSET(AX$258,,-$C352+1),0),),-IFERROR(ISPMT(D3_I/12,$C352-1,D3_T,OFFSET(AX$258,,-$C352+1)),)))</f>
        <v>0</v>
      </c>
      <c r="AY352" s="548">
        <f ca="1">IF($C352=0,0,IF('Clinic Model'!$P$17="Annuity",-IFERROR(IPMT(D3_I/12,$C352,D3_T,OFFSET(AY$258,,-$C352+1),0),),-IFERROR(ISPMT(D3_I/12,$C352-1,D3_T,OFFSET(AY$258,,-$C352+1)),)))</f>
        <v>0</v>
      </c>
      <c r="AZ352" s="548">
        <f ca="1">IF($C352=0,0,IF('Clinic Model'!$P$17="Annuity",-IFERROR(IPMT(D3_I/12,$C352,D3_T,OFFSET(AZ$258,,-$C352+1),0),),-IFERROR(ISPMT(D3_I/12,$C352-1,D3_T,OFFSET(AZ$258,,-$C352+1)),)))</f>
        <v>0</v>
      </c>
      <c r="BA352" s="548">
        <f ca="1">IF($C352=0,0,IF('Clinic Model'!$P$17="Annuity",-IFERROR(IPMT(D3_I/12,$C352,D3_T,OFFSET(BA$258,,-$C352+1),0),),-IFERROR(ISPMT(D3_I/12,$C352-1,D3_T,OFFSET(BA$258,,-$C352+1)),)))</f>
        <v>0</v>
      </c>
      <c r="BB352" s="548">
        <f ca="1">IF($C352=0,0,IF('Clinic Model'!$P$17="Annuity",-IFERROR(IPMT(D3_I/12,$C352,D3_T,OFFSET(BB$258,,-$C352+1),0),),-IFERROR(ISPMT(D3_I/12,$C352-1,D3_T,OFFSET(BB$258,,-$C352+1)),)))</f>
        <v>0</v>
      </c>
      <c r="BC352" s="548">
        <f ca="1">IF($C352=0,0,IF('Clinic Model'!$P$17="Annuity",-IFERROR(IPMT(D3_I/12,$C352,D3_T,OFFSET(BC$258,,-$C352+1),0),),-IFERROR(ISPMT(D3_I/12,$C352-1,D3_T,OFFSET(BC$258,,-$C352+1)),)))</f>
        <v>0</v>
      </c>
      <c r="BD352" s="548">
        <f ca="1">IF($C352=0,0,IF('Clinic Model'!$P$17="Annuity",-IFERROR(IPMT(D3_I/12,$C352,D3_T,OFFSET(BD$258,,-$C352+1),0),),-IFERROR(ISPMT(D3_I/12,$C352-1,D3_T,OFFSET(BD$258,,-$C352+1)),)))</f>
        <v>0</v>
      </c>
      <c r="BE352" s="548">
        <f ca="1">IF($C352=0,0,IF('Clinic Model'!$P$17="Annuity",-IFERROR(IPMT(D3_I/12,$C352,D3_T,OFFSET(BE$258,,-$C352+1),0),),-IFERROR(ISPMT(D3_I/12,$C352-1,D3_T,OFFSET(BE$258,,-$C352+1)),)))</f>
        <v>0</v>
      </c>
      <c r="BF352" s="548">
        <f ca="1">IF($C352=0,0,IF('Clinic Model'!$P$17="Annuity",-IFERROR(IPMT(D3_I/12,$C352,D3_T,OFFSET(BF$258,,-$C352+1),0),),-IFERROR(ISPMT(D3_I/12,$C352-1,D3_T,OFFSET(BF$258,,-$C352+1)),)))</f>
        <v>0</v>
      </c>
      <c r="BG352" s="548">
        <f ca="1">IF($C352=0,0,IF('Clinic Model'!$P$17="Annuity",-IFERROR(IPMT(D3_I/12,$C352,D3_T,OFFSET(BG$258,,-$C352+1),0),),-IFERROR(ISPMT(D3_I/12,$C352-1,D3_T,OFFSET(BG$258,,-$C352+1)),)))</f>
        <v>0</v>
      </c>
      <c r="BH352" s="548">
        <f ca="1">IF($C352=0,0,IF('Clinic Model'!$P$17="Annuity",-IFERROR(IPMT(D3_I/12,$C352,D3_T,OFFSET(BH$258,,-$C352+1),0),),-IFERROR(ISPMT(D3_I/12,$C352-1,D3_T,OFFSET(BH$258,,-$C352+1)),)))</f>
        <v>0</v>
      </c>
      <c r="BI352" s="548">
        <f ca="1">IF($C352=0,0,IF('Clinic Model'!$P$17="Annuity",-IFERROR(IPMT(D3_I/12,$C352,D3_T,OFFSET(BI$258,,-$C352+1),0),),-IFERROR(ISPMT(D3_I/12,$C352-1,D3_T,OFFSET(BI$258,,-$C352+1)),)))</f>
        <v>0</v>
      </c>
      <c r="BJ352" s="548">
        <f ca="1">IF($C352=0,0,IF('Clinic Model'!$P$17="Annuity",-IFERROR(IPMT(D3_I/12,$C352,D3_T,OFFSET(BJ$258,,-$C352+1),0),),-IFERROR(ISPMT(D3_I/12,$C352-1,D3_T,OFFSET(BJ$258,,-$C352+1)),)))</f>
        <v>0</v>
      </c>
      <c r="BK352" s="548">
        <f ca="1">IF($C352=0,0,IF('Clinic Model'!$P$17="Annuity",-IFERROR(IPMT(D3_I/12,$C352,D3_T,OFFSET(BK$258,,-$C352+1),0),),-IFERROR(ISPMT(D3_I/12,$C352-1,D3_T,OFFSET(BK$258,,-$C352+1)),)))</f>
        <v>0</v>
      </c>
      <c r="BL352" s="548">
        <f ca="1">IF($C352=0,0,IF('Clinic Model'!$P$17="Annuity",-IFERROR(IPMT(D3_I/12,$C352,D3_T,OFFSET(BL$258,,-$C352+1),0),),-IFERROR(ISPMT(D3_I/12,$C352-1,D3_T,OFFSET(BL$258,,-$C352+1)),)))</f>
        <v>0</v>
      </c>
    </row>
    <row r="353" spans="1:64" ht="10.5" hidden="1" customHeight="1" outlineLevel="1" x14ac:dyDescent="0.3">
      <c r="A353" s="105"/>
      <c r="B353" s="504"/>
      <c r="C353" s="105">
        <f t="shared" si="25"/>
        <v>0</v>
      </c>
      <c r="E353" s="548">
        <f ca="1">IF($C353=0,0,IF('Clinic Model'!$P$17="Annuity",-IFERROR(IPMT(D3_I/12,$C353,D3_T,OFFSET(E$258,,-$C353+1),0),),-IFERROR(ISPMT(D3_I/12,$C353-1,D3_T,OFFSET(E$258,,-$C353+1)),)))</f>
        <v>0</v>
      </c>
      <c r="F353" s="548">
        <f ca="1">IF($C353=0,0,IF('Clinic Model'!$P$17="Annuity",-IFERROR(IPMT(D3_I/12,$C353,D3_T,OFFSET(F$258,,-$C353+1),0),),-IFERROR(ISPMT(D3_I/12,$C353-1,D3_T,OFFSET(F$258,,-$C353+1)),)))</f>
        <v>0</v>
      </c>
      <c r="G353" s="548">
        <f ca="1">IF($C353=0,0,IF('Clinic Model'!$P$17="Annuity",-IFERROR(IPMT(D3_I/12,$C353,D3_T,OFFSET(G$258,,-$C353+1),0),),-IFERROR(ISPMT(D3_I/12,$C353-1,D3_T,OFFSET(G$258,,-$C353+1)),)))</f>
        <v>0</v>
      </c>
      <c r="H353" s="548">
        <f ca="1">IF($C353=0,0,IF('Clinic Model'!$P$17="Annuity",-IFERROR(IPMT(D3_I/12,$C353,D3_T,OFFSET(H$258,,-$C353+1),0),),-IFERROR(ISPMT(D3_I/12,$C353-1,D3_T,OFFSET(H$258,,-$C353+1)),)))</f>
        <v>0</v>
      </c>
      <c r="I353" s="548">
        <f ca="1">IF($C353=0,0,IF('Clinic Model'!$P$17="Annuity",-IFERROR(IPMT(D3_I/12,$C353,D3_T,OFFSET(I$258,,-$C353+1),0),),-IFERROR(ISPMT(D3_I/12,$C353-1,D3_T,OFFSET(I$258,,-$C353+1)),)))</f>
        <v>0</v>
      </c>
      <c r="J353" s="548">
        <f ca="1">IF($C353=0,0,IF('Clinic Model'!$P$17="Annuity",-IFERROR(IPMT(D3_I/12,$C353,D3_T,OFFSET(J$258,,-$C353+1),0),),-IFERROR(ISPMT(D3_I/12,$C353-1,D3_T,OFFSET(J$258,,-$C353+1)),)))</f>
        <v>0</v>
      </c>
      <c r="K353" s="548">
        <f ca="1">IF($C353=0,0,IF('Clinic Model'!$P$17="Annuity",-IFERROR(IPMT(D3_I/12,$C353,D3_T,OFFSET(K$258,,-$C353+1),0),),-IFERROR(ISPMT(D3_I/12,$C353-1,D3_T,OFFSET(K$258,,-$C353+1)),)))</f>
        <v>0</v>
      </c>
      <c r="L353" s="548">
        <f ca="1">IF($C353=0,0,IF('Clinic Model'!$P$17="Annuity",-IFERROR(IPMT(D3_I/12,$C353,D3_T,OFFSET(L$258,,-$C353+1),0),),-IFERROR(ISPMT(D3_I/12,$C353-1,D3_T,OFFSET(L$258,,-$C353+1)),)))</f>
        <v>0</v>
      </c>
      <c r="M353" s="548">
        <f ca="1">IF($C353=0,0,IF('Clinic Model'!$P$17="Annuity",-IFERROR(IPMT(D3_I/12,$C353,D3_T,OFFSET(M$258,,-$C353+1),0),),-IFERROR(ISPMT(D3_I/12,$C353-1,D3_T,OFFSET(M$258,,-$C353+1)),)))</f>
        <v>0</v>
      </c>
      <c r="N353" s="548">
        <f ca="1">IF($C353=0,0,IF('Clinic Model'!$P$17="Annuity",-IFERROR(IPMT(D3_I/12,$C353,D3_T,OFFSET(N$258,,-$C353+1),0),),-IFERROR(ISPMT(D3_I/12,$C353-1,D3_T,OFFSET(N$258,,-$C353+1)),)))</f>
        <v>0</v>
      </c>
      <c r="O353" s="548">
        <f ca="1">IF($C353=0,0,IF('Clinic Model'!$P$17="Annuity",-IFERROR(IPMT(D3_I/12,$C353,D3_T,OFFSET(O$258,,-$C353+1),0),),-IFERROR(ISPMT(D3_I/12,$C353-1,D3_T,OFFSET(O$258,,-$C353+1)),)))</f>
        <v>0</v>
      </c>
      <c r="P353" s="548">
        <f ca="1">IF($C353=0,0,IF('Clinic Model'!$P$17="Annuity",-IFERROR(IPMT(D3_I/12,$C353,D3_T,OFFSET(P$258,,-$C353+1),0),),-IFERROR(ISPMT(D3_I/12,$C353-1,D3_T,OFFSET(P$258,,-$C353+1)),)))</f>
        <v>0</v>
      </c>
      <c r="Q353" s="548">
        <f ca="1">IF($C353=0,0,IF('Clinic Model'!$P$17="Annuity",-IFERROR(IPMT(D3_I/12,$C353,D3_T,OFFSET(Q$258,,-$C353+1),0),),-IFERROR(ISPMT(D3_I/12,$C353-1,D3_T,OFFSET(Q$258,,-$C353+1)),)))</f>
        <v>0</v>
      </c>
      <c r="R353" s="548">
        <f ca="1">IF($C353=0,0,IF('Clinic Model'!$P$17="Annuity",-IFERROR(IPMT(D3_I/12,$C353,D3_T,OFFSET(R$258,,-$C353+1),0),),-IFERROR(ISPMT(D3_I/12,$C353-1,D3_T,OFFSET(R$258,,-$C353+1)),)))</f>
        <v>0</v>
      </c>
      <c r="S353" s="548">
        <f ca="1">IF($C353=0,0,IF('Clinic Model'!$P$17="Annuity",-IFERROR(IPMT(D3_I/12,$C353,D3_T,OFFSET(S$258,,-$C353+1),0),),-IFERROR(ISPMT(D3_I/12,$C353-1,D3_T,OFFSET(S$258,,-$C353+1)),)))</f>
        <v>0</v>
      </c>
      <c r="T353" s="548">
        <f ca="1">IF($C353=0,0,IF('Clinic Model'!$P$17="Annuity",-IFERROR(IPMT(D3_I/12,$C353,D3_T,OFFSET(T$258,,-$C353+1),0),),-IFERROR(ISPMT(D3_I/12,$C353-1,D3_T,OFFSET(T$258,,-$C353+1)),)))</f>
        <v>0</v>
      </c>
      <c r="U353" s="548">
        <f ca="1">IF($C353=0,0,IF('Clinic Model'!$P$17="Annuity",-IFERROR(IPMT(D3_I/12,$C353,D3_T,OFFSET(U$258,,-$C353+1),0),),-IFERROR(ISPMT(D3_I/12,$C353-1,D3_T,OFFSET(U$258,,-$C353+1)),)))</f>
        <v>0</v>
      </c>
      <c r="V353" s="548">
        <f ca="1">IF($C353=0,0,IF('Clinic Model'!$P$17="Annuity",-IFERROR(IPMT(D3_I/12,$C353,D3_T,OFFSET(V$258,,-$C353+1),0),),-IFERROR(ISPMT(D3_I/12,$C353-1,D3_T,OFFSET(V$258,,-$C353+1)),)))</f>
        <v>0</v>
      </c>
      <c r="W353" s="548">
        <f ca="1">IF($C353=0,0,IF('Clinic Model'!$P$17="Annuity",-IFERROR(IPMT(D3_I/12,$C353,D3_T,OFFSET(W$258,,-$C353+1),0),),-IFERROR(ISPMT(D3_I/12,$C353-1,D3_T,OFFSET(W$258,,-$C353+1)),)))</f>
        <v>0</v>
      </c>
      <c r="X353" s="548">
        <f ca="1">IF($C353=0,0,IF('Clinic Model'!$P$17="Annuity",-IFERROR(IPMT(D3_I/12,$C353,D3_T,OFFSET(X$258,,-$C353+1),0),),-IFERROR(ISPMT(D3_I/12,$C353-1,D3_T,OFFSET(X$258,,-$C353+1)),)))</f>
        <v>0</v>
      </c>
      <c r="Y353" s="548">
        <f ca="1">IF($C353=0,0,IF('Clinic Model'!$P$17="Annuity",-IFERROR(IPMT(D3_I/12,$C353,D3_T,OFFSET(Y$258,,-$C353+1),0),),-IFERROR(ISPMT(D3_I/12,$C353-1,D3_T,OFFSET(Y$258,,-$C353+1)),)))</f>
        <v>0</v>
      </c>
      <c r="Z353" s="548">
        <f ca="1">IF($C353=0,0,IF('Clinic Model'!$P$17="Annuity",-IFERROR(IPMT(D3_I/12,$C353,D3_T,OFFSET(Z$258,,-$C353+1),0),),-IFERROR(ISPMT(D3_I/12,$C353-1,D3_T,OFFSET(Z$258,,-$C353+1)),)))</f>
        <v>0</v>
      </c>
      <c r="AA353" s="548">
        <f ca="1">IF($C353=0,0,IF('Clinic Model'!$P$17="Annuity",-IFERROR(IPMT(D3_I/12,$C353,D3_T,OFFSET(AA$258,,-$C353+1),0),),-IFERROR(ISPMT(D3_I/12,$C353-1,D3_T,OFFSET(AA$258,,-$C353+1)),)))</f>
        <v>0</v>
      </c>
      <c r="AB353" s="548">
        <f ca="1">IF($C353=0,0,IF('Clinic Model'!$P$17="Annuity",-IFERROR(IPMT(D3_I/12,$C353,D3_T,OFFSET(AB$258,,-$C353+1),0),),-IFERROR(ISPMT(D3_I/12,$C353-1,D3_T,OFFSET(AB$258,,-$C353+1)),)))</f>
        <v>0</v>
      </c>
      <c r="AC353" s="548">
        <f ca="1">IF($C353=0,0,IF('Clinic Model'!$P$17="Annuity",-IFERROR(IPMT(D3_I/12,$C353,D3_T,OFFSET(AC$258,,-$C353+1),0),),-IFERROR(ISPMT(D3_I/12,$C353-1,D3_T,OFFSET(AC$258,,-$C353+1)),)))</f>
        <v>0</v>
      </c>
      <c r="AD353" s="548">
        <f ca="1">IF($C353=0,0,IF('Clinic Model'!$P$17="Annuity",-IFERROR(IPMT(D3_I/12,$C353,D3_T,OFFSET(AD$258,,-$C353+1),0),),-IFERROR(ISPMT(D3_I/12,$C353-1,D3_T,OFFSET(AD$258,,-$C353+1)),)))</f>
        <v>0</v>
      </c>
      <c r="AE353" s="548">
        <f ca="1">IF($C353=0,0,IF('Clinic Model'!$P$17="Annuity",-IFERROR(IPMT(D3_I/12,$C353,D3_T,OFFSET(AE$258,,-$C353+1),0),),-IFERROR(ISPMT(D3_I/12,$C353-1,D3_T,OFFSET(AE$258,,-$C353+1)),)))</f>
        <v>0</v>
      </c>
      <c r="AF353" s="548">
        <f ca="1">IF($C353=0,0,IF('Clinic Model'!$P$17="Annuity",-IFERROR(IPMT(D3_I/12,$C353,D3_T,OFFSET(AF$258,,-$C353+1),0),),-IFERROR(ISPMT(D3_I/12,$C353-1,D3_T,OFFSET(AF$258,,-$C353+1)),)))</f>
        <v>0</v>
      </c>
      <c r="AG353" s="548">
        <f ca="1">IF($C353=0,0,IF('Clinic Model'!$P$17="Annuity",-IFERROR(IPMT(D3_I/12,$C353,D3_T,OFFSET(AG$258,,-$C353+1),0),),-IFERROR(ISPMT(D3_I/12,$C353-1,D3_T,OFFSET(AG$258,,-$C353+1)),)))</f>
        <v>0</v>
      </c>
      <c r="AH353" s="548">
        <f ca="1">IF($C353=0,0,IF('Clinic Model'!$P$17="Annuity",-IFERROR(IPMT(D3_I/12,$C353,D3_T,OFFSET(AH$258,,-$C353+1),0),),-IFERROR(ISPMT(D3_I/12,$C353-1,D3_T,OFFSET(AH$258,,-$C353+1)),)))</f>
        <v>0</v>
      </c>
      <c r="AI353" s="548">
        <f ca="1">IF($C353=0,0,IF('Clinic Model'!$P$17="Annuity",-IFERROR(IPMT(D3_I/12,$C353,D3_T,OFFSET(AI$258,,-$C353+1),0),),-IFERROR(ISPMT(D3_I/12,$C353-1,D3_T,OFFSET(AI$258,,-$C353+1)),)))</f>
        <v>0</v>
      </c>
      <c r="AJ353" s="548">
        <f ca="1">IF($C353=0,0,IF('Clinic Model'!$P$17="Annuity",-IFERROR(IPMT(D3_I/12,$C353,D3_T,OFFSET(AJ$258,,-$C353+1),0),),-IFERROR(ISPMT(D3_I/12,$C353-1,D3_T,OFFSET(AJ$258,,-$C353+1)),)))</f>
        <v>0</v>
      </c>
      <c r="AK353" s="548">
        <f ca="1">IF($C353=0,0,IF('Clinic Model'!$P$17="Annuity",-IFERROR(IPMT(D3_I/12,$C353,D3_T,OFFSET(AK$258,,-$C353+1),0),),-IFERROR(ISPMT(D3_I/12,$C353-1,D3_T,OFFSET(AK$258,,-$C353+1)),)))</f>
        <v>0</v>
      </c>
      <c r="AL353" s="548">
        <f ca="1">IF($C353=0,0,IF('Clinic Model'!$P$17="Annuity",-IFERROR(IPMT(D3_I/12,$C353,D3_T,OFFSET(AL$258,,-$C353+1),0),),-IFERROR(ISPMT(D3_I/12,$C353-1,D3_T,OFFSET(AL$258,,-$C353+1)),)))</f>
        <v>0</v>
      </c>
      <c r="AM353" s="548">
        <f ca="1">IF($C353=0,0,IF('Clinic Model'!$P$17="Annuity",-IFERROR(IPMT(D3_I/12,$C353,D3_T,OFFSET(AM$258,,-$C353+1),0),),-IFERROR(ISPMT(D3_I/12,$C353-1,D3_T,OFFSET(AM$258,,-$C353+1)),)))</f>
        <v>0</v>
      </c>
      <c r="AN353" s="548">
        <f ca="1">IF($C353=0,0,IF('Clinic Model'!$P$17="Annuity",-IFERROR(IPMT(D3_I/12,$C353,D3_T,OFFSET(AN$258,,-$C353+1),0),),-IFERROR(ISPMT(D3_I/12,$C353-1,D3_T,OFFSET(AN$258,,-$C353+1)),)))</f>
        <v>0</v>
      </c>
      <c r="AO353" s="548">
        <f ca="1">IF($C353=0,0,IF('Clinic Model'!$P$17="Annuity",-IFERROR(IPMT(D3_I/12,$C353,D3_T,OFFSET(AO$258,,-$C353+1),0),),-IFERROR(ISPMT(D3_I/12,$C353-1,D3_T,OFFSET(AO$258,,-$C353+1)),)))</f>
        <v>0</v>
      </c>
      <c r="AP353" s="548">
        <f ca="1">IF($C353=0,0,IF('Clinic Model'!$P$17="Annuity",-IFERROR(IPMT(D3_I/12,$C353,D3_T,OFFSET(AP$258,,-$C353+1),0),),-IFERROR(ISPMT(D3_I/12,$C353-1,D3_T,OFFSET(AP$258,,-$C353+1)),)))</f>
        <v>0</v>
      </c>
      <c r="AQ353" s="548">
        <f ca="1">IF($C353=0,0,IF('Clinic Model'!$P$17="Annuity",-IFERROR(IPMT(D3_I/12,$C353,D3_T,OFFSET(AQ$258,,-$C353+1),0),),-IFERROR(ISPMT(D3_I/12,$C353-1,D3_T,OFFSET(AQ$258,,-$C353+1)),)))</f>
        <v>0</v>
      </c>
      <c r="AR353" s="548">
        <f ca="1">IF($C353=0,0,IF('Clinic Model'!$P$17="Annuity",-IFERROR(IPMT(D3_I/12,$C353,D3_T,OFFSET(AR$258,,-$C353+1),0),),-IFERROR(ISPMT(D3_I/12,$C353-1,D3_T,OFFSET(AR$258,,-$C353+1)),)))</f>
        <v>0</v>
      </c>
      <c r="AS353" s="548">
        <f ca="1">IF($C353=0,0,IF('Clinic Model'!$P$17="Annuity",-IFERROR(IPMT(D3_I/12,$C353,D3_T,OFFSET(AS$258,,-$C353+1),0),),-IFERROR(ISPMT(D3_I/12,$C353-1,D3_T,OFFSET(AS$258,,-$C353+1)),)))</f>
        <v>0</v>
      </c>
      <c r="AT353" s="548">
        <f ca="1">IF($C353=0,0,IF('Clinic Model'!$P$17="Annuity",-IFERROR(IPMT(D3_I/12,$C353,D3_T,OFFSET(AT$258,,-$C353+1),0),),-IFERROR(ISPMT(D3_I/12,$C353-1,D3_T,OFFSET(AT$258,,-$C353+1)),)))</f>
        <v>0</v>
      </c>
      <c r="AU353" s="548">
        <f ca="1">IF($C353=0,0,IF('Clinic Model'!$P$17="Annuity",-IFERROR(IPMT(D3_I/12,$C353,D3_T,OFFSET(AU$258,,-$C353+1),0),),-IFERROR(ISPMT(D3_I/12,$C353-1,D3_T,OFFSET(AU$258,,-$C353+1)),)))</f>
        <v>0</v>
      </c>
      <c r="AV353" s="548">
        <f ca="1">IF($C353=0,0,IF('Clinic Model'!$P$17="Annuity",-IFERROR(IPMT(D3_I/12,$C353,D3_T,OFFSET(AV$258,,-$C353+1),0),),-IFERROR(ISPMT(D3_I/12,$C353-1,D3_T,OFFSET(AV$258,,-$C353+1)),)))</f>
        <v>0</v>
      </c>
      <c r="AW353" s="548">
        <f ca="1">IF($C353=0,0,IF('Clinic Model'!$P$17="Annuity",-IFERROR(IPMT(D3_I/12,$C353,D3_T,OFFSET(AW$258,,-$C353+1),0),),-IFERROR(ISPMT(D3_I/12,$C353-1,D3_T,OFFSET(AW$258,,-$C353+1)),)))</f>
        <v>0</v>
      </c>
      <c r="AX353" s="548">
        <f ca="1">IF($C353=0,0,IF('Clinic Model'!$P$17="Annuity",-IFERROR(IPMT(D3_I/12,$C353,D3_T,OFFSET(AX$258,,-$C353+1),0),),-IFERROR(ISPMT(D3_I/12,$C353-1,D3_T,OFFSET(AX$258,,-$C353+1)),)))</f>
        <v>0</v>
      </c>
      <c r="AY353" s="548">
        <f ca="1">IF($C353=0,0,IF('Clinic Model'!$P$17="Annuity",-IFERROR(IPMT(D3_I/12,$C353,D3_T,OFFSET(AY$258,,-$C353+1),0),),-IFERROR(ISPMT(D3_I/12,$C353-1,D3_T,OFFSET(AY$258,,-$C353+1)),)))</f>
        <v>0</v>
      </c>
      <c r="AZ353" s="548">
        <f ca="1">IF($C353=0,0,IF('Clinic Model'!$P$17="Annuity",-IFERROR(IPMT(D3_I/12,$C353,D3_T,OFFSET(AZ$258,,-$C353+1),0),),-IFERROR(ISPMT(D3_I/12,$C353-1,D3_T,OFFSET(AZ$258,,-$C353+1)),)))</f>
        <v>0</v>
      </c>
      <c r="BA353" s="548">
        <f ca="1">IF($C353=0,0,IF('Clinic Model'!$P$17="Annuity",-IFERROR(IPMT(D3_I/12,$C353,D3_T,OFFSET(BA$258,,-$C353+1),0),),-IFERROR(ISPMT(D3_I/12,$C353-1,D3_T,OFFSET(BA$258,,-$C353+1)),)))</f>
        <v>0</v>
      </c>
      <c r="BB353" s="548">
        <f ca="1">IF($C353=0,0,IF('Clinic Model'!$P$17="Annuity",-IFERROR(IPMT(D3_I/12,$C353,D3_T,OFFSET(BB$258,,-$C353+1),0),),-IFERROR(ISPMT(D3_I/12,$C353-1,D3_T,OFFSET(BB$258,,-$C353+1)),)))</f>
        <v>0</v>
      </c>
      <c r="BC353" s="548">
        <f ca="1">IF($C353=0,0,IF('Clinic Model'!$P$17="Annuity",-IFERROR(IPMT(D3_I/12,$C353,D3_T,OFFSET(BC$258,,-$C353+1),0),),-IFERROR(ISPMT(D3_I/12,$C353-1,D3_T,OFFSET(BC$258,,-$C353+1)),)))</f>
        <v>0</v>
      </c>
      <c r="BD353" s="548">
        <f ca="1">IF($C353=0,0,IF('Clinic Model'!$P$17="Annuity",-IFERROR(IPMT(D3_I/12,$C353,D3_T,OFFSET(BD$258,,-$C353+1),0),),-IFERROR(ISPMT(D3_I/12,$C353-1,D3_T,OFFSET(BD$258,,-$C353+1)),)))</f>
        <v>0</v>
      </c>
      <c r="BE353" s="548">
        <f ca="1">IF($C353=0,0,IF('Clinic Model'!$P$17="Annuity",-IFERROR(IPMT(D3_I/12,$C353,D3_T,OFFSET(BE$258,,-$C353+1),0),),-IFERROR(ISPMT(D3_I/12,$C353-1,D3_T,OFFSET(BE$258,,-$C353+1)),)))</f>
        <v>0</v>
      </c>
      <c r="BF353" s="548">
        <f ca="1">IF($C353=0,0,IF('Clinic Model'!$P$17="Annuity",-IFERROR(IPMT(D3_I/12,$C353,D3_T,OFFSET(BF$258,,-$C353+1),0),),-IFERROR(ISPMT(D3_I/12,$C353-1,D3_T,OFFSET(BF$258,,-$C353+1)),)))</f>
        <v>0</v>
      </c>
      <c r="BG353" s="548">
        <f ca="1">IF($C353=0,0,IF('Clinic Model'!$P$17="Annuity",-IFERROR(IPMT(D3_I/12,$C353,D3_T,OFFSET(BG$258,,-$C353+1),0),),-IFERROR(ISPMT(D3_I/12,$C353-1,D3_T,OFFSET(BG$258,,-$C353+1)),)))</f>
        <v>0</v>
      </c>
      <c r="BH353" s="548">
        <f ca="1">IF($C353=0,0,IF('Clinic Model'!$P$17="Annuity",-IFERROR(IPMT(D3_I/12,$C353,D3_T,OFFSET(BH$258,,-$C353+1),0),),-IFERROR(ISPMT(D3_I/12,$C353-1,D3_T,OFFSET(BH$258,,-$C353+1)),)))</f>
        <v>0</v>
      </c>
      <c r="BI353" s="548">
        <f ca="1">IF($C353=0,0,IF('Clinic Model'!$P$17="Annuity",-IFERROR(IPMT(D3_I/12,$C353,D3_T,OFFSET(BI$258,,-$C353+1),0),),-IFERROR(ISPMT(D3_I/12,$C353-1,D3_T,OFFSET(BI$258,,-$C353+1)),)))</f>
        <v>0</v>
      </c>
      <c r="BJ353" s="548">
        <f ca="1">IF($C353=0,0,IF('Clinic Model'!$P$17="Annuity",-IFERROR(IPMT(D3_I/12,$C353,D3_T,OFFSET(BJ$258,,-$C353+1),0),),-IFERROR(ISPMT(D3_I/12,$C353-1,D3_T,OFFSET(BJ$258,,-$C353+1)),)))</f>
        <v>0</v>
      </c>
      <c r="BK353" s="548">
        <f ca="1">IF($C353=0,0,IF('Clinic Model'!$P$17="Annuity",-IFERROR(IPMT(D3_I/12,$C353,D3_T,OFFSET(BK$258,,-$C353+1),0),),-IFERROR(ISPMT(D3_I/12,$C353-1,D3_T,OFFSET(BK$258,,-$C353+1)),)))</f>
        <v>0</v>
      </c>
      <c r="BL353" s="548">
        <f ca="1">IF($C353=0,0,IF('Clinic Model'!$P$17="Annuity",-IFERROR(IPMT(D3_I/12,$C353,D3_T,OFFSET(BL$258,,-$C353+1),0),),-IFERROR(ISPMT(D3_I/12,$C353-1,D3_T,OFFSET(BL$258,,-$C353+1)),)))</f>
        <v>0</v>
      </c>
    </row>
    <row r="354" spans="1:64" ht="10.5" hidden="1" customHeight="1" outlineLevel="1" x14ac:dyDescent="0.3">
      <c r="A354" s="105"/>
      <c r="B354" s="504"/>
      <c r="C354" s="105">
        <f t="shared" si="25"/>
        <v>0</v>
      </c>
      <c r="E354" s="548">
        <f ca="1">IF($C354=0,0,IF('Clinic Model'!$P$17="Annuity",-IFERROR(IPMT(D3_I/12,$C354,D3_T,OFFSET(E$258,,-$C354+1),0),),-IFERROR(ISPMT(D3_I/12,$C354-1,D3_T,OFFSET(E$258,,-$C354+1)),)))</f>
        <v>0</v>
      </c>
      <c r="F354" s="548">
        <f ca="1">IF($C354=0,0,IF('Clinic Model'!$P$17="Annuity",-IFERROR(IPMT(D3_I/12,$C354,D3_T,OFFSET(F$258,,-$C354+1),0),),-IFERROR(ISPMT(D3_I/12,$C354-1,D3_T,OFFSET(F$258,,-$C354+1)),)))</f>
        <v>0</v>
      </c>
      <c r="G354" s="548">
        <f ca="1">IF($C354=0,0,IF('Clinic Model'!$P$17="Annuity",-IFERROR(IPMT(D3_I/12,$C354,D3_T,OFFSET(G$258,,-$C354+1),0),),-IFERROR(ISPMT(D3_I/12,$C354-1,D3_T,OFFSET(G$258,,-$C354+1)),)))</f>
        <v>0</v>
      </c>
      <c r="H354" s="548">
        <f ca="1">IF($C354=0,0,IF('Clinic Model'!$P$17="Annuity",-IFERROR(IPMT(D3_I/12,$C354,D3_T,OFFSET(H$258,,-$C354+1),0),),-IFERROR(ISPMT(D3_I/12,$C354-1,D3_T,OFFSET(H$258,,-$C354+1)),)))</f>
        <v>0</v>
      </c>
      <c r="I354" s="548">
        <f ca="1">IF($C354=0,0,IF('Clinic Model'!$P$17="Annuity",-IFERROR(IPMT(D3_I/12,$C354,D3_T,OFFSET(I$258,,-$C354+1),0),),-IFERROR(ISPMT(D3_I/12,$C354-1,D3_T,OFFSET(I$258,,-$C354+1)),)))</f>
        <v>0</v>
      </c>
      <c r="J354" s="548">
        <f ca="1">IF($C354=0,0,IF('Clinic Model'!$P$17="Annuity",-IFERROR(IPMT(D3_I/12,$C354,D3_T,OFFSET(J$258,,-$C354+1),0),),-IFERROR(ISPMT(D3_I/12,$C354-1,D3_T,OFFSET(J$258,,-$C354+1)),)))</f>
        <v>0</v>
      </c>
      <c r="K354" s="548">
        <f ca="1">IF($C354=0,0,IF('Clinic Model'!$P$17="Annuity",-IFERROR(IPMT(D3_I/12,$C354,D3_T,OFFSET(K$258,,-$C354+1),0),),-IFERROR(ISPMT(D3_I/12,$C354-1,D3_T,OFFSET(K$258,,-$C354+1)),)))</f>
        <v>0</v>
      </c>
      <c r="L354" s="548">
        <f ca="1">IF($C354=0,0,IF('Clinic Model'!$P$17="Annuity",-IFERROR(IPMT(D3_I/12,$C354,D3_T,OFFSET(L$258,,-$C354+1),0),),-IFERROR(ISPMT(D3_I/12,$C354-1,D3_T,OFFSET(L$258,,-$C354+1)),)))</f>
        <v>0</v>
      </c>
      <c r="M354" s="548">
        <f ca="1">IF($C354=0,0,IF('Clinic Model'!$P$17="Annuity",-IFERROR(IPMT(D3_I/12,$C354,D3_T,OFFSET(M$258,,-$C354+1),0),),-IFERROR(ISPMT(D3_I/12,$C354-1,D3_T,OFFSET(M$258,,-$C354+1)),)))</f>
        <v>0</v>
      </c>
      <c r="N354" s="548">
        <f ca="1">IF($C354=0,0,IF('Clinic Model'!$P$17="Annuity",-IFERROR(IPMT(D3_I/12,$C354,D3_T,OFFSET(N$258,,-$C354+1),0),),-IFERROR(ISPMT(D3_I/12,$C354-1,D3_T,OFFSET(N$258,,-$C354+1)),)))</f>
        <v>0</v>
      </c>
      <c r="O354" s="548">
        <f ca="1">IF($C354=0,0,IF('Clinic Model'!$P$17="Annuity",-IFERROR(IPMT(D3_I/12,$C354,D3_T,OFFSET(O$258,,-$C354+1),0),),-IFERROR(ISPMT(D3_I/12,$C354-1,D3_T,OFFSET(O$258,,-$C354+1)),)))</f>
        <v>0</v>
      </c>
      <c r="P354" s="548">
        <f ca="1">IF($C354=0,0,IF('Clinic Model'!$P$17="Annuity",-IFERROR(IPMT(D3_I/12,$C354,D3_T,OFFSET(P$258,,-$C354+1),0),),-IFERROR(ISPMT(D3_I/12,$C354-1,D3_T,OFFSET(P$258,,-$C354+1)),)))</f>
        <v>0</v>
      </c>
      <c r="Q354" s="548">
        <f ca="1">IF($C354=0,0,IF('Clinic Model'!$P$17="Annuity",-IFERROR(IPMT(D3_I/12,$C354,D3_T,OFFSET(Q$258,,-$C354+1),0),),-IFERROR(ISPMT(D3_I/12,$C354-1,D3_T,OFFSET(Q$258,,-$C354+1)),)))</f>
        <v>0</v>
      </c>
      <c r="R354" s="548">
        <f ca="1">IF($C354=0,0,IF('Clinic Model'!$P$17="Annuity",-IFERROR(IPMT(D3_I/12,$C354,D3_T,OFFSET(R$258,,-$C354+1),0),),-IFERROR(ISPMT(D3_I/12,$C354-1,D3_T,OFFSET(R$258,,-$C354+1)),)))</f>
        <v>0</v>
      </c>
      <c r="S354" s="548">
        <f ca="1">IF($C354=0,0,IF('Clinic Model'!$P$17="Annuity",-IFERROR(IPMT(D3_I/12,$C354,D3_T,OFFSET(S$258,,-$C354+1),0),),-IFERROR(ISPMT(D3_I/12,$C354-1,D3_T,OFFSET(S$258,,-$C354+1)),)))</f>
        <v>0</v>
      </c>
      <c r="T354" s="548">
        <f ca="1">IF($C354=0,0,IF('Clinic Model'!$P$17="Annuity",-IFERROR(IPMT(D3_I/12,$C354,D3_T,OFFSET(T$258,,-$C354+1),0),),-IFERROR(ISPMT(D3_I/12,$C354-1,D3_T,OFFSET(T$258,,-$C354+1)),)))</f>
        <v>0</v>
      </c>
      <c r="U354" s="548">
        <f ca="1">IF($C354=0,0,IF('Clinic Model'!$P$17="Annuity",-IFERROR(IPMT(D3_I/12,$C354,D3_T,OFFSET(U$258,,-$C354+1),0),),-IFERROR(ISPMT(D3_I/12,$C354-1,D3_T,OFFSET(U$258,,-$C354+1)),)))</f>
        <v>0</v>
      </c>
      <c r="V354" s="548">
        <f ca="1">IF($C354=0,0,IF('Clinic Model'!$P$17="Annuity",-IFERROR(IPMT(D3_I/12,$C354,D3_T,OFFSET(V$258,,-$C354+1),0),),-IFERROR(ISPMT(D3_I/12,$C354-1,D3_T,OFFSET(V$258,,-$C354+1)),)))</f>
        <v>0</v>
      </c>
      <c r="W354" s="548">
        <f ca="1">IF($C354=0,0,IF('Clinic Model'!$P$17="Annuity",-IFERROR(IPMT(D3_I/12,$C354,D3_T,OFFSET(W$258,,-$C354+1),0),),-IFERROR(ISPMT(D3_I/12,$C354-1,D3_T,OFFSET(W$258,,-$C354+1)),)))</f>
        <v>0</v>
      </c>
      <c r="X354" s="548">
        <f ca="1">IF($C354=0,0,IF('Clinic Model'!$P$17="Annuity",-IFERROR(IPMT(D3_I/12,$C354,D3_T,OFFSET(X$258,,-$C354+1),0),),-IFERROR(ISPMT(D3_I/12,$C354-1,D3_T,OFFSET(X$258,,-$C354+1)),)))</f>
        <v>0</v>
      </c>
      <c r="Y354" s="548">
        <f ca="1">IF($C354=0,0,IF('Clinic Model'!$P$17="Annuity",-IFERROR(IPMT(D3_I/12,$C354,D3_T,OFFSET(Y$258,,-$C354+1),0),),-IFERROR(ISPMT(D3_I/12,$C354-1,D3_T,OFFSET(Y$258,,-$C354+1)),)))</f>
        <v>0</v>
      </c>
      <c r="Z354" s="548">
        <f ca="1">IF($C354=0,0,IF('Clinic Model'!$P$17="Annuity",-IFERROR(IPMT(D3_I/12,$C354,D3_T,OFFSET(Z$258,,-$C354+1),0),),-IFERROR(ISPMT(D3_I/12,$C354-1,D3_T,OFFSET(Z$258,,-$C354+1)),)))</f>
        <v>0</v>
      </c>
      <c r="AA354" s="548">
        <f ca="1">IF($C354=0,0,IF('Clinic Model'!$P$17="Annuity",-IFERROR(IPMT(D3_I/12,$C354,D3_T,OFFSET(AA$258,,-$C354+1),0),),-IFERROR(ISPMT(D3_I/12,$C354-1,D3_T,OFFSET(AA$258,,-$C354+1)),)))</f>
        <v>0</v>
      </c>
      <c r="AB354" s="548">
        <f ca="1">IF($C354=0,0,IF('Clinic Model'!$P$17="Annuity",-IFERROR(IPMT(D3_I/12,$C354,D3_T,OFFSET(AB$258,,-$C354+1),0),),-IFERROR(ISPMT(D3_I/12,$C354-1,D3_T,OFFSET(AB$258,,-$C354+1)),)))</f>
        <v>0</v>
      </c>
      <c r="AC354" s="548">
        <f ca="1">IF($C354=0,0,IF('Clinic Model'!$P$17="Annuity",-IFERROR(IPMT(D3_I/12,$C354,D3_T,OFFSET(AC$258,,-$C354+1),0),),-IFERROR(ISPMT(D3_I/12,$C354-1,D3_T,OFFSET(AC$258,,-$C354+1)),)))</f>
        <v>0</v>
      </c>
      <c r="AD354" s="548">
        <f ca="1">IF($C354=0,0,IF('Clinic Model'!$P$17="Annuity",-IFERROR(IPMT(D3_I/12,$C354,D3_T,OFFSET(AD$258,,-$C354+1),0),),-IFERROR(ISPMT(D3_I/12,$C354-1,D3_T,OFFSET(AD$258,,-$C354+1)),)))</f>
        <v>0</v>
      </c>
      <c r="AE354" s="548">
        <f ca="1">IF($C354=0,0,IF('Clinic Model'!$P$17="Annuity",-IFERROR(IPMT(D3_I/12,$C354,D3_T,OFFSET(AE$258,,-$C354+1),0),),-IFERROR(ISPMT(D3_I/12,$C354-1,D3_T,OFFSET(AE$258,,-$C354+1)),)))</f>
        <v>0</v>
      </c>
      <c r="AF354" s="548">
        <f ca="1">IF($C354=0,0,IF('Clinic Model'!$P$17="Annuity",-IFERROR(IPMT(D3_I/12,$C354,D3_T,OFFSET(AF$258,,-$C354+1),0),),-IFERROR(ISPMT(D3_I/12,$C354-1,D3_T,OFFSET(AF$258,,-$C354+1)),)))</f>
        <v>0</v>
      </c>
      <c r="AG354" s="548">
        <f ca="1">IF($C354=0,0,IF('Clinic Model'!$P$17="Annuity",-IFERROR(IPMT(D3_I/12,$C354,D3_T,OFFSET(AG$258,,-$C354+1),0),),-IFERROR(ISPMT(D3_I/12,$C354-1,D3_T,OFFSET(AG$258,,-$C354+1)),)))</f>
        <v>0</v>
      </c>
      <c r="AH354" s="548">
        <f ca="1">IF($C354=0,0,IF('Clinic Model'!$P$17="Annuity",-IFERROR(IPMT(D3_I/12,$C354,D3_T,OFFSET(AH$258,,-$C354+1),0),),-IFERROR(ISPMT(D3_I/12,$C354-1,D3_T,OFFSET(AH$258,,-$C354+1)),)))</f>
        <v>0</v>
      </c>
      <c r="AI354" s="548">
        <f ca="1">IF($C354=0,0,IF('Clinic Model'!$P$17="Annuity",-IFERROR(IPMT(D3_I/12,$C354,D3_T,OFFSET(AI$258,,-$C354+1),0),),-IFERROR(ISPMT(D3_I/12,$C354-1,D3_T,OFFSET(AI$258,,-$C354+1)),)))</f>
        <v>0</v>
      </c>
      <c r="AJ354" s="548">
        <f ca="1">IF($C354=0,0,IF('Clinic Model'!$P$17="Annuity",-IFERROR(IPMT(D3_I/12,$C354,D3_T,OFFSET(AJ$258,,-$C354+1),0),),-IFERROR(ISPMT(D3_I/12,$C354-1,D3_T,OFFSET(AJ$258,,-$C354+1)),)))</f>
        <v>0</v>
      </c>
      <c r="AK354" s="548">
        <f ca="1">IF($C354=0,0,IF('Clinic Model'!$P$17="Annuity",-IFERROR(IPMT(D3_I/12,$C354,D3_T,OFFSET(AK$258,,-$C354+1),0),),-IFERROR(ISPMT(D3_I/12,$C354-1,D3_T,OFFSET(AK$258,,-$C354+1)),)))</f>
        <v>0</v>
      </c>
      <c r="AL354" s="548">
        <f ca="1">IF($C354=0,0,IF('Clinic Model'!$P$17="Annuity",-IFERROR(IPMT(D3_I/12,$C354,D3_T,OFFSET(AL$258,,-$C354+1),0),),-IFERROR(ISPMT(D3_I/12,$C354-1,D3_T,OFFSET(AL$258,,-$C354+1)),)))</f>
        <v>0</v>
      </c>
      <c r="AM354" s="548">
        <f ca="1">IF($C354=0,0,IF('Clinic Model'!$P$17="Annuity",-IFERROR(IPMT(D3_I/12,$C354,D3_T,OFFSET(AM$258,,-$C354+1),0),),-IFERROR(ISPMT(D3_I/12,$C354-1,D3_T,OFFSET(AM$258,,-$C354+1)),)))</f>
        <v>0</v>
      </c>
      <c r="AN354" s="548">
        <f ca="1">IF($C354=0,0,IF('Clinic Model'!$P$17="Annuity",-IFERROR(IPMT(D3_I/12,$C354,D3_T,OFFSET(AN$258,,-$C354+1),0),),-IFERROR(ISPMT(D3_I/12,$C354-1,D3_T,OFFSET(AN$258,,-$C354+1)),)))</f>
        <v>0</v>
      </c>
      <c r="AO354" s="548">
        <f ca="1">IF($C354=0,0,IF('Clinic Model'!$P$17="Annuity",-IFERROR(IPMT(D3_I/12,$C354,D3_T,OFFSET(AO$258,,-$C354+1),0),),-IFERROR(ISPMT(D3_I/12,$C354-1,D3_T,OFFSET(AO$258,,-$C354+1)),)))</f>
        <v>0</v>
      </c>
      <c r="AP354" s="548">
        <f ca="1">IF($C354=0,0,IF('Clinic Model'!$P$17="Annuity",-IFERROR(IPMT(D3_I/12,$C354,D3_T,OFFSET(AP$258,,-$C354+1),0),),-IFERROR(ISPMT(D3_I/12,$C354-1,D3_T,OFFSET(AP$258,,-$C354+1)),)))</f>
        <v>0</v>
      </c>
      <c r="AQ354" s="548">
        <f ca="1">IF($C354=0,0,IF('Clinic Model'!$P$17="Annuity",-IFERROR(IPMT(D3_I/12,$C354,D3_T,OFFSET(AQ$258,,-$C354+1),0),),-IFERROR(ISPMT(D3_I/12,$C354-1,D3_T,OFFSET(AQ$258,,-$C354+1)),)))</f>
        <v>0</v>
      </c>
      <c r="AR354" s="548">
        <f ca="1">IF($C354=0,0,IF('Clinic Model'!$P$17="Annuity",-IFERROR(IPMT(D3_I/12,$C354,D3_T,OFFSET(AR$258,,-$C354+1),0),),-IFERROR(ISPMT(D3_I/12,$C354-1,D3_T,OFFSET(AR$258,,-$C354+1)),)))</f>
        <v>0</v>
      </c>
      <c r="AS354" s="548">
        <f ca="1">IF($C354=0,0,IF('Clinic Model'!$P$17="Annuity",-IFERROR(IPMT(D3_I/12,$C354,D3_T,OFFSET(AS$258,,-$C354+1),0),),-IFERROR(ISPMT(D3_I/12,$C354-1,D3_T,OFFSET(AS$258,,-$C354+1)),)))</f>
        <v>0</v>
      </c>
      <c r="AT354" s="548">
        <f ca="1">IF($C354=0,0,IF('Clinic Model'!$P$17="Annuity",-IFERROR(IPMT(D3_I/12,$C354,D3_T,OFFSET(AT$258,,-$C354+1),0),),-IFERROR(ISPMT(D3_I/12,$C354-1,D3_T,OFFSET(AT$258,,-$C354+1)),)))</f>
        <v>0</v>
      </c>
      <c r="AU354" s="548">
        <f ca="1">IF($C354=0,0,IF('Clinic Model'!$P$17="Annuity",-IFERROR(IPMT(D3_I/12,$C354,D3_T,OFFSET(AU$258,,-$C354+1),0),),-IFERROR(ISPMT(D3_I/12,$C354-1,D3_T,OFFSET(AU$258,,-$C354+1)),)))</f>
        <v>0</v>
      </c>
      <c r="AV354" s="548">
        <f ca="1">IF($C354=0,0,IF('Clinic Model'!$P$17="Annuity",-IFERROR(IPMT(D3_I/12,$C354,D3_T,OFFSET(AV$258,,-$C354+1),0),),-IFERROR(ISPMT(D3_I/12,$C354-1,D3_T,OFFSET(AV$258,,-$C354+1)),)))</f>
        <v>0</v>
      </c>
      <c r="AW354" s="548">
        <f ca="1">IF($C354=0,0,IF('Clinic Model'!$P$17="Annuity",-IFERROR(IPMT(D3_I/12,$C354,D3_T,OFFSET(AW$258,,-$C354+1),0),),-IFERROR(ISPMT(D3_I/12,$C354-1,D3_T,OFFSET(AW$258,,-$C354+1)),)))</f>
        <v>0</v>
      </c>
      <c r="AX354" s="548">
        <f ca="1">IF($C354=0,0,IF('Clinic Model'!$P$17="Annuity",-IFERROR(IPMT(D3_I/12,$C354,D3_T,OFFSET(AX$258,,-$C354+1),0),),-IFERROR(ISPMT(D3_I/12,$C354-1,D3_T,OFFSET(AX$258,,-$C354+1)),)))</f>
        <v>0</v>
      </c>
      <c r="AY354" s="548">
        <f ca="1">IF($C354=0,0,IF('Clinic Model'!$P$17="Annuity",-IFERROR(IPMT(D3_I/12,$C354,D3_T,OFFSET(AY$258,,-$C354+1),0),),-IFERROR(ISPMT(D3_I/12,$C354-1,D3_T,OFFSET(AY$258,,-$C354+1)),)))</f>
        <v>0</v>
      </c>
      <c r="AZ354" s="548">
        <f ca="1">IF($C354=0,0,IF('Clinic Model'!$P$17="Annuity",-IFERROR(IPMT(D3_I/12,$C354,D3_T,OFFSET(AZ$258,,-$C354+1),0),),-IFERROR(ISPMT(D3_I/12,$C354-1,D3_T,OFFSET(AZ$258,,-$C354+1)),)))</f>
        <v>0</v>
      </c>
      <c r="BA354" s="548">
        <f ca="1">IF($C354=0,0,IF('Clinic Model'!$P$17="Annuity",-IFERROR(IPMT(D3_I/12,$C354,D3_T,OFFSET(BA$258,,-$C354+1),0),),-IFERROR(ISPMT(D3_I/12,$C354-1,D3_T,OFFSET(BA$258,,-$C354+1)),)))</f>
        <v>0</v>
      </c>
      <c r="BB354" s="548">
        <f ca="1">IF($C354=0,0,IF('Clinic Model'!$P$17="Annuity",-IFERROR(IPMT(D3_I/12,$C354,D3_T,OFFSET(BB$258,,-$C354+1),0),),-IFERROR(ISPMT(D3_I/12,$C354-1,D3_T,OFFSET(BB$258,,-$C354+1)),)))</f>
        <v>0</v>
      </c>
      <c r="BC354" s="548">
        <f ca="1">IF($C354=0,0,IF('Clinic Model'!$P$17="Annuity",-IFERROR(IPMT(D3_I/12,$C354,D3_T,OFFSET(BC$258,,-$C354+1),0),),-IFERROR(ISPMT(D3_I/12,$C354-1,D3_T,OFFSET(BC$258,,-$C354+1)),)))</f>
        <v>0</v>
      </c>
      <c r="BD354" s="548">
        <f ca="1">IF($C354=0,0,IF('Clinic Model'!$P$17="Annuity",-IFERROR(IPMT(D3_I/12,$C354,D3_T,OFFSET(BD$258,,-$C354+1),0),),-IFERROR(ISPMT(D3_I/12,$C354-1,D3_T,OFFSET(BD$258,,-$C354+1)),)))</f>
        <v>0</v>
      </c>
      <c r="BE354" s="548">
        <f ca="1">IF($C354=0,0,IF('Clinic Model'!$P$17="Annuity",-IFERROR(IPMT(D3_I/12,$C354,D3_T,OFFSET(BE$258,,-$C354+1),0),),-IFERROR(ISPMT(D3_I/12,$C354-1,D3_T,OFFSET(BE$258,,-$C354+1)),)))</f>
        <v>0</v>
      </c>
      <c r="BF354" s="548">
        <f ca="1">IF($C354=0,0,IF('Clinic Model'!$P$17="Annuity",-IFERROR(IPMT(D3_I/12,$C354,D3_T,OFFSET(BF$258,,-$C354+1),0),),-IFERROR(ISPMT(D3_I/12,$C354-1,D3_T,OFFSET(BF$258,,-$C354+1)),)))</f>
        <v>0</v>
      </c>
      <c r="BG354" s="548">
        <f ca="1">IF($C354=0,0,IF('Clinic Model'!$P$17="Annuity",-IFERROR(IPMT(D3_I/12,$C354,D3_T,OFFSET(BG$258,,-$C354+1),0),),-IFERROR(ISPMT(D3_I/12,$C354-1,D3_T,OFFSET(BG$258,,-$C354+1)),)))</f>
        <v>0</v>
      </c>
      <c r="BH354" s="548">
        <f ca="1">IF($C354=0,0,IF('Clinic Model'!$P$17="Annuity",-IFERROR(IPMT(D3_I/12,$C354,D3_T,OFFSET(BH$258,,-$C354+1),0),),-IFERROR(ISPMT(D3_I/12,$C354-1,D3_T,OFFSET(BH$258,,-$C354+1)),)))</f>
        <v>0</v>
      </c>
      <c r="BI354" s="548">
        <f ca="1">IF($C354=0,0,IF('Clinic Model'!$P$17="Annuity",-IFERROR(IPMT(D3_I/12,$C354,D3_T,OFFSET(BI$258,,-$C354+1),0),),-IFERROR(ISPMT(D3_I/12,$C354-1,D3_T,OFFSET(BI$258,,-$C354+1)),)))</f>
        <v>0</v>
      </c>
      <c r="BJ354" s="548">
        <f ca="1">IF($C354=0,0,IF('Clinic Model'!$P$17="Annuity",-IFERROR(IPMT(D3_I/12,$C354,D3_T,OFFSET(BJ$258,,-$C354+1),0),),-IFERROR(ISPMT(D3_I/12,$C354-1,D3_T,OFFSET(BJ$258,,-$C354+1)),)))</f>
        <v>0</v>
      </c>
      <c r="BK354" s="548">
        <f ca="1">IF($C354=0,0,IF('Clinic Model'!$P$17="Annuity",-IFERROR(IPMT(D3_I/12,$C354,D3_T,OFFSET(BK$258,,-$C354+1),0),),-IFERROR(ISPMT(D3_I/12,$C354-1,D3_T,OFFSET(BK$258,,-$C354+1)),)))</f>
        <v>0</v>
      </c>
      <c r="BL354" s="548">
        <f ca="1">IF($C354=0,0,IF('Clinic Model'!$P$17="Annuity",-IFERROR(IPMT(D3_I/12,$C354,D3_T,OFFSET(BL$258,,-$C354+1),0),),-IFERROR(ISPMT(D3_I/12,$C354-1,D3_T,OFFSET(BL$258,,-$C354+1)),)))</f>
        <v>0</v>
      </c>
    </row>
    <row r="355" spans="1:64" ht="10.5" hidden="1" customHeight="1" outlineLevel="1" x14ac:dyDescent="0.3">
      <c r="A355" s="105"/>
      <c r="B355" s="504"/>
      <c r="C355" s="105">
        <f t="shared" ref="C355:C381" si="26">IF(C354=0,0,IF((C354+1)&lt;=D3_T,C354+1,0))</f>
        <v>0</v>
      </c>
      <c r="E355" s="548">
        <f ca="1">IF($C355=0,0,IF('Clinic Model'!$P$17="Annuity",-IFERROR(IPMT(D3_I/12,$C355,D3_T,OFFSET(E$258,,-$C355+1),0),),-IFERROR(ISPMT(D3_I/12,$C355-1,D3_T,OFFSET(E$258,,-$C355+1)),)))</f>
        <v>0</v>
      </c>
      <c r="F355" s="548">
        <f ca="1">IF($C355=0,0,IF('Clinic Model'!$P$17="Annuity",-IFERROR(IPMT(D3_I/12,$C355,D3_T,OFFSET(F$258,,-$C355+1),0),),-IFERROR(ISPMT(D3_I/12,$C355-1,D3_T,OFFSET(F$258,,-$C355+1)),)))</f>
        <v>0</v>
      </c>
      <c r="G355" s="548">
        <f ca="1">IF($C355=0,0,IF('Clinic Model'!$P$17="Annuity",-IFERROR(IPMT(D3_I/12,$C355,D3_T,OFFSET(G$258,,-$C355+1),0),),-IFERROR(ISPMT(D3_I/12,$C355-1,D3_T,OFFSET(G$258,,-$C355+1)),)))</f>
        <v>0</v>
      </c>
      <c r="H355" s="548">
        <f ca="1">IF($C355=0,0,IF('Clinic Model'!$P$17="Annuity",-IFERROR(IPMT(D3_I/12,$C355,D3_T,OFFSET(H$258,,-$C355+1),0),),-IFERROR(ISPMT(D3_I/12,$C355-1,D3_T,OFFSET(H$258,,-$C355+1)),)))</f>
        <v>0</v>
      </c>
      <c r="I355" s="548">
        <f ca="1">IF($C355=0,0,IF('Clinic Model'!$P$17="Annuity",-IFERROR(IPMT(D3_I/12,$C355,D3_T,OFFSET(I$258,,-$C355+1),0),),-IFERROR(ISPMT(D3_I/12,$C355-1,D3_T,OFFSET(I$258,,-$C355+1)),)))</f>
        <v>0</v>
      </c>
      <c r="J355" s="548">
        <f ca="1">IF($C355=0,0,IF('Clinic Model'!$P$17="Annuity",-IFERROR(IPMT(D3_I/12,$C355,D3_T,OFFSET(J$258,,-$C355+1),0),),-IFERROR(ISPMT(D3_I/12,$C355-1,D3_T,OFFSET(J$258,,-$C355+1)),)))</f>
        <v>0</v>
      </c>
      <c r="K355" s="548">
        <f ca="1">IF($C355=0,0,IF('Clinic Model'!$P$17="Annuity",-IFERROR(IPMT(D3_I/12,$C355,D3_T,OFFSET(K$258,,-$C355+1),0),),-IFERROR(ISPMT(D3_I/12,$C355-1,D3_T,OFFSET(K$258,,-$C355+1)),)))</f>
        <v>0</v>
      </c>
      <c r="L355" s="548">
        <f ca="1">IF($C355=0,0,IF('Clinic Model'!$P$17="Annuity",-IFERROR(IPMT(D3_I/12,$C355,D3_T,OFFSET(L$258,,-$C355+1),0),),-IFERROR(ISPMT(D3_I/12,$C355-1,D3_T,OFFSET(L$258,,-$C355+1)),)))</f>
        <v>0</v>
      </c>
      <c r="M355" s="548">
        <f ca="1">IF($C355=0,0,IF('Clinic Model'!$P$17="Annuity",-IFERROR(IPMT(D3_I/12,$C355,D3_T,OFFSET(M$258,,-$C355+1),0),),-IFERROR(ISPMT(D3_I/12,$C355-1,D3_T,OFFSET(M$258,,-$C355+1)),)))</f>
        <v>0</v>
      </c>
      <c r="N355" s="548">
        <f ca="1">IF($C355=0,0,IF('Clinic Model'!$P$17="Annuity",-IFERROR(IPMT(D3_I/12,$C355,D3_T,OFFSET(N$258,,-$C355+1),0),),-IFERROR(ISPMT(D3_I/12,$C355-1,D3_T,OFFSET(N$258,,-$C355+1)),)))</f>
        <v>0</v>
      </c>
      <c r="O355" s="548">
        <f ca="1">IF($C355=0,0,IF('Clinic Model'!$P$17="Annuity",-IFERROR(IPMT(D3_I/12,$C355,D3_T,OFFSET(O$258,,-$C355+1),0),),-IFERROR(ISPMT(D3_I/12,$C355-1,D3_T,OFFSET(O$258,,-$C355+1)),)))</f>
        <v>0</v>
      </c>
      <c r="P355" s="548">
        <f ca="1">IF($C355=0,0,IF('Clinic Model'!$P$17="Annuity",-IFERROR(IPMT(D3_I/12,$C355,D3_T,OFFSET(P$258,,-$C355+1),0),),-IFERROR(ISPMT(D3_I/12,$C355-1,D3_T,OFFSET(P$258,,-$C355+1)),)))</f>
        <v>0</v>
      </c>
      <c r="Q355" s="548">
        <f ca="1">IF($C355=0,0,IF('Clinic Model'!$P$17="Annuity",-IFERROR(IPMT(D3_I/12,$C355,D3_T,OFFSET(Q$258,,-$C355+1),0),),-IFERROR(ISPMT(D3_I/12,$C355-1,D3_T,OFFSET(Q$258,,-$C355+1)),)))</f>
        <v>0</v>
      </c>
      <c r="R355" s="548">
        <f ca="1">IF($C355=0,0,IF('Clinic Model'!$P$17="Annuity",-IFERROR(IPMT(D3_I/12,$C355,D3_T,OFFSET(R$258,,-$C355+1),0),),-IFERROR(ISPMT(D3_I/12,$C355-1,D3_T,OFFSET(R$258,,-$C355+1)),)))</f>
        <v>0</v>
      </c>
      <c r="S355" s="548">
        <f ca="1">IF($C355=0,0,IF('Clinic Model'!$P$17="Annuity",-IFERROR(IPMT(D3_I/12,$C355,D3_T,OFFSET(S$258,,-$C355+1),0),),-IFERROR(ISPMT(D3_I/12,$C355-1,D3_T,OFFSET(S$258,,-$C355+1)),)))</f>
        <v>0</v>
      </c>
      <c r="T355" s="548">
        <f ca="1">IF($C355=0,0,IF('Clinic Model'!$P$17="Annuity",-IFERROR(IPMT(D3_I/12,$C355,D3_T,OFFSET(T$258,,-$C355+1),0),),-IFERROR(ISPMT(D3_I/12,$C355-1,D3_T,OFFSET(T$258,,-$C355+1)),)))</f>
        <v>0</v>
      </c>
      <c r="U355" s="548">
        <f ca="1">IF($C355=0,0,IF('Clinic Model'!$P$17="Annuity",-IFERROR(IPMT(D3_I/12,$C355,D3_T,OFFSET(U$258,,-$C355+1),0),),-IFERROR(ISPMT(D3_I/12,$C355-1,D3_T,OFFSET(U$258,,-$C355+1)),)))</f>
        <v>0</v>
      </c>
      <c r="V355" s="548">
        <f ca="1">IF($C355=0,0,IF('Clinic Model'!$P$17="Annuity",-IFERROR(IPMT(D3_I/12,$C355,D3_T,OFFSET(V$258,,-$C355+1),0),),-IFERROR(ISPMT(D3_I/12,$C355-1,D3_T,OFFSET(V$258,,-$C355+1)),)))</f>
        <v>0</v>
      </c>
      <c r="W355" s="548">
        <f ca="1">IF($C355=0,0,IF('Clinic Model'!$P$17="Annuity",-IFERROR(IPMT(D3_I/12,$C355,D3_T,OFFSET(W$258,,-$C355+1),0),),-IFERROR(ISPMT(D3_I/12,$C355-1,D3_T,OFFSET(W$258,,-$C355+1)),)))</f>
        <v>0</v>
      </c>
      <c r="X355" s="548">
        <f ca="1">IF($C355=0,0,IF('Clinic Model'!$P$17="Annuity",-IFERROR(IPMT(D3_I/12,$C355,D3_T,OFFSET(X$258,,-$C355+1),0),),-IFERROR(ISPMT(D3_I/12,$C355-1,D3_T,OFFSET(X$258,,-$C355+1)),)))</f>
        <v>0</v>
      </c>
      <c r="Y355" s="548">
        <f ca="1">IF($C355=0,0,IF('Clinic Model'!$P$17="Annuity",-IFERROR(IPMT(D3_I/12,$C355,D3_T,OFFSET(Y$258,,-$C355+1),0),),-IFERROR(ISPMT(D3_I/12,$C355-1,D3_T,OFFSET(Y$258,,-$C355+1)),)))</f>
        <v>0</v>
      </c>
      <c r="Z355" s="548">
        <f ca="1">IF($C355=0,0,IF('Clinic Model'!$P$17="Annuity",-IFERROR(IPMT(D3_I/12,$C355,D3_T,OFFSET(Z$258,,-$C355+1),0),),-IFERROR(ISPMT(D3_I/12,$C355-1,D3_T,OFFSET(Z$258,,-$C355+1)),)))</f>
        <v>0</v>
      </c>
      <c r="AA355" s="548">
        <f ca="1">IF($C355=0,0,IF('Clinic Model'!$P$17="Annuity",-IFERROR(IPMT(D3_I/12,$C355,D3_T,OFFSET(AA$258,,-$C355+1),0),),-IFERROR(ISPMT(D3_I/12,$C355-1,D3_T,OFFSET(AA$258,,-$C355+1)),)))</f>
        <v>0</v>
      </c>
      <c r="AB355" s="548">
        <f ca="1">IF($C355=0,0,IF('Clinic Model'!$P$17="Annuity",-IFERROR(IPMT(D3_I/12,$C355,D3_T,OFFSET(AB$258,,-$C355+1),0),),-IFERROR(ISPMT(D3_I/12,$C355-1,D3_T,OFFSET(AB$258,,-$C355+1)),)))</f>
        <v>0</v>
      </c>
      <c r="AC355" s="548">
        <f ca="1">IF($C355=0,0,IF('Clinic Model'!$P$17="Annuity",-IFERROR(IPMT(D3_I/12,$C355,D3_T,OFFSET(AC$258,,-$C355+1),0),),-IFERROR(ISPMT(D3_I/12,$C355-1,D3_T,OFFSET(AC$258,,-$C355+1)),)))</f>
        <v>0</v>
      </c>
      <c r="AD355" s="548">
        <f ca="1">IF($C355=0,0,IF('Clinic Model'!$P$17="Annuity",-IFERROR(IPMT(D3_I/12,$C355,D3_T,OFFSET(AD$258,,-$C355+1),0),),-IFERROR(ISPMT(D3_I/12,$C355-1,D3_T,OFFSET(AD$258,,-$C355+1)),)))</f>
        <v>0</v>
      </c>
      <c r="AE355" s="548">
        <f ca="1">IF($C355=0,0,IF('Clinic Model'!$P$17="Annuity",-IFERROR(IPMT(D3_I/12,$C355,D3_T,OFFSET(AE$258,,-$C355+1),0),),-IFERROR(ISPMT(D3_I/12,$C355-1,D3_T,OFFSET(AE$258,,-$C355+1)),)))</f>
        <v>0</v>
      </c>
      <c r="AF355" s="548">
        <f ca="1">IF($C355=0,0,IF('Clinic Model'!$P$17="Annuity",-IFERROR(IPMT(D3_I/12,$C355,D3_T,OFFSET(AF$258,,-$C355+1),0),),-IFERROR(ISPMT(D3_I/12,$C355-1,D3_T,OFFSET(AF$258,,-$C355+1)),)))</f>
        <v>0</v>
      </c>
      <c r="AG355" s="548">
        <f ca="1">IF($C355=0,0,IF('Clinic Model'!$P$17="Annuity",-IFERROR(IPMT(D3_I/12,$C355,D3_T,OFFSET(AG$258,,-$C355+1),0),),-IFERROR(ISPMT(D3_I/12,$C355-1,D3_T,OFFSET(AG$258,,-$C355+1)),)))</f>
        <v>0</v>
      </c>
      <c r="AH355" s="548">
        <f ca="1">IF($C355=0,0,IF('Clinic Model'!$P$17="Annuity",-IFERROR(IPMT(D3_I/12,$C355,D3_T,OFFSET(AH$258,,-$C355+1),0),),-IFERROR(ISPMT(D3_I/12,$C355-1,D3_T,OFFSET(AH$258,,-$C355+1)),)))</f>
        <v>0</v>
      </c>
      <c r="AI355" s="548">
        <f ca="1">IF($C355=0,0,IF('Clinic Model'!$P$17="Annuity",-IFERROR(IPMT(D3_I/12,$C355,D3_T,OFFSET(AI$258,,-$C355+1),0),),-IFERROR(ISPMT(D3_I/12,$C355-1,D3_T,OFFSET(AI$258,,-$C355+1)),)))</f>
        <v>0</v>
      </c>
      <c r="AJ355" s="548">
        <f ca="1">IF($C355=0,0,IF('Clinic Model'!$P$17="Annuity",-IFERROR(IPMT(D3_I/12,$C355,D3_T,OFFSET(AJ$258,,-$C355+1),0),),-IFERROR(ISPMT(D3_I/12,$C355-1,D3_T,OFFSET(AJ$258,,-$C355+1)),)))</f>
        <v>0</v>
      </c>
      <c r="AK355" s="548">
        <f ca="1">IF($C355=0,0,IF('Clinic Model'!$P$17="Annuity",-IFERROR(IPMT(D3_I/12,$C355,D3_T,OFFSET(AK$258,,-$C355+1),0),),-IFERROR(ISPMT(D3_I/12,$C355-1,D3_T,OFFSET(AK$258,,-$C355+1)),)))</f>
        <v>0</v>
      </c>
      <c r="AL355" s="548">
        <f ca="1">IF($C355=0,0,IF('Clinic Model'!$P$17="Annuity",-IFERROR(IPMT(D3_I/12,$C355,D3_T,OFFSET(AL$258,,-$C355+1),0),),-IFERROR(ISPMT(D3_I/12,$C355-1,D3_T,OFFSET(AL$258,,-$C355+1)),)))</f>
        <v>0</v>
      </c>
      <c r="AM355" s="548">
        <f ca="1">IF($C355=0,0,IF('Clinic Model'!$P$17="Annuity",-IFERROR(IPMT(D3_I/12,$C355,D3_T,OFFSET(AM$258,,-$C355+1),0),),-IFERROR(ISPMT(D3_I/12,$C355-1,D3_T,OFFSET(AM$258,,-$C355+1)),)))</f>
        <v>0</v>
      </c>
      <c r="AN355" s="548">
        <f ca="1">IF($C355=0,0,IF('Clinic Model'!$P$17="Annuity",-IFERROR(IPMT(D3_I/12,$C355,D3_T,OFFSET(AN$258,,-$C355+1),0),),-IFERROR(ISPMT(D3_I/12,$C355-1,D3_T,OFFSET(AN$258,,-$C355+1)),)))</f>
        <v>0</v>
      </c>
      <c r="AO355" s="548">
        <f ca="1">IF($C355=0,0,IF('Clinic Model'!$P$17="Annuity",-IFERROR(IPMT(D3_I/12,$C355,D3_T,OFFSET(AO$258,,-$C355+1),0),),-IFERROR(ISPMT(D3_I/12,$C355-1,D3_T,OFFSET(AO$258,,-$C355+1)),)))</f>
        <v>0</v>
      </c>
      <c r="AP355" s="548">
        <f ca="1">IF($C355=0,0,IF('Clinic Model'!$P$17="Annuity",-IFERROR(IPMT(D3_I/12,$C355,D3_T,OFFSET(AP$258,,-$C355+1),0),),-IFERROR(ISPMT(D3_I/12,$C355-1,D3_T,OFFSET(AP$258,,-$C355+1)),)))</f>
        <v>0</v>
      </c>
      <c r="AQ355" s="548">
        <f ca="1">IF($C355=0,0,IF('Clinic Model'!$P$17="Annuity",-IFERROR(IPMT(D3_I/12,$C355,D3_T,OFFSET(AQ$258,,-$C355+1),0),),-IFERROR(ISPMT(D3_I/12,$C355-1,D3_T,OFFSET(AQ$258,,-$C355+1)),)))</f>
        <v>0</v>
      </c>
      <c r="AR355" s="548">
        <f ca="1">IF($C355=0,0,IF('Clinic Model'!$P$17="Annuity",-IFERROR(IPMT(D3_I/12,$C355,D3_T,OFFSET(AR$258,,-$C355+1),0),),-IFERROR(ISPMT(D3_I/12,$C355-1,D3_T,OFFSET(AR$258,,-$C355+1)),)))</f>
        <v>0</v>
      </c>
      <c r="AS355" s="548">
        <f ca="1">IF($C355=0,0,IF('Clinic Model'!$P$17="Annuity",-IFERROR(IPMT(D3_I/12,$C355,D3_T,OFFSET(AS$258,,-$C355+1),0),),-IFERROR(ISPMT(D3_I/12,$C355-1,D3_T,OFFSET(AS$258,,-$C355+1)),)))</f>
        <v>0</v>
      </c>
      <c r="AT355" s="548">
        <f ca="1">IF($C355=0,0,IF('Clinic Model'!$P$17="Annuity",-IFERROR(IPMT(D3_I/12,$C355,D3_T,OFFSET(AT$258,,-$C355+1),0),),-IFERROR(ISPMT(D3_I/12,$C355-1,D3_T,OFFSET(AT$258,,-$C355+1)),)))</f>
        <v>0</v>
      </c>
      <c r="AU355" s="548">
        <f ca="1">IF($C355=0,0,IF('Clinic Model'!$P$17="Annuity",-IFERROR(IPMT(D3_I/12,$C355,D3_T,OFFSET(AU$258,,-$C355+1),0),),-IFERROR(ISPMT(D3_I/12,$C355-1,D3_T,OFFSET(AU$258,,-$C355+1)),)))</f>
        <v>0</v>
      </c>
      <c r="AV355" s="548">
        <f ca="1">IF($C355=0,0,IF('Clinic Model'!$P$17="Annuity",-IFERROR(IPMT(D3_I/12,$C355,D3_T,OFFSET(AV$258,,-$C355+1),0),),-IFERROR(ISPMT(D3_I/12,$C355-1,D3_T,OFFSET(AV$258,,-$C355+1)),)))</f>
        <v>0</v>
      </c>
      <c r="AW355" s="548">
        <f ca="1">IF($C355=0,0,IF('Clinic Model'!$P$17="Annuity",-IFERROR(IPMT(D3_I/12,$C355,D3_T,OFFSET(AW$258,,-$C355+1),0),),-IFERROR(ISPMT(D3_I/12,$C355-1,D3_T,OFFSET(AW$258,,-$C355+1)),)))</f>
        <v>0</v>
      </c>
      <c r="AX355" s="548">
        <f ca="1">IF($C355=0,0,IF('Clinic Model'!$P$17="Annuity",-IFERROR(IPMT(D3_I/12,$C355,D3_T,OFFSET(AX$258,,-$C355+1),0),),-IFERROR(ISPMT(D3_I/12,$C355-1,D3_T,OFFSET(AX$258,,-$C355+1)),)))</f>
        <v>0</v>
      </c>
      <c r="AY355" s="548">
        <f ca="1">IF($C355=0,0,IF('Clinic Model'!$P$17="Annuity",-IFERROR(IPMT(D3_I/12,$C355,D3_T,OFFSET(AY$258,,-$C355+1),0),),-IFERROR(ISPMT(D3_I/12,$C355-1,D3_T,OFFSET(AY$258,,-$C355+1)),)))</f>
        <v>0</v>
      </c>
      <c r="AZ355" s="548">
        <f ca="1">IF($C355=0,0,IF('Clinic Model'!$P$17="Annuity",-IFERROR(IPMT(D3_I/12,$C355,D3_T,OFFSET(AZ$258,,-$C355+1),0),),-IFERROR(ISPMT(D3_I/12,$C355-1,D3_T,OFFSET(AZ$258,,-$C355+1)),)))</f>
        <v>0</v>
      </c>
      <c r="BA355" s="548">
        <f ca="1">IF($C355=0,0,IF('Clinic Model'!$P$17="Annuity",-IFERROR(IPMT(D3_I/12,$C355,D3_T,OFFSET(BA$258,,-$C355+1),0),),-IFERROR(ISPMT(D3_I/12,$C355-1,D3_T,OFFSET(BA$258,,-$C355+1)),)))</f>
        <v>0</v>
      </c>
      <c r="BB355" s="548">
        <f ca="1">IF($C355=0,0,IF('Clinic Model'!$P$17="Annuity",-IFERROR(IPMT(D3_I/12,$C355,D3_T,OFFSET(BB$258,,-$C355+1),0),),-IFERROR(ISPMT(D3_I/12,$C355-1,D3_T,OFFSET(BB$258,,-$C355+1)),)))</f>
        <v>0</v>
      </c>
      <c r="BC355" s="548">
        <f ca="1">IF($C355=0,0,IF('Clinic Model'!$P$17="Annuity",-IFERROR(IPMT(D3_I/12,$C355,D3_T,OFFSET(BC$258,,-$C355+1),0),),-IFERROR(ISPMT(D3_I/12,$C355-1,D3_T,OFFSET(BC$258,,-$C355+1)),)))</f>
        <v>0</v>
      </c>
      <c r="BD355" s="548">
        <f ca="1">IF($C355=0,0,IF('Clinic Model'!$P$17="Annuity",-IFERROR(IPMT(D3_I/12,$C355,D3_T,OFFSET(BD$258,,-$C355+1),0),),-IFERROR(ISPMT(D3_I/12,$C355-1,D3_T,OFFSET(BD$258,,-$C355+1)),)))</f>
        <v>0</v>
      </c>
      <c r="BE355" s="548">
        <f ca="1">IF($C355=0,0,IF('Clinic Model'!$P$17="Annuity",-IFERROR(IPMT(D3_I/12,$C355,D3_T,OFFSET(BE$258,,-$C355+1),0),),-IFERROR(ISPMT(D3_I/12,$C355-1,D3_T,OFFSET(BE$258,,-$C355+1)),)))</f>
        <v>0</v>
      </c>
      <c r="BF355" s="548">
        <f ca="1">IF($C355=0,0,IF('Clinic Model'!$P$17="Annuity",-IFERROR(IPMT(D3_I/12,$C355,D3_T,OFFSET(BF$258,,-$C355+1),0),),-IFERROR(ISPMT(D3_I/12,$C355-1,D3_T,OFFSET(BF$258,,-$C355+1)),)))</f>
        <v>0</v>
      </c>
      <c r="BG355" s="548">
        <f ca="1">IF($C355=0,0,IF('Clinic Model'!$P$17="Annuity",-IFERROR(IPMT(D3_I/12,$C355,D3_T,OFFSET(BG$258,,-$C355+1),0),),-IFERROR(ISPMT(D3_I/12,$C355-1,D3_T,OFFSET(BG$258,,-$C355+1)),)))</f>
        <v>0</v>
      </c>
      <c r="BH355" s="548">
        <f ca="1">IF($C355=0,0,IF('Clinic Model'!$P$17="Annuity",-IFERROR(IPMT(D3_I/12,$C355,D3_T,OFFSET(BH$258,,-$C355+1),0),),-IFERROR(ISPMT(D3_I/12,$C355-1,D3_T,OFFSET(BH$258,,-$C355+1)),)))</f>
        <v>0</v>
      </c>
      <c r="BI355" s="548">
        <f ca="1">IF($C355=0,0,IF('Clinic Model'!$P$17="Annuity",-IFERROR(IPMT(D3_I/12,$C355,D3_T,OFFSET(BI$258,,-$C355+1),0),),-IFERROR(ISPMT(D3_I/12,$C355-1,D3_T,OFFSET(BI$258,,-$C355+1)),)))</f>
        <v>0</v>
      </c>
      <c r="BJ355" s="548">
        <f ca="1">IF($C355=0,0,IF('Clinic Model'!$P$17="Annuity",-IFERROR(IPMT(D3_I/12,$C355,D3_T,OFFSET(BJ$258,,-$C355+1),0),),-IFERROR(ISPMT(D3_I/12,$C355-1,D3_T,OFFSET(BJ$258,,-$C355+1)),)))</f>
        <v>0</v>
      </c>
      <c r="BK355" s="548">
        <f ca="1">IF($C355=0,0,IF('Clinic Model'!$P$17="Annuity",-IFERROR(IPMT(D3_I/12,$C355,D3_T,OFFSET(BK$258,,-$C355+1),0),),-IFERROR(ISPMT(D3_I/12,$C355-1,D3_T,OFFSET(BK$258,,-$C355+1)),)))</f>
        <v>0</v>
      </c>
      <c r="BL355" s="548">
        <f ca="1">IF($C355=0,0,IF('Clinic Model'!$P$17="Annuity",-IFERROR(IPMT(D3_I/12,$C355,D3_T,OFFSET(BL$258,,-$C355+1),0),),-IFERROR(ISPMT(D3_I/12,$C355-1,D3_T,OFFSET(BL$258,,-$C355+1)),)))</f>
        <v>0</v>
      </c>
    </row>
    <row r="356" spans="1:64" ht="10.5" hidden="1" customHeight="1" outlineLevel="1" x14ac:dyDescent="0.3">
      <c r="A356" s="105"/>
      <c r="B356" s="504"/>
      <c r="C356" s="105">
        <f t="shared" si="26"/>
        <v>0</v>
      </c>
      <c r="E356" s="548">
        <f ca="1">IF($C356=0,0,IF('Clinic Model'!$P$17="Annuity",-IFERROR(IPMT(D3_I/12,$C356,D3_T,OFFSET(E$258,,-$C356+1),0),),-IFERROR(ISPMT(D3_I/12,$C356-1,D3_T,OFFSET(E$258,,-$C356+1)),)))</f>
        <v>0</v>
      </c>
      <c r="F356" s="548">
        <f ca="1">IF($C356=0,0,IF('Clinic Model'!$P$17="Annuity",-IFERROR(IPMT(D3_I/12,$C356,D3_T,OFFSET(F$258,,-$C356+1),0),),-IFERROR(ISPMT(D3_I/12,$C356-1,D3_T,OFFSET(F$258,,-$C356+1)),)))</f>
        <v>0</v>
      </c>
      <c r="G356" s="548">
        <f ca="1">IF($C356=0,0,IF('Clinic Model'!$P$17="Annuity",-IFERROR(IPMT(D3_I/12,$C356,D3_T,OFFSET(G$258,,-$C356+1),0),),-IFERROR(ISPMT(D3_I/12,$C356-1,D3_T,OFFSET(G$258,,-$C356+1)),)))</f>
        <v>0</v>
      </c>
      <c r="H356" s="548">
        <f ca="1">IF($C356=0,0,IF('Clinic Model'!$P$17="Annuity",-IFERROR(IPMT(D3_I/12,$C356,D3_T,OFFSET(H$258,,-$C356+1),0),),-IFERROR(ISPMT(D3_I/12,$C356-1,D3_T,OFFSET(H$258,,-$C356+1)),)))</f>
        <v>0</v>
      </c>
      <c r="I356" s="548">
        <f ca="1">IF($C356=0,0,IF('Clinic Model'!$P$17="Annuity",-IFERROR(IPMT(D3_I/12,$C356,D3_T,OFFSET(I$258,,-$C356+1),0),),-IFERROR(ISPMT(D3_I/12,$C356-1,D3_T,OFFSET(I$258,,-$C356+1)),)))</f>
        <v>0</v>
      </c>
      <c r="J356" s="548">
        <f ca="1">IF($C356=0,0,IF('Clinic Model'!$P$17="Annuity",-IFERROR(IPMT(D3_I/12,$C356,D3_T,OFFSET(J$258,,-$C356+1),0),),-IFERROR(ISPMT(D3_I/12,$C356-1,D3_T,OFFSET(J$258,,-$C356+1)),)))</f>
        <v>0</v>
      </c>
      <c r="K356" s="548">
        <f ca="1">IF($C356=0,0,IF('Clinic Model'!$P$17="Annuity",-IFERROR(IPMT(D3_I/12,$C356,D3_T,OFFSET(K$258,,-$C356+1),0),),-IFERROR(ISPMT(D3_I/12,$C356-1,D3_T,OFFSET(K$258,,-$C356+1)),)))</f>
        <v>0</v>
      </c>
      <c r="L356" s="548">
        <f ca="1">IF($C356=0,0,IF('Clinic Model'!$P$17="Annuity",-IFERROR(IPMT(D3_I/12,$C356,D3_T,OFFSET(L$258,,-$C356+1),0),),-IFERROR(ISPMT(D3_I/12,$C356-1,D3_T,OFFSET(L$258,,-$C356+1)),)))</f>
        <v>0</v>
      </c>
      <c r="M356" s="548">
        <f ca="1">IF($C356=0,0,IF('Clinic Model'!$P$17="Annuity",-IFERROR(IPMT(D3_I/12,$C356,D3_T,OFFSET(M$258,,-$C356+1),0),),-IFERROR(ISPMT(D3_I/12,$C356-1,D3_T,OFFSET(M$258,,-$C356+1)),)))</f>
        <v>0</v>
      </c>
      <c r="N356" s="548">
        <f ca="1">IF($C356=0,0,IF('Clinic Model'!$P$17="Annuity",-IFERROR(IPMT(D3_I/12,$C356,D3_T,OFFSET(N$258,,-$C356+1),0),),-IFERROR(ISPMT(D3_I/12,$C356-1,D3_T,OFFSET(N$258,,-$C356+1)),)))</f>
        <v>0</v>
      </c>
      <c r="O356" s="548">
        <f ca="1">IF($C356=0,0,IF('Clinic Model'!$P$17="Annuity",-IFERROR(IPMT(D3_I/12,$C356,D3_T,OFFSET(O$258,,-$C356+1),0),),-IFERROR(ISPMT(D3_I/12,$C356-1,D3_T,OFFSET(O$258,,-$C356+1)),)))</f>
        <v>0</v>
      </c>
      <c r="P356" s="548">
        <f ca="1">IF($C356=0,0,IF('Clinic Model'!$P$17="Annuity",-IFERROR(IPMT(D3_I/12,$C356,D3_T,OFFSET(P$258,,-$C356+1),0),),-IFERROR(ISPMT(D3_I/12,$C356-1,D3_T,OFFSET(P$258,,-$C356+1)),)))</f>
        <v>0</v>
      </c>
      <c r="Q356" s="548">
        <f ca="1">IF($C356=0,0,IF('Clinic Model'!$P$17="Annuity",-IFERROR(IPMT(D3_I/12,$C356,D3_T,OFFSET(Q$258,,-$C356+1),0),),-IFERROR(ISPMT(D3_I/12,$C356-1,D3_T,OFFSET(Q$258,,-$C356+1)),)))</f>
        <v>0</v>
      </c>
      <c r="R356" s="548">
        <f ca="1">IF($C356=0,0,IF('Clinic Model'!$P$17="Annuity",-IFERROR(IPMT(D3_I/12,$C356,D3_T,OFFSET(R$258,,-$C356+1),0),),-IFERROR(ISPMT(D3_I/12,$C356-1,D3_T,OFFSET(R$258,,-$C356+1)),)))</f>
        <v>0</v>
      </c>
      <c r="S356" s="548">
        <f ca="1">IF($C356=0,0,IF('Clinic Model'!$P$17="Annuity",-IFERROR(IPMT(D3_I/12,$C356,D3_T,OFFSET(S$258,,-$C356+1),0),),-IFERROR(ISPMT(D3_I/12,$C356-1,D3_T,OFFSET(S$258,,-$C356+1)),)))</f>
        <v>0</v>
      </c>
      <c r="T356" s="548">
        <f ca="1">IF($C356=0,0,IF('Clinic Model'!$P$17="Annuity",-IFERROR(IPMT(D3_I/12,$C356,D3_T,OFFSET(T$258,,-$C356+1),0),),-IFERROR(ISPMT(D3_I/12,$C356-1,D3_T,OFFSET(T$258,,-$C356+1)),)))</f>
        <v>0</v>
      </c>
      <c r="U356" s="548">
        <f ca="1">IF($C356=0,0,IF('Clinic Model'!$P$17="Annuity",-IFERROR(IPMT(D3_I/12,$C356,D3_T,OFFSET(U$258,,-$C356+1),0),),-IFERROR(ISPMT(D3_I/12,$C356-1,D3_T,OFFSET(U$258,,-$C356+1)),)))</f>
        <v>0</v>
      </c>
      <c r="V356" s="548">
        <f ca="1">IF($C356=0,0,IF('Clinic Model'!$P$17="Annuity",-IFERROR(IPMT(D3_I/12,$C356,D3_T,OFFSET(V$258,,-$C356+1),0),),-IFERROR(ISPMT(D3_I/12,$C356-1,D3_T,OFFSET(V$258,,-$C356+1)),)))</f>
        <v>0</v>
      </c>
      <c r="W356" s="548">
        <f ca="1">IF($C356=0,0,IF('Clinic Model'!$P$17="Annuity",-IFERROR(IPMT(D3_I/12,$C356,D3_T,OFFSET(W$258,,-$C356+1),0),),-IFERROR(ISPMT(D3_I/12,$C356-1,D3_T,OFFSET(W$258,,-$C356+1)),)))</f>
        <v>0</v>
      </c>
      <c r="X356" s="548">
        <f ca="1">IF($C356=0,0,IF('Clinic Model'!$P$17="Annuity",-IFERROR(IPMT(D3_I/12,$C356,D3_T,OFFSET(X$258,,-$C356+1),0),),-IFERROR(ISPMT(D3_I/12,$C356-1,D3_T,OFFSET(X$258,,-$C356+1)),)))</f>
        <v>0</v>
      </c>
      <c r="Y356" s="548">
        <f ca="1">IF($C356=0,0,IF('Clinic Model'!$P$17="Annuity",-IFERROR(IPMT(D3_I/12,$C356,D3_T,OFFSET(Y$258,,-$C356+1),0),),-IFERROR(ISPMT(D3_I/12,$C356-1,D3_T,OFFSET(Y$258,,-$C356+1)),)))</f>
        <v>0</v>
      </c>
      <c r="Z356" s="548">
        <f ca="1">IF($C356=0,0,IF('Clinic Model'!$P$17="Annuity",-IFERROR(IPMT(D3_I/12,$C356,D3_T,OFFSET(Z$258,,-$C356+1),0),),-IFERROR(ISPMT(D3_I/12,$C356-1,D3_T,OFFSET(Z$258,,-$C356+1)),)))</f>
        <v>0</v>
      </c>
      <c r="AA356" s="548">
        <f ca="1">IF($C356=0,0,IF('Clinic Model'!$P$17="Annuity",-IFERROR(IPMT(D3_I/12,$C356,D3_T,OFFSET(AA$258,,-$C356+1),0),),-IFERROR(ISPMT(D3_I/12,$C356-1,D3_T,OFFSET(AA$258,,-$C356+1)),)))</f>
        <v>0</v>
      </c>
      <c r="AB356" s="548">
        <f ca="1">IF($C356=0,0,IF('Clinic Model'!$P$17="Annuity",-IFERROR(IPMT(D3_I/12,$C356,D3_T,OFFSET(AB$258,,-$C356+1),0),),-IFERROR(ISPMT(D3_I/12,$C356-1,D3_T,OFFSET(AB$258,,-$C356+1)),)))</f>
        <v>0</v>
      </c>
      <c r="AC356" s="548">
        <f ca="1">IF($C356=0,0,IF('Clinic Model'!$P$17="Annuity",-IFERROR(IPMT(D3_I/12,$C356,D3_T,OFFSET(AC$258,,-$C356+1),0),),-IFERROR(ISPMT(D3_I/12,$C356-1,D3_T,OFFSET(AC$258,,-$C356+1)),)))</f>
        <v>0</v>
      </c>
      <c r="AD356" s="548">
        <f ca="1">IF($C356=0,0,IF('Clinic Model'!$P$17="Annuity",-IFERROR(IPMT(D3_I/12,$C356,D3_T,OFFSET(AD$258,,-$C356+1),0),),-IFERROR(ISPMT(D3_I/12,$C356-1,D3_T,OFFSET(AD$258,,-$C356+1)),)))</f>
        <v>0</v>
      </c>
      <c r="AE356" s="548">
        <f ca="1">IF($C356=0,0,IF('Clinic Model'!$P$17="Annuity",-IFERROR(IPMT(D3_I/12,$C356,D3_T,OFFSET(AE$258,,-$C356+1),0),),-IFERROR(ISPMT(D3_I/12,$C356-1,D3_T,OFFSET(AE$258,,-$C356+1)),)))</f>
        <v>0</v>
      </c>
      <c r="AF356" s="548">
        <f ca="1">IF($C356=0,0,IF('Clinic Model'!$P$17="Annuity",-IFERROR(IPMT(D3_I/12,$C356,D3_T,OFFSET(AF$258,,-$C356+1),0),),-IFERROR(ISPMT(D3_I/12,$C356-1,D3_T,OFFSET(AF$258,,-$C356+1)),)))</f>
        <v>0</v>
      </c>
      <c r="AG356" s="548">
        <f ca="1">IF($C356=0,0,IF('Clinic Model'!$P$17="Annuity",-IFERROR(IPMT(D3_I/12,$C356,D3_T,OFFSET(AG$258,,-$C356+1),0),),-IFERROR(ISPMT(D3_I/12,$C356-1,D3_T,OFFSET(AG$258,,-$C356+1)),)))</f>
        <v>0</v>
      </c>
      <c r="AH356" s="548">
        <f ca="1">IF($C356=0,0,IF('Clinic Model'!$P$17="Annuity",-IFERROR(IPMT(D3_I/12,$C356,D3_T,OFFSET(AH$258,,-$C356+1),0),),-IFERROR(ISPMT(D3_I/12,$C356-1,D3_T,OFFSET(AH$258,,-$C356+1)),)))</f>
        <v>0</v>
      </c>
      <c r="AI356" s="548">
        <f ca="1">IF($C356=0,0,IF('Clinic Model'!$P$17="Annuity",-IFERROR(IPMT(D3_I/12,$C356,D3_T,OFFSET(AI$258,,-$C356+1),0),),-IFERROR(ISPMT(D3_I/12,$C356-1,D3_T,OFFSET(AI$258,,-$C356+1)),)))</f>
        <v>0</v>
      </c>
      <c r="AJ356" s="548">
        <f ca="1">IF($C356=0,0,IF('Clinic Model'!$P$17="Annuity",-IFERROR(IPMT(D3_I/12,$C356,D3_T,OFFSET(AJ$258,,-$C356+1),0),),-IFERROR(ISPMT(D3_I/12,$C356-1,D3_T,OFFSET(AJ$258,,-$C356+1)),)))</f>
        <v>0</v>
      </c>
      <c r="AK356" s="548">
        <f ca="1">IF($C356=0,0,IF('Clinic Model'!$P$17="Annuity",-IFERROR(IPMT(D3_I/12,$C356,D3_T,OFFSET(AK$258,,-$C356+1),0),),-IFERROR(ISPMT(D3_I/12,$C356-1,D3_T,OFFSET(AK$258,,-$C356+1)),)))</f>
        <v>0</v>
      </c>
      <c r="AL356" s="548">
        <f ca="1">IF($C356=0,0,IF('Clinic Model'!$P$17="Annuity",-IFERROR(IPMT(D3_I/12,$C356,D3_T,OFFSET(AL$258,,-$C356+1),0),),-IFERROR(ISPMT(D3_I/12,$C356-1,D3_T,OFFSET(AL$258,,-$C356+1)),)))</f>
        <v>0</v>
      </c>
      <c r="AM356" s="548">
        <f ca="1">IF($C356=0,0,IF('Clinic Model'!$P$17="Annuity",-IFERROR(IPMT(D3_I/12,$C356,D3_T,OFFSET(AM$258,,-$C356+1),0),),-IFERROR(ISPMT(D3_I/12,$C356-1,D3_T,OFFSET(AM$258,,-$C356+1)),)))</f>
        <v>0</v>
      </c>
      <c r="AN356" s="548">
        <f ca="1">IF($C356=0,0,IF('Clinic Model'!$P$17="Annuity",-IFERROR(IPMT(D3_I/12,$C356,D3_T,OFFSET(AN$258,,-$C356+1),0),),-IFERROR(ISPMT(D3_I/12,$C356-1,D3_T,OFFSET(AN$258,,-$C356+1)),)))</f>
        <v>0</v>
      </c>
      <c r="AO356" s="548">
        <f ca="1">IF($C356=0,0,IF('Clinic Model'!$P$17="Annuity",-IFERROR(IPMT(D3_I/12,$C356,D3_T,OFFSET(AO$258,,-$C356+1),0),),-IFERROR(ISPMT(D3_I/12,$C356-1,D3_T,OFFSET(AO$258,,-$C356+1)),)))</f>
        <v>0</v>
      </c>
      <c r="AP356" s="548">
        <f ca="1">IF($C356=0,0,IF('Clinic Model'!$P$17="Annuity",-IFERROR(IPMT(D3_I/12,$C356,D3_T,OFFSET(AP$258,,-$C356+1),0),),-IFERROR(ISPMT(D3_I/12,$C356-1,D3_T,OFFSET(AP$258,,-$C356+1)),)))</f>
        <v>0</v>
      </c>
      <c r="AQ356" s="548">
        <f ca="1">IF($C356=0,0,IF('Clinic Model'!$P$17="Annuity",-IFERROR(IPMT(D3_I/12,$C356,D3_T,OFFSET(AQ$258,,-$C356+1),0),),-IFERROR(ISPMT(D3_I/12,$C356-1,D3_T,OFFSET(AQ$258,,-$C356+1)),)))</f>
        <v>0</v>
      </c>
      <c r="AR356" s="548">
        <f ca="1">IF($C356=0,0,IF('Clinic Model'!$P$17="Annuity",-IFERROR(IPMT(D3_I/12,$C356,D3_T,OFFSET(AR$258,,-$C356+1),0),),-IFERROR(ISPMT(D3_I/12,$C356-1,D3_T,OFFSET(AR$258,,-$C356+1)),)))</f>
        <v>0</v>
      </c>
      <c r="AS356" s="548">
        <f ca="1">IF($C356=0,0,IF('Clinic Model'!$P$17="Annuity",-IFERROR(IPMT(D3_I/12,$C356,D3_T,OFFSET(AS$258,,-$C356+1),0),),-IFERROR(ISPMT(D3_I/12,$C356-1,D3_T,OFFSET(AS$258,,-$C356+1)),)))</f>
        <v>0</v>
      </c>
      <c r="AT356" s="548">
        <f ca="1">IF($C356=0,0,IF('Clinic Model'!$P$17="Annuity",-IFERROR(IPMT(D3_I/12,$C356,D3_T,OFFSET(AT$258,,-$C356+1),0),),-IFERROR(ISPMT(D3_I/12,$C356-1,D3_T,OFFSET(AT$258,,-$C356+1)),)))</f>
        <v>0</v>
      </c>
      <c r="AU356" s="548">
        <f ca="1">IF($C356=0,0,IF('Clinic Model'!$P$17="Annuity",-IFERROR(IPMT(D3_I/12,$C356,D3_T,OFFSET(AU$258,,-$C356+1),0),),-IFERROR(ISPMT(D3_I/12,$C356-1,D3_T,OFFSET(AU$258,,-$C356+1)),)))</f>
        <v>0</v>
      </c>
      <c r="AV356" s="548">
        <f ca="1">IF($C356=0,0,IF('Clinic Model'!$P$17="Annuity",-IFERROR(IPMT(D3_I/12,$C356,D3_T,OFFSET(AV$258,,-$C356+1),0),),-IFERROR(ISPMT(D3_I/12,$C356-1,D3_T,OFFSET(AV$258,,-$C356+1)),)))</f>
        <v>0</v>
      </c>
      <c r="AW356" s="548">
        <f ca="1">IF($C356=0,0,IF('Clinic Model'!$P$17="Annuity",-IFERROR(IPMT(D3_I/12,$C356,D3_T,OFFSET(AW$258,,-$C356+1),0),),-IFERROR(ISPMT(D3_I/12,$C356-1,D3_T,OFFSET(AW$258,,-$C356+1)),)))</f>
        <v>0</v>
      </c>
      <c r="AX356" s="548">
        <f ca="1">IF($C356=0,0,IF('Clinic Model'!$P$17="Annuity",-IFERROR(IPMT(D3_I/12,$C356,D3_T,OFFSET(AX$258,,-$C356+1),0),),-IFERROR(ISPMT(D3_I/12,$C356-1,D3_T,OFFSET(AX$258,,-$C356+1)),)))</f>
        <v>0</v>
      </c>
      <c r="AY356" s="548">
        <f ca="1">IF($C356=0,0,IF('Clinic Model'!$P$17="Annuity",-IFERROR(IPMT(D3_I/12,$C356,D3_T,OFFSET(AY$258,,-$C356+1),0),),-IFERROR(ISPMT(D3_I/12,$C356-1,D3_T,OFFSET(AY$258,,-$C356+1)),)))</f>
        <v>0</v>
      </c>
      <c r="AZ356" s="548">
        <f ca="1">IF($C356=0,0,IF('Clinic Model'!$P$17="Annuity",-IFERROR(IPMT(D3_I/12,$C356,D3_T,OFFSET(AZ$258,,-$C356+1),0),),-IFERROR(ISPMT(D3_I/12,$C356-1,D3_T,OFFSET(AZ$258,,-$C356+1)),)))</f>
        <v>0</v>
      </c>
      <c r="BA356" s="548">
        <f ca="1">IF($C356=0,0,IF('Clinic Model'!$P$17="Annuity",-IFERROR(IPMT(D3_I/12,$C356,D3_T,OFFSET(BA$258,,-$C356+1),0),),-IFERROR(ISPMT(D3_I/12,$C356-1,D3_T,OFFSET(BA$258,,-$C356+1)),)))</f>
        <v>0</v>
      </c>
      <c r="BB356" s="548">
        <f ca="1">IF($C356=0,0,IF('Clinic Model'!$P$17="Annuity",-IFERROR(IPMT(D3_I/12,$C356,D3_T,OFFSET(BB$258,,-$C356+1),0),),-IFERROR(ISPMT(D3_I/12,$C356-1,D3_T,OFFSET(BB$258,,-$C356+1)),)))</f>
        <v>0</v>
      </c>
      <c r="BC356" s="548">
        <f ca="1">IF($C356=0,0,IF('Clinic Model'!$P$17="Annuity",-IFERROR(IPMT(D3_I/12,$C356,D3_T,OFFSET(BC$258,,-$C356+1),0),),-IFERROR(ISPMT(D3_I/12,$C356-1,D3_T,OFFSET(BC$258,,-$C356+1)),)))</f>
        <v>0</v>
      </c>
      <c r="BD356" s="548">
        <f ca="1">IF($C356=0,0,IF('Clinic Model'!$P$17="Annuity",-IFERROR(IPMT(D3_I/12,$C356,D3_T,OFFSET(BD$258,,-$C356+1),0),),-IFERROR(ISPMT(D3_I/12,$C356-1,D3_T,OFFSET(BD$258,,-$C356+1)),)))</f>
        <v>0</v>
      </c>
      <c r="BE356" s="548">
        <f ca="1">IF($C356=0,0,IF('Clinic Model'!$P$17="Annuity",-IFERROR(IPMT(D3_I/12,$C356,D3_T,OFFSET(BE$258,,-$C356+1),0),),-IFERROR(ISPMT(D3_I/12,$C356-1,D3_T,OFFSET(BE$258,,-$C356+1)),)))</f>
        <v>0</v>
      </c>
      <c r="BF356" s="548">
        <f ca="1">IF($C356=0,0,IF('Clinic Model'!$P$17="Annuity",-IFERROR(IPMT(D3_I/12,$C356,D3_T,OFFSET(BF$258,,-$C356+1),0),),-IFERROR(ISPMT(D3_I/12,$C356-1,D3_T,OFFSET(BF$258,,-$C356+1)),)))</f>
        <v>0</v>
      </c>
      <c r="BG356" s="548">
        <f ca="1">IF($C356=0,0,IF('Clinic Model'!$P$17="Annuity",-IFERROR(IPMT(D3_I/12,$C356,D3_T,OFFSET(BG$258,,-$C356+1),0),),-IFERROR(ISPMT(D3_I/12,$C356-1,D3_T,OFFSET(BG$258,,-$C356+1)),)))</f>
        <v>0</v>
      </c>
      <c r="BH356" s="548">
        <f ca="1">IF($C356=0,0,IF('Clinic Model'!$P$17="Annuity",-IFERROR(IPMT(D3_I/12,$C356,D3_T,OFFSET(BH$258,,-$C356+1),0),),-IFERROR(ISPMT(D3_I/12,$C356-1,D3_T,OFFSET(BH$258,,-$C356+1)),)))</f>
        <v>0</v>
      </c>
      <c r="BI356" s="548">
        <f ca="1">IF($C356=0,0,IF('Clinic Model'!$P$17="Annuity",-IFERROR(IPMT(D3_I/12,$C356,D3_T,OFFSET(BI$258,,-$C356+1),0),),-IFERROR(ISPMT(D3_I/12,$C356-1,D3_T,OFFSET(BI$258,,-$C356+1)),)))</f>
        <v>0</v>
      </c>
      <c r="BJ356" s="548">
        <f ca="1">IF($C356=0,0,IF('Clinic Model'!$P$17="Annuity",-IFERROR(IPMT(D3_I/12,$C356,D3_T,OFFSET(BJ$258,,-$C356+1),0),),-IFERROR(ISPMT(D3_I/12,$C356-1,D3_T,OFFSET(BJ$258,,-$C356+1)),)))</f>
        <v>0</v>
      </c>
      <c r="BK356" s="548">
        <f ca="1">IF($C356=0,0,IF('Clinic Model'!$P$17="Annuity",-IFERROR(IPMT(D3_I/12,$C356,D3_T,OFFSET(BK$258,,-$C356+1),0),),-IFERROR(ISPMT(D3_I/12,$C356-1,D3_T,OFFSET(BK$258,,-$C356+1)),)))</f>
        <v>0</v>
      </c>
      <c r="BL356" s="548">
        <f ca="1">IF($C356=0,0,IF('Clinic Model'!$P$17="Annuity",-IFERROR(IPMT(D3_I/12,$C356,D3_T,OFFSET(BL$258,,-$C356+1),0),),-IFERROR(ISPMT(D3_I/12,$C356-1,D3_T,OFFSET(BL$258,,-$C356+1)),)))</f>
        <v>0</v>
      </c>
    </row>
    <row r="357" spans="1:64" ht="10.5" hidden="1" customHeight="1" outlineLevel="1" x14ac:dyDescent="0.3">
      <c r="A357" s="105"/>
      <c r="B357" s="504"/>
      <c r="C357" s="105">
        <f t="shared" si="26"/>
        <v>0</v>
      </c>
      <c r="E357" s="548">
        <f ca="1">IF($C357=0,0,IF('Clinic Model'!$P$17="Annuity",-IFERROR(IPMT(D3_I/12,$C357,D3_T,OFFSET(E$258,,-$C357+1),0),),-IFERROR(ISPMT(D3_I/12,$C357-1,D3_T,OFFSET(E$258,,-$C357+1)),)))</f>
        <v>0</v>
      </c>
      <c r="F357" s="548">
        <f ca="1">IF($C357=0,0,IF('Clinic Model'!$P$17="Annuity",-IFERROR(IPMT(D3_I/12,$C357,D3_T,OFFSET(F$258,,-$C357+1),0),),-IFERROR(ISPMT(D3_I/12,$C357-1,D3_T,OFFSET(F$258,,-$C357+1)),)))</f>
        <v>0</v>
      </c>
      <c r="G357" s="548">
        <f ca="1">IF($C357=0,0,IF('Clinic Model'!$P$17="Annuity",-IFERROR(IPMT(D3_I/12,$C357,D3_T,OFFSET(G$258,,-$C357+1),0),),-IFERROR(ISPMT(D3_I/12,$C357-1,D3_T,OFFSET(G$258,,-$C357+1)),)))</f>
        <v>0</v>
      </c>
      <c r="H357" s="548">
        <f ca="1">IF($C357=0,0,IF('Clinic Model'!$P$17="Annuity",-IFERROR(IPMT(D3_I/12,$C357,D3_T,OFFSET(H$258,,-$C357+1),0),),-IFERROR(ISPMT(D3_I/12,$C357-1,D3_T,OFFSET(H$258,,-$C357+1)),)))</f>
        <v>0</v>
      </c>
      <c r="I357" s="548">
        <f ca="1">IF($C357=0,0,IF('Clinic Model'!$P$17="Annuity",-IFERROR(IPMT(D3_I/12,$C357,D3_T,OFFSET(I$258,,-$C357+1),0),),-IFERROR(ISPMT(D3_I/12,$C357-1,D3_T,OFFSET(I$258,,-$C357+1)),)))</f>
        <v>0</v>
      </c>
      <c r="J357" s="548">
        <f ca="1">IF($C357=0,0,IF('Clinic Model'!$P$17="Annuity",-IFERROR(IPMT(D3_I/12,$C357,D3_T,OFFSET(J$258,,-$C357+1),0),),-IFERROR(ISPMT(D3_I/12,$C357-1,D3_T,OFFSET(J$258,,-$C357+1)),)))</f>
        <v>0</v>
      </c>
      <c r="K357" s="548">
        <f ca="1">IF($C357=0,0,IF('Clinic Model'!$P$17="Annuity",-IFERROR(IPMT(D3_I/12,$C357,D3_T,OFFSET(K$258,,-$C357+1),0),),-IFERROR(ISPMT(D3_I/12,$C357-1,D3_T,OFFSET(K$258,,-$C357+1)),)))</f>
        <v>0</v>
      </c>
      <c r="L357" s="548">
        <f ca="1">IF($C357=0,0,IF('Clinic Model'!$P$17="Annuity",-IFERROR(IPMT(D3_I/12,$C357,D3_T,OFFSET(L$258,,-$C357+1),0),),-IFERROR(ISPMT(D3_I/12,$C357-1,D3_T,OFFSET(L$258,,-$C357+1)),)))</f>
        <v>0</v>
      </c>
      <c r="M357" s="548">
        <f ca="1">IF($C357=0,0,IF('Clinic Model'!$P$17="Annuity",-IFERROR(IPMT(D3_I/12,$C357,D3_T,OFFSET(M$258,,-$C357+1),0),),-IFERROR(ISPMT(D3_I/12,$C357-1,D3_T,OFFSET(M$258,,-$C357+1)),)))</f>
        <v>0</v>
      </c>
      <c r="N357" s="548">
        <f ca="1">IF($C357=0,0,IF('Clinic Model'!$P$17="Annuity",-IFERROR(IPMT(D3_I/12,$C357,D3_T,OFFSET(N$258,,-$C357+1),0),),-IFERROR(ISPMT(D3_I/12,$C357-1,D3_T,OFFSET(N$258,,-$C357+1)),)))</f>
        <v>0</v>
      </c>
      <c r="O357" s="548">
        <f ca="1">IF($C357=0,0,IF('Clinic Model'!$P$17="Annuity",-IFERROR(IPMT(D3_I/12,$C357,D3_T,OFFSET(O$258,,-$C357+1),0),),-IFERROR(ISPMT(D3_I/12,$C357-1,D3_T,OFFSET(O$258,,-$C357+1)),)))</f>
        <v>0</v>
      </c>
      <c r="P357" s="548">
        <f ca="1">IF($C357=0,0,IF('Clinic Model'!$P$17="Annuity",-IFERROR(IPMT(D3_I/12,$C357,D3_T,OFFSET(P$258,,-$C357+1),0),),-IFERROR(ISPMT(D3_I/12,$C357-1,D3_T,OFFSET(P$258,,-$C357+1)),)))</f>
        <v>0</v>
      </c>
      <c r="Q357" s="548">
        <f ca="1">IF($C357=0,0,IF('Clinic Model'!$P$17="Annuity",-IFERROR(IPMT(D3_I/12,$C357,D3_T,OFFSET(Q$258,,-$C357+1),0),),-IFERROR(ISPMT(D3_I/12,$C357-1,D3_T,OFFSET(Q$258,,-$C357+1)),)))</f>
        <v>0</v>
      </c>
      <c r="R357" s="548">
        <f ca="1">IF($C357=0,0,IF('Clinic Model'!$P$17="Annuity",-IFERROR(IPMT(D3_I/12,$C357,D3_T,OFFSET(R$258,,-$C357+1),0),),-IFERROR(ISPMT(D3_I/12,$C357-1,D3_T,OFFSET(R$258,,-$C357+1)),)))</f>
        <v>0</v>
      </c>
      <c r="S357" s="548">
        <f ca="1">IF($C357=0,0,IF('Clinic Model'!$P$17="Annuity",-IFERROR(IPMT(D3_I/12,$C357,D3_T,OFFSET(S$258,,-$C357+1),0),),-IFERROR(ISPMT(D3_I/12,$C357-1,D3_T,OFFSET(S$258,,-$C357+1)),)))</f>
        <v>0</v>
      </c>
      <c r="T357" s="548">
        <f ca="1">IF($C357=0,0,IF('Clinic Model'!$P$17="Annuity",-IFERROR(IPMT(D3_I/12,$C357,D3_T,OFFSET(T$258,,-$C357+1),0),),-IFERROR(ISPMT(D3_I/12,$C357-1,D3_T,OFFSET(T$258,,-$C357+1)),)))</f>
        <v>0</v>
      </c>
      <c r="U357" s="548">
        <f ca="1">IF($C357=0,0,IF('Clinic Model'!$P$17="Annuity",-IFERROR(IPMT(D3_I/12,$C357,D3_T,OFFSET(U$258,,-$C357+1),0),),-IFERROR(ISPMT(D3_I/12,$C357-1,D3_T,OFFSET(U$258,,-$C357+1)),)))</f>
        <v>0</v>
      </c>
      <c r="V357" s="548">
        <f ca="1">IF($C357=0,0,IF('Clinic Model'!$P$17="Annuity",-IFERROR(IPMT(D3_I/12,$C357,D3_T,OFFSET(V$258,,-$C357+1),0),),-IFERROR(ISPMT(D3_I/12,$C357-1,D3_T,OFFSET(V$258,,-$C357+1)),)))</f>
        <v>0</v>
      </c>
      <c r="W357" s="548">
        <f ca="1">IF($C357=0,0,IF('Clinic Model'!$P$17="Annuity",-IFERROR(IPMT(D3_I/12,$C357,D3_T,OFFSET(W$258,,-$C357+1),0),),-IFERROR(ISPMT(D3_I/12,$C357-1,D3_T,OFFSET(W$258,,-$C357+1)),)))</f>
        <v>0</v>
      </c>
      <c r="X357" s="548">
        <f ca="1">IF($C357=0,0,IF('Clinic Model'!$P$17="Annuity",-IFERROR(IPMT(D3_I/12,$C357,D3_T,OFFSET(X$258,,-$C357+1),0),),-IFERROR(ISPMT(D3_I/12,$C357-1,D3_T,OFFSET(X$258,,-$C357+1)),)))</f>
        <v>0</v>
      </c>
      <c r="Y357" s="548">
        <f ca="1">IF($C357=0,0,IF('Clinic Model'!$P$17="Annuity",-IFERROR(IPMT(D3_I/12,$C357,D3_T,OFFSET(Y$258,,-$C357+1),0),),-IFERROR(ISPMT(D3_I/12,$C357-1,D3_T,OFFSET(Y$258,,-$C357+1)),)))</f>
        <v>0</v>
      </c>
      <c r="Z357" s="548">
        <f ca="1">IF($C357=0,0,IF('Clinic Model'!$P$17="Annuity",-IFERROR(IPMT(D3_I/12,$C357,D3_T,OFFSET(Z$258,,-$C357+1),0),),-IFERROR(ISPMT(D3_I/12,$C357-1,D3_T,OFFSET(Z$258,,-$C357+1)),)))</f>
        <v>0</v>
      </c>
      <c r="AA357" s="548">
        <f ca="1">IF($C357=0,0,IF('Clinic Model'!$P$17="Annuity",-IFERROR(IPMT(D3_I/12,$C357,D3_T,OFFSET(AA$258,,-$C357+1),0),),-IFERROR(ISPMT(D3_I/12,$C357-1,D3_T,OFFSET(AA$258,,-$C357+1)),)))</f>
        <v>0</v>
      </c>
      <c r="AB357" s="548">
        <f ca="1">IF($C357=0,0,IF('Clinic Model'!$P$17="Annuity",-IFERROR(IPMT(D3_I/12,$C357,D3_T,OFFSET(AB$258,,-$C357+1),0),),-IFERROR(ISPMT(D3_I/12,$C357-1,D3_T,OFFSET(AB$258,,-$C357+1)),)))</f>
        <v>0</v>
      </c>
      <c r="AC357" s="548">
        <f ca="1">IF($C357=0,0,IF('Clinic Model'!$P$17="Annuity",-IFERROR(IPMT(D3_I/12,$C357,D3_T,OFFSET(AC$258,,-$C357+1),0),),-IFERROR(ISPMT(D3_I/12,$C357-1,D3_T,OFFSET(AC$258,,-$C357+1)),)))</f>
        <v>0</v>
      </c>
      <c r="AD357" s="548">
        <f ca="1">IF($C357=0,0,IF('Clinic Model'!$P$17="Annuity",-IFERROR(IPMT(D3_I/12,$C357,D3_T,OFFSET(AD$258,,-$C357+1),0),),-IFERROR(ISPMT(D3_I/12,$C357-1,D3_T,OFFSET(AD$258,,-$C357+1)),)))</f>
        <v>0</v>
      </c>
      <c r="AE357" s="548">
        <f ca="1">IF($C357=0,0,IF('Clinic Model'!$P$17="Annuity",-IFERROR(IPMT(D3_I/12,$C357,D3_T,OFFSET(AE$258,,-$C357+1),0),),-IFERROR(ISPMT(D3_I/12,$C357-1,D3_T,OFFSET(AE$258,,-$C357+1)),)))</f>
        <v>0</v>
      </c>
      <c r="AF357" s="548">
        <f ca="1">IF($C357=0,0,IF('Clinic Model'!$P$17="Annuity",-IFERROR(IPMT(D3_I/12,$C357,D3_T,OFFSET(AF$258,,-$C357+1),0),),-IFERROR(ISPMT(D3_I/12,$C357-1,D3_T,OFFSET(AF$258,,-$C357+1)),)))</f>
        <v>0</v>
      </c>
      <c r="AG357" s="548">
        <f ca="1">IF($C357=0,0,IF('Clinic Model'!$P$17="Annuity",-IFERROR(IPMT(D3_I/12,$C357,D3_T,OFFSET(AG$258,,-$C357+1),0),),-IFERROR(ISPMT(D3_I/12,$C357-1,D3_T,OFFSET(AG$258,,-$C357+1)),)))</f>
        <v>0</v>
      </c>
      <c r="AH357" s="548">
        <f ca="1">IF($C357=0,0,IF('Clinic Model'!$P$17="Annuity",-IFERROR(IPMT(D3_I/12,$C357,D3_T,OFFSET(AH$258,,-$C357+1),0),),-IFERROR(ISPMT(D3_I/12,$C357-1,D3_T,OFFSET(AH$258,,-$C357+1)),)))</f>
        <v>0</v>
      </c>
      <c r="AI357" s="548">
        <f ca="1">IF($C357=0,0,IF('Clinic Model'!$P$17="Annuity",-IFERROR(IPMT(D3_I/12,$C357,D3_T,OFFSET(AI$258,,-$C357+1),0),),-IFERROR(ISPMT(D3_I/12,$C357-1,D3_T,OFFSET(AI$258,,-$C357+1)),)))</f>
        <v>0</v>
      </c>
      <c r="AJ357" s="548">
        <f ca="1">IF($C357=0,0,IF('Clinic Model'!$P$17="Annuity",-IFERROR(IPMT(D3_I/12,$C357,D3_T,OFFSET(AJ$258,,-$C357+1),0),),-IFERROR(ISPMT(D3_I/12,$C357-1,D3_T,OFFSET(AJ$258,,-$C357+1)),)))</f>
        <v>0</v>
      </c>
      <c r="AK357" s="548">
        <f ca="1">IF($C357=0,0,IF('Clinic Model'!$P$17="Annuity",-IFERROR(IPMT(D3_I/12,$C357,D3_T,OFFSET(AK$258,,-$C357+1),0),),-IFERROR(ISPMT(D3_I/12,$C357-1,D3_T,OFFSET(AK$258,,-$C357+1)),)))</f>
        <v>0</v>
      </c>
      <c r="AL357" s="548">
        <f ca="1">IF($C357=0,0,IF('Clinic Model'!$P$17="Annuity",-IFERROR(IPMT(D3_I/12,$C357,D3_T,OFFSET(AL$258,,-$C357+1),0),),-IFERROR(ISPMT(D3_I/12,$C357-1,D3_T,OFFSET(AL$258,,-$C357+1)),)))</f>
        <v>0</v>
      </c>
      <c r="AM357" s="548">
        <f ca="1">IF($C357=0,0,IF('Clinic Model'!$P$17="Annuity",-IFERROR(IPMT(D3_I/12,$C357,D3_T,OFFSET(AM$258,,-$C357+1),0),),-IFERROR(ISPMT(D3_I/12,$C357-1,D3_T,OFFSET(AM$258,,-$C357+1)),)))</f>
        <v>0</v>
      </c>
      <c r="AN357" s="548">
        <f ca="1">IF($C357=0,0,IF('Clinic Model'!$P$17="Annuity",-IFERROR(IPMT(D3_I/12,$C357,D3_T,OFFSET(AN$258,,-$C357+1),0),),-IFERROR(ISPMT(D3_I/12,$C357-1,D3_T,OFFSET(AN$258,,-$C357+1)),)))</f>
        <v>0</v>
      </c>
      <c r="AO357" s="548">
        <f ca="1">IF($C357=0,0,IF('Clinic Model'!$P$17="Annuity",-IFERROR(IPMT(D3_I/12,$C357,D3_T,OFFSET(AO$258,,-$C357+1),0),),-IFERROR(ISPMT(D3_I/12,$C357-1,D3_T,OFFSET(AO$258,,-$C357+1)),)))</f>
        <v>0</v>
      </c>
      <c r="AP357" s="548">
        <f ca="1">IF($C357=0,0,IF('Clinic Model'!$P$17="Annuity",-IFERROR(IPMT(D3_I/12,$C357,D3_T,OFFSET(AP$258,,-$C357+1),0),),-IFERROR(ISPMT(D3_I/12,$C357-1,D3_T,OFFSET(AP$258,,-$C357+1)),)))</f>
        <v>0</v>
      </c>
      <c r="AQ357" s="548">
        <f ca="1">IF($C357=0,0,IF('Clinic Model'!$P$17="Annuity",-IFERROR(IPMT(D3_I/12,$C357,D3_T,OFFSET(AQ$258,,-$C357+1),0),),-IFERROR(ISPMT(D3_I/12,$C357-1,D3_T,OFFSET(AQ$258,,-$C357+1)),)))</f>
        <v>0</v>
      </c>
      <c r="AR357" s="548">
        <f ca="1">IF($C357=0,0,IF('Clinic Model'!$P$17="Annuity",-IFERROR(IPMT(D3_I/12,$C357,D3_T,OFFSET(AR$258,,-$C357+1),0),),-IFERROR(ISPMT(D3_I/12,$C357-1,D3_T,OFFSET(AR$258,,-$C357+1)),)))</f>
        <v>0</v>
      </c>
      <c r="AS357" s="548">
        <f ca="1">IF($C357=0,0,IF('Clinic Model'!$P$17="Annuity",-IFERROR(IPMT(D3_I/12,$C357,D3_T,OFFSET(AS$258,,-$C357+1),0),),-IFERROR(ISPMT(D3_I/12,$C357-1,D3_T,OFFSET(AS$258,,-$C357+1)),)))</f>
        <v>0</v>
      </c>
      <c r="AT357" s="548">
        <f ca="1">IF($C357=0,0,IF('Clinic Model'!$P$17="Annuity",-IFERROR(IPMT(D3_I/12,$C357,D3_T,OFFSET(AT$258,,-$C357+1),0),),-IFERROR(ISPMT(D3_I/12,$C357-1,D3_T,OFFSET(AT$258,,-$C357+1)),)))</f>
        <v>0</v>
      </c>
      <c r="AU357" s="548">
        <f ca="1">IF($C357=0,0,IF('Clinic Model'!$P$17="Annuity",-IFERROR(IPMT(D3_I/12,$C357,D3_T,OFFSET(AU$258,,-$C357+1),0),),-IFERROR(ISPMT(D3_I/12,$C357-1,D3_T,OFFSET(AU$258,,-$C357+1)),)))</f>
        <v>0</v>
      </c>
      <c r="AV357" s="548">
        <f ca="1">IF($C357=0,0,IF('Clinic Model'!$P$17="Annuity",-IFERROR(IPMT(D3_I/12,$C357,D3_T,OFFSET(AV$258,,-$C357+1),0),),-IFERROR(ISPMT(D3_I/12,$C357-1,D3_T,OFFSET(AV$258,,-$C357+1)),)))</f>
        <v>0</v>
      </c>
      <c r="AW357" s="548">
        <f ca="1">IF($C357=0,0,IF('Clinic Model'!$P$17="Annuity",-IFERROR(IPMT(D3_I/12,$C357,D3_T,OFFSET(AW$258,,-$C357+1),0),),-IFERROR(ISPMT(D3_I/12,$C357-1,D3_T,OFFSET(AW$258,,-$C357+1)),)))</f>
        <v>0</v>
      </c>
      <c r="AX357" s="548">
        <f ca="1">IF($C357=0,0,IF('Clinic Model'!$P$17="Annuity",-IFERROR(IPMT(D3_I/12,$C357,D3_T,OFFSET(AX$258,,-$C357+1),0),),-IFERROR(ISPMT(D3_I/12,$C357-1,D3_T,OFFSET(AX$258,,-$C357+1)),)))</f>
        <v>0</v>
      </c>
      <c r="AY357" s="548">
        <f ca="1">IF($C357=0,0,IF('Clinic Model'!$P$17="Annuity",-IFERROR(IPMT(D3_I/12,$C357,D3_T,OFFSET(AY$258,,-$C357+1),0),),-IFERROR(ISPMT(D3_I/12,$C357-1,D3_T,OFFSET(AY$258,,-$C357+1)),)))</f>
        <v>0</v>
      </c>
      <c r="AZ357" s="548">
        <f ca="1">IF($C357=0,0,IF('Clinic Model'!$P$17="Annuity",-IFERROR(IPMT(D3_I/12,$C357,D3_T,OFFSET(AZ$258,,-$C357+1),0),),-IFERROR(ISPMT(D3_I/12,$C357-1,D3_T,OFFSET(AZ$258,,-$C357+1)),)))</f>
        <v>0</v>
      </c>
      <c r="BA357" s="548">
        <f ca="1">IF($C357=0,0,IF('Clinic Model'!$P$17="Annuity",-IFERROR(IPMT(D3_I/12,$C357,D3_T,OFFSET(BA$258,,-$C357+1),0),),-IFERROR(ISPMT(D3_I/12,$C357-1,D3_T,OFFSET(BA$258,,-$C357+1)),)))</f>
        <v>0</v>
      </c>
      <c r="BB357" s="548">
        <f ca="1">IF($C357=0,0,IF('Clinic Model'!$P$17="Annuity",-IFERROR(IPMT(D3_I/12,$C357,D3_T,OFFSET(BB$258,,-$C357+1),0),),-IFERROR(ISPMT(D3_I/12,$C357-1,D3_T,OFFSET(BB$258,,-$C357+1)),)))</f>
        <v>0</v>
      </c>
      <c r="BC357" s="548">
        <f ca="1">IF($C357=0,0,IF('Clinic Model'!$P$17="Annuity",-IFERROR(IPMT(D3_I/12,$C357,D3_T,OFFSET(BC$258,,-$C357+1),0),),-IFERROR(ISPMT(D3_I/12,$C357-1,D3_T,OFFSET(BC$258,,-$C357+1)),)))</f>
        <v>0</v>
      </c>
      <c r="BD357" s="548">
        <f ca="1">IF($C357=0,0,IF('Clinic Model'!$P$17="Annuity",-IFERROR(IPMT(D3_I/12,$C357,D3_T,OFFSET(BD$258,,-$C357+1),0),),-IFERROR(ISPMT(D3_I/12,$C357-1,D3_T,OFFSET(BD$258,,-$C357+1)),)))</f>
        <v>0</v>
      </c>
      <c r="BE357" s="548">
        <f ca="1">IF($C357=0,0,IF('Clinic Model'!$P$17="Annuity",-IFERROR(IPMT(D3_I/12,$C357,D3_T,OFFSET(BE$258,,-$C357+1),0),),-IFERROR(ISPMT(D3_I/12,$C357-1,D3_T,OFFSET(BE$258,,-$C357+1)),)))</f>
        <v>0</v>
      </c>
      <c r="BF357" s="548">
        <f ca="1">IF($C357=0,0,IF('Clinic Model'!$P$17="Annuity",-IFERROR(IPMT(D3_I/12,$C357,D3_T,OFFSET(BF$258,,-$C357+1),0),),-IFERROR(ISPMT(D3_I/12,$C357-1,D3_T,OFFSET(BF$258,,-$C357+1)),)))</f>
        <v>0</v>
      </c>
      <c r="BG357" s="548">
        <f ca="1">IF($C357=0,0,IF('Clinic Model'!$P$17="Annuity",-IFERROR(IPMT(D3_I/12,$C357,D3_T,OFFSET(BG$258,,-$C357+1),0),),-IFERROR(ISPMT(D3_I/12,$C357-1,D3_T,OFFSET(BG$258,,-$C357+1)),)))</f>
        <v>0</v>
      </c>
      <c r="BH357" s="548">
        <f ca="1">IF($C357=0,0,IF('Clinic Model'!$P$17="Annuity",-IFERROR(IPMT(D3_I/12,$C357,D3_T,OFFSET(BH$258,,-$C357+1),0),),-IFERROR(ISPMT(D3_I/12,$C357-1,D3_T,OFFSET(BH$258,,-$C357+1)),)))</f>
        <v>0</v>
      </c>
      <c r="BI357" s="548">
        <f ca="1">IF($C357=0,0,IF('Clinic Model'!$P$17="Annuity",-IFERROR(IPMT(D3_I/12,$C357,D3_T,OFFSET(BI$258,,-$C357+1),0),),-IFERROR(ISPMT(D3_I/12,$C357-1,D3_T,OFFSET(BI$258,,-$C357+1)),)))</f>
        <v>0</v>
      </c>
      <c r="BJ357" s="548">
        <f ca="1">IF($C357=0,0,IF('Clinic Model'!$P$17="Annuity",-IFERROR(IPMT(D3_I/12,$C357,D3_T,OFFSET(BJ$258,,-$C357+1),0),),-IFERROR(ISPMT(D3_I/12,$C357-1,D3_T,OFFSET(BJ$258,,-$C357+1)),)))</f>
        <v>0</v>
      </c>
      <c r="BK357" s="548">
        <f ca="1">IF($C357=0,0,IF('Clinic Model'!$P$17="Annuity",-IFERROR(IPMT(D3_I/12,$C357,D3_T,OFFSET(BK$258,,-$C357+1),0),),-IFERROR(ISPMT(D3_I/12,$C357-1,D3_T,OFFSET(BK$258,,-$C357+1)),)))</f>
        <v>0</v>
      </c>
      <c r="BL357" s="548">
        <f ca="1">IF($C357=0,0,IF('Clinic Model'!$P$17="Annuity",-IFERROR(IPMT(D3_I/12,$C357,D3_T,OFFSET(BL$258,,-$C357+1),0),),-IFERROR(ISPMT(D3_I/12,$C357-1,D3_T,OFFSET(BL$258,,-$C357+1)),)))</f>
        <v>0</v>
      </c>
    </row>
    <row r="358" spans="1:64" ht="10.5" hidden="1" customHeight="1" outlineLevel="1" x14ac:dyDescent="0.3">
      <c r="A358" s="105"/>
      <c r="B358" s="504"/>
      <c r="C358" s="105">
        <f t="shared" si="26"/>
        <v>0</v>
      </c>
      <c r="E358" s="548">
        <f ca="1">IF($C358=0,0,IF('Clinic Model'!$P$17="Annuity",-IFERROR(IPMT(D3_I/12,$C358,D3_T,OFFSET(E$258,,-$C358+1),0),),-IFERROR(ISPMT(D3_I/12,$C358-1,D3_T,OFFSET(E$258,,-$C358+1)),)))</f>
        <v>0</v>
      </c>
      <c r="F358" s="548">
        <f ca="1">IF($C358=0,0,IF('Clinic Model'!$P$17="Annuity",-IFERROR(IPMT(D3_I/12,$C358,D3_T,OFFSET(F$258,,-$C358+1),0),),-IFERROR(ISPMT(D3_I/12,$C358-1,D3_T,OFFSET(F$258,,-$C358+1)),)))</f>
        <v>0</v>
      </c>
      <c r="G358" s="548">
        <f ca="1">IF($C358=0,0,IF('Clinic Model'!$P$17="Annuity",-IFERROR(IPMT(D3_I/12,$C358,D3_T,OFFSET(G$258,,-$C358+1),0),),-IFERROR(ISPMT(D3_I/12,$C358-1,D3_T,OFFSET(G$258,,-$C358+1)),)))</f>
        <v>0</v>
      </c>
      <c r="H358" s="548">
        <f ca="1">IF($C358=0,0,IF('Clinic Model'!$P$17="Annuity",-IFERROR(IPMT(D3_I/12,$C358,D3_T,OFFSET(H$258,,-$C358+1),0),),-IFERROR(ISPMT(D3_I/12,$C358-1,D3_T,OFFSET(H$258,,-$C358+1)),)))</f>
        <v>0</v>
      </c>
      <c r="I358" s="548">
        <f ca="1">IF($C358=0,0,IF('Clinic Model'!$P$17="Annuity",-IFERROR(IPMT(D3_I/12,$C358,D3_T,OFFSET(I$258,,-$C358+1),0),),-IFERROR(ISPMT(D3_I/12,$C358-1,D3_T,OFFSET(I$258,,-$C358+1)),)))</f>
        <v>0</v>
      </c>
      <c r="J358" s="548">
        <f ca="1">IF($C358=0,0,IF('Clinic Model'!$P$17="Annuity",-IFERROR(IPMT(D3_I/12,$C358,D3_T,OFFSET(J$258,,-$C358+1),0),),-IFERROR(ISPMT(D3_I/12,$C358-1,D3_T,OFFSET(J$258,,-$C358+1)),)))</f>
        <v>0</v>
      </c>
      <c r="K358" s="548">
        <f ca="1">IF($C358=0,0,IF('Clinic Model'!$P$17="Annuity",-IFERROR(IPMT(D3_I/12,$C358,D3_T,OFFSET(K$258,,-$C358+1),0),),-IFERROR(ISPMT(D3_I/12,$C358-1,D3_T,OFFSET(K$258,,-$C358+1)),)))</f>
        <v>0</v>
      </c>
      <c r="L358" s="548">
        <f ca="1">IF($C358=0,0,IF('Clinic Model'!$P$17="Annuity",-IFERROR(IPMT(D3_I/12,$C358,D3_T,OFFSET(L$258,,-$C358+1),0),),-IFERROR(ISPMT(D3_I/12,$C358-1,D3_T,OFFSET(L$258,,-$C358+1)),)))</f>
        <v>0</v>
      </c>
      <c r="M358" s="548">
        <f ca="1">IF($C358=0,0,IF('Clinic Model'!$P$17="Annuity",-IFERROR(IPMT(D3_I/12,$C358,D3_T,OFFSET(M$258,,-$C358+1),0),),-IFERROR(ISPMT(D3_I/12,$C358-1,D3_T,OFFSET(M$258,,-$C358+1)),)))</f>
        <v>0</v>
      </c>
      <c r="N358" s="548">
        <f ca="1">IF($C358=0,0,IF('Clinic Model'!$P$17="Annuity",-IFERROR(IPMT(D3_I/12,$C358,D3_T,OFFSET(N$258,,-$C358+1),0),),-IFERROR(ISPMT(D3_I/12,$C358-1,D3_T,OFFSET(N$258,,-$C358+1)),)))</f>
        <v>0</v>
      </c>
      <c r="O358" s="548">
        <f ca="1">IF($C358=0,0,IF('Clinic Model'!$P$17="Annuity",-IFERROR(IPMT(D3_I/12,$C358,D3_T,OFFSET(O$258,,-$C358+1),0),),-IFERROR(ISPMT(D3_I/12,$C358-1,D3_T,OFFSET(O$258,,-$C358+1)),)))</f>
        <v>0</v>
      </c>
      <c r="P358" s="548">
        <f ca="1">IF($C358=0,0,IF('Clinic Model'!$P$17="Annuity",-IFERROR(IPMT(D3_I/12,$C358,D3_T,OFFSET(P$258,,-$C358+1),0),),-IFERROR(ISPMT(D3_I/12,$C358-1,D3_T,OFFSET(P$258,,-$C358+1)),)))</f>
        <v>0</v>
      </c>
      <c r="Q358" s="548">
        <f ca="1">IF($C358=0,0,IF('Clinic Model'!$P$17="Annuity",-IFERROR(IPMT(D3_I/12,$C358,D3_T,OFFSET(Q$258,,-$C358+1),0),),-IFERROR(ISPMT(D3_I/12,$C358-1,D3_T,OFFSET(Q$258,,-$C358+1)),)))</f>
        <v>0</v>
      </c>
      <c r="R358" s="548">
        <f ca="1">IF($C358=0,0,IF('Clinic Model'!$P$17="Annuity",-IFERROR(IPMT(D3_I/12,$C358,D3_T,OFFSET(R$258,,-$C358+1),0),),-IFERROR(ISPMT(D3_I/12,$C358-1,D3_T,OFFSET(R$258,,-$C358+1)),)))</f>
        <v>0</v>
      </c>
      <c r="S358" s="548">
        <f ca="1">IF($C358=0,0,IF('Clinic Model'!$P$17="Annuity",-IFERROR(IPMT(D3_I/12,$C358,D3_T,OFFSET(S$258,,-$C358+1),0),),-IFERROR(ISPMT(D3_I/12,$C358-1,D3_T,OFFSET(S$258,,-$C358+1)),)))</f>
        <v>0</v>
      </c>
      <c r="T358" s="548">
        <f ca="1">IF($C358=0,0,IF('Clinic Model'!$P$17="Annuity",-IFERROR(IPMT(D3_I/12,$C358,D3_T,OFFSET(T$258,,-$C358+1),0),),-IFERROR(ISPMT(D3_I/12,$C358-1,D3_T,OFFSET(T$258,,-$C358+1)),)))</f>
        <v>0</v>
      </c>
      <c r="U358" s="548">
        <f ca="1">IF($C358=0,0,IF('Clinic Model'!$P$17="Annuity",-IFERROR(IPMT(D3_I/12,$C358,D3_T,OFFSET(U$258,,-$C358+1),0),),-IFERROR(ISPMT(D3_I/12,$C358-1,D3_T,OFFSET(U$258,,-$C358+1)),)))</f>
        <v>0</v>
      </c>
      <c r="V358" s="548">
        <f ca="1">IF($C358=0,0,IF('Clinic Model'!$P$17="Annuity",-IFERROR(IPMT(D3_I/12,$C358,D3_T,OFFSET(V$258,,-$C358+1),0),),-IFERROR(ISPMT(D3_I/12,$C358-1,D3_T,OFFSET(V$258,,-$C358+1)),)))</f>
        <v>0</v>
      </c>
      <c r="W358" s="548">
        <f ca="1">IF($C358=0,0,IF('Clinic Model'!$P$17="Annuity",-IFERROR(IPMT(D3_I/12,$C358,D3_T,OFFSET(W$258,,-$C358+1),0),),-IFERROR(ISPMT(D3_I/12,$C358-1,D3_T,OFFSET(W$258,,-$C358+1)),)))</f>
        <v>0</v>
      </c>
      <c r="X358" s="548">
        <f ca="1">IF($C358=0,0,IF('Clinic Model'!$P$17="Annuity",-IFERROR(IPMT(D3_I/12,$C358,D3_T,OFFSET(X$258,,-$C358+1),0),),-IFERROR(ISPMT(D3_I/12,$C358-1,D3_T,OFFSET(X$258,,-$C358+1)),)))</f>
        <v>0</v>
      </c>
      <c r="Y358" s="548">
        <f ca="1">IF($C358=0,0,IF('Clinic Model'!$P$17="Annuity",-IFERROR(IPMT(D3_I/12,$C358,D3_T,OFFSET(Y$258,,-$C358+1),0),),-IFERROR(ISPMT(D3_I/12,$C358-1,D3_T,OFFSET(Y$258,,-$C358+1)),)))</f>
        <v>0</v>
      </c>
      <c r="Z358" s="548">
        <f ca="1">IF($C358=0,0,IF('Clinic Model'!$P$17="Annuity",-IFERROR(IPMT(D3_I/12,$C358,D3_T,OFFSET(Z$258,,-$C358+1),0),),-IFERROR(ISPMT(D3_I/12,$C358-1,D3_T,OFFSET(Z$258,,-$C358+1)),)))</f>
        <v>0</v>
      </c>
      <c r="AA358" s="548">
        <f ca="1">IF($C358=0,0,IF('Clinic Model'!$P$17="Annuity",-IFERROR(IPMT(D3_I/12,$C358,D3_T,OFFSET(AA$258,,-$C358+1),0),),-IFERROR(ISPMT(D3_I/12,$C358-1,D3_T,OFFSET(AA$258,,-$C358+1)),)))</f>
        <v>0</v>
      </c>
      <c r="AB358" s="548">
        <f ca="1">IF($C358=0,0,IF('Clinic Model'!$P$17="Annuity",-IFERROR(IPMT(D3_I/12,$C358,D3_T,OFFSET(AB$258,,-$C358+1),0),),-IFERROR(ISPMT(D3_I/12,$C358-1,D3_T,OFFSET(AB$258,,-$C358+1)),)))</f>
        <v>0</v>
      </c>
      <c r="AC358" s="548">
        <f ca="1">IF($C358=0,0,IF('Clinic Model'!$P$17="Annuity",-IFERROR(IPMT(D3_I/12,$C358,D3_T,OFFSET(AC$258,,-$C358+1),0),),-IFERROR(ISPMT(D3_I/12,$C358-1,D3_T,OFFSET(AC$258,,-$C358+1)),)))</f>
        <v>0</v>
      </c>
      <c r="AD358" s="548">
        <f ca="1">IF($C358=0,0,IF('Clinic Model'!$P$17="Annuity",-IFERROR(IPMT(D3_I/12,$C358,D3_T,OFFSET(AD$258,,-$C358+1),0),),-IFERROR(ISPMT(D3_I/12,$C358-1,D3_T,OFFSET(AD$258,,-$C358+1)),)))</f>
        <v>0</v>
      </c>
      <c r="AE358" s="548">
        <f ca="1">IF($C358=0,0,IF('Clinic Model'!$P$17="Annuity",-IFERROR(IPMT(D3_I/12,$C358,D3_T,OFFSET(AE$258,,-$C358+1),0),),-IFERROR(ISPMT(D3_I/12,$C358-1,D3_T,OFFSET(AE$258,,-$C358+1)),)))</f>
        <v>0</v>
      </c>
      <c r="AF358" s="548">
        <f ca="1">IF($C358=0,0,IF('Clinic Model'!$P$17="Annuity",-IFERROR(IPMT(D3_I/12,$C358,D3_T,OFFSET(AF$258,,-$C358+1),0),),-IFERROR(ISPMT(D3_I/12,$C358-1,D3_T,OFFSET(AF$258,,-$C358+1)),)))</f>
        <v>0</v>
      </c>
      <c r="AG358" s="548">
        <f ca="1">IF($C358=0,0,IF('Clinic Model'!$P$17="Annuity",-IFERROR(IPMT(D3_I/12,$C358,D3_T,OFFSET(AG$258,,-$C358+1),0),),-IFERROR(ISPMT(D3_I/12,$C358-1,D3_T,OFFSET(AG$258,,-$C358+1)),)))</f>
        <v>0</v>
      </c>
      <c r="AH358" s="548">
        <f ca="1">IF($C358=0,0,IF('Clinic Model'!$P$17="Annuity",-IFERROR(IPMT(D3_I/12,$C358,D3_T,OFFSET(AH$258,,-$C358+1),0),),-IFERROR(ISPMT(D3_I/12,$C358-1,D3_T,OFFSET(AH$258,,-$C358+1)),)))</f>
        <v>0</v>
      </c>
      <c r="AI358" s="548">
        <f ca="1">IF($C358=0,0,IF('Clinic Model'!$P$17="Annuity",-IFERROR(IPMT(D3_I/12,$C358,D3_T,OFFSET(AI$258,,-$C358+1),0),),-IFERROR(ISPMT(D3_I/12,$C358-1,D3_T,OFFSET(AI$258,,-$C358+1)),)))</f>
        <v>0</v>
      </c>
      <c r="AJ358" s="548">
        <f ca="1">IF($C358=0,0,IF('Clinic Model'!$P$17="Annuity",-IFERROR(IPMT(D3_I/12,$C358,D3_T,OFFSET(AJ$258,,-$C358+1),0),),-IFERROR(ISPMT(D3_I/12,$C358-1,D3_T,OFFSET(AJ$258,,-$C358+1)),)))</f>
        <v>0</v>
      </c>
      <c r="AK358" s="548">
        <f ca="1">IF($C358=0,0,IF('Clinic Model'!$P$17="Annuity",-IFERROR(IPMT(D3_I/12,$C358,D3_T,OFFSET(AK$258,,-$C358+1),0),),-IFERROR(ISPMT(D3_I/12,$C358-1,D3_T,OFFSET(AK$258,,-$C358+1)),)))</f>
        <v>0</v>
      </c>
      <c r="AL358" s="548">
        <f ca="1">IF($C358=0,0,IF('Clinic Model'!$P$17="Annuity",-IFERROR(IPMT(D3_I/12,$C358,D3_T,OFFSET(AL$258,,-$C358+1),0),),-IFERROR(ISPMT(D3_I/12,$C358-1,D3_T,OFFSET(AL$258,,-$C358+1)),)))</f>
        <v>0</v>
      </c>
      <c r="AM358" s="548">
        <f ca="1">IF($C358=0,0,IF('Clinic Model'!$P$17="Annuity",-IFERROR(IPMT(D3_I/12,$C358,D3_T,OFFSET(AM$258,,-$C358+1),0),),-IFERROR(ISPMT(D3_I/12,$C358-1,D3_T,OFFSET(AM$258,,-$C358+1)),)))</f>
        <v>0</v>
      </c>
      <c r="AN358" s="548">
        <f ca="1">IF($C358=0,0,IF('Clinic Model'!$P$17="Annuity",-IFERROR(IPMT(D3_I/12,$C358,D3_T,OFFSET(AN$258,,-$C358+1),0),),-IFERROR(ISPMT(D3_I/12,$C358-1,D3_T,OFFSET(AN$258,,-$C358+1)),)))</f>
        <v>0</v>
      </c>
      <c r="AO358" s="548">
        <f ca="1">IF($C358=0,0,IF('Clinic Model'!$P$17="Annuity",-IFERROR(IPMT(D3_I/12,$C358,D3_T,OFFSET(AO$258,,-$C358+1),0),),-IFERROR(ISPMT(D3_I/12,$C358-1,D3_T,OFFSET(AO$258,,-$C358+1)),)))</f>
        <v>0</v>
      </c>
      <c r="AP358" s="548">
        <f ca="1">IF($C358=0,0,IF('Clinic Model'!$P$17="Annuity",-IFERROR(IPMT(D3_I/12,$C358,D3_T,OFFSET(AP$258,,-$C358+1),0),),-IFERROR(ISPMT(D3_I/12,$C358-1,D3_T,OFFSET(AP$258,,-$C358+1)),)))</f>
        <v>0</v>
      </c>
      <c r="AQ358" s="548">
        <f ca="1">IF($C358=0,0,IF('Clinic Model'!$P$17="Annuity",-IFERROR(IPMT(D3_I/12,$C358,D3_T,OFFSET(AQ$258,,-$C358+1),0),),-IFERROR(ISPMT(D3_I/12,$C358-1,D3_T,OFFSET(AQ$258,,-$C358+1)),)))</f>
        <v>0</v>
      </c>
      <c r="AR358" s="548">
        <f ca="1">IF($C358=0,0,IF('Clinic Model'!$P$17="Annuity",-IFERROR(IPMT(D3_I/12,$C358,D3_T,OFFSET(AR$258,,-$C358+1),0),),-IFERROR(ISPMT(D3_I/12,$C358-1,D3_T,OFFSET(AR$258,,-$C358+1)),)))</f>
        <v>0</v>
      </c>
      <c r="AS358" s="548">
        <f ca="1">IF($C358=0,0,IF('Clinic Model'!$P$17="Annuity",-IFERROR(IPMT(D3_I/12,$C358,D3_T,OFFSET(AS$258,,-$C358+1),0),),-IFERROR(ISPMT(D3_I/12,$C358-1,D3_T,OFFSET(AS$258,,-$C358+1)),)))</f>
        <v>0</v>
      </c>
      <c r="AT358" s="548">
        <f ca="1">IF($C358=0,0,IF('Clinic Model'!$P$17="Annuity",-IFERROR(IPMT(D3_I/12,$C358,D3_T,OFFSET(AT$258,,-$C358+1),0),),-IFERROR(ISPMT(D3_I/12,$C358-1,D3_T,OFFSET(AT$258,,-$C358+1)),)))</f>
        <v>0</v>
      </c>
      <c r="AU358" s="548">
        <f ca="1">IF($C358=0,0,IF('Clinic Model'!$P$17="Annuity",-IFERROR(IPMT(D3_I/12,$C358,D3_T,OFFSET(AU$258,,-$C358+1),0),),-IFERROR(ISPMT(D3_I/12,$C358-1,D3_T,OFFSET(AU$258,,-$C358+1)),)))</f>
        <v>0</v>
      </c>
      <c r="AV358" s="548">
        <f ca="1">IF($C358=0,0,IF('Clinic Model'!$P$17="Annuity",-IFERROR(IPMT(D3_I/12,$C358,D3_T,OFFSET(AV$258,,-$C358+1),0),),-IFERROR(ISPMT(D3_I/12,$C358-1,D3_T,OFFSET(AV$258,,-$C358+1)),)))</f>
        <v>0</v>
      </c>
      <c r="AW358" s="548">
        <f ca="1">IF($C358=0,0,IF('Clinic Model'!$P$17="Annuity",-IFERROR(IPMT(D3_I/12,$C358,D3_T,OFFSET(AW$258,,-$C358+1),0),),-IFERROR(ISPMT(D3_I/12,$C358-1,D3_T,OFFSET(AW$258,,-$C358+1)),)))</f>
        <v>0</v>
      </c>
      <c r="AX358" s="548">
        <f ca="1">IF($C358=0,0,IF('Clinic Model'!$P$17="Annuity",-IFERROR(IPMT(D3_I/12,$C358,D3_T,OFFSET(AX$258,,-$C358+1),0),),-IFERROR(ISPMT(D3_I/12,$C358-1,D3_T,OFFSET(AX$258,,-$C358+1)),)))</f>
        <v>0</v>
      </c>
      <c r="AY358" s="548">
        <f ca="1">IF($C358=0,0,IF('Clinic Model'!$P$17="Annuity",-IFERROR(IPMT(D3_I/12,$C358,D3_T,OFFSET(AY$258,,-$C358+1),0),),-IFERROR(ISPMT(D3_I/12,$C358-1,D3_T,OFFSET(AY$258,,-$C358+1)),)))</f>
        <v>0</v>
      </c>
      <c r="AZ358" s="548">
        <f ca="1">IF($C358=0,0,IF('Clinic Model'!$P$17="Annuity",-IFERROR(IPMT(D3_I/12,$C358,D3_T,OFFSET(AZ$258,,-$C358+1),0),),-IFERROR(ISPMT(D3_I/12,$C358-1,D3_T,OFFSET(AZ$258,,-$C358+1)),)))</f>
        <v>0</v>
      </c>
      <c r="BA358" s="548">
        <f ca="1">IF($C358=0,0,IF('Clinic Model'!$P$17="Annuity",-IFERROR(IPMT(D3_I/12,$C358,D3_T,OFFSET(BA$258,,-$C358+1),0),),-IFERROR(ISPMT(D3_I/12,$C358-1,D3_T,OFFSET(BA$258,,-$C358+1)),)))</f>
        <v>0</v>
      </c>
      <c r="BB358" s="548">
        <f ca="1">IF($C358=0,0,IF('Clinic Model'!$P$17="Annuity",-IFERROR(IPMT(D3_I/12,$C358,D3_T,OFFSET(BB$258,,-$C358+1),0),),-IFERROR(ISPMT(D3_I/12,$C358-1,D3_T,OFFSET(BB$258,,-$C358+1)),)))</f>
        <v>0</v>
      </c>
      <c r="BC358" s="548">
        <f ca="1">IF($C358=0,0,IF('Clinic Model'!$P$17="Annuity",-IFERROR(IPMT(D3_I/12,$C358,D3_T,OFFSET(BC$258,,-$C358+1),0),),-IFERROR(ISPMT(D3_I/12,$C358-1,D3_T,OFFSET(BC$258,,-$C358+1)),)))</f>
        <v>0</v>
      </c>
      <c r="BD358" s="548">
        <f ca="1">IF($C358=0,0,IF('Clinic Model'!$P$17="Annuity",-IFERROR(IPMT(D3_I/12,$C358,D3_T,OFFSET(BD$258,,-$C358+1),0),),-IFERROR(ISPMT(D3_I/12,$C358-1,D3_T,OFFSET(BD$258,,-$C358+1)),)))</f>
        <v>0</v>
      </c>
      <c r="BE358" s="548">
        <f ca="1">IF($C358=0,0,IF('Clinic Model'!$P$17="Annuity",-IFERROR(IPMT(D3_I/12,$C358,D3_T,OFFSET(BE$258,,-$C358+1),0),),-IFERROR(ISPMT(D3_I/12,$C358-1,D3_T,OFFSET(BE$258,,-$C358+1)),)))</f>
        <v>0</v>
      </c>
      <c r="BF358" s="548">
        <f ca="1">IF($C358=0,0,IF('Clinic Model'!$P$17="Annuity",-IFERROR(IPMT(D3_I/12,$C358,D3_T,OFFSET(BF$258,,-$C358+1),0),),-IFERROR(ISPMT(D3_I/12,$C358-1,D3_T,OFFSET(BF$258,,-$C358+1)),)))</f>
        <v>0</v>
      </c>
      <c r="BG358" s="548">
        <f ca="1">IF($C358=0,0,IF('Clinic Model'!$P$17="Annuity",-IFERROR(IPMT(D3_I/12,$C358,D3_T,OFFSET(BG$258,,-$C358+1),0),),-IFERROR(ISPMT(D3_I/12,$C358-1,D3_T,OFFSET(BG$258,,-$C358+1)),)))</f>
        <v>0</v>
      </c>
      <c r="BH358" s="548">
        <f ca="1">IF($C358=0,0,IF('Clinic Model'!$P$17="Annuity",-IFERROR(IPMT(D3_I/12,$C358,D3_T,OFFSET(BH$258,,-$C358+1),0),),-IFERROR(ISPMT(D3_I/12,$C358-1,D3_T,OFFSET(BH$258,,-$C358+1)),)))</f>
        <v>0</v>
      </c>
      <c r="BI358" s="548">
        <f ca="1">IF($C358=0,0,IF('Clinic Model'!$P$17="Annuity",-IFERROR(IPMT(D3_I/12,$C358,D3_T,OFFSET(BI$258,,-$C358+1),0),),-IFERROR(ISPMT(D3_I/12,$C358-1,D3_T,OFFSET(BI$258,,-$C358+1)),)))</f>
        <v>0</v>
      </c>
      <c r="BJ358" s="548">
        <f ca="1">IF($C358=0,0,IF('Clinic Model'!$P$17="Annuity",-IFERROR(IPMT(D3_I/12,$C358,D3_T,OFFSET(BJ$258,,-$C358+1),0),),-IFERROR(ISPMT(D3_I/12,$C358-1,D3_T,OFFSET(BJ$258,,-$C358+1)),)))</f>
        <v>0</v>
      </c>
      <c r="BK358" s="548">
        <f ca="1">IF($C358=0,0,IF('Clinic Model'!$P$17="Annuity",-IFERROR(IPMT(D3_I/12,$C358,D3_T,OFFSET(BK$258,,-$C358+1),0),),-IFERROR(ISPMT(D3_I/12,$C358-1,D3_T,OFFSET(BK$258,,-$C358+1)),)))</f>
        <v>0</v>
      </c>
      <c r="BL358" s="548">
        <f ca="1">IF($C358=0,0,IF('Clinic Model'!$P$17="Annuity",-IFERROR(IPMT(D3_I/12,$C358,D3_T,OFFSET(BL$258,,-$C358+1),0),),-IFERROR(ISPMT(D3_I/12,$C358-1,D3_T,OFFSET(BL$258,,-$C358+1)),)))</f>
        <v>0</v>
      </c>
    </row>
    <row r="359" spans="1:64" ht="10.5" hidden="1" customHeight="1" outlineLevel="1" x14ac:dyDescent="0.3">
      <c r="A359" s="105"/>
      <c r="B359" s="504"/>
      <c r="C359" s="105">
        <f t="shared" si="26"/>
        <v>0</v>
      </c>
      <c r="E359" s="548">
        <f ca="1">IF($C359=0,0,IF('Clinic Model'!$P$17="Annuity",-IFERROR(IPMT(D3_I/12,$C359,D3_T,OFFSET(E$258,,-$C359+1),0),),-IFERROR(ISPMT(D3_I/12,$C359-1,D3_T,OFFSET(E$258,,-$C359+1)),)))</f>
        <v>0</v>
      </c>
      <c r="F359" s="548">
        <f ca="1">IF($C359=0,0,IF('Clinic Model'!$P$17="Annuity",-IFERROR(IPMT(D3_I/12,$C359,D3_T,OFFSET(F$258,,-$C359+1),0),),-IFERROR(ISPMT(D3_I/12,$C359-1,D3_T,OFFSET(F$258,,-$C359+1)),)))</f>
        <v>0</v>
      </c>
      <c r="G359" s="548">
        <f ca="1">IF($C359=0,0,IF('Clinic Model'!$P$17="Annuity",-IFERROR(IPMT(D3_I/12,$C359,D3_T,OFFSET(G$258,,-$C359+1),0),),-IFERROR(ISPMT(D3_I/12,$C359-1,D3_T,OFFSET(G$258,,-$C359+1)),)))</f>
        <v>0</v>
      </c>
      <c r="H359" s="548">
        <f ca="1">IF($C359=0,0,IF('Clinic Model'!$P$17="Annuity",-IFERROR(IPMT(D3_I/12,$C359,D3_T,OFFSET(H$258,,-$C359+1),0),),-IFERROR(ISPMT(D3_I/12,$C359-1,D3_T,OFFSET(H$258,,-$C359+1)),)))</f>
        <v>0</v>
      </c>
      <c r="I359" s="548">
        <f ca="1">IF($C359=0,0,IF('Clinic Model'!$P$17="Annuity",-IFERROR(IPMT(D3_I/12,$C359,D3_T,OFFSET(I$258,,-$C359+1),0),),-IFERROR(ISPMT(D3_I/12,$C359-1,D3_T,OFFSET(I$258,,-$C359+1)),)))</f>
        <v>0</v>
      </c>
      <c r="J359" s="548">
        <f ca="1">IF($C359=0,0,IF('Clinic Model'!$P$17="Annuity",-IFERROR(IPMT(D3_I/12,$C359,D3_T,OFFSET(J$258,,-$C359+1),0),),-IFERROR(ISPMT(D3_I/12,$C359-1,D3_T,OFFSET(J$258,,-$C359+1)),)))</f>
        <v>0</v>
      </c>
      <c r="K359" s="548">
        <f ca="1">IF($C359=0,0,IF('Clinic Model'!$P$17="Annuity",-IFERROR(IPMT(D3_I/12,$C359,D3_T,OFFSET(K$258,,-$C359+1),0),),-IFERROR(ISPMT(D3_I/12,$C359-1,D3_T,OFFSET(K$258,,-$C359+1)),)))</f>
        <v>0</v>
      </c>
      <c r="L359" s="548">
        <f ca="1">IF($C359=0,0,IF('Clinic Model'!$P$17="Annuity",-IFERROR(IPMT(D3_I/12,$C359,D3_T,OFFSET(L$258,,-$C359+1),0),),-IFERROR(ISPMT(D3_I/12,$C359-1,D3_T,OFFSET(L$258,,-$C359+1)),)))</f>
        <v>0</v>
      </c>
      <c r="M359" s="548">
        <f ca="1">IF($C359=0,0,IF('Clinic Model'!$P$17="Annuity",-IFERROR(IPMT(D3_I/12,$C359,D3_T,OFFSET(M$258,,-$C359+1),0),),-IFERROR(ISPMT(D3_I/12,$C359-1,D3_T,OFFSET(M$258,,-$C359+1)),)))</f>
        <v>0</v>
      </c>
      <c r="N359" s="548">
        <f ca="1">IF($C359=0,0,IF('Clinic Model'!$P$17="Annuity",-IFERROR(IPMT(D3_I/12,$C359,D3_T,OFFSET(N$258,,-$C359+1),0),),-IFERROR(ISPMT(D3_I/12,$C359-1,D3_T,OFFSET(N$258,,-$C359+1)),)))</f>
        <v>0</v>
      </c>
      <c r="O359" s="548">
        <f ca="1">IF($C359=0,0,IF('Clinic Model'!$P$17="Annuity",-IFERROR(IPMT(D3_I/12,$C359,D3_T,OFFSET(O$258,,-$C359+1),0),),-IFERROR(ISPMT(D3_I/12,$C359-1,D3_T,OFFSET(O$258,,-$C359+1)),)))</f>
        <v>0</v>
      </c>
      <c r="P359" s="548">
        <f ca="1">IF($C359=0,0,IF('Clinic Model'!$P$17="Annuity",-IFERROR(IPMT(D3_I/12,$C359,D3_T,OFFSET(P$258,,-$C359+1),0),),-IFERROR(ISPMT(D3_I/12,$C359-1,D3_T,OFFSET(P$258,,-$C359+1)),)))</f>
        <v>0</v>
      </c>
      <c r="Q359" s="548">
        <f ca="1">IF($C359=0,0,IF('Clinic Model'!$P$17="Annuity",-IFERROR(IPMT(D3_I/12,$C359,D3_T,OFFSET(Q$258,,-$C359+1),0),),-IFERROR(ISPMT(D3_I/12,$C359-1,D3_T,OFFSET(Q$258,,-$C359+1)),)))</f>
        <v>0</v>
      </c>
      <c r="R359" s="548">
        <f ca="1">IF($C359=0,0,IF('Clinic Model'!$P$17="Annuity",-IFERROR(IPMT(D3_I/12,$C359,D3_T,OFFSET(R$258,,-$C359+1),0),),-IFERROR(ISPMT(D3_I/12,$C359-1,D3_T,OFFSET(R$258,,-$C359+1)),)))</f>
        <v>0</v>
      </c>
      <c r="S359" s="548">
        <f ca="1">IF($C359=0,0,IF('Clinic Model'!$P$17="Annuity",-IFERROR(IPMT(D3_I/12,$C359,D3_T,OFFSET(S$258,,-$C359+1),0),),-IFERROR(ISPMT(D3_I/12,$C359-1,D3_T,OFFSET(S$258,,-$C359+1)),)))</f>
        <v>0</v>
      </c>
      <c r="T359" s="548">
        <f ca="1">IF($C359=0,0,IF('Clinic Model'!$P$17="Annuity",-IFERROR(IPMT(D3_I/12,$C359,D3_T,OFFSET(T$258,,-$C359+1),0),),-IFERROR(ISPMT(D3_I/12,$C359-1,D3_T,OFFSET(T$258,,-$C359+1)),)))</f>
        <v>0</v>
      </c>
      <c r="U359" s="548">
        <f ca="1">IF($C359=0,0,IF('Clinic Model'!$P$17="Annuity",-IFERROR(IPMT(D3_I/12,$C359,D3_T,OFFSET(U$258,,-$C359+1),0),),-IFERROR(ISPMT(D3_I/12,$C359-1,D3_T,OFFSET(U$258,,-$C359+1)),)))</f>
        <v>0</v>
      </c>
      <c r="V359" s="548">
        <f ca="1">IF($C359=0,0,IF('Clinic Model'!$P$17="Annuity",-IFERROR(IPMT(D3_I/12,$C359,D3_T,OFFSET(V$258,,-$C359+1),0),),-IFERROR(ISPMT(D3_I/12,$C359-1,D3_T,OFFSET(V$258,,-$C359+1)),)))</f>
        <v>0</v>
      </c>
      <c r="W359" s="548">
        <f ca="1">IF($C359=0,0,IF('Clinic Model'!$P$17="Annuity",-IFERROR(IPMT(D3_I/12,$C359,D3_T,OFFSET(W$258,,-$C359+1),0),),-IFERROR(ISPMT(D3_I/12,$C359-1,D3_T,OFFSET(W$258,,-$C359+1)),)))</f>
        <v>0</v>
      </c>
      <c r="X359" s="548">
        <f ca="1">IF($C359=0,0,IF('Clinic Model'!$P$17="Annuity",-IFERROR(IPMT(D3_I/12,$C359,D3_T,OFFSET(X$258,,-$C359+1),0),),-IFERROR(ISPMT(D3_I/12,$C359-1,D3_T,OFFSET(X$258,,-$C359+1)),)))</f>
        <v>0</v>
      </c>
      <c r="Y359" s="548">
        <f ca="1">IF($C359=0,0,IF('Clinic Model'!$P$17="Annuity",-IFERROR(IPMT(D3_I/12,$C359,D3_T,OFFSET(Y$258,,-$C359+1),0),),-IFERROR(ISPMT(D3_I/12,$C359-1,D3_T,OFFSET(Y$258,,-$C359+1)),)))</f>
        <v>0</v>
      </c>
      <c r="Z359" s="548">
        <f ca="1">IF($C359=0,0,IF('Clinic Model'!$P$17="Annuity",-IFERROR(IPMT(D3_I/12,$C359,D3_T,OFFSET(Z$258,,-$C359+1),0),),-IFERROR(ISPMT(D3_I/12,$C359-1,D3_T,OFFSET(Z$258,,-$C359+1)),)))</f>
        <v>0</v>
      </c>
      <c r="AA359" s="548">
        <f ca="1">IF($C359=0,0,IF('Clinic Model'!$P$17="Annuity",-IFERROR(IPMT(D3_I/12,$C359,D3_T,OFFSET(AA$258,,-$C359+1),0),),-IFERROR(ISPMT(D3_I/12,$C359-1,D3_T,OFFSET(AA$258,,-$C359+1)),)))</f>
        <v>0</v>
      </c>
      <c r="AB359" s="548">
        <f ca="1">IF($C359=0,0,IF('Clinic Model'!$P$17="Annuity",-IFERROR(IPMT(D3_I/12,$C359,D3_T,OFFSET(AB$258,,-$C359+1),0),),-IFERROR(ISPMT(D3_I/12,$C359-1,D3_T,OFFSET(AB$258,,-$C359+1)),)))</f>
        <v>0</v>
      </c>
      <c r="AC359" s="548">
        <f ca="1">IF($C359=0,0,IF('Clinic Model'!$P$17="Annuity",-IFERROR(IPMT(D3_I/12,$C359,D3_T,OFFSET(AC$258,,-$C359+1),0),),-IFERROR(ISPMT(D3_I/12,$C359-1,D3_T,OFFSET(AC$258,,-$C359+1)),)))</f>
        <v>0</v>
      </c>
      <c r="AD359" s="548">
        <f ca="1">IF($C359=0,0,IF('Clinic Model'!$P$17="Annuity",-IFERROR(IPMT(D3_I/12,$C359,D3_T,OFFSET(AD$258,,-$C359+1),0),),-IFERROR(ISPMT(D3_I/12,$C359-1,D3_T,OFFSET(AD$258,,-$C359+1)),)))</f>
        <v>0</v>
      </c>
      <c r="AE359" s="548">
        <f ca="1">IF($C359=0,0,IF('Clinic Model'!$P$17="Annuity",-IFERROR(IPMT(D3_I/12,$C359,D3_T,OFFSET(AE$258,,-$C359+1),0),),-IFERROR(ISPMT(D3_I/12,$C359-1,D3_T,OFFSET(AE$258,,-$C359+1)),)))</f>
        <v>0</v>
      </c>
      <c r="AF359" s="548">
        <f ca="1">IF($C359=0,0,IF('Clinic Model'!$P$17="Annuity",-IFERROR(IPMT(D3_I/12,$C359,D3_T,OFFSET(AF$258,,-$C359+1),0),),-IFERROR(ISPMT(D3_I/12,$C359-1,D3_T,OFFSET(AF$258,,-$C359+1)),)))</f>
        <v>0</v>
      </c>
      <c r="AG359" s="548">
        <f ca="1">IF($C359=0,0,IF('Clinic Model'!$P$17="Annuity",-IFERROR(IPMT(D3_I/12,$C359,D3_T,OFFSET(AG$258,,-$C359+1),0),),-IFERROR(ISPMT(D3_I/12,$C359-1,D3_T,OFFSET(AG$258,,-$C359+1)),)))</f>
        <v>0</v>
      </c>
      <c r="AH359" s="548">
        <f ca="1">IF($C359=0,0,IF('Clinic Model'!$P$17="Annuity",-IFERROR(IPMT(D3_I/12,$C359,D3_T,OFFSET(AH$258,,-$C359+1),0),),-IFERROR(ISPMT(D3_I/12,$C359-1,D3_T,OFFSET(AH$258,,-$C359+1)),)))</f>
        <v>0</v>
      </c>
      <c r="AI359" s="548">
        <f ca="1">IF($C359=0,0,IF('Clinic Model'!$P$17="Annuity",-IFERROR(IPMT(D3_I/12,$C359,D3_T,OFFSET(AI$258,,-$C359+1),0),),-IFERROR(ISPMT(D3_I/12,$C359-1,D3_T,OFFSET(AI$258,,-$C359+1)),)))</f>
        <v>0</v>
      </c>
      <c r="AJ359" s="548">
        <f ca="1">IF($C359=0,0,IF('Clinic Model'!$P$17="Annuity",-IFERROR(IPMT(D3_I/12,$C359,D3_T,OFFSET(AJ$258,,-$C359+1),0),),-IFERROR(ISPMT(D3_I/12,$C359-1,D3_T,OFFSET(AJ$258,,-$C359+1)),)))</f>
        <v>0</v>
      </c>
      <c r="AK359" s="548">
        <f ca="1">IF($C359=0,0,IF('Clinic Model'!$P$17="Annuity",-IFERROR(IPMT(D3_I/12,$C359,D3_T,OFFSET(AK$258,,-$C359+1),0),),-IFERROR(ISPMT(D3_I/12,$C359-1,D3_T,OFFSET(AK$258,,-$C359+1)),)))</f>
        <v>0</v>
      </c>
      <c r="AL359" s="548">
        <f ca="1">IF($C359=0,0,IF('Clinic Model'!$P$17="Annuity",-IFERROR(IPMT(D3_I/12,$C359,D3_T,OFFSET(AL$258,,-$C359+1),0),),-IFERROR(ISPMT(D3_I/12,$C359-1,D3_T,OFFSET(AL$258,,-$C359+1)),)))</f>
        <v>0</v>
      </c>
      <c r="AM359" s="548">
        <f ca="1">IF($C359=0,0,IF('Clinic Model'!$P$17="Annuity",-IFERROR(IPMT(D3_I/12,$C359,D3_T,OFFSET(AM$258,,-$C359+1),0),),-IFERROR(ISPMT(D3_I/12,$C359-1,D3_T,OFFSET(AM$258,,-$C359+1)),)))</f>
        <v>0</v>
      </c>
      <c r="AN359" s="548">
        <f ca="1">IF($C359=0,0,IF('Clinic Model'!$P$17="Annuity",-IFERROR(IPMT(D3_I/12,$C359,D3_T,OFFSET(AN$258,,-$C359+1),0),),-IFERROR(ISPMT(D3_I/12,$C359-1,D3_T,OFFSET(AN$258,,-$C359+1)),)))</f>
        <v>0</v>
      </c>
      <c r="AO359" s="548">
        <f ca="1">IF($C359=0,0,IF('Clinic Model'!$P$17="Annuity",-IFERROR(IPMT(D3_I/12,$C359,D3_T,OFFSET(AO$258,,-$C359+1),0),),-IFERROR(ISPMT(D3_I/12,$C359-1,D3_T,OFFSET(AO$258,,-$C359+1)),)))</f>
        <v>0</v>
      </c>
      <c r="AP359" s="548">
        <f ca="1">IF($C359=0,0,IF('Clinic Model'!$P$17="Annuity",-IFERROR(IPMT(D3_I/12,$C359,D3_T,OFFSET(AP$258,,-$C359+1),0),),-IFERROR(ISPMT(D3_I/12,$C359-1,D3_T,OFFSET(AP$258,,-$C359+1)),)))</f>
        <v>0</v>
      </c>
      <c r="AQ359" s="548">
        <f ca="1">IF($C359=0,0,IF('Clinic Model'!$P$17="Annuity",-IFERROR(IPMT(D3_I/12,$C359,D3_T,OFFSET(AQ$258,,-$C359+1),0),),-IFERROR(ISPMT(D3_I/12,$C359-1,D3_T,OFFSET(AQ$258,,-$C359+1)),)))</f>
        <v>0</v>
      </c>
      <c r="AR359" s="548">
        <f ca="1">IF($C359=0,0,IF('Clinic Model'!$P$17="Annuity",-IFERROR(IPMT(D3_I/12,$C359,D3_T,OFFSET(AR$258,,-$C359+1),0),),-IFERROR(ISPMT(D3_I/12,$C359-1,D3_T,OFFSET(AR$258,,-$C359+1)),)))</f>
        <v>0</v>
      </c>
      <c r="AS359" s="548">
        <f ca="1">IF($C359=0,0,IF('Clinic Model'!$P$17="Annuity",-IFERROR(IPMT(D3_I/12,$C359,D3_T,OFFSET(AS$258,,-$C359+1),0),),-IFERROR(ISPMT(D3_I/12,$C359-1,D3_T,OFFSET(AS$258,,-$C359+1)),)))</f>
        <v>0</v>
      </c>
      <c r="AT359" s="548">
        <f ca="1">IF($C359=0,0,IF('Clinic Model'!$P$17="Annuity",-IFERROR(IPMT(D3_I/12,$C359,D3_T,OFFSET(AT$258,,-$C359+1),0),),-IFERROR(ISPMT(D3_I/12,$C359-1,D3_T,OFFSET(AT$258,,-$C359+1)),)))</f>
        <v>0</v>
      </c>
      <c r="AU359" s="548">
        <f ca="1">IF($C359=0,0,IF('Clinic Model'!$P$17="Annuity",-IFERROR(IPMT(D3_I/12,$C359,D3_T,OFFSET(AU$258,,-$C359+1),0),),-IFERROR(ISPMT(D3_I/12,$C359-1,D3_T,OFFSET(AU$258,,-$C359+1)),)))</f>
        <v>0</v>
      </c>
      <c r="AV359" s="548">
        <f ca="1">IF($C359=0,0,IF('Clinic Model'!$P$17="Annuity",-IFERROR(IPMT(D3_I/12,$C359,D3_T,OFFSET(AV$258,,-$C359+1),0),),-IFERROR(ISPMT(D3_I/12,$C359-1,D3_T,OFFSET(AV$258,,-$C359+1)),)))</f>
        <v>0</v>
      </c>
      <c r="AW359" s="548">
        <f ca="1">IF($C359=0,0,IF('Clinic Model'!$P$17="Annuity",-IFERROR(IPMT(D3_I/12,$C359,D3_T,OFFSET(AW$258,,-$C359+1),0),),-IFERROR(ISPMT(D3_I/12,$C359-1,D3_T,OFFSET(AW$258,,-$C359+1)),)))</f>
        <v>0</v>
      </c>
      <c r="AX359" s="548">
        <f ca="1">IF($C359=0,0,IF('Clinic Model'!$P$17="Annuity",-IFERROR(IPMT(D3_I/12,$C359,D3_T,OFFSET(AX$258,,-$C359+1),0),),-IFERROR(ISPMT(D3_I/12,$C359-1,D3_T,OFFSET(AX$258,,-$C359+1)),)))</f>
        <v>0</v>
      </c>
      <c r="AY359" s="548">
        <f ca="1">IF($C359=0,0,IF('Clinic Model'!$P$17="Annuity",-IFERROR(IPMT(D3_I/12,$C359,D3_T,OFFSET(AY$258,,-$C359+1),0),),-IFERROR(ISPMT(D3_I/12,$C359-1,D3_T,OFFSET(AY$258,,-$C359+1)),)))</f>
        <v>0</v>
      </c>
      <c r="AZ359" s="548">
        <f ca="1">IF($C359=0,0,IF('Clinic Model'!$P$17="Annuity",-IFERROR(IPMT(D3_I/12,$C359,D3_T,OFFSET(AZ$258,,-$C359+1),0),),-IFERROR(ISPMT(D3_I/12,$C359-1,D3_T,OFFSET(AZ$258,,-$C359+1)),)))</f>
        <v>0</v>
      </c>
      <c r="BA359" s="548">
        <f ca="1">IF($C359=0,0,IF('Clinic Model'!$P$17="Annuity",-IFERROR(IPMT(D3_I/12,$C359,D3_T,OFFSET(BA$258,,-$C359+1),0),),-IFERROR(ISPMT(D3_I/12,$C359-1,D3_T,OFFSET(BA$258,,-$C359+1)),)))</f>
        <v>0</v>
      </c>
      <c r="BB359" s="548">
        <f ca="1">IF($C359=0,0,IF('Clinic Model'!$P$17="Annuity",-IFERROR(IPMT(D3_I/12,$C359,D3_T,OFFSET(BB$258,,-$C359+1),0),),-IFERROR(ISPMT(D3_I/12,$C359-1,D3_T,OFFSET(BB$258,,-$C359+1)),)))</f>
        <v>0</v>
      </c>
      <c r="BC359" s="548">
        <f ca="1">IF($C359=0,0,IF('Clinic Model'!$P$17="Annuity",-IFERROR(IPMT(D3_I/12,$C359,D3_T,OFFSET(BC$258,,-$C359+1),0),),-IFERROR(ISPMT(D3_I/12,$C359-1,D3_T,OFFSET(BC$258,,-$C359+1)),)))</f>
        <v>0</v>
      </c>
      <c r="BD359" s="548">
        <f ca="1">IF($C359=0,0,IF('Clinic Model'!$P$17="Annuity",-IFERROR(IPMT(D3_I/12,$C359,D3_T,OFFSET(BD$258,,-$C359+1),0),),-IFERROR(ISPMT(D3_I/12,$C359-1,D3_T,OFFSET(BD$258,,-$C359+1)),)))</f>
        <v>0</v>
      </c>
      <c r="BE359" s="548">
        <f ca="1">IF($C359=0,0,IF('Clinic Model'!$P$17="Annuity",-IFERROR(IPMT(D3_I/12,$C359,D3_T,OFFSET(BE$258,,-$C359+1),0),),-IFERROR(ISPMT(D3_I/12,$C359-1,D3_T,OFFSET(BE$258,,-$C359+1)),)))</f>
        <v>0</v>
      </c>
      <c r="BF359" s="548">
        <f ca="1">IF($C359=0,0,IF('Clinic Model'!$P$17="Annuity",-IFERROR(IPMT(D3_I/12,$C359,D3_T,OFFSET(BF$258,,-$C359+1),0),),-IFERROR(ISPMT(D3_I/12,$C359-1,D3_T,OFFSET(BF$258,,-$C359+1)),)))</f>
        <v>0</v>
      </c>
      <c r="BG359" s="548">
        <f ca="1">IF($C359=0,0,IF('Clinic Model'!$P$17="Annuity",-IFERROR(IPMT(D3_I/12,$C359,D3_T,OFFSET(BG$258,,-$C359+1),0),),-IFERROR(ISPMT(D3_I/12,$C359-1,D3_T,OFFSET(BG$258,,-$C359+1)),)))</f>
        <v>0</v>
      </c>
      <c r="BH359" s="548">
        <f ca="1">IF($C359=0,0,IF('Clinic Model'!$P$17="Annuity",-IFERROR(IPMT(D3_I/12,$C359,D3_T,OFFSET(BH$258,,-$C359+1),0),),-IFERROR(ISPMT(D3_I/12,$C359-1,D3_T,OFFSET(BH$258,,-$C359+1)),)))</f>
        <v>0</v>
      </c>
      <c r="BI359" s="548">
        <f ca="1">IF($C359=0,0,IF('Clinic Model'!$P$17="Annuity",-IFERROR(IPMT(D3_I/12,$C359,D3_T,OFFSET(BI$258,,-$C359+1),0),),-IFERROR(ISPMT(D3_I/12,$C359-1,D3_T,OFFSET(BI$258,,-$C359+1)),)))</f>
        <v>0</v>
      </c>
      <c r="BJ359" s="548">
        <f ca="1">IF($C359=0,0,IF('Clinic Model'!$P$17="Annuity",-IFERROR(IPMT(D3_I/12,$C359,D3_T,OFFSET(BJ$258,,-$C359+1),0),),-IFERROR(ISPMT(D3_I/12,$C359-1,D3_T,OFFSET(BJ$258,,-$C359+1)),)))</f>
        <v>0</v>
      </c>
      <c r="BK359" s="548">
        <f ca="1">IF($C359=0,0,IF('Clinic Model'!$P$17="Annuity",-IFERROR(IPMT(D3_I/12,$C359,D3_T,OFFSET(BK$258,,-$C359+1),0),),-IFERROR(ISPMT(D3_I/12,$C359-1,D3_T,OFFSET(BK$258,,-$C359+1)),)))</f>
        <v>0</v>
      </c>
      <c r="BL359" s="548">
        <f ca="1">IF($C359=0,0,IF('Clinic Model'!$P$17="Annuity",-IFERROR(IPMT(D3_I/12,$C359,D3_T,OFFSET(BL$258,,-$C359+1),0),),-IFERROR(ISPMT(D3_I/12,$C359-1,D3_T,OFFSET(BL$258,,-$C359+1)),)))</f>
        <v>0</v>
      </c>
    </row>
    <row r="360" spans="1:64" ht="10.5" hidden="1" customHeight="1" outlineLevel="1" x14ac:dyDescent="0.3">
      <c r="A360" s="105"/>
      <c r="B360" s="504"/>
      <c r="C360" s="105">
        <f t="shared" si="26"/>
        <v>0</v>
      </c>
      <c r="E360" s="548">
        <f ca="1">IF($C360=0,0,IF('Clinic Model'!$P$17="Annuity",-IFERROR(IPMT(D3_I/12,$C360,D3_T,OFFSET(E$258,,-$C360+1),0),),-IFERROR(ISPMT(D3_I/12,$C360-1,D3_T,OFFSET(E$258,,-$C360+1)),)))</f>
        <v>0</v>
      </c>
      <c r="F360" s="548">
        <f ca="1">IF($C360=0,0,IF('Clinic Model'!$P$17="Annuity",-IFERROR(IPMT(D3_I/12,$C360,D3_T,OFFSET(F$258,,-$C360+1),0),),-IFERROR(ISPMT(D3_I/12,$C360-1,D3_T,OFFSET(F$258,,-$C360+1)),)))</f>
        <v>0</v>
      </c>
      <c r="G360" s="548">
        <f ca="1">IF($C360=0,0,IF('Clinic Model'!$P$17="Annuity",-IFERROR(IPMT(D3_I/12,$C360,D3_T,OFFSET(G$258,,-$C360+1),0),),-IFERROR(ISPMT(D3_I/12,$C360-1,D3_T,OFFSET(G$258,,-$C360+1)),)))</f>
        <v>0</v>
      </c>
      <c r="H360" s="548">
        <f ca="1">IF($C360=0,0,IF('Clinic Model'!$P$17="Annuity",-IFERROR(IPMT(D3_I/12,$C360,D3_T,OFFSET(H$258,,-$C360+1),0),),-IFERROR(ISPMT(D3_I/12,$C360-1,D3_T,OFFSET(H$258,,-$C360+1)),)))</f>
        <v>0</v>
      </c>
      <c r="I360" s="548">
        <f ca="1">IF($C360=0,0,IF('Clinic Model'!$P$17="Annuity",-IFERROR(IPMT(D3_I/12,$C360,D3_T,OFFSET(I$258,,-$C360+1),0),),-IFERROR(ISPMT(D3_I/12,$C360-1,D3_T,OFFSET(I$258,,-$C360+1)),)))</f>
        <v>0</v>
      </c>
      <c r="J360" s="548">
        <f ca="1">IF($C360=0,0,IF('Clinic Model'!$P$17="Annuity",-IFERROR(IPMT(D3_I/12,$C360,D3_T,OFFSET(J$258,,-$C360+1),0),),-IFERROR(ISPMT(D3_I/12,$C360-1,D3_T,OFFSET(J$258,,-$C360+1)),)))</f>
        <v>0</v>
      </c>
      <c r="K360" s="548">
        <f ca="1">IF($C360=0,0,IF('Clinic Model'!$P$17="Annuity",-IFERROR(IPMT(D3_I/12,$C360,D3_T,OFFSET(K$258,,-$C360+1),0),),-IFERROR(ISPMT(D3_I/12,$C360-1,D3_T,OFFSET(K$258,,-$C360+1)),)))</f>
        <v>0</v>
      </c>
      <c r="L360" s="548">
        <f ca="1">IF($C360=0,0,IF('Clinic Model'!$P$17="Annuity",-IFERROR(IPMT(D3_I/12,$C360,D3_T,OFFSET(L$258,,-$C360+1),0),),-IFERROR(ISPMT(D3_I/12,$C360-1,D3_T,OFFSET(L$258,,-$C360+1)),)))</f>
        <v>0</v>
      </c>
      <c r="M360" s="548">
        <f ca="1">IF($C360=0,0,IF('Clinic Model'!$P$17="Annuity",-IFERROR(IPMT(D3_I/12,$C360,D3_T,OFFSET(M$258,,-$C360+1),0),),-IFERROR(ISPMT(D3_I/12,$C360-1,D3_T,OFFSET(M$258,,-$C360+1)),)))</f>
        <v>0</v>
      </c>
      <c r="N360" s="548">
        <f ca="1">IF($C360=0,0,IF('Clinic Model'!$P$17="Annuity",-IFERROR(IPMT(D3_I/12,$C360,D3_T,OFFSET(N$258,,-$C360+1),0),),-IFERROR(ISPMT(D3_I/12,$C360-1,D3_T,OFFSET(N$258,,-$C360+1)),)))</f>
        <v>0</v>
      </c>
      <c r="O360" s="548">
        <f ca="1">IF($C360=0,0,IF('Clinic Model'!$P$17="Annuity",-IFERROR(IPMT(D3_I/12,$C360,D3_T,OFFSET(O$258,,-$C360+1),0),),-IFERROR(ISPMT(D3_I/12,$C360-1,D3_T,OFFSET(O$258,,-$C360+1)),)))</f>
        <v>0</v>
      </c>
      <c r="P360" s="548">
        <f ca="1">IF($C360=0,0,IF('Clinic Model'!$P$17="Annuity",-IFERROR(IPMT(D3_I/12,$C360,D3_T,OFFSET(P$258,,-$C360+1),0),),-IFERROR(ISPMT(D3_I/12,$C360-1,D3_T,OFFSET(P$258,,-$C360+1)),)))</f>
        <v>0</v>
      </c>
      <c r="Q360" s="548">
        <f ca="1">IF($C360=0,0,IF('Clinic Model'!$P$17="Annuity",-IFERROR(IPMT(D3_I/12,$C360,D3_T,OFFSET(Q$258,,-$C360+1),0),),-IFERROR(ISPMT(D3_I/12,$C360-1,D3_T,OFFSET(Q$258,,-$C360+1)),)))</f>
        <v>0</v>
      </c>
      <c r="R360" s="548">
        <f ca="1">IF($C360=0,0,IF('Clinic Model'!$P$17="Annuity",-IFERROR(IPMT(D3_I/12,$C360,D3_T,OFFSET(R$258,,-$C360+1),0),),-IFERROR(ISPMT(D3_I/12,$C360-1,D3_T,OFFSET(R$258,,-$C360+1)),)))</f>
        <v>0</v>
      </c>
      <c r="S360" s="548">
        <f ca="1">IF($C360=0,0,IF('Clinic Model'!$P$17="Annuity",-IFERROR(IPMT(D3_I/12,$C360,D3_T,OFFSET(S$258,,-$C360+1),0),),-IFERROR(ISPMT(D3_I/12,$C360-1,D3_T,OFFSET(S$258,,-$C360+1)),)))</f>
        <v>0</v>
      </c>
      <c r="T360" s="548">
        <f ca="1">IF($C360=0,0,IF('Clinic Model'!$P$17="Annuity",-IFERROR(IPMT(D3_I/12,$C360,D3_T,OFFSET(T$258,,-$C360+1),0),),-IFERROR(ISPMT(D3_I/12,$C360-1,D3_T,OFFSET(T$258,,-$C360+1)),)))</f>
        <v>0</v>
      </c>
      <c r="U360" s="548">
        <f ca="1">IF($C360=0,0,IF('Clinic Model'!$P$17="Annuity",-IFERROR(IPMT(D3_I/12,$C360,D3_T,OFFSET(U$258,,-$C360+1),0),),-IFERROR(ISPMT(D3_I/12,$C360-1,D3_T,OFFSET(U$258,,-$C360+1)),)))</f>
        <v>0</v>
      </c>
      <c r="V360" s="548">
        <f ca="1">IF($C360=0,0,IF('Clinic Model'!$P$17="Annuity",-IFERROR(IPMT(D3_I/12,$C360,D3_T,OFFSET(V$258,,-$C360+1),0),),-IFERROR(ISPMT(D3_I/12,$C360-1,D3_T,OFFSET(V$258,,-$C360+1)),)))</f>
        <v>0</v>
      </c>
      <c r="W360" s="548">
        <f ca="1">IF($C360=0,0,IF('Clinic Model'!$P$17="Annuity",-IFERROR(IPMT(D3_I/12,$C360,D3_T,OFFSET(W$258,,-$C360+1),0),),-IFERROR(ISPMT(D3_I/12,$C360-1,D3_T,OFFSET(W$258,,-$C360+1)),)))</f>
        <v>0</v>
      </c>
      <c r="X360" s="548">
        <f ca="1">IF($C360=0,0,IF('Clinic Model'!$P$17="Annuity",-IFERROR(IPMT(D3_I/12,$C360,D3_T,OFFSET(X$258,,-$C360+1),0),),-IFERROR(ISPMT(D3_I/12,$C360-1,D3_T,OFFSET(X$258,,-$C360+1)),)))</f>
        <v>0</v>
      </c>
      <c r="Y360" s="548">
        <f ca="1">IF($C360=0,0,IF('Clinic Model'!$P$17="Annuity",-IFERROR(IPMT(D3_I/12,$C360,D3_T,OFFSET(Y$258,,-$C360+1),0),),-IFERROR(ISPMT(D3_I/12,$C360-1,D3_T,OFFSET(Y$258,,-$C360+1)),)))</f>
        <v>0</v>
      </c>
      <c r="Z360" s="548">
        <f ca="1">IF($C360=0,0,IF('Clinic Model'!$P$17="Annuity",-IFERROR(IPMT(D3_I/12,$C360,D3_T,OFFSET(Z$258,,-$C360+1),0),),-IFERROR(ISPMT(D3_I/12,$C360-1,D3_T,OFFSET(Z$258,,-$C360+1)),)))</f>
        <v>0</v>
      </c>
      <c r="AA360" s="548">
        <f ca="1">IF($C360=0,0,IF('Clinic Model'!$P$17="Annuity",-IFERROR(IPMT(D3_I/12,$C360,D3_T,OFFSET(AA$258,,-$C360+1),0),),-IFERROR(ISPMT(D3_I/12,$C360-1,D3_T,OFFSET(AA$258,,-$C360+1)),)))</f>
        <v>0</v>
      </c>
      <c r="AB360" s="548">
        <f ca="1">IF($C360=0,0,IF('Clinic Model'!$P$17="Annuity",-IFERROR(IPMT(D3_I/12,$C360,D3_T,OFFSET(AB$258,,-$C360+1),0),),-IFERROR(ISPMT(D3_I/12,$C360-1,D3_T,OFFSET(AB$258,,-$C360+1)),)))</f>
        <v>0</v>
      </c>
      <c r="AC360" s="548">
        <f ca="1">IF($C360=0,0,IF('Clinic Model'!$P$17="Annuity",-IFERROR(IPMT(D3_I/12,$C360,D3_T,OFFSET(AC$258,,-$C360+1),0),),-IFERROR(ISPMT(D3_I/12,$C360-1,D3_T,OFFSET(AC$258,,-$C360+1)),)))</f>
        <v>0</v>
      </c>
      <c r="AD360" s="548">
        <f ca="1">IF($C360=0,0,IF('Clinic Model'!$P$17="Annuity",-IFERROR(IPMT(D3_I/12,$C360,D3_T,OFFSET(AD$258,,-$C360+1),0),),-IFERROR(ISPMT(D3_I/12,$C360-1,D3_T,OFFSET(AD$258,,-$C360+1)),)))</f>
        <v>0</v>
      </c>
      <c r="AE360" s="548">
        <f ca="1">IF($C360=0,0,IF('Clinic Model'!$P$17="Annuity",-IFERROR(IPMT(D3_I/12,$C360,D3_T,OFFSET(AE$258,,-$C360+1),0),),-IFERROR(ISPMT(D3_I/12,$C360-1,D3_T,OFFSET(AE$258,,-$C360+1)),)))</f>
        <v>0</v>
      </c>
      <c r="AF360" s="548">
        <f ca="1">IF($C360=0,0,IF('Clinic Model'!$P$17="Annuity",-IFERROR(IPMT(D3_I/12,$C360,D3_T,OFFSET(AF$258,,-$C360+1),0),),-IFERROR(ISPMT(D3_I/12,$C360-1,D3_T,OFFSET(AF$258,,-$C360+1)),)))</f>
        <v>0</v>
      </c>
      <c r="AG360" s="548">
        <f ca="1">IF($C360=0,0,IF('Clinic Model'!$P$17="Annuity",-IFERROR(IPMT(D3_I/12,$C360,D3_T,OFFSET(AG$258,,-$C360+1),0),),-IFERROR(ISPMT(D3_I/12,$C360-1,D3_T,OFFSET(AG$258,,-$C360+1)),)))</f>
        <v>0</v>
      </c>
      <c r="AH360" s="548">
        <f ca="1">IF($C360=0,0,IF('Clinic Model'!$P$17="Annuity",-IFERROR(IPMT(D3_I/12,$C360,D3_T,OFFSET(AH$258,,-$C360+1),0),),-IFERROR(ISPMT(D3_I/12,$C360-1,D3_T,OFFSET(AH$258,,-$C360+1)),)))</f>
        <v>0</v>
      </c>
      <c r="AI360" s="548">
        <f ca="1">IF($C360=0,0,IF('Clinic Model'!$P$17="Annuity",-IFERROR(IPMT(D3_I/12,$C360,D3_T,OFFSET(AI$258,,-$C360+1),0),),-IFERROR(ISPMT(D3_I/12,$C360-1,D3_T,OFFSET(AI$258,,-$C360+1)),)))</f>
        <v>0</v>
      </c>
      <c r="AJ360" s="548">
        <f ca="1">IF($C360=0,0,IF('Clinic Model'!$P$17="Annuity",-IFERROR(IPMT(D3_I/12,$C360,D3_T,OFFSET(AJ$258,,-$C360+1),0),),-IFERROR(ISPMT(D3_I/12,$C360-1,D3_T,OFFSET(AJ$258,,-$C360+1)),)))</f>
        <v>0</v>
      </c>
      <c r="AK360" s="548">
        <f ca="1">IF($C360=0,0,IF('Clinic Model'!$P$17="Annuity",-IFERROR(IPMT(D3_I/12,$C360,D3_T,OFFSET(AK$258,,-$C360+1),0),),-IFERROR(ISPMT(D3_I/12,$C360-1,D3_T,OFFSET(AK$258,,-$C360+1)),)))</f>
        <v>0</v>
      </c>
      <c r="AL360" s="548">
        <f ca="1">IF($C360=0,0,IF('Clinic Model'!$P$17="Annuity",-IFERROR(IPMT(D3_I/12,$C360,D3_T,OFFSET(AL$258,,-$C360+1),0),),-IFERROR(ISPMT(D3_I/12,$C360-1,D3_T,OFFSET(AL$258,,-$C360+1)),)))</f>
        <v>0</v>
      </c>
      <c r="AM360" s="548">
        <f ca="1">IF($C360=0,0,IF('Clinic Model'!$P$17="Annuity",-IFERROR(IPMT(D3_I/12,$C360,D3_T,OFFSET(AM$258,,-$C360+1),0),),-IFERROR(ISPMT(D3_I/12,$C360-1,D3_T,OFFSET(AM$258,,-$C360+1)),)))</f>
        <v>0</v>
      </c>
      <c r="AN360" s="548">
        <f ca="1">IF($C360=0,0,IF('Clinic Model'!$P$17="Annuity",-IFERROR(IPMT(D3_I/12,$C360,D3_T,OFFSET(AN$258,,-$C360+1),0),),-IFERROR(ISPMT(D3_I/12,$C360-1,D3_T,OFFSET(AN$258,,-$C360+1)),)))</f>
        <v>0</v>
      </c>
      <c r="AO360" s="548">
        <f ca="1">IF($C360=0,0,IF('Clinic Model'!$P$17="Annuity",-IFERROR(IPMT(D3_I/12,$C360,D3_T,OFFSET(AO$258,,-$C360+1),0),),-IFERROR(ISPMT(D3_I/12,$C360-1,D3_T,OFFSET(AO$258,,-$C360+1)),)))</f>
        <v>0</v>
      </c>
      <c r="AP360" s="548">
        <f ca="1">IF($C360=0,0,IF('Clinic Model'!$P$17="Annuity",-IFERROR(IPMT(D3_I/12,$C360,D3_T,OFFSET(AP$258,,-$C360+1),0),),-IFERROR(ISPMT(D3_I/12,$C360-1,D3_T,OFFSET(AP$258,,-$C360+1)),)))</f>
        <v>0</v>
      </c>
      <c r="AQ360" s="548">
        <f ca="1">IF($C360=0,0,IF('Clinic Model'!$P$17="Annuity",-IFERROR(IPMT(D3_I/12,$C360,D3_T,OFFSET(AQ$258,,-$C360+1),0),),-IFERROR(ISPMT(D3_I/12,$C360-1,D3_T,OFFSET(AQ$258,,-$C360+1)),)))</f>
        <v>0</v>
      </c>
      <c r="AR360" s="548">
        <f ca="1">IF($C360=0,0,IF('Clinic Model'!$P$17="Annuity",-IFERROR(IPMT(D3_I/12,$C360,D3_T,OFFSET(AR$258,,-$C360+1),0),),-IFERROR(ISPMT(D3_I/12,$C360-1,D3_T,OFFSET(AR$258,,-$C360+1)),)))</f>
        <v>0</v>
      </c>
      <c r="AS360" s="548">
        <f ca="1">IF($C360=0,0,IF('Clinic Model'!$P$17="Annuity",-IFERROR(IPMT(D3_I/12,$C360,D3_T,OFFSET(AS$258,,-$C360+1),0),),-IFERROR(ISPMT(D3_I/12,$C360-1,D3_T,OFFSET(AS$258,,-$C360+1)),)))</f>
        <v>0</v>
      </c>
      <c r="AT360" s="548">
        <f ca="1">IF($C360=0,0,IF('Clinic Model'!$P$17="Annuity",-IFERROR(IPMT(D3_I/12,$C360,D3_T,OFFSET(AT$258,,-$C360+1),0),),-IFERROR(ISPMT(D3_I/12,$C360-1,D3_T,OFFSET(AT$258,,-$C360+1)),)))</f>
        <v>0</v>
      </c>
      <c r="AU360" s="548">
        <f ca="1">IF($C360=0,0,IF('Clinic Model'!$P$17="Annuity",-IFERROR(IPMT(D3_I/12,$C360,D3_T,OFFSET(AU$258,,-$C360+1),0),),-IFERROR(ISPMT(D3_I/12,$C360-1,D3_T,OFFSET(AU$258,,-$C360+1)),)))</f>
        <v>0</v>
      </c>
      <c r="AV360" s="548">
        <f ca="1">IF($C360=0,0,IF('Clinic Model'!$P$17="Annuity",-IFERROR(IPMT(D3_I/12,$C360,D3_T,OFFSET(AV$258,,-$C360+1),0),),-IFERROR(ISPMT(D3_I/12,$C360-1,D3_T,OFFSET(AV$258,,-$C360+1)),)))</f>
        <v>0</v>
      </c>
      <c r="AW360" s="548">
        <f ca="1">IF($C360=0,0,IF('Clinic Model'!$P$17="Annuity",-IFERROR(IPMT(D3_I/12,$C360,D3_T,OFFSET(AW$258,,-$C360+1),0),),-IFERROR(ISPMT(D3_I/12,$C360-1,D3_T,OFFSET(AW$258,,-$C360+1)),)))</f>
        <v>0</v>
      </c>
      <c r="AX360" s="548">
        <f ca="1">IF($C360=0,0,IF('Clinic Model'!$P$17="Annuity",-IFERROR(IPMT(D3_I/12,$C360,D3_T,OFFSET(AX$258,,-$C360+1),0),),-IFERROR(ISPMT(D3_I/12,$C360-1,D3_T,OFFSET(AX$258,,-$C360+1)),)))</f>
        <v>0</v>
      </c>
      <c r="AY360" s="548">
        <f ca="1">IF($C360=0,0,IF('Clinic Model'!$P$17="Annuity",-IFERROR(IPMT(D3_I/12,$C360,D3_T,OFFSET(AY$258,,-$C360+1),0),),-IFERROR(ISPMT(D3_I/12,$C360-1,D3_T,OFFSET(AY$258,,-$C360+1)),)))</f>
        <v>0</v>
      </c>
      <c r="AZ360" s="548">
        <f ca="1">IF($C360=0,0,IF('Clinic Model'!$P$17="Annuity",-IFERROR(IPMT(D3_I/12,$C360,D3_T,OFFSET(AZ$258,,-$C360+1),0),),-IFERROR(ISPMT(D3_I/12,$C360-1,D3_T,OFFSET(AZ$258,,-$C360+1)),)))</f>
        <v>0</v>
      </c>
      <c r="BA360" s="548">
        <f ca="1">IF($C360=0,0,IF('Clinic Model'!$P$17="Annuity",-IFERROR(IPMT(D3_I/12,$C360,D3_T,OFFSET(BA$258,,-$C360+1),0),),-IFERROR(ISPMT(D3_I/12,$C360-1,D3_T,OFFSET(BA$258,,-$C360+1)),)))</f>
        <v>0</v>
      </c>
      <c r="BB360" s="548">
        <f ca="1">IF($C360=0,0,IF('Clinic Model'!$P$17="Annuity",-IFERROR(IPMT(D3_I/12,$C360,D3_T,OFFSET(BB$258,,-$C360+1),0),),-IFERROR(ISPMT(D3_I/12,$C360-1,D3_T,OFFSET(BB$258,,-$C360+1)),)))</f>
        <v>0</v>
      </c>
      <c r="BC360" s="548">
        <f ca="1">IF($C360=0,0,IF('Clinic Model'!$P$17="Annuity",-IFERROR(IPMT(D3_I/12,$C360,D3_T,OFFSET(BC$258,,-$C360+1),0),),-IFERROR(ISPMT(D3_I/12,$C360-1,D3_T,OFFSET(BC$258,,-$C360+1)),)))</f>
        <v>0</v>
      </c>
      <c r="BD360" s="548">
        <f ca="1">IF($C360=0,0,IF('Clinic Model'!$P$17="Annuity",-IFERROR(IPMT(D3_I/12,$C360,D3_T,OFFSET(BD$258,,-$C360+1),0),),-IFERROR(ISPMT(D3_I/12,$C360-1,D3_T,OFFSET(BD$258,,-$C360+1)),)))</f>
        <v>0</v>
      </c>
      <c r="BE360" s="548">
        <f ca="1">IF($C360=0,0,IF('Clinic Model'!$P$17="Annuity",-IFERROR(IPMT(D3_I/12,$C360,D3_T,OFFSET(BE$258,,-$C360+1),0),),-IFERROR(ISPMT(D3_I/12,$C360-1,D3_T,OFFSET(BE$258,,-$C360+1)),)))</f>
        <v>0</v>
      </c>
      <c r="BF360" s="548">
        <f ca="1">IF($C360=0,0,IF('Clinic Model'!$P$17="Annuity",-IFERROR(IPMT(D3_I/12,$C360,D3_T,OFFSET(BF$258,,-$C360+1),0),),-IFERROR(ISPMT(D3_I/12,$C360-1,D3_T,OFFSET(BF$258,,-$C360+1)),)))</f>
        <v>0</v>
      </c>
      <c r="BG360" s="548">
        <f ca="1">IF($C360=0,0,IF('Clinic Model'!$P$17="Annuity",-IFERROR(IPMT(D3_I/12,$C360,D3_T,OFFSET(BG$258,,-$C360+1),0),),-IFERROR(ISPMT(D3_I/12,$C360-1,D3_T,OFFSET(BG$258,,-$C360+1)),)))</f>
        <v>0</v>
      </c>
      <c r="BH360" s="548">
        <f ca="1">IF($C360=0,0,IF('Clinic Model'!$P$17="Annuity",-IFERROR(IPMT(D3_I/12,$C360,D3_T,OFFSET(BH$258,,-$C360+1),0),),-IFERROR(ISPMT(D3_I/12,$C360-1,D3_T,OFFSET(BH$258,,-$C360+1)),)))</f>
        <v>0</v>
      </c>
      <c r="BI360" s="548">
        <f ca="1">IF($C360=0,0,IF('Clinic Model'!$P$17="Annuity",-IFERROR(IPMT(D3_I/12,$C360,D3_T,OFFSET(BI$258,,-$C360+1),0),),-IFERROR(ISPMT(D3_I/12,$C360-1,D3_T,OFFSET(BI$258,,-$C360+1)),)))</f>
        <v>0</v>
      </c>
      <c r="BJ360" s="548">
        <f ca="1">IF($C360=0,0,IF('Clinic Model'!$P$17="Annuity",-IFERROR(IPMT(D3_I/12,$C360,D3_T,OFFSET(BJ$258,,-$C360+1),0),),-IFERROR(ISPMT(D3_I/12,$C360-1,D3_T,OFFSET(BJ$258,,-$C360+1)),)))</f>
        <v>0</v>
      </c>
      <c r="BK360" s="548">
        <f ca="1">IF($C360=0,0,IF('Clinic Model'!$P$17="Annuity",-IFERROR(IPMT(D3_I/12,$C360,D3_T,OFFSET(BK$258,,-$C360+1),0),),-IFERROR(ISPMT(D3_I/12,$C360-1,D3_T,OFFSET(BK$258,,-$C360+1)),)))</f>
        <v>0</v>
      </c>
      <c r="BL360" s="548">
        <f ca="1">IF($C360=0,0,IF('Clinic Model'!$P$17="Annuity",-IFERROR(IPMT(D3_I/12,$C360,D3_T,OFFSET(BL$258,,-$C360+1),0),),-IFERROR(ISPMT(D3_I/12,$C360-1,D3_T,OFFSET(BL$258,,-$C360+1)),)))</f>
        <v>0</v>
      </c>
    </row>
    <row r="361" spans="1:64" ht="10.5" hidden="1" customHeight="1" outlineLevel="1" x14ac:dyDescent="0.3">
      <c r="A361" s="105"/>
      <c r="B361" s="504"/>
      <c r="C361" s="105">
        <f t="shared" si="26"/>
        <v>0</v>
      </c>
      <c r="E361" s="548">
        <f ca="1">IF($C361=0,0,IF('Clinic Model'!$P$17="Annuity",-IFERROR(IPMT(D3_I/12,$C361,D3_T,OFFSET(E$258,,-$C361+1),0),),-IFERROR(ISPMT(D3_I/12,$C361-1,D3_T,OFFSET(E$258,,-$C361+1)),)))</f>
        <v>0</v>
      </c>
      <c r="F361" s="548">
        <f ca="1">IF($C361=0,0,IF('Clinic Model'!$P$17="Annuity",-IFERROR(IPMT(D3_I/12,$C361,D3_T,OFFSET(F$258,,-$C361+1),0),),-IFERROR(ISPMT(D3_I/12,$C361-1,D3_T,OFFSET(F$258,,-$C361+1)),)))</f>
        <v>0</v>
      </c>
      <c r="G361" s="548">
        <f ca="1">IF($C361=0,0,IF('Clinic Model'!$P$17="Annuity",-IFERROR(IPMT(D3_I/12,$C361,D3_T,OFFSET(G$258,,-$C361+1),0),),-IFERROR(ISPMT(D3_I/12,$C361-1,D3_T,OFFSET(G$258,,-$C361+1)),)))</f>
        <v>0</v>
      </c>
      <c r="H361" s="548">
        <f ca="1">IF($C361=0,0,IF('Clinic Model'!$P$17="Annuity",-IFERROR(IPMT(D3_I/12,$C361,D3_T,OFFSET(H$258,,-$C361+1),0),),-IFERROR(ISPMT(D3_I/12,$C361-1,D3_T,OFFSET(H$258,,-$C361+1)),)))</f>
        <v>0</v>
      </c>
      <c r="I361" s="548">
        <f ca="1">IF($C361=0,0,IF('Clinic Model'!$P$17="Annuity",-IFERROR(IPMT(D3_I/12,$C361,D3_T,OFFSET(I$258,,-$C361+1),0),),-IFERROR(ISPMT(D3_I/12,$C361-1,D3_T,OFFSET(I$258,,-$C361+1)),)))</f>
        <v>0</v>
      </c>
      <c r="J361" s="548">
        <f ca="1">IF($C361=0,0,IF('Clinic Model'!$P$17="Annuity",-IFERROR(IPMT(D3_I/12,$C361,D3_T,OFFSET(J$258,,-$C361+1),0),),-IFERROR(ISPMT(D3_I/12,$C361-1,D3_T,OFFSET(J$258,,-$C361+1)),)))</f>
        <v>0</v>
      </c>
      <c r="K361" s="548">
        <f ca="1">IF($C361=0,0,IF('Clinic Model'!$P$17="Annuity",-IFERROR(IPMT(D3_I/12,$C361,D3_T,OFFSET(K$258,,-$C361+1),0),),-IFERROR(ISPMT(D3_I/12,$C361-1,D3_T,OFFSET(K$258,,-$C361+1)),)))</f>
        <v>0</v>
      </c>
      <c r="L361" s="548">
        <f ca="1">IF($C361=0,0,IF('Clinic Model'!$P$17="Annuity",-IFERROR(IPMT(D3_I/12,$C361,D3_T,OFFSET(L$258,,-$C361+1),0),),-IFERROR(ISPMT(D3_I/12,$C361-1,D3_T,OFFSET(L$258,,-$C361+1)),)))</f>
        <v>0</v>
      </c>
      <c r="M361" s="548">
        <f ca="1">IF($C361=0,0,IF('Clinic Model'!$P$17="Annuity",-IFERROR(IPMT(D3_I/12,$C361,D3_T,OFFSET(M$258,,-$C361+1),0),),-IFERROR(ISPMT(D3_I/12,$C361-1,D3_T,OFFSET(M$258,,-$C361+1)),)))</f>
        <v>0</v>
      </c>
      <c r="N361" s="548">
        <f ca="1">IF($C361=0,0,IF('Clinic Model'!$P$17="Annuity",-IFERROR(IPMT(D3_I/12,$C361,D3_T,OFFSET(N$258,,-$C361+1),0),),-IFERROR(ISPMT(D3_I/12,$C361-1,D3_T,OFFSET(N$258,,-$C361+1)),)))</f>
        <v>0</v>
      </c>
      <c r="O361" s="548">
        <f ca="1">IF($C361=0,0,IF('Clinic Model'!$P$17="Annuity",-IFERROR(IPMT(D3_I/12,$C361,D3_T,OFFSET(O$258,,-$C361+1),0),),-IFERROR(ISPMT(D3_I/12,$C361-1,D3_T,OFFSET(O$258,,-$C361+1)),)))</f>
        <v>0</v>
      </c>
      <c r="P361" s="548">
        <f ca="1">IF($C361=0,0,IF('Clinic Model'!$P$17="Annuity",-IFERROR(IPMT(D3_I/12,$C361,D3_T,OFFSET(P$258,,-$C361+1),0),),-IFERROR(ISPMT(D3_I/12,$C361-1,D3_T,OFFSET(P$258,,-$C361+1)),)))</f>
        <v>0</v>
      </c>
      <c r="Q361" s="548">
        <f ca="1">IF($C361=0,0,IF('Clinic Model'!$P$17="Annuity",-IFERROR(IPMT(D3_I/12,$C361,D3_T,OFFSET(Q$258,,-$C361+1),0),),-IFERROR(ISPMT(D3_I/12,$C361-1,D3_T,OFFSET(Q$258,,-$C361+1)),)))</f>
        <v>0</v>
      </c>
      <c r="R361" s="548">
        <f ca="1">IF($C361=0,0,IF('Clinic Model'!$P$17="Annuity",-IFERROR(IPMT(D3_I/12,$C361,D3_T,OFFSET(R$258,,-$C361+1),0),),-IFERROR(ISPMT(D3_I/12,$C361-1,D3_T,OFFSET(R$258,,-$C361+1)),)))</f>
        <v>0</v>
      </c>
      <c r="S361" s="548">
        <f ca="1">IF($C361=0,0,IF('Clinic Model'!$P$17="Annuity",-IFERROR(IPMT(D3_I/12,$C361,D3_T,OFFSET(S$258,,-$C361+1),0),),-IFERROR(ISPMT(D3_I/12,$C361-1,D3_T,OFFSET(S$258,,-$C361+1)),)))</f>
        <v>0</v>
      </c>
      <c r="T361" s="548">
        <f ca="1">IF($C361=0,0,IF('Clinic Model'!$P$17="Annuity",-IFERROR(IPMT(D3_I/12,$C361,D3_T,OFFSET(T$258,,-$C361+1),0),),-IFERROR(ISPMT(D3_I/12,$C361-1,D3_T,OFFSET(T$258,,-$C361+1)),)))</f>
        <v>0</v>
      </c>
      <c r="U361" s="548">
        <f ca="1">IF($C361=0,0,IF('Clinic Model'!$P$17="Annuity",-IFERROR(IPMT(D3_I/12,$C361,D3_T,OFFSET(U$258,,-$C361+1),0),),-IFERROR(ISPMT(D3_I/12,$C361-1,D3_T,OFFSET(U$258,,-$C361+1)),)))</f>
        <v>0</v>
      </c>
      <c r="V361" s="548">
        <f ca="1">IF($C361=0,0,IF('Clinic Model'!$P$17="Annuity",-IFERROR(IPMT(D3_I/12,$C361,D3_T,OFFSET(V$258,,-$C361+1),0),),-IFERROR(ISPMT(D3_I/12,$C361-1,D3_T,OFFSET(V$258,,-$C361+1)),)))</f>
        <v>0</v>
      </c>
      <c r="W361" s="548">
        <f ca="1">IF($C361=0,0,IF('Clinic Model'!$P$17="Annuity",-IFERROR(IPMT(D3_I/12,$C361,D3_T,OFFSET(W$258,,-$C361+1),0),),-IFERROR(ISPMT(D3_I/12,$C361-1,D3_T,OFFSET(W$258,,-$C361+1)),)))</f>
        <v>0</v>
      </c>
      <c r="X361" s="548">
        <f ca="1">IF($C361=0,0,IF('Clinic Model'!$P$17="Annuity",-IFERROR(IPMT(D3_I/12,$C361,D3_T,OFFSET(X$258,,-$C361+1),0),),-IFERROR(ISPMT(D3_I/12,$C361-1,D3_T,OFFSET(X$258,,-$C361+1)),)))</f>
        <v>0</v>
      </c>
      <c r="Y361" s="548">
        <f ca="1">IF($C361=0,0,IF('Clinic Model'!$P$17="Annuity",-IFERROR(IPMT(D3_I/12,$C361,D3_T,OFFSET(Y$258,,-$C361+1),0),),-IFERROR(ISPMT(D3_I/12,$C361-1,D3_T,OFFSET(Y$258,,-$C361+1)),)))</f>
        <v>0</v>
      </c>
      <c r="Z361" s="548">
        <f ca="1">IF($C361=0,0,IF('Clinic Model'!$P$17="Annuity",-IFERROR(IPMT(D3_I/12,$C361,D3_T,OFFSET(Z$258,,-$C361+1),0),),-IFERROR(ISPMT(D3_I/12,$C361-1,D3_T,OFFSET(Z$258,,-$C361+1)),)))</f>
        <v>0</v>
      </c>
      <c r="AA361" s="548">
        <f ca="1">IF($C361=0,0,IF('Clinic Model'!$P$17="Annuity",-IFERROR(IPMT(D3_I/12,$C361,D3_T,OFFSET(AA$258,,-$C361+1),0),),-IFERROR(ISPMT(D3_I/12,$C361-1,D3_T,OFFSET(AA$258,,-$C361+1)),)))</f>
        <v>0</v>
      </c>
      <c r="AB361" s="548">
        <f ca="1">IF($C361=0,0,IF('Clinic Model'!$P$17="Annuity",-IFERROR(IPMT(D3_I/12,$C361,D3_T,OFFSET(AB$258,,-$C361+1),0),),-IFERROR(ISPMT(D3_I/12,$C361-1,D3_T,OFFSET(AB$258,,-$C361+1)),)))</f>
        <v>0</v>
      </c>
      <c r="AC361" s="548">
        <f ca="1">IF($C361=0,0,IF('Clinic Model'!$P$17="Annuity",-IFERROR(IPMT(D3_I/12,$C361,D3_T,OFFSET(AC$258,,-$C361+1),0),),-IFERROR(ISPMT(D3_I/12,$C361-1,D3_T,OFFSET(AC$258,,-$C361+1)),)))</f>
        <v>0</v>
      </c>
      <c r="AD361" s="548">
        <f ca="1">IF($C361=0,0,IF('Clinic Model'!$P$17="Annuity",-IFERROR(IPMT(D3_I/12,$C361,D3_T,OFFSET(AD$258,,-$C361+1),0),),-IFERROR(ISPMT(D3_I/12,$C361-1,D3_T,OFFSET(AD$258,,-$C361+1)),)))</f>
        <v>0</v>
      </c>
      <c r="AE361" s="548">
        <f ca="1">IF($C361=0,0,IF('Clinic Model'!$P$17="Annuity",-IFERROR(IPMT(D3_I/12,$C361,D3_T,OFFSET(AE$258,,-$C361+1),0),),-IFERROR(ISPMT(D3_I/12,$C361-1,D3_T,OFFSET(AE$258,,-$C361+1)),)))</f>
        <v>0</v>
      </c>
      <c r="AF361" s="548">
        <f ca="1">IF($C361=0,0,IF('Clinic Model'!$P$17="Annuity",-IFERROR(IPMT(D3_I/12,$C361,D3_T,OFFSET(AF$258,,-$C361+1),0),),-IFERROR(ISPMT(D3_I/12,$C361-1,D3_T,OFFSET(AF$258,,-$C361+1)),)))</f>
        <v>0</v>
      </c>
      <c r="AG361" s="548">
        <f ca="1">IF($C361=0,0,IF('Clinic Model'!$P$17="Annuity",-IFERROR(IPMT(D3_I/12,$C361,D3_T,OFFSET(AG$258,,-$C361+1),0),),-IFERROR(ISPMT(D3_I/12,$C361-1,D3_T,OFFSET(AG$258,,-$C361+1)),)))</f>
        <v>0</v>
      </c>
      <c r="AH361" s="548">
        <f ca="1">IF($C361=0,0,IF('Clinic Model'!$P$17="Annuity",-IFERROR(IPMT(D3_I/12,$C361,D3_T,OFFSET(AH$258,,-$C361+1),0),),-IFERROR(ISPMT(D3_I/12,$C361-1,D3_T,OFFSET(AH$258,,-$C361+1)),)))</f>
        <v>0</v>
      </c>
      <c r="AI361" s="548">
        <f ca="1">IF($C361=0,0,IF('Clinic Model'!$P$17="Annuity",-IFERROR(IPMT(D3_I/12,$C361,D3_T,OFFSET(AI$258,,-$C361+1),0),),-IFERROR(ISPMT(D3_I/12,$C361-1,D3_T,OFFSET(AI$258,,-$C361+1)),)))</f>
        <v>0</v>
      </c>
      <c r="AJ361" s="548">
        <f ca="1">IF($C361=0,0,IF('Clinic Model'!$P$17="Annuity",-IFERROR(IPMT(D3_I/12,$C361,D3_T,OFFSET(AJ$258,,-$C361+1),0),),-IFERROR(ISPMT(D3_I/12,$C361-1,D3_T,OFFSET(AJ$258,,-$C361+1)),)))</f>
        <v>0</v>
      </c>
      <c r="AK361" s="548">
        <f ca="1">IF($C361=0,0,IF('Clinic Model'!$P$17="Annuity",-IFERROR(IPMT(D3_I/12,$C361,D3_T,OFFSET(AK$258,,-$C361+1),0),),-IFERROR(ISPMT(D3_I/12,$C361-1,D3_T,OFFSET(AK$258,,-$C361+1)),)))</f>
        <v>0</v>
      </c>
      <c r="AL361" s="548">
        <f ca="1">IF($C361=0,0,IF('Clinic Model'!$P$17="Annuity",-IFERROR(IPMT(D3_I/12,$C361,D3_T,OFFSET(AL$258,,-$C361+1),0),),-IFERROR(ISPMT(D3_I/12,$C361-1,D3_T,OFFSET(AL$258,,-$C361+1)),)))</f>
        <v>0</v>
      </c>
      <c r="AM361" s="548">
        <f ca="1">IF($C361=0,0,IF('Clinic Model'!$P$17="Annuity",-IFERROR(IPMT(D3_I/12,$C361,D3_T,OFFSET(AM$258,,-$C361+1),0),),-IFERROR(ISPMT(D3_I/12,$C361-1,D3_T,OFFSET(AM$258,,-$C361+1)),)))</f>
        <v>0</v>
      </c>
      <c r="AN361" s="548">
        <f ca="1">IF($C361=0,0,IF('Clinic Model'!$P$17="Annuity",-IFERROR(IPMT(D3_I/12,$C361,D3_T,OFFSET(AN$258,,-$C361+1),0),),-IFERROR(ISPMT(D3_I/12,$C361-1,D3_T,OFFSET(AN$258,,-$C361+1)),)))</f>
        <v>0</v>
      </c>
      <c r="AO361" s="548">
        <f ca="1">IF($C361=0,0,IF('Clinic Model'!$P$17="Annuity",-IFERROR(IPMT(D3_I/12,$C361,D3_T,OFFSET(AO$258,,-$C361+1),0),),-IFERROR(ISPMT(D3_I/12,$C361-1,D3_T,OFFSET(AO$258,,-$C361+1)),)))</f>
        <v>0</v>
      </c>
      <c r="AP361" s="548">
        <f ca="1">IF($C361=0,0,IF('Clinic Model'!$P$17="Annuity",-IFERROR(IPMT(D3_I/12,$C361,D3_T,OFFSET(AP$258,,-$C361+1),0),),-IFERROR(ISPMT(D3_I/12,$C361-1,D3_T,OFFSET(AP$258,,-$C361+1)),)))</f>
        <v>0</v>
      </c>
      <c r="AQ361" s="548">
        <f ca="1">IF($C361=0,0,IF('Clinic Model'!$P$17="Annuity",-IFERROR(IPMT(D3_I/12,$C361,D3_T,OFFSET(AQ$258,,-$C361+1),0),),-IFERROR(ISPMT(D3_I/12,$C361-1,D3_T,OFFSET(AQ$258,,-$C361+1)),)))</f>
        <v>0</v>
      </c>
      <c r="AR361" s="548">
        <f ca="1">IF($C361=0,0,IF('Clinic Model'!$P$17="Annuity",-IFERROR(IPMT(D3_I/12,$C361,D3_T,OFFSET(AR$258,,-$C361+1),0),),-IFERROR(ISPMT(D3_I/12,$C361-1,D3_T,OFFSET(AR$258,,-$C361+1)),)))</f>
        <v>0</v>
      </c>
      <c r="AS361" s="548">
        <f ca="1">IF($C361=0,0,IF('Clinic Model'!$P$17="Annuity",-IFERROR(IPMT(D3_I/12,$C361,D3_T,OFFSET(AS$258,,-$C361+1),0),),-IFERROR(ISPMT(D3_I/12,$C361-1,D3_T,OFFSET(AS$258,,-$C361+1)),)))</f>
        <v>0</v>
      </c>
      <c r="AT361" s="548">
        <f ca="1">IF($C361=0,0,IF('Clinic Model'!$P$17="Annuity",-IFERROR(IPMT(D3_I/12,$C361,D3_T,OFFSET(AT$258,,-$C361+1),0),),-IFERROR(ISPMT(D3_I/12,$C361-1,D3_T,OFFSET(AT$258,,-$C361+1)),)))</f>
        <v>0</v>
      </c>
      <c r="AU361" s="548">
        <f ca="1">IF($C361=0,0,IF('Clinic Model'!$P$17="Annuity",-IFERROR(IPMT(D3_I/12,$C361,D3_T,OFFSET(AU$258,,-$C361+1),0),),-IFERROR(ISPMT(D3_I/12,$C361-1,D3_T,OFFSET(AU$258,,-$C361+1)),)))</f>
        <v>0</v>
      </c>
      <c r="AV361" s="548">
        <f ca="1">IF($C361=0,0,IF('Clinic Model'!$P$17="Annuity",-IFERROR(IPMT(D3_I/12,$C361,D3_T,OFFSET(AV$258,,-$C361+1),0),),-IFERROR(ISPMT(D3_I/12,$C361-1,D3_T,OFFSET(AV$258,,-$C361+1)),)))</f>
        <v>0</v>
      </c>
      <c r="AW361" s="548">
        <f ca="1">IF($C361=0,0,IF('Clinic Model'!$P$17="Annuity",-IFERROR(IPMT(D3_I/12,$C361,D3_T,OFFSET(AW$258,,-$C361+1),0),),-IFERROR(ISPMT(D3_I/12,$C361-1,D3_T,OFFSET(AW$258,,-$C361+1)),)))</f>
        <v>0</v>
      </c>
      <c r="AX361" s="548">
        <f ca="1">IF($C361=0,0,IF('Clinic Model'!$P$17="Annuity",-IFERROR(IPMT(D3_I/12,$C361,D3_T,OFFSET(AX$258,,-$C361+1),0),),-IFERROR(ISPMT(D3_I/12,$C361-1,D3_T,OFFSET(AX$258,,-$C361+1)),)))</f>
        <v>0</v>
      </c>
      <c r="AY361" s="548">
        <f ca="1">IF($C361=0,0,IF('Clinic Model'!$P$17="Annuity",-IFERROR(IPMT(D3_I/12,$C361,D3_T,OFFSET(AY$258,,-$C361+1),0),),-IFERROR(ISPMT(D3_I/12,$C361-1,D3_T,OFFSET(AY$258,,-$C361+1)),)))</f>
        <v>0</v>
      </c>
      <c r="AZ361" s="548">
        <f ca="1">IF($C361=0,0,IF('Clinic Model'!$P$17="Annuity",-IFERROR(IPMT(D3_I/12,$C361,D3_T,OFFSET(AZ$258,,-$C361+1),0),),-IFERROR(ISPMT(D3_I/12,$C361-1,D3_T,OFFSET(AZ$258,,-$C361+1)),)))</f>
        <v>0</v>
      </c>
      <c r="BA361" s="548">
        <f ca="1">IF($C361=0,0,IF('Clinic Model'!$P$17="Annuity",-IFERROR(IPMT(D3_I/12,$C361,D3_T,OFFSET(BA$258,,-$C361+1),0),),-IFERROR(ISPMT(D3_I/12,$C361-1,D3_T,OFFSET(BA$258,,-$C361+1)),)))</f>
        <v>0</v>
      </c>
      <c r="BB361" s="548">
        <f ca="1">IF($C361=0,0,IF('Clinic Model'!$P$17="Annuity",-IFERROR(IPMT(D3_I/12,$C361,D3_T,OFFSET(BB$258,,-$C361+1),0),),-IFERROR(ISPMT(D3_I/12,$C361-1,D3_T,OFFSET(BB$258,,-$C361+1)),)))</f>
        <v>0</v>
      </c>
      <c r="BC361" s="548">
        <f ca="1">IF($C361=0,0,IF('Clinic Model'!$P$17="Annuity",-IFERROR(IPMT(D3_I/12,$C361,D3_T,OFFSET(BC$258,,-$C361+1),0),),-IFERROR(ISPMT(D3_I/12,$C361-1,D3_T,OFFSET(BC$258,,-$C361+1)),)))</f>
        <v>0</v>
      </c>
      <c r="BD361" s="548">
        <f ca="1">IF($C361=0,0,IF('Clinic Model'!$P$17="Annuity",-IFERROR(IPMT(D3_I/12,$C361,D3_T,OFFSET(BD$258,,-$C361+1),0),),-IFERROR(ISPMT(D3_I/12,$C361-1,D3_T,OFFSET(BD$258,,-$C361+1)),)))</f>
        <v>0</v>
      </c>
      <c r="BE361" s="548">
        <f ca="1">IF($C361=0,0,IF('Clinic Model'!$P$17="Annuity",-IFERROR(IPMT(D3_I/12,$C361,D3_T,OFFSET(BE$258,,-$C361+1),0),),-IFERROR(ISPMT(D3_I/12,$C361-1,D3_T,OFFSET(BE$258,,-$C361+1)),)))</f>
        <v>0</v>
      </c>
      <c r="BF361" s="548">
        <f ca="1">IF($C361=0,0,IF('Clinic Model'!$P$17="Annuity",-IFERROR(IPMT(D3_I/12,$C361,D3_T,OFFSET(BF$258,,-$C361+1),0),),-IFERROR(ISPMT(D3_I/12,$C361-1,D3_T,OFFSET(BF$258,,-$C361+1)),)))</f>
        <v>0</v>
      </c>
      <c r="BG361" s="548">
        <f ca="1">IF($C361=0,0,IF('Clinic Model'!$P$17="Annuity",-IFERROR(IPMT(D3_I/12,$C361,D3_T,OFFSET(BG$258,,-$C361+1),0),),-IFERROR(ISPMT(D3_I/12,$C361-1,D3_T,OFFSET(BG$258,,-$C361+1)),)))</f>
        <v>0</v>
      </c>
      <c r="BH361" s="548">
        <f ca="1">IF($C361=0,0,IF('Clinic Model'!$P$17="Annuity",-IFERROR(IPMT(D3_I/12,$C361,D3_T,OFFSET(BH$258,,-$C361+1),0),),-IFERROR(ISPMT(D3_I/12,$C361-1,D3_T,OFFSET(BH$258,,-$C361+1)),)))</f>
        <v>0</v>
      </c>
      <c r="BI361" s="548">
        <f ca="1">IF($C361=0,0,IF('Clinic Model'!$P$17="Annuity",-IFERROR(IPMT(D3_I/12,$C361,D3_T,OFFSET(BI$258,,-$C361+1),0),),-IFERROR(ISPMT(D3_I/12,$C361-1,D3_T,OFFSET(BI$258,,-$C361+1)),)))</f>
        <v>0</v>
      </c>
      <c r="BJ361" s="548">
        <f ca="1">IF($C361=0,0,IF('Clinic Model'!$P$17="Annuity",-IFERROR(IPMT(D3_I/12,$C361,D3_T,OFFSET(BJ$258,,-$C361+1),0),),-IFERROR(ISPMT(D3_I/12,$C361-1,D3_T,OFFSET(BJ$258,,-$C361+1)),)))</f>
        <v>0</v>
      </c>
      <c r="BK361" s="548">
        <f ca="1">IF($C361=0,0,IF('Clinic Model'!$P$17="Annuity",-IFERROR(IPMT(D3_I/12,$C361,D3_T,OFFSET(BK$258,,-$C361+1),0),),-IFERROR(ISPMT(D3_I/12,$C361-1,D3_T,OFFSET(BK$258,,-$C361+1)),)))</f>
        <v>0</v>
      </c>
      <c r="BL361" s="548">
        <f ca="1">IF($C361=0,0,IF('Clinic Model'!$P$17="Annuity",-IFERROR(IPMT(D3_I/12,$C361,D3_T,OFFSET(BL$258,,-$C361+1),0),),-IFERROR(ISPMT(D3_I/12,$C361-1,D3_T,OFFSET(BL$258,,-$C361+1)),)))</f>
        <v>0</v>
      </c>
    </row>
    <row r="362" spans="1:64" ht="10.5" hidden="1" customHeight="1" outlineLevel="1" x14ac:dyDescent="0.3">
      <c r="A362" s="105"/>
      <c r="B362" s="504"/>
      <c r="C362" s="105">
        <f t="shared" si="26"/>
        <v>0</v>
      </c>
      <c r="E362" s="548">
        <f ca="1">IF($C362=0,0,IF('Clinic Model'!$P$17="Annuity",-IFERROR(IPMT(D3_I/12,$C362,D3_T,OFFSET(E$258,,-$C362+1),0),),-IFERROR(ISPMT(D3_I/12,$C362-1,D3_T,OFFSET(E$258,,-$C362+1)),)))</f>
        <v>0</v>
      </c>
      <c r="F362" s="548">
        <f ca="1">IF($C362=0,0,IF('Clinic Model'!$P$17="Annuity",-IFERROR(IPMT(D3_I/12,$C362,D3_T,OFFSET(F$258,,-$C362+1),0),),-IFERROR(ISPMT(D3_I/12,$C362-1,D3_T,OFFSET(F$258,,-$C362+1)),)))</f>
        <v>0</v>
      </c>
      <c r="G362" s="548">
        <f ca="1">IF($C362=0,0,IF('Clinic Model'!$P$17="Annuity",-IFERROR(IPMT(D3_I/12,$C362,D3_T,OFFSET(G$258,,-$C362+1),0),),-IFERROR(ISPMT(D3_I/12,$C362-1,D3_T,OFFSET(G$258,,-$C362+1)),)))</f>
        <v>0</v>
      </c>
      <c r="H362" s="548">
        <f ca="1">IF($C362=0,0,IF('Clinic Model'!$P$17="Annuity",-IFERROR(IPMT(D3_I/12,$C362,D3_T,OFFSET(H$258,,-$C362+1),0),),-IFERROR(ISPMT(D3_I/12,$C362-1,D3_T,OFFSET(H$258,,-$C362+1)),)))</f>
        <v>0</v>
      </c>
      <c r="I362" s="548">
        <f ca="1">IF($C362=0,0,IF('Clinic Model'!$P$17="Annuity",-IFERROR(IPMT(D3_I/12,$C362,D3_T,OFFSET(I$258,,-$C362+1),0),),-IFERROR(ISPMT(D3_I/12,$C362-1,D3_T,OFFSET(I$258,,-$C362+1)),)))</f>
        <v>0</v>
      </c>
      <c r="J362" s="548">
        <f ca="1">IF($C362=0,0,IF('Clinic Model'!$P$17="Annuity",-IFERROR(IPMT(D3_I/12,$C362,D3_T,OFFSET(J$258,,-$C362+1),0),),-IFERROR(ISPMT(D3_I/12,$C362-1,D3_T,OFFSET(J$258,,-$C362+1)),)))</f>
        <v>0</v>
      </c>
      <c r="K362" s="548">
        <f ca="1">IF($C362=0,0,IF('Clinic Model'!$P$17="Annuity",-IFERROR(IPMT(D3_I/12,$C362,D3_T,OFFSET(K$258,,-$C362+1),0),),-IFERROR(ISPMT(D3_I/12,$C362-1,D3_T,OFFSET(K$258,,-$C362+1)),)))</f>
        <v>0</v>
      </c>
      <c r="L362" s="548">
        <f ca="1">IF($C362=0,0,IF('Clinic Model'!$P$17="Annuity",-IFERROR(IPMT(D3_I/12,$C362,D3_T,OFFSET(L$258,,-$C362+1),0),),-IFERROR(ISPMT(D3_I/12,$C362-1,D3_T,OFFSET(L$258,,-$C362+1)),)))</f>
        <v>0</v>
      </c>
      <c r="M362" s="548">
        <f ca="1">IF($C362=0,0,IF('Clinic Model'!$P$17="Annuity",-IFERROR(IPMT(D3_I/12,$C362,D3_T,OFFSET(M$258,,-$C362+1),0),),-IFERROR(ISPMT(D3_I/12,$C362-1,D3_T,OFFSET(M$258,,-$C362+1)),)))</f>
        <v>0</v>
      </c>
      <c r="N362" s="548">
        <f ca="1">IF($C362=0,0,IF('Clinic Model'!$P$17="Annuity",-IFERROR(IPMT(D3_I/12,$C362,D3_T,OFFSET(N$258,,-$C362+1),0),),-IFERROR(ISPMT(D3_I/12,$C362-1,D3_T,OFFSET(N$258,,-$C362+1)),)))</f>
        <v>0</v>
      </c>
      <c r="O362" s="548">
        <f ca="1">IF($C362=0,0,IF('Clinic Model'!$P$17="Annuity",-IFERROR(IPMT(D3_I/12,$C362,D3_T,OFFSET(O$258,,-$C362+1),0),),-IFERROR(ISPMT(D3_I/12,$C362-1,D3_T,OFFSET(O$258,,-$C362+1)),)))</f>
        <v>0</v>
      </c>
      <c r="P362" s="548">
        <f ca="1">IF($C362=0,0,IF('Clinic Model'!$P$17="Annuity",-IFERROR(IPMT(D3_I/12,$C362,D3_T,OFFSET(P$258,,-$C362+1),0),),-IFERROR(ISPMT(D3_I/12,$C362-1,D3_T,OFFSET(P$258,,-$C362+1)),)))</f>
        <v>0</v>
      </c>
      <c r="Q362" s="548">
        <f ca="1">IF($C362=0,0,IF('Clinic Model'!$P$17="Annuity",-IFERROR(IPMT(D3_I/12,$C362,D3_T,OFFSET(Q$258,,-$C362+1),0),),-IFERROR(ISPMT(D3_I/12,$C362-1,D3_T,OFFSET(Q$258,,-$C362+1)),)))</f>
        <v>0</v>
      </c>
      <c r="R362" s="548">
        <f ca="1">IF($C362=0,0,IF('Clinic Model'!$P$17="Annuity",-IFERROR(IPMT(D3_I/12,$C362,D3_T,OFFSET(R$258,,-$C362+1),0),),-IFERROR(ISPMT(D3_I/12,$C362-1,D3_T,OFFSET(R$258,,-$C362+1)),)))</f>
        <v>0</v>
      </c>
      <c r="S362" s="548">
        <f ca="1">IF($C362=0,0,IF('Clinic Model'!$P$17="Annuity",-IFERROR(IPMT(D3_I/12,$C362,D3_T,OFFSET(S$258,,-$C362+1),0),),-IFERROR(ISPMT(D3_I/12,$C362-1,D3_T,OFFSET(S$258,,-$C362+1)),)))</f>
        <v>0</v>
      </c>
      <c r="T362" s="548">
        <f ca="1">IF($C362=0,0,IF('Clinic Model'!$P$17="Annuity",-IFERROR(IPMT(D3_I/12,$C362,D3_T,OFFSET(T$258,,-$C362+1),0),),-IFERROR(ISPMT(D3_I/12,$C362-1,D3_T,OFFSET(T$258,,-$C362+1)),)))</f>
        <v>0</v>
      </c>
      <c r="U362" s="548">
        <f ca="1">IF($C362=0,0,IF('Clinic Model'!$P$17="Annuity",-IFERROR(IPMT(D3_I/12,$C362,D3_T,OFFSET(U$258,,-$C362+1),0),),-IFERROR(ISPMT(D3_I/12,$C362-1,D3_T,OFFSET(U$258,,-$C362+1)),)))</f>
        <v>0</v>
      </c>
      <c r="V362" s="548">
        <f ca="1">IF($C362=0,0,IF('Clinic Model'!$P$17="Annuity",-IFERROR(IPMT(D3_I/12,$C362,D3_T,OFFSET(V$258,,-$C362+1),0),),-IFERROR(ISPMT(D3_I/12,$C362-1,D3_T,OFFSET(V$258,,-$C362+1)),)))</f>
        <v>0</v>
      </c>
      <c r="W362" s="548">
        <f ca="1">IF($C362=0,0,IF('Clinic Model'!$P$17="Annuity",-IFERROR(IPMT(D3_I/12,$C362,D3_T,OFFSET(W$258,,-$C362+1),0),),-IFERROR(ISPMT(D3_I/12,$C362-1,D3_T,OFFSET(W$258,,-$C362+1)),)))</f>
        <v>0</v>
      </c>
      <c r="X362" s="548">
        <f ca="1">IF($C362=0,0,IF('Clinic Model'!$P$17="Annuity",-IFERROR(IPMT(D3_I/12,$C362,D3_T,OFFSET(X$258,,-$C362+1),0),),-IFERROR(ISPMT(D3_I/12,$C362-1,D3_T,OFFSET(X$258,,-$C362+1)),)))</f>
        <v>0</v>
      </c>
      <c r="Y362" s="548">
        <f ca="1">IF($C362=0,0,IF('Clinic Model'!$P$17="Annuity",-IFERROR(IPMT(D3_I/12,$C362,D3_T,OFFSET(Y$258,,-$C362+1),0),),-IFERROR(ISPMT(D3_I/12,$C362-1,D3_T,OFFSET(Y$258,,-$C362+1)),)))</f>
        <v>0</v>
      </c>
      <c r="Z362" s="548">
        <f ca="1">IF($C362=0,0,IF('Clinic Model'!$P$17="Annuity",-IFERROR(IPMT(D3_I/12,$C362,D3_T,OFFSET(Z$258,,-$C362+1),0),),-IFERROR(ISPMT(D3_I/12,$C362-1,D3_T,OFFSET(Z$258,,-$C362+1)),)))</f>
        <v>0</v>
      </c>
      <c r="AA362" s="548">
        <f ca="1">IF($C362=0,0,IF('Clinic Model'!$P$17="Annuity",-IFERROR(IPMT(D3_I/12,$C362,D3_T,OFFSET(AA$258,,-$C362+1),0),),-IFERROR(ISPMT(D3_I/12,$C362-1,D3_T,OFFSET(AA$258,,-$C362+1)),)))</f>
        <v>0</v>
      </c>
      <c r="AB362" s="548">
        <f ca="1">IF($C362=0,0,IF('Clinic Model'!$P$17="Annuity",-IFERROR(IPMT(D3_I/12,$C362,D3_T,OFFSET(AB$258,,-$C362+1),0),),-IFERROR(ISPMT(D3_I/12,$C362-1,D3_T,OFFSET(AB$258,,-$C362+1)),)))</f>
        <v>0</v>
      </c>
      <c r="AC362" s="548">
        <f ca="1">IF($C362=0,0,IF('Clinic Model'!$P$17="Annuity",-IFERROR(IPMT(D3_I/12,$C362,D3_T,OFFSET(AC$258,,-$C362+1),0),),-IFERROR(ISPMT(D3_I/12,$C362-1,D3_T,OFFSET(AC$258,,-$C362+1)),)))</f>
        <v>0</v>
      </c>
      <c r="AD362" s="548">
        <f ca="1">IF($C362=0,0,IF('Clinic Model'!$P$17="Annuity",-IFERROR(IPMT(D3_I/12,$C362,D3_T,OFFSET(AD$258,,-$C362+1),0),),-IFERROR(ISPMT(D3_I/12,$C362-1,D3_T,OFFSET(AD$258,,-$C362+1)),)))</f>
        <v>0</v>
      </c>
      <c r="AE362" s="548">
        <f ca="1">IF($C362=0,0,IF('Clinic Model'!$P$17="Annuity",-IFERROR(IPMT(D3_I/12,$C362,D3_T,OFFSET(AE$258,,-$C362+1),0),),-IFERROR(ISPMT(D3_I/12,$C362-1,D3_T,OFFSET(AE$258,,-$C362+1)),)))</f>
        <v>0</v>
      </c>
      <c r="AF362" s="548">
        <f ca="1">IF($C362=0,0,IF('Clinic Model'!$P$17="Annuity",-IFERROR(IPMT(D3_I/12,$C362,D3_T,OFFSET(AF$258,,-$C362+1),0),),-IFERROR(ISPMT(D3_I/12,$C362-1,D3_T,OFFSET(AF$258,,-$C362+1)),)))</f>
        <v>0</v>
      </c>
      <c r="AG362" s="548">
        <f ca="1">IF($C362=0,0,IF('Clinic Model'!$P$17="Annuity",-IFERROR(IPMT(D3_I/12,$C362,D3_T,OFFSET(AG$258,,-$C362+1),0),),-IFERROR(ISPMT(D3_I/12,$C362-1,D3_T,OFFSET(AG$258,,-$C362+1)),)))</f>
        <v>0</v>
      </c>
      <c r="AH362" s="548">
        <f ca="1">IF($C362=0,0,IF('Clinic Model'!$P$17="Annuity",-IFERROR(IPMT(D3_I/12,$C362,D3_T,OFFSET(AH$258,,-$C362+1),0),),-IFERROR(ISPMT(D3_I/12,$C362-1,D3_T,OFFSET(AH$258,,-$C362+1)),)))</f>
        <v>0</v>
      </c>
      <c r="AI362" s="548">
        <f ca="1">IF($C362=0,0,IF('Clinic Model'!$P$17="Annuity",-IFERROR(IPMT(D3_I/12,$C362,D3_T,OFFSET(AI$258,,-$C362+1),0),),-IFERROR(ISPMT(D3_I/12,$C362-1,D3_T,OFFSET(AI$258,,-$C362+1)),)))</f>
        <v>0</v>
      </c>
      <c r="AJ362" s="548">
        <f ca="1">IF($C362=0,0,IF('Clinic Model'!$P$17="Annuity",-IFERROR(IPMT(D3_I/12,$C362,D3_T,OFFSET(AJ$258,,-$C362+1),0),),-IFERROR(ISPMT(D3_I/12,$C362-1,D3_T,OFFSET(AJ$258,,-$C362+1)),)))</f>
        <v>0</v>
      </c>
      <c r="AK362" s="548">
        <f ca="1">IF($C362=0,0,IF('Clinic Model'!$P$17="Annuity",-IFERROR(IPMT(D3_I/12,$C362,D3_T,OFFSET(AK$258,,-$C362+1),0),),-IFERROR(ISPMT(D3_I/12,$C362-1,D3_T,OFFSET(AK$258,,-$C362+1)),)))</f>
        <v>0</v>
      </c>
      <c r="AL362" s="548">
        <f ca="1">IF($C362=0,0,IF('Clinic Model'!$P$17="Annuity",-IFERROR(IPMT(D3_I/12,$C362,D3_T,OFFSET(AL$258,,-$C362+1),0),),-IFERROR(ISPMT(D3_I/12,$C362-1,D3_T,OFFSET(AL$258,,-$C362+1)),)))</f>
        <v>0</v>
      </c>
      <c r="AM362" s="548">
        <f ca="1">IF($C362=0,0,IF('Clinic Model'!$P$17="Annuity",-IFERROR(IPMT(D3_I/12,$C362,D3_T,OFFSET(AM$258,,-$C362+1),0),),-IFERROR(ISPMT(D3_I/12,$C362-1,D3_T,OFFSET(AM$258,,-$C362+1)),)))</f>
        <v>0</v>
      </c>
      <c r="AN362" s="548">
        <f ca="1">IF($C362=0,0,IF('Clinic Model'!$P$17="Annuity",-IFERROR(IPMT(D3_I/12,$C362,D3_T,OFFSET(AN$258,,-$C362+1),0),),-IFERROR(ISPMT(D3_I/12,$C362-1,D3_T,OFFSET(AN$258,,-$C362+1)),)))</f>
        <v>0</v>
      </c>
      <c r="AO362" s="548">
        <f ca="1">IF($C362=0,0,IF('Clinic Model'!$P$17="Annuity",-IFERROR(IPMT(D3_I/12,$C362,D3_T,OFFSET(AO$258,,-$C362+1),0),),-IFERROR(ISPMT(D3_I/12,$C362-1,D3_T,OFFSET(AO$258,,-$C362+1)),)))</f>
        <v>0</v>
      </c>
      <c r="AP362" s="548">
        <f ca="1">IF($C362=0,0,IF('Clinic Model'!$P$17="Annuity",-IFERROR(IPMT(D3_I/12,$C362,D3_T,OFFSET(AP$258,,-$C362+1),0),),-IFERROR(ISPMT(D3_I/12,$C362-1,D3_T,OFFSET(AP$258,,-$C362+1)),)))</f>
        <v>0</v>
      </c>
      <c r="AQ362" s="548">
        <f ca="1">IF($C362=0,0,IF('Clinic Model'!$P$17="Annuity",-IFERROR(IPMT(D3_I/12,$C362,D3_T,OFFSET(AQ$258,,-$C362+1),0),),-IFERROR(ISPMT(D3_I/12,$C362-1,D3_T,OFFSET(AQ$258,,-$C362+1)),)))</f>
        <v>0</v>
      </c>
      <c r="AR362" s="548">
        <f ca="1">IF($C362=0,0,IF('Clinic Model'!$P$17="Annuity",-IFERROR(IPMT(D3_I/12,$C362,D3_T,OFFSET(AR$258,,-$C362+1),0),),-IFERROR(ISPMT(D3_I/12,$C362-1,D3_T,OFFSET(AR$258,,-$C362+1)),)))</f>
        <v>0</v>
      </c>
      <c r="AS362" s="548">
        <f ca="1">IF($C362=0,0,IF('Clinic Model'!$P$17="Annuity",-IFERROR(IPMT(D3_I/12,$C362,D3_T,OFFSET(AS$258,,-$C362+1),0),),-IFERROR(ISPMT(D3_I/12,$C362-1,D3_T,OFFSET(AS$258,,-$C362+1)),)))</f>
        <v>0</v>
      </c>
      <c r="AT362" s="548">
        <f ca="1">IF($C362=0,0,IF('Clinic Model'!$P$17="Annuity",-IFERROR(IPMT(D3_I/12,$C362,D3_T,OFFSET(AT$258,,-$C362+1),0),),-IFERROR(ISPMT(D3_I/12,$C362-1,D3_T,OFFSET(AT$258,,-$C362+1)),)))</f>
        <v>0</v>
      </c>
      <c r="AU362" s="548">
        <f ca="1">IF($C362=0,0,IF('Clinic Model'!$P$17="Annuity",-IFERROR(IPMT(D3_I/12,$C362,D3_T,OFFSET(AU$258,,-$C362+1),0),),-IFERROR(ISPMT(D3_I/12,$C362-1,D3_T,OFFSET(AU$258,,-$C362+1)),)))</f>
        <v>0</v>
      </c>
      <c r="AV362" s="548">
        <f ca="1">IF($C362=0,0,IF('Clinic Model'!$P$17="Annuity",-IFERROR(IPMT(D3_I/12,$C362,D3_T,OFFSET(AV$258,,-$C362+1),0),),-IFERROR(ISPMT(D3_I/12,$C362-1,D3_T,OFFSET(AV$258,,-$C362+1)),)))</f>
        <v>0</v>
      </c>
      <c r="AW362" s="548">
        <f ca="1">IF($C362=0,0,IF('Clinic Model'!$P$17="Annuity",-IFERROR(IPMT(D3_I/12,$C362,D3_T,OFFSET(AW$258,,-$C362+1),0),),-IFERROR(ISPMT(D3_I/12,$C362-1,D3_T,OFFSET(AW$258,,-$C362+1)),)))</f>
        <v>0</v>
      </c>
      <c r="AX362" s="548">
        <f ca="1">IF($C362=0,0,IF('Clinic Model'!$P$17="Annuity",-IFERROR(IPMT(D3_I/12,$C362,D3_T,OFFSET(AX$258,,-$C362+1),0),),-IFERROR(ISPMT(D3_I/12,$C362-1,D3_T,OFFSET(AX$258,,-$C362+1)),)))</f>
        <v>0</v>
      </c>
      <c r="AY362" s="548">
        <f ca="1">IF($C362=0,0,IF('Clinic Model'!$P$17="Annuity",-IFERROR(IPMT(D3_I/12,$C362,D3_T,OFFSET(AY$258,,-$C362+1),0),),-IFERROR(ISPMT(D3_I/12,$C362-1,D3_T,OFFSET(AY$258,,-$C362+1)),)))</f>
        <v>0</v>
      </c>
      <c r="AZ362" s="548">
        <f ca="1">IF($C362=0,0,IF('Clinic Model'!$P$17="Annuity",-IFERROR(IPMT(D3_I/12,$C362,D3_T,OFFSET(AZ$258,,-$C362+1),0),),-IFERROR(ISPMT(D3_I/12,$C362-1,D3_T,OFFSET(AZ$258,,-$C362+1)),)))</f>
        <v>0</v>
      </c>
      <c r="BA362" s="548">
        <f ca="1">IF($C362=0,0,IF('Clinic Model'!$P$17="Annuity",-IFERROR(IPMT(D3_I/12,$C362,D3_T,OFFSET(BA$258,,-$C362+1),0),),-IFERROR(ISPMT(D3_I/12,$C362-1,D3_T,OFFSET(BA$258,,-$C362+1)),)))</f>
        <v>0</v>
      </c>
      <c r="BB362" s="548">
        <f ca="1">IF($C362=0,0,IF('Clinic Model'!$P$17="Annuity",-IFERROR(IPMT(D3_I/12,$C362,D3_T,OFFSET(BB$258,,-$C362+1),0),),-IFERROR(ISPMT(D3_I/12,$C362-1,D3_T,OFFSET(BB$258,,-$C362+1)),)))</f>
        <v>0</v>
      </c>
      <c r="BC362" s="548">
        <f ca="1">IF($C362=0,0,IF('Clinic Model'!$P$17="Annuity",-IFERROR(IPMT(D3_I/12,$C362,D3_T,OFFSET(BC$258,,-$C362+1),0),),-IFERROR(ISPMT(D3_I/12,$C362-1,D3_T,OFFSET(BC$258,,-$C362+1)),)))</f>
        <v>0</v>
      </c>
      <c r="BD362" s="548">
        <f ca="1">IF($C362=0,0,IF('Clinic Model'!$P$17="Annuity",-IFERROR(IPMT(D3_I/12,$C362,D3_T,OFFSET(BD$258,,-$C362+1),0),),-IFERROR(ISPMT(D3_I/12,$C362-1,D3_T,OFFSET(BD$258,,-$C362+1)),)))</f>
        <v>0</v>
      </c>
      <c r="BE362" s="548">
        <f ca="1">IF($C362=0,0,IF('Clinic Model'!$P$17="Annuity",-IFERROR(IPMT(D3_I/12,$C362,D3_T,OFFSET(BE$258,,-$C362+1),0),),-IFERROR(ISPMT(D3_I/12,$C362-1,D3_T,OFFSET(BE$258,,-$C362+1)),)))</f>
        <v>0</v>
      </c>
      <c r="BF362" s="548">
        <f ca="1">IF($C362=0,0,IF('Clinic Model'!$P$17="Annuity",-IFERROR(IPMT(D3_I/12,$C362,D3_T,OFFSET(BF$258,,-$C362+1),0),),-IFERROR(ISPMT(D3_I/12,$C362-1,D3_T,OFFSET(BF$258,,-$C362+1)),)))</f>
        <v>0</v>
      </c>
      <c r="BG362" s="548">
        <f ca="1">IF($C362=0,0,IF('Clinic Model'!$P$17="Annuity",-IFERROR(IPMT(D3_I/12,$C362,D3_T,OFFSET(BG$258,,-$C362+1),0),),-IFERROR(ISPMT(D3_I/12,$C362-1,D3_T,OFFSET(BG$258,,-$C362+1)),)))</f>
        <v>0</v>
      </c>
      <c r="BH362" s="548">
        <f ca="1">IF($C362=0,0,IF('Clinic Model'!$P$17="Annuity",-IFERROR(IPMT(D3_I/12,$C362,D3_T,OFFSET(BH$258,,-$C362+1),0),),-IFERROR(ISPMT(D3_I/12,$C362-1,D3_T,OFFSET(BH$258,,-$C362+1)),)))</f>
        <v>0</v>
      </c>
      <c r="BI362" s="548">
        <f ca="1">IF($C362=0,0,IF('Clinic Model'!$P$17="Annuity",-IFERROR(IPMT(D3_I/12,$C362,D3_T,OFFSET(BI$258,,-$C362+1),0),),-IFERROR(ISPMT(D3_I/12,$C362-1,D3_T,OFFSET(BI$258,,-$C362+1)),)))</f>
        <v>0</v>
      </c>
      <c r="BJ362" s="548">
        <f ca="1">IF($C362=0,0,IF('Clinic Model'!$P$17="Annuity",-IFERROR(IPMT(D3_I/12,$C362,D3_T,OFFSET(BJ$258,,-$C362+1),0),),-IFERROR(ISPMT(D3_I/12,$C362-1,D3_T,OFFSET(BJ$258,,-$C362+1)),)))</f>
        <v>0</v>
      </c>
      <c r="BK362" s="548">
        <f ca="1">IF($C362=0,0,IF('Clinic Model'!$P$17="Annuity",-IFERROR(IPMT(D3_I/12,$C362,D3_T,OFFSET(BK$258,,-$C362+1),0),),-IFERROR(ISPMT(D3_I/12,$C362-1,D3_T,OFFSET(BK$258,,-$C362+1)),)))</f>
        <v>0</v>
      </c>
      <c r="BL362" s="548">
        <f ca="1">IF($C362=0,0,IF('Clinic Model'!$P$17="Annuity",-IFERROR(IPMT(D3_I/12,$C362,D3_T,OFFSET(BL$258,,-$C362+1),0),),-IFERROR(ISPMT(D3_I/12,$C362-1,D3_T,OFFSET(BL$258,,-$C362+1)),)))</f>
        <v>0</v>
      </c>
    </row>
    <row r="363" spans="1:64" ht="10.5" hidden="1" customHeight="1" outlineLevel="1" x14ac:dyDescent="0.3">
      <c r="A363" s="105"/>
      <c r="B363" s="504"/>
      <c r="C363" s="105">
        <f t="shared" si="26"/>
        <v>0</v>
      </c>
      <c r="E363" s="548">
        <f ca="1">IF($C363=0,0,IF('Clinic Model'!$P$17="Annuity",-IFERROR(IPMT(D3_I/12,$C363,D3_T,OFFSET(E$258,,-$C363+1),0),),-IFERROR(ISPMT(D3_I/12,$C363-1,D3_T,OFFSET(E$258,,-$C363+1)),)))</f>
        <v>0</v>
      </c>
      <c r="F363" s="548">
        <f ca="1">IF($C363=0,0,IF('Clinic Model'!$P$17="Annuity",-IFERROR(IPMT(D3_I/12,$C363,D3_T,OFFSET(F$258,,-$C363+1),0),),-IFERROR(ISPMT(D3_I/12,$C363-1,D3_T,OFFSET(F$258,,-$C363+1)),)))</f>
        <v>0</v>
      </c>
      <c r="G363" s="548">
        <f ca="1">IF($C363=0,0,IF('Clinic Model'!$P$17="Annuity",-IFERROR(IPMT(D3_I/12,$C363,D3_T,OFFSET(G$258,,-$C363+1),0),),-IFERROR(ISPMT(D3_I/12,$C363-1,D3_T,OFFSET(G$258,,-$C363+1)),)))</f>
        <v>0</v>
      </c>
      <c r="H363" s="548">
        <f ca="1">IF($C363=0,0,IF('Clinic Model'!$P$17="Annuity",-IFERROR(IPMT(D3_I/12,$C363,D3_T,OFFSET(H$258,,-$C363+1),0),),-IFERROR(ISPMT(D3_I/12,$C363-1,D3_T,OFFSET(H$258,,-$C363+1)),)))</f>
        <v>0</v>
      </c>
      <c r="I363" s="548">
        <f ca="1">IF($C363=0,0,IF('Clinic Model'!$P$17="Annuity",-IFERROR(IPMT(D3_I/12,$C363,D3_T,OFFSET(I$258,,-$C363+1),0),),-IFERROR(ISPMT(D3_I/12,$C363-1,D3_T,OFFSET(I$258,,-$C363+1)),)))</f>
        <v>0</v>
      </c>
      <c r="J363" s="548">
        <f ca="1">IF($C363=0,0,IF('Clinic Model'!$P$17="Annuity",-IFERROR(IPMT(D3_I/12,$C363,D3_T,OFFSET(J$258,,-$C363+1),0),),-IFERROR(ISPMT(D3_I/12,$C363-1,D3_T,OFFSET(J$258,,-$C363+1)),)))</f>
        <v>0</v>
      </c>
      <c r="K363" s="548">
        <f ca="1">IF($C363=0,0,IF('Clinic Model'!$P$17="Annuity",-IFERROR(IPMT(D3_I/12,$C363,D3_T,OFFSET(K$258,,-$C363+1),0),),-IFERROR(ISPMT(D3_I/12,$C363-1,D3_T,OFFSET(K$258,,-$C363+1)),)))</f>
        <v>0</v>
      </c>
      <c r="L363" s="548">
        <f ca="1">IF($C363=0,0,IF('Clinic Model'!$P$17="Annuity",-IFERROR(IPMT(D3_I/12,$C363,D3_T,OFFSET(L$258,,-$C363+1),0),),-IFERROR(ISPMT(D3_I/12,$C363-1,D3_T,OFFSET(L$258,,-$C363+1)),)))</f>
        <v>0</v>
      </c>
      <c r="M363" s="548">
        <f ca="1">IF($C363=0,0,IF('Clinic Model'!$P$17="Annuity",-IFERROR(IPMT(D3_I/12,$C363,D3_T,OFFSET(M$258,,-$C363+1),0),),-IFERROR(ISPMT(D3_I/12,$C363-1,D3_T,OFFSET(M$258,,-$C363+1)),)))</f>
        <v>0</v>
      </c>
      <c r="N363" s="548">
        <f ca="1">IF($C363=0,0,IF('Clinic Model'!$P$17="Annuity",-IFERROR(IPMT(D3_I/12,$C363,D3_T,OFFSET(N$258,,-$C363+1),0),),-IFERROR(ISPMT(D3_I/12,$C363-1,D3_T,OFFSET(N$258,,-$C363+1)),)))</f>
        <v>0</v>
      </c>
      <c r="O363" s="548">
        <f ca="1">IF($C363=0,0,IF('Clinic Model'!$P$17="Annuity",-IFERROR(IPMT(D3_I/12,$C363,D3_T,OFFSET(O$258,,-$C363+1),0),),-IFERROR(ISPMT(D3_I/12,$C363-1,D3_T,OFFSET(O$258,,-$C363+1)),)))</f>
        <v>0</v>
      </c>
      <c r="P363" s="548">
        <f ca="1">IF($C363=0,0,IF('Clinic Model'!$P$17="Annuity",-IFERROR(IPMT(D3_I/12,$C363,D3_T,OFFSET(P$258,,-$C363+1),0),),-IFERROR(ISPMT(D3_I/12,$C363-1,D3_T,OFFSET(P$258,,-$C363+1)),)))</f>
        <v>0</v>
      </c>
      <c r="Q363" s="548">
        <f ca="1">IF($C363=0,0,IF('Clinic Model'!$P$17="Annuity",-IFERROR(IPMT(D3_I/12,$C363,D3_T,OFFSET(Q$258,,-$C363+1),0),),-IFERROR(ISPMT(D3_I/12,$C363-1,D3_T,OFFSET(Q$258,,-$C363+1)),)))</f>
        <v>0</v>
      </c>
      <c r="R363" s="548">
        <f ca="1">IF($C363=0,0,IF('Clinic Model'!$P$17="Annuity",-IFERROR(IPMT(D3_I/12,$C363,D3_T,OFFSET(R$258,,-$C363+1),0),),-IFERROR(ISPMT(D3_I/12,$C363-1,D3_T,OFFSET(R$258,,-$C363+1)),)))</f>
        <v>0</v>
      </c>
      <c r="S363" s="548">
        <f ca="1">IF($C363=0,0,IF('Clinic Model'!$P$17="Annuity",-IFERROR(IPMT(D3_I/12,$C363,D3_T,OFFSET(S$258,,-$C363+1),0),),-IFERROR(ISPMT(D3_I/12,$C363-1,D3_T,OFFSET(S$258,,-$C363+1)),)))</f>
        <v>0</v>
      </c>
      <c r="T363" s="548">
        <f ca="1">IF($C363=0,0,IF('Clinic Model'!$P$17="Annuity",-IFERROR(IPMT(D3_I/12,$C363,D3_T,OFFSET(T$258,,-$C363+1),0),),-IFERROR(ISPMT(D3_I/12,$C363-1,D3_T,OFFSET(T$258,,-$C363+1)),)))</f>
        <v>0</v>
      </c>
      <c r="U363" s="548">
        <f ca="1">IF($C363=0,0,IF('Clinic Model'!$P$17="Annuity",-IFERROR(IPMT(D3_I/12,$C363,D3_T,OFFSET(U$258,,-$C363+1),0),),-IFERROR(ISPMT(D3_I/12,$C363-1,D3_T,OFFSET(U$258,,-$C363+1)),)))</f>
        <v>0</v>
      </c>
      <c r="V363" s="548">
        <f ca="1">IF($C363=0,0,IF('Clinic Model'!$P$17="Annuity",-IFERROR(IPMT(D3_I/12,$C363,D3_T,OFFSET(V$258,,-$C363+1),0),),-IFERROR(ISPMT(D3_I/12,$C363-1,D3_T,OFFSET(V$258,,-$C363+1)),)))</f>
        <v>0</v>
      </c>
      <c r="W363" s="548">
        <f ca="1">IF($C363=0,0,IF('Clinic Model'!$P$17="Annuity",-IFERROR(IPMT(D3_I/12,$C363,D3_T,OFFSET(W$258,,-$C363+1),0),),-IFERROR(ISPMT(D3_I/12,$C363-1,D3_T,OFFSET(W$258,,-$C363+1)),)))</f>
        <v>0</v>
      </c>
      <c r="X363" s="548">
        <f ca="1">IF($C363=0,0,IF('Clinic Model'!$P$17="Annuity",-IFERROR(IPMT(D3_I/12,$C363,D3_T,OFFSET(X$258,,-$C363+1),0),),-IFERROR(ISPMT(D3_I/12,$C363-1,D3_T,OFFSET(X$258,,-$C363+1)),)))</f>
        <v>0</v>
      </c>
      <c r="Y363" s="548">
        <f ca="1">IF($C363=0,0,IF('Clinic Model'!$P$17="Annuity",-IFERROR(IPMT(D3_I/12,$C363,D3_T,OFFSET(Y$258,,-$C363+1),0),),-IFERROR(ISPMT(D3_I/12,$C363-1,D3_T,OFFSET(Y$258,,-$C363+1)),)))</f>
        <v>0</v>
      </c>
      <c r="Z363" s="548">
        <f ca="1">IF($C363=0,0,IF('Clinic Model'!$P$17="Annuity",-IFERROR(IPMT(D3_I/12,$C363,D3_T,OFFSET(Z$258,,-$C363+1),0),),-IFERROR(ISPMT(D3_I/12,$C363-1,D3_T,OFFSET(Z$258,,-$C363+1)),)))</f>
        <v>0</v>
      </c>
      <c r="AA363" s="548">
        <f ca="1">IF($C363=0,0,IF('Clinic Model'!$P$17="Annuity",-IFERROR(IPMT(D3_I/12,$C363,D3_T,OFFSET(AA$258,,-$C363+1),0),),-IFERROR(ISPMT(D3_I/12,$C363-1,D3_T,OFFSET(AA$258,,-$C363+1)),)))</f>
        <v>0</v>
      </c>
      <c r="AB363" s="548">
        <f ca="1">IF($C363=0,0,IF('Clinic Model'!$P$17="Annuity",-IFERROR(IPMT(D3_I/12,$C363,D3_T,OFFSET(AB$258,,-$C363+1),0),),-IFERROR(ISPMT(D3_I/12,$C363-1,D3_T,OFFSET(AB$258,,-$C363+1)),)))</f>
        <v>0</v>
      </c>
      <c r="AC363" s="548">
        <f ca="1">IF($C363=0,0,IF('Clinic Model'!$P$17="Annuity",-IFERROR(IPMT(D3_I/12,$C363,D3_T,OFFSET(AC$258,,-$C363+1),0),),-IFERROR(ISPMT(D3_I/12,$C363-1,D3_T,OFFSET(AC$258,,-$C363+1)),)))</f>
        <v>0</v>
      </c>
      <c r="AD363" s="548">
        <f ca="1">IF($C363=0,0,IF('Clinic Model'!$P$17="Annuity",-IFERROR(IPMT(D3_I/12,$C363,D3_T,OFFSET(AD$258,,-$C363+1),0),),-IFERROR(ISPMT(D3_I/12,$C363-1,D3_T,OFFSET(AD$258,,-$C363+1)),)))</f>
        <v>0</v>
      </c>
      <c r="AE363" s="548">
        <f ca="1">IF($C363=0,0,IF('Clinic Model'!$P$17="Annuity",-IFERROR(IPMT(D3_I/12,$C363,D3_T,OFFSET(AE$258,,-$C363+1),0),),-IFERROR(ISPMT(D3_I/12,$C363-1,D3_T,OFFSET(AE$258,,-$C363+1)),)))</f>
        <v>0</v>
      </c>
      <c r="AF363" s="548">
        <f ca="1">IF($C363=0,0,IF('Clinic Model'!$P$17="Annuity",-IFERROR(IPMT(D3_I/12,$C363,D3_T,OFFSET(AF$258,,-$C363+1),0),),-IFERROR(ISPMT(D3_I/12,$C363-1,D3_T,OFFSET(AF$258,,-$C363+1)),)))</f>
        <v>0</v>
      </c>
      <c r="AG363" s="548">
        <f ca="1">IF($C363=0,0,IF('Clinic Model'!$P$17="Annuity",-IFERROR(IPMT(D3_I/12,$C363,D3_T,OFFSET(AG$258,,-$C363+1),0),),-IFERROR(ISPMT(D3_I/12,$C363-1,D3_T,OFFSET(AG$258,,-$C363+1)),)))</f>
        <v>0</v>
      </c>
      <c r="AH363" s="548">
        <f ca="1">IF($C363=0,0,IF('Clinic Model'!$P$17="Annuity",-IFERROR(IPMT(D3_I/12,$C363,D3_T,OFFSET(AH$258,,-$C363+1),0),),-IFERROR(ISPMT(D3_I/12,$C363-1,D3_T,OFFSET(AH$258,,-$C363+1)),)))</f>
        <v>0</v>
      </c>
      <c r="AI363" s="548">
        <f ca="1">IF($C363=0,0,IF('Clinic Model'!$P$17="Annuity",-IFERROR(IPMT(D3_I/12,$C363,D3_T,OFFSET(AI$258,,-$C363+1),0),),-IFERROR(ISPMT(D3_I/12,$C363-1,D3_T,OFFSET(AI$258,,-$C363+1)),)))</f>
        <v>0</v>
      </c>
      <c r="AJ363" s="548">
        <f ca="1">IF($C363=0,0,IF('Clinic Model'!$P$17="Annuity",-IFERROR(IPMT(D3_I/12,$C363,D3_T,OFFSET(AJ$258,,-$C363+1),0),),-IFERROR(ISPMT(D3_I/12,$C363-1,D3_T,OFFSET(AJ$258,,-$C363+1)),)))</f>
        <v>0</v>
      </c>
      <c r="AK363" s="548">
        <f ca="1">IF($C363=0,0,IF('Clinic Model'!$P$17="Annuity",-IFERROR(IPMT(D3_I/12,$C363,D3_T,OFFSET(AK$258,,-$C363+1),0),),-IFERROR(ISPMT(D3_I/12,$C363-1,D3_T,OFFSET(AK$258,,-$C363+1)),)))</f>
        <v>0</v>
      </c>
      <c r="AL363" s="548">
        <f ca="1">IF($C363=0,0,IF('Clinic Model'!$P$17="Annuity",-IFERROR(IPMT(D3_I/12,$C363,D3_T,OFFSET(AL$258,,-$C363+1),0),),-IFERROR(ISPMT(D3_I/12,$C363-1,D3_T,OFFSET(AL$258,,-$C363+1)),)))</f>
        <v>0</v>
      </c>
      <c r="AM363" s="548">
        <f ca="1">IF($C363=0,0,IF('Clinic Model'!$P$17="Annuity",-IFERROR(IPMT(D3_I/12,$C363,D3_T,OFFSET(AM$258,,-$C363+1),0),),-IFERROR(ISPMT(D3_I/12,$C363-1,D3_T,OFFSET(AM$258,,-$C363+1)),)))</f>
        <v>0</v>
      </c>
      <c r="AN363" s="548">
        <f ca="1">IF($C363=0,0,IF('Clinic Model'!$P$17="Annuity",-IFERROR(IPMT(D3_I/12,$C363,D3_T,OFFSET(AN$258,,-$C363+1),0),),-IFERROR(ISPMT(D3_I/12,$C363-1,D3_T,OFFSET(AN$258,,-$C363+1)),)))</f>
        <v>0</v>
      </c>
      <c r="AO363" s="548">
        <f ca="1">IF($C363=0,0,IF('Clinic Model'!$P$17="Annuity",-IFERROR(IPMT(D3_I/12,$C363,D3_T,OFFSET(AO$258,,-$C363+1),0),),-IFERROR(ISPMT(D3_I/12,$C363-1,D3_T,OFFSET(AO$258,,-$C363+1)),)))</f>
        <v>0</v>
      </c>
      <c r="AP363" s="548">
        <f ca="1">IF($C363=0,0,IF('Clinic Model'!$P$17="Annuity",-IFERROR(IPMT(D3_I/12,$C363,D3_T,OFFSET(AP$258,,-$C363+1),0),),-IFERROR(ISPMT(D3_I/12,$C363-1,D3_T,OFFSET(AP$258,,-$C363+1)),)))</f>
        <v>0</v>
      </c>
      <c r="AQ363" s="548">
        <f ca="1">IF($C363=0,0,IF('Clinic Model'!$P$17="Annuity",-IFERROR(IPMT(D3_I/12,$C363,D3_T,OFFSET(AQ$258,,-$C363+1),0),),-IFERROR(ISPMT(D3_I/12,$C363-1,D3_T,OFFSET(AQ$258,,-$C363+1)),)))</f>
        <v>0</v>
      </c>
      <c r="AR363" s="548">
        <f ca="1">IF($C363=0,0,IF('Clinic Model'!$P$17="Annuity",-IFERROR(IPMT(D3_I/12,$C363,D3_T,OFFSET(AR$258,,-$C363+1),0),),-IFERROR(ISPMT(D3_I/12,$C363-1,D3_T,OFFSET(AR$258,,-$C363+1)),)))</f>
        <v>0</v>
      </c>
      <c r="AS363" s="548">
        <f ca="1">IF($C363=0,0,IF('Clinic Model'!$P$17="Annuity",-IFERROR(IPMT(D3_I/12,$C363,D3_T,OFFSET(AS$258,,-$C363+1),0),),-IFERROR(ISPMT(D3_I/12,$C363-1,D3_T,OFFSET(AS$258,,-$C363+1)),)))</f>
        <v>0</v>
      </c>
      <c r="AT363" s="548">
        <f ca="1">IF($C363=0,0,IF('Clinic Model'!$P$17="Annuity",-IFERROR(IPMT(D3_I/12,$C363,D3_T,OFFSET(AT$258,,-$C363+1),0),),-IFERROR(ISPMT(D3_I/12,$C363-1,D3_T,OFFSET(AT$258,,-$C363+1)),)))</f>
        <v>0</v>
      </c>
      <c r="AU363" s="548">
        <f ca="1">IF($C363=0,0,IF('Clinic Model'!$P$17="Annuity",-IFERROR(IPMT(D3_I/12,$C363,D3_T,OFFSET(AU$258,,-$C363+1),0),),-IFERROR(ISPMT(D3_I/12,$C363-1,D3_T,OFFSET(AU$258,,-$C363+1)),)))</f>
        <v>0</v>
      </c>
      <c r="AV363" s="548">
        <f ca="1">IF($C363=0,0,IF('Clinic Model'!$P$17="Annuity",-IFERROR(IPMT(D3_I/12,$C363,D3_T,OFFSET(AV$258,,-$C363+1),0),),-IFERROR(ISPMT(D3_I/12,$C363-1,D3_T,OFFSET(AV$258,,-$C363+1)),)))</f>
        <v>0</v>
      </c>
      <c r="AW363" s="548">
        <f ca="1">IF($C363=0,0,IF('Clinic Model'!$P$17="Annuity",-IFERROR(IPMT(D3_I/12,$C363,D3_T,OFFSET(AW$258,,-$C363+1),0),),-IFERROR(ISPMT(D3_I/12,$C363-1,D3_T,OFFSET(AW$258,,-$C363+1)),)))</f>
        <v>0</v>
      </c>
      <c r="AX363" s="548">
        <f ca="1">IF($C363=0,0,IF('Clinic Model'!$P$17="Annuity",-IFERROR(IPMT(D3_I/12,$C363,D3_T,OFFSET(AX$258,,-$C363+1),0),),-IFERROR(ISPMT(D3_I/12,$C363-1,D3_T,OFFSET(AX$258,,-$C363+1)),)))</f>
        <v>0</v>
      </c>
      <c r="AY363" s="548">
        <f ca="1">IF($C363=0,0,IF('Clinic Model'!$P$17="Annuity",-IFERROR(IPMT(D3_I/12,$C363,D3_T,OFFSET(AY$258,,-$C363+1),0),),-IFERROR(ISPMT(D3_I/12,$C363-1,D3_T,OFFSET(AY$258,,-$C363+1)),)))</f>
        <v>0</v>
      </c>
      <c r="AZ363" s="548">
        <f ca="1">IF($C363=0,0,IF('Clinic Model'!$P$17="Annuity",-IFERROR(IPMT(D3_I/12,$C363,D3_T,OFFSET(AZ$258,,-$C363+1),0),),-IFERROR(ISPMT(D3_I/12,$C363-1,D3_T,OFFSET(AZ$258,,-$C363+1)),)))</f>
        <v>0</v>
      </c>
      <c r="BA363" s="548">
        <f ca="1">IF($C363=0,0,IF('Clinic Model'!$P$17="Annuity",-IFERROR(IPMT(D3_I/12,$C363,D3_T,OFFSET(BA$258,,-$C363+1),0),),-IFERROR(ISPMT(D3_I/12,$C363-1,D3_T,OFFSET(BA$258,,-$C363+1)),)))</f>
        <v>0</v>
      </c>
      <c r="BB363" s="548">
        <f ca="1">IF($C363=0,0,IF('Clinic Model'!$P$17="Annuity",-IFERROR(IPMT(D3_I/12,$C363,D3_T,OFFSET(BB$258,,-$C363+1),0),),-IFERROR(ISPMT(D3_I/12,$C363-1,D3_T,OFFSET(BB$258,,-$C363+1)),)))</f>
        <v>0</v>
      </c>
      <c r="BC363" s="548">
        <f ca="1">IF($C363=0,0,IF('Clinic Model'!$P$17="Annuity",-IFERROR(IPMT(D3_I/12,$C363,D3_T,OFFSET(BC$258,,-$C363+1),0),),-IFERROR(ISPMT(D3_I/12,$C363-1,D3_T,OFFSET(BC$258,,-$C363+1)),)))</f>
        <v>0</v>
      </c>
      <c r="BD363" s="548">
        <f ca="1">IF($C363=0,0,IF('Clinic Model'!$P$17="Annuity",-IFERROR(IPMT(D3_I/12,$C363,D3_T,OFFSET(BD$258,,-$C363+1),0),),-IFERROR(ISPMT(D3_I/12,$C363-1,D3_T,OFFSET(BD$258,,-$C363+1)),)))</f>
        <v>0</v>
      </c>
      <c r="BE363" s="548">
        <f ca="1">IF($C363=0,0,IF('Clinic Model'!$P$17="Annuity",-IFERROR(IPMT(D3_I/12,$C363,D3_T,OFFSET(BE$258,,-$C363+1),0),),-IFERROR(ISPMT(D3_I/12,$C363-1,D3_T,OFFSET(BE$258,,-$C363+1)),)))</f>
        <v>0</v>
      </c>
      <c r="BF363" s="548">
        <f ca="1">IF($C363=0,0,IF('Clinic Model'!$P$17="Annuity",-IFERROR(IPMT(D3_I/12,$C363,D3_T,OFFSET(BF$258,,-$C363+1),0),),-IFERROR(ISPMT(D3_I/12,$C363-1,D3_T,OFFSET(BF$258,,-$C363+1)),)))</f>
        <v>0</v>
      </c>
      <c r="BG363" s="548">
        <f ca="1">IF($C363=0,0,IF('Clinic Model'!$P$17="Annuity",-IFERROR(IPMT(D3_I/12,$C363,D3_T,OFFSET(BG$258,,-$C363+1),0),),-IFERROR(ISPMT(D3_I/12,$C363-1,D3_T,OFFSET(BG$258,,-$C363+1)),)))</f>
        <v>0</v>
      </c>
      <c r="BH363" s="548">
        <f ca="1">IF($C363=0,0,IF('Clinic Model'!$P$17="Annuity",-IFERROR(IPMT(D3_I/12,$C363,D3_T,OFFSET(BH$258,,-$C363+1),0),),-IFERROR(ISPMT(D3_I/12,$C363-1,D3_T,OFFSET(BH$258,,-$C363+1)),)))</f>
        <v>0</v>
      </c>
      <c r="BI363" s="548">
        <f ca="1">IF($C363=0,0,IF('Clinic Model'!$P$17="Annuity",-IFERROR(IPMT(D3_I/12,$C363,D3_T,OFFSET(BI$258,,-$C363+1),0),),-IFERROR(ISPMT(D3_I/12,$C363-1,D3_T,OFFSET(BI$258,,-$C363+1)),)))</f>
        <v>0</v>
      </c>
      <c r="BJ363" s="548">
        <f ca="1">IF($C363=0,0,IF('Clinic Model'!$P$17="Annuity",-IFERROR(IPMT(D3_I/12,$C363,D3_T,OFFSET(BJ$258,,-$C363+1),0),),-IFERROR(ISPMT(D3_I/12,$C363-1,D3_T,OFFSET(BJ$258,,-$C363+1)),)))</f>
        <v>0</v>
      </c>
      <c r="BK363" s="548">
        <f ca="1">IF($C363=0,0,IF('Clinic Model'!$P$17="Annuity",-IFERROR(IPMT(D3_I/12,$C363,D3_T,OFFSET(BK$258,,-$C363+1),0),),-IFERROR(ISPMT(D3_I/12,$C363-1,D3_T,OFFSET(BK$258,,-$C363+1)),)))</f>
        <v>0</v>
      </c>
      <c r="BL363" s="548">
        <f ca="1">IF($C363=0,0,IF('Clinic Model'!$P$17="Annuity",-IFERROR(IPMT(D3_I/12,$C363,D3_T,OFFSET(BL$258,,-$C363+1),0),),-IFERROR(ISPMT(D3_I/12,$C363-1,D3_T,OFFSET(BL$258,,-$C363+1)),)))</f>
        <v>0</v>
      </c>
    </row>
    <row r="364" spans="1:64" ht="10.5" hidden="1" customHeight="1" outlineLevel="1" x14ac:dyDescent="0.3">
      <c r="A364" s="105"/>
      <c r="B364" s="504"/>
      <c r="C364" s="105">
        <f t="shared" si="26"/>
        <v>0</v>
      </c>
      <c r="E364" s="548">
        <f ca="1">IF($C364=0,0,IF('Clinic Model'!$P$17="Annuity",-IFERROR(IPMT(D3_I/12,$C364,D3_T,OFFSET(E$258,,-$C364+1),0),),-IFERROR(ISPMT(D3_I/12,$C364-1,D3_T,OFFSET(E$258,,-$C364+1)),)))</f>
        <v>0</v>
      </c>
      <c r="F364" s="548">
        <f ca="1">IF($C364=0,0,IF('Clinic Model'!$P$17="Annuity",-IFERROR(IPMT(D3_I/12,$C364,D3_T,OFFSET(F$258,,-$C364+1),0),),-IFERROR(ISPMT(D3_I/12,$C364-1,D3_T,OFFSET(F$258,,-$C364+1)),)))</f>
        <v>0</v>
      </c>
      <c r="G364" s="548">
        <f ca="1">IF($C364=0,0,IF('Clinic Model'!$P$17="Annuity",-IFERROR(IPMT(D3_I/12,$C364,D3_T,OFFSET(G$258,,-$C364+1),0),),-IFERROR(ISPMT(D3_I/12,$C364-1,D3_T,OFFSET(G$258,,-$C364+1)),)))</f>
        <v>0</v>
      </c>
      <c r="H364" s="548">
        <f ca="1">IF($C364=0,0,IF('Clinic Model'!$P$17="Annuity",-IFERROR(IPMT(D3_I/12,$C364,D3_T,OFFSET(H$258,,-$C364+1),0),),-IFERROR(ISPMT(D3_I/12,$C364-1,D3_T,OFFSET(H$258,,-$C364+1)),)))</f>
        <v>0</v>
      </c>
      <c r="I364" s="548">
        <f ca="1">IF($C364=0,0,IF('Clinic Model'!$P$17="Annuity",-IFERROR(IPMT(D3_I/12,$C364,D3_T,OFFSET(I$258,,-$C364+1),0),),-IFERROR(ISPMT(D3_I/12,$C364-1,D3_T,OFFSET(I$258,,-$C364+1)),)))</f>
        <v>0</v>
      </c>
      <c r="J364" s="548">
        <f ca="1">IF($C364=0,0,IF('Clinic Model'!$P$17="Annuity",-IFERROR(IPMT(D3_I/12,$C364,D3_T,OFFSET(J$258,,-$C364+1),0),),-IFERROR(ISPMT(D3_I/12,$C364-1,D3_T,OFFSET(J$258,,-$C364+1)),)))</f>
        <v>0</v>
      </c>
      <c r="K364" s="548">
        <f ca="1">IF($C364=0,0,IF('Clinic Model'!$P$17="Annuity",-IFERROR(IPMT(D3_I/12,$C364,D3_T,OFFSET(K$258,,-$C364+1),0),),-IFERROR(ISPMT(D3_I/12,$C364-1,D3_T,OFFSET(K$258,,-$C364+1)),)))</f>
        <v>0</v>
      </c>
      <c r="L364" s="548">
        <f ca="1">IF($C364=0,0,IF('Clinic Model'!$P$17="Annuity",-IFERROR(IPMT(D3_I/12,$C364,D3_T,OFFSET(L$258,,-$C364+1),0),),-IFERROR(ISPMT(D3_I/12,$C364-1,D3_T,OFFSET(L$258,,-$C364+1)),)))</f>
        <v>0</v>
      </c>
      <c r="M364" s="548">
        <f ca="1">IF($C364=0,0,IF('Clinic Model'!$P$17="Annuity",-IFERROR(IPMT(D3_I/12,$C364,D3_T,OFFSET(M$258,,-$C364+1),0),),-IFERROR(ISPMT(D3_I/12,$C364-1,D3_T,OFFSET(M$258,,-$C364+1)),)))</f>
        <v>0</v>
      </c>
      <c r="N364" s="548">
        <f ca="1">IF($C364=0,0,IF('Clinic Model'!$P$17="Annuity",-IFERROR(IPMT(D3_I/12,$C364,D3_T,OFFSET(N$258,,-$C364+1),0),),-IFERROR(ISPMT(D3_I/12,$C364-1,D3_T,OFFSET(N$258,,-$C364+1)),)))</f>
        <v>0</v>
      </c>
      <c r="O364" s="548">
        <f ca="1">IF($C364=0,0,IF('Clinic Model'!$P$17="Annuity",-IFERROR(IPMT(D3_I/12,$C364,D3_T,OFFSET(O$258,,-$C364+1),0),),-IFERROR(ISPMT(D3_I/12,$C364-1,D3_T,OFFSET(O$258,,-$C364+1)),)))</f>
        <v>0</v>
      </c>
      <c r="P364" s="548">
        <f ca="1">IF($C364=0,0,IF('Clinic Model'!$P$17="Annuity",-IFERROR(IPMT(D3_I/12,$C364,D3_T,OFFSET(P$258,,-$C364+1),0),),-IFERROR(ISPMT(D3_I/12,$C364-1,D3_T,OFFSET(P$258,,-$C364+1)),)))</f>
        <v>0</v>
      </c>
      <c r="Q364" s="548">
        <f ca="1">IF($C364=0,0,IF('Clinic Model'!$P$17="Annuity",-IFERROR(IPMT(D3_I/12,$C364,D3_T,OFFSET(Q$258,,-$C364+1),0),),-IFERROR(ISPMT(D3_I/12,$C364-1,D3_T,OFFSET(Q$258,,-$C364+1)),)))</f>
        <v>0</v>
      </c>
      <c r="R364" s="548">
        <f ca="1">IF($C364=0,0,IF('Clinic Model'!$P$17="Annuity",-IFERROR(IPMT(D3_I/12,$C364,D3_T,OFFSET(R$258,,-$C364+1),0),),-IFERROR(ISPMT(D3_I/12,$C364-1,D3_T,OFFSET(R$258,,-$C364+1)),)))</f>
        <v>0</v>
      </c>
      <c r="S364" s="548">
        <f ca="1">IF($C364=0,0,IF('Clinic Model'!$P$17="Annuity",-IFERROR(IPMT(D3_I/12,$C364,D3_T,OFFSET(S$258,,-$C364+1),0),),-IFERROR(ISPMT(D3_I/12,$C364-1,D3_T,OFFSET(S$258,,-$C364+1)),)))</f>
        <v>0</v>
      </c>
      <c r="T364" s="548">
        <f ca="1">IF($C364=0,0,IF('Clinic Model'!$P$17="Annuity",-IFERROR(IPMT(D3_I/12,$C364,D3_T,OFFSET(T$258,,-$C364+1),0),),-IFERROR(ISPMT(D3_I/12,$C364-1,D3_T,OFFSET(T$258,,-$C364+1)),)))</f>
        <v>0</v>
      </c>
      <c r="U364" s="548">
        <f ca="1">IF($C364=0,0,IF('Clinic Model'!$P$17="Annuity",-IFERROR(IPMT(D3_I/12,$C364,D3_T,OFFSET(U$258,,-$C364+1),0),),-IFERROR(ISPMT(D3_I/12,$C364-1,D3_T,OFFSET(U$258,,-$C364+1)),)))</f>
        <v>0</v>
      </c>
      <c r="V364" s="548">
        <f ca="1">IF($C364=0,0,IF('Clinic Model'!$P$17="Annuity",-IFERROR(IPMT(D3_I/12,$C364,D3_T,OFFSET(V$258,,-$C364+1),0),),-IFERROR(ISPMT(D3_I/12,$C364-1,D3_T,OFFSET(V$258,,-$C364+1)),)))</f>
        <v>0</v>
      </c>
      <c r="W364" s="548">
        <f ca="1">IF($C364=0,0,IF('Clinic Model'!$P$17="Annuity",-IFERROR(IPMT(D3_I/12,$C364,D3_T,OFFSET(W$258,,-$C364+1),0),),-IFERROR(ISPMT(D3_I/12,$C364-1,D3_T,OFFSET(W$258,,-$C364+1)),)))</f>
        <v>0</v>
      </c>
      <c r="X364" s="548">
        <f ca="1">IF($C364=0,0,IF('Clinic Model'!$P$17="Annuity",-IFERROR(IPMT(D3_I/12,$C364,D3_T,OFFSET(X$258,,-$C364+1),0),),-IFERROR(ISPMT(D3_I/12,$C364-1,D3_T,OFFSET(X$258,,-$C364+1)),)))</f>
        <v>0</v>
      </c>
      <c r="Y364" s="548">
        <f ca="1">IF($C364=0,0,IF('Clinic Model'!$P$17="Annuity",-IFERROR(IPMT(D3_I/12,$C364,D3_T,OFFSET(Y$258,,-$C364+1),0),),-IFERROR(ISPMT(D3_I/12,$C364-1,D3_T,OFFSET(Y$258,,-$C364+1)),)))</f>
        <v>0</v>
      </c>
      <c r="Z364" s="548">
        <f ca="1">IF($C364=0,0,IF('Clinic Model'!$P$17="Annuity",-IFERROR(IPMT(D3_I/12,$C364,D3_T,OFFSET(Z$258,,-$C364+1),0),),-IFERROR(ISPMT(D3_I/12,$C364-1,D3_T,OFFSET(Z$258,,-$C364+1)),)))</f>
        <v>0</v>
      </c>
      <c r="AA364" s="548">
        <f ca="1">IF($C364=0,0,IF('Clinic Model'!$P$17="Annuity",-IFERROR(IPMT(D3_I/12,$C364,D3_T,OFFSET(AA$258,,-$C364+1),0),),-IFERROR(ISPMT(D3_I/12,$C364-1,D3_T,OFFSET(AA$258,,-$C364+1)),)))</f>
        <v>0</v>
      </c>
      <c r="AB364" s="548">
        <f ca="1">IF($C364=0,0,IF('Clinic Model'!$P$17="Annuity",-IFERROR(IPMT(D3_I/12,$C364,D3_T,OFFSET(AB$258,,-$C364+1),0),),-IFERROR(ISPMT(D3_I/12,$C364-1,D3_T,OFFSET(AB$258,,-$C364+1)),)))</f>
        <v>0</v>
      </c>
      <c r="AC364" s="548">
        <f ca="1">IF($C364=0,0,IF('Clinic Model'!$P$17="Annuity",-IFERROR(IPMT(D3_I/12,$C364,D3_T,OFFSET(AC$258,,-$C364+1),0),),-IFERROR(ISPMT(D3_I/12,$C364-1,D3_T,OFFSET(AC$258,,-$C364+1)),)))</f>
        <v>0</v>
      </c>
      <c r="AD364" s="548">
        <f ca="1">IF($C364=0,0,IF('Clinic Model'!$P$17="Annuity",-IFERROR(IPMT(D3_I/12,$C364,D3_T,OFFSET(AD$258,,-$C364+1),0),),-IFERROR(ISPMT(D3_I/12,$C364-1,D3_T,OFFSET(AD$258,,-$C364+1)),)))</f>
        <v>0</v>
      </c>
      <c r="AE364" s="548">
        <f ca="1">IF($C364=0,0,IF('Clinic Model'!$P$17="Annuity",-IFERROR(IPMT(D3_I/12,$C364,D3_T,OFFSET(AE$258,,-$C364+1),0),),-IFERROR(ISPMT(D3_I/12,$C364-1,D3_T,OFFSET(AE$258,,-$C364+1)),)))</f>
        <v>0</v>
      </c>
      <c r="AF364" s="548">
        <f ca="1">IF($C364=0,0,IF('Clinic Model'!$P$17="Annuity",-IFERROR(IPMT(D3_I/12,$C364,D3_T,OFFSET(AF$258,,-$C364+1),0),),-IFERROR(ISPMT(D3_I/12,$C364-1,D3_T,OFFSET(AF$258,,-$C364+1)),)))</f>
        <v>0</v>
      </c>
      <c r="AG364" s="548">
        <f ca="1">IF($C364=0,0,IF('Clinic Model'!$P$17="Annuity",-IFERROR(IPMT(D3_I/12,$C364,D3_T,OFFSET(AG$258,,-$C364+1),0),),-IFERROR(ISPMT(D3_I/12,$C364-1,D3_T,OFFSET(AG$258,,-$C364+1)),)))</f>
        <v>0</v>
      </c>
      <c r="AH364" s="548">
        <f ca="1">IF($C364=0,0,IF('Clinic Model'!$P$17="Annuity",-IFERROR(IPMT(D3_I/12,$C364,D3_T,OFFSET(AH$258,,-$C364+1),0),),-IFERROR(ISPMT(D3_I/12,$C364-1,D3_T,OFFSET(AH$258,,-$C364+1)),)))</f>
        <v>0</v>
      </c>
      <c r="AI364" s="548">
        <f ca="1">IF($C364=0,0,IF('Clinic Model'!$P$17="Annuity",-IFERROR(IPMT(D3_I/12,$C364,D3_T,OFFSET(AI$258,,-$C364+1),0),),-IFERROR(ISPMT(D3_I/12,$C364-1,D3_T,OFFSET(AI$258,,-$C364+1)),)))</f>
        <v>0</v>
      </c>
      <c r="AJ364" s="548">
        <f ca="1">IF($C364=0,0,IF('Clinic Model'!$P$17="Annuity",-IFERROR(IPMT(D3_I/12,$C364,D3_T,OFFSET(AJ$258,,-$C364+1),0),),-IFERROR(ISPMT(D3_I/12,$C364-1,D3_T,OFFSET(AJ$258,,-$C364+1)),)))</f>
        <v>0</v>
      </c>
      <c r="AK364" s="548">
        <f ca="1">IF($C364=0,0,IF('Clinic Model'!$P$17="Annuity",-IFERROR(IPMT(D3_I/12,$C364,D3_T,OFFSET(AK$258,,-$C364+1),0),),-IFERROR(ISPMT(D3_I/12,$C364-1,D3_T,OFFSET(AK$258,,-$C364+1)),)))</f>
        <v>0</v>
      </c>
      <c r="AL364" s="548">
        <f ca="1">IF($C364=0,0,IF('Clinic Model'!$P$17="Annuity",-IFERROR(IPMT(D3_I/12,$C364,D3_T,OFFSET(AL$258,,-$C364+1),0),),-IFERROR(ISPMT(D3_I/12,$C364-1,D3_T,OFFSET(AL$258,,-$C364+1)),)))</f>
        <v>0</v>
      </c>
      <c r="AM364" s="548">
        <f ca="1">IF($C364=0,0,IF('Clinic Model'!$P$17="Annuity",-IFERROR(IPMT(D3_I/12,$C364,D3_T,OFFSET(AM$258,,-$C364+1),0),),-IFERROR(ISPMT(D3_I/12,$C364-1,D3_T,OFFSET(AM$258,,-$C364+1)),)))</f>
        <v>0</v>
      </c>
      <c r="AN364" s="548">
        <f ca="1">IF($C364=0,0,IF('Clinic Model'!$P$17="Annuity",-IFERROR(IPMT(D3_I/12,$C364,D3_T,OFFSET(AN$258,,-$C364+1),0),),-IFERROR(ISPMT(D3_I/12,$C364-1,D3_T,OFFSET(AN$258,,-$C364+1)),)))</f>
        <v>0</v>
      </c>
      <c r="AO364" s="548">
        <f ca="1">IF($C364=0,0,IF('Clinic Model'!$P$17="Annuity",-IFERROR(IPMT(D3_I/12,$C364,D3_T,OFFSET(AO$258,,-$C364+1),0),),-IFERROR(ISPMT(D3_I/12,$C364-1,D3_T,OFFSET(AO$258,,-$C364+1)),)))</f>
        <v>0</v>
      </c>
      <c r="AP364" s="548">
        <f ca="1">IF($C364=0,0,IF('Clinic Model'!$P$17="Annuity",-IFERROR(IPMT(D3_I/12,$C364,D3_T,OFFSET(AP$258,,-$C364+1),0),),-IFERROR(ISPMT(D3_I/12,$C364-1,D3_T,OFFSET(AP$258,,-$C364+1)),)))</f>
        <v>0</v>
      </c>
      <c r="AQ364" s="548">
        <f ca="1">IF($C364=0,0,IF('Clinic Model'!$P$17="Annuity",-IFERROR(IPMT(D3_I/12,$C364,D3_T,OFFSET(AQ$258,,-$C364+1),0),),-IFERROR(ISPMT(D3_I/12,$C364-1,D3_T,OFFSET(AQ$258,,-$C364+1)),)))</f>
        <v>0</v>
      </c>
      <c r="AR364" s="548">
        <f ca="1">IF($C364=0,0,IF('Clinic Model'!$P$17="Annuity",-IFERROR(IPMT(D3_I/12,$C364,D3_T,OFFSET(AR$258,,-$C364+1),0),),-IFERROR(ISPMT(D3_I/12,$C364-1,D3_T,OFFSET(AR$258,,-$C364+1)),)))</f>
        <v>0</v>
      </c>
      <c r="AS364" s="548">
        <f ca="1">IF($C364=0,0,IF('Clinic Model'!$P$17="Annuity",-IFERROR(IPMT(D3_I/12,$C364,D3_T,OFFSET(AS$258,,-$C364+1),0),),-IFERROR(ISPMT(D3_I/12,$C364-1,D3_T,OFFSET(AS$258,,-$C364+1)),)))</f>
        <v>0</v>
      </c>
      <c r="AT364" s="548">
        <f ca="1">IF($C364=0,0,IF('Clinic Model'!$P$17="Annuity",-IFERROR(IPMT(D3_I/12,$C364,D3_T,OFFSET(AT$258,,-$C364+1),0),),-IFERROR(ISPMT(D3_I/12,$C364-1,D3_T,OFFSET(AT$258,,-$C364+1)),)))</f>
        <v>0</v>
      </c>
      <c r="AU364" s="548">
        <f ca="1">IF($C364=0,0,IF('Clinic Model'!$P$17="Annuity",-IFERROR(IPMT(D3_I/12,$C364,D3_T,OFFSET(AU$258,,-$C364+1),0),),-IFERROR(ISPMT(D3_I/12,$C364-1,D3_T,OFFSET(AU$258,,-$C364+1)),)))</f>
        <v>0</v>
      </c>
      <c r="AV364" s="548">
        <f ca="1">IF($C364=0,0,IF('Clinic Model'!$P$17="Annuity",-IFERROR(IPMT(D3_I/12,$C364,D3_T,OFFSET(AV$258,,-$C364+1),0),),-IFERROR(ISPMT(D3_I/12,$C364-1,D3_T,OFFSET(AV$258,,-$C364+1)),)))</f>
        <v>0</v>
      </c>
      <c r="AW364" s="548">
        <f ca="1">IF($C364=0,0,IF('Clinic Model'!$P$17="Annuity",-IFERROR(IPMT(D3_I/12,$C364,D3_T,OFFSET(AW$258,,-$C364+1),0),),-IFERROR(ISPMT(D3_I/12,$C364-1,D3_T,OFFSET(AW$258,,-$C364+1)),)))</f>
        <v>0</v>
      </c>
      <c r="AX364" s="548">
        <f ca="1">IF($C364=0,0,IF('Clinic Model'!$P$17="Annuity",-IFERROR(IPMT(D3_I/12,$C364,D3_T,OFFSET(AX$258,,-$C364+1),0),),-IFERROR(ISPMT(D3_I/12,$C364-1,D3_T,OFFSET(AX$258,,-$C364+1)),)))</f>
        <v>0</v>
      </c>
      <c r="AY364" s="548">
        <f ca="1">IF($C364=0,0,IF('Clinic Model'!$P$17="Annuity",-IFERROR(IPMT(D3_I/12,$C364,D3_T,OFFSET(AY$258,,-$C364+1),0),),-IFERROR(ISPMT(D3_I/12,$C364-1,D3_T,OFFSET(AY$258,,-$C364+1)),)))</f>
        <v>0</v>
      </c>
      <c r="AZ364" s="548">
        <f ca="1">IF($C364=0,0,IF('Clinic Model'!$P$17="Annuity",-IFERROR(IPMT(D3_I/12,$C364,D3_T,OFFSET(AZ$258,,-$C364+1),0),),-IFERROR(ISPMT(D3_I/12,$C364-1,D3_T,OFFSET(AZ$258,,-$C364+1)),)))</f>
        <v>0</v>
      </c>
      <c r="BA364" s="548">
        <f ca="1">IF($C364=0,0,IF('Clinic Model'!$P$17="Annuity",-IFERROR(IPMT(D3_I/12,$C364,D3_T,OFFSET(BA$258,,-$C364+1),0),),-IFERROR(ISPMT(D3_I/12,$C364-1,D3_T,OFFSET(BA$258,,-$C364+1)),)))</f>
        <v>0</v>
      </c>
      <c r="BB364" s="548">
        <f ca="1">IF($C364=0,0,IF('Clinic Model'!$P$17="Annuity",-IFERROR(IPMT(D3_I/12,$C364,D3_T,OFFSET(BB$258,,-$C364+1),0),),-IFERROR(ISPMT(D3_I/12,$C364-1,D3_T,OFFSET(BB$258,,-$C364+1)),)))</f>
        <v>0</v>
      </c>
      <c r="BC364" s="548">
        <f ca="1">IF($C364=0,0,IF('Clinic Model'!$P$17="Annuity",-IFERROR(IPMT(D3_I/12,$C364,D3_T,OFFSET(BC$258,,-$C364+1),0),),-IFERROR(ISPMT(D3_I/12,$C364-1,D3_T,OFFSET(BC$258,,-$C364+1)),)))</f>
        <v>0</v>
      </c>
      <c r="BD364" s="548">
        <f ca="1">IF($C364=0,0,IF('Clinic Model'!$P$17="Annuity",-IFERROR(IPMT(D3_I/12,$C364,D3_T,OFFSET(BD$258,,-$C364+1),0),),-IFERROR(ISPMT(D3_I/12,$C364-1,D3_T,OFFSET(BD$258,,-$C364+1)),)))</f>
        <v>0</v>
      </c>
      <c r="BE364" s="548">
        <f ca="1">IF($C364=0,0,IF('Clinic Model'!$P$17="Annuity",-IFERROR(IPMT(D3_I/12,$C364,D3_T,OFFSET(BE$258,,-$C364+1),0),),-IFERROR(ISPMT(D3_I/12,$C364-1,D3_T,OFFSET(BE$258,,-$C364+1)),)))</f>
        <v>0</v>
      </c>
      <c r="BF364" s="548">
        <f ca="1">IF($C364=0,0,IF('Clinic Model'!$P$17="Annuity",-IFERROR(IPMT(D3_I/12,$C364,D3_T,OFFSET(BF$258,,-$C364+1),0),),-IFERROR(ISPMT(D3_I/12,$C364-1,D3_T,OFFSET(BF$258,,-$C364+1)),)))</f>
        <v>0</v>
      </c>
      <c r="BG364" s="548">
        <f ca="1">IF($C364=0,0,IF('Clinic Model'!$P$17="Annuity",-IFERROR(IPMT(D3_I/12,$C364,D3_T,OFFSET(BG$258,,-$C364+1),0),),-IFERROR(ISPMT(D3_I/12,$C364-1,D3_T,OFFSET(BG$258,,-$C364+1)),)))</f>
        <v>0</v>
      </c>
      <c r="BH364" s="548">
        <f ca="1">IF($C364=0,0,IF('Clinic Model'!$P$17="Annuity",-IFERROR(IPMT(D3_I/12,$C364,D3_T,OFFSET(BH$258,,-$C364+1),0),),-IFERROR(ISPMT(D3_I/12,$C364-1,D3_T,OFFSET(BH$258,,-$C364+1)),)))</f>
        <v>0</v>
      </c>
      <c r="BI364" s="548">
        <f ca="1">IF($C364=0,0,IF('Clinic Model'!$P$17="Annuity",-IFERROR(IPMT(D3_I/12,$C364,D3_T,OFFSET(BI$258,,-$C364+1),0),),-IFERROR(ISPMT(D3_I/12,$C364-1,D3_T,OFFSET(BI$258,,-$C364+1)),)))</f>
        <v>0</v>
      </c>
      <c r="BJ364" s="548">
        <f ca="1">IF($C364=0,0,IF('Clinic Model'!$P$17="Annuity",-IFERROR(IPMT(D3_I/12,$C364,D3_T,OFFSET(BJ$258,,-$C364+1),0),),-IFERROR(ISPMT(D3_I/12,$C364-1,D3_T,OFFSET(BJ$258,,-$C364+1)),)))</f>
        <v>0</v>
      </c>
      <c r="BK364" s="548">
        <f ca="1">IF($C364=0,0,IF('Clinic Model'!$P$17="Annuity",-IFERROR(IPMT(D3_I/12,$C364,D3_T,OFFSET(BK$258,,-$C364+1),0),),-IFERROR(ISPMT(D3_I/12,$C364-1,D3_T,OFFSET(BK$258,,-$C364+1)),)))</f>
        <v>0</v>
      </c>
      <c r="BL364" s="548">
        <f ca="1">IF($C364=0,0,IF('Clinic Model'!$P$17="Annuity",-IFERROR(IPMT(D3_I/12,$C364,D3_T,OFFSET(BL$258,,-$C364+1),0),),-IFERROR(ISPMT(D3_I/12,$C364-1,D3_T,OFFSET(BL$258,,-$C364+1)),)))</f>
        <v>0</v>
      </c>
    </row>
    <row r="365" spans="1:64" ht="10.5" hidden="1" customHeight="1" outlineLevel="1" x14ac:dyDescent="0.3">
      <c r="A365" s="105"/>
      <c r="B365" s="504"/>
      <c r="C365" s="105">
        <f t="shared" si="26"/>
        <v>0</v>
      </c>
      <c r="E365" s="548">
        <f ca="1">IF($C365=0,0,IF('Clinic Model'!$P$17="Annuity",-IFERROR(IPMT(D3_I/12,$C365,D3_T,OFFSET(E$258,,-$C365+1),0),),-IFERROR(ISPMT(D3_I/12,$C365-1,D3_T,OFFSET(E$258,,-$C365+1)),)))</f>
        <v>0</v>
      </c>
      <c r="F365" s="548">
        <f ca="1">IF($C365=0,0,IF('Clinic Model'!$P$17="Annuity",-IFERROR(IPMT(D3_I/12,$C365,D3_T,OFFSET(F$258,,-$C365+1),0),),-IFERROR(ISPMT(D3_I/12,$C365-1,D3_T,OFFSET(F$258,,-$C365+1)),)))</f>
        <v>0</v>
      </c>
      <c r="G365" s="548">
        <f ca="1">IF($C365=0,0,IF('Clinic Model'!$P$17="Annuity",-IFERROR(IPMT(D3_I/12,$C365,D3_T,OFFSET(G$258,,-$C365+1),0),),-IFERROR(ISPMT(D3_I/12,$C365-1,D3_T,OFFSET(G$258,,-$C365+1)),)))</f>
        <v>0</v>
      </c>
      <c r="H365" s="548">
        <f ca="1">IF($C365=0,0,IF('Clinic Model'!$P$17="Annuity",-IFERROR(IPMT(D3_I/12,$C365,D3_T,OFFSET(H$258,,-$C365+1),0),),-IFERROR(ISPMT(D3_I/12,$C365-1,D3_T,OFFSET(H$258,,-$C365+1)),)))</f>
        <v>0</v>
      </c>
      <c r="I365" s="548">
        <f ca="1">IF($C365=0,0,IF('Clinic Model'!$P$17="Annuity",-IFERROR(IPMT(D3_I/12,$C365,D3_T,OFFSET(I$258,,-$C365+1),0),),-IFERROR(ISPMT(D3_I/12,$C365-1,D3_T,OFFSET(I$258,,-$C365+1)),)))</f>
        <v>0</v>
      </c>
      <c r="J365" s="548">
        <f ca="1">IF($C365=0,0,IF('Clinic Model'!$P$17="Annuity",-IFERROR(IPMT(D3_I/12,$C365,D3_T,OFFSET(J$258,,-$C365+1),0),),-IFERROR(ISPMT(D3_I/12,$C365-1,D3_T,OFFSET(J$258,,-$C365+1)),)))</f>
        <v>0</v>
      </c>
      <c r="K365" s="548">
        <f ca="1">IF($C365=0,0,IF('Clinic Model'!$P$17="Annuity",-IFERROR(IPMT(D3_I/12,$C365,D3_T,OFFSET(K$258,,-$C365+1),0),),-IFERROR(ISPMT(D3_I/12,$C365-1,D3_T,OFFSET(K$258,,-$C365+1)),)))</f>
        <v>0</v>
      </c>
      <c r="L365" s="548">
        <f ca="1">IF($C365=0,0,IF('Clinic Model'!$P$17="Annuity",-IFERROR(IPMT(D3_I/12,$C365,D3_T,OFFSET(L$258,,-$C365+1),0),),-IFERROR(ISPMT(D3_I/12,$C365-1,D3_T,OFFSET(L$258,,-$C365+1)),)))</f>
        <v>0</v>
      </c>
      <c r="M365" s="548">
        <f ca="1">IF($C365=0,0,IF('Clinic Model'!$P$17="Annuity",-IFERROR(IPMT(D3_I/12,$C365,D3_T,OFFSET(M$258,,-$C365+1),0),),-IFERROR(ISPMT(D3_I/12,$C365-1,D3_T,OFFSET(M$258,,-$C365+1)),)))</f>
        <v>0</v>
      </c>
      <c r="N365" s="548">
        <f ca="1">IF($C365=0,0,IF('Clinic Model'!$P$17="Annuity",-IFERROR(IPMT(D3_I/12,$C365,D3_T,OFFSET(N$258,,-$C365+1),0),),-IFERROR(ISPMT(D3_I/12,$C365-1,D3_T,OFFSET(N$258,,-$C365+1)),)))</f>
        <v>0</v>
      </c>
      <c r="O365" s="548">
        <f ca="1">IF($C365=0,0,IF('Clinic Model'!$P$17="Annuity",-IFERROR(IPMT(D3_I/12,$C365,D3_T,OFFSET(O$258,,-$C365+1),0),),-IFERROR(ISPMT(D3_I/12,$C365-1,D3_T,OFFSET(O$258,,-$C365+1)),)))</f>
        <v>0</v>
      </c>
      <c r="P365" s="548">
        <f ca="1">IF($C365=0,0,IF('Clinic Model'!$P$17="Annuity",-IFERROR(IPMT(D3_I/12,$C365,D3_T,OFFSET(P$258,,-$C365+1),0),),-IFERROR(ISPMT(D3_I/12,$C365-1,D3_T,OFFSET(P$258,,-$C365+1)),)))</f>
        <v>0</v>
      </c>
      <c r="Q365" s="548">
        <f ca="1">IF($C365=0,0,IF('Clinic Model'!$P$17="Annuity",-IFERROR(IPMT(D3_I/12,$C365,D3_T,OFFSET(Q$258,,-$C365+1),0),),-IFERROR(ISPMT(D3_I/12,$C365-1,D3_T,OFFSET(Q$258,,-$C365+1)),)))</f>
        <v>0</v>
      </c>
      <c r="R365" s="548">
        <f ca="1">IF($C365=0,0,IF('Clinic Model'!$P$17="Annuity",-IFERROR(IPMT(D3_I/12,$C365,D3_T,OFFSET(R$258,,-$C365+1),0),),-IFERROR(ISPMT(D3_I/12,$C365-1,D3_T,OFFSET(R$258,,-$C365+1)),)))</f>
        <v>0</v>
      </c>
      <c r="S365" s="548">
        <f ca="1">IF($C365=0,0,IF('Clinic Model'!$P$17="Annuity",-IFERROR(IPMT(D3_I/12,$C365,D3_T,OFFSET(S$258,,-$C365+1),0),),-IFERROR(ISPMT(D3_I/12,$C365-1,D3_T,OFFSET(S$258,,-$C365+1)),)))</f>
        <v>0</v>
      </c>
      <c r="T365" s="548">
        <f ca="1">IF($C365=0,0,IF('Clinic Model'!$P$17="Annuity",-IFERROR(IPMT(D3_I/12,$C365,D3_T,OFFSET(T$258,,-$C365+1),0),),-IFERROR(ISPMT(D3_I/12,$C365-1,D3_T,OFFSET(T$258,,-$C365+1)),)))</f>
        <v>0</v>
      </c>
      <c r="U365" s="548">
        <f ca="1">IF($C365=0,0,IF('Clinic Model'!$P$17="Annuity",-IFERROR(IPMT(D3_I/12,$C365,D3_T,OFFSET(U$258,,-$C365+1),0),),-IFERROR(ISPMT(D3_I/12,$C365-1,D3_T,OFFSET(U$258,,-$C365+1)),)))</f>
        <v>0</v>
      </c>
      <c r="V365" s="548">
        <f ca="1">IF($C365=0,0,IF('Clinic Model'!$P$17="Annuity",-IFERROR(IPMT(D3_I/12,$C365,D3_T,OFFSET(V$258,,-$C365+1),0),),-IFERROR(ISPMT(D3_I/12,$C365-1,D3_T,OFFSET(V$258,,-$C365+1)),)))</f>
        <v>0</v>
      </c>
      <c r="W365" s="548">
        <f ca="1">IF($C365=0,0,IF('Clinic Model'!$P$17="Annuity",-IFERROR(IPMT(D3_I/12,$C365,D3_T,OFFSET(W$258,,-$C365+1),0),),-IFERROR(ISPMT(D3_I/12,$C365-1,D3_T,OFFSET(W$258,,-$C365+1)),)))</f>
        <v>0</v>
      </c>
      <c r="X365" s="548">
        <f ca="1">IF($C365=0,0,IF('Clinic Model'!$P$17="Annuity",-IFERROR(IPMT(D3_I/12,$C365,D3_T,OFFSET(X$258,,-$C365+1),0),),-IFERROR(ISPMT(D3_I/12,$C365-1,D3_T,OFFSET(X$258,,-$C365+1)),)))</f>
        <v>0</v>
      </c>
      <c r="Y365" s="548">
        <f ca="1">IF($C365=0,0,IF('Clinic Model'!$P$17="Annuity",-IFERROR(IPMT(D3_I/12,$C365,D3_T,OFFSET(Y$258,,-$C365+1),0),),-IFERROR(ISPMT(D3_I/12,$C365-1,D3_T,OFFSET(Y$258,,-$C365+1)),)))</f>
        <v>0</v>
      </c>
      <c r="Z365" s="548">
        <f ca="1">IF($C365=0,0,IF('Clinic Model'!$P$17="Annuity",-IFERROR(IPMT(D3_I/12,$C365,D3_T,OFFSET(Z$258,,-$C365+1),0),),-IFERROR(ISPMT(D3_I/12,$C365-1,D3_T,OFFSET(Z$258,,-$C365+1)),)))</f>
        <v>0</v>
      </c>
      <c r="AA365" s="548">
        <f ca="1">IF($C365=0,0,IF('Clinic Model'!$P$17="Annuity",-IFERROR(IPMT(D3_I/12,$C365,D3_T,OFFSET(AA$258,,-$C365+1),0),),-IFERROR(ISPMT(D3_I/12,$C365-1,D3_T,OFFSET(AA$258,,-$C365+1)),)))</f>
        <v>0</v>
      </c>
      <c r="AB365" s="548">
        <f ca="1">IF($C365=0,0,IF('Clinic Model'!$P$17="Annuity",-IFERROR(IPMT(D3_I/12,$C365,D3_T,OFFSET(AB$258,,-$C365+1),0),),-IFERROR(ISPMT(D3_I/12,$C365-1,D3_T,OFFSET(AB$258,,-$C365+1)),)))</f>
        <v>0</v>
      </c>
      <c r="AC365" s="548">
        <f ca="1">IF($C365=0,0,IF('Clinic Model'!$P$17="Annuity",-IFERROR(IPMT(D3_I/12,$C365,D3_T,OFFSET(AC$258,,-$C365+1),0),),-IFERROR(ISPMT(D3_I/12,$C365-1,D3_T,OFFSET(AC$258,,-$C365+1)),)))</f>
        <v>0</v>
      </c>
      <c r="AD365" s="548">
        <f ca="1">IF($C365=0,0,IF('Clinic Model'!$P$17="Annuity",-IFERROR(IPMT(D3_I/12,$C365,D3_T,OFFSET(AD$258,,-$C365+1),0),),-IFERROR(ISPMT(D3_I/12,$C365-1,D3_T,OFFSET(AD$258,,-$C365+1)),)))</f>
        <v>0</v>
      </c>
      <c r="AE365" s="548">
        <f ca="1">IF($C365=0,0,IF('Clinic Model'!$P$17="Annuity",-IFERROR(IPMT(D3_I/12,$C365,D3_T,OFFSET(AE$258,,-$C365+1),0),),-IFERROR(ISPMT(D3_I/12,$C365-1,D3_T,OFFSET(AE$258,,-$C365+1)),)))</f>
        <v>0</v>
      </c>
      <c r="AF365" s="548">
        <f ca="1">IF($C365=0,0,IF('Clinic Model'!$P$17="Annuity",-IFERROR(IPMT(D3_I/12,$C365,D3_T,OFFSET(AF$258,,-$C365+1),0),),-IFERROR(ISPMT(D3_I/12,$C365-1,D3_T,OFFSET(AF$258,,-$C365+1)),)))</f>
        <v>0</v>
      </c>
      <c r="AG365" s="548">
        <f ca="1">IF($C365=0,0,IF('Clinic Model'!$P$17="Annuity",-IFERROR(IPMT(D3_I/12,$C365,D3_T,OFFSET(AG$258,,-$C365+1),0),),-IFERROR(ISPMT(D3_I/12,$C365-1,D3_T,OFFSET(AG$258,,-$C365+1)),)))</f>
        <v>0</v>
      </c>
      <c r="AH365" s="548">
        <f ca="1">IF($C365=0,0,IF('Clinic Model'!$P$17="Annuity",-IFERROR(IPMT(D3_I/12,$C365,D3_T,OFFSET(AH$258,,-$C365+1),0),),-IFERROR(ISPMT(D3_I/12,$C365-1,D3_T,OFFSET(AH$258,,-$C365+1)),)))</f>
        <v>0</v>
      </c>
      <c r="AI365" s="548">
        <f ca="1">IF($C365=0,0,IF('Clinic Model'!$P$17="Annuity",-IFERROR(IPMT(D3_I/12,$C365,D3_T,OFFSET(AI$258,,-$C365+1),0),),-IFERROR(ISPMT(D3_I/12,$C365-1,D3_T,OFFSET(AI$258,,-$C365+1)),)))</f>
        <v>0</v>
      </c>
      <c r="AJ365" s="548">
        <f ca="1">IF($C365=0,0,IF('Clinic Model'!$P$17="Annuity",-IFERROR(IPMT(D3_I/12,$C365,D3_T,OFFSET(AJ$258,,-$C365+1),0),),-IFERROR(ISPMT(D3_I/12,$C365-1,D3_T,OFFSET(AJ$258,,-$C365+1)),)))</f>
        <v>0</v>
      </c>
      <c r="AK365" s="548">
        <f ca="1">IF($C365=0,0,IF('Clinic Model'!$P$17="Annuity",-IFERROR(IPMT(D3_I/12,$C365,D3_T,OFFSET(AK$258,,-$C365+1),0),),-IFERROR(ISPMT(D3_I/12,$C365-1,D3_T,OFFSET(AK$258,,-$C365+1)),)))</f>
        <v>0</v>
      </c>
      <c r="AL365" s="548">
        <f ca="1">IF($C365=0,0,IF('Clinic Model'!$P$17="Annuity",-IFERROR(IPMT(D3_I/12,$C365,D3_T,OFFSET(AL$258,,-$C365+1),0),),-IFERROR(ISPMT(D3_I/12,$C365-1,D3_T,OFFSET(AL$258,,-$C365+1)),)))</f>
        <v>0</v>
      </c>
      <c r="AM365" s="548">
        <f ca="1">IF($C365=0,0,IF('Clinic Model'!$P$17="Annuity",-IFERROR(IPMT(D3_I/12,$C365,D3_T,OFFSET(AM$258,,-$C365+1),0),),-IFERROR(ISPMT(D3_I/12,$C365-1,D3_T,OFFSET(AM$258,,-$C365+1)),)))</f>
        <v>0</v>
      </c>
      <c r="AN365" s="548">
        <f ca="1">IF($C365=0,0,IF('Clinic Model'!$P$17="Annuity",-IFERROR(IPMT(D3_I/12,$C365,D3_T,OFFSET(AN$258,,-$C365+1),0),),-IFERROR(ISPMT(D3_I/12,$C365-1,D3_T,OFFSET(AN$258,,-$C365+1)),)))</f>
        <v>0</v>
      </c>
      <c r="AO365" s="548">
        <f ca="1">IF($C365=0,0,IF('Clinic Model'!$P$17="Annuity",-IFERROR(IPMT(D3_I/12,$C365,D3_T,OFFSET(AO$258,,-$C365+1),0),),-IFERROR(ISPMT(D3_I/12,$C365-1,D3_T,OFFSET(AO$258,,-$C365+1)),)))</f>
        <v>0</v>
      </c>
      <c r="AP365" s="548">
        <f ca="1">IF($C365=0,0,IF('Clinic Model'!$P$17="Annuity",-IFERROR(IPMT(D3_I/12,$C365,D3_T,OFFSET(AP$258,,-$C365+1),0),),-IFERROR(ISPMT(D3_I/12,$C365-1,D3_T,OFFSET(AP$258,,-$C365+1)),)))</f>
        <v>0</v>
      </c>
      <c r="AQ365" s="548">
        <f ca="1">IF($C365=0,0,IF('Clinic Model'!$P$17="Annuity",-IFERROR(IPMT(D3_I/12,$C365,D3_T,OFFSET(AQ$258,,-$C365+1),0),),-IFERROR(ISPMT(D3_I/12,$C365-1,D3_T,OFFSET(AQ$258,,-$C365+1)),)))</f>
        <v>0</v>
      </c>
      <c r="AR365" s="548">
        <f ca="1">IF($C365=0,0,IF('Clinic Model'!$P$17="Annuity",-IFERROR(IPMT(D3_I/12,$C365,D3_T,OFFSET(AR$258,,-$C365+1),0),),-IFERROR(ISPMT(D3_I/12,$C365-1,D3_T,OFFSET(AR$258,,-$C365+1)),)))</f>
        <v>0</v>
      </c>
      <c r="AS365" s="548">
        <f ca="1">IF($C365=0,0,IF('Clinic Model'!$P$17="Annuity",-IFERROR(IPMT(D3_I/12,$C365,D3_T,OFFSET(AS$258,,-$C365+1),0),),-IFERROR(ISPMT(D3_I/12,$C365-1,D3_T,OFFSET(AS$258,,-$C365+1)),)))</f>
        <v>0</v>
      </c>
      <c r="AT365" s="548">
        <f ca="1">IF($C365=0,0,IF('Clinic Model'!$P$17="Annuity",-IFERROR(IPMT(D3_I/12,$C365,D3_T,OFFSET(AT$258,,-$C365+1),0),),-IFERROR(ISPMT(D3_I/12,$C365-1,D3_T,OFFSET(AT$258,,-$C365+1)),)))</f>
        <v>0</v>
      </c>
      <c r="AU365" s="548">
        <f ca="1">IF($C365=0,0,IF('Clinic Model'!$P$17="Annuity",-IFERROR(IPMT(D3_I/12,$C365,D3_T,OFFSET(AU$258,,-$C365+1),0),),-IFERROR(ISPMT(D3_I/12,$C365-1,D3_T,OFFSET(AU$258,,-$C365+1)),)))</f>
        <v>0</v>
      </c>
      <c r="AV365" s="548">
        <f ca="1">IF($C365=0,0,IF('Clinic Model'!$P$17="Annuity",-IFERROR(IPMT(D3_I/12,$C365,D3_T,OFFSET(AV$258,,-$C365+1),0),),-IFERROR(ISPMT(D3_I/12,$C365-1,D3_T,OFFSET(AV$258,,-$C365+1)),)))</f>
        <v>0</v>
      </c>
      <c r="AW365" s="548">
        <f ca="1">IF($C365=0,0,IF('Clinic Model'!$P$17="Annuity",-IFERROR(IPMT(D3_I/12,$C365,D3_T,OFFSET(AW$258,,-$C365+1),0),),-IFERROR(ISPMT(D3_I/12,$C365-1,D3_T,OFFSET(AW$258,,-$C365+1)),)))</f>
        <v>0</v>
      </c>
      <c r="AX365" s="548">
        <f ca="1">IF($C365=0,0,IF('Clinic Model'!$P$17="Annuity",-IFERROR(IPMT(D3_I/12,$C365,D3_T,OFFSET(AX$258,,-$C365+1),0),),-IFERROR(ISPMT(D3_I/12,$C365-1,D3_T,OFFSET(AX$258,,-$C365+1)),)))</f>
        <v>0</v>
      </c>
      <c r="AY365" s="548">
        <f ca="1">IF($C365=0,0,IF('Clinic Model'!$P$17="Annuity",-IFERROR(IPMT(D3_I/12,$C365,D3_T,OFFSET(AY$258,,-$C365+1),0),),-IFERROR(ISPMT(D3_I/12,$C365-1,D3_T,OFFSET(AY$258,,-$C365+1)),)))</f>
        <v>0</v>
      </c>
      <c r="AZ365" s="548">
        <f ca="1">IF($C365=0,0,IF('Clinic Model'!$P$17="Annuity",-IFERROR(IPMT(D3_I/12,$C365,D3_T,OFFSET(AZ$258,,-$C365+1),0),),-IFERROR(ISPMT(D3_I/12,$C365-1,D3_T,OFFSET(AZ$258,,-$C365+1)),)))</f>
        <v>0</v>
      </c>
      <c r="BA365" s="548">
        <f ca="1">IF($C365=0,0,IF('Clinic Model'!$P$17="Annuity",-IFERROR(IPMT(D3_I/12,$C365,D3_T,OFFSET(BA$258,,-$C365+1),0),),-IFERROR(ISPMT(D3_I/12,$C365-1,D3_T,OFFSET(BA$258,,-$C365+1)),)))</f>
        <v>0</v>
      </c>
      <c r="BB365" s="548">
        <f ca="1">IF($C365=0,0,IF('Clinic Model'!$P$17="Annuity",-IFERROR(IPMT(D3_I/12,$C365,D3_T,OFFSET(BB$258,,-$C365+1),0),),-IFERROR(ISPMT(D3_I/12,$C365-1,D3_T,OFFSET(BB$258,,-$C365+1)),)))</f>
        <v>0</v>
      </c>
      <c r="BC365" s="548">
        <f ca="1">IF($C365=0,0,IF('Clinic Model'!$P$17="Annuity",-IFERROR(IPMT(D3_I/12,$C365,D3_T,OFFSET(BC$258,,-$C365+1),0),),-IFERROR(ISPMT(D3_I/12,$C365-1,D3_T,OFFSET(BC$258,,-$C365+1)),)))</f>
        <v>0</v>
      </c>
      <c r="BD365" s="548">
        <f ca="1">IF($C365=0,0,IF('Clinic Model'!$P$17="Annuity",-IFERROR(IPMT(D3_I/12,$C365,D3_T,OFFSET(BD$258,,-$C365+1),0),),-IFERROR(ISPMT(D3_I/12,$C365-1,D3_T,OFFSET(BD$258,,-$C365+1)),)))</f>
        <v>0</v>
      </c>
      <c r="BE365" s="548">
        <f ca="1">IF($C365=0,0,IF('Clinic Model'!$P$17="Annuity",-IFERROR(IPMT(D3_I/12,$C365,D3_T,OFFSET(BE$258,,-$C365+1),0),),-IFERROR(ISPMT(D3_I/12,$C365-1,D3_T,OFFSET(BE$258,,-$C365+1)),)))</f>
        <v>0</v>
      </c>
      <c r="BF365" s="548">
        <f ca="1">IF($C365=0,0,IF('Clinic Model'!$P$17="Annuity",-IFERROR(IPMT(D3_I/12,$C365,D3_T,OFFSET(BF$258,,-$C365+1),0),),-IFERROR(ISPMT(D3_I/12,$C365-1,D3_T,OFFSET(BF$258,,-$C365+1)),)))</f>
        <v>0</v>
      </c>
      <c r="BG365" s="548">
        <f ca="1">IF($C365=0,0,IF('Clinic Model'!$P$17="Annuity",-IFERROR(IPMT(D3_I/12,$C365,D3_T,OFFSET(BG$258,,-$C365+1),0),),-IFERROR(ISPMT(D3_I/12,$C365-1,D3_T,OFFSET(BG$258,,-$C365+1)),)))</f>
        <v>0</v>
      </c>
      <c r="BH365" s="548">
        <f ca="1">IF($C365=0,0,IF('Clinic Model'!$P$17="Annuity",-IFERROR(IPMT(D3_I/12,$C365,D3_T,OFFSET(BH$258,,-$C365+1),0),),-IFERROR(ISPMT(D3_I/12,$C365-1,D3_T,OFFSET(BH$258,,-$C365+1)),)))</f>
        <v>0</v>
      </c>
      <c r="BI365" s="548">
        <f ca="1">IF($C365=0,0,IF('Clinic Model'!$P$17="Annuity",-IFERROR(IPMT(D3_I/12,$C365,D3_T,OFFSET(BI$258,,-$C365+1),0),),-IFERROR(ISPMT(D3_I/12,$C365-1,D3_T,OFFSET(BI$258,,-$C365+1)),)))</f>
        <v>0</v>
      </c>
      <c r="BJ365" s="548">
        <f ca="1">IF($C365=0,0,IF('Clinic Model'!$P$17="Annuity",-IFERROR(IPMT(D3_I/12,$C365,D3_T,OFFSET(BJ$258,,-$C365+1),0),),-IFERROR(ISPMT(D3_I/12,$C365-1,D3_T,OFFSET(BJ$258,,-$C365+1)),)))</f>
        <v>0</v>
      </c>
      <c r="BK365" s="548">
        <f ca="1">IF($C365=0,0,IF('Clinic Model'!$P$17="Annuity",-IFERROR(IPMT(D3_I/12,$C365,D3_T,OFFSET(BK$258,,-$C365+1),0),),-IFERROR(ISPMT(D3_I/12,$C365-1,D3_T,OFFSET(BK$258,,-$C365+1)),)))</f>
        <v>0</v>
      </c>
      <c r="BL365" s="548">
        <f ca="1">IF($C365=0,0,IF('Clinic Model'!$P$17="Annuity",-IFERROR(IPMT(D3_I/12,$C365,D3_T,OFFSET(BL$258,,-$C365+1),0),),-IFERROR(ISPMT(D3_I/12,$C365-1,D3_T,OFFSET(BL$258,,-$C365+1)),)))</f>
        <v>0</v>
      </c>
    </row>
    <row r="366" spans="1:64" ht="10.5" hidden="1" customHeight="1" outlineLevel="1" x14ac:dyDescent="0.3">
      <c r="A366" s="105"/>
      <c r="B366" s="504"/>
      <c r="C366" s="105">
        <f t="shared" si="26"/>
        <v>0</v>
      </c>
      <c r="E366" s="548">
        <f ca="1">IF($C366=0,0,IF('Clinic Model'!$P$17="Annuity",-IFERROR(IPMT(D3_I/12,$C366,D3_T,OFFSET(E$258,,-$C366+1),0),),-IFERROR(ISPMT(D3_I/12,$C366-1,D3_T,OFFSET(E$258,,-$C366+1)),)))</f>
        <v>0</v>
      </c>
      <c r="F366" s="548">
        <f ca="1">IF($C366=0,0,IF('Clinic Model'!$P$17="Annuity",-IFERROR(IPMT(D3_I/12,$C366,D3_T,OFFSET(F$258,,-$C366+1),0),),-IFERROR(ISPMT(D3_I/12,$C366-1,D3_T,OFFSET(F$258,,-$C366+1)),)))</f>
        <v>0</v>
      </c>
      <c r="G366" s="548">
        <f ca="1">IF($C366=0,0,IF('Clinic Model'!$P$17="Annuity",-IFERROR(IPMT(D3_I/12,$C366,D3_T,OFFSET(G$258,,-$C366+1),0),),-IFERROR(ISPMT(D3_I/12,$C366-1,D3_T,OFFSET(G$258,,-$C366+1)),)))</f>
        <v>0</v>
      </c>
      <c r="H366" s="548">
        <f ca="1">IF($C366=0,0,IF('Clinic Model'!$P$17="Annuity",-IFERROR(IPMT(D3_I/12,$C366,D3_T,OFFSET(H$258,,-$C366+1),0),),-IFERROR(ISPMT(D3_I/12,$C366-1,D3_T,OFFSET(H$258,,-$C366+1)),)))</f>
        <v>0</v>
      </c>
      <c r="I366" s="548">
        <f ca="1">IF($C366=0,0,IF('Clinic Model'!$P$17="Annuity",-IFERROR(IPMT(D3_I/12,$C366,D3_T,OFFSET(I$258,,-$C366+1),0),),-IFERROR(ISPMT(D3_I/12,$C366-1,D3_T,OFFSET(I$258,,-$C366+1)),)))</f>
        <v>0</v>
      </c>
      <c r="J366" s="548">
        <f ca="1">IF($C366=0,0,IF('Clinic Model'!$P$17="Annuity",-IFERROR(IPMT(D3_I/12,$C366,D3_T,OFFSET(J$258,,-$C366+1),0),),-IFERROR(ISPMT(D3_I/12,$C366-1,D3_T,OFFSET(J$258,,-$C366+1)),)))</f>
        <v>0</v>
      </c>
      <c r="K366" s="548">
        <f ca="1">IF($C366=0,0,IF('Clinic Model'!$P$17="Annuity",-IFERROR(IPMT(D3_I/12,$C366,D3_T,OFFSET(K$258,,-$C366+1),0),),-IFERROR(ISPMT(D3_I/12,$C366-1,D3_T,OFFSET(K$258,,-$C366+1)),)))</f>
        <v>0</v>
      </c>
      <c r="L366" s="548">
        <f ca="1">IF($C366=0,0,IF('Clinic Model'!$P$17="Annuity",-IFERROR(IPMT(D3_I/12,$C366,D3_T,OFFSET(L$258,,-$C366+1),0),),-IFERROR(ISPMT(D3_I/12,$C366-1,D3_T,OFFSET(L$258,,-$C366+1)),)))</f>
        <v>0</v>
      </c>
      <c r="M366" s="548">
        <f ca="1">IF($C366=0,0,IF('Clinic Model'!$P$17="Annuity",-IFERROR(IPMT(D3_I/12,$C366,D3_T,OFFSET(M$258,,-$C366+1),0),),-IFERROR(ISPMT(D3_I/12,$C366-1,D3_T,OFFSET(M$258,,-$C366+1)),)))</f>
        <v>0</v>
      </c>
      <c r="N366" s="548">
        <f ca="1">IF($C366=0,0,IF('Clinic Model'!$P$17="Annuity",-IFERROR(IPMT(D3_I/12,$C366,D3_T,OFFSET(N$258,,-$C366+1),0),),-IFERROR(ISPMT(D3_I/12,$C366-1,D3_T,OFFSET(N$258,,-$C366+1)),)))</f>
        <v>0</v>
      </c>
      <c r="O366" s="548">
        <f ca="1">IF($C366=0,0,IF('Clinic Model'!$P$17="Annuity",-IFERROR(IPMT(D3_I/12,$C366,D3_T,OFFSET(O$258,,-$C366+1),0),),-IFERROR(ISPMT(D3_I/12,$C366-1,D3_T,OFFSET(O$258,,-$C366+1)),)))</f>
        <v>0</v>
      </c>
      <c r="P366" s="548">
        <f ca="1">IF($C366=0,0,IF('Clinic Model'!$P$17="Annuity",-IFERROR(IPMT(D3_I/12,$C366,D3_T,OFFSET(P$258,,-$C366+1),0),),-IFERROR(ISPMT(D3_I/12,$C366-1,D3_T,OFFSET(P$258,,-$C366+1)),)))</f>
        <v>0</v>
      </c>
      <c r="Q366" s="548">
        <f ca="1">IF($C366=0,0,IF('Clinic Model'!$P$17="Annuity",-IFERROR(IPMT(D3_I/12,$C366,D3_T,OFFSET(Q$258,,-$C366+1),0),),-IFERROR(ISPMT(D3_I/12,$C366-1,D3_T,OFFSET(Q$258,,-$C366+1)),)))</f>
        <v>0</v>
      </c>
      <c r="R366" s="548">
        <f ca="1">IF($C366=0,0,IF('Clinic Model'!$P$17="Annuity",-IFERROR(IPMT(D3_I/12,$C366,D3_T,OFFSET(R$258,,-$C366+1),0),),-IFERROR(ISPMT(D3_I/12,$C366-1,D3_T,OFFSET(R$258,,-$C366+1)),)))</f>
        <v>0</v>
      </c>
      <c r="S366" s="548">
        <f ca="1">IF($C366=0,0,IF('Clinic Model'!$P$17="Annuity",-IFERROR(IPMT(D3_I/12,$C366,D3_T,OFFSET(S$258,,-$C366+1),0),),-IFERROR(ISPMT(D3_I/12,$C366-1,D3_T,OFFSET(S$258,,-$C366+1)),)))</f>
        <v>0</v>
      </c>
      <c r="T366" s="548">
        <f ca="1">IF($C366=0,0,IF('Clinic Model'!$P$17="Annuity",-IFERROR(IPMT(D3_I/12,$C366,D3_T,OFFSET(T$258,,-$C366+1),0),),-IFERROR(ISPMT(D3_I/12,$C366-1,D3_T,OFFSET(T$258,,-$C366+1)),)))</f>
        <v>0</v>
      </c>
      <c r="U366" s="548">
        <f ca="1">IF($C366=0,0,IF('Clinic Model'!$P$17="Annuity",-IFERROR(IPMT(D3_I/12,$C366,D3_T,OFFSET(U$258,,-$C366+1),0),),-IFERROR(ISPMT(D3_I/12,$C366-1,D3_T,OFFSET(U$258,,-$C366+1)),)))</f>
        <v>0</v>
      </c>
      <c r="V366" s="548">
        <f ca="1">IF($C366=0,0,IF('Clinic Model'!$P$17="Annuity",-IFERROR(IPMT(D3_I/12,$C366,D3_T,OFFSET(V$258,,-$C366+1),0),),-IFERROR(ISPMT(D3_I/12,$C366-1,D3_T,OFFSET(V$258,,-$C366+1)),)))</f>
        <v>0</v>
      </c>
      <c r="W366" s="548">
        <f ca="1">IF($C366=0,0,IF('Clinic Model'!$P$17="Annuity",-IFERROR(IPMT(D3_I/12,$C366,D3_T,OFFSET(W$258,,-$C366+1),0),),-IFERROR(ISPMT(D3_I/12,$C366-1,D3_T,OFFSET(W$258,,-$C366+1)),)))</f>
        <v>0</v>
      </c>
      <c r="X366" s="548">
        <f ca="1">IF($C366=0,0,IF('Clinic Model'!$P$17="Annuity",-IFERROR(IPMT(D3_I/12,$C366,D3_T,OFFSET(X$258,,-$C366+1),0),),-IFERROR(ISPMT(D3_I/12,$C366-1,D3_T,OFFSET(X$258,,-$C366+1)),)))</f>
        <v>0</v>
      </c>
      <c r="Y366" s="548">
        <f ca="1">IF($C366=0,0,IF('Clinic Model'!$P$17="Annuity",-IFERROR(IPMT(D3_I/12,$C366,D3_T,OFFSET(Y$258,,-$C366+1),0),),-IFERROR(ISPMT(D3_I/12,$C366-1,D3_T,OFFSET(Y$258,,-$C366+1)),)))</f>
        <v>0</v>
      </c>
      <c r="Z366" s="548">
        <f ca="1">IF($C366=0,0,IF('Clinic Model'!$P$17="Annuity",-IFERROR(IPMT(D3_I/12,$C366,D3_T,OFFSET(Z$258,,-$C366+1),0),),-IFERROR(ISPMT(D3_I/12,$C366-1,D3_T,OFFSET(Z$258,,-$C366+1)),)))</f>
        <v>0</v>
      </c>
      <c r="AA366" s="548">
        <f ca="1">IF($C366=0,0,IF('Clinic Model'!$P$17="Annuity",-IFERROR(IPMT(D3_I/12,$C366,D3_T,OFFSET(AA$258,,-$C366+1),0),),-IFERROR(ISPMT(D3_I/12,$C366-1,D3_T,OFFSET(AA$258,,-$C366+1)),)))</f>
        <v>0</v>
      </c>
      <c r="AB366" s="548">
        <f ca="1">IF($C366=0,0,IF('Clinic Model'!$P$17="Annuity",-IFERROR(IPMT(D3_I/12,$C366,D3_T,OFFSET(AB$258,,-$C366+1),0),),-IFERROR(ISPMT(D3_I/12,$C366-1,D3_T,OFFSET(AB$258,,-$C366+1)),)))</f>
        <v>0</v>
      </c>
      <c r="AC366" s="548">
        <f ca="1">IF($C366=0,0,IF('Clinic Model'!$P$17="Annuity",-IFERROR(IPMT(D3_I/12,$C366,D3_T,OFFSET(AC$258,,-$C366+1),0),),-IFERROR(ISPMT(D3_I/12,$C366-1,D3_T,OFFSET(AC$258,,-$C366+1)),)))</f>
        <v>0</v>
      </c>
      <c r="AD366" s="548">
        <f ca="1">IF($C366=0,0,IF('Clinic Model'!$P$17="Annuity",-IFERROR(IPMT(D3_I/12,$C366,D3_T,OFFSET(AD$258,,-$C366+1),0),),-IFERROR(ISPMT(D3_I/12,$C366-1,D3_T,OFFSET(AD$258,,-$C366+1)),)))</f>
        <v>0</v>
      </c>
      <c r="AE366" s="548">
        <f ca="1">IF($C366=0,0,IF('Clinic Model'!$P$17="Annuity",-IFERROR(IPMT(D3_I/12,$C366,D3_T,OFFSET(AE$258,,-$C366+1),0),),-IFERROR(ISPMT(D3_I/12,$C366-1,D3_T,OFFSET(AE$258,,-$C366+1)),)))</f>
        <v>0</v>
      </c>
      <c r="AF366" s="548">
        <f ca="1">IF($C366=0,0,IF('Clinic Model'!$P$17="Annuity",-IFERROR(IPMT(D3_I/12,$C366,D3_T,OFFSET(AF$258,,-$C366+1),0),),-IFERROR(ISPMT(D3_I/12,$C366-1,D3_T,OFFSET(AF$258,,-$C366+1)),)))</f>
        <v>0</v>
      </c>
      <c r="AG366" s="548">
        <f ca="1">IF($C366=0,0,IF('Clinic Model'!$P$17="Annuity",-IFERROR(IPMT(D3_I/12,$C366,D3_T,OFFSET(AG$258,,-$C366+1),0),),-IFERROR(ISPMT(D3_I/12,$C366-1,D3_T,OFFSET(AG$258,,-$C366+1)),)))</f>
        <v>0</v>
      </c>
      <c r="AH366" s="548">
        <f ca="1">IF($C366=0,0,IF('Clinic Model'!$P$17="Annuity",-IFERROR(IPMT(D3_I/12,$C366,D3_T,OFFSET(AH$258,,-$C366+1),0),),-IFERROR(ISPMT(D3_I/12,$C366-1,D3_T,OFFSET(AH$258,,-$C366+1)),)))</f>
        <v>0</v>
      </c>
      <c r="AI366" s="548">
        <f ca="1">IF($C366=0,0,IF('Clinic Model'!$P$17="Annuity",-IFERROR(IPMT(D3_I/12,$C366,D3_T,OFFSET(AI$258,,-$C366+1),0),),-IFERROR(ISPMT(D3_I/12,$C366-1,D3_T,OFFSET(AI$258,,-$C366+1)),)))</f>
        <v>0</v>
      </c>
      <c r="AJ366" s="548">
        <f ca="1">IF($C366=0,0,IF('Clinic Model'!$P$17="Annuity",-IFERROR(IPMT(D3_I/12,$C366,D3_T,OFFSET(AJ$258,,-$C366+1),0),),-IFERROR(ISPMT(D3_I/12,$C366-1,D3_T,OFFSET(AJ$258,,-$C366+1)),)))</f>
        <v>0</v>
      </c>
      <c r="AK366" s="548">
        <f ca="1">IF($C366=0,0,IF('Clinic Model'!$P$17="Annuity",-IFERROR(IPMT(D3_I/12,$C366,D3_T,OFFSET(AK$258,,-$C366+1),0),),-IFERROR(ISPMT(D3_I/12,$C366-1,D3_T,OFFSET(AK$258,,-$C366+1)),)))</f>
        <v>0</v>
      </c>
      <c r="AL366" s="548">
        <f ca="1">IF($C366=0,0,IF('Clinic Model'!$P$17="Annuity",-IFERROR(IPMT(D3_I/12,$C366,D3_T,OFFSET(AL$258,,-$C366+1),0),),-IFERROR(ISPMT(D3_I/12,$C366-1,D3_T,OFFSET(AL$258,,-$C366+1)),)))</f>
        <v>0</v>
      </c>
      <c r="AM366" s="548">
        <f ca="1">IF($C366=0,0,IF('Clinic Model'!$P$17="Annuity",-IFERROR(IPMT(D3_I/12,$C366,D3_T,OFFSET(AM$258,,-$C366+1),0),),-IFERROR(ISPMT(D3_I/12,$C366-1,D3_T,OFFSET(AM$258,,-$C366+1)),)))</f>
        <v>0</v>
      </c>
      <c r="AN366" s="548">
        <f ca="1">IF($C366=0,0,IF('Clinic Model'!$P$17="Annuity",-IFERROR(IPMT(D3_I/12,$C366,D3_T,OFFSET(AN$258,,-$C366+1),0),),-IFERROR(ISPMT(D3_I/12,$C366-1,D3_T,OFFSET(AN$258,,-$C366+1)),)))</f>
        <v>0</v>
      </c>
      <c r="AO366" s="548">
        <f ca="1">IF($C366=0,0,IF('Clinic Model'!$P$17="Annuity",-IFERROR(IPMT(D3_I/12,$C366,D3_T,OFFSET(AO$258,,-$C366+1),0),),-IFERROR(ISPMT(D3_I/12,$C366-1,D3_T,OFFSET(AO$258,,-$C366+1)),)))</f>
        <v>0</v>
      </c>
      <c r="AP366" s="548">
        <f ca="1">IF($C366=0,0,IF('Clinic Model'!$P$17="Annuity",-IFERROR(IPMT(D3_I/12,$C366,D3_T,OFFSET(AP$258,,-$C366+1),0),),-IFERROR(ISPMT(D3_I/12,$C366-1,D3_T,OFFSET(AP$258,,-$C366+1)),)))</f>
        <v>0</v>
      </c>
      <c r="AQ366" s="548">
        <f ca="1">IF($C366=0,0,IF('Clinic Model'!$P$17="Annuity",-IFERROR(IPMT(D3_I/12,$C366,D3_T,OFFSET(AQ$258,,-$C366+1),0),),-IFERROR(ISPMT(D3_I/12,$C366-1,D3_T,OFFSET(AQ$258,,-$C366+1)),)))</f>
        <v>0</v>
      </c>
      <c r="AR366" s="548">
        <f ca="1">IF($C366=0,0,IF('Clinic Model'!$P$17="Annuity",-IFERROR(IPMT(D3_I/12,$C366,D3_T,OFFSET(AR$258,,-$C366+1),0),),-IFERROR(ISPMT(D3_I/12,$C366-1,D3_T,OFFSET(AR$258,,-$C366+1)),)))</f>
        <v>0</v>
      </c>
      <c r="AS366" s="548">
        <f ca="1">IF($C366=0,0,IF('Clinic Model'!$P$17="Annuity",-IFERROR(IPMT(D3_I/12,$C366,D3_T,OFFSET(AS$258,,-$C366+1),0),),-IFERROR(ISPMT(D3_I/12,$C366-1,D3_T,OFFSET(AS$258,,-$C366+1)),)))</f>
        <v>0</v>
      </c>
      <c r="AT366" s="548">
        <f ca="1">IF($C366=0,0,IF('Clinic Model'!$P$17="Annuity",-IFERROR(IPMT(D3_I/12,$C366,D3_T,OFFSET(AT$258,,-$C366+1),0),),-IFERROR(ISPMT(D3_I/12,$C366-1,D3_T,OFFSET(AT$258,,-$C366+1)),)))</f>
        <v>0</v>
      </c>
      <c r="AU366" s="548">
        <f ca="1">IF($C366=0,0,IF('Clinic Model'!$P$17="Annuity",-IFERROR(IPMT(D3_I/12,$C366,D3_T,OFFSET(AU$258,,-$C366+1),0),),-IFERROR(ISPMT(D3_I/12,$C366-1,D3_T,OFFSET(AU$258,,-$C366+1)),)))</f>
        <v>0</v>
      </c>
      <c r="AV366" s="548">
        <f ca="1">IF($C366=0,0,IF('Clinic Model'!$P$17="Annuity",-IFERROR(IPMT(D3_I/12,$C366,D3_T,OFFSET(AV$258,,-$C366+1),0),),-IFERROR(ISPMT(D3_I/12,$C366-1,D3_T,OFFSET(AV$258,,-$C366+1)),)))</f>
        <v>0</v>
      </c>
      <c r="AW366" s="548">
        <f ca="1">IF($C366=0,0,IF('Clinic Model'!$P$17="Annuity",-IFERROR(IPMT(D3_I/12,$C366,D3_T,OFFSET(AW$258,,-$C366+1),0),),-IFERROR(ISPMT(D3_I/12,$C366-1,D3_T,OFFSET(AW$258,,-$C366+1)),)))</f>
        <v>0</v>
      </c>
      <c r="AX366" s="548">
        <f ca="1">IF($C366=0,0,IF('Clinic Model'!$P$17="Annuity",-IFERROR(IPMT(D3_I/12,$C366,D3_T,OFFSET(AX$258,,-$C366+1),0),),-IFERROR(ISPMT(D3_I/12,$C366-1,D3_T,OFFSET(AX$258,,-$C366+1)),)))</f>
        <v>0</v>
      </c>
      <c r="AY366" s="548">
        <f ca="1">IF($C366=0,0,IF('Clinic Model'!$P$17="Annuity",-IFERROR(IPMT(D3_I/12,$C366,D3_T,OFFSET(AY$258,,-$C366+1),0),),-IFERROR(ISPMT(D3_I/12,$C366-1,D3_T,OFFSET(AY$258,,-$C366+1)),)))</f>
        <v>0</v>
      </c>
      <c r="AZ366" s="548">
        <f ca="1">IF($C366=0,0,IF('Clinic Model'!$P$17="Annuity",-IFERROR(IPMT(D3_I/12,$C366,D3_T,OFFSET(AZ$258,,-$C366+1),0),),-IFERROR(ISPMT(D3_I/12,$C366-1,D3_T,OFFSET(AZ$258,,-$C366+1)),)))</f>
        <v>0</v>
      </c>
      <c r="BA366" s="548">
        <f ca="1">IF($C366=0,0,IF('Clinic Model'!$P$17="Annuity",-IFERROR(IPMT(D3_I/12,$C366,D3_T,OFFSET(BA$258,,-$C366+1),0),),-IFERROR(ISPMT(D3_I/12,$C366-1,D3_T,OFFSET(BA$258,,-$C366+1)),)))</f>
        <v>0</v>
      </c>
      <c r="BB366" s="548">
        <f ca="1">IF($C366=0,0,IF('Clinic Model'!$P$17="Annuity",-IFERROR(IPMT(D3_I/12,$C366,D3_T,OFFSET(BB$258,,-$C366+1),0),),-IFERROR(ISPMT(D3_I/12,$C366-1,D3_T,OFFSET(BB$258,,-$C366+1)),)))</f>
        <v>0</v>
      </c>
      <c r="BC366" s="548">
        <f ca="1">IF($C366=0,0,IF('Clinic Model'!$P$17="Annuity",-IFERROR(IPMT(D3_I/12,$C366,D3_T,OFFSET(BC$258,,-$C366+1),0),),-IFERROR(ISPMT(D3_I/12,$C366-1,D3_T,OFFSET(BC$258,,-$C366+1)),)))</f>
        <v>0</v>
      </c>
      <c r="BD366" s="548">
        <f ca="1">IF($C366=0,0,IF('Clinic Model'!$P$17="Annuity",-IFERROR(IPMT(D3_I/12,$C366,D3_T,OFFSET(BD$258,,-$C366+1),0),),-IFERROR(ISPMT(D3_I/12,$C366-1,D3_T,OFFSET(BD$258,,-$C366+1)),)))</f>
        <v>0</v>
      </c>
      <c r="BE366" s="548">
        <f ca="1">IF($C366=0,0,IF('Clinic Model'!$P$17="Annuity",-IFERROR(IPMT(D3_I/12,$C366,D3_T,OFFSET(BE$258,,-$C366+1),0),),-IFERROR(ISPMT(D3_I/12,$C366-1,D3_T,OFFSET(BE$258,,-$C366+1)),)))</f>
        <v>0</v>
      </c>
      <c r="BF366" s="548">
        <f ca="1">IF($C366=0,0,IF('Clinic Model'!$P$17="Annuity",-IFERROR(IPMT(D3_I/12,$C366,D3_T,OFFSET(BF$258,,-$C366+1),0),),-IFERROR(ISPMT(D3_I/12,$C366-1,D3_T,OFFSET(BF$258,,-$C366+1)),)))</f>
        <v>0</v>
      </c>
      <c r="BG366" s="548">
        <f ca="1">IF($C366=0,0,IF('Clinic Model'!$P$17="Annuity",-IFERROR(IPMT(D3_I/12,$C366,D3_T,OFFSET(BG$258,,-$C366+1),0),),-IFERROR(ISPMT(D3_I/12,$C366-1,D3_T,OFFSET(BG$258,,-$C366+1)),)))</f>
        <v>0</v>
      </c>
      <c r="BH366" s="548">
        <f ca="1">IF($C366=0,0,IF('Clinic Model'!$P$17="Annuity",-IFERROR(IPMT(D3_I/12,$C366,D3_T,OFFSET(BH$258,,-$C366+1),0),),-IFERROR(ISPMT(D3_I/12,$C366-1,D3_T,OFFSET(BH$258,,-$C366+1)),)))</f>
        <v>0</v>
      </c>
      <c r="BI366" s="548">
        <f ca="1">IF($C366=0,0,IF('Clinic Model'!$P$17="Annuity",-IFERROR(IPMT(D3_I/12,$C366,D3_T,OFFSET(BI$258,,-$C366+1),0),),-IFERROR(ISPMT(D3_I/12,$C366-1,D3_T,OFFSET(BI$258,,-$C366+1)),)))</f>
        <v>0</v>
      </c>
      <c r="BJ366" s="548">
        <f ca="1">IF($C366=0,0,IF('Clinic Model'!$P$17="Annuity",-IFERROR(IPMT(D3_I/12,$C366,D3_T,OFFSET(BJ$258,,-$C366+1),0),),-IFERROR(ISPMT(D3_I/12,$C366-1,D3_T,OFFSET(BJ$258,,-$C366+1)),)))</f>
        <v>0</v>
      </c>
      <c r="BK366" s="548">
        <f ca="1">IF($C366=0,0,IF('Clinic Model'!$P$17="Annuity",-IFERROR(IPMT(D3_I/12,$C366,D3_T,OFFSET(BK$258,,-$C366+1),0),),-IFERROR(ISPMT(D3_I/12,$C366-1,D3_T,OFFSET(BK$258,,-$C366+1)),)))</f>
        <v>0</v>
      </c>
      <c r="BL366" s="548">
        <f ca="1">IF($C366=0,0,IF('Clinic Model'!$P$17="Annuity",-IFERROR(IPMT(D3_I/12,$C366,D3_T,OFFSET(BL$258,,-$C366+1),0),),-IFERROR(ISPMT(D3_I/12,$C366-1,D3_T,OFFSET(BL$258,,-$C366+1)),)))</f>
        <v>0</v>
      </c>
    </row>
    <row r="367" spans="1:64" ht="10.5" hidden="1" customHeight="1" outlineLevel="1" x14ac:dyDescent="0.3">
      <c r="A367" s="105"/>
      <c r="B367" s="504"/>
      <c r="C367" s="105">
        <f t="shared" si="26"/>
        <v>0</v>
      </c>
      <c r="E367" s="548">
        <f ca="1">IF($C367=0,0,IF('Clinic Model'!$P$17="Annuity",-IFERROR(IPMT(D3_I/12,$C367,D3_T,OFFSET(E$258,,-$C367+1),0),),-IFERROR(ISPMT(D3_I/12,$C367-1,D3_T,OFFSET(E$258,,-$C367+1)),)))</f>
        <v>0</v>
      </c>
      <c r="F367" s="548">
        <f ca="1">IF($C367=0,0,IF('Clinic Model'!$P$17="Annuity",-IFERROR(IPMT(D3_I/12,$C367,D3_T,OFFSET(F$258,,-$C367+1),0),),-IFERROR(ISPMT(D3_I/12,$C367-1,D3_T,OFFSET(F$258,,-$C367+1)),)))</f>
        <v>0</v>
      </c>
      <c r="G367" s="548">
        <f ca="1">IF($C367=0,0,IF('Clinic Model'!$P$17="Annuity",-IFERROR(IPMT(D3_I/12,$C367,D3_T,OFFSET(G$258,,-$C367+1),0),),-IFERROR(ISPMT(D3_I/12,$C367-1,D3_T,OFFSET(G$258,,-$C367+1)),)))</f>
        <v>0</v>
      </c>
      <c r="H367" s="548">
        <f ca="1">IF($C367=0,0,IF('Clinic Model'!$P$17="Annuity",-IFERROR(IPMT(D3_I/12,$C367,D3_T,OFFSET(H$258,,-$C367+1),0),),-IFERROR(ISPMT(D3_I/12,$C367-1,D3_T,OFFSET(H$258,,-$C367+1)),)))</f>
        <v>0</v>
      </c>
      <c r="I367" s="548">
        <f ca="1">IF($C367=0,0,IF('Clinic Model'!$P$17="Annuity",-IFERROR(IPMT(D3_I/12,$C367,D3_T,OFFSET(I$258,,-$C367+1),0),),-IFERROR(ISPMT(D3_I/12,$C367-1,D3_T,OFFSET(I$258,,-$C367+1)),)))</f>
        <v>0</v>
      </c>
      <c r="J367" s="548">
        <f ca="1">IF($C367=0,0,IF('Clinic Model'!$P$17="Annuity",-IFERROR(IPMT(D3_I/12,$C367,D3_T,OFFSET(J$258,,-$C367+1),0),),-IFERROR(ISPMT(D3_I/12,$C367-1,D3_T,OFFSET(J$258,,-$C367+1)),)))</f>
        <v>0</v>
      </c>
      <c r="K367" s="548">
        <f ca="1">IF($C367=0,0,IF('Clinic Model'!$P$17="Annuity",-IFERROR(IPMT(D3_I/12,$C367,D3_T,OFFSET(K$258,,-$C367+1),0),),-IFERROR(ISPMT(D3_I/12,$C367-1,D3_T,OFFSET(K$258,,-$C367+1)),)))</f>
        <v>0</v>
      </c>
      <c r="L367" s="548">
        <f ca="1">IF($C367=0,0,IF('Clinic Model'!$P$17="Annuity",-IFERROR(IPMT(D3_I/12,$C367,D3_T,OFFSET(L$258,,-$C367+1),0),),-IFERROR(ISPMT(D3_I/12,$C367-1,D3_T,OFFSET(L$258,,-$C367+1)),)))</f>
        <v>0</v>
      </c>
      <c r="M367" s="548">
        <f ca="1">IF($C367=0,0,IF('Clinic Model'!$P$17="Annuity",-IFERROR(IPMT(D3_I/12,$C367,D3_T,OFFSET(M$258,,-$C367+1),0),),-IFERROR(ISPMT(D3_I/12,$C367-1,D3_T,OFFSET(M$258,,-$C367+1)),)))</f>
        <v>0</v>
      </c>
      <c r="N367" s="548">
        <f ca="1">IF($C367=0,0,IF('Clinic Model'!$P$17="Annuity",-IFERROR(IPMT(D3_I/12,$C367,D3_T,OFFSET(N$258,,-$C367+1),0),),-IFERROR(ISPMT(D3_I/12,$C367-1,D3_T,OFFSET(N$258,,-$C367+1)),)))</f>
        <v>0</v>
      </c>
      <c r="O367" s="548">
        <f ca="1">IF($C367=0,0,IF('Clinic Model'!$P$17="Annuity",-IFERROR(IPMT(D3_I/12,$C367,D3_T,OFFSET(O$258,,-$C367+1),0),),-IFERROR(ISPMT(D3_I/12,$C367-1,D3_T,OFFSET(O$258,,-$C367+1)),)))</f>
        <v>0</v>
      </c>
      <c r="P367" s="548">
        <f ca="1">IF($C367=0,0,IF('Clinic Model'!$P$17="Annuity",-IFERROR(IPMT(D3_I/12,$C367,D3_T,OFFSET(P$258,,-$C367+1),0),),-IFERROR(ISPMT(D3_I/12,$C367-1,D3_T,OFFSET(P$258,,-$C367+1)),)))</f>
        <v>0</v>
      </c>
      <c r="Q367" s="548">
        <f ca="1">IF($C367=0,0,IF('Clinic Model'!$P$17="Annuity",-IFERROR(IPMT(D3_I/12,$C367,D3_T,OFFSET(Q$258,,-$C367+1),0),),-IFERROR(ISPMT(D3_I/12,$C367-1,D3_T,OFFSET(Q$258,,-$C367+1)),)))</f>
        <v>0</v>
      </c>
      <c r="R367" s="548">
        <f ca="1">IF($C367=0,0,IF('Clinic Model'!$P$17="Annuity",-IFERROR(IPMT(D3_I/12,$C367,D3_T,OFFSET(R$258,,-$C367+1),0),),-IFERROR(ISPMT(D3_I/12,$C367-1,D3_T,OFFSET(R$258,,-$C367+1)),)))</f>
        <v>0</v>
      </c>
      <c r="S367" s="548">
        <f ca="1">IF($C367=0,0,IF('Clinic Model'!$P$17="Annuity",-IFERROR(IPMT(D3_I/12,$C367,D3_T,OFFSET(S$258,,-$C367+1),0),),-IFERROR(ISPMT(D3_I/12,$C367-1,D3_T,OFFSET(S$258,,-$C367+1)),)))</f>
        <v>0</v>
      </c>
      <c r="T367" s="548">
        <f ca="1">IF($C367=0,0,IF('Clinic Model'!$P$17="Annuity",-IFERROR(IPMT(D3_I/12,$C367,D3_T,OFFSET(T$258,,-$C367+1),0),),-IFERROR(ISPMT(D3_I/12,$C367-1,D3_T,OFFSET(T$258,,-$C367+1)),)))</f>
        <v>0</v>
      </c>
      <c r="U367" s="548">
        <f ca="1">IF($C367=0,0,IF('Clinic Model'!$P$17="Annuity",-IFERROR(IPMT(D3_I/12,$C367,D3_T,OFFSET(U$258,,-$C367+1),0),),-IFERROR(ISPMT(D3_I/12,$C367-1,D3_T,OFFSET(U$258,,-$C367+1)),)))</f>
        <v>0</v>
      </c>
      <c r="V367" s="548">
        <f ca="1">IF($C367=0,0,IF('Clinic Model'!$P$17="Annuity",-IFERROR(IPMT(D3_I/12,$C367,D3_T,OFFSET(V$258,,-$C367+1),0),),-IFERROR(ISPMT(D3_I/12,$C367-1,D3_T,OFFSET(V$258,,-$C367+1)),)))</f>
        <v>0</v>
      </c>
      <c r="W367" s="548">
        <f ca="1">IF($C367=0,0,IF('Clinic Model'!$P$17="Annuity",-IFERROR(IPMT(D3_I/12,$C367,D3_T,OFFSET(W$258,,-$C367+1),0),),-IFERROR(ISPMT(D3_I/12,$C367-1,D3_T,OFFSET(W$258,,-$C367+1)),)))</f>
        <v>0</v>
      </c>
      <c r="X367" s="548">
        <f ca="1">IF($C367=0,0,IF('Clinic Model'!$P$17="Annuity",-IFERROR(IPMT(D3_I/12,$C367,D3_T,OFFSET(X$258,,-$C367+1),0),),-IFERROR(ISPMT(D3_I/12,$C367-1,D3_T,OFFSET(X$258,,-$C367+1)),)))</f>
        <v>0</v>
      </c>
      <c r="Y367" s="548">
        <f ca="1">IF($C367=0,0,IF('Clinic Model'!$P$17="Annuity",-IFERROR(IPMT(D3_I/12,$C367,D3_T,OFFSET(Y$258,,-$C367+1),0),),-IFERROR(ISPMT(D3_I/12,$C367-1,D3_T,OFFSET(Y$258,,-$C367+1)),)))</f>
        <v>0</v>
      </c>
      <c r="Z367" s="548">
        <f ca="1">IF($C367=0,0,IF('Clinic Model'!$P$17="Annuity",-IFERROR(IPMT(D3_I/12,$C367,D3_T,OFFSET(Z$258,,-$C367+1),0),),-IFERROR(ISPMT(D3_I/12,$C367-1,D3_T,OFFSET(Z$258,,-$C367+1)),)))</f>
        <v>0</v>
      </c>
      <c r="AA367" s="548">
        <f ca="1">IF($C367=0,0,IF('Clinic Model'!$P$17="Annuity",-IFERROR(IPMT(D3_I/12,$C367,D3_T,OFFSET(AA$258,,-$C367+1),0),),-IFERROR(ISPMT(D3_I/12,$C367-1,D3_T,OFFSET(AA$258,,-$C367+1)),)))</f>
        <v>0</v>
      </c>
      <c r="AB367" s="548">
        <f ca="1">IF($C367=0,0,IF('Clinic Model'!$P$17="Annuity",-IFERROR(IPMT(D3_I/12,$C367,D3_T,OFFSET(AB$258,,-$C367+1),0),),-IFERROR(ISPMT(D3_I/12,$C367-1,D3_T,OFFSET(AB$258,,-$C367+1)),)))</f>
        <v>0</v>
      </c>
      <c r="AC367" s="548">
        <f ca="1">IF($C367=0,0,IF('Clinic Model'!$P$17="Annuity",-IFERROR(IPMT(D3_I/12,$C367,D3_T,OFFSET(AC$258,,-$C367+1),0),),-IFERROR(ISPMT(D3_I/12,$C367-1,D3_T,OFFSET(AC$258,,-$C367+1)),)))</f>
        <v>0</v>
      </c>
      <c r="AD367" s="548">
        <f ca="1">IF($C367=0,0,IF('Clinic Model'!$P$17="Annuity",-IFERROR(IPMT(D3_I/12,$C367,D3_T,OFFSET(AD$258,,-$C367+1),0),),-IFERROR(ISPMT(D3_I/12,$C367-1,D3_T,OFFSET(AD$258,,-$C367+1)),)))</f>
        <v>0</v>
      </c>
      <c r="AE367" s="548">
        <f ca="1">IF($C367=0,0,IF('Clinic Model'!$P$17="Annuity",-IFERROR(IPMT(D3_I/12,$C367,D3_T,OFFSET(AE$258,,-$C367+1),0),),-IFERROR(ISPMT(D3_I/12,$C367-1,D3_T,OFFSET(AE$258,,-$C367+1)),)))</f>
        <v>0</v>
      </c>
      <c r="AF367" s="548">
        <f ca="1">IF($C367=0,0,IF('Clinic Model'!$P$17="Annuity",-IFERROR(IPMT(D3_I/12,$C367,D3_T,OFFSET(AF$258,,-$C367+1),0),),-IFERROR(ISPMT(D3_I/12,$C367-1,D3_T,OFFSET(AF$258,,-$C367+1)),)))</f>
        <v>0</v>
      </c>
      <c r="AG367" s="548">
        <f ca="1">IF($C367=0,0,IF('Clinic Model'!$P$17="Annuity",-IFERROR(IPMT(D3_I/12,$C367,D3_T,OFFSET(AG$258,,-$C367+1),0),),-IFERROR(ISPMT(D3_I/12,$C367-1,D3_T,OFFSET(AG$258,,-$C367+1)),)))</f>
        <v>0</v>
      </c>
      <c r="AH367" s="548">
        <f ca="1">IF($C367=0,0,IF('Clinic Model'!$P$17="Annuity",-IFERROR(IPMT(D3_I/12,$C367,D3_T,OFFSET(AH$258,,-$C367+1),0),),-IFERROR(ISPMT(D3_I/12,$C367-1,D3_T,OFFSET(AH$258,,-$C367+1)),)))</f>
        <v>0</v>
      </c>
      <c r="AI367" s="548">
        <f ca="1">IF($C367=0,0,IF('Clinic Model'!$P$17="Annuity",-IFERROR(IPMT(D3_I/12,$C367,D3_T,OFFSET(AI$258,,-$C367+1),0),),-IFERROR(ISPMT(D3_I/12,$C367-1,D3_T,OFFSET(AI$258,,-$C367+1)),)))</f>
        <v>0</v>
      </c>
      <c r="AJ367" s="548">
        <f ca="1">IF($C367=0,0,IF('Clinic Model'!$P$17="Annuity",-IFERROR(IPMT(D3_I/12,$C367,D3_T,OFFSET(AJ$258,,-$C367+1),0),),-IFERROR(ISPMT(D3_I/12,$C367-1,D3_T,OFFSET(AJ$258,,-$C367+1)),)))</f>
        <v>0</v>
      </c>
      <c r="AK367" s="548">
        <f ca="1">IF($C367=0,0,IF('Clinic Model'!$P$17="Annuity",-IFERROR(IPMT(D3_I/12,$C367,D3_T,OFFSET(AK$258,,-$C367+1),0),),-IFERROR(ISPMT(D3_I/12,$C367-1,D3_T,OFFSET(AK$258,,-$C367+1)),)))</f>
        <v>0</v>
      </c>
      <c r="AL367" s="548">
        <f ca="1">IF($C367=0,0,IF('Clinic Model'!$P$17="Annuity",-IFERROR(IPMT(D3_I/12,$C367,D3_T,OFFSET(AL$258,,-$C367+1),0),),-IFERROR(ISPMT(D3_I/12,$C367-1,D3_T,OFFSET(AL$258,,-$C367+1)),)))</f>
        <v>0</v>
      </c>
      <c r="AM367" s="548">
        <f ca="1">IF($C367=0,0,IF('Clinic Model'!$P$17="Annuity",-IFERROR(IPMT(D3_I/12,$C367,D3_T,OFFSET(AM$258,,-$C367+1),0),),-IFERROR(ISPMT(D3_I/12,$C367-1,D3_T,OFFSET(AM$258,,-$C367+1)),)))</f>
        <v>0</v>
      </c>
      <c r="AN367" s="548">
        <f ca="1">IF($C367=0,0,IF('Clinic Model'!$P$17="Annuity",-IFERROR(IPMT(D3_I/12,$C367,D3_T,OFFSET(AN$258,,-$C367+1),0),),-IFERROR(ISPMT(D3_I/12,$C367-1,D3_T,OFFSET(AN$258,,-$C367+1)),)))</f>
        <v>0</v>
      </c>
      <c r="AO367" s="548">
        <f ca="1">IF($C367=0,0,IF('Clinic Model'!$P$17="Annuity",-IFERROR(IPMT(D3_I/12,$C367,D3_T,OFFSET(AO$258,,-$C367+1),0),),-IFERROR(ISPMT(D3_I/12,$C367-1,D3_T,OFFSET(AO$258,,-$C367+1)),)))</f>
        <v>0</v>
      </c>
      <c r="AP367" s="548">
        <f ca="1">IF($C367=0,0,IF('Clinic Model'!$P$17="Annuity",-IFERROR(IPMT(D3_I/12,$C367,D3_T,OFFSET(AP$258,,-$C367+1),0),),-IFERROR(ISPMT(D3_I/12,$C367-1,D3_T,OFFSET(AP$258,,-$C367+1)),)))</f>
        <v>0</v>
      </c>
      <c r="AQ367" s="548">
        <f ca="1">IF($C367=0,0,IF('Clinic Model'!$P$17="Annuity",-IFERROR(IPMT(D3_I/12,$C367,D3_T,OFFSET(AQ$258,,-$C367+1),0),),-IFERROR(ISPMT(D3_I/12,$C367-1,D3_T,OFFSET(AQ$258,,-$C367+1)),)))</f>
        <v>0</v>
      </c>
      <c r="AR367" s="548">
        <f ca="1">IF($C367=0,0,IF('Clinic Model'!$P$17="Annuity",-IFERROR(IPMT(D3_I/12,$C367,D3_T,OFFSET(AR$258,,-$C367+1),0),),-IFERROR(ISPMT(D3_I/12,$C367-1,D3_T,OFFSET(AR$258,,-$C367+1)),)))</f>
        <v>0</v>
      </c>
      <c r="AS367" s="548">
        <f ca="1">IF($C367=0,0,IF('Clinic Model'!$P$17="Annuity",-IFERROR(IPMT(D3_I/12,$C367,D3_T,OFFSET(AS$258,,-$C367+1),0),),-IFERROR(ISPMT(D3_I/12,$C367-1,D3_T,OFFSET(AS$258,,-$C367+1)),)))</f>
        <v>0</v>
      </c>
      <c r="AT367" s="548">
        <f ca="1">IF($C367=0,0,IF('Clinic Model'!$P$17="Annuity",-IFERROR(IPMT(D3_I/12,$C367,D3_T,OFFSET(AT$258,,-$C367+1),0),),-IFERROR(ISPMT(D3_I/12,$C367-1,D3_T,OFFSET(AT$258,,-$C367+1)),)))</f>
        <v>0</v>
      </c>
      <c r="AU367" s="548">
        <f ca="1">IF($C367=0,0,IF('Clinic Model'!$P$17="Annuity",-IFERROR(IPMT(D3_I/12,$C367,D3_T,OFFSET(AU$258,,-$C367+1),0),),-IFERROR(ISPMT(D3_I/12,$C367-1,D3_T,OFFSET(AU$258,,-$C367+1)),)))</f>
        <v>0</v>
      </c>
      <c r="AV367" s="548">
        <f ca="1">IF($C367=0,0,IF('Clinic Model'!$P$17="Annuity",-IFERROR(IPMT(D3_I/12,$C367,D3_T,OFFSET(AV$258,,-$C367+1),0),),-IFERROR(ISPMT(D3_I/12,$C367-1,D3_T,OFFSET(AV$258,,-$C367+1)),)))</f>
        <v>0</v>
      </c>
      <c r="AW367" s="548">
        <f ca="1">IF($C367=0,0,IF('Clinic Model'!$P$17="Annuity",-IFERROR(IPMT(D3_I/12,$C367,D3_T,OFFSET(AW$258,,-$C367+1),0),),-IFERROR(ISPMT(D3_I/12,$C367-1,D3_T,OFFSET(AW$258,,-$C367+1)),)))</f>
        <v>0</v>
      </c>
      <c r="AX367" s="548">
        <f ca="1">IF($C367=0,0,IF('Clinic Model'!$P$17="Annuity",-IFERROR(IPMT(D3_I/12,$C367,D3_T,OFFSET(AX$258,,-$C367+1),0),),-IFERROR(ISPMT(D3_I/12,$C367-1,D3_T,OFFSET(AX$258,,-$C367+1)),)))</f>
        <v>0</v>
      </c>
      <c r="AY367" s="548">
        <f ca="1">IF($C367=0,0,IF('Clinic Model'!$P$17="Annuity",-IFERROR(IPMT(D3_I/12,$C367,D3_T,OFFSET(AY$258,,-$C367+1),0),),-IFERROR(ISPMT(D3_I/12,$C367-1,D3_T,OFFSET(AY$258,,-$C367+1)),)))</f>
        <v>0</v>
      </c>
      <c r="AZ367" s="548">
        <f ca="1">IF($C367=0,0,IF('Clinic Model'!$P$17="Annuity",-IFERROR(IPMT(D3_I/12,$C367,D3_T,OFFSET(AZ$258,,-$C367+1),0),),-IFERROR(ISPMT(D3_I/12,$C367-1,D3_T,OFFSET(AZ$258,,-$C367+1)),)))</f>
        <v>0</v>
      </c>
      <c r="BA367" s="548">
        <f ca="1">IF($C367=0,0,IF('Clinic Model'!$P$17="Annuity",-IFERROR(IPMT(D3_I/12,$C367,D3_T,OFFSET(BA$258,,-$C367+1),0),),-IFERROR(ISPMT(D3_I/12,$C367-1,D3_T,OFFSET(BA$258,,-$C367+1)),)))</f>
        <v>0</v>
      </c>
      <c r="BB367" s="548">
        <f ca="1">IF($C367=0,0,IF('Clinic Model'!$P$17="Annuity",-IFERROR(IPMT(D3_I/12,$C367,D3_T,OFFSET(BB$258,,-$C367+1),0),),-IFERROR(ISPMT(D3_I/12,$C367-1,D3_T,OFFSET(BB$258,,-$C367+1)),)))</f>
        <v>0</v>
      </c>
      <c r="BC367" s="548">
        <f ca="1">IF($C367=0,0,IF('Clinic Model'!$P$17="Annuity",-IFERROR(IPMT(D3_I/12,$C367,D3_T,OFFSET(BC$258,,-$C367+1),0),),-IFERROR(ISPMT(D3_I/12,$C367-1,D3_T,OFFSET(BC$258,,-$C367+1)),)))</f>
        <v>0</v>
      </c>
      <c r="BD367" s="548">
        <f ca="1">IF($C367=0,0,IF('Clinic Model'!$P$17="Annuity",-IFERROR(IPMT(D3_I/12,$C367,D3_T,OFFSET(BD$258,,-$C367+1),0),),-IFERROR(ISPMT(D3_I/12,$C367-1,D3_T,OFFSET(BD$258,,-$C367+1)),)))</f>
        <v>0</v>
      </c>
      <c r="BE367" s="548">
        <f ca="1">IF($C367=0,0,IF('Clinic Model'!$P$17="Annuity",-IFERROR(IPMT(D3_I/12,$C367,D3_T,OFFSET(BE$258,,-$C367+1),0),),-IFERROR(ISPMT(D3_I/12,$C367-1,D3_T,OFFSET(BE$258,,-$C367+1)),)))</f>
        <v>0</v>
      </c>
      <c r="BF367" s="548">
        <f ca="1">IF($C367=0,0,IF('Clinic Model'!$P$17="Annuity",-IFERROR(IPMT(D3_I/12,$C367,D3_T,OFFSET(BF$258,,-$C367+1),0),),-IFERROR(ISPMT(D3_I/12,$C367-1,D3_T,OFFSET(BF$258,,-$C367+1)),)))</f>
        <v>0</v>
      </c>
      <c r="BG367" s="548">
        <f ca="1">IF($C367=0,0,IF('Clinic Model'!$P$17="Annuity",-IFERROR(IPMT(D3_I/12,$C367,D3_T,OFFSET(BG$258,,-$C367+1),0),),-IFERROR(ISPMT(D3_I/12,$C367-1,D3_T,OFFSET(BG$258,,-$C367+1)),)))</f>
        <v>0</v>
      </c>
      <c r="BH367" s="548">
        <f ca="1">IF($C367=0,0,IF('Clinic Model'!$P$17="Annuity",-IFERROR(IPMT(D3_I/12,$C367,D3_T,OFFSET(BH$258,,-$C367+1),0),),-IFERROR(ISPMT(D3_I/12,$C367-1,D3_T,OFFSET(BH$258,,-$C367+1)),)))</f>
        <v>0</v>
      </c>
      <c r="BI367" s="548">
        <f ca="1">IF($C367=0,0,IF('Clinic Model'!$P$17="Annuity",-IFERROR(IPMT(D3_I/12,$C367,D3_T,OFFSET(BI$258,,-$C367+1),0),),-IFERROR(ISPMT(D3_I/12,$C367-1,D3_T,OFFSET(BI$258,,-$C367+1)),)))</f>
        <v>0</v>
      </c>
      <c r="BJ367" s="548">
        <f ca="1">IF($C367=0,0,IF('Clinic Model'!$P$17="Annuity",-IFERROR(IPMT(D3_I/12,$C367,D3_T,OFFSET(BJ$258,,-$C367+1),0),),-IFERROR(ISPMT(D3_I/12,$C367-1,D3_T,OFFSET(BJ$258,,-$C367+1)),)))</f>
        <v>0</v>
      </c>
      <c r="BK367" s="548">
        <f ca="1">IF($C367=0,0,IF('Clinic Model'!$P$17="Annuity",-IFERROR(IPMT(D3_I/12,$C367,D3_T,OFFSET(BK$258,,-$C367+1),0),),-IFERROR(ISPMT(D3_I/12,$C367-1,D3_T,OFFSET(BK$258,,-$C367+1)),)))</f>
        <v>0</v>
      </c>
      <c r="BL367" s="548">
        <f ca="1">IF($C367=0,0,IF('Clinic Model'!$P$17="Annuity",-IFERROR(IPMT(D3_I/12,$C367,D3_T,OFFSET(BL$258,,-$C367+1),0),),-IFERROR(ISPMT(D3_I/12,$C367-1,D3_T,OFFSET(BL$258,,-$C367+1)),)))</f>
        <v>0</v>
      </c>
    </row>
    <row r="368" spans="1:64" ht="10.5" hidden="1" customHeight="1" outlineLevel="1" x14ac:dyDescent="0.3">
      <c r="A368" s="105"/>
      <c r="B368" s="504"/>
      <c r="C368" s="105">
        <f t="shared" si="26"/>
        <v>0</v>
      </c>
      <c r="E368" s="548">
        <f ca="1">IF($C368=0,0,IF('Clinic Model'!$P$17="Annuity",-IFERROR(IPMT(D3_I/12,$C368,D3_T,OFFSET(E$258,,-$C368+1),0),),-IFERROR(ISPMT(D3_I/12,$C368-1,D3_T,OFFSET(E$258,,-$C368+1)),)))</f>
        <v>0</v>
      </c>
      <c r="F368" s="548">
        <f ca="1">IF($C368=0,0,IF('Clinic Model'!$P$17="Annuity",-IFERROR(IPMT(D3_I/12,$C368,D3_T,OFFSET(F$258,,-$C368+1),0),),-IFERROR(ISPMT(D3_I/12,$C368-1,D3_T,OFFSET(F$258,,-$C368+1)),)))</f>
        <v>0</v>
      </c>
      <c r="G368" s="548">
        <f ca="1">IF($C368=0,0,IF('Clinic Model'!$P$17="Annuity",-IFERROR(IPMT(D3_I/12,$C368,D3_T,OFFSET(G$258,,-$C368+1),0),),-IFERROR(ISPMT(D3_I/12,$C368-1,D3_T,OFFSET(G$258,,-$C368+1)),)))</f>
        <v>0</v>
      </c>
      <c r="H368" s="548">
        <f ca="1">IF($C368=0,0,IF('Clinic Model'!$P$17="Annuity",-IFERROR(IPMT(D3_I/12,$C368,D3_T,OFFSET(H$258,,-$C368+1),0),),-IFERROR(ISPMT(D3_I/12,$C368-1,D3_T,OFFSET(H$258,,-$C368+1)),)))</f>
        <v>0</v>
      </c>
      <c r="I368" s="548">
        <f ca="1">IF($C368=0,0,IF('Clinic Model'!$P$17="Annuity",-IFERROR(IPMT(D3_I/12,$C368,D3_T,OFFSET(I$258,,-$C368+1),0),),-IFERROR(ISPMT(D3_I/12,$C368-1,D3_T,OFFSET(I$258,,-$C368+1)),)))</f>
        <v>0</v>
      </c>
      <c r="J368" s="548">
        <f ca="1">IF($C368=0,0,IF('Clinic Model'!$P$17="Annuity",-IFERROR(IPMT(D3_I/12,$C368,D3_T,OFFSET(J$258,,-$C368+1),0),),-IFERROR(ISPMT(D3_I/12,$C368-1,D3_T,OFFSET(J$258,,-$C368+1)),)))</f>
        <v>0</v>
      </c>
      <c r="K368" s="548">
        <f ca="1">IF($C368=0,0,IF('Clinic Model'!$P$17="Annuity",-IFERROR(IPMT(D3_I/12,$C368,D3_T,OFFSET(K$258,,-$C368+1),0),),-IFERROR(ISPMT(D3_I/12,$C368-1,D3_T,OFFSET(K$258,,-$C368+1)),)))</f>
        <v>0</v>
      </c>
      <c r="L368" s="548">
        <f ca="1">IF($C368=0,0,IF('Clinic Model'!$P$17="Annuity",-IFERROR(IPMT(D3_I/12,$C368,D3_T,OFFSET(L$258,,-$C368+1),0),),-IFERROR(ISPMT(D3_I/12,$C368-1,D3_T,OFFSET(L$258,,-$C368+1)),)))</f>
        <v>0</v>
      </c>
      <c r="M368" s="548">
        <f ca="1">IF($C368=0,0,IF('Clinic Model'!$P$17="Annuity",-IFERROR(IPMT(D3_I/12,$C368,D3_T,OFFSET(M$258,,-$C368+1),0),),-IFERROR(ISPMT(D3_I/12,$C368-1,D3_T,OFFSET(M$258,,-$C368+1)),)))</f>
        <v>0</v>
      </c>
      <c r="N368" s="548">
        <f ca="1">IF($C368=0,0,IF('Clinic Model'!$P$17="Annuity",-IFERROR(IPMT(D3_I/12,$C368,D3_T,OFFSET(N$258,,-$C368+1),0),),-IFERROR(ISPMT(D3_I/12,$C368-1,D3_T,OFFSET(N$258,,-$C368+1)),)))</f>
        <v>0</v>
      </c>
      <c r="O368" s="548">
        <f ca="1">IF($C368=0,0,IF('Clinic Model'!$P$17="Annuity",-IFERROR(IPMT(D3_I/12,$C368,D3_T,OFFSET(O$258,,-$C368+1),0),),-IFERROR(ISPMT(D3_I/12,$C368-1,D3_T,OFFSET(O$258,,-$C368+1)),)))</f>
        <v>0</v>
      </c>
      <c r="P368" s="548">
        <f ca="1">IF($C368=0,0,IF('Clinic Model'!$P$17="Annuity",-IFERROR(IPMT(D3_I/12,$C368,D3_T,OFFSET(P$258,,-$C368+1),0),),-IFERROR(ISPMT(D3_I/12,$C368-1,D3_T,OFFSET(P$258,,-$C368+1)),)))</f>
        <v>0</v>
      </c>
      <c r="Q368" s="548">
        <f ca="1">IF($C368=0,0,IF('Clinic Model'!$P$17="Annuity",-IFERROR(IPMT(D3_I/12,$C368,D3_T,OFFSET(Q$258,,-$C368+1),0),),-IFERROR(ISPMT(D3_I/12,$C368-1,D3_T,OFFSET(Q$258,,-$C368+1)),)))</f>
        <v>0</v>
      </c>
      <c r="R368" s="548">
        <f ca="1">IF($C368=0,0,IF('Clinic Model'!$P$17="Annuity",-IFERROR(IPMT(D3_I/12,$C368,D3_T,OFFSET(R$258,,-$C368+1),0),),-IFERROR(ISPMT(D3_I/12,$C368-1,D3_T,OFFSET(R$258,,-$C368+1)),)))</f>
        <v>0</v>
      </c>
      <c r="S368" s="548">
        <f ca="1">IF($C368=0,0,IF('Clinic Model'!$P$17="Annuity",-IFERROR(IPMT(D3_I/12,$C368,D3_T,OFFSET(S$258,,-$C368+1),0),),-IFERROR(ISPMT(D3_I/12,$C368-1,D3_T,OFFSET(S$258,,-$C368+1)),)))</f>
        <v>0</v>
      </c>
      <c r="T368" s="548">
        <f ca="1">IF($C368=0,0,IF('Clinic Model'!$P$17="Annuity",-IFERROR(IPMT(D3_I/12,$C368,D3_T,OFFSET(T$258,,-$C368+1),0),),-IFERROR(ISPMT(D3_I/12,$C368-1,D3_T,OFFSET(T$258,,-$C368+1)),)))</f>
        <v>0</v>
      </c>
      <c r="U368" s="548">
        <f ca="1">IF($C368=0,0,IF('Clinic Model'!$P$17="Annuity",-IFERROR(IPMT(D3_I/12,$C368,D3_T,OFFSET(U$258,,-$C368+1),0),),-IFERROR(ISPMT(D3_I/12,$C368-1,D3_T,OFFSET(U$258,,-$C368+1)),)))</f>
        <v>0</v>
      </c>
      <c r="V368" s="548">
        <f ca="1">IF($C368=0,0,IF('Clinic Model'!$P$17="Annuity",-IFERROR(IPMT(D3_I/12,$C368,D3_T,OFFSET(V$258,,-$C368+1),0),),-IFERROR(ISPMT(D3_I/12,$C368-1,D3_T,OFFSET(V$258,,-$C368+1)),)))</f>
        <v>0</v>
      </c>
      <c r="W368" s="548">
        <f ca="1">IF($C368=0,0,IF('Clinic Model'!$P$17="Annuity",-IFERROR(IPMT(D3_I/12,$C368,D3_T,OFFSET(W$258,,-$C368+1),0),),-IFERROR(ISPMT(D3_I/12,$C368-1,D3_T,OFFSET(W$258,,-$C368+1)),)))</f>
        <v>0</v>
      </c>
      <c r="X368" s="548">
        <f ca="1">IF($C368=0,0,IF('Clinic Model'!$P$17="Annuity",-IFERROR(IPMT(D3_I/12,$C368,D3_T,OFFSET(X$258,,-$C368+1),0),),-IFERROR(ISPMT(D3_I/12,$C368-1,D3_T,OFFSET(X$258,,-$C368+1)),)))</f>
        <v>0</v>
      </c>
      <c r="Y368" s="548">
        <f ca="1">IF($C368=0,0,IF('Clinic Model'!$P$17="Annuity",-IFERROR(IPMT(D3_I/12,$C368,D3_T,OFFSET(Y$258,,-$C368+1),0),),-IFERROR(ISPMT(D3_I/12,$C368-1,D3_T,OFFSET(Y$258,,-$C368+1)),)))</f>
        <v>0</v>
      </c>
      <c r="Z368" s="548">
        <f ca="1">IF($C368=0,0,IF('Clinic Model'!$P$17="Annuity",-IFERROR(IPMT(D3_I/12,$C368,D3_T,OFFSET(Z$258,,-$C368+1),0),),-IFERROR(ISPMT(D3_I/12,$C368-1,D3_T,OFFSET(Z$258,,-$C368+1)),)))</f>
        <v>0</v>
      </c>
      <c r="AA368" s="548">
        <f ca="1">IF($C368=0,0,IF('Clinic Model'!$P$17="Annuity",-IFERROR(IPMT(D3_I/12,$C368,D3_T,OFFSET(AA$258,,-$C368+1),0),),-IFERROR(ISPMT(D3_I/12,$C368-1,D3_T,OFFSET(AA$258,,-$C368+1)),)))</f>
        <v>0</v>
      </c>
      <c r="AB368" s="548">
        <f ca="1">IF($C368=0,0,IF('Clinic Model'!$P$17="Annuity",-IFERROR(IPMT(D3_I/12,$C368,D3_T,OFFSET(AB$258,,-$C368+1),0),),-IFERROR(ISPMT(D3_I/12,$C368-1,D3_T,OFFSET(AB$258,,-$C368+1)),)))</f>
        <v>0</v>
      </c>
      <c r="AC368" s="548">
        <f ca="1">IF($C368=0,0,IF('Clinic Model'!$P$17="Annuity",-IFERROR(IPMT(D3_I/12,$C368,D3_T,OFFSET(AC$258,,-$C368+1),0),),-IFERROR(ISPMT(D3_I/12,$C368-1,D3_T,OFFSET(AC$258,,-$C368+1)),)))</f>
        <v>0</v>
      </c>
      <c r="AD368" s="548">
        <f ca="1">IF($C368=0,0,IF('Clinic Model'!$P$17="Annuity",-IFERROR(IPMT(D3_I/12,$C368,D3_T,OFFSET(AD$258,,-$C368+1),0),),-IFERROR(ISPMT(D3_I/12,$C368-1,D3_T,OFFSET(AD$258,,-$C368+1)),)))</f>
        <v>0</v>
      </c>
      <c r="AE368" s="548">
        <f ca="1">IF($C368=0,0,IF('Clinic Model'!$P$17="Annuity",-IFERROR(IPMT(D3_I/12,$C368,D3_T,OFFSET(AE$258,,-$C368+1),0),),-IFERROR(ISPMT(D3_I/12,$C368-1,D3_T,OFFSET(AE$258,,-$C368+1)),)))</f>
        <v>0</v>
      </c>
      <c r="AF368" s="548">
        <f ca="1">IF($C368=0,0,IF('Clinic Model'!$P$17="Annuity",-IFERROR(IPMT(D3_I/12,$C368,D3_T,OFFSET(AF$258,,-$C368+1),0),),-IFERROR(ISPMT(D3_I/12,$C368-1,D3_T,OFFSET(AF$258,,-$C368+1)),)))</f>
        <v>0</v>
      </c>
      <c r="AG368" s="548">
        <f ca="1">IF($C368=0,0,IF('Clinic Model'!$P$17="Annuity",-IFERROR(IPMT(D3_I/12,$C368,D3_T,OFFSET(AG$258,,-$C368+1),0),),-IFERROR(ISPMT(D3_I/12,$C368-1,D3_T,OFFSET(AG$258,,-$C368+1)),)))</f>
        <v>0</v>
      </c>
      <c r="AH368" s="548">
        <f ca="1">IF($C368=0,0,IF('Clinic Model'!$P$17="Annuity",-IFERROR(IPMT(D3_I/12,$C368,D3_T,OFFSET(AH$258,,-$C368+1),0),),-IFERROR(ISPMT(D3_I/12,$C368-1,D3_T,OFFSET(AH$258,,-$C368+1)),)))</f>
        <v>0</v>
      </c>
      <c r="AI368" s="548">
        <f ca="1">IF($C368=0,0,IF('Clinic Model'!$P$17="Annuity",-IFERROR(IPMT(D3_I/12,$C368,D3_T,OFFSET(AI$258,,-$C368+1),0),),-IFERROR(ISPMT(D3_I/12,$C368-1,D3_T,OFFSET(AI$258,,-$C368+1)),)))</f>
        <v>0</v>
      </c>
      <c r="AJ368" s="548">
        <f ca="1">IF($C368=0,0,IF('Clinic Model'!$P$17="Annuity",-IFERROR(IPMT(D3_I/12,$C368,D3_T,OFFSET(AJ$258,,-$C368+1),0),),-IFERROR(ISPMT(D3_I/12,$C368-1,D3_T,OFFSET(AJ$258,,-$C368+1)),)))</f>
        <v>0</v>
      </c>
      <c r="AK368" s="548">
        <f ca="1">IF($C368=0,0,IF('Clinic Model'!$P$17="Annuity",-IFERROR(IPMT(D3_I/12,$C368,D3_T,OFFSET(AK$258,,-$C368+1),0),),-IFERROR(ISPMT(D3_I/12,$C368-1,D3_T,OFFSET(AK$258,,-$C368+1)),)))</f>
        <v>0</v>
      </c>
      <c r="AL368" s="548">
        <f ca="1">IF($C368=0,0,IF('Clinic Model'!$P$17="Annuity",-IFERROR(IPMT(D3_I/12,$C368,D3_T,OFFSET(AL$258,,-$C368+1),0),),-IFERROR(ISPMT(D3_I/12,$C368-1,D3_T,OFFSET(AL$258,,-$C368+1)),)))</f>
        <v>0</v>
      </c>
      <c r="AM368" s="548">
        <f ca="1">IF($C368=0,0,IF('Clinic Model'!$P$17="Annuity",-IFERROR(IPMT(D3_I/12,$C368,D3_T,OFFSET(AM$258,,-$C368+1),0),),-IFERROR(ISPMT(D3_I/12,$C368-1,D3_T,OFFSET(AM$258,,-$C368+1)),)))</f>
        <v>0</v>
      </c>
      <c r="AN368" s="548">
        <f ca="1">IF($C368=0,0,IF('Clinic Model'!$P$17="Annuity",-IFERROR(IPMT(D3_I/12,$C368,D3_T,OFFSET(AN$258,,-$C368+1),0),),-IFERROR(ISPMT(D3_I/12,$C368-1,D3_T,OFFSET(AN$258,,-$C368+1)),)))</f>
        <v>0</v>
      </c>
      <c r="AO368" s="548">
        <f ca="1">IF($C368=0,0,IF('Clinic Model'!$P$17="Annuity",-IFERROR(IPMT(D3_I/12,$C368,D3_T,OFFSET(AO$258,,-$C368+1),0),),-IFERROR(ISPMT(D3_I/12,$C368-1,D3_T,OFFSET(AO$258,,-$C368+1)),)))</f>
        <v>0</v>
      </c>
      <c r="AP368" s="548">
        <f ca="1">IF($C368=0,0,IF('Clinic Model'!$P$17="Annuity",-IFERROR(IPMT(D3_I/12,$C368,D3_T,OFFSET(AP$258,,-$C368+1),0),),-IFERROR(ISPMT(D3_I/12,$C368-1,D3_T,OFFSET(AP$258,,-$C368+1)),)))</f>
        <v>0</v>
      </c>
      <c r="AQ368" s="548">
        <f ca="1">IF($C368=0,0,IF('Clinic Model'!$P$17="Annuity",-IFERROR(IPMT(D3_I/12,$C368,D3_T,OFFSET(AQ$258,,-$C368+1),0),),-IFERROR(ISPMT(D3_I/12,$C368-1,D3_T,OFFSET(AQ$258,,-$C368+1)),)))</f>
        <v>0</v>
      </c>
      <c r="AR368" s="548">
        <f ca="1">IF($C368=0,0,IF('Clinic Model'!$P$17="Annuity",-IFERROR(IPMT(D3_I/12,$C368,D3_T,OFFSET(AR$258,,-$C368+1),0),),-IFERROR(ISPMT(D3_I/12,$C368-1,D3_T,OFFSET(AR$258,,-$C368+1)),)))</f>
        <v>0</v>
      </c>
      <c r="AS368" s="548">
        <f ca="1">IF($C368=0,0,IF('Clinic Model'!$P$17="Annuity",-IFERROR(IPMT(D3_I/12,$C368,D3_T,OFFSET(AS$258,,-$C368+1),0),),-IFERROR(ISPMT(D3_I/12,$C368-1,D3_T,OFFSET(AS$258,,-$C368+1)),)))</f>
        <v>0</v>
      </c>
      <c r="AT368" s="548">
        <f ca="1">IF($C368=0,0,IF('Clinic Model'!$P$17="Annuity",-IFERROR(IPMT(D3_I/12,$C368,D3_T,OFFSET(AT$258,,-$C368+1),0),),-IFERROR(ISPMT(D3_I/12,$C368-1,D3_T,OFFSET(AT$258,,-$C368+1)),)))</f>
        <v>0</v>
      </c>
      <c r="AU368" s="548">
        <f ca="1">IF($C368=0,0,IF('Clinic Model'!$P$17="Annuity",-IFERROR(IPMT(D3_I/12,$C368,D3_T,OFFSET(AU$258,,-$C368+1),0),),-IFERROR(ISPMT(D3_I/12,$C368-1,D3_T,OFFSET(AU$258,,-$C368+1)),)))</f>
        <v>0</v>
      </c>
      <c r="AV368" s="548">
        <f ca="1">IF($C368=0,0,IF('Clinic Model'!$P$17="Annuity",-IFERROR(IPMT(D3_I/12,$C368,D3_T,OFFSET(AV$258,,-$C368+1),0),),-IFERROR(ISPMT(D3_I/12,$C368-1,D3_T,OFFSET(AV$258,,-$C368+1)),)))</f>
        <v>0</v>
      </c>
      <c r="AW368" s="548">
        <f ca="1">IF($C368=0,0,IF('Clinic Model'!$P$17="Annuity",-IFERROR(IPMT(D3_I/12,$C368,D3_T,OFFSET(AW$258,,-$C368+1),0),),-IFERROR(ISPMT(D3_I/12,$C368-1,D3_T,OFFSET(AW$258,,-$C368+1)),)))</f>
        <v>0</v>
      </c>
      <c r="AX368" s="548">
        <f ca="1">IF($C368=0,0,IF('Clinic Model'!$P$17="Annuity",-IFERROR(IPMT(D3_I/12,$C368,D3_T,OFFSET(AX$258,,-$C368+1),0),),-IFERROR(ISPMT(D3_I/12,$C368-1,D3_T,OFFSET(AX$258,,-$C368+1)),)))</f>
        <v>0</v>
      </c>
      <c r="AY368" s="548">
        <f ca="1">IF($C368=0,0,IF('Clinic Model'!$P$17="Annuity",-IFERROR(IPMT(D3_I/12,$C368,D3_T,OFFSET(AY$258,,-$C368+1),0),),-IFERROR(ISPMT(D3_I/12,$C368-1,D3_T,OFFSET(AY$258,,-$C368+1)),)))</f>
        <v>0</v>
      </c>
      <c r="AZ368" s="548">
        <f ca="1">IF($C368=0,0,IF('Clinic Model'!$P$17="Annuity",-IFERROR(IPMT(D3_I/12,$C368,D3_T,OFFSET(AZ$258,,-$C368+1),0),),-IFERROR(ISPMT(D3_I/12,$C368-1,D3_T,OFFSET(AZ$258,,-$C368+1)),)))</f>
        <v>0</v>
      </c>
      <c r="BA368" s="548">
        <f ca="1">IF($C368=0,0,IF('Clinic Model'!$P$17="Annuity",-IFERROR(IPMT(D3_I/12,$C368,D3_T,OFFSET(BA$258,,-$C368+1),0),),-IFERROR(ISPMT(D3_I/12,$C368-1,D3_T,OFFSET(BA$258,,-$C368+1)),)))</f>
        <v>0</v>
      </c>
      <c r="BB368" s="548">
        <f ca="1">IF($C368=0,0,IF('Clinic Model'!$P$17="Annuity",-IFERROR(IPMT(D3_I/12,$C368,D3_T,OFFSET(BB$258,,-$C368+1),0),),-IFERROR(ISPMT(D3_I/12,$C368-1,D3_T,OFFSET(BB$258,,-$C368+1)),)))</f>
        <v>0</v>
      </c>
      <c r="BC368" s="548">
        <f ca="1">IF($C368=0,0,IF('Clinic Model'!$P$17="Annuity",-IFERROR(IPMT(D3_I/12,$C368,D3_T,OFFSET(BC$258,,-$C368+1),0),),-IFERROR(ISPMT(D3_I/12,$C368-1,D3_T,OFFSET(BC$258,,-$C368+1)),)))</f>
        <v>0</v>
      </c>
      <c r="BD368" s="548">
        <f ca="1">IF($C368=0,0,IF('Clinic Model'!$P$17="Annuity",-IFERROR(IPMT(D3_I/12,$C368,D3_T,OFFSET(BD$258,,-$C368+1),0),),-IFERROR(ISPMT(D3_I/12,$C368-1,D3_T,OFFSET(BD$258,,-$C368+1)),)))</f>
        <v>0</v>
      </c>
      <c r="BE368" s="548">
        <f ca="1">IF($C368=0,0,IF('Clinic Model'!$P$17="Annuity",-IFERROR(IPMT(D3_I/12,$C368,D3_T,OFFSET(BE$258,,-$C368+1),0),),-IFERROR(ISPMT(D3_I/12,$C368-1,D3_T,OFFSET(BE$258,,-$C368+1)),)))</f>
        <v>0</v>
      </c>
      <c r="BF368" s="548">
        <f ca="1">IF($C368=0,0,IF('Clinic Model'!$P$17="Annuity",-IFERROR(IPMT(D3_I/12,$C368,D3_T,OFFSET(BF$258,,-$C368+1),0),),-IFERROR(ISPMT(D3_I/12,$C368-1,D3_T,OFFSET(BF$258,,-$C368+1)),)))</f>
        <v>0</v>
      </c>
      <c r="BG368" s="548">
        <f ca="1">IF($C368=0,0,IF('Clinic Model'!$P$17="Annuity",-IFERROR(IPMT(D3_I/12,$C368,D3_T,OFFSET(BG$258,,-$C368+1),0),),-IFERROR(ISPMT(D3_I/12,$C368-1,D3_T,OFFSET(BG$258,,-$C368+1)),)))</f>
        <v>0</v>
      </c>
      <c r="BH368" s="548">
        <f ca="1">IF($C368=0,0,IF('Clinic Model'!$P$17="Annuity",-IFERROR(IPMT(D3_I/12,$C368,D3_T,OFFSET(BH$258,,-$C368+1),0),),-IFERROR(ISPMT(D3_I/12,$C368-1,D3_T,OFFSET(BH$258,,-$C368+1)),)))</f>
        <v>0</v>
      </c>
      <c r="BI368" s="548">
        <f ca="1">IF($C368=0,0,IF('Clinic Model'!$P$17="Annuity",-IFERROR(IPMT(D3_I/12,$C368,D3_T,OFFSET(BI$258,,-$C368+1),0),),-IFERROR(ISPMT(D3_I/12,$C368-1,D3_T,OFFSET(BI$258,,-$C368+1)),)))</f>
        <v>0</v>
      </c>
      <c r="BJ368" s="548">
        <f ca="1">IF($C368=0,0,IF('Clinic Model'!$P$17="Annuity",-IFERROR(IPMT(D3_I/12,$C368,D3_T,OFFSET(BJ$258,,-$C368+1),0),),-IFERROR(ISPMT(D3_I/12,$C368-1,D3_T,OFFSET(BJ$258,,-$C368+1)),)))</f>
        <v>0</v>
      </c>
      <c r="BK368" s="548">
        <f ca="1">IF($C368=0,0,IF('Clinic Model'!$P$17="Annuity",-IFERROR(IPMT(D3_I/12,$C368,D3_T,OFFSET(BK$258,,-$C368+1),0),),-IFERROR(ISPMT(D3_I/12,$C368-1,D3_T,OFFSET(BK$258,,-$C368+1)),)))</f>
        <v>0</v>
      </c>
      <c r="BL368" s="548">
        <f ca="1">IF($C368=0,0,IF('Clinic Model'!$P$17="Annuity",-IFERROR(IPMT(D3_I/12,$C368,D3_T,OFFSET(BL$258,,-$C368+1),0),),-IFERROR(ISPMT(D3_I/12,$C368-1,D3_T,OFFSET(BL$258,,-$C368+1)),)))</f>
        <v>0</v>
      </c>
    </row>
    <row r="369" spans="1:64" ht="10.5" hidden="1" customHeight="1" outlineLevel="1" x14ac:dyDescent="0.3">
      <c r="A369" s="105"/>
      <c r="B369" s="504"/>
      <c r="C369" s="105">
        <f t="shared" si="26"/>
        <v>0</v>
      </c>
      <c r="E369" s="548">
        <f ca="1">IF($C369=0,0,IF('Clinic Model'!$P$17="Annuity",-IFERROR(IPMT(D3_I/12,$C369,D3_T,OFFSET(E$258,,-$C369+1),0),),-IFERROR(ISPMT(D3_I/12,$C369-1,D3_T,OFFSET(E$258,,-$C369+1)),)))</f>
        <v>0</v>
      </c>
      <c r="F369" s="548">
        <f ca="1">IF($C369=0,0,IF('Clinic Model'!$P$17="Annuity",-IFERROR(IPMT(D3_I/12,$C369,D3_T,OFFSET(F$258,,-$C369+1),0),),-IFERROR(ISPMT(D3_I/12,$C369-1,D3_T,OFFSET(F$258,,-$C369+1)),)))</f>
        <v>0</v>
      </c>
      <c r="G369" s="548">
        <f ca="1">IF($C369=0,0,IF('Clinic Model'!$P$17="Annuity",-IFERROR(IPMT(D3_I/12,$C369,D3_T,OFFSET(G$258,,-$C369+1),0),),-IFERROR(ISPMT(D3_I/12,$C369-1,D3_T,OFFSET(G$258,,-$C369+1)),)))</f>
        <v>0</v>
      </c>
      <c r="H369" s="548">
        <f ca="1">IF($C369=0,0,IF('Clinic Model'!$P$17="Annuity",-IFERROR(IPMT(D3_I/12,$C369,D3_T,OFFSET(H$258,,-$C369+1),0),),-IFERROR(ISPMT(D3_I/12,$C369-1,D3_T,OFFSET(H$258,,-$C369+1)),)))</f>
        <v>0</v>
      </c>
      <c r="I369" s="548">
        <f ca="1">IF($C369=0,0,IF('Clinic Model'!$P$17="Annuity",-IFERROR(IPMT(D3_I/12,$C369,D3_T,OFFSET(I$258,,-$C369+1),0),),-IFERROR(ISPMT(D3_I/12,$C369-1,D3_T,OFFSET(I$258,,-$C369+1)),)))</f>
        <v>0</v>
      </c>
      <c r="J369" s="548">
        <f ca="1">IF($C369=0,0,IF('Clinic Model'!$P$17="Annuity",-IFERROR(IPMT(D3_I/12,$C369,D3_T,OFFSET(J$258,,-$C369+1),0),),-IFERROR(ISPMT(D3_I/12,$C369-1,D3_T,OFFSET(J$258,,-$C369+1)),)))</f>
        <v>0</v>
      </c>
      <c r="K369" s="548">
        <f ca="1">IF($C369=0,0,IF('Clinic Model'!$P$17="Annuity",-IFERROR(IPMT(D3_I/12,$C369,D3_T,OFFSET(K$258,,-$C369+1),0),),-IFERROR(ISPMT(D3_I/12,$C369-1,D3_T,OFFSET(K$258,,-$C369+1)),)))</f>
        <v>0</v>
      </c>
      <c r="L369" s="548">
        <f ca="1">IF($C369=0,0,IF('Clinic Model'!$P$17="Annuity",-IFERROR(IPMT(D3_I/12,$C369,D3_T,OFFSET(L$258,,-$C369+1),0),),-IFERROR(ISPMT(D3_I/12,$C369-1,D3_T,OFFSET(L$258,,-$C369+1)),)))</f>
        <v>0</v>
      </c>
      <c r="M369" s="548">
        <f ca="1">IF($C369=0,0,IF('Clinic Model'!$P$17="Annuity",-IFERROR(IPMT(D3_I/12,$C369,D3_T,OFFSET(M$258,,-$C369+1),0),),-IFERROR(ISPMT(D3_I/12,$C369-1,D3_T,OFFSET(M$258,,-$C369+1)),)))</f>
        <v>0</v>
      </c>
      <c r="N369" s="548">
        <f ca="1">IF($C369=0,0,IF('Clinic Model'!$P$17="Annuity",-IFERROR(IPMT(D3_I/12,$C369,D3_T,OFFSET(N$258,,-$C369+1),0),),-IFERROR(ISPMT(D3_I/12,$C369-1,D3_T,OFFSET(N$258,,-$C369+1)),)))</f>
        <v>0</v>
      </c>
      <c r="O369" s="548">
        <f ca="1">IF($C369=0,0,IF('Clinic Model'!$P$17="Annuity",-IFERROR(IPMT(D3_I/12,$C369,D3_T,OFFSET(O$258,,-$C369+1),0),),-IFERROR(ISPMT(D3_I/12,$C369-1,D3_T,OFFSET(O$258,,-$C369+1)),)))</f>
        <v>0</v>
      </c>
      <c r="P369" s="548">
        <f ca="1">IF($C369=0,0,IF('Clinic Model'!$P$17="Annuity",-IFERROR(IPMT(D3_I/12,$C369,D3_T,OFFSET(P$258,,-$C369+1),0),),-IFERROR(ISPMT(D3_I/12,$C369-1,D3_T,OFFSET(P$258,,-$C369+1)),)))</f>
        <v>0</v>
      </c>
      <c r="Q369" s="548">
        <f ca="1">IF($C369=0,0,IF('Clinic Model'!$P$17="Annuity",-IFERROR(IPMT(D3_I/12,$C369,D3_T,OFFSET(Q$258,,-$C369+1),0),),-IFERROR(ISPMT(D3_I/12,$C369-1,D3_T,OFFSET(Q$258,,-$C369+1)),)))</f>
        <v>0</v>
      </c>
      <c r="R369" s="548">
        <f ca="1">IF($C369=0,0,IF('Clinic Model'!$P$17="Annuity",-IFERROR(IPMT(D3_I/12,$C369,D3_T,OFFSET(R$258,,-$C369+1),0),),-IFERROR(ISPMT(D3_I/12,$C369-1,D3_T,OFFSET(R$258,,-$C369+1)),)))</f>
        <v>0</v>
      </c>
      <c r="S369" s="548">
        <f ca="1">IF($C369=0,0,IF('Clinic Model'!$P$17="Annuity",-IFERROR(IPMT(D3_I/12,$C369,D3_T,OFFSET(S$258,,-$C369+1),0),),-IFERROR(ISPMT(D3_I/12,$C369-1,D3_T,OFFSET(S$258,,-$C369+1)),)))</f>
        <v>0</v>
      </c>
      <c r="T369" s="548">
        <f ca="1">IF($C369=0,0,IF('Clinic Model'!$P$17="Annuity",-IFERROR(IPMT(D3_I/12,$C369,D3_T,OFFSET(T$258,,-$C369+1),0),),-IFERROR(ISPMT(D3_I/12,$C369-1,D3_T,OFFSET(T$258,,-$C369+1)),)))</f>
        <v>0</v>
      </c>
      <c r="U369" s="548">
        <f ca="1">IF($C369=0,0,IF('Clinic Model'!$P$17="Annuity",-IFERROR(IPMT(D3_I/12,$C369,D3_T,OFFSET(U$258,,-$C369+1),0),),-IFERROR(ISPMT(D3_I/12,$C369-1,D3_T,OFFSET(U$258,,-$C369+1)),)))</f>
        <v>0</v>
      </c>
      <c r="V369" s="548">
        <f ca="1">IF($C369=0,0,IF('Clinic Model'!$P$17="Annuity",-IFERROR(IPMT(D3_I/12,$C369,D3_T,OFFSET(V$258,,-$C369+1),0),),-IFERROR(ISPMT(D3_I/12,$C369-1,D3_T,OFFSET(V$258,,-$C369+1)),)))</f>
        <v>0</v>
      </c>
      <c r="W369" s="548">
        <f ca="1">IF($C369=0,0,IF('Clinic Model'!$P$17="Annuity",-IFERROR(IPMT(D3_I/12,$C369,D3_T,OFFSET(W$258,,-$C369+1),0),),-IFERROR(ISPMT(D3_I/12,$C369-1,D3_T,OFFSET(W$258,,-$C369+1)),)))</f>
        <v>0</v>
      </c>
      <c r="X369" s="548">
        <f ca="1">IF($C369=0,0,IF('Clinic Model'!$P$17="Annuity",-IFERROR(IPMT(D3_I/12,$C369,D3_T,OFFSET(X$258,,-$C369+1),0),),-IFERROR(ISPMT(D3_I/12,$C369-1,D3_T,OFFSET(X$258,,-$C369+1)),)))</f>
        <v>0</v>
      </c>
      <c r="Y369" s="548">
        <f ca="1">IF($C369=0,0,IF('Clinic Model'!$P$17="Annuity",-IFERROR(IPMT(D3_I/12,$C369,D3_T,OFFSET(Y$258,,-$C369+1),0),),-IFERROR(ISPMT(D3_I/12,$C369-1,D3_T,OFFSET(Y$258,,-$C369+1)),)))</f>
        <v>0</v>
      </c>
      <c r="Z369" s="548">
        <f ca="1">IF($C369=0,0,IF('Clinic Model'!$P$17="Annuity",-IFERROR(IPMT(D3_I/12,$C369,D3_T,OFFSET(Z$258,,-$C369+1),0),),-IFERROR(ISPMT(D3_I/12,$C369-1,D3_T,OFFSET(Z$258,,-$C369+1)),)))</f>
        <v>0</v>
      </c>
      <c r="AA369" s="548">
        <f ca="1">IF($C369=0,0,IF('Clinic Model'!$P$17="Annuity",-IFERROR(IPMT(D3_I/12,$C369,D3_T,OFFSET(AA$258,,-$C369+1),0),),-IFERROR(ISPMT(D3_I/12,$C369-1,D3_T,OFFSET(AA$258,,-$C369+1)),)))</f>
        <v>0</v>
      </c>
      <c r="AB369" s="548">
        <f ca="1">IF($C369=0,0,IF('Clinic Model'!$P$17="Annuity",-IFERROR(IPMT(D3_I/12,$C369,D3_T,OFFSET(AB$258,,-$C369+1),0),),-IFERROR(ISPMT(D3_I/12,$C369-1,D3_T,OFFSET(AB$258,,-$C369+1)),)))</f>
        <v>0</v>
      </c>
      <c r="AC369" s="548">
        <f ca="1">IF($C369=0,0,IF('Clinic Model'!$P$17="Annuity",-IFERROR(IPMT(D3_I/12,$C369,D3_T,OFFSET(AC$258,,-$C369+1),0),),-IFERROR(ISPMT(D3_I/12,$C369-1,D3_T,OFFSET(AC$258,,-$C369+1)),)))</f>
        <v>0</v>
      </c>
      <c r="AD369" s="548">
        <f ca="1">IF($C369=0,0,IF('Clinic Model'!$P$17="Annuity",-IFERROR(IPMT(D3_I/12,$C369,D3_T,OFFSET(AD$258,,-$C369+1),0),),-IFERROR(ISPMT(D3_I/12,$C369-1,D3_T,OFFSET(AD$258,,-$C369+1)),)))</f>
        <v>0</v>
      </c>
      <c r="AE369" s="548">
        <f ca="1">IF($C369=0,0,IF('Clinic Model'!$P$17="Annuity",-IFERROR(IPMT(D3_I/12,$C369,D3_T,OFFSET(AE$258,,-$C369+1),0),),-IFERROR(ISPMT(D3_I/12,$C369-1,D3_T,OFFSET(AE$258,,-$C369+1)),)))</f>
        <v>0</v>
      </c>
      <c r="AF369" s="548">
        <f ca="1">IF($C369=0,0,IF('Clinic Model'!$P$17="Annuity",-IFERROR(IPMT(D3_I/12,$C369,D3_T,OFFSET(AF$258,,-$C369+1),0),),-IFERROR(ISPMT(D3_I/12,$C369-1,D3_T,OFFSET(AF$258,,-$C369+1)),)))</f>
        <v>0</v>
      </c>
      <c r="AG369" s="548">
        <f ca="1">IF($C369=0,0,IF('Clinic Model'!$P$17="Annuity",-IFERROR(IPMT(D3_I/12,$C369,D3_T,OFFSET(AG$258,,-$C369+1),0),),-IFERROR(ISPMT(D3_I/12,$C369-1,D3_T,OFFSET(AG$258,,-$C369+1)),)))</f>
        <v>0</v>
      </c>
      <c r="AH369" s="548">
        <f ca="1">IF($C369=0,0,IF('Clinic Model'!$P$17="Annuity",-IFERROR(IPMT(D3_I/12,$C369,D3_T,OFFSET(AH$258,,-$C369+1),0),),-IFERROR(ISPMT(D3_I/12,$C369-1,D3_T,OFFSET(AH$258,,-$C369+1)),)))</f>
        <v>0</v>
      </c>
      <c r="AI369" s="548">
        <f ca="1">IF($C369=0,0,IF('Clinic Model'!$P$17="Annuity",-IFERROR(IPMT(D3_I/12,$C369,D3_T,OFFSET(AI$258,,-$C369+1),0),),-IFERROR(ISPMT(D3_I/12,$C369-1,D3_T,OFFSET(AI$258,,-$C369+1)),)))</f>
        <v>0</v>
      </c>
      <c r="AJ369" s="548">
        <f ca="1">IF($C369=0,0,IF('Clinic Model'!$P$17="Annuity",-IFERROR(IPMT(D3_I/12,$C369,D3_T,OFFSET(AJ$258,,-$C369+1),0),),-IFERROR(ISPMT(D3_I/12,$C369-1,D3_T,OFFSET(AJ$258,,-$C369+1)),)))</f>
        <v>0</v>
      </c>
      <c r="AK369" s="548">
        <f ca="1">IF($C369=0,0,IF('Clinic Model'!$P$17="Annuity",-IFERROR(IPMT(D3_I/12,$C369,D3_T,OFFSET(AK$258,,-$C369+1),0),),-IFERROR(ISPMT(D3_I/12,$C369-1,D3_T,OFFSET(AK$258,,-$C369+1)),)))</f>
        <v>0</v>
      </c>
      <c r="AL369" s="548">
        <f ca="1">IF($C369=0,0,IF('Clinic Model'!$P$17="Annuity",-IFERROR(IPMT(D3_I/12,$C369,D3_T,OFFSET(AL$258,,-$C369+1),0),),-IFERROR(ISPMT(D3_I/12,$C369-1,D3_T,OFFSET(AL$258,,-$C369+1)),)))</f>
        <v>0</v>
      </c>
      <c r="AM369" s="548">
        <f ca="1">IF($C369=0,0,IF('Clinic Model'!$P$17="Annuity",-IFERROR(IPMT(D3_I/12,$C369,D3_T,OFFSET(AM$258,,-$C369+1),0),),-IFERROR(ISPMT(D3_I/12,$C369-1,D3_T,OFFSET(AM$258,,-$C369+1)),)))</f>
        <v>0</v>
      </c>
      <c r="AN369" s="548">
        <f ca="1">IF($C369=0,0,IF('Clinic Model'!$P$17="Annuity",-IFERROR(IPMT(D3_I/12,$C369,D3_T,OFFSET(AN$258,,-$C369+1),0),),-IFERROR(ISPMT(D3_I/12,$C369-1,D3_T,OFFSET(AN$258,,-$C369+1)),)))</f>
        <v>0</v>
      </c>
      <c r="AO369" s="548">
        <f ca="1">IF($C369=0,0,IF('Clinic Model'!$P$17="Annuity",-IFERROR(IPMT(D3_I/12,$C369,D3_T,OFFSET(AO$258,,-$C369+1),0),),-IFERROR(ISPMT(D3_I/12,$C369-1,D3_T,OFFSET(AO$258,,-$C369+1)),)))</f>
        <v>0</v>
      </c>
      <c r="AP369" s="548">
        <f ca="1">IF($C369=0,0,IF('Clinic Model'!$P$17="Annuity",-IFERROR(IPMT(D3_I/12,$C369,D3_T,OFFSET(AP$258,,-$C369+1),0),),-IFERROR(ISPMT(D3_I/12,$C369-1,D3_T,OFFSET(AP$258,,-$C369+1)),)))</f>
        <v>0</v>
      </c>
      <c r="AQ369" s="548">
        <f ca="1">IF($C369=0,0,IF('Clinic Model'!$P$17="Annuity",-IFERROR(IPMT(D3_I/12,$C369,D3_T,OFFSET(AQ$258,,-$C369+1),0),),-IFERROR(ISPMT(D3_I/12,$C369-1,D3_T,OFFSET(AQ$258,,-$C369+1)),)))</f>
        <v>0</v>
      </c>
      <c r="AR369" s="548">
        <f ca="1">IF($C369=0,0,IF('Clinic Model'!$P$17="Annuity",-IFERROR(IPMT(D3_I/12,$C369,D3_T,OFFSET(AR$258,,-$C369+1),0),),-IFERROR(ISPMT(D3_I/12,$C369-1,D3_T,OFFSET(AR$258,,-$C369+1)),)))</f>
        <v>0</v>
      </c>
      <c r="AS369" s="548">
        <f ca="1">IF($C369=0,0,IF('Clinic Model'!$P$17="Annuity",-IFERROR(IPMT(D3_I/12,$C369,D3_T,OFFSET(AS$258,,-$C369+1),0),),-IFERROR(ISPMT(D3_I/12,$C369-1,D3_T,OFFSET(AS$258,,-$C369+1)),)))</f>
        <v>0</v>
      </c>
      <c r="AT369" s="548">
        <f ca="1">IF($C369=0,0,IF('Clinic Model'!$P$17="Annuity",-IFERROR(IPMT(D3_I/12,$C369,D3_T,OFFSET(AT$258,,-$C369+1),0),),-IFERROR(ISPMT(D3_I/12,$C369-1,D3_T,OFFSET(AT$258,,-$C369+1)),)))</f>
        <v>0</v>
      </c>
      <c r="AU369" s="548">
        <f ca="1">IF($C369=0,0,IF('Clinic Model'!$P$17="Annuity",-IFERROR(IPMT(D3_I/12,$C369,D3_T,OFFSET(AU$258,,-$C369+1),0),),-IFERROR(ISPMT(D3_I/12,$C369-1,D3_T,OFFSET(AU$258,,-$C369+1)),)))</f>
        <v>0</v>
      </c>
      <c r="AV369" s="548">
        <f ca="1">IF($C369=0,0,IF('Clinic Model'!$P$17="Annuity",-IFERROR(IPMT(D3_I/12,$C369,D3_T,OFFSET(AV$258,,-$C369+1),0),),-IFERROR(ISPMT(D3_I/12,$C369-1,D3_T,OFFSET(AV$258,,-$C369+1)),)))</f>
        <v>0</v>
      </c>
      <c r="AW369" s="548">
        <f ca="1">IF($C369=0,0,IF('Clinic Model'!$P$17="Annuity",-IFERROR(IPMT(D3_I/12,$C369,D3_T,OFFSET(AW$258,,-$C369+1),0),),-IFERROR(ISPMT(D3_I/12,$C369-1,D3_T,OFFSET(AW$258,,-$C369+1)),)))</f>
        <v>0</v>
      </c>
      <c r="AX369" s="548">
        <f ca="1">IF($C369=0,0,IF('Clinic Model'!$P$17="Annuity",-IFERROR(IPMT(D3_I/12,$C369,D3_T,OFFSET(AX$258,,-$C369+1),0),),-IFERROR(ISPMT(D3_I/12,$C369-1,D3_T,OFFSET(AX$258,,-$C369+1)),)))</f>
        <v>0</v>
      </c>
      <c r="AY369" s="548">
        <f ca="1">IF($C369=0,0,IF('Clinic Model'!$P$17="Annuity",-IFERROR(IPMT(D3_I/12,$C369,D3_T,OFFSET(AY$258,,-$C369+1),0),),-IFERROR(ISPMT(D3_I/12,$C369-1,D3_T,OFFSET(AY$258,,-$C369+1)),)))</f>
        <v>0</v>
      </c>
      <c r="AZ369" s="548">
        <f ca="1">IF($C369=0,0,IF('Clinic Model'!$P$17="Annuity",-IFERROR(IPMT(D3_I/12,$C369,D3_T,OFFSET(AZ$258,,-$C369+1),0),),-IFERROR(ISPMT(D3_I/12,$C369-1,D3_T,OFFSET(AZ$258,,-$C369+1)),)))</f>
        <v>0</v>
      </c>
      <c r="BA369" s="548">
        <f ca="1">IF($C369=0,0,IF('Clinic Model'!$P$17="Annuity",-IFERROR(IPMT(D3_I/12,$C369,D3_T,OFFSET(BA$258,,-$C369+1),0),),-IFERROR(ISPMT(D3_I/12,$C369-1,D3_T,OFFSET(BA$258,,-$C369+1)),)))</f>
        <v>0</v>
      </c>
      <c r="BB369" s="548">
        <f ca="1">IF($C369=0,0,IF('Clinic Model'!$P$17="Annuity",-IFERROR(IPMT(D3_I/12,$C369,D3_T,OFFSET(BB$258,,-$C369+1),0),),-IFERROR(ISPMT(D3_I/12,$C369-1,D3_T,OFFSET(BB$258,,-$C369+1)),)))</f>
        <v>0</v>
      </c>
      <c r="BC369" s="548">
        <f ca="1">IF($C369=0,0,IF('Clinic Model'!$P$17="Annuity",-IFERROR(IPMT(D3_I/12,$C369,D3_T,OFFSET(BC$258,,-$C369+1),0),),-IFERROR(ISPMT(D3_I/12,$C369-1,D3_T,OFFSET(BC$258,,-$C369+1)),)))</f>
        <v>0</v>
      </c>
      <c r="BD369" s="548">
        <f ca="1">IF($C369=0,0,IF('Clinic Model'!$P$17="Annuity",-IFERROR(IPMT(D3_I/12,$C369,D3_T,OFFSET(BD$258,,-$C369+1),0),),-IFERROR(ISPMT(D3_I/12,$C369-1,D3_T,OFFSET(BD$258,,-$C369+1)),)))</f>
        <v>0</v>
      </c>
      <c r="BE369" s="548">
        <f ca="1">IF($C369=0,0,IF('Clinic Model'!$P$17="Annuity",-IFERROR(IPMT(D3_I/12,$C369,D3_T,OFFSET(BE$258,,-$C369+1),0),),-IFERROR(ISPMT(D3_I/12,$C369-1,D3_T,OFFSET(BE$258,,-$C369+1)),)))</f>
        <v>0</v>
      </c>
      <c r="BF369" s="548">
        <f ca="1">IF($C369=0,0,IF('Clinic Model'!$P$17="Annuity",-IFERROR(IPMT(D3_I/12,$C369,D3_T,OFFSET(BF$258,,-$C369+1),0),),-IFERROR(ISPMT(D3_I/12,$C369-1,D3_T,OFFSET(BF$258,,-$C369+1)),)))</f>
        <v>0</v>
      </c>
      <c r="BG369" s="548">
        <f ca="1">IF($C369=0,0,IF('Clinic Model'!$P$17="Annuity",-IFERROR(IPMT(D3_I/12,$C369,D3_T,OFFSET(BG$258,,-$C369+1),0),),-IFERROR(ISPMT(D3_I/12,$C369-1,D3_T,OFFSET(BG$258,,-$C369+1)),)))</f>
        <v>0</v>
      </c>
      <c r="BH369" s="548">
        <f ca="1">IF($C369=0,0,IF('Clinic Model'!$P$17="Annuity",-IFERROR(IPMT(D3_I/12,$C369,D3_T,OFFSET(BH$258,,-$C369+1),0),),-IFERROR(ISPMT(D3_I/12,$C369-1,D3_T,OFFSET(BH$258,,-$C369+1)),)))</f>
        <v>0</v>
      </c>
      <c r="BI369" s="548">
        <f ca="1">IF($C369=0,0,IF('Clinic Model'!$P$17="Annuity",-IFERROR(IPMT(D3_I/12,$C369,D3_T,OFFSET(BI$258,,-$C369+1),0),),-IFERROR(ISPMT(D3_I/12,$C369-1,D3_T,OFFSET(BI$258,,-$C369+1)),)))</f>
        <v>0</v>
      </c>
      <c r="BJ369" s="548">
        <f ca="1">IF($C369=0,0,IF('Clinic Model'!$P$17="Annuity",-IFERROR(IPMT(D3_I/12,$C369,D3_T,OFFSET(BJ$258,,-$C369+1),0),),-IFERROR(ISPMT(D3_I/12,$C369-1,D3_T,OFFSET(BJ$258,,-$C369+1)),)))</f>
        <v>0</v>
      </c>
      <c r="BK369" s="548">
        <f ca="1">IF($C369=0,0,IF('Clinic Model'!$P$17="Annuity",-IFERROR(IPMT(D3_I/12,$C369,D3_T,OFFSET(BK$258,,-$C369+1),0),),-IFERROR(ISPMT(D3_I/12,$C369-1,D3_T,OFFSET(BK$258,,-$C369+1)),)))</f>
        <v>0</v>
      </c>
      <c r="BL369" s="548">
        <f ca="1">IF($C369=0,0,IF('Clinic Model'!$P$17="Annuity",-IFERROR(IPMT(D3_I/12,$C369,D3_T,OFFSET(BL$258,,-$C369+1),0),),-IFERROR(ISPMT(D3_I/12,$C369-1,D3_T,OFFSET(BL$258,,-$C369+1)),)))</f>
        <v>0</v>
      </c>
    </row>
    <row r="370" spans="1:64" ht="10.5" hidden="1" customHeight="1" outlineLevel="1" x14ac:dyDescent="0.3">
      <c r="A370" s="105"/>
      <c r="B370" s="504"/>
      <c r="C370" s="105">
        <f t="shared" si="26"/>
        <v>0</v>
      </c>
      <c r="E370" s="548">
        <f ca="1">IF($C370=0,0,IF('Clinic Model'!$P$17="Annuity",-IFERROR(IPMT(D3_I/12,$C370,D3_T,OFFSET(E$258,,-$C370+1),0),),-IFERROR(ISPMT(D3_I/12,$C370-1,D3_T,OFFSET(E$258,,-$C370+1)),)))</f>
        <v>0</v>
      </c>
      <c r="F370" s="548">
        <f ca="1">IF($C370=0,0,IF('Clinic Model'!$P$17="Annuity",-IFERROR(IPMT(D3_I/12,$C370,D3_T,OFFSET(F$258,,-$C370+1),0),),-IFERROR(ISPMT(D3_I/12,$C370-1,D3_T,OFFSET(F$258,,-$C370+1)),)))</f>
        <v>0</v>
      </c>
      <c r="G370" s="548">
        <f ca="1">IF($C370=0,0,IF('Clinic Model'!$P$17="Annuity",-IFERROR(IPMT(D3_I/12,$C370,D3_T,OFFSET(G$258,,-$C370+1),0),),-IFERROR(ISPMT(D3_I/12,$C370-1,D3_T,OFFSET(G$258,,-$C370+1)),)))</f>
        <v>0</v>
      </c>
      <c r="H370" s="548">
        <f ca="1">IF($C370=0,0,IF('Clinic Model'!$P$17="Annuity",-IFERROR(IPMT(D3_I/12,$C370,D3_T,OFFSET(H$258,,-$C370+1),0),),-IFERROR(ISPMT(D3_I/12,$C370-1,D3_T,OFFSET(H$258,,-$C370+1)),)))</f>
        <v>0</v>
      </c>
      <c r="I370" s="548">
        <f ca="1">IF($C370=0,0,IF('Clinic Model'!$P$17="Annuity",-IFERROR(IPMT(D3_I/12,$C370,D3_T,OFFSET(I$258,,-$C370+1),0),),-IFERROR(ISPMT(D3_I/12,$C370-1,D3_T,OFFSET(I$258,,-$C370+1)),)))</f>
        <v>0</v>
      </c>
      <c r="J370" s="548">
        <f ca="1">IF($C370=0,0,IF('Clinic Model'!$P$17="Annuity",-IFERROR(IPMT(D3_I/12,$C370,D3_T,OFFSET(J$258,,-$C370+1),0),),-IFERROR(ISPMT(D3_I/12,$C370-1,D3_T,OFFSET(J$258,,-$C370+1)),)))</f>
        <v>0</v>
      </c>
      <c r="K370" s="548">
        <f ca="1">IF($C370=0,0,IF('Clinic Model'!$P$17="Annuity",-IFERROR(IPMT(D3_I/12,$C370,D3_T,OFFSET(K$258,,-$C370+1),0),),-IFERROR(ISPMT(D3_I/12,$C370-1,D3_T,OFFSET(K$258,,-$C370+1)),)))</f>
        <v>0</v>
      </c>
      <c r="L370" s="548">
        <f ca="1">IF($C370=0,0,IF('Clinic Model'!$P$17="Annuity",-IFERROR(IPMT(D3_I/12,$C370,D3_T,OFFSET(L$258,,-$C370+1),0),),-IFERROR(ISPMT(D3_I/12,$C370-1,D3_T,OFFSET(L$258,,-$C370+1)),)))</f>
        <v>0</v>
      </c>
      <c r="M370" s="548">
        <f ca="1">IF($C370=0,0,IF('Clinic Model'!$P$17="Annuity",-IFERROR(IPMT(D3_I/12,$C370,D3_T,OFFSET(M$258,,-$C370+1),0),),-IFERROR(ISPMT(D3_I/12,$C370-1,D3_T,OFFSET(M$258,,-$C370+1)),)))</f>
        <v>0</v>
      </c>
      <c r="N370" s="548">
        <f ca="1">IF($C370=0,0,IF('Clinic Model'!$P$17="Annuity",-IFERROR(IPMT(D3_I/12,$C370,D3_T,OFFSET(N$258,,-$C370+1),0),),-IFERROR(ISPMT(D3_I/12,$C370-1,D3_T,OFFSET(N$258,,-$C370+1)),)))</f>
        <v>0</v>
      </c>
      <c r="O370" s="548">
        <f ca="1">IF($C370=0,0,IF('Clinic Model'!$P$17="Annuity",-IFERROR(IPMT(D3_I/12,$C370,D3_T,OFFSET(O$258,,-$C370+1),0),),-IFERROR(ISPMT(D3_I/12,$C370-1,D3_T,OFFSET(O$258,,-$C370+1)),)))</f>
        <v>0</v>
      </c>
      <c r="P370" s="548">
        <f ca="1">IF($C370=0,0,IF('Clinic Model'!$P$17="Annuity",-IFERROR(IPMT(D3_I/12,$C370,D3_T,OFFSET(P$258,,-$C370+1),0),),-IFERROR(ISPMT(D3_I/12,$C370-1,D3_T,OFFSET(P$258,,-$C370+1)),)))</f>
        <v>0</v>
      </c>
      <c r="Q370" s="548">
        <f ca="1">IF($C370=0,0,IF('Clinic Model'!$P$17="Annuity",-IFERROR(IPMT(D3_I/12,$C370,D3_T,OFFSET(Q$258,,-$C370+1),0),),-IFERROR(ISPMT(D3_I/12,$C370-1,D3_T,OFFSET(Q$258,,-$C370+1)),)))</f>
        <v>0</v>
      </c>
      <c r="R370" s="548">
        <f ca="1">IF($C370=0,0,IF('Clinic Model'!$P$17="Annuity",-IFERROR(IPMT(D3_I/12,$C370,D3_T,OFFSET(R$258,,-$C370+1),0),),-IFERROR(ISPMT(D3_I/12,$C370-1,D3_T,OFFSET(R$258,,-$C370+1)),)))</f>
        <v>0</v>
      </c>
      <c r="S370" s="548">
        <f ca="1">IF($C370=0,0,IF('Clinic Model'!$P$17="Annuity",-IFERROR(IPMT(D3_I/12,$C370,D3_T,OFFSET(S$258,,-$C370+1),0),),-IFERROR(ISPMT(D3_I/12,$C370-1,D3_T,OFFSET(S$258,,-$C370+1)),)))</f>
        <v>0</v>
      </c>
      <c r="T370" s="548">
        <f ca="1">IF($C370=0,0,IF('Clinic Model'!$P$17="Annuity",-IFERROR(IPMT(D3_I/12,$C370,D3_T,OFFSET(T$258,,-$C370+1),0),),-IFERROR(ISPMT(D3_I/12,$C370-1,D3_T,OFFSET(T$258,,-$C370+1)),)))</f>
        <v>0</v>
      </c>
      <c r="U370" s="548">
        <f ca="1">IF($C370=0,0,IF('Clinic Model'!$P$17="Annuity",-IFERROR(IPMT(D3_I/12,$C370,D3_T,OFFSET(U$258,,-$C370+1),0),),-IFERROR(ISPMT(D3_I/12,$C370-1,D3_T,OFFSET(U$258,,-$C370+1)),)))</f>
        <v>0</v>
      </c>
      <c r="V370" s="548">
        <f ca="1">IF($C370=0,0,IF('Clinic Model'!$P$17="Annuity",-IFERROR(IPMT(D3_I/12,$C370,D3_T,OFFSET(V$258,,-$C370+1),0),),-IFERROR(ISPMT(D3_I/12,$C370-1,D3_T,OFFSET(V$258,,-$C370+1)),)))</f>
        <v>0</v>
      </c>
      <c r="W370" s="548">
        <f ca="1">IF($C370=0,0,IF('Clinic Model'!$P$17="Annuity",-IFERROR(IPMT(D3_I/12,$C370,D3_T,OFFSET(W$258,,-$C370+1),0),),-IFERROR(ISPMT(D3_I/12,$C370-1,D3_T,OFFSET(W$258,,-$C370+1)),)))</f>
        <v>0</v>
      </c>
      <c r="X370" s="548">
        <f ca="1">IF($C370=0,0,IF('Clinic Model'!$P$17="Annuity",-IFERROR(IPMT(D3_I/12,$C370,D3_T,OFFSET(X$258,,-$C370+1),0),),-IFERROR(ISPMT(D3_I/12,$C370-1,D3_T,OFFSET(X$258,,-$C370+1)),)))</f>
        <v>0</v>
      </c>
      <c r="Y370" s="548">
        <f ca="1">IF($C370=0,0,IF('Clinic Model'!$P$17="Annuity",-IFERROR(IPMT(D3_I/12,$C370,D3_T,OFFSET(Y$258,,-$C370+1),0),),-IFERROR(ISPMT(D3_I/12,$C370-1,D3_T,OFFSET(Y$258,,-$C370+1)),)))</f>
        <v>0</v>
      </c>
      <c r="Z370" s="548">
        <f ca="1">IF($C370=0,0,IF('Clinic Model'!$P$17="Annuity",-IFERROR(IPMT(D3_I/12,$C370,D3_T,OFFSET(Z$258,,-$C370+1),0),),-IFERROR(ISPMT(D3_I/12,$C370-1,D3_T,OFFSET(Z$258,,-$C370+1)),)))</f>
        <v>0</v>
      </c>
      <c r="AA370" s="548">
        <f ca="1">IF($C370=0,0,IF('Clinic Model'!$P$17="Annuity",-IFERROR(IPMT(D3_I/12,$C370,D3_T,OFFSET(AA$258,,-$C370+1),0),),-IFERROR(ISPMT(D3_I/12,$C370-1,D3_T,OFFSET(AA$258,,-$C370+1)),)))</f>
        <v>0</v>
      </c>
      <c r="AB370" s="548">
        <f ca="1">IF($C370=0,0,IF('Clinic Model'!$P$17="Annuity",-IFERROR(IPMT(D3_I/12,$C370,D3_T,OFFSET(AB$258,,-$C370+1),0),),-IFERROR(ISPMT(D3_I/12,$C370-1,D3_T,OFFSET(AB$258,,-$C370+1)),)))</f>
        <v>0</v>
      </c>
      <c r="AC370" s="548">
        <f ca="1">IF($C370=0,0,IF('Clinic Model'!$P$17="Annuity",-IFERROR(IPMT(D3_I/12,$C370,D3_T,OFFSET(AC$258,,-$C370+1),0),),-IFERROR(ISPMT(D3_I/12,$C370-1,D3_T,OFFSET(AC$258,,-$C370+1)),)))</f>
        <v>0</v>
      </c>
      <c r="AD370" s="548">
        <f ca="1">IF($C370=0,0,IF('Clinic Model'!$P$17="Annuity",-IFERROR(IPMT(D3_I/12,$C370,D3_T,OFFSET(AD$258,,-$C370+1),0),),-IFERROR(ISPMT(D3_I/12,$C370-1,D3_T,OFFSET(AD$258,,-$C370+1)),)))</f>
        <v>0</v>
      </c>
      <c r="AE370" s="548">
        <f ca="1">IF($C370=0,0,IF('Clinic Model'!$P$17="Annuity",-IFERROR(IPMT(D3_I/12,$C370,D3_T,OFFSET(AE$258,,-$C370+1),0),),-IFERROR(ISPMT(D3_I/12,$C370-1,D3_T,OFFSET(AE$258,,-$C370+1)),)))</f>
        <v>0</v>
      </c>
      <c r="AF370" s="548">
        <f ca="1">IF($C370=0,0,IF('Clinic Model'!$P$17="Annuity",-IFERROR(IPMT(D3_I/12,$C370,D3_T,OFFSET(AF$258,,-$C370+1),0),),-IFERROR(ISPMT(D3_I/12,$C370-1,D3_T,OFFSET(AF$258,,-$C370+1)),)))</f>
        <v>0</v>
      </c>
      <c r="AG370" s="548">
        <f ca="1">IF($C370=0,0,IF('Clinic Model'!$P$17="Annuity",-IFERROR(IPMT(D3_I/12,$C370,D3_T,OFFSET(AG$258,,-$C370+1),0),),-IFERROR(ISPMT(D3_I/12,$C370-1,D3_T,OFFSET(AG$258,,-$C370+1)),)))</f>
        <v>0</v>
      </c>
      <c r="AH370" s="548">
        <f ca="1">IF($C370=0,0,IF('Clinic Model'!$P$17="Annuity",-IFERROR(IPMT(D3_I/12,$C370,D3_T,OFFSET(AH$258,,-$C370+1),0),),-IFERROR(ISPMT(D3_I/12,$C370-1,D3_T,OFFSET(AH$258,,-$C370+1)),)))</f>
        <v>0</v>
      </c>
      <c r="AI370" s="548">
        <f ca="1">IF($C370=0,0,IF('Clinic Model'!$P$17="Annuity",-IFERROR(IPMT(D3_I/12,$C370,D3_T,OFFSET(AI$258,,-$C370+1),0),),-IFERROR(ISPMT(D3_I/12,$C370-1,D3_T,OFFSET(AI$258,,-$C370+1)),)))</f>
        <v>0</v>
      </c>
      <c r="AJ370" s="548">
        <f ca="1">IF($C370=0,0,IF('Clinic Model'!$P$17="Annuity",-IFERROR(IPMT(D3_I/12,$C370,D3_T,OFFSET(AJ$258,,-$C370+1),0),),-IFERROR(ISPMT(D3_I/12,$C370-1,D3_T,OFFSET(AJ$258,,-$C370+1)),)))</f>
        <v>0</v>
      </c>
      <c r="AK370" s="548">
        <f ca="1">IF($C370=0,0,IF('Clinic Model'!$P$17="Annuity",-IFERROR(IPMT(D3_I/12,$C370,D3_T,OFFSET(AK$258,,-$C370+1),0),),-IFERROR(ISPMT(D3_I/12,$C370-1,D3_T,OFFSET(AK$258,,-$C370+1)),)))</f>
        <v>0</v>
      </c>
      <c r="AL370" s="548">
        <f ca="1">IF($C370=0,0,IF('Clinic Model'!$P$17="Annuity",-IFERROR(IPMT(D3_I/12,$C370,D3_T,OFFSET(AL$258,,-$C370+1),0),),-IFERROR(ISPMT(D3_I/12,$C370-1,D3_T,OFFSET(AL$258,,-$C370+1)),)))</f>
        <v>0</v>
      </c>
      <c r="AM370" s="548">
        <f ca="1">IF($C370=0,0,IF('Clinic Model'!$P$17="Annuity",-IFERROR(IPMT(D3_I/12,$C370,D3_T,OFFSET(AM$258,,-$C370+1),0),),-IFERROR(ISPMT(D3_I/12,$C370-1,D3_T,OFFSET(AM$258,,-$C370+1)),)))</f>
        <v>0</v>
      </c>
      <c r="AN370" s="548">
        <f ca="1">IF($C370=0,0,IF('Clinic Model'!$P$17="Annuity",-IFERROR(IPMT(D3_I/12,$C370,D3_T,OFFSET(AN$258,,-$C370+1),0),),-IFERROR(ISPMT(D3_I/12,$C370-1,D3_T,OFFSET(AN$258,,-$C370+1)),)))</f>
        <v>0</v>
      </c>
      <c r="AO370" s="548">
        <f ca="1">IF($C370=0,0,IF('Clinic Model'!$P$17="Annuity",-IFERROR(IPMT(D3_I/12,$C370,D3_T,OFFSET(AO$258,,-$C370+1),0),),-IFERROR(ISPMT(D3_I/12,$C370-1,D3_T,OFFSET(AO$258,,-$C370+1)),)))</f>
        <v>0</v>
      </c>
      <c r="AP370" s="548">
        <f ca="1">IF($C370=0,0,IF('Clinic Model'!$P$17="Annuity",-IFERROR(IPMT(D3_I/12,$C370,D3_T,OFFSET(AP$258,,-$C370+1),0),),-IFERROR(ISPMT(D3_I/12,$C370-1,D3_T,OFFSET(AP$258,,-$C370+1)),)))</f>
        <v>0</v>
      </c>
      <c r="AQ370" s="548">
        <f ca="1">IF($C370=0,0,IF('Clinic Model'!$P$17="Annuity",-IFERROR(IPMT(D3_I/12,$C370,D3_T,OFFSET(AQ$258,,-$C370+1),0),),-IFERROR(ISPMT(D3_I/12,$C370-1,D3_T,OFFSET(AQ$258,,-$C370+1)),)))</f>
        <v>0</v>
      </c>
      <c r="AR370" s="548">
        <f ca="1">IF($C370=0,0,IF('Clinic Model'!$P$17="Annuity",-IFERROR(IPMT(D3_I/12,$C370,D3_T,OFFSET(AR$258,,-$C370+1),0),),-IFERROR(ISPMT(D3_I/12,$C370-1,D3_T,OFFSET(AR$258,,-$C370+1)),)))</f>
        <v>0</v>
      </c>
      <c r="AS370" s="548">
        <f ca="1">IF($C370=0,0,IF('Clinic Model'!$P$17="Annuity",-IFERROR(IPMT(D3_I/12,$C370,D3_T,OFFSET(AS$258,,-$C370+1),0),),-IFERROR(ISPMT(D3_I/12,$C370-1,D3_T,OFFSET(AS$258,,-$C370+1)),)))</f>
        <v>0</v>
      </c>
      <c r="AT370" s="548">
        <f ca="1">IF($C370=0,0,IF('Clinic Model'!$P$17="Annuity",-IFERROR(IPMT(D3_I/12,$C370,D3_T,OFFSET(AT$258,,-$C370+1),0),),-IFERROR(ISPMT(D3_I/12,$C370-1,D3_T,OFFSET(AT$258,,-$C370+1)),)))</f>
        <v>0</v>
      </c>
      <c r="AU370" s="548">
        <f ca="1">IF($C370=0,0,IF('Clinic Model'!$P$17="Annuity",-IFERROR(IPMT(D3_I/12,$C370,D3_T,OFFSET(AU$258,,-$C370+1),0),),-IFERROR(ISPMT(D3_I/12,$C370-1,D3_T,OFFSET(AU$258,,-$C370+1)),)))</f>
        <v>0</v>
      </c>
      <c r="AV370" s="548">
        <f ca="1">IF($C370=0,0,IF('Clinic Model'!$P$17="Annuity",-IFERROR(IPMT(D3_I/12,$C370,D3_T,OFFSET(AV$258,,-$C370+1),0),),-IFERROR(ISPMT(D3_I/12,$C370-1,D3_T,OFFSET(AV$258,,-$C370+1)),)))</f>
        <v>0</v>
      </c>
      <c r="AW370" s="548">
        <f ca="1">IF($C370=0,0,IF('Clinic Model'!$P$17="Annuity",-IFERROR(IPMT(D3_I/12,$C370,D3_T,OFFSET(AW$258,,-$C370+1),0),),-IFERROR(ISPMT(D3_I/12,$C370-1,D3_T,OFFSET(AW$258,,-$C370+1)),)))</f>
        <v>0</v>
      </c>
      <c r="AX370" s="548">
        <f ca="1">IF($C370=0,0,IF('Clinic Model'!$P$17="Annuity",-IFERROR(IPMT(D3_I/12,$C370,D3_T,OFFSET(AX$258,,-$C370+1),0),),-IFERROR(ISPMT(D3_I/12,$C370-1,D3_T,OFFSET(AX$258,,-$C370+1)),)))</f>
        <v>0</v>
      </c>
      <c r="AY370" s="548">
        <f ca="1">IF($C370=0,0,IF('Clinic Model'!$P$17="Annuity",-IFERROR(IPMT(D3_I/12,$C370,D3_T,OFFSET(AY$258,,-$C370+1),0),),-IFERROR(ISPMT(D3_I/12,$C370-1,D3_T,OFFSET(AY$258,,-$C370+1)),)))</f>
        <v>0</v>
      </c>
      <c r="AZ370" s="548">
        <f ca="1">IF($C370=0,0,IF('Clinic Model'!$P$17="Annuity",-IFERROR(IPMT(D3_I/12,$C370,D3_T,OFFSET(AZ$258,,-$C370+1),0),),-IFERROR(ISPMT(D3_I/12,$C370-1,D3_T,OFFSET(AZ$258,,-$C370+1)),)))</f>
        <v>0</v>
      </c>
      <c r="BA370" s="548">
        <f ca="1">IF($C370=0,0,IF('Clinic Model'!$P$17="Annuity",-IFERROR(IPMT(D3_I/12,$C370,D3_T,OFFSET(BA$258,,-$C370+1),0),),-IFERROR(ISPMT(D3_I/12,$C370-1,D3_T,OFFSET(BA$258,,-$C370+1)),)))</f>
        <v>0</v>
      </c>
      <c r="BB370" s="548">
        <f ca="1">IF($C370=0,0,IF('Clinic Model'!$P$17="Annuity",-IFERROR(IPMT(D3_I/12,$C370,D3_T,OFFSET(BB$258,,-$C370+1),0),),-IFERROR(ISPMT(D3_I/12,$C370-1,D3_T,OFFSET(BB$258,,-$C370+1)),)))</f>
        <v>0</v>
      </c>
      <c r="BC370" s="548">
        <f ca="1">IF($C370=0,0,IF('Clinic Model'!$P$17="Annuity",-IFERROR(IPMT(D3_I/12,$C370,D3_T,OFFSET(BC$258,,-$C370+1),0),),-IFERROR(ISPMT(D3_I/12,$C370-1,D3_T,OFFSET(BC$258,,-$C370+1)),)))</f>
        <v>0</v>
      </c>
      <c r="BD370" s="548">
        <f ca="1">IF($C370=0,0,IF('Clinic Model'!$P$17="Annuity",-IFERROR(IPMT(D3_I/12,$C370,D3_T,OFFSET(BD$258,,-$C370+1),0),),-IFERROR(ISPMT(D3_I/12,$C370-1,D3_T,OFFSET(BD$258,,-$C370+1)),)))</f>
        <v>0</v>
      </c>
      <c r="BE370" s="548">
        <f ca="1">IF($C370=0,0,IF('Clinic Model'!$P$17="Annuity",-IFERROR(IPMT(D3_I/12,$C370,D3_T,OFFSET(BE$258,,-$C370+1),0),),-IFERROR(ISPMT(D3_I/12,$C370-1,D3_T,OFFSET(BE$258,,-$C370+1)),)))</f>
        <v>0</v>
      </c>
      <c r="BF370" s="548">
        <f ca="1">IF($C370=0,0,IF('Clinic Model'!$P$17="Annuity",-IFERROR(IPMT(D3_I/12,$C370,D3_T,OFFSET(BF$258,,-$C370+1),0),),-IFERROR(ISPMT(D3_I/12,$C370-1,D3_T,OFFSET(BF$258,,-$C370+1)),)))</f>
        <v>0</v>
      </c>
      <c r="BG370" s="548">
        <f ca="1">IF($C370=0,0,IF('Clinic Model'!$P$17="Annuity",-IFERROR(IPMT(D3_I/12,$C370,D3_T,OFFSET(BG$258,,-$C370+1),0),),-IFERROR(ISPMT(D3_I/12,$C370-1,D3_T,OFFSET(BG$258,,-$C370+1)),)))</f>
        <v>0</v>
      </c>
      <c r="BH370" s="548">
        <f ca="1">IF($C370=0,0,IF('Clinic Model'!$P$17="Annuity",-IFERROR(IPMT(D3_I/12,$C370,D3_T,OFFSET(BH$258,,-$C370+1),0),),-IFERROR(ISPMT(D3_I/12,$C370-1,D3_T,OFFSET(BH$258,,-$C370+1)),)))</f>
        <v>0</v>
      </c>
      <c r="BI370" s="548">
        <f ca="1">IF($C370=0,0,IF('Clinic Model'!$P$17="Annuity",-IFERROR(IPMT(D3_I/12,$C370,D3_T,OFFSET(BI$258,,-$C370+1),0),),-IFERROR(ISPMT(D3_I/12,$C370-1,D3_T,OFFSET(BI$258,,-$C370+1)),)))</f>
        <v>0</v>
      </c>
      <c r="BJ370" s="548">
        <f ca="1">IF($C370=0,0,IF('Clinic Model'!$P$17="Annuity",-IFERROR(IPMT(D3_I/12,$C370,D3_T,OFFSET(BJ$258,,-$C370+1),0),),-IFERROR(ISPMT(D3_I/12,$C370-1,D3_T,OFFSET(BJ$258,,-$C370+1)),)))</f>
        <v>0</v>
      </c>
      <c r="BK370" s="548">
        <f ca="1">IF($C370=0,0,IF('Clinic Model'!$P$17="Annuity",-IFERROR(IPMT(D3_I/12,$C370,D3_T,OFFSET(BK$258,,-$C370+1),0),),-IFERROR(ISPMT(D3_I/12,$C370-1,D3_T,OFFSET(BK$258,,-$C370+1)),)))</f>
        <v>0</v>
      </c>
      <c r="BL370" s="548">
        <f ca="1">IF($C370=0,0,IF('Clinic Model'!$P$17="Annuity",-IFERROR(IPMT(D3_I/12,$C370,D3_T,OFFSET(BL$258,,-$C370+1),0),),-IFERROR(ISPMT(D3_I/12,$C370-1,D3_T,OFFSET(BL$258,,-$C370+1)),)))</f>
        <v>0</v>
      </c>
    </row>
    <row r="371" spans="1:64" ht="10.5" hidden="1" customHeight="1" outlineLevel="1" x14ac:dyDescent="0.3">
      <c r="A371" s="105"/>
      <c r="B371" s="504"/>
      <c r="C371" s="105">
        <f t="shared" si="26"/>
        <v>0</v>
      </c>
      <c r="E371" s="548">
        <f ca="1">IF($C371=0,0,IF('Clinic Model'!$P$17="Annuity",-IFERROR(IPMT(D3_I/12,$C371,D3_T,OFFSET(E$258,,-$C371+1),0),),-IFERROR(ISPMT(D3_I/12,$C371-1,D3_T,OFFSET(E$258,,-$C371+1)),)))</f>
        <v>0</v>
      </c>
      <c r="F371" s="548">
        <f ca="1">IF($C371=0,0,IF('Clinic Model'!$P$17="Annuity",-IFERROR(IPMT(D3_I/12,$C371,D3_T,OFFSET(F$258,,-$C371+1),0),),-IFERROR(ISPMT(D3_I/12,$C371-1,D3_T,OFFSET(F$258,,-$C371+1)),)))</f>
        <v>0</v>
      </c>
      <c r="G371" s="548">
        <f ca="1">IF($C371=0,0,IF('Clinic Model'!$P$17="Annuity",-IFERROR(IPMT(D3_I/12,$C371,D3_T,OFFSET(G$258,,-$C371+1),0),),-IFERROR(ISPMT(D3_I/12,$C371-1,D3_T,OFFSET(G$258,,-$C371+1)),)))</f>
        <v>0</v>
      </c>
      <c r="H371" s="548">
        <f ca="1">IF($C371=0,0,IF('Clinic Model'!$P$17="Annuity",-IFERROR(IPMT(D3_I/12,$C371,D3_T,OFFSET(H$258,,-$C371+1),0),),-IFERROR(ISPMT(D3_I/12,$C371-1,D3_T,OFFSET(H$258,,-$C371+1)),)))</f>
        <v>0</v>
      </c>
      <c r="I371" s="548">
        <f ca="1">IF($C371=0,0,IF('Clinic Model'!$P$17="Annuity",-IFERROR(IPMT(D3_I/12,$C371,D3_T,OFFSET(I$258,,-$C371+1),0),),-IFERROR(ISPMT(D3_I/12,$C371-1,D3_T,OFFSET(I$258,,-$C371+1)),)))</f>
        <v>0</v>
      </c>
      <c r="J371" s="548">
        <f ca="1">IF($C371=0,0,IF('Clinic Model'!$P$17="Annuity",-IFERROR(IPMT(D3_I/12,$C371,D3_T,OFFSET(J$258,,-$C371+1),0),),-IFERROR(ISPMT(D3_I/12,$C371-1,D3_T,OFFSET(J$258,,-$C371+1)),)))</f>
        <v>0</v>
      </c>
      <c r="K371" s="548">
        <f ca="1">IF($C371=0,0,IF('Clinic Model'!$P$17="Annuity",-IFERROR(IPMT(D3_I/12,$C371,D3_T,OFFSET(K$258,,-$C371+1),0),),-IFERROR(ISPMT(D3_I/12,$C371-1,D3_T,OFFSET(K$258,,-$C371+1)),)))</f>
        <v>0</v>
      </c>
      <c r="L371" s="548">
        <f ca="1">IF($C371=0,0,IF('Clinic Model'!$P$17="Annuity",-IFERROR(IPMT(D3_I/12,$C371,D3_T,OFFSET(L$258,,-$C371+1),0),),-IFERROR(ISPMT(D3_I/12,$C371-1,D3_T,OFFSET(L$258,,-$C371+1)),)))</f>
        <v>0</v>
      </c>
      <c r="M371" s="548">
        <f ca="1">IF($C371=0,0,IF('Clinic Model'!$P$17="Annuity",-IFERROR(IPMT(D3_I/12,$C371,D3_T,OFFSET(M$258,,-$C371+1),0),),-IFERROR(ISPMT(D3_I/12,$C371-1,D3_T,OFFSET(M$258,,-$C371+1)),)))</f>
        <v>0</v>
      </c>
      <c r="N371" s="548">
        <f ca="1">IF($C371=0,0,IF('Clinic Model'!$P$17="Annuity",-IFERROR(IPMT(D3_I/12,$C371,D3_T,OFFSET(N$258,,-$C371+1),0),),-IFERROR(ISPMT(D3_I/12,$C371-1,D3_T,OFFSET(N$258,,-$C371+1)),)))</f>
        <v>0</v>
      </c>
      <c r="O371" s="548">
        <f ca="1">IF($C371=0,0,IF('Clinic Model'!$P$17="Annuity",-IFERROR(IPMT(D3_I/12,$C371,D3_T,OFFSET(O$258,,-$C371+1),0),),-IFERROR(ISPMT(D3_I/12,$C371-1,D3_T,OFFSET(O$258,,-$C371+1)),)))</f>
        <v>0</v>
      </c>
      <c r="P371" s="548">
        <f ca="1">IF($C371=0,0,IF('Clinic Model'!$P$17="Annuity",-IFERROR(IPMT(D3_I/12,$C371,D3_T,OFFSET(P$258,,-$C371+1),0),),-IFERROR(ISPMT(D3_I/12,$C371-1,D3_T,OFFSET(P$258,,-$C371+1)),)))</f>
        <v>0</v>
      </c>
      <c r="Q371" s="548">
        <f ca="1">IF($C371=0,0,IF('Clinic Model'!$P$17="Annuity",-IFERROR(IPMT(D3_I/12,$C371,D3_T,OFFSET(Q$258,,-$C371+1),0),),-IFERROR(ISPMT(D3_I/12,$C371-1,D3_T,OFFSET(Q$258,,-$C371+1)),)))</f>
        <v>0</v>
      </c>
      <c r="R371" s="548">
        <f ca="1">IF($C371=0,0,IF('Clinic Model'!$P$17="Annuity",-IFERROR(IPMT(D3_I/12,$C371,D3_T,OFFSET(R$258,,-$C371+1),0),),-IFERROR(ISPMT(D3_I/12,$C371-1,D3_T,OFFSET(R$258,,-$C371+1)),)))</f>
        <v>0</v>
      </c>
      <c r="S371" s="548">
        <f ca="1">IF($C371=0,0,IF('Clinic Model'!$P$17="Annuity",-IFERROR(IPMT(D3_I/12,$C371,D3_T,OFFSET(S$258,,-$C371+1),0),),-IFERROR(ISPMT(D3_I/12,$C371-1,D3_T,OFFSET(S$258,,-$C371+1)),)))</f>
        <v>0</v>
      </c>
      <c r="T371" s="548">
        <f ca="1">IF($C371=0,0,IF('Clinic Model'!$P$17="Annuity",-IFERROR(IPMT(D3_I/12,$C371,D3_T,OFFSET(T$258,,-$C371+1),0),),-IFERROR(ISPMT(D3_I/12,$C371-1,D3_T,OFFSET(T$258,,-$C371+1)),)))</f>
        <v>0</v>
      </c>
      <c r="U371" s="548">
        <f ca="1">IF($C371=0,0,IF('Clinic Model'!$P$17="Annuity",-IFERROR(IPMT(D3_I/12,$C371,D3_T,OFFSET(U$258,,-$C371+1),0),),-IFERROR(ISPMT(D3_I/12,$C371-1,D3_T,OFFSET(U$258,,-$C371+1)),)))</f>
        <v>0</v>
      </c>
      <c r="V371" s="548">
        <f ca="1">IF($C371=0,0,IF('Clinic Model'!$P$17="Annuity",-IFERROR(IPMT(D3_I/12,$C371,D3_T,OFFSET(V$258,,-$C371+1),0),),-IFERROR(ISPMT(D3_I/12,$C371-1,D3_T,OFFSET(V$258,,-$C371+1)),)))</f>
        <v>0</v>
      </c>
      <c r="W371" s="548">
        <f ca="1">IF($C371=0,0,IF('Clinic Model'!$P$17="Annuity",-IFERROR(IPMT(D3_I/12,$C371,D3_T,OFFSET(W$258,,-$C371+1),0),),-IFERROR(ISPMT(D3_I/12,$C371-1,D3_T,OFFSET(W$258,,-$C371+1)),)))</f>
        <v>0</v>
      </c>
      <c r="X371" s="548">
        <f ca="1">IF($C371=0,0,IF('Clinic Model'!$P$17="Annuity",-IFERROR(IPMT(D3_I/12,$C371,D3_T,OFFSET(X$258,,-$C371+1),0),),-IFERROR(ISPMT(D3_I/12,$C371-1,D3_T,OFFSET(X$258,,-$C371+1)),)))</f>
        <v>0</v>
      </c>
      <c r="Y371" s="548">
        <f ca="1">IF($C371=0,0,IF('Clinic Model'!$P$17="Annuity",-IFERROR(IPMT(D3_I/12,$C371,D3_T,OFFSET(Y$258,,-$C371+1),0),),-IFERROR(ISPMT(D3_I/12,$C371-1,D3_T,OFFSET(Y$258,,-$C371+1)),)))</f>
        <v>0</v>
      </c>
      <c r="Z371" s="548">
        <f ca="1">IF($C371=0,0,IF('Clinic Model'!$P$17="Annuity",-IFERROR(IPMT(D3_I/12,$C371,D3_T,OFFSET(Z$258,,-$C371+1),0),),-IFERROR(ISPMT(D3_I/12,$C371-1,D3_T,OFFSET(Z$258,,-$C371+1)),)))</f>
        <v>0</v>
      </c>
      <c r="AA371" s="548">
        <f ca="1">IF($C371=0,0,IF('Clinic Model'!$P$17="Annuity",-IFERROR(IPMT(D3_I/12,$C371,D3_T,OFFSET(AA$258,,-$C371+1),0),),-IFERROR(ISPMT(D3_I/12,$C371-1,D3_T,OFFSET(AA$258,,-$C371+1)),)))</f>
        <v>0</v>
      </c>
      <c r="AB371" s="548">
        <f ca="1">IF($C371=0,0,IF('Clinic Model'!$P$17="Annuity",-IFERROR(IPMT(D3_I/12,$C371,D3_T,OFFSET(AB$258,,-$C371+1),0),),-IFERROR(ISPMT(D3_I/12,$C371-1,D3_T,OFFSET(AB$258,,-$C371+1)),)))</f>
        <v>0</v>
      </c>
      <c r="AC371" s="548">
        <f ca="1">IF($C371=0,0,IF('Clinic Model'!$P$17="Annuity",-IFERROR(IPMT(D3_I/12,$C371,D3_T,OFFSET(AC$258,,-$C371+1),0),),-IFERROR(ISPMT(D3_I/12,$C371-1,D3_T,OFFSET(AC$258,,-$C371+1)),)))</f>
        <v>0</v>
      </c>
      <c r="AD371" s="548">
        <f ca="1">IF($C371=0,0,IF('Clinic Model'!$P$17="Annuity",-IFERROR(IPMT(D3_I/12,$C371,D3_T,OFFSET(AD$258,,-$C371+1),0),),-IFERROR(ISPMT(D3_I/12,$C371-1,D3_T,OFFSET(AD$258,,-$C371+1)),)))</f>
        <v>0</v>
      </c>
      <c r="AE371" s="548">
        <f ca="1">IF($C371=0,0,IF('Clinic Model'!$P$17="Annuity",-IFERROR(IPMT(D3_I/12,$C371,D3_T,OFFSET(AE$258,,-$C371+1),0),),-IFERROR(ISPMT(D3_I/12,$C371-1,D3_T,OFFSET(AE$258,,-$C371+1)),)))</f>
        <v>0</v>
      </c>
      <c r="AF371" s="548">
        <f ca="1">IF($C371=0,0,IF('Clinic Model'!$P$17="Annuity",-IFERROR(IPMT(D3_I/12,$C371,D3_T,OFFSET(AF$258,,-$C371+1),0),),-IFERROR(ISPMT(D3_I/12,$C371-1,D3_T,OFFSET(AF$258,,-$C371+1)),)))</f>
        <v>0</v>
      </c>
      <c r="AG371" s="548">
        <f ca="1">IF($C371=0,0,IF('Clinic Model'!$P$17="Annuity",-IFERROR(IPMT(D3_I/12,$C371,D3_T,OFFSET(AG$258,,-$C371+1),0),),-IFERROR(ISPMT(D3_I/12,$C371-1,D3_T,OFFSET(AG$258,,-$C371+1)),)))</f>
        <v>0</v>
      </c>
      <c r="AH371" s="548">
        <f ca="1">IF($C371=0,0,IF('Clinic Model'!$P$17="Annuity",-IFERROR(IPMT(D3_I/12,$C371,D3_T,OFFSET(AH$258,,-$C371+1),0),),-IFERROR(ISPMT(D3_I/12,$C371-1,D3_T,OFFSET(AH$258,,-$C371+1)),)))</f>
        <v>0</v>
      </c>
      <c r="AI371" s="548">
        <f ca="1">IF($C371=0,0,IF('Clinic Model'!$P$17="Annuity",-IFERROR(IPMT(D3_I/12,$C371,D3_T,OFFSET(AI$258,,-$C371+1),0),),-IFERROR(ISPMT(D3_I/12,$C371-1,D3_T,OFFSET(AI$258,,-$C371+1)),)))</f>
        <v>0</v>
      </c>
      <c r="AJ371" s="548">
        <f ca="1">IF($C371=0,0,IF('Clinic Model'!$P$17="Annuity",-IFERROR(IPMT(D3_I/12,$C371,D3_T,OFFSET(AJ$258,,-$C371+1),0),),-IFERROR(ISPMT(D3_I/12,$C371-1,D3_T,OFFSET(AJ$258,,-$C371+1)),)))</f>
        <v>0</v>
      </c>
      <c r="AK371" s="548">
        <f ca="1">IF($C371=0,0,IF('Clinic Model'!$P$17="Annuity",-IFERROR(IPMT(D3_I/12,$C371,D3_T,OFFSET(AK$258,,-$C371+1),0),),-IFERROR(ISPMT(D3_I/12,$C371-1,D3_T,OFFSET(AK$258,,-$C371+1)),)))</f>
        <v>0</v>
      </c>
      <c r="AL371" s="548">
        <f ca="1">IF($C371=0,0,IF('Clinic Model'!$P$17="Annuity",-IFERROR(IPMT(D3_I/12,$C371,D3_T,OFFSET(AL$258,,-$C371+1),0),),-IFERROR(ISPMT(D3_I/12,$C371-1,D3_T,OFFSET(AL$258,,-$C371+1)),)))</f>
        <v>0</v>
      </c>
      <c r="AM371" s="548">
        <f ca="1">IF($C371=0,0,IF('Clinic Model'!$P$17="Annuity",-IFERROR(IPMT(D3_I/12,$C371,D3_T,OFFSET(AM$258,,-$C371+1),0),),-IFERROR(ISPMT(D3_I/12,$C371-1,D3_T,OFFSET(AM$258,,-$C371+1)),)))</f>
        <v>0</v>
      </c>
      <c r="AN371" s="548">
        <f ca="1">IF($C371=0,0,IF('Clinic Model'!$P$17="Annuity",-IFERROR(IPMT(D3_I/12,$C371,D3_T,OFFSET(AN$258,,-$C371+1),0),),-IFERROR(ISPMT(D3_I/12,$C371-1,D3_T,OFFSET(AN$258,,-$C371+1)),)))</f>
        <v>0</v>
      </c>
      <c r="AO371" s="548">
        <f ca="1">IF($C371=0,0,IF('Clinic Model'!$P$17="Annuity",-IFERROR(IPMT(D3_I/12,$C371,D3_T,OFFSET(AO$258,,-$C371+1),0),),-IFERROR(ISPMT(D3_I/12,$C371-1,D3_T,OFFSET(AO$258,,-$C371+1)),)))</f>
        <v>0</v>
      </c>
      <c r="AP371" s="548">
        <f ca="1">IF($C371=0,0,IF('Clinic Model'!$P$17="Annuity",-IFERROR(IPMT(D3_I/12,$C371,D3_T,OFFSET(AP$258,,-$C371+1),0),),-IFERROR(ISPMT(D3_I/12,$C371-1,D3_T,OFFSET(AP$258,,-$C371+1)),)))</f>
        <v>0</v>
      </c>
      <c r="AQ371" s="548">
        <f ca="1">IF($C371=0,0,IF('Clinic Model'!$P$17="Annuity",-IFERROR(IPMT(D3_I/12,$C371,D3_T,OFFSET(AQ$258,,-$C371+1),0),),-IFERROR(ISPMT(D3_I/12,$C371-1,D3_T,OFFSET(AQ$258,,-$C371+1)),)))</f>
        <v>0</v>
      </c>
      <c r="AR371" s="548">
        <f ca="1">IF($C371=0,0,IF('Clinic Model'!$P$17="Annuity",-IFERROR(IPMT(D3_I/12,$C371,D3_T,OFFSET(AR$258,,-$C371+1),0),),-IFERROR(ISPMT(D3_I/12,$C371-1,D3_T,OFFSET(AR$258,,-$C371+1)),)))</f>
        <v>0</v>
      </c>
      <c r="AS371" s="548">
        <f ca="1">IF($C371=0,0,IF('Clinic Model'!$P$17="Annuity",-IFERROR(IPMT(D3_I/12,$C371,D3_T,OFFSET(AS$258,,-$C371+1),0),),-IFERROR(ISPMT(D3_I/12,$C371-1,D3_T,OFFSET(AS$258,,-$C371+1)),)))</f>
        <v>0</v>
      </c>
      <c r="AT371" s="548">
        <f ca="1">IF($C371=0,0,IF('Clinic Model'!$P$17="Annuity",-IFERROR(IPMT(D3_I/12,$C371,D3_T,OFFSET(AT$258,,-$C371+1),0),),-IFERROR(ISPMT(D3_I/12,$C371-1,D3_T,OFFSET(AT$258,,-$C371+1)),)))</f>
        <v>0</v>
      </c>
      <c r="AU371" s="548">
        <f ca="1">IF($C371=0,0,IF('Clinic Model'!$P$17="Annuity",-IFERROR(IPMT(D3_I/12,$C371,D3_T,OFFSET(AU$258,,-$C371+1),0),),-IFERROR(ISPMT(D3_I/12,$C371-1,D3_T,OFFSET(AU$258,,-$C371+1)),)))</f>
        <v>0</v>
      </c>
      <c r="AV371" s="548">
        <f ca="1">IF($C371=0,0,IF('Clinic Model'!$P$17="Annuity",-IFERROR(IPMT(D3_I/12,$C371,D3_T,OFFSET(AV$258,,-$C371+1),0),),-IFERROR(ISPMT(D3_I/12,$C371-1,D3_T,OFFSET(AV$258,,-$C371+1)),)))</f>
        <v>0</v>
      </c>
      <c r="AW371" s="548">
        <f ca="1">IF($C371=0,0,IF('Clinic Model'!$P$17="Annuity",-IFERROR(IPMT(D3_I/12,$C371,D3_T,OFFSET(AW$258,,-$C371+1),0),),-IFERROR(ISPMT(D3_I/12,$C371-1,D3_T,OFFSET(AW$258,,-$C371+1)),)))</f>
        <v>0</v>
      </c>
      <c r="AX371" s="548">
        <f ca="1">IF($C371=0,0,IF('Clinic Model'!$P$17="Annuity",-IFERROR(IPMT(D3_I/12,$C371,D3_T,OFFSET(AX$258,,-$C371+1),0),),-IFERROR(ISPMT(D3_I/12,$C371-1,D3_T,OFFSET(AX$258,,-$C371+1)),)))</f>
        <v>0</v>
      </c>
      <c r="AY371" s="548">
        <f ca="1">IF($C371=0,0,IF('Clinic Model'!$P$17="Annuity",-IFERROR(IPMT(D3_I/12,$C371,D3_T,OFFSET(AY$258,,-$C371+1),0),),-IFERROR(ISPMT(D3_I/12,$C371-1,D3_T,OFFSET(AY$258,,-$C371+1)),)))</f>
        <v>0</v>
      </c>
      <c r="AZ371" s="548">
        <f ca="1">IF($C371=0,0,IF('Clinic Model'!$P$17="Annuity",-IFERROR(IPMT(D3_I/12,$C371,D3_T,OFFSET(AZ$258,,-$C371+1),0),),-IFERROR(ISPMT(D3_I/12,$C371-1,D3_T,OFFSET(AZ$258,,-$C371+1)),)))</f>
        <v>0</v>
      </c>
      <c r="BA371" s="548">
        <f ca="1">IF($C371=0,0,IF('Clinic Model'!$P$17="Annuity",-IFERROR(IPMT(D3_I/12,$C371,D3_T,OFFSET(BA$258,,-$C371+1),0),),-IFERROR(ISPMT(D3_I/12,$C371-1,D3_T,OFFSET(BA$258,,-$C371+1)),)))</f>
        <v>0</v>
      </c>
      <c r="BB371" s="548">
        <f ca="1">IF($C371=0,0,IF('Clinic Model'!$P$17="Annuity",-IFERROR(IPMT(D3_I/12,$C371,D3_T,OFFSET(BB$258,,-$C371+1),0),),-IFERROR(ISPMT(D3_I/12,$C371-1,D3_T,OFFSET(BB$258,,-$C371+1)),)))</f>
        <v>0</v>
      </c>
      <c r="BC371" s="548">
        <f ca="1">IF($C371=0,0,IF('Clinic Model'!$P$17="Annuity",-IFERROR(IPMT(D3_I/12,$C371,D3_T,OFFSET(BC$258,,-$C371+1),0),),-IFERROR(ISPMT(D3_I/12,$C371-1,D3_T,OFFSET(BC$258,,-$C371+1)),)))</f>
        <v>0</v>
      </c>
      <c r="BD371" s="548">
        <f ca="1">IF($C371=0,0,IF('Clinic Model'!$P$17="Annuity",-IFERROR(IPMT(D3_I/12,$C371,D3_T,OFFSET(BD$258,,-$C371+1),0),),-IFERROR(ISPMT(D3_I/12,$C371-1,D3_T,OFFSET(BD$258,,-$C371+1)),)))</f>
        <v>0</v>
      </c>
      <c r="BE371" s="548">
        <f ca="1">IF($C371=0,0,IF('Clinic Model'!$P$17="Annuity",-IFERROR(IPMT(D3_I/12,$C371,D3_T,OFFSET(BE$258,,-$C371+1),0),),-IFERROR(ISPMT(D3_I/12,$C371-1,D3_T,OFFSET(BE$258,,-$C371+1)),)))</f>
        <v>0</v>
      </c>
      <c r="BF371" s="548">
        <f ca="1">IF($C371=0,0,IF('Clinic Model'!$P$17="Annuity",-IFERROR(IPMT(D3_I/12,$C371,D3_T,OFFSET(BF$258,,-$C371+1),0),),-IFERROR(ISPMT(D3_I/12,$C371-1,D3_T,OFFSET(BF$258,,-$C371+1)),)))</f>
        <v>0</v>
      </c>
      <c r="BG371" s="548">
        <f ca="1">IF($C371=0,0,IF('Clinic Model'!$P$17="Annuity",-IFERROR(IPMT(D3_I/12,$C371,D3_T,OFFSET(BG$258,,-$C371+1),0),),-IFERROR(ISPMT(D3_I/12,$C371-1,D3_T,OFFSET(BG$258,,-$C371+1)),)))</f>
        <v>0</v>
      </c>
      <c r="BH371" s="548">
        <f ca="1">IF($C371=0,0,IF('Clinic Model'!$P$17="Annuity",-IFERROR(IPMT(D3_I/12,$C371,D3_T,OFFSET(BH$258,,-$C371+1),0),),-IFERROR(ISPMT(D3_I/12,$C371-1,D3_T,OFFSET(BH$258,,-$C371+1)),)))</f>
        <v>0</v>
      </c>
      <c r="BI371" s="548">
        <f ca="1">IF($C371=0,0,IF('Clinic Model'!$P$17="Annuity",-IFERROR(IPMT(D3_I/12,$C371,D3_T,OFFSET(BI$258,,-$C371+1),0),),-IFERROR(ISPMT(D3_I/12,$C371-1,D3_T,OFFSET(BI$258,,-$C371+1)),)))</f>
        <v>0</v>
      </c>
      <c r="BJ371" s="548">
        <f ca="1">IF($C371=0,0,IF('Clinic Model'!$P$17="Annuity",-IFERROR(IPMT(D3_I/12,$C371,D3_T,OFFSET(BJ$258,,-$C371+1),0),),-IFERROR(ISPMT(D3_I/12,$C371-1,D3_T,OFFSET(BJ$258,,-$C371+1)),)))</f>
        <v>0</v>
      </c>
      <c r="BK371" s="548">
        <f ca="1">IF($C371=0,0,IF('Clinic Model'!$P$17="Annuity",-IFERROR(IPMT(D3_I/12,$C371,D3_T,OFFSET(BK$258,,-$C371+1),0),),-IFERROR(ISPMT(D3_I/12,$C371-1,D3_T,OFFSET(BK$258,,-$C371+1)),)))</f>
        <v>0</v>
      </c>
      <c r="BL371" s="548">
        <f ca="1">IF($C371=0,0,IF('Clinic Model'!$P$17="Annuity",-IFERROR(IPMT(D3_I/12,$C371,D3_T,OFFSET(BL$258,,-$C371+1),0),),-IFERROR(ISPMT(D3_I/12,$C371-1,D3_T,OFFSET(BL$258,,-$C371+1)),)))</f>
        <v>0</v>
      </c>
    </row>
    <row r="372" spans="1:64" ht="10.5" hidden="1" customHeight="1" outlineLevel="1" x14ac:dyDescent="0.3">
      <c r="A372" s="105"/>
      <c r="B372" s="504"/>
      <c r="C372" s="105">
        <f t="shared" si="26"/>
        <v>0</v>
      </c>
      <c r="E372" s="548">
        <f ca="1">IF($C372=0,0,IF('Clinic Model'!$P$17="Annuity",-IFERROR(IPMT(D3_I/12,$C372,D3_T,OFFSET(E$258,,-$C372+1),0),),-IFERROR(ISPMT(D3_I/12,$C372-1,D3_T,OFFSET(E$258,,-$C372+1)),)))</f>
        <v>0</v>
      </c>
      <c r="F372" s="548">
        <f ca="1">IF($C372=0,0,IF('Clinic Model'!$P$17="Annuity",-IFERROR(IPMT(D3_I/12,$C372,D3_T,OFFSET(F$258,,-$C372+1),0),),-IFERROR(ISPMT(D3_I/12,$C372-1,D3_T,OFFSET(F$258,,-$C372+1)),)))</f>
        <v>0</v>
      </c>
      <c r="G372" s="548">
        <f ca="1">IF($C372=0,0,IF('Clinic Model'!$P$17="Annuity",-IFERROR(IPMT(D3_I/12,$C372,D3_T,OFFSET(G$258,,-$C372+1),0),),-IFERROR(ISPMT(D3_I/12,$C372-1,D3_T,OFFSET(G$258,,-$C372+1)),)))</f>
        <v>0</v>
      </c>
      <c r="H372" s="548">
        <f ca="1">IF($C372=0,0,IF('Clinic Model'!$P$17="Annuity",-IFERROR(IPMT(D3_I/12,$C372,D3_T,OFFSET(H$258,,-$C372+1),0),),-IFERROR(ISPMT(D3_I/12,$C372-1,D3_T,OFFSET(H$258,,-$C372+1)),)))</f>
        <v>0</v>
      </c>
      <c r="I372" s="548">
        <f ca="1">IF($C372=0,0,IF('Clinic Model'!$P$17="Annuity",-IFERROR(IPMT(D3_I/12,$C372,D3_T,OFFSET(I$258,,-$C372+1),0),),-IFERROR(ISPMT(D3_I/12,$C372-1,D3_T,OFFSET(I$258,,-$C372+1)),)))</f>
        <v>0</v>
      </c>
      <c r="J372" s="548">
        <f ca="1">IF($C372=0,0,IF('Clinic Model'!$P$17="Annuity",-IFERROR(IPMT(D3_I/12,$C372,D3_T,OFFSET(J$258,,-$C372+1),0),),-IFERROR(ISPMT(D3_I/12,$C372-1,D3_T,OFFSET(J$258,,-$C372+1)),)))</f>
        <v>0</v>
      </c>
      <c r="K372" s="548">
        <f ca="1">IF($C372=0,0,IF('Clinic Model'!$P$17="Annuity",-IFERROR(IPMT(D3_I/12,$C372,D3_T,OFFSET(K$258,,-$C372+1),0),),-IFERROR(ISPMT(D3_I/12,$C372-1,D3_T,OFFSET(K$258,,-$C372+1)),)))</f>
        <v>0</v>
      </c>
      <c r="L372" s="548">
        <f ca="1">IF($C372=0,0,IF('Clinic Model'!$P$17="Annuity",-IFERROR(IPMT(D3_I/12,$C372,D3_T,OFFSET(L$258,,-$C372+1),0),),-IFERROR(ISPMT(D3_I/12,$C372-1,D3_T,OFFSET(L$258,,-$C372+1)),)))</f>
        <v>0</v>
      </c>
      <c r="M372" s="548">
        <f ca="1">IF($C372=0,0,IF('Clinic Model'!$P$17="Annuity",-IFERROR(IPMT(D3_I/12,$C372,D3_T,OFFSET(M$258,,-$C372+1),0),),-IFERROR(ISPMT(D3_I/12,$C372-1,D3_T,OFFSET(M$258,,-$C372+1)),)))</f>
        <v>0</v>
      </c>
      <c r="N372" s="548">
        <f ca="1">IF($C372=0,0,IF('Clinic Model'!$P$17="Annuity",-IFERROR(IPMT(D3_I/12,$C372,D3_T,OFFSET(N$258,,-$C372+1),0),),-IFERROR(ISPMT(D3_I/12,$C372-1,D3_T,OFFSET(N$258,,-$C372+1)),)))</f>
        <v>0</v>
      </c>
      <c r="O372" s="548">
        <f ca="1">IF($C372=0,0,IF('Clinic Model'!$P$17="Annuity",-IFERROR(IPMT(D3_I/12,$C372,D3_T,OFFSET(O$258,,-$C372+1),0),),-IFERROR(ISPMT(D3_I/12,$C372-1,D3_T,OFFSET(O$258,,-$C372+1)),)))</f>
        <v>0</v>
      </c>
      <c r="P372" s="548">
        <f ca="1">IF($C372=0,0,IF('Clinic Model'!$P$17="Annuity",-IFERROR(IPMT(D3_I/12,$C372,D3_T,OFFSET(P$258,,-$C372+1),0),),-IFERROR(ISPMT(D3_I/12,$C372-1,D3_T,OFFSET(P$258,,-$C372+1)),)))</f>
        <v>0</v>
      </c>
      <c r="Q372" s="548">
        <f ca="1">IF($C372=0,0,IF('Clinic Model'!$P$17="Annuity",-IFERROR(IPMT(D3_I/12,$C372,D3_T,OFFSET(Q$258,,-$C372+1),0),),-IFERROR(ISPMT(D3_I/12,$C372-1,D3_T,OFFSET(Q$258,,-$C372+1)),)))</f>
        <v>0</v>
      </c>
      <c r="R372" s="548">
        <f ca="1">IF($C372=0,0,IF('Clinic Model'!$P$17="Annuity",-IFERROR(IPMT(D3_I/12,$C372,D3_T,OFFSET(R$258,,-$C372+1),0),),-IFERROR(ISPMT(D3_I/12,$C372-1,D3_T,OFFSET(R$258,,-$C372+1)),)))</f>
        <v>0</v>
      </c>
      <c r="S372" s="548">
        <f ca="1">IF($C372=0,0,IF('Clinic Model'!$P$17="Annuity",-IFERROR(IPMT(D3_I/12,$C372,D3_T,OFFSET(S$258,,-$C372+1),0),),-IFERROR(ISPMT(D3_I/12,$C372-1,D3_T,OFFSET(S$258,,-$C372+1)),)))</f>
        <v>0</v>
      </c>
      <c r="T372" s="548">
        <f ca="1">IF($C372=0,0,IF('Clinic Model'!$P$17="Annuity",-IFERROR(IPMT(D3_I/12,$C372,D3_T,OFFSET(T$258,,-$C372+1),0),),-IFERROR(ISPMT(D3_I/12,$C372-1,D3_T,OFFSET(T$258,,-$C372+1)),)))</f>
        <v>0</v>
      </c>
      <c r="U372" s="548">
        <f ca="1">IF($C372=0,0,IF('Clinic Model'!$P$17="Annuity",-IFERROR(IPMT(D3_I/12,$C372,D3_T,OFFSET(U$258,,-$C372+1),0),),-IFERROR(ISPMT(D3_I/12,$C372-1,D3_T,OFFSET(U$258,,-$C372+1)),)))</f>
        <v>0</v>
      </c>
      <c r="V372" s="548">
        <f ca="1">IF($C372=0,0,IF('Clinic Model'!$P$17="Annuity",-IFERROR(IPMT(D3_I/12,$C372,D3_T,OFFSET(V$258,,-$C372+1),0),),-IFERROR(ISPMT(D3_I/12,$C372-1,D3_T,OFFSET(V$258,,-$C372+1)),)))</f>
        <v>0</v>
      </c>
      <c r="W372" s="548">
        <f ca="1">IF($C372=0,0,IF('Clinic Model'!$P$17="Annuity",-IFERROR(IPMT(D3_I/12,$C372,D3_T,OFFSET(W$258,,-$C372+1),0),),-IFERROR(ISPMT(D3_I/12,$C372-1,D3_T,OFFSET(W$258,,-$C372+1)),)))</f>
        <v>0</v>
      </c>
      <c r="X372" s="548">
        <f ca="1">IF($C372=0,0,IF('Clinic Model'!$P$17="Annuity",-IFERROR(IPMT(D3_I/12,$C372,D3_T,OFFSET(X$258,,-$C372+1),0),),-IFERROR(ISPMT(D3_I/12,$C372-1,D3_T,OFFSET(X$258,,-$C372+1)),)))</f>
        <v>0</v>
      </c>
      <c r="Y372" s="548">
        <f ca="1">IF($C372=0,0,IF('Clinic Model'!$P$17="Annuity",-IFERROR(IPMT(D3_I/12,$C372,D3_T,OFFSET(Y$258,,-$C372+1),0),),-IFERROR(ISPMT(D3_I/12,$C372-1,D3_T,OFFSET(Y$258,,-$C372+1)),)))</f>
        <v>0</v>
      </c>
      <c r="Z372" s="548">
        <f ca="1">IF($C372=0,0,IF('Clinic Model'!$P$17="Annuity",-IFERROR(IPMT(D3_I/12,$C372,D3_T,OFFSET(Z$258,,-$C372+1),0),),-IFERROR(ISPMT(D3_I/12,$C372-1,D3_T,OFFSET(Z$258,,-$C372+1)),)))</f>
        <v>0</v>
      </c>
      <c r="AA372" s="548">
        <f ca="1">IF($C372=0,0,IF('Clinic Model'!$P$17="Annuity",-IFERROR(IPMT(D3_I/12,$C372,D3_T,OFFSET(AA$258,,-$C372+1),0),),-IFERROR(ISPMT(D3_I/12,$C372-1,D3_T,OFFSET(AA$258,,-$C372+1)),)))</f>
        <v>0</v>
      </c>
      <c r="AB372" s="548">
        <f ca="1">IF($C372=0,0,IF('Clinic Model'!$P$17="Annuity",-IFERROR(IPMT(D3_I/12,$C372,D3_T,OFFSET(AB$258,,-$C372+1),0),),-IFERROR(ISPMT(D3_I/12,$C372-1,D3_T,OFFSET(AB$258,,-$C372+1)),)))</f>
        <v>0</v>
      </c>
      <c r="AC372" s="548">
        <f ca="1">IF($C372=0,0,IF('Clinic Model'!$P$17="Annuity",-IFERROR(IPMT(D3_I/12,$C372,D3_T,OFFSET(AC$258,,-$C372+1),0),),-IFERROR(ISPMT(D3_I/12,$C372-1,D3_T,OFFSET(AC$258,,-$C372+1)),)))</f>
        <v>0</v>
      </c>
      <c r="AD372" s="548">
        <f ca="1">IF($C372=0,0,IF('Clinic Model'!$P$17="Annuity",-IFERROR(IPMT(D3_I/12,$C372,D3_T,OFFSET(AD$258,,-$C372+1),0),),-IFERROR(ISPMT(D3_I/12,$C372-1,D3_T,OFFSET(AD$258,,-$C372+1)),)))</f>
        <v>0</v>
      </c>
      <c r="AE372" s="548">
        <f ca="1">IF($C372=0,0,IF('Clinic Model'!$P$17="Annuity",-IFERROR(IPMT(D3_I/12,$C372,D3_T,OFFSET(AE$258,,-$C372+1),0),),-IFERROR(ISPMT(D3_I/12,$C372-1,D3_T,OFFSET(AE$258,,-$C372+1)),)))</f>
        <v>0</v>
      </c>
      <c r="AF372" s="548">
        <f ca="1">IF($C372=0,0,IF('Clinic Model'!$P$17="Annuity",-IFERROR(IPMT(D3_I/12,$C372,D3_T,OFFSET(AF$258,,-$C372+1),0),),-IFERROR(ISPMT(D3_I/12,$C372-1,D3_T,OFFSET(AF$258,,-$C372+1)),)))</f>
        <v>0</v>
      </c>
      <c r="AG372" s="548">
        <f ca="1">IF($C372=0,0,IF('Clinic Model'!$P$17="Annuity",-IFERROR(IPMT(D3_I/12,$C372,D3_T,OFFSET(AG$258,,-$C372+1),0),),-IFERROR(ISPMT(D3_I/12,$C372-1,D3_T,OFFSET(AG$258,,-$C372+1)),)))</f>
        <v>0</v>
      </c>
      <c r="AH372" s="548">
        <f ca="1">IF($C372=0,0,IF('Clinic Model'!$P$17="Annuity",-IFERROR(IPMT(D3_I/12,$C372,D3_T,OFFSET(AH$258,,-$C372+1),0),),-IFERROR(ISPMT(D3_I/12,$C372-1,D3_T,OFFSET(AH$258,,-$C372+1)),)))</f>
        <v>0</v>
      </c>
      <c r="AI372" s="548">
        <f ca="1">IF($C372=0,0,IF('Clinic Model'!$P$17="Annuity",-IFERROR(IPMT(D3_I/12,$C372,D3_T,OFFSET(AI$258,,-$C372+1),0),),-IFERROR(ISPMT(D3_I/12,$C372-1,D3_T,OFFSET(AI$258,,-$C372+1)),)))</f>
        <v>0</v>
      </c>
      <c r="AJ372" s="548">
        <f ca="1">IF($C372=0,0,IF('Clinic Model'!$P$17="Annuity",-IFERROR(IPMT(D3_I/12,$C372,D3_T,OFFSET(AJ$258,,-$C372+1),0),),-IFERROR(ISPMT(D3_I/12,$C372-1,D3_T,OFFSET(AJ$258,,-$C372+1)),)))</f>
        <v>0</v>
      </c>
      <c r="AK372" s="548">
        <f ca="1">IF($C372=0,0,IF('Clinic Model'!$P$17="Annuity",-IFERROR(IPMT(D3_I/12,$C372,D3_T,OFFSET(AK$258,,-$C372+1),0),),-IFERROR(ISPMT(D3_I/12,$C372-1,D3_T,OFFSET(AK$258,,-$C372+1)),)))</f>
        <v>0</v>
      </c>
      <c r="AL372" s="548">
        <f ca="1">IF($C372=0,0,IF('Clinic Model'!$P$17="Annuity",-IFERROR(IPMT(D3_I/12,$C372,D3_T,OFFSET(AL$258,,-$C372+1),0),),-IFERROR(ISPMT(D3_I/12,$C372-1,D3_T,OFFSET(AL$258,,-$C372+1)),)))</f>
        <v>0</v>
      </c>
      <c r="AM372" s="548">
        <f ca="1">IF($C372=0,0,IF('Clinic Model'!$P$17="Annuity",-IFERROR(IPMT(D3_I/12,$C372,D3_T,OFFSET(AM$258,,-$C372+1),0),),-IFERROR(ISPMT(D3_I/12,$C372-1,D3_T,OFFSET(AM$258,,-$C372+1)),)))</f>
        <v>0</v>
      </c>
      <c r="AN372" s="548">
        <f ca="1">IF($C372=0,0,IF('Clinic Model'!$P$17="Annuity",-IFERROR(IPMT(D3_I/12,$C372,D3_T,OFFSET(AN$258,,-$C372+1),0),),-IFERROR(ISPMT(D3_I/12,$C372-1,D3_T,OFFSET(AN$258,,-$C372+1)),)))</f>
        <v>0</v>
      </c>
      <c r="AO372" s="548">
        <f ca="1">IF($C372=0,0,IF('Clinic Model'!$P$17="Annuity",-IFERROR(IPMT(D3_I/12,$C372,D3_T,OFFSET(AO$258,,-$C372+1),0),),-IFERROR(ISPMT(D3_I/12,$C372-1,D3_T,OFFSET(AO$258,,-$C372+1)),)))</f>
        <v>0</v>
      </c>
      <c r="AP372" s="548">
        <f ca="1">IF($C372=0,0,IF('Clinic Model'!$P$17="Annuity",-IFERROR(IPMT(D3_I/12,$C372,D3_T,OFFSET(AP$258,,-$C372+1),0),),-IFERROR(ISPMT(D3_I/12,$C372-1,D3_T,OFFSET(AP$258,,-$C372+1)),)))</f>
        <v>0</v>
      </c>
      <c r="AQ372" s="548">
        <f ca="1">IF($C372=0,0,IF('Clinic Model'!$P$17="Annuity",-IFERROR(IPMT(D3_I/12,$C372,D3_T,OFFSET(AQ$258,,-$C372+1),0),),-IFERROR(ISPMT(D3_I/12,$C372-1,D3_T,OFFSET(AQ$258,,-$C372+1)),)))</f>
        <v>0</v>
      </c>
      <c r="AR372" s="548">
        <f ca="1">IF($C372=0,0,IF('Clinic Model'!$P$17="Annuity",-IFERROR(IPMT(D3_I/12,$C372,D3_T,OFFSET(AR$258,,-$C372+1),0),),-IFERROR(ISPMT(D3_I/12,$C372-1,D3_T,OFFSET(AR$258,,-$C372+1)),)))</f>
        <v>0</v>
      </c>
      <c r="AS372" s="548">
        <f ca="1">IF($C372=0,0,IF('Clinic Model'!$P$17="Annuity",-IFERROR(IPMT(D3_I/12,$C372,D3_T,OFFSET(AS$258,,-$C372+1),0),),-IFERROR(ISPMT(D3_I/12,$C372-1,D3_T,OFFSET(AS$258,,-$C372+1)),)))</f>
        <v>0</v>
      </c>
      <c r="AT372" s="548">
        <f ca="1">IF($C372=0,0,IF('Clinic Model'!$P$17="Annuity",-IFERROR(IPMT(D3_I/12,$C372,D3_T,OFFSET(AT$258,,-$C372+1),0),),-IFERROR(ISPMT(D3_I/12,$C372-1,D3_T,OFFSET(AT$258,,-$C372+1)),)))</f>
        <v>0</v>
      </c>
      <c r="AU372" s="548">
        <f ca="1">IF($C372=0,0,IF('Clinic Model'!$P$17="Annuity",-IFERROR(IPMT(D3_I/12,$C372,D3_T,OFFSET(AU$258,,-$C372+1),0),),-IFERROR(ISPMT(D3_I/12,$C372-1,D3_T,OFFSET(AU$258,,-$C372+1)),)))</f>
        <v>0</v>
      </c>
      <c r="AV372" s="548">
        <f ca="1">IF($C372=0,0,IF('Clinic Model'!$P$17="Annuity",-IFERROR(IPMT(D3_I/12,$C372,D3_T,OFFSET(AV$258,,-$C372+1),0),),-IFERROR(ISPMT(D3_I/12,$C372-1,D3_T,OFFSET(AV$258,,-$C372+1)),)))</f>
        <v>0</v>
      </c>
      <c r="AW372" s="548">
        <f ca="1">IF($C372=0,0,IF('Clinic Model'!$P$17="Annuity",-IFERROR(IPMT(D3_I/12,$C372,D3_T,OFFSET(AW$258,,-$C372+1),0),),-IFERROR(ISPMT(D3_I/12,$C372-1,D3_T,OFFSET(AW$258,,-$C372+1)),)))</f>
        <v>0</v>
      </c>
      <c r="AX372" s="548">
        <f ca="1">IF($C372=0,0,IF('Clinic Model'!$P$17="Annuity",-IFERROR(IPMT(D3_I/12,$C372,D3_T,OFFSET(AX$258,,-$C372+1),0),),-IFERROR(ISPMT(D3_I/12,$C372-1,D3_T,OFFSET(AX$258,,-$C372+1)),)))</f>
        <v>0</v>
      </c>
      <c r="AY372" s="548">
        <f ca="1">IF($C372=0,0,IF('Clinic Model'!$P$17="Annuity",-IFERROR(IPMT(D3_I/12,$C372,D3_T,OFFSET(AY$258,,-$C372+1),0),),-IFERROR(ISPMT(D3_I/12,$C372-1,D3_T,OFFSET(AY$258,,-$C372+1)),)))</f>
        <v>0</v>
      </c>
      <c r="AZ372" s="548">
        <f ca="1">IF($C372=0,0,IF('Clinic Model'!$P$17="Annuity",-IFERROR(IPMT(D3_I/12,$C372,D3_T,OFFSET(AZ$258,,-$C372+1),0),),-IFERROR(ISPMT(D3_I/12,$C372-1,D3_T,OFFSET(AZ$258,,-$C372+1)),)))</f>
        <v>0</v>
      </c>
      <c r="BA372" s="548">
        <f ca="1">IF($C372=0,0,IF('Clinic Model'!$P$17="Annuity",-IFERROR(IPMT(D3_I/12,$C372,D3_T,OFFSET(BA$258,,-$C372+1),0),),-IFERROR(ISPMT(D3_I/12,$C372-1,D3_T,OFFSET(BA$258,,-$C372+1)),)))</f>
        <v>0</v>
      </c>
      <c r="BB372" s="548">
        <f ca="1">IF($C372=0,0,IF('Clinic Model'!$P$17="Annuity",-IFERROR(IPMT(D3_I/12,$C372,D3_T,OFFSET(BB$258,,-$C372+1),0),),-IFERROR(ISPMT(D3_I/12,$C372-1,D3_T,OFFSET(BB$258,,-$C372+1)),)))</f>
        <v>0</v>
      </c>
      <c r="BC372" s="548">
        <f ca="1">IF($C372=0,0,IF('Clinic Model'!$P$17="Annuity",-IFERROR(IPMT(D3_I/12,$C372,D3_T,OFFSET(BC$258,,-$C372+1),0),),-IFERROR(ISPMT(D3_I/12,$C372-1,D3_T,OFFSET(BC$258,,-$C372+1)),)))</f>
        <v>0</v>
      </c>
      <c r="BD372" s="548">
        <f ca="1">IF($C372=0,0,IF('Clinic Model'!$P$17="Annuity",-IFERROR(IPMT(D3_I/12,$C372,D3_T,OFFSET(BD$258,,-$C372+1),0),),-IFERROR(ISPMT(D3_I/12,$C372-1,D3_T,OFFSET(BD$258,,-$C372+1)),)))</f>
        <v>0</v>
      </c>
      <c r="BE372" s="548">
        <f ca="1">IF($C372=0,0,IF('Clinic Model'!$P$17="Annuity",-IFERROR(IPMT(D3_I/12,$C372,D3_T,OFFSET(BE$258,,-$C372+1),0),),-IFERROR(ISPMT(D3_I/12,$C372-1,D3_T,OFFSET(BE$258,,-$C372+1)),)))</f>
        <v>0</v>
      </c>
      <c r="BF372" s="548">
        <f ca="1">IF($C372=0,0,IF('Clinic Model'!$P$17="Annuity",-IFERROR(IPMT(D3_I/12,$C372,D3_T,OFFSET(BF$258,,-$C372+1),0),),-IFERROR(ISPMT(D3_I/12,$C372-1,D3_T,OFFSET(BF$258,,-$C372+1)),)))</f>
        <v>0</v>
      </c>
      <c r="BG372" s="548">
        <f ca="1">IF($C372=0,0,IF('Clinic Model'!$P$17="Annuity",-IFERROR(IPMT(D3_I/12,$C372,D3_T,OFFSET(BG$258,,-$C372+1),0),),-IFERROR(ISPMT(D3_I/12,$C372-1,D3_T,OFFSET(BG$258,,-$C372+1)),)))</f>
        <v>0</v>
      </c>
      <c r="BH372" s="548">
        <f ca="1">IF($C372=0,0,IF('Clinic Model'!$P$17="Annuity",-IFERROR(IPMT(D3_I/12,$C372,D3_T,OFFSET(BH$258,,-$C372+1),0),),-IFERROR(ISPMT(D3_I/12,$C372-1,D3_T,OFFSET(BH$258,,-$C372+1)),)))</f>
        <v>0</v>
      </c>
      <c r="BI372" s="548">
        <f ca="1">IF($C372=0,0,IF('Clinic Model'!$P$17="Annuity",-IFERROR(IPMT(D3_I/12,$C372,D3_T,OFFSET(BI$258,,-$C372+1),0),),-IFERROR(ISPMT(D3_I/12,$C372-1,D3_T,OFFSET(BI$258,,-$C372+1)),)))</f>
        <v>0</v>
      </c>
      <c r="BJ372" s="548">
        <f ca="1">IF($C372=0,0,IF('Clinic Model'!$P$17="Annuity",-IFERROR(IPMT(D3_I/12,$C372,D3_T,OFFSET(BJ$258,,-$C372+1),0),),-IFERROR(ISPMT(D3_I/12,$C372-1,D3_T,OFFSET(BJ$258,,-$C372+1)),)))</f>
        <v>0</v>
      </c>
      <c r="BK372" s="548">
        <f ca="1">IF($C372=0,0,IF('Clinic Model'!$P$17="Annuity",-IFERROR(IPMT(D3_I/12,$C372,D3_T,OFFSET(BK$258,,-$C372+1),0),),-IFERROR(ISPMT(D3_I/12,$C372-1,D3_T,OFFSET(BK$258,,-$C372+1)),)))</f>
        <v>0</v>
      </c>
      <c r="BL372" s="548">
        <f ca="1">IF($C372=0,0,IF('Clinic Model'!$P$17="Annuity",-IFERROR(IPMT(D3_I/12,$C372,D3_T,OFFSET(BL$258,,-$C372+1),0),),-IFERROR(ISPMT(D3_I/12,$C372-1,D3_T,OFFSET(BL$258,,-$C372+1)),)))</f>
        <v>0</v>
      </c>
    </row>
    <row r="373" spans="1:64" ht="10.5" hidden="1" customHeight="1" outlineLevel="1" x14ac:dyDescent="0.3">
      <c r="A373" s="105"/>
      <c r="B373" s="504"/>
      <c r="C373" s="105">
        <f t="shared" si="26"/>
        <v>0</v>
      </c>
      <c r="E373" s="548">
        <f ca="1">IF($C373=0,0,IF('Clinic Model'!$P$17="Annuity",-IFERROR(IPMT(D3_I/12,$C373,D3_T,OFFSET(E$258,,-$C373+1),0),),-IFERROR(ISPMT(D3_I/12,$C373-1,D3_T,OFFSET(E$258,,-$C373+1)),)))</f>
        <v>0</v>
      </c>
      <c r="F373" s="548">
        <f ca="1">IF($C373=0,0,IF('Clinic Model'!$P$17="Annuity",-IFERROR(IPMT(D3_I/12,$C373,D3_T,OFFSET(F$258,,-$C373+1),0),),-IFERROR(ISPMT(D3_I/12,$C373-1,D3_T,OFFSET(F$258,,-$C373+1)),)))</f>
        <v>0</v>
      </c>
      <c r="G373" s="548">
        <f ca="1">IF($C373=0,0,IF('Clinic Model'!$P$17="Annuity",-IFERROR(IPMT(D3_I/12,$C373,D3_T,OFFSET(G$258,,-$C373+1),0),),-IFERROR(ISPMT(D3_I/12,$C373-1,D3_T,OFFSET(G$258,,-$C373+1)),)))</f>
        <v>0</v>
      </c>
      <c r="H373" s="548">
        <f ca="1">IF($C373=0,0,IF('Clinic Model'!$P$17="Annuity",-IFERROR(IPMT(D3_I/12,$C373,D3_T,OFFSET(H$258,,-$C373+1),0),),-IFERROR(ISPMT(D3_I/12,$C373-1,D3_T,OFFSET(H$258,,-$C373+1)),)))</f>
        <v>0</v>
      </c>
      <c r="I373" s="548">
        <f ca="1">IF($C373=0,0,IF('Clinic Model'!$P$17="Annuity",-IFERROR(IPMT(D3_I/12,$C373,D3_T,OFFSET(I$258,,-$C373+1),0),),-IFERROR(ISPMT(D3_I/12,$C373-1,D3_T,OFFSET(I$258,,-$C373+1)),)))</f>
        <v>0</v>
      </c>
      <c r="J373" s="548">
        <f ca="1">IF($C373=0,0,IF('Clinic Model'!$P$17="Annuity",-IFERROR(IPMT(D3_I/12,$C373,D3_T,OFFSET(J$258,,-$C373+1),0),),-IFERROR(ISPMT(D3_I/12,$C373-1,D3_T,OFFSET(J$258,,-$C373+1)),)))</f>
        <v>0</v>
      </c>
      <c r="K373" s="548">
        <f ca="1">IF($C373=0,0,IF('Clinic Model'!$P$17="Annuity",-IFERROR(IPMT(D3_I/12,$C373,D3_T,OFFSET(K$258,,-$C373+1),0),),-IFERROR(ISPMT(D3_I/12,$C373-1,D3_T,OFFSET(K$258,,-$C373+1)),)))</f>
        <v>0</v>
      </c>
      <c r="L373" s="548">
        <f ca="1">IF($C373=0,0,IF('Clinic Model'!$P$17="Annuity",-IFERROR(IPMT(D3_I/12,$C373,D3_T,OFFSET(L$258,,-$C373+1),0),),-IFERROR(ISPMT(D3_I/12,$C373-1,D3_T,OFFSET(L$258,,-$C373+1)),)))</f>
        <v>0</v>
      </c>
      <c r="M373" s="548">
        <f ca="1">IF($C373=0,0,IF('Clinic Model'!$P$17="Annuity",-IFERROR(IPMT(D3_I/12,$C373,D3_T,OFFSET(M$258,,-$C373+1),0),),-IFERROR(ISPMT(D3_I/12,$C373-1,D3_T,OFFSET(M$258,,-$C373+1)),)))</f>
        <v>0</v>
      </c>
      <c r="N373" s="548">
        <f ca="1">IF($C373=0,0,IF('Clinic Model'!$P$17="Annuity",-IFERROR(IPMT(D3_I/12,$C373,D3_T,OFFSET(N$258,,-$C373+1),0),),-IFERROR(ISPMT(D3_I/12,$C373-1,D3_T,OFFSET(N$258,,-$C373+1)),)))</f>
        <v>0</v>
      </c>
      <c r="O373" s="548">
        <f ca="1">IF($C373=0,0,IF('Clinic Model'!$P$17="Annuity",-IFERROR(IPMT(D3_I/12,$C373,D3_T,OFFSET(O$258,,-$C373+1),0),),-IFERROR(ISPMT(D3_I/12,$C373-1,D3_T,OFFSET(O$258,,-$C373+1)),)))</f>
        <v>0</v>
      </c>
      <c r="P373" s="548">
        <f ca="1">IF($C373=0,0,IF('Clinic Model'!$P$17="Annuity",-IFERROR(IPMT(D3_I/12,$C373,D3_T,OFFSET(P$258,,-$C373+1),0),),-IFERROR(ISPMT(D3_I/12,$C373-1,D3_T,OFFSET(P$258,,-$C373+1)),)))</f>
        <v>0</v>
      </c>
      <c r="Q373" s="548">
        <f ca="1">IF($C373=0,0,IF('Clinic Model'!$P$17="Annuity",-IFERROR(IPMT(D3_I/12,$C373,D3_T,OFFSET(Q$258,,-$C373+1),0),),-IFERROR(ISPMT(D3_I/12,$C373-1,D3_T,OFFSET(Q$258,,-$C373+1)),)))</f>
        <v>0</v>
      </c>
      <c r="R373" s="548">
        <f ca="1">IF($C373=0,0,IF('Clinic Model'!$P$17="Annuity",-IFERROR(IPMT(D3_I/12,$C373,D3_T,OFFSET(R$258,,-$C373+1),0),),-IFERROR(ISPMT(D3_I/12,$C373-1,D3_T,OFFSET(R$258,,-$C373+1)),)))</f>
        <v>0</v>
      </c>
      <c r="S373" s="548">
        <f ca="1">IF($C373=0,0,IF('Clinic Model'!$P$17="Annuity",-IFERROR(IPMT(D3_I/12,$C373,D3_T,OFFSET(S$258,,-$C373+1),0),),-IFERROR(ISPMT(D3_I/12,$C373-1,D3_T,OFFSET(S$258,,-$C373+1)),)))</f>
        <v>0</v>
      </c>
      <c r="T373" s="548">
        <f ca="1">IF($C373=0,0,IF('Clinic Model'!$P$17="Annuity",-IFERROR(IPMT(D3_I/12,$C373,D3_T,OFFSET(T$258,,-$C373+1),0),),-IFERROR(ISPMT(D3_I/12,$C373-1,D3_T,OFFSET(T$258,,-$C373+1)),)))</f>
        <v>0</v>
      </c>
      <c r="U373" s="548">
        <f ca="1">IF($C373=0,0,IF('Clinic Model'!$P$17="Annuity",-IFERROR(IPMT(D3_I/12,$C373,D3_T,OFFSET(U$258,,-$C373+1),0),),-IFERROR(ISPMT(D3_I/12,$C373-1,D3_T,OFFSET(U$258,,-$C373+1)),)))</f>
        <v>0</v>
      </c>
      <c r="V373" s="548">
        <f ca="1">IF($C373=0,0,IF('Clinic Model'!$P$17="Annuity",-IFERROR(IPMT(D3_I/12,$C373,D3_T,OFFSET(V$258,,-$C373+1),0),),-IFERROR(ISPMT(D3_I/12,$C373-1,D3_T,OFFSET(V$258,,-$C373+1)),)))</f>
        <v>0</v>
      </c>
      <c r="W373" s="548">
        <f ca="1">IF($C373=0,0,IF('Clinic Model'!$P$17="Annuity",-IFERROR(IPMT(D3_I/12,$C373,D3_T,OFFSET(W$258,,-$C373+1),0),),-IFERROR(ISPMT(D3_I/12,$C373-1,D3_T,OFFSET(W$258,,-$C373+1)),)))</f>
        <v>0</v>
      </c>
      <c r="X373" s="548">
        <f ca="1">IF($C373=0,0,IF('Clinic Model'!$P$17="Annuity",-IFERROR(IPMT(D3_I/12,$C373,D3_T,OFFSET(X$258,,-$C373+1),0),),-IFERROR(ISPMT(D3_I/12,$C373-1,D3_T,OFFSET(X$258,,-$C373+1)),)))</f>
        <v>0</v>
      </c>
      <c r="Y373" s="548">
        <f ca="1">IF($C373=0,0,IF('Clinic Model'!$P$17="Annuity",-IFERROR(IPMT(D3_I/12,$C373,D3_T,OFFSET(Y$258,,-$C373+1),0),),-IFERROR(ISPMT(D3_I/12,$C373-1,D3_T,OFFSET(Y$258,,-$C373+1)),)))</f>
        <v>0</v>
      </c>
      <c r="Z373" s="548">
        <f ca="1">IF($C373=0,0,IF('Clinic Model'!$P$17="Annuity",-IFERROR(IPMT(D3_I/12,$C373,D3_T,OFFSET(Z$258,,-$C373+1),0),),-IFERROR(ISPMT(D3_I/12,$C373-1,D3_T,OFFSET(Z$258,,-$C373+1)),)))</f>
        <v>0</v>
      </c>
      <c r="AA373" s="548">
        <f ca="1">IF($C373=0,0,IF('Clinic Model'!$P$17="Annuity",-IFERROR(IPMT(D3_I/12,$C373,D3_T,OFFSET(AA$258,,-$C373+1),0),),-IFERROR(ISPMT(D3_I/12,$C373-1,D3_T,OFFSET(AA$258,,-$C373+1)),)))</f>
        <v>0</v>
      </c>
      <c r="AB373" s="548">
        <f ca="1">IF($C373=0,0,IF('Clinic Model'!$P$17="Annuity",-IFERROR(IPMT(D3_I/12,$C373,D3_T,OFFSET(AB$258,,-$C373+1),0),),-IFERROR(ISPMT(D3_I/12,$C373-1,D3_T,OFFSET(AB$258,,-$C373+1)),)))</f>
        <v>0</v>
      </c>
      <c r="AC373" s="548">
        <f ca="1">IF($C373=0,0,IF('Clinic Model'!$P$17="Annuity",-IFERROR(IPMT(D3_I/12,$C373,D3_T,OFFSET(AC$258,,-$C373+1),0),),-IFERROR(ISPMT(D3_I/12,$C373-1,D3_T,OFFSET(AC$258,,-$C373+1)),)))</f>
        <v>0</v>
      </c>
      <c r="AD373" s="548">
        <f ca="1">IF($C373=0,0,IF('Clinic Model'!$P$17="Annuity",-IFERROR(IPMT(D3_I/12,$C373,D3_T,OFFSET(AD$258,,-$C373+1),0),),-IFERROR(ISPMT(D3_I/12,$C373-1,D3_T,OFFSET(AD$258,,-$C373+1)),)))</f>
        <v>0</v>
      </c>
      <c r="AE373" s="548">
        <f ca="1">IF($C373=0,0,IF('Clinic Model'!$P$17="Annuity",-IFERROR(IPMT(D3_I/12,$C373,D3_T,OFFSET(AE$258,,-$C373+1),0),),-IFERROR(ISPMT(D3_I/12,$C373-1,D3_T,OFFSET(AE$258,,-$C373+1)),)))</f>
        <v>0</v>
      </c>
      <c r="AF373" s="548">
        <f ca="1">IF($C373=0,0,IF('Clinic Model'!$P$17="Annuity",-IFERROR(IPMT(D3_I/12,$C373,D3_T,OFFSET(AF$258,,-$C373+1),0),),-IFERROR(ISPMT(D3_I/12,$C373-1,D3_T,OFFSET(AF$258,,-$C373+1)),)))</f>
        <v>0</v>
      </c>
      <c r="AG373" s="548">
        <f ca="1">IF($C373=0,0,IF('Clinic Model'!$P$17="Annuity",-IFERROR(IPMT(D3_I/12,$C373,D3_T,OFFSET(AG$258,,-$C373+1),0),),-IFERROR(ISPMT(D3_I/12,$C373-1,D3_T,OFFSET(AG$258,,-$C373+1)),)))</f>
        <v>0</v>
      </c>
      <c r="AH373" s="548">
        <f ca="1">IF($C373=0,0,IF('Clinic Model'!$P$17="Annuity",-IFERROR(IPMT(D3_I/12,$C373,D3_T,OFFSET(AH$258,,-$C373+1),0),),-IFERROR(ISPMT(D3_I/12,$C373-1,D3_T,OFFSET(AH$258,,-$C373+1)),)))</f>
        <v>0</v>
      </c>
      <c r="AI373" s="548">
        <f ca="1">IF($C373=0,0,IF('Clinic Model'!$P$17="Annuity",-IFERROR(IPMT(D3_I/12,$C373,D3_T,OFFSET(AI$258,,-$C373+1),0),),-IFERROR(ISPMT(D3_I/12,$C373-1,D3_T,OFFSET(AI$258,,-$C373+1)),)))</f>
        <v>0</v>
      </c>
      <c r="AJ373" s="548">
        <f ca="1">IF($C373=0,0,IF('Clinic Model'!$P$17="Annuity",-IFERROR(IPMT(D3_I/12,$C373,D3_T,OFFSET(AJ$258,,-$C373+1),0),),-IFERROR(ISPMT(D3_I/12,$C373-1,D3_T,OFFSET(AJ$258,,-$C373+1)),)))</f>
        <v>0</v>
      </c>
      <c r="AK373" s="548">
        <f ca="1">IF($C373=0,0,IF('Clinic Model'!$P$17="Annuity",-IFERROR(IPMT(D3_I/12,$C373,D3_T,OFFSET(AK$258,,-$C373+1),0),),-IFERROR(ISPMT(D3_I/12,$C373-1,D3_T,OFFSET(AK$258,,-$C373+1)),)))</f>
        <v>0</v>
      </c>
      <c r="AL373" s="548">
        <f ca="1">IF($C373=0,0,IF('Clinic Model'!$P$17="Annuity",-IFERROR(IPMT(D3_I/12,$C373,D3_T,OFFSET(AL$258,,-$C373+1),0),),-IFERROR(ISPMT(D3_I/12,$C373-1,D3_T,OFFSET(AL$258,,-$C373+1)),)))</f>
        <v>0</v>
      </c>
      <c r="AM373" s="548">
        <f ca="1">IF($C373=0,0,IF('Clinic Model'!$P$17="Annuity",-IFERROR(IPMT(D3_I/12,$C373,D3_T,OFFSET(AM$258,,-$C373+1),0),),-IFERROR(ISPMT(D3_I/12,$C373-1,D3_T,OFFSET(AM$258,,-$C373+1)),)))</f>
        <v>0</v>
      </c>
      <c r="AN373" s="548">
        <f ca="1">IF($C373=0,0,IF('Clinic Model'!$P$17="Annuity",-IFERROR(IPMT(D3_I/12,$C373,D3_T,OFFSET(AN$258,,-$C373+1),0),),-IFERROR(ISPMT(D3_I/12,$C373-1,D3_T,OFFSET(AN$258,,-$C373+1)),)))</f>
        <v>0</v>
      </c>
      <c r="AO373" s="548">
        <f ca="1">IF($C373=0,0,IF('Clinic Model'!$P$17="Annuity",-IFERROR(IPMT(D3_I/12,$C373,D3_T,OFFSET(AO$258,,-$C373+1),0),),-IFERROR(ISPMT(D3_I/12,$C373-1,D3_T,OFFSET(AO$258,,-$C373+1)),)))</f>
        <v>0</v>
      </c>
      <c r="AP373" s="548">
        <f ca="1">IF($C373=0,0,IF('Clinic Model'!$P$17="Annuity",-IFERROR(IPMT(D3_I/12,$C373,D3_T,OFFSET(AP$258,,-$C373+1),0),),-IFERROR(ISPMT(D3_I/12,$C373-1,D3_T,OFFSET(AP$258,,-$C373+1)),)))</f>
        <v>0</v>
      </c>
      <c r="AQ373" s="548">
        <f ca="1">IF($C373=0,0,IF('Clinic Model'!$P$17="Annuity",-IFERROR(IPMT(D3_I/12,$C373,D3_T,OFFSET(AQ$258,,-$C373+1),0),),-IFERROR(ISPMT(D3_I/12,$C373-1,D3_T,OFFSET(AQ$258,,-$C373+1)),)))</f>
        <v>0</v>
      </c>
      <c r="AR373" s="548">
        <f ca="1">IF($C373=0,0,IF('Clinic Model'!$P$17="Annuity",-IFERROR(IPMT(D3_I/12,$C373,D3_T,OFFSET(AR$258,,-$C373+1),0),),-IFERROR(ISPMT(D3_I/12,$C373-1,D3_T,OFFSET(AR$258,,-$C373+1)),)))</f>
        <v>0</v>
      </c>
      <c r="AS373" s="548">
        <f ca="1">IF($C373=0,0,IF('Clinic Model'!$P$17="Annuity",-IFERROR(IPMT(D3_I/12,$C373,D3_T,OFFSET(AS$258,,-$C373+1),0),),-IFERROR(ISPMT(D3_I/12,$C373-1,D3_T,OFFSET(AS$258,,-$C373+1)),)))</f>
        <v>0</v>
      </c>
      <c r="AT373" s="548">
        <f ca="1">IF($C373=0,0,IF('Clinic Model'!$P$17="Annuity",-IFERROR(IPMT(D3_I/12,$C373,D3_T,OFFSET(AT$258,,-$C373+1),0),),-IFERROR(ISPMT(D3_I/12,$C373-1,D3_T,OFFSET(AT$258,,-$C373+1)),)))</f>
        <v>0</v>
      </c>
      <c r="AU373" s="548">
        <f ca="1">IF($C373=0,0,IF('Clinic Model'!$P$17="Annuity",-IFERROR(IPMT(D3_I/12,$C373,D3_T,OFFSET(AU$258,,-$C373+1),0),),-IFERROR(ISPMT(D3_I/12,$C373-1,D3_T,OFFSET(AU$258,,-$C373+1)),)))</f>
        <v>0</v>
      </c>
      <c r="AV373" s="548">
        <f ca="1">IF($C373=0,0,IF('Clinic Model'!$P$17="Annuity",-IFERROR(IPMT(D3_I/12,$C373,D3_T,OFFSET(AV$258,,-$C373+1),0),),-IFERROR(ISPMT(D3_I/12,$C373-1,D3_T,OFFSET(AV$258,,-$C373+1)),)))</f>
        <v>0</v>
      </c>
      <c r="AW373" s="548">
        <f ca="1">IF($C373=0,0,IF('Clinic Model'!$P$17="Annuity",-IFERROR(IPMT(D3_I/12,$C373,D3_T,OFFSET(AW$258,,-$C373+1),0),),-IFERROR(ISPMT(D3_I/12,$C373-1,D3_T,OFFSET(AW$258,,-$C373+1)),)))</f>
        <v>0</v>
      </c>
      <c r="AX373" s="548">
        <f ca="1">IF($C373=0,0,IF('Clinic Model'!$P$17="Annuity",-IFERROR(IPMT(D3_I/12,$C373,D3_T,OFFSET(AX$258,,-$C373+1),0),),-IFERROR(ISPMT(D3_I/12,$C373-1,D3_T,OFFSET(AX$258,,-$C373+1)),)))</f>
        <v>0</v>
      </c>
      <c r="AY373" s="548">
        <f ca="1">IF($C373=0,0,IF('Clinic Model'!$P$17="Annuity",-IFERROR(IPMT(D3_I/12,$C373,D3_T,OFFSET(AY$258,,-$C373+1),0),),-IFERROR(ISPMT(D3_I/12,$C373-1,D3_T,OFFSET(AY$258,,-$C373+1)),)))</f>
        <v>0</v>
      </c>
      <c r="AZ373" s="548">
        <f ca="1">IF($C373=0,0,IF('Clinic Model'!$P$17="Annuity",-IFERROR(IPMT(D3_I/12,$C373,D3_T,OFFSET(AZ$258,,-$C373+1),0),),-IFERROR(ISPMT(D3_I/12,$C373-1,D3_T,OFFSET(AZ$258,,-$C373+1)),)))</f>
        <v>0</v>
      </c>
      <c r="BA373" s="548">
        <f ca="1">IF($C373=0,0,IF('Clinic Model'!$P$17="Annuity",-IFERROR(IPMT(D3_I/12,$C373,D3_T,OFFSET(BA$258,,-$C373+1),0),),-IFERROR(ISPMT(D3_I/12,$C373-1,D3_T,OFFSET(BA$258,,-$C373+1)),)))</f>
        <v>0</v>
      </c>
      <c r="BB373" s="548">
        <f ca="1">IF($C373=0,0,IF('Clinic Model'!$P$17="Annuity",-IFERROR(IPMT(D3_I/12,$C373,D3_T,OFFSET(BB$258,,-$C373+1),0),),-IFERROR(ISPMT(D3_I/12,$C373-1,D3_T,OFFSET(BB$258,,-$C373+1)),)))</f>
        <v>0</v>
      </c>
      <c r="BC373" s="548">
        <f ca="1">IF($C373=0,0,IF('Clinic Model'!$P$17="Annuity",-IFERROR(IPMT(D3_I/12,$C373,D3_T,OFFSET(BC$258,,-$C373+1),0),),-IFERROR(ISPMT(D3_I/12,$C373-1,D3_T,OFFSET(BC$258,,-$C373+1)),)))</f>
        <v>0</v>
      </c>
      <c r="BD373" s="548">
        <f ca="1">IF($C373=0,0,IF('Clinic Model'!$P$17="Annuity",-IFERROR(IPMT(D3_I/12,$C373,D3_T,OFFSET(BD$258,,-$C373+1),0),),-IFERROR(ISPMT(D3_I/12,$C373-1,D3_T,OFFSET(BD$258,,-$C373+1)),)))</f>
        <v>0</v>
      </c>
      <c r="BE373" s="548">
        <f ca="1">IF($C373=0,0,IF('Clinic Model'!$P$17="Annuity",-IFERROR(IPMT(D3_I/12,$C373,D3_T,OFFSET(BE$258,,-$C373+1),0),),-IFERROR(ISPMT(D3_I/12,$C373-1,D3_T,OFFSET(BE$258,,-$C373+1)),)))</f>
        <v>0</v>
      </c>
      <c r="BF373" s="548">
        <f ca="1">IF($C373=0,0,IF('Clinic Model'!$P$17="Annuity",-IFERROR(IPMT(D3_I/12,$C373,D3_T,OFFSET(BF$258,,-$C373+1),0),),-IFERROR(ISPMT(D3_I/12,$C373-1,D3_T,OFFSET(BF$258,,-$C373+1)),)))</f>
        <v>0</v>
      </c>
      <c r="BG373" s="548">
        <f ca="1">IF($C373=0,0,IF('Clinic Model'!$P$17="Annuity",-IFERROR(IPMT(D3_I/12,$C373,D3_T,OFFSET(BG$258,,-$C373+1),0),),-IFERROR(ISPMT(D3_I/12,$C373-1,D3_T,OFFSET(BG$258,,-$C373+1)),)))</f>
        <v>0</v>
      </c>
      <c r="BH373" s="548">
        <f ca="1">IF($C373=0,0,IF('Clinic Model'!$P$17="Annuity",-IFERROR(IPMT(D3_I/12,$C373,D3_T,OFFSET(BH$258,,-$C373+1),0),),-IFERROR(ISPMT(D3_I/12,$C373-1,D3_T,OFFSET(BH$258,,-$C373+1)),)))</f>
        <v>0</v>
      </c>
      <c r="BI373" s="548">
        <f ca="1">IF($C373=0,0,IF('Clinic Model'!$P$17="Annuity",-IFERROR(IPMT(D3_I/12,$C373,D3_T,OFFSET(BI$258,,-$C373+1),0),),-IFERROR(ISPMT(D3_I/12,$C373-1,D3_T,OFFSET(BI$258,,-$C373+1)),)))</f>
        <v>0</v>
      </c>
      <c r="BJ373" s="548">
        <f ca="1">IF($C373=0,0,IF('Clinic Model'!$P$17="Annuity",-IFERROR(IPMT(D3_I/12,$C373,D3_T,OFFSET(BJ$258,,-$C373+1),0),),-IFERROR(ISPMT(D3_I/12,$C373-1,D3_T,OFFSET(BJ$258,,-$C373+1)),)))</f>
        <v>0</v>
      </c>
      <c r="BK373" s="548">
        <f ca="1">IF($C373=0,0,IF('Clinic Model'!$P$17="Annuity",-IFERROR(IPMT(D3_I/12,$C373,D3_T,OFFSET(BK$258,,-$C373+1),0),),-IFERROR(ISPMT(D3_I/12,$C373-1,D3_T,OFFSET(BK$258,,-$C373+1)),)))</f>
        <v>0</v>
      </c>
      <c r="BL373" s="548">
        <f ca="1">IF($C373=0,0,IF('Clinic Model'!$P$17="Annuity",-IFERROR(IPMT(D3_I/12,$C373,D3_T,OFFSET(BL$258,,-$C373+1),0),),-IFERROR(ISPMT(D3_I/12,$C373-1,D3_T,OFFSET(BL$258,,-$C373+1)),)))</f>
        <v>0</v>
      </c>
    </row>
    <row r="374" spans="1:64" ht="10.5" hidden="1" customHeight="1" outlineLevel="1" x14ac:dyDescent="0.3">
      <c r="A374" s="105"/>
      <c r="B374" s="504"/>
      <c r="C374" s="105">
        <f t="shared" si="26"/>
        <v>0</v>
      </c>
      <c r="E374" s="548">
        <f ca="1">IF($C374=0,0,IF('Clinic Model'!$P$17="Annuity",-IFERROR(IPMT(D3_I/12,$C374,D3_T,OFFSET(E$258,,-$C374+1),0),),-IFERROR(ISPMT(D3_I/12,$C374-1,D3_T,OFFSET(E$258,,-$C374+1)),)))</f>
        <v>0</v>
      </c>
      <c r="F374" s="548">
        <f ca="1">IF($C374=0,0,IF('Clinic Model'!$P$17="Annuity",-IFERROR(IPMT(D3_I/12,$C374,D3_T,OFFSET(F$258,,-$C374+1),0),),-IFERROR(ISPMT(D3_I/12,$C374-1,D3_T,OFFSET(F$258,,-$C374+1)),)))</f>
        <v>0</v>
      </c>
      <c r="G374" s="548">
        <f ca="1">IF($C374=0,0,IF('Clinic Model'!$P$17="Annuity",-IFERROR(IPMT(D3_I/12,$C374,D3_T,OFFSET(G$258,,-$C374+1),0),),-IFERROR(ISPMT(D3_I/12,$C374-1,D3_T,OFFSET(G$258,,-$C374+1)),)))</f>
        <v>0</v>
      </c>
      <c r="H374" s="548">
        <f ca="1">IF($C374=0,0,IF('Clinic Model'!$P$17="Annuity",-IFERROR(IPMT(D3_I/12,$C374,D3_T,OFFSET(H$258,,-$C374+1),0),),-IFERROR(ISPMT(D3_I/12,$C374-1,D3_T,OFFSET(H$258,,-$C374+1)),)))</f>
        <v>0</v>
      </c>
      <c r="I374" s="548">
        <f ca="1">IF($C374=0,0,IF('Clinic Model'!$P$17="Annuity",-IFERROR(IPMT(D3_I/12,$C374,D3_T,OFFSET(I$258,,-$C374+1),0),),-IFERROR(ISPMT(D3_I/12,$C374-1,D3_T,OFFSET(I$258,,-$C374+1)),)))</f>
        <v>0</v>
      </c>
      <c r="J374" s="548">
        <f ca="1">IF($C374=0,0,IF('Clinic Model'!$P$17="Annuity",-IFERROR(IPMT(D3_I/12,$C374,D3_T,OFFSET(J$258,,-$C374+1),0),),-IFERROR(ISPMT(D3_I/12,$C374-1,D3_T,OFFSET(J$258,,-$C374+1)),)))</f>
        <v>0</v>
      </c>
      <c r="K374" s="548">
        <f ca="1">IF($C374=0,0,IF('Clinic Model'!$P$17="Annuity",-IFERROR(IPMT(D3_I/12,$C374,D3_T,OFFSET(K$258,,-$C374+1),0),),-IFERROR(ISPMT(D3_I/12,$C374-1,D3_T,OFFSET(K$258,,-$C374+1)),)))</f>
        <v>0</v>
      </c>
      <c r="L374" s="548">
        <f ca="1">IF($C374=0,0,IF('Clinic Model'!$P$17="Annuity",-IFERROR(IPMT(D3_I/12,$C374,D3_T,OFFSET(L$258,,-$C374+1),0),),-IFERROR(ISPMT(D3_I/12,$C374-1,D3_T,OFFSET(L$258,,-$C374+1)),)))</f>
        <v>0</v>
      </c>
      <c r="M374" s="548">
        <f ca="1">IF($C374=0,0,IF('Clinic Model'!$P$17="Annuity",-IFERROR(IPMT(D3_I/12,$C374,D3_T,OFFSET(M$258,,-$C374+1),0),),-IFERROR(ISPMT(D3_I/12,$C374-1,D3_T,OFFSET(M$258,,-$C374+1)),)))</f>
        <v>0</v>
      </c>
      <c r="N374" s="548">
        <f ca="1">IF($C374=0,0,IF('Clinic Model'!$P$17="Annuity",-IFERROR(IPMT(D3_I/12,$C374,D3_T,OFFSET(N$258,,-$C374+1),0),),-IFERROR(ISPMT(D3_I/12,$C374-1,D3_T,OFFSET(N$258,,-$C374+1)),)))</f>
        <v>0</v>
      </c>
      <c r="O374" s="548">
        <f ca="1">IF($C374=0,0,IF('Clinic Model'!$P$17="Annuity",-IFERROR(IPMT(D3_I/12,$C374,D3_T,OFFSET(O$258,,-$C374+1),0),),-IFERROR(ISPMT(D3_I/12,$C374-1,D3_T,OFFSET(O$258,,-$C374+1)),)))</f>
        <v>0</v>
      </c>
      <c r="P374" s="548">
        <f ca="1">IF($C374=0,0,IF('Clinic Model'!$P$17="Annuity",-IFERROR(IPMT(D3_I/12,$C374,D3_T,OFFSET(P$258,,-$C374+1),0),),-IFERROR(ISPMT(D3_I/12,$C374-1,D3_T,OFFSET(P$258,,-$C374+1)),)))</f>
        <v>0</v>
      </c>
      <c r="Q374" s="548">
        <f ca="1">IF($C374=0,0,IF('Clinic Model'!$P$17="Annuity",-IFERROR(IPMT(D3_I/12,$C374,D3_T,OFFSET(Q$258,,-$C374+1),0),),-IFERROR(ISPMT(D3_I/12,$C374-1,D3_T,OFFSET(Q$258,,-$C374+1)),)))</f>
        <v>0</v>
      </c>
      <c r="R374" s="548">
        <f ca="1">IF($C374=0,0,IF('Clinic Model'!$P$17="Annuity",-IFERROR(IPMT(D3_I/12,$C374,D3_T,OFFSET(R$258,,-$C374+1),0),),-IFERROR(ISPMT(D3_I/12,$C374-1,D3_T,OFFSET(R$258,,-$C374+1)),)))</f>
        <v>0</v>
      </c>
      <c r="S374" s="548">
        <f ca="1">IF($C374=0,0,IF('Clinic Model'!$P$17="Annuity",-IFERROR(IPMT(D3_I/12,$C374,D3_T,OFFSET(S$258,,-$C374+1),0),),-IFERROR(ISPMT(D3_I/12,$C374-1,D3_T,OFFSET(S$258,,-$C374+1)),)))</f>
        <v>0</v>
      </c>
      <c r="T374" s="548">
        <f ca="1">IF($C374=0,0,IF('Clinic Model'!$P$17="Annuity",-IFERROR(IPMT(D3_I/12,$C374,D3_T,OFFSET(T$258,,-$C374+1),0),),-IFERROR(ISPMT(D3_I/12,$C374-1,D3_T,OFFSET(T$258,,-$C374+1)),)))</f>
        <v>0</v>
      </c>
      <c r="U374" s="548">
        <f ca="1">IF($C374=0,0,IF('Clinic Model'!$P$17="Annuity",-IFERROR(IPMT(D3_I/12,$C374,D3_T,OFFSET(U$258,,-$C374+1),0),),-IFERROR(ISPMT(D3_I/12,$C374-1,D3_T,OFFSET(U$258,,-$C374+1)),)))</f>
        <v>0</v>
      </c>
      <c r="V374" s="548">
        <f ca="1">IF($C374=0,0,IF('Clinic Model'!$P$17="Annuity",-IFERROR(IPMT(D3_I/12,$C374,D3_T,OFFSET(V$258,,-$C374+1),0),),-IFERROR(ISPMT(D3_I/12,$C374-1,D3_T,OFFSET(V$258,,-$C374+1)),)))</f>
        <v>0</v>
      </c>
      <c r="W374" s="548">
        <f ca="1">IF($C374=0,0,IF('Clinic Model'!$P$17="Annuity",-IFERROR(IPMT(D3_I/12,$C374,D3_T,OFFSET(W$258,,-$C374+1),0),),-IFERROR(ISPMT(D3_I/12,$C374-1,D3_T,OFFSET(W$258,,-$C374+1)),)))</f>
        <v>0</v>
      </c>
      <c r="X374" s="548">
        <f ca="1">IF($C374=0,0,IF('Clinic Model'!$P$17="Annuity",-IFERROR(IPMT(D3_I/12,$C374,D3_T,OFFSET(X$258,,-$C374+1),0),),-IFERROR(ISPMT(D3_I/12,$C374-1,D3_T,OFFSET(X$258,,-$C374+1)),)))</f>
        <v>0</v>
      </c>
      <c r="Y374" s="548">
        <f ca="1">IF($C374=0,0,IF('Clinic Model'!$P$17="Annuity",-IFERROR(IPMT(D3_I/12,$C374,D3_T,OFFSET(Y$258,,-$C374+1),0),),-IFERROR(ISPMT(D3_I/12,$C374-1,D3_T,OFFSET(Y$258,,-$C374+1)),)))</f>
        <v>0</v>
      </c>
      <c r="Z374" s="548">
        <f ca="1">IF($C374=0,0,IF('Clinic Model'!$P$17="Annuity",-IFERROR(IPMT(D3_I/12,$C374,D3_T,OFFSET(Z$258,,-$C374+1),0),),-IFERROR(ISPMT(D3_I/12,$C374-1,D3_T,OFFSET(Z$258,,-$C374+1)),)))</f>
        <v>0</v>
      </c>
      <c r="AA374" s="548">
        <f ca="1">IF($C374=0,0,IF('Clinic Model'!$P$17="Annuity",-IFERROR(IPMT(D3_I/12,$C374,D3_T,OFFSET(AA$258,,-$C374+1),0),),-IFERROR(ISPMT(D3_I/12,$C374-1,D3_T,OFFSET(AA$258,,-$C374+1)),)))</f>
        <v>0</v>
      </c>
      <c r="AB374" s="548">
        <f ca="1">IF($C374=0,0,IF('Clinic Model'!$P$17="Annuity",-IFERROR(IPMT(D3_I/12,$C374,D3_T,OFFSET(AB$258,,-$C374+1),0),),-IFERROR(ISPMT(D3_I/12,$C374-1,D3_T,OFFSET(AB$258,,-$C374+1)),)))</f>
        <v>0</v>
      </c>
      <c r="AC374" s="548">
        <f ca="1">IF($C374=0,0,IF('Clinic Model'!$P$17="Annuity",-IFERROR(IPMT(D3_I/12,$C374,D3_T,OFFSET(AC$258,,-$C374+1),0),),-IFERROR(ISPMT(D3_I/12,$C374-1,D3_T,OFFSET(AC$258,,-$C374+1)),)))</f>
        <v>0</v>
      </c>
      <c r="AD374" s="548">
        <f ca="1">IF($C374=0,0,IF('Clinic Model'!$P$17="Annuity",-IFERROR(IPMT(D3_I/12,$C374,D3_T,OFFSET(AD$258,,-$C374+1),0),),-IFERROR(ISPMT(D3_I/12,$C374-1,D3_T,OFFSET(AD$258,,-$C374+1)),)))</f>
        <v>0</v>
      </c>
      <c r="AE374" s="548">
        <f ca="1">IF($C374=0,0,IF('Clinic Model'!$P$17="Annuity",-IFERROR(IPMT(D3_I/12,$C374,D3_T,OFFSET(AE$258,,-$C374+1),0),),-IFERROR(ISPMT(D3_I/12,$C374-1,D3_T,OFFSET(AE$258,,-$C374+1)),)))</f>
        <v>0</v>
      </c>
      <c r="AF374" s="548">
        <f ca="1">IF($C374=0,0,IF('Clinic Model'!$P$17="Annuity",-IFERROR(IPMT(D3_I/12,$C374,D3_T,OFFSET(AF$258,,-$C374+1),0),),-IFERROR(ISPMT(D3_I/12,$C374-1,D3_T,OFFSET(AF$258,,-$C374+1)),)))</f>
        <v>0</v>
      </c>
      <c r="AG374" s="548">
        <f ca="1">IF($C374=0,0,IF('Clinic Model'!$P$17="Annuity",-IFERROR(IPMT(D3_I/12,$C374,D3_T,OFFSET(AG$258,,-$C374+1),0),),-IFERROR(ISPMT(D3_I/12,$C374-1,D3_T,OFFSET(AG$258,,-$C374+1)),)))</f>
        <v>0</v>
      </c>
      <c r="AH374" s="548">
        <f ca="1">IF($C374=0,0,IF('Clinic Model'!$P$17="Annuity",-IFERROR(IPMT(D3_I/12,$C374,D3_T,OFFSET(AH$258,,-$C374+1),0),),-IFERROR(ISPMT(D3_I/12,$C374-1,D3_T,OFFSET(AH$258,,-$C374+1)),)))</f>
        <v>0</v>
      </c>
      <c r="AI374" s="548">
        <f ca="1">IF($C374=0,0,IF('Clinic Model'!$P$17="Annuity",-IFERROR(IPMT(D3_I/12,$C374,D3_T,OFFSET(AI$258,,-$C374+1),0),),-IFERROR(ISPMT(D3_I/12,$C374-1,D3_T,OFFSET(AI$258,,-$C374+1)),)))</f>
        <v>0</v>
      </c>
      <c r="AJ374" s="548">
        <f ca="1">IF($C374=0,0,IF('Clinic Model'!$P$17="Annuity",-IFERROR(IPMT(D3_I/12,$C374,D3_T,OFFSET(AJ$258,,-$C374+1),0),),-IFERROR(ISPMT(D3_I/12,$C374-1,D3_T,OFFSET(AJ$258,,-$C374+1)),)))</f>
        <v>0</v>
      </c>
      <c r="AK374" s="548">
        <f ca="1">IF($C374=0,0,IF('Clinic Model'!$P$17="Annuity",-IFERROR(IPMT(D3_I/12,$C374,D3_T,OFFSET(AK$258,,-$C374+1),0),),-IFERROR(ISPMT(D3_I/12,$C374-1,D3_T,OFFSET(AK$258,,-$C374+1)),)))</f>
        <v>0</v>
      </c>
      <c r="AL374" s="548">
        <f ca="1">IF($C374=0,0,IF('Clinic Model'!$P$17="Annuity",-IFERROR(IPMT(D3_I/12,$C374,D3_T,OFFSET(AL$258,,-$C374+1),0),),-IFERROR(ISPMT(D3_I/12,$C374-1,D3_T,OFFSET(AL$258,,-$C374+1)),)))</f>
        <v>0</v>
      </c>
      <c r="AM374" s="548">
        <f ca="1">IF($C374=0,0,IF('Clinic Model'!$P$17="Annuity",-IFERROR(IPMT(D3_I/12,$C374,D3_T,OFFSET(AM$258,,-$C374+1),0),),-IFERROR(ISPMT(D3_I/12,$C374-1,D3_T,OFFSET(AM$258,,-$C374+1)),)))</f>
        <v>0</v>
      </c>
      <c r="AN374" s="548">
        <f ca="1">IF($C374=0,0,IF('Clinic Model'!$P$17="Annuity",-IFERROR(IPMT(D3_I/12,$C374,D3_T,OFFSET(AN$258,,-$C374+1),0),),-IFERROR(ISPMT(D3_I/12,$C374-1,D3_T,OFFSET(AN$258,,-$C374+1)),)))</f>
        <v>0</v>
      </c>
      <c r="AO374" s="548">
        <f ca="1">IF($C374=0,0,IF('Clinic Model'!$P$17="Annuity",-IFERROR(IPMT(D3_I/12,$C374,D3_T,OFFSET(AO$258,,-$C374+1),0),),-IFERROR(ISPMT(D3_I/12,$C374-1,D3_T,OFFSET(AO$258,,-$C374+1)),)))</f>
        <v>0</v>
      </c>
      <c r="AP374" s="548">
        <f ca="1">IF($C374=0,0,IF('Clinic Model'!$P$17="Annuity",-IFERROR(IPMT(D3_I/12,$C374,D3_T,OFFSET(AP$258,,-$C374+1),0),),-IFERROR(ISPMT(D3_I/12,$C374-1,D3_T,OFFSET(AP$258,,-$C374+1)),)))</f>
        <v>0</v>
      </c>
      <c r="AQ374" s="548">
        <f ca="1">IF($C374=0,0,IF('Clinic Model'!$P$17="Annuity",-IFERROR(IPMT(D3_I/12,$C374,D3_T,OFFSET(AQ$258,,-$C374+1),0),),-IFERROR(ISPMT(D3_I/12,$C374-1,D3_T,OFFSET(AQ$258,,-$C374+1)),)))</f>
        <v>0</v>
      </c>
      <c r="AR374" s="548">
        <f ca="1">IF($C374=0,0,IF('Clinic Model'!$P$17="Annuity",-IFERROR(IPMT(D3_I/12,$C374,D3_T,OFFSET(AR$258,,-$C374+1),0),),-IFERROR(ISPMT(D3_I/12,$C374-1,D3_T,OFFSET(AR$258,,-$C374+1)),)))</f>
        <v>0</v>
      </c>
      <c r="AS374" s="548">
        <f ca="1">IF($C374=0,0,IF('Clinic Model'!$P$17="Annuity",-IFERROR(IPMT(D3_I/12,$C374,D3_T,OFFSET(AS$258,,-$C374+1),0),),-IFERROR(ISPMT(D3_I/12,$C374-1,D3_T,OFFSET(AS$258,,-$C374+1)),)))</f>
        <v>0</v>
      </c>
      <c r="AT374" s="548">
        <f ca="1">IF($C374=0,0,IF('Clinic Model'!$P$17="Annuity",-IFERROR(IPMT(D3_I/12,$C374,D3_T,OFFSET(AT$258,,-$C374+1),0),),-IFERROR(ISPMT(D3_I/12,$C374-1,D3_T,OFFSET(AT$258,,-$C374+1)),)))</f>
        <v>0</v>
      </c>
      <c r="AU374" s="548">
        <f ca="1">IF($C374=0,0,IF('Clinic Model'!$P$17="Annuity",-IFERROR(IPMT(D3_I/12,$C374,D3_T,OFFSET(AU$258,,-$C374+1),0),),-IFERROR(ISPMT(D3_I/12,$C374-1,D3_T,OFFSET(AU$258,,-$C374+1)),)))</f>
        <v>0</v>
      </c>
      <c r="AV374" s="548">
        <f ca="1">IF($C374=0,0,IF('Clinic Model'!$P$17="Annuity",-IFERROR(IPMT(D3_I/12,$C374,D3_T,OFFSET(AV$258,,-$C374+1),0),),-IFERROR(ISPMT(D3_I/12,$C374-1,D3_T,OFFSET(AV$258,,-$C374+1)),)))</f>
        <v>0</v>
      </c>
      <c r="AW374" s="548">
        <f ca="1">IF($C374=0,0,IF('Clinic Model'!$P$17="Annuity",-IFERROR(IPMT(D3_I/12,$C374,D3_T,OFFSET(AW$258,,-$C374+1),0),),-IFERROR(ISPMT(D3_I/12,$C374-1,D3_T,OFFSET(AW$258,,-$C374+1)),)))</f>
        <v>0</v>
      </c>
      <c r="AX374" s="548">
        <f ca="1">IF($C374=0,0,IF('Clinic Model'!$P$17="Annuity",-IFERROR(IPMT(D3_I/12,$C374,D3_T,OFFSET(AX$258,,-$C374+1),0),),-IFERROR(ISPMT(D3_I/12,$C374-1,D3_T,OFFSET(AX$258,,-$C374+1)),)))</f>
        <v>0</v>
      </c>
      <c r="AY374" s="548">
        <f ca="1">IF($C374=0,0,IF('Clinic Model'!$P$17="Annuity",-IFERROR(IPMT(D3_I/12,$C374,D3_T,OFFSET(AY$258,,-$C374+1),0),),-IFERROR(ISPMT(D3_I/12,$C374-1,D3_T,OFFSET(AY$258,,-$C374+1)),)))</f>
        <v>0</v>
      </c>
      <c r="AZ374" s="548">
        <f ca="1">IF($C374=0,0,IF('Clinic Model'!$P$17="Annuity",-IFERROR(IPMT(D3_I/12,$C374,D3_T,OFFSET(AZ$258,,-$C374+1),0),),-IFERROR(ISPMT(D3_I/12,$C374-1,D3_T,OFFSET(AZ$258,,-$C374+1)),)))</f>
        <v>0</v>
      </c>
      <c r="BA374" s="548">
        <f ca="1">IF($C374=0,0,IF('Clinic Model'!$P$17="Annuity",-IFERROR(IPMT(D3_I/12,$C374,D3_T,OFFSET(BA$258,,-$C374+1),0),),-IFERROR(ISPMT(D3_I/12,$C374-1,D3_T,OFFSET(BA$258,,-$C374+1)),)))</f>
        <v>0</v>
      </c>
      <c r="BB374" s="548">
        <f ca="1">IF($C374=0,0,IF('Clinic Model'!$P$17="Annuity",-IFERROR(IPMT(D3_I/12,$C374,D3_T,OFFSET(BB$258,,-$C374+1),0),),-IFERROR(ISPMT(D3_I/12,$C374-1,D3_T,OFFSET(BB$258,,-$C374+1)),)))</f>
        <v>0</v>
      </c>
      <c r="BC374" s="548">
        <f ca="1">IF($C374=0,0,IF('Clinic Model'!$P$17="Annuity",-IFERROR(IPMT(D3_I/12,$C374,D3_T,OFFSET(BC$258,,-$C374+1),0),),-IFERROR(ISPMT(D3_I/12,$C374-1,D3_T,OFFSET(BC$258,,-$C374+1)),)))</f>
        <v>0</v>
      </c>
      <c r="BD374" s="548">
        <f ca="1">IF($C374=0,0,IF('Clinic Model'!$P$17="Annuity",-IFERROR(IPMT(D3_I/12,$C374,D3_T,OFFSET(BD$258,,-$C374+1),0),),-IFERROR(ISPMT(D3_I/12,$C374-1,D3_T,OFFSET(BD$258,,-$C374+1)),)))</f>
        <v>0</v>
      </c>
      <c r="BE374" s="548">
        <f ca="1">IF($C374=0,0,IF('Clinic Model'!$P$17="Annuity",-IFERROR(IPMT(D3_I/12,$C374,D3_T,OFFSET(BE$258,,-$C374+1),0),),-IFERROR(ISPMT(D3_I/12,$C374-1,D3_T,OFFSET(BE$258,,-$C374+1)),)))</f>
        <v>0</v>
      </c>
      <c r="BF374" s="548">
        <f ca="1">IF($C374=0,0,IF('Clinic Model'!$P$17="Annuity",-IFERROR(IPMT(D3_I/12,$C374,D3_T,OFFSET(BF$258,,-$C374+1),0),),-IFERROR(ISPMT(D3_I/12,$C374-1,D3_T,OFFSET(BF$258,,-$C374+1)),)))</f>
        <v>0</v>
      </c>
      <c r="BG374" s="548">
        <f ca="1">IF($C374=0,0,IF('Clinic Model'!$P$17="Annuity",-IFERROR(IPMT(D3_I/12,$C374,D3_T,OFFSET(BG$258,,-$C374+1),0),),-IFERROR(ISPMT(D3_I/12,$C374-1,D3_T,OFFSET(BG$258,,-$C374+1)),)))</f>
        <v>0</v>
      </c>
      <c r="BH374" s="548">
        <f ca="1">IF($C374=0,0,IF('Clinic Model'!$P$17="Annuity",-IFERROR(IPMT(D3_I/12,$C374,D3_T,OFFSET(BH$258,,-$C374+1),0),),-IFERROR(ISPMT(D3_I/12,$C374-1,D3_T,OFFSET(BH$258,,-$C374+1)),)))</f>
        <v>0</v>
      </c>
      <c r="BI374" s="548">
        <f ca="1">IF($C374=0,0,IF('Clinic Model'!$P$17="Annuity",-IFERROR(IPMT(D3_I/12,$C374,D3_T,OFFSET(BI$258,,-$C374+1),0),),-IFERROR(ISPMT(D3_I/12,$C374-1,D3_T,OFFSET(BI$258,,-$C374+1)),)))</f>
        <v>0</v>
      </c>
      <c r="BJ374" s="548">
        <f ca="1">IF($C374=0,0,IF('Clinic Model'!$P$17="Annuity",-IFERROR(IPMT(D3_I/12,$C374,D3_T,OFFSET(BJ$258,,-$C374+1),0),),-IFERROR(ISPMT(D3_I/12,$C374-1,D3_T,OFFSET(BJ$258,,-$C374+1)),)))</f>
        <v>0</v>
      </c>
      <c r="BK374" s="548">
        <f ca="1">IF($C374=0,0,IF('Clinic Model'!$P$17="Annuity",-IFERROR(IPMT(D3_I/12,$C374,D3_T,OFFSET(BK$258,,-$C374+1),0),),-IFERROR(ISPMT(D3_I/12,$C374-1,D3_T,OFFSET(BK$258,,-$C374+1)),)))</f>
        <v>0</v>
      </c>
      <c r="BL374" s="548">
        <f ca="1">IF($C374=0,0,IF('Clinic Model'!$P$17="Annuity",-IFERROR(IPMT(D3_I/12,$C374,D3_T,OFFSET(BL$258,,-$C374+1),0),),-IFERROR(ISPMT(D3_I/12,$C374-1,D3_T,OFFSET(BL$258,,-$C374+1)),)))</f>
        <v>0</v>
      </c>
    </row>
    <row r="375" spans="1:64" ht="10.5" hidden="1" customHeight="1" outlineLevel="1" x14ac:dyDescent="0.3">
      <c r="A375" s="105"/>
      <c r="B375" s="504"/>
      <c r="C375" s="105">
        <f t="shared" si="26"/>
        <v>0</v>
      </c>
      <c r="E375" s="548">
        <f ca="1">IF($C375=0,0,IF('Clinic Model'!$P$17="Annuity",-IFERROR(IPMT(D3_I/12,$C375,D3_T,OFFSET(E$258,,-$C375+1),0),),-IFERROR(ISPMT(D3_I/12,$C375-1,D3_T,OFFSET(E$258,,-$C375+1)),)))</f>
        <v>0</v>
      </c>
      <c r="F375" s="548">
        <f ca="1">IF($C375=0,0,IF('Clinic Model'!$P$17="Annuity",-IFERROR(IPMT(D3_I/12,$C375,D3_T,OFFSET(F$258,,-$C375+1),0),),-IFERROR(ISPMT(D3_I/12,$C375-1,D3_T,OFFSET(F$258,,-$C375+1)),)))</f>
        <v>0</v>
      </c>
      <c r="G375" s="548">
        <f ca="1">IF($C375=0,0,IF('Clinic Model'!$P$17="Annuity",-IFERROR(IPMT(D3_I/12,$C375,D3_T,OFFSET(G$258,,-$C375+1),0),),-IFERROR(ISPMT(D3_I/12,$C375-1,D3_T,OFFSET(G$258,,-$C375+1)),)))</f>
        <v>0</v>
      </c>
      <c r="H375" s="548">
        <f ca="1">IF($C375=0,0,IF('Clinic Model'!$P$17="Annuity",-IFERROR(IPMT(D3_I/12,$C375,D3_T,OFFSET(H$258,,-$C375+1),0),),-IFERROR(ISPMT(D3_I/12,$C375-1,D3_T,OFFSET(H$258,,-$C375+1)),)))</f>
        <v>0</v>
      </c>
      <c r="I375" s="548">
        <f ca="1">IF($C375=0,0,IF('Clinic Model'!$P$17="Annuity",-IFERROR(IPMT(D3_I/12,$C375,D3_T,OFFSET(I$258,,-$C375+1),0),),-IFERROR(ISPMT(D3_I/12,$C375-1,D3_T,OFFSET(I$258,,-$C375+1)),)))</f>
        <v>0</v>
      </c>
      <c r="J375" s="548">
        <f ca="1">IF($C375=0,0,IF('Clinic Model'!$P$17="Annuity",-IFERROR(IPMT(D3_I/12,$C375,D3_T,OFFSET(J$258,,-$C375+1),0),),-IFERROR(ISPMT(D3_I/12,$C375-1,D3_T,OFFSET(J$258,,-$C375+1)),)))</f>
        <v>0</v>
      </c>
      <c r="K375" s="548">
        <f ca="1">IF($C375=0,0,IF('Clinic Model'!$P$17="Annuity",-IFERROR(IPMT(D3_I/12,$C375,D3_T,OFFSET(K$258,,-$C375+1),0),),-IFERROR(ISPMT(D3_I/12,$C375-1,D3_T,OFFSET(K$258,,-$C375+1)),)))</f>
        <v>0</v>
      </c>
      <c r="L375" s="548">
        <f ca="1">IF($C375=0,0,IF('Clinic Model'!$P$17="Annuity",-IFERROR(IPMT(D3_I/12,$C375,D3_T,OFFSET(L$258,,-$C375+1),0),),-IFERROR(ISPMT(D3_I/12,$C375-1,D3_T,OFFSET(L$258,,-$C375+1)),)))</f>
        <v>0</v>
      </c>
      <c r="M375" s="548">
        <f ca="1">IF($C375=0,0,IF('Clinic Model'!$P$17="Annuity",-IFERROR(IPMT(D3_I/12,$C375,D3_T,OFFSET(M$258,,-$C375+1),0),),-IFERROR(ISPMT(D3_I/12,$C375-1,D3_T,OFFSET(M$258,,-$C375+1)),)))</f>
        <v>0</v>
      </c>
      <c r="N375" s="548">
        <f ca="1">IF($C375=0,0,IF('Clinic Model'!$P$17="Annuity",-IFERROR(IPMT(D3_I/12,$C375,D3_T,OFFSET(N$258,,-$C375+1),0),),-IFERROR(ISPMT(D3_I/12,$C375-1,D3_T,OFFSET(N$258,,-$C375+1)),)))</f>
        <v>0</v>
      </c>
      <c r="O375" s="548">
        <f ca="1">IF($C375=0,0,IF('Clinic Model'!$P$17="Annuity",-IFERROR(IPMT(D3_I/12,$C375,D3_T,OFFSET(O$258,,-$C375+1),0),),-IFERROR(ISPMT(D3_I/12,$C375-1,D3_T,OFFSET(O$258,,-$C375+1)),)))</f>
        <v>0</v>
      </c>
      <c r="P375" s="548">
        <f ca="1">IF($C375=0,0,IF('Clinic Model'!$P$17="Annuity",-IFERROR(IPMT(D3_I/12,$C375,D3_T,OFFSET(P$258,,-$C375+1),0),),-IFERROR(ISPMT(D3_I/12,$C375-1,D3_T,OFFSET(P$258,,-$C375+1)),)))</f>
        <v>0</v>
      </c>
      <c r="Q375" s="548">
        <f ca="1">IF($C375=0,0,IF('Clinic Model'!$P$17="Annuity",-IFERROR(IPMT(D3_I/12,$C375,D3_T,OFFSET(Q$258,,-$C375+1),0),),-IFERROR(ISPMT(D3_I/12,$C375-1,D3_T,OFFSET(Q$258,,-$C375+1)),)))</f>
        <v>0</v>
      </c>
      <c r="R375" s="548">
        <f ca="1">IF($C375=0,0,IF('Clinic Model'!$P$17="Annuity",-IFERROR(IPMT(D3_I/12,$C375,D3_T,OFFSET(R$258,,-$C375+1),0),),-IFERROR(ISPMT(D3_I/12,$C375-1,D3_T,OFFSET(R$258,,-$C375+1)),)))</f>
        <v>0</v>
      </c>
      <c r="S375" s="548">
        <f ca="1">IF($C375=0,0,IF('Clinic Model'!$P$17="Annuity",-IFERROR(IPMT(D3_I/12,$C375,D3_T,OFFSET(S$258,,-$C375+1),0),),-IFERROR(ISPMT(D3_I/12,$C375-1,D3_T,OFFSET(S$258,,-$C375+1)),)))</f>
        <v>0</v>
      </c>
      <c r="T375" s="548">
        <f ca="1">IF($C375=0,0,IF('Clinic Model'!$P$17="Annuity",-IFERROR(IPMT(D3_I/12,$C375,D3_T,OFFSET(T$258,,-$C375+1),0),),-IFERROR(ISPMT(D3_I/12,$C375-1,D3_T,OFFSET(T$258,,-$C375+1)),)))</f>
        <v>0</v>
      </c>
      <c r="U375" s="548">
        <f ca="1">IF($C375=0,0,IF('Clinic Model'!$P$17="Annuity",-IFERROR(IPMT(D3_I/12,$C375,D3_T,OFFSET(U$258,,-$C375+1),0),),-IFERROR(ISPMT(D3_I/12,$C375-1,D3_T,OFFSET(U$258,,-$C375+1)),)))</f>
        <v>0</v>
      </c>
      <c r="V375" s="548">
        <f ca="1">IF($C375=0,0,IF('Clinic Model'!$P$17="Annuity",-IFERROR(IPMT(D3_I/12,$C375,D3_T,OFFSET(V$258,,-$C375+1),0),),-IFERROR(ISPMT(D3_I/12,$C375-1,D3_T,OFFSET(V$258,,-$C375+1)),)))</f>
        <v>0</v>
      </c>
      <c r="W375" s="548">
        <f ca="1">IF($C375=0,0,IF('Clinic Model'!$P$17="Annuity",-IFERROR(IPMT(D3_I/12,$C375,D3_T,OFFSET(W$258,,-$C375+1),0),),-IFERROR(ISPMT(D3_I/12,$C375-1,D3_T,OFFSET(W$258,,-$C375+1)),)))</f>
        <v>0</v>
      </c>
      <c r="X375" s="548">
        <f ca="1">IF($C375=0,0,IF('Clinic Model'!$P$17="Annuity",-IFERROR(IPMT(D3_I/12,$C375,D3_T,OFFSET(X$258,,-$C375+1),0),),-IFERROR(ISPMT(D3_I/12,$C375-1,D3_T,OFFSET(X$258,,-$C375+1)),)))</f>
        <v>0</v>
      </c>
      <c r="Y375" s="548">
        <f ca="1">IF($C375=0,0,IF('Clinic Model'!$P$17="Annuity",-IFERROR(IPMT(D3_I/12,$C375,D3_T,OFFSET(Y$258,,-$C375+1),0),),-IFERROR(ISPMT(D3_I/12,$C375-1,D3_T,OFFSET(Y$258,,-$C375+1)),)))</f>
        <v>0</v>
      </c>
      <c r="Z375" s="548">
        <f ca="1">IF($C375=0,0,IF('Clinic Model'!$P$17="Annuity",-IFERROR(IPMT(D3_I/12,$C375,D3_T,OFFSET(Z$258,,-$C375+1),0),),-IFERROR(ISPMT(D3_I/12,$C375-1,D3_T,OFFSET(Z$258,,-$C375+1)),)))</f>
        <v>0</v>
      </c>
      <c r="AA375" s="548">
        <f ca="1">IF($C375=0,0,IF('Clinic Model'!$P$17="Annuity",-IFERROR(IPMT(D3_I/12,$C375,D3_T,OFFSET(AA$258,,-$C375+1),0),),-IFERROR(ISPMT(D3_I/12,$C375-1,D3_T,OFFSET(AA$258,,-$C375+1)),)))</f>
        <v>0</v>
      </c>
      <c r="AB375" s="548">
        <f ca="1">IF($C375=0,0,IF('Clinic Model'!$P$17="Annuity",-IFERROR(IPMT(D3_I/12,$C375,D3_T,OFFSET(AB$258,,-$C375+1),0),),-IFERROR(ISPMT(D3_I/12,$C375-1,D3_T,OFFSET(AB$258,,-$C375+1)),)))</f>
        <v>0</v>
      </c>
      <c r="AC375" s="548">
        <f ca="1">IF($C375=0,0,IF('Clinic Model'!$P$17="Annuity",-IFERROR(IPMT(D3_I/12,$C375,D3_T,OFFSET(AC$258,,-$C375+1),0),),-IFERROR(ISPMT(D3_I/12,$C375-1,D3_T,OFFSET(AC$258,,-$C375+1)),)))</f>
        <v>0</v>
      </c>
      <c r="AD375" s="548">
        <f ca="1">IF($C375=0,0,IF('Clinic Model'!$P$17="Annuity",-IFERROR(IPMT(D3_I/12,$C375,D3_T,OFFSET(AD$258,,-$C375+1),0),),-IFERROR(ISPMT(D3_I/12,$C375-1,D3_T,OFFSET(AD$258,,-$C375+1)),)))</f>
        <v>0</v>
      </c>
      <c r="AE375" s="548">
        <f ca="1">IF($C375=0,0,IF('Clinic Model'!$P$17="Annuity",-IFERROR(IPMT(D3_I/12,$C375,D3_T,OFFSET(AE$258,,-$C375+1),0),),-IFERROR(ISPMT(D3_I/12,$C375-1,D3_T,OFFSET(AE$258,,-$C375+1)),)))</f>
        <v>0</v>
      </c>
      <c r="AF375" s="548">
        <f ca="1">IF($C375=0,0,IF('Clinic Model'!$P$17="Annuity",-IFERROR(IPMT(D3_I/12,$C375,D3_T,OFFSET(AF$258,,-$C375+1),0),),-IFERROR(ISPMT(D3_I/12,$C375-1,D3_T,OFFSET(AF$258,,-$C375+1)),)))</f>
        <v>0</v>
      </c>
      <c r="AG375" s="548">
        <f ca="1">IF($C375=0,0,IF('Clinic Model'!$P$17="Annuity",-IFERROR(IPMT(D3_I/12,$C375,D3_T,OFFSET(AG$258,,-$C375+1),0),),-IFERROR(ISPMT(D3_I/12,$C375-1,D3_T,OFFSET(AG$258,,-$C375+1)),)))</f>
        <v>0</v>
      </c>
      <c r="AH375" s="548">
        <f ca="1">IF($C375=0,0,IF('Clinic Model'!$P$17="Annuity",-IFERROR(IPMT(D3_I/12,$C375,D3_T,OFFSET(AH$258,,-$C375+1),0),),-IFERROR(ISPMT(D3_I/12,$C375-1,D3_T,OFFSET(AH$258,,-$C375+1)),)))</f>
        <v>0</v>
      </c>
      <c r="AI375" s="548">
        <f ca="1">IF($C375=0,0,IF('Clinic Model'!$P$17="Annuity",-IFERROR(IPMT(D3_I/12,$C375,D3_T,OFFSET(AI$258,,-$C375+1),0),),-IFERROR(ISPMT(D3_I/12,$C375-1,D3_T,OFFSET(AI$258,,-$C375+1)),)))</f>
        <v>0</v>
      </c>
      <c r="AJ375" s="548">
        <f ca="1">IF($C375=0,0,IF('Clinic Model'!$P$17="Annuity",-IFERROR(IPMT(D3_I/12,$C375,D3_T,OFFSET(AJ$258,,-$C375+1),0),),-IFERROR(ISPMT(D3_I/12,$C375-1,D3_T,OFFSET(AJ$258,,-$C375+1)),)))</f>
        <v>0</v>
      </c>
      <c r="AK375" s="548">
        <f ca="1">IF($C375=0,0,IF('Clinic Model'!$P$17="Annuity",-IFERROR(IPMT(D3_I/12,$C375,D3_T,OFFSET(AK$258,,-$C375+1),0),),-IFERROR(ISPMT(D3_I/12,$C375-1,D3_T,OFFSET(AK$258,,-$C375+1)),)))</f>
        <v>0</v>
      </c>
      <c r="AL375" s="548">
        <f ca="1">IF($C375=0,0,IF('Clinic Model'!$P$17="Annuity",-IFERROR(IPMT(D3_I/12,$C375,D3_T,OFFSET(AL$258,,-$C375+1),0),),-IFERROR(ISPMT(D3_I/12,$C375-1,D3_T,OFFSET(AL$258,,-$C375+1)),)))</f>
        <v>0</v>
      </c>
      <c r="AM375" s="548">
        <f ca="1">IF($C375=0,0,IF('Clinic Model'!$P$17="Annuity",-IFERROR(IPMT(D3_I/12,$C375,D3_T,OFFSET(AM$258,,-$C375+1),0),),-IFERROR(ISPMT(D3_I/12,$C375-1,D3_T,OFFSET(AM$258,,-$C375+1)),)))</f>
        <v>0</v>
      </c>
      <c r="AN375" s="548">
        <f ca="1">IF($C375=0,0,IF('Clinic Model'!$P$17="Annuity",-IFERROR(IPMT(D3_I/12,$C375,D3_T,OFFSET(AN$258,,-$C375+1),0),),-IFERROR(ISPMT(D3_I/12,$C375-1,D3_T,OFFSET(AN$258,,-$C375+1)),)))</f>
        <v>0</v>
      </c>
      <c r="AO375" s="548">
        <f ca="1">IF($C375=0,0,IF('Clinic Model'!$P$17="Annuity",-IFERROR(IPMT(D3_I/12,$C375,D3_T,OFFSET(AO$258,,-$C375+1),0),),-IFERROR(ISPMT(D3_I/12,$C375-1,D3_T,OFFSET(AO$258,,-$C375+1)),)))</f>
        <v>0</v>
      </c>
      <c r="AP375" s="548">
        <f ca="1">IF($C375=0,0,IF('Clinic Model'!$P$17="Annuity",-IFERROR(IPMT(D3_I/12,$C375,D3_T,OFFSET(AP$258,,-$C375+1),0),),-IFERROR(ISPMT(D3_I/12,$C375-1,D3_T,OFFSET(AP$258,,-$C375+1)),)))</f>
        <v>0</v>
      </c>
      <c r="AQ375" s="548">
        <f ca="1">IF($C375=0,0,IF('Clinic Model'!$P$17="Annuity",-IFERROR(IPMT(D3_I/12,$C375,D3_T,OFFSET(AQ$258,,-$C375+1),0),),-IFERROR(ISPMT(D3_I/12,$C375-1,D3_T,OFFSET(AQ$258,,-$C375+1)),)))</f>
        <v>0</v>
      </c>
      <c r="AR375" s="548">
        <f ca="1">IF($C375=0,0,IF('Clinic Model'!$P$17="Annuity",-IFERROR(IPMT(D3_I/12,$C375,D3_T,OFFSET(AR$258,,-$C375+1),0),),-IFERROR(ISPMT(D3_I/12,$C375-1,D3_T,OFFSET(AR$258,,-$C375+1)),)))</f>
        <v>0</v>
      </c>
      <c r="AS375" s="548">
        <f ca="1">IF($C375=0,0,IF('Clinic Model'!$P$17="Annuity",-IFERROR(IPMT(D3_I/12,$C375,D3_T,OFFSET(AS$258,,-$C375+1),0),),-IFERROR(ISPMT(D3_I/12,$C375-1,D3_T,OFFSET(AS$258,,-$C375+1)),)))</f>
        <v>0</v>
      </c>
      <c r="AT375" s="548">
        <f ca="1">IF($C375=0,0,IF('Clinic Model'!$P$17="Annuity",-IFERROR(IPMT(D3_I/12,$C375,D3_T,OFFSET(AT$258,,-$C375+1),0),),-IFERROR(ISPMT(D3_I/12,$C375-1,D3_T,OFFSET(AT$258,,-$C375+1)),)))</f>
        <v>0</v>
      </c>
      <c r="AU375" s="548">
        <f ca="1">IF($C375=0,0,IF('Clinic Model'!$P$17="Annuity",-IFERROR(IPMT(D3_I/12,$C375,D3_T,OFFSET(AU$258,,-$C375+1),0),),-IFERROR(ISPMT(D3_I/12,$C375-1,D3_T,OFFSET(AU$258,,-$C375+1)),)))</f>
        <v>0</v>
      </c>
      <c r="AV375" s="548">
        <f ca="1">IF($C375=0,0,IF('Clinic Model'!$P$17="Annuity",-IFERROR(IPMT(D3_I/12,$C375,D3_T,OFFSET(AV$258,,-$C375+1),0),),-IFERROR(ISPMT(D3_I/12,$C375-1,D3_T,OFFSET(AV$258,,-$C375+1)),)))</f>
        <v>0</v>
      </c>
      <c r="AW375" s="548">
        <f ca="1">IF($C375=0,0,IF('Clinic Model'!$P$17="Annuity",-IFERROR(IPMT(D3_I/12,$C375,D3_T,OFFSET(AW$258,,-$C375+1),0),),-IFERROR(ISPMT(D3_I/12,$C375-1,D3_T,OFFSET(AW$258,,-$C375+1)),)))</f>
        <v>0</v>
      </c>
      <c r="AX375" s="548">
        <f ca="1">IF($C375=0,0,IF('Clinic Model'!$P$17="Annuity",-IFERROR(IPMT(D3_I/12,$C375,D3_T,OFFSET(AX$258,,-$C375+1),0),),-IFERROR(ISPMT(D3_I/12,$C375-1,D3_T,OFFSET(AX$258,,-$C375+1)),)))</f>
        <v>0</v>
      </c>
      <c r="AY375" s="548">
        <f ca="1">IF($C375=0,0,IF('Clinic Model'!$P$17="Annuity",-IFERROR(IPMT(D3_I/12,$C375,D3_T,OFFSET(AY$258,,-$C375+1),0),),-IFERROR(ISPMT(D3_I/12,$C375-1,D3_T,OFFSET(AY$258,,-$C375+1)),)))</f>
        <v>0</v>
      </c>
      <c r="AZ375" s="548">
        <f ca="1">IF($C375=0,0,IF('Clinic Model'!$P$17="Annuity",-IFERROR(IPMT(D3_I/12,$C375,D3_T,OFFSET(AZ$258,,-$C375+1),0),),-IFERROR(ISPMT(D3_I/12,$C375-1,D3_T,OFFSET(AZ$258,,-$C375+1)),)))</f>
        <v>0</v>
      </c>
      <c r="BA375" s="548">
        <f ca="1">IF($C375=0,0,IF('Clinic Model'!$P$17="Annuity",-IFERROR(IPMT(D3_I/12,$C375,D3_T,OFFSET(BA$258,,-$C375+1),0),),-IFERROR(ISPMT(D3_I/12,$C375-1,D3_T,OFFSET(BA$258,,-$C375+1)),)))</f>
        <v>0</v>
      </c>
      <c r="BB375" s="548">
        <f ca="1">IF($C375=0,0,IF('Clinic Model'!$P$17="Annuity",-IFERROR(IPMT(D3_I/12,$C375,D3_T,OFFSET(BB$258,,-$C375+1),0),),-IFERROR(ISPMT(D3_I/12,$C375-1,D3_T,OFFSET(BB$258,,-$C375+1)),)))</f>
        <v>0</v>
      </c>
      <c r="BC375" s="548">
        <f ca="1">IF($C375=0,0,IF('Clinic Model'!$P$17="Annuity",-IFERROR(IPMT(D3_I/12,$C375,D3_T,OFFSET(BC$258,,-$C375+1),0),),-IFERROR(ISPMT(D3_I/12,$C375-1,D3_T,OFFSET(BC$258,,-$C375+1)),)))</f>
        <v>0</v>
      </c>
      <c r="BD375" s="548">
        <f ca="1">IF($C375=0,0,IF('Clinic Model'!$P$17="Annuity",-IFERROR(IPMT(D3_I/12,$C375,D3_T,OFFSET(BD$258,,-$C375+1),0),),-IFERROR(ISPMT(D3_I/12,$C375-1,D3_T,OFFSET(BD$258,,-$C375+1)),)))</f>
        <v>0</v>
      </c>
      <c r="BE375" s="548">
        <f ca="1">IF($C375=0,0,IF('Clinic Model'!$P$17="Annuity",-IFERROR(IPMT(D3_I/12,$C375,D3_T,OFFSET(BE$258,,-$C375+1),0),),-IFERROR(ISPMT(D3_I/12,$C375-1,D3_T,OFFSET(BE$258,,-$C375+1)),)))</f>
        <v>0</v>
      </c>
      <c r="BF375" s="548">
        <f ca="1">IF($C375=0,0,IF('Clinic Model'!$P$17="Annuity",-IFERROR(IPMT(D3_I/12,$C375,D3_T,OFFSET(BF$258,,-$C375+1),0),),-IFERROR(ISPMT(D3_I/12,$C375-1,D3_T,OFFSET(BF$258,,-$C375+1)),)))</f>
        <v>0</v>
      </c>
      <c r="BG375" s="548">
        <f ca="1">IF($C375=0,0,IF('Clinic Model'!$P$17="Annuity",-IFERROR(IPMT(D3_I/12,$C375,D3_T,OFFSET(BG$258,,-$C375+1),0),),-IFERROR(ISPMT(D3_I/12,$C375-1,D3_T,OFFSET(BG$258,,-$C375+1)),)))</f>
        <v>0</v>
      </c>
      <c r="BH375" s="548">
        <f ca="1">IF($C375=0,0,IF('Clinic Model'!$P$17="Annuity",-IFERROR(IPMT(D3_I/12,$C375,D3_T,OFFSET(BH$258,,-$C375+1),0),),-IFERROR(ISPMT(D3_I/12,$C375-1,D3_T,OFFSET(BH$258,,-$C375+1)),)))</f>
        <v>0</v>
      </c>
      <c r="BI375" s="548">
        <f ca="1">IF($C375=0,0,IF('Clinic Model'!$P$17="Annuity",-IFERROR(IPMT(D3_I/12,$C375,D3_T,OFFSET(BI$258,,-$C375+1),0),),-IFERROR(ISPMT(D3_I/12,$C375-1,D3_T,OFFSET(BI$258,,-$C375+1)),)))</f>
        <v>0</v>
      </c>
      <c r="BJ375" s="548">
        <f ca="1">IF($C375=0,0,IF('Clinic Model'!$P$17="Annuity",-IFERROR(IPMT(D3_I/12,$C375,D3_T,OFFSET(BJ$258,,-$C375+1),0),),-IFERROR(ISPMT(D3_I/12,$C375-1,D3_T,OFFSET(BJ$258,,-$C375+1)),)))</f>
        <v>0</v>
      </c>
      <c r="BK375" s="548">
        <f ca="1">IF($C375=0,0,IF('Clinic Model'!$P$17="Annuity",-IFERROR(IPMT(D3_I/12,$C375,D3_T,OFFSET(BK$258,,-$C375+1),0),),-IFERROR(ISPMT(D3_I/12,$C375-1,D3_T,OFFSET(BK$258,,-$C375+1)),)))</f>
        <v>0</v>
      </c>
      <c r="BL375" s="548">
        <f ca="1">IF($C375=0,0,IF('Clinic Model'!$P$17="Annuity",-IFERROR(IPMT(D3_I/12,$C375,D3_T,OFFSET(BL$258,,-$C375+1),0),),-IFERROR(ISPMT(D3_I/12,$C375-1,D3_T,OFFSET(BL$258,,-$C375+1)),)))</f>
        <v>0</v>
      </c>
    </row>
    <row r="376" spans="1:64" ht="10.5" hidden="1" customHeight="1" outlineLevel="1" x14ac:dyDescent="0.3">
      <c r="A376" s="105"/>
      <c r="B376" s="504"/>
      <c r="C376" s="105">
        <f t="shared" si="26"/>
        <v>0</v>
      </c>
      <c r="E376" s="548">
        <f ca="1">IF($C376=0,0,IF('Clinic Model'!$P$17="Annuity",-IFERROR(IPMT(D3_I/12,$C376,D3_T,OFFSET(E$258,,-$C376+1),0),),-IFERROR(ISPMT(D3_I/12,$C376-1,D3_T,OFFSET(E$258,,-$C376+1)),)))</f>
        <v>0</v>
      </c>
      <c r="F376" s="548">
        <f ca="1">IF($C376=0,0,IF('Clinic Model'!$P$17="Annuity",-IFERROR(IPMT(D3_I/12,$C376,D3_T,OFFSET(F$258,,-$C376+1),0),),-IFERROR(ISPMT(D3_I/12,$C376-1,D3_T,OFFSET(F$258,,-$C376+1)),)))</f>
        <v>0</v>
      </c>
      <c r="G376" s="548">
        <f ca="1">IF($C376=0,0,IF('Clinic Model'!$P$17="Annuity",-IFERROR(IPMT(D3_I/12,$C376,D3_T,OFFSET(G$258,,-$C376+1),0),),-IFERROR(ISPMT(D3_I/12,$C376-1,D3_T,OFFSET(G$258,,-$C376+1)),)))</f>
        <v>0</v>
      </c>
      <c r="H376" s="548">
        <f ca="1">IF($C376=0,0,IF('Clinic Model'!$P$17="Annuity",-IFERROR(IPMT(D3_I/12,$C376,D3_T,OFFSET(H$258,,-$C376+1),0),),-IFERROR(ISPMT(D3_I/12,$C376-1,D3_T,OFFSET(H$258,,-$C376+1)),)))</f>
        <v>0</v>
      </c>
      <c r="I376" s="548">
        <f ca="1">IF($C376=0,0,IF('Clinic Model'!$P$17="Annuity",-IFERROR(IPMT(D3_I/12,$C376,D3_T,OFFSET(I$258,,-$C376+1),0),),-IFERROR(ISPMT(D3_I/12,$C376-1,D3_T,OFFSET(I$258,,-$C376+1)),)))</f>
        <v>0</v>
      </c>
      <c r="J376" s="548">
        <f ca="1">IF($C376=0,0,IF('Clinic Model'!$P$17="Annuity",-IFERROR(IPMT(D3_I/12,$C376,D3_T,OFFSET(J$258,,-$C376+1),0),),-IFERROR(ISPMT(D3_I/12,$C376-1,D3_T,OFFSET(J$258,,-$C376+1)),)))</f>
        <v>0</v>
      </c>
      <c r="K376" s="548">
        <f ca="1">IF($C376=0,0,IF('Clinic Model'!$P$17="Annuity",-IFERROR(IPMT(D3_I/12,$C376,D3_T,OFFSET(K$258,,-$C376+1),0),),-IFERROR(ISPMT(D3_I/12,$C376-1,D3_T,OFFSET(K$258,,-$C376+1)),)))</f>
        <v>0</v>
      </c>
      <c r="L376" s="548">
        <f ca="1">IF($C376=0,0,IF('Clinic Model'!$P$17="Annuity",-IFERROR(IPMT(D3_I/12,$C376,D3_T,OFFSET(L$258,,-$C376+1),0),),-IFERROR(ISPMT(D3_I/12,$C376-1,D3_T,OFFSET(L$258,,-$C376+1)),)))</f>
        <v>0</v>
      </c>
      <c r="M376" s="548">
        <f ca="1">IF($C376=0,0,IF('Clinic Model'!$P$17="Annuity",-IFERROR(IPMT(D3_I/12,$C376,D3_T,OFFSET(M$258,,-$C376+1),0),),-IFERROR(ISPMT(D3_I/12,$C376-1,D3_T,OFFSET(M$258,,-$C376+1)),)))</f>
        <v>0</v>
      </c>
      <c r="N376" s="548">
        <f ca="1">IF($C376=0,0,IF('Clinic Model'!$P$17="Annuity",-IFERROR(IPMT(D3_I/12,$C376,D3_T,OFFSET(N$258,,-$C376+1),0),),-IFERROR(ISPMT(D3_I/12,$C376-1,D3_T,OFFSET(N$258,,-$C376+1)),)))</f>
        <v>0</v>
      </c>
      <c r="O376" s="548">
        <f ca="1">IF($C376=0,0,IF('Clinic Model'!$P$17="Annuity",-IFERROR(IPMT(D3_I/12,$C376,D3_T,OFFSET(O$258,,-$C376+1),0),),-IFERROR(ISPMT(D3_I/12,$C376-1,D3_T,OFFSET(O$258,,-$C376+1)),)))</f>
        <v>0</v>
      </c>
      <c r="P376" s="548">
        <f ca="1">IF($C376=0,0,IF('Clinic Model'!$P$17="Annuity",-IFERROR(IPMT(D3_I/12,$C376,D3_T,OFFSET(P$258,,-$C376+1),0),),-IFERROR(ISPMT(D3_I/12,$C376-1,D3_T,OFFSET(P$258,,-$C376+1)),)))</f>
        <v>0</v>
      </c>
      <c r="Q376" s="548">
        <f ca="1">IF($C376=0,0,IF('Clinic Model'!$P$17="Annuity",-IFERROR(IPMT(D3_I/12,$C376,D3_T,OFFSET(Q$258,,-$C376+1),0),),-IFERROR(ISPMT(D3_I/12,$C376-1,D3_T,OFFSET(Q$258,,-$C376+1)),)))</f>
        <v>0</v>
      </c>
      <c r="R376" s="548">
        <f ca="1">IF($C376=0,0,IF('Clinic Model'!$P$17="Annuity",-IFERROR(IPMT(D3_I/12,$C376,D3_T,OFFSET(R$258,,-$C376+1),0),),-IFERROR(ISPMT(D3_I/12,$C376-1,D3_T,OFFSET(R$258,,-$C376+1)),)))</f>
        <v>0</v>
      </c>
      <c r="S376" s="548">
        <f ca="1">IF($C376=0,0,IF('Clinic Model'!$P$17="Annuity",-IFERROR(IPMT(D3_I/12,$C376,D3_T,OFFSET(S$258,,-$C376+1),0),),-IFERROR(ISPMT(D3_I/12,$C376-1,D3_T,OFFSET(S$258,,-$C376+1)),)))</f>
        <v>0</v>
      </c>
      <c r="T376" s="548">
        <f ca="1">IF($C376=0,0,IF('Clinic Model'!$P$17="Annuity",-IFERROR(IPMT(D3_I/12,$C376,D3_T,OFFSET(T$258,,-$C376+1),0),),-IFERROR(ISPMT(D3_I/12,$C376-1,D3_T,OFFSET(T$258,,-$C376+1)),)))</f>
        <v>0</v>
      </c>
      <c r="U376" s="548">
        <f ca="1">IF($C376=0,0,IF('Clinic Model'!$P$17="Annuity",-IFERROR(IPMT(D3_I/12,$C376,D3_T,OFFSET(U$258,,-$C376+1),0),),-IFERROR(ISPMT(D3_I/12,$C376-1,D3_T,OFFSET(U$258,,-$C376+1)),)))</f>
        <v>0</v>
      </c>
      <c r="V376" s="548">
        <f ca="1">IF($C376=0,0,IF('Clinic Model'!$P$17="Annuity",-IFERROR(IPMT(D3_I/12,$C376,D3_T,OFFSET(V$258,,-$C376+1),0),),-IFERROR(ISPMT(D3_I/12,$C376-1,D3_T,OFFSET(V$258,,-$C376+1)),)))</f>
        <v>0</v>
      </c>
      <c r="W376" s="548">
        <f ca="1">IF($C376=0,0,IF('Clinic Model'!$P$17="Annuity",-IFERROR(IPMT(D3_I/12,$C376,D3_T,OFFSET(W$258,,-$C376+1),0),),-IFERROR(ISPMT(D3_I/12,$C376-1,D3_T,OFFSET(W$258,,-$C376+1)),)))</f>
        <v>0</v>
      </c>
      <c r="X376" s="548">
        <f ca="1">IF($C376=0,0,IF('Clinic Model'!$P$17="Annuity",-IFERROR(IPMT(D3_I/12,$C376,D3_T,OFFSET(X$258,,-$C376+1),0),),-IFERROR(ISPMT(D3_I/12,$C376-1,D3_T,OFFSET(X$258,,-$C376+1)),)))</f>
        <v>0</v>
      </c>
      <c r="Y376" s="548">
        <f ca="1">IF($C376=0,0,IF('Clinic Model'!$P$17="Annuity",-IFERROR(IPMT(D3_I/12,$C376,D3_T,OFFSET(Y$258,,-$C376+1),0),),-IFERROR(ISPMT(D3_I/12,$C376-1,D3_T,OFFSET(Y$258,,-$C376+1)),)))</f>
        <v>0</v>
      </c>
      <c r="Z376" s="548">
        <f ca="1">IF($C376=0,0,IF('Clinic Model'!$P$17="Annuity",-IFERROR(IPMT(D3_I/12,$C376,D3_T,OFFSET(Z$258,,-$C376+1),0),),-IFERROR(ISPMT(D3_I/12,$C376-1,D3_T,OFFSET(Z$258,,-$C376+1)),)))</f>
        <v>0</v>
      </c>
      <c r="AA376" s="548">
        <f ca="1">IF($C376=0,0,IF('Clinic Model'!$P$17="Annuity",-IFERROR(IPMT(D3_I/12,$C376,D3_T,OFFSET(AA$258,,-$C376+1),0),),-IFERROR(ISPMT(D3_I/12,$C376-1,D3_T,OFFSET(AA$258,,-$C376+1)),)))</f>
        <v>0</v>
      </c>
      <c r="AB376" s="548">
        <f ca="1">IF($C376=0,0,IF('Clinic Model'!$P$17="Annuity",-IFERROR(IPMT(D3_I/12,$C376,D3_T,OFFSET(AB$258,,-$C376+1),0),),-IFERROR(ISPMT(D3_I/12,$C376-1,D3_T,OFFSET(AB$258,,-$C376+1)),)))</f>
        <v>0</v>
      </c>
      <c r="AC376" s="548">
        <f ca="1">IF($C376=0,0,IF('Clinic Model'!$P$17="Annuity",-IFERROR(IPMT(D3_I/12,$C376,D3_T,OFFSET(AC$258,,-$C376+1),0),),-IFERROR(ISPMT(D3_I/12,$C376-1,D3_T,OFFSET(AC$258,,-$C376+1)),)))</f>
        <v>0</v>
      </c>
      <c r="AD376" s="548">
        <f ca="1">IF($C376=0,0,IF('Clinic Model'!$P$17="Annuity",-IFERROR(IPMT(D3_I/12,$C376,D3_T,OFFSET(AD$258,,-$C376+1),0),),-IFERROR(ISPMT(D3_I/12,$C376-1,D3_T,OFFSET(AD$258,,-$C376+1)),)))</f>
        <v>0</v>
      </c>
      <c r="AE376" s="548">
        <f ca="1">IF($C376=0,0,IF('Clinic Model'!$P$17="Annuity",-IFERROR(IPMT(D3_I/12,$C376,D3_T,OFFSET(AE$258,,-$C376+1),0),),-IFERROR(ISPMT(D3_I/12,$C376-1,D3_T,OFFSET(AE$258,,-$C376+1)),)))</f>
        <v>0</v>
      </c>
      <c r="AF376" s="548">
        <f ca="1">IF($C376=0,0,IF('Clinic Model'!$P$17="Annuity",-IFERROR(IPMT(D3_I/12,$C376,D3_T,OFFSET(AF$258,,-$C376+1),0),),-IFERROR(ISPMT(D3_I/12,$C376-1,D3_T,OFFSET(AF$258,,-$C376+1)),)))</f>
        <v>0</v>
      </c>
      <c r="AG376" s="548">
        <f ca="1">IF($C376=0,0,IF('Clinic Model'!$P$17="Annuity",-IFERROR(IPMT(D3_I/12,$C376,D3_T,OFFSET(AG$258,,-$C376+1),0),),-IFERROR(ISPMT(D3_I/12,$C376-1,D3_T,OFFSET(AG$258,,-$C376+1)),)))</f>
        <v>0</v>
      </c>
      <c r="AH376" s="548">
        <f ca="1">IF($C376=0,0,IF('Clinic Model'!$P$17="Annuity",-IFERROR(IPMT(D3_I/12,$C376,D3_T,OFFSET(AH$258,,-$C376+1),0),),-IFERROR(ISPMT(D3_I/12,$C376-1,D3_T,OFFSET(AH$258,,-$C376+1)),)))</f>
        <v>0</v>
      </c>
      <c r="AI376" s="548">
        <f ca="1">IF($C376=0,0,IF('Clinic Model'!$P$17="Annuity",-IFERROR(IPMT(D3_I/12,$C376,D3_T,OFFSET(AI$258,,-$C376+1),0),),-IFERROR(ISPMT(D3_I/12,$C376-1,D3_T,OFFSET(AI$258,,-$C376+1)),)))</f>
        <v>0</v>
      </c>
      <c r="AJ376" s="548">
        <f ca="1">IF($C376=0,0,IF('Clinic Model'!$P$17="Annuity",-IFERROR(IPMT(D3_I/12,$C376,D3_T,OFFSET(AJ$258,,-$C376+1),0),),-IFERROR(ISPMT(D3_I/12,$C376-1,D3_T,OFFSET(AJ$258,,-$C376+1)),)))</f>
        <v>0</v>
      </c>
      <c r="AK376" s="548">
        <f ca="1">IF($C376=0,0,IF('Clinic Model'!$P$17="Annuity",-IFERROR(IPMT(D3_I/12,$C376,D3_T,OFFSET(AK$258,,-$C376+1),0),),-IFERROR(ISPMT(D3_I/12,$C376-1,D3_T,OFFSET(AK$258,,-$C376+1)),)))</f>
        <v>0</v>
      </c>
      <c r="AL376" s="548">
        <f ca="1">IF($C376=0,0,IF('Clinic Model'!$P$17="Annuity",-IFERROR(IPMT(D3_I/12,$C376,D3_T,OFFSET(AL$258,,-$C376+1),0),),-IFERROR(ISPMT(D3_I/12,$C376-1,D3_T,OFFSET(AL$258,,-$C376+1)),)))</f>
        <v>0</v>
      </c>
      <c r="AM376" s="548">
        <f ca="1">IF($C376=0,0,IF('Clinic Model'!$P$17="Annuity",-IFERROR(IPMT(D3_I/12,$C376,D3_T,OFFSET(AM$258,,-$C376+1),0),),-IFERROR(ISPMT(D3_I/12,$C376-1,D3_T,OFFSET(AM$258,,-$C376+1)),)))</f>
        <v>0</v>
      </c>
      <c r="AN376" s="548">
        <f ca="1">IF($C376=0,0,IF('Clinic Model'!$P$17="Annuity",-IFERROR(IPMT(D3_I/12,$C376,D3_T,OFFSET(AN$258,,-$C376+1),0),),-IFERROR(ISPMT(D3_I/12,$C376-1,D3_T,OFFSET(AN$258,,-$C376+1)),)))</f>
        <v>0</v>
      </c>
      <c r="AO376" s="548">
        <f ca="1">IF($C376=0,0,IF('Clinic Model'!$P$17="Annuity",-IFERROR(IPMT(D3_I/12,$C376,D3_T,OFFSET(AO$258,,-$C376+1),0),),-IFERROR(ISPMT(D3_I/12,$C376-1,D3_T,OFFSET(AO$258,,-$C376+1)),)))</f>
        <v>0</v>
      </c>
      <c r="AP376" s="548">
        <f ca="1">IF($C376=0,0,IF('Clinic Model'!$P$17="Annuity",-IFERROR(IPMT(D3_I/12,$C376,D3_T,OFFSET(AP$258,,-$C376+1),0),),-IFERROR(ISPMT(D3_I/12,$C376-1,D3_T,OFFSET(AP$258,,-$C376+1)),)))</f>
        <v>0</v>
      </c>
      <c r="AQ376" s="548">
        <f ca="1">IF($C376=0,0,IF('Clinic Model'!$P$17="Annuity",-IFERROR(IPMT(D3_I/12,$C376,D3_T,OFFSET(AQ$258,,-$C376+1),0),),-IFERROR(ISPMT(D3_I/12,$C376-1,D3_T,OFFSET(AQ$258,,-$C376+1)),)))</f>
        <v>0</v>
      </c>
      <c r="AR376" s="548">
        <f ca="1">IF($C376=0,0,IF('Clinic Model'!$P$17="Annuity",-IFERROR(IPMT(D3_I/12,$C376,D3_T,OFFSET(AR$258,,-$C376+1),0),),-IFERROR(ISPMT(D3_I/12,$C376-1,D3_T,OFFSET(AR$258,,-$C376+1)),)))</f>
        <v>0</v>
      </c>
      <c r="AS376" s="548">
        <f ca="1">IF($C376=0,0,IF('Clinic Model'!$P$17="Annuity",-IFERROR(IPMT(D3_I/12,$C376,D3_T,OFFSET(AS$258,,-$C376+1),0),),-IFERROR(ISPMT(D3_I/12,$C376-1,D3_T,OFFSET(AS$258,,-$C376+1)),)))</f>
        <v>0</v>
      </c>
      <c r="AT376" s="548">
        <f ca="1">IF($C376=0,0,IF('Clinic Model'!$P$17="Annuity",-IFERROR(IPMT(D3_I/12,$C376,D3_T,OFFSET(AT$258,,-$C376+1),0),),-IFERROR(ISPMT(D3_I/12,$C376-1,D3_T,OFFSET(AT$258,,-$C376+1)),)))</f>
        <v>0</v>
      </c>
      <c r="AU376" s="548">
        <f ca="1">IF($C376=0,0,IF('Clinic Model'!$P$17="Annuity",-IFERROR(IPMT(D3_I/12,$C376,D3_T,OFFSET(AU$258,,-$C376+1),0),),-IFERROR(ISPMT(D3_I/12,$C376-1,D3_T,OFFSET(AU$258,,-$C376+1)),)))</f>
        <v>0</v>
      </c>
      <c r="AV376" s="548">
        <f ca="1">IF($C376=0,0,IF('Clinic Model'!$P$17="Annuity",-IFERROR(IPMT(D3_I/12,$C376,D3_T,OFFSET(AV$258,,-$C376+1),0),),-IFERROR(ISPMT(D3_I/12,$C376-1,D3_T,OFFSET(AV$258,,-$C376+1)),)))</f>
        <v>0</v>
      </c>
      <c r="AW376" s="548">
        <f ca="1">IF($C376=0,0,IF('Clinic Model'!$P$17="Annuity",-IFERROR(IPMT(D3_I/12,$C376,D3_T,OFFSET(AW$258,,-$C376+1),0),),-IFERROR(ISPMT(D3_I/12,$C376-1,D3_T,OFFSET(AW$258,,-$C376+1)),)))</f>
        <v>0</v>
      </c>
      <c r="AX376" s="548">
        <f ca="1">IF($C376=0,0,IF('Clinic Model'!$P$17="Annuity",-IFERROR(IPMT(D3_I/12,$C376,D3_T,OFFSET(AX$258,,-$C376+1),0),),-IFERROR(ISPMT(D3_I/12,$C376-1,D3_T,OFFSET(AX$258,,-$C376+1)),)))</f>
        <v>0</v>
      </c>
      <c r="AY376" s="548">
        <f ca="1">IF($C376=0,0,IF('Clinic Model'!$P$17="Annuity",-IFERROR(IPMT(D3_I/12,$C376,D3_T,OFFSET(AY$258,,-$C376+1),0),),-IFERROR(ISPMT(D3_I/12,$C376-1,D3_T,OFFSET(AY$258,,-$C376+1)),)))</f>
        <v>0</v>
      </c>
      <c r="AZ376" s="548">
        <f ca="1">IF($C376=0,0,IF('Clinic Model'!$P$17="Annuity",-IFERROR(IPMT(D3_I/12,$C376,D3_T,OFFSET(AZ$258,,-$C376+1),0),),-IFERROR(ISPMT(D3_I/12,$C376-1,D3_T,OFFSET(AZ$258,,-$C376+1)),)))</f>
        <v>0</v>
      </c>
      <c r="BA376" s="548">
        <f ca="1">IF($C376=0,0,IF('Clinic Model'!$P$17="Annuity",-IFERROR(IPMT(D3_I/12,$C376,D3_T,OFFSET(BA$258,,-$C376+1),0),),-IFERROR(ISPMT(D3_I/12,$C376-1,D3_T,OFFSET(BA$258,,-$C376+1)),)))</f>
        <v>0</v>
      </c>
      <c r="BB376" s="548">
        <f ca="1">IF($C376=0,0,IF('Clinic Model'!$P$17="Annuity",-IFERROR(IPMT(D3_I/12,$C376,D3_T,OFFSET(BB$258,,-$C376+1),0),),-IFERROR(ISPMT(D3_I/12,$C376-1,D3_T,OFFSET(BB$258,,-$C376+1)),)))</f>
        <v>0</v>
      </c>
      <c r="BC376" s="548">
        <f ca="1">IF($C376=0,0,IF('Clinic Model'!$P$17="Annuity",-IFERROR(IPMT(D3_I/12,$C376,D3_T,OFFSET(BC$258,,-$C376+1),0),),-IFERROR(ISPMT(D3_I/12,$C376-1,D3_T,OFFSET(BC$258,,-$C376+1)),)))</f>
        <v>0</v>
      </c>
      <c r="BD376" s="548">
        <f ca="1">IF($C376=0,0,IF('Clinic Model'!$P$17="Annuity",-IFERROR(IPMT(D3_I/12,$C376,D3_T,OFFSET(BD$258,,-$C376+1),0),),-IFERROR(ISPMT(D3_I/12,$C376-1,D3_T,OFFSET(BD$258,,-$C376+1)),)))</f>
        <v>0</v>
      </c>
      <c r="BE376" s="548">
        <f ca="1">IF($C376=0,0,IF('Clinic Model'!$P$17="Annuity",-IFERROR(IPMT(D3_I/12,$C376,D3_T,OFFSET(BE$258,,-$C376+1),0),),-IFERROR(ISPMT(D3_I/12,$C376-1,D3_T,OFFSET(BE$258,,-$C376+1)),)))</f>
        <v>0</v>
      </c>
      <c r="BF376" s="548">
        <f ca="1">IF($C376=0,0,IF('Clinic Model'!$P$17="Annuity",-IFERROR(IPMT(D3_I/12,$C376,D3_T,OFFSET(BF$258,,-$C376+1),0),),-IFERROR(ISPMT(D3_I/12,$C376-1,D3_T,OFFSET(BF$258,,-$C376+1)),)))</f>
        <v>0</v>
      </c>
      <c r="BG376" s="548">
        <f ca="1">IF($C376=0,0,IF('Clinic Model'!$P$17="Annuity",-IFERROR(IPMT(D3_I/12,$C376,D3_T,OFFSET(BG$258,,-$C376+1),0),),-IFERROR(ISPMT(D3_I/12,$C376-1,D3_T,OFFSET(BG$258,,-$C376+1)),)))</f>
        <v>0</v>
      </c>
      <c r="BH376" s="548">
        <f ca="1">IF($C376=0,0,IF('Clinic Model'!$P$17="Annuity",-IFERROR(IPMT(D3_I/12,$C376,D3_T,OFFSET(BH$258,,-$C376+1),0),),-IFERROR(ISPMT(D3_I/12,$C376-1,D3_T,OFFSET(BH$258,,-$C376+1)),)))</f>
        <v>0</v>
      </c>
      <c r="BI376" s="548">
        <f ca="1">IF($C376=0,0,IF('Clinic Model'!$P$17="Annuity",-IFERROR(IPMT(D3_I/12,$C376,D3_T,OFFSET(BI$258,,-$C376+1),0),),-IFERROR(ISPMT(D3_I/12,$C376-1,D3_T,OFFSET(BI$258,,-$C376+1)),)))</f>
        <v>0</v>
      </c>
      <c r="BJ376" s="548">
        <f ca="1">IF($C376=0,0,IF('Clinic Model'!$P$17="Annuity",-IFERROR(IPMT(D3_I/12,$C376,D3_T,OFFSET(BJ$258,,-$C376+1),0),),-IFERROR(ISPMT(D3_I/12,$C376-1,D3_T,OFFSET(BJ$258,,-$C376+1)),)))</f>
        <v>0</v>
      </c>
      <c r="BK376" s="548">
        <f ca="1">IF($C376=0,0,IF('Clinic Model'!$P$17="Annuity",-IFERROR(IPMT(D3_I/12,$C376,D3_T,OFFSET(BK$258,,-$C376+1),0),),-IFERROR(ISPMT(D3_I/12,$C376-1,D3_T,OFFSET(BK$258,,-$C376+1)),)))</f>
        <v>0</v>
      </c>
      <c r="BL376" s="548">
        <f ca="1">IF($C376=0,0,IF('Clinic Model'!$P$17="Annuity",-IFERROR(IPMT(D3_I/12,$C376,D3_T,OFFSET(BL$258,,-$C376+1),0),),-IFERROR(ISPMT(D3_I/12,$C376-1,D3_T,OFFSET(BL$258,,-$C376+1)),)))</f>
        <v>0</v>
      </c>
    </row>
    <row r="377" spans="1:64" ht="10.5" hidden="1" customHeight="1" outlineLevel="1" x14ac:dyDescent="0.3">
      <c r="A377" s="105"/>
      <c r="B377" s="504"/>
      <c r="C377" s="105">
        <f t="shared" si="26"/>
        <v>0</v>
      </c>
      <c r="E377" s="548">
        <f ca="1">IF($C377=0,0,IF('Clinic Model'!$P$17="Annuity",-IFERROR(IPMT(D3_I/12,$C377,D3_T,OFFSET(E$258,,-$C377+1),0),),-IFERROR(ISPMT(D3_I/12,$C377-1,D3_T,OFFSET(E$258,,-$C377+1)),)))</f>
        <v>0</v>
      </c>
      <c r="F377" s="548">
        <f ca="1">IF($C377=0,0,IF('Clinic Model'!$P$17="Annuity",-IFERROR(IPMT(D3_I/12,$C377,D3_T,OFFSET(F$258,,-$C377+1),0),),-IFERROR(ISPMT(D3_I/12,$C377-1,D3_T,OFFSET(F$258,,-$C377+1)),)))</f>
        <v>0</v>
      </c>
      <c r="G377" s="548">
        <f ca="1">IF($C377=0,0,IF('Clinic Model'!$P$17="Annuity",-IFERROR(IPMT(D3_I/12,$C377,D3_T,OFFSET(G$258,,-$C377+1),0),),-IFERROR(ISPMT(D3_I/12,$C377-1,D3_T,OFFSET(G$258,,-$C377+1)),)))</f>
        <v>0</v>
      </c>
      <c r="H377" s="548">
        <f ca="1">IF($C377=0,0,IF('Clinic Model'!$P$17="Annuity",-IFERROR(IPMT(D3_I/12,$C377,D3_T,OFFSET(H$258,,-$C377+1),0),),-IFERROR(ISPMT(D3_I/12,$C377-1,D3_T,OFFSET(H$258,,-$C377+1)),)))</f>
        <v>0</v>
      </c>
      <c r="I377" s="548">
        <f ca="1">IF($C377=0,0,IF('Clinic Model'!$P$17="Annuity",-IFERROR(IPMT(D3_I/12,$C377,D3_T,OFFSET(I$258,,-$C377+1),0),),-IFERROR(ISPMT(D3_I/12,$C377-1,D3_T,OFFSET(I$258,,-$C377+1)),)))</f>
        <v>0</v>
      </c>
      <c r="J377" s="548">
        <f ca="1">IF($C377=0,0,IF('Clinic Model'!$P$17="Annuity",-IFERROR(IPMT(D3_I/12,$C377,D3_T,OFFSET(J$258,,-$C377+1),0),),-IFERROR(ISPMT(D3_I/12,$C377-1,D3_T,OFFSET(J$258,,-$C377+1)),)))</f>
        <v>0</v>
      </c>
      <c r="K377" s="548">
        <f ca="1">IF($C377=0,0,IF('Clinic Model'!$P$17="Annuity",-IFERROR(IPMT(D3_I/12,$C377,D3_T,OFFSET(K$258,,-$C377+1),0),),-IFERROR(ISPMT(D3_I/12,$C377-1,D3_T,OFFSET(K$258,,-$C377+1)),)))</f>
        <v>0</v>
      </c>
      <c r="L377" s="548">
        <f ca="1">IF($C377=0,0,IF('Clinic Model'!$P$17="Annuity",-IFERROR(IPMT(D3_I/12,$C377,D3_T,OFFSET(L$258,,-$C377+1),0),),-IFERROR(ISPMT(D3_I/12,$C377-1,D3_T,OFFSET(L$258,,-$C377+1)),)))</f>
        <v>0</v>
      </c>
      <c r="M377" s="548">
        <f ca="1">IF($C377=0,0,IF('Clinic Model'!$P$17="Annuity",-IFERROR(IPMT(D3_I/12,$C377,D3_T,OFFSET(M$258,,-$C377+1),0),),-IFERROR(ISPMT(D3_I/12,$C377-1,D3_T,OFFSET(M$258,,-$C377+1)),)))</f>
        <v>0</v>
      </c>
      <c r="N377" s="548">
        <f ca="1">IF($C377=0,0,IF('Clinic Model'!$P$17="Annuity",-IFERROR(IPMT(D3_I/12,$C377,D3_T,OFFSET(N$258,,-$C377+1),0),),-IFERROR(ISPMT(D3_I/12,$C377-1,D3_T,OFFSET(N$258,,-$C377+1)),)))</f>
        <v>0</v>
      </c>
      <c r="O377" s="548">
        <f ca="1">IF($C377=0,0,IF('Clinic Model'!$P$17="Annuity",-IFERROR(IPMT(D3_I/12,$C377,D3_T,OFFSET(O$258,,-$C377+1),0),),-IFERROR(ISPMT(D3_I/12,$C377-1,D3_T,OFFSET(O$258,,-$C377+1)),)))</f>
        <v>0</v>
      </c>
      <c r="P377" s="548">
        <f ca="1">IF($C377=0,0,IF('Clinic Model'!$P$17="Annuity",-IFERROR(IPMT(D3_I/12,$C377,D3_T,OFFSET(P$258,,-$C377+1),0),),-IFERROR(ISPMT(D3_I/12,$C377-1,D3_T,OFFSET(P$258,,-$C377+1)),)))</f>
        <v>0</v>
      </c>
      <c r="Q377" s="548">
        <f ca="1">IF($C377=0,0,IF('Clinic Model'!$P$17="Annuity",-IFERROR(IPMT(D3_I/12,$C377,D3_T,OFFSET(Q$258,,-$C377+1),0),),-IFERROR(ISPMT(D3_I/12,$C377-1,D3_T,OFFSET(Q$258,,-$C377+1)),)))</f>
        <v>0</v>
      </c>
      <c r="R377" s="548">
        <f ca="1">IF($C377=0,0,IF('Clinic Model'!$P$17="Annuity",-IFERROR(IPMT(D3_I/12,$C377,D3_T,OFFSET(R$258,,-$C377+1),0),),-IFERROR(ISPMT(D3_I/12,$C377-1,D3_T,OFFSET(R$258,,-$C377+1)),)))</f>
        <v>0</v>
      </c>
      <c r="S377" s="548">
        <f ca="1">IF($C377=0,0,IF('Clinic Model'!$P$17="Annuity",-IFERROR(IPMT(D3_I/12,$C377,D3_T,OFFSET(S$258,,-$C377+1),0),),-IFERROR(ISPMT(D3_I/12,$C377-1,D3_T,OFFSET(S$258,,-$C377+1)),)))</f>
        <v>0</v>
      </c>
      <c r="T377" s="548">
        <f ca="1">IF($C377=0,0,IF('Clinic Model'!$P$17="Annuity",-IFERROR(IPMT(D3_I/12,$C377,D3_T,OFFSET(T$258,,-$C377+1),0),),-IFERROR(ISPMT(D3_I/12,$C377-1,D3_T,OFFSET(T$258,,-$C377+1)),)))</f>
        <v>0</v>
      </c>
      <c r="U377" s="548">
        <f ca="1">IF($C377=0,0,IF('Clinic Model'!$P$17="Annuity",-IFERROR(IPMT(D3_I/12,$C377,D3_T,OFFSET(U$258,,-$C377+1),0),),-IFERROR(ISPMT(D3_I/12,$C377-1,D3_T,OFFSET(U$258,,-$C377+1)),)))</f>
        <v>0</v>
      </c>
      <c r="V377" s="548">
        <f ca="1">IF($C377=0,0,IF('Clinic Model'!$P$17="Annuity",-IFERROR(IPMT(D3_I/12,$C377,D3_T,OFFSET(V$258,,-$C377+1),0),),-IFERROR(ISPMT(D3_I/12,$C377-1,D3_T,OFFSET(V$258,,-$C377+1)),)))</f>
        <v>0</v>
      </c>
      <c r="W377" s="548">
        <f ca="1">IF($C377=0,0,IF('Clinic Model'!$P$17="Annuity",-IFERROR(IPMT(D3_I/12,$C377,D3_T,OFFSET(W$258,,-$C377+1),0),),-IFERROR(ISPMT(D3_I/12,$C377-1,D3_T,OFFSET(W$258,,-$C377+1)),)))</f>
        <v>0</v>
      </c>
      <c r="X377" s="548">
        <f ca="1">IF($C377=0,0,IF('Clinic Model'!$P$17="Annuity",-IFERROR(IPMT(D3_I/12,$C377,D3_T,OFFSET(X$258,,-$C377+1),0),),-IFERROR(ISPMT(D3_I/12,$C377-1,D3_T,OFFSET(X$258,,-$C377+1)),)))</f>
        <v>0</v>
      </c>
      <c r="Y377" s="548">
        <f ca="1">IF($C377=0,0,IF('Clinic Model'!$P$17="Annuity",-IFERROR(IPMT(D3_I/12,$C377,D3_T,OFFSET(Y$258,,-$C377+1),0),),-IFERROR(ISPMT(D3_I/12,$C377-1,D3_T,OFFSET(Y$258,,-$C377+1)),)))</f>
        <v>0</v>
      </c>
      <c r="Z377" s="548">
        <f ca="1">IF($C377=0,0,IF('Clinic Model'!$P$17="Annuity",-IFERROR(IPMT(D3_I/12,$C377,D3_T,OFFSET(Z$258,,-$C377+1),0),),-IFERROR(ISPMT(D3_I/12,$C377-1,D3_T,OFFSET(Z$258,,-$C377+1)),)))</f>
        <v>0</v>
      </c>
      <c r="AA377" s="548">
        <f ca="1">IF($C377=0,0,IF('Clinic Model'!$P$17="Annuity",-IFERROR(IPMT(D3_I/12,$C377,D3_T,OFFSET(AA$258,,-$C377+1),0),),-IFERROR(ISPMT(D3_I/12,$C377-1,D3_T,OFFSET(AA$258,,-$C377+1)),)))</f>
        <v>0</v>
      </c>
      <c r="AB377" s="548">
        <f ca="1">IF($C377=0,0,IF('Clinic Model'!$P$17="Annuity",-IFERROR(IPMT(D3_I/12,$C377,D3_T,OFFSET(AB$258,,-$C377+1),0),),-IFERROR(ISPMT(D3_I/12,$C377-1,D3_T,OFFSET(AB$258,,-$C377+1)),)))</f>
        <v>0</v>
      </c>
      <c r="AC377" s="548">
        <f ca="1">IF($C377=0,0,IF('Clinic Model'!$P$17="Annuity",-IFERROR(IPMT(D3_I/12,$C377,D3_T,OFFSET(AC$258,,-$C377+1),0),),-IFERROR(ISPMT(D3_I/12,$C377-1,D3_T,OFFSET(AC$258,,-$C377+1)),)))</f>
        <v>0</v>
      </c>
      <c r="AD377" s="548">
        <f ca="1">IF($C377=0,0,IF('Clinic Model'!$P$17="Annuity",-IFERROR(IPMT(D3_I/12,$C377,D3_T,OFFSET(AD$258,,-$C377+1),0),),-IFERROR(ISPMT(D3_I/12,$C377-1,D3_T,OFFSET(AD$258,,-$C377+1)),)))</f>
        <v>0</v>
      </c>
      <c r="AE377" s="548">
        <f ca="1">IF($C377=0,0,IF('Clinic Model'!$P$17="Annuity",-IFERROR(IPMT(D3_I/12,$C377,D3_T,OFFSET(AE$258,,-$C377+1),0),),-IFERROR(ISPMT(D3_I/12,$C377-1,D3_T,OFFSET(AE$258,,-$C377+1)),)))</f>
        <v>0</v>
      </c>
      <c r="AF377" s="548">
        <f ca="1">IF($C377=0,0,IF('Clinic Model'!$P$17="Annuity",-IFERROR(IPMT(D3_I/12,$C377,D3_T,OFFSET(AF$258,,-$C377+1),0),),-IFERROR(ISPMT(D3_I/12,$C377-1,D3_T,OFFSET(AF$258,,-$C377+1)),)))</f>
        <v>0</v>
      </c>
      <c r="AG377" s="548">
        <f ca="1">IF($C377=0,0,IF('Clinic Model'!$P$17="Annuity",-IFERROR(IPMT(D3_I/12,$C377,D3_T,OFFSET(AG$258,,-$C377+1),0),),-IFERROR(ISPMT(D3_I/12,$C377-1,D3_T,OFFSET(AG$258,,-$C377+1)),)))</f>
        <v>0</v>
      </c>
      <c r="AH377" s="548">
        <f ca="1">IF($C377=0,0,IF('Clinic Model'!$P$17="Annuity",-IFERROR(IPMT(D3_I/12,$C377,D3_T,OFFSET(AH$258,,-$C377+1),0),),-IFERROR(ISPMT(D3_I/12,$C377-1,D3_T,OFFSET(AH$258,,-$C377+1)),)))</f>
        <v>0</v>
      </c>
      <c r="AI377" s="548">
        <f ca="1">IF($C377=0,0,IF('Clinic Model'!$P$17="Annuity",-IFERROR(IPMT(D3_I/12,$C377,D3_T,OFFSET(AI$258,,-$C377+1),0),),-IFERROR(ISPMT(D3_I/12,$C377-1,D3_T,OFFSET(AI$258,,-$C377+1)),)))</f>
        <v>0</v>
      </c>
      <c r="AJ377" s="548">
        <f ca="1">IF($C377=0,0,IF('Clinic Model'!$P$17="Annuity",-IFERROR(IPMT(D3_I/12,$C377,D3_T,OFFSET(AJ$258,,-$C377+1),0),),-IFERROR(ISPMT(D3_I/12,$C377-1,D3_T,OFFSET(AJ$258,,-$C377+1)),)))</f>
        <v>0</v>
      </c>
      <c r="AK377" s="548">
        <f ca="1">IF($C377=0,0,IF('Clinic Model'!$P$17="Annuity",-IFERROR(IPMT(D3_I/12,$C377,D3_T,OFFSET(AK$258,,-$C377+1),0),),-IFERROR(ISPMT(D3_I/12,$C377-1,D3_T,OFFSET(AK$258,,-$C377+1)),)))</f>
        <v>0</v>
      </c>
      <c r="AL377" s="548">
        <f ca="1">IF($C377=0,0,IF('Clinic Model'!$P$17="Annuity",-IFERROR(IPMT(D3_I/12,$C377,D3_T,OFFSET(AL$258,,-$C377+1),0),),-IFERROR(ISPMT(D3_I/12,$C377-1,D3_T,OFFSET(AL$258,,-$C377+1)),)))</f>
        <v>0</v>
      </c>
      <c r="AM377" s="548">
        <f ca="1">IF($C377=0,0,IF('Clinic Model'!$P$17="Annuity",-IFERROR(IPMT(D3_I/12,$C377,D3_T,OFFSET(AM$258,,-$C377+1),0),),-IFERROR(ISPMT(D3_I/12,$C377-1,D3_T,OFFSET(AM$258,,-$C377+1)),)))</f>
        <v>0</v>
      </c>
      <c r="AN377" s="548">
        <f ca="1">IF($C377=0,0,IF('Clinic Model'!$P$17="Annuity",-IFERROR(IPMT(D3_I/12,$C377,D3_T,OFFSET(AN$258,,-$C377+1),0),),-IFERROR(ISPMT(D3_I/12,$C377-1,D3_T,OFFSET(AN$258,,-$C377+1)),)))</f>
        <v>0</v>
      </c>
      <c r="AO377" s="548">
        <f ca="1">IF($C377=0,0,IF('Clinic Model'!$P$17="Annuity",-IFERROR(IPMT(D3_I/12,$C377,D3_T,OFFSET(AO$258,,-$C377+1),0),),-IFERROR(ISPMT(D3_I/12,$C377-1,D3_T,OFFSET(AO$258,,-$C377+1)),)))</f>
        <v>0</v>
      </c>
      <c r="AP377" s="548">
        <f ca="1">IF($C377=0,0,IF('Clinic Model'!$P$17="Annuity",-IFERROR(IPMT(D3_I/12,$C377,D3_T,OFFSET(AP$258,,-$C377+1),0),),-IFERROR(ISPMT(D3_I/12,$C377-1,D3_T,OFFSET(AP$258,,-$C377+1)),)))</f>
        <v>0</v>
      </c>
      <c r="AQ377" s="548">
        <f ca="1">IF($C377=0,0,IF('Clinic Model'!$P$17="Annuity",-IFERROR(IPMT(D3_I/12,$C377,D3_T,OFFSET(AQ$258,,-$C377+1),0),),-IFERROR(ISPMT(D3_I/12,$C377-1,D3_T,OFFSET(AQ$258,,-$C377+1)),)))</f>
        <v>0</v>
      </c>
      <c r="AR377" s="548">
        <f ca="1">IF($C377=0,0,IF('Clinic Model'!$P$17="Annuity",-IFERROR(IPMT(D3_I/12,$C377,D3_T,OFFSET(AR$258,,-$C377+1),0),),-IFERROR(ISPMT(D3_I/12,$C377-1,D3_T,OFFSET(AR$258,,-$C377+1)),)))</f>
        <v>0</v>
      </c>
      <c r="AS377" s="548">
        <f ca="1">IF($C377=0,0,IF('Clinic Model'!$P$17="Annuity",-IFERROR(IPMT(D3_I/12,$C377,D3_T,OFFSET(AS$258,,-$C377+1),0),),-IFERROR(ISPMT(D3_I/12,$C377-1,D3_T,OFFSET(AS$258,,-$C377+1)),)))</f>
        <v>0</v>
      </c>
      <c r="AT377" s="548">
        <f ca="1">IF($C377=0,0,IF('Clinic Model'!$P$17="Annuity",-IFERROR(IPMT(D3_I/12,$C377,D3_T,OFFSET(AT$258,,-$C377+1),0),),-IFERROR(ISPMT(D3_I/12,$C377-1,D3_T,OFFSET(AT$258,,-$C377+1)),)))</f>
        <v>0</v>
      </c>
      <c r="AU377" s="548">
        <f ca="1">IF($C377=0,0,IF('Clinic Model'!$P$17="Annuity",-IFERROR(IPMT(D3_I/12,$C377,D3_T,OFFSET(AU$258,,-$C377+1),0),),-IFERROR(ISPMT(D3_I/12,$C377-1,D3_T,OFFSET(AU$258,,-$C377+1)),)))</f>
        <v>0</v>
      </c>
      <c r="AV377" s="548">
        <f ca="1">IF($C377=0,0,IF('Clinic Model'!$P$17="Annuity",-IFERROR(IPMT(D3_I/12,$C377,D3_T,OFFSET(AV$258,,-$C377+1),0),),-IFERROR(ISPMT(D3_I/12,$C377-1,D3_T,OFFSET(AV$258,,-$C377+1)),)))</f>
        <v>0</v>
      </c>
      <c r="AW377" s="548">
        <f ca="1">IF($C377=0,0,IF('Clinic Model'!$P$17="Annuity",-IFERROR(IPMT(D3_I/12,$C377,D3_T,OFFSET(AW$258,,-$C377+1),0),),-IFERROR(ISPMT(D3_I/12,$C377-1,D3_T,OFFSET(AW$258,,-$C377+1)),)))</f>
        <v>0</v>
      </c>
      <c r="AX377" s="548">
        <f ca="1">IF($C377=0,0,IF('Clinic Model'!$P$17="Annuity",-IFERROR(IPMT(D3_I/12,$C377,D3_T,OFFSET(AX$258,,-$C377+1),0),),-IFERROR(ISPMT(D3_I/12,$C377-1,D3_T,OFFSET(AX$258,,-$C377+1)),)))</f>
        <v>0</v>
      </c>
      <c r="AY377" s="548">
        <f ca="1">IF($C377=0,0,IF('Clinic Model'!$P$17="Annuity",-IFERROR(IPMT(D3_I/12,$C377,D3_T,OFFSET(AY$258,,-$C377+1),0),),-IFERROR(ISPMT(D3_I/12,$C377-1,D3_T,OFFSET(AY$258,,-$C377+1)),)))</f>
        <v>0</v>
      </c>
      <c r="AZ377" s="548">
        <f ca="1">IF($C377=0,0,IF('Clinic Model'!$P$17="Annuity",-IFERROR(IPMT(D3_I/12,$C377,D3_T,OFFSET(AZ$258,,-$C377+1),0),),-IFERROR(ISPMT(D3_I/12,$C377-1,D3_T,OFFSET(AZ$258,,-$C377+1)),)))</f>
        <v>0</v>
      </c>
      <c r="BA377" s="548">
        <f ca="1">IF($C377=0,0,IF('Clinic Model'!$P$17="Annuity",-IFERROR(IPMT(D3_I/12,$C377,D3_T,OFFSET(BA$258,,-$C377+1),0),),-IFERROR(ISPMT(D3_I/12,$C377-1,D3_T,OFFSET(BA$258,,-$C377+1)),)))</f>
        <v>0</v>
      </c>
      <c r="BB377" s="548">
        <f ca="1">IF($C377=0,0,IF('Clinic Model'!$P$17="Annuity",-IFERROR(IPMT(D3_I/12,$C377,D3_T,OFFSET(BB$258,,-$C377+1),0),),-IFERROR(ISPMT(D3_I/12,$C377-1,D3_T,OFFSET(BB$258,,-$C377+1)),)))</f>
        <v>0</v>
      </c>
      <c r="BC377" s="548">
        <f ca="1">IF($C377=0,0,IF('Clinic Model'!$P$17="Annuity",-IFERROR(IPMT(D3_I/12,$C377,D3_T,OFFSET(BC$258,,-$C377+1),0),),-IFERROR(ISPMT(D3_I/12,$C377-1,D3_T,OFFSET(BC$258,,-$C377+1)),)))</f>
        <v>0</v>
      </c>
      <c r="BD377" s="548">
        <f ca="1">IF($C377=0,0,IF('Clinic Model'!$P$17="Annuity",-IFERROR(IPMT(D3_I/12,$C377,D3_T,OFFSET(BD$258,,-$C377+1),0),),-IFERROR(ISPMT(D3_I/12,$C377-1,D3_T,OFFSET(BD$258,,-$C377+1)),)))</f>
        <v>0</v>
      </c>
      <c r="BE377" s="548">
        <f ca="1">IF($C377=0,0,IF('Clinic Model'!$P$17="Annuity",-IFERROR(IPMT(D3_I/12,$C377,D3_T,OFFSET(BE$258,,-$C377+1),0),),-IFERROR(ISPMT(D3_I/12,$C377-1,D3_T,OFFSET(BE$258,,-$C377+1)),)))</f>
        <v>0</v>
      </c>
      <c r="BF377" s="548">
        <f ca="1">IF($C377=0,0,IF('Clinic Model'!$P$17="Annuity",-IFERROR(IPMT(D3_I/12,$C377,D3_T,OFFSET(BF$258,,-$C377+1),0),),-IFERROR(ISPMT(D3_I/12,$C377-1,D3_T,OFFSET(BF$258,,-$C377+1)),)))</f>
        <v>0</v>
      </c>
      <c r="BG377" s="548">
        <f ca="1">IF($C377=0,0,IF('Clinic Model'!$P$17="Annuity",-IFERROR(IPMT(D3_I/12,$C377,D3_T,OFFSET(BG$258,,-$C377+1),0),),-IFERROR(ISPMT(D3_I/12,$C377-1,D3_T,OFFSET(BG$258,,-$C377+1)),)))</f>
        <v>0</v>
      </c>
      <c r="BH377" s="548">
        <f ca="1">IF($C377=0,0,IF('Clinic Model'!$P$17="Annuity",-IFERROR(IPMT(D3_I/12,$C377,D3_T,OFFSET(BH$258,,-$C377+1),0),),-IFERROR(ISPMT(D3_I/12,$C377-1,D3_T,OFFSET(BH$258,,-$C377+1)),)))</f>
        <v>0</v>
      </c>
      <c r="BI377" s="548">
        <f ca="1">IF($C377=0,0,IF('Clinic Model'!$P$17="Annuity",-IFERROR(IPMT(D3_I/12,$C377,D3_T,OFFSET(BI$258,,-$C377+1),0),),-IFERROR(ISPMT(D3_I/12,$C377-1,D3_T,OFFSET(BI$258,,-$C377+1)),)))</f>
        <v>0</v>
      </c>
      <c r="BJ377" s="548">
        <f ca="1">IF($C377=0,0,IF('Clinic Model'!$P$17="Annuity",-IFERROR(IPMT(D3_I/12,$C377,D3_T,OFFSET(BJ$258,,-$C377+1),0),),-IFERROR(ISPMT(D3_I/12,$C377-1,D3_T,OFFSET(BJ$258,,-$C377+1)),)))</f>
        <v>0</v>
      </c>
      <c r="BK377" s="548">
        <f ca="1">IF($C377=0,0,IF('Clinic Model'!$P$17="Annuity",-IFERROR(IPMT(D3_I/12,$C377,D3_T,OFFSET(BK$258,,-$C377+1),0),),-IFERROR(ISPMT(D3_I/12,$C377-1,D3_T,OFFSET(BK$258,,-$C377+1)),)))</f>
        <v>0</v>
      </c>
      <c r="BL377" s="548">
        <f ca="1">IF($C377=0,0,IF('Clinic Model'!$P$17="Annuity",-IFERROR(IPMT(D3_I/12,$C377,D3_T,OFFSET(BL$258,,-$C377+1),0),),-IFERROR(ISPMT(D3_I/12,$C377-1,D3_T,OFFSET(BL$258,,-$C377+1)),)))</f>
        <v>0</v>
      </c>
    </row>
    <row r="378" spans="1:64" ht="10.5" hidden="1" customHeight="1" outlineLevel="1" x14ac:dyDescent="0.3">
      <c r="A378" s="105"/>
      <c r="B378" s="504"/>
      <c r="C378" s="105">
        <f t="shared" si="26"/>
        <v>0</v>
      </c>
      <c r="E378" s="548">
        <f ca="1">IF($C378=0,0,IF('Clinic Model'!$P$17="Annuity",-IFERROR(IPMT(D3_I/12,$C378,D3_T,OFFSET(E$258,,-$C378+1),0),),-IFERROR(ISPMT(D3_I/12,$C378-1,D3_T,OFFSET(E$258,,-$C378+1)),)))</f>
        <v>0</v>
      </c>
      <c r="F378" s="548">
        <f ca="1">IF($C378=0,0,IF('Clinic Model'!$P$17="Annuity",-IFERROR(IPMT(D3_I/12,$C378,D3_T,OFFSET(F$258,,-$C378+1),0),),-IFERROR(ISPMT(D3_I/12,$C378-1,D3_T,OFFSET(F$258,,-$C378+1)),)))</f>
        <v>0</v>
      </c>
      <c r="G378" s="548">
        <f ca="1">IF($C378=0,0,IF('Clinic Model'!$P$17="Annuity",-IFERROR(IPMT(D3_I/12,$C378,D3_T,OFFSET(G$258,,-$C378+1),0),),-IFERROR(ISPMT(D3_I/12,$C378-1,D3_T,OFFSET(G$258,,-$C378+1)),)))</f>
        <v>0</v>
      </c>
      <c r="H378" s="548">
        <f ca="1">IF($C378=0,0,IF('Clinic Model'!$P$17="Annuity",-IFERROR(IPMT(D3_I/12,$C378,D3_T,OFFSET(H$258,,-$C378+1),0),),-IFERROR(ISPMT(D3_I/12,$C378-1,D3_T,OFFSET(H$258,,-$C378+1)),)))</f>
        <v>0</v>
      </c>
      <c r="I378" s="548">
        <f ca="1">IF($C378=0,0,IF('Clinic Model'!$P$17="Annuity",-IFERROR(IPMT(D3_I/12,$C378,D3_T,OFFSET(I$258,,-$C378+1),0),),-IFERROR(ISPMT(D3_I/12,$C378-1,D3_T,OFFSET(I$258,,-$C378+1)),)))</f>
        <v>0</v>
      </c>
      <c r="J378" s="548">
        <f ca="1">IF($C378=0,0,IF('Clinic Model'!$P$17="Annuity",-IFERROR(IPMT(D3_I/12,$C378,D3_T,OFFSET(J$258,,-$C378+1),0),),-IFERROR(ISPMT(D3_I/12,$C378-1,D3_T,OFFSET(J$258,,-$C378+1)),)))</f>
        <v>0</v>
      </c>
      <c r="K378" s="548">
        <f ca="1">IF($C378=0,0,IF('Clinic Model'!$P$17="Annuity",-IFERROR(IPMT(D3_I/12,$C378,D3_T,OFFSET(K$258,,-$C378+1),0),),-IFERROR(ISPMT(D3_I/12,$C378-1,D3_T,OFFSET(K$258,,-$C378+1)),)))</f>
        <v>0</v>
      </c>
      <c r="L378" s="548">
        <f ca="1">IF($C378=0,0,IF('Clinic Model'!$P$17="Annuity",-IFERROR(IPMT(D3_I/12,$C378,D3_T,OFFSET(L$258,,-$C378+1),0),),-IFERROR(ISPMT(D3_I/12,$C378-1,D3_T,OFFSET(L$258,,-$C378+1)),)))</f>
        <v>0</v>
      </c>
      <c r="M378" s="548">
        <f ca="1">IF($C378=0,0,IF('Clinic Model'!$P$17="Annuity",-IFERROR(IPMT(D3_I/12,$C378,D3_T,OFFSET(M$258,,-$C378+1),0),),-IFERROR(ISPMT(D3_I/12,$C378-1,D3_T,OFFSET(M$258,,-$C378+1)),)))</f>
        <v>0</v>
      </c>
      <c r="N378" s="548">
        <f ca="1">IF($C378=0,0,IF('Clinic Model'!$P$17="Annuity",-IFERROR(IPMT(D3_I/12,$C378,D3_T,OFFSET(N$258,,-$C378+1),0),),-IFERROR(ISPMT(D3_I/12,$C378-1,D3_T,OFFSET(N$258,,-$C378+1)),)))</f>
        <v>0</v>
      </c>
      <c r="O378" s="548">
        <f ca="1">IF($C378=0,0,IF('Clinic Model'!$P$17="Annuity",-IFERROR(IPMT(D3_I/12,$C378,D3_T,OFFSET(O$258,,-$C378+1),0),),-IFERROR(ISPMT(D3_I/12,$C378-1,D3_T,OFFSET(O$258,,-$C378+1)),)))</f>
        <v>0</v>
      </c>
      <c r="P378" s="548">
        <f ca="1">IF($C378=0,0,IF('Clinic Model'!$P$17="Annuity",-IFERROR(IPMT(D3_I/12,$C378,D3_T,OFFSET(P$258,,-$C378+1),0),),-IFERROR(ISPMT(D3_I/12,$C378-1,D3_T,OFFSET(P$258,,-$C378+1)),)))</f>
        <v>0</v>
      </c>
      <c r="Q378" s="548">
        <f ca="1">IF($C378=0,0,IF('Clinic Model'!$P$17="Annuity",-IFERROR(IPMT(D3_I/12,$C378,D3_T,OFFSET(Q$258,,-$C378+1),0),),-IFERROR(ISPMT(D3_I/12,$C378-1,D3_T,OFFSET(Q$258,,-$C378+1)),)))</f>
        <v>0</v>
      </c>
      <c r="R378" s="548">
        <f ca="1">IF($C378=0,0,IF('Clinic Model'!$P$17="Annuity",-IFERROR(IPMT(D3_I/12,$C378,D3_T,OFFSET(R$258,,-$C378+1),0),),-IFERROR(ISPMT(D3_I/12,$C378-1,D3_T,OFFSET(R$258,,-$C378+1)),)))</f>
        <v>0</v>
      </c>
      <c r="S378" s="548">
        <f ca="1">IF($C378=0,0,IF('Clinic Model'!$P$17="Annuity",-IFERROR(IPMT(D3_I/12,$C378,D3_T,OFFSET(S$258,,-$C378+1),0),),-IFERROR(ISPMT(D3_I/12,$C378-1,D3_T,OFFSET(S$258,,-$C378+1)),)))</f>
        <v>0</v>
      </c>
      <c r="T378" s="548">
        <f ca="1">IF($C378=0,0,IF('Clinic Model'!$P$17="Annuity",-IFERROR(IPMT(D3_I/12,$C378,D3_T,OFFSET(T$258,,-$C378+1),0),),-IFERROR(ISPMT(D3_I/12,$C378-1,D3_T,OFFSET(T$258,,-$C378+1)),)))</f>
        <v>0</v>
      </c>
      <c r="U378" s="548">
        <f ca="1">IF($C378=0,0,IF('Clinic Model'!$P$17="Annuity",-IFERROR(IPMT(D3_I/12,$C378,D3_T,OFFSET(U$258,,-$C378+1),0),),-IFERROR(ISPMT(D3_I/12,$C378-1,D3_T,OFFSET(U$258,,-$C378+1)),)))</f>
        <v>0</v>
      </c>
      <c r="V378" s="548">
        <f ca="1">IF($C378=0,0,IF('Clinic Model'!$P$17="Annuity",-IFERROR(IPMT(D3_I/12,$C378,D3_T,OFFSET(V$258,,-$C378+1),0),),-IFERROR(ISPMT(D3_I/12,$C378-1,D3_T,OFFSET(V$258,,-$C378+1)),)))</f>
        <v>0</v>
      </c>
      <c r="W378" s="548">
        <f ca="1">IF($C378=0,0,IF('Clinic Model'!$P$17="Annuity",-IFERROR(IPMT(D3_I/12,$C378,D3_T,OFFSET(W$258,,-$C378+1),0),),-IFERROR(ISPMT(D3_I/12,$C378-1,D3_T,OFFSET(W$258,,-$C378+1)),)))</f>
        <v>0</v>
      </c>
      <c r="X378" s="548">
        <f ca="1">IF($C378=0,0,IF('Clinic Model'!$P$17="Annuity",-IFERROR(IPMT(D3_I/12,$C378,D3_T,OFFSET(X$258,,-$C378+1),0),),-IFERROR(ISPMT(D3_I/12,$C378-1,D3_T,OFFSET(X$258,,-$C378+1)),)))</f>
        <v>0</v>
      </c>
      <c r="Y378" s="548">
        <f ca="1">IF($C378=0,0,IF('Clinic Model'!$P$17="Annuity",-IFERROR(IPMT(D3_I/12,$C378,D3_T,OFFSET(Y$258,,-$C378+1),0),),-IFERROR(ISPMT(D3_I/12,$C378-1,D3_T,OFFSET(Y$258,,-$C378+1)),)))</f>
        <v>0</v>
      </c>
      <c r="Z378" s="548">
        <f ca="1">IF($C378=0,0,IF('Clinic Model'!$P$17="Annuity",-IFERROR(IPMT(D3_I/12,$C378,D3_T,OFFSET(Z$258,,-$C378+1),0),),-IFERROR(ISPMT(D3_I/12,$C378-1,D3_T,OFFSET(Z$258,,-$C378+1)),)))</f>
        <v>0</v>
      </c>
      <c r="AA378" s="548">
        <f ca="1">IF($C378=0,0,IF('Clinic Model'!$P$17="Annuity",-IFERROR(IPMT(D3_I/12,$C378,D3_T,OFFSET(AA$258,,-$C378+1),0),),-IFERROR(ISPMT(D3_I/12,$C378-1,D3_T,OFFSET(AA$258,,-$C378+1)),)))</f>
        <v>0</v>
      </c>
      <c r="AB378" s="548">
        <f ca="1">IF($C378=0,0,IF('Clinic Model'!$P$17="Annuity",-IFERROR(IPMT(D3_I/12,$C378,D3_T,OFFSET(AB$258,,-$C378+1),0),),-IFERROR(ISPMT(D3_I/12,$C378-1,D3_T,OFFSET(AB$258,,-$C378+1)),)))</f>
        <v>0</v>
      </c>
      <c r="AC378" s="548">
        <f ca="1">IF($C378=0,0,IF('Clinic Model'!$P$17="Annuity",-IFERROR(IPMT(D3_I/12,$C378,D3_T,OFFSET(AC$258,,-$C378+1),0),),-IFERROR(ISPMT(D3_I/12,$C378-1,D3_T,OFFSET(AC$258,,-$C378+1)),)))</f>
        <v>0</v>
      </c>
      <c r="AD378" s="548">
        <f ca="1">IF($C378=0,0,IF('Clinic Model'!$P$17="Annuity",-IFERROR(IPMT(D3_I/12,$C378,D3_T,OFFSET(AD$258,,-$C378+1),0),),-IFERROR(ISPMT(D3_I/12,$C378-1,D3_T,OFFSET(AD$258,,-$C378+1)),)))</f>
        <v>0</v>
      </c>
      <c r="AE378" s="548">
        <f ca="1">IF($C378=0,0,IF('Clinic Model'!$P$17="Annuity",-IFERROR(IPMT(D3_I/12,$C378,D3_T,OFFSET(AE$258,,-$C378+1),0),),-IFERROR(ISPMT(D3_I/12,$C378-1,D3_T,OFFSET(AE$258,,-$C378+1)),)))</f>
        <v>0</v>
      </c>
      <c r="AF378" s="548">
        <f ca="1">IF($C378=0,0,IF('Clinic Model'!$P$17="Annuity",-IFERROR(IPMT(D3_I/12,$C378,D3_T,OFFSET(AF$258,,-$C378+1),0),),-IFERROR(ISPMT(D3_I/12,$C378-1,D3_T,OFFSET(AF$258,,-$C378+1)),)))</f>
        <v>0</v>
      </c>
      <c r="AG378" s="548">
        <f ca="1">IF($C378=0,0,IF('Clinic Model'!$P$17="Annuity",-IFERROR(IPMT(D3_I/12,$C378,D3_T,OFFSET(AG$258,,-$C378+1),0),),-IFERROR(ISPMT(D3_I/12,$C378-1,D3_T,OFFSET(AG$258,,-$C378+1)),)))</f>
        <v>0</v>
      </c>
      <c r="AH378" s="548">
        <f ca="1">IF($C378=0,0,IF('Clinic Model'!$P$17="Annuity",-IFERROR(IPMT(D3_I/12,$C378,D3_T,OFFSET(AH$258,,-$C378+1),0),),-IFERROR(ISPMT(D3_I/12,$C378-1,D3_T,OFFSET(AH$258,,-$C378+1)),)))</f>
        <v>0</v>
      </c>
      <c r="AI378" s="548">
        <f ca="1">IF($C378=0,0,IF('Clinic Model'!$P$17="Annuity",-IFERROR(IPMT(D3_I/12,$C378,D3_T,OFFSET(AI$258,,-$C378+1),0),),-IFERROR(ISPMT(D3_I/12,$C378-1,D3_T,OFFSET(AI$258,,-$C378+1)),)))</f>
        <v>0</v>
      </c>
      <c r="AJ378" s="548">
        <f ca="1">IF($C378=0,0,IF('Clinic Model'!$P$17="Annuity",-IFERROR(IPMT(D3_I/12,$C378,D3_T,OFFSET(AJ$258,,-$C378+1),0),),-IFERROR(ISPMT(D3_I/12,$C378-1,D3_T,OFFSET(AJ$258,,-$C378+1)),)))</f>
        <v>0</v>
      </c>
      <c r="AK378" s="548">
        <f ca="1">IF($C378=0,0,IF('Clinic Model'!$P$17="Annuity",-IFERROR(IPMT(D3_I/12,$C378,D3_T,OFFSET(AK$258,,-$C378+1),0),),-IFERROR(ISPMT(D3_I/12,$C378-1,D3_T,OFFSET(AK$258,,-$C378+1)),)))</f>
        <v>0</v>
      </c>
      <c r="AL378" s="548">
        <f ca="1">IF($C378=0,0,IF('Clinic Model'!$P$17="Annuity",-IFERROR(IPMT(D3_I/12,$C378,D3_T,OFFSET(AL$258,,-$C378+1),0),),-IFERROR(ISPMT(D3_I/12,$C378-1,D3_T,OFFSET(AL$258,,-$C378+1)),)))</f>
        <v>0</v>
      </c>
      <c r="AM378" s="548">
        <f ca="1">IF($C378=0,0,IF('Clinic Model'!$P$17="Annuity",-IFERROR(IPMT(D3_I/12,$C378,D3_T,OFFSET(AM$258,,-$C378+1),0),),-IFERROR(ISPMT(D3_I/12,$C378-1,D3_T,OFFSET(AM$258,,-$C378+1)),)))</f>
        <v>0</v>
      </c>
      <c r="AN378" s="548">
        <f ca="1">IF($C378=0,0,IF('Clinic Model'!$P$17="Annuity",-IFERROR(IPMT(D3_I/12,$C378,D3_T,OFFSET(AN$258,,-$C378+1),0),),-IFERROR(ISPMT(D3_I/12,$C378-1,D3_T,OFFSET(AN$258,,-$C378+1)),)))</f>
        <v>0</v>
      </c>
      <c r="AO378" s="548">
        <f ca="1">IF($C378=0,0,IF('Clinic Model'!$P$17="Annuity",-IFERROR(IPMT(D3_I/12,$C378,D3_T,OFFSET(AO$258,,-$C378+1),0),),-IFERROR(ISPMT(D3_I/12,$C378-1,D3_T,OFFSET(AO$258,,-$C378+1)),)))</f>
        <v>0</v>
      </c>
      <c r="AP378" s="548">
        <f ca="1">IF($C378=0,0,IF('Clinic Model'!$P$17="Annuity",-IFERROR(IPMT(D3_I/12,$C378,D3_T,OFFSET(AP$258,,-$C378+1),0),),-IFERROR(ISPMT(D3_I/12,$C378-1,D3_T,OFFSET(AP$258,,-$C378+1)),)))</f>
        <v>0</v>
      </c>
      <c r="AQ378" s="548">
        <f ca="1">IF($C378=0,0,IF('Clinic Model'!$P$17="Annuity",-IFERROR(IPMT(D3_I/12,$C378,D3_T,OFFSET(AQ$258,,-$C378+1),0),),-IFERROR(ISPMT(D3_I/12,$C378-1,D3_T,OFFSET(AQ$258,,-$C378+1)),)))</f>
        <v>0</v>
      </c>
      <c r="AR378" s="548">
        <f ca="1">IF($C378=0,0,IF('Clinic Model'!$P$17="Annuity",-IFERROR(IPMT(D3_I/12,$C378,D3_T,OFFSET(AR$258,,-$C378+1),0),),-IFERROR(ISPMT(D3_I/12,$C378-1,D3_T,OFFSET(AR$258,,-$C378+1)),)))</f>
        <v>0</v>
      </c>
      <c r="AS378" s="548">
        <f ca="1">IF($C378=0,0,IF('Clinic Model'!$P$17="Annuity",-IFERROR(IPMT(D3_I/12,$C378,D3_T,OFFSET(AS$258,,-$C378+1),0),),-IFERROR(ISPMT(D3_I/12,$C378-1,D3_T,OFFSET(AS$258,,-$C378+1)),)))</f>
        <v>0</v>
      </c>
      <c r="AT378" s="548">
        <f ca="1">IF($C378=0,0,IF('Clinic Model'!$P$17="Annuity",-IFERROR(IPMT(D3_I/12,$C378,D3_T,OFFSET(AT$258,,-$C378+1),0),),-IFERROR(ISPMT(D3_I/12,$C378-1,D3_T,OFFSET(AT$258,,-$C378+1)),)))</f>
        <v>0</v>
      </c>
      <c r="AU378" s="548">
        <f ca="1">IF($C378=0,0,IF('Clinic Model'!$P$17="Annuity",-IFERROR(IPMT(D3_I/12,$C378,D3_T,OFFSET(AU$258,,-$C378+1),0),),-IFERROR(ISPMT(D3_I/12,$C378-1,D3_T,OFFSET(AU$258,,-$C378+1)),)))</f>
        <v>0</v>
      </c>
      <c r="AV378" s="548">
        <f ca="1">IF($C378=0,0,IF('Clinic Model'!$P$17="Annuity",-IFERROR(IPMT(D3_I/12,$C378,D3_T,OFFSET(AV$258,,-$C378+1),0),),-IFERROR(ISPMT(D3_I/12,$C378-1,D3_T,OFFSET(AV$258,,-$C378+1)),)))</f>
        <v>0</v>
      </c>
      <c r="AW378" s="548">
        <f ca="1">IF($C378=0,0,IF('Clinic Model'!$P$17="Annuity",-IFERROR(IPMT(D3_I/12,$C378,D3_T,OFFSET(AW$258,,-$C378+1),0),),-IFERROR(ISPMT(D3_I/12,$C378-1,D3_T,OFFSET(AW$258,,-$C378+1)),)))</f>
        <v>0</v>
      </c>
      <c r="AX378" s="548">
        <f ca="1">IF($C378=0,0,IF('Clinic Model'!$P$17="Annuity",-IFERROR(IPMT(D3_I/12,$C378,D3_T,OFFSET(AX$258,,-$C378+1),0),),-IFERROR(ISPMT(D3_I/12,$C378-1,D3_T,OFFSET(AX$258,,-$C378+1)),)))</f>
        <v>0</v>
      </c>
      <c r="AY378" s="548">
        <f ca="1">IF($C378=0,0,IF('Clinic Model'!$P$17="Annuity",-IFERROR(IPMT(D3_I/12,$C378,D3_T,OFFSET(AY$258,,-$C378+1),0),),-IFERROR(ISPMT(D3_I/12,$C378-1,D3_T,OFFSET(AY$258,,-$C378+1)),)))</f>
        <v>0</v>
      </c>
      <c r="AZ378" s="548">
        <f ca="1">IF($C378=0,0,IF('Clinic Model'!$P$17="Annuity",-IFERROR(IPMT(D3_I/12,$C378,D3_T,OFFSET(AZ$258,,-$C378+1),0),),-IFERROR(ISPMT(D3_I/12,$C378-1,D3_T,OFFSET(AZ$258,,-$C378+1)),)))</f>
        <v>0</v>
      </c>
      <c r="BA378" s="548">
        <f ca="1">IF($C378=0,0,IF('Clinic Model'!$P$17="Annuity",-IFERROR(IPMT(D3_I/12,$C378,D3_T,OFFSET(BA$258,,-$C378+1),0),),-IFERROR(ISPMT(D3_I/12,$C378-1,D3_T,OFFSET(BA$258,,-$C378+1)),)))</f>
        <v>0</v>
      </c>
      <c r="BB378" s="548">
        <f ca="1">IF($C378=0,0,IF('Clinic Model'!$P$17="Annuity",-IFERROR(IPMT(D3_I/12,$C378,D3_T,OFFSET(BB$258,,-$C378+1),0),),-IFERROR(ISPMT(D3_I/12,$C378-1,D3_T,OFFSET(BB$258,,-$C378+1)),)))</f>
        <v>0</v>
      </c>
      <c r="BC378" s="548">
        <f ca="1">IF($C378=0,0,IF('Clinic Model'!$P$17="Annuity",-IFERROR(IPMT(D3_I/12,$C378,D3_T,OFFSET(BC$258,,-$C378+1),0),),-IFERROR(ISPMT(D3_I/12,$C378-1,D3_T,OFFSET(BC$258,,-$C378+1)),)))</f>
        <v>0</v>
      </c>
      <c r="BD378" s="548">
        <f ca="1">IF($C378=0,0,IF('Clinic Model'!$P$17="Annuity",-IFERROR(IPMT(D3_I/12,$C378,D3_T,OFFSET(BD$258,,-$C378+1),0),),-IFERROR(ISPMT(D3_I/12,$C378-1,D3_T,OFFSET(BD$258,,-$C378+1)),)))</f>
        <v>0</v>
      </c>
      <c r="BE378" s="548">
        <f ca="1">IF($C378=0,0,IF('Clinic Model'!$P$17="Annuity",-IFERROR(IPMT(D3_I/12,$C378,D3_T,OFFSET(BE$258,,-$C378+1),0),),-IFERROR(ISPMT(D3_I/12,$C378-1,D3_T,OFFSET(BE$258,,-$C378+1)),)))</f>
        <v>0</v>
      </c>
      <c r="BF378" s="548">
        <f ca="1">IF($C378=0,0,IF('Clinic Model'!$P$17="Annuity",-IFERROR(IPMT(D3_I/12,$C378,D3_T,OFFSET(BF$258,,-$C378+1),0),),-IFERROR(ISPMT(D3_I/12,$C378-1,D3_T,OFFSET(BF$258,,-$C378+1)),)))</f>
        <v>0</v>
      </c>
      <c r="BG378" s="548">
        <f ca="1">IF($C378=0,0,IF('Clinic Model'!$P$17="Annuity",-IFERROR(IPMT(D3_I/12,$C378,D3_T,OFFSET(BG$258,,-$C378+1),0),),-IFERROR(ISPMT(D3_I/12,$C378-1,D3_T,OFFSET(BG$258,,-$C378+1)),)))</f>
        <v>0</v>
      </c>
      <c r="BH378" s="548">
        <f ca="1">IF($C378=0,0,IF('Clinic Model'!$P$17="Annuity",-IFERROR(IPMT(D3_I/12,$C378,D3_T,OFFSET(BH$258,,-$C378+1),0),),-IFERROR(ISPMT(D3_I/12,$C378-1,D3_T,OFFSET(BH$258,,-$C378+1)),)))</f>
        <v>0</v>
      </c>
      <c r="BI378" s="548">
        <f ca="1">IF($C378=0,0,IF('Clinic Model'!$P$17="Annuity",-IFERROR(IPMT(D3_I/12,$C378,D3_T,OFFSET(BI$258,,-$C378+1),0),),-IFERROR(ISPMT(D3_I/12,$C378-1,D3_T,OFFSET(BI$258,,-$C378+1)),)))</f>
        <v>0</v>
      </c>
      <c r="BJ378" s="548">
        <f ca="1">IF($C378=0,0,IF('Clinic Model'!$P$17="Annuity",-IFERROR(IPMT(D3_I/12,$C378,D3_T,OFFSET(BJ$258,,-$C378+1),0),),-IFERROR(ISPMT(D3_I/12,$C378-1,D3_T,OFFSET(BJ$258,,-$C378+1)),)))</f>
        <v>0</v>
      </c>
      <c r="BK378" s="548">
        <f ca="1">IF($C378=0,0,IF('Clinic Model'!$P$17="Annuity",-IFERROR(IPMT(D3_I/12,$C378,D3_T,OFFSET(BK$258,,-$C378+1),0),),-IFERROR(ISPMT(D3_I/12,$C378-1,D3_T,OFFSET(BK$258,,-$C378+1)),)))</f>
        <v>0</v>
      </c>
      <c r="BL378" s="548">
        <f ca="1">IF($C378=0,0,IF('Clinic Model'!$P$17="Annuity",-IFERROR(IPMT(D3_I/12,$C378,D3_T,OFFSET(BL$258,,-$C378+1),0),),-IFERROR(ISPMT(D3_I/12,$C378-1,D3_T,OFFSET(BL$258,,-$C378+1)),)))</f>
        <v>0</v>
      </c>
    </row>
    <row r="379" spans="1:64" ht="10.5" hidden="1" customHeight="1" outlineLevel="1" x14ac:dyDescent="0.3">
      <c r="A379" s="105"/>
      <c r="B379" s="504"/>
      <c r="C379" s="105">
        <f t="shared" si="26"/>
        <v>0</v>
      </c>
      <c r="E379" s="548">
        <f ca="1">IF($C379=0,0,IF('Clinic Model'!$P$17="Annuity",-IFERROR(IPMT(D3_I/12,$C379,D3_T,OFFSET(E$258,,-$C379+1),0),),-IFERROR(ISPMT(D3_I/12,$C379-1,D3_T,OFFSET(E$258,,-$C379+1)),)))</f>
        <v>0</v>
      </c>
      <c r="F379" s="548">
        <f ca="1">IF($C379=0,0,IF('Clinic Model'!$P$17="Annuity",-IFERROR(IPMT(D3_I/12,$C379,D3_T,OFFSET(F$258,,-$C379+1),0),),-IFERROR(ISPMT(D3_I/12,$C379-1,D3_T,OFFSET(F$258,,-$C379+1)),)))</f>
        <v>0</v>
      </c>
      <c r="G379" s="548">
        <f ca="1">IF($C379=0,0,IF('Clinic Model'!$P$17="Annuity",-IFERROR(IPMT(D3_I/12,$C379,D3_T,OFFSET(G$258,,-$C379+1),0),),-IFERROR(ISPMT(D3_I/12,$C379-1,D3_T,OFFSET(G$258,,-$C379+1)),)))</f>
        <v>0</v>
      </c>
      <c r="H379" s="548">
        <f ca="1">IF($C379=0,0,IF('Clinic Model'!$P$17="Annuity",-IFERROR(IPMT(D3_I/12,$C379,D3_T,OFFSET(H$258,,-$C379+1),0),),-IFERROR(ISPMT(D3_I/12,$C379-1,D3_T,OFFSET(H$258,,-$C379+1)),)))</f>
        <v>0</v>
      </c>
      <c r="I379" s="548">
        <f ca="1">IF($C379=0,0,IF('Clinic Model'!$P$17="Annuity",-IFERROR(IPMT(D3_I/12,$C379,D3_T,OFFSET(I$258,,-$C379+1),0),),-IFERROR(ISPMT(D3_I/12,$C379-1,D3_T,OFFSET(I$258,,-$C379+1)),)))</f>
        <v>0</v>
      </c>
      <c r="J379" s="548">
        <f ca="1">IF($C379=0,0,IF('Clinic Model'!$P$17="Annuity",-IFERROR(IPMT(D3_I/12,$C379,D3_T,OFFSET(J$258,,-$C379+1),0),),-IFERROR(ISPMT(D3_I/12,$C379-1,D3_T,OFFSET(J$258,,-$C379+1)),)))</f>
        <v>0</v>
      </c>
      <c r="K379" s="548">
        <f ca="1">IF($C379=0,0,IF('Clinic Model'!$P$17="Annuity",-IFERROR(IPMT(D3_I/12,$C379,D3_T,OFFSET(K$258,,-$C379+1),0),),-IFERROR(ISPMT(D3_I/12,$C379-1,D3_T,OFFSET(K$258,,-$C379+1)),)))</f>
        <v>0</v>
      </c>
      <c r="L379" s="548">
        <f ca="1">IF($C379=0,0,IF('Clinic Model'!$P$17="Annuity",-IFERROR(IPMT(D3_I/12,$C379,D3_T,OFFSET(L$258,,-$C379+1),0),),-IFERROR(ISPMT(D3_I/12,$C379-1,D3_T,OFFSET(L$258,,-$C379+1)),)))</f>
        <v>0</v>
      </c>
      <c r="M379" s="548">
        <f ca="1">IF($C379=0,0,IF('Clinic Model'!$P$17="Annuity",-IFERROR(IPMT(D3_I/12,$C379,D3_T,OFFSET(M$258,,-$C379+1),0),),-IFERROR(ISPMT(D3_I/12,$C379-1,D3_T,OFFSET(M$258,,-$C379+1)),)))</f>
        <v>0</v>
      </c>
      <c r="N379" s="548">
        <f ca="1">IF($C379=0,0,IF('Clinic Model'!$P$17="Annuity",-IFERROR(IPMT(D3_I/12,$C379,D3_T,OFFSET(N$258,,-$C379+1),0),),-IFERROR(ISPMT(D3_I/12,$C379-1,D3_T,OFFSET(N$258,,-$C379+1)),)))</f>
        <v>0</v>
      </c>
      <c r="O379" s="548">
        <f ca="1">IF($C379=0,0,IF('Clinic Model'!$P$17="Annuity",-IFERROR(IPMT(D3_I/12,$C379,D3_T,OFFSET(O$258,,-$C379+1),0),),-IFERROR(ISPMT(D3_I/12,$C379-1,D3_T,OFFSET(O$258,,-$C379+1)),)))</f>
        <v>0</v>
      </c>
      <c r="P379" s="548">
        <f ca="1">IF($C379=0,0,IF('Clinic Model'!$P$17="Annuity",-IFERROR(IPMT(D3_I/12,$C379,D3_T,OFFSET(P$258,,-$C379+1),0),),-IFERROR(ISPMT(D3_I/12,$C379-1,D3_T,OFFSET(P$258,,-$C379+1)),)))</f>
        <v>0</v>
      </c>
      <c r="Q379" s="548">
        <f ca="1">IF($C379=0,0,IF('Clinic Model'!$P$17="Annuity",-IFERROR(IPMT(D3_I/12,$C379,D3_T,OFFSET(Q$258,,-$C379+1),0),),-IFERROR(ISPMT(D3_I/12,$C379-1,D3_T,OFFSET(Q$258,,-$C379+1)),)))</f>
        <v>0</v>
      </c>
      <c r="R379" s="548">
        <f ca="1">IF($C379=0,0,IF('Clinic Model'!$P$17="Annuity",-IFERROR(IPMT(D3_I/12,$C379,D3_T,OFFSET(R$258,,-$C379+1),0),),-IFERROR(ISPMT(D3_I/12,$C379-1,D3_T,OFFSET(R$258,,-$C379+1)),)))</f>
        <v>0</v>
      </c>
      <c r="S379" s="548">
        <f ca="1">IF($C379=0,0,IF('Clinic Model'!$P$17="Annuity",-IFERROR(IPMT(D3_I/12,$C379,D3_T,OFFSET(S$258,,-$C379+1),0),),-IFERROR(ISPMT(D3_I/12,$C379-1,D3_T,OFFSET(S$258,,-$C379+1)),)))</f>
        <v>0</v>
      </c>
      <c r="T379" s="548">
        <f ca="1">IF($C379=0,0,IF('Clinic Model'!$P$17="Annuity",-IFERROR(IPMT(D3_I/12,$C379,D3_T,OFFSET(T$258,,-$C379+1),0),),-IFERROR(ISPMT(D3_I/12,$C379-1,D3_T,OFFSET(T$258,,-$C379+1)),)))</f>
        <v>0</v>
      </c>
      <c r="U379" s="548">
        <f ca="1">IF($C379=0,0,IF('Clinic Model'!$P$17="Annuity",-IFERROR(IPMT(D3_I/12,$C379,D3_T,OFFSET(U$258,,-$C379+1),0),),-IFERROR(ISPMT(D3_I/12,$C379-1,D3_T,OFFSET(U$258,,-$C379+1)),)))</f>
        <v>0</v>
      </c>
      <c r="V379" s="548">
        <f ca="1">IF($C379=0,0,IF('Clinic Model'!$P$17="Annuity",-IFERROR(IPMT(D3_I/12,$C379,D3_T,OFFSET(V$258,,-$C379+1),0),),-IFERROR(ISPMT(D3_I/12,$C379-1,D3_T,OFFSET(V$258,,-$C379+1)),)))</f>
        <v>0</v>
      </c>
      <c r="W379" s="548">
        <f ca="1">IF($C379=0,0,IF('Clinic Model'!$P$17="Annuity",-IFERROR(IPMT(D3_I/12,$C379,D3_T,OFFSET(W$258,,-$C379+1),0),),-IFERROR(ISPMT(D3_I/12,$C379-1,D3_T,OFFSET(W$258,,-$C379+1)),)))</f>
        <v>0</v>
      </c>
      <c r="X379" s="548">
        <f ca="1">IF($C379=0,0,IF('Clinic Model'!$P$17="Annuity",-IFERROR(IPMT(D3_I/12,$C379,D3_T,OFFSET(X$258,,-$C379+1),0),),-IFERROR(ISPMT(D3_I/12,$C379-1,D3_T,OFFSET(X$258,,-$C379+1)),)))</f>
        <v>0</v>
      </c>
      <c r="Y379" s="548">
        <f ca="1">IF($C379=0,0,IF('Clinic Model'!$P$17="Annuity",-IFERROR(IPMT(D3_I/12,$C379,D3_T,OFFSET(Y$258,,-$C379+1),0),),-IFERROR(ISPMT(D3_I/12,$C379-1,D3_T,OFFSET(Y$258,,-$C379+1)),)))</f>
        <v>0</v>
      </c>
      <c r="Z379" s="548">
        <f ca="1">IF($C379=0,0,IF('Clinic Model'!$P$17="Annuity",-IFERROR(IPMT(D3_I/12,$C379,D3_T,OFFSET(Z$258,,-$C379+1),0),),-IFERROR(ISPMT(D3_I/12,$C379-1,D3_T,OFFSET(Z$258,,-$C379+1)),)))</f>
        <v>0</v>
      </c>
      <c r="AA379" s="548">
        <f ca="1">IF($C379=0,0,IF('Clinic Model'!$P$17="Annuity",-IFERROR(IPMT(D3_I/12,$C379,D3_T,OFFSET(AA$258,,-$C379+1),0),),-IFERROR(ISPMT(D3_I/12,$C379-1,D3_T,OFFSET(AA$258,,-$C379+1)),)))</f>
        <v>0</v>
      </c>
      <c r="AB379" s="548">
        <f ca="1">IF($C379=0,0,IF('Clinic Model'!$P$17="Annuity",-IFERROR(IPMT(D3_I/12,$C379,D3_T,OFFSET(AB$258,,-$C379+1),0),),-IFERROR(ISPMT(D3_I/12,$C379-1,D3_T,OFFSET(AB$258,,-$C379+1)),)))</f>
        <v>0</v>
      </c>
      <c r="AC379" s="548">
        <f ca="1">IF($C379=0,0,IF('Clinic Model'!$P$17="Annuity",-IFERROR(IPMT(D3_I/12,$C379,D3_T,OFFSET(AC$258,,-$C379+1),0),),-IFERROR(ISPMT(D3_I/12,$C379-1,D3_T,OFFSET(AC$258,,-$C379+1)),)))</f>
        <v>0</v>
      </c>
      <c r="AD379" s="548">
        <f ca="1">IF($C379=0,0,IF('Clinic Model'!$P$17="Annuity",-IFERROR(IPMT(D3_I/12,$C379,D3_T,OFFSET(AD$258,,-$C379+1),0),),-IFERROR(ISPMT(D3_I/12,$C379-1,D3_T,OFFSET(AD$258,,-$C379+1)),)))</f>
        <v>0</v>
      </c>
      <c r="AE379" s="548">
        <f ca="1">IF($C379=0,0,IF('Clinic Model'!$P$17="Annuity",-IFERROR(IPMT(D3_I/12,$C379,D3_T,OFFSET(AE$258,,-$C379+1),0),),-IFERROR(ISPMT(D3_I/12,$C379-1,D3_T,OFFSET(AE$258,,-$C379+1)),)))</f>
        <v>0</v>
      </c>
      <c r="AF379" s="548">
        <f ca="1">IF($C379=0,0,IF('Clinic Model'!$P$17="Annuity",-IFERROR(IPMT(D3_I/12,$C379,D3_T,OFFSET(AF$258,,-$C379+1),0),),-IFERROR(ISPMT(D3_I/12,$C379-1,D3_T,OFFSET(AF$258,,-$C379+1)),)))</f>
        <v>0</v>
      </c>
      <c r="AG379" s="548">
        <f ca="1">IF($C379=0,0,IF('Clinic Model'!$P$17="Annuity",-IFERROR(IPMT(D3_I/12,$C379,D3_T,OFFSET(AG$258,,-$C379+1),0),),-IFERROR(ISPMT(D3_I/12,$C379-1,D3_T,OFFSET(AG$258,,-$C379+1)),)))</f>
        <v>0</v>
      </c>
      <c r="AH379" s="548">
        <f ca="1">IF($C379=0,0,IF('Clinic Model'!$P$17="Annuity",-IFERROR(IPMT(D3_I/12,$C379,D3_T,OFFSET(AH$258,,-$C379+1),0),),-IFERROR(ISPMT(D3_I/12,$C379-1,D3_T,OFFSET(AH$258,,-$C379+1)),)))</f>
        <v>0</v>
      </c>
      <c r="AI379" s="548">
        <f ca="1">IF($C379=0,0,IF('Clinic Model'!$P$17="Annuity",-IFERROR(IPMT(D3_I/12,$C379,D3_T,OFFSET(AI$258,,-$C379+1),0),),-IFERROR(ISPMT(D3_I/12,$C379-1,D3_T,OFFSET(AI$258,,-$C379+1)),)))</f>
        <v>0</v>
      </c>
      <c r="AJ379" s="548">
        <f ca="1">IF($C379=0,0,IF('Clinic Model'!$P$17="Annuity",-IFERROR(IPMT(D3_I/12,$C379,D3_T,OFFSET(AJ$258,,-$C379+1),0),),-IFERROR(ISPMT(D3_I/12,$C379-1,D3_T,OFFSET(AJ$258,,-$C379+1)),)))</f>
        <v>0</v>
      </c>
      <c r="AK379" s="548">
        <f ca="1">IF($C379=0,0,IF('Clinic Model'!$P$17="Annuity",-IFERROR(IPMT(D3_I/12,$C379,D3_T,OFFSET(AK$258,,-$C379+1),0),),-IFERROR(ISPMT(D3_I/12,$C379-1,D3_T,OFFSET(AK$258,,-$C379+1)),)))</f>
        <v>0</v>
      </c>
      <c r="AL379" s="548">
        <f ca="1">IF($C379=0,0,IF('Clinic Model'!$P$17="Annuity",-IFERROR(IPMT(D3_I/12,$C379,D3_T,OFFSET(AL$258,,-$C379+1),0),),-IFERROR(ISPMT(D3_I/12,$C379-1,D3_T,OFFSET(AL$258,,-$C379+1)),)))</f>
        <v>0</v>
      </c>
      <c r="AM379" s="548">
        <f ca="1">IF($C379=0,0,IF('Clinic Model'!$P$17="Annuity",-IFERROR(IPMT(D3_I/12,$C379,D3_T,OFFSET(AM$258,,-$C379+1),0),),-IFERROR(ISPMT(D3_I/12,$C379-1,D3_T,OFFSET(AM$258,,-$C379+1)),)))</f>
        <v>0</v>
      </c>
      <c r="AN379" s="548">
        <f ca="1">IF($C379=0,0,IF('Clinic Model'!$P$17="Annuity",-IFERROR(IPMT(D3_I/12,$C379,D3_T,OFFSET(AN$258,,-$C379+1),0),),-IFERROR(ISPMT(D3_I/12,$C379-1,D3_T,OFFSET(AN$258,,-$C379+1)),)))</f>
        <v>0</v>
      </c>
      <c r="AO379" s="548">
        <f ca="1">IF($C379=0,0,IF('Clinic Model'!$P$17="Annuity",-IFERROR(IPMT(D3_I/12,$C379,D3_T,OFFSET(AO$258,,-$C379+1),0),),-IFERROR(ISPMT(D3_I/12,$C379-1,D3_T,OFFSET(AO$258,,-$C379+1)),)))</f>
        <v>0</v>
      </c>
      <c r="AP379" s="548">
        <f ca="1">IF($C379=0,0,IF('Clinic Model'!$P$17="Annuity",-IFERROR(IPMT(D3_I/12,$C379,D3_T,OFFSET(AP$258,,-$C379+1),0),),-IFERROR(ISPMT(D3_I/12,$C379-1,D3_T,OFFSET(AP$258,,-$C379+1)),)))</f>
        <v>0</v>
      </c>
      <c r="AQ379" s="548">
        <f ca="1">IF($C379=0,0,IF('Clinic Model'!$P$17="Annuity",-IFERROR(IPMT(D3_I/12,$C379,D3_T,OFFSET(AQ$258,,-$C379+1),0),),-IFERROR(ISPMT(D3_I/12,$C379-1,D3_T,OFFSET(AQ$258,,-$C379+1)),)))</f>
        <v>0</v>
      </c>
      <c r="AR379" s="548">
        <f ca="1">IF($C379=0,0,IF('Clinic Model'!$P$17="Annuity",-IFERROR(IPMT(D3_I/12,$C379,D3_T,OFFSET(AR$258,,-$C379+1),0),),-IFERROR(ISPMT(D3_I/12,$C379-1,D3_T,OFFSET(AR$258,,-$C379+1)),)))</f>
        <v>0</v>
      </c>
      <c r="AS379" s="548">
        <f ca="1">IF($C379=0,0,IF('Clinic Model'!$P$17="Annuity",-IFERROR(IPMT(D3_I/12,$C379,D3_T,OFFSET(AS$258,,-$C379+1),0),),-IFERROR(ISPMT(D3_I/12,$C379-1,D3_T,OFFSET(AS$258,,-$C379+1)),)))</f>
        <v>0</v>
      </c>
      <c r="AT379" s="548">
        <f ca="1">IF($C379=0,0,IF('Clinic Model'!$P$17="Annuity",-IFERROR(IPMT(D3_I/12,$C379,D3_T,OFFSET(AT$258,,-$C379+1),0),),-IFERROR(ISPMT(D3_I/12,$C379-1,D3_T,OFFSET(AT$258,,-$C379+1)),)))</f>
        <v>0</v>
      </c>
      <c r="AU379" s="548">
        <f ca="1">IF($C379=0,0,IF('Clinic Model'!$P$17="Annuity",-IFERROR(IPMT(D3_I/12,$C379,D3_T,OFFSET(AU$258,,-$C379+1),0),),-IFERROR(ISPMT(D3_I/12,$C379-1,D3_T,OFFSET(AU$258,,-$C379+1)),)))</f>
        <v>0</v>
      </c>
      <c r="AV379" s="548">
        <f ca="1">IF($C379=0,0,IF('Clinic Model'!$P$17="Annuity",-IFERROR(IPMT(D3_I/12,$C379,D3_T,OFFSET(AV$258,,-$C379+1),0),),-IFERROR(ISPMT(D3_I/12,$C379-1,D3_T,OFFSET(AV$258,,-$C379+1)),)))</f>
        <v>0</v>
      </c>
      <c r="AW379" s="548">
        <f ca="1">IF($C379=0,0,IF('Clinic Model'!$P$17="Annuity",-IFERROR(IPMT(D3_I/12,$C379,D3_T,OFFSET(AW$258,,-$C379+1),0),),-IFERROR(ISPMT(D3_I/12,$C379-1,D3_T,OFFSET(AW$258,,-$C379+1)),)))</f>
        <v>0</v>
      </c>
      <c r="AX379" s="548">
        <f ca="1">IF($C379=0,0,IF('Clinic Model'!$P$17="Annuity",-IFERROR(IPMT(D3_I/12,$C379,D3_T,OFFSET(AX$258,,-$C379+1),0),),-IFERROR(ISPMT(D3_I/12,$C379-1,D3_T,OFFSET(AX$258,,-$C379+1)),)))</f>
        <v>0</v>
      </c>
      <c r="AY379" s="548">
        <f ca="1">IF($C379=0,0,IF('Clinic Model'!$P$17="Annuity",-IFERROR(IPMT(D3_I/12,$C379,D3_T,OFFSET(AY$258,,-$C379+1),0),),-IFERROR(ISPMT(D3_I/12,$C379-1,D3_T,OFFSET(AY$258,,-$C379+1)),)))</f>
        <v>0</v>
      </c>
      <c r="AZ379" s="548">
        <f ca="1">IF($C379=0,0,IF('Clinic Model'!$P$17="Annuity",-IFERROR(IPMT(D3_I/12,$C379,D3_T,OFFSET(AZ$258,,-$C379+1),0),),-IFERROR(ISPMT(D3_I/12,$C379-1,D3_T,OFFSET(AZ$258,,-$C379+1)),)))</f>
        <v>0</v>
      </c>
      <c r="BA379" s="548">
        <f ca="1">IF($C379=0,0,IF('Clinic Model'!$P$17="Annuity",-IFERROR(IPMT(D3_I/12,$C379,D3_T,OFFSET(BA$258,,-$C379+1),0),),-IFERROR(ISPMT(D3_I/12,$C379-1,D3_T,OFFSET(BA$258,,-$C379+1)),)))</f>
        <v>0</v>
      </c>
      <c r="BB379" s="548">
        <f ca="1">IF($C379=0,0,IF('Clinic Model'!$P$17="Annuity",-IFERROR(IPMT(D3_I/12,$C379,D3_T,OFFSET(BB$258,,-$C379+1),0),),-IFERROR(ISPMT(D3_I/12,$C379-1,D3_T,OFFSET(BB$258,,-$C379+1)),)))</f>
        <v>0</v>
      </c>
      <c r="BC379" s="548">
        <f ca="1">IF($C379=0,0,IF('Clinic Model'!$P$17="Annuity",-IFERROR(IPMT(D3_I/12,$C379,D3_T,OFFSET(BC$258,,-$C379+1),0),),-IFERROR(ISPMT(D3_I/12,$C379-1,D3_T,OFFSET(BC$258,,-$C379+1)),)))</f>
        <v>0</v>
      </c>
      <c r="BD379" s="548">
        <f ca="1">IF($C379=0,0,IF('Clinic Model'!$P$17="Annuity",-IFERROR(IPMT(D3_I/12,$C379,D3_T,OFFSET(BD$258,,-$C379+1),0),),-IFERROR(ISPMT(D3_I/12,$C379-1,D3_T,OFFSET(BD$258,,-$C379+1)),)))</f>
        <v>0</v>
      </c>
      <c r="BE379" s="548">
        <f ca="1">IF($C379=0,0,IF('Clinic Model'!$P$17="Annuity",-IFERROR(IPMT(D3_I/12,$C379,D3_T,OFFSET(BE$258,,-$C379+1),0),),-IFERROR(ISPMT(D3_I/12,$C379-1,D3_T,OFFSET(BE$258,,-$C379+1)),)))</f>
        <v>0</v>
      </c>
      <c r="BF379" s="548">
        <f ca="1">IF($C379=0,0,IF('Clinic Model'!$P$17="Annuity",-IFERROR(IPMT(D3_I/12,$C379,D3_T,OFFSET(BF$258,,-$C379+1),0),),-IFERROR(ISPMT(D3_I/12,$C379-1,D3_T,OFFSET(BF$258,,-$C379+1)),)))</f>
        <v>0</v>
      </c>
      <c r="BG379" s="548">
        <f ca="1">IF($C379=0,0,IF('Clinic Model'!$P$17="Annuity",-IFERROR(IPMT(D3_I/12,$C379,D3_T,OFFSET(BG$258,,-$C379+1),0),),-IFERROR(ISPMT(D3_I/12,$C379-1,D3_T,OFFSET(BG$258,,-$C379+1)),)))</f>
        <v>0</v>
      </c>
      <c r="BH379" s="548">
        <f ca="1">IF($C379=0,0,IF('Clinic Model'!$P$17="Annuity",-IFERROR(IPMT(D3_I/12,$C379,D3_T,OFFSET(BH$258,,-$C379+1),0),),-IFERROR(ISPMT(D3_I/12,$C379-1,D3_T,OFFSET(BH$258,,-$C379+1)),)))</f>
        <v>0</v>
      </c>
      <c r="BI379" s="548">
        <f ca="1">IF($C379=0,0,IF('Clinic Model'!$P$17="Annuity",-IFERROR(IPMT(D3_I/12,$C379,D3_T,OFFSET(BI$258,,-$C379+1),0),),-IFERROR(ISPMT(D3_I/12,$C379-1,D3_T,OFFSET(BI$258,,-$C379+1)),)))</f>
        <v>0</v>
      </c>
      <c r="BJ379" s="548">
        <f ca="1">IF($C379=0,0,IF('Clinic Model'!$P$17="Annuity",-IFERROR(IPMT(D3_I/12,$C379,D3_T,OFFSET(BJ$258,,-$C379+1),0),),-IFERROR(ISPMT(D3_I/12,$C379-1,D3_T,OFFSET(BJ$258,,-$C379+1)),)))</f>
        <v>0</v>
      </c>
      <c r="BK379" s="548">
        <f ca="1">IF($C379=0,0,IF('Clinic Model'!$P$17="Annuity",-IFERROR(IPMT(D3_I/12,$C379,D3_T,OFFSET(BK$258,,-$C379+1),0),),-IFERROR(ISPMT(D3_I/12,$C379-1,D3_T,OFFSET(BK$258,,-$C379+1)),)))</f>
        <v>0</v>
      </c>
      <c r="BL379" s="548">
        <f ca="1">IF($C379=0,0,IF('Clinic Model'!$P$17="Annuity",-IFERROR(IPMT(D3_I/12,$C379,D3_T,OFFSET(BL$258,,-$C379+1),0),),-IFERROR(ISPMT(D3_I/12,$C379-1,D3_T,OFFSET(BL$258,,-$C379+1)),)))</f>
        <v>0</v>
      </c>
    </row>
    <row r="380" spans="1:64" ht="10.5" hidden="1" customHeight="1" outlineLevel="1" x14ac:dyDescent="0.3">
      <c r="A380" s="105"/>
      <c r="B380" s="504"/>
      <c r="C380" s="105">
        <f t="shared" si="26"/>
        <v>0</v>
      </c>
      <c r="E380" s="548">
        <f ca="1">IF($C380=0,0,IF('Clinic Model'!$P$17="Annuity",-IFERROR(IPMT(D3_I/12,$C380,D3_T,OFFSET(E$258,,-$C380+1),0),),-IFERROR(ISPMT(D3_I/12,$C380-1,D3_T,OFFSET(E$258,,-$C380+1)),)))</f>
        <v>0</v>
      </c>
      <c r="F380" s="548">
        <f ca="1">IF($C380=0,0,IF('Clinic Model'!$P$17="Annuity",-IFERROR(IPMT(D3_I/12,$C380,D3_T,OFFSET(F$258,,-$C380+1),0),),-IFERROR(ISPMT(D3_I/12,$C380-1,D3_T,OFFSET(F$258,,-$C380+1)),)))</f>
        <v>0</v>
      </c>
      <c r="G380" s="548">
        <f ca="1">IF($C380=0,0,IF('Clinic Model'!$P$17="Annuity",-IFERROR(IPMT(D3_I/12,$C380,D3_T,OFFSET(G$258,,-$C380+1),0),),-IFERROR(ISPMT(D3_I/12,$C380-1,D3_T,OFFSET(G$258,,-$C380+1)),)))</f>
        <v>0</v>
      </c>
      <c r="H380" s="548">
        <f ca="1">IF($C380=0,0,IF('Clinic Model'!$P$17="Annuity",-IFERROR(IPMT(D3_I/12,$C380,D3_T,OFFSET(H$258,,-$C380+1),0),),-IFERROR(ISPMT(D3_I/12,$C380-1,D3_T,OFFSET(H$258,,-$C380+1)),)))</f>
        <v>0</v>
      </c>
      <c r="I380" s="548">
        <f ca="1">IF($C380=0,0,IF('Clinic Model'!$P$17="Annuity",-IFERROR(IPMT(D3_I/12,$C380,D3_T,OFFSET(I$258,,-$C380+1),0),),-IFERROR(ISPMT(D3_I/12,$C380-1,D3_T,OFFSET(I$258,,-$C380+1)),)))</f>
        <v>0</v>
      </c>
      <c r="J380" s="548">
        <f ca="1">IF($C380=0,0,IF('Clinic Model'!$P$17="Annuity",-IFERROR(IPMT(D3_I/12,$C380,D3_T,OFFSET(J$258,,-$C380+1),0),),-IFERROR(ISPMT(D3_I/12,$C380-1,D3_T,OFFSET(J$258,,-$C380+1)),)))</f>
        <v>0</v>
      </c>
      <c r="K380" s="548">
        <f ca="1">IF($C380=0,0,IF('Clinic Model'!$P$17="Annuity",-IFERROR(IPMT(D3_I/12,$C380,D3_T,OFFSET(K$258,,-$C380+1),0),),-IFERROR(ISPMT(D3_I/12,$C380-1,D3_T,OFFSET(K$258,,-$C380+1)),)))</f>
        <v>0</v>
      </c>
      <c r="L380" s="548">
        <f ca="1">IF($C380=0,0,IF('Clinic Model'!$P$17="Annuity",-IFERROR(IPMT(D3_I/12,$C380,D3_T,OFFSET(L$258,,-$C380+1),0),),-IFERROR(ISPMT(D3_I/12,$C380-1,D3_T,OFFSET(L$258,,-$C380+1)),)))</f>
        <v>0</v>
      </c>
      <c r="M380" s="548">
        <f ca="1">IF($C380=0,0,IF('Clinic Model'!$P$17="Annuity",-IFERROR(IPMT(D3_I/12,$C380,D3_T,OFFSET(M$258,,-$C380+1),0),),-IFERROR(ISPMT(D3_I/12,$C380-1,D3_T,OFFSET(M$258,,-$C380+1)),)))</f>
        <v>0</v>
      </c>
      <c r="N380" s="548">
        <f ca="1">IF($C380=0,0,IF('Clinic Model'!$P$17="Annuity",-IFERROR(IPMT(D3_I/12,$C380,D3_T,OFFSET(N$258,,-$C380+1),0),),-IFERROR(ISPMT(D3_I/12,$C380-1,D3_T,OFFSET(N$258,,-$C380+1)),)))</f>
        <v>0</v>
      </c>
      <c r="O380" s="548">
        <f ca="1">IF($C380=0,0,IF('Clinic Model'!$P$17="Annuity",-IFERROR(IPMT(D3_I/12,$C380,D3_T,OFFSET(O$258,,-$C380+1),0),),-IFERROR(ISPMT(D3_I/12,$C380-1,D3_T,OFFSET(O$258,,-$C380+1)),)))</f>
        <v>0</v>
      </c>
      <c r="P380" s="548">
        <f ca="1">IF($C380=0,0,IF('Clinic Model'!$P$17="Annuity",-IFERROR(IPMT(D3_I/12,$C380,D3_T,OFFSET(P$258,,-$C380+1),0),),-IFERROR(ISPMT(D3_I/12,$C380-1,D3_T,OFFSET(P$258,,-$C380+1)),)))</f>
        <v>0</v>
      </c>
      <c r="Q380" s="548">
        <f ca="1">IF($C380=0,0,IF('Clinic Model'!$P$17="Annuity",-IFERROR(IPMT(D3_I/12,$C380,D3_T,OFFSET(Q$258,,-$C380+1),0),),-IFERROR(ISPMT(D3_I/12,$C380-1,D3_T,OFFSET(Q$258,,-$C380+1)),)))</f>
        <v>0</v>
      </c>
      <c r="R380" s="548">
        <f ca="1">IF($C380=0,0,IF('Clinic Model'!$P$17="Annuity",-IFERROR(IPMT(D3_I/12,$C380,D3_T,OFFSET(R$258,,-$C380+1),0),),-IFERROR(ISPMT(D3_I/12,$C380-1,D3_T,OFFSET(R$258,,-$C380+1)),)))</f>
        <v>0</v>
      </c>
      <c r="S380" s="548">
        <f ca="1">IF($C380=0,0,IF('Clinic Model'!$P$17="Annuity",-IFERROR(IPMT(D3_I/12,$C380,D3_T,OFFSET(S$258,,-$C380+1),0),),-IFERROR(ISPMT(D3_I/12,$C380-1,D3_T,OFFSET(S$258,,-$C380+1)),)))</f>
        <v>0</v>
      </c>
      <c r="T380" s="548">
        <f ca="1">IF($C380=0,0,IF('Clinic Model'!$P$17="Annuity",-IFERROR(IPMT(D3_I/12,$C380,D3_T,OFFSET(T$258,,-$C380+1),0),),-IFERROR(ISPMT(D3_I/12,$C380-1,D3_T,OFFSET(T$258,,-$C380+1)),)))</f>
        <v>0</v>
      </c>
      <c r="U380" s="548">
        <f ca="1">IF($C380=0,0,IF('Clinic Model'!$P$17="Annuity",-IFERROR(IPMT(D3_I/12,$C380,D3_T,OFFSET(U$258,,-$C380+1),0),),-IFERROR(ISPMT(D3_I/12,$C380-1,D3_T,OFFSET(U$258,,-$C380+1)),)))</f>
        <v>0</v>
      </c>
      <c r="V380" s="548">
        <f ca="1">IF($C380=0,0,IF('Clinic Model'!$P$17="Annuity",-IFERROR(IPMT(D3_I/12,$C380,D3_T,OFFSET(V$258,,-$C380+1),0),),-IFERROR(ISPMT(D3_I/12,$C380-1,D3_T,OFFSET(V$258,,-$C380+1)),)))</f>
        <v>0</v>
      </c>
      <c r="W380" s="548">
        <f ca="1">IF($C380=0,0,IF('Clinic Model'!$P$17="Annuity",-IFERROR(IPMT(D3_I/12,$C380,D3_T,OFFSET(W$258,,-$C380+1),0),),-IFERROR(ISPMT(D3_I/12,$C380-1,D3_T,OFFSET(W$258,,-$C380+1)),)))</f>
        <v>0</v>
      </c>
      <c r="X380" s="548">
        <f ca="1">IF($C380=0,0,IF('Clinic Model'!$P$17="Annuity",-IFERROR(IPMT(D3_I/12,$C380,D3_T,OFFSET(X$258,,-$C380+1),0),),-IFERROR(ISPMT(D3_I/12,$C380-1,D3_T,OFFSET(X$258,,-$C380+1)),)))</f>
        <v>0</v>
      </c>
      <c r="Y380" s="548">
        <f ca="1">IF($C380=0,0,IF('Clinic Model'!$P$17="Annuity",-IFERROR(IPMT(D3_I/12,$C380,D3_T,OFFSET(Y$258,,-$C380+1),0),),-IFERROR(ISPMT(D3_I/12,$C380-1,D3_T,OFFSET(Y$258,,-$C380+1)),)))</f>
        <v>0</v>
      </c>
      <c r="Z380" s="548">
        <f ca="1">IF($C380=0,0,IF('Clinic Model'!$P$17="Annuity",-IFERROR(IPMT(D3_I/12,$C380,D3_T,OFFSET(Z$258,,-$C380+1),0),),-IFERROR(ISPMT(D3_I/12,$C380-1,D3_T,OFFSET(Z$258,,-$C380+1)),)))</f>
        <v>0</v>
      </c>
      <c r="AA380" s="548">
        <f ca="1">IF($C380=0,0,IF('Clinic Model'!$P$17="Annuity",-IFERROR(IPMT(D3_I/12,$C380,D3_T,OFFSET(AA$258,,-$C380+1),0),),-IFERROR(ISPMT(D3_I/12,$C380-1,D3_T,OFFSET(AA$258,,-$C380+1)),)))</f>
        <v>0</v>
      </c>
      <c r="AB380" s="548">
        <f ca="1">IF($C380=0,0,IF('Clinic Model'!$P$17="Annuity",-IFERROR(IPMT(D3_I/12,$C380,D3_T,OFFSET(AB$258,,-$C380+1),0),),-IFERROR(ISPMT(D3_I/12,$C380-1,D3_T,OFFSET(AB$258,,-$C380+1)),)))</f>
        <v>0</v>
      </c>
      <c r="AC380" s="548">
        <f ca="1">IF($C380=0,0,IF('Clinic Model'!$P$17="Annuity",-IFERROR(IPMT(D3_I/12,$C380,D3_T,OFFSET(AC$258,,-$C380+1),0),),-IFERROR(ISPMT(D3_I/12,$C380-1,D3_T,OFFSET(AC$258,,-$C380+1)),)))</f>
        <v>0</v>
      </c>
      <c r="AD380" s="548">
        <f ca="1">IF($C380=0,0,IF('Clinic Model'!$P$17="Annuity",-IFERROR(IPMT(D3_I/12,$C380,D3_T,OFFSET(AD$258,,-$C380+1),0),),-IFERROR(ISPMT(D3_I/12,$C380-1,D3_T,OFFSET(AD$258,,-$C380+1)),)))</f>
        <v>0</v>
      </c>
      <c r="AE380" s="548">
        <f ca="1">IF($C380=0,0,IF('Clinic Model'!$P$17="Annuity",-IFERROR(IPMT(D3_I/12,$C380,D3_T,OFFSET(AE$258,,-$C380+1),0),),-IFERROR(ISPMT(D3_I/12,$C380-1,D3_T,OFFSET(AE$258,,-$C380+1)),)))</f>
        <v>0</v>
      </c>
      <c r="AF380" s="548">
        <f ca="1">IF($C380=0,0,IF('Clinic Model'!$P$17="Annuity",-IFERROR(IPMT(D3_I/12,$C380,D3_T,OFFSET(AF$258,,-$C380+1),0),),-IFERROR(ISPMT(D3_I/12,$C380-1,D3_T,OFFSET(AF$258,,-$C380+1)),)))</f>
        <v>0</v>
      </c>
      <c r="AG380" s="548">
        <f ca="1">IF($C380=0,0,IF('Clinic Model'!$P$17="Annuity",-IFERROR(IPMT(D3_I/12,$C380,D3_T,OFFSET(AG$258,,-$C380+1),0),),-IFERROR(ISPMT(D3_I/12,$C380-1,D3_T,OFFSET(AG$258,,-$C380+1)),)))</f>
        <v>0</v>
      </c>
      <c r="AH380" s="548">
        <f ca="1">IF($C380=0,0,IF('Clinic Model'!$P$17="Annuity",-IFERROR(IPMT(D3_I/12,$C380,D3_T,OFFSET(AH$258,,-$C380+1),0),),-IFERROR(ISPMT(D3_I/12,$C380-1,D3_T,OFFSET(AH$258,,-$C380+1)),)))</f>
        <v>0</v>
      </c>
      <c r="AI380" s="548">
        <f ca="1">IF($C380=0,0,IF('Clinic Model'!$P$17="Annuity",-IFERROR(IPMT(D3_I/12,$C380,D3_T,OFFSET(AI$258,,-$C380+1),0),),-IFERROR(ISPMT(D3_I/12,$C380-1,D3_T,OFFSET(AI$258,,-$C380+1)),)))</f>
        <v>0</v>
      </c>
      <c r="AJ380" s="548">
        <f ca="1">IF($C380=0,0,IF('Clinic Model'!$P$17="Annuity",-IFERROR(IPMT(D3_I/12,$C380,D3_T,OFFSET(AJ$258,,-$C380+1),0),),-IFERROR(ISPMT(D3_I/12,$C380-1,D3_T,OFFSET(AJ$258,,-$C380+1)),)))</f>
        <v>0</v>
      </c>
      <c r="AK380" s="548">
        <f ca="1">IF($C380=0,0,IF('Clinic Model'!$P$17="Annuity",-IFERROR(IPMT(D3_I/12,$C380,D3_T,OFFSET(AK$258,,-$C380+1),0),),-IFERROR(ISPMT(D3_I/12,$C380-1,D3_T,OFFSET(AK$258,,-$C380+1)),)))</f>
        <v>0</v>
      </c>
      <c r="AL380" s="548">
        <f ca="1">IF($C380=0,0,IF('Clinic Model'!$P$17="Annuity",-IFERROR(IPMT(D3_I/12,$C380,D3_T,OFFSET(AL$258,,-$C380+1),0),),-IFERROR(ISPMT(D3_I/12,$C380-1,D3_T,OFFSET(AL$258,,-$C380+1)),)))</f>
        <v>0</v>
      </c>
      <c r="AM380" s="548">
        <f ca="1">IF($C380=0,0,IF('Clinic Model'!$P$17="Annuity",-IFERROR(IPMT(D3_I/12,$C380,D3_T,OFFSET(AM$258,,-$C380+1),0),),-IFERROR(ISPMT(D3_I/12,$C380-1,D3_T,OFFSET(AM$258,,-$C380+1)),)))</f>
        <v>0</v>
      </c>
      <c r="AN380" s="548">
        <f ca="1">IF($C380=0,0,IF('Clinic Model'!$P$17="Annuity",-IFERROR(IPMT(D3_I/12,$C380,D3_T,OFFSET(AN$258,,-$C380+1),0),),-IFERROR(ISPMT(D3_I/12,$C380-1,D3_T,OFFSET(AN$258,,-$C380+1)),)))</f>
        <v>0</v>
      </c>
      <c r="AO380" s="548">
        <f ca="1">IF($C380=0,0,IF('Clinic Model'!$P$17="Annuity",-IFERROR(IPMT(D3_I/12,$C380,D3_T,OFFSET(AO$258,,-$C380+1),0),),-IFERROR(ISPMT(D3_I/12,$C380-1,D3_T,OFFSET(AO$258,,-$C380+1)),)))</f>
        <v>0</v>
      </c>
      <c r="AP380" s="548">
        <f ca="1">IF($C380=0,0,IF('Clinic Model'!$P$17="Annuity",-IFERROR(IPMT(D3_I/12,$C380,D3_T,OFFSET(AP$258,,-$C380+1),0),),-IFERROR(ISPMT(D3_I/12,$C380-1,D3_T,OFFSET(AP$258,,-$C380+1)),)))</f>
        <v>0</v>
      </c>
      <c r="AQ380" s="548">
        <f ca="1">IF($C380=0,0,IF('Clinic Model'!$P$17="Annuity",-IFERROR(IPMT(D3_I/12,$C380,D3_T,OFFSET(AQ$258,,-$C380+1),0),),-IFERROR(ISPMT(D3_I/12,$C380-1,D3_T,OFFSET(AQ$258,,-$C380+1)),)))</f>
        <v>0</v>
      </c>
      <c r="AR380" s="548">
        <f ca="1">IF($C380=0,0,IF('Clinic Model'!$P$17="Annuity",-IFERROR(IPMT(D3_I/12,$C380,D3_T,OFFSET(AR$258,,-$C380+1),0),),-IFERROR(ISPMT(D3_I/12,$C380-1,D3_T,OFFSET(AR$258,,-$C380+1)),)))</f>
        <v>0</v>
      </c>
      <c r="AS380" s="548">
        <f ca="1">IF($C380=0,0,IF('Clinic Model'!$P$17="Annuity",-IFERROR(IPMT(D3_I/12,$C380,D3_T,OFFSET(AS$258,,-$C380+1),0),),-IFERROR(ISPMT(D3_I/12,$C380-1,D3_T,OFFSET(AS$258,,-$C380+1)),)))</f>
        <v>0</v>
      </c>
      <c r="AT380" s="548">
        <f ca="1">IF($C380=0,0,IF('Clinic Model'!$P$17="Annuity",-IFERROR(IPMT(D3_I/12,$C380,D3_T,OFFSET(AT$258,,-$C380+1),0),),-IFERROR(ISPMT(D3_I/12,$C380-1,D3_T,OFFSET(AT$258,,-$C380+1)),)))</f>
        <v>0</v>
      </c>
      <c r="AU380" s="548">
        <f ca="1">IF($C380=0,0,IF('Clinic Model'!$P$17="Annuity",-IFERROR(IPMT(D3_I/12,$C380,D3_T,OFFSET(AU$258,,-$C380+1),0),),-IFERROR(ISPMT(D3_I/12,$C380-1,D3_T,OFFSET(AU$258,,-$C380+1)),)))</f>
        <v>0</v>
      </c>
      <c r="AV380" s="548">
        <f ca="1">IF($C380=0,0,IF('Clinic Model'!$P$17="Annuity",-IFERROR(IPMT(D3_I/12,$C380,D3_T,OFFSET(AV$258,,-$C380+1),0),),-IFERROR(ISPMT(D3_I/12,$C380-1,D3_T,OFFSET(AV$258,,-$C380+1)),)))</f>
        <v>0</v>
      </c>
      <c r="AW380" s="548">
        <f ca="1">IF($C380=0,0,IF('Clinic Model'!$P$17="Annuity",-IFERROR(IPMT(D3_I/12,$C380,D3_T,OFFSET(AW$258,,-$C380+1),0),),-IFERROR(ISPMT(D3_I/12,$C380-1,D3_T,OFFSET(AW$258,,-$C380+1)),)))</f>
        <v>0</v>
      </c>
      <c r="AX380" s="548">
        <f ca="1">IF($C380=0,0,IF('Clinic Model'!$P$17="Annuity",-IFERROR(IPMT(D3_I/12,$C380,D3_T,OFFSET(AX$258,,-$C380+1),0),),-IFERROR(ISPMT(D3_I/12,$C380-1,D3_T,OFFSET(AX$258,,-$C380+1)),)))</f>
        <v>0</v>
      </c>
      <c r="AY380" s="548">
        <f ca="1">IF($C380=0,0,IF('Clinic Model'!$P$17="Annuity",-IFERROR(IPMT(D3_I/12,$C380,D3_T,OFFSET(AY$258,,-$C380+1),0),),-IFERROR(ISPMT(D3_I/12,$C380-1,D3_T,OFFSET(AY$258,,-$C380+1)),)))</f>
        <v>0</v>
      </c>
      <c r="AZ380" s="548">
        <f ca="1">IF($C380=0,0,IF('Clinic Model'!$P$17="Annuity",-IFERROR(IPMT(D3_I/12,$C380,D3_T,OFFSET(AZ$258,,-$C380+1),0),),-IFERROR(ISPMT(D3_I/12,$C380-1,D3_T,OFFSET(AZ$258,,-$C380+1)),)))</f>
        <v>0</v>
      </c>
      <c r="BA380" s="548">
        <f ca="1">IF($C380=0,0,IF('Clinic Model'!$P$17="Annuity",-IFERROR(IPMT(D3_I/12,$C380,D3_T,OFFSET(BA$258,,-$C380+1),0),),-IFERROR(ISPMT(D3_I/12,$C380-1,D3_T,OFFSET(BA$258,,-$C380+1)),)))</f>
        <v>0</v>
      </c>
      <c r="BB380" s="548">
        <f ca="1">IF($C380=0,0,IF('Clinic Model'!$P$17="Annuity",-IFERROR(IPMT(D3_I/12,$C380,D3_T,OFFSET(BB$258,,-$C380+1),0),),-IFERROR(ISPMT(D3_I/12,$C380-1,D3_T,OFFSET(BB$258,,-$C380+1)),)))</f>
        <v>0</v>
      </c>
      <c r="BC380" s="548">
        <f ca="1">IF($C380=0,0,IF('Clinic Model'!$P$17="Annuity",-IFERROR(IPMT(D3_I/12,$C380,D3_T,OFFSET(BC$258,,-$C380+1),0),),-IFERROR(ISPMT(D3_I/12,$C380-1,D3_T,OFFSET(BC$258,,-$C380+1)),)))</f>
        <v>0</v>
      </c>
      <c r="BD380" s="548">
        <f ca="1">IF($C380=0,0,IF('Clinic Model'!$P$17="Annuity",-IFERROR(IPMT(D3_I/12,$C380,D3_T,OFFSET(BD$258,,-$C380+1),0),),-IFERROR(ISPMT(D3_I/12,$C380-1,D3_T,OFFSET(BD$258,,-$C380+1)),)))</f>
        <v>0</v>
      </c>
      <c r="BE380" s="548">
        <f ca="1">IF($C380=0,0,IF('Clinic Model'!$P$17="Annuity",-IFERROR(IPMT(D3_I/12,$C380,D3_T,OFFSET(BE$258,,-$C380+1),0),),-IFERROR(ISPMT(D3_I/12,$C380-1,D3_T,OFFSET(BE$258,,-$C380+1)),)))</f>
        <v>0</v>
      </c>
      <c r="BF380" s="548">
        <f ca="1">IF($C380=0,0,IF('Clinic Model'!$P$17="Annuity",-IFERROR(IPMT(D3_I/12,$C380,D3_T,OFFSET(BF$258,,-$C380+1),0),),-IFERROR(ISPMT(D3_I/12,$C380-1,D3_T,OFFSET(BF$258,,-$C380+1)),)))</f>
        <v>0</v>
      </c>
      <c r="BG380" s="548">
        <f ca="1">IF($C380=0,0,IF('Clinic Model'!$P$17="Annuity",-IFERROR(IPMT(D3_I/12,$C380,D3_T,OFFSET(BG$258,,-$C380+1),0),),-IFERROR(ISPMT(D3_I/12,$C380-1,D3_T,OFFSET(BG$258,,-$C380+1)),)))</f>
        <v>0</v>
      </c>
      <c r="BH380" s="548">
        <f ca="1">IF($C380=0,0,IF('Clinic Model'!$P$17="Annuity",-IFERROR(IPMT(D3_I/12,$C380,D3_T,OFFSET(BH$258,,-$C380+1),0),),-IFERROR(ISPMT(D3_I/12,$C380-1,D3_T,OFFSET(BH$258,,-$C380+1)),)))</f>
        <v>0</v>
      </c>
      <c r="BI380" s="548">
        <f ca="1">IF($C380=0,0,IF('Clinic Model'!$P$17="Annuity",-IFERROR(IPMT(D3_I/12,$C380,D3_T,OFFSET(BI$258,,-$C380+1),0),),-IFERROR(ISPMT(D3_I/12,$C380-1,D3_T,OFFSET(BI$258,,-$C380+1)),)))</f>
        <v>0</v>
      </c>
      <c r="BJ380" s="548">
        <f ca="1">IF($C380=0,0,IF('Clinic Model'!$P$17="Annuity",-IFERROR(IPMT(D3_I/12,$C380,D3_T,OFFSET(BJ$258,,-$C380+1),0),),-IFERROR(ISPMT(D3_I/12,$C380-1,D3_T,OFFSET(BJ$258,,-$C380+1)),)))</f>
        <v>0</v>
      </c>
      <c r="BK380" s="548">
        <f ca="1">IF($C380=0,0,IF('Clinic Model'!$P$17="Annuity",-IFERROR(IPMT(D3_I/12,$C380,D3_T,OFFSET(BK$258,,-$C380+1),0),),-IFERROR(ISPMT(D3_I/12,$C380-1,D3_T,OFFSET(BK$258,,-$C380+1)),)))</f>
        <v>0</v>
      </c>
      <c r="BL380" s="548">
        <f ca="1">IF($C380=0,0,IF('Clinic Model'!$P$17="Annuity",-IFERROR(IPMT(D3_I/12,$C380,D3_T,OFFSET(BL$258,,-$C380+1),0),),-IFERROR(ISPMT(D3_I/12,$C380-1,D3_T,OFFSET(BL$258,,-$C380+1)),)))</f>
        <v>0</v>
      </c>
    </row>
    <row r="381" spans="1:64" ht="10.5" hidden="1" customHeight="1" outlineLevel="1" x14ac:dyDescent="0.3">
      <c r="A381" s="105"/>
      <c r="B381" s="504"/>
      <c r="C381" s="105">
        <f t="shared" si="26"/>
        <v>0</v>
      </c>
      <c r="E381" s="548">
        <f ca="1">IF($C381=0,0,IF('Clinic Model'!$P$17="Annuity",-IFERROR(IPMT(D3_I/12,$C381,D3_T,OFFSET(E$258,,-$C381+1),0),),-IFERROR(ISPMT(D3_I/12,$C381-1,D3_T,OFFSET(E$258,,-$C381+1)),)))</f>
        <v>0</v>
      </c>
      <c r="F381" s="548">
        <f ca="1">IF($C381=0,0,IF('Clinic Model'!$P$17="Annuity",-IFERROR(IPMT(D3_I/12,$C381,D3_T,OFFSET(F$258,,-$C381+1),0),),-IFERROR(ISPMT(D3_I/12,$C381-1,D3_T,OFFSET(F$258,,-$C381+1)),)))</f>
        <v>0</v>
      </c>
      <c r="G381" s="548">
        <f ca="1">IF($C381=0,0,IF('Clinic Model'!$P$17="Annuity",-IFERROR(IPMT(D3_I/12,$C381,D3_T,OFFSET(G$258,,-$C381+1),0),),-IFERROR(ISPMT(D3_I/12,$C381-1,D3_T,OFFSET(G$258,,-$C381+1)),)))</f>
        <v>0</v>
      </c>
      <c r="H381" s="548">
        <f ca="1">IF($C381=0,0,IF('Clinic Model'!$P$17="Annuity",-IFERROR(IPMT(D3_I/12,$C381,D3_T,OFFSET(H$258,,-$C381+1),0),),-IFERROR(ISPMT(D3_I/12,$C381-1,D3_T,OFFSET(H$258,,-$C381+1)),)))</f>
        <v>0</v>
      </c>
      <c r="I381" s="548">
        <f ca="1">IF($C381=0,0,IF('Clinic Model'!$P$17="Annuity",-IFERROR(IPMT(D3_I/12,$C381,D3_T,OFFSET(I$258,,-$C381+1),0),),-IFERROR(ISPMT(D3_I/12,$C381-1,D3_T,OFFSET(I$258,,-$C381+1)),)))</f>
        <v>0</v>
      </c>
      <c r="J381" s="548">
        <f ca="1">IF($C381=0,0,IF('Clinic Model'!$P$17="Annuity",-IFERROR(IPMT(D3_I/12,$C381,D3_T,OFFSET(J$258,,-$C381+1),0),),-IFERROR(ISPMT(D3_I/12,$C381-1,D3_T,OFFSET(J$258,,-$C381+1)),)))</f>
        <v>0</v>
      </c>
      <c r="K381" s="548">
        <f ca="1">IF($C381=0,0,IF('Clinic Model'!$P$17="Annuity",-IFERROR(IPMT(D3_I/12,$C381,D3_T,OFFSET(K$258,,-$C381+1),0),),-IFERROR(ISPMT(D3_I/12,$C381-1,D3_T,OFFSET(K$258,,-$C381+1)),)))</f>
        <v>0</v>
      </c>
      <c r="L381" s="548">
        <f ca="1">IF($C381=0,0,IF('Clinic Model'!$P$17="Annuity",-IFERROR(IPMT(D3_I/12,$C381,D3_T,OFFSET(L$258,,-$C381+1),0),),-IFERROR(ISPMT(D3_I/12,$C381-1,D3_T,OFFSET(L$258,,-$C381+1)),)))</f>
        <v>0</v>
      </c>
      <c r="M381" s="548">
        <f ca="1">IF($C381=0,0,IF('Clinic Model'!$P$17="Annuity",-IFERROR(IPMT(D3_I/12,$C381,D3_T,OFFSET(M$258,,-$C381+1),0),),-IFERROR(ISPMT(D3_I/12,$C381-1,D3_T,OFFSET(M$258,,-$C381+1)),)))</f>
        <v>0</v>
      </c>
      <c r="N381" s="548">
        <f ca="1">IF($C381=0,0,IF('Clinic Model'!$P$17="Annuity",-IFERROR(IPMT(D3_I/12,$C381,D3_T,OFFSET(N$258,,-$C381+1),0),),-IFERROR(ISPMT(D3_I/12,$C381-1,D3_T,OFFSET(N$258,,-$C381+1)),)))</f>
        <v>0</v>
      </c>
      <c r="O381" s="548">
        <f ca="1">IF($C381=0,0,IF('Clinic Model'!$P$17="Annuity",-IFERROR(IPMT(D3_I/12,$C381,D3_T,OFFSET(O$258,,-$C381+1),0),),-IFERROR(ISPMT(D3_I/12,$C381-1,D3_T,OFFSET(O$258,,-$C381+1)),)))</f>
        <v>0</v>
      </c>
      <c r="P381" s="548">
        <f ca="1">IF($C381=0,0,IF('Clinic Model'!$P$17="Annuity",-IFERROR(IPMT(D3_I/12,$C381,D3_T,OFFSET(P$258,,-$C381+1),0),),-IFERROR(ISPMT(D3_I/12,$C381-1,D3_T,OFFSET(P$258,,-$C381+1)),)))</f>
        <v>0</v>
      </c>
      <c r="Q381" s="548">
        <f ca="1">IF($C381=0,0,IF('Clinic Model'!$P$17="Annuity",-IFERROR(IPMT(D3_I/12,$C381,D3_T,OFFSET(Q$258,,-$C381+1),0),),-IFERROR(ISPMT(D3_I/12,$C381-1,D3_T,OFFSET(Q$258,,-$C381+1)),)))</f>
        <v>0</v>
      </c>
      <c r="R381" s="548">
        <f ca="1">IF($C381=0,0,IF('Clinic Model'!$P$17="Annuity",-IFERROR(IPMT(D3_I/12,$C381,D3_T,OFFSET(R$258,,-$C381+1),0),),-IFERROR(ISPMT(D3_I/12,$C381-1,D3_T,OFFSET(R$258,,-$C381+1)),)))</f>
        <v>0</v>
      </c>
      <c r="S381" s="548">
        <f ca="1">IF($C381=0,0,IF('Clinic Model'!$P$17="Annuity",-IFERROR(IPMT(D3_I/12,$C381,D3_T,OFFSET(S$258,,-$C381+1),0),),-IFERROR(ISPMT(D3_I/12,$C381-1,D3_T,OFFSET(S$258,,-$C381+1)),)))</f>
        <v>0</v>
      </c>
      <c r="T381" s="548">
        <f ca="1">IF($C381=0,0,IF('Clinic Model'!$P$17="Annuity",-IFERROR(IPMT(D3_I/12,$C381,D3_T,OFFSET(T$258,,-$C381+1),0),),-IFERROR(ISPMT(D3_I/12,$C381-1,D3_T,OFFSET(T$258,,-$C381+1)),)))</f>
        <v>0</v>
      </c>
      <c r="U381" s="548">
        <f ca="1">IF($C381=0,0,IF('Clinic Model'!$P$17="Annuity",-IFERROR(IPMT(D3_I/12,$C381,D3_T,OFFSET(U$258,,-$C381+1),0),),-IFERROR(ISPMT(D3_I/12,$C381-1,D3_T,OFFSET(U$258,,-$C381+1)),)))</f>
        <v>0</v>
      </c>
      <c r="V381" s="548">
        <f ca="1">IF($C381=0,0,IF('Clinic Model'!$P$17="Annuity",-IFERROR(IPMT(D3_I/12,$C381,D3_T,OFFSET(V$258,,-$C381+1),0),),-IFERROR(ISPMT(D3_I/12,$C381-1,D3_T,OFFSET(V$258,,-$C381+1)),)))</f>
        <v>0</v>
      </c>
      <c r="W381" s="548">
        <f ca="1">IF($C381=0,0,IF('Clinic Model'!$P$17="Annuity",-IFERROR(IPMT(D3_I/12,$C381,D3_T,OFFSET(W$258,,-$C381+1),0),),-IFERROR(ISPMT(D3_I/12,$C381-1,D3_T,OFFSET(W$258,,-$C381+1)),)))</f>
        <v>0</v>
      </c>
      <c r="X381" s="548">
        <f ca="1">IF($C381=0,0,IF('Clinic Model'!$P$17="Annuity",-IFERROR(IPMT(D3_I/12,$C381,D3_T,OFFSET(X$258,,-$C381+1),0),),-IFERROR(ISPMT(D3_I/12,$C381-1,D3_T,OFFSET(X$258,,-$C381+1)),)))</f>
        <v>0</v>
      </c>
      <c r="Y381" s="548">
        <f ca="1">IF($C381=0,0,IF('Clinic Model'!$P$17="Annuity",-IFERROR(IPMT(D3_I/12,$C381,D3_T,OFFSET(Y$258,,-$C381+1),0),),-IFERROR(ISPMT(D3_I/12,$C381-1,D3_T,OFFSET(Y$258,,-$C381+1)),)))</f>
        <v>0</v>
      </c>
      <c r="Z381" s="548">
        <f ca="1">IF($C381=0,0,IF('Clinic Model'!$P$17="Annuity",-IFERROR(IPMT(D3_I/12,$C381,D3_T,OFFSET(Z$258,,-$C381+1),0),),-IFERROR(ISPMT(D3_I/12,$C381-1,D3_T,OFFSET(Z$258,,-$C381+1)),)))</f>
        <v>0</v>
      </c>
      <c r="AA381" s="548">
        <f ca="1">IF($C381=0,0,IF('Clinic Model'!$P$17="Annuity",-IFERROR(IPMT(D3_I/12,$C381,D3_T,OFFSET(AA$258,,-$C381+1),0),),-IFERROR(ISPMT(D3_I/12,$C381-1,D3_T,OFFSET(AA$258,,-$C381+1)),)))</f>
        <v>0</v>
      </c>
      <c r="AB381" s="548">
        <f ca="1">IF($C381=0,0,IF('Clinic Model'!$P$17="Annuity",-IFERROR(IPMT(D3_I/12,$C381,D3_T,OFFSET(AB$258,,-$C381+1),0),),-IFERROR(ISPMT(D3_I/12,$C381-1,D3_T,OFFSET(AB$258,,-$C381+1)),)))</f>
        <v>0</v>
      </c>
      <c r="AC381" s="548">
        <f ca="1">IF($C381=0,0,IF('Clinic Model'!$P$17="Annuity",-IFERROR(IPMT(D3_I/12,$C381,D3_T,OFFSET(AC$258,,-$C381+1),0),),-IFERROR(ISPMT(D3_I/12,$C381-1,D3_T,OFFSET(AC$258,,-$C381+1)),)))</f>
        <v>0</v>
      </c>
      <c r="AD381" s="548">
        <f ca="1">IF($C381=0,0,IF('Clinic Model'!$P$17="Annuity",-IFERROR(IPMT(D3_I/12,$C381,D3_T,OFFSET(AD$258,,-$C381+1),0),),-IFERROR(ISPMT(D3_I/12,$C381-1,D3_T,OFFSET(AD$258,,-$C381+1)),)))</f>
        <v>0</v>
      </c>
      <c r="AE381" s="548">
        <f ca="1">IF($C381=0,0,IF('Clinic Model'!$P$17="Annuity",-IFERROR(IPMT(D3_I/12,$C381,D3_T,OFFSET(AE$258,,-$C381+1),0),),-IFERROR(ISPMT(D3_I/12,$C381-1,D3_T,OFFSET(AE$258,,-$C381+1)),)))</f>
        <v>0</v>
      </c>
      <c r="AF381" s="548">
        <f ca="1">IF($C381=0,0,IF('Clinic Model'!$P$17="Annuity",-IFERROR(IPMT(D3_I/12,$C381,D3_T,OFFSET(AF$258,,-$C381+1),0),),-IFERROR(ISPMT(D3_I/12,$C381-1,D3_T,OFFSET(AF$258,,-$C381+1)),)))</f>
        <v>0</v>
      </c>
      <c r="AG381" s="548">
        <f ca="1">IF($C381=0,0,IF('Clinic Model'!$P$17="Annuity",-IFERROR(IPMT(D3_I/12,$C381,D3_T,OFFSET(AG$258,,-$C381+1),0),),-IFERROR(ISPMT(D3_I/12,$C381-1,D3_T,OFFSET(AG$258,,-$C381+1)),)))</f>
        <v>0</v>
      </c>
      <c r="AH381" s="548">
        <f ca="1">IF($C381=0,0,IF('Clinic Model'!$P$17="Annuity",-IFERROR(IPMT(D3_I/12,$C381,D3_T,OFFSET(AH$258,,-$C381+1),0),),-IFERROR(ISPMT(D3_I/12,$C381-1,D3_T,OFFSET(AH$258,,-$C381+1)),)))</f>
        <v>0</v>
      </c>
      <c r="AI381" s="548">
        <f ca="1">IF($C381=0,0,IF('Clinic Model'!$P$17="Annuity",-IFERROR(IPMT(D3_I/12,$C381,D3_T,OFFSET(AI$258,,-$C381+1),0),),-IFERROR(ISPMT(D3_I/12,$C381-1,D3_T,OFFSET(AI$258,,-$C381+1)),)))</f>
        <v>0</v>
      </c>
      <c r="AJ381" s="548">
        <f ca="1">IF($C381=0,0,IF('Clinic Model'!$P$17="Annuity",-IFERROR(IPMT(D3_I/12,$C381,D3_T,OFFSET(AJ$258,,-$C381+1),0),),-IFERROR(ISPMT(D3_I/12,$C381-1,D3_T,OFFSET(AJ$258,,-$C381+1)),)))</f>
        <v>0</v>
      </c>
      <c r="AK381" s="548">
        <f ca="1">IF($C381=0,0,IF('Clinic Model'!$P$17="Annuity",-IFERROR(IPMT(D3_I/12,$C381,D3_T,OFFSET(AK$258,,-$C381+1),0),),-IFERROR(ISPMT(D3_I/12,$C381-1,D3_T,OFFSET(AK$258,,-$C381+1)),)))</f>
        <v>0</v>
      </c>
      <c r="AL381" s="548">
        <f ca="1">IF($C381=0,0,IF('Clinic Model'!$P$17="Annuity",-IFERROR(IPMT(D3_I/12,$C381,D3_T,OFFSET(AL$258,,-$C381+1),0),),-IFERROR(ISPMT(D3_I/12,$C381-1,D3_T,OFFSET(AL$258,,-$C381+1)),)))</f>
        <v>0</v>
      </c>
      <c r="AM381" s="548">
        <f ca="1">IF($C381=0,0,IF('Clinic Model'!$P$17="Annuity",-IFERROR(IPMT(D3_I/12,$C381,D3_T,OFFSET(AM$258,,-$C381+1),0),),-IFERROR(ISPMT(D3_I/12,$C381-1,D3_T,OFFSET(AM$258,,-$C381+1)),)))</f>
        <v>0</v>
      </c>
      <c r="AN381" s="548">
        <f ca="1">IF($C381=0,0,IF('Clinic Model'!$P$17="Annuity",-IFERROR(IPMT(D3_I/12,$C381,D3_T,OFFSET(AN$258,,-$C381+1),0),),-IFERROR(ISPMT(D3_I/12,$C381-1,D3_T,OFFSET(AN$258,,-$C381+1)),)))</f>
        <v>0</v>
      </c>
      <c r="AO381" s="548">
        <f ca="1">IF($C381=0,0,IF('Clinic Model'!$P$17="Annuity",-IFERROR(IPMT(D3_I/12,$C381,D3_T,OFFSET(AO$258,,-$C381+1),0),),-IFERROR(ISPMT(D3_I/12,$C381-1,D3_T,OFFSET(AO$258,,-$C381+1)),)))</f>
        <v>0</v>
      </c>
      <c r="AP381" s="548">
        <f ca="1">IF($C381=0,0,IF('Clinic Model'!$P$17="Annuity",-IFERROR(IPMT(D3_I/12,$C381,D3_T,OFFSET(AP$258,,-$C381+1),0),),-IFERROR(ISPMT(D3_I/12,$C381-1,D3_T,OFFSET(AP$258,,-$C381+1)),)))</f>
        <v>0</v>
      </c>
      <c r="AQ381" s="548">
        <f ca="1">IF($C381=0,0,IF('Clinic Model'!$P$17="Annuity",-IFERROR(IPMT(D3_I/12,$C381,D3_T,OFFSET(AQ$258,,-$C381+1),0),),-IFERROR(ISPMT(D3_I/12,$C381-1,D3_T,OFFSET(AQ$258,,-$C381+1)),)))</f>
        <v>0</v>
      </c>
      <c r="AR381" s="548">
        <f ca="1">IF($C381=0,0,IF('Clinic Model'!$P$17="Annuity",-IFERROR(IPMT(D3_I/12,$C381,D3_T,OFFSET(AR$258,,-$C381+1),0),),-IFERROR(ISPMT(D3_I/12,$C381-1,D3_T,OFFSET(AR$258,,-$C381+1)),)))</f>
        <v>0</v>
      </c>
      <c r="AS381" s="548">
        <f ca="1">IF($C381=0,0,IF('Clinic Model'!$P$17="Annuity",-IFERROR(IPMT(D3_I/12,$C381,D3_T,OFFSET(AS$258,,-$C381+1),0),),-IFERROR(ISPMT(D3_I/12,$C381-1,D3_T,OFFSET(AS$258,,-$C381+1)),)))</f>
        <v>0</v>
      </c>
      <c r="AT381" s="548">
        <f ca="1">IF($C381=0,0,IF('Clinic Model'!$P$17="Annuity",-IFERROR(IPMT(D3_I/12,$C381,D3_T,OFFSET(AT$258,,-$C381+1),0),),-IFERROR(ISPMT(D3_I/12,$C381-1,D3_T,OFFSET(AT$258,,-$C381+1)),)))</f>
        <v>0</v>
      </c>
      <c r="AU381" s="548">
        <f ca="1">IF($C381=0,0,IF('Clinic Model'!$P$17="Annuity",-IFERROR(IPMT(D3_I/12,$C381,D3_T,OFFSET(AU$258,,-$C381+1),0),),-IFERROR(ISPMT(D3_I/12,$C381-1,D3_T,OFFSET(AU$258,,-$C381+1)),)))</f>
        <v>0</v>
      </c>
      <c r="AV381" s="548">
        <f ca="1">IF($C381=0,0,IF('Clinic Model'!$P$17="Annuity",-IFERROR(IPMT(D3_I/12,$C381,D3_T,OFFSET(AV$258,,-$C381+1),0),),-IFERROR(ISPMT(D3_I/12,$C381-1,D3_T,OFFSET(AV$258,,-$C381+1)),)))</f>
        <v>0</v>
      </c>
      <c r="AW381" s="548">
        <f ca="1">IF($C381=0,0,IF('Clinic Model'!$P$17="Annuity",-IFERROR(IPMT(D3_I/12,$C381,D3_T,OFFSET(AW$258,,-$C381+1),0),),-IFERROR(ISPMT(D3_I/12,$C381-1,D3_T,OFFSET(AW$258,,-$C381+1)),)))</f>
        <v>0</v>
      </c>
      <c r="AX381" s="548">
        <f ca="1">IF($C381=0,0,IF('Clinic Model'!$P$17="Annuity",-IFERROR(IPMT(D3_I/12,$C381,D3_T,OFFSET(AX$258,,-$C381+1),0),),-IFERROR(ISPMT(D3_I/12,$C381-1,D3_T,OFFSET(AX$258,,-$C381+1)),)))</f>
        <v>0</v>
      </c>
      <c r="AY381" s="548">
        <f ca="1">IF($C381=0,0,IF('Clinic Model'!$P$17="Annuity",-IFERROR(IPMT(D3_I/12,$C381,D3_T,OFFSET(AY$258,,-$C381+1),0),),-IFERROR(ISPMT(D3_I/12,$C381-1,D3_T,OFFSET(AY$258,,-$C381+1)),)))</f>
        <v>0</v>
      </c>
      <c r="AZ381" s="548">
        <f ca="1">IF($C381=0,0,IF('Clinic Model'!$P$17="Annuity",-IFERROR(IPMT(D3_I/12,$C381,D3_T,OFFSET(AZ$258,,-$C381+1),0),),-IFERROR(ISPMT(D3_I/12,$C381-1,D3_T,OFFSET(AZ$258,,-$C381+1)),)))</f>
        <v>0</v>
      </c>
      <c r="BA381" s="548">
        <f ca="1">IF($C381=0,0,IF('Clinic Model'!$P$17="Annuity",-IFERROR(IPMT(D3_I/12,$C381,D3_T,OFFSET(BA$258,,-$C381+1),0),),-IFERROR(ISPMT(D3_I/12,$C381-1,D3_T,OFFSET(BA$258,,-$C381+1)),)))</f>
        <v>0</v>
      </c>
      <c r="BB381" s="548">
        <f ca="1">IF($C381=0,0,IF('Clinic Model'!$P$17="Annuity",-IFERROR(IPMT(D3_I/12,$C381,D3_T,OFFSET(BB$258,,-$C381+1),0),),-IFERROR(ISPMT(D3_I/12,$C381-1,D3_T,OFFSET(BB$258,,-$C381+1)),)))</f>
        <v>0</v>
      </c>
      <c r="BC381" s="548">
        <f ca="1">IF($C381=0,0,IF('Clinic Model'!$P$17="Annuity",-IFERROR(IPMT(D3_I/12,$C381,D3_T,OFFSET(BC$258,,-$C381+1),0),),-IFERROR(ISPMT(D3_I/12,$C381-1,D3_T,OFFSET(BC$258,,-$C381+1)),)))</f>
        <v>0</v>
      </c>
      <c r="BD381" s="548">
        <f ca="1">IF($C381=0,0,IF('Clinic Model'!$P$17="Annuity",-IFERROR(IPMT(D3_I/12,$C381,D3_T,OFFSET(BD$258,,-$C381+1),0),),-IFERROR(ISPMT(D3_I/12,$C381-1,D3_T,OFFSET(BD$258,,-$C381+1)),)))</f>
        <v>0</v>
      </c>
      <c r="BE381" s="548">
        <f ca="1">IF($C381=0,0,IF('Clinic Model'!$P$17="Annuity",-IFERROR(IPMT(D3_I/12,$C381,D3_T,OFFSET(BE$258,,-$C381+1),0),),-IFERROR(ISPMT(D3_I/12,$C381-1,D3_T,OFFSET(BE$258,,-$C381+1)),)))</f>
        <v>0</v>
      </c>
      <c r="BF381" s="548">
        <f ca="1">IF($C381=0,0,IF('Clinic Model'!$P$17="Annuity",-IFERROR(IPMT(D3_I/12,$C381,D3_T,OFFSET(BF$258,,-$C381+1),0),),-IFERROR(ISPMT(D3_I/12,$C381-1,D3_T,OFFSET(BF$258,,-$C381+1)),)))</f>
        <v>0</v>
      </c>
      <c r="BG381" s="548">
        <f ca="1">IF($C381=0,0,IF('Clinic Model'!$P$17="Annuity",-IFERROR(IPMT(D3_I/12,$C381,D3_T,OFFSET(BG$258,,-$C381+1),0),),-IFERROR(ISPMT(D3_I/12,$C381-1,D3_T,OFFSET(BG$258,,-$C381+1)),)))</f>
        <v>0</v>
      </c>
      <c r="BH381" s="548">
        <f ca="1">IF($C381=0,0,IF('Clinic Model'!$P$17="Annuity",-IFERROR(IPMT(D3_I/12,$C381,D3_T,OFFSET(BH$258,,-$C381+1),0),),-IFERROR(ISPMT(D3_I/12,$C381-1,D3_T,OFFSET(BH$258,,-$C381+1)),)))</f>
        <v>0</v>
      </c>
      <c r="BI381" s="548">
        <f ca="1">IF($C381=0,0,IF('Clinic Model'!$P$17="Annuity",-IFERROR(IPMT(D3_I/12,$C381,D3_T,OFFSET(BI$258,,-$C381+1),0),),-IFERROR(ISPMT(D3_I/12,$C381-1,D3_T,OFFSET(BI$258,,-$C381+1)),)))</f>
        <v>0</v>
      </c>
      <c r="BJ381" s="548">
        <f ca="1">IF($C381=0,0,IF('Clinic Model'!$P$17="Annuity",-IFERROR(IPMT(D3_I/12,$C381,D3_T,OFFSET(BJ$258,,-$C381+1),0),),-IFERROR(ISPMT(D3_I/12,$C381-1,D3_T,OFFSET(BJ$258,,-$C381+1)),)))</f>
        <v>0</v>
      </c>
      <c r="BK381" s="548">
        <f ca="1">IF($C381=0,0,IF('Clinic Model'!$P$17="Annuity",-IFERROR(IPMT(D3_I/12,$C381,D3_T,OFFSET(BK$258,,-$C381+1),0),),-IFERROR(ISPMT(D3_I/12,$C381-1,D3_T,OFFSET(BK$258,,-$C381+1)),)))</f>
        <v>0</v>
      </c>
      <c r="BL381" s="548">
        <f ca="1">IF($C381=0,0,IF('Clinic Model'!$P$17="Annuity",-IFERROR(IPMT(D3_I/12,$C381,D3_T,OFFSET(BL$258,,-$C381+1),0),),-IFERROR(ISPMT(D3_I/12,$C381-1,D3_T,OFFSET(BL$258,,-$C381+1)),)))</f>
        <v>0</v>
      </c>
    </row>
    <row r="382" spans="1:64" ht="14.4" collapsed="1" thickBot="1" x14ac:dyDescent="0.35">
      <c r="A382" s="105"/>
      <c r="B382" s="504"/>
      <c r="C382" s="105"/>
      <c r="E382" s="548"/>
      <c r="F382" s="548"/>
      <c r="G382" s="548"/>
      <c r="H382" s="548"/>
      <c r="I382" s="548"/>
      <c r="J382" s="548"/>
      <c r="K382" s="548"/>
      <c r="L382" s="548"/>
      <c r="M382" s="548"/>
      <c r="N382" s="548"/>
      <c r="O382" s="548"/>
      <c r="P382" s="548"/>
      <c r="Q382" s="548"/>
      <c r="R382" s="548"/>
      <c r="S382" s="548"/>
      <c r="T382" s="548"/>
      <c r="U382" s="548"/>
      <c r="V382" s="548"/>
      <c r="W382" s="548"/>
      <c r="X382" s="548"/>
      <c r="Y382" s="548"/>
      <c r="Z382" s="548"/>
      <c r="AA382" s="548"/>
      <c r="AB382" s="548"/>
      <c r="AC382" s="548"/>
      <c r="AD382" s="548"/>
      <c r="AE382" s="548"/>
      <c r="AF382" s="548"/>
      <c r="AG382" s="548"/>
      <c r="AH382" s="548"/>
      <c r="AI382" s="548"/>
      <c r="AJ382" s="548"/>
      <c r="AK382" s="548"/>
      <c r="AL382" s="548"/>
      <c r="AM382" s="548"/>
      <c r="AN382" s="548"/>
      <c r="AO382" s="548"/>
      <c r="AP382" s="548"/>
      <c r="AQ382" s="548"/>
      <c r="AR382" s="548"/>
      <c r="AS382" s="548"/>
      <c r="AT382" s="548"/>
      <c r="AU382" s="548"/>
      <c r="AV382" s="548"/>
      <c r="AW382" s="548"/>
      <c r="AX382" s="548"/>
      <c r="AY382" s="548"/>
      <c r="AZ382" s="548"/>
      <c r="BA382" s="548"/>
      <c r="BB382" s="548"/>
      <c r="BC382" s="548"/>
      <c r="BD382" s="548"/>
      <c r="BE382" s="548"/>
      <c r="BF382" s="548"/>
      <c r="BG382" s="548"/>
      <c r="BH382" s="548"/>
      <c r="BI382" s="548"/>
      <c r="BJ382" s="548"/>
      <c r="BK382" s="548"/>
      <c r="BL382" s="548"/>
    </row>
    <row r="383" spans="1:64" s="100" customFormat="1" ht="15" thickBot="1" x14ac:dyDescent="0.35">
      <c r="A383" s="105"/>
      <c r="B383" s="542" t="s">
        <v>385</v>
      </c>
      <c r="C383" s="105"/>
      <c r="D383" s="51"/>
      <c r="E383" s="562">
        <f>'Expenses (Assum. &amp; Calc.)'!N41</f>
        <v>45688</v>
      </c>
      <c r="F383" s="562">
        <f>'Expenses (Assum. &amp; Calc.)'!O41</f>
        <v>45716</v>
      </c>
      <c r="G383" s="562">
        <f>'Expenses (Assum. &amp; Calc.)'!P41</f>
        <v>45747</v>
      </c>
      <c r="H383" s="562">
        <f>'Expenses (Assum. &amp; Calc.)'!Q41</f>
        <v>45777</v>
      </c>
      <c r="I383" s="562">
        <f>'Expenses (Assum. &amp; Calc.)'!R41</f>
        <v>45808</v>
      </c>
      <c r="J383" s="562">
        <f>'Expenses (Assum. &amp; Calc.)'!S41</f>
        <v>45838</v>
      </c>
      <c r="K383" s="562">
        <f>'Expenses (Assum. &amp; Calc.)'!T41</f>
        <v>45869</v>
      </c>
      <c r="L383" s="562">
        <f>'Expenses (Assum. &amp; Calc.)'!U41</f>
        <v>45900</v>
      </c>
      <c r="M383" s="562">
        <f>'Expenses (Assum. &amp; Calc.)'!V41</f>
        <v>45930</v>
      </c>
      <c r="N383" s="562">
        <f>'Expenses (Assum. &amp; Calc.)'!W41</f>
        <v>45961</v>
      </c>
      <c r="O383" s="562">
        <f>'Expenses (Assum. &amp; Calc.)'!X41</f>
        <v>45991</v>
      </c>
      <c r="P383" s="562">
        <f>'Expenses (Assum. &amp; Calc.)'!Y41</f>
        <v>46022</v>
      </c>
      <c r="Q383" s="562">
        <f>'Expenses (Assum. &amp; Calc.)'!Z41</f>
        <v>46053</v>
      </c>
      <c r="R383" s="562">
        <f>'Expenses (Assum. &amp; Calc.)'!AA41</f>
        <v>46081</v>
      </c>
      <c r="S383" s="562">
        <f>'Expenses (Assum. &amp; Calc.)'!AB41</f>
        <v>46112</v>
      </c>
      <c r="T383" s="562">
        <f>'Expenses (Assum. &amp; Calc.)'!AC41</f>
        <v>46142</v>
      </c>
      <c r="U383" s="562">
        <f>'Expenses (Assum. &amp; Calc.)'!AD41</f>
        <v>46173</v>
      </c>
      <c r="V383" s="562">
        <f>'Expenses (Assum. &amp; Calc.)'!AE41</f>
        <v>46203</v>
      </c>
      <c r="W383" s="562">
        <f>'Expenses (Assum. &amp; Calc.)'!AF41</f>
        <v>46234</v>
      </c>
      <c r="X383" s="562">
        <f>'Expenses (Assum. &amp; Calc.)'!AG41</f>
        <v>46265</v>
      </c>
      <c r="Y383" s="562">
        <f>'Expenses (Assum. &amp; Calc.)'!AH41</f>
        <v>46295</v>
      </c>
      <c r="Z383" s="562">
        <f>'Expenses (Assum. &amp; Calc.)'!AI41</f>
        <v>46326</v>
      </c>
      <c r="AA383" s="562">
        <f>'Expenses (Assum. &amp; Calc.)'!AJ41</f>
        <v>46356</v>
      </c>
      <c r="AB383" s="562">
        <f>'Expenses (Assum. &amp; Calc.)'!AK41</f>
        <v>46387</v>
      </c>
      <c r="AC383" s="562">
        <f>'Expenses (Assum. &amp; Calc.)'!AL41</f>
        <v>46418</v>
      </c>
      <c r="AD383" s="562">
        <f>'Expenses (Assum. &amp; Calc.)'!AM41</f>
        <v>46446</v>
      </c>
      <c r="AE383" s="562">
        <f>'Expenses (Assum. &amp; Calc.)'!AN41</f>
        <v>46477</v>
      </c>
      <c r="AF383" s="562">
        <f>'Expenses (Assum. &amp; Calc.)'!AO41</f>
        <v>46507</v>
      </c>
      <c r="AG383" s="562">
        <f>'Expenses (Assum. &amp; Calc.)'!AP41</f>
        <v>46538</v>
      </c>
      <c r="AH383" s="562">
        <f>'Expenses (Assum. &amp; Calc.)'!AQ41</f>
        <v>46568</v>
      </c>
      <c r="AI383" s="562">
        <f>'Expenses (Assum. &amp; Calc.)'!AR41</f>
        <v>46599</v>
      </c>
      <c r="AJ383" s="562">
        <f>'Expenses (Assum. &amp; Calc.)'!AS41</f>
        <v>46630</v>
      </c>
      <c r="AK383" s="562">
        <f>'Expenses (Assum. &amp; Calc.)'!AT41</f>
        <v>46660</v>
      </c>
      <c r="AL383" s="562">
        <f>'Expenses (Assum. &amp; Calc.)'!AU41</f>
        <v>46691</v>
      </c>
      <c r="AM383" s="562">
        <f>'Expenses (Assum. &amp; Calc.)'!AV41</f>
        <v>46721</v>
      </c>
      <c r="AN383" s="562">
        <f>'Expenses (Assum. &amp; Calc.)'!AW41</f>
        <v>46752</v>
      </c>
      <c r="AO383" s="562">
        <f>'Expenses (Assum. &amp; Calc.)'!AX41</f>
        <v>46783</v>
      </c>
      <c r="AP383" s="562">
        <f>'Expenses (Assum. &amp; Calc.)'!AY41</f>
        <v>46812</v>
      </c>
      <c r="AQ383" s="562">
        <f>'Expenses (Assum. &amp; Calc.)'!AZ41</f>
        <v>46843</v>
      </c>
      <c r="AR383" s="562">
        <f>'Expenses (Assum. &amp; Calc.)'!BA41</f>
        <v>46873</v>
      </c>
      <c r="AS383" s="562">
        <f>'Expenses (Assum. &amp; Calc.)'!BB41</f>
        <v>46904</v>
      </c>
      <c r="AT383" s="562">
        <f>'Expenses (Assum. &amp; Calc.)'!BC41</f>
        <v>46934</v>
      </c>
      <c r="AU383" s="562">
        <f>'Expenses (Assum. &amp; Calc.)'!BD41</f>
        <v>46965</v>
      </c>
      <c r="AV383" s="562">
        <f>'Expenses (Assum. &amp; Calc.)'!BE41</f>
        <v>46996</v>
      </c>
      <c r="AW383" s="562">
        <f>'Expenses (Assum. &amp; Calc.)'!BF41</f>
        <v>47026</v>
      </c>
      <c r="AX383" s="562">
        <f>'Expenses (Assum. &amp; Calc.)'!BG41</f>
        <v>47057</v>
      </c>
      <c r="AY383" s="562">
        <f>'Expenses (Assum. &amp; Calc.)'!BH41</f>
        <v>47087</v>
      </c>
      <c r="AZ383" s="562">
        <f>'Expenses (Assum. &amp; Calc.)'!BI41</f>
        <v>47118</v>
      </c>
      <c r="BA383" s="562">
        <f>'Expenses (Assum. &amp; Calc.)'!BJ41</f>
        <v>47149</v>
      </c>
      <c r="BB383" s="562">
        <f>'Expenses (Assum. &amp; Calc.)'!BK41</f>
        <v>47177</v>
      </c>
      <c r="BC383" s="562">
        <f>'Expenses (Assum. &amp; Calc.)'!BL41</f>
        <v>47208</v>
      </c>
      <c r="BD383" s="562">
        <f>'Expenses (Assum. &amp; Calc.)'!BM41</f>
        <v>47238</v>
      </c>
      <c r="BE383" s="562">
        <f>'Expenses (Assum. &amp; Calc.)'!BN41</f>
        <v>47269</v>
      </c>
      <c r="BF383" s="562">
        <f>'Expenses (Assum. &amp; Calc.)'!BO41</f>
        <v>47299</v>
      </c>
      <c r="BG383" s="562">
        <f>'Expenses (Assum. &amp; Calc.)'!BP41</f>
        <v>47330</v>
      </c>
      <c r="BH383" s="562">
        <f>'Expenses (Assum. &amp; Calc.)'!BQ41</f>
        <v>47361</v>
      </c>
      <c r="BI383" s="562">
        <f>'Expenses (Assum. &amp; Calc.)'!BR41</f>
        <v>47391</v>
      </c>
      <c r="BJ383" s="562">
        <f>'Expenses (Assum. &amp; Calc.)'!BS41</f>
        <v>47422</v>
      </c>
      <c r="BK383" s="562">
        <f>'Expenses (Assum. &amp; Calc.)'!BT41</f>
        <v>47452</v>
      </c>
      <c r="BL383" s="562">
        <f>'Expenses (Assum. &amp; Calc.)'!BU41</f>
        <v>47483</v>
      </c>
    </row>
    <row r="384" spans="1:64" ht="14.4" thickBot="1" x14ac:dyDescent="0.35">
      <c r="A384" s="105"/>
      <c r="B384" s="503" t="s">
        <v>144</v>
      </c>
      <c r="C384" s="105"/>
      <c r="E384" s="548">
        <f t="shared" ref="E384:AJ384" si="27">E3+E130+E257</f>
        <v>0</v>
      </c>
      <c r="F384" s="548">
        <f t="shared" ca="1" si="27"/>
        <v>850000</v>
      </c>
      <c r="G384" s="548">
        <f t="shared" ca="1" si="27"/>
        <v>826388.88888888888</v>
      </c>
      <c r="H384" s="548">
        <f t="shared" ca="1" si="27"/>
        <v>802777.77777777775</v>
      </c>
      <c r="I384" s="548">
        <f t="shared" ca="1" si="27"/>
        <v>779166.66666666663</v>
      </c>
      <c r="J384" s="548">
        <f t="shared" ca="1" si="27"/>
        <v>755555.5555555555</v>
      </c>
      <c r="K384" s="548">
        <f t="shared" ca="1" si="27"/>
        <v>731944.44444444438</v>
      </c>
      <c r="L384" s="548">
        <f t="shared" ca="1" si="27"/>
        <v>708333.33333333326</v>
      </c>
      <c r="M384" s="548">
        <f t="shared" ca="1" si="27"/>
        <v>684722.22222222213</v>
      </c>
      <c r="N384" s="548">
        <f t="shared" ca="1" si="27"/>
        <v>661111.11111111101</v>
      </c>
      <c r="O384" s="548">
        <f t="shared" ca="1" si="27"/>
        <v>637499.99999999988</v>
      </c>
      <c r="P384" s="548">
        <f t="shared" ca="1" si="27"/>
        <v>613888.88888888876</v>
      </c>
      <c r="Q384" s="548">
        <f t="shared" ca="1" si="27"/>
        <v>590277.77777777764</v>
      </c>
      <c r="R384" s="548">
        <f t="shared" ca="1" si="27"/>
        <v>566666.66666666651</v>
      </c>
      <c r="S384" s="548">
        <f t="shared" ca="1" si="27"/>
        <v>543055.55555555539</v>
      </c>
      <c r="T384" s="548">
        <f t="shared" ca="1" si="27"/>
        <v>519444.44444444426</v>
      </c>
      <c r="U384" s="548">
        <f t="shared" ca="1" si="27"/>
        <v>495833.33333333314</v>
      </c>
      <c r="V384" s="548">
        <f t="shared" ca="1" si="27"/>
        <v>472222.22222222202</v>
      </c>
      <c r="W384" s="548">
        <f t="shared" ca="1" si="27"/>
        <v>448611.11111111089</v>
      </c>
      <c r="X384" s="548">
        <f t="shared" ca="1" si="27"/>
        <v>424999.99999999977</v>
      </c>
      <c r="Y384" s="548">
        <f t="shared" ca="1" si="27"/>
        <v>401388.88888888864</v>
      </c>
      <c r="Z384" s="548">
        <f t="shared" ca="1" si="27"/>
        <v>377777.77777777752</v>
      </c>
      <c r="AA384" s="548">
        <f t="shared" ca="1" si="27"/>
        <v>354166.6666666664</v>
      </c>
      <c r="AB384" s="548">
        <f t="shared" ca="1" si="27"/>
        <v>330555.55555555527</v>
      </c>
      <c r="AC384" s="548">
        <f t="shared" ca="1" si="27"/>
        <v>306944.44444444415</v>
      </c>
      <c r="AD384" s="548">
        <f t="shared" ca="1" si="27"/>
        <v>283333.33333333302</v>
      </c>
      <c r="AE384" s="548">
        <f t="shared" ca="1" si="27"/>
        <v>259722.2222222219</v>
      </c>
      <c r="AF384" s="548">
        <f t="shared" ca="1" si="27"/>
        <v>236111.11111111077</v>
      </c>
      <c r="AG384" s="548">
        <f t="shared" ca="1" si="27"/>
        <v>212499.99999999965</v>
      </c>
      <c r="AH384" s="548">
        <f t="shared" ca="1" si="27"/>
        <v>188888.88888888853</v>
      </c>
      <c r="AI384" s="548">
        <f t="shared" ca="1" si="27"/>
        <v>165277.7777777774</v>
      </c>
      <c r="AJ384" s="548">
        <f t="shared" ca="1" si="27"/>
        <v>141666.66666666628</v>
      </c>
      <c r="AK384" s="548">
        <f t="shared" ref="AK384:BL384" ca="1" si="28">AK3+AK130+AK257</f>
        <v>118055.55555555517</v>
      </c>
      <c r="AL384" s="548">
        <f t="shared" ca="1" si="28"/>
        <v>94444.44444444406</v>
      </c>
      <c r="AM384" s="548">
        <f t="shared" ca="1" si="28"/>
        <v>70833.33333333295</v>
      </c>
      <c r="AN384" s="548">
        <f t="shared" ca="1" si="28"/>
        <v>47222.222222221841</v>
      </c>
      <c r="AO384" s="548">
        <f t="shared" ca="1" si="28"/>
        <v>23611.111111110731</v>
      </c>
      <c r="AP384" s="548">
        <f t="shared" ca="1" si="28"/>
        <v>-3.7834979593753815E-10</v>
      </c>
      <c r="AQ384" s="548">
        <f t="shared" ca="1" si="28"/>
        <v>-3.7834979593753815E-10</v>
      </c>
      <c r="AR384" s="548">
        <f t="shared" ca="1" si="28"/>
        <v>-3.7834979593753815E-10</v>
      </c>
      <c r="AS384" s="548">
        <f t="shared" ca="1" si="28"/>
        <v>-3.7834979593753815E-10</v>
      </c>
      <c r="AT384" s="548">
        <f t="shared" ca="1" si="28"/>
        <v>-3.7834979593753815E-10</v>
      </c>
      <c r="AU384" s="548">
        <f t="shared" ca="1" si="28"/>
        <v>-3.7834979593753815E-10</v>
      </c>
      <c r="AV384" s="548">
        <f t="shared" ca="1" si="28"/>
        <v>-3.7834979593753815E-10</v>
      </c>
      <c r="AW384" s="548">
        <f t="shared" ca="1" si="28"/>
        <v>-3.7834979593753815E-10</v>
      </c>
      <c r="AX384" s="548">
        <f t="shared" ca="1" si="28"/>
        <v>-3.7834979593753815E-10</v>
      </c>
      <c r="AY384" s="548">
        <f t="shared" ca="1" si="28"/>
        <v>-3.7834979593753815E-10</v>
      </c>
      <c r="AZ384" s="548">
        <f t="shared" ca="1" si="28"/>
        <v>-3.7834979593753815E-10</v>
      </c>
      <c r="BA384" s="548">
        <f t="shared" ca="1" si="28"/>
        <v>-3.7834979593753815E-10</v>
      </c>
      <c r="BB384" s="548">
        <f t="shared" ca="1" si="28"/>
        <v>-3.7834979593753815E-10</v>
      </c>
      <c r="BC384" s="548">
        <f t="shared" ca="1" si="28"/>
        <v>-3.7834979593753815E-10</v>
      </c>
      <c r="BD384" s="548">
        <f t="shared" ca="1" si="28"/>
        <v>-3.7834979593753815E-10</v>
      </c>
      <c r="BE384" s="548">
        <f t="shared" ca="1" si="28"/>
        <v>-3.7834979593753815E-10</v>
      </c>
      <c r="BF384" s="548">
        <f t="shared" ca="1" si="28"/>
        <v>-3.7834979593753815E-10</v>
      </c>
      <c r="BG384" s="548">
        <f t="shared" ca="1" si="28"/>
        <v>-3.7834979593753815E-10</v>
      </c>
      <c r="BH384" s="548">
        <f t="shared" ca="1" si="28"/>
        <v>-3.7834979593753815E-10</v>
      </c>
      <c r="BI384" s="548">
        <f t="shared" ca="1" si="28"/>
        <v>-3.7834979593753815E-10</v>
      </c>
      <c r="BJ384" s="548">
        <f t="shared" ca="1" si="28"/>
        <v>-3.7834979593753815E-10</v>
      </c>
      <c r="BK384" s="548">
        <f t="shared" ca="1" si="28"/>
        <v>-3.7834979593753815E-10</v>
      </c>
      <c r="BL384" s="548">
        <f t="shared" ca="1" si="28"/>
        <v>-3.7834979593753815E-10</v>
      </c>
    </row>
    <row r="385" spans="1:64" ht="14.4" thickBot="1" x14ac:dyDescent="0.35">
      <c r="A385" s="105"/>
      <c r="B385" s="505" t="s">
        <v>324</v>
      </c>
      <c r="C385" s="105"/>
      <c r="E385" s="548">
        <f t="shared" ref="E385:AJ385" si="29">E4+E131+E258</f>
        <v>850000</v>
      </c>
      <c r="F385" s="548">
        <f t="shared" si="29"/>
        <v>0</v>
      </c>
      <c r="G385" s="548">
        <f t="shared" si="29"/>
        <v>0</v>
      </c>
      <c r="H385" s="548">
        <f t="shared" si="29"/>
        <v>0</v>
      </c>
      <c r="I385" s="548">
        <f t="shared" si="29"/>
        <v>0</v>
      </c>
      <c r="J385" s="548">
        <f t="shared" si="29"/>
        <v>0</v>
      </c>
      <c r="K385" s="548">
        <f t="shared" si="29"/>
        <v>0</v>
      </c>
      <c r="L385" s="548">
        <f t="shared" si="29"/>
        <v>0</v>
      </c>
      <c r="M385" s="548">
        <f t="shared" si="29"/>
        <v>0</v>
      </c>
      <c r="N385" s="548">
        <f t="shared" si="29"/>
        <v>0</v>
      </c>
      <c r="O385" s="548">
        <f t="shared" si="29"/>
        <v>0</v>
      </c>
      <c r="P385" s="548">
        <f t="shared" si="29"/>
        <v>0</v>
      </c>
      <c r="Q385" s="548">
        <f t="shared" si="29"/>
        <v>0</v>
      </c>
      <c r="R385" s="548">
        <f t="shared" si="29"/>
        <v>0</v>
      </c>
      <c r="S385" s="548">
        <f t="shared" si="29"/>
        <v>0</v>
      </c>
      <c r="T385" s="548">
        <f t="shared" si="29"/>
        <v>0</v>
      </c>
      <c r="U385" s="548">
        <f t="shared" si="29"/>
        <v>0</v>
      </c>
      <c r="V385" s="548">
        <f t="shared" si="29"/>
        <v>0</v>
      </c>
      <c r="W385" s="548">
        <f t="shared" si="29"/>
        <v>0</v>
      </c>
      <c r="X385" s="548">
        <f t="shared" si="29"/>
        <v>0</v>
      </c>
      <c r="Y385" s="548">
        <f t="shared" si="29"/>
        <v>0</v>
      </c>
      <c r="Z385" s="548">
        <f t="shared" si="29"/>
        <v>0</v>
      </c>
      <c r="AA385" s="548">
        <f t="shared" si="29"/>
        <v>0</v>
      </c>
      <c r="AB385" s="548">
        <f t="shared" si="29"/>
        <v>0</v>
      </c>
      <c r="AC385" s="548">
        <f t="shared" si="29"/>
        <v>0</v>
      </c>
      <c r="AD385" s="548">
        <f t="shared" si="29"/>
        <v>0</v>
      </c>
      <c r="AE385" s="548">
        <f t="shared" si="29"/>
        <v>0</v>
      </c>
      <c r="AF385" s="548">
        <f t="shared" si="29"/>
        <v>0</v>
      </c>
      <c r="AG385" s="548">
        <f t="shared" si="29"/>
        <v>0</v>
      </c>
      <c r="AH385" s="548">
        <f t="shared" si="29"/>
        <v>0</v>
      </c>
      <c r="AI385" s="548">
        <f t="shared" si="29"/>
        <v>0</v>
      </c>
      <c r="AJ385" s="548">
        <f t="shared" si="29"/>
        <v>0</v>
      </c>
      <c r="AK385" s="548">
        <f t="shared" ref="AK385:BL385" si="30">AK4+AK131+AK258</f>
        <v>0</v>
      </c>
      <c r="AL385" s="548">
        <f t="shared" si="30"/>
        <v>0</v>
      </c>
      <c r="AM385" s="548">
        <f t="shared" si="30"/>
        <v>0</v>
      </c>
      <c r="AN385" s="548">
        <f t="shared" si="30"/>
        <v>0</v>
      </c>
      <c r="AO385" s="548">
        <f t="shared" si="30"/>
        <v>0</v>
      </c>
      <c r="AP385" s="548">
        <f t="shared" si="30"/>
        <v>0</v>
      </c>
      <c r="AQ385" s="548">
        <f t="shared" si="30"/>
        <v>0</v>
      </c>
      <c r="AR385" s="548">
        <f t="shared" si="30"/>
        <v>0</v>
      </c>
      <c r="AS385" s="548">
        <f t="shared" si="30"/>
        <v>0</v>
      </c>
      <c r="AT385" s="548">
        <f t="shared" si="30"/>
        <v>0</v>
      </c>
      <c r="AU385" s="548">
        <f t="shared" si="30"/>
        <v>0</v>
      </c>
      <c r="AV385" s="548">
        <f t="shared" si="30"/>
        <v>0</v>
      </c>
      <c r="AW385" s="548">
        <f t="shared" si="30"/>
        <v>0</v>
      </c>
      <c r="AX385" s="548">
        <f t="shared" si="30"/>
        <v>0</v>
      </c>
      <c r="AY385" s="548">
        <f t="shared" si="30"/>
        <v>0</v>
      </c>
      <c r="AZ385" s="548">
        <f t="shared" si="30"/>
        <v>0</v>
      </c>
      <c r="BA385" s="548">
        <f t="shared" si="30"/>
        <v>0</v>
      </c>
      <c r="BB385" s="548">
        <f t="shared" si="30"/>
        <v>0</v>
      </c>
      <c r="BC385" s="548">
        <f t="shared" si="30"/>
        <v>0</v>
      </c>
      <c r="BD385" s="548">
        <f t="shared" si="30"/>
        <v>0</v>
      </c>
      <c r="BE385" s="548">
        <f t="shared" si="30"/>
        <v>0</v>
      </c>
      <c r="BF385" s="548">
        <f t="shared" si="30"/>
        <v>0</v>
      </c>
      <c r="BG385" s="548">
        <f t="shared" si="30"/>
        <v>0</v>
      </c>
      <c r="BH385" s="548">
        <f t="shared" si="30"/>
        <v>0</v>
      </c>
      <c r="BI385" s="548">
        <f t="shared" si="30"/>
        <v>0</v>
      </c>
      <c r="BJ385" s="548">
        <f t="shared" si="30"/>
        <v>0</v>
      </c>
      <c r="BK385" s="548">
        <f t="shared" si="30"/>
        <v>0</v>
      </c>
      <c r="BL385" s="548">
        <f t="shared" si="30"/>
        <v>0</v>
      </c>
    </row>
    <row r="386" spans="1:64" ht="13.8" x14ac:dyDescent="0.3">
      <c r="A386" s="105"/>
      <c r="B386" s="543" t="s">
        <v>325</v>
      </c>
      <c r="C386" s="105"/>
      <c r="E386" s="552">
        <f t="shared" ref="E386:AJ386" ca="1" si="31">E5+E132+E259</f>
        <v>0</v>
      </c>
      <c r="F386" s="552">
        <f t="shared" ca="1" si="31"/>
        <v>-23611.111111111109</v>
      </c>
      <c r="G386" s="552">
        <f t="shared" ca="1" si="31"/>
        <v>-23611.111111111109</v>
      </c>
      <c r="H386" s="552">
        <f t="shared" ca="1" si="31"/>
        <v>-23611.111111111109</v>
      </c>
      <c r="I386" s="552">
        <f t="shared" ca="1" si="31"/>
        <v>-23611.111111111109</v>
      </c>
      <c r="J386" s="552">
        <f t="shared" ca="1" si="31"/>
        <v>-23611.111111111109</v>
      </c>
      <c r="K386" s="552">
        <f t="shared" ca="1" si="31"/>
        <v>-23611.111111111109</v>
      </c>
      <c r="L386" s="552">
        <f t="shared" ca="1" si="31"/>
        <v>-23611.111111111109</v>
      </c>
      <c r="M386" s="552">
        <f t="shared" ca="1" si="31"/>
        <v>-23611.111111111109</v>
      </c>
      <c r="N386" s="552">
        <f t="shared" ca="1" si="31"/>
        <v>-23611.111111111109</v>
      </c>
      <c r="O386" s="552">
        <f t="shared" ca="1" si="31"/>
        <v>-23611.111111111109</v>
      </c>
      <c r="P386" s="552">
        <f t="shared" ca="1" si="31"/>
        <v>-23611.111111111109</v>
      </c>
      <c r="Q386" s="552">
        <f t="shared" ca="1" si="31"/>
        <v>-23611.111111111109</v>
      </c>
      <c r="R386" s="552">
        <f t="shared" ca="1" si="31"/>
        <v>-23611.111111111109</v>
      </c>
      <c r="S386" s="552">
        <f t="shared" ca="1" si="31"/>
        <v>-23611.111111111109</v>
      </c>
      <c r="T386" s="552">
        <f t="shared" ca="1" si="31"/>
        <v>-23611.111111111109</v>
      </c>
      <c r="U386" s="552">
        <f t="shared" ca="1" si="31"/>
        <v>-23611.111111111109</v>
      </c>
      <c r="V386" s="552">
        <f t="shared" ca="1" si="31"/>
        <v>-23611.111111111109</v>
      </c>
      <c r="W386" s="552">
        <f t="shared" ca="1" si="31"/>
        <v>-23611.111111111109</v>
      </c>
      <c r="X386" s="552">
        <f t="shared" ca="1" si="31"/>
        <v>-23611.111111111109</v>
      </c>
      <c r="Y386" s="552">
        <f t="shared" ca="1" si="31"/>
        <v>-23611.111111111109</v>
      </c>
      <c r="Z386" s="552">
        <f t="shared" ca="1" si="31"/>
        <v>-23611.111111111109</v>
      </c>
      <c r="AA386" s="552">
        <f t="shared" ca="1" si="31"/>
        <v>-23611.111111111109</v>
      </c>
      <c r="AB386" s="552">
        <f t="shared" ca="1" si="31"/>
        <v>-23611.111111111109</v>
      </c>
      <c r="AC386" s="552">
        <f t="shared" ca="1" si="31"/>
        <v>-23611.111111111109</v>
      </c>
      <c r="AD386" s="552">
        <f t="shared" ca="1" si="31"/>
        <v>-23611.111111111109</v>
      </c>
      <c r="AE386" s="552">
        <f t="shared" ca="1" si="31"/>
        <v>-23611.111111111109</v>
      </c>
      <c r="AF386" s="552">
        <f t="shared" ca="1" si="31"/>
        <v>-23611.111111111109</v>
      </c>
      <c r="AG386" s="552">
        <f t="shared" ca="1" si="31"/>
        <v>-23611.111111111109</v>
      </c>
      <c r="AH386" s="552">
        <f t="shared" ca="1" si="31"/>
        <v>-23611.111111111109</v>
      </c>
      <c r="AI386" s="552">
        <f t="shared" ca="1" si="31"/>
        <v>-23611.111111111109</v>
      </c>
      <c r="AJ386" s="552">
        <f t="shared" ca="1" si="31"/>
        <v>-23611.111111111109</v>
      </c>
      <c r="AK386" s="552">
        <f t="shared" ref="AK386:BL386" ca="1" si="32">AK5+AK132+AK259</f>
        <v>-23611.111111111109</v>
      </c>
      <c r="AL386" s="552">
        <f t="shared" ca="1" si="32"/>
        <v>-23611.111111111109</v>
      </c>
      <c r="AM386" s="552">
        <f t="shared" ca="1" si="32"/>
        <v>-23611.111111111109</v>
      </c>
      <c r="AN386" s="552">
        <f t="shared" ca="1" si="32"/>
        <v>-23611.111111111109</v>
      </c>
      <c r="AO386" s="552">
        <f t="shared" ca="1" si="32"/>
        <v>-23611.111111111109</v>
      </c>
      <c r="AP386" s="552">
        <f t="shared" ca="1" si="32"/>
        <v>0</v>
      </c>
      <c r="AQ386" s="552">
        <f t="shared" ca="1" si="32"/>
        <v>0</v>
      </c>
      <c r="AR386" s="552">
        <f t="shared" ca="1" si="32"/>
        <v>0</v>
      </c>
      <c r="AS386" s="552">
        <f t="shared" ca="1" si="32"/>
        <v>0</v>
      </c>
      <c r="AT386" s="552">
        <f t="shared" ca="1" si="32"/>
        <v>0</v>
      </c>
      <c r="AU386" s="552">
        <f t="shared" ca="1" si="32"/>
        <v>0</v>
      </c>
      <c r="AV386" s="552">
        <f t="shared" ca="1" si="32"/>
        <v>0</v>
      </c>
      <c r="AW386" s="552">
        <f t="shared" ca="1" si="32"/>
        <v>0</v>
      </c>
      <c r="AX386" s="552">
        <f t="shared" ca="1" si="32"/>
        <v>0</v>
      </c>
      <c r="AY386" s="552">
        <f t="shared" ca="1" si="32"/>
        <v>0</v>
      </c>
      <c r="AZ386" s="552">
        <f t="shared" ca="1" si="32"/>
        <v>0</v>
      </c>
      <c r="BA386" s="552">
        <f t="shared" ca="1" si="32"/>
        <v>0</v>
      </c>
      <c r="BB386" s="552">
        <f t="shared" ca="1" si="32"/>
        <v>0</v>
      </c>
      <c r="BC386" s="552">
        <f t="shared" ca="1" si="32"/>
        <v>0</v>
      </c>
      <c r="BD386" s="552">
        <f t="shared" ca="1" si="32"/>
        <v>0</v>
      </c>
      <c r="BE386" s="552">
        <f t="shared" ca="1" si="32"/>
        <v>0</v>
      </c>
      <c r="BF386" s="552">
        <f t="shared" ca="1" si="32"/>
        <v>0</v>
      </c>
      <c r="BG386" s="552">
        <f t="shared" ca="1" si="32"/>
        <v>0</v>
      </c>
      <c r="BH386" s="552">
        <f t="shared" ca="1" si="32"/>
        <v>0</v>
      </c>
      <c r="BI386" s="552">
        <f t="shared" ca="1" si="32"/>
        <v>0</v>
      </c>
      <c r="BJ386" s="552">
        <f t="shared" ca="1" si="32"/>
        <v>0</v>
      </c>
      <c r="BK386" s="552">
        <f t="shared" ca="1" si="32"/>
        <v>0</v>
      </c>
      <c r="BL386" s="552">
        <f t="shared" ca="1" si="32"/>
        <v>0</v>
      </c>
    </row>
    <row r="387" spans="1:64" ht="13.8" x14ac:dyDescent="0.3">
      <c r="A387" s="105"/>
      <c r="B387" s="503" t="s">
        <v>174</v>
      </c>
      <c r="C387" s="105"/>
      <c r="E387" s="556">
        <f t="shared" ref="E387:AJ387" ca="1" si="33">E6+E133+E260</f>
        <v>850000</v>
      </c>
      <c r="F387" s="556">
        <f t="shared" ca="1" si="33"/>
        <v>826388.88888888888</v>
      </c>
      <c r="G387" s="556">
        <f t="shared" ca="1" si="33"/>
        <v>802777.77777777775</v>
      </c>
      <c r="H387" s="556">
        <f t="shared" ca="1" si="33"/>
        <v>779166.66666666663</v>
      </c>
      <c r="I387" s="556">
        <f t="shared" ca="1" si="33"/>
        <v>755555.5555555555</v>
      </c>
      <c r="J387" s="556">
        <f t="shared" ca="1" si="33"/>
        <v>731944.44444444438</v>
      </c>
      <c r="K387" s="556">
        <f t="shared" ca="1" si="33"/>
        <v>708333.33333333326</v>
      </c>
      <c r="L387" s="556">
        <f t="shared" ca="1" si="33"/>
        <v>684722.22222222213</v>
      </c>
      <c r="M387" s="556">
        <f t="shared" ca="1" si="33"/>
        <v>661111.11111111101</v>
      </c>
      <c r="N387" s="556">
        <f t="shared" ca="1" si="33"/>
        <v>637499.99999999988</v>
      </c>
      <c r="O387" s="556">
        <f t="shared" ca="1" si="33"/>
        <v>613888.88888888876</v>
      </c>
      <c r="P387" s="556">
        <f t="shared" ca="1" si="33"/>
        <v>590277.77777777764</v>
      </c>
      <c r="Q387" s="556">
        <f t="shared" ca="1" si="33"/>
        <v>566666.66666666651</v>
      </c>
      <c r="R387" s="556">
        <f t="shared" ca="1" si="33"/>
        <v>543055.55555555539</v>
      </c>
      <c r="S387" s="556">
        <f t="shared" ca="1" si="33"/>
        <v>519444.44444444426</v>
      </c>
      <c r="T387" s="556">
        <f t="shared" ca="1" si="33"/>
        <v>495833.33333333314</v>
      </c>
      <c r="U387" s="556">
        <f t="shared" ca="1" si="33"/>
        <v>472222.22222222202</v>
      </c>
      <c r="V387" s="556">
        <f t="shared" ca="1" si="33"/>
        <v>448611.11111111089</v>
      </c>
      <c r="W387" s="556">
        <f t="shared" ca="1" si="33"/>
        <v>424999.99999999977</v>
      </c>
      <c r="X387" s="556">
        <f t="shared" ca="1" si="33"/>
        <v>401388.88888888864</v>
      </c>
      <c r="Y387" s="556">
        <f t="shared" ca="1" si="33"/>
        <v>377777.77777777752</v>
      </c>
      <c r="Z387" s="556">
        <f t="shared" ca="1" si="33"/>
        <v>354166.6666666664</v>
      </c>
      <c r="AA387" s="556">
        <f t="shared" ca="1" si="33"/>
        <v>330555.55555555527</v>
      </c>
      <c r="AB387" s="556">
        <f t="shared" ca="1" si="33"/>
        <v>306944.44444444415</v>
      </c>
      <c r="AC387" s="556">
        <f t="shared" ca="1" si="33"/>
        <v>283333.33333333302</v>
      </c>
      <c r="AD387" s="556">
        <f t="shared" ca="1" si="33"/>
        <v>259722.2222222219</v>
      </c>
      <c r="AE387" s="556">
        <f t="shared" ca="1" si="33"/>
        <v>236111.11111111077</v>
      </c>
      <c r="AF387" s="556">
        <f t="shared" ca="1" si="33"/>
        <v>212499.99999999965</v>
      </c>
      <c r="AG387" s="556">
        <f t="shared" ca="1" si="33"/>
        <v>188888.88888888853</v>
      </c>
      <c r="AH387" s="556">
        <f t="shared" ca="1" si="33"/>
        <v>165277.7777777774</v>
      </c>
      <c r="AI387" s="556">
        <f t="shared" ca="1" si="33"/>
        <v>141666.66666666628</v>
      </c>
      <c r="AJ387" s="556">
        <f t="shared" ca="1" si="33"/>
        <v>118055.55555555517</v>
      </c>
      <c r="AK387" s="556">
        <f t="shared" ref="AK387:BL387" ca="1" si="34">AK6+AK133+AK260</f>
        <v>94444.44444444406</v>
      </c>
      <c r="AL387" s="556">
        <f t="shared" ca="1" si="34"/>
        <v>70833.33333333295</v>
      </c>
      <c r="AM387" s="556">
        <f t="shared" ca="1" si="34"/>
        <v>47222.222222221841</v>
      </c>
      <c r="AN387" s="556">
        <f t="shared" ca="1" si="34"/>
        <v>23611.111111110731</v>
      </c>
      <c r="AO387" s="556">
        <f t="shared" ca="1" si="34"/>
        <v>-3.7834979593753815E-10</v>
      </c>
      <c r="AP387" s="556">
        <f t="shared" ca="1" si="34"/>
        <v>-3.7834979593753815E-10</v>
      </c>
      <c r="AQ387" s="556">
        <f t="shared" ca="1" si="34"/>
        <v>-3.7834979593753815E-10</v>
      </c>
      <c r="AR387" s="556">
        <f t="shared" ca="1" si="34"/>
        <v>-3.7834979593753815E-10</v>
      </c>
      <c r="AS387" s="556">
        <f t="shared" ca="1" si="34"/>
        <v>-3.7834979593753815E-10</v>
      </c>
      <c r="AT387" s="556">
        <f t="shared" ca="1" si="34"/>
        <v>-3.7834979593753815E-10</v>
      </c>
      <c r="AU387" s="556">
        <f t="shared" ca="1" si="34"/>
        <v>-3.7834979593753815E-10</v>
      </c>
      <c r="AV387" s="556">
        <f t="shared" ca="1" si="34"/>
        <v>-3.7834979593753815E-10</v>
      </c>
      <c r="AW387" s="556">
        <f t="shared" ca="1" si="34"/>
        <v>-3.7834979593753815E-10</v>
      </c>
      <c r="AX387" s="556">
        <f t="shared" ca="1" si="34"/>
        <v>-3.7834979593753815E-10</v>
      </c>
      <c r="AY387" s="556">
        <f t="shared" ca="1" si="34"/>
        <v>-3.7834979593753815E-10</v>
      </c>
      <c r="AZ387" s="556">
        <f t="shared" ca="1" si="34"/>
        <v>-3.7834979593753815E-10</v>
      </c>
      <c r="BA387" s="556">
        <f t="shared" ca="1" si="34"/>
        <v>-3.7834979593753815E-10</v>
      </c>
      <c r="BB387" s="556">
        <f t="shared" ca="1" si="34"/>
        <v>-3.7834979593753815E-10</v>
      </c>
      <c r="BC387" s="556">
        <f t="shared" ca="1" si="34"/>
        <v>-3.7834979593753815E-10</v>
      </c>
      <c r="BD387" s="556">
        <f t="shared" ca="1" si="34"/>
        <v>-3.7834979593753815E-10</v>
      </c>
      <c r="BE387" s="556">
        <f t="shared" ca="1" si="34"/>
        <v>-3.7834979593753815E-10</v>
      </c>
      <c r="BF387" s="556">
        <f t="shared" ca="1" si="34"/>
        <v>-3.7834979593753815E-10</v>
      </c>
      <c r="BG387" s="556">
        <f t="shared" ca="1" si="34"/>
        <v>-3.7834979593753815E-10</v>
      </c>
      <c r="BH387" s="556">
        <f t="shared" ca="1" si="34"/>
        <v>-3.7834979593753815E-10</v>
      </c>
      <c r="BI387" s="556">
        <f t="shared" ca="1" si="34"/>
        <v>-3.7834979593753815E-10</v>
      </c>
      <c r="BJ387" s="556">
        <f t="shared" ca="1" si="34"/>
        <v>-3.7834979593753815E-10</v>
      </c>
      <c r="BK387" s="556">
        <f t="shared" ca="1" si="34"/>
        <v>-3.7834979593753815E-10</v>
      </c>
      <c r="BL387" s="556">
        <f t="shared" ca="1" si="34"/>
        <v>-3.7834979593753815E-10</v>
      </c>
    </row>
    <row r="388" spans="1:64" ht="14.4" thickBot="1" x14ac:dyDescent="0.35">
      <c r="A388" s="105"/>
      <c r="B388" s="547" t="s">
        <v>106</v>
      </c>
      <c r="C388" s="105"/>
      <c r="E388" s="554">
        <f t="shared" ref="E388:AJ388" ca="1" si="35">E321+E194+E67</f>
        <v>0</v>
      </c>
      <c r="F388" s="554">
        <f t="shared" ca="1" si="35"/>
        <v>8500</v>
      </c>
      <c r="G388" s="554">
        <f t="shared" ca="1" si="35"/>
        <v>8263.8888888888887</v>
      </c>
      <c r="H388" s="554">
        <f t="shared" ca="1" si="35"/>
        <v>8027.7777777777774</v>
      </c>
      <c r="I388" s="554">
        <f t="shared" ca="1" si="35"/>
        <v>7791.666666666667</v>
      </c>
      <c r="J388" s="554">
        <f t="shared" ca="1" si="35"/>
        <v>7555.5555555555557</v>
      </c>
      <c r="K388" s="554">
        <f t="shared" ca="1" si="35"/>
        <v>7319.4444444444443</v>
      </c>
      <c r="L388" s="554">
        <f t="shared" ca="1" si="35"/>
        <v>7083.333333333333</v>
      </c>
      <c r="M388" s="554">
        <f t="shared" ca="1" si="35"/>
        <v>6847.2222222222226</v>
      </c>
      <c r="N388" s="554">
        <f t="shared" ca="1" si="35"/>
        <v>6611.1111111111113</v>
      </c>
      <c r="O388" s="554">
        <f t="shared" ca="1" si="35"/>
        <v>6375</v>
      </c>
      <c r="P388" s="554">
        <f t="shared" ca="1" si="35"/>
        <v>6138.8888888888887</v>
      </c>
      <c r="Q388" s="554">
        <f t="shared" ca="1" si="35"/>
        <v>5902.7777777777774</v>
      </c>
      <c r="R388" s="554">
        <f t="shared" ca="1" si="35"/>
        <v>5666.666666666667</v>
      </c>
      <c r="S388" s="554">
        <f t="shared" ca="1" si="35"/>
        <v>5430.5555555555557</v>
      </c>
      <c r="T388" s="554">
        <f t="shared" ca="1" si="35"/>
        <v>5194.4444444444443</v>
      </c>
      <c r="U388" s="554">
        <f t="shared" ca="1" si="35"/>
        <v>4958.333333333333</v>
      </c>
      <c r="V388" s="554">
        <f t="shared" ca="1" si="35"/>
        <v>4722.2222222222226</v>
      </c>
      <c r="W388" s="554">
        <f t="shared" ca="1" si="35"/>
        <v>4486.1111111111113</v>
      </c>
      <c r="X388" s="554">
        <f t="shared" ca="1" si="35"/>
        <v>4250</v>
      </c>
      <c r="Y388" s="554">
        <f t="shared" ca="1" si="35"/>
        <v>4013.8888888888887</v>
      </c>
      <c r="Z388" s="554">
        <f t="shared" ca="1" si="35"/>
        <v>3777.7777777777778</v>
      </c>
      <c r="AA388" s="554">
        <f t="shared" ca="1" si="35"/>
        <v>3541.6666666666665</v>
      </c>
      <c r="AB388" s="554">
        <f t="shared" ca="1" si="35"/>
        <v>3305.5555555555557</v>
      </c>
      <c r="AC388" s="554">
        <f t="shared" ca="1" si="35"/>
        <v>3069.4444444444443</v>
      </c>
      <c r="AD388" s="554">
        <f t="shared" ca="1" si="35"/>
        <v>2833.3333333333335</v>
      </c>
      <c r="AE388" s="554">
        <f t="shared" ca="1" si="35"/>
        <v>2597.2222222222222</v>
      </c>
      <c r="AF388" s="554">
        <f t="shared" ca="1" si="35"/>
        <v>2361.1111111111113</v>
      </c>
      <c r="AG388" s="554">
        <f t="shared" ca="1" si="35"/>
        <v>2125</v>
      </c>
      <c r="AH388" s="554">
        <f t="shared" ca="1" si="35"/>
        <v>1888.8888888888889</v>
      </c>
      <c r="AI388" s="554">
        <f t="shared" ca="1" si="35"/>
        <v>1652.7777777777778</v>
      </c>
      <c r="AJ388" s="554">
        <f t="shared" ca="1" si="35"/>
        <v>1416.6666666666667</v>
      </c>
      <c r="AK388" s="554">
        <f t="shared" ref="AK388:BL388" ca="1" si="36">AK321+AK194+AK67</f>
        <v>1180.5555555555557</v>
      </c>
      <c r="AL388" s="554">
        <f t="shared" ca="1" si="36"/>
        <v>944.44444444444446</v>
      </c>
      <c r="AM388" s="554">
        <f t="shared" ca="1" si="36"/>
        <v>708.33333333333337</v>
      </c>
      <c r="AN388" s="554">
        <f t="shared" ca="1" si="36"/>
        <v>472.22222222222223</v>
      </c>
      <c r="AO388" s="554">
        <f t="shared" ca="1" si="36"/>
        <v>236.11111111111111</v>
      </c>
      <c r="AP388" s="554">
        <f t="shared" ca="1" si="36"/>
        <v>0</v>
      </c>
      <c r="AQ388" s="554">
        <f t="shared" ca="1" si="36"/>
        <v>0</v>
      </c>
      <c r="AR388" s="554">
        <f t="shared" ca="1" si="36"/>
        <v>0</v>
      </c>
      <c r="AS388" s="554">
        <f t="shared" ca="1" si="36"/>
        <v>0</v>
      </c>
      <c r="AT388" s="554">
        <f t="shared" ca="1" si="36"/>
        <v>0</v>
      </c>
      <c r="AU388" s="554">
        <f t="shared" ca="1" si="36"/>
        <v>0</v>
      </c>
      <c r="AV388" s="554">
        <f t="shared" ca="1" si="36"/>
        <v>0</v>
      </c>
      <c r="AW388" s="554">
        <f t="shared" ca="1" si="36"/>
        <v>0</v>
      </c>
      <c r="AX388" s="554">
        <f t="shared" ca="1" si="36"/>
        <v>0</v>
      </c>
      <c r="AY388" s="554">
        <f t="shared" ca="1" si="36"/>
        <v>0</v>
      </c>
      <c r="AZ388" s="554">
        <f t="shared" ca="1" si="36"/>
        <v>0</v>
      </c>
      <c r="BA388" s="554">
        <f t="shared" ca="1" si="36"/>
        <v>0</v>
      </c>
      <c r="BB388" s="554">
        <f t="shared" ca="1" si="36"/>
        <v>0</v>
      </c>
      <c r="BC388" s="554">
        <f t="shared" ca="1" si="36"/>
        <v>0</v>
      </c>
      <c r="BD388" s="554">
        <f t="shared" ca="1" si="36"/>
        <v>0</v>
      </c>
      <c r="BE388" s="554">
        <f t="shared" ca="1" si="36"/>
        <v>0</v>
      </c>
      <c r="BF388" s="554">
        <f t="shared" ca="1" si="36"/>
        <v>0</v>
      </c>
      <c r="BG388" s="554">
        <f t="shared" ca="1" si="36"/>
        <v>0</v>
      </c>
      <c r="BH388" s="554">
        <f t="shared" ca="1" si="36"/>
        <v>0</v>
      </c>
      <c r="BI388" s="554">
        <f t="shared" ca="1" si="36"/>
        <v>0</v>
      </c>
      <c r="BJ388" s="554">
        <f t="shared" ca="1" si="36"/>
        <v>0</v>
      </c>
      <c r="BK388" s="554">
        <f t="shared" ca="1" si="36"/>
        <v>0</v>
      </c>
      <c r="BL388" s="554">
        <f t="shared" ca="1" si="36"/>
        <v>0</v>
      </c>
    </row>
    <row r="389" spans="1:64" ht="10.5" customHeight="1" thickBot="1" x14ac:dyDescent="0.35">
      <c r="A389" s="105"/>
      <c r="B389" s="504"/>
      <c r="C389" s="105"/>
      <c r="E389" s="549"/>
      <c r="F389" s="549"/>
      <c r="G389" s="549"/>
      <c r="H389" s="549"/>
      <c r="I389" s="549"/>
      <c r="J389" s="549"/>
      <c r="K389" s="549"/>
      <c r="L389" s="549"/>
      <c r="M389" s="549"/>
      <c r="N389" s="549"/>
      <c r="O389" s="549"/>
      <c r="P389" s="549"/>
      <c r="Q389" s="549"/>
      <c r="R389" s="549"/>
      <c r="S389" s="549"/>
      <c r="T389" s="549"/>
      <c r="U389" s="549"/>
      <c r="V389" s="549"/>
      <c r="W389" s="549"/>
      <c r="X389" s="549"/>
      <c r="Y389" s="549"/>
      <c r="Z389" s="549"/>
      <c r="AA389" s="549"/>
      <c r="AB389" s="549"/>
      <c r="AC389" s="549"/>
      <c r="AD389" s="549"/>
      <c r="AE389" s="549"/>
      <c r="AF389" s="549"/>
      <c r="AG389" s="549"/>
      <c r="AH389" s="549"/>
      <c r="AI389" s="549"/>
      <c r="AJ389" s="549"/>
      <c r="AK389" s="549"/>
      <c r="AL389" s="549"/>
      <c r="AM389" s="549"/>
      <c r="AN389" s="549"/>
      <c r="AO389" s="549"/>
      <c r="AP389" s="549"/>
      <c r="AQ389" s="549"/>
      <c r="AR389" s="549"/>
      <c r="AS389" s="549"/>
      <c r="AT389" s="549"/>
      <c r="AU389" s="549"/>
      <c r="AV389" s="549"/>
      <c r="AW389" s="549"/>
      <c r="AX389" s="549"/>
      <c r="AY389" s="549"/>
      <c r="AZ389" s="549"/>
      <c r="BA389" s="549"/>
      <c r="BB389" s="549"/>
      <c r="BC389" s="549"/>
      <c r="BD389" s="549"/>
      <c r="BE389" s="549"/>
      <c r="BF389" s="549"/>
      <c r="BG389" s="549"/>
      <c r="BH389" s="549"/>
      <c r="BI389" s="549"/>
      <c r="BJ389" s="549"/>
      <c r="BK389" s="549"/>
      <c r="BL389" s="549"/>
    </row>
    <row r="390" spans="1:64" s="100" customFormat="1" ht="15" thickBot="1" x14ac:dyDescent="0.35">
      <c r="A390" s="105"/>
      <c r="B390" s="542" t="s">
        <v>142</v>
      </c>
      <c r="C390" s="105"/>
      <c r="D390" s="51"/>
      <c r="E390" s="562">
        <f>'Expenses (Assum. &amp; Calc.)'!N41</f>
        <v>45688</v>
      </c>
      <c r="F390" s="562">
        <f>'Expenses (Assum. &amp; Calc.)'!O41</f>
        <v>45716</v>
      </c>
      <c r="G390" s="562">
        <f>'Expenses (Assum. &amp; Calc.)'!P41</f>
        <v>45747</v>
      </c>
      <c r="H390" s="562">
        <f>'Expenses (Assum. &amp; Calc.)'!Q41</f>
        <v>45777</v>
      </c>
      <c r="I390" s="562">
        <f>'Expenses (Assum. &amp; Calc.)'!R41</f>
        <v>45808</v>
      </c>
      <c r="J390" s="562">
        <f>'Expenses (Assum. &amp; Calc.)'!S41</f>
        <v>45838</v>
      </c>
      <c r="K390" s="562">
        <f>'Expenses (Assum. &amp; Calc.)'!T41</f>
        <v>45869</v>
      </c>
      <c r="L390" s="562">
        <f>'Expenses (Assum. &amp; Calc.)'!U41</f>
        <v>45900</v>
      </c>
      <c r="M390" s="562">
        <f>'Expenses (Assum. &amp; Calc.)'!V41</f>
        <v>45930</v>
      </c>
      <c r="N390" s="562">
        <f>'Expenses (Assum. &amp; Calc.)'!W41</f>
        <v>45961</v>
      </c>
      <c r="O390" s="562">
        <f>'Expenses (Assum. &amp; Calc.)'!X41</f>
        <v>45991</v>
      </c>
      <c r="P390" s="562">
        <f>'Expenses (Assum. &amp; Calc.)'!Y41</f>
        <v>46022</v>
      </c>
      <c r="Q390" s="562">
        <f>'Expenses (Assum. &amp; Calc.)'!Z41</f>
        <v>46053</v>
      </c>
      <c r="R390" s="562">
        <f>'Expenses (Assum. &amp; Calc.)'!AA41</f>
        <v>46081</v>
      </c>
      <c r="S390" s="562">
        <f>'Expenses (Assum. &amp; Calc.)'!AB41</f>
        <v>46112</v>
      </c>
      <c r="T390" s="562">
        <f>'Expenses (Assum. &amp; Calc.)'!AC41</f>
        <v>46142</v>
      </c>
      <c r="U390" s="562">
        <f>'Expenses (Assum. &amp; Calc.)'!AD41</f>
        <v>46173</v>
      </c>
      <c r="V390" s="562">
        <f>'Expenses (Assum. &amp; Calc.)'!AE41</f>
        <v>46203</v>
      </c>
      <c r="W390" s="562">
        <f>'Expenses (Assum. &amp; Calc.)'!AF41</f>
        <v>46234</v>
      </c>
      <c r="X390" s="562">
        <f>'Expenses (Assum. &amp; Calc.)'!AG41</f>
        <v>46265</v>
      </c>
      <c r="Y390" s="562">
        <f>'Expenses (Assum. &amp; Calc.)'!AH41</f>
        <v>46295</v>
      </c>
      <c r="Z390" s="562">
        <f>'Expenses (Assum. &amp; Calc.)'!AI41</f>
        <v>46326</v>
      </c>
      <c r="AA390" s="562">
        <f>'Expenses (Assum. &amp; Calc.)'!AJ41</f>
        <v>46356</v>
      </c>
      <c r="AB390" s="562">
        <f>'Expenses (Assum. &amp; Calc.)'!AK41</f>
        <v>46387</v>
      </c>
      <c r="AC390" s="562">
        <f>'Expenses (Assum. &amp; Calc.)'!AL41</f>
        <v>46418</v>
      </c>
      <c r="AD390" s="562">
        <f>'Expenses (Assum. &amp; Calc.)'!AM41</f>
        <v>46446</v>
      </c>
      <c r="AE390" s="562">
        <f>'Expenses (Assum. &amp; Calc.)'!AN41</f>
        <v>46477</v>
      </c>
      <c r="AF390" s="562">
        <f>'Expenses (Assum. &amp; Calc.)'!AO41</f>
        <v>46507</v>
      </c>
      <c r="AG390" s="562">
        <f>'Expenses (Assum. &amp; Calc.)'!AP41</f>
        <v>46538</v>
      </c>
      <c r="AH390" s="562">
        <f>'Expenses (Assum. &amp; Calc.)'!AQ41</f>
        <v>46568</v>
      </c>
      <c r="AI390" s="562">
        <f>'Expenses (Assum. &amp; Calc.)'!AR41</f>
        <v>46599</v>
      </c>
      <c r="AJ390" s="562">
        <f>'Expenses (Assum. &amp; Calc.)'!AS41</f>
        <v>46630</v>
      </c>
      <c r="AK390" s="562">
        <f>'Expenses (Assum. &amp; Calc.)'!AT41</f>
        <v>46660</v>
      </c>
      <c r="AL390" s="562">
        <f>'Expenses (Assum. &amp; Calc.)'!AU41</f>
        <v>46691</v>
      </c>
      <c r="AM390" s="562">
        <f>'Expenses (Assum. &amp; Calc.)'!AV41</f>
        <v>46721</v>
      </c>
      <c r="AN390" s="562">
        <f>'Expenses (Assum. &amp; Calc.)'!AW41</f>
        <v>46752</v>
      </c>
      <c r="AO390" s="562">
        <f>'Expenses (Assum. &amp; Calc.)'!AX41</f>
        <v>46783</v>
      </c>
      <c r="AP390" s="562">
        <f>'Expenses (Assum. &amp; Calc.)'!AY41</f>
        <v>46812</v>
      </c>
      <c r="AQ390" s="562">
        <f>'Expenses (Assum. &amp; Calc.)'!AZ41</f>
        <v>46843</v>
      </c>
      <c r="AR390" s="562">
        <f>'Expenses (Assum. &amp; Calc.)'!BA41</f>
        <v>46873</v>
      </c>
      <c r="AS390" s="562">
        <f>'Expenses (Assum. &amp; Calc.)'!BB41</f>
        <v>46904</v>
      </c>
      <c r="AT390" s="562">
        <f>'Expenses (Assum. &amp; Calc.)'!BC41</f>
        <v>46934</v>
      </c>
      <c r="AU390" s="562">
        <f>'Expenses (Assum. &amp; Calc.)'!BD41</f>
        <v>46965</v>
      </c>
      <c r="AV390" s="562">
        <f>'Expenses (Assum. &amp; Calc.)'!BE41</f>
        <v>46996</v>
      </c>
      <c r="AW390" s="562">
        <f>'Expenses (Assum. &amp; Calc.)'!BF41</f>
        <v>47026</v>
      </c>
      <c r="AX390" s="562">
        <f>'Expenses (Assum. &amp; Calc.)'!BG41</f>
        <v>47057</v>
      </c>
      <c r="AY390" s="562">
        <f>'Expenses (Assum. &amp; Calc.)'!BH41</f>
        <v>47087</v>
      </c>
      <c r="AZ390" s="562">
        <f>'Expenses (Assum. &amp; Calc.)'!BI41</f>
        <v>47118</v>
      </c>
      <c r="BA390" s="562">
        <f>'Expenses (Assum. &amp; Calc.)'!BJ41</f>
        <v>47149</v>
      </c>
      <c r="BB390" s="562">
        <f>'Expenses (Assum. &amp; Calc.)'!BK41</f>
        <v>47177</v>
      </c>
      <c r="BC390" s="562">
        <f>'Expenses (Assum. &amp; Calc.)'!BL41</f>
        <v>47208</v>
      </c>
      <c r="BD390" s="562">
        <f>'Expenses (Assum. &amp; Calc.)'!BM41</f>
        <v>47238</v>
      </c>
      <c r="BE390" s="562">
        <f>'Expenses (Assum. &amp; Calc.)'!BN41</f>
        <v>47269</v>
      </c>
      <c r="BF390" s="562">
        <f>'Expenses (Assum. &amp; Calc.)'!BO41</f>
        <v>47299</v>
      </c>
      <c r="BG390" s="562">
        <f>'Expenses (Assum. &amp; Calc.)'!BP41</f>
        <v>47330</v>
      </c>
      <c r="BH390" s="562">
        <f>'Expenses (Assum. &amp; Calc.)'!BQ41</f>
        <v>47361</v>
      </c>
      <c r="BI390" s="562">
        <f>'Expenses (Assum. &amp; Calc.)'!BR41</f>
        <v>47391</v>
      </c>
      <c r="BJ390" s="562">
        <f>'Expenses (Assum. &amp; Calc.)'!BS41</f>
        <v>47422</v>
      </c>
      <c r="BK390" s="562">
        <f>'Expenses (Assum. &amp; Calc.)'!BT41</f>
        <v>47452</v>
      </c>
      <c r="BL390" s="562">
        <f>'Expenses (Assum. &amp; Calc.)'!BU41</f>
        <v>47483</v>
      </c>
    </row>
    <row r="391" spans="1:64" ht="14.4" thickBot="1" x14ac:dyDescent="0.35">
      <c r="A391" s="105"/>
      <c r="B391" s="507" t="s">
        <v>171</v>
      </c>
      <c r="C391" s="105"/>
      <c r="E391" s="548">
        <f>IF('Shortcut Lookup 2'!L$92=GRANT_1_L,GRANT_1_A,0)</f>
        <v>0</v>
      </c>
      <c r="F391" s="548">
        <f>IF('Shortcut Lookup 2'!M$92=GRANT_1_L,GRANT_1_A,0)</f>
        <v>0</v>
      </c>
      <c r="G391" s="548">
        <f>IF('Shortcut Lookup 2'!N$92=GRANT_1_L,GRANT_1_A,0)</f>
        <v>0</v>
      </c>
      <c r="H391" s="548">
        <f>IF('Shortcut Lookup 2'!O$92=GRANT_1_L,GRANT_1_A,0)</f>
        <v>0</v>
      </c>
      <c r="I391" s="548">
        <f>IF('Shortcut Lookup 2'!P$92=GRANT_1_L,GRANT_1_A,0)</f>
        <v>0</v>
      </c>
      <c r="J391" s="548">
        <f>IF('Shortcut Lookup 2'!Q$92=GRANT_1_L,GRANT_1_A,0)</f>
        <v>750000</v>
      </c>
      <c r="K391" s="548">
        <f>IF('Shortcut Lookup 2'!R$92=GRANT_1_L,GRANT_1_A,0)</f>
        <v>0</v>
      </c>
      <c r="L391" s="548">
        <f>IF('Shortcut Lookup 2'!S$92=GRANT_1_L,GRANT_1_A,0)</f>
        <v>0</v>
      </c>
      <c r="M391" s="548">
        <f>IF('Shortcut Lookup 2'!T$92=GRANT_1_L,GRANT_1_A,0)</f>
        <v>0</v>
      </c>
      <c r="N391" s="548">
        <f>IF('Shortcut Lookup 2'!U$92=GRANT_1_L,GRANT_1_A,0)</f>
        <v>0</v>
      </c>
      <c r="O391" s="548">
        <f>IF('Shortcut Lookup 2'!V$92=GRANT_1_L,GRANT_1_A,0)</f>
        <v>0</v>
      </c>
      <c r="P391" s="548">
        <f>IF('Shortcut Lookup 2'!W$92=GRANT_1_L,GRANT_1_A,0)</f>
        <v>0</v>
      </c>
      <c r="Q391" s="548">
        <f>IF('Shortcut Lookup 2'!X$92=GRANT_1_L,GRANT_1_A,0)</f>
        <v>0</v>
      </c>
      <c r="R391" s="548">
        <f>IF('Shortcut Lookup 2'!Y$92=GRANT_1_L,GRANT_1_A,0)</f>
        <v>0</v>
      </c>
      <c r="S391" s="548">
        <f>IF('Shortcut Lookup 2'!Z$92=GRANT_1_L,GRANT_1_A,0)</f>
        <v>0</v>
      </c>
      <c r="T391" s="548">
        <f>IF('Shortcut Lookup 2'!AA$92=GRANT_1_L,GRANT_1_A,0)</f>
        <v>0</v>
      </c>
      <c r="U391" s="548">
        <f>IF('Shortcut Lookup 2'!AB$92=GRANT_1_L,GRANT_1_A,0)</f>
        <v>0</v>
      </c>
      <c r="V391" s="548">
        <f>IF('Shortcut Lookup 2'!AC$92=GRANT_1_L,GRANT_1_A,0)</f>
        <v>0</v>
      </c>
      <c r="W391" s="548">
        <f>IF('Shortcut Lookup 2'!AD$92=GRANT_1_L,GRANT_1_A,0)</f>
        <v>0</v>
      </c>
      <c r="X391" s="548">
        <f>IF('Shortcut Lookup 2'!AE$92=GRANT_1_L,GRANT_1_A,0)</f>
        <v>0</v>
      </c>
      <c r="Y391" s="548">
        <f>IF('Shortcut Lookup 2'!AF$92=GRANT_1_L,GRANT_1_A,0)</f>
        <v>0</v>
      </c>
      <c r="Z391" s="548">
        <f>IF('Shortcut Lookup 2'!AG$92=GRANT_1_L,GRANT_1_A,0)</f>
        <v>0</v>
      </c>
      <c r="AA391" s="548">
        <f>IF('Shortcut Lookup 2'!AH$92=GRANT_1_L,GRANT_1_A,0)</f>
        <v>0</v>
      </c>
      <c r="AB391" s="548">
        <f>IF('Shortcut Lookup 2'!AI$92=GRANT_1_L,GRANT_1_A,0)</f>
        <v>0</v>
      </c>
      <c r="AC391" s="548">
        <f>IF('Shortcut Lookup 2'!AJ$92=GRANT_1_L,GRANT_1_A,0)</f>
        <v>0</v>
      </c>
      <c r="AD391" s="548">
        <f>IF('Shortcut Lookup 2'!AK$92=GRANT_1_L,GRANT_1_A,0)</f>
        <v>0</v>
      </c>
      <c r="AE391" s="548">
        <f>IF('Shortcut Lookup 2'!AL$92=GRANT_1_L,GRANT_1_A,0)</f>
        <v>0</v>
      </c>
      <c r="AF391" s="548">
        <f>IF('Shortcut Lookup 2'!AM$92=GRANT_1_L,GRANT_1_A,0)</f>
        <v>0</v>
      </c>
      <c r="AG391" s="548">
        <f>IF('Shortcut Lookup 2'!AN$92=GRANT_1_L,GRANT_1_A,0)</f>
        <v>0</v>
      </c>
      <c r="AH391" s="548">
        <f>IF('Shortcut Lookup 2'!AO$92=GRANT_1_L,GRANT_1_A,0)</f>
        <v>0</v>
      </c>
      <c r="AI391" s="548">
        <f>IF('Shortcut Lookup 2'!AP$92=GRANT_1_L,GRANT_1_A,0)</f>
        <v>0</v>
      </c>
      <c r="AJ391" s="548">
        <f>IF('Shortcut Lookup 2'!AQ$92=GRANT_1_L,GRANT_1_A,0)</f>
        <v>0</v>
      </c>
      <c r="AK391" s="548">
        <f>IF('Shortcut Lookup 2'!AR$92=GRANT_1_L,GRANT_1_A,0)</f>
        <v>0</v>
      </c>
      <c r="AL391" s="548">
        <f>IF('Shortcut Lookup 2'!AS$92=GRANT_1_L,GRANT_1_A,0)</f>
        <v>0</v>
      </c>
      <c r="AM391" s="548">
        <f>IF('Shortcut Lookup 2'!AT$92=GRANT_1_L,GRANT_1_A,0)</f>
        <v>0</v>
      </c>
      <c r="AN391" s="548">
        <f>IF('Shortcut Lookup 2'!AU$92=GRANT_1_L,GRANT_1_A,0)</f>
        <v>0</v>
      </c>
      <c r="AO391" s="548">
        <f>IF('Shortcut Lookup 2'!AV$92=GRANT_1_L,GRANT_1_A,0)</f>
        <v>0</v>
      </c>
      <c r="AP391" s="548">
        <f>IF('Shortcut Lookup 2'!AW$92=GRANT_1_L,GRANT_1_A,0)</f>
        <v>0</v>
      </c>
      <c r="AQ391" s="548">
        <f>IF('Shortcut Lookup 2'!AX$92=GRANT_1_L,GRANT_1_A,0)</f>
        <v>0</v>
      </c>
      <c r="AR391" s="548">
        <f>IF('Shortcut Lookup 2'!AY$92=GRANT_1_L,GRANT_1_A,0)</f>
        <v>0</v>
      </c>
      <c r="AS391" s="548">
        <f>IF('Shortcut Lookup 2'!AZ$92=GRANT_1_L,GRANT_1_A,0)</f>
        <v>0</v>
      </c>
      <c r="AT391" s="548">
        <f>IF('Shortcut Lookup 2'!BA$92=GRANT_1_L,GRANT_1_A,0)</f>
        <v>0</v>
      </c>
      <c r="AU391" s="548">
        <f>IF('Shortcut Lookup 2'!BB$92=GRANT_1_L,GRANT_1_A,0)</f>
        <v>0</v>
      </c>
      <c r="AV391" s="548">
        <f>IF('Shortcut Lookup 2'!BC$92=GRANT_1_L,GRANT_1_A,0)</f>
        <v>0</v>
      </c>
      <c r="AW391" s="548">
        <f>IF('Shortcut Lookup 2'!BD$92=GRANT_1_L,GRANT_1_A,0)</f>
        <v>0</v>
      </c>
      <c r="AX391" s="548">
        <f>IF('Shortcut Lookup 2'!BE$92=GRANT_1_L,GRANT_1_A,0)</f>
        <v>0</v>
      </c>
      <c r="AY391" s="548">
        <f>IF('Shortcut Lookup 2'!BF$92=GRANT_1_L,GRANT_1_A,0)</f>
        <v>0</v>
      </c>
      <c r="AZ391" s="548">
        <f>IF('Shortcut Lookup 2'!BG$92=GRANT_1_L,GRANT_1_A,0)</f>
        <v>0</v>
      </c>
      <c r="BA391" s="548">
        <f>IF('Shortcut Lookup 2'!BH$92=GRANT_1_L,GRANT_1_A,0)</f>
        <v>0</v>
      </c>
      <c r="BB391" s="548">
        <f>IF('Shortcut Lookup 2'!BI$92=GRANT_1_L,GRANT_1_A,0)</f>
        <v>0</v>
      </c>
      <c r="BC391" s="548">
        <f>IF('Shortcut Lookup 2'!BJ$92=GRANT_1_L,GRANT_1_A,0)</f>
        <v>0</v>
      </c>
      <c r="BD391" s="548">
        <f>IF('Shortcut Lookup 2'!BK$92=GRANT_1_L,GRANT_1_A,0)</f>
        <v>0</v>
      </c>
      <c r="BE391" s="548">
        <f>IF('Shortcut Lookup 2'!BL$92=GRANT_1_L,GRANT_1_A,0)</f>
        <v>0</v>
      </c>
      <c r="BF391" s="548">
        <f>IF('Shortcut Lookup 2'!BM$92=GRANT_1_L,GRANT_1_A,0)</f>
        <v>0</v>
      </c>
      <c r="BG391" s="548">
        <f>IF('Shortcut Lookup 2'!BN$92=GRANT_1_L,GRANT_1_A,0)</f>
        <v>0</v>
      </c>
      <c r="BH391" s="548">
        <f>IF('Shortcut Lookup 2'!BO$92=GRANT_1_L,GRANT_1_A,0)</f>
        <v>0</v>
      </c>
      <c r="BI391" s="548">
        <f>IF('Shortcut Lookup 2'!BP$92=GRANT_1_L,GRANT_1_A,0)</f>
        <v>0</v>
      </c>
      <c r="BJ391" s="548">
        <f>IF('Shortcut Lookup 2'!BQ$92=GRANT_1_L,GRANT_1_A,0)</f>
        <v>0</v>
      </c>
      <c r="BK391" s="548">
        <f>IF('Shortcut Lookup 2'!BR$92=GRANT_1_L,GRANT_1_A,0)</f>
        <v>0</v>
      </c>
      <c r="BL391" s="548">
        <f>IF('Shortcut Lookup 2'!BS$92=GRANT_1_L,GRANT_1_A,0)</f>
        <v>0</v>
      </c>
    </row>
    <row r="392" spans="1:64" ht="10.5" customHeight="1" x14ac:dyDescent="0.3">
      <c r="A392" s="105"/>
      <c r="B392" s="507" t="s">
        <v>175</v>
      </c>
      <c r="C392" s="105"/>
      <c r="E392" s="551">
        <f>E391+D392</f>
        <v>0</v>
      </c>
      <c r="F392" s="551">
        <f t="shared" ref="F392:BL392" si="37">F391+E392</f>
        <v>0</v>
      </c>
      <c r="G392" s="551">
        <f t="shared" si="37"/>
        <v>0</v>
      </c>
      <c r="H392" s="551">
        <f t="shared" si="37"/>
        <v>0</v>
      </c>
      <c r="I392" s="551">
        <f t="shared" si="37"/>
        <v>0</v>
      </c>
      <c r="J392" s="551">
        <f>J391+I392</f>
        <v>750000</v>
      </c>
      <c r="K392" s="551">
        <f t="shared" si="37"/>
        <v>750000</v>
      </c>
      <c r="L392" s="551">
        <f t="shared" si="37"/>
        <v>750000</v>
      </c>
      <c r="M392" s="551">
        <f t="shared" si="37"/>
        <v>750000</v>
      </c>
      <c r="N392" s="551">
        <f t="shared" si="37"/>
        <v>750000</v>
      </c>
      <c r="O392" s="551">
        <f t="shared" si="37"/>
        <v>750000</v>
      </c>
      <c r="P392" s="551">
        <f t="shared" si="37"/>
        <v>750000</v>
      </c>
      <c r="Q392" s="551">
        <f t="shared" si="37"/>
        <v>750000</v>
      </c>
      <c r="R392" s="551">
        <f t="shared" si="37"/>
        <v>750000</v>
      </c>
      <c r="S392" s="551">
        <f t="shared" si="37"/>
        <v>750000</v>
      </c>
      <c r="T392" s="551">
        <f t="shared" si="37"/>
        <v>750000</v>
      </c>
      <c r="U392" s="551">
        <f t="shared" si="37"/>
        <v>750000</v>
      </c>
      <c r="V392" s="551">
        <f t="shared" si="37"/>
        <v>750000</v>
      </c>
      <c r="W392" s="551">
        <f t="shared" si="37"/>
        <v>750000</v>
      </c>
      <c r="X392" s="551">
        <f t="shared" si="37"/>
        <v>750000</v>
      </c>
      <c r="Y392" s="551">
        <f t="shared" si="37"/>
        <v>750000</v>
      </c>
      <c r="Z392" s="551">
        <f t="shared" si="37"/>
        <v>750000</v>
      </c>
      <c r="AA392" s="551">
        <f t="shared" si="37"/>
        <v>750000</v>
      </c>
      <c r="AB392" s="551">
        <f>AB391+AA392</f>
        <v>750000</v>
      </c>
      <c r="AC392" s="551">
        <f t="shared" si="37"/>
        <v>750000</v>
      </c>
      <c r="AD392" s="551">
        <f t="shared" si="37"/>
        <v>750000</v>
      </c>
      <c r="AE392" s="551">
        <f t="shared" si="37"/>
        <v>750000</v>
      </c>
      <c r="AF392" s="551">
        <f t="shared" si="37"/>
        <v>750000</v>
      </c>
      <c r="AG392" s="551">
        <f t="shared" si="37"/>
        <v>750000</v>
      </c>
      <c r="AH392" s="551">
        <f t="shared" si="37"/>
        <v>750000</v>
      </c>
      <c r="AI392" s="551">
        <f t="shared" si="37"/>
        <v>750000</v>
      </c>
      <c r="AJ392" s="551">
        <f t="shared" si="37"/>
        <v>750000</v>
      </c>
      <c r="AK392" s="551">
        <f t="shared" si="37"/>
        <v>750000</v>
      </c>
      <c r="AL392" s="551">
        <f t="shared" si="37"/>
        <v>750000</v>
      </c>
      <c r="AM392" s="551">
        <f t="shared" si="37"/>
        <v>750000</v>
      </c>
      <c r="AN392" s="551">
        <f t="shared" si="37"/>
        <v>750000</v>
      </c>
      <c r="AO392" s="551">
        <f t="shared" si="37"/>
        <v>750000</v>
      </c>
      <c r="AP392" s="551">
        <f t="shared" si="37"/>
        <v>750000</v>
      </c>
      <c r="AQ392" s="551">
        <f t="shared" si="37"/>
        <v>750000</v>
      </c>
      <c r="AR392" s="551">
        <f t="shared" si="37"/>
        <v>750000</v>
      </c>
      <c r="AS392" s="551">
        <f t="shared" si="37"/>
        <v>750000</v>
      </c>
      <c r="AT392" s="551">
        <f t="shared" si="37"/>
        <v>750000</v>
      </c>
      <c r="AU392" s="551">
        <f t="shared" si="37"/>
        <v>750000</v>
      </c>
      <c r="AV392" s="551">
        <f t="shared" si="37"/>
        <v>750000</v>
      </c>
      <c r="AW392" s="551">
        <f t="shared" si="37"/>
        <v>750000</v>
      </c>
      <c r="AX392" s="551">
        <f t="shared" si="37"/>
        <v>750000</v>
      </c>
      <c r="AY392" s="551">
        <f t="shared" si="37"/>
        <v>750000</v>
      </c>
      <c r="AZ392" s="551">
        <f t="shared" si="37"/>
        <v>750000</v>
      </c>
      <c r="BA392" s="551">
        <f t="shared" si="37"/>
        <v>750000</v>
      </c>
      <c r="BB392" s="551">
        <f t="shared" si="37"/>
        <v>750000</v>
      </c>
      <c r="BC392" s="551">
        <f t="shared" si="37"/>
        <v>750000</v>
      </c>
      <c r="BD392" s="551">
        <f t="shared" si="37"/>
        <v>750000</v>
      </c>
      <c r="BE392" s="551">
        <f t="shared" si="37"/>
        <v>750000</v>
      </c>
      <c r="BF392" s="551">
        <f t="shared" si="37"/>
        <v>750000</v>
      </c>
      <c r="BG392" s="551">
        <f t="shared" si="37"/>
        <v>750000</v>
      </c>
      <c r="BH392" s="551">
        <f t="shared" si="37"/>
        <v>750000</v>
      </c>
      <c r="BI392" s="551">
        <f t="shared" si="37"/>
        <v>750000</v>
      </c>
      <c r="BJ392" s="551">
        <f t="shared" si="37"/>
        <v>750000</v>
      </c>
      <c r="BK392" s="551">
        <f t="shared" si="37"/>
        <v>750000</v>
      </c>
      <c r="BL392" s="551">
        <f t="shared" si="37"/>
        <v>750000</v>
      </c>
    </row>
    <row r="393" spans="1:64" ht="10.5" customHeight="1" x14ac:dyDescent="0.3">
      <c r="B393" s="502"/>
    </row>
    <row r="394" spans="1:64" ht="10.5" customHeight="1" x14ac:dyDescent="0.3">
      <c r="B394" s="502"/>
    </row>
    <row r="395" spans="1:64" ht="10.5" customHeight="1" x14ac:dyDescent="0.3">
      <c r="B395" s="502"/>
    </row>
    <row r="396" spans="1:64" ht="10.5" customHeight="1" x14ac:dyDescent="0.3">
      <c r="B396" s="502"/>
    </row>
    <row r="397" spans="1:64" ht="10.5" customHeight="1" x14ac:dyDescent="0.3">
      <c r="B397" s="502"/>
    </row>
    <row r="398" spans="1:64" ht="10.5" customHeight="1" x14ac:dyDescent="0.3">
      <c r="B398" s="502"/>
    </row>
    <row r="399" spans="1:64" ht="10.5" customHeight="1" x14ac:dyDescent="0.3">
      <c r="B399" s="502"/>
    </row>
    <row r="400" spans="1:64" ht="10.5" customHeight="1" x14ac:dyDescent="0.3">
      <c r="B400" s="502"/>
    </row>
    <row r="401" spans="2:2" ht="10.5" customHeight="1" x14ac:dyDescent="0.3">
      <c r="B401" s="502"/>
    </row>
    <row r="402" spans="2:2" ht="10.5" customHeight="1" x14ac:dyDescent="0.3">
      <c r="B402" s="502"/>
    </row>
    <row r="403" spans="2:2" ht="10.5" customHeight="1" x14ac:dyDescent="0.3">
      <c r="B403" s="502"/>
    </row>
    <row r="404" spans="2:2" ht="10.5" customHeight="1" x14ac:dyDescent="0.3">
      <c r="B404" s="502"/>
    </row>
    <row r="405" spans="2:2" ht="10.5" customHeight="1" x14ac:dyDescent="0.3">
      <c r="B405" s="502"/>
    </row>
    <row r="406" spans="2:2" ht="10.5" customHeight="1" x14ac:dyDescent="0.3">
      <c r="B406" s="502"/>
    </row>
  </sheetData>
  <mergeCells count="1">
    <mergeCell ref="B1:P1"/>
  </mergeCells>
  <pageMargins left="0.3" right="0.3" top="0.2" bottom="0.3" header="0" footer="0.2"/>
  <pageSetup paperSize="9" scale="75" fitToWidth="5" fitToHeight="2" orientation="landscape" r:id="rId1"/>
  <headerFooter scaleWithDoc="0"/>
  <rowBreaks count="1" manualBreakCount="1">
    <brk id="381" max="16383" man="1"/>
  </rowBreaks>
  <colBreaks count="4" manualBreakCount="4">
    <brk id="15" max="1048575" man="1"/>
    <brk id="27" max="1048575" man="1"/>
    <brk id="39" max="1048575" man="1"/>
    <brk id="51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0"/>
    <pageSetUpPr autoPageBreaks="0"/>
  </sheetPr>
  <dimension ref="A1:BL61"/>
  <sheetViews>
    <sheetView showGridLines="0" workbookViewId="0">
      <selection activeCell="B11" sqref="B11:E11"/>
    </sheetView>
  </sheetViews>
  <sheetFormatPr defaultColWidth="10" defaultRowHeight="10.5" customHeight="1" outlineLevelRow="1" x14ac:dyDescent="0.3"/>
  <cols>
    <col min="1" max="1" width="2" style="51" customWidth="1"/>
    <col min="2" max="2" width="4.44140625" style="51" customWidth="1"/>
    <col min="3" max="3" width="6.44140625" style="51" customWidth="1"/>
    <col min="4" max="4" width="12.6640625" style="51" customWidth="1"/>
    <col min="5" max="5" width="14" style="51" customWidth="1"/>
    <col min="6" max="64" width="15.109375" style="51" customWidth="1"/>
    <col min="65" max="66" width="10" style="51" customWidth="1"/>
    <col min="67" max="16384" width="10" style="51"/>
  </cols>
  <sheetData>
    <row r="1" spans="1:64" ht="18" x14ac:dyDescent="0.3">
      <c r="B1" s="1004" t="s">
        <v>375</v>
      </c>
      <c r="C1" s="1004"/>
      <c r="D1" s="1004"/>
      <c r="E1" s="1004"/>
      <c r="F1" s="1004"/>
      <c r="G1" s="1004"/>
      <c r="H1" s="1004"/>
      <c r="I1" s="1004"/>
      <c r="J1" s="1004"/>
      <c r="K1" s="1004"/>
      <c r="L1" s="1004"/>
      <c r="M1" s="1004"/>
      <c r="N1" s="1004"/>
      <c r="O1" s="1004"/>
    </row>
    <row r="2" spans="1:64" ht="11.25" customHeight="1" thickBot="1" x14ac:dyDescent="0.35"/>
    <row r="3" spans="1:64" ht="10.8" hidden="1" thickBot="1" x14ac:dyDescent="0.35">
      <c r="B3" s="134"/>
      <c r="C3" s="133"/>
      <c r="D3" s="133"/>
      <c r="E3" s="133">
        <f t="shared" ref="E3:AJ3" si="0">IF(MONTH(E4)=1,YEAR(E4),IF(MONTH(E4)&lt;=DD_TS_Fin_Yr_End_Mth,YEAR(E4),YEAR(E4)+1))</f>
        <v>2025</v>
      </c>
      <c r="F3" s="133">
        <f t="shared" si="0"/>
        <v>2025</v>
      </c>
      <c r="G3" s="133">
        <f t="shared" si="0"/>
        <v>2025</v>
      </c>
      <c r="H3" s="133">
        <f t="shared" si="0"/>
        <v>2025</v>
      </c>
      <c r="I3" s="133">
        <f t="shared" si="0"/>
        <v>2025</v>
      </c>
      <c r="J3" s="133">
        <f t="shared" si="0"/>
        <v>2025</v>
      </c>
      <c r="K3" s="133">
        <f t="shared" si="0"/>
        <v>2025</v>
      </c>
      <c r="L3" s="133">
        <f t="shared" si="0"/>
        <v>2025</v>
      </c>
      <c r="M3" s="133">
        <f t="shared" si="0"/>
        <v>2025</v>
      </c>
      <c r="N3" s="133">
        <f t="shared" si="0"/>
        <v>2025</v>
      </c>
      <c r="O3" s="133">
        <f t="shared" si="0"/>
        <v>2025</v>
      </c>
      <c r="P3" s="133">
        <f t="shared" si="0"/>
        <v>2025</v>
      </c>
      <c r="Q3" s="133">
        <f t="shared" si="0"/>
        <v>2026</v>
      </c>
      <c r="R3" s="133">
        <f t="shared" si="0"/>
        <v>2026</v>
      </c>
      <c r="S3" s="133">
        <f t="shared" si="0"/>
        <v>2026</v>
      </c>
      <c r="T3" s="133">
        <f t="shared" si="0"/>
        <v>2026</v>
      </c>
      <c r="U3" s="133">
        <f t="shared" si="0"/>
        <v>2026</v>
      </c>
      <c r="V3" s="133">
        <f t="shared" si="0"/>
        <v>2026</v>
      </c>
      <c r="W3" s="133">
        <f t="shared" si="0"/>
        <v>2026</v>
      </c>
      <c r="X3" s="133">
        <f t="shared" si="0"/>
        <v>2026</v>
      </c>
      <c r="Y3" s="133">
        <f t="shared" si="0"/>
        <v>2026</v>
      </c>
      <c r="Z3" s="133">
        <f t="shared" si="0"/>
        <v>2026</v>
      </c>
      <c r="AA3" s="133">
        <f t="shared" si="0"/>
        <v>2026</v>
      </c>
      <c r="AB3" s="133">
        <f t="shared" si="0"/>
        <v>2026</v>
      </c>
      <c r="AC3" s="133">
        <f t="shared" si="0"/>
        <v>2027</v>
      </c>
      <c r="AD3" s="133">
        <f t="shared" si="0"/>
        <v>2027</v>
      </c>
      <c r="AE3" s="133">
        <f t="shared" si="0"/>
        <v>2027</v>
      </c>
      <c r="AF3" s="133">
        <f t="shared" si="0"/>
        <v>2027</v>
      </c>
      <c r="AG3" s="133">
        <f t="shared" si="0"/>
        <v>2027</v>
      </c>
      <c r="AH3" s="133">
        <f t="shared" si="0"/>
        <v>2027</v>
      </c>
      <c r="AI3" s="133">
        <f t="shared" si="0"/>
        <v>2027</v>
      </c>
      <c r="AJ3" s="133">
        <f t="shared" si="0"/>
        <v>2027</v>
      </c>
      <c r="AK3" s="133">
        <f t="shared" ref="AK3:BL3" si="1">IF(MONTH(AK4)=1,YEAR(AK4),IF(MONTH(AK4)&lt;=DD_TS_Fin_Yr_End_Mth,YEAR(AK4),YEAR(AK4)+1))</f>
        <v>2027</v>
      </c>
      <c r="AL3" s="133">
        <f t="shared" si="1"/>
        <v>2027</v>
      </c>
      <c r="AM3" s="133">
        <f t="shared" si="1"/>
        <v>2027</v>
      </c>
      <c r="AN3" s="133">
        <f t="shared" si="1"/>
        <v>2027</v>
      </c>
      <c r="AO3" s="133">
        <f t="shared" si="1"/>
        <v>2028</v>
      </c>
      <c r="AP3" s="133">
        <f t="shared" si="1"/>
        <v>2028</v>
      </c>
      <c r="AQ3" s="133">
        <f t="shared" si="1"/>
        <v>2028</v>
      </c>
      <c r="AR3" s="133">
        <f t="shared" si="1"/>
        <v>2028</v>
      </c>
      <c r="AS3" s="133">
        <f t="shared" si="1"/>
        <v>2028</v>
      </c>
      <c r="AT3" s="133">
        <f t="shared" si="1"/>
        <v>2028</v>
      </c>
      <c r="AU3" s="133">
        <f t="shared" si="1"/>
        <v>2028</v>
      </c>
      <c r="AV3" s="133">
        <f t="shared" si="1"/>
        <v>2028</v>
      </c>
      <c r="AW3" s="133">
        <f t="shared" si="1"/>
        <v>2028</v>
      </c>
      <c r="AX3" s="133">
        <f t="shared" si="1"/>
        <v>2028</v>
      </c>
      <c r="AY3" s="133">
        <f t="shared" si="1"/>
        <v>2028</v>
      </c>
      <c r="AZ3" s="133">
        <f t="shared" si="1"/>
        <v>2028</v>
      </c>
      <c r="BA3" s="133">
        <f t="shared" si="1"/>
        <v>2029</v>
      </c>
      <c r="BB3" s="133">
        <f t="shared" si="1"/>
        <v>2029</v>
      </c>
      <c r="BC3" s="133">
        <f t="shared" si="1"/>
        <v>2029</v>
      </c>
      <c r="BD3" s="133">
        <f t="shared" si="1"/>
        <v>2029</v>
      </c>
      <c r="BE3" s="133">
        <f t="shared" si="1"/>
        <v>2029</v>
      </c>
      <c r="BF3" s="133">
        <f t="shared" si="1"/>
        <v>2029</v>
      </c>
      <c r="BG3" s="133">
        <f t="shared" si="1"/>
        <v>2029</v>
      </c>
      <c r="BH3" s="133">
        <f t="shared" si="1"/>
        <v>2029</v>
      </c>
      <c r="BI3" s="133">
        <f t="shared" si="1"/>
        <v>2029</v>
      </c>
      <c r="BJ3" s="133">
        <f t="shared" si="1"/>
        <v>2029</v>
      </c>
      <c r="BK3" s="133">
        <f t="shared" si="1"/>
        <v>2029</v>
      </c>
      <c r="BL3" s="133">
        <f t="shared" si="1"/>
        <v>2029</v>
      </c>
    </row>
    <row r="4" spans="1:64" ht="10.8" hidden="1" thickBot="1" x14ac:dyDescent="0.35">
      <c r="B4" s="134"/>
      <c r="E4" s="178">
        <f>E6</f>
        <v>45688</v>
      </c>
      <c r="F4" s="178">
        <f t="shared" ref="F4:BL4" si="2">F6</f>
        <v>45716</v>
      </c>
      <c r="G4" s="178">
        <f t="shared" si="2"/>
        <v>45747</v>
      </c>
      <c r="H4" s="178">
        <f t="shared" si="2"/>
        <v>45777</v>
      </c>
      <c r="I4" s="178">
        <f t="shared" si="2"/>
        <v>45808</v>
      </c>
      <c r="J4" s="178">
        <f t="shared" si="2"/>
        <v>45838</v>
      </c>
      <c r="K4" s="178">
        <f t="shared" si="2"/>
        <v>45869</v>
      </c>
      <c r="L4" s="178">
        <f t="shared" si="2"/>
        <v>45900</v>
      </c>
      <c r="M4" s="178">
        <f t="shared" si="2"/>
        <v>45930</v>
      </c>
      <c r="N4" s="178">
        <f t="shared" si="2"/>
        <v>45961</v>
      </c>
      <c r="O4" s="178">
        <f t="shared" si="2"/>
        <v>45991</v>
      </c>
      <c r="P4" s="178">
        <f t="shared" si="2"/>
        <v>46022</v>
      </c>
      <c r="Q4" s="178">
        <f t="shared" si="2"/>
        <v>46053</v>
      </c>
      <c r="R4" s="178">
        <f t="shared" si="2"/>
        <v>46081</v>
      </c>
      <c r="S4" s="178">
        <f t="shared" si="2"/>
        <v>46112</v>
      </c>
      <c r="T4" s="178">
        <f t="shared" si="2"/>
        <v>46142</v>
      </c>
      <c r="U4" s="178">
        <f t="shared" si="2"/>
        <v>46173</v>
      </c>
      <c r="V4" s="178">
        <f t="shared" si="2"/>
        <v>46203</v>
      </c>
      <c r="W4" s="178">
        <f t="shared" si="2"/>
        <v>46234</v>
      </c>
      <c r="X4" s="178">
        <f t="shared" si="2"/>
        <v>46265</v>
      </c>
      <c r="Y4" s="178">
        <f t="shared" si="2"/>
        <v>46295</v>
      </c>
      <c r="Z4" s="178">
        <f t="shared" si="2"/>
        <v>46326</v>
      </c>
      <c r="AA4" s="178">
        <f t="shared" si="2"/>
        <v>46356</v>
      </c>
      <c r="AB4" s="178">
        <f t="shared" si="2"/>
        <v>46387</v>
      </c>
      <c r="AC4" s="178">
        <f t="shared" si="2"/>
        <v>46418</v>
      </c>
      <c r="AD4" s="178">
        <f t="shared" si="2"/>
        <v>46446</v>
      </c>
      <c r="AE4" s="178">
        <f t="shared" si="2"/>
        <v>46477</v>
      </c>
      <c r="AF4" s="178">
        <f t="shared" si="2"/>
        <v>46507</v>
      </c>
      <c r="AG4" s="178">
        <f t="shared" si="2"/>
        <v>46538</v>
      </c>
      <c r="AH4" s="178">
        <f t="shared" si="2"/>
        <v>46568</v>
      </c>
      <c r="AI4" s="178">
        <f t="shared" si="2"/>
        <v>46599</v>
      </c>
      <c r="AJ4" s="178">
        <f t="shared" si="2"/>
        <v>46630</v>
      </c>
      <c r="AK4" s="178">
        <f t="shared" si="2"/>
        <v>46660</v>
      </c>
      <c r="AL4" s="178">
        <f t="shared" si="2"/>
        <v>46691</v>
      </c>
      <c r="AM4" s="178">
        <f t="shared" si="2"/>
        <v>46721</v>
      </c>
      <c r="AN4" s="178">
        <f t="shared" si="2"/>
        <v>46752</v>
      </c>
      <c r="AO4" s="178">
        <f t="shared" si="2"/>
        <v>46783</v>
      </c>
      <c r="AP4" s="178">
        <f t="shared" si="2"/>
        <v>46812</v>
      </c>
      <c r="AQ4" s="178">
        <f t="shared" si="2"/>
        <v>46843</v>
      </c>
      <c r="AR4" s="178">
        <f t="shared" si="2"/>
        <v>46873</v>
      </c>
      <c r="AS4" s="178">
        <f t="shared" si="2"/>
        <v>46904</v>
      </c>
      <c r="AT4" s="178">
        <f t="shared" si="2"/>
        <v>46934</v>
      </c>
      <c r="AU4" s="178">
        <f t="shared" si="2"/>
        <v>46965</v>
      </c>
      <c r="AV4" s="178">
        <f t="shared" si="2"/>
        <v>46996</v>
      </c>
      <c r="AW4" s="178">
        <f t="shared" si="2"/>
        <v>47026</v>
      </c>
      <c r="AX4" s="178">
        <f t="shared" si="2"/>
        <v>47057</v>
      </c>
      <c r="AY4" s="178">
        <f t="shared" si="2"/>
        <v>47087</v>
      </c>
      <c r="AZ4" s="178">
        <f t="shared" si="2"/>
        <v>47118</v>
      </c>
      <c r="BA4" s="178">
        <f t="shared" si="2"/>
        <v>47149</v>
      </c>
      <c r="BB4" s="178">
        <f t="shared" si="2"/>
        <v>47177</v>
      </c>
      <c r="BC4" s="178">
        <f t="shared" si="2"/>
        <v>47208</v>
      </c>
      <c r="BD4" s="178">
        <f t="shared" si="2"/>
        <v>47238</v>
      </c>
      <c r="BE4" s="178">
        <f t="shared" si="2"/>
        <v>47269</v>
      </c>
      <c r="BF4" s="178">
        <f t="shared" si="2"/>
        <v>47299</v>
      </c>
      <c r="BG4" s="178">
        <f t="shared" si="2"/>
        <v>47330</v>
      </c>
      <c r="BH4" s="178">
        <f t="shared" si="2"/>
        <v>47361</v>
      </c>
      <c r="BI4" s="178">
        <f t="shared" si="2"/>
        <v>47391</v>
      </c>
      <c r="BJ4" s="178">
        <f t="shared" si="2"/>
        <v>47422</v>
      </c>
      <c r="BK4" s="178">
        <f t="shared" si="2"/>
        <v>47452</v>
      </c>
      <c r="BL4" s="178">
        <f t="shared" si="2"/>
        <v>47483</v>
      </c>
    </row>
    <row r="5" spans="1:64" ht="10.8" hidden="1" thickBot="1" x14ac:dyDescent="0.35">
      <c r="B5" s="136"/>
      <c r="C5" s="50"/>
      <c r="D5" s="50"/>
      <c r="E5" s="179">
        <f t="shared" ref="E5:AJ5" si="3">EDATE(TS_Start_Date,(E7-1)*1)</f>
        <v>45658</v>
      </c>
      <c r="F5" s="179">
        <f t="shared" si="3"/>
        <v>45689</v>
      </c>
      <c r="G5" s="179">
        <f t="shared" si="3"/>
        <v>45717</v>
      </c>
      <c r="H5" s="179">
        <f t="shared" si="3"/>
        <v>45748</v>
      </c>
      <c r="I5" s="179">
        <f t="shared" si="3"/>
        <v>45778</v>
      </c>
      <c r="J5" s="179">
        <f t="shared" si="3"/>
        <v>45809</v>
      </c>
      <c r="K5" s="179">
        <f t="shared" si="3"/>
        <v>45839</v>
      </c>
      <c r="L5" s="179">
        <f t="shared" si="3"/>
        <v>45870</v>
      </c>
      <c r="M5" s="179">
        <f t="shared" si="3"/>
        <v>45901</v>
      </c>
      <c r="N5" s="179">
        <f t="shared" si="3"/>
        <v>45931</v>
      </c>
      <c r="O5" s="179">
        <f t="shared" si="3"/>
        <v>45962</v>
      </c>
      <c r="P5" s="179">
        <f t="shared" si="3"/>
        <v>45992</v>
      </c>
      <c r="Q5" s="179">
        <f t="shared" si="3"/>
        <v>46023</v>
      </c>
      <c r="R5" s="179">
        <f t="shared" si="3"/>
        <v>46054</v>
      </c>
      <c r="S5" s="179">
        <f t="shared" si="3"/>
        <v>46082</v>
      </c>
      <c r="T5" s="179">
        <f t="shared" si="3"/>
        <v>46113</v>
      </c>
      <c r="U5" s="179">
        <f t="shared" si="3"/>
        <v>46143</v>
      </c>
      <c r="V5" s="179">
        <f t="shared" si="3"/>
        <v>46174</v>
      </c>
      <c r="W5" s="179">
        <f t="shared" si="3"/>
        <v>46204</v>
      </c>
      <c r="X5" s="179">
        <f t="shared" si="3"/>
        <v>46235</v>
      </c>
      <c r="Y5" s="179">
        <f t="shared" si="3"/>
        <v>46266</v>
      </c>
      <c r="Z5" s="179">
        <f t="shared" si="3"/>
        <v>46296</v>
      </c>
      <c r="AA5" s="179">
        <f t="shared" si="3"/>
        <v>46327</v>
      </c>
      <c r="AB5" s="179">
        <f t="shared" si="3"/>
        <v>46357</v>
      </c>
      <c r="AC5" s="179">
        <f t="shared" si="3"/>
        <v>46388</v>
      </c>
      <c r="AD5" s="179">
        <f t="shared" si="3"/>
        <v>46419</v>
      </c>
      <c r="AE5" s="179">
        <f t="shared" si="3"/>
        <v>46447</v>
      </c>
      <c r="AF5" s="179">
        <f t="shared" si="3"/>
        <v>46478</v>
      </c>
      <c r="AG5" s="179">
        <f t="shared" si="3"/>
        <v>46508</v>
      </c>
      <c r="AH5" s="179">
        <f t="shared" si="3"/>
        <v>46539</v>
      </c>
      <c r="AI5" s="179">
        <f t="shared" si="3"/>
        <v>46569</v>
      </c>
      <c r="AJ5" s="179">
        <f t="shared" si="3"/>
        <v>46600</v>
      </c>
      <c r="AK5" s="179">
        <f t="shared" ref="AK5:BL5" si="4">EDATE(TS_Start_Date,(AK7-1)*1)</f>
        <v>46631</v>
      </c>
      <c r="AL5" s="179">
        <f t="shared" si="4"/>
        <v>46661</v>
      </c>
      <c r="AM5" s="179">
        <f t="shared" si="4"/>
        <v>46692</v>
      </c>
      <c r="AN5" s="179">
        <f t="shared" si="4"/>
        <v>46722</v>
      </c>
      <c r="AO5" s="179">
        <f t="shared" si="4"/>
        <v>46753</v>
      </c>
      <c r="AP5" s="179">
        <f t="shared" si="4"/>
        <v>46784</v>
      </c>
      <c r="AQ5" s="179">
        <f t="shared" si="4"/>
        <v>46813</v>
      </c>
      <c r="AR5" s="179">
        <f t="shared" si="4"/>
        <v>46844</v>
      </c>
      <c r="AS5" s="179">
        <f t="shared" si="4"/>
        <v>46874</v>
      </c>
      <c r="AT5" s="179">
        <f t="shared" si="4"/>
        <v>46905</v>
      </c>
      <c r="AU5" s="179">
        <f t="shared" si="4"/>
        <v>46935</v>
      </c>
      <c r="AV5" s="179">
        <f t="shared" si="4"/>
        <v>46966</v>
      </c>
      <c r="AW5" s="179">
        <f t="shared" si="4"/>
        <v>46997</v>
      </c>
      <c r="AX5" s="179">
        <f t="shared" si="4"/>
        <v>47027</v>
      </c>
      <c r="AY5" s="179">
        <f t="shared" si="4"/>
        <v>47058</v>
      </c>
      <c r="AZ5" s="179">
        <f t="shared" si="4"/>
        <v>47088</v>
      </c>
      <c r="BA5" s="179">
        <f t="shared" si="4"/>
        <v>47119</v>
      </c>
      <c r="BB5" s="179">
        <f t="shared" si="4"/>
        <v>47150</v>
      </c>
      <c r="BC5" s="179">
        <f t="shared" si="4"/>
        <v>47178</v>
      </c>
      <c r="BD5" s="179">
        <f t="shared" si="4"/>
        <v>47209</v>
      </c>
      <c r="BE5" s="179">
        <f t="shared" si="4"/>
        <v>47239</v>
      </c>
      <c r="BF5" s="179">
        <f t="shared" si="4"/>
        <v>47270</v>
      </c>
      <c r="BG5" s="179">
        <f t="shared" si="4"/>
        <v>47300</v>
      </c>
      <c r="BH5" s="179">
        <f t="shared" si="4"/>
        <v>47331</v>
      </c>
      <c r="BI5" s="179">
        <f t="shared" si="4"/>
        <v>47362</v>
      </c>
      <c r="BJ5" s="179">
        <f t="shared" si="4"/>
        <v>47392</v>
      </c>
      <c r="BK5" s="179">
        <f t="shared" si="4"/>
        <v>47423</v>
      </c>
      <c r="BL5" s="179">
        <f t="shared" si="4"/>
        <v>47453</v>
      </c>
    </row>
    <row r="6" spans="1:64" ht="10.8" hidden="1" thickBot="1" x14ac:dyDescent="0.35">
      <c r="B6" s="136"/>
      <c r="C6" s="50"/>
      <c r="D6" s="50"/>
      <c r="E6" s="175">
        <f>EDATE(E5,1)-1</f>
        <v>45688</v>
      </c>
      <c r="F6" s="175">
        <f t="shared" ref="F6:BL6" si="5">EDATE(F5,1)-1</f>
        <v>45716</v>
      </c>
      <c r="G6" s="175">
        <f t="shared" si="5"/>
        <v>45747</v>
      </c>
      <c r="H6" s="175">
        <f t="shared" si="5"/>
        <v>45777</v>
      </c>
      <c r="I6" s="175">
        <f t="shared" si="5"/>
        <v>45808</v>
      </c>
      <c r="J6" s="175">
        <f t="shared" si="5"/>
        <v>45838</v>
      </c>
      <c r="K6" s="175">
        <f t="shared" si="5"/>
        <v>45869</v>
      </c>
      <c r="L6" s="175">
        <f t="shared" si="5"/>
        <v>45900</v>
      </c>
      <c r="M6" s="175">
        <f t="shared" si="5"/>
        <v>45930</v>
      </c>
      <c r="N6" s="175">
        <f t="shared" si="5"/>
        <v>45961</v>
      </c>
      <c r="O6" s="175">
        <f t="shared" si="5"/>
        <v>45991</v>
      </c>
      <c r="P6" s="175">
        <f t="shared" si="5"/>
        <v>46022</v>
      </c>
      <c r="Q6" s="175">
        <f t="shared" si="5"/>
        <v>46053</v>
      </c>
      <c r="R6" s="175">
        <f t="shared" si="5"/>
        <v>46081</v>
      </c>
      <c r="S6" s="175">
        <f t="shared" si="5"/>
        <v>46112</v>
      </c>
      <c r="T6" s="175">
        <f t="shared" si="5"/>
        <v>46142</v>
      </c>
      <c r="U6" s="175">
        <f t="shared" si="5"/>
        <v>46173</v>
      </c>
      <c r="V6" s="175">
        <f t="shared" si="5"/>
        <v>46203</v>
      </c>
      <c r="W6" s="175">
        <f t="shared" si="5"/>
        <v>46234</v>
      </c>
      <c r="X6" s="175">
        <f t="shared" si="5"/>
        <v>46265</v>
      </c>
      <c r="Y6" s="175">
        <f t="shared" si="5"/>
        <v>46295</v>
      </c>
      <c r="Z6" s="175">
        <f t="shared" si="5"/>
        <v>46326</v>
      </c>
      <c r="AA6" s="175">
        <f t="shared" si="5"/>
        <v>46356</v>
      </c>
      <c r="AB6" s="175">
        <f t="shared" si="5"/>
        <v>46387</v>
      </c>
      <c r="AC6" s="175">
        <f t="shared" si="5"/>
        <v>46418</v>
      </c>
      <c r="AD6" s="175">
        <f t="shared" si="5"/>
        <v>46446</v>
      </c>
      <c r="AE6" s="175">
        <f t="shared" si="5"/>
        <v>46477</v>
      </c>
      <c r="AF6" s="175">
        <f t="shared" si="5"/>
        <v>46507</v>
      </c>
      <c r="AG6" s="175">
        <f t="shared" si="5"/>
        <v>46538</v>
      </c>
      <c r="AH6" s="175">
        <f t="shared" si="5"/>
        <v>46568</v>
      </c>
      <c r="AI6" s="175">
        <f t="shared" si="5"/>
        <v>46599</v>
      </c>
      <c r="AJ6" s="175">
        <f t="shared" si="5"/>
        <v>46630</v>
      </c>
      <c r="AK6" s="175">
        <f t="shared" si="5"/>
        <v>46660</v>
      </c>
      <c r="AL6" s="175">
        <f t="shared" si="5"/>
        <v>46691</v>
      </c>
      <c r="AM6" s="175">
        <f t="shared" si="5"/>
        <v>46721</v>
      </c>
      <c r="AN6" s="175">
        <f t="shared" si="5"/>
        <v>46752</v>
      </c>
      <c r="AO6" s="175">
        <f t="shared" si="5"/>
        <v>46783</v>
      </c>
      <c r="AP6" s="175">
        <f t="shared" si="5"/>
        <v>46812</v>
      </c>
      <c r="AQ6" s="175">
        <f t="shared" si="5"/>
        <v>46843</v>
      </c>
      <c r="AR6" s="175">
        <f t="shared" si="5"/>
        <v>46873</v>
      </c>
      <c r="AS6" s="175">
        <f t="shared" si="5"/>
        <v>46904</v>
      </c>
      <c r="AT6" s="175">
        <f t="shared" si="5"/>
        <v>46934</v>
      </c>
      <c r="AU6" s="175">
        <f t="shared" si="5"/>
        <v>46965</v>
      </c>
      <c r="AV6" s="175">
        <f t="shared" si="5"/>
        <v>46996</v>
      </c>
      <c r="AW6" s="175">
        <f t="shared" si="5"/>
        <v>47026</v>
      </c>
      <c r="AX6" s="175">
        <f t="shared" si="5"/>
        <v>47057</v>
      </c>
      <c r="AY6" s="175">
        <f t="shared" si="5"/>
        <v>47087</v>
      </c>
      <c r="AZ6" s="175">
        <f t="shared" si="5"/>
        <v>47118</v>
      </c>
      <c r="BA6" s="175">
        <f t="shared" si="5"/>
        <v>47149</v>
      </c>
      <c r="BB6" s="175">
        <f t="shared" si="5"/>
        <v>47177</v>
      </c>
      <c r="BC6" s="175">
        <f t="shared" si="5"/>
        <v>47208</v>
      </c>
      <c r="BD6" s="175">
        <f t="shared" si="5"/>
        <v>47238</v>
      </c>
      <c r="BE6" s="175">
        <f t="shared" si="5"/>
        <v>47269</v>
      </c>
      <c r="BF6" s="175">
        <f t="shared" si="5"/>
        <v>47299</v>
      </c>
      <c r="BG6" s="175">
        <f t="shared" si="5"/>
        <v>47330</v>
      </c>
      <c r="BH6" s="175">
        <f t="shared" si="5"/>
        <v>47361</v>
      </c>
      <c r="BI6" s="175">
        <f t="shared" si="5"/>
        <v>47391</v>
      </c>
      <c r="BJ6" s="175">
        <f t="shared" si="5"/>
        <v>47422</v>
      </c>
      <c r="BK6" s="175">
        <f t="shared" si="5"/>
        <v>47452</v>
      </c>
      <c r="BL6" s="175">
        <f t="shared" si="5"/>
        <v>47483</v>
      </c>
    </row>
    <row r="7" spans="1:64" ht="10.8" hidden="1" thickBot="1" x14ac:dyDescent="0.35">
      <c r="B7" s="136"/>
      <c r="C7" s="50"/>
      <c r="D7" s="50"/>
      <c r="E7" s="59">
        <f>COLUMNS($E7:E7)</f>
        <v>1</v>
      </c>
      <c r="F7" s="59">
        <f>COLUMNS($E7:F7)</f>
        <v>2</v>
      </c>
      <c r="G7" s="59">
        <f>COLUMNS($E7:G7)</f>
        <v>3</v>
      </c>
      <c r="H7" s="59">
        <f>COLUMNS($E7:H7)</f>
        <v>4</v>
      </c>
      <c r="I7" s="59">
        <f>COLUMNS($E7:I7)</f>
        <v>5</v>
      </c>
      <c r="J7" s="59">
        <f>COLUMNS($E7:J7)</f>
        <v>6</v>
      </c>
      <c r="K7" s="59">
        <f>COLUMNS($E7:K7)</f>
        <v>7</v>
      </c>
      <c r="L7" s="59">
        <f>COLUMNS($E7:L7)</f>
        <v>8</v>
      </c>
      <c r="M7" s="59">
        <f>COLUMNS($E7:M7)</f>
        <v>9</v>
      </c>
      <c r="N7" s="59">
        <f>COLUMNS($E7:N7)</f>
        <v>10</v>
      </c>
      <c r="O7" s="59">
        <f>COLUMNS($E7:O7)</f>
        <v>11</v>
      </c>
      <c r="P7" s="59">
        <f>COLUMNS($E7:P7)</f>
        <v>12</v>
      </c>
      <c r="Q7" s="59">
        <f>COLUMNS($E7:Q7)</f>
        <v>13</v>
      </c>
      <c r="R7" s="59">
        <f>COLUMNS($E7:R7)</f>
        <v>14</v>
      </c>
      <c r="S7" s="59">
        <f>COLUMNS($E7:S7)</f>
        <v>15</v>
      </c>
      <c r="T7" s="59">
        <f>COLUMNS($E7:T7)</f>
        <v>16</v>
      </c>
      <c r="U7" s="59">
        <f>COLUMNS($E7:U7)</f>
        <v>17</v>
      </c>
      <c r="V7" s="59">
        <f>COLUMNS($E7:V7)</f>
        <v>18</v>
      </c>
      <c r="W7" s="59">
        <f>COLUMNS($E7:W7)</f>
        <v>19</v>
      </c>
      <c r="X7" s="59">
        <f>COLUMNS($E7:X7)</f>
        <v>20</v>
      </c>
      <c r="Y7" s="59">
        <f>COLUMNS($E7:Y7)</f>
        <v>21</v>
      </c>
      <c r="Z7" s="59">
        <f>COLUMNS($E7:Z7)</f>
        <v>22</v>
      </c>
      <c r="AA7" s="59">
        <f>COLUMNS($E7:AA7)</f>
        <v>23</v>
      </c>
      <c r="AB7" s="59">
        <f>COLUMNS($E7:AB7)</f>
        <v>24</v>
      </c>
      <c r="AC7" s="59">
        <f>COLUMNS($E7:AC7)</f>
        <v>25</v>
      </c>
      <c r="AD7" s="59">
        <f>COLUMNS($E7:AD7)</f>
        <v>26</v>
      </c>
      <c r="AE7" s="59">
        <f>COLUMNS($E7:AE7)</f>
        <v>27</v>
      </c>
      <c r="AF7" s="59">
        <f>COLUMNS($E7:AF7)</f>
        <v>28</v>
      </c>
      <c r="AG7" s="59">
        <f>COLUMNS($E7:AG7)</f>
        <v>29</v>
      </c>
      <c r="AH7" s="59">
        <f>COLUMNS($E7:AH7)</f>
        <v>30</v>
      </c>
      <c r="AI7" s="59">
        <f>COLUMNS($E7:AI7)</f>
        <v>31</v>
      </c>
      <c r="AJ7" s="59">
        <f>COLUMNS($E7:AJ7)</f>
        <v>32</v>
      </c>
      <c r="AK7" s="59">
        <f>COLUMNS($E7:AK7)</f>
        <v>33</v>
      </c>
      <c r="AL7" s="59">
        <f>COLUMNS($E7:AL7)</f>
        <v>34</v>
      </c>
      <c r="AM7" s="59">
        <f>COLUMNS($E7:AM7)</f>
        <v>35</v>
      </c>
      <c r="AN7" s="59">
        <f>COLUMNS($E7:AN7)</f>
        <v>36</v>
      </c>
      <c r="AO7" s="59">
        <f>COLUMNS($E7:AO7)</f>
        <v>37</v>
      </c>
      <c r="AP7" s="59">
        <f>COLUMNS($E7:AP7)</f>
        <v>38</v>
      </c>
      <c r="AQ7" s="59">
        <f>COLUMNS($E7:AQ7)</f>
        <v>39</v>
      </c>
      <c r="AR7" s="59">
        <f>COLUMNS($E7:AR7)</f>
        <v>40</v>
      </c>
      <c r="AS7" s="59">
        <f>COLUMNS($E7:AS7)</f>
        <v>41</v>
      </c>
      <c r="AT7" s="59">
        <f>COLUMNS($E7:AT7)</f>
        <v>42</v>
      </c>
      <c r="AU7" s="59">
        <f>COLUMNS($E7:AU7)</f>
        <v>43</v>
      </c>
      <c r="AV7" s="59">
        <f>COLUMNS($E7:AV7)</f>
        <v>44</v>
      </c>
      <c r="AW7" s="59">
        <f>COLUMNS($E7:AW7)</f>
        <v>45</v>
      </c>
      <c r="AX7" s="59">
        <f>COLUMNS($E7:AX7)</f>
        <v>46</v>
      </c>
      <c r="AY7" s="59">
        <f>COLUMNS($E7:AY7)</f>
        <v>47</v>
      </c>
      <c r="AZ7" s="59">
        <f>COLUMNS($E7:AZ7)</f>
        <v>48</v>
      </c>
      <c r="BA7" s="59">
        <f>COLUMNS($E7:BA7)</f>
        <v>49</v>
      </c>
      <c r="BB7" s="59">
        <f>COLUMNS($E7:BB7)</f>
        <v>50</v>
      </c>
      <c r="BC7" s="59">
        <f>COLUMNS($E7:BC7)</f>
        <v>51</v>
      </c>
      <c r="BD7" s="59">
        <f>COLUMNS($E7:BD7)</f>
        <v>52</v>
      </c>
      <c r="BE7" s="59">
        <f>COLUMNS($E7:BE7)</f>
        <v>53</v>
      </c>
      <c r="BF7" s="59">
        <f>COLUMNS($E7:BF7)</f>
        <v>54</v>
      </c>
      <c r="BG7" s="59">
        <f>COLUMNS($E7:BG7)</f>
        <v>55</v>
      </c>
      <c r="BH7" s="59">
        <f>COLUMNS($E7:BH7)</f>
        <v>56</v>
      </c>
      <c r="BI7" s="59">
        <f>COLUMNS($E7:BI7)</f>
        <v>57</v>
      </c>
      <c r="BJ7" s="59">
        <f>COLUMNS($E7:BJ7)</f>
        <v>58</v>
      </c>
      <c r="BK7" s="59">
        <f>COLUMNS($E7:BK7)</f>
        <v>59</v>
      </c>
      <c r="BL7" s="59">
        <f>COLUMNS($E7:BL7)</f>
        <v>60</v>
      </c>
    </row>
    <row r="8" spans="1:64" ht="10.8" hidden="1" thickBot="1" x14ac:dyDescent="0.35">
      <c r="B8" s="136"/>
      <c r="C8" s="50"/>
      <c r="D8" s="50"/>
      <c r="E8" s="50">
        <f>YEAR(E4)</f>
        <v>2025</v>
      </c>
      <c r="F8" s="50">
        <f t="shared" ref="F8:BL8" si="6">YEAR(F4)</f>
        <v>2025</v>
      </c>
      <c r="G8" s="50">
        <f t="shared" si="6"/>
        <v>2025</v>
      </c>
      <c r="H8" s="50">
        <f t="shared" si="6"/>
        <v>2025</v>
      </c>
      <c r="I8" s="50">
        <f t="shared" si="6"/>
        <v>2025</v>
      </c>
      <c r="J8" s="50">
        <f t="shared" si="6"/>
        <v>2025</v>
      </c>
      <c r="K8" s="50">
        <f t="shared" si="6"/>
        <v>2025</v>
      </c>
      <c r="L8" s="50">
        <f t="shared" si="6"/>
        <v>2025</v>
      </c>
      <c r="M8" s="50">
        <f t="shared" si="6"/>
        <v>2025</v>
      </c>
      <c r="N8" s="50">
        <f t="shared" si="6"/>
        <v>2025</v>
      </c>
      <c r="O8" s="50">
        <f t="shared" si="6"/>
        <v>2025</v>
      </c>
      <c r="P8" s="50">
        <f t="shared" si="6"/>
        <v>2025</v>
      </c>
      <c r="Q8" s="50">
        <f t="shared" si="6"/>
        <v>2026</v>
      </c>
      <c r="R8" s="50">
        <f t="shared" si="6"/>
        <v>2026</v>
      </c>
      <c r="S8" s="50">
        <f t="shared" si="6"/>
        <v>2026</v>
      </c>
      <c r="T8" s="50">
        <f t="shared" si="6"/>
        <v>2026</v>
      </c>
      <c r="U8" s="50">
        <f t="shared" si="6"/>
        <v>2026</v>
      </c>
      <c r="V8" s="50">
        <f t="shared" si="6"/>
        <v>2026</v>
      </c>
      <c r="W8" s="50">
        <f t="shared" si="6"/>
        <v>2026</v>
      </c>
      <c r="X8" s="50">
        <f t="shared" si="6"/>
        <v>2026</v>
      </c>
      <c r="Y8" s="50">
        <f t="shared" si="6"/>
        <v>2026</v>
      </c>
      <c r="Z8" s="50">
        <f t="shared" si="6"/>
        <v>2026</v>
      </c>
      <c r="AA8" s="50">
        <f t="shared" si="6"/>
        <v>2026</v>
      </c>
      <c r="AB8" s="50">
        <f t="shared" si="6"/>
        <v>2026</v>
      </c>
      <c r="AC8" s="50">
        <f t="shared" si="6"/>
        <v>2027</v>
      </c>
      <c r="AD8" s="50">
        <f t="shared" si="6"/>
        <v>2027</v>
      </c>
      <c r="AE8" s="50">
        <f t="shared" si="6"/>
        <v>2027</v>
      </c>
      <c r="AF8" s="50">
        <f t="shared" si="6"/>
        <v>2027</v>
      </c>
      <c r="AG8" s="50">
        <f t="shared" si="6"/>
        <v>2027</v>
      </c>
      <c r="AH8" s="50">
        <f t="shared" si="6"/>
        <v>2027</v>
      </c>
      <c r="AI8" s="50">
        <f t="shared" si="6"/>
        <v>2027</v>
      </c>
      <c r="AJ8" s="50">
        <f t="shared" si="6"/>
        <v>2027</v>
      </c>
      <c r="AK8" s="50">
        <f t="shared" si="6"/>
        <v>2027</v>
      </c>
      <c r="AL8" s="50">
        <f t="shared" si="6"/>
        <v>2027</v>
      </c>
      <c r="AM8" s="50">
        <f t="shared" si="6"/>
        <v>2027</v>
      </c>
      <c r="AN8" s="50">
        <f t="shared" si="6"/>
        <v>2027</v>
      </c>
      <c r="AO8" s="50">
        <f t="shared" si="6"/>
        <v>2028</v>
      </c>
      <c r="AP8" s="50">
        <f t="shared" si="6"/>
        <v>2028</v>
      </c>
      <c r="AQ8" s="50">
        <f t="shared" si="6"/>
        <v>2028</v>
      </c>
      <c r="AR8" s="50">
        <f t="shared" si="6"/>
        <v>2028</v>
      </c>
      <c r="AS8" s="50">
        <f t="shared" si="6"/>
        <v>2028</v>
      </c>
      <c r="AT8" s="50">
        <f t="shared" si="6"/>
        <v>2028</v>
      </c>
      <c r="AU8" s="50">
        <f t="shared" si="6"/>
        <v>2028</v>
      </c>
      <c r="AV8" s="50">
        <f t="shared" si="6"/>
        <v>2028</v>
      </c>
      <c r="AW8" s="50">
        <f t="shared" si="6"/>
        <v>2028</v>
      </c>
      <c r="AX8" s="50">
        <f t="shared" si="6"/>
        <v>2028</v>
      </c>
      <c r="AY8" s="50">
        <f t="shared" si="6"/>
        <v>2028</v>
      </c>
      <c r="AZ8" s="50">
        <f t="shared" si="6"/>
        <v>2028</v>
      </c>
      <c r="BA8" s="50">
        <f t="shared" si="6"/>
        <v>2029</v>
      </c>
      <c r="BB8" s="50">
        <f t="shared" si="6"/>
        <v>2029</v>
      </c>
      <c r="BC8" s="50">
        <f t="shared" si="6"/>
        <v>2029</v>
      </c>
      <c r="BD8" s="50">
        <f t="shared" si="6"/>
        <v>2029</v>
      </c>
      <c r="BE8" s="50">
        <f t="shared" si="6"/>
        <v>2029</v>
      </c>
      <c r="BF8" s="50">
        <f t="shared" si="6"/>
        <v>2029</v>
      </c>
      <c r="BG8" s="50">
        <f t="shared" si="6"/>
        <v>2029</v>
      </c>
      <c r="BH8" s="50">
        <f t="shared" si="6"/>
        <v>2029</v>
      </c>
      <c r="BI8" s="50">
        <f t="shared" si="6"/>
        <v>2029</v>
      </c>
      <c r="BJ8" s="50">
        <f t="shared" si="6"/>
        <v>2029</v>
      </c>
      <c r="BK8" s="50">
        <f t="shared" si="6"/>
        <v>2029</v>
      </c>
      <c r="BL8" s="50">
        <f t="shared" si="6"/>
        <v>2029</v>
      </c>
    </row>
    <row r="9" spans="1:64" ht="27" customHeight="1" thickBot="1" x14ac:dyDescent="0.35">
      <c r="B9" s="1008" t="s">
        <v>262</v>
      </c>
      <c r="C9" s="1009"/>
      <c r="D9" s="1009"/>
      <c r="E9" s="1010"/>
      <c r="F9" s="276" t="s">
        <v>261</v>
      </c>
      <c r="G9" s="1011" t="s">
        <v>263</v>
      </c>
      <c r="H9" s="1012"/>
      <c r="I9" s="1013" t="s">
        <v>272</v>
      </c>
      <c r="J9" s="1013"/>
      <c r="Z9" s="111"/>
      <c r="AA9" s="111"/>
      <c r="AB9" s="111"/>
      <c r="AC9" s="111"/>
      <c r="AD9" s="111"/>
      <c r="AE9" s="111"/>
      <c r="AF9" s="111"/>
      <c r="AG9" s="111"/>
      <c r="AH9" s="111"/>
      <c r="AI9" s="111"/>
      <c r="AJ9" s="111"/>
      <c r="AK9" s="111"/>
      <c r="AL9" s="111"/>
      <c r="AM9" s="111"/>
      <c r="AN9" s="111"/>
      <c r="AO9" s="111"/>
      <c r="AP9" s="111"/>
      <c r="AQ9" s="111"/>
      <c r="AR9" s="111"/>
      <c r="AS9" s="111"/>
      <c r="AT9" s="111"/>
      <c r="AU9" s="111"/>
      <c r="AV9" s="111"/>
      <c r="AW9" s="111"/>
      <c r="AX9" s="111"/>
      <c r="AY9" s="111"/>
      <c r="AZ9" s="111"/>
      <c r="BA9" s="111"/>
      <c r="BB9" s="111"/>
      <c r="BC9" s="111"/>
      <c r="BD9" s="111"/>
      <c r="BE9" s="111"/>
      <c r="BF9" s="111"/>
      <c r="BG9" s="111"/>
      <c r="BH9" s="111"/>
      <c r="BI9" s="111"/>
      <c r="BJ9" s="111"/>
      <c r="BK9" s="111"/>
      <c r="BL9" s="111"/>
    </row>
    <row r="10" spans="1:64" ht="15" customHeight="1" thickBot="1" x14ac:dyDescent="0.35">
      <c r="B10" s="539" t="s">
        <v>396</v>
      </c>
      <c r="C10" s="540"/>
      <c r="D10" s="540"/>
      <c r="E10" s="540"/>
      <c r="F10" s="541"/>
      <c r="G10" s="995">
        <v>5</v>
      </c>
      <c r="H10" s="996"/>
      <c r="I10" s="990">
        <f>SUM('Expenses (Assum. &amp; Calc.)'!N66:BU66)</f>
        <v>53000</v>
      </c>
      <c r="J10" s="990"/>
      <c r="Z10" s="111"/>
      <c r="AA10" s="111"/>
      <c r="AB10" s="111"/>
      <c r="AC10" s="111"/>
      <c r="AD10" s="111"/>
      <c r="AE10" s="111"/>
      <c r="AF10" s="111"/>
      <c r="AG10" s="111"/>
      <c r="AH10" s="111"/>
      <c r="AI10" s="111"/>
      <c r="AJ10" s="111"/>
      <c r="AK10" s="111"/>
      <c r="AL10" s="111"/>
      <c r="AM10" s="111"/>
      <c r="AN10" s="111"/>
      <c r="AO10" s="111"/>
      <c r="AP10" s="111"/>
      <c r="AQ10" s="111"/>
      <c r="AR10" s="111"/>
      <c r="AS10" s="111"/>
      <c r="AT10" s="111"/>
      <c r="AU10" s="111"/>
      <c r="AV10" s="111"/>
      <c r="AW10" s="111"/>
      <c r="AX10" s="111"/>
      <c r="AY10" s="111"/>
      <c r="AZ10" s="111"/>
      <c r="BA10" s="111"/>
      <c r="BB10" s="111"/>
      <c r="BC10" s="111"/>
      <c r="BD10" s="111"/>
      <c r="BE10" s="111"/>
      <c r="BF10" s="111"/>
      <c r="BG10" s="111"/>
      <c r="BH10" s="111"/>
      <c r="BI10" s="111"/>
      <c r="BJ10" s="111"/>
      <c r="BK10" s="111"/>
      <c r="BL10" s="111"/>
    </row>
    <row r="11" spans="1:64" ht="14.4" thickBot="1" x14ac:dyDescent="0.35">
      <c r="B11" s="992" t="s">
        <v>183</v>
      </c>
      <c r="C11" s="993"/>
      <c r="D11" s="993"/>
      <c r="E11" s="994"/>
      <c r="F11" s="434">
        <f>EOMONTH(TS_Start_Date,0)</f>
        <v>45688</v>
      </c>
      <c r="G11" s="995">
        <v>5</v>
      </c>
      <c r="H11" s="996"/>
      <c r="I11" s="997">
        <v>5000</v>
      </c>
      <c r="J11" s="997"/>
      <c r="Z11" s="111"/>
      <c r="AA11" s="111"/>
      <c r="AB11" s="111"/>
      <c r="AC11" s="111"/>
      <c r="AD11" s="111"/>
      <c r="AE11" s="111"/>
      <c r="AF11" s="111"/>
      <c r="AG11" s="111"/>
      <c r="AH11" s="111"/>
      <c r="AI11" s="111"/>
      <c r="AJ11" s="111"/>
      <c r="AK11" s="111"/>
      <c r="AL11" s="111"/>
      <c r="AM11" s="111"/>
      <c r="AN11" s="111"/>
      <c r="AO11" s="111"/>
      <c r="AP11" s="111"/>
      <c r="AQ11" s="111"/>
      <c r="AR11" s="111"/>
      <c r="AS11" s="111"/>
      <c r="AT11" s="111"/>
      <c r="AU11" s="111"/>
      <c r="AV11" s="111"/>
      <c r="AW11" s="111"/>
      <c r="AX11" s="111"/>
      <c r="AY11" s="111"/>
      <c r="AZ11" s="111"/>
      <c r="BA11" s="111"/>
      <c r="BB11" s="111"/>
      <c r="BC11" s="111"/>
      <c r="BD11" s="111"/>
      <c r="BE11" s="111"/>
      <c r="BF11" s="111"/>
      <c r="BG11" s="111"/>
      <c r="BH11" s="111"/>
      <c r="BI11" s="111"/>
      <c r="BJ11" s="111"/>
      <c r="BK11" s="111"/>
      <c r="BL11" s="111"/>
    </row>
    <row r="12" spans="1:64" ht="14.4" thickBot="1" x14ac:dyDescent="0.35">
      <c r="B12" s="992" t="s">
        <v>183</v>
      </c>
      <c r="C12" s="993"/>
      <c r="D12" s="993"/>
      <c r="E12" s="994"/>
      <c r="F12" s="434"/>
      <c r="G12" s="995"/>
      <c r="H12" s="996"/>
      <c r="I12" s="997"/>
      <c r="J12" s="997"/>
      <c r="Z12" s="111"/>
      <c r="AA12" s="111"/>
      <c r="AB12" s="111"/>
      <c r="AC12" s="111"/>
      <c r="AD12" s="111"/>
      <c r="AE12" s="111"/>
      <c r="AF12" s="111"/>
      <c r="AG12" s="111"/>
      <c r="AH12" s="111"/>
      <c r="AI12" s="111"/>
      <c r="AJ12" s="111"/>
      <c r="AK12" s="111"/>
      <c r="AL12" s="111"/>
      <c r="AM12" s="111"/>
      <c r="AN12" s="111"/>
      <c r="AO12" s="111"/>
      <c r="AP12" s="111"/>
      <c r="AQ12" s="111"/>
      <c r="AR12" s="111"/>
      <c r="AS12" s="111"/>
      <c r="AT12" s="111"/>
      <c r="AU12" s="111"/>
      <c r="AV12" s="111"/>
      <c r="AW12" s="111"/>
      <c r="AX12" s="111"/>
      <c r="AY12" s="111"/>
      <c r="AZ12" s="111"/>
      <c r="BA12" s="111"/>
      <c r="BB12" s="111"/>
      <c r="BC12" s="111"/>
      <c r="BD12" s="111"/>
      <c r="BE12" s="111"/>
      <c r="BF12" s="111"/>
      <c r="BG12" s="111"/>
      <c r="BH12" s="111"/>
      <c r="BI12" s="111"/>
      <c r="BJ12" s="111"/>
      <c r="BK12" s="111"/>
      <c r="BL12" s="111"/>
    </row>
    <row r="13" spans="1:64" ht="14.4" thickBot="1" x14ac:dyDescent="0.35">
      <c r="B13" s="992" t="s">
        <v>183</v>
      </c>
      <c r="C13" s="993"/>
      <c r="D13" s="993"/>
      <c r="E13" s="994"/>
      <c r="F13" s="434"/>
      <c r="G13" s="995"/>
      <c r="H13" s="996"/>
      <c r="I13" s="997"/>
      <c r="J13" s="997"/>
      <c r="Z13" s="111"/>
      <c r="AA13" s="111"/>
      <c r="AB13" s="111"/>
      <c r="AC13" s="111"/>
      <c r="AD13" s="111"/>
      <c r="AE13" s="111"/>
      <c r="AF13" s="111"/>
      <c r="AG13" s="111"/>
      <c r="AH13" s="111"/>
      <c r="AI13" s="111"/>
      <c r="AJ13" s="111"/>
      <c r="AK13" s="111"/>
      <c r="AL13" s="111"/>
      <c r="AM13" s="111"/>
      <c r="AN13" s="111"/>
      <c r="AO13" s="111"/>
      <c r="AP13" s="111"/>
      <c r="AQ13" s="111"/>
      <c r="AR13" s="111"/>
      <c r="AS13" s="111"/>
      <c r="AT13" s="111"/>
      <c r="AU13" s="111"/>
      <c r="AV13" s="111"/>
      <c r="AW13" s="111"/>
      <c r="AX13" s="111"/>
      <c r="AY13" s="111"/>
      <c r="AZ13" s="111"/>
      <c r="BA13" s="111"/>
      <c r="BB13" s="111"/>
      <c r="BC13" s="111"/>
      <c r="BD13" s="111"/>
      <c r="BE13" s="111"/>
      <c r="BF13" s="111"/>
      <c r="BG13" s="111"/>
      <c r="BH13" s="111"/>
      <c r="BI13" s="111"/>
      <c r="BJ13" s="111"/>
      <c r="BK13" s="111"/>
      <c r="BL13" s="111"/>
    </row>
    <row r="14" spans="1:64" ht="14.4" thickBot="1" x14ac:dyDescent="0.35">
      <c r="B14" s="992" t="s">
        <v>183</v>
      </c>
      <c r="C14" s="993"/>
      <c r="D14" s="993"/>
      <c r="E14" s="994"/>
      <c r="F14" s="434"/>
      <c r="G14" s="995"/>
      <c r="H14" s="996"/>
      <c r="I14" s="997"/>
      <c r="J14" s="997"/>
      <c r="Z14" s="111"/>
      <c r="AA14" s="111"/>
      <c r="AB14" s="111"/>
      <c r="AC14" s="111"/>
      <c r="AD14" s="111"/>
      <c r="AE14" s="111"/>
      <c r="AF14" s="111"/>
      <c r="AG14" s="111"/>
      <c r="AH14" s="111"/>
      <c r="AI14" s="111"/>
      <c r="AJ14" s="111"/>
      <c r="AK14" s="111"/>
      <c r="AL14" s="111"/>
      <c r="AM14" s="111"/>
      <c r="AN14" s="111"/>
      <c r="AO14" s="111"/>
      <c r="AP14" s="111"/>
      <c r="AQ14" s="111"/>
      <c r="AR14" s="111"/>
      <c r="AS14" s="111"/>
      <c r="AT14" s="111"/>
      <c r="AU14" s="111"/>
      <c r="AV14" s="111"/>
      <c r="AW14" s="111"/>
      <c r="AX14" s="111"/>
      <c r="AY14" s="111"/>
      <c r="AZ14" s="111"/>
      <c r="BA14" s="111"/>
      <c r="BB14" s="111"/>
      <c r="BC14" s="111"/>
      <c r="BD14" s="111"/>
      <c r="BE14" s="111"/>
      <c r="BF14" s="111"/>
      <c r="BG14" s="111"/>
      <c r="BH14" s="111"/>
      <c r="BI14" s="111"/>
      <c r="BJ14" s="111"/>
      <c r="BK14" s="111"/>
      <c r="BL14" s="111"/>
    </row>
    <row r="15" spans="1:64" ht="10.199999999999999" x14ac:dyDescent="0.3">
      <c r="B15" s="111" t="s">
        <v>183</v>
      </c>
      <c r="C15" s="111"/>
      <c r="D15" s="111"/>
      <c r="E15" s="111"/>
      <c r="F15" s="111"/>
      <c r="G15" s="111"/>
      <c r="H15" s="111"/>
      <c r="I15" s="111"/>
      <c r="J15" s="111"/>
      <c r="K15" s="111"/>
      <c r="L15" s="111"/>
      <c r="M15" s="111"/>
      <c r="N15" s="111"/>
      <c r="O15" s="111"/>
      <c r="P15" s="111"/>
      <c r="Q15" s="111"/>
      <c r="R15" s="111"/>
      <c r="S15" s="111"/>
      <c r="T15" s="111"/>
      <c r="U15" s="111"/>
      <c r="V15" s="111"/>
      <c r="W15" s="111"/>
      <c r="X15" s="111"/>
      <c r="Y15" s="111"/>
      <c r="Z15" s="111"/>
      <c r="AA15" s="111"/>
      <c r="AB15" s="111"/>
      <c r="AC15" s="111"/>
      <c r="AD15" s="111"/>
      <c r="AE15" s="111"/>
      <c r="AF15" s="111"/>
      <c r="AG15" s="111"/>
      <c r="AH15" s="111"/>
      <c r="AI15" s="111"/>
      <c r="AJ15" s="111"/>
      <c r="AK15" s="111"/>
      <c r="AL15" s="111"/>
      <c r="AM15" s="111"/>
      <c r="AN15" s="111"/>
      <c r="AO15" s="111"/>
      <c r="AP15" s="111"/>
      <c r="AQ15" s="111"/>
      <c r="AR15" s="111"/>
      <c r="AS15" s="111"/>
      <c r="AT15" s="111"/>
      <c r="AU15" s="111"/>
      <c r="AV15" s="111"/>
      <c r="AW15" s="111"/>
      <c r="AX15" s="111"/>
      <c r="AY15" s="111"/>
      <c r="AZ15" s="111"/>
      <c r="BA15" s="111"/>
      <c r="BB15" s="111"/>
      <c r="BC15" s="111"/>
      <c r="BD15" s="111"/>
      <c r="BE15" s="111"/>
      <c r="BF15" s="111"/>
      <c r="BG15" s="111"/>
      <c r="BH15" s="111"/>
      <c r="BI15" s="111"/>
      <c r="BJ15" s="111"/>
      <c r="BK15" s="111"/>
      <c r="BL15" s="111"/>
    </row>
    <row r="16" spans="1:64" ht="18" thickBot="1" x14ac:dyDescent="0.35">
      <c r="A16" s="51" t="s">
        <v>326</v>
      </c>
      <c r="B16" s="1005" t="str">
        <f>B10 &amp;" Book Value Calculation (1)"</f>
        <v>Clinic Startup Costs Book Value Calculation (1)</v>
      </c>
      <c r="C16" s="1006"/>
      <c r="D16" s="1006"/>
      <c r="E16" s="1006"/>
      <c r="F16" s="1006"/>
      <c r="G16" s="1006"/>
      <c r="H16" s="1006"/>
      <c r="I16" s="1006"/>
      <c r="J16" s="1006"/>
      <c r="K16" s="1006"/>
      <c r="L16" s="1006"/>
      <c r="M16" s="1006"/>
      <c r="N16" s="1006"/>
      <c r="O16" s="1006"/>
      <c r="P16" s="111"/>
      <c r="Q16" s="111"/>
      <c r="R16" s="111"/>
      <c r="S16" s="111"/>
      <c r="T16" s="111"/>
      <c r="U16" s="111"/>
      <c r="V16" s="111"/>
      <c r="W16" s="111"/>
      <c r="X16" s="111"/>
      <c r="Y16" s="111"/>
      <c r="Z16" s="111"/>
      <c r="AA16" s="111"/>
      <c r="AB16" s="111"/>
      <c r="AC16" s="111"/>
      <c r="AD16" s="111"/>
      <c r="AE16" s="111"/>
      <c r="AF16" s="111"/>
      <c r="AG16" s="111"/>
      <c r="AH16" s="111"/>
      <c r="AI16" s="111"/>
      <c r="AJ16" s="111"/>
      <c r="AK16" s="111"/>
      <c r="AL16" s="111"/>
      <c r="AM16" s="111"/>
      <c r="AN16" s="111"/>
      <c r="AO16" s="111"/>
      <c r="AP16" s="111"/>
      <c r="AQ16" s="111"/>
      <c r="AR16" s="111"/>
      <c r="AS16" s="111"/>
      <c r="AT16" s="111"/>
      <c r="AU16" s="111"/>
      <c r="AV16" s="111"/>
      <c r="AW16" s="111"/>
      <c r="AX16" s="111"/>
      <c r="AY16" s="111"/>
      <c r="AZ16" s="111"/>
      <c r="BA16" s="111"/>
      <c r="BB16" s="111"/>
      <c r="BC16" s="111"/>
      <c r="BD16" s="111"/>
      <c r="BE16" s="111"/>
      <c r="BF16" s="111"/>
      <c r="BG16" s="111"/>
      <c r="BH16" s="111"/>
      <c r="BI16" s="111"/>
      <c r="BJ16" s="111"/>
      <c r="BK16" s="111"/>
      <c r="BL16" s="111"/>
    </row>
    <row r="17" spans="1:64" ht="12.75" hidden="1" customHeight="1" outlineLevel="1" x14ac:dyDescent="0.25">
      <c r="B17" s="111"/>
      <c r="C17" s="111"/>
      <c r="D17" s="111"/>
      <c r="E17" s="180">
        <v>1</v>
      </c>
      <c r="F17" s="180">
        <f t="shared" ref="F17:AK17" si="7">E17+1</f>
        <v>2</v>
      </c>
      <c r="G17" s="180">
        <f t="shared" si="7"/>
        <v>3</v>
      </c>
      <c r="H17" s="180">
        <f t="shared" si="7"/>
        <v>4</v>
      </c>
      <c r="I17" s="180">
        <f t="shared" si="7"/>
        <v>5</v>
      </c>
      <c r="J17" s="180">
        <f t="shared" si="7"/>
        <v>6</v>
      </c>
      <c r="K17" s="180">
        <f t="shared" si="7"/>
        <v>7</v>
      </c>
      <c r="L17" s="180">
        <f t="shared" si="7"/>
        <v>8</v>
      </c>
      <c r="M17" s="180">
        <f t="shared" si="7"/>
        <v>9</v>
      </c>
      <c r="N17" s="180">
        <f t="shared" si="7"/>
        <v>10</v>
      </c>
      <c r="O17" s="180">
        <f t="shared" si="7"/>
        <v>11</v>
      </c>
      <c r="P17" s="180">
        <f t="shared" si="7"/>
        <v>12</v>
      </c>
      <c r="Q17" s="180">
        <f t="shared" si="7"/>
        <v>13</v>
      </c>
      <c r="R17" s="180">
        <f t="shared" si="7"/>
        <v>14</v>
      </c>
      <c r="S17" s="180">
        <f t="shared" si="7"/>
        <v>15</v>
      </c>
      <c r="T17" s="180">
        <f t="shared" si="7"/>
        <v>16</v>
      </c>
      <c r="U17" s="180">
        <f t="shared" si="7"/>
        <v>17</v>
      </c>
      <c r="V17" s="180">
        <f t="shared" si="7"/>
        <v>18</v>
      </c>
      <c r="W17" s="180">
        <f t="shared" si="7"/>
        <v>19</v>
      </c>
      <c r="X17" s="180">
        <f t="shared" si="7"/>
        <v>20</v>
      </c>
      <c r="Y17" s="180">
        <f t="shared" si="7"/>
        <v>21</v>
      </c>
      <c r="Z17" s="180">
        <f t="shared" si="7"/>
        <v>22</v>
      </c>
      <c r="AA17" s="180">
        <f t="shared" si="7"/>
        <v>23</v>
      </c>
      <c r="AB17" s="180">
        <f t="shared" si="7"/>
        <v>24</v>
      </c>
      <c r="AC17" s="180">
        <f t="shared" si="7"/>
        <v>25</v>
      </c>
      <c r="AD17" s="180">
        <f t="shared" si="7"/>
        <v>26</v>
      </c>
      <c r="AE17" s="180">
        <f t="shared" si="7"/>
        <v>27</v>
      </c>
      <c r="AF17" s="180">
        <f t="shared" si="7"/>
        <v>28</v>
      </c>
      <c r="AG17" s="180">
        <f t="shared" si="7"/>
        <v>29</v>
      </c>
      <c r="AH17" s="180">
        <f t="shared" si="7"/>
        <v>30</v>
      </c>
      <c r="AI17" s="180">
        <f t="shared" si="7"/>
        <v>31</v>
      </c>
      <c r="AJ17" s="180">
        <f t="shared" si="7"/>
        <v>32</v>
      </c>
      <c r="AK17" s="180">
        <f t="shared" si="7"/>
        <v>33</v>
      </c>
      <c r="AL17" s="180">
        <f t="shared" ref="AL17:BL17" si="8">AK17+1</f>
        <v>34</v>
      </c>
      <c r="AM17" s="180">
        <f t="shared" si="8"/>
        <v>35</v>
      </c>
      <c r="AN17" s="180">
        <f t="shared" si="8"/>
        <v>36</v>
      </c>
      <c r="AO17" s="180">
        <f t="shared" si="8"/>
        <v>37</v>
      </c>
      <c r="AP17" s="180">
        <f t="shared" si="8"/>
        <v>38</v>
      </c>
      <c r="AQ17" s="180">
        <f t="shared" si="8"/>
        <v>39</v>
      </c>
      <c r="AR17" s="180">
        <f t="shared" si="8"/>
        <v>40</v>
      </c>
      <c r="AS17" s="180">
        <f t="shared" si="8"/>
        <v>41</v>
      </c>
      <c r="AT17" s="180">
        <f t="shared" si="8"/>
        <v>42</v>
      </c>
      <c r="AU17" s="180">
        <f t="shared" si="8"/>
        <v>43</v>
      </c>
      <c r="AV17" s="180">
        <f t="shared" si="8"/>
        <v>44</v>
      </c>
      <c r="AW17" s="180">
        <f t="shared" si="8"/>
        <v>45</v>
      </c>
      <c r="AX17" s="180">
        <f t="shared" si="8"/>
        <v>46</v>
      </c>
      <c r="AY17" s="180">
        <f t="shared" si="8"/>
        <v>47</v>
      </c>
      <c r="AZ17" s="180">
        <f t="shared" si="8"/>
        <v>48</v>
      </c>
      <c r="BA17" s="180">
        <f t="shared" si="8"/>
        <v>49</v>
      </c>
      <c r="BB17" s="180">
        <f t="shared" si="8"/>
        <v>50</v>
      </c>
      <c r="BC17" s="180">
        <f t="shared" si="8"/>
        <v>51</v>
      </c>
      <c r="BD17" s="180">
        <f t="shared" si="8"/>
        <v>52</v>
      </c>
      <c r="BE17" s="180">
        <f t="shared" si="8"/>
        <v>53</v>
      </c>
      <c r="BF17" s="180">
        <f t="shared" si="8"/>
        <v>54</v>
      </c>
      <c r="BG17" s="180">
        <f t="shared" si="8"/>
        <v>55</v>
      </c>
      <c r="BH17" s="180">
        <f t="shared" si="8"/>
        <v>56</v>
      </c>
      <c r="BI17" s="180">
        <f t="shared" si="8"/>
        <v>57</v>
      </c>
      <c r="BJ17" s="180">
        <f t="shared" si="8"/>
        <v>58</v>
      </c>
      <c r="BK17" s="180">
        <f t="shared" si="8"/>
        <v>59</v>
      </c>
      <c r="BL17" s="180">
        <f t="shared" si="8"/>
        <v>60</v>
      </c>
    </row>
    <row r="18" spans="1:64" ht="12.75" hidden="1" customHeight="1" outlineLevel="1" collapsed="1" thickBot="1" x14ac:dyDescent="0.35">
      <c r="B18" s="105"/>
      <c r="C18" s="105"/>
      <c r="D18" s="105"/>
      <c r="E18" s="227">
        <v>100</v>
      </c>
      <c r="F18" s="227">
        <v>99</v>
      </c>
      <c r="G18" s="227">
        <v>98</v>
      </c>
      <c r="H18" s="227">
        <v>97</v>
      </c>
      <c r="I18" s="227">
        <v>96</v>
      </c>
      <c r="J18" s="227">
        <v>95</v>
      </c>
      <c r="K18" s="227">
        <v>94</v>
      </c>
      <c r="L18" s="227">
        <v>93</v>
      </c>
      <c r="M18" s="227">
        <v>92</v>
      </c>
      <c r="N18" s="227">
        <v>91</v>
      </c>
      <c r="O18" s="227">
        <v>90</v>
      </c>
      <c r="P18" s="227">
        <v>89</v>
      </c>
      <c r="Q18" s="227">
        <v>88</v>
      </c>
      <c r="R18" s="227">
        <v>87</v>
      </c>
      <c r="S18" s="227">
        <v>86</v>
      </c>
      <c r="T18" s="227">
        <v>85</v>
      </c>
      <c r="U18" s="227">
        <v>84</v>
      </c>
      <c r="V18" s="227">
        <v>83</v>
      </c>
      <c r="W18" s="227">
        <v>82</v>
      </c>
      <c r="X18" s="227">
        <v>81</v>
      </c>
      <c r="Y18" s="227">
        <v>80</v>
      </c>
      <c r="Z18" s="227">
        <v>79</v>
      </c>
      <c r="AA18" s="227">
        <v>78</v>
      </c>
      <c r="AB18" s="227">
        <v>77</v>
      </c>
      <c r="AC18" s="227">
        <v>76</v>
      </c>
      <c r="AD18" s="227">
        <v>75</v>
      </c>
      <c r="AE18" s="227">
        <v>74</v>
      </c>
      <c r="AF18" s="227">
        <v>73</v>
      </c>
      <c r="AG18" s="227">
        <v>72</v>
      </c>
      <c r="AH18" s="227">
        <v>71</v>
      </c>
      <c r="AI18" s="227">
        <v>70</v>
      </c>
      <c r="AJ18" s="227">
        <v>69</v>
      </c>
      <c r="AK18" s="227">
        <v>68</v>
      </c>
      <c r="AL18" s="227">
        <v>67</v>
      </c>
      <c r="AM18" s="227">
        <v>66</v>
      </c>
      <c r="AN18" s="227">
        <v>65</v>
      </c>
      <c r="AO18" s="227">
        <v>64</v>
      </c>
      <c r="AP18" s="227">
        <v>63</v>
      </c>
      <c r="AQ18" s="227">
        <v>62</v>
      </c>
      <c r="AR18" s="227">
        <v>61</v>
      </c>
      <c r="AS18" s="227">
        <v>60</v>
      </c>
      <c r="AT18" s="227">
        <v>59</v>
      </c>
      <c r="AU18" s="227">
        <v>58</v>
      </c>
      <c r="AV18" s="227">
        <v>57</v>
      </c>
      <c r="AW18" s="227">
        <v>56</v>
      </c>
      <c r="AX18" s="227">
        <v>55</v>
      </c>
      <c r="AY18" s="227">
        <v>54</v>
      </c>
      <c r="AZ18" s="227">
        <v>53</v>
      </c>
      <c r="BA18" s="227">
        <v>52</v>
      </c>
      <c r="BB18" s="227">
        <v>51</v>
      </c>
      <c r="BC18" s="227">
        <v>50</v>
      </c>
      <c r="BD18" s="227">
        <v>49</v>
      </c>
      <c r="BE18" s="227">
        <v>48</v>
      </c>
      <c r="BF18" s="227">
        <v>47</v>
      </c>
      <c r="BG18" s="227">
        <v>46</v>
      </c>
      <c r="BH18" s="227">
        <v>45</v>
      </c>
      <c r="BI18" s="227">
        <v>44</v>
      </c>
      <c r="BJ18" s="227">
        <v>43</v>
      </c>
      <c r="BK18" s="227">
        <v>42</v>
      </c>
      <c r="BL18" s="227">
        <v>41</v>
      </c>
    </row>
    <row r="19" spans="1:64" ht="1.5" customHeight="1" collapsed="1" thickBot="1" x14ac:dyDescent="0.35">
      <c r="B19" s="105"/>
      <c r="C19" s="105"/>
      <c r="D19" s="105"/>
      <c r="E19" s="227">
        <f>12*$G10</f>
        <v>60</v>
      </c>
      <c r="F19" s="227">
        <f t="shared" ref="F19:BL19" si="9">12*$G10</f>
        <v>60</v>
      </c>
      <c r="G19" s="227">
        <f t="shared" si="9"/>
        <v>60</v>
      </c>
      <c r="H19" s="227">
        <f t="shared" si="9"/>
        <v>60</v>
      </c>
      <c r="I19" s="227">
        <f t="shared" si="9"/>
        <v>60</v>
      </c>
      <c r="J19" s="227">
        <f t="shared" si="9"/>
        <v>60</v>
      </c>
      <c r="K19" s="227">
        <f t="shared" si="9"/>
        <v>60</v>
      </c>
      <c r="L19" s="227">
        <f t="shared" si="9"/>
        <v>60</v>
      </c>
      <c r="M19" s="227">
        <f t="shared" si="9"/>
        <v>60</v>
      </c>
      <c r="N19" s="227">
        <f t="shared" si="9"/>
        <v>60</v>
      </c>
      <c r="O19" s="227">
        <f t="shared" si="9"/>
        <v>60</v>
      </c>
      <c r="P19" s="227">
        <f t="shared" si="9"/>
        <v>60</v>
      </c>
      <c r="Q19" s="227">
        <f t="shared" si="9"/>
        <v>60</v>
      </c>
      <c r="R19" s="227">
        <f t="shared" si="9"/>
        <v>60</v>
      </c>
      <c r="S19" s="227">
        <f t="shared" si="9"/>
        <v>60</v>
      </c>
      <c r="T19" s="227">
        <f t="shared" si="9"/>
        <v>60</v>
      </c>
      <c r="U19" s="227">
        <f t="shared" si="9"/>
        <v>60</v>
      </c>
      <c r="V19" s="227">
        <f t="shared" si="9"/>
        <v>60</v>
      </c>
      <c r="W19" s="227">
        <f t="shared" si="9"/>
        <v>60</v>
      </c>
      <c r="X19" s="227">
        <f t="shared" si="9"/>
        <v>60</v>
      </c>
      <c r="Y19" s="227">
        <f t="shared" si="9"/>
        <v>60</v>
      </c>
      <c r="Z19" s="227">
        <f t="shared" si="9"/>
        <v>60</v>
      </c>
      <c r="AA19" s="227">
        <f t="shared" si="9"/>
        <v>60</v>
      </c>
      <c r="AB19" s="227">
        <f t="shared" si="9"/>
        <v>60</v>
      </c>
      <c r="AC19" s="227">
        <f t="shared" si="9"/>
        <v>60</v>
      </c>
      <c r="AD19" s="227">
        <f t="shared" si="9"/>
        <v>60</v>
      </c>
      <c r="AE19" s="227">
        <f t="shared" si="9"/>
        <v>60</v>
      </c>
      <c r="AF19" s="227">
        <f t="shared" si="9"/>
        <v>60</v>
      </c>
      <c r="AG19" s="227">
        <f t="shared" si="9"/>
        <v>60</v>
      </c>
      <c r="AH19" s="227">
        <f t="shared" si="9"/>
        <v>60</v>
      </c>
      <c r="AI19" s="227">
        <f t="shared" si="9"/>
        <v>60</v>
      </c>
      <c r="AJ19" s="227">
        <f t="shared" si="9"/>
        <v>60</v>
      </c>
      <c r="AK19" s="227">
        <f t="shared" si="9"/>
        <v>60</v>
      </c>
      <c r="AL19" s="227">
        <f t="shared" si="9"/>
        <v>60</v>
      </c>
      <c r="AM19" s="227">
        <f t="shared" si="9"/>
        <v>60</v>
      </c>
      <c r="AN19" s="227">
        <f t="shared" si="9"/>
        <v>60</v>
      </c>
      <c r="AO19" s="227">
        <f t="shared" si="9"/>
        <v>60</v>
      </c>
      <c r="AP19" s="227">
        <f t="shared" si="9"/>
        <v>60</v>
      </c>
      <c r="AQ19" s="227">
        <f t="shared" si="9"/>
        <v>60</v>
      </c>
      <c r="AR19" s="227">
        <f t="shared" si="9"/>
        <v>60</v>
      </c>
      <c r="AS19" s="227">
        <f t="shared" si="9"/>
        <v>60</v>
      </c>
      <c r="AT19" s="227">
        <f t="shared" si="9"/>
        <v>60</v>
      </c>
      <c r="AU19" s="227">
        <f t="shared" si="9"/>
        <v>60</v>
      </c>
      <c r="AV19" s="227">
        <f t="shared" si="9"/>
        <v>60</v>
      </c>
      <c r="AW19" s="227">
        <f t="shared" si="9"/>
        <v>60</v>
      </c>
      <c r="AX19" s="227">
        <f t="shared" si="9"/>
        <v>60</v>
      </c>
      <c r="AY19" s="227">
        <f t="shared" si="9"/>
        <v>60</v>
      </c>
      <c r="AZ19" s="227">
        <f t="shared" si="9"/>
        <v>60</v>
      </c>
      <c r="BA19" s="227">
        <f t="shared" si="9"/>
        <v>60</v>
      </c>
      <c r="BB19" s="227">
        <f t="shared" si="9"/>
        <v>60</v>
      </c>
      <c r="BC19" s="227">
        <f t="shared" si="9"/>
        <v>60</v>
      </c>
      <c r="BD19" s="227">
        <f t="shared" si="9"/>
        <v>60</v>
      </c>
      <c r="BE19" s="227">
        <f t="shared" si="9"/>
        <v>60</v>
      </c>
      <c r="BF19" s="227">
        <f t="shared" si="9"/>
        <v>60</v>
      </c>
      <c r="BG19" s="227">
        <f t="shared" si="9"/>
        <v>60</v>
      </c>
      <c r="BH19" s="227">
        <f t="shared" si="9"/>
        <v>60</v>
      </c>
      <c r="BI19" s="227">
        <f t="shared" si="9"/>
        <v>60</v>
      </c>
      <c r="BJ19" s="227">
        <f t="shared" si="9"/>
        <v>60</v>
      </c>
      <c r="BK19" s="227">
        <f t="shared" si="9"/>
        <v>60</v>
      </c>
      <c r="BL19" s="227">
        <f t="shared" si="9"/>
        <v>60</v>
      </c>
    </row>
    <row r="20" spans="1:64" s="100" customFormat="1" ht="15" customHeight="1" thickBot="1" x14ac:dyDescent="0.35">
      <c r="E20" s="277">
        <f t="shared" ref="E20:AJ20" si="10">E4</f>
        <v>45688</v>
      </c>
      <c r="F20" s="277">
        <f t="shared" si="10"/>
        <v>45716</v>
      </c>
      <c r="G20" s="277">
        <f t="shared" si="10"/>
        <v>45747</v>
      </c>
      <c r="H20" s="277">
        <f t="shared" si="10"/>
        <v>45777</v>
      </c>
      <c r="I20" s="277">
        <f t="shared" si="10"/>
        <v>45808</v>
      </c>
      <c r="J20" s="277">
        <f t="shared" si="10"/>
        <v>45838</v>
      </c>
      <c r="K20" s="277">
        <f t="shared" si="10"/>
        <v>45869</v>
      </c>
      <c r="L20" s="277">
        <f t="shared" si="10"/>
        <v>45900</v>
      </c>
      <c r="M20" s="277">
        <f t="shared" si="10"/>
        <v>45930</v>
      </c>
      <c r="N20" s="277">
        <f t="shared" si="10"/>
        <v>45961</v>
      </c>
      <c r="O20" s="277">
        <f t="shared" si="10"/>
        <v>45991</v>
      </c>
      <c r="P20" s="277">
        <f t="shared" si="10"/>
        <v>46022</v>
      </c>
      <c r="Q20" s="277">
        <f t="shared" si="10"/>
        <v>46053</v>
      </c>
      <c r="R20" s="277">
        <f t="shared" si="10"/>
        <v>46081</v>
      </c>
      <c r="S20" s="277">
        <f t="shared" si="10"/>
        <v>46112</v>
      </c>
      <c r="T20" s="277">
        <f t="shared" si="10"/>
        <v>46142</v>
      </c>
      <c r="U20" s="277">
        <f t="shared" si="10"/>
        <v>46173</v>
      </c>
      <c r="V20" s="277">
        <f t="shared" si="10"/>
        <v>46203</v>
      </c>
      <c r="W20" s="277">
        <f t="shared" si="10"/>
        <v>46234</v>
      </c>
      <c r="X20" s="277">
        <f t="shared" si="10"/>
        <v>46265</v>
      </c>
      <c r="Y20" s="277">
        <f t="shared" si="10"/>
        <v>46295</v>
      </c>
      <c r="Z20" s="277">
        <f t="shared" si="10"/>
        <v>46326</v>
      </c>
      <c r="AA20" s="277">
        <f t="shared" si="10"/>
        <v>46356</v>
      </c>
      <c r="AB20" s="277">
        <f t="shared" si="10"/>
        <v>46387</v>
      </c>
      <c r="AC20" s="277">
        <f t="shared" si="10"/>
        <v>46418</v>
      </c>
      <c r="AD20" s="277">
        <f t="shared" si="10"/>
        <v>46446</v>
      </c>
      <c r="AE20" s="277">
        <f t="shared" si="10"/>
        <v>46477</v>
      </c>
      <c r="AF20" s="277">
        <f t="shared" si="10"/>
        <v>46507</v>
      </c>
      <c r="AG20" s="277">
        <f t="shared" si="10"/>
        <v>46538</v>
      </c>
      <c r="AH20" s="277">
        <f t="shared" si="10"/>
        <v>46568</v>
      </c>
      <c r="AI20" s="277">
        <f t="shared" si="10"/>
        <v>46599</v>
      </c>
      <c r="AJ20" s="277">
        <f t="shared" si="10"/>
        <v>46630</v>
      </c>
      <c r="AK20" s="277">
        <f t="shared" ref="AK20:BL20" si="11">AK4</f>
        <v>46660</v>
      </c>
      <c r="AL20" s="277">
        <f t="shared" si="11"/>
        <v>46691</v>
      </c>
      <c r="AM20" s="277">
        <f t="shared" si="11"/>
        <v>46721</v>
      </c>
      <c r="AN20" s="277">
        <f t="shared" si="11"/>
        <v>46752</v>
      </c>
      <c r="AO20" s="277">
        <f t="shared" si="11"/>
        <v>46783</v>
      </c>
      <c r="AP20" s="277">
        <f t="shared" si="11"/>
        <v>46812</v>
      </c>
      <c r="AQ20" s="277">
        <f t="shared" si="11"/>
        <v>46843</v>
      </c>
      <c r="AR20" s="277">
        <f t="shared" si="11"/>
        <v>46873</v>
      </c>
      <c r="AS20" s="277">
        <f t="shared" si="11"/>
        <v>46904</v>
      </c>
      <c r="AT20" s="277">
        <f t="shared" si="11"/>
        <v>46934</v>
      </c>
      <c r="AU20" s="277">
        <f t="shared" si="11"/>
        <v>46965</v>
      </c>
      <c r="AV20" s="277">
        <f t="shared" si="11"/>
        <v>46996</v>
      </c>
      <c r="AW20" s="277">
        <f t="shared" si="11"/>
        <v>47026</v>
      </c>
      <c r="AX20" s="277">
        <f t="shared" si="11"/>
        <v>47057</v>
      </c>
      <c r="AY20" s="277">
        <f t="shared" si="11"/>
        <v>47087</v>
      </c>
      <c r="AZ20" s="277">
        <f t="shared" si="11"/>
        <v>47118</v>
      </c>
      <c r="BA20" s="277">
        <f t="shared" si="11"/>
        <v>47149</v>
      </c>
      <c r="BB20" s="277">
        <f t="shared" si="11"/>
        <v>47177</v>
      </c>
      <c r="BC20" s="277">
        <f t="shared" si="11"/>
        <v>47208</v>
      </c>
      <c r="BD20" s="277">
        <f t="shared" si="11"/>
        <v>47238</v>
      </c>
      <c r="BE20" s="277">
        <f t="shared" si="11"/>
        <v>47269</v>
      </c>
      <c r="BF20" s="277">
        <f t="shared" si="11"/>
        <v>47299</v>
      </c>
      <c r="BG20" s="277">
        <f t="shared" si="11"/>
        <v>47330</v>
      </c>
      <c r="BH20" s="277">
        <f t="shared" si="11"/>
        <v>47361</v>
      </c>
      <c r="BI20" s="277">
        <f t="shared" si="11"/>
        <v>47391</v>
      </c>
      <c r="BJ20" s="277">
        <f t="shared" si="11"/>
        <v>47422</v>
      </c>
      <c r="BK20" s="277">
        <f t="shared" si="11"/>
        <v>47452</v>
      </c>
      <c r="BL20" s="277">
        <f t="shared" si="11"/>
        <v>47483</v>
      </c>
    </row>
    <row r="21" spans="1:64" ht="15" customHeight="1" thickBot="1" x14ac:dyDescent="0.35">
      <c r="B21" s="278"/>
      <c r="C21" s="1001" t="s">
        <v>176</v>
      </c>
      <c r="D21" s="1001"/>
      <c r="E21" s="1002"/>
      <c r="F21" s="279">
        <f t="shared" ref="F21:BK21" si="12">E24</f>
        <v>52916.666666666664</v>
      </c>
      <c r="G21" s="279">
        <f t="shared" si="12"/>
        <v>52833.333333333328</v>
      </c>
      <c r="H21" s="279">
        <f t="shared" si="12"/>
        <v>52749.999999999993</v>
      </c>
      <c r="I21" s="279">
        <f t="shared" si="12"/>
        <v>52749.999999999993</v>
      </c>
      <c r="J21" s="279">
        <f t="shared" si="12"/>
        <v>52666.666666666657</v>
      </c>
      <c r="K21" s="279">
        <f t="shared" si="12"/>
        <v>52583.333333333321</v>
      </c>
      <c r="L21" s="279">
        <f t="shared" si="12"/>
        <v>52499.999999999985</v>
      </c>
      <c r="M21" s="279">
        <f t="shared" si="12"/>
        <v>52416.66666666665</v>
      </c>
      <c r="N21" s="279">
        <f t="shared" si="12"/>
        <v>52333.333333333314</v>
      </c>
      <c r="O21" s="279">
        <f t="shared" si="12"/>
        <v>52249.999999999978</v>
      </c>
      <c r="P21" s="229">
        <f t="shared" si="12"/>
        <v>52166.666666666642</v>
      </c>
      <c r="Q21" s="229">
        <f t="shared" si="12"/>
        <v>52083.333333333307</v>
      </c>
      <c r="R21" s="229">
        <f t="shared" si="12"/>
        <v>51999.999999999971</v>
      </c>
      <c r="S21" s="229">
        <f t="shared" si="12"/>
        <v>51916.666666666635</v>
      </c>
      <c r="T21" s="229">
        <f t="shared" si="12"/>
        <v>51833.333333333299</v>
      </c>
      <c r="U21" s="229">
        <f t="shared" si="12"/>
        <v>51749.999999999964</v>
      </c>
      <c r="V21" s="229">
        <f t="shared" si="12"/>
        <v>51666.666666666628</v>
      </c>
      <c r="W21" s="229">
        <f t="shared" si="12"/>
        <v>51583.333333333292</v>
      </c>
      <c r="X21" s="229">
        <f t="shared" si="12"/>
        <v>51499.999999999956</v>
      </c>
      <c r="Y21" s="229">
        <f t="shared" si="12"/>
        <v>51416.666666666621</v>
      </c>
      <c r="Z21" s="229">
        <f t="shared" si="12"/>
        <v>51333.333333333285</v>
      </c>
      <c r="AA21" s="229">
        <f t="shared" si="12"/>
        <v>51249.999999999949</v>
      </c>
      <c r="AB21" s="229">
        <f t="shared" si="12"/>
        <v>51166.666666666613</v>
      </c>
      <c r="AC21" s="229">
        <f t="shared" si="12"/>
        <v>51083.333333333278</v>
      </c>
      <c r="AD21" s="229">
        <f t="shared" si="12"/>
        <v>50999.999999999942</v>
      </c>
      <c r="AE21" s="229">
        <f t="shared" si="12"/>
        <v>50916.666666666606</v>
      </c>
      <c r="AF21" s="229">
        <f t="shared" si="12"/>
        <v>50833.33333333327</v>
      </c>
      <c r="AG21" s="229">
        <f t="shared" si="12"/>
        <v>50749.999999999935</v>
      </c>
      <c r="AH21" s="229">
        <f t="shared" si="12"/>
        <v>50666.666666666599</v>
      </c>
      <c r="AI21" s="229">
        <f t="shared" si="12"/>
        <v>50583.333333333263</v>
      </c>
      <c r="AJ21" s="229">
        <f t="shared" si="12"/>
        <v>50499.999999999927</v>
      </c>
      <c r="AK21" s="229">
        <f t="shared" si="12"/>
        <v>50416.666666666591</v>
      </c>
      <c r="AL21" s="229">
        <f t="shared" si="12"/>
        <v>50333.333333333256</v>
      </c>
      <c r="AM21" s="229">
        <f t="shared" si="12"/>
        <v>50249.99999999992</v>
      </c>
      <c r="AN21" s="229">
        <f t="shared" si="12"/>
        <v>50166.666666666584</v>
      </c>
      <c r="AO21" s="229">
        <f t="shared" si="12"/>
        <v>50083.333333333248</v>
      </c>
      <c r="AP21" s="229">
        <f t="shared" si="12"/>
        <v>49999.999999999913</v>
      </c>
      <c r="AQ21" s="229">
        <f t="shared" si="12"/>
        <v>49916.666666666577</v>
      </c>
      <c r="AR21" s="229">
        <f t="shared" si="12"/>
        <v>49833.333333333241</v>
      </c>
      <c r="AS21" s="229">
        <f t="shared" si="12"/>
        <v>49749.999999999905</v>
      </c>
      <c r="AT21" s="229">
        <f t="shared" si="12"/>
        <v>49666.66666666657</v>
      </c>
      <c r="AU21" s="229">
        <f t="shared" si="12"/>
        <v>49583.333333333234</v>
      </c>
      <c r="AV21" s="229">
        <f t="shared" si="12"/>
        <v>49499.999999999898</v>
      </c>
      <c r="AW21" s="229">
        <f t="shared" si="12"/>
        <v>49416.666666666562</v>
      </c>
      <c r="AX21" s="229">
        <f t="shared" si="12"/>
        <v>49333.333333333227</v>
      </c>
      <c r="AY21" s="229">
        <f t="shared" si="12"/>
        <v>49249.999999999891</v>
      </c>
      <c r="AZ21" s="229">
        <f t="shared" si="12"/>
        <v>49166.666666666555</v>
      </c>
      <c r="BA21" s="229">
        <f t="shared" si="12"/>
        <v>49083.333333333219</v>
      </c>
      <c r="BB21" s="229">
        <f t="shared" si="12"/>
        <v>48999.999999999884</v>
      </c>
      <c r="BC21" s="229">
        <f t="shared" si="12"/>
        <v>48916.666666666548</v>
      </c>
      <c r="BD21" s="229">
        <f t="shared" si="12"/>
        <v>48833.333333333212</v>
      </c>
      <c r="BE21" s="229">
        <f t="shared" si="12"/>
        <v>48749.999999999876</v>
      </c>
      <c r="BF21" s="229">
        <f t="shared" si="12"/>
        <v>48666.666666666541</v>
      </c>
      <c r="BG21" s="229">
        <f t="shared" si="12"/>
        <v>48583.333333333205</v>
      </c>
      <c r="BH21" s="229">
        <f t="shared" si="12"/>
        <v>48499.999999999869</v>
      </c>
      <c r="BI21" s="229">
        <f t="shared" si="12"/>
        <v>48416.666666666533</v>
      </c>
      <c r="BJ21" s="229">
        <f t="shared" si="12"/>
        <v>48333.333333333198</v>
      </c>
      <c r="BK21" s="229">
        <f t="shared" si="12"/>
        <v>48249.999999999862</v>
      </c>
      <c r="BL21" s="229">
        <f>BK24</f>
        <v>48166.666666666526</v>
      </c>
    </row>
    <row r="22" spans="1:64" ht="12.6" thickBot="1" x14ac:dyDescent="0.35">
      <c r="B22" s="278"/>
      <c r="C22" s="278"/>
      <c r="D22" s="280" t="s">
        <v>95</v>
      </c>
      <c r="E22" s="279">
        <f>'Expenses (Assum. &amp; Calc.)'!N66</f>
        <v>53000</v>
      </c>
      <c r="F22" s="279">
        <f>'Expenses (Assum. &amp; Calc.)'!O66</f>
        <v>0</v>
      </c>
      <c r="G22" s="279">
        <f>'Expenses (Assum. &amp; Calc.)'!P66</f>
        <v>0</v>
      </c>
      <c r="H22" s="279">
        <f>'Expenses (Assum. &amp; Calc.)'!Q66</f>
        <v>0</v>
      </c>
      <c r="I22" s="279">
        <f>'Expenses (Assum. &amp; Calc.)'!R66</f>
        <v>0</v>
      </c>
      <c r="J22" s="279">
        <f>'Expenses (Assum. &amp; Calc.)'!S66</f>
        <v>0</v>
      </c>
      <c r="K22" s="279">
        <f>'Expenses (Assum. &amp; Calc.)'!T66</f>
        <v>0</v>
      </c>
      <c r="L22" s="279">
        <f>'Expenses (Assum. &amp; Calc.)'!U66</f>
        <v>0</v>
      </c>
      <c r="M22" s="279">
        <f>'Expenses (Assum. &amp; Calc.)'!V66</f>
        <v>0</v>
      </c>
      <c r="N22" s="279">
        <f>'Expenses (Assum. &amp; Calc.)'!W66</f>
        <v>0</v>
      </c>
      <c r="O22" s="279">
        <f>'Expenses (Assum. &amp; Calc.)'!X66</f>
        <v>0</v>
      </c>
      <c r="P22" s="229">
        <f>'Expenses (Assum. &amp; Calc.)'!Y66</f>
        <v>0</v>
      </c>
      <c r="Q22" s="229">
        <f>'Expenses (Assum. &amp; Calc.)'!Z66</f>
        <v>0</v>
      </c>
      <c r="R22" s="229">
        <f>'Expenses (Assum. &amp; Calc.)'!AA66</f>
        <v>0</v>
      </c>
      <c r="S22" s="229">
        <f>'Expenses (Assum. &amp; Calc.)'!AB66</f>
        <v>0</v>
      </c>
      <c r="T22" s="229">
        <f>'Expenses (Assum. &amp; Calc.)'!AC66</f>
        <v>0</v>
      </c>
      <c r="U22" s="229">
        <f>'Expenses (Assum. &amp; Calc.)'!AD66</f>
        <v>0</v>
      </c>
      <c r="V22" s="229">
        <f>'Expenses (Assum. &amp; Calc.)'!AE66</f>
        <v>0</v>
      </c>
      <c r="W22" s="229">
        <f>'Expenses (Assum. &amp; Calc.)'!AF66</f>
        <v>0</v>
      </c>
      <c r="X22" s="229">
        <f>'Expenses (Assum. &amp; Calc.)'!AG66</f>
        <v>0</v>
      </c>
      <c r="Y22" s="229">
        <f>'Expenses (Assum. &amp; Calc.)'!AH66</f>
        <v>0</v>
      </c>
      <c r="Z22" s="229">
        <f>'Expenses (Assum. &amp; Calc.)'!AI66</f>
        <v>0</v>
      </c>
      <c r="AA22" s="229">
        <f>'Expenses (Assum. &amp; Calc.)'!AJ66</f>
        <v>0</v>
      </c>
      <c r="AB22" s="229">
        <f>'Expenses (Assum. &amp; Calc.)'!AK66</f>
        <v>0</v>
      </c>
      <c r="AC22" s="229">
        <f>'Expenses (Assum. &amp; Calc.)'!AL66</f>
        <v>0</v>
      </c>
      <c r="AD22" s="229">
        <f>'Expenses (Assum. &amp; Calc.)'!AM66</f>
        <v>0</v>
      </c>
      <c r="AE22" s="229">
        <f>'Expenses (Assum. &amp; Calc.)'!AN66</f>
        <v>0</v>
      </c>
      <c r="AF22" s="229">
        <f>'Expenses (Assum. &amp; Calc.)'!AO66</f>
        <v>0</v>
      </c>
      <c r="AG22" s="229">
        <f>'Expenses (Assum. &amp; Calc.)'!AP66</f>
        <v>0</v>
      </c>
      <c r="AH22" s="229">
        <f>'Expenses (Assum. &amp; Calc.)'!AQ66</f>
        <v>0</v>
      </c>
      <c r="AI22" s="229">
        <f>'Expenses (Assum. &amp; Calc.)'!AR66</f>
        <v>0</v>
      </c>
      <c r="AJ22" s="229">
        <f>'Expenses (Assum. &amp; Calc.)'!AS66</f>
        <v>0</v>
      </c>
      <c r="AK22" s="229">
        <f>'Expenses (Assum. &amp; Calc.)'!AT66</f>
        <v>0</v>
      </c>
      <c r="AL22" s="229">
        <f>'Expenses (Assum. &amp; Calc.)'!AU66</f>
        <v>0</v>
      </c>
      <c r="AM22" s="229">
        <f>'Expenses (Assum. &amp; Calc.)'!AV66</f>
        <v>0</v>
      </c>
      <c r="AN22" s="229">
        <f>'Expenses (Assum. &amp; Calc.)'!AW66</f>
        <v>0</v>
      </c>
      <c r="AO22" s="229">
        <f>'Expenses (Assum. &amp; Calc.)'!AX66</f>
        <v>0</v>
      </c>
      <c r="AP22" s="229">
        <f>'Expenses (Assum. &amp; Calc.)'!AY66</f>
        <v>0</v>
      </c>
      <c r="AQ22" s="229">
        <f>'Expenses (Assum. &amp; Calc.)'!AZ66</f>
        <v>0</v>
      </c>
      <c r="AR22" s="229">
        <f>'Expenses (Assum. &amp; Calc.)'!BA66</f>
        <v>0</v>
      </c>
      <c r="AS22" s="229">
        <f>'Expenses (Assum. &amp; Calc.)'!BB66</f>
        <v>0</v>
      </c>
      <c r="AT22" s="229">
        <f>'Expenses (Assum. &amp; Calc.)'!BC66</f>
        <v>0</v>
      </c>
      <c r="AU22" s="229">
        <f>'Expenses (Assum. &amp; Calc.)'!BD66</f>
        <v>0</v>
      </c>
      <c r="AV22" s="229">
        <f>'Expenses (Assum. &amp; Calc.)'!BE66</f>
        <v>0</v>
      </c>
      <c r="AW22" s="229">
        <f>'Expenses (Assum. &amp; Calc.)'!BF66</f>
        <v>0</v>
      </c>
      <c r="AX22" s="229">
        <f>'Expenses (Assum. &amp; Calc.)'!BG66</f>
        <v>0</v>
      </c>
      <c r="AY22" s="229">
        <f>'Expenses (Assum. &amp; Calc.)'!BH66</f>
        <v>0</v>
      </c>
      <c r="AZ22" s="229">
        <f>'Expenses (Assum. &amp; Calc.)'!BI66</f>
        <v>0</v>
      </c>
      <c r="BA22" s="229">
        <f>'Expenses (Assum. &amp; Calc.)'!BJ66</f>
        <v>0</v>
      </c>
      <c r="BB22" s="229">
        <f>'Expenses (Assum. &amp; Calc.)'!BK66</f>
        <v>0</v>
      </c>
      <c r="BC22" s="229">
        <f>'Expenses (Assum. &amp; Calc.)'!BL66</f>
        <v>0</v>
      </c>
      <c r="BD22" s="229">
        <f>'Expenses (Assum. &amp; Calc.)'!BM66</f>
        <v>0</v>
      </c>
      <c r="BE22" s="229">
        <f>'Expenses (Assum. &amp; Calc.)'!BN66</f>
        <v>0</v>
      </c>
      <c r="BF22" s="229">
        <f>'Expenses (Assum. &amp; Calc.)'!BO66</f>
        <v>0</v>
      </c>
      <c r="BG22" s="229">
        <f>'Expenses (Assum. &amp; Calc.)'!BP66</f>
        <v>0</v>
      </c>
      <c r="BH22" s="229">
        <f>'Expenses (Assum. &amp; Calc.)'!BQ66</f>
        <v>0</v>
      </c>
      <c r="BI22" s="229">
        <f>'Expenses (Assum. &amp; Calc.)'!BR66</f>
        <v>0</v>
      </c>
      <c r="BJ22" s="229">
        <f>'Expenses (Assum. &amp; Calc.)'!BS66</f>
        <v>0</v>
      </c>
      <c r="BK22" s="229">
        <f>'Expenses (Assum. &amp; Calc.)'!BT66</f>
        <v>0</v>
      </c>
      <c r="BL22" s="229">
        <f>'Expenses (Assum. &amp; Calc.)'!BU66</f>
        <v>0</v>
      </c>
    </row>
    <row r="23" spans="1:64" ht="12.6" thickBot="1" x14ac:dyDescent="0.35">
      <c r="B23" s="278"/>
      <c r="C23" s="278"/>
      <c r="D23" s="280" t="s">
        <v>177</v>
      </c>
      <c r="E23" s="279">
        <f t="array" ref="E23">SUM(IF(E$17&lt;=$D$17:E$17+$D$27:E$27-1,$D$31:E$31/$D$27:E$27))</f>
        <v>83.333333333333329</v>
      </c>
      <c r="F23" s="279">
        <f t="array" ref="F23">SUM(IF(F$17&lt;=$D$17:F$17+$D$27:F$27-1,$D$31:F$31/$D$27:F$27))</f>
        <v>83.333333333333329</v>
      </c>
      <c r="G23" s="279">
        <f t="array" ref="G23">SUM(IF(G$17&lt;=$D$17:G$17+$D$27:G$27-1,$D$31:G$31/$D$27:G$27))</f>
        <v>83.333333333333329</v>
      </c>
      <c r="H23" s="279">
        <f>SUM(IF(H$17&lt;=$D$17:H$17+$D$27:H$27-1,$D$31:H$31/$D$27:H$27))</f>
        <v>0</v>
      </c>
      <c r="I23" s="279">
        <f t="array" ref="I23">SUM(IF(I$17&lt;=$D$17:I$17+$D$27:I$27-1,$D$31:I$31/$D$27:I$27))</f>
        <v>83.333333333333329</v>
      </c>
      <c r="J23" s="279">
        <f t="array" ref="J23">SUM(IF(J$17&lt;=$D$17:J$17+$D$27:J$27-1,$D$31:J$31/$D$27:J$27))</f>
        <v>83.333333333333329</v>
      </c>
      <c r="K23" s="279">
        <f t="array" ref="K23">SUM(IF(K$17&lt;=$D$17:K$17+$D$27:K$27-1,$D$31:K$31/$D$27:K$27))</f>
        <v>83.333333333333329</v>
      </c>
      <c r="L23" s="279">
        <f t="array" ref="L23">SUM(IF(L$17&lt;=$D$17:L$17+$D$27:L$27-1,$D$31:L$31/$D$27:L$27))</f>
        <v>83.333333333333329</v>
      </c>
      <c r="M23" s="279">
        <f t="array" ref="M23">SUM(IF(M$17&lt;=$D$17:M$17+$D$27:M$27-1,$D$31:M$31/$D$27:M$27))</f>
        <v>83.333333333333329</v>
      </c>
      <c r="N23" s="279">
        <f t="array" ref="N23">SUM(IF(N$17&lt;=$D$17:N$17+$D$27:N$27-1,$D$31:N$31/$D$27:N$27))</f>
        <v>83.333333333333329</v>
      </c>
      <c r="O23" s="279">
        <f t="array" ref="O23">SUM(IF(O$17&lt;=$D$17:O$17+$D$27:O$27-1,$D$31:O$31/$D$27:O$27))</f>
        <v>83.333333333333329</v>
      </c>
      <c r="P23" s="229">
        <f t="array" ref="P23">SUM(IF(P$17&lt;=$D$17:P$17+$D$27:P$27-1,$D$31:P$31/$D$27:P$27))</f>
        <v>83.333333333333329</v>
      </c>
      <c r="Q23" s="229">
        <f t="array" ref="Q23">SUM(IF(Q$17&lt;=$D$17:Q$17+$D$27:Q$27-1,$D$31:Q$31/$D$27:Q$27))</f>
        <v>83.333333333333329</v>
      </c>
      <c r="R23" s="229">
        <f t="array" ref="R23">SUM(IF(R$17&lt;=$D$17:R$17+$D$27:R$27-1,$D$31:R$31/$D$27:R$27))</f>
        <v>83.333333333333329</v>
      </c>
      <c r="S23" s="229">
        <f t="array" ref="S23">SUM(IF(S$17&lt;=$D$17:S$17+$D$27:S$27-1,$D$31:S$31/$D$27:S$27))</f>
        <v>83.333333333333329</v>
      </c>
      <c r="T23" s="229">
        <f t="array" ref="T23">SUM(IF(T$17&lt;=$D$17:T$17+$D$27:T$27-1,$D$31:T$31/$D$27:T$27))</f>
        <v>83.333333333333329</v>
      </c>
      <c r="U23" s="229">
        <f t="array" ref="U23">SUM(IF(U$17&lt;=$D$17:U$17+$D$27:U$27-1,$D$31:U$31/$D$27:U$27))</f>
        <v>83.333333333333329</v>
      </c>
      <c r="V23" s="229">
        <f t="array" ref="V23">SUM(IF(V$17&lt;=$D$17:V$17+$D$27:V$27-1,$D$31:V$31/$D$27:V$27))</f>
        <v>83.333333333333329</v>
      </c>
      <c r="W23" s="229">
        <f t="array" ref="W23">SUM(IF(W$17&lt;=$D$17:W$17+$D$27:W$27-1,$D$31:W$31/$D$27:W$27))</f>
        <v>83.333333333333329</v>
      </c>
      <c r="X23" s="229">
        <f t="array" ref="X23">SUM(IF(X$17&lt;=$D$17:X$17+$D$27:X$27-1,$D$31:X$31/$D$27:X$27))</f>
        <v>83.333333333333329</v>
      </c>
      <c r="Y23" s="229">
        <f t="array" ref="Y23">SUM(IF(Y$17&lt;=$D$17:Y$17+$D$27:Y$27-1,$D$31:Y$31/$D$27:Y$27))</f>
        <v>83.333333333333329</v>
      </c>
      <c r="Z23" s="229">
        <f t="array" ref="Z23">SUM(IF(Z$17&lt;=$D$17:Z$17+$D$27:Z$27-1,$D$31:Z$31/$D$27:Z$27))</f>
        <v>83.333333333333329</v>
      </c>
      <c r="AA23" s="229">
        <f t="array" ref="AA23">SUM(IF(AA$17&lt;=$D$17:AA$17+$D$27:AA$27-1,$D$31:AA$31/$D$27:AA$27))</f>
        <v>83.333333333333329</v>
      </c>
      <c r="AB23" s="229">
        <f t="array" ref="AB23">SUM(IF(AB$17&lt;=$D$17:AB$17+$D$27:AB$27-1,$D$31:AB$31/$D$27:AB$27))</f>
        <v>83.333333333333329</v>
      </c>
      <c r="AC23" s="229">
        <f t="array" ref="AC23">SUM(IF(AC$17&lt;=$D$17:AC$17+$D$27:AC$27-1,$D$31:AC$31/$D$27:AC$27))</f>
        <v>83.333333333333329</v>
      </c>
      <c r="AD23" s="229">
        <f t="array" ref="AD23">SUM(IF(AD$17&lt;=$D$17:AD$17+$D$27:AD$27-1,$D$31:AD$31/$D$27:AD$27))</f>
        <v>83.333333333333329</v>
      </c>
      <c r="AE23" s="229">
        <f t="array" ref="AE23">SUM(IF(AE$17&lt;=$D$17:AE$17+$D$27:AE$27-1,$D$31:AE$31/$D$27:AE$27))</f>
        <v>83.333333333333329</v>
      </c>
      <c r="AF23" s="229">
        <f t="array" ref="AF23">SUM(IF(AF$17&lt;=$D$17:AF$17+$D$27:AF$27-1,$D$31:AF$31/$D$27:AF$27))</f>
        <v>83.333333333333329</v>
      </c>
      <c r="AG23" s="229">
        <f t="array" ref="AG23">SUM(IF(AG$17&lt;=$D$17:AG$17+$D$27:AG$27-1,$D$31:AG$31/$D$27:AG$27))</f>
        <v>83.333333333333329</v>
      </c>
      <c r="AH23" s="229">
        <f t="array" ref="AH23">SUM(IF(AH$17&lt;=$D$17:AH$17+$D$27:AH$27-1,$D$31:AH$31/$D$27:AH$27))</f>
        <v>83.333333333333329</v>
      </c>
      <c r="AI23" s="229">
        <f t="array" ref="AI23">SUM(IF(AI$17&lt;=$D$17:AI$17+$D$27:AI$27-1,$D$31:AI$31/$D$27:AI$27))</f>
        <v>83.333333333333329</v>
      </c>
      <c r="AJ23" s="229">
        <f t="array" ref="AJ23">SUM(IF(AJ$17&lt;=$D$17:AJ$17+$D$27:AJ$27-1,$D$31:AJ$31/$D$27:AJ$27))</f>
        <v>83.333333333333329</v>
      </c>
      <c r="AK23" s="229">
        <f t="array" ref="AK23">SUM(IF(AK$17&lt;=$D$17:AK$17+$D$27:AK$27-1,$D$31:AK$31/$D$27:AK$27))</f>
        <v>83.333333333333329</v>
      </c>
      <c r="AL23" s="229">
        <f t="array" ref="AL23">SUM(IF(AL$17&lt;=$D$17:AL$17+$D$27:AL$27-1,$D$31:AL$31/$D$27:AL$27))</f>
        <v>83.333333333333329</v>
      </c>
      <c r="AM23" s="229">
        <f t="array" ref="AM23">SUM(IF(AM$17&lt;=$D$17:AM$17+$D$27:AM$27-1,$D$31:AM$31/$D$27:AM$27))</f>
        <v>83.333333333333329</v>
      </c>
      <c r="AN23" s="229">
        <f t="array" ref="AN23">SUM(IF(AN$17&lt;=$D$17:AN$17+$D$27:AN$27-1,$D$31:AN$31/$D$27:AN$27))</f>
        <v>83.333333333333329</v>
      </c>
      <c r="AO23" s="229">
        <f t="array" ref="AO23">SUM(IF(AO$17&lt;=$D$17:AO$17+$D$27:AO$27-1,$D$31:AO$31/$D$27:AO$27))</f>
        <v>83.333333333333329</v>
      </c>
      <c r="AP23" s="229">
        <f t="array" ref="AP23">SUM(IF(AP$17&lt;=$D$17:AP$17+$D$27:AP$27-1,$D$31:AP$31/$D$27:AP$27))</f>
        <v>83.333333333333329</v>
      </c>
      <c r="AQ23" s="229">
        <f t="array" ref="AQ23">SUM(IF(AQ$17&lt;=$D$17:AQ$17+$D$27:AQ$27-1,$D$31:AQ$31/$D$27:AQ$27))</f>
        <v>83.333333333333329</v>
      </c>
      <c r="AR23" s="229">
        <f t="array" ref="AR23">SUM(IF(AR$17&lt;=$D$17:AR$17+$D$27:AR$27-1,$D$31:AR$31/$D$27:AR$27))</f>
        <v>83.333333333333329</v>
      </c>
      <c r="AS23" s="229">
        <f t="array" ref="AS23">SUM(IF(AS$17&lt;=$D$17:AS$17+$D$27:AS$27-1,$D$31:AS$31/$D$27:AS$27))</f>
        <v>83.333333333333329</v>
      </c>
      <c r="AT23" s="229">
        <f t="array" ref="AT23">SUM(IF(AT$17&lt;=$D$17:AT$17+$D$27:AT$27-1,$D$31:AT$31/$D$27:AT$27))</f>
        <v>83.333333333333329</v>
      </c>
      <c r="AU23" s="229">
        <f t="array" ref="AU23">SUM(IF(AU$17&lt;=$D$17:AU$17+$D$27:AU$27-1,$D$31:AU$31/$D$27:AU$27))</f>
        <v>83.333333333333329</v>
      </c>
      <c r="AV23" s="229">
        <f t="array" ref="AV23">SUM(IF(AV$17&lt;=$D$17:AV$17+$D$27:AV$27-1,$D$31:AV$31/$D$27:AV$27))</f>
        <v>83.333333333333329</v>
      </c>
      <c r="AW23" s="229">
        <f t="array" ref="AW23">SUM(IF(AW$17&lt;=$D$17:AW$17+$D$27:AW$27-1,$D$31:AW$31/$D$27:AW$27))</f>
        <v>83.333333333333329</v>
      </c>
      <c r="AX23" s="229">
        <f t="array" ref="AX23">SUM(IF(AX$17&lt;=$D$17:AX$17+$D$27:AX$27-1,$D$31:AX$31/$D$27:AX$27))</f>
        <v>83.333333333333329</v>
      </c>
      <c r="AY23" s="229">
        <f t="array" ref="AY23">SUM(IF(AY$17&lt;=$D$17:AY$17+$D$27:AY$27-1,$D$31:AY$31/$D$27:AY$27))</f>
        <v>83.333333333333329</v>
      </c>
      <c r="AZ23" s="229">
        <f t="array" ref="AZ23">SUM(IF(AZ$17&lt;=$D$17:AZ$17+$D$27:AZ$27-1,$D$31:AZ$31/$D$27:AZ$27))</f>
        <v>83.333333333333329</v>
      </c>
      <c r="BA23" s="229">
        <f t="array" ref="BA23">SUM(IF(BA$17&lt;=$D$17:BA$17+$D$27:BA$27-1,$D$31:BA$31/$D$27:BA$27))</f>
        <v>83.333333333333329</v>
      </c>
      <c r="BB23" s="229">
        <f t="array" ref="BB23">SUM(IF(BB$17&lt;=$D$17:BB$17+$D$27:BB$27-1,$D$31:BB$31/$D$27:BB$27))</f>
        <v>83.333333333333329</v>
      </c>
      <c r="BC23" s="229">
        <f t="array" ref="BC23">SUM(IF(BC$17&lt;=$D$17:BC$17+$D$27:BC$27-1,$D$31:BC$31/$D$27:BC$27))</f>
        <v>83.333333333333329</v>
      </c>
      <c r="BD23" s="229">
        <f t="array" ref="BD23">SUM(IF(BD$17&lt;=$D$17:BD$17+$D$27:BD$27-1,$D$31:BD$31/$D$27:BD$27))</f>
        <v>83.333333333333329</v>
      </c>
      <c r="BE23" s="229">
        <f t="array" ref="BE23">SUM(IF(BE$17&lt;=$D$17:BE$17+$D$27:BE$27-1,$D$31:BE$31/$D$27:BE$27))</f>
        <v>83.333333333333329</v>
      </c>
      <c r="BF23" s="229">
        <f t="array" ref="BF23">SUM(IF(BF$17&lt;=$D$17:BF$17+$D$27:BF$27-1,$D$31:BF$31/$D$27:BF$27))</f>
        <v>83.333333333333329</v>
      </c>
      <c r="BG23" s="229">
        <f t="array" ref="BG23">SUM(IF(BG$17&lt;=$D$17:BG$17+$D$27:BG$27-1,$D$31:BG$31/$D$27:BG$27))</f>
        <v>83.333333333333329</v>
      </c>
      <c r="BH23" s="229">
        <f t="array" ref="BH23">SUM(IF(BH$17&lt;=$D$17:BH$17+$D$27:BH$27-1,$D$31:BH$31/$D$27:BH$27))</f>
        <v>83.333333333333329</v>
      </c>
      <c r="BI23" s="229">
        <f t="array" ref="BI23">SUM(IF(BI$17&lt;=$D$17:BI$17+$D$27:BI$27-1,$D$31:BI$31/$D$27:BI$27))</f>
        <v>83.333333333333329</v>
      </c>
      <c r="BJ23" s="229">
        <f t="array" ref="BJ23">SUM(IF(BJ$17&lt;=$D$17:BJ$17+$D$27:BJ$27-1,$D$31:BJ$31/$D$27:BJ$27))</f>
        <v>83.333333333333329</v>
      </c>
      <c r="BK23" s="229">
        <f t="array" ref="BK23">SUM(IF(BK$17&lt;=$D$17:BK$17+$D$27:BK$27-1,$D$31:BK$31/$D$27:BK$27))</f>
        <v>83.333333333333329</v>
      </c>
      <c r="BL23" s="229">
        <f t="array" ref="BL23">SUM(IF(BL$17&lt;=$D$17:BL$17+$D$27:BL$27-1,$D$31:BL$31/$D$27:BL$27))</f>
        <v>83.333333333333329</v>
      </c>
    </row>
    <row r="24" spans="1:64" ht="12" x14ac:dyDescent="0.3">
      <c r="B24" s="278"/>
      <c r="C24" s="281"/>
      <c r="D24" s="282" t="s">
        <v>178</v>
      </c>
      <c r="E24" s="283">
        <f>E21+E22-E23</f>
        <v>52916.666666666664</v>
      </c>
      <c r="F24" s="284">
        <f t="shared" ref="F24:BL24" si="13">F21+F22-F23</f>
        <v>52833.333333333328</v>
      </c>
      <c r="G24" s="284">
        <f t="shared" si="13"/>
        <v>52749.999999999993</v>
      </c>
      <c r="H24" s="284">
        <f t="shared" si="13"/>
        <v>52749.999999999993</v>
      </c>
      <c r="I24" s="284">
        <f t="shared" si="13"/>
        <v>52666.666666666657</v>
      </c>
      <c r="J24" s="284">
        <f t="shared" si="13"/>
        <v>52583.333333333321</v>
      </c>
      <c r="K24" s="284">
        <f t="shared" si="13"/>
        <v>52499.999999999985</v>
      </c>
      <c r="L24" s="284">
        <f t="shared" si="13"/>
        <v>52416.66666666665</v>
      </c>
      <c r="M24" s="284">
        <f t="shared" si="13"/>
        <v>52333.333333333314</v>
      </c>
      <c r="N24" s="284">
        <f t="shared" si="13"/>
        <v>52249.999999999978</v>
      </c>
      <c r="O24" s="284">
        <f t="shared" si="13"/>
        <v>52166.666666666642</v>
      </c>
      <c r="P24" s="182">
        <f t="shared" si="13"/>
        <v>52083.333333333307</v>
      </c>
      <c r="Q24" s="182">
        <f t="shared" si="13"/>
        <v>51999.999999999971</v>
      </c>
      <c r="R24" s="182">
        <f t="shared" si="13"/>
        <v>51916.666666666635</v>
      </c>
      <c r="S24" s="182">
        <f t="shared" si="13"/>
        <v>51833.333333333299</v>
      </c>
      <c r="T24" s="182">
        <f t="shared" si="13"/>
        <v>51749.999999999964</v>
      </c>
      <c r="U24" s="182">
        <f t="shared" si="13"/>
        <v>51666.666666666628</v>
      </c>
      <c r="V24" s="182">
        <f t="shared" si="13"/>
        <v>51583.333333333292</v>
      </c>
      <c r="W24" s="182">
        <f t="shared" si="13"/>
        <v>51499.999999999956</v>
      </c>
      <c r="X24" s="182">
        <f t="shared" si="13"/>
        <v>51416.666666666621</v>
      </c>
      <c r="Y24" s="182">
        <f t="shared" si="13"/>
        <v>51333.333333333285</v>
      </c>
      <c r="Z24" s="182">
        <f t="shared" si="13"/>
        <v>51249.999999999949</v>
      </c>
      <c r="AA24" s="182">
        <f t="shared" si="13"/>
        <v>51166.666666666613</v>
      </c>
      <c r="AB24" s="182">
        <f t="shared" si="13"/>
        <v>51083.333333333278</v>
      </c>
      <c r="AC24" s="182">
        <f t="shared" si="13"/>
        <v>50999.999999999942</v>
      </c>
      <c r="AD24" s="182">
        <f t="shared" si="13"/>
        <v>50916.666666666606</v>
      </c>
      <c r="AE24" s="182">
        <f t="shared" si="13"/>
        <v>50833.33333333327</v>
      </c>
      <c r="AF24" s="182">
        <f t="shared" si="13"/>
        <v>50749.999999999935</v>
      </c>
      <c r="AG24" s="182">
        <f t="shared" si="13"/>
        <v>50666.666666666599</v>
      </c>
      <c r="AH24" s="182">
        <f t="shared" si="13"/>
        <v>50583.333333333263</v>
      </c>
      <c r="AI24" s="182">
        <f t="shared" si="13"/>
        <v>50499.999999999927</v>
      </c>
      <c r="AJ24" s="182">
        <f t="shared" si="13"/>
        <v>50416.666666666591</v>
      </c>
      <c r="AK24" s="182">
        <f t="shared" si="13"/>
        <v>50333.333333333256</v>
      </c>
      <c r="AL24" s="182">
        <f t="shared" si="13"/>
        <v>50249.99999999992</v>
      </c>
      <c r="AM24" s="182">
        <f t="shared" si="13"/>
        <v>50166.666666666584</v>
      </c>
      <c r="AN24" s="182">
        <f t="shared" si="13"/>
        <v>50083.333333333248</v>
      </c>
      <c r="AO24" s="182">
        <f t="shared" si="13"/>
        <v>49999.999999999913</v>
      </c>
      <c r="AP24" s="182">
        <f t="shared" si="13"/>
        <v>49916.666666666577</v>
      </c>
      <c r="AQ24" s="182">
        <f t="shared" si="13"/>
        <v>49833.333333333241</v>
      </c>
      <c r="AR24" s="182">
        <f t="shared" si="13"/>
        <v>49749.999999999905</v>
      </c>
      <c r="AS24" s="182">
        <f t="shared" si="13"/>
        <v>49666.66666666657</v>
      </c>
      <c r="AT24" s="182">
        <f t="shared" si="13"/>
        <v>49583.333333333234</v>
      </c>
      <c r="AU24" s="182">
        <f t="shared" si="13"/>
        <v>49499.999999999898</v>
      </c>
      <c r="AV24" s="182">
        <f t="shared" si="13"/>
        <v>49416.666666666562</v>
      </c>
      <c r="AW24" s="182">
        <f t="shared" si="13"/>
        <v>49333.333333333227</v>
      </c>
      <c r="AX24" s="182">
        <f t="shared" si="13"/>
        <v>49249.999999999891</v>
      </c>
      <c r="AY24" s="182">
        <f t="shared" si="13"/>
        <v>49166.666666666555</v>
      </c>
      <c r="AZ24" s="182">
        <f t="shared" si="13"/>
        <v>49083.333333333219</v>
      </c>
      <c r="BA24" s="182">
        <f t="shared" si="13"/>
        <v>48999.999999999884</v>
      </c>
      <c r="BB24" s="182">
        <f t="shared" si="13"/>
        <v>48916.666666666548</v>
      </c>
      <c r="BC24" s="182">
        <f t="shared" si="13"/>
        <v>48833.333333333212</v>
      </c>
      <c r="BD24" s="182">
        <f t="shared" si="13"/>
        <v>48749.999999999876</v>
      </c>
      <c r="BE24" s="182">
        <f t="shared" si="13"/>
        <v>48666.666666666541</v>
      </c>
      <c r="BF24" s="182">
        <f t="shared" si="13"/>
        <v>48583.333333333205</v>
      </c>
      <c r="BG24" s="182">
        <f t="shared" si="13"/>
        <v>48499.999999999869</v>
      </c>
      <c r="BH24" s="182">
        <f t="shared" si="13"/>
        <v>48416.666666666533</v>
      </c>
      <c r="BI24" s="182">
        <f t="shared" si="13"/>
        <v>48333.333333333198</v>
      </c>
      <c r="BJ24" s="182">
        <f t="shared" si="13"/>
        <v>48249.999999999862</v>
      </c>
      <c r="BK24" s="182">
        <f t="shared" si="13"/>
        <v>48166.666666666526</v>
      </c>
      <c r="BL24" s="182">
        <f t="shared" si="13"/>
        <v>48083.33333333319</v>
      </c>
    </row>
    <row r="25" spans="1:64" ht="10.199999999999999" x14ac:dyDescent="0.3">
      <c r="B25" s="181"/>
      <c r="C25" s="225"/>
      <c r="D25" s="231"/>
      <c r="E25" s="228"/>
      <c r="F25" s="182"/>
      <c r="G25" s="182"/>
      <c r="H25" s="182"/>
      <c r="I25" s="182"/>
      <c r="J25" s="182"/>
      <c r="K25" s="182"/>
      <c r="L25" s="182"/>
      <c r="M25" s="182"/>
      <c r="N25" s="182"/>
      <c r="O25" s="182"/>
      <c r="P25" s="182"/>
      <c r="Q25" s="182"/>
      <c r="R25" s="182"/>
      <c r="S25" s="182"/>
      <c r="T25" s="182"/>
      <c r="U25" s="182"/>
      <c r="V25" s="182"/>
      <c r="W25" s="182"/>
      <c r="X25" s="182"/>
      <c r="Y25" s="182"/>
      <c r="Z25" s="182"/>
      <c r="AA25" s="182"/>
      <c r="AB25" s="182"/>
      <c r="AC25" s="182"/>
      <c r="AD25" s="182"/>
      <c r="AE25" s="182"/>
      <c r="AF25" s="182"/>
      <c r="AG25" s="182"/>
      <c r="AH25" s="182"/>
      <c r="AI25" s="182"/>
      <c r="AJ25" s="182"/>
      <c r="AK25" s="182"/>
      <c r="AL25" s="182"/>
      <c r="AM25" s="182"/>
      <c r="AN25" s="182"/>
      <c r="AO25" s="182"/>
      <c r="AP25" s="182"/>
      <c r="AQ25" s="182"/>
      <c r="AR25" s="182"/>
      <c r="AS25" s="182"/>
      <c r="AT25" s="182"/>
      <c r="AU25" s="182"/>
      <c r="AV25" s="182"/>
      <c r="AW25" s="182"/>
      <c r="AX25" s="182"/>
      <c r="AY25" s="182"/>
      <c r="AZ25" s="182"/>
      <c r="BA25" s="182"/>
      <c r="BB25" s="182"/>
      <c r="BC25" s="182"/>
      <c r="BD25" s="182"/>
      <c r="BE25" s="182"/>
      <c r="BF25" s="182"/>
      <c r="BG25" s="182"/>
      <c r="BH25" s="182"/>
      <c r="BI25" s="182"/>
      <c r="BJ25" s="182"/>
      <c r="BK25" s="182"/>
      <c r="BL25" s="182"/>
    </row>
    <row r="26" spans="1:64" ht="17.25" customHeight="1" x14ac:dyDescent="0.3">
      <c r="A26" s="51" t="s">
        <v>326</v>
      </c>
      <c r="B26" s="1007" t="str">
        <f>B11 &amp;" Book Value Calculation (2)"</f>
        <v xml:space="preserve">  Book Value Calculation (2)</v>
      </c>
      <c r="C26" s="1007"/>
      <c r="D26" s="1007"/>
      <c r="E26" s="1007"/>
      <c r="F26" s="1007"/>
      <c r="G26" s="1007"/>
      <c r="H26" s="1007"/>
      <c r="I26" s="1007"/>
      <c r="J26" s="1007"/>
      <c r="K26" s="1007"/>
      <c r="L26" s="1007"/>
      <c r="M26" s="1007"/>
      <c r="N26" s="1007"/>
      <c r="O26" s="1007"/>
      <c r="P26" s="183"/>
      <c r="Q26" s="183"/>
      <c r="R26" s="183"/>
      <c r="S26" s="183"/>
      <c r="T26" s="183"/>
      <c r="U26" s="183"/>
      <c r="V26" s="183"/>
      <c r="W26" s="183"/>
      <c r="X26" s="183"/>
      <c r="Y26" s="183"/>
      <c r="Z26" s="183"/>
      <c r="AA26" s="183"/>
      <c r="AB26" s="183"/>
      <c r="AC26" s="183"/>
      <c r="AD26" s="183"/>
      <c r="AE26" s="183"/>
      <c r="AF26" s="183"/>
      <c r="AG26" s="183"/>
      <c r="AH26" s="183"/>
      <c r="AI26" s="183"/>
      <c r="AJ26" s="183"/>
      <c r="AK26" s="183"/>
      <c r="AL26" s="183"/>
      <c r="AM26" s="183"/>
      <c r="AN26" s="183"/>
      <c r="AO26" s="183"/>
      <c r="AP26" s="183"/>
      <c r="AQ26" s="183"/>
      <c r="AR26" s="183"/>
      <c r="AS26" s="183"/>
      <c r="AT26" s="183"/>
      <c r="AU26" s="183"/>
      <c r="AV26" s="183"/>
      <c r="AW26" s="183"/>
      <c r="AX26" s="183"/>
      <c r="AY26" s="183"/>
      <c r="AZ26" s="183"/>
      <c r="BA26" s="183"/>
      <c r="BB26" s="183"/>
      <c r="BC26" s="183"/>
      <c r="BD26" s="183"/>
      <c r="BE26" s="183"/>
      <c r="BF26" s="183"/>
      <c r="BG26" s="183"/>
      <c r="BH26" s="183"/>
      <c r="BI26" s="183"/>
      <c r="BJ26" s="183"/>
      <c r="BK26" s="183"/>
      <c r="BL26" s="183"/>
    </row>
    <row r="27" spans="1:64" ht="10.8" hidden="1" thickBot="1" x14ac:dyDescent="0.35">
      <c r="B27" s="181"/>
      <c r="C27" s="181"/>
      <c r="D27" s="181"/>
      <c r="E27" s="184">
        <f t="shared" ref="E27:AJ27" si="14">12*$G11</f>
        <v>60</v>
      </c>
      <c r="F27" s="184">
        <f t="shared" si="14"/>
        <v>60</v>
      </c>
      <c r="G27" s="184">
        <f t="shared" si="14"/>
        <v>60</v>
      </c>
      <c r="H27" s="184">
        <f t="shared" si="14"/>
        <v>60</v>
      </c>
      <c r="I27" s="184">
        <f t="shared" si="14"/>
        <v>60</v>
      </c>
      <c r="J27" s="184">
        <f t="shared" si="14"/>
        <v>60</v>
      </c>
      <c r="K27" s="184">
        <f t="shared" si="14"/>
        <v>60</v>
      </c>
      <c r="L27" s="184">
        <f t="shared" si="14"/>
        <v>60</v>
      </c>
      <c r="M27" s="184">
        <f t="shared" si="14"/>
        <v>60</v>
      </c>
      <c r="N27" s="184">
        <f t="shared" si="14"/>
        <v>60</v>
      </c>
      <c r="O27" s="184">
        <f t="shared" si="14"/>
        <v>60</v>
      </c>
      <c r="P27" s="184">
        <f t="shared" si="14"/>
        <v>60</v>
      </c>
      <c r="Q27" s="184">
        <f t="shared" si="14"/>
        <v>60</v>
      </c>
      <c r="R27" s="184">
        <f t="shared" si="14"/>
        <v>60</v>
      </c>
      <c r="S27" s="184">
        <f t="shared" si="14"/>
        <v>60</v>
      </c>
      <c r="T27" s="184">
        <f t="shared" si="14"/>
        <v>60</v>
      </c>
      <c r="U27" s="184">
        <f t="shared" si="14"/>
        <v>60</v>
      </c>
      <c r="V27" s="184">
        <f t="shared" si="14"/>
        <v>60</v>
      </c>
      <c r="W27" s="184">
        <f t="shared" si="14"/>
        <v>60</v>
      </c>
      <c r="X27" s="184">
        <f t="shared" si="14"/>
        <v>60</v>
      </c>
      <c r="Y27" s="184">
        <f t="shared" si="14"/>
        <v>60</v>
      </c>
      <c r="Z27" s="184">
        <f t="shared" si="14"/>
        <v>60</v>
      </c>
      <c r="AA27" s="184">
        <f t="shared" si="14"/>
        <v>60</v>
      </c>
      <c r="AB27" s="184">
        <f t="shared" si="14"/>
        <v>60</v>
      </c>
      <c r="AC27" s="184">
        <f t="shared" si="14"/>
        <v>60</v>
      </c>
      <c r="AD27" s="184">
        <f t="shared" si="14"/>
        <v>60</v>
      </c>
      <c r="AE27" s="184">
        <f t="shared" si="14"/>
        <v>60</v>
      </c>
      <c r="AF27" s="184">
        <f t="shared" si="14"/>
        <v>60</v>
      </c>
      <c r="AG27" s="184">
        <f t="shared" si="14"/>
        <v>60</v>
      </c>
      <c r="AH27" s="184">
        <f t="shared" si="14"/>
        <v>60</v>
      </c>
      <c r="AI27" s="184">
        <f t="shared" si="14"/>
        <v>60</v>
      </c>
      <c r="AJ27" s="184">
        <f t="shared" si="14"/>
        <v>60</v>
      </c>
      <c r="AK27" s="184">
        <f t="shared" ref="AK27:BL27" si="15">12*$G11</f>
        <v>60</v>
      </c>
      <c r="AL27" s="184">
        <f t="shared" si="15"/>
        <v>60</v>
      </c>
      <c r="AM27" s="184">
        <f t="shared" si="15"/>
        <v>60</v>
      </c>
      <c r="AN27" s="184">
        <f t="shared" si="15"/>
        <v>60</v>
      </c>
      <c r="AO27" s="184">
        <f t="shared" si="15"/>
        <v>60</v>
      </c>
      <c r="AP27" s="184">
        <f t="shared" si="15"/>
        <v>60</v>
      </c>
      <c r="AQ27" s="184">
        <f t="shared" si="15"/>
        <v>60</v>
      </c>
      <c r="AR27" s="184">
        <f t="shared" si="15"/>
        <v>60</v>
      </c>
      <c r="AS27" s="184">
        <f t="shared" si="15"/>
        <v>60</v>
      </c>
      <c r="AT27" s="184">
        <f t="shared" si="15"/>
        <v>60</v>
      </c>
      <c r="AU27" s="184">
        <f t="shared" si="15"/>
        <v>60</v>
      </c>
      <c r="AV27" s="184">
        <f t="shared" si="15"/>
        <v>60</v>
      </c>
      <c r="AW27" s="184">
        <f t="shared" si="15"/>
        <v>60</v>
      </c>
      <c r="AX27" s="184">
        <f t="shared" si="15"/>
        <v>60</v>
      </c>
      <c r="AY27" s="184">
        <f t="shared" si="15"/>
        <v>60</v>
      </c>
      <c r="AZ27" s="184">
        <f t="shared" si="15"/>
        <v>60</v>
      </c>
      <c r="BA27" s="184">
        <f t="shared" si="15"/>
        <v>60</v>
      </c>
      <c r="BB27" s="184">
        <f t="shared" si="15"/>
        <v>60</v>
      </c>
      <c r="BC27" s="184">
        <f t="shared" si="15"/>
        <v>60</v>
      </c>
      <c r="BD27" s="184">
        <f t="shared" si="15"/>
        <v>60</v>
      </c>
      <c r="BE27" s="184">
        <f t="shared" si="15"/>
        <v>60</v>
      </c>
      <c r="BF27" s="184">
        <f t="shared" si="15"/>
        <v>60</v>
      </c>
      <c r="BG27" s="184">
        <f t="shared" si="15"/>
        <v>60</v>
      </c>
      <c r="BH27" s="184">
        <f t="shared" si="15"/>
        <v>60</v>
      </c>
      <c r="BI27" s="184">
        <f t="shared" si="15"/>
        <v>60</v>
      </c>
      <c r="BJ27" s="184">
        <f t="shared" si="15"/>
        <v>60</v>
      </c>
      <c r="BK27" s="184">
        <f t="shared" si="15"/>
        <v>60</v>
      </c>
      <c r="BL27" s="184">
        <f t="shared" si="15"/>
        <v>60</v>
      </c>
    </row>
    <row r="28" spans="1:64" s="100" customFormat="1" ht="2.25" customHeight="1" thickBot="1" x14ac:dyDescent="0.35">
      <c r="A28" s="51"/>
      <c r="B28" s="230"/>
      <c r="C28" s="230"/>
      <c r="D28" s="230"/>
      <c r="E28" s="230"/>
      <c r="F28" s="230"/>
      <c r="G28" s="230"/>
      <c r="H28" s="230"/>
      <c r="I28" s="230"/>
      <c r="J28" s="230"/>
      <c r="K28" s="230"/>
      <c r="L28" s="230"/>
      <c r="M28" s="230"/>
      <c r="N28" s="230"/>
      <c r="O28" s="230"/>
      <c r="P28" s="230"/>
      <c r="Q28" s="230"/>
      <c r="R28" s="230"/>
      <c r="S28" s="230"/>
      <c r="T28" s="230"/>
      <c r="U28" s="230"/>
      <c r="V28" s="230"/>
      <c r="W28" s="230"/>
      <c r="X28" s="230"/>
      <c r="Y28" s="230"/>
      <c r="Z28" s="230"/>
      <c r="AA28" s="230"/>
      <c r="AB28" s="230"/>
      <c r="AC28" s="230"/>
      <c r="AD28" s="230"/>
      <c r="AE28" s="230"/>
      <c r="AF28" s="230"/>
      <c r="AG28" s="230"/>
      <c r="AH28" s="230"/>
      <c r="AI28" s="230"/>
      <c r="AJ28" s="230"/>
      <c r="AK28" s="230"/>
      <c r="AL28" s="230"/>
      <c r="AM28" s="230"/>
      <c r="AN28" s="230"/>
      <c r="AO28" s="230"/>
      <c r="AP28" s="230"/>
      <c r="AQ28" s="230"/>
      <c r="AR28" s="230"/>
      <c r="AS28" s="230"/>
      <c r="AT28" s="230"/>
      <c r="AU28" s="230"/>
      <c r="AV28" s="230"/>
      <c r="AW28" s="230"/>
      <c r="AX28" s="230"/>
      <c r="AY28" s="230"/>
      <c r="AZ28" s="230"/>
      <c r="BA28" s="230"/>
      <c r="BB28" s="230"/>
      <c r="BC28" s="230"/>
      <c r="BD28" s="230"/>
      <c r="BE28" s="230"/>
      <c r="BF28" s="230"/>
      <c r="BG28" s="230"/>
      <c r="BH28" s="230"/>
      <c r="BI28" s="230"/>
      <c r="BJ28" s="230"/>
      <c r="BK28" s="230"/>
      <c r="BL28" s="230"/>
    </row>
    <row r="29" spans="1:64" s="100" customFormat="1" ht="15" customHeight="1" thickBot="1" x14ac:dyDescent="0.35">
      <c r="E29" s="277">
        <f>E20</f>
        <v>45688</v>
      </c>
      <c r="F29" s="277">
        <f t="shared" ref="F29:BL29" si="16">F20</f>
        <v>45716</v>
      </c>
      <c r="G29" s="277">
        <f t="shared" si="16"/>
        <v>45747</v>
      </c>
      <c r="H29" s="277">
        <f t="shared" si="16"/>
        <v>45777</v>
      </c>
      <c r="I29" s="277">
        <f t="shared" si="16"/>
        <v>45808</v>
      </c>
      <c r="J29" s="277">
        <f t="shared" si="16"/>
        <v>45838</v>
      </c>
      <c r="K29" s="277">
        <f t="shared" si="16"/>
        <v>45869</v>
      </c>
      <c r="L29" s="277">
        <f t="shared" si="16"/>
        <v>45900</v>
      </c>
      <c r="M29" s="277">
        <f t="shared" si="16"/>
        <v>45930</v>
      </c>
      <c r="N29" s="277">
        <f t="shared" si="16"/>
        <v>45961</v>
      </c>
      <c r="O29" s="277">
        <f t="shared" si="16"/>
        <v>45991</v>
      </c>
      <c r="P29" s="277">
        <f t="shared" si="16"/>
        <v>46022</v>
      </c>
      <c r="Q29" s="277">
        <f t="shared" si="16"/>
        <v>46053</v>
      </c>
      <c r="R29" s="277">
        <f t="shared" si="16"/>
        <v>46081</v>
      </c>
      <c r="S29" s="277">
        <f t="shared" si="16"/>
        <v>46112</v>
      </c>
      <c r="T29" s="277">
        <f t="shared" si="16"/>
        <v>46142</v>
      </c>
      <c r="U29" s="277">
        <f t="shared" si="16"/>
        <v>46173</v>
      </c>
      <c r="V29" s="277">
        <f t="shared" si="16"/>
        <v>46203</v>
      </c>
      <c r="W29" s="277">
        <f t="shared" si="16"/>
        <v>46234</v>
      </c>
      <c r="X29" s="277">
        <f t="shared" si="16"/>
        <v>46265</v>
      </c>
      <c r="Y29" s="277">
        <f t="shared" si="16"/>
        <v>46295</v>
      </c>
      <c r="Z29" s="277">
        <f t="shared" si="16"/>
        <v>46326</v>
      </c>
      <c r="AA29" s="277">
        <f t="shared" si="16"/>
        <v>46356</v>
      </c>
      <c r="AB29" s="277">
        <f t="shared" si="16"/>
        <v>46387</v>
      </c>
      <c r="AC29" s="277">
        <f t="shared" si="16"/>
        <v>46418</v>
      </c>
      <c r="AD29" s="277">
        <f t="shared" si="16"/>
        <v>46446</v>
      </c>
      <c r="AE29" s="277">
        <f t="shared" si="16"/>
        <v>46477</v>
      </c>
      <c r="AF29" s="277">
        <f t="shared" si="16"/>
        <v>46507</v>
      </c>
      <c r="AG29" s="277">
        <f t="shared" si="16"/>
        <v>46538</v>
      </c>
      <c r="AH29" s="277">
        <f t="shared" si="16"/>
        <v>46568</v>
      </c>
      <c r="AI29" s="277">
        <f t="shared" si="16"/>
        <v>46599</v>
      </c>
      <c r="AJ29" s="277">
        <f t="shared" si="16"/>
        <v>46630</v>
      </c>
      <c r="AK29" s="277">
        <f t="shared" si="16"/>
        <v>46660</v>
      </c>
      <c r="AL29" s="277">
        <f t="shared" si="16"/>
        <v>46691</v>
      </c>
      <c r="AM29" s="277">
        <f t="shared" si="16"/>
        <v>46721</v>
      </c>
      <c r="AN29" s="277">
        <f t="shared" si="16"/>
        <v>46752</v>
      </c>
      <c r="AO29" s="277">
        <f t="shared" si="16"/>
        <v>46783</v>
      </c>
      <c r="AP29" s="277">
        <f t="shared" si="16"/>
        <v>46812</v>
      </c>
      <c r="AQ29" s="277">
        <f t="shared" si="16"/>
        <v>46843</v>
      </c>
      <c r="AR29" s="277">
        <f t="shared" si="16"/>
        <v>46873</v>
      </c>
      <c r="AS29" s="277">
        <f t="shared" si="16"/>
        <v>46904</v>
      </c>
      <c r="AT29" s="277">
        <f t="shared" si="16"/>
        <v>46934</v>
      </c>
      <c r="AU29" s="277">
        <f t="shared" si="16"/>
        <v>46965</v>
      </c>
      <c r="AV29" s="277">
        <f t="shared" si="16"/>
        <v>46996</v>
      </c>
      <c r="AW29" s="277">
        <f t="shared" si="16"/>
        <v>47026</v>
      </c>
      <c r="AX29" s="277">
        <f t="shared" si="16"/>
        <v>47057</v>
      </c>
      <c r="AY29" s="277">
        <f t="shared" si="16"/>
        <v>47087</v>
      </c>
      <c r="AZ29" s="277">
        <f t="shared" si="16"/>
        <v>47118</v>
      </c>
      <c r="BA29" s="277">
        <f t="shared" si="16"/>
        <v>47149</v>
      </c>
      <c r="BB29" s="277">
        <f t="shared" si="16"/>
        <v>47177</v>
      </c>
      <c r="BC29" s="277">
        <f t="shared" si="16"/>
        <v>47208</v>
      </c>
      <c r="BD29" s="277">
        <f t="shared" si="16"/>
        <v>47238</v>
      </c>
      <c r="BE29" s="277">
        <f t="shared" si="16"/>
        <v>47269</v>
      </c>
      <c r="BF29" s="277">
        <f t="shared" si="16"/>
        <v>47299</v>
      </c>
      <c r="BG29" s="277">
        <f t="shared" si="16"/>
        <v>47330</v>
      </c>
      <c r="BH29" s="277">
        <f t="shared" si="16"/>
        <v>47361</v>
      </c>
      <c r="BI29" s="277">
        <f t="shared" si="16"/>
        <v>47391</v>
      </c>
      <c r="BJ29" s="277">
        <f t="shared" si="16"/>
        <v>47422</v>
      </c>
      <c r="BK29" s="277">
        <f t="shared" si="16"/>
        <v>47452</v>
      </c>
      <c r="BL29" s="277">
        <f t="shared" si="16"/>
        <v>47483</v>
      </c>
    </row>
    <row r="30" spans="1:64" ht="12.6" thickBot="1" x14ac:dyDescent="0.35">
      <c r="B30" s="181"/>
      <c r="C30" s="278"/>
      <c r="D30" s="1003" t="s">
        <v>176</v>
      </c>
      <c r="E30" s="1003"/>
      <c r="F30" s="226">
        <f>E33</f>
        <v>4916.666666666667</v>
      </c>
      <c r="G30" s="226">
        <f t="shared" ref="G30:BL30" si="17">F33</f>
        <v>4833.3333333333339</v>
      </c>
      <c r="H30" s="226">
        <f t="shared" si="17"/>
        <v>4750.0000000000009</v>
      </c>
      <c r="I30" s="226">
        <f t="shared" si="17"/>
        <v>4666.6666666666679</v>
      </c>
      <c r="J30" s="226">
        <f t="shared" si="17"/>
        <v>4583.3333333333348</v>
      </c>
      <c r="K30" s="226">
        <f t="shared" si="17"/>
        <v>4500.0000000000018</v>
      </c>
      <c r="L30" s="226">
        <f t="shared" si="17"/>
        <v>4416.6666666666688</v>
      </c>
      <c r="M30" s="226">
        <f t="shared" si="17"/>
        <v>4333.3333333333358</v>
      </c>
      <c r="N30" s="226">
        <f t="shared" si="17"/>
        <v>4250.0000000000027</v>
      </c>
      <c r="O30" s="226">
        <f t="shared" si="17"/>
        <v>4166.6666666666697</v>
      </c>
      <c r="P30" s="226">
        <f t="shared" si="17"/>
        <v>4083.3333333333362</v>
      </c>
      <c r="Q30" s="226">
        <f t="shared" si="17"/>
        <v>4000.0000000000027</v>
      </c>
      <c r="R30" s="226">
        <f t="shared" si="17"/>
        <v>3916.6666666666692</v>
      </c>
      <c r="S30" s="226">
        <f t="shared" si="17"/>
        <v>3833.3333333333358</v>
      </c>
      <c r="T30" s="226">
        <f t="shared" si="17"/>
        <v>3750.0000000000023</v>
      </c>
      <c r="U30" s="226">
        <f t="shared" si="17"/>
        <v>3666.6666666666688</v>
      </c>
      <c r="V30" s="226">
        <f t="shared" si="17"/>
        <v>3583.3333333333353</v>
      </c>
      <c r="W30" s="226">
        <f t="shared" si="17"/>
        <v>3500.0000000000018</v>
      </c>
      <c r="X30" s="226">
        <f t="shared" si="17"/>
        <v>3416.6666666666683</v>
      </c>
      <c r="Y30" s="226">
        <f t="shared" si="17"/>
        <v>3333.3333333333348</v>
      </c>
      <c r="Z30" s="226">
        <f t="shared" si="17"/>
        <v>3250.0000000000014</v>
      </c>
      <c r="AA30" s="226">
        <f t="shared" si="17"/>
        <v>3166.6666666666679</v>
      </c>
      <c r="AB30" s="226">
        <f t="shared" si="17"/>
        <v>3083.3333333333344</v>
      </c>
      <c r="AC30" s="226">
        <f t="shared" si="17"/>
        <v>3000.0000000000009</v>
      </c>
      <c r="AD30" s="226">
        <f t="shared" si="17"/>
        <v>2916.6666666666674</v>
      </c>
      <c r="AE30" s="226">
        <f t="shared" si="17"/>
        <v>2833.3333333333339</v>
      </c>
      <c r="AF30" s="226">
        <f t="shared" si="17"/>
        <v>2750.0000000000005</v>
      </c>
      <c r="AG30" s="226">
        <f t="shared" si="17"/>
        <v>2666.666666666667</v>
      </c>
      <c r="AH30" s="226">
        <f t="shared" si="17"/>
        <v>2583.3333333333335</v>
      </c>
      <c r="AI30" s="226">
        <f t="shared" si="17"/>
        <v>2500</v>
      </c>
      <c r="AJ30" s="226">
        <f t="shared" si="17"/>
        <v>2416.6666666666665</v>
      </c>
      <c r="AK30" s="226">
        <f t="shared" si="17"/>
        <v>2333.333333333333</v>
      </c>
      <c r="AL30" s="226">
        <f t="shared" si="17"/>
        <v>2249.9999999999995</v>
      </c>
      <c r="AM30" s="226">
        <f t="shared" si="17"/>
        <v>2166.6666666666661</v>
      </c>
      <c r="AN30" s="226">
        <f t="shared" si="17"/>
        <v>2083.3333333333326</v>
      </c>
      <c r="AO30" s="226">
        <f t="shared" si="17"/>
        <v>1999.9999999999993</v>
      </c>
      <c r="AP30" s="226">
        <f t="shared" si="17"/>
        <v>1916.6666666666661</v>
      </c>
      <c r="AQ30" s="226">
        <f t="shared" si="17"/>
        <v>1833.3333333333328</v>
      </c>
      <c r="AR30" s="226">
        <f t="shared" si="17"/>
        <v>1749.9999999999995</v>
      </c>
      <c r="AS30" s="226">
        <f t="shared" si="17"/>
        <v>1666.6666666666663</v>
      </c>
      <c r="AT30" s="226">
        <f t="shared" si="17"/>
        <v>1583.333333333333</v>
      </c>
      <c r="AU30" s="226">
        <f t="shared" si="17"/>
        <v>1499.9999999999998</v>
      </c>
      <c r="AV30" s="226">
        <f t="shared" si="17"/>
        <v>1416.6666666666665</v>
      </c>
      <c r="AW30" s="226">
        <f t="shared" si="17"/>
        <v>1333.3333333333333</v>
      </c>
      <c r="AX30" s="226">
        <f t="shared" si="17"/>
        <v>1250</v>
      </c>
      <c r="AY30" s="226">
        <f t="shared" si="17"/>
        <v>1166.6666666666667</v>
      </c>
      <c r="AZ30" s="226">
        <f t="shared" si="17"/>
        <v>1083.3333333333335</v>
      </c>
      <c r="BA30" s="226">
        <f t="shared" si="17"/>
        <v>1000.0000000000001</v>
      </c>
      <c r="BB30" s="226">
        <f t="shared" si="17"/>
        <v>916.66666666666674</v>
      </c>
      <c r="BC30" s="226">
        <f t="shared" si="17"/>
        <v>833.33333333333337</v>
      </c>
      <c r="BD30" s="226">
        <f t="shared" si="17"/>
        <v>750</v>
      </c>
      <c r="BE30" s="226">
        <f t="shared" si="17"/>
        <v>666.66666666666663</v>
      </c>
      <c r="BF30" s="226">
        <f t="shared" si="17"/>
        <v>583.33333333333326</v>
      </c>
      <c r="BG30" s="226">
        <f t="shared" si="17"/>
        <v>499.99999999999994</v>
      </c>
      <c r="BH30" s="226">
        <f t="shared" si="17"/>
        <v>416.66666666666663</v>
      </c>
      <c r="BI30" s="226">
        <f t="shared" si="17"/>
        <v>333.33333333333331</v>
      </c>
      <c r="BJ30" s="226">
        <f t="shared" si="17"/>
        <v>250</v>
      </c>
      <c r="BK30" s="226">
        <f t="shared" si="17"/>
        <v>166.66666666666669</v>
      </c>
      <c r="BL30" s="226">
        <f t="shared" si="17"/>
        <v>83.333333333333357</v>
      </c>
    </row>
    <row r="31" spans="1:64" ht="12.6" thickBot="1" x14ac:dyDescent="0.35">
      <c r="B31" s="181"/>
      <c r="C31" s="285"/>
      <c r="D31" s="280" t="s">
        <v>95</v>
      </c>
      <c r="E31" s="286">
        <f t="shared" ref="E31:AJ31" si="18">IF($F$11=E$4,$I$11,0)</f>
        <v>5000</v>
      </c>
      <c r="F31" s="286">
        <f t="shared" si="18"/>
        <v>0</v>
      </c>
      <c r="G31" s="286">
        <f t="shared" si="18"/>
        <v>0</v>
      </c>
      <c r="H31" s="286">
        <f t="shared" si="18"/>
        <v>0</v>
      </c>
      <c r="I31" s="286">
        <f t="shared" si="18"/>
        <v>0</v>
      </c>
      <c r="J31" s="286">
        <f t="shared" si="18"/>
        <v>0</v>
      </c>
      <c r="K31" s="286">
        <f t="shared" si="18"/>
        <v>0</v>
      </c>
      <c r="L31" s="286">
        <f t="shared" si="18"/>
        <v>0</v>
      </c>
      <c r="M31" s="286">
        <f t="shared" si="18"/>
        <v>0</v>
      </c>
      <c r="N31" s="286">
        <f t="shared" si="18"/>
        <v>0</v>
      </c>
      <c r="O31" s="286">
        <f t="shared" si="18"/>
        <v>0</v>
      </c>
      <c r="P31" s="286">
        <f t="shared" si="18"/>
        <v>0</v>
      </c>
      <c r="Q31" s="286">
        <f t="shared" si="18"/>
        <v>0</v>
      </c>
      <c r="R31" s="286">
        <f t="shared" si="18"/>
        <v>0</v>
      </c>
      <c r="S31" s="286">
        <f t="shared" si="18"/>
        <v>0</v>
      </c>
      <c r="T31" s="286">
        <f t="shared" si="18"/>
        <v>0</v>
      </c>
      <c r="U31" s="286">
        <f t="shared" si="18"/>
        <v>0</v>
      </c>
      <c r="V31" s="286">
        <f t="shared" si="18"/>
        <v>0</v>
      </c>
      <c r="W31" s="286">
        <f t="shared" si="18"/>
        <v>0</v>
      </c>
      <c r="X31" s="286">
        <f t="shared" si="18"/>
        <v>0</v>
      </c>
      <c r="Y31" s="286">
        <f t="shared" si="18"/>
        <v>0</v>
      </c>
      <c r="Z31" s="286">
        <f t="shared" si="18"/>
        <v>0</v>
      </c>
      <c r="AA31" s="286">
        <f t="shared" si="18"/>
        <v>0</v>
      </c>
      <c r="AB31" s="286">
        <f t="shared" si="18"/>
        <v>0</v>
      </c>
      <c r="AC31" s="286">
        <f t="shared" si="18"/>
        <v>0</v>
      </c>
      <c r="AD31" s="286">
        <f t="shared" si="18"/>
        <v>0</v>
      </c>
      <c r="AE31" s="286">
        <f t="shared" si="18"/>
        <v>0</v>
      </c>
      <c r="AF31" s="286">
        <f t="shared" si="18"/>
        <v>0</v>
      </c>
      <c r="AG31" s="286">
        <f t="shared" si="18"/>
        <v>0</v>
      </c>
      <c r="AH31" s="286">
        <f t="shared" si="18"/>
        <v>0</v>
      </c>
      <c r="AI31" s="286">
        <f t="shared" si="18"/>
        <v>0</v>
      </c>
      <c r="AJ31" s="286">
        <f t="shared" si="18"/>
        <v>0</v>
      </c>
      <c r="AK31" s="286">
        <f t="shared" ref="AK31:BL31" si="19">IF($F$11=AK$4,$I$11,0)</f>
        <v>0</v>
      </c>
      <c r="AL31" s="286">
        <f t="shared" si="19"/>
        <v>0</v>
      </c>
      <c r="AM31" s="286">
        <f t="shared" si="19"/>
        <v>0</v>
      </c>
      <c r="AN31" s="286">
        <f t="shared" si="19"/>
        <v>0</v>
      </c>
      <c r="AO31" s="286">
        <f t="shared" si="19"/>
        <v>0</v>
      </c>
      <c r="AP31" s="286">
        <f t="shared" si="19"/>
        <v>0</v>
      </c>
      <c r="AQ31" s="286">
        <f t="shared" si="19"/>
        <v>0</v>
      </c>
      <c r="AR31" s="286">
        <f t="shared" si="19"/>
        <v>0</v>
      </c>
      <c r="AS31" s="286">
        <f t="shared" si="19"/>
        <v>0</v>
      </c>
      <c r="AT31" s="286">
        <f t="shared" si="19"/>
        <v>0</v>
      </c>
      <c r="AU31" s="286">
        <f t="shared" si="19"/>
        <v>0</v>
      </c>
      <c r="AV31" s="286">
        <f t="shared" si="19"/>
        <v>0</v>
      </c>
      <c r="AW31" s="286">
        <f t="shared" si="19"/>
        <v>0</v>
      </c>
      <c r="AX31" s="286">
        <f t="shared" si="19"/>
        <v>0</v>
      </c>
      <c r="AY31" s="286">
        <f t="shared" si="19"/>
        <v>0</v>
      </c>
      <c r="AZ31" s="286">
        <f t="shared" si="19"/>
        <v>0</v>
      </c>
      <c r="BA31" s="286">
        <f t="shared" si="19"/>
        <v>0</v>
      </c>
      <c r="BB31" s="286">
        <f t="shared" si="19"/>
        <v>0</v>
      </c>
      <c r="BC31" s="286">
        <f t="shared" si="19"/>
        <v>0</v>
      </c>
      <c r="BD31" s="286">
        <f t="shared" si="19"/>
        <v>0</v>
      </c>
      <c r="BE31" s="286">
        <f t="shared" si="19"/>
        <v>0</v>
      </c>
      <c r="BF31" s="286">
        <f t="shared" si="19"/>
        <v>0</v>
      </c>
      <c r="BG31" s="286">
        <f t="shared" si="19"/>
        <v>0</v>
      </c>
      <c r="BH31" s="286">
        <f t="shared" si="19"/>
        <v>0</v>
      </c>
      <c r="BI31" s="286">
        <f t="shared" si="19"/>
        <v>0</v>
      </c>
      <c r="BJ31" s="286">
        <f t="shared" si="19"/>
        <v>0</v>
      </c>
      <c r="BK31" s="286">
        <f t="shared" si="19"/>
        <v>0</v>
      </c>
      <c r="BL31" s="286">
        <f t="shared" si="19"/>
        <v>0</v>
      </c>
    </row>
    <row r="32" spans="1:64" ht="12.6" thickBot="1" x14ac:dyDescent="0.35">
      <c r="B32" s="181"/>
      <c r="C32" s="285"/>
      <c r="D32" s="280" t="s">
        <v>177</v>
      </c>
      <c r="E32" s="226">
        <f t="array" ref="E32">SUM(IF(E$17&lt;=$D$17:E$17+$D$27:E$27-1,$D$31:E$31/$D$27:E$27))</f>
        <v>83.333333333333329</v>
      </c>
      <c r="F32" s="226">
        <f t="array" ref="F32">SUM(IF(F$17&lt;=$D$17:F$17+$D$27:F$27-1,$D$31:F$31/$D$27:F$27))</f>
        <v>83.333333333333329</v>
      </c>
      <c r="G32" s="226">
        <f t="array" ref="G32">SUM(IF(G$17&lt;=$D$17:G$17+$D$27:G$27-1,$D$31:G$31/$D$27:G$27))</f>
        <v>83.333333333333329</v>
      </c>
      <c r="H32" s="226">
        <f t="array" ref="H32">SUM(IF(H$17&lt;=$D$17:H$17+$D$27:H$27-1,$D$31:H$31/$D$27:H$27))</f>
        <v>83.333333333333329</v>
      </c>
      <c r="I32" s="226">
        <f t="array" ref="I32">SUM(IF(I$17&lt;=$D$17:I$17+$D$27:I$27-1,$D$31:I$31/$D$27:I$27))</f>
        <v>83.333333333333329</v>
      </c>
      <c r="J32" s="226">
        <f t="array" ref="J32">SUM(IF(J$17&lt;=$D$17:J$17+$D$27:J$27-1,$D$31:J$31/$D$27:J$27))</f>
        <v>83.333333333333329</v>
      </c>
      <c r="K32" s="226">
        <f t="array" ref="K32">SUM(IF(K$17&lt;=$D$17:K$17+$D$27:K$27-1,$D$31:K$31/$D$27:K$27))</f>
        <v>83.333333333333329</v>
      </c>
      <c r="L32" s="226">
        <f t="array" ref="L32">SUM(IF(L$17&lt;=$D$17:L$17+$D$27:L$27-1,$D$31:L$31/$D$27:L$27))</f>
        <v>83.333333333333329</v>
      </c>
      <c r="M32" s="226">
        <f t="array" ref="M32">SUM(IF(M$17&lt;=$D$17:M$17+$D$27:M$27-1,$D$31:M$31/$D$27:M$27))</f>
        <v>83.333333333333329</v>
      </c>
      <c r="N32" s="226">
        <f t="array" ref="N32">SUM(IF(N$17&lt;=$D$17:N$17+$D$27:N$27-1,$D$31:N$31/$D$27:N$27))</f>
        <v>83.333333333333329</v>
      </c>
      <c r="O32" s="226">
        <f t="array" ref="O32">SUM(IF(O$17&lt;=$D$17:O$17+$D$27:O$27-1,$D$31:O$31/$D$27:O$27))</f>
        <v>83.333333333333329</v>
      </c>
      <c r="P32" s="226">
        <f t="array" ref="P32">SUM(IF(P$17&lt;=$D$17:P$17+$D$27:P$27-1,$D$31:P$31/$D$27:P$27))</f>
        <v>83.333333333333329</v>
      </c>
      <c r="Q32" s="226">
        <f t="array" ref="Q32">SUM(IF(Q$17&lt;=$D$17:Q$17+$D$27:Q$27-1,$D$31:Q$31/$D$27:Q$27))</f>
        <v>83.333333333333329</v>
      </c>
      <c r="R32" s="226">
        <f t="array" ref="R32">SUM(IF(R$17&lt;=$D$17:R$17+$D$27:R$27-1,$D$31:R$31/$D$27:R$27))</f>
        <v>83.333333333333329</v>
      </c>
      <c r="S32" s="226">
        <f t="array" ref="S32">SUM(IF(S$17&lt;=$D$17:S$17+$D$27:S$27-1,$D$31:S$31/$D$27:S$27))</f>
        <v>83.333333333333329</v>
      </c>
      <c r="T32" s="226">
        <f t="array" ref="T32">SUM(IF(T$17&lt;=$D$17:T$17+$D$27:T$27-1,$D$31:T$31/$D$27:T$27))</f>
        <v>83.333333333333329</v>
      </c>
      <c r="U32" s="226">
        <f t="array" ref="U32">SUM(IF(U$17&lt;=$D$17:U$17+$D$27:U$27-1,$D$31:U$31/$D$27:U$27))</f>
        <v>83.333333333333329</v>
      </c>
      <c r="V32" s="226">
        <f t="array" ref="V32">SUM(IF(V$17&lt;=$D$17:V$17+$D$27:V$27-1,$D$31:V$31/$D$27:V$27))</f>
        <v>83.333333333333329</v>
      </c>
      <c r="W32" s="226">
        <f t="array" ref="W32">SUM(IF(W$17&lt;=$D$17:W$17+$D$27:W$27-1,$D$31:W$31/$D$27:W$27))</f>
        <v>83.333333333333329</v>
      </c>
      <c r="X32" s="226">
        <f t="array" ref="X32">SUM(IF(X$17&lt;=$D$17:X$17+$D$27:X$27-1,$D$31:X$31/$D$27:X$27))</f>
        <v>83.333333333333329</v>
      </c>
      <c r="Y32" s="226">
        <f t="array" ref="Y32">SUM(IF(Y$17&lt;=$D$17:Y$17+$D$27:Y$27-1,$D$31:Y$31/$D$27:Y$27))</f>
        <v>83.333333333333329</v>
      </c>
      <c r="Z32" s="226">
        <f t="array" ref="Z32">SUM(IF(Z$17&lt;=$D$17:Z$17+$D$27:Z$27-1,$D$31:Z$31/$D$27:Z$27))</f>
        <v>83.333333333333329</v>
      </c>
      <c r="AA32" s="226">
        <f t="array" ref="AA32">SUM(IF(AA$17&lt;=$D$17:AA$17+$D$27:AA$27-1,$D$31:AA$31/$D$27:AA$27))</f>
        <v>83.333333333333329</v>
      </c>
      <c r="AB32" s="226">
        <f t="array" ref="AB32">SUM(IF(AB$17&lt;=$D$17:AB$17+$D$27:AB$27-1,$D$31:AB$31/$D$27:AB$27))</f>
        <v>83.333333333333329</v>
      </c>
      <c r="AC32" s="226">
        <f t="array" ref="AC32">SUM(IF(AC$17&lt;=$D$17:AC$17+$D$27:AC$27-1,$D$31:AC$31/$D$27:AC$27))</f>
        <v>83.333333333333329</v>
      </c>
      <c r="AD32" s="226">
        <f t="array" ref="AD32">SUM(IF(AD$17&lt;=$D$17:AD$17+$D$27:AD$27-1,$D$31:AD$31/$D$27:AD$27))</f>
        <v>83.333333333333329</v>
      </c>
      <c r="AE32" s="226">
        <f t="array" ref="AE32">SUM(IF(AE$17&lt;=$D$17:AE$17+$D$27:AE$27-1,$D$31:AE$31/$D$27:AE$27))</f>
        <v>83.333333333333329</v>
      </c>
      <c r="AF32" s="226">
        <f t="array" ref="AF32">SUM(IF(AF$17&lt;=$D$17:AF$17+$D$27:AF$27-1,$D$31:AF$31/$D$27:AF$27))</f>
        <v>83.333333333333329</v>
      </c>
      <c r="AG32" s="226">
        <f t="array" ref="AG32">SUM(IF(AG$17&lt;=$D$17:AG$17+$D$27:AG$27-1,$D$31:AG$31/$D$27:AG$27))</f>
        <v>83.333333333333329</v>
      </c>
      <c r="AH32" s="226">
        <f t="array" ref="AH32">SUM(IF(AH$17&lt;=$D$17:AH$17+$D$27:AH$27-1,$D$31:AH$31/$D$27:AH$27))</f>
        <v>83.333333333333329</v>
      </c>
      <c r="AI32" s="226">
        <f t="array" ref="AI32">SUM(IF(AI$17&lt;=$D$17:AI$17+$D$27:AI$27-1,$D$31:AI$31/$D$27:AI$27))</f>
        <v>83.333333333333329</v>
      </c>
      <c r="AJ32" s="226">
        <f t="array" ref="AJ32">SUM(IF(AJ$17&lt;=$D$17:AJ$17+$D$27:AJ$27-1,$D$31:AJ$31/$D$27:AJ$27))</f>
        <v>83.333333333333329</v>
      </c>
      <c r="AK32" s="226">
        <f t="array" ref="AK32">SUM(IF(AK$17&lt;=$D$17:AK$17+$D$27:AK$27-1,$D$31:AK$31/$D$27:AK$27))</f>
        <v>83.333333333333329</v>
      </c>
      <c r="AL32" s="226">
        <f t="array" ref="AL32">SUM(IF(AL$17&lt;=$D$17:AL$17+$D$27:AL$27-1,$D$31:AL$31/$D$27:AL$27))</f>
        <v>83.333333333333329</v>
      </c>
      <c r="AM32" s="226">
        <f t="array" ref="AM32">SUM(IF(AM$17&lt;=$D$17:AM$17+$D$27:AM$27-1,$D$31:AM$31/$D$27:AM$27))</f>
        <v>83.333333333333329</v>
      </c>
      <c r="AN32" s="226">
        <f t="array" ref="AN32">SUM(IF(AN$17&lt;=$D$17:AN$17+$D$27:AN$27-1,$D$31:AN$31/$D$27:AN$27))</f>
        <v>83.333333333333329</v>
      </c>
      <c r="AO32" s="226">
        <f t="array" ref="AO32">SUM(IF(AO$17&lt;=$D$17:AO$17+$D$27:AO$27-1,$D$31:AO$31/$D$27:AO$27))</f>
        <v>83.333333333333329</v>
      </c>
      <c r="AP32" s="226">
        <f t="array" ref="AP32">SUM(IF(AP$17&lt;=$D$17:AP$17+$D$27:AP$27-1,$D$31:AP$31/$D$27:AP$27))</f>
        <v>83.333333333333329</v>
      </c>
      <c r="AQ32" s="226">
        <f t="array" ref="AQ32">SUM(IF(AQ$17&lt;=$D$17:AQ$17+$D$27:AQ$27-1,$D$31:AQ$31/$D$27:AQ$27))</f>
        <v>83.333333333333329</v>
      </c>
      <c r="AR32" s="226">
        <f t="array" ref="AR32">SUM(IF(AR$17&lt;=$D$17:AR$17+$D$27:AR$27-1,$D$31:AR$31/$D$27:AR$27))</f>
        <v>83.333333333333329</v>
      </c>
      <c r="AS32" s="226">
        <f t="array" ref="AS32">SUM(IF(AS$17&lt;=$D$17:AS$17+$D$27:AS$27-1,$D$31:AS$31/$D$27:AS$27))</f>
        <v>83.333333333333329</v>
      </c>
      <c r="AT32" s="226">
        <f t="array" ref="AT32">SUM(IF(AT$17&lt;=$D$17:AT$17+$D$27:AT$27-1,$D$31:AT$31/$D$27:AT$27))</f>
        <v>83.333333333333329</v>
      </c>
      <c r="AU32" s="226">
        <f t="array" ref="AU32">SUM(IF(AU$17&lt;=$D$17:AU$17+$D$27:AU$27-1,$D$31:AU$31/$D$27:AU$27))</f>
        <v>83.333333333333329</v>
      </c>
      <c r="AV32" s="226">
        <f t="array" ref="AV32">SUM(IF(AV$17&lt;=$D$17:AV$17+$D$27:AV$27-1,$D$31:AV$31/$D$27:AV$27))</f>
        <v>83.333333333333329</v>
      </c>
      <c r="AW32" s="226">
        <f t="array" ref="AW32">SUM(IF(AW$17&lt;=$D$17:AW$17+$D$27:AW$27-1,$D$31:AW$31/$D$27:AW$27))</f>
        <v>83.333333333333329</v>
      </c>
      <c r="AX32" s="226">
        <f t="array" ref="AX32">SUM(IF(AX$17&lt;=$D$17:AX$17+$D$27:AX$27-1,$D$31:AX$31/$D$27:AX$27))</f>
        <v>83.333333333333329</v>
      </c>
      <c r="AY32" s="226">
        <f t="array" ref="AY32">SUM(IF(AY$17&lt;=$D$17:AY$17+$D$27:AY$27-1,$D$31:AY$31/$D$27:AY$27))</f>
        <v>83.333333333333329</v>
      </c>
      <c r="AZ32" s="226">
        <f t="array" ref="AZ32">SUM(IF(AZ$17&lt;=$D$17:AZ$17+$D$27:AZ$27-1,$D$31:AZ$31/$D$27:AZ$27))</f>
        <v>83.333333333333329</v>
      </c>
      <c r="BA32" s="226">
        <f t="array" ref="BA32">SUM(IF(BA$17&lt;=$D$17:BA$17+$D$27:BA$27-1,$D$31:BA$31/$D$27:BA$27))</f>
        <v>83.333333333333329</v>
      </c>
      <c r="BB32" s="226">
        <f t="array" ref="BB32">SUM(IF(BB$17&lt;=$D$17:BB$17+$D$27:BB$27-1,$D$31:BB$31/$D$27:BB$27))</f>
        <v>83.333333333333329</v>
      </c>
      <c r="BC32" s="226">
        <f t="array" ref="BC32">SUM(IF(BC$17&lt;=$D$17:BC$17+$D$27:BC$27-1,$D$31:BC$31/$D$27:BC$27))</f>
        <v>83.333333333333329</v>
      </c>
      <c r="BD32" s="226">
        <f t="array" ref="BD32">SUM(IF(BD$17&lt;=$D$17:BD$17+$D$27:BD$27-1,$D$31:BD$31/$D$27:BD$27))</f>
        <v>83.333333333333329</v>
      </c>
      <c r="BE32" s="226">
        <f t="array" ref="BE32">SUM(IF(BE$17&lt;=$D$17:BE$17+$D$27:BE$27-1,$D$31:BE$31/$D$27:BE$27))</f>
        <v>83.333333333333329</v>
      </c>
      <c r="BF32" s="226">
        <f t="array" ref="BF32">SUM(IF(BF$17&lt;=$D$17:BF$17+$D$27:BF$27-1,$D$31:BF$31/$D$27:BF$27))</f>
        <v>83.333333333333329</v>
      </c>
      <c r="BG32" s="226">
        <f t="array" ref="BG32">SUM(IF(BG$17&lt;=$D$17:BG$17+$D$27:BG$27-1,$D$31:BG$31/$D$27:BG$27))</f>
        <v>83.333333333333329</v>
      </c>
      <c r="BH32" s="226">
        <f t="array" ref="BH32">SUM(IF(BH$17&lt;=$D$17:BH$17+$D$27:BH$27-1,$D$31:BH$31/$D$27:BH$27))</f>
        <v>83.333333333333329</v>
      </c>
      <c r="BI32" s="226">
        <f t="array" ref="BI32">SUM(IF(BI$17&lt;=$D$17:BI$17+$D$27:BI$27-1,$D$31:BI$31/$D$27:BI$27))</f>
        <v>83.333333333333329</v>
      </c>
      <c r="BJ32" s="226">
        <f t="array" ref="BJ32">SUM(IF(BJ$17&lt;=$D$17:BJ$17+$D$27:BJ$27-1,$D$31:BJ$31/$D$27:BJ$27))</f>
        <v>83.333333333333329</v>
      </c>
      <c r="BK32" s="226">
        <f t="array" ref="BK32">SUM(IF(BK$17&lt;=$D$17:BK$17+$D$27:BK$27-1,$D$31:BK$31/$D$27:BK$27))</f>
        <v>83.333333333333329</v>
      </c>
      <c r="BL32" s="226">
        <f t="array" ref="BL32">SUM(IF(BL$17&lt;=$D$17:BL$17+$D$27:BL$27-1,$D$31:BL$31/$D$27:BL$27))</f>
        <v>83.333333333333329</v>
      </c>
    </row>
    <row r="33" spans="1:64" ht="15" customHeight="1" thickBot="1" x14ac:dyDescent="0.35">
      <c r="B33" s="181"/>
      <c r="C33" s="991" t="s">
        <v>178</v>
      </c>
      <c r="D33" s="991"/>
      <c r="E33" s="287">
        <f>E30+E31-E32</f>
        <v>4916.666666666667</v>
      </c>
      <c r="F33" s="287">
        <f t="shared" ref="F33:BL33" si="20">F30+F31-F32</f>
        <v>4833.3333333333339</v>
      </c>
      <c r="G33" s="287">
        <f t="shared" si="20"/>
        <v>4750.0000000000009</v>
      </c>
      <c r="H33" s="287">
        <f t="shared" si="20"/>
        <v>4666.6666666666679</v>
      </c>
      <c r="I33" s="287">
        <f t="shared" si="20"/>
        <v>4583.3333333333348</v>
      </c>
      <c r="J33" s="287">
        <f t="shared" si="20"/>
        <v>4500.0000000000018</v>
      </c>
      <c r="K33" s="287">
        <f t="shared" si="20"/>
        <v>4416.6666666666688</v>
      </c>
      <c r="L33" s="287">
        <f t="shared" si="20"/>
        <v>4333.3333333333358</v>
      </c>
      <c r="M33" s="287">
        <f t="shared" si="20"/>
        <v>4250.0000000000027</v>
      </c>
      <c r="N33" s="287">
        <f t="shared" si="20"/>
        <v>4166.6666666666697</v>
      </c>
      <c r="O33" s="287">
        <f t="shared" si="20"/>
        <v>4083.3333333333362</v>
      </c>
      <c r="P33" s="287">
        <f t="shared" si="20"/>
        <v>4000.0000000000027</v>
      </c>
      <c r="Q33" s="287">
        <f t="shared" si="20"/>
        <v>3916.6666666666692</v>
      </c>
      <c r="R33" s="287">
        <f t="shared" si="20"/>
        <v>3833.3333333333358</v>
      </c>
      <c r="S33" s="287">
        <f t="shared" si="20"/>
        <v>3750.0000000000023</v>
      </c>
      <c r="T33" s="287">
        <f t="shared" si="20"/>
        <v>3666.6666666666688</v>
      </c>
      <c r="U33" s="287">
        <f t="shared" si="20"/>
        <v>3583.3333333333353</v>
      </c>
      <c r="V33" s="287">
        <f t="shared" si="20"/>
        <v>3500.0000000000018</v>
      </c>
      <c r="W33" s="287">
        <f t="shared" si="20"/>
        <v>3416.6666666666683</v>
      </c>
      <c r="X33" s="287">
        <f t="shared" si="20"/>
        <v>3333.3333333333348</v>
      </c>
      <c r="Y33" s="287">
        <f t="shared" si="20"/>
        <v>3250.0000000000014</v>
      </c>
      <c r="Z33" s="287">
        <f t="shared" si="20"/>
        <v>3166.6666666666679</v>
      </c>
      <c r="AA33" s="287">
        <f t="shared" si="20"/>
        <v>3083.3333333333344</v>
      </c>
      <c r="AB33" s="287">
        <f t="shared" si="20"/>
        <v>3000.0000000000009</v>
      </c>
      <c r="AC33" s="287">
        <f t="shared" si="20"/>
        <v>2916.6666666666674</v>
      </c>
      <c r="AD33" s="287">
        <f t="shared" si="20"/>
        <v>2833.3333333333339</v>
      </c>
      <c r="AE33" s="287">
        <f t="shared" si="20"/>
        <v>2750.0000000000005</v>
      </c>
      <c r="AF33" s="287">
        <f t="shared" si="20"/>
        <v>2666.666666666667</v>
      </c>
      <c r="AG33" s="287">
        <f t="shared" si="20"/>
        <v>2583.3333333333335</v>
      </c>
      <c r="AH33" s="287">
        <f t="shared" si="20"/>
        <v>2500</v>
      </c>
      <c r="AI33" s="287">
        <f t="shared" si="20"/>
        <v>2416.6666666666665</v>
      </c>
      <c r="AJ33" s="287">
        <f t="shared" si="20"/>
        <v>2333.333333333333</v>
      </c>
      <c r="AK33" s="287">
        <f t="shared" si="20"/>
        <v>2249.9999999999995</v>
      </c>
      <c r="AL33" s="287">
        <f t="shared" si="20"/>
        <v>2166.6666666666661</v>
      </c>
      <c r="AM33" s="287">
        <f t="shared" si="20"/>
        <v>2083.3333333333326</v>
      </c>
      <c r="AN33" s="287">
        <f t="shared" si="20"/>
        <v>1999.9999999999993</v>
      </c>
      <c r="AO33" s="287">
        <f t="shared" si="20"/>
        <v>1916.6666666666661</v>
      </c>
      <c r="AP33" s="287">
        <f t="shared" si="20"/>
        <v>1833.3333333333328</v>
      </c>
      <c r="AQ33" s="287">
        <f t="shared" si="20"/>
        <v>1749.9999999999995</v>
      </c>
      <c r="AR33" s="287">
        <f t="shared" si="20"/>
        <v>1666.6666666666663</v>
      </c>
      <c r="AS33" s="287">
        <f t="shared" si="20"/>
        <v>1583.333333333333</v>
      </c>
      <c r="AT33" s="287">
        <f t="shared" si="20"/>
        <v>1499.9999999999998</v>
      </c>
      <c r="AU33" s="287">
        <f t="shared" si="20"/>
        <v>1416.6666666666665</v>
      </c>
      <c r="AV33" s="287">
        <f t="shared" si="20"/>
        <v>1333.3333333333333</v>
      </c>
      <c r="AW33" s="287">
        <f t="shared" si="20"/>
        <v>1250</v>
      </c>
      <c r="AX33" s="287">
        <f t="shared" si="20"/>
        <v>1166.6666666666667</v>
      </c>
      <c r="AY33" s="287">
        <f t="shared" si="20"/>
        <v>1083.3333333333335</v>
      </c>
      <c r="AZ33" s="287">
        <f t="shared" si="20"/>
        <v>1000.0000000000001</v>
      </c>
      <c r="BA33" s="287">
        <f t="shared" si="20"/>
        <v>916.66666666666674</v>
      </c>
      <c r="BB33" s="287">
        <f t="shared" si="20"/>
        <v>833.33333333333337</v>
      </c>
      <c r="BC33" s="287">
        <f t="shared" si="20"/>
        <v>750</v>
      </c>
      <c r="BD33" s="287">
        <f t="shared" si="20"/>
        <v>666.66666666666663</v>
      </c>
      <c r="BE33" s="287">
        <f t="shared" si="20"/>
        <v>583.33333333333326</v>
      </c>
      <c r="BF33" s="287">
        <f t="shared" si="20"/>
        <v>499.99999999999994</v>
      </c>
      <c r="BG33" s="287">
        <f t="shared" si="20"/>
        <v>416.66666666666663</v>
      </c>
      <c r="BH33" s="287">
        <f t="shared" si="20"/>
        <v>333.33333333333331</v>
      </c>
      <c r="BI33" s="287">
        <f t="shared" si="20"/>
        <v>250</v>
      </c>
      <c r="BJ33" s="287">
        <f t="shared" si="20"/>
        <v>166.66666666666669</v>
      </c>
      <c r="BK33" s="287">
        <f t="shared" si="20"/>
        <v>83.333333333333357</v>
      </c>
      <c r="BL33" s="287">
        <f t="shared" si="20"/>
        <v>0</v>
      </c>
    </row>
    <row r="34" spans="1:64" s="100" customFormat="1" ht="15" customHeight="1" x14ac:dyDescent="0.3">
      <c r="B34" s="230"/>
      <c r="C34" s="232"/>
      <c r="D34" s="232"/>
      <c r="E34" s="233"/>
      <c r="F34" s="233"/>
      <c r="G34" s="233"/>
      <c r="H34" s="233"/>
      <c r="I34" s="233"/>
      <c r="J34" s="233"/>
      <c r="K34" s="233"/>
      <c r="L34" s="233"/>
      <c r="M34" s="233"/>
      <c r="N34" s="233"/>
      <c r="O34" s="233"/>
      <c r="P34" s="233"/>
      <c r="Q34" s="233"/>
      <c r="R34" s="233"/>
      <c r="S34" s="233"/>
      <c r="T34" s="233"/>
      <c r="U34" s="233"/>
      <c r="V34" s="233"/>
      <c r="W34" s="233"/>
      <c r="X34" s="233"/>
      <c r="Y34" s="233"/>
      <c r="Z34" s="233"/>
      <c r="AA34" s="233"/>
      <c r="AB34" s="233"/>
      <c r="AC34" s="233"/>
      <c r="AD34" s="233"/>
      <c r="AE34" s="233"/>
      <c r="AF34" s="233"/>
      <c r="AG34" s="233"/>
      <c r="AH34" s="233"/>
      <c r="AI34" s="233"/>
      <c r="AJ34" s="233"/>
      <c r="AK34" s="233"/>
      <c r="AL34" s="233"/>
      <c r="AM34" s="233"/>
      <c r="AN34" s="233"/>
      <c r="AO34" s="233"/>
      <c r="AP34" s="233"/>
      <c r="AQ34" s="233"/>
      <c r="AR34" s="233"/>
      <c r="AS34" s="233"/>
      <c r="AT34" s="233"/>
      <c r="AU34" s="233"/>
      <c r="AV34" s="233"/>
      <c r="AW34" s="233"/>
      <c r="AX34" s="233"/>
      <c r="AY34" s="233"/>
      <c r="AZ34" s="233"/>
      <c r="BA34" s="233"/>
      <c r="BB34" s="233"/>
      <c r="BC34" s="233"/>
      <c r="BD34" s="233"/>
      <c r="BE34" s="233"/>
      <c r="BF34" s="233"/>
      <c r="BG34" s="233"/>
      <c r="BH34" s="233"/>
      <c r="BI34" s="233"/>
      <c r="BJ34" s="233"/>
      <c r="BK34" s="233"/>
      <c r="BL34" s="233"/>
    </row>
    <row r="35" spans="1:64" ht="17.399999999999999" x14ac:dyDescent="0.3">
      <c r="A35" s="51" t="s">
        <v>326</v>
      </c>
      <c r="B35" s="1007" t="str">
        <f>B12 &amp;" Book Value Calculation (3)"</f>
        <v xml:space="preserve">  Book Value Calculation (3)</v>
      </c>
      <c r="C35" s="1007"/>
      <c r="D35" s="1007"/>
      <c r="E35" s="1007"/>
      <c r="F35" s="1007"/>
      <c r="G35" s="1007"/>
      <c r="H35" s="1007"/>
      <c r="I35" s="1007"/>
      <c r="J35" s="1007"/>
      <c r="K35" s="1007"/>
      <c r="L35" s="1007"/>
      <c r="M35" s="1007"/>
      <c r="N35" s="1007"/>
      <c r="O35" s="1007"/>
      <c r="P35" s="183"/>
      <c r="Q35" s="183"/>
      <c r="R35" s="183"/>
      <c r="S35" s="183"/>
      <c r="T35" s="183"/>
      <c r="U35" s="183"/>
      <c r="V35" s="183"/>
      <c r="W35" s="183"/>
      <c r="X35" s="183"/>
      <c r="Y35" s="183"/>
      <c r="Z35" s="183"/>
      <c r="AA35" s="183"/>
      <c r="AB35" s="183"/>
      <c r="AC35" s="183"/>
      <c r="AD35" s="183"/>
      <c r="AE35" s="183"/>
      <c r="AF35" s="183"/>
      <c r="AG35" s="183"/>
      <c r="AH35" s="183"/>
      <c r="AI35" s="183"/>
      <c r="AJ35" s="183"/>
      <c r="AK35" s="183"/>
      <c r="AL35" s="183"/>
      <c r="AM35" s="183"/>
      <c r="AN35" s="183"/>
      <c r="AO35" s="183"/>
      <c r="AP35" s="183"/>
      <c r="AQ35" s="183"/>
      <c r="AR35" s="183"/>
      <c r="AS35" s="183"/>
      <c r="AT35" s="183"/>
      <c r="AU35" s="183"/>
      <c r="AV35" s="183"/>
      <c r="AW35" s="183"/>
      <c r="AX35" s="183"/>
      <c r="AY35" s="183"/>
      <c r="AZ35" s="183"/>
      <c r="BA35" s="183"/>
      <c r="BB35" s="183"/>
      <c r="BC35" s="183"/>
      <c r="BD35" s="183"/>
      <c r="BE35" s="183"/>
      <c r="BF35" s="183"/>
      <c r="BG35" s="183"/>
      <c r="BH35" s="183"/>
      <c r="BI35" s="183"/>
      <c r="BJ35" s="183"/>
      <c r="BK35" s="183"/>
      <c r="BL35" s="183"/>
    </row>
    <row r="36" spans="1:64" s="100" customFormat="1" ht="3.75" customHeight="1" thickBot="1" x14ac:dyDescent="0.35">
      <c r="B36" s="234"/>
      <c r="C36" s="234"/>
      <c r="D36" s="234"/>
      <c r="E36" s="234"/>
      <c r="F36" s="234"/>
      <c r="G36" s="234"/>
      <c r="H36" s="234"/>
      <c r="I36" s="234"/>
      <c r="J36" s="234"/>
      <c r="K36" s="234"/>
      <c r="L36" s="234"/>
      <c r="M36" s="234"/>
      <c r="N36" s="234"/>
      <c r="O36" s="235"/>
      <c r="P36" s="235"/>
      <c r="Q36" s="235"/>
      <c r="R36" s="235"/>
      <c r="S36" s="235"/>
      <c r="T36" s="235"/>
      <c r="U36" s="235"/>
      <c r="V36" s="235"/>
      <c r="W36" s="235"/>
      <c r="X36" s="235"/>
      <c r="Y36" s="235"/>
      <c r="Z36" s="235"/>
      <c r="AA36" s="235"/>
      <c r="AB36" s="235"/>
      <c r="AC36" s="235"/>
      <c r="AD36" s="235"/>
      <c r="AE36" s="235"/>
      <c r="AF36" s="235"/>
      <c r="AG36" s="235"/>
      <c r="AH36" s="235"/>
      <c r="AI36" s="235"/>
      <c r="AJ36" s="235"/>
      <c r="AK36" s="235"/>
      <c r="AL36" s="235"/>
      <c r="AM36" s="235"/>
      <c r="AN36" s="235"/>
      <c r="AO36" s="235"/>
      <c r="AP36" s="235"/>
      <c r="AQ36" s="235"/>
      <c r="AR36" s="235"/>
      <c r="AS36" s="235"/>
      <c r="AT36" s="235"/>
      <c r="AU36" s="235"/>
      <c r="AV36" s="235"/>
      <c r="AW36" s="235"/>
      <c r="AX36" s="235"/>
      <c r="AY36" s="235"/>
      <c r="AZ36" s="235"/>
      <c r="BA36" s="235"/>
      <c r="BB36" s="235"/>
      <c r="BC36" s="235"/>
      <c r="BD36" s="235"/>
      <c r="BE36" s="235"/>
      <c r="BF36" s="235"/>
      <c r="BG36" s="235"/>
      <c r="BH36" s="235"/>
      <c r="BI36" s="235"/>
      <c r="BJ36" s="235"/>
      <c r="BK36" s="235"/>
      <c r="BL36" s="235"/>
    </row>
    <row r="37" spans="1:64" ht="10.199999999999999" hidden="1" x14ac:dyDescent="0.3">
      <c r="B37" s="181"/>
      <c r="C37" s="181"/>
      <c r="D37" s="181"/>
      <c r="E37" s="184">
        <f t="shared" ref="E37:AJ37" si="21">12*$G12</f>
        <v>0</v>
      </c>
      <c r="F37" s="184">
        <f t="shared" si="21"/>
        <v>0</v>
      </c>
      <c r="G37" s="184">
        <f t="shared" si="21"/>
        <v>0</v>
      </c>
      <c r="H37" s="184">
        <f t="shared" si="21"/>
        <v>0</v>
      </c>
      <c r="I37" s="184">
        <f t="shared" si="21"/>
        <v>0</v>
      </c>
      <c r="J37" s="184">
        <f t="shared" si="21"/>
        <v>0</v>
      </c>
      <c r="K37" s="184">
        <f t="shared" si="21"/>
        <v>0</v>
      </c>
      <c r="L37" s="184">
        <f t="shared" si="21"/>
        <v>0</v>
      </c>
      <c r="M37" s="184">
        <f t="shared" si="21"/>
        <v>0</v>
      </c>
      <c r="N37" s="184">
        <f t="shared" si="21"/>
        <v>0</v>
      </c>
      <c r="O37" s="184">
        <f t="shared" si="21"/>
        <v>0</v>
      </c>
      <c r="P37" s="184">
        <f t="shared" si="21"/>
        <v>0</v>
      </c>
      <c r="Q37" s="184">
        <f t="shared" si="21"/>
        <v>0</v>
      </c>
      <c r="R37" s="184">
        <f t="shared" si="21"/>
        <v>0</v>
      </c>
      <c r="S37" s="184">
        <f t="shared" si="21"/>
        <v>0</v>
      </c>
      <c r="T37" s="184">
        <f t="shared" si="21"/>
        <v>0</v>
      </c>
      <c r="U37" s="184">
        <f t="shared" si="21"/>
        <v>0</v>
      </c>
      <c r="V37" s="184">
        <f t="shared" si="21"/>
        <v>0</v>
      </c>
      <c r="W37" s="184">
        <f t="shared" si="21"/>
        <v>0</v>
      </c>
      <c r="X37" s="184">
        <f t="shared" si="21"/>
        <v>0</v>
      </c>
      <c r="Y37" s="184">
        <f t="shared" si="21"/>
        <v>0</v>
      </c>
      <c r="Z37" s="184">
        <f t="shared" si="21"/>
        <v>0</v>
      </c>
      <c r="AA37" s="184">
        <f t="shared" si="21"/>
        <v>0</v>
      </c>
      <c r="AB37" s="184">
        <f t="shared" si="21"/>
        <v>0</v>
      </c>
      <c r="AC37" s="184">
        <f t="shared" si="21"/>
        <v>0</v>
      </c>
      <c r="AD37" s="184">
        <f t="shared" si="21"/>
        <v>0</v>
      </c>
      <c r="AE37" s="184">
        <f t="shared" si="21"/>
        <v>0</v>
      </c>
      <c r="AF37" s="184">
        <f t="shared" si="21"/>
        <v>0</v>
      </c>
      <c r="AG37" s="184">
        <f t="shared" si="21"/>
        <v>0</v>
      </c>
      <c r="AH37" s="184">
        <f t="shared" si="21"/>
        <v>0</v>
      </c>
      <c r="AI37" s="184">
        <f t="shared" si="21"/>
        <v>0</v>
      </c>
      <c r="AJ37" s="184">
        <f t="shared" si="21"/>
        <v>0</v>
      </c>
      <c r="AK37" s="184">
        <f t="shared" ref="AK37:BL37" si="22">12*$G12</f>
        <v>0</v>
      </c>
      <c r="AL37" s="184">
        <f t="shared" si="22"/>
        <v>0</v>
      </c>
      <c r="AM37" s="184">
        <f t="shared" si="22"/>
        <v>0</v>
      </c>
      <c r="AN37" s="184">
        <f t="shared" si="22"/>
        <v>0</v>
      </c>
      <c r="AO37" s="184">
        <f t="shared" si="22"/>
        <v>0</v>
      </c>
      <c r="AP37" s="184">
        <f t="shared" si="22"/>
        <v>0</v>
      </c>
      <c r="AQ37" s="184">
        <f t="shared" si="22"/>
        <v>0</v>
      </c>
      <c r="AR37" s="184">
        <f t="shared" si="22"/>
        <v>0</v>
      </c>
      <c r="AS37" s="184">
        <f t="shared" si="22"/>
        <v>0</v>
      </c>
      <c r="AT37" s="184">
        <f t="shared" si="22"/>
        <v>0</v>
      </c>
      <c r="AU37" s="184">
        <f t="shared" si="22"/>
        <v>0</v>
      </c>
      <c r="AV37" s="184">
        <f t="shared" si="22"/>
        <v>0</v>
      </c>
      <c r="AW37" s="184">
        <f t="shared" si="22"/>
        <v>0</v>
      </c>
      <c r="AX37" s="184">
        <f t="shared" si="22"/>
        <v>0</v>
      </c>
      <c r="AY37" s="184">
        <f t="shared" si="22"/>
        <v>0</v>
      </c>
      <c r="AZ37" s="184">
        <f t="shared" si="22"/>
        <v>0</v>
      </c>
      <c r="BA37" s="184">
        <f t="shared" si="22"/>
        <v>0</v>
      </c>
      <c r="BB37" s="184">
        <f t="shared" si="22"/>
        <v>0</v>
      </c>
      <c r="BC37" s="184">
        <f t="shared" si="22"/>
        <v>0</v>
      </c>
      <c r="BD37" s="184">
        <f t="shared" si="22"/>
        <v>0</v>
      </c>
      <c r="BE37" s="184">
        <f t="shared" si="22"/>
        <v>0</v>
      </c>
      <c r="BF37" s="184">
        <f t="shared" si="22"/>
        <v>0</v>
      </c>
      <c r="BG37" s="184">
        <f t="shared" si="22"/>
        <v>0</v>
      </c>
      <c r="BH37" s="184">
        <f t="shared" si="22"/>
        <v>0</v>
      </c>
      <c r="BI37" s="184">
        <f t="shared" si="22"/>
        <v>0</v>
      </c>
      <c r="BJ37" s="184">
        <f t="shared" si="22"/>
        <v>0</v>
      </c>
      <c r="BK37" s="184">
        <f t="shared" si="22"/>
        <v>0</v>
      </c>
      <c r="BL37" s="184">
        <f t="shared" si="22"/>
        <v>0</v>
      </c>
    </row>
    <row r="38" spans="1:64" ht="15" customHeight="1" thickBot="1" x14ac:dyDescent="0.35">
      <c r="E38" s="277">
        <f>E29</f>
        <v>45688</v>
      </c>
      <c r="F38" s="277">
        <f t="shared" ref="F38:BL38" si="23">F29</f>
        <v>45716</v>
      </c>
      <c r="G38" s="277">
        <f t="shared" si="23"/>
        <v>45747</v>
      </c>
      <c r="H38" s="277">
        <f t="shared" si="23"/>
        <v>45777</v>
      </c>
      <c r="I38" s="277">
        <f t="shared" si="23"/>
        <v>45808</v>
      </c>
      <c r="J38" s="277">
        <f t="shared" si="23"/>
        <v>45838</v>
      </c>
      <c r="K38" s="277">
        <f t="shared" si="23"/>
        <v>45869</v>
      </c>
      <c r="L38" s="277">
        <f t="shared" si="23"/>
        <v>45900</v>
      </c>
      <c r="M38" s="277">
        <f t="shared" si="23"/>
        <v>45930</v>
      </c>
      <c r="N38" s="277">
        <f t="shared" si="23"/>
        <v>45961</v>
      </c>
      <c r="O38" s="277">
        <f t="shared" si="23"/>
        <v>45991</v>
      </c>
      <c r="P38" s="277">
        <f t="shared" si="23"/>
        <v>46022</v>
      </c>
      <c r="Q38" s="277">
        <f t="shared" si="23"/>
        <v>46053</v>
      </c>
      <c r="R38" s="277">
        <f t="shared" si="23"/>
        <v>46081</v>
      </c>
      <c r="S38" s="277">
        <f t="shared" si="23"/>
        <v>46112</v>
      </c>
      <c r="T38" s="277">
        <f t="shared" si="23"/>
        <v>46142</v>
      </c>
      <c r="U38" s="277">
        <f t="shared" si="23"/>
        <v>46173</v>
      </c>
      <c r="V38" s="277">
        <f t="shared" si="23"/>
        <v>46203</v>
      </c>
      <c r="W38" s="277">
        <f t="shared" si="23"/>
        <v>46234</v>
      </c>
      <c r="X38" s="277">
        <f t="shared" si="23"/>
        <v>46265</v>
      </c>
      <c r="Y38" s="277">
        <f t="shared" si="23"/>
        <v>46295</v>
      </c>
      <c r="Z38" s="277">
        <f t="shared" si="23"/>
        <v>46326</v>
      </c>
      <c r="AA38" s="277">
        <f t="shared" si="23"/>
        <v>46356</v>
      </c>
      <c r="AB38" s="277">
        <f t="shared" si="23"/>
        <v>46387</v>
      </c>
      <c r="AC38" s="277">
        <f t="shared" si="23"/>
        <v>46418</v>
      </c>
      <c r="AD38" s="277">
        <f t="shared" si="23"/>
        <v>46446</v>
      </c>
      <c r="AE38" s="277">
        <f t="shared" si="23"/>
        <v>46477</v>
      </c>
      <c r="AF38" s="277">
        <f t="shared" si="23"/>
        <v>46507</v>
      </c>
      <c r="AG38" s="277">
        <f t="shared" si="23"/>
        <v>46538</v>
      </c>
      <c r="AH38" s="277">
        <f t="shared" si="23"/>
        <v>46568</v>
      </c>
      <c r="AI38" s="277">
        <f t="shared" si="23"/>
        <v>46599</v>
      </c>
      <c r="AJ38" s="277">
        <f t="shared" si="23"/>
        <v>46630</v>
      </c>
      <c r="AK38" s="277">
        <f t="shared" si="23"/>
        <v>46660</v>
      </c>
      <c r="AL38" s="277">
        <f t="shared" si="23"/>
        <v>46691</v>
      </c>
      <c r="AM38" s="277">
        <f t="shared" si="23"/>
        <v>46721</v>
      </c>
      <c r="AN38" s="277">
        <f t="shared" si="23"/>
        <v>46752</v>
      </c>
      <c r="AO38" s="277">
        <f t="shared" si="23"/>
        <v>46783</v>
      </c>
      <c r="AP38" s="277">
        <f t="shared" si="23"/>
        <v>46812</v>
      </c>
      <c r="AQ38" s="277">
        <f t="shared" si="23"/>
        <v>46843</v>
      </c>
      <c r="AR38" s="277">
        <f t="shared" si="23"/>
        <v>46873</v>
      </c>
      <c r="AS38" s="277">
        <f t="shared" si="23"/>
        <v>46904</v>
      </c>
      <c r="AT38" s="277">
        <f t="shared" si="23"/>
        <v>46934</v>
      </c>
      <c r="AU38" s="277">
        <f t="shared" si="23"/>
        <v>46965</v>
      </c>
      <c r="AV38" s="277">
        <f t="shared" si="23"/>
        <v>46996</v>
      </c>
      <c r="AW38" s="277">
        <f t="shared" si="23"/>
        <v>47026</v>
      </c>
      <c r="AX38" s="277">
        <f t="shared" si="23"/>
        <v>47057</v>
      </c>
      <c r="AY38" s="277">
        <f t="shared" si="23"/>
        <v>47087</v>
      </c>
      <c r="AZ38" s="277">
        <f t="shared" si="23"/>
        <v>47118</v>
      </c>
      <c r="BA38" s="277">
        <f t="shared" si="23"/>
        <v>47149</v>
      </c>
      <c r="BB38" s="277">
        <f t="shared" si="23"/>
        <v>47177</v>
      </c>
      <c r="BC38" s="277">
        <f t="shared" si="23"/>
        <v>47208</v>
      </c>
      <c r="BD38" s="277">
        <f t="shared" si="23"/>
        <v>47238</v>
      </c>
      <c r="BE38" s="277">
        <f t="shared" si="23"/>
        <v>47269</v>
      </c>
      <c r="BF38" s="277">
        <f t="shared" si="23"/>
        <v>47299</v>
      </c>
      <c r="BG38" s="277">
        <f t="shared" si="23"/>
        <v>47330</v>
      </c>
      <c r="BH38" s="277">
        <f t="shared" si="23"/>
        <v>47361</v>
      </c>
      <c r="BI38" s="277">
        <f t="shared" si="23"/>
        <v>47391</v>
      </c>
      <c r="BJ38" s="277">
        <f t="shared" si="23"/>
        <v>47422</v>
      </c>
      <c r="BK38" s="277">
        <f t="shared" si="23"/>
        <v>47452</v>
      </c>
      <c r="BL38" s="277">
        <f t="shared" si="23"/>
        <v>47483</v>
      </c>
    </row>
    <row r="39" spans="1:64" ht="15" customHeight="1" thickBot="1" x14ac:dyDescent="0.35">
      <c r="B39" s="181"/>
      <c r="C39" s="278"/>
      <c r="D39" s="998" t="s">
        <v>176</v>
      </c>
      <c r="E39" s="999"/>
      <c r="F39" s="226">
        <f t="shared" ref="F39:BL39" si="24">E42</f>
        <v>0</v>
      </c>
      <c r="G39" s="226">
        <f t="shared" si="24"/>
        <v>0</v>
      </c>
      <c r="H39" s="226">
        <f t="shared" si="24"/>
        <v>0</v>
      </c>
      <c r="I39" s="226">
        <f t="shared" si="24"/>
        <v>0</v>
      </c>
      <c r="J39" s="226">
        <f t="shared" si="24"/>
        <v>0</v>
      </c>
      <c r="K39" s="226">
        <f t="shared" si="24"/>
        <v>0</v>
      </c>
      <c r="L39" s="226">
        <f t="shared" si="24"/>
        <v>0</v>
      </c>
      <c r="M39" s="226">
        <f t="shared" si="24"/>
        <v>0</v>
      </c>
      <c r="N39" s="226">
        <f t="shared" si="24"/>
        <v>0</v>
      </c>
      <c r="O39" s="226">
        <f t="shared" si="24"/>
        <v>0</v>
      </c>
      <c r="P39" s="226">
        <f t="shared" si="24"/>
        <v>0</v>
      </c>
      <c r="Q39" s="226">
        <f t="shared" si="24"/>
        <v>0</v>
      </c>
      <c r="R39" s="226">
        <f t="shared" si="24"/>
        <v>0</v>
      </c>
      <c r="S39" s="226">
        <f t="shared" si="24"/>
        <v>0</v>
      </c>
      <c r="T39" s="226">
        <f t="shared" si="24"/>
        <v>0</v>
      </c>
      <c r="U39" s="226">
        <f t="shared" si="24"/>
        <v>0</v>
      </c>
      <c r="V39" s="226">
        <f t="shared" si="24"/>
        <v>0</v>
      </c>
      <c r="W39" s="226">
        <f t="shared" si="24"/>
        <v>0</v>
      </c>
      <c r="X39" s="226">
        <f t="shared" si="24"/>
        <v>0</v>
      </c>
      <c r="Y39" s="226">
        <f t="shared" si="24"/>
        <v>0</v>
      </c>
      <c r="Z39" s="226">
        <f t="shared" si="24"/>
        <v>0</v>
      </c>
      <c r="AA39" s="226">
        <f t="shared" si="24"/>
        <v>0</v>
      </c>
      <c r="AB39" s="226">
        <f t="shared" si="24"/>
        <v>0</v>
      </c>
      <c r="AC39" s="226">
        <f t="shared" si="24"/>
        <v>0</v>
      </c>
      <c r="AD39" s="226">
        <f t="shared" si="24"/>
        <v>0</v>
      </c>
      <c r="AE39" s="226">
        <f t="shared" si="24"/>
        <v>0</v>
      </c>
      <c r="AF39" s="226">
        <f t="shared" si="24"/>
        <v>0</v>
      </c>
      <c r="AG39" s="226">
        <f t="shared" si="24"/>
        <v>0</v>
      </c>
      <c r="AH39" s="226">
        <f t="shared" si="24"/>
        <v>0</v>
      </c>
      <c r="AI39" s="226">
        <f t="shared" si="24"/>
        <v>0</v>
      </c>
      <c r="AJ39" s="226">
        <f t="shared" si="24"/>
        <v>0</v>
      </c>
      <c r="AK39" s="226">
        <f t="shared" si="24"/>
        <v>0</v>
      </c>
      <c r="AL39" s="226">
        <f t="shared" si="24"/>
        <v>0</v>
      </c>
      <c r="AM39" s="226">
        <f t="shared" si="24"/>
        <v>0</v>
      </c>
      <c r="AN39" s="226">
        <f t="shared" si="24"/>
        <v>0</v>
      </c>
      <c r="AO39" s="226">
        <f t="shared" si="24"/>
        <v>0</v>
      </c>
      <c r="AP39" s="226">
        <f t="shared" si="24"/>
        <v>0</v>
      </c>
      <c r="AQ39" s="226">
        <f t="shared" si="24"/>
        <v>0</v>
      </c>
      <c r="AR39" s="226">
        <f t="shared" si="24"/>
        <v>0</v>
      </c>
      <c r="AS39" s="226">
        <f t="shared" si="24"/>
        <v>0</v>
      </c>
      <c r="AT39" s="226">
        <f t="shared" si="24"/>
        <v>0</v>
      </c>
      <c r="AU39" s="226">
        <f t="shared" si="24"/>
        <v>0</v>
      </c>
      <c r="AV39" s="226">
        <f t="shared" si="24"/>
        <v>0</v>
      </c>
      <c r="AW39" s="226">
        <f t="shared" si="24"/>
        <v>0</v>
      </c>
      <c r="AX39" s="226">
        <f t="shared" si="24"/>
        <v>0</v>
      </c>
      <c r="AY39" s="226">
        <f t="shared" si="24"/>
        <v>0</v>
      </c>
      <c r="AZ39" s="226">
        <f t="shared" si="24"/>
        <v>0</v>
      </c>
      <c r="BA39" s="226">
        <f t="shared" si="24"/>
        <v>0</v>
      </c>
      <c r="BB39" s="226">
        <f t="shared" si="24"/>
        <v>0</v>
      </c>
      <c r="BC39" s="226">
        <f t="shared" si="24"/>
        <v>0</v>
      </c>
      <c r="BD39" s="226">
        <f t="shared" si="24"/>
        <v>0</v>
      </c>
      <c r="BE39" s="226">
        <f t="shared" si="24"/>
        <v>0</v>
      </c>
      <c r="BF39" s="226">
        <f t="shared" si="24"/>
        <v>0</v>
      </c>
      <c r="BG39" s="226">
        <f t="shared" si="24"/>
        <v>0</v>
      </c>
      <c r="BH39" s="226">
        <f t="shared" si="24"/>
        <v>0</v>
      </c>
      <c r="BI39" s="226">
        <f t="shared" si="24"/>
        <v>0</v>
      </c>
      <c r="BJ39" s="226">
        <f t="shared" si="24"/>
        <v>0</v>
      </c>
      <c r="BK39" s="226">
        <f t="shared" si="24"/>
        <v>0</v>
      </c>
      <c r="BL39" s="226">
        <f t="shared" si="24"/>
        <v>0</v>
      </c>
    </row>
    <row r="40" spans="1:64" ht="12.6" thickBot="1" x14ac:dyDescent="0.35">
      <c r="B40" s="181"/>
      <c r="C40" s="285"/>
      <c r="D40" s="280" t="s">
        <v>95</v>
      </c>
      <c r="E40" s="226">
        <f t="shared" ref="E40:AJ40" si="25">IF($F$12=E$4,$I$12,0)</f>
        <v>0</v>
      </c>
      <c r="F40" s="226">
        <f t="shared" si="25"/>
        <v>0</v>
      </c>
      <c r="G40" s="226">
        <f t="shared" si="25"/>
        <v>0</v>
      </c>
      <c r="H40" s="226">
        <f t="shared" si="25"/>
        <v>0</v>
      </c>
      <c r="I40" s="226">
        <f t="shared" si="25"/>
        <v>0</v>
      </c>
      <c r="J40" s="226">
        <f t="shared" si="25"/>
        <v>0</v>
      </c>
      <c r="K40" s="226">
        <f t="shared" si="25"/>
        <v>0</v>
      </c>
      <c r="L40" s="226">
        <f t="shared" si="25"/>
        <v>0</v>
      </c>
      <c r="M40" s="226">
        <f t="shared" si="25"/>
        <v>0</v>
      </c>
      <c r="N40" s="226">
        <f t="shared" si="25"/>
        <v>0</v>
      </c>
      <c r="O40" s="226">
        <f t="shared" si="25"/>
        <v>0</v>
      </c>
      <c r="P40" s="226">
        <f t="shared" si="25"/>
        <v>0</v>
      </c>
      <c r="Q40" s="226">
        <f t="shared" si="25"/>
        <v>0</v>
      </c>
      <c r="R40" s="226">
        <f t="shared" si="25"/>
        <v>0</v>
      </c>
      <c r="S40" s="226">
        <f t="shared" si="25"/>
        <v>0</v>
      </c>
      <c r="T40" s="226">
        <f t="shared" si="25"/>
        <v>0</v>
      </c>
      <c r="U40" s="226">
        <f t="shared" si="25"/>
        <v>0</v>
      </c>
      <c r="V40" s="226">
        <f t="shared" si="25"/>
        <v>0</v>
      </c>
      <c r="W40" s="226">
        <f t="shared" si="25"/>
        <v>0</v>
      </c>
      <c r="X40" s="226">
        <f t="shared" si="25"/>
        <v>0</v>
      </c>
      <c r="Y40" s="226">
        <f t="shared" si="25"/>
        <v>0</v>
      </c>
      <c r="Z40" s="226">
        <f t="shared" si="25"/>
        <v>0</v>
      </c>
      <c r="AA40" s="226">
        <f t="shared" si="25"/>
        <v>0</v>
      </c>
      <c r="AB40" s="226">
        <f t="shared" si="25"/>
        <v>0</v>
      </c>
      <c r="AC40" s="226">
        <f t="shared" si="25"/>
        <v>0</v>
      </c>
      <c r="AD40" s="226">
        <f t="shared" si="25"/>
        <v>0</v>
      </c>
      <c r="AE40" s="226">
        <f t="shared" si="25"/>
        <v>0</v>
      </c>
      <c r="AF40" s="226">
        <f t="shared" si="25"/>
        <v>0</v>
      </c>
      <c r="AG40" s="226">
        <f t="shared" si="25"/>
        <v>0</v>
      </c>
      <c r="AH40" s="226">
        <f t="shared" si="25"/>
        <v>0</v>
      </c>
      <c r="AI40" s="226">
        <f t="shared" si="25"/>
        <v>0</v>
      </c>
      <c r="AJ40" s="226">
        <f t="shared" si="25"/>
        <v>0</v>
      </c>
      <c r="AK40" s="226">
        <f t="shared" ref="AK40:BL40" si="26">IF($F$12=AK$4,$I$12,0)</f>
        <v>0</v>
      </c>
      <c r="AL40" s="226">
        <f t="shared" si="26"/>
        <v>0</v>
      </c>
      <c r="AM40" s="226">
        <f t="shared" si="26"/>
        <v>0</v>
      </c>
      <c r="AN40" s="226">
        <f t="shared" si="26"/>
        <v>0</v>
      </c>
      <c r="AO40" s="226">
        <f t="shared" si="26"/>
        <v>0</v>
      </c>
      <c r="AP40" s="226">
        <f t="shared" si="26"/>
        <v>0</v>
      </c>
      <c r="AQ40" s="226">
        <f t="shared" si="26"/>
        <v>0</v>
      </c>
      <c r="AR40" s="226">
        <f t="shared" si="26"/>
        <v>0</v>
      </c>
      <c r="AS40" s="226">
        <f t="shared" si="26"/>
        <v>0</v>
      </c>
      <c r="AT40" s="226">
        <f t="shared" si="26"/>
        <v>0</v>
      </c>
      <c r="AU40" s="226">
        <f t="shared" si="26"/>
        <v>0</v>
      </c>
      <c r="AV40" s="226">
        <f t="shared" si="26"/>
        <v>0</v>
      </c>
      <c r="AW40" s="226">
        <f t="shared" si="26"/>
        <v>0</v>
      </c>
      <c r="AX40" s="226">
        <f t="shared" si="26"/>
        <v>0</v>
      </c>
      <c r="AY40" s="226">
        <f t="shared" si="26"/>
        <v>0</v>
      </c>
      <c r="AZ40" s="226">
        <f t="shared" si="26"/>
        <v>0</v>
      </c>
      <c r="BA40" s="226">
        <f t="shared" si="26"/>
        <v>0</v>
      </c>
      <c r="BB40" s="226">
        <f t="shared" si="26"/>
        <v>0</v>
      </c>
      <c r="BC40" s="226">
        <f t="shared" si="26"/>
        <v>0</v>
      </c>
      <c r="BD40" s="226">
        <f t="shared" si="26"/>
        <v>0</v>
      </c>
      <c r="BE40" s="226">
        <f t="shared" si="26"/>
        <v>0</v>
      </c>
      <c r="BF40" s="226">
        <f t="shared" si="26"/>
        <v>0</v>
      </c>
      <c r="BG40" s="226">
        <f t="shared" si="26"/>
        <v>0</v>
      </c>
      <c r="BH40" s="226">
        <f t="shared" si="26"/>
        <v>0</v>
      </c>
      <c r="BI40" s="226">
        <f t="shared" si="26"/>
        <v>0</v>
      </c>
      <c r="BJ40" s="226">
        <f t="shared" si="26"/>
        <v>0</v>
      </c>
      <c r="BK40" s="226">
        <f t="shared" si="26"/>
        <v>0</v>
      </c>
      <c r="BL40" s="226">
        <f t="shared" si="26"/>
        <v>0</v>
      </c>
    </row>
    <row r="41" spans="1:64" ht="12.6" thickBot="1" x14ac:dyDescent="0.35">
      <c r="B41" s="181"/>
      <c r="C41" s="285"/>
      <c r="D41" s="280" t="s">
        <v>177</v>
      </c>
      <c r="E41" s="226">
        <f t="array" ref="E41">SUM(IF(E$17&lt;=$D$17:E$17+$D$37:E$37-1,$D$40:E$40/$D$37:E$37))</f>
        <v>0</v>
      </c>
      <c r="F41" s="226">
        <f t="array" ref="F41">SUM(IF(F$17&lt;=$D$17:F$17+$D$37:F$37-1,$D$40:F$40/$D$37:F$37))</f>
        <v>0</v>
      </c>
      <c r="G41" s="226">
        <f t="array" ref="G41">SUM(IF(G$17&lt;=$D$17:G$17+$D$37:G$37-1,$D$40:G$40/$D$37:G$37))</f>
        <v>0</v>
      </c>
      <c r="H41" s="226">
        <f t="array" ref="H41">SUM(IF(H$17&lt;=$D$17:H$17+$D$37:H$37-1,$D$40:H$40/$D$37:H$37))</f>
        <v>0</v>
      </c>
      <c r="I41" s="226">
        <f t="array" ref="I41">SUM(IF(I$17&lt;=$D$17:I$17+$D$37:I$37-1,$D$40:I$40/$D$37:I$37))</f>
        <v>0</v>
      </c>
      <c r="J41" s="226">
        <f t="array" ref="J41">SUM(IF(J$17&lt;=$D$17:J$17+$D$37:J$37-1,$D$40:J$40/$D$37:J$37))</f>
        <v>0</v>
      </c>
      <c r="K41" s="226">
        <f t="array" ref="K41">SUM(IF(K$17&lt;=$D$17:K$17+$D$37:K$37-1,$D$40:K$40/$D$37:K$37))</f>
        <v>0</v>
      </c>
      <c r="L41" s="226">
        <f t="array" ref="L41">SUM(IF(L$17&lt;=$D$17:L$17+$D$37:L$37-1,$D$40:L$40/$D$37:L$37))</f>
        <v>0</v>
      </c>
      <c r="M41" s="226">
        <f t="array" ref="M41">SUM(IF(M$17&lt;=$D$17:M$17+$D$37:M$37-1,$D$40:M$40/$D$37:M$37))</f>
        <v>0</v>
      </c>
      <c r="N41" s="226">
        <f t="array" ref="N41">SUM(IF(N$17&lt;=$D$17:N$17+$D$37:N$37-1,$D$40:N$40/$D$37:N$37))</f>
        <v>0</v>
      </c>
      <c r="O41" s="226">
        <f t="array" ref="O41">SUM(IF(O$17&lt;=$D$17:O$17+$D$37:O$37-1,$D$40:O$40/$D$37:O$37))</f>
        <v>0</v>
      </c>
      <c r="P41" s="226">
        <f t="array" ref="P41">SUM(IF(P$17&lt;=$D$17:P$17+$D$37:P$37-1,$D$40:P$40/$D$37:P$37))</f>
        <v>0</v>
      </c>
      <c r="Q41" s="226">
        <f t="array" ref="Q41">SUM(IF(Q$17&lt;=$D$17:Q$17+$D$37:Q$37-1,$D$40:Q$40/$D$37:Q$37))</f>
        <v>0</v>
      </c>
      <c r="R41" s="226">
        <f t="array" ref="R41">SUM(IF(R$17&lt;=$D$17:R$17+$D$37:R$37-1,$D$40:R$40/$D$37:R$37))</f>
        <v>0</v>
      </c>
      <c r="S41" s="226">
        <f t="array" ref="S41">SUM(IF(S$17&lt;=$D$17:S$17+$D$37:S$37-1,$D$40:S$40/$D$37:S$37))</f>
        <v>0</v>
      </c>
      <c r="T41" s="226">
        <f t="array" ref="T41">SUM(IF(T$17&lt;=$D$17:T$17+$D$37:T$37-1,$D$40:T$40/$D$37:T$37))</f>
        <v>0</v>
      </c>
      <c r="U41" s="226">
        <f t="array" ref="U41">SUM(IF(U$17&lt;=$D$17:U$17+$D$37:U$37-1,$D$40:U$40/$D$37:U$37))</f>
        <v>0</v>
      </c>
      <c r="V41" s="226">
        <f t="array" ref="V41">SUM(IF(V$17&lt;=$D$17:V$17+$D$37:V$37-1,$D$40:V$40/$D$37:V$37))</f>
        <v>0</v>
      </c>
      <c r="W41" s="226">
        <f t="array" ref="W41">SUM(IF(W$17&lt;=$D$17:W$17+$D$37:W$37-1,$D$40:W$40/$D$37:W$37))</f>
        <v>0</v>
      </c>
      <c r="X41" s="226">
        <f t="array" ref="X41">SUM(IF(X$17&lt;=$D$17:X$17+$D$37:X$37-1,$D$40:X$40/$D$37:X$37))</f>
        <v>0</v>
      </c>
      <c r="Y41" s="226">
        <f t="array" ref="Y41">SUM(IF(Y$17&lt;=$D$17:Y$17+$D$37:Y$37-1,$D$40:Y$40/$D$37:Y$37))</f>
        <v>0</v>
      </c>
      <c r="Z41" s="226">
        <f t="array" ref="Z41">SUM(IF(Z$17&lt;=$D$17:Z$17+$D$37:Z$37-1,$D$40:Z$40/$D$37:Z$37))</f>
        <v>0</v>
      </c>
      <c r="AA41" s="226">
        <f t="array" ref="AA41">SUM(IF(AA$17&lt;=$D$17:AA$17+$D$37:AA$37-1,$D$40:AA$40/$D$37:AA$37))</f>
        <v>0</v>
      </c>
      <c r="AB41" s="226">
        <f t="array" ref="AB41">SUM(IF(AB$17&lt;=$D$17:AB$17+$D$37:AB$37-1,$D$40:AB$40/$D$37:AB$37))</f>
        <v>0</v>
      </c>
      <c r="AC41" s="226">
        <f t="array" ref="AC41">SUM(IF(AC$17&lt;=$D$17:AC$17+$D$37:AC$37-1,$D$40:AC$40/$D$37:AC$37))</f>
        <v>0</v>
      </c>
      <c r="AD41" s="226">
        <f t="array" ref="AD41">SUM(IF(AD$17&lt;=$D$17:AD$17+$D$37:AD$37-1,$D$40:AD$40/$D$37:AD$37))</f>
        <v>0</v>
      </c>
      <c r="AE41" s="226">
        <f t="array" ref="AE41">SUM(IF(AE$17&lt;=$D$17:AE$17+$D$37:AE$37-1,$D$40:AE$40/$D$37:AE$37))</f>
        <v>0</v>
      </c>
      <c r="AF41" s="226">
        <f t="array" ref="AF41">SUM(IF(AF$17&lt;=$D$17:AF$17+$D$37:AF$37-1,$D$40:AF$40/$D$37:AF$37))</f>
        <v>0</v>
      </c>
      <c r="AG41" s="226">
        <f t="array" ref="AG41">SUM(IF(AG$17&lt;=$D$17:AG$17+$D$37:AG$37-1,$D$40:AG$40/$D$37:AG$37))</f>
        <v>0</v>
      </c>
      <c r="AH41" s="226">
        <f t="array" ref="AH41">SUM(IF(AH$17&lt;=$D$17:AH$17+$D$37:AH$37-1,$D$40:AH$40/$D$37:AH$37))</f>
        <v>0</v>
      </c>
      <c r="AI41" s="226">
        <f t="array" ref="AI41">SUM(IF(AI$17&lt;=$D$17:AI$17+$D$37:AI$37-1,$D$40:AI$40/$D$37:AI$37))</f>
        <v>0</v>
      </c>
      <c r="AJ41" s="226">
        <f t="array" ref="AJ41">SUM(IF(AJ$17&lt;=$D$17:AJ$17+$D$37:AJ$37-1,$D$40:AJ$40/$D$37:AJ$37))</f>
        <v>0</v>
      </c>
      <c r="AK41" s="226">
        <f t="array" ref="AK41">SUM(IF(AK$17&lt;=$D$17:AK$17+$D$37:AK$37-1,$D$40:AK$40/$D$37:AK$37))</f>
        <v>0</v>
      </c>
      <c r="AL41" s="226">
        <f t="array" ref="AL41">SUM(IF(AL$17&lt;=$D$17:AL$17+$D$37:AL$37-1,$D$40:AL$40/$D$37:AL$37))</f>
        <v>0</v>
      </c>
      <c r="AM41" s="226">
        <f t="array" ref="AM41">SUM(IF(AM$17&lt;=$D$17:AM$17+$D$37:AM$37-1,$D$40:AM$40/$D$37:AM$37))</f>
        <v>0</v>
      </c>
      <c r="AN41" s="226">
        <f t="array" ref="AN41">SUM(IF(AN$17&lt;=$D$17:AN$17+$D$37:AN$37-1,$D$40:AN$40/$D$37:AN$37))</f>
        <v>0</v>
      </c>
      <c r="AO41" s="226">
        <f t="array" ref="AO41">SUM(IF(AO$17&lt;=$D$17:AO$17+$D$37:AO$37-1,$D$40:AO$40/$D$37:AO$37))</f>
        <v>0</v>
      </c>
      <c r="AP41" s="226">
        <f t="array" ref="AP41">SUM(IF(AP$17&lt;=$D$17:AP$17+$D$37:AP$37-1,$D$40:AP$40/$D$37:AP$37))</f>
        <v>0</v>
      </c>
      <c r="AQ41" s="226">
        <f t="array" ref="AQ41">SUM(IF(AQ$17&lt;=$D$17:AQ$17+$D$37:AQ$37-1,$D$40:AQ$40/$D$37:AQ$37))</f>
        <v>0</v>
      </c>
      <c r="AR41" s="226">
        <f t="array" ref="AR41">SUM(IF(AR$17&lt;=$D$17:AR$17+$D$37:AR$37-1,$D$40:AR$40/$D$37:AR$37))</f>
        <v>0</v>
      </c>
      <c r="AS41" s="226">
        <f t="array" ref="AS41">SUM(IF(AS$17&lt;=$D$17:AS$17+$D$37:AS$37-1,$D$40:AS$40/$D$37:AS$37))</f>
        <v>0</v>
      </c>
      <c r="AT41" s="226">
        <f t="array" ref="AT41">SUM(IF(AT$17&lt;=$D$17:AT$17+$D$37:AT$37-1,$D$40:AT$40/$D$37:AT$37))</f>
        <v>0</v>
      </c>
      <c r="AU41" s="226">
        <f t="array" ref="AU41">SUM(IF(AU$17&lt;=$D$17:AU$17+$D$37:AU$37-1,$D$40:AU$40/$D$37:AU$37))</f>
        <v>0</v>
      </c>
      <c r="AV41" s="226">
        <f t="array" ref="AV41">SUM(IF(AV$17&lt;=$D$17:AV$17+$D$37:AV$37-1,$D$40:AV$40/$D$37:AV$37))</f>
        <v>0</v>
      </c>
      <c r="AW41" s="226">
        <f t="array" ref="AW41">SUM(IF(AW$17&lt;=$D$17:AW$17+$D$37:AW$37-1,$D$40:AW$40/$D$37:AW$37))</f>
        <v>0</v>
      </c>
      <c r="AX41" s="226">
        <f t="array" ref="AX41">SUM(IF(AX$17&lt;=$D$17:AX$17+$D$37:AX$37-1,$D$40:AX$40/$D$37:AX$37))</f>
        <v>0</v>
      </c>
      <c r="AY41" s="226">
        <f t="array" ref="AY41">SUM(IF(AY$17&lt;=$D$17:AY$17+$D$37:AY$37-1,$D$40:AY$40/$D$37:AY$37))</f>
        <v>0</v>
      </c>
      <c r="AZ41" s="226">
        <f t="array" ref="AZ41">SUM(IF(AZ$17&lt;=$D$17:AZ$17+$D$37:AZ$37-1,$D$40:AZ$40/$D$37:AZ$37))</f>
        <v>0</v>
      </c>
      <c r="BA41" s="226">
        <f t="array" ref="BA41">SUM(IF(BA$17&lt;=$D$17:BA$17+$D$37:BA$37-1,$D$40:BA$40/$D$37:BA$37))</f>
        <v>0</v>
      </c>
      <c r="BB41" s="226">
        <f t="array" ref="BB41">SUM(IF(BB$17&lt;=$D$17:BB$17+$D$37:BB$37-1,$D$40:BB$40/$D$37:BB$37))</f>
        <v>0</v>
      </c>
      <c r="BC41" s="226">
        <f t="array" ref="BC41">SUM(IF(BC$17&lt;=$D$17:BC$17+$D$37:BC$37-1,$D$40:BC$40/$D$37:BC$37))</f>
        <v>0</v>
      </c>
      <c r="BD41" s="226">
        <f t="array" ref="BD41">SUM(IF(BD$17&lt;=$D$17:BD$17+$D$37:BD$37-1,$D$40:BD$40/$D$37:BD$37))</f>
        <v>0</v>
      </c>
      <c r="BE41" s="226">
        <f t="array" ref="BE41">SUM(IF(BE$17&lt;=$D$17:BE$17+$D$37:BE$37-1,$D$40:BE$40/$D$37:BE$37))</f>
        <v>0</v>
      </c>
      <c r="BF41" s="226">
        <f t="array" ref="BF41">SUM(IF(BF$17&lt;=$D$17:BF$17+$D$37:BF$37-1,$D$40:BF$40/$D$37:BF$37))</f>
        <v>0</v>
      </c>
      <c r="BG41" s="226">
        <f t="array" ref="BG41">SUM(IF(BG$17&lt;=$D$17:BG$17+$D$37:BG$37-1,$D$40:BG$40/$D$37:BG$37))</f>
        <v>0</v>
      </c>
      <c r="BH41" s="226">
        <f t="array" ref="BH41">SUM(IF(BH$17&lt;=$D$17:BH$17+$D$37:BH$37-1,$D$40:BH$40/$D$37:BH$37))</f>
        <v>0</v>
      </c>
      <c r="BI41" s="226">
        <f t="array" ref="BI41">SUM(IF(BI$17&lt;=$D$17:BI$17+$D$37:BI$37-1,$D$40:BI$40/$D$37:BI$37))</f>
        <v>0</v>
      </c>
      <c r="BJ41" s="226">
        <f t="array" ref="BJ41">SUM(IF(BJ$17&lt;=$D$17:BJ$17+$D$37:BJ$37-1,$D$40:BJ$40/$D$37:BJ$37))</f>
        <v>0</v>
      </c>
      <c r="BK41" s="226">
        <f t="array" ref="BK41">SUM(IF(BK$17&lt;=$D$17:BK$17+$D$37:BK$37-1,$D$40:BK$40/$D$37:BK$37))</f>
        <v>0</v>
      </c>
      <c r="BL41" s="226">
        <f t="array" ref="BL41">SUM(IF(BL$17&lt;=$D$17:BL$17+$D$37:BL$37-1,$D$40:BL$40/$D$37:BL$37))</f>
        <v>0</v>
      </c>
    </row>
    <row r="42" spans="1:64" ht="15" customHeight="1" thickBot="1" x14ac:dyDescent="0.35">
      <c r="B42" s="181"/>
      <c r="C42" s="991" t="s">
        <v>178</v>
      </c>
      <c r="D42" s="991"/>
      <c r="E42" s="287">
        <f>E39+E40-E41</f>
        <v>0</v>
      </c>
      <c r="F42" s="287">
        <f t="shared" ref="F42:BL42" si="27">F39+F40-F41</f>
        <v>0</v>
      </c>
      <c r="G42" s="287">
        <f t="shared" si="27"/>
        <v>0</v>
      </c>
      <c r="H42" s="287">
        <f t="shared" si="27"/>
        <v>0</v>
      </c>
      <c r="I42" s="287">
        <f t="shared" si="27"/>
        <v>0</v>
      </c>
      <c r="J42" s="287">
        <f t="shared" si="27"/>
        <v>0</v>
      </c>
      <c r="K42" s="287">
        <f t="shared" si="27"/>
        <v>0</v>
      </c>
      <c r="L42" s="287">
        <f t="shared" si="27"/>
        <v>0</v>
      </c>
      <c r="M42" s="287">
        <f t="shared" si="27"/>
        <v>0</v>
      </c>
      <c r="N42" s="287">
        <f t="shared" si="27"/>
        <v>0</v>
      </c>
      <c r="O42" s="287">
        <f t="shared" si="27"/>
        <v>0</v>
      </c>
      <c r="P42" s="287">
        <f t="shared" si="27"/>
        <v>0</v>
      </c>
      <c r="Q42" s="287">
        <f t="shared" si="27"/>
        <v>0</v>
      </c>
      <c r="R42" s="287">
        <f t="shared" si="27"/>
        <v>0</v>
      </c>
      <c r="S42" s="287">
        <f t="shared" si="27"/>
        <v>0</v>
      </c>
      <c r="T42" s="287">
        <f t="shared" si="27"/>
        <v>0</v>
      </c>
      <c r="U42" s="287">
        <f t="shared" si="27"/>
        <v>0</v>
      </c>
      <c r="V42" s="287">
        <f t="shared" si="27"/>
        <v>0</v>
      </c>
      <c r="W42" s="287">
        <f t="shared" si="27"/>
        <v>0</v>
      </c>
      <c r="X42" s="287">
        <f t="shared" si="27"/>
        <v>0</v>
      </c>
      <c r="Y42" s="287">
        <f t="shared" si="27"/>
        <v>0</v>
      </c>
      <c r="Z42" s="287">
        <f t="shared" si="27"/>
        <v>0</v>
      </c>
      <c r="AA42" s="287">
        <f t="shared" si="27"/>
        <v>0</v>
      </c>
      <c r="AB42" s="287">
        <f t="shared" si="27"/>
        <v>0</v>
      </c>
      <c r="AC42" s="287">
        <f t="shared" si="27"/>
        <v>0</v>
      </c>
      <c r="AD42" s="287">
        <f t="shared" si="27"/>
        <v>0</v>
      </c>
      <c r="AE42" s="287">
        <f t="shared" si="27"/>
        <v>0</v>
      </c>
      <c r="AF42" s="287">
        <f t="shared" si="27"/>
        <v>0</v>
      </c>
      <c r="AG42" s="287">
        <f t="shared" si="27"/>
        <v>0</v>
      </c>
      <c r="AH42" s="287">
        <f t="shared" si="27"/>
        <v>0</v>
      </c>
      <c r="AI42" s="287">
        <f t="shared" si="27"/>
        <v>0</v>
      </c>
      <c r="AJ42" s="287">
        <f t="shared" si="27"/>
        <v>0</v>
      </c>
      <c r="AK42" s="287">
        <f t="shared" si="27"/>
        <v>0</v>
      </c>
      <c r="AL42" s="287">
        <f t="shared" si="27"/>
        <v>0</v>
      </c>
      <c r="AM42" s="287">
        <f t="shared" si="27"/>
        <v>0</v>
      </c>
      <c r="AN42" s="287">
        <f t="shared" si="27"/>
        <v>0</v>
      </c>
      <c r="AO42" s="287">
        <f t="shared" si="27"/>
        <v>0</v>
      </c>
      <c r="AP42" s="287">
        <f t="shared" si="27"/>
        <v>0</v>
      </c>
      <c r="AQ42" s="287">
        <f t="shared" si="27"/>
        <v>0</v>
      </c>
      <c r="AR42" s="287">
        <f t="shared" si="27"/>
        <v>0</v>
      </c>
      <c r="AS42" s="287">
        <f t="shared" si="27"/>
        <v>0</v>
      </c>
      <c r="AT42" s="287">
        <f t="shared" si="27"/>
        <v>0</v>
      </c>
      <c r="AU42" s="287">
        <f t="shared" si="27"/>
        <v>0</v>
      </c>
      <c r="AV42" s="287">
        <f t="shared" si="27"/>
        <v>0</v>
      </c>
      <c r="AW42" s="287">
        <f t="shared" si="27"/>
        <v>0</v>
      </c>
      <c r="AX42" s="287">
        <f t="shared" si="27"/>
        <v>0</v>
      </c>
      <c r="AY42" s="287">
        <f t="shared" si="27"/>
        <v>0</v>
      </c>
      <c r="AZ42" s="287">
        <f t="shared" si="27"/>
        <v>0</v>
      </c>
      <c r="BA42" s="287">
        <f t="shared" si="27"/>
        <v>0</v>
      </c>
      <c r="BB42" s="287">
        <f t="shared" si="27"/>
        <v>0</v>
      </c>
      <c r="BC42" s="287">
        <f t="shared" si="27"/>
        <v>0</v>
      </c>
      <c r="BD42" s="287">
        <f t="shared" si="27"/>
        <v>0</v>
      </c>
      <c r="BE42" s="287">
        <f t="shared" si="27"/>
        <v>0</v>
      </c>
      <c r="BF42" s="287">
        <f t="shared" si="27"/>
        <v>0</v>
      </c>
      <c r="BG42" s="287">
        <f t="shared" si="27"/>
        <v>0</v>
      </c>
      <c r="BH42" s="287">
        <f t="shared" si="27"/>
        <v>0</v>
      </c>
      <c r="BI42" s="287">
        <f t="shared" si="27"/>
        <v>0</v>
      </c>
      <c r="BJ42" s="287">
        <f t="shared" si="27"/>
        <v>0</v>
      </c>
      <c r="BK42" s="287">
        <f t="shared" si="27"/>
        <v>0</v>
      </c>
      <c r="BL42" s="287">
        <f t="shared" si="27"/>
        <v>0</v>
      </c>
    </row>
    <row r="43" spans="1:64" ht="10.199999999999999" x14ac:dyDescent="0.3">
      <c r="B43" s="181"/>
      <c r="C43" s="181"/>
      <c r="D43" s="181"/>
      <c r="E43" s="183"/>
      <c r="F43" s="183"/>
      <c r="G43" s="183"/>
      <c r="H43" s="183"/>
      <c r="I43" s="183"/>
      <c r="J43" s="183"/>
      <c r="K43" s="183"/>
      <c r="L43" s="183"/>
      <c r="M43" s="183"/>
      <c r="N43" s="183"/>
      <c r="O43" s="183"/>
      <c r="P43" s="183"/>
      <c r="Q43" s="183"/>
      <c r="R43" s="183"/>
      <c r="S43" s="183"/>
      <c r="T43" s="183"/>
      <c r="U43" s="183"/>
      <c r="V43" s="183"/>
      <c r="W43" s="183"/>
      <c r="X43" s="183"/>
      <c r="Y43" s="183"/>
      <c r="Z43" s="183"/>
      <c r="AA43" s="183"/>
      <c r="AB43" s="183"/>
      <c r="AC43" s="183"/>
      <c r="AD43" s="183"/>
      <c r="AE43" s="183"/>
      <c r="AF43" s="183"/>
      <c r="AG43" s="183"/>
      <c r="AH43" s="183"/>
      <c r="AI43" s="183"/>
      <c r="AJ43" s="183"/>
      <c r="AK43" s="183"/>
      <c r="AL43" s="183"/>
      <c r="AM43" s="183"/>
      <c r="AN43" s="183"/>
      <c r="AO43" s="183"/>
      <c r="AP43" s="183"/>
      <c r="AQ43" s="183"/>
      <c r="AR43" s="183"/>
      <c r="AS43" s="183"/>
      <c r="AT43" s="183"/>
      <c r="AU43" s="183"/>
      <c r="AV43" s="183"/>
      <c r="AW43" s="183"/>
      <c r="AX43" s="183"/>
      <c r="AY43" s="183"/>
      <c r="AZ43" s="183"/>
      <c r="BA43" s="183"/>
      <c r="BB43" s="183"/>
      <c r="BC43" s="183"/>
      <c r="BD43" s="183"/>
      <c r="BE43" s="183"/>
      <c r="BF43" s="183"/>
      <c r="BG43" s="183"/>
      <c r="BH43" s="183"/>
      <c r="BI43" s="183"/>
      <c r="BJ43" s="183"/>
      <c r="BK43" s="183"/>
      <c r="BL43" s="183"/>
    </row>
    <row r="44" spans="1:64" ht="17.399999999999999" x14ac:dyDescent="0.3">
      <c r="A44" s="51" t="s">
        <v>326</v>
      </c>
      <c r="B44" s="1007" t="str">
        <f>B13 &amp;" Book Value Calculation (4)"</f>
        <v xml:space="preserve">  Book Value Calculation (4)</v>
      </c>
      <c r="C44" s="1007"/>
      <c r="D44" s="1007"/>
      <c r="E44" s="1007"/>
      <c r="F44" s="1007"/>
      <c r="G44" s="1007"/>
      <c r="H44" s="1007"/>
      <c r="I44" s="1007"/>
      <c r="J44" s="1007"/>
      <c r="K44" s="1007"/>
      <c r="L44" s="1007"/>
      <c r="M44" s="1007"/>
      <c r="N44" s="1007"/>
      <c r="O44" s="1007"/>
      <c r="P44" s="183"/>
      <c r="Q44" s="183"/>
      <c r="R44" s="183"/>
      <c r="S44" s="183"/>
      <c r="T44" s="183"/>
      <c r="U44" s="183"/>
      <c r="V44" s="183"/>
      <c r="W44" s="183"/>
      <c r="X44" s="183"/>
      <c r="Y44" s="183"/>
      <c r="Z44" s="183"/>
      <c r="AA44" s="183"/>
      <c r="AB44" s="183"/>
      <c r="AC44" s="183"/>
      <c r="AD44" s="183"/>
      <c r="AE44" s="183"/>
      <c r="AF44" s="183"/>
      <c r="AG44" s="183"/>
      <c r="AH44" s="183"/>
      <c r="AI44" s="183"/>
      <c r="AJ44" s="183"/>
      <c r="AK44" s="183"/>
      <c r="AL44" s="183"/>
      <c r="AM44" s="183"/>
      <c r="AN44" s="183"/>
      <c r="AO44" s="183"/>
      <c r="AP44" s="183"/>
      <c r="AQ44" s="183"/>
      <c r="AR44" s="183"/>
      <c r="AS44" s="183"/>
      <c r="AT44" s="183"/>
      <c r="AU44" s="183"/>
      <c r="AV44" s="183"/>
      <c r="AW44" s="183"/>
      <c r="AX44" s="183"/>
      <c r="AY44" s="183"/>
      <c r="AZ44" s="183"/>
      <c r="BA44" s="183"/>
      <c r="BB44" s="183"/>
      <c r="BC44" s="183"/>
      <c r="BD44" s="183"/>
      <c r="BE44" s="183"/>
      <c r="BF44" s="183"/>
      <c r="BG44" s="183"/>
      <c r="BH44" s="183"/>
      <c r="BI44" s="183"/>
      <c r="BJ44" s="183"/>
      <c r="BK44" s="183"/>
      <c r="BL44" s="183"/>
    </row>
    <row r="45" spans="1:64" s="100" customFormat="1" ht="3.75" customHeight="1" thickBot="1" x14ac:dyDescent="0.35">
      <c r="B45" s="234"/>
      <c r="C45" s="234"/>
      <c r="D45" s="234"/>
      <c r="E45" s="234"/>
      <c r="F45" s="234"/>
      <c r="G45" s="234"/>
      <c r="H45" s="234"/>
      <c r="I45" s="234"/>
      <c r="J45" s="234"/>
      <c r="K45" s="234"/>
      <c r="L45" s="234"/>
      <c r="M45" s="234"/>
      <c r="N45" s="234"/>
      <c r="O45" s="235"/>
      <c r="P45" s="235"/>
      <c r="Q45" s="235"/>
      <c r="R45" s="235"/>
      <c r="S45" s="235"/>
      <c r="T45" s="235"/>
      <c r="U45" s="235"/>
      <c r="V45" s="235"/>
      <c r="W45" s="235"/>
      <c r="X45" s="235"/>
      <c r="Y45" s="235"/>
      <c r="Z45" s="235"/>
      <c r="AA45" s="235"/>
      <c r="AB45" s="235"/>
      <c r="AC45" s="235"/>
      <c r="AD45" s="235"/>
      <c r="AE45" s="235"/>
      <c r="AF45" s="235"/>
      <c r="AG45" s="235"/>
      <c r="AH45" s="235"/>
      <c r="AI45" s="235"/>
      <c r="AJ45" s="235"/>
      <c r="AK45" s="235"/>
      <c r="AL45" s="235"/>
      <c r="AM45" s="235"/>
      <c r="AN45" s="235"/>
      <c r="AO45" s="235"/>
      <c r="AP45" s="235"/>
      <c r="AQ45" s="235"/>
      <c r="AR45" s="235"/>
      <c r="AS45" s="235"/>
      <c r="AT45" s="235"/>
      <c r="AU45" s="235"/>
      <c r="AV45" s="235"/>
      <c r="AW45" s="235"/>
      <c r="AX45" s="235"/>
      <c r="AY45" s="235"/>
      <c r="AZ45" s="235"/>
      <c r="BA45" s="235"/>
      <c r="BB45" s="235"/>
      <c r="BC45" s="235"/>
      <c r="BD45" s="235"/>
      <c r="BE45" s="235"/>
      <c r="BF45" s="235"/>
      <c r="BG45" s="235"/>
      <c r="BH45" s="235"/>
      <c r="BI45" s="235"/>
      <c r="BJ45" s="235"/>
      <c r="BK45" s="235"/>
      <c r="BL45" s="235"/>
    </row>
    <row r="46" spans="1:64" ht="10.199999999999999" hidden="1" x14ac:dyDescent="0.3">
      <c r="B46" s="181"/>
      <c r="C46" s="181"/>
      <c r="D46" s="181"/>
      <c r="E46" s="184">
        <f t="shared" ref="E46:AJ46" si="28">12*$G13</f>
        <v>0</v>
      </c>
      <c r="F46" s="184">
        <f t="shared" si="28"/>
        <v>0</v>
      </c>
      <c r="G46" s="184">
        <f t="shared" si="28"/>
        <v>0</v>
      </c>
      <c r="H46" s="184">
        <f t="shared" si="28"/>
        <v>0</v>
      </c>
      <c r="I46" s="184">
        <f t="shared" si="28"/>
        <v>0</v>
      </c>
      <c r="J46" s="184">
        <f t="shared" si="28"/>
        <v>0</v>
      </c>
      <c r="K46" s="184">
        <f t="shared" si="28"/>
        <v>0</v>
      </c>
      <c r="L46" s="184">
        <f t="shared" si="28"/>
        <v>0</v>
      </c>
      <c r="M46" s="184">
        <f t="shared" si="28"/>
        <v>0</v>
      </c>
      <c r="N46" s="184">
        <f t="shared" si="28"/>
        <v>0</v>
      </c>
      <c r="O46" s="184">
        <f t="shared" si="28"/>
        <v>0</v>
      </c>
      <c r="P46" s="184">
        <f t="shared" si="28"/>
        <v>0</v>
      </c>
      <c r="Q46" s="184">
        <f t="shared" si="28"/>
        <v>0</v>
      </c>
      <c r="R46" s="184">
        <f t="shared" si="28"/>
        <v>0</v>
      </c>
      <c r="S46" s="184">
        <f t="shared" si="28"/>
        <v>0</v>
      </c>
      <c r="T46" s="184">
        <f t="shared" si="28"/>
        <v>0</v>
      </c>
      <c r="U46" s="184">
        <f t="shared" si="28"/>
        <v>0</v>
      </c>
      <c r="V46" s="184">
        <f t="shared" si="28"/>
        <v>0</v>
      </c>
      <c r="W46" s="184">
        <f t="shared" si="28"/>
        <v>0</v>
      </c>
      <c r="X46" s="184">
        <f t="shared" si="28"/>
        <v>0</v>
      </c>
      <c r="Y46" s="184">
        <f t="shared" si="28"/>
        <v>0</v>
      </c>
      <c r="Z46" s="184">
        <f t="shared" si="28"/>
        <v>0</v>
      </c>
      <c r="AA46" s="184">
        <f t="shared" si="28"/>
        <v>0</v>
      </c>
      <c r="AB46" s="184">
        <f t="shared" si="28"/>
        <v>0</v>
      </c>
      <c r="AC46" s="184">
        <f t="shared" si="28"/>
        <v>0</v>
      </c>
      <c r="AD46" s="184">
        <f t="shared" si="28"/>
        <v>0</v>
      </c>
      <c r="AE46" s="184">
        <f t="shared" si="28"/>
        <v>0</v>
      </c>
      <c r="AF46" s="184">
        <f t="shared" si="28"/>
        <v>0</v>
      </c>
      <c r="AG46" s="184">
        <f t="shared" si="28"/>
        <v>0</v>
      </c>
      <c r="AH46" s="184">
        <f t="shared" si="28"/>
        <v>0</v>
      </c>
      <c r="AI46" s="184">
        <f t="shared" si="28"/>
        <v>0</v>
      </c>
      <c r="AJ46" s="184">
        <f t="shared" si="28"/>
        <v>0</v>
      </c>
      <c r="AK46" s="184">
        <f t="shared" ref="AK46:BL46" si="29">12*$G13</f>
        <v>0</v>
      </c>
      <c r="AL46" s="184">
        <f t="shared" si="29"/>
        <v>0</v>
      </c>
      <c r="AM46" s="184">
        <f t="shared" si="29"/>
        <v>0</v>
      </c>
      <c r="AN46" s="184">
        <f t="shared" si="29"/>
        <v>0</v>
      </c>
      <c r="AO46" s="184">
        <f t="shared" si="29"/>
        <v>0</v>
      </c>
      <c r="AP46" s="184">
        <f t="shared" si="29"/>
        <v>0</v>
      </c>
      <c r="AQ46" s="184">
        <f t="shared" si="29"/>
        <v>0</v>
      </c>
      <c r="AR46" s="184">
        <f t="shared" si="29"/>
        <v>0</v>
      </c>
      <c r="AS46" s="184">
        <f t="shared" si="29"/>
        <v>0</v>
      </c>
      <c r="AT46" s="184">
        <f t="shared" si="29"/>
        <v>0</v>
      </c>
      <c r="AU46" s="184">
        <f t="shared" si="29"/>
        <v>0</v>
      </c>
      <c r="AV46" s="184">
        <f t="shared" si="29"/>
        <v>0</v>
      </c>
      <c r="AW46" s="184">
        <f t="shared" si="29"/>
        <v>0</v>
      </c>
      <c r="AX46" s="184">
        <f t="shared" si="29"/>
        <v>0</v>
      </c>
      <c r="AY46" s="184">
        <f t="shared" si="29"/>
        <v>0</v>
      </c>
      <c r="AZ46" s="184">
        <f t="shared" si="29"/>
        <v>0</v>
      </c>
      <c r="BA46" s="184">
        <f t="shared" si="29"/>
        <v>0</v>
      </c>
      <c r="BB46" s="184">
        <f t="shared" si="29"/>
        <v>0</v>
      </c>
      <c r="BC46" s="184">
        <f t="shared" si="29"/>
        <v>0</v>
      </c>
      <c r="BD46" s="184">
        <f t="shared" si="29"/>
        <v>0</v>
      </c>
      <c r="BE46" s="184">
        <f t="shared" si="29"/>
        <v>0</v>
      </c>
      <c r="BF46" s="184">
        <f t="shared" si="29"/>
        <v>0</v>
      </c>
      <c r="BG46" s="184">
        <f t="shared" si="29"/>
        <v>0</v>
      </c>
      <c r="BH46" s="184">
        <f t="shared" si="29"/>
        <v>0</v>
      </c>
      <c r="BI46" s="184">
        <f t="shared" si="29"/>
        <v>0</v>
      </c>
      <c r="BJ46" s="184">
        <f t="shared" si="29"/>
        <v>0</v>
      </c>
      <c r="BK46" s="184">
        <f t="shared" si="29"/>
        <v>0</v>
      </c>
      <c r="BL46" s="184">
        <f t="shared" si="29"/>
        <v>0</v>
      </c>
    </row>
    <row r="47" spans="1:64" ht="15" customHeight="1" thickBot="1" x14ac:dyDescent="0.35">
      <c r="E47" s="277">
        <f>E38</f>
        <v>45688</v>
      </c>
      <c r="F47" s="277">
        <f t="shared" ref="F47:BL47" si="30">F38</f>
        <v>45716</v>
      </c>
      <c r="G47" s="277">
        <f t="shared" si="30"/>
        <v>45747</v>
      </c>
      <c r="H47" s="277">
        <f t="shared" si="30"/>
        <v>45777</v>
      </c>
      <c r="I47" s="277">
        <f t="shared" si="30"/>
        <v>45808</v>
      </c>
      <c r="J47" s="277">
        <f t="shared" si="30"/>
        <v>45838</v>
      </c>
      <c r="K47" s="277">
        <f t="shared" si="30"/>
        <v>45869</v>
      </c>
      <c r="L47" s="277">
        <f t="shared" si="30"/>
        <v>45900</v>
      </c>
      <c r="M47" s="277">
        <f t="shared" si="30"/>
        <v>45930</v>
      </c>
      <c r="N47" s="277">
        <f t="shared" si="30"/>
        <v>45961</v>
      </c>
      <c r="O47" s="277">
        <f t="shared" si="30"/>
        <v>45991</v>
      </c>
      <c r="P47" s="277">
        <f t="shared" si="30"/>
        <v>46022</v>
      </c>
      <c r="Q47" s="277">
        <f t="shared" si="30"/>
        <v>46053</v>
      </c>
      <c r="R47" s="277">
        <f t="shared" si="30"/>
        <v>46081</v>
      </c>
      <c r="S47" s="277">
        <f t="shared" si="30"/>
        <v>46112</v>
      </c>
      <c r="T47" s="277">
        <f t="shared" si="30"/>
        <v>46142</v>
      </c>
      <c r="U47" s="277">
        <f t="shared" si="30"/>
        <v>46173</v>
      </c>
      <c r="V47" s="277">
        <f t="shared" si="30"/>
        <v>46203</v>
      </c>
      <c r="W47" s="277">
        <f t="shared" si="30"/>
        <v>46234</v>
      </c>
      <c r="X47" s="277">
        <f t="shared" si="30"/>
        <v>46265</v>
      </c>
      <c r="Y47" s="277">
        <f t="shared" si="30"/>
        <v>46295</v>
      </c>
      <c r="Z47" s="277">
        <f t="shared" si="30"/>
        <v>46326</v>
      </c>
      <c r="AA47" s="277">
        <f t="shared" si="30"/>
        <v>46356</v>
      </c>
      <c r="AB47" s="277">
        <f t="shared" si="30"/>
        <v>46387</v>
      </c>
      <c r="AC47" s="277">
        <f t="shared" si="30"/>
        <v>46418</v>
      </c>
      <c r="AD47" s="277">
        <f t="shared" si="30"/>
        <v>46446</v>
      </c>
      <c r="AE47" s="277">
        <f t="shared" si="30"/>
        <v>46477</v>
      </c>
      <c r="AF47" s="277">
        <f t="shared" si="30"/>
        <v>46507</v>
      </c>
      <c r="AG47" s="277">
        <f t="shared" si="30"/>
        <v>46538</v>
      </c>
      <c r="AH47" s="277">
        <f t="shared" si="30"/>
        <v>46568</v>
      </c>
      <c r="AI47" s="277">
        <f t="shared" si="30"/>
        <v>46599</v>
      </c>
      <c r="AJ47" s="277">
        <f t="shared" si="30"/>
        <v>46630</v>
      </c>
      <c r="AK47" s="277">
        <f t="shared" si="30"/>
        <v>46660</v>
      </c>
      <c r="AL47" s="277">
        <f t="shared" si="30"/>
        <v>46691</v>
      </c>
      <c r="AM47" s="277">
        <f t="shared" si="30"/>
        <v>46721</v>
      </c>
      <c r="AN47" s="277">
        <f t="shared" si="30"/>
        <v>46752</v>
      </c>
      <c r="AO47" s="277">
        <f t="shared" si="30"/>
        <v>46783</v>
      </c>
      <c r="AP47" s="277">
        <f t="shared" si="30"/>
        <v>46812</v>
      </c>
      <c r="AQ47" s="277">
        <f t="shared" si="30"/>
        <v>46843</v>
      </c>
      <c r="AR47" s="277">
        <f t="shared" si="30"/>
        <v>46873</v>
      </c>
      <c r="AS47" s="277">
        <f t="shared" si="30"/>
        <v>46904</v>
      </c>
      <c r="AT47" s="277">
        <f t="shared" si="30"/>
        <v>46934</v>
      </c>
      <c r="AU47" s="277">
        <f t="shared" si="30"/>
        <v>46965</v>
      </c>
      <c r="AV47" s="277">
        <f t="shared" si="30"/>
        <v>46996</v>
      </c>
      <c r="AW47" s="277">
        <f t="shared" si="30"/>
        <v>47026</v>
      </c>
      <c r="AX47" s="277">
        <f t="shared" si="30"/>
        <v>47057</v>
      </c>
      <c r="AY47" s="277">
        <f t="shared" si="30"/>
        <v>47087</v>
      </c>
      <c r="AZ47" s="277">
        <f t="shared" si="30"/>
        <v>47118</v>
      </c>
      <c r="BA47" s="277">
        <f t="shared" si="30"/>
        <v>47149</v>
      </c>
      <c r="BB47" s="277">
        <f t="shared" si="30"/>
        <v>47177</v>
      </c>
      <c r="BC47" s="277">
        <f t="shared" si="30"/>
        <v>47208</v>
      </c>
      <c r="BD47" s="277">
        <f t="shared" si="30"/>
        <v>47238</v>
      </c>
      <c r="BE47" s="277">
        <f t="shared" si="30"/>
        <v>47269</v>
      </c>
      <c r="BF47" s="277">
        <f t="shared" si="30"/>
        <v>47299</v>
      </c>
      <c r="BG47" s="277">
        <f t="shared" si="30"/>
        <v>47330</v>
      </c>
      <c r="BH47" s="277">
        <f t="shared" si="30"/>
        <v>47361</v>
      </c>
      <c r="BI47" s="277">
        <f t="shared" si="30"/>
        <v>47391</v>
      </c>
      <c r="BJ47" s="277">
        <f t="shared" si="30"/>
        <v>47422</v>
      </c>
      <c r="BK47" s="277">
        <f t="shared" si="30"/>
        <v>47452</v>
      </c>
      <c r="BL47" s="277">
        <f t="shared" si="30"/>
        <v>47483</v>
      </c>
    </row>
    <row r="48" spans="1:64" ht="15" customHeight="1" thickBot="1" x14ac:dyDescent="0.35">
      <c r="B48" s="181"/>
      <c r="C48" s="278"/>
      <c r="D48" s="998" t="s">
        <v>176</v>
      </c>
      <c r="E48" s="999"/>
      <c r="F48" s="226">
        <f t="shared" ref="F48:BL48" si="31">E51</f>
        <v>0</v>
      </c>
      <c r="G48" s="226">
        <f t="shared" si="31"/>
        <v>0</v>
      </c>
      <c r="H48" s="226">
        <f t="shared" si="31"/>
        <v>0</v>
      </c>
      <c r="I48" s="226">
        <f t="shared" si="31"/>
        <v>0</v>
      </c>
      <c r="J48" s="226">
        <f t="shared" si="31"/>
        <v>0</v>
      </c>
      <c r="K48" s="226">
        <f t="shared" si="31"/>
        <v>0</v>
      </c>
      <c r="L48" s="226">
        <f t="shared" si="31"/>
        <v>0</v>
      </c>
      <c r="M48" s="226">
        <f t="shared" si="31"/>
        <v>0</v>
      </c>
      <c r="N48" s="226">
        <f t="shared" si="31"/>
        <v>0</v>
      </c>
      <c r="O48" s="226">
        <f t="shared" si="31"/>
        <v>0</v>
      </c>
      <c r="P48" s="226">
        <f t="shared" si="31"/>
        <v>0</v>
      </c>
      <c r="Q48" s="226">
        <f t="shared" si="31"/>
        <v>0</v>
      </c>
      <c r="R48" s="226">
        <f t="shared" si="31"/>
        <v>0</v>
      </c>
      <c r="S48" s="226">
        <f t="shared" si="31"/>
        <v>0</v>
      </c>
      <c r="T48" s="226">
        <f t="shared" si="31"/>
        <v>0</v>
      </c>
      <c r="U48" s="226">
        <f t="shared" si="31"/>
        <v>0</v>
      </c>
      <c r="V48" s="226">
        <f t="shared" si="31"/>
        <v>0</v>
      </c>
      <c r="W48" s="226">
        <f t="shared" si="31"/>
        <v>0</v>
      </c>
      <c r="X48" s="226">
        <f t="shared" si="31"/>
        <v>0</v>
      </c>
      <c r="Y48" s="226">
        <f t="shared" si="31"/>
        <v>0</v>
      </c>
      <c r="Z48" s="226">
        <f t="shared" si="31"/>
        <v>0</v>
      </c>
      <c r="AA48" s="226">
        <f t="shared" si="31"/>
        <v>0</v>
      </c>
      <c r="AB48" s="226">
        <f t="shared" si="31"/>
        <v>0</v>
      </c>
      <c r="AC48" s="226">
        <f t="shared" si="31"/>
        <v>0</v>
      </c>
      <c r="AD48" s="226">
        <f t="shared" si="31"/>
        <v>0</v>
      </c>
      <c r="AE48" s="226">
        <f t="shared" si="31"/>
        <v>0</v>
      </c>
      <c r="AF48" s="226">
        <f t="shared" si="31"/>
        <v>0</v>
      </c>
      <c r="AG48" s="226">
        <f t="shared" si="31"/>
        <v>0</v>
      </c>
      <c r="AH48" s="226">
        <f t="shared" si="31"/>
        <v>0</v>
      </c>
      <c r="AI48" s="226">
        <f t="shared" si="31"/>
        <v>0</v>
      </c>
      <c r="AJ48" s="226">
        <f t="shared" si="31"/>
        <v>0</v>
      </c>
      <c r="AK48" s="226">
        <f t="shared" si="31"/>
        <v>0</v>
      </c>
      <c r="AL48" s="226">
        <f t="shared" si="31"/>
        <v>0</v>
      </c>
      <c r="AM48" s="226">
        <f t="shared" si="31"/>
        <v>0</v>
      </c>
      <c r="AN48" s="226">
        <f t="shared" si="31"/>
        <v>0</v>
      </c>
      <c r="AO48" s="226">
        <f t="shared" si="31"/>
        <v>0</v>
      </c>
      <c r="AP48" s="226">
        <f t="shared" si="31"/>
        <v>0</v>
      </c>
      <c r="AQ48" s="226">
        <f t="shared" si="31"/>
        <v>0</v>
      </c>
      <c r="AR48" s="226">
        <f t="shared" si="31"/>
        <v>0</v>
      </c>
      <c r="AS48" s="226">
        <f t="shared" si="31"/>
        <v>0</v>
      </c>
      <c r="AT48" s="226">
        <f t="shared" si="31"/>
        <v>0</v>
      </c>
      <c r="AU48" s="226">
        <f t="shared" si="31"/>
        <v>0</v>
      </c>
      <c r="AV48" s="226">
        <f t="shared" si="31"/>
        <v>0</v>
      </c>
      <c r="AW48" s="226">
        <f t="shared" si="31"/>
        <v>0</v>
      </c>
      <c r="AX48" s="226">
        <f t="shared" si="31"/>
        <v>0</v>
      </c>
      <c r="AY48" s="226">
        <f t="shared" si="31"/>
        <v>0</v>
      </c>
      <c r="AZ48" s="226">
        <f t="shared" si="31"/>
        <v>0</v>
      </c>
      <c r="BA48" s="226">
        <f t="shared" si="31"/>
        <v>0</v>
      </c>
      <c r="BB48" s="226">
        <f t="shared" si="31"/>
        <v>0</v>
      </c>
      <c r="BC48" s="226">
        <f t="shared" si="31"/>
        <v>0</v>
      </c>
      <c r="BD48" s="226">
        <f t="shared" si="31"/>
        <v>0</v>
      </c>
      <c r="BE48" s="226">
        <f t="shared" si="31"/>
        <v>0</v>
      </c>
      <c r="BF48" s="226">
        <f t="shared" si="31"/>
        <v>0</v>
      </c>
      <c r="BG48" s="226">
        <f t="shared" si="31"/>
        <v>0</v>
      </c>
      <c r="BH48" s="226">
        <f t="shared" si="31"/>
        <v>0</v>
      </c>
      <c r="BI48" s="226">
        <f t="shared" si="31"/>
        <v>0</v>
      </c>
      <c r="BJ48" s="226">
        <f t="shared" si="31"/>
        <v>0</v>
      </c>
      <c r="BK48" s="226">
        <f t="shared" si="31"/>
        <v>0</v>
      </c>
      <c r="BL48" s="226">
        <f t="shared" si="31"/>
        <v>0</v>
      </c>
    </row>
    <row r="49" spans="1:64" ht="12.6" thickBot="1" x14ac:dyDescent="0.35">
      <c r="B49" s="181"/>
      <c r="C49" s="285"/>
      <c r="D49" s="280" t="s">
        <v>95</v>
      </c>
      <c r="E49" s="226">
        <f t="shared" ref="E49:AJ49" si="32">IF($F$13=E$4,$I$13,0)</f>
        <v>0</v>
      </c>
      <c r="F49" s="226">
        <f t="shared" si="32"/>
        <v>0</v>
      </c>
      <c r="G49" s="226">
        <f t="shared" si="32"/>
        <v>0</v>
      </c>
      <c r="H49" s="226">
        <f t="shared" si="32"/>
        <v>0</v>
      </c>
      <c r="I49" s="226">
        <f t="shared" si="32"/>
        <v>0</v>
      </c>
      <c r="J49" s="226">
        <f t="shared" si="32"/>
        <v>0</v>
      </c>
      <c r="K49" s="226">
        <f t="shared" si="32"/>
        <v>0</v>
      </c>
      <c r="L49" s="226">
        <f t="shared" si="32"/>
        <v>0</v>
      </c>
      <c r="M49" s="226">
        <f t="shared" si="32"/>
        <v>0</v>
      </c>
      <c r="N49" s="226">
        <f t="shared" si="32"/>
        <v>0</v>
      </c>
      <c r="O49" s="226">
        <f t="shared" si="32"/>
        <v>0</v>
      </c>
      <c r="P49" s="226">
        <f t="shared" si="32"/>
        <v>0</v>
      </c>
      <c r="Q49" s="226">
        <f t="shared" si="32"/>
        <v>0</v>
      </c>
      <c r="R49" s="226">
        <f t="shared" si="32"/>
        <v>0</v>
      </c>
      <c r="S49" s="226">
        <f t="shared" si="32"/>
        <v>0</v>
      </c>
      <c r="T49" s="226">
        <f t="shared" si="32"/>
        <v>0</v>
      </c>
      <c r="U49" s="226">
        <f t="shared" si="32"/>
        <v>0</v>
      </c>
      <c r="V49" s="226">
        <f t="shared" si="32"/>
        <v>0</v>
      </c>
      <c r="W49" s="226">
        <f t="shared" si="32"/>
        <v>0</v>
      </c>
      <c r="X49" s="226">
        <f t="shared" si="32"/>
        <v>0</v>
      </c>
      <c r="Y49" s="226">
        <f t="shared" si="32"/>
        <v>0</v>
      </c>
      <c r="Z49" s="226">
        <f t="shared" si="32"/>
        <v>0</v>
      </c>
      <c r="AA49" s="226">
        <f t="shared" si="32"/>
        <v>0</v>
      </c>
      <c r="AB49" s="226">
        <f t="shared" si="32"/>
        <v>0</v>
      </c>
      <c r="AC49" s="226">
        <f t="shared" si="32"/>
        <v>0</v>
      </c>
      <c r="AD49" s="226">
        <f t="shared" si="32"/>
        <v>0</v>
      </c>
      <c r="AE49" s="226">
        <f t="shared" si="32"/>
        <v>0</v>
      </c>
      <c r="AF49" s="226">
        <f t="shared" si="32"/>
        <v>0</v>
      </c>
      <c r="AG49" s="226">
        <f t="shared" si="32"/>
        <v>0</v>
      </c>
      <c r="AH49" s="226">
        <f t="shared" si="32"/>
        <v>0</v>
      </c>
      <c r="AI49" s="226">
        <f t="shared" si="32"/>
        <v>0</v>
      </c>
      <c r="AJ49" s="226">
        <f t="shared" si="32"/>
        <v>0</v>
      </c>
      <c r="AK49" s="226">
        <f t="shared" ref="AK49:BL49" si="33">IF($F$13=AK$4,$I$13,0)</f>
        <v>0</v>
      </c>
      <c r="AL49" s="226">
        <f t="shared" si="33"/>
        <v>0</v>
      </c>
      <c r="AM49" s="226">
        <f t="shared" si="33"/>
        <v>0</v>
      </c>
      <c r="AN49" s="226">
        <f t="shared" si="33"/>
        <v>0</v>
      </c>
      <c r="AO49" s="226">
        <f t="shared" si="33"/>
        <v>0</v>
      </c>
      <c r="AP49" s="226">
        <f t="shared" si="33"/>
        <v>0</v>
      </c>
      <c r="AQ49" s="226">
        <f t="shared" si="33"/>
        <v>0</v>
      </c>
      <c r="AR49" s="226">
        <f t="shared" si="33"/>
        <v>0</v>
      </c>
      <c r="AS49" s="226">
        <f t="shared" si="33"/>
        <v>0</v>
      </c>
      <c r="AT49" s="226">
        <f t="shared" si="33"/>
        <v>0</v>
      </c>
      <c r="AU49" s="226">
        <f t="shared" si="33"/>
        <v>0</v>
      </c>
      <c r="AV49" s="226">
        <f t="shared" si="33"/>
        <v>0</v>
      </c>
      <c r="AW49" s="226">
        <f t="shared" si="33"/>
        <v>0</v>
      </c>
      <c r="AX49" s="226">
        <f t="shared" si="33"/>
        <v>0</v>
      </c>
      <c r="AY49" s="226">
        <f t="shared" si="33"/>
        <v>0</v>
      </c>
      <c r="AZ49" s="226">
        <f t="shared" si="33"/>
        <v>0</v>
      </c>
      <c r="BA49" s="226">
        <f t="shared" si="33"/>
        <v>0</v>
      </c>
      <c r="BB49" s="226">
        <f t="shared" si="33"/>
        <v>0</v>
      </c>
      <c r="BC49" s="226">
        <f t="shared" si="33"/>
        <v>0</v>
      </c>
      <c r="BD49" s="226">
        <f t="shared" si="33"/>
        <v>0</v>
      </c>
      <c r="BE49" s="226">
        <f t="shared" si="33"/>
        <v>0</v>
      </c>
      <c r="BF49" s="226">
        <f t="shared" si="33"/>
        <v>0</v>
      </c>
      <c r="BG49" s="226">
        <f t="shared" si="33"/>
        <v>0</v>
      </c>
      <c r="BH49" s="226">
        <f t="shared" si="33"/>
        <v>0</v>
      </c>
      <c r="BI49" s="226">
        <f t="shared" si="33"/>
        <v>0</v>
      </c>
      <c r="BJ49" s="226">
        <f t="shared" si="33"/>
        <v>0</v>
      </c>
      <c r="BK49" s="226">
        <f t="shared" si="33"/>
        <v>0</v>
      </c>
      <c r="BL49" s="226">
        <f t="shared" si="33"/>
        <v>0</v>
      </c>
    </row>
    <row r="50" spans="1:64" ht="12.6" thickBot="1" x14ac:dyDescent="0.35">
      <c r="B50" s="181"/>
      <c r="C50" s="285"/>
      <c r="D50" s="280" t="s">
        <v>177</v>
      </c>
      <c r="E50" s="226">
        <f t="array" ref="E50">SUM(IF(E$17&lt;=$D$17:E$17+$D$46:E$46-1,$D$49:E$49/$D$46:E$46))</f>
        <v>0</v>
      </c>
      <c r="F50" s="226">
        <f t="array" ref="F50">SUM(IF(F$17&lt;=$D$17:F$17+$D$46:F$46-1,$D$49:F$49/$D$46:F$46))</f>
        <v>0</v>
      </c>
      <c r="G50" s="226">
        <f t="array" ref="G50">SUM(IF(G$17&lt;=$D$17:G$17+$D$46:G$46-1,$D$49:G$49/$D$46:G$46))</f>
        <v>0</v>
      </c>
      <c r="H50" s="226">
        <f t="array" ref="H50">SUM(IF(H$17&lt;=$D$17:H$17+$D$46:H$46-1,$D$49:H$49/$D$46:H$46))</f>
        <v>0</v>
      </c>
      <c r="I50" s="226">
        <f t="array" ref="I50">SUM(IF(I$17&lt;=$D$17:I$17+$D$46:I$46-1,$D$49:I$49/$D$46:I$46))</f>
        <v>0</v>
      </c>
      <c r="J50" s="226">
        <f t="array" ref="J50">SUM(IF(J$17&lt;=$D$17:J$17+$D$46:J$46-1,$D$49:J$49/$D$46:J$46))</f>
        <v>0</v>
      </c>
      <c r="K50" s="226">
        <f t="array" ref="K50">SUM(IF(K$17&lt;=$D$17:K$17+$D$46:K$46-1,$D$49:K$49/$D$46:K$46))</f>
        <v>0</v>
      </c>
      <c r="L50" s="226">
        <f t="array" ref="L50">SUM(IF(L$17&lt;=$D$17:L$17+$D$46:L$46-1,$D$49:L$49/$D$46:L$46))</f>
        <v>0</v>
      </c>
      <c r="M50" s="226">
        <f t="array" ref="M50">SUM(IF(M$17&lt;=$D$17:M$17+$D$46:M$46-1,$D$49:M$49/$D$46:M$46))</f>
        <v>0</v>
      </c>
      <c r="N50" s="226">
        <f t="array" ref="N50">SUM(IF(N$17&lt;=$D$17:N$17+$D$46:N$46-1,$D$49:N$49/$D$46:N$46))</f>
        <v>0</v>
      </c>
      <c r="O50" s="226">
        <f t="array" ref="O50">SUM(IF(O$17&lt;=$D$17:O$17+$D$46:O$46-1,$D$49:O$49/$D$46:O$46))</f>
        <v>0</v>
      </c>
      <c r="P50" s="226">
        <f t="array" ref="P50">SUM(IF(P$17&lt;=$D$17:P$17+$D$46:P$46-1,$D$49:P$49/$D$46:P$46))</f>
        <v>0</v>
      </c>
      <c r="Q50" s="226">
        <f t="array" ref="Q50">SUM(IF(Q$17&lt;=$D$17:Q$17+$D$46:Q$46-1,$D$49:Q$49/$D$46:Q$46))</f>
        <v>0</v>
      </c>
      <c r="R50" s="226">
        <f t="array" ref="R50">SUM(IF(R$17&lt;=$D$17:R$17+$D$46:R$46-1,$D$49:R$49/$D$46:R$46))</f>
        <v>0</v>
      </c>
      <c r="S50" s="226">
        <f t="array" ref="S50">SUM(IF(S$17&lt;=$D$17:S$17+$D$46:S$46-1,$D$49:S$49/$D$46:S$46))</f>
        <v>0</v>
      </c>
      <c r="T50" s="226">
        <f t="array" ref="T50">SUM(IF(T$17&lt;=$D$17:T$17+$D$46:T$46-1,$D$49:T$49/$D$46:T$46))</f>
        <v>0</v>
      </c>
      <c r="U50" s="226">
        <f t="array" ref="U50">SUM(IF(U$17&lt;=$D$17:U$17+$D$46:U$46-1,$D$49:U$49/$D$46:U$46))</f>
        <v>0</v>
      </c>
      <c r="V50" s="226">
        <f t="array" ref="V50">SUM(IF(V$17&lt;=$D$17:V$17+$D$46:V$46-1,$D$49:V$49/$D$46:V$46))</f>
        <v>0</v>
      </c>
      <c r="W50" s="226">
        <f t="array" ref="W50">SUM(IF(W$17&lt;=$D$17:W$17+$D$46:W$46-1,$D$49:W$49/$D$46:W$46))</f>
        <v>0</v>
      </c>
      <c r="X50" s="226">
        <f t="array" ref="X50">SUM(IF(X$17&lt;=$D$17:X$17+$D$46:X$46-1,$D$49:X$49/$D$46:X$46))</f>
        <v>0</v>
      </c>
      <c r="Y50" s="226">
        <f t="array" ref="Y50">SUM(IF(Y$17&lt;=$D$17:Y$17+$D$46:Y$46-1,$D$49:Y$49/$D$46:Y$46))</f>
        <v>0</v>
      </c>
      <c r="Z50" s="226">
        <f t="array" ref="Z50">SUM(IF(Z$17&lt;=$D$17:Z$17+$D$46:Z$46-1,$D$49:Z$49/$D$46:Z$46))</f>
        <v>0</v>
      </c>
      <c r="AA50" s="226">
        <f t="array" ref="AA50">SUM(IF(AA$17&lt;=$D$17:AA$17+$D$46:AA$46-1,$D$49:AA$49/$D$46:AA$46))</f>
        <v>0</v>
      </c>
      <c r="AB50" s="226">
        <f t="array" ref="AB50">SUM(IF(AB$17&lt;=$D$17:AB$17+$D$46:AB$46-1,$D$49:AB$49/$D$46:AB$46))</f>
        <v>0</v>
      </c>
      <c r="AC50" s="226">
        <f t="array" ref="AC50">SUM(IF(AC$17&lt;=$D$17:AC$17+$D$46:AC$46-1,$D$49:AC$49/$D$46:AC$46))</f>
        <v>0</v>
      </c>
      <c r="AD50" s="226">
        <f t="array" ref="AD50">SUM(IF(AD$17&lt;=$D$17:AD$17+$D$46:AD$46-1,$D$49:AD$49/$D$46:AD$46))</f>
        <v>0</v>
      </c>
      <c r="AE50" s="226">
        <f t="array" ref="AE50">SUM(IF(AE$17&lt;=$D$17:AE$17+$D$46:AE$46-1,$D$49:AE$49/$D$46:AE$46))</f>
        <v>0</v>
      </c>
      <c r="AF50" s="226">
        <f t="array" ref="AF50">SUM(IF(AF$17&lt;=$D$17:AF$17+$D$46:AF$46-1,$D$49:AF$49/$D$46:AF$46))</f>
        <v>0</v>
      </c>
      <c r="AG50" s="226">
        <f t="array" ref="AG50">SUM(IF(AG$17&lt;=$D$17:AG$17+$D$46:AG$46-1,$D$49:AG$49/$D$46:AG$46))</f>
        <v>0</v>
      </c>
      <c r="AH50" s="226">
        <f t="array" ref="AH50">SUM(IF(AH$17&lt;=$D$17:AH$17+$D$46:AH$46-1,$D$49:AH$49/$D$46:AH$46))</f>
        <v>0</v>
      </c>
      <c r="AI50" s="226">
        <f t="array" ref="AI50">SUM(IF(AI$17&lt;=$D$17:AI$17+$D$46:AI$46-1,$D$49:AI$49/$D$46:AI$46))</f>
        <v>0</v>
      </c>
      <c r="AJ50" s="226">
        <f t="array" ref="AJ50">SUM(IF(AJ$17&lt;=$D$17:AJ$17+$D$46:AJ$46-1,$D$49:AJ$49/$D$46:AJ$46))</f>
        <v>0</v>
      </c>
      <c r="AK50" s="226">
        <f t="array" ref="AK50">SUM(IF(AK$17&lt;=$D$17:AK$17+$D$46:AK$46-1,$D$49:AK$49/$D$46:AK$46))</f>
        <v>0</v>
      </c>
      <c r="AL50" s="226">
        <f t="array" ref="AL50">SUM(IF(AL$17&lt;=$D$17:AL$17+$D$46:AL$46-1,$D$49:AL$49/$D$46:AL$46))</f>
        <v>0</v>
      </c>
      <c r="AM50" s="226">
        <f t="array" ref="AM50">SUM(IF(AM$17&lt;=$D$17:AM$17+$D$46:AM$46-1,$D$49:AM$49/$D$46:AM$46))</f>
        <v>0</v>
      </c>
      <c r="AN50" s="226">
        <f t="array" ref="AN50">SUM(IF(AN$17&lt;=$D$17:AN$17+$D$46:AN$46-1,$D$49:AN$49/$D$46:AN$46))</f>
        <v>0</v>
      </c>
      <c r="AO50" s="226">
        <f t="array" ref="AO50">SUM(IF(AO$17&lt;=$D$17:AO$17+$D$46:AO$46-1,$D$49:AO$49/$D$46:AO$46))</f>
        <v>0</v>
      </c>
      <c r="AP50" s="226">
        <f t="array" ref="AP50">SUM(IF(AP$17&lt;=$D$17:AP$17+$D$46:AP$46-1,$D$49:AP$49/$D$46:AP$46))</f>
        <v>0</v>
      </c>
      <c r="AQ50" s="226">
        <f t="array" ref="AQ50">SUM(IF(AQ$17&lt;=$D$17:AQ$17+$D$46:AQ$46-1,$D$49:AQ$49/$D$46:AQ$46))</f>
        <v>0</v>
      </c>
      <c r="AR50" s="226">
        <f t="array" ref="AR50">SUM(IF(AR$17&lt;=$D$17:AR$17+$D$46:AR$46-1,$D$49:AR$49/$D$46:AR$46))</f>
        <v>0</v>
      </c>
      <c r="AS50" s="226">
        <f t="array" ref="AS50">SUM(IF(AS$17&lt;=$D$17:AS$17+$D$46:AS$46-1,$D$49:AS$49/$D$46:AS$46))</f>
        <v>0</v>
      </c>
      <c r="AT50" s="226">
        <f t="array" ref="AT50">SUM(IF(AT$17&lt;=$D$17:AT$17+$D$46:AT$46-1,$D$49:AT$49/$D$46:AT$46))</f>
        <v>0</v>
      </c>
      <c r="AU50" s="226">
        <f t="array" ref="AU50">SUM(IF(AU$17&lt;=$D$17:AU$17+$D$46:AU$46-1,$D$49:AU$49/$D$46:AU$46))</f>
        <v>0</v>
      </c>
      <c r="AV50" s="226">
        <f t="array" ref="AV50">SUM(IF(AV$17&lt;=$D$17:AV$17+$D$46:AV$46-1,$D$49:AV$49/$D$46:AV$46))</f>
        <v>0</v>
      </c>
      <c r="AW50" s="226">
        <f t="array" ref="AW50">SUM(IF(AW$17&lt;=$D$17:AW$17+$D$46:AW$46-1,$D$49:AW$49/$D$46:AW$46))</f>
        <v>0</v>
      </c>
      <c r="AX50" s="226">
        <f t="array" ref="AX50">SUM(IF(AX$17&lt;=$D$17:AX$17+$D$46:AX$46-1,$D$49:AX$49/$D$46:AX$46))</f>
        <v>0</v>
      </c>
      <c r="AY50" s="226">
        <f t="array" ref="AY50">SUM(IF(AY$17&lt;=$D$17:AY$17+$D$46:AY$46-1,$D$49:AY$49/$D$46:AY$46))</f>
        <v>0</v>
      </c>
      <c r="AZ50" s="226">
        <f t="array" ref="AZ50">SUM(IF(AZ$17&lt;=$D$17:AZ$17+$D$46:AZ$46-1,$D$49:AZ$49/$D$46:AZ$46))</f>
        <v>0</v>
      </c>
      <c r="BA50" s="226">
        <f t="array" ref="BA50">SUM(IF(BA$17&lt;=$D$17:BA$17+$D$46:BA$46-1,$D$49:BA$49/$D$46:BA$46))</f>
        <v>0</v>
      </c>
      <c r="BB50" s="226">
        <f t="array" ref="BB50">SUM(IF(BB$17&lt;=$D$17:BB$17+$D$46:BB$46-1,$D$49:BB$49/$D$46:BB$46))</f>
        <v>0</v>
      </c>
      <c r="BC50" s="226">
        <f t="array" ref="BC50">SUM(IF(BC$17&lt;=$D$17:BC$17+$D$46:BC$46-1,$D$49:BC$49/$D$46:BC$46))</f>
        <v>0</v>
      </c>
      <c r="BD50" s="226">
        <f t="array" ref="BD50">SUM(IF(BD$17&lt;=$D$17:BD$17+$D$46:BD$46-1,$D$49:BD$49/$D$46:BD$46))</f>
        <v>0</v>
      </c>
      <c r="BE50" s="226">
        <f t="array" ref="BE50">SUM(IF(BE$17&lt;=$D$17:BE$17+$D$46:BE$46-1,$D$49:BE$49/$D$46:BE$46))</f>
        <v>0</v>
      </c>
      <c r="BF50" s="226">
        <f t="array" ref="BF50">SUM(IF(BF$17&lt;=$D$17:BF$17+$D$46:BF$46-1,$D$49:BF$49/$D$46:BF$46))</f>
        <v>0</v>
      </c>
      <c r="BG50" s="226">
        <f t="array" ref="BG50">SUM(IF(BG$17&lt;=$D$17:BG$17+$D$46:BG$46-1,$D$49:BG$49/$D$46:BG$46))</f>
        <v>0</v>
      </c>
      <c r="BH50" s="226">
        <f t="array" ref="BH50">SUM(IF(BH$17&lt;=$D$17:BH$17+$D$46:BH$46-1,$D$49:BH$49/$D$46:BH$46))</f>
        <v>0</v>
      </c>
      <c r="BI50" s="226">
        <f t="array" ref="BI50">SUM(IF(BI$17&lt;=$D$17:BI$17+$D$46:BI$46-1,$D$49:BI$49/$D$46:BI$46))</f>
        <v>0</v>
      </c>
      <c r="BJ50" s="226">
        <f t="array" ref="BJ50">SUM(IF(BJ$17&lt;=$D$17:BJ$17+$D$46:BJ$46-1,$D$49:BJ$49/$D$46:BJ$46))</f>
        <v>0</v>
      </c>
      <c r="BK50" s="226">
        <f t="array" ref="BK50">SUM(IF(BK$17&lt;=$D$17:BK$17+$D$46:BK$46-1,$D$49:BK$49/$D$46:BK$46))</f>
        <v>0</v>
      </c>
      <c r="BL50" s="226">
        <f t="array" ref="BL50">SUM(IF(BL$17&lt;=$D$17:BL$17+$D$46:BL$46-1,$D$49:BL$49/$D$46:BL$46))</f>
        <v>0</v>
      </c>
    </row>
    <row r="51" spans="1:64" ht="15" customHeight="1" thickBot="1" x14ac:dyDescent="0.35">
      <c r="B51" s="181"/>
      <c r="C51" s="991" t="s">
        <v>178</v>
      </c>
      <c r="D51" s="991"/>
      <c r="E51" s="287">
        <f>E48+E49-E50</f>
        <v>0</v>
      </c>
      <c r="F51" s="287">
        <f t="shared" ref="F51:BL51" si="34">F48+F49-F50</f>
        <v>0</v>
      </c>
      <c r="G51" s="287">
        <f t="shared" si="34"/>
        <v>0</v>
      </c>
      <c r="H51" s="287">
        <f t="shared" si="34"/>
        <v>0</v>
      </c>
      <c r="I51" s="287">
        <f t="shared" si="34"/>
        <v>0</v>
      </c>
      <c r="J51" s="287">
        <f t="shared" si="34"/>
        <v>0</v>
      </c>
      <c r="K51" s="287">
        <f t="shared" si="34"/>
        <v>0</v>
      </c>
      <c r="L51" s="287">
        <f t="shared" si="34"/>
        <v>0</v>
      </c>
      <c r="M51" s="287">
        <f t="shared" si="34"/>
        <v>0</v>
      </c>
      <c r="N51" s="287">
        <f t="shared" si="34"/>
        <v>0</v>
      </c>
      <c r="O51" s="287">
        <f t="shared" si="34"/>
        <v>0</v>
      </c>
      <c r="P51" s="287">
        <f t="shared" si="34"/>
        <v>0</v>
      </c>
      <c r="Q51" s="287">
        <f t="shared" si="34"/>
        <v>0</v>
      </c>
      <c r="R51" s="287">
        <f t="shared" si="34"/>
        <v>0</v>
      </c>
      <c r="S51" s="287">
        <f t="shared" si="34"/>
        <v>0</v>
      </c>
      <c r="T51" s="287">
        <f t="shared" si="34"/>
        <v>0</v>
      </c>
      <c r="U51" s="287">
        <f t="shared" si="34"/>
        <v>0</v>
      </c>
      <c r="V51" s="287">
        <f t="shared" si="34"/>
        <v>0</v>
      </c>
      <c r="W51" s="287">
        <f t="shared" si="34"/>
        <v>0</v>
      </c>
      <c r="X51" s="287">
        <f t="shared" si="34"/>
        <v>0</v>
      </c>
      <c r="Y51" s="287">
        <f t="shared" si="34"/>
        <v>0</v>
      </c>
      <c r="Z51" s="287">
        <f t="shared" si="34"/>
        <v>0</v>
      </c>
      <c r="AA51" s="287">
        <f t="shared" si="34"/>
        <v>0</v>
      </c>
      <c r="AB51" s="287">
        <f t="shared" si="34"/>
        <v>0</v>
      </c>
      <c r="AC51" s="287">
        <f t="shared" si="34"/>
        <v>0</v>
      </c>
      <c r="AD51" s="287">
        <f t="shared" si="34"/>
        <v>0</v>
      </c>
      <c r="AE51" s="287">
        <f t="shared" si="34"/>
        <v>0</v>
      </c>
      <c r="AF51" s="287">
        <f t="shared" si="34"/>
        <v>0</v>
      </c>
      <c r="AG51" s="287">
        <f t="shared" si="34"/>
        <v>0</v>
      </c>
      <c r="AH51" s="287">
        <f t="shared" si="34"/>
        <v>0</v>
      </c>
      <c r="AI51" s="287">
        <f t="shared" si="34"/>
        <v>0</v>
      </c>
      <c r="AJ51" s="287">
        <f t="shared" si="34"/>
        <v>0</v>
      </c>
      <c r="AK51" s="287">
        <f t="shared" si="34"/>
        <v>0</v>
      </c>
      <c r="AL51" s="287">
        <f t="shared" si="34"/>
        <v>0</v>
      </c>
      <c r="AM51" s="287">
        <f t="shared" si="34"/>
        <v>0</v>
      </c>
      <c r="AN51" s="287">
        <f t="shared" si="34"/>
        <v>0</v>
      </c>
      <c r="AO51" s="287">
        <f t="shared" si="34"/>
        <v>0</v>
      </c>
      <c r="AP51" s="287">
        <f t="shared" si="34"/>
        <v>0</v>
      </c>
      <c r="AQ51" s="287">
        <f t="shared" si="34"/>
        <v>0</v>
      </c>
      <c r="AR51" s="287">
        <f t="shared" si="34"/>
        <v>0</v>
      </c>
      <c r="AS51" s="287">
        <f t="shared" si="34"/>
        <v>0</v>
      </c>
      <c r="AT51" s="287">
        <f t="shared" si="34"/>
        <v>0</v>
      </c>
      <c r="AU51" s="287">
        <f t="shared" si="34"/>
        <v>0</v>
      </c>
      <c r="AV51" s="287">
        <f t="shared" si="34"/>
        <v>0</v>
      </c>
      <c r="AW51" s="287">
        <f t="shared" si="34"/>
        <v>0</v>
      </c>
      <c r="AX51" s="287">
        <f t="shared" si="34"/>
        <v>0</v>
      </c>
      <c r="AY51" s="287">
        <f t="shared" si="34"/>
        <v>0</v>
      </c>
      <c r="AZ51" s="287">
        <f t="shared" si="34"/>
        <v>0</v>
      </c>
      <c r="BA51" s="287">
        <f t="shared" si="34"/>
        <v>0</v>
      </c>
      <c r="BB51" s="287">
        <f t="shared" si="34"/>
        <v>0</v>
      </c>
      <c r="BC51" s="287">
        <f t="shared" si="34"/>
        <v>0</v>
      </c>
      <c r="BD51" s="287">
        <f t="shared" si="34"/>
        <v>0</v>
      </c>
      <c r="BE51" s="287">
        <f t="shared" si="34"/>
        <v>0</v>
      </c>
      <c r="BF51" s="287">
        <f t="shared" si="34"/>
        <v>0</v>
      </c>
      <c r="BG51" s="287">
        <f t="shared" si="34"/>
        <v>0</v>
      </c>
      <c r="BH51" s="287">
        <f t="shared" si="34"/>
        <v>0</v>
      </c>
      <c r="BI51" s="287">
        <f t="shared" si="34"/>
        <v>0</v>
      </c>
      <c r="BJ51" s="287">
        <f t="shared" si="34"/>
        <v>0</v>
      </c>
      <c r="BK51" s="287">
        <f t="shared" si="34"/>
        <v>0</v>
      </c>
      <c r="BL51" s="287">
        <f t="shared" si="34"/>
        <v>0</v>
      </c>
    </row>
    <row r="52" spans="1:64" ht="10.199999999999999" x14ac:dyDescent="0.3">
      <c r="B52" s="181"/>
      <c r="C52" s="181"/>
      <c r="D52" s="181"/>
      <c r="E52" s="183"/>
      <c r="F52" s="183"/>
      <c r="G52" s="183"/>
      <c r="H52" s="183"/>
      <c r="I52" s="183"/>
      <c r="J52" s="183"/>
      <c r="K52" s="183"/>
      <c r="L52" s="183"/>
      <c r="M52" s="183"/>
      <c r="N52" s="183"/>
      <c r="O52" s="183"/>
      <c r="P52" s="183"/>
      <c r="Q52" s="183"/>
      <c r="R52" s="183"/>
      <c r="S52" s="183"/>
      <c r="T52" s="183"/>
      <c r="U52" s="183"/>
      <c r="V52" s="183"/>
      <c r="W52" s="183"/>
      <c r="X52" s="183"/>
      <c r="Y52" s="183"/>
      <c r="Z52" s="183"/>
      <c r="AA52" s="183"/>
      <c r="AB52" s="183"/>
      <c r="AC52" s="183"/>
      <c r="AD52" s="183"/>
      <c r="AE52" s="183"/>
      <c r="AF52" s="183"/>
      <c r="AG52" s="183"/>
      <c r="AH52" s="183"/>
      <c r="AI52" s="183"/>
      <c r="AJ52" s="183"/>
      <c r="AK52" s="183"/>
      <c r="AL52" s="183"/>
      <c r="AM52" s="183"/>
      <c r="AN52" s="183"/>
      <c r="AO52" s="183"/>
      <c r="AP52" s="183"/>
      <c r="AQ52" s="183"/>
      <c r="AR52" s="183"/>
      <c r="AS52" s="183"/>
      <c r="AT52" s="183"/>
      <c r="AU52" s="183"/>
      <c r="AV52" s="183"/>
      <c r="AW52" s="183"/>
      <c r="AX52" s="183"/>
      <c r="AY52" s="183"/>
      <c r="AZ52" s="183"/>
      <c r="BA52" s="183"/>
      <c r="BB52" s="183"/>
      <c r="BC52" s="183"/>
      <c r="BD52" s="183"/>
      <c r="BE52" s="183"/>
      <c r="BF52" s="183"/>
      <c r="BG52" s="183"/>
      <c r="BH52" s="183"/>
      <c r="BI52" s="183"/>
      <c r="BJ52" s="183"/>
      <c r="BK52" s="183"/>
      <c r="BL52" s="183"/>
    </row>
    <row r="53" spans="1:64" ht="16.2" x14ac:dyDescent="0.3">
      <c r="A53" s="51" t="s">
        <v>326</v>
      </c>
      <c r="B53" s="1000" t="str">
        <f>B14 &amp;" Book Value Calculation (5)"</f>
        <v xml:space="preserve">  Book Value Calculation (5)</v>
      </c>
      <c r="C53" s="1000"/>
      <c r="D53" s="1000"/>
      <c r="E53" s="1000"/>
      <c r="F53" s="1000"/>
      <c r="G53" s="1000"/>
      <c r="H53" s="1000"/>
      <c r="I53" s="1000"/>
      <c r="J53" s="1000"/>
      <c r="K53" s="1000"/>
      <c r="L53" s="1000"/>
      <c r="M53" s="1000"/>
      <c r="N53" s="1000"/>
      <c r="O53" s="1000"/>
      <c r="P53" s="183"/>
      <c r="Q53" s="183"/>
      <c r="R53" s="183"/>
      <c r="S53" s="183"/>
      <c r="T53" s="183"/>
      <c r="U53" s="183"/>
      <c r="V53" s="183"/>
      <c r="W53" s="183"/>
      <c r="X53" s="183"/>
      <c r="Y53" s="183"/>
      <c r="Z53" s="183"/>
      <c r="AA53" s="183"/>
      <c r="AB53" s="183"/>
      <c r="AC53" s="183"/>
      <c r="AD53" s="183"/>
      <c r="AE53" s="183"/>
      <c r="AF53" s="183"/>
      <c r="AG53" s="183"/>
      <c r="AH53" s="183"/>
      <c r="AI53" s="183"/>
      <c r="AJ53" s="183"/>
      <c r="AK53" s="183"/>
      <c r="AL53" s="183"/>
      <c r="AM53" s="183"/>
      <c r="AN53" s="183"/>
      <c r="AO53" s="183"/>
      <c r="AP53" s="183"/>
      <c r="AQ53" s="183"/>
      <c r="AR53" s="183"/>
      <c r="AS53" s="183"/>
      <c r="AT53" s="183"/>
      <c r="AU53" s="183"/>
      <c r="AV53" s="183"/>
      <c r="AW53" s="183"/>
      <c r="AX53" s="183"/>
      <c r="AY53" s="183"/>
      <c r="AZ53" s="183"/>
      <c r="BA53" s="183"/>
      <c r="BB53" s="183"/>
      <c r="BC53" s="183"/>
      <c r="BD53" s="183"/>
      <c r="BE53" s="183"/>
      <c r="BF53" s="183"/>
      <c r="BG53" s="183"/>
      <c r="BH53" s="183"/>
      <c r="BI53" s="183"/>
      <c r="BJ53" s="183"/>
      <c r="BK53" s="183"/>
      <c r="BL53" s="183"/>
    </row>
    <row r="54" spans="1:64" ht="6" customHeight="1" thickBot="1" x14ac:dyDescent="0.35">
      <c r="B54" s="181"/>
      <c r="C54" s="181"/>
      <c r="D54" s="181"/>
      <c r="E54" s="183"/>
      <c r="F54" s="183"/>
      <c r="G54" s="183"/>
      <c r="H54" s="183"/>
      <c r="I54" s="183"/>
      <c r="J54" s="183"/>
      <c r="K54" s="183"/>
      <c r="L54" s="183"/>
      <c r="M54" s="183"/>
      <c r="N54" s="183"/>
      <c r="O54" s="183"/>
      <c r="P54" s="183"/>
      <c r="Q54" s="183"/>
      <c r="R54" s="183"/>
      <c r="S54" s="183"/>
      <c r="T54" s="183"/>
      <c r="U54" s="183"/>
      <c r="V54" s="183"/>
      <c r="W54" s="183"/>
      <c r="X54" s="183"/>
      <c r="Y54" s="183"/>
      <c r="Z54" s="183"/>
      <c r="AA54" s="183"/>
      <c r="AB54" s="183"/>
      <c r="AC54" s="183"/>
      <c r="AD54" s="183"/>
      <c r="AE54" s="183"/>
      <c r="AF54" s="183"/>
      <c r="AG54" s="183"/>
      <c r="AH54" s="183"/>
      <c r="AI54" s="183"/>
      <c r="AJ54" s="183"/>
      <c r="AK54" s="183"/>
      <c r="AL54" s="183"/>
      <c r="AM54" s="183"/>
      <c r="AN54" s="183"/>
      <c r="AO54" s="183"/>
      <c r="AP54" s="183"/>
      <c r="AQ54" s="183"/>
      <c r="AR54" s="183"/>
      <c r="AS54" s="183"/>
      <c r="AT54" s="183"/>
      <c r="AU54" s="183"/>
      <c r="AV54" s="183"/>
      <c r="AW54" s="183"/>
      <c r="AX54" s="183"/>
      <c r="AY54" s="183"/>
      <c r="AZ54" s="183"/>
      <c r="BA54" s="183"/>
      <c r="BB54" s="183"/>
      <c r="BC54" s="183"/>
      <c r="BD54" s="183"/>
      <c r="BE54" s="183"/>
      <c r="BF54" s="183"/>
      <c r="BG54" s="183"/>
      <c r="BH54" s="183"/>
      <c r="BI54" s="183"/>
      <c r="BJ54" s="183"/>
      <c r="BK54" s="183"/>
      <c r="BL54" s="183"/>
    </row>
    <row r="55" spans="1:64" ht="10.8" hidden="1" thickBot="1" x14ac:dyDescent="0.35">
      <c r="B55" s="181"/>
      <c r="C55" s="181"/>
      <c r="D55" s="181"/>
      <c r="E55" s="184">
        <f t="shared" ref="E55:AJ55" si="35">12*$G14</f>
        <v>0</v>
      </c>
      <c r="F55" s="184">
        <f t="shared" si="35"/>
        <v>0</v>
      </c>
      <c r="G55" s="184">
        <f t="shared" si="35"/>
        <v>0</v>
      </c>
      <c r="H55" s="184">
        <f t="shared" si="35"/>
        <v>0</v>
      </c>
      <c r="I55" s="184">
        <f t="shared" si="35"/>
        <v>0</v>
      </c>
      <c r="J55" s="184">
        <f t="shared" si="35"/>
        <v>0</v>
      </c>
      <c r="K55" s="184">
        <f t="shared" si="35"/>
        <v>0</v>
      </c>
      <c r="L55" s="184">
        <f t="shared" si="35"/>
        <v>0</v>
      </c>
      <c r="M55" s="184">
        <f t="shared" si="35"/>
        <v>0</v>
      </c>
      <c r="N55" s="184">
        <f t="shared" si="35"/>
        <v>0</v>
      </c>
      <c r="O55" s="184">
        <f t="shared" si="35"/>
        <v>0</v>
      </c>
      <c r="P55" s="184">
        <f t="shared" si="35"/>
        <v>0</v>
      </c>
      <c r="Q55" s="184">
        <f t="shared" si="35"/>
        <v>0</v>
      </c>
      <c r="R55" s="184">
        <f t="shared" si="35"/>
        <v>0</v>
      </c>
      <c r="S55" s="184">
        <f t="shared" si="35"/>
        <v>0</v>
      </c>
      <c r="T55" s="184">
        <f t="shared" si="35"/>
        <v>0</v>
      </c>
      <c r="U55" s="184">
        <f t="shared" si="35"/>
        <v>0</v>
      </c>
      <c r="V55" s="184">
        <f t="shared" si="35"/>
        <v>0</v>
      </c>
      <c r="W55" s="184">
        <f t="shared" si="35"/>
        <v>0</v>
      </c>
      <c r="X55" s="184">
        <f t="shared" si="35"/>
        <v>0</v>
      </c>
      <c r="Y55" s="184">
        <f t="shared" si="35"/>
        <v>0</v>
      </c>
      <c r="Z55" s="184">
        <f t="shared" si="35"/>
        <v>0</v>
      </c>
      <c r="AA55" s="184">
        <f t="shared" si="35"/>
        <v>0</v>
      </c>
      <c r="AB55" s="184">
        <f t="shared" si="35"/>
        <v>0</v>
      </c>
      <c r="AC55" s="184">
        <f t="shared" si="35"/>
        <v>0</v>
      </c>
      <c r="AD55" s="184">
        <f t="shared" si="35"/>
        <v>0</v>
      </c>
      <c r="AE55" s="184">
        <f t="shared" si="35"/>
        <v>0</v>
      </c>
      <c r="AF55" s="184">
        <f t="shared" si="35"/>
        <v>0</v>
      </c>
      <c r="AG55" s="184">
        <f t="shared" si="35"/>
        <v>0</v>
      </c>
      <c r="AH55" s="184">
        <f t="shared" si="35"/>
        <v>0</v>
      </c>
      <c r="AI55" s="184">
        <f t="shared" si="35"/>
        <v>0</v>
      </c>
      <c r="AJ55" s="184">
        <f t="shared" si="35"/>
        <v>0</v>
      </c>
      <c r="AK55" s="184">
        <f t="shared" ref="AK55:BL55" si="36">12*$G14</f>
        <v>0</v>
      </c>
      <c r="AL55" s="184">
        <f t="shared" si="36"/>
        <v>0</v>
      </c>
      <c r="AM55" s="184">
        <f t="shared" si="36"/>
        <v>0</v>
      </c>
      <c r="AN55" s="184">
        <f t="shared" si="36"/>
        <v>0</v>
      </c>
      <c r="AO55" s="184">
        <f t="shared" si="36"/>
        <v>0</v>
      </c>
      <c r="AP55" s="184">
        <f t="shared" si="36"/>
        <v>0</v>
      </c>
      <c r="AQ55" s="184">
        <f t="shared" si="36"/>
        <v>0</v>
      </c>
      <c r="AR55" s="184">
        <f t="shared" si="36"/>
        <v>0</v>
      </c>
      <c r="AS55" s="184">
        <f t="shared" si="36"/>
        <v>0</v>
      </c>
      <c r="AT55" s="184">
        <f t="shared" si="36"/>
        <v>0</v>
      </c>
      <c r="AU55" s="184">
        <f t="shared" si="36"/>
        <v>0</v>
      </c>
      <c r="AV55" s="184">
        <f t="shared" si="36"/>
        <v>0</v>
      </c>
      <c r="AW55" s="184">
        <f t="shared" si="36"/>
        <v>0</v>
      </c>
      <c r="AX55" s="184">
        <f t="shared" si="36"/>
        <v>0</v>
      </c>
      <c r="AY55" s="184">
        <f t="shared" si="36"/>
        <v>0</v>
      </c>
      <c r="AZ55" s="184">
        <f t="shared" si="36"/>
        <v>0</v>
      </c>
      <c r="BA55" s="184">
        <f t="shared" si="36"/>
        <v>0</v>
      </c>
      <c r="BB55" s="184">
        <f t="shared" si="36"/>
        <v>0</v>
      </c>
      <c r="BC55" s="184">
        <f t="shared" si="36"/>
        <v>0</v>
      </c>
      <c r="BD55" s="184">
        <f t="shared" si="36"/>
        <v>0</v>
      </c>
      <c r="BE55" s="184">
        <f t="shared" si="36"/>
        <v>0</v>
      </c>
      <c r="BF55" s="184">
        <f t="shared" si="36"/>
        <v>0</v>
      </c>
      <c r="BG55" s="184">
        <f t="shared" si="36"/>
        <v>0</v>
      </c>
      <c r="BH55" s="184">
        <f t="shared" si="36"/>
        <v>0</v>
      </c>
      <c r="BI55" s="184">
        <f t="shared" si="36"/>
        <v>0</v>
      </c>
      <c r="BJ55" s="184">
        <f t="shared" si="36"/>
        <v>0</v>
      </c>
      <c r="BK55" s="184">
        <f t="shared" si="36"/>
        <v>0</v>
      </c>
      <c r="BL55" s="184">
        <f t="shared" si="36"/>
        <v>0</v>
      </c>
    </row>
    <row r="56" spans="1:64" ht="15" customHeight="1" thickBot="1" x14ac:dyDescent="0.35">
      <c r="E56" s="236">
        <f>E47</f>
        <v>45688</v>
      </c>
      <c r="F56" s="236">
        <f t="shared" ref="F56:BL56" si="37">F47</f>
        <v>45716</v>
      </c>
      <c r="G56" s="236">
        <f t="shared" si="37"/>
        <v>45747</v>
      </c>
      <c r="H56" s="236">
        <f t="shared" si="37"/>
        <v>45777</v>
      </c>
      <c r="I56" s="236">
        <f t="shared" si="37"/>
        <v>45808</v>
      </c>
      <c r="J56" s="236">
        <f t="shared" si="37"/>
        <v>45838</v>
      </c>
      <c r="K56" s="236">
        <f t="shared" si="37"/>
        <v>45869</v>
      </c>
      <c r="L56" s="236">
        <f t="shared" si="37"/>
        <v>45900</v>
      </c>
      <c r="M56" s="236">
        <f t="shared" si="37"/>
        <v>45930</v>
      </c>
      <c r="N56" s="236">
        <f t="shared" si="37"/>
        <v>45961</v>
      </c>
      <c r="O56" s="236">
        <f t="shared" si="37"/>
        <v>45991</v>
      </c>
      <c r="P56" s="236">
        <f t="shared" si="37"/>
        <v>46022</v>
      </c>
      <c r="Q56" s="236">
        <f t="shared" si="37"/>
        <v>46053</v>
      </c>
      <c r="R56" s="236">
        <f t="shared" si="37"/>
        <v>46081</v>
      </c>
      <c r="S56" s="236">
        <f t="shared" si="37"/>
        <v>46112</v>
      </c>
      <c r="T56" s="236">
        <f t="shared" si="37"/>
        <v>46142</v>
      </c>
      <c r="U56" s="236">
        <f t="shared" si="37"/>
        <v>46173</v>
      </c>
      <c r="V56" s="236">
        <f t="shared" si="37"/>
        <v>46203</v>
      </c>
      <c r="W56" s="236">
        <f t="shared" si="37"/>
        <v>46234</v>
      </c>
      <c r="X56" s="236">
        <f t="shared" si="37"/>
        <v>46265</v>
      </c>
      <c r="Y56" s="236">
        <f t="shared" si="37"/>
        <v>46295</v>
      </c>
      <c r="Z56" s="236">
        <f t="shared" si="37"/>
        <v>46326</v>
      </c>
      <c r="AA56" s="236">
        <f t="shared" si="37"/>
        <v>46356</v>
      </c>
      <c r="AB56" s="236">
        <f t="shared" si="37"/>
        <v>46387</v>
      </c>
      <c r="AC56" s="236">
        <f t="shared" si="37"/>
        <v>46418</v>
      </c>
      <c r="AD56" s="236">
        <f t="shared" si="37"/>
        <v>46446</v>
      </c>
      <c r="AE56" s="236">
        <f t="shared" si="37"/>
        <v>46477</v>
      </c>
      <c r="AF56" s="236">
        <f t="shared" si="37"/>
        <v>46507</v>
      </c>
      <c r="AG56" s="236">
        <f t="shared" si="37"/>
        <v>46538</v>
      </c>
      <c r="AH56" s="236">
        <f t="shared" si="37"/>
        <v>46568</v>
      </c>
      <c r="AI56" s="236">
        <f t="shared" si="37"/>
        <v>46599</v>
      </c>
      <c r="AJ56" s="236">
        <f t="shared" si="37"/>
        <v>46630</v>
      </c>
      <c r="AK56" s="236">
        <f t="shared" si="37"/>
        <v>46660</v>
      </c>
      <c r="AL56" s="236">
        <f t="shared" si="37"/>
        <v>46691</v>
      </c>
      <c r="AM56" s="236">
        <f t="shared" si="37"/>
        <v>46721</v>
      </c>
      <c r="AN56" s="236">
        <f t="shared" si="37"/>
        <v>46752</v>
      </c>
      <c r="AO56" s="236">
        <f t="shared" si="37"/>
        <v>46783</v>
      </c>
      <c r="AP56" s="236">
        <f t="shared" si="37"/>
        <v>46812</v>
      </c>
      <c r="AQ56" s="236">
        <f t="shared" si="37"/>
        <v>46843</v>
      </c>
      <c r="AR56" s="236">
        <f t="shared" si="37"/>
        <v>46873</v>
      </c>
      <c r="AS56" s="236">
        <f t="shared" si="37"/>
        <v>46904</v>
      </c>
      <c r="AT56" s="236">
        <f t="shared" si="37"/>
        <v>46934</v>
      </c>
      <c r="AU56" s="236">
        <f t="shared" si="37"/>
        <v>46965</v>
      </c>
      <c r="AV56" s="236">
        <f t="shared" si="37"/>
        <v>46996</v>
      </c>
      <c r="AW56" s="236">
        <f t="shared" si="37"/>
        <v>47026</v>
      </c>
      <c r="AX56" s="236">
        <f t="shared" si="37"/>
        <v>47057</v>
      </c>
      <c r="AY56" s="236">
        <f t="shared" si="37"/>
        <v>47087</v>
      </c>
      <c r="AZ56" s="236">
        <f t="shared" si="37"/>
        <v>47118</v>
      </c>
      <c r="BA56" s="236">
        <f t="shared" si="37"/>
        <v>47149</v>
      </c>
      <c r="BB56" s="236">
        <f t="shared" si="37"/>
        <v>47177</v>
      </c>
      <c r="BC56" s="236">
        <f t="shared" si="37"/>
        <v>47208</v>
      </c>
      <c r="BD56" s="236">
        <f t="shared" si="37"/>
        <v>47238</v>
      </c>
      <c r="BE56" s="236">
        <f t="shared" si="37"/>
        <v>47269</v>
      </c>
      <c r="BF56" s="236">
        <f t="shared" si="37"/>
        <v>47299</v>
      </c>
      <c r="BG56" s="236">
        <f t="shared" si="37"/>
        <v>47330</v>
      </c>
      <c r="BH56" s="236">
        <f t="shared" si="37"/>
        <v>47361</v>
      </c>
      <c r="BI56" s="236">
        <f t="shared" si="37"/>
        <v>47391</v>
      </c>
      <c r="BJ56" s="236">
        <f t="shared" si="37"/>
        <v>47422</v>
      </c>
      <c r="BK56" s="236">
        <f t="shared" si="37"/>
        <v>47452</v>
      </c>
      <c r="BL56" s="236">
        <f t="shared" si="37"/>
        <v>47483</v>
      </c>
    </row>
    <row r="57" spans="1:64" ht="15.75" customHeight="1" thickBot="1" x14ac:dyDescent="0.35">
      <c r="B57" s="181"/>
      <c r="C57" s="278"/>
      <c r="D57" s="998" t="s">
        <v>176</v>
      </c>
      <c r="E57" s="999"/>
      <c r="F57" s="286">
        <f>E60</f>
        <v>0</v>
      </c>
      <c r="G57" s="286">
        <f t="shared" ref="G57:BL57" si="38">F60</f>
        <v>0</v>
      </c>
      <c r="H57" s="286">
        <f t="shared" si="38"/>
        <v>0</v>
      </c>
      <c r="I57" s="286">
        <f t="shared" si="38"/>
        <v>0</v>
      </c>
      <c r="J57" s="286">
        <f t="shared" si="38"/>
        <v>0</v>
      </c>
      <c r="K57" s="286">
        <f t="shared" si="38"/>
        <v>0</v>
      </c>
      <c r="L57" s="286">
        <f t="shared" si="38"/>
        <v>0</v>
      </c>
      <c r="M57" s="286">
        <f t="shared" si="38"/>
        <v>0</v>
      </c>
      <c r="N57" s="286">
        <f t="shared" si="38"/>
        <v>0</v>
      </c>
      <c r="O57" s="286">
        <f t="shared" si="38"/>
        <v>0</v>
      </c>
      <c r="P57" s="286">
        <f t="shared" si="38"/>
        <v>0</v>
      </c>
      <c r="Q57" s="286">
        <f t="shared" si="38"/>
        <v>0</v>
      </c>
      <c r="R57" s="286">
        <f t="shared" si="38"/>
        <v>0</v>
      </c>
      <c r="S57" s="286">
        <f t="shared" si="38"/>
        <v>0</v>
      </c>
      <c r="T57" s="286">
        <f t="shared" si="38"/>
        <v>0</v>
      </c>
      <c r="U57" s="286">
        <f t="shared" si="38"/>
        <v>0</v>
      </c>
      <c r="V57" s="286">
        <f t="shared" si="38"/>
        <v>0</v>
      </c>
      <c r="W57" s="286">
        <f t="shared" si="38"/>
        <v>0</v>
      </c>
      <c r="X57" s="286">
        <f t="shared" si="38"/>
        <v>0</v>
      </c>
      <c r="Y57" s="286">
        <f t="shared" si="38"/>
        <v>0</v>
      </c>
      <c r="Z57" s="286">
        <f t="shared" si="38"/>
        <v>0</v>
      </c>
      <c r="AA57" s="286">
        <f t="shared" si="38"/>
        <v>0</v>
      </c>
      <c r="AB57" s="286">
        <f t="shared" si="38"/>
        <v>0</v>
      </c>
      <c r="AC57" s="286">
        <f t="shared" si="38"/>
        <v>0</v>
      </c>
      <c r="AD57" s="286">
        <f t="shared" si="38"/>
        <v>0</v>
      </c>
      <c r="AE57" s="286">
        <f t="shared" si="38"/>
        <v>0</v>
      </c>
      <c r="AF57" s="286">
        <f t="shared" si="38"/>
        <v>0</v>
      </c>
      <c r="AG57" s="286">
        <f t="shared" si="38"/>
        <v>0</v>
      </c>
      <c r="AH57" s="286">
        <f t="shared" si="38"/>
        <v>0</v>
      </c>
      <c r="AI57" s="286">
        <f t="shared" si="38"/>
        <v>0</v>
      </c>
      <c r="AJ57" s="286">
        <f t="shared" si="38"/>
        <v>0</v>
      </c>
      <c r="AK57" s="286">
        <f t="shared" si="38"/>
        <v>0</v>
      </c>
      <c r="AL57" s="286">
        <f t="shared" si="38"/>
        <v>0</v>
      </c>
      <c r="AM57" s="286">
        <f t="shared" si="38"/>
        <v>0</v>
      </c>
      <c r="AN57" s="286">
        <f t="shared" si="38"/>
        <v>0</v>
      </c>
      <c r="AO57" s="286">
        <f t="shared" si="38"/>
        <v>0</v>
      </c>
      <c r="AP57" s="286">
        <f t="shared" si="38"/>
        <v>0</v>
      </c>
      <c r="AQ57" s="286">
        <f t="shared" si="38"/>
        <v>0</v>
      </c>
      <c r="AR57" s="286">
        <f t="shared" si="38"/>
        <v>0</v>
      </c>
      <c r="AS57" s="286">
        <f t="shared" si="38"/>
        <v>0</v>
      </c>
      <c r="AT57" s="286">
        <f t="shared" si="38"/>
        <v>0</v>
      </c>
      <c r="AU57" s="286">
        <f t="shared" si="38"/>
        <v>0</v>
      </c>
      <c r="AV57" s="286">
        <f t="shared" si="38"/>
        <v>0</v>
      </c>
      <c r="AW57" s="286">
        <f t="shared" si="38"/>
        <v>0</v>
      </c>
      <c r="AX57" s="286">
        <f t="shared" si="38"/>
        <v>0</v>
      </c>
      <c r="AY57" s="286">
        <f t="shared" si="38"/>
        <v>0</v>
      </c>
      <c r="AZ57" s="286">
        <f t="shared" si="38"/>
        <v>0</v>
      </c>
      <c r="BA57" s="286">
        <f t="shared" si="38"/>
        <v>0</v>
      </c>
      <c r="BB57" s="286">
        <f t="shared" si="38"/>
        <v>0</v>
      </c>
      <c r="BC57" s="286">
        <f t="shared" si="38"/>
        <v>0</v>
      </c>
      <c r="BD57" s="286">
        <f t="shared" si="38"/>
        <v>0</v>
      </c>
      <c r="BE57" s="286">
        <f t="shared" si="38"/>
        <v>0</v>
      </c>
      <c r="BF57" s="286">
        <f t="shared" si="38"/>
        <v>0</v>
      </c>
      <c r="BG57" s="286">
        <f t="shared" si="38"/>
        <v>0</v>
      </c>
      <c r="BH57" s="286">
        <f t="shared" si="38"/>
        <v>0</v>
      </c>
      <c r="BI57" s="286">
        <f t="shared" si="38"/>
        <v>0</v>
      </c>
      <c r="BJ57" s="286">
        <f t="shared" si="38"/>
        <v>0</v>
      </c>
      <c r="BK57" s="286">
        <f t="shared" si="38"/>
        <v>0</v>
      </c>
      <c r="BL57" s="286">
        <f t="shared" si="38"/>
        <v>0</v>
      </c>
    </row>
    <row r="58" spans="1:64" ht="12.6" thickBot="1" x14ac:dyDescent="0.35">
      <c r="B58" s="181"/>
      <c r="C58" s="285"/>
      <c r="D58" s="280" t="s">
        <v>95</v>
      </c>
      <c r="E58" s="226">
        <f t="shared" ref="E58:AJ58" si="39">IF($F$14=E$4,$I$14,0)</f>
        <v>0</v>
      </c>
      <c r="F58" s="226">
        <f t="shared" si="39"/>
        <v>0</v>
      </c>
      <c r="G58" s="226">
        <f t="shared" si="39"/>
        <v>0</v>
      </c>
      <c r="H58" s="226">
        <f t="shared" si="39"/>
        <v>0</v>
      </c>
      <c r="I58" s="226">
        <f t="shared" si="39"/>
        <v>0</v>
      </c>
      <c r="J58" s="226">
        <f t="shared" si="39"/>
        <v>0</v>
      </c>
      <c r="K58" s="226">
        <f t="shared" si="39"/>
        <v>0</v>
      </c>
      <c r="L58" s="226">
        <f t="shared" si="39"/>
        <v>0</v>
      </c>
      <c r="M58" s="226">
        <f t="shared" si="39"/>
        <v>0</v>
      </c>
      <c r="N58" s="226">
        <f t="shared" si="39"/>
        <v>0</v>
      </c>
      <c r="O58" s="226">
        <f t="shared" si="39"/>
        <v>0</v>
      </c>
      <c r="P58" s="226">
        <f t="shared" si="39"/>
        <v>0</v>
      </c>
      <c r="Q58" s="226">
        <f t="shared" si="39"/>
        <v>0</v>
      </c>
      <c r="R58" s="226">
        <f t="shared" si="39"/>
        <v>0</v>
      </c>
      <c r="S58" s="226">
        <f t="shared" si="39"/>
        <v>0</v>
      </c>
      <c r="T58" s="226">
        <f t="shared" si="39"/>
        <v>0</v>
      </c>
      <c r="U58" s="226">
        <f t="shared" si="39"/>
        <v>0</v>
      </c>
      <c r="V58" s="226">
        <f t="shared" si="39"/>
        <v>0</v>
      </c>
      <c r="W58" s="226">
        <f t="shared" si="39"/>
        <v>0</v>
      </c>
      <c r="X58" s="226">
        <f t="shared" si="39"/>
        <v>0</v>
      </c>
      <c r="Y58" s="226">
        <f t="shared" si="39"/>
        <v>0</v>
      </c>
      <c r="Z58" s="226">
        <f t="shared" si="39"/>
        <v>0</v>
      </c>
      <c r="AA58" s="226">
        <f t="shared" si="39"/>
        <v>0</v>
      </c>
      <c r="AB58" s="226">
        <f t="shared" si="39"/>
        <v>0</v>
      </c>
      <c r="AC58" s="226">
        <f t="shared" si="39"/>
        <v>0</v>
      </c>
      <c r="AD58" s="226">
        <f t="shared" si="39"/>
        <v>0</v>
      </c>
      <c r="AE58" s="226">
        <f t="shared" si="39"/>
        <v>0</v>
      </c>
      <c r="AF58" s="226">
        <f t="shared" si="39"/>
        <v>0</v>
      </c>
      <c r="AG58" s="226">
        <f t="shared" si="39"/>
        <v>0</v>
      </c>
      <c r="AH58" s="226">
        <f t="shared" si="39"/>
        <v>0</v>
      </c>
      <c r="AI58" s="226">
        <f t="shared" si="39"/>
        <v>0</v>
      </c>
      <c r="AJ58" s="226">
        <f t="shared" si="39"/>
        <v>0</v>
      </c>
      <c r="AK58" s="226">
        <f t="shared" ref="AK58:BL58" si="40">IF($F$14=AK$4,$I$14,0)</f>
        <v>0</v>
      </c>
      <c r="AL58" s="226">
        <f t="shared" si="40"/>
        <v>0</v>
      </c>
      <c r="AM58" s="226">
        <f t="shared" si="40"/>
        <v>0</v>
      </c>
      <c r="AN58" s="226">
        <f t="shared" si="40"/>
        <v>0</v>
      </c>
      <c r="AO58" s="226">
        <f t="shared" si="40"/>
        <v>0</v>
      </c>
      <c r="AP58" s="226">
        <f t="shared" si="40"/>
        <v>0</v>
      </c>
      <c r="AQ58" s="226">
        <f t="shared" si="40"/>
        <v>0</v>
      </c>
      <c r="AR58" s="226">
        <f t="shared" si="40"/>
        <v>0</v>
      </c>
      <c r="AS58" s="226">
        <f t="shared" si="40"/>
        <v>0</v>
      </c>
      <c r="AT58" s="226">
        <f t="shared" si="40"/>
        <v>0</v>
      </c>
      <c r="AU58" s="226">
        <f t="shared" si="40"/>
        <v>0</v>
      </c>
      <c r="AV58" s="226">
        <f t="shared" si="40"/>
        <v>0</v>
      </c>
      <c r="AW58" s="226">
        <f t="shared" si="40"/>
        <v>0</v>
      </c>
      <c r="AX58" s="226">
        <f t="shared" si="40"/>
        <v>0</v>
      </c>
      <c r="AY58" s="226">
        <f t="shared" si="40"/>
        <v>0</v>
      </c>
      <c r="AZ58" s="226">
        <f t="shared" si="40"/>
        <v>0</v>
      </c>
      <c r="BA58" s="226">
        <f t="shared" si="40"/>
        <v>0</v>
      </c>
      <c r="BB58" s="226">
        <f t="shared" si="40"/>
        <v>0</v>
      </c>
      <c r="BC58" s="226">
        <f t="shared" si="40"/>
        <v>0</v>
      </c>
      <c r="BD58" s="226">
        <f t="shared" si="40"/>
        <v>0</v>
      </c>
      <c r="BE58" s="226">
        <f t="shared" si="40"/>
        <v>0</v>
      </c>
      <c r="BF58" s="226">
        <f t="shared" si="40"/>
        <v>0</v>
      </c>
      <c r="BG58" s="226">
        <f t="shared" si="40"/>
        <v>0</v>
      </c>
      <c r="BH58" s="226">
        <f t="shared" si="40"/>
        <v>0</v>
      </c>
      <c r="BI58" s="226">
        <f t="shared" si="40"/>
        <v>0</v>
      </c>
      <c r="BJ58" s="226">
        <f t="shared" si="40"/>
        <v>0</v>
      </c>
      <c r="BK58" s="226">
        <f t="shared" si="40"/>
        <v>0</v>
      </c>
      <c r="BL58" s="226">
        <f t="shared" si="40"/>
        <v>0</v>
      </c>
    </row>
    <row r="59" spans="1:64" ht="12.6" thickBot="1" x14ac:dyDescent="0.35">
      <c r="B59" s="181"/>
      <c r="C59" s="285"/>
      <c r="D59" s="280" t="s">
        <v>177</v>
      </c>
      <c r="E59" s="226">
        <f>SUM(IF(E$17&lt;=$D$17:E$17+$D$55:E$55-1,$D$58:E$58/$D$55:E$55))</f>
        <v>0</v>
      </c>
      <c r="F59" s="226">
        <f t="array" ref="F59">SUM(IF(F$17&lt;=$D$17:F$17+$D$55:F$55-1,$D$58:F$58/$D$55:F$55))</f>
        <v>0</v>
      </c>
      <c r="G59" s="226">
        <f t="array" ref="G59">SUM(IF(G$17&lt;=$D$17:G$17+$D$55:G$55-1,$D$58:G$58/$D$55:G$55))</f>
        <v>0</v>
      </c>
      <c r="H59" s="226">
        <f t="array" ref="H59">SUM(IF(H$17&lt;=$D$17:H$17+$D$55:H$55-1,$D$58:H$58/$D$55:H$55))</f>
        <v>0</v>
      </c>
      <c r="I59" s="226">
        <f t="array" ref="I59">SUM(IF(I$17&lt;=$D$17:I$17+$D$55:I$55-1,$D$58:I$58/$D$55:I$55))</f>
        <v>0</v>
      </c>
      <c r="J59" s="226">
        <f t="array" ref="J59">SUM(IF(J$17&lt;=$D$17:J$17+$D$55:J$55-1,$D$58:J$58/$D$55:J$55))</f>
        <v>0</v>
      </c>
      <c r="K59" s="226">
        <f t="array" ref="K59">SUM(IF(K$17&lt;=$D$17:K$17+$D$55:K$55-1,$D$58:K$58/$D$55:K$55))</f>
        <v>0</v>
      </c>
      <c r="L59" s="226">
        <f t="array" ref="L59">SUM(IF(L$17&lt;=$D$17:L$17+$D$55:L$55-1,$D$58:L$58/$D$55:L$55))</f>
        <v>0</v>
      </c>
      <c r="M59" s="226">
        <f t="array" ref="M59">SUM(IF(M$17&lt;=$D$17:M$17+$D$55:M$55-1,$D$58:M$58/$D$55:M$55))</f>
        <v>0</v>
      </c>
      <c r="N59" s="226">
        <f t="array" ref="N59">SUM(IF(N$17&lt;=$D$17:N$17+$D$55:N$55-1,$D$58:N$58/$D$55:N$55))</f>
        <v>0</v>
      </c>
      <c r="O59" s="226">
        <f t="array" ref="O59">SUM(IF(O$17&lt;=$D$17:O$17+$D$55:O$55-1,$D$58:O$58/$D$55:O$55))</f>
        <v>0</v>
      </c>
      <c r="P59" s="226">
        <f t="array" ref="P59">SUM(IF(P$17&lt;=$D$17:P$17+$D$55:P$55-1,$D$58:P$58/$D$55:P$55))</f>
        <v>0</v>
      </c>
      <c r="Q59" s="226">
        <f t="array" ref="Q59">SUM(IF(Q$17&lt;=$D$17:Q$17+$D$55:Q$55-1,$D$58:Q$58/$D$55:Q$55))</f>
        <v>0</v>
      </c>
      <c r="R59" s="226">
        <f t="array" ref="R59">SUM(IF(R$17&lt;=$D$17:R$17+$D$55:R$55-1,$D$58:R$58/$D$55:R$55))</f>
        <v>0</v>
      </c>
      <c r="S59" s="226">
        <f t="array" ref="S59">SUM(IF(S$17&lt;=$D$17:S$17+$D$55:S$55-1,$D$58:S$58/$D$55:S$55))</f>
        <v>0</v>
      </c>
      <c r="T59" s="226">
        <f t="array" ref="T59">SUM(IF(T$17&lt;=$D$17:T$17+$D$55:T$55-1,$D$58:T$58/$D$55:T$55))</f>
        <v>0</v>
      </c>
      <c r="U59" s="226">
        <f t="array" ref="U59">SUM(IF(U$17&lt;=$D$17:U$17+$D$55:U$55-1,$D$58:U$58/$D$55:U$55))</f>
        <v>0</v>
      </c>
      <c r="V59" s="226">
        <f t="array" ref="V59">SUM(IF(V$17&lt;=$D$17:V$17+$D$55:V$55-1,$D$58:V$58/$D$55:V$55))</f>
        <v>0</v>
      </c>
      <c r="W59" s="226">
        <f t="array" ref="W59">SUM(IF(W$17&lt;=$D$17:W$17+$D$55:W$55-1,$D$58:W$58/$D$55:W$55))</f>
        <v>0</v>
      </c>
      <c r="X59" s="226">
        <f t="array" ref="X59">SUM(IF(X$17&lt;=$D$17:X$17+$D$55:X$55-1,$D$58:X$58/$D$55:X$55))</f>
        <v>0</v>
      </c>
      <c r="Y59" s="226">
        <f t="array" ref="Y59">SUM(IF(Y$17&lt;=$D$17:Y$17+$D$55:Y$55-1,$D$58:Y$58/$D$55:Y$55))</f>
        <v>0</v>
      </c>
      <c r="Z59" s="226">
        <f t="array" ref="Z59">SUM(IF(Z$17&lt;=$D$17:Z$17+$D$55:Z$55-1,$D$58:Z$58/$D$55:Z$55))</f>
        <v>0</v>
      </c>
      <c r="AA59" s="226">
        <f t="array" ref="AA59">SUM(IF(AA$17&lt;=$D$17:AA$17+$D$55:AA$55-1,$D$58:AA$58/$D$55:AA$55))</f>
        <v>0</v>
      </c>
      <c r="AB59" s="226">
        <f t="array" ref="AB59">SUM(IF(AB$17&lt;=$D$17:AB$17+$D$55:AB$55-1,$D$58:AB$58/$D$55:AB$55))</f>
        <v>0</v>
      </c>
      <c r="AC59" s="226">
        <f t="array" ref="AC59">SUM(IF(AC$17&lt;=$D$17:AC$17+$D$55:AC$55-1,$D$58:AC$58/$D$55:AC$55))</f>
        <v>0</v>
      </c>
      <c r="AD59" s="226">
        <f t="array" ref="AD59">SUM(IF(AD$17&lt;=$D$17:AD$17+$D$55:AD$55-1,$D$58:AD$58/$D$55:AD$55))</f>
        <v>0</v>
      </c>
      <c r="AE59" s="226">
        <f t="array" ref="AE59">SUM(IF(AE$17&lt;=$D$17:AE$17+$D$55:AE$55-1,$D$58:AE$58/$D$55:AE$55))</f>
        <v>0</v>
      </c>
      <c r="AF59" s="226">
        <f t="array" ref="AF59">SUM(IF(AF$17&lt;=$D$17:AF$17+$D$55:AF$55-1,$D$58:AF$58/$D$55:AF$55))</f>
        <v>0</v>
      </c>
      <c r="AG59" s="226">
        <f t="array" ref="AG59">SUM(IF(AG$17&lt;=$D$17:AG$17+$D$55:AG$55-1,$D$58:AG$58/$D$55:AG$55))</f>
        <v>0</v>
      </c>
      <c r="AH59" s="226">
        <f t="array" ref="AH59">SUM(IF(AH$17&lt;=$D$17:AH$17+$D$55:AH$55-1,$D$58:AH$58/$D$55:AH$55))</f>
        <v>0</v>
      </c>
      <c r="AI59" s="226">
        <f t="array" ref="AI59">SUM(IF(AI$17&lt;=$D$17:AI$17+$D$55:AI$55-1,$D$58:AI$58/$D$55:AI$55))</f>
        <v>0</v>
      </c>
      <c r="AJ59" s="226">
        <f t="array" ref="AJ59">SUM(IF(AJ$17&lt;=$D$17:AJ$17+$D$55:AJ$55-1,$D$58:AJ$58/$D$55:AJ$55))</f>
        <v>0</v>
      </c>
      <c r="AK59" s="226">
        <f t="array" ref="AK59">SUM(IF(AK$17&lt;=$D$17:AK$17+$D$55:AK$55-1,$D$58:AK$58/$D$55:AK$55))</f>
        <v>0</v>
      </c>
      <c r="AL59" s="226">
        <f t="array" ref="AL59">SUM(IF(AL$17&lt;=$D$17:AL$17+$D$55:AL$55-1,$D$58:AL$58/$D$55:AL$55))</f>
        <v>0</v>
      </c>
      <c r="AM59" s="226">
        <f t="array" ref="AM59">SUM(IF(AM$17&lt;=$D$17:AM$17+$D$55:AM$55-1,$D$58:AM$58/$D$55:AM$55))</f>
        <v>0</v>
      </c>
      <c r="AN59" s="226">
        <f t="array" ref="AN59">SUM(IF(AN$17&lt;=$D$17:AN$17+$D$55:AN$55-1,$D$58:AN$58/$D$55:AN$55))</f>
        <v>0</v>
      </c>
      <c r="AO59" s="226">
        <f t="array" ref="AO59">SUM(IF(AO$17&lt;=$D$17:AO$17+$D$55:AO$55-1,$D$58:AO$58/$D$55:AO$55))</f>
        <v>0</v>
      </c>
      <c r="AP59" s="226">
        <f t="array" ref="AP59">SUM(IF(AP$17&lt;=$D$17:AP$17+$D$55:AP$55-1,$D$58:AP$58/$D$55:AP$55))</f>
        <v>0</v>
      </c>
      <c r="AQ59" s="226">
        <f t="array" ref="AQ59">SUM(IF(AQ$17&lt;=$D$17:AQ$17+$D$55:AQ$55-1,$D$58:AQ$58/$D$55:AQ$55))</f>
        <v>0</v>
      </c>
      <c r="AR59" s="226">
        <f t="array" ref="AR59">SUM(IF(AR$17&lt;=$D$17:AR$17+$D$55:AR$55-1,$D$58:AR$58/$D$55:AR$55))</f>
        <v>0</v>
      </c>
      <c r="AS59" s="226">
        <f t="array" ref="AS59">SUM(IF(AS$17&lt;=$D$17:AS$17+$D$55:AS$55-1,$D$58:AS$58/$D$55:AS$55))</f>
        <v>0</v>
      </c>
      <c r="AT59" s="226">
        <f t="array" ref="AT59">SUM(IF(AT$17&lt;=$D$17:AT$17+$D$55:AT$55-1,$D$58:AT$58/$D$55:AT$55))</f>
        <v>0</v>
      </c>
      <c r="AU59" s="226">
        <f t="array" ref="AU59">SUM(IF(AU$17&lt;=$D$17:AU$17+$D$55:AU$55-1,$D$58:AU$58/$D$55:AU$55))</f>
        <v>0</v>
      </c>
      <c r="AV59" s="226">
        <f t="array" ref="AV59">SUM(IF(AV$17&lt;=$D$17:AV$17+$D$55:AV$55-1,$D$58:AV$58/$D$55:AV$55))</f>
        <v>0</v>
      </c>
      <c r="AW59" s="226">
        <f t="array" ref="AW59">SUM(IF(AW$17&lt;=$D$17:AW$17+$D$55:AW$55-1,$D$58:AW$58/$D$55:AW$55))</f>
        <v>0</v>
      </c>
      <c r="AX59" s="226">
        <f t="array" ref="AX59">SUM(IF(AX$17&lt;=$D$17:AX$17+$D$55:AX$55-1,$D$58:AX$58/$D$55:AX$55))</f>
        <v>0</v>
      </c>
      <c r="AY59" s="226">
        <f t="array" ref="AY59">SUM(IF(AY$17&lt;=$D$17:AY$17+$D$55:AY$55-1,$D$58:AY$58/$D$55:AY$55))</f>
        <v>0</v>
      </c>
      <c r="AZ59" s="226">
        <f t="array" ref="AZ59">SUM(IF(AZ$17&lt;=$D$17:AZ$17+$D$55:AZ$55-1,$D$58:AZ$58/$D$55:AZ$55))</f>
        <v>0</v>
      </c>
      <c r="BA59" s="226">
        <f t="array" ref="BA59">SUM(IF(BA$17&lt;=$D$17:BA$17+$D$55:BA$55-1,$D$58:BA$58/$D$55:BA$55))</f>
        <v>0</v>
      </c>
      <c r="BB59" s="226">
        <f t="array" ref="BB59">SUM(IF(BB$17&lt;=$D$17:BB$17+$D$55:BB$55-1,$D$58:BB$58/$D$55:BB$55))</f>
        <v>0</v>
      </c>
      <c r="BC59" s="226">
        <f t="array" ref="BC59">SUM(IF(BC$17&lt;=$D$17:BC$17+$D$55:BC$55-1,$D$58:BC$58/$D$55:BC$55))</f>
        <v>0</v>
      </c>
      <c r="BD59" s="226">
        <f t="array" ref="BD59">SUM(IF(BD$17&lt;=$D$17:BD$17+$D$55:BD$55-1,$D$58:BD$58/$D$55:BD$55))</f>
        <v>0</v>
      </c>
      <c r="BE59" s="226">
        <f t="array" ref="BE59">SUM(IF(BE$17&lt;=$D$17:BE$17+$D$55:BE$55-1,$D$58:BE$58/$D$55:BE$55))</f>
        <v>0</v>
      </c>
      <c r="BF59" s="226">
        <f t="array" ref="BF59">SUM(IF(BF$17&lt;=$D$17:BF$17+$D$55:BF$55-1,$D$58:BF$58/$D$55:BF$55))</f>
        <v>0</v>
      </c>
      <c r="BG59" s="226">
        <f t="array" ref="BG59">SUM(IF(BG$17&lt;=$D$17:BG$17+$D$55:BG$55-1,$D$58:BG$58/$D$55:BG$55))</f>
        <v>0</v>
      </c>
      <c r="BH59" s="226">
        <f t="array" ref="BH59">SUM(IF(BH$17&lt;=$D$17:BH$17+$D$55:BH$55-1,$D$58:BH$58/$D$55:BH$55))</f>
        <v>0</v>
      </c>
      <c r="BI59" s="226">
        <f t="array" ref="BI59">SUM(IF(BI$17&lt;=$D$17:BI$17+$D$55:BI$55-1,$D$58:BI$58/$D$55:BI$55))</f>
        <v>0</v>
      </c>
      <c r="BJ59" s="226">
        <f t="array" ref="BJ59">SUM(IF(BJ$17&lt;=$D$17:BJ$17+$D$55:BJ$55-1,$D$58:BJ$58/$D$55:BJ$55))</f>
        <v>0</v>
      </c>
      <c r="BK59" s="226">
        <f t="array" ref="BK59">SUM(IF(BK$17&lt;=$D$17:BK$17+$D$55:BK$55-1,$D$58:BK$58/$D$55:BK$55))</f>
        <v>0</v>
      </c>
      <c r="BL59" s="226">
        <f t="array" ref="BL59">SUM(IF(BL$17&lt;=$D$17:BL$17+$D$55:BL$55-1,$D$58:BL$58/$D$55:BL$55))</f>
        <v>0</v>
      </c>
    </row>
    <row r="60" spans="1:64" ht="15" customHeight="1" thickBot="1" x14ac:dyDescent="0.35">
      <c r="B60" s="181"/>
      <c r="C60" s="991" t="s">
        <v>178</v>
      </c>
      <c r="D60" s="991"/>
      <c r="E60" s="287">
        <f>E57+E58-E59</f>
        <v>0</v>
      </c>
      <c r="F60" s="287">
        <f t="shared" ref="F60:BL60" si="41">F57+F58-F59</f>
        <v>0</v>
      </c>
      <c r="G60" s="287">
        <f t="shared" si="41"/>
        <v>0</v>
      </c>
      <c r="H60" s="287">
        <f t="shared" si="41"/>
        <v>0</v>
      </c>
      <c r="I60" s="287">
        <f t="shared" si="41"/>
        <v>0</v>
      </c>
      <c r="J60" s="287">
        <f t="shared" si="41"/>
        <v>0</v>
      </c>
      <c r="K60" s="287">
        <f t="shared" si="41"/>
        <v>0</v>
      </c>
      <c r="L60" s="287">
        <f t="shared" si="41"/>
        <v>0</v>
      </c>
      <c r="M60" s="287">
        <f t="shared" si="41"/>
        <v>0</v>
      </c>
      <c r="N60" s="287">
        <f t="shared" si="41"/>
        <v>0</v>
      </c>
      <c r="O60" s="287">
        <f t="shared" si="41"/>
        <v>0</v>
      </c>
      <c r="P60" s="287">
        <f t="shared" si="41"/>
        <v>0</v>
      </c>
      <c r="Q60" s="287">
        <f t="shared" si="41"/>
        <v>0</v>
      </c>
      <c r="R60" s="287">
        <f t="shared" si="41"/>
        <v>0</v>
      </c>
      <c r="S60" s="287">
        <f t="shared" si="41"/>
        <v>0</v>
      </c>
      <c r="T60" s="287">
        <f t="shared" si="41"/>
        <v>0</v>
      </c>
      <c r="U60" s="287">
        <f t="shared" si="41"/>
        <v>0</v>
      </c>
      <c r="V60" s="287">
        <f t="shared" si="41"/>
        <v>0</v>
      </c>
      <c r="W60" s="287">
        <f t="shared" si="41"/>
        <v>0</v>
      </c>
      <c r="X60" s="287">
        <f t="shared" si="41"/>
        <v>0</v>
      </c>
      <c r="Y60" s="287">
        <f t="shared" si="41"/>
        <v>0</v>
      </c>
      <c r="Z60" s="287">
        <f t="shared" si="41"/>
        <v>0</v>
      </c>
      <c r="AA60" s="287">
        <f t="shared" si="41"/>
        <v>0</v>
      </c>
      <c r="AB60" s="287">
        <f t="shared" si="41"/>
        <v>0</v>
      </c>
      <c r="AC60" s="287">
        <f t="shared" si="41"/>
        <v>0</v>
      </c>
      <c r="AD60" s="287">
        <f t="shared" si="41"/>
        <v>0</v>
      </c>
      <c r="AE60" s="287">
        <f t="shared" si="41"/>
        <v>0</v>
      </c>
      <c r="AF60" s="287">
        <f t="shared" si="41"/>
        <v>0</v>
      </c>
      <c r="AG60" s="287">
        <f t="shared" si="41"/>
        <v>0</v>
      </c>
      <c r="AH60" s="287">
        <f t="shared" si="41"/>
        <v>0</v>
      </c>
      <c r="AI60" s="287">
        <f t="shared" si="41"/>
        <v>0</v>
      </c>
      <c r="AJ60" s="287">
        <f t="shared" si="41"/>
        <v>0</v>
      </c>
      <c r="AK60" s="287">
        <f t="shared" si="41"/>
        <v>0</v>
      </c>
      <c r="AL60" s="287">
        <f t="shared" si="41"/>
        <v>0</v>
      </c>
      <c r="AM60" s="287">
        <f t="shared" si="41"/>
        <v>0</v>
      </c>
      <c r="AN60" s="287">
        <f t="shared" si="41"/>
        <v>0</v>
      </c>
      <c r="AO60" s="287">
        <f t="shared" si="41"/>
        <v>0</v>
      </c>
      <c r="AP60" s="287">
        <f t="shared" si="41"/>
        <v>0</v>
      </c>
      <c r="AQ60" s="287">
        <f t="shared" si="41"/>
        <v>0</v>
      </c>
      <c r="AR60" s="287">
        <f t="shared" si="41"/>
        <v>0</v>
      </c>
      <c r="AS60" s="287">
        <f t="shared" si="41"/>
        <v>0</v>
      </c>
      <c r="AT60" s="287">
        <f t="shared" si="41"/>
        <v>0</v>
      </c>
      <c r="AU60" s="287">
        <f t="shared" si="41"/>
        <v>0</v>
      </c>
      <c r="AV60" s="287">
        <f t="shared" si="41"/>
        <v>0</v>
      </c>
      <c r="AW60" s="287">
        <f t="shared" si="41"/>
        <v>0</v>
      </c>
      <c r="AX60" s="287">
        <f t="shared" si="41"/>
        <v>0</v>
      </c>
      <c r="AY60" s="287">
        <f t="shared" si="41"/>
        <v>0</v>
      </c>
      <c r="AZ60" s="287">
        <f t="shared" si="41"/>
        <v>0</v>
      </c>
      <c r="BA60" s="287">
        <f t="shared" si="41"/>
        <v>0</v>
      </c>
      <c r="BB60" s="287">
        <f t="shared" si="41"/>
        <v>0</v>
      </c>
      <c r="BC60" s="287">
        <f t="shared" si="41"/>
        <v>0</v>
      </c>
      <c r="BD60" s="287">
        <f t="shared" si="41"/>
        <v>0</v>
      </c>
      <c r="BE60" s="287">
        <f t="shared" si="41"/>
        <v>0</v>
      </c>
      <c r="BF60" s="287">
        <f t="shared" si="41"/>
        <v>0</v>
      </c>
      <c r="BG60" s="287">
        <f t="shared" si="41"/>
        <v>0</v>
      </c>
      <c r="BH60" s="287">
        <f t="shared" si="41"/>
        <v>0</v>
      </c>
      <c r="BI60" s="287">
        <f t="shared" si="41"/>
        <v>0</v>
      </c>
      <c r="BJ60" s="287">
        <f t="shared" si="41"/>
        <v>0</v>
      </c>
      <c r="BK60" s="287">
        <f t="shared" si="41"/>
        <v>0</v>
      </c>
      <c r="BL60" s="287">
        <f t="shared" si="41"/>
        <v>0</v>
      </c>
    </row>
    <row r="61" spans="1:64" ht="10.199999999999999" x14ac:dyDescent="0.3">
      <c r="B61" s="181"/>
      <c r="C61" s="181"/>
      <c r="D61" s="181"/>
      <c r="E61" s="183"/>
      <c r="F61" s="183"/>
      <c r="G61" s="183"/>
      <c r="H61" s="183"/>
      <c r="I61" s="183"/>
      <c r="J61" s="183"/>
      <c r="K61" s="183"/>
      <c r="L61" s="183"/>
      <c r="M61" s="183"/>
      <c r="N61" s="183"/>
      <c r="O61" s="183"/>
      <c r="P61" s="183"/>
      <c r="Q61" s="183"/>
      <c r="R61" s="183"/>
      <c r="S61" s="183"/>
      <c r="T61" s="183"/>
      <c r="U61" s="183"/>
      <c r="V61" s="183"/>
      <c r="W61" s="183"/>
      <c r="X61" s="183"/>
      <c r="Y61" s="183"/>
      <c r="Z61" s="183"/>
      <c r="AA61" s="183"/>
      <c r="AB61" s="183"/>
      <c r="AC61" s="183"/>
      <c r="AD61" s="183"/>
      <c r="AE61" s="183"/>
      <c r="AF61" s="183"/>
      <c r="AG61" s="183"/>
      <c r="AH61" s="183"/>
      <c r="AI61" s="183"/>
      <c r="AJ61" s="183"/>
      <c r="AK61" s="183"/>
      <c r="AL61" s="183"/>
      <c r="AM61" s="183"/>
      <c r="AN61" s="183"/>
      <c r="AO61" s="183"/>
      <c r="AP61" s="183"/>
      <c r="AQ61" s="183"/>
      <c r="AR61" s="183"/>
      <c r="AS61" s="183"/>
      <c r="AT61" s="183"/>
      <c r="AU61" s="183"/>
      <c r="AV61" s="183"/>
      <c r="AW61" s="183"/>
      <c r="AX61" s="183"/>
      <c r="AY61" s="183"/>
      <c r="AZ61" s="183"/>
      <c r="BA61" s="183"/>
      <c r="BB61" s="183"/>
      <c r="BC61" s="183"/>
      <c r="BD61" s="183"/>
      <c r="BE61" s="183"/>
      <c r="BF61" s="183"/>
      <c r="BG61" s="183"/>
      <c r="BH61" s="183"/>
      <c r="BI61" s="183"/>
      <c r="BJ61" s="183"/>
      <c r="BK61" s="183"/>
      <c r="BL61" s="183"/>
    </row>
  </sheetData>
  <mergeCells count="32">
    <mergeCell ref="G10:H10"/>
    <mergeCell ref="C51:D51"/>
    <mergeCell ref="B1:O1"/>
    <mergeCell ref="B16:O16"/>
    <mergeCell ref="B26:O26"/>
    <mergeCell ref="B35:O35"/>
    <mergeCell ref="B44:O44"/>
    <mergeCell ref="B11:E11"/>
    <mergeCell ref="G11:H11"/>
    <mergeCell ref="I11:J11"/>
    <mergeCell ref="B12:E12"/>
    <mergeCell ref="G12:H12"/>
    <mergeCell ref="I12:J12"/>
    <mergeCell ref="B9:E9"/>
    <mergeCell ref="G9:H9"/>
    <mergeCell ref="I9:J9"/>
    <mergeCell ref="I10:J10"/>
    <mergeCell ref="C60:D60"/>
    <mergeCell ref="B13:E13"/>
    <mergeCell ref="G13:H13"/>
    <mergeCell ref="I13:J13"/>
    <mergeCell ref="B14:E14"/>
    <mergeCell ref="G14:H14"/>
    <mergeCell ref="I14:J14"/>
    <mergeCell ref="D57:E57"/>
    <mergeCell ref="D39:E39"/>
    <mergeCell ref="D48:E48"/>
    <mergeCell ref="B53:O53"/>
    <mergeCell ref="C21:E21"/>
    <mergeCell ref="D30:E30"/>
    <mergeCell ref="C33:D33"/>
    <mergeCell ref="C42:D42"/>
  </mergeCells>
  <dataValidations count="6">
    <dataValidation type="custom" showErrorMessage="1" errorTitle="Invalid Assumption" error="Assumption must be a number." sqref="E49:BL50 D45 D36 D61 E58:BL59 E22:BL23 E31:BL32 E40:BL41 D43 D52 D54" xr:uid="{00000000-0002-0000-0700-000000000000}">
      <formula1>NOT(ISERROR(D22/1))</formula1>
    </dataValidation>
    <dataValidation type="decimal" operator="greaterThan" allowBlank="1" showInputMessage="1" showErrorMessage="1" errorTitle="NOT ALLOWED" error="Only whole numbers and decimals are allowed to enter. Negative figures not allowed as well." sqref="I11:J14" xr:uid="{00000000-0002-0000-0700-000001000000}">
      <formula1>0</formula1>
    </dataValidation>
    <dataValidation type="whole" operator="greaterThan" allowBlank="1" showInputMessage="1" showErrorMessage="1" errorTitle="NOT ALLOWED" error="Only whole numbers are allowed to enter. Negative figures not allowed as well._x000a_" sqref="G10:H14" xr:uid="{00000000-0002-0000-0700-000002000000}">
      <formula1>0</formula1>
    </dataValidation>
    <dataValidation type="textLength" operator="greaterThan" allowBlank="1" showInputMessage="1" showErrorMessage="1" errorTitle="NOT ALLOWED" error="The name must be a text." sqref="B11:E14" xr:uid="{00000000-0002-0000-0700-000003000000}">
      <formula1>0</formula1>
    </dataValidation>
    <dataValidation allowBlank="1" sqref="B10" xr:uid="{00000000-0002-0000-0700-000004000000}"/>
    <dataValidation type="list" allowBlank="1" showInputMessage="1" showErrorMessage="1" errorTitle="NOT ALLOWED" error="You may pick one from the list only." sqref="F11:F14" xr:uid="{00000000-0002-0000-0700-000005000000}">
      <formula1>$E$4:$BL$4</formula1>
    </dataValidation>
  </dataValidations>
  <pageMargins left="0.3" right="0.3" top="0.2" bottom="0.3" header="0" footer="0.2"/>
  <pageSetup paperSize="9" scale="75" fitToHeight="5" orientation="landscape" r:id="rId1"/>
  <headerFooter scaleWithDoc="0"/>
  <colBreaks count="4" manualBreakCount="4">
    <brk id="16" max="1048575" man="1"/>
    <brk id="28" max="1048575" man="1"/>
    <brk id="40" max="1048575" man="1"/>
    <brk id="52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0"/>
    <pageSetUpPr autoPageBreaks="0"/>
  </sheetPr>
  <dimension ref="A1:BK241"/>
  <sheetViews>
    <sheetView showGridLines="0" workbookViewId="0">
      <pane ySplit="13" topLeftCell="A14" activePane="bottomLeft" state="frozen"/>
      <selection pane="bottomLeft"/>
    </sheetView>
  </sheetViews>
  <sheetFormatPr defaultColWidth="10" defaultRowHeight="10.5" customHeight="1" x14ac:dyDescent="0.3"/>
  <cols>
    <col min="1" max="1" width="1.6640625" style="64" customWidth="1"/>
    <col min="2" max="2" width="35.6640625" style="64" customWidth="1"/>
    <col min="3" max="3" width="1.88671875" style="64" customWidth="1"/>
    <col min="4" max="62" width="10.88671875" style="64" customWidth="1"/>
    <col min="63" max="63" width="10.6640625" style="64" bestFit="1" customWidth="1"/>
    <col min="64" max="16384" width="10" style="64"/>
  </cols>
  <sheetData>
    <row r="1" spans="1:63" ht="20.25" customHeight="1" x14ac:dyDescent="0.3">
      <c r="B1" s="1014" t="s">
        <v>123</v>
      </c>
      <c r="C1" s="1014"/>
      <c r="D1" s="1014"/>
      <c r="E1" s="1014"/>
      <c r="F1" s="1014"/>
      <c r="G1" s="1014"/>
      <c r="H1" s="1014"/>
      <c r="I1" s="1014"/>
      <c r="J1" s="1014"/>
      <c r="K1" s="1014"/>
      <c r="L1" s="1014"/>
      <c r="M1" s="1014"/>
      <c r="N1" s="1014"/>
      <c r="O1" s="1014"/>
      <c r="P1" s="1014"/>
      <c r="Q1" s="1014"/>
    </row>
    <row r="2" spans="1:63" ht="2.25" hidden="1" customHeight="1" x14ac:dyDescent="0.3"/>
    <row r="3" spans="1:63" ht="4.5" hidden="1" customHeight="1" x14ac:dyDescent="0.3"/>
    <row r="4" spans="1:63" ht="12.75" hidden="1" customHeight="1" x14ac:dyDescent="0.3">
      <c r="B4" s="116"/>
    </row>
    <row r="5" spans="1:63" ht="12.75" hidden="1" customHeight="1" x14ac:dyDescent="0.3"/>
    <row r="6" spans="1:63" ht="13.8" hidden="1" x14ac:dyDescent="0.3">
      <c r="B6" s="117"/>
      <c r="C6" s="118">
        <f t="shared" ref="C6:AH6" si="0">IF(MONTH(C7)=1,YEAR(C7),IF(MONTH(C7)&lt;=DD_TS_Fin_Yr_End_Mth,YEAR(C7),YEAR(C7)+1))</f>
        <v>2025</v>
      </c>
      <c r="D6" s="118">
        <f t="shared" si="0"/>
        <v>2025</v>
      </c>
      <c r="E6" s="118">
        <f t="shared" si="0"/>
        <v>2025</v>
      </c>
      <c r="F6" s="118">
        <f t="shared" si="0"/>
        <v>2025</v>
      </c>
      <c r="G6" s="118">
        <f t="shared" si="0"/>
        <v>2025</v>
      </c>
      <c r="H6" s="118">
        <f t="shared" si="0"/>
        <v>2025</v>
      </c>
      <c r="I6" s="118">
        <f t="shared" si="0"/>
        <v>2025</v>
      </c>
      <c r="J6" s="118">
        <f t="shared" si="0"/>
        <v>2025</v>
      </c>
      <c r="K6" s="118">
        <f t="shared" si="0"/>
        <v>2025</v>
      </c>
      <c r="L6" s="118">
        <f t="shared" si="0"/>
        <v>2025</v>
      </c>
      <c r="M6" s="118">
        <f t="shared" si="0"/>
        <v>2025</v>
      </c>
      <c r="N6" s="118">
        <f t="shared" si="0"/>
        <v>2025</v>
      </c>
      <c r="O6" s="118">
        <f t="shared" si="0"/>
        <v>2026</v>
      </c>
      <c r="P6" s="118">
        <f t="shared" si="0"/>
        <v>2026</v>
      </c>
      <c r="Q6" s="118">
        <f t="shared" si="0"/>
        <v>2026</v>
      </c>
      <c r="R6" s="118">
        <f t="shared" si="0"/>
        <v>2026</v>
      </c>
      <c r="S6" s="118">
        <f t="shared" si="0"/>
        <v>2026</v>
      </c>
      <c r="T6" s="118">
        <f t="shared" si="0"/>
        <v>2026</v>
      </c>
      <c r="U6" s="118">
        <f t="shared" si="0"/>
        <v>2026</v>
      </c>
      <c r="V6" s="118">
        <f t="shared" si="0"/>
        <v>2026</v>
      </c>
      <c r="W6" s="118">
        <f t="shared" si="0"/>
        <v>2026</v>
      </c>
      <c r="X6" s="118">
        <f t="shared" si="0"/>
        <v>2026</v>
      </c>
      <c r="Y6" s="118">
        <f t="shared" si="0"/>
        <v>2026</v>
      </c>
      <c r="Z6" s="118">
        <f t="shared" si="0"/>
        <v>2026</v>
      </c>
      <c r="AA6" s="118">
        <f t="shared" si="0"/>
        <v>2027</v>
      </c>
      <c r="AB6" s="118">
        <f t="shared" si="0"/>
        <v>2027</v>
      </c>
      <c r="AC6" s="118">
        <f t="shared" si="0"/>
        <v>2027</v>
      </c>
      <c r="AD6" s="118">
        <f t="shared" si="0"/>
        <v>2027</v>
      </c>
      <c r="AE6" s="118">
        <f t="shared" si="0"/>
        <v>2027</v>
      </c>
      <c r="AF6" s="118">
        <f t="shared" si="0"/>
        <v>2027</v>
      </c>
      <c r="AG6" s="118">
        <f t="shared" si="0"/>
        <v>2027</v>
      </c>
      <c r="AH6" s="118">
        <f t="shared" si="0"/>
        <v>2027</v>
      </c>
      <c r="AI6" s="118">
        <f t="shared" ref="AI6:BJ6" si="1">IF(MONTH(AI7)=1,YEAR(AI7),IF(MONTH(AI7)&lt;=DD_TS_Fin_Yr_End_Mth,YEAR(AI7),YEAR(AI7)+1))</f>
        <v>2027</v>
      </c>
      <c r="AJ6" s="118">
        <f t="shared" si="1"/>
        <v>2027</v>
      </c>
      <c r="AK6" s="118">
        <f t="shared" si="1"/>
        <v>2027</v>
      </c>
      <c r="AL6" s="118">
        <f t="shared" si="1"/>
        <v>2027</v>
      </c>
      <c r="AM6" s="118">
        <f t="shared" si="1"/>
        <v>2028</v>
      </c>
      <c r="AN6" s="118">
        <f t="shared" si="1"/>
        <v>2028</v>
      </c>
      <c r="AO6" s="118">
        <f t="shared" si="1"/>
        <v>2028</v>
      </c>
      <c r="AP6" s="118">
        <f t="shared" si="1"/>
        <v>2028</v>
      </c>
      <c r="AQ6" s="118">
        <f t="shared" si="1"/>
        <v>2028</v>
      </c>
      <c r="AR6" s="118">
        <f t="shared" si="1"/>
        <v>2028</v>
      </c>
      <c r="AS6" s="118">
        <f t="shared" si="1"/>
        <v>2028</v>
      </c>
      <c r="AT6" s="118">
        <f t="shared" si="1"/>
        <v>2028</v>
      </c>
      <c r="AU6" s="118">
        <f t="shared" si="1"/>
        <v>2028</v>
      </c>
      <c r="AV6" s="118">
        <f t="shared" si="1"/>
        <v>2028</v>
      </c>
      <c r="AW6" s="118">
        <f t="shared" si="1"/>
        <v>2028</v>
      </c>
      <c r="AX6" s="118">
        <f t="shared" si="1"/>
        <v>2028</v>
      </c>
      <c r="AY6" s="118">
        <f t="shared" si="1"/>
        <v>2029</v>
      </c>
      <c r="AZ6" s="118">
        <f t="shared" si="1"/>
        <v>2029</v>
      </c>
      <c r="BA6" s="118">
        <f t="shared" si="1"/>
        <v>2029</v>
      </c>
      <c r="BB6" s="118">
        <f t="shared" si="1"/>
        <v>2029</v>
      </c>
      <c r="BC6" s="118">
        <f t="shared" si="1"/>
        <v>2029</v>
      </c>
      <c r="BD6" s="118">
        <f t="shared" si="1"/>
        <v>2029</v>
      </c>
      <c r="BE6" s="118">
        <f t="shared" si="1"/>
        <v>2029</v>
      </c>
      <c r="BF6" s="118">
        <f t="shared" si="1"/>
        <v>2029</v>
      </c>
      <c r="BG6" s="118">
        <f t="shared" si="1"/>
        <v>2029</v>
      </c>
      <c r="BH6" s="118">
        <f t="shared" si="1"/>
        <v>2029</v>
      </c>
      <c r="BI6" s="118">
        <f t="shared" si="1"/>
        <v>2029</v>
      </c>
      <c r="BJ6" s="118">
        <f t="shared" si="1"/>
        <v>2029</v>
      </c>
    </row>
    <row r="7" spans="1:63" ht="13.8" hidden="1" x14ac:dyDescent="0.3">
      <c r="C7" s="120">
        <f t="shared" ref="C7:BJ7" si="2">C9</f>
        <v>45688</v>
      </c>
      <c r="D7" s="120">
        <f t="shared" si="2"/>
        <v>45716</v>
      </c>
      <c r="E7" s="120">
        <f t="shared" si="2"/>
        <v>45747</v>
      </c>
      <c r="F7" s="120">
        <f t="shared" si="2"/>
        <v>45777</v>
      </c>
      <c r="G7" s="120">
        <f t="shared" si="2"/>
        <v>45808</v>
      </c>
      <c r="H7" s="120">
        <f t="shared" si="2"/>
        <v>45838</v>
      </c>
      <c r="I7" s="120">
        <f t="shared" si="2"/>
        <v>45869</v>
      </c>
      <c r="J7" s="120">
        <f t="shared" si="2"/>
        <v>45900</v>
      </c>
      <c r="K7" s="120">
        <f t="shared" si="2"/>
        <v>45930</v>
      </c>
      <c r="L7" s="120">
        <f t="shared" si="2"/>
        <v>45961</v>
      </c>
      <c r="M7" s="120">
        <f t="shared" si="2"/>
        <v>45991</v>
      </c>
      <c r="N7" s="120">
        <f t="shared" si="2"/>
        <v>46022</v>
      </c>
      <c r="O7" s="120">
        <f t="shared" si="2"/>
        <v>46053</v>
      </c>
      <c r="P7" s="120">
        <f t="shared" si="2"/>
        <v>46081</v>
      </c>
      <c r="Q7" s="120">
        <f t="shared" si="2"/>
        <v>46112</v>
      </c>
      <c r="R7" s="120">
        <f t="shared" si="2"/>
        <v>46142</v>
      </c>
      <c r="S7" s="120">
        <f t="shared" si="2"/>
        <v>46173</v>
      </c>
      <c r="T7" s="120">
        <f t="shared" si="2"/>
        <v>46203</v>
      </c>
      <c r="U7" s="120">
        <f t="shared" si="2"/>
        <v>46234</v>
      </c>
      <c r="V7" s="120">
        <f t="shared" si="2"/>
        <v>46265</v>
      </c>
      <c r="W7" s="120">
        <f t="shared" si="2"/>
        <v>46295</v>
      </c>
      <c r="X7" s="120">
        <f t="shared" si="2"/>
        <v>46326</v>
      </c>
      <c r="Y7" s="120">
        <f t="shared" si="2"/>
        <v>46356</v>
      </c>
      <c r="Z7" s="120">
        <f t="shared" si="2"/>
        <v>46387</v>
      </c>
      <c r="AA7" s="120">
        <f t="shared" si="2"/>
        <v>46418</v>
      </c>
      <c r="AB7" s="120">
        <f t="shared" si="2"/>
        <v>46446</v>
      </c>
      <c r="AC7" s="120">
        <f t="shared" si="2"/>
        <v>46477</v>
      </c>
      <c r="AD7" s="120">
        <f t="shared" si="2"/>
        <v>46507</v>
      </c>
      <c r="AE7" s="120">
        <f t="shared" si="2"/>
        <v>46538</v>
      </c>
      <c r="AF7" s="120">
        <f t="shared" si="2"/>
        <v>46568</v>
      </c>
      <c r="AG7" s="120">
        <f t="shared" si="2"/>
        <v>46599</v>
      </c>
      <c r="AH7" s="120">
        <f t="shared" si="2"/>
        <v>46630</v>
      </c>
      <c r="AI7" s="120">
        <f t="shared" si="2"/>
        <v>46660</v>
      </c>
      <c r="AJ7" s="120">
        <f t="shared" si="2"/>
        <v>46691</v>
      </c>
      <c r="AK7" s="120">
        <f t="shared" si="2"/>
        <v>46721</v>
      </c>
      <c r="AL7" s="120">
        <f t="shared" si="2"/>
        <v>46752</v>
      </c>
      <c r="AM7" s="120">
        <f t="shared" si="2"/>
        <v>46783</v>
      </c>
      <c r="AN7" s="120">
        <f t="shared" si="2"/>
        <v>46812</v>
      </c>
      <c r="AO7" s="120">
        <f t="shared" si="2"/>
        <v>46843</v>
      </c>
      <c r="AP7" s="120">
        <f t="shared" si="2"/>
        <v>46873</v>
      </c>
      <c r="AQ7" s="120">
        <f t="shared" si="2"/>
        <v>46904</v>
      </c>
      <c r="AR7" s="120">
        <f t="shared" si="2"/>
        <v>46934</v>
      </c>
      <c r="AS7" s="120">
        <f t="shared" si="2"/>
        <v>46965</v>
      </c>
      <c r="AT7" s="120">
        <f t="shared" si="2"/>
        <v>46996</v>
      </c>
      <c r="AU7" s="120">
        <f t="shared" si="2"/>
        <v>47026</v>
      </c>
      <c r="AV7" s="120">
        <f t="shared" si="2"/>
        <v>47057</v>
      </c>
      <c r="AW7" s="120">
        <f t="shared" si="2"/>
        <v>47087</v>
      </c>
      <c r="AX7" s="120">
        <f t="shared" si="2"/>
        <v>47118</v>
      </c>
      <c r="AY7" s="120">
        <f t="shared" si="2"/>
        <v>47149</v>
      </c>
      <c r="AZ7" s="120">
        <f t="shared" si="2"/>
        <v>47177</v>
      </c>
      <c r="BA7" s="120">
        <f t="shared" si="2"/>
        <v>47208</v>
      </c>
      <c r="BB7" s="120">
        <f t="shared" si="2"/>
        <v>47238</v>
      </c>
      <c r="BC7" s="120">
        <f t="shared" si="2"/>
        <v>47269</v>
      </c>
      <c r="BD7" s="120">
        <f t="shared" si="2"/>
        <v>47299</v>
      </c>
      <c r="BE7" s="120">
        <f t="shared" si="2"/>
        <v>47330</v>
      </c>
      <c r="BF7" s="120">
        <f t="shared" si="2"/>
        <v>47361</v>
      </c>
      <c r="BG7" s="120">
        <f t="shared" si="2"/>
        <v>47391</v>
      </c>
      <c r="BH7" s="120">
        <f t="shared" si="2"/>
        <v>47422</v>
      </c>
      <c r="BI7" s="120">
        <f t="shared" si="2"/>
        <v>47452</v>
      </c>
      <c r="BJ7" s="120">
        <f t="shared" si="2"/>
        <v>47483</v>
      </c>
    </row>
    <row r="8" spans="1:63" ht="2.25" hidden="1" customHeight="1" x14ac:dyDescent="0.3">
      <c r="C8" s="121">
        <f t="shared" ref="C8:AH8" si="3">EDATE(TS_Start_Date,(C10-1)*1)</f>
        <v>45658</v>
      </c>
      <c r="D8" s="121">
        <f t="shared" si="3"/>
        <v>45689</v>
      </c>
      <c r="E8" s="121">
        <f t="shared" si="3"/>
        <v>45717</v>
      </c>
      <c r="F8" s="121">
        <f t="shared" si="3"/>
        <v>45748</v>
      </c>
      <c r="G8" s="121">
        <f t="shared" si="3"/>
        <v>45778</v>
      </c>
      <c r="H8" s="121">
        <f t="shared" si="3"/>
        <v>45809</v>
      </c>
      <c r="I8" s="121">
        <f t="shared" si="3"/>
        <v>45839</v>
      </c>
      <c r="J8" s="121">
        <f t="shared" si="3"/>
        <v>45870</v>
      </c>
      <c r="K8" s="121">
        <f t="shared" si="3"/>
        <v>45901</v>
      </c>
      <c r="L8" s="121">
        <f t="shared" si="3"/>
        <v>45931</v>
      </c>
      <c r="M8" s="121">
        <f t="shared" si="3"/>
        <v>45962</v>
      </c>
      <c r="N8" s="121">
        <f t="shared" si="3"/>
        <v>45992</v>
      </c>
      <c r="O8" s="121">
        <f t="shared" si="3"/>
        <v>46023</v>
      </c>
      <c r="P8" s="121">
        <f t="shared" si="3"/>
        <v>46054</v>
      </c>
      <c r="Q8" s="121">
        <f t="shared" si="3"/>
        <v>46082</v>
      </c>
      <c r="R8" s="121">
        <f t="shared" si="3"/>
        <v>46113</v>
      </c>
      <c r="S8" s="121">
        <f t="shared" si="3"/>
        <v>46143</v>
      </c>
      <c r="T8" s="121">
        <f t="shared" si="3"/>
        <v>46174</v>
      </c>
      <c r="U8" s="121">
        <f t="shared" si="3"/>
        <v>46204</v>
      </c>
      <c r="V8" s="121">
        <f t="shared" si="3"/>
        <v>46235</v>
      </c>
      <c r="W8" s="121">
        <f t="shared" si="3"/>
        <v>46266</v>
      </c>
      <c r="X8" s="121">
        <f t="shared" si="3"/>
        <v>46296</v>
      </c>
      <c r="Y8" s="121">
        <f t="shared" si="3"/>
        <v>46327</v>
      </c>
      <c r="Z8" s="121">
        <f t="shared" si="3"/>
        <v>46357</v>
      </c>
      <c r="AA8" s="121">
        <f t="shared" si="3"/>
        <v>46388</v>
      </c>
      <c r="AB8" s="121">
        <f t="shared" si="3"/>
        <v>46419</v>
      </c>
      <c r="AC8" s="121">
        <f t="shared" si="3"/>
        <v>46447</v>
      </c>
      <c r="AD8" s="121">
        <f t="shared" si="3"/>
        <v>46478</v>
      </c>
      <c r="AE8" s="121">
        <f t="shared" si="3"/>
        <v>46508</v>
      </c>
      <c r="AF8" s="121">
        <f t="shared" si="3"/>
        <v>46539</v>
      </c>
      <c r="AG8" s="121">
        <f t="shared" si="3"/>
        <v>46569</v>
      </c>
      <c r="AH8" s="121">
        <f t="shared" si="3"/>
        <v>46600</v>
      </c>
      <c r="AI8" s="121">
        <f t="shared" ref="AI8:BJ8" si="4">EDATE(TS_Start_Date,(AI10-1)*1)</f>
        <v>46631</v>
      </c>
      <c r="AJ8" s="121">
        <f t="shared" si="4"/>
        <v>46661</v>
      </c>
      <c r="AK8" s="121">
        <f t="shared" si="4"/>
        <v>46692</v>
      </c>
      <c r="AL8" s="121">
        <f t="shared" si="4"/>
        <v>46722</v>
      </c>
      <c r="AM8" s="121">
        <f t="shared" si="4"/>
        <v>46753</v>
      </c>
      <c r="AN8" s="121">
        <f t="shared" si="4"/>
        <v>46784</v>
      </c>
      <c r="AO8" s="121">
        <f t="shared" si="4"/>
        <v>46813</v>
      </c>
      <c r="AP8" s="121">
        <f t="shared" si="4"/>
        <v>46844</v>
      </c>
      <c r="AQ8" s="121">
        <f t="shared" si="4"/>
        <v>46874</v>
      </c>
      <c r="AR8" s="121">
        <f t="shared" si="4"/>
        <v>46905</v>
      </c>
      <c r="AS8" s="121">
        <f t="shared" si="4"/>
        <v>46935</v>
      </c>
      <c r="AT8" s="121">
        <f t="shared" si="4"/>
        <v>46966</v>
      </c>
      <c r="AU8" s="121">
        <f t="shared" si="4"/>
        <v>46997</v>
      </c>
      <c r="AV8" s="121">
        <f t="shared" si="4"/>
        <v>47027</v>
      </c>
      <c r="AW8" s="121">
        <f t="shared" si="4"/>
        <v>47058</v>
      </c>
      <c r="AX8" s="121">
        <f t="shared" si="4"/>
        <v>47088</v>
      </c>
      <c r="AY8" s="121">
        <f t="shared" si="4"/>
        <v>47119</v>
      </c>
      <c r="AZ8" s="121">
        <f t="shared" si="4"/>
        <v>47150</v>
      </c>
      <c r="BA8" s="121">
        <f t="shared" si="4"/>
        <v>47178</v>
      </c>
      <c r="BB8" s="121">
        <f t="shared" si="4"/>
        <v>47209</v>
      </c>
      <c r="BC8" s="121">
        <f t="shared" si="4"/>
        <v>47239</v>
      </c>
      <c r="BD8" s="121">
        <f t="shared" si="4"/>
        <v>47270</v>
      </c>
      <c r="BE8" s="121">
        <f t="shared" si="4"/>
        <v>47300</v>
      </c>
      <c r="BF8" s="121">
        <f t="shared" si="4"/>
        <v>47331</v>
      </c>
      <c r="BG8" s="121">
        <f t="shared" si="4"/>
        <v>47362</v>
      </c>
      <c r="BH8" s="121">
        <f t="shared" si="4"/>
        <v>47392</v>
      </c>
      <c r="BI8" s="121">
        <f t="shared" si="4"/>
        <v>47423</v>
      </c>
      <c r="BJ8" s="121">
        <f t="shared" si="4"/>
        <v>47453</v>
      </c>
    </row>
    <row r="9" spans="1:63" ht="1.5" hidden="1" customHeight="1" x14ac:dyDescent="0.3">
      <c r="C9" s="122">
        <f t="shared" ref="C9:BJ9" si="5">EDATE(C8,1)-1</f>
        <v>45688</v>
      </c>
      <c r="D9" s="122">
        <f t="shared" si="5"/>
        <v>45716</v>
      </c>
      <c r="E9" s="122">
        <f t="shared" si="5"/>
        <v>45747</v>
      </c>
      <c r="F9" s="122">
        <f t="shared" si="5"/>
        <v>45777</v>
      </c>
      <c r="G9" s="122">
        <f t="shared" si="5"/>
        <v>45808</v>
      </c>
      <c r="H9" s="122">
        <f t="shared" si="5"/>
        <v>45838</v>
      </c>
      <c r="I9" s="122">
        <f t="shared" si="5"/>
        <v>45869</v>
      </c>
      <c r="J9" s="122">
        <f t="shared" si="5"/>
        <v>45900</v>
      </c>
      <c r="K9" s="122">
        <f t="shared" si="5"/>
        <v>45930</v>
      </c>
      <c r="L9" s="122">
        <f t="shared" si="5"/>
        <v>45961</v>
      </c>
      <c r="M9" s="122">
        <f t="shared" si="5"/>
        <v>45991</v>
      </c>
      <c r="N9" s="122">
        <f t="shared" si="5"/>
        <v>46022</v>
      </c>
      <c r="O9" s="122">
        <f t="shared" si="5"/>
        <v>46053</v>
      </c>
      <c r="P9" s="122">
        <f t="shared" si="5"/>
        <v>46081</v>
      </c>
      <c r="Q9" s="122">
        <f t="shared" si="5"/>
        <v>46112</v>
      </c>
      <c r="R9" s="122">
        <f t="shared" si="5"/>
        <v>46142</v>
      </c>
      <c r="S9" s="122">
        <f t="shared" si="5"/>
        <v>46173</v>
      </c>
      <c r="T9" s="122">
        <f t="shared" si="5"/>
        <v>46203</v>
      </c>
      <c r="U9" s="122">
        <f t="shared" si="5"/>
        <v>46234</v>
      </c>
      <c r="V9" s="122">
        <f t="shared" si="5"/>
        <v>46265</v>
      </c>
      <c r="W9" s="122">
        <f t="shared" si="5"/>
        <v>46295</v>
      </c>
      <c r="X9" s="122">
        <f t="shared" si="5"/>
        <v>46326</v>
      </c>
      <c r="Y9" s="122">
        <f t="shared" si="5"/>
        <v>46356</v>
      </c>
      <c r="Z9" s="122">
        <f t="shared" si="5"/>
        <v>46387</v>
      </c>
      <c r="AA9" s="122">
        <f t="shared" si="5"/>
        <v>46418</v>
      </c>
      <c r="AB9" s="122">
        <f t="shared" si="5"/>
        <v>46446</v>
      </c>
      <c r="AC9" s="122">
        <f t="shared" si="5"/>
        <v>46477</v>
      </c>
      <c r="AD9" s="122">
        <f t="shared" si="5"/>
        <v>46507</v>
      </c>
      <c r="AE9" s="122">
        <f t="shared" si="5"/>
        <v>46538</v>
      </c>
      <c r="AF9" s="122">
        <f t="shared" si="5"/>
        <v>46568</v>
      </c>
      <c r="AG9" s="122">
        <f t="shared" si="5"/>
        <v>46599</v>
      </c>
      <c r="AH9" s="122">
        <f t="shared" si="5"/>
        <v>46630</v>
      </c>
      <c r="AI9" s="122">
        <f t="shared" si="5"/>
        <v>46660</v>
      </c>
      <c r="AJ9" s="122">
        <f t="shared" si="5"/>
        <v>46691</v>
      </c>
      <c r="AK9" s="122">
        <f t="shared" si="5"/>
        <v>46721</v>
      </c>
      <c r="AL9" s="122">
        <f t="shared" si="5"/>
        <v>46752</v>
      </c>
      <c r="AM9" s="122">
        <f t="shared" si="5"/>
        <v>46783</v>
      </c>
      <c r="AN9" s="122">
        <f t="shared" si="5"/>
        <v>46812</v>
      </c>
      <c r="AO9" s="122">
        <f t="shared" si="5"/>
        <v>46843</v>
      </c>
      <c r="AP9" s="122">
        <f t="shared" si="5"/>
        <v>46873</v>
      </c>
      <c r="AQ9" s="122">
        <f t="shared" si="5"/>
        <v>46904</v>
      </c>
      <c r="AR9" s="122">
        <f t="shared" si="5"/>
        <v>46934</v>
      </c>
      <c r="AS9" s="122">
        <f t="shared" si="5"/>
        <v>46965</v>
      </c>
      <c r="AT9" s="122">
        <f t="shared" si="5"/>
        <v>46996</v>
      </c>
      <c r="AU9" s="122">
        <f t="shared" si="5"/>
        <v>47026</v>
      </c>
      <c r="AV9" s="122">
        <f t="shared" si="5"/>
        <v>47057</v>
      </c>
      <c r="AW9" s="122">
        <f t="shared" si="5"/>
        <v>47087</v>
      </c>
      <c r="AX9" s="122">
        <f t="shared" si="5"/>
        <v>47118</v>
      </c>
      <c r="AY9" s="122">
        <f t="shared" si="5"/>
        <v>47149</v>
      </c>
      <c r="AZ9" s="122">
        <f t="shared" si="5"/>
        <v>47177</v>
      </c>
      <c r="BA9" s="122">
        <f t="shared" si="5"/>
        <v>47208</v>
      </c>
      <c r="BB9" s="122">
        <f t="shared" si="5"/>
        <v>47238</v>
      </c>
      <c r="BC9" s="122">
        <f t="shared" si="5"/>
        <v>47269</v>
      </c>
      <c r="BD9" s="122">
        <f t="shared" si="5"/>
        <v>47299</v>
      </c>
      <c r="BE9" s="122">
        <f t="shared" si="5"/>
        <v>47330</v>
      </c>
      <c r="BF9" s="122">
        <f t="shared" si="5"/>
        <v>47361</v>
      </c>
      <c r="BG9" s="122">
        <f t="shared" si="5"/>
        <v>47391</v>
      </c>
      <c r="BH9" s="122">
        <f t="shared" si="5"/>
        <v>47422</v>
      </c>
      <c r="BI9" s="122">
        <f t="shared" si="5"/>
        <v>47452</v>
      </c>
      <c r="BJ9" s="122">
        <f t="shared" si="5"/>
        <v>47483</v>
      </c>
    </row>
    <row r="10" spans="1:63" ht="12.75" hidden="1" customHeight="1" x14ac:dyDescent="0.3">
      <c r="C10" s="119">
        <f>COLUMNS($C10:C10)</f>
        <v>1</v>
      </c>
      <c r="D10" s="119">
        <f>COLUMNS($C10:D10)</f>
        <v>2</v>
      </c>
      <c r="E10" s="119">
        <f>COLUMNS($C10:E10)</f>
        <v>3</v>
      </c>
      <c r="F10" s="119">
        <f>COLUMNS($C10:F10)</f>
        <v>4</v>
      </c>
      <c r="G10" s="119">
        <f>COLUMNS($C10:G10)</f>
        <v>5</v>
      </c>
      <c r="H10" s="119">
        <f>COLUMNS($C10:H10)</f>
        <v>6</v>
      </c>
      <c r="I10" s="119">
        <f>COLUMNS($C10:I10)</f>
        <v>7</v>
      </c>
      <c r="J10" s="119">
        <f>COLUMNS($C10:J10)</f>
        <v>8</v>
      </c>
      <c r="K10" s="119">
        <f>COLUMNS($C10:K10)</f>
        <v>9</v>
      </c>
      <c r="L10" s="119">
        <f>COLUMNS($C10:L10)</f>
        <v>10</v>
      </c>
      <c r="M10" s="119">
        <f>COLUMNS($C10:M10)</f>
        <v>11</v>
      </c>
      <c r="N10" s="119">
        <f>COLUMNS($C10:N10)</f>
        <v>12</v>
      </c>
      <c r="O10" s="119">
        <f>COLUMNS($C10:O10)</f>
        <v>13</v>
      </c>
      <c r="P10" s="119">
        <f>COLUMNS($C10:P10)</f>
        <v>14</v>
      </c>
      <c r="Q10" s="119">
        <f>COLUMNS($C10:Q10)</f>
        <v>15</v>
      </c>
      <c r="R10" s="119">
        <f>COLUMNS($C10:R10)</f>
        <v>16</v>
      </c>
      <c r="S10" s="119">
        <f>COLUMNS($C10:S10)</f>
        <v>17</v>
      </c>
      <c r="T10" s="119">
        <f>COLUMNS($C10:T10)</f>
        <v>18</v>
      </c>
      <c r="U10" s="119">
        <f>COLUMNS($C10:U10)</f>
        <v>19</v>
      </c>
      <c r="V10" s="119">
        <f>COLUMNS($C10:V10)</f>
        <v>20</v>
      </c>
      <c r="W10" s="119">
        <f>COLUMNS($C10:W10)</f>
        <v>21</v>
      </c>
      <c r="X10" s="119">
        <f>COLUMNS($C10:X10)</f>
        <v>22</v>
      </c>
      <c r="Y10" s="119">
        <f>COLUMNS($C10:Y10)</f>
        <v>23</v>
      </c>
      <c r="Z10" s="119">
        <f>COLUMNS($C10:Z10)</f>
        <v>24</v>
      </c>
      <c r="AA10" s="119">
        <f>COLUMNS($C10:AA10)</f>
        <v>25</v>
      </c>
      <c r="AB10" s="119">
        <f>COLUMNS($C10:AB10)</f>
        <v>26</v>
      </c>
      <c r="AC10" s="119">
        <f>COLUMNS($C10:AC10)</f>
        <v>27</v>
      </c>
      <c r="AD10" s="119">
        <f>COLUMNS($C10:AD10)</f>
        <v>28</v>
      </c>
      <c r="AE10" s="119">
        <f>COLUMNS($C10:AE10)</f>
        <v>29</v>
      </c>
      <c r="AF10" s="119">
        <f>COLUMNS($C10:AF10)</f>
        <v>30</v>
      </c>
      <c r="AG10" s="119">
        <f>COLUMNS($C10:AG10)</f>
        <v>31</v>
      </c>
      <c r="AH10" s="119">
        <f>COLUMNS($C10:AH10)</f>
        <v>32</v>
      </c>
      <c r="AI10" s="119">
        <f>COLUMNS($C10:AI10)</f>
        <v>33</v>
      </c>
      <c r="AJ10" s="119">
        <f>COLUMNS($C10:AJ10)</f>
        <v>34</v>
      </c>
      <c r="AK10" s="119">
        <f>COLUMNS($C10:AK10)</f>
        <v>35</v>
      </c>
      <c r="AL10" s="119">
        <f>COLUMNS($C10:AL10)</f>
        <v>36</v>
      </c>
      <c r="AM10" s="119">
        <f>COLUMNS($C10:AM10)</f>
        <v>37</v>
      </c>
      <c r="AN10" s="119">
        <f>COLUMNS($C10:AN10)</f>
        <v>38</v>
      </c>
      <c r="AO10" s="119">
        <f>COLUMNS($C10:AO10)</f>
        <v>39</v>
      </c>
      <c r="AP10" s="119">
        <f>COLUMNS($C10:AP10)</f>
        <v>40</v>
      </c>
      <c r="AQ10" s="119">
        <f>COLUMNS($C10:AQ10)</f>
        <v>41</v>
      </c>
      <c r="AR10" s="119">
        <f>COLUMNS($C10:AR10)</f>
        <v>42</v>
      </c>
      <c r="AS10" s="119">
        <f>COLUMNS($C10:AS10)</f>
        <v>43</v>
      </c>
      <c r="AT10" s="119">
        <f>COLUMNS($C10:AT10)</f>
        <v>44</v>
      </c>
      <c r="AU10" s="119">
        <f>COLUMNS($C10:AU10)</f>
        <v>45</v>
      </c>
      <c r="AV10" s="119">
        <f>COLUMNS($C10:AV10)</f>
        <v>46</v>
      </c>
      <c r="AW10" s="119">
        <f>COLUMNS($C10:AW10)</f>
        <v>47</v>
      </c>
      <c r="AX10" s="119">
        <f>COLUMNS($C10:AX10)</f>
        <v>48</v>
      </c>
      <c r="AY10" s="119">
        <f>COLUMNS($C10:AY10)</f>
        <v>49</v>
      </c>
      <c r="AZ10" s="119">
        <f>COLUMNS($C10:AZ10)</f>
        <v>50</v>
      </c>
      <c r="BA10" s="119">
        <f>COLUMNS($C10:BA10)</f>
        <v>51</v>
      </c>
      <c r="BB10" s="119">
        <f>COLUMNS($C10:BB10)</f>
        <v>52</v>
      </c>
      <c r="BC10" s="119">
        <f>COLUMNS($C10:BC10)</f>
        <v>53</v>
      </c>
      <c r="BD10" s="119">
        <f>COLUMNS($C10:BD10)</f>
        <v>54</v>
      </c>
      <c r="BE10" s="119">
        <f>COLUMNS($C10:BE10)</f>
        <v>55</v>
      </c>
      <c r="BF10" s="119">
        <f>COLUMNS($C10:BF10)</f>
        <v>56</v>
      </c>
      <c r="BG10" s="119">
        <f>COLUMNS($C10:BG10)</f>
        <v>57</v>
      </c>
      <c r="BH10" s="119">
        <f>COLUMNS($C10:BH10)</f>
        <v>58</v>
      </c>
      <c r="BI10" s="119">
        <f>COLUMNS($C10:BI10)</f>
        <v>59</v>
      </c>
      <c r="BJ10" s="119">
        <f>COLUMNS($C10:BJ10)</f>
        <v>60</v>
      </c>
    </row>
    <row r="11" spans="1:63" ht="13.8" hidden="1" x14ac:dyDescent="0.3">
      <c r="C11" s="119">
        <f t="shared" ref="C11:BJ11" si="6">YEAR(C7)</f>
        <v>2025</v>
      </c>
      <c r="D11" s="119">
        <f t="shared" si="6"/>
        <v>2025</v>
      </c>
      <c r="E11" s="119">
        <f t="shared" si="6"/>
        <v>2025</v>
      </c>
      <c r="F11" s="119">
        <f t="shared" si="6"/>
        <v>2025</v>
      </c>
      <c r="G11" s="119">
        <f t="shared" si="6"/>
        <v>2025</v>
      </c>
      <c r="H11" s="119">
        <f t="shared" si="6"/>
        <v>2025</v>
      </c>
      <c r="I11" s="119">
        <f t="shared" si="6"/>
        <v>2025</v>
      </c>
      <c r="J11" s="119">
        <f t="shared" si="6"/>
        <v>2025</v>
      </c>
      <c r="K11" s="119">
        <f t="shared" si="6"/>
        <v>2025</v>
      </c>
      <c r="L11" s="119">
        <f t="shared" si="6"/>
        <v>2025</v>
      </c>
      <c r="M11" s="119">
        <f t="shared" si="6"/>
        <v>2025</v>
      </c>
      <c r="N11" s="119">
        <f t="shared" si="6"/>
        <v>2025</v>
      </c>
      <c r="O11" s="119">
        <f t="shared" si="6"/>
        <v>2026</v>
      </c>
      <c r="P11" s="119">
        <f t="shared" si="6"/>
        <v>2026</v>
      </c>
      <c r="Q11" s="119">
        <f t="shared" si="6"/>
        <v>2026</v>
      </c>
      <c r="R11" s="119">
        <f t="shared" si="6"/>
        <v>2026</v>
      </c>
      <c r="S11" s="119">
        <f t="shared" si="6"/>
        <v>2026</v>
      </c>
      <c r="T11" s="119">
        <f t="shared" si="6"/>
        <v>2026</v>
      </c>
      <c r="U11" s="119">
        <f t="shared" si="6"/>
        <v>2026</v>
      </c>
      <c r="V11" s="119">
        <f t="shared" si="6"/>
        <v>2026</v>
      </c>
      <c r="W11" s="119">
        <f t="shared" si="6"/>
        <v>2026</v>
      </c>
      <c r="X11" s="119">
        <f t="shared" si="6"/>
        <v>2026</v>
      </c>
      <c r="Y11" s="119">
        <f t="shared" si="6"/>
        <v>2026</v>
      </c>
      <c r="Z11" s="119">
        <f t="shared" si="6"/>
        <v>2026</v>
      </c>
      <c r="AA11" s="119">
        <f t="shared" si="6"/>
        <v>2027</v>
      </c>
      <c r="AB11" s="119">
        <f t="shared" si="6"/>
        <v>2027</v>
      </c>
      <c r="AC11" s="119">
        <f t="shared" si="6"/>
        <v>2027</v>
      </c>
      <c r="AD11" s="119">
        <f t="shared" si="6"/>
        <v>2027</v>
      </c>
      <c r="AE11" s="119">
        <f t="shared" si="6"/>
        <v>2027</v>
      </c>
      <c r="AF11" s="119">
        <f t="shared" si="6"/>
        <v>2027</v>
      </c>
      <c r="AG11" s="119">
        <f t="shared" si="6"/>
        <v>2027</v>
      </c>
      <c r="AH11" s="119">
        <f t="shared" si="6"/>
        <v>2027</v>
      </c>
      <c r="AI11" s="119">
        <f t="shared" si="6"/>
        <v>2027</v>
      </c>
      <c r="AJ11" s="119">
        <f t="shared" si="6"/>
        <v>2027</v>
      </c>
      <c r="AK11" s="119">
        <f t="shared" si="6"/>
        <v>2027</v>
      </c>
      <c r="AL11" s="119">
        <f t="shared" si="6"/>
        <v>2027</v>
      </c>
      <c r="AM11" s="119">
        <f t="shared" si="6"/>
        <v>2028</v>
      </c>
      <c r="AN11" s="119">
        <f t="shared" si="6"/>
        <v>2028</v>
      </c>
      <c r="AO11" s="119">
        <f t="shared" si="6"/>
        <v>2028</v>
      </c>
      <c r="AP11" s="119">
        <f t="shared" si="6"/>
        <v>2028</v>
      </c>
      <c r="AQ11" s="119">
        <f t="shared" si="6"/>
        <v>2028</v>
      </c>
      <c r="AR11" s="119">
        <f t="shared" si="6"/>
        <v>2028</v>
      </c>
      <c r="AS11" s="119">
        <f t="shared" si="6"/>
        <v>2028</v>
      </c>
      <c r="AT11" s="119">
        <f t="shared" si="6"/>
        <v>2028</v>
      </c>
      <c r="AU11" s="119">
        <f t="shared" si="6"/>
        <v>2028</v>
      </c>
      <c r="AV11" s="119">
        <f t="shared" si="6"/>
        <v>2028</v>
      </c>
      <c r="AW11" s="119">
        <f t="shared" si="6"/>
        <v>2028</v>
      </c>
      <c r="AX11" s="119">
        <f t="shared" si="6"/>
        <v>2028</v>
      </c>
      <c r="AY11" s="119">
        <f t="shared" si="6"/>
        <v>2029</v>
      </c>
      <c r="AZ11" s="119">
        <f t="shared" si="6"/>
        <v>2029</v>
      </c>
      <c r="BA11" s="119">
        <f t="shared" si="6"/>
        <v>2029</v>
      </c>
      <c r="BB11" s="119">
        <f t="shared" si="6"/>
        <v>2029</v>
      </c>
      <c r="BC11" s="119">
        <f t="shared" si="6"/>
        <v>2029</v>
      </c>
      <c r="BD11" s="119">
        <f t="shared" si="6"/>
        <v>2029</v>
      </c>
      <c r="BE11" s="119">
        <f t="shared" si="6"/>
        <v>2029</v>
      </c>
      <c r="BF11" s="119">
        <f t="shared" si="6"/>
        <v>2029</v>
      </c>
      <c r="BG11" s="119">
        <f t="shared" si="6"/>
        <v>2029</v>
      </c>
      <c r="BH11" s="119">
        <f t="shared" si="6"/>
        <v>2029</v>
      </c>
      <c r="BI11" s="119">
        <f t="shared" si="6"/>
        <v>2029</v>
      </c>
      <c r="BJ11" s="119">
        <f t="shared" si="6"/>
        <v>2029</v>
      </c>
    </row>
    <row r="12" spans="1:63" ht="1.5" hidden="1" customHeight="1" x14ac:dyDescent="0.3">
      <c r="B12" s="117"/>
      <c r="C12" s="117"/>
      <c r="D12" s="117"/>
      <c r="E12" s="117"/>
      <c r="F12" s="117"/>
      <c r="G12" s="117"/>
      <c r="H12" s="117"/>
      <c r="I12" s="117"/>
      <c r="J12" s="117"/>
      <c r="K12" s="117"/>
      <c r="L12" s="117"/>
      <c r="M12" s="117"/>
      <c r="N12" s="117"/>
      <c r="O12" s="117"/>
      <c r="P12" s="117"/>
      <c r="Q12" s="117"/>
      <c r="R12" s="117"/>
      <c r="S12" s="117"/>
      <c r="T12" s="117"/>
      <c r="U12" s="117"/>
      <c r="V12" s="117"/>
      <c r="W12" s="117"/>
      <c r="X12" s="117"/>
      <c r="Y12" s="117"/>
      <c r="Z12" s="117"/>
      <c r="AA12" s="117"/>
      <c r="AB12" s="117"/>
      <c r="AC12" s="117"/>
      <c r="AD12" s="117"/>
      <c r="AE12" s="117"/>
      <c r="AF12" s="117"/>
      <c r="AG12" s="117"/>
      <c r="AH12" s="117"/>
      <c r="AI12" s="117"/>
      <c r="AJ12" s="117"/>
      <c r="AK12" s="117"/>
      <c r="AL12" s="117"/>
      <c r="AM12" s="117"/>
      <c r="AN12" s="117"/>
      <c r="AO12" s="117"/>
      <c r="AP12" s="117"/>
      <c r="AQ12" s="117"/>
      <c r="AR12" s="117"/>
      <c r="AS12" s="117"/>
      <c r="AT12" s="117"/>
      <c r="AU12" s="117"/>
      <c r="AV12" s="117"/>
      <c r="AW12" s="117"/>
      <c r="AX12" s="117"/>
      <c r="AY12" s="117"/>
      <c r="AZ12" s="117"/>
      <c r="BA12" s="117"/>
      <c r="BB12" s="117"/>
      <c r="BC12" s="117"/>
      <c r="BD12" s="117"/>
      <c r="BE12" s="117"/>
      <c r="BF12" s="117"/>
      <c r="BG12" s="117"/>
      <c r="BH12" s="117"/>
      <c r="BI12" s="117"/>
      <c r="BJ12" s="117"/>
    </row>
    <row r="13" spans="1:63" ht="15" thickBot="1" x14ac:dyDescent="0.35">
      <c r="D13" s="123">
        <f t="shared" ref="D13:AI13" si="7">C9</f>
        <v>45688</v>
      </c>
      <c r="E13" s="123">
        <f t="shared" si="7"/>
        <v>45716</v>
      </c>
      <c r="F13" s="123">
        <f t="shared" si="7"/>
        <v>45747</v>
      </c>
      <c r="G13" s="123">
        <f t="shared" si="7"/>
        <v>45777</v>
      </c>
      <c r="H13" s="123">
        <f t="shared" si="7"/>
        <v>45808</v>
      </c>
      <c r="I13" s="123">
        <f t="shared" si="7"/>
        <v>45838</v>
      </c>
      <c r="J13" s="123">
        <f t="shared" si="7"/>
        <v>45869</v>
      </c>
      <c r="K13" s="123">
        <f t="shared" si="7"/>
        <v>45900</v>
      </c>
      <c r="L13" s="123">
        <f t="shared" si="7"/>
        <v>45930</v>
      </c>
      <c r="M13" s="123">
        <f t="shared" si="7"/>
        <v>45961</v>
      </c>
      <c r="N13" s="123">
        <f t="shared" si="7"/>
        <v>45991</v>
      </c>
      <c r="O13" s="123">
        <f t="shared" si="7"/>
        <v>46022</v>
      </c>
      <c r="P13" s="123">
        <f t="shared" si="7"/>
        <v>46053</v>
      </c>
      <c r="Q13" s="123">
        <f t="shared" si="7"/>
        <v>46081</v>
      </c>
      <c r="R13" s="123">
        <f t="shared" si="7"/>
        <v>46112</v>
      </c>
      <c r="S13" s="123">
        <f t="shared" si="7"/>
        <v>46142</v>
      </c>
      <c r="T13" s="123">
        <f t="shared" si="7"/>
        <v>46173</v>
      </c>
      <c r="U13" s="123">
        <f t="shared" si="7"/>
        <v>46203</v>
      </c>
      <c r="V13" s="123">
        <f t="shared" si="7"/>
        <v>46234</v>
      </c>
      <c r="W13" s="123">
        <f t="shared" si="7"/>
        <v>46265</v>
      </c>
      <c r="X13" s="123">
        <f t="shared" si="7"/>
        <v>46295</v>
      </c>
      <c r="Y13" s="123">
        <f t="shared" si="7"/>
        <v>46326</v>
      </c>
      <c r="Z13" s="123">
        <f t="shared" si="7"/>
        <v>46356</v>
      </c>
      <c r="AA13" s="123">
        <f t="shared" si="7"/>
        <v>46387</v>
      </c>
      <c r="AB13" s="123">
        <f t="shared" si="7"/>
        <v>46418</v>
      </c>
      <c r="AC13" s="123">
        <f t="shared" si="7"/>
        <v>46446</v>
      </c>
      <c r="AD13" s="123">
        <f t="shared" si="7"/>
        <v>46477</v>
      </c>
      <c r="AE13" s="123">
        <f t="shared" si="7"/>
        <v>46507</v>
      </c>
      <c r="AF13" s="123">
        <f t="shared" si="7"/>
        <v>46538</v>
      </c>
      <c r="AG13" s="123">
        <f t="shared" si="7"/>
        <v>46568</v>
      </c>
      <c r="AH13" s="123">
        <f t="shared" si="7"/>
        <v>46599</v>
      </c>
      <c r="AI13" s="123">
        <f t="shared" si="7"/>
        <v>46630</v>
      </c>
      <c r="AJ13" s="123">
        <f t="shared" ref="AJ13:BK13" si="8">AI9</f>
        <v>46660</v>
      </c>
      <c r="AK13" s="123">
        <f t="shared" si="8"/>
        <v>46691</v>
      </c>
      <c r="AL13" s="123">
        <f t="shared" si="8"/>
        <v>46721</v>
      </c>
      <c r="AM13" s="123">
        <f t="shared" si="8"/>
        <v>46752</v>
      </c>
      <c r="AN13" s="123">
        <f t="shared" si="8"/>
        <v>46783</v>
      </c>
      <c r="AO13" s="123">
        <f t="shared" si="8"/>
        <v>46812</v>
      </c>
      <c r="AP13" s="123">
        <f t="shared" si="8"/>
        <v>46843</v>
      </c>
      <c r="AQ13" s="123">
        <f t="shared" si="8"/>
        <v>46873</v>
      </c>
      <c r="AR13" s="123">
        <f t="shared" si="8"/>
        <v>46904</v>
      </c>
      <c r="AS13" s="123">
        <f t="shared" si="8"/>
        <v>46934</v>
      </c>
      <c r="AT13" s="123">
        <f t="shared" si="8"/>
        <v>46965</v>
      </c>
      <c r="AU13" s="123">
        <f t="shared" si="8"/>
        <v>46996</v>
      </c>
      <c r="AV13" s="123">
        <f t="shared" si="8"/>
        <v>47026</v>
      </c>
      <c r="AW13" s="123">
        <f t="shared" si="8"/>
        <v>47057</v>
      </c>
      <c r="AX13" s="123">
        <f t="shared" si="8"/>
        <v>47087</v>
      </c>
      <c r="AY13" s="123">
        <f t="shared" si="8"/>
        <v>47118</v>
      </c>
      <c r="AZ13" s="123">
        <f t="shared" si="8"/>
        <v>47149</v>
      </c>
      <c r="BA13" s="123">
        <f t="shared" si="8"/>
        <v>47177</v>
      </c>
      <c r="BB13" s="123">
        <f t="shared" si="8"/>
        <v>47208</v>
      </c>
      <c r="BC13" s="123">
        <f t="shared" si="8"/>
        <v>47238</v>
      </c>
      <c r="BD13" s="123">
        <f t="shared" si="8"/>
        <v>47269</v>
      </c>
      <c r="BE13" s="123">
        <f t="shared" si="8"/>
        <v>47299</v>
      </c>
      <c r="BF13" s="123">
        <f t="shared" si="8"/>
        <v>47330</v>
      </c>
      <c r="BG13" s="123">
        <f t="shared" si="8"/>
        <v>47361</v>
      </c>
      <c r="BH13" s="123">
        <f t="shared" si="8"/>
        <v>47391</v>
      </c>
      <c r="BI13" s="123">
        <f t="shared" si="8"/>
        <v>47422</v>
      </c>
      <c r="BJ13" s="123">
        <f t="shared" si="8"/>
        <v>47452</v>
      </c>
      <c r="BK13" s="123">
        <f t="shared" si="8"/>
        <v>47483</v>
      </c>
    </row>
    <row r="14" spans="1:63" ht="18.600000000000001" thickBot="1" x14ac:dyDescent="0.35">
      <c r="A14" s="64" t="s">
        <v>326</v>
      </c>
      <c r="B14" s="1015" t="s">
        <v>124</v>
      </c>
      <c r="C14" s="1016"/>
      <c r="D14" s="1016"/>
      <c r="E14" s="1016"/>
      <c r="F14" s="1016"/>
      <c r="G14" s="1016"/>
      <c r="H14" s="1016"/>
      <c r="I14" s="1016"/>
      <c r="J14" s="1016"/>
      <c r="K14" s="1016"/>
      <c r="L14" s="1016"/>
      <c r="M14" s="1016"/>
      <c r="N14" s="1016"/>
      <c r="O14" s="1016"/>
      <c r="P14" s="1016"/>
      <c r="Q14" s="1016"/>
      <c r="R14" s="1017"/>
      <c r="S14" s="537"/>
      <c r="T14" s="537"/>
      <c r="U14" s="537"/>
      <c r="V14" s="537"/>
      <c r="W14" s="537"/>
      <c r="X14" s="537"/>
      <c r="Y14" s="537"/>
      <c r="Z14" s="537"/>
      <c r="AA14" s="537"/>
      <c r="AB14" s="537"/>
      <c r="AC14" s="537"/>
      <c r="AD14" s="537"/>
      <c r="AE14" s="537"/>
      <c r="AF14" s="537"/>
      <c r="AG14" s="537"/>
      <c r="AH14" s="537"/>
      <c r="AI14" s="537"/>
      <c r="AJ14" s="537"/>
      <c r="AK14" s="537"/>
      <c r="AL14" s="537"/>
      <c r="AM14" s="537"/>
      <c r="AN14" s="537"/>
      <c r="AO14" s="537"/>
      <c r="AP14" s="537"/>
      <c r="AQ14" s="537"/>
      <c r="AR14" s="537"/>
      <c r="AS14" s="537"/>
      <c r="AT14" s="537"/>
      <c r="AU14" s="537"/>
      <c r="AV14" s="537"/>
      <c r="AW14" s="537"/>
      <c r="AX14" s="537"/>
      <c r="AY14" s="537"/>
      <c r="AZ14" s="537"/>
      <c r="BA14" s="537"/>
      <c r="BB14" s="537"/>
      <c r="BC14" s="537"/>
      <c r="BD14" s="537"/>
      <c r="BE14" s="537"/>
      <c r="BF14" s="537"/>
      <c r="BG14" s="537"/>
      <c r="BH14" s="537"/>
      <c r="BI14" s="537"/>
      <c r="BJ14" s="537"/>
      <c r="BK14" s="536"/>
    </row>
    <row r="15" spans="1:63" s="207" customFormat="1" ht="16.2" thickBot="1" x14ac:dyDescent="0.35">
      <c r="B15" s="538" t="s">
        <v>259</v>
      </c>
      <c r="C15" s="205"/>
      <c r="D15" s="205"/>
      <c r="E15" s="205"/>
      <c r="F15" s="205"/>
      <c r="G15" s="205"/>
      <c r="H15" s="205"/>
      <c r="I15" s="205"/>
      <c r="J15" s="205"/>
      <c r="K15" s="205"/>
      <c r="L15" s="205"/>
      <c r="M15" s="205"/>
      <c r="N15" s="205"/>
      <c r="O15" s="205"/>
      <c r="P15" s="205"/>
      <c r="Q15" s="206"/>
      <c r="R15" s="206"/>
      <c r="S15" s="206"/>
      <c r="T15" s="206"/>
      <c r="U15" s="206"/>
      <c r="V15" s="206"/>
      <c r="W15" s="206"/>
      <c r="X15" s="206"/>
      <c r="Y15" s="206"/>
      <c r="Z15" s="206"/>
      <c r="AA15" s="206"/>
      <c r="AB15" s="206"/>
      <c r="AC15" s="206"/>
      <c r="AD15" s="206"/>
      <c r="AE15" s="206"/>
      <c r="AF15" s="206"/>
      <c r="AG15" s="206"/>
      <c r="AH15" s="206"/>
      <c r="AI15" s="206"/>
      <c r="AJ15" s="206"/>
      <c r="AK15" s="206"/>
      <c r="AL15" s="206"/>
      <c r="AM15" s="206"/>
      <c r="AN15" s="206"/>
      <c r="AO15" s="206"/>
      <c r="AP15" s="206"/>
      <c r="AQ15" s="206"/>
      <c r="AR15" s="206"/>
      <c r="AS15" s="206"/>
      <c r="AT15" s="206"/>
      <c r="AU15" s="206"/>
      <c r="AV15" s="206"/>
      <c r="AW15" s="206"/>
      <c r="AX15" s="206"/>
      <c r="AY15" s="206"/>
      <c r="AZ15" s="206"/>
      <c r="BA15" s="206"/>
      <c r="BB15" s="206"/>
      <c r="BC15" s="206"/>
      <c r="BD15" s="206"/>
      <c r="BE15" s="206"/>
      <c r="BF15" s="206"/>
      <c r="BG15" s="206"/>
      <c r="BH15" s="206"/>
      <c r="BI15" s="206"/>
      <c r="BJ15" s="206"/>
    </row>
    <row r="16" spans="1:63" ht="14.4" x14ac:dyDescent="0.3">
      <c r="B16" s="213" t="s">
        <v>65</v>
      </c>
      <c r="C16" s="124"/>
      <c r="D16" s="124"/>
      <c r="E16" s="124"/>
      <c r="F16" s="124"/>
      <c r="G16" s="124"/>
      <c r="H16" s="124"/>
      <c r="I16" s="124"/>
      <c r="J16" s="124"/>
      <c r="K16" s="124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4"/>
      <c r="AA16" s="124"/>
      <c r="AB16" s="124"/>
      <c r="AC16" s="124"/>
      <c r="AD16" s="124"/>
      <c r="AE16" s="124"/>
      <c r="AF16" s="124"/>
      <c r="AG16" s="124"/>
      <c r="AH16" s="124"/>
      <c r="AI16" s="124"/>
      <c r="AJ16" s="124"/>
      <c r="AK16" s="124"/>
      <c r="AL16" s="124"/>
      <c r="AM16" s="124"/>
      <c r="AN16" s="124"/>
      <c r="AO16" s="124"/>
      <c r="AP16" s="124"/>
      <c r="AQ16" s="124"/>
      <c r="AR16" s="124"/>
      <c r="AS16" s="124"/>
      <c r="AT16" s="124"/>
      <c r="AU16" s="124"/>
      <c r="AV16" s="124"/>
      <c r="AW16" s="124"/>
      <c r="AX16" s="124"/>
      <c r="AY16" s="124"/>
      <c r="AZ16" s="124"/>
      <c r="BA16" s="124"/>
      <c r="BB16" s="124"/>
      <c r="BC16" s="124"/>
      <c r="BD16" s="124"/>
      <c r="BE16" s="124"/>
      <c r="BF16" s="124"/>
      <c r="BG16" s="124"/>
      <c r="BH16" s="124"/>
      <c r="BI16" s="124"/>
      <c r="BJ16" s="124"/>
    </row>
    <row r="17" spans="2:63" ht="14.4" x14ac:dyDescent="0.3">
      <c r="B17" s="145" t="s">
        <v>125</v>
      </c>
      <c r="C17" s="124"/>
      <c r="D17" s="124"/>
      <c r="E17" s="124"/>
      <c r="F17" s="124"/>
      <c r="G17" s="124"/>
      <c r="H17" s="124"/>
      <c r="I17" s="124"/>
      <c r="J17" s="124"/>
      <c r="K17" s="124"/>
      <c r="L17" s="124"/>
      <c r="M17" s="124"/>
      <c r="N17" s="124"/>
      <c r="O17" s="124"/>
      <c r="P17" s="124"/>
      <c r="Q17" s="124"/>
      <c r="R17" s="124"/>
      <c r="S17" s="124"/>
      <c r="T17" s="124"/>
      <c r="U17" s="124"/>
      <c r="V17" s="124"/>
      <c r="W17" s="124"/>
      <c r="X17" s="124"/>
      <c r="Y17" s="124"/>
      <c r="Z17" s="124"/>
      <c r="AA17" s="124"/>
      <c r="AB17" s="124"/>
      <c r="AC17" s="124"/>
      <c r="AD17" s="124"/>
      <c r="AE17" s="124"/>
      <c r="AF17" s="124"/>
      <c r="AG17" s="124"/>
      <c r="AH17" s="124"/>
      <c r="AI17" s="124"/>
      <c r="AJ17" s="124"/>
      <c r="AK17" s="124"/>
      <c r="AL17" s="124"/>
      <c r="AM17" s="124"/>
      <c r="AN17" s="124"/>
      <c r="AO17" s="124"/>
      <c r="AP17" s="124"/>
      <c r="AQ17" s="124"/>
      <c r="AR17" s="124"/>
      <c r="AS17" s="124"/>
      <c r="AT17" s="124"/>
      <c r="AU17" s="124"/>
      <c r="AV17" s="124"/>
      <c r="AW17" s="124"/>
      <c r="AX17" s="124"/>
      <c r="AY17" s="124"/>
      <c r="AZ17" s="124"/>
      <c r="BA17" s="124"/>
      <c r="BB17" s="124"/>
      <c r="BC17" s="124"/>
      <c r="BD17" s="124"/>
      <c r="BE17" s="124"/>
      <c r="BF17" s="124"/>
      <c r="BG17" s="124"/>
      <c r="BH17" s="124"/>
      <c r="BI17" s="124"/>
      <c r="BJ17" s="124"/>
    </row>
    <row r="18" spans="2:63" ht="14.4" x14ac:dyDescent="0.3">
      <c r="B18" s="149" t="s">
        <v>354</v>
      </c>
      <c r="D18" s="128">
        <f>'Assumptions (Revenue)'!D532</f>
        <v>93350</v>
      </c>
      <c r="E18" s="128">
        <f>'Assumptions (Revenue)'!E532</f>
        <v>93350</v>
      </c>
      <c r="F18" s="128">
        <f>'Assumptions (Revenue)'!F532</f>
        <v>93350</v>
      </c>
      <c r="G18" s="128">
        <f>'Assumptions (Revenue)'!G532</f>
        <v>93350</v>
      </c>
      <c r="H18" s="128">
        <f>'Assumptions (Revenue)'!H532</f>
        <v>93350</v>
      </c>
      <c r="I18" s="128">
        <f>'Assumptions (Revenue)'!I532</f>
        <v>93350</v>
      </c>
      <c r="J18" s="128">
        <f>'Assumptions (Revenue)'!J532</f>
        <v>93350</v>
      </c>
      <c r="K18" s="128">
        <f>'Assumptions (Revenue)'!K532</f>
        <v>93350</v>
      </c>
      <c r="L18" s="128">
        <f>'Assumptions (Revenue)'!L532</f>
        <v>93350</v>
      </c>
      <c r="M18" s="128">
        <f>'Assumptions (Revenue)'!M532</f>
        <v>93350</v>
      </c>
      <c r="N18" s="128">
        <f>'Assumptions (Revenue)'!N532</f>
        <v>93350</v>
      </c>
      <c r="O18" s="128">
        <f>'Assumptions (Revenue)'!O532</f>
        <v>93350</v>
      </c>
      <c r="P18" s="128">
        <f>'Assumptions (Revenue)'!P532</f>
        <v>139650</v>
      </c>
      <c r="Q18" s="128">
        <f>'Assumptions (Revenue)'!Q532</f>
        <v>139650</v>
      </c>
      <c r="R18" s="128">
        <f>'Assumptions (Revenue)'!R532</f>
        <v>139650</v>
      </c>
      <c r="S18" s="128">
        <f>'Assumptions (Revenue)'!S532</f>
        <v>139650</v>
      </c>
      <c r="T18" s="128">
        <f>'Assumptions (Revenue)'!T532</f>
        <v>139650</v>
      </c>
      <c r="U18" s="128">
        <f>'Assumptions (Revenue)'!U532</f>
        <v>139650</v>
      </c>
      <c r="V18" s="128">
        <f>'Assumptions (Revenue)'!V532</f>
        <v>139650</v>
      </c>
      <c r="W18" s="128">
        <f>'Assumptions (Revenue)'!W532</f>
        <v>139650</v>
      </c>
      <c r="X18" s="128">
        <f>'Assumptions (Revenue)'!X532</f>
        <v>139650</v>
      </c>
      <c r="Y18" s="128">
        <f>'Assumptions (Revenue)'!Y532</f>
        <v>139650</v>
      </c>
      <c r="Z18" s="128">
        <f>'Assumptions (Revenue)'!Z532</f>
        <v>139650</v>
      </c>
      <c r="AA18" s="128">
        <f>'Assumptions (Revenue)'!AA532</f>
        <v>139650</v>
      </c>
      <c r="AB18" s="128">
        <f>'Assumptions (Revenue)'!AB532</f>
        <v>216746.25</v>
      </c>
      <c r="AC18" s="128">
        <f>'Assumptions (Revenue)'!AC532</f>
        <v>216746.25</v>
      </c>
      <c r="AD18" s="128">
        <f>'Assumptions (Revenue)'!AD532</f>
        <v>216746.25</v>
      </c>
      <c r="AE18" s="128">
        <f>'Assumptions (Revenue)'!AE532</f>
        <v>216746.25</v>
      </c>
      <c r="AF18" s="128">
        <f>'Assumptions (Revenue)'!AF532</f>
        <v>216746.25</v>
      </c>
      <c r="AG18" s="128">
        <f>'Assumptions (Revenue)'!AG532</f>
        <v>216746.25</v>
      </c>
      <c r="AH18" s="128">
        <f>'Assumptions (Revenue)'!AH532</f>
        <v>216746.25</v>
      </c>
      <c r="AI18" s="128">
        <f>'Assumptions (Revenue)'!AI532</f>
        <v>216746.25</v>
      </c>
      <c r="AJ18" s="128">
        <f>'Assumptions (Revenue)'!AJ532</f>
        <v>216746.25</v>
      </c>
      <c r="AK18" s="128">
        <f>'Assumptions (Revenue)'!AK532</f>
        <v>216746.25</v>
      </c>
      <c r="AL18" s="128">
        <f>'Assumptions (Revenue)'!AL532</f>
        <v>216746.25</v>
      </c>
      <c r="AM18" s="128">
        <f>'Assumptions (Revenue)'!AM532</f>
        <v>216746.25</v>
      </c>
      <c r="AN18" s="128">
        <f>'Assumptions (Revenue)'!AN532</f>
        <v>265625</v>
      </c>
      <c r="AO18" s="128">
        <f>'Assumptions (Revenue)'!AO532</f>
        <v>265625</v>
      </c>
      <c r="AP18" s="128">
        <f>'Assumptions (Revenue)'!AP532</f>
        <v>265625</v>
      </c>
      <c r="AQ18" s="128">
        <f>'Assumptions (Revenue)'!AQ532</f>
        <v>265625</v>
      </c>
      <c r="AR18" s="128">
        <f>'Assumptions (Revenue)'!AR532</f>
        <v>265625</v>
      </c>
      <c r="AS18" s="128">
        <f>'Assumptions (Revenue)'!AS532</f>
        <v>265625</v>
      </c>
      <c r="AT18" s="128">
        <f>'Assumptions (Revenue)'!AT532</f>
        <v>265625</v>
      </c>
      <c r="AU18" s="128">
        <f>'Assumptions (Revenue)'!AU532</f>
        <v>265625</v>
      </c>
      <c r="AV18" s="128">
        <f>'Assumptions (Revenue)'!AV532</f>
        <v>265625</v>
      </c>
      <c r="AW18" s="128">
        <f>'Assumptions (Revenue)'!AW532</f>
        <v>265625</v>
      </c>
      <c r="AX18" s="128">
        <f>'Assumptions (Revenue)'!AX532</f>
        <v>265625</v>
      </c>
      <c r="AY18" s="128">
        <f>'Assumptions (Revenue)'!AY532</f>
        <v>265625</v>
      </c>
      <c r="AZ18" s="128">
        <f>'Assumptions (Revenue)'!AZ532</f>
        <v>333011.25</v>
      </c>
      <c r="BA18" s="128">
        <f>'Assumptions (Revenue)'!BA532</f>
        <v>333011.25</v>
      </c>
      <c r="BB18" s="128">
        <f>'Assumptions (Revenue)'!BB532</f>
        <v>333011.25</v>
      </c>
      <c r="BC18" s="128">
        <f>'Assumptions (Revenue)'!BC532</f>
        <v>333011.25</v>
      </c>
      <c r="BD18" s="128">
        <f>'Assumptions (Revenue)'!BD532</f>
        <v>333011.25</v>
      </c>
      <c r="BE18" s="128">
        <f>'Assumptions (Revenue)'!BE532</f>
        <v>333011.25</v>
      </c>
      <c r="BF18" s="128">
        <f>'Assumptions (Revenue)'!BF532</f>
        <v>333011.25</v>
      </c>
      <c r="BG18" s="128">
        <f>'Assumptions (Revenue)'!BG532</f>
        <v>333011.25</v>
      </c>
      <c r="BH18" s="128">
        <f>'Assumptions (Revenue)'!BH532</f>
        <v>333011.25</v>
      </c>
      <c r="BI18" s="128">
        <f>'Assumptions (Revenue)'!BI532</f>
        <v>333011.25</v>
      </c>
      <c r="BJ18" s="128">
        <f>'Assumptions (Revenue)'!BJ532</f>
        <v>333011.25</v>
      </c>
      <c r="BK18" s="128">
        <f>'Assumptions (Revenue)'!BK532</f>
        <v>333011.25</v>
      </c>
    </row>
    <row r="19" spans="2:63" ht="14.4" x14ac:dyDescent="0.3">
      <c r="B19" s="317" t="s">
        <v>274</v>
      </c>
      <c r="D19" s="126">
        <f t="shared" ref="D19:AI19" si="9">SUM(D18:D18)</f>
        <v>93350</v>
      </c>
      <c r="E19" s="126">
        <f t="shared" si="9"/>
        <v>93350</v>
      </c>
      <c r="F19" s="126">
        <f t="shared" si="9"/>
        <v>93350</v>
      </c>
      <c r="G19" s="126">
        <f t="shared" si="9"/>
        <v>93350</v>
      </c>
      <c r="H19" s="126">
        <f t="shared" si="9"/>
        <v>93350</v>
      </c>
      <c r="I19" s="126">
        <f t="shared" si="9"/>
        <v>93350</v>
      </c>
      <c r="J19" s="126">
        <f t="shared" si="9"/>
        <v>93350</v>
      </c>
      <c r="K19" s="126">
        <f t="shared" si="9"/>
        <v>93350</v>
      </c>
      <c r="L19" s="126">
        <f t="shared" si="9"/>
        <v>93350</v>
      </c>
      <c r="M19" s="126">
        <f t="shared" si="9"/>
        <v>93350</v>
      </c>
      <c r="N19" s="126">
        <f t="shared" si="9"/>
        <v>93350</v>
      </c>
      <c r="O19" s="126">
        <f t="shared" si="9"/>
        <v>93350</v>
      </c>
      <c r="P19" s="126">
        <f t="shared" si="9"/>
        <v>139650</v>
      </c>
      <c r="Q19" s="126">
        <f t="shared" si="9"/>
        <v>139650</v>
      </c>
      <c r="R19" s="126">
        <f t="shared" si="9"/>
        <v>139650</v>
      </c>
      <c r="S19" s="126">
        <f t="shared" si="9"/>
        <v>139650</v>
      </c>
      <c r="T19" s="126">
        <f t="shared" si="9"/>
        <v>139650</v>
      </c>
      <c r="U19" s="126">
        <f t="shared" si="9"/>
        <v>139650</v>
      </c>
      <c r="V19" s="126">
        <f t="shared" si="9"/>
        <v>139650</v>
      </c>
      <c r="W19" s="126">
        <f t="shared" si="9"/>
        <v>139650</v>
      </c>
      <c r="X19" s="126">
        <f t="shared" si="9"/>
        <v>139650</v>
      </c>
      <c r="Y19" s="126">
        <f t="shared" si="9"/>
        <v>139650</v>
      </c>
      <c r="Z19" s="126">
        <f t="shared" si="9"/>
        <v>139650</v>
      </c>
      <c r="AA19" s="126">
        <f t="shared" si="9"/>
        <v>139650</v>
      </c>
      <c r="AB19" s="126">
        <f t="shared" si="9"/>
        <v>216746.25</v>
      </c>
      <c r="AC19" s="126">
        <f t="shared" si="9"/>
        <v>216746.25</v>
      </c>
      <c r="AD19" s="126">
        <f t="shared" si="9"/>
        <v>216746.25</v>
      </c>
      <c r="AE19" s="126">
        <f t="shared" si="9"/>
        <v>216746.25</v>
      </c>
      <c r="AF19" s="126">
        <f t="shared" si="9"/>
        <v>216746.25</v>
      </c>
      <c r="AG19" s="126">
        <f t="shared" si="9"/>
        <v>216746.25</v>
      </c>
      <c r="AH19" s="126">
        <f t="shared" si="9"/>
        <v>216746.25</v>
      </c>
      <c r="AI19" s="126">
        <f t="shared" si="9"/>
        <v>216746.25</v>
      </c>
      <c r="AJ19" s="126">
        <f t="shared" ref="AJ19:BK19" si="10">SUM(AJ18:AJ18)</f>
        <v>216746.25</v>
      </c>
      <c r="AK19" s="126">
        <f t="shared" si="10"/>
        <v>216746.25</v>
      </c>
      <c r="AL19" s="126">
        <f t="shared" si="10"/>
        <v>216746.25</v>
      </c>
      <c r="AM19" s="126">
        <f t="shared" si="10"/>
        <v>216746.25</v>
      </c>
      <c r="AN19" s="126">
        <f t="shared" si="10"/>
        <v>265625</v>
      </c>
      <c r="AO19" s="126">
        <f t="shared" si="10"/>
        <v>265625</v>
      </c>
      <c r="AP19" s="126">
        <f t="shared" si="10"/>
        <v>265625</v>
      </c>
      <c r="AQ19" s="126">
        <f t="shared" si="10"/>
        <v>265625</v>
      </c>
      <c r="AR19" s="126">
        <f t="shared" si="10"/>
        <v>265625</v>
      </c>
      <c r="AS19" s="126">
        <f t="shared" si="10"/>
        <v>265625</v>
      </c>
      <c r="AT19" s="126">
        <f t="shared" si="10"/>
        <v>265625</v>
      </c>
      <c r="AU19" s="126">
        <f t="shared" si="10"/>
        <v>265625</v>
      </c>
      <c r="AV19" s="126">
        <f t="shared" si="10"/>
        <v>265625</v>
      </c>
      <c r="AW19" s="126">
        <f t="shared" si="10"/>
        <v>265625</v>
      </c>
      <c r="AX19" s="126">
        <f t="shared" si="10"/>
        <v>265625</v>
      </c>
      <c r="AY19" s="126">
        <f t="shared" si="10"/>
        <v>265625</v>
      </c>
      <c r="AZ19" s="126">
        <f t="shared" si="10"/>
        <v>333011.25</v>
      </c>
      <c r="BA19" s="126">
        <f t="shared" si="10"/>
        <v>333011.25</v>
      </c>
      <c r="BB19" s="126">
        <f t="shared" si="10"/>
        <v>333011.25</v>
      </c>
      <c r="BC19" s="126">
        <f t="shared" si="10"/>
        <v>333011.25</v>
      </c>
      <c r="BD19" s="126">
        <f t="shared" si="10"/>
        <v>333011.25</v>
      </c>
      <c r="BE19" s="126">
        <f t="shared" si="10"/>
        <v>333011.25</v>
      </c>
      <c r="BF19" s="126">
        <f t="shared" si="10"/>
        <v>333011.25</v>
      </c>
      <c r="BG19" s="126">
        <f t="shared" si="10"/>
        <v>333011.25</v>
      </c>
      <c r="BH19" s="126">
        <f t="shared" si="10"/>
        <v>333011.25</v>
      </c>
      <c r="BI19" s="126">
        <f t="shared" si="10"/>
        <v>333011.25</v>
      </c>
      <c r="BJ19" s="126">
        <f t="shared" si="10"/>
        <v>333011.25</v>
      </c>
      <c r="BK19" s="126">
        <f t="shared" si="10"/>
        <v>333011.25</v>
      </c>
    </row>
    <row r="20" spans="2:63" ht="14.4" x14ac:dyDescent="0.3">
      <c r="B20" s="147"/>
      <c r="D20" s="127"/>
      <c r="E20" s="127"/>
      <c r="F20" s="127"/>
      <c r="G20" s="127"/>
      <c r="H20" s="127"/>
      <c r="I20" s="127"/>
      <c r="J20" s="127"/>
      <c r="K20" s="127"/>
      <c r="L20" s="127"/>
      <c r="M20" s="127"/>
      <c r="N20" s="127"/>
      <c r="O20" s="127"/>
      <c r="P20" s="127"/>
      <c r="Q20" s="127"/>
      <c r="R20" s="127"/>
      <c r="S20" s="127"/>
      <c r="T20" s="127"/>
      <c r="U20" s="127"/>
      <c r="V20" s="127"/>
      <c r="W20" s="127"/>
      <c r="X20" s="127"/>
      <c r="Y20" s="127"/>
      <c r="Z20" s="127"/>
      <c r="AA20" s="127"/>
      <c r="AB20" s="127"/>
      <c r="AC20" s="127"/>
      <c r="AD20" s="127"/>
      <c r="AE20" s="127"/>
      <c r="AF20" s="127"/>
      <c r="AG20" s="127"/>
      <c r="AH20" s="127"/>
      <c r="AI20" s="127"/>
      <c r="AJ20" s="127"/>
      <c r="AK20" s="127"/>
      <c r="AL20" s="127"/>
      <c r="AM20" s="127"/>
      <c r="AN20" s="127"/>
      <c r="AO20" s="127"/>
      <c r="AP20" s="127"/>
      <c r="AQ20" s="127"/>
      <c r="AR20" s="127"/>
      <c r="AS20" s="127"/>
      <c r="AT20" s="127"/>
      <c r="AU20" s="127"/>
      <c r="AV20" s="127"/>
      <c r="AW20" s="127"/>
      <c r="AX20" s="127"/>
      <c r="AY20" s="127"/>
      <c r="AZ20" s="127"/>
      <c r="BA20" s="127"/>
      <c r="BB20" s="127"/>
      <c r="BC20" s="127"/>
      <c r="BD20" s="127"/>
      <c r="BE20" s="127"/>
      <c r="BF20" s="127"/>
      <c r="BG20" s="127"/>
      <c r="BH20" s="127"/>
      <c r="BI20" s="127"/>
      <c r="BJ20" s="127"/>
      <c r="BK20" s="127"/>
    </row>
    <row r="21" spans="2:63" ht="14.4" x14ac:dyDescent="0.3">
      <c r="B21" s="145" t="s">
        <v>126</v>
      </c>
      <c r="D21" s="127"/>
      <c r="E21" s="127"/>
      <c r="F21" s="127"/>
      <c r="G21" s="127"/>
      <c r="H21" s="127"/>
      <c r="I21" s="127"/>
      <c r="J21" s="127"/>
      <c r="K21" s="127"/>
      <c r="L21" s="127"/>
      <c r="M21" s="127"/>
      <c r="N21" s="127"/>
      <c r="O21" s="127"/>
      <c r="P21" s="127"/>
      <c r="Q21" s="127"/>
      <c r="R21" s="127"/>
      <c r="S21" s="127"/>
      <c r="T21" s="127"/>
      <c r="U21" s="127"/>
      <c r="V21" s="127"/>
      <c r="W21" s="127"/>
      <c r="X21" s="127"/>
      <c r="Y21" s="127"/>
      <c r="Z21" s="127"/>
      <c r="AA21" s="127"/>
      <c r="AB21" s="127"/>
      <c r="AC21" s="127"/>
      <c r="AD21" s="127"/>
      <c r="AE21" s="127"/>
      <c r="AF21" s="127"/>
      <c r="AG21" s="127"/>
      <c r="AH21" s="127"/>
      <c r="AI21" s="127"/>
      <c r="AJ21" s="127"/>
      <c r="AK21" s="127"/>
      <c r="AL21" s="127"/>
      <c r="AM21" s="127"/>
      <c r="AN21" s="127"/>
      <c r="AO21" s="127"/>
      <c r="AP21" s="127"/>
      <c r="AQ21" s="127"/>
      <c r="AR21" s="127"/>
      <c r="AS21" s="127"/>
      <c r="AT21" s="127"/>
      <c r="AU21" s="127"/>
      <c r="AV21" s="127"/>
      <c r="AW21" s="127"/>
      <c r="AX21" s="127"/>
      <c r="AY21" s="127"/>
      <c r="AZ21" s="127"/>
      <c r="BA21" s="127"/>
      <c r="BB21" s="127"/>
      <c r="BC21" s="127"/>
      <c r="BD21" s="127"/>
      <c r="BE21" s="127"/>
      <c r="BF21" s="127"/>
      <c r="BG21" s="127"/>
      <c r="BH21" s="127"/>
      <c r="BI21" s="127"/>
      <c r="BJ21" s="127"/>
      <c r="BK21" s="127"/>
    </row>
    <row r="22" spans="2:63" ht="14.4" x14ac:dyDescent="0.3">
      <c r="B22" s="211" t="s">
        <v>102</v>
      </c>
      <c r="D22" s="127"/>
      <c r="E22" s="127"/>
      <c r="F22" s="127"/>
      <c r="G22" s="127"/>
      <c r="H22" s="127"/>
      <c r="I22" s="127"/>
      <c r="J22" s="127"/>
      <c r="K22" s="127"/>
      <c r="L22" s="127"/>
      <c r="M22" s="127"/>
      <c r="N22" s="127"/>
      <c r="O22" s="127"/>
      <c r="P22" s="127"/>
      <c r="Q22" s="127"/>
      <c r="R22" s="127"/>
      <c r="S22" s="127"/>
      <c r="T22" s="127"/>
      <c r="U22" s="127"/>
      <c r="V22" s="127"/>
      <c r="W22" s="127"/>
      <c r="X22" s="127"/>
      <c r="Y22" s="127"/>
      <c r="Z22" s="127"/>
      <c r="AA22" s="127"/>
      <c r="AB22" s="127"/>
      <c r="AC22" s="127"/>
      <c r="AD22" s="127"/>
      <c r="AE22" s="127"/>
      <c r="AF22" s="127"/>
      <c r="AG22" s="127"/>
      <c r="AH22" s="127"/>
      <c r="AI22" s="127"/>
      <c r="AJ22" s="127"/>
      <c r="AK22" s="127"/>
      <c r="AL22" s="127"/>
      <c r="AM22" s="127"/>
      <c r="AN22" s="127"/>
      <c r="AO22" s="127"/>
      <c r="AP22" s="127"/>
      <c r="AQ22" s="127"/>
      <c r="AR22" s="127"/>
      <c r="AS22" s="127"/>
      <c r="AT22" s="127"/>
      <c r="AU22" s="127"/>
      <c r="AV22" s="127"/>
      <c r="AW22" s="127"/>
      <c r="AX22" s="127"/>
      <c r="AY22" s="127"/>
      <c r="AZ22" s="127"/>
      <c r="BA22" s="127"/>
      <c r="BB22" s="127"/>
      <c r="BC22" s="127"/>
      <c r="BD22" s="127"/>
      <c r="BE22" s="127"/>
      <c r="BF22" s="127"/>
      <c r="BG22" s="127"/>
      <c r="BH22" s="127"/>
      <c r="BI22" s="127"/>
      <c r="BJ22" s="127"/>
      <c r="BK22" s="127"/>
    </row>
    <row r="23" spans="2:63" ht="14.4" x14ac:dyDescent="0.3">
      <c r="B23" s="149" t="str">
        <f>'Expenses (Assum. &amp; Calc.)'!C6</f>
        <v>Marketing</v>
      </c>
      <c r="D23" s="125">
        <f>-'Expenses (Assum. &amp; Calc.)'!K6*1</f>
        <v>-4667.5</v>
      </c>
      <c r="E23" s="125">
        <f>-'Expenses (Assum. &amp; Calc.)'!L6*1</f>
        <v>-4667.5</v>
      </c>
      <c r="F23" s="125">
        <f>-'Expenses (Assum. &amp; Calc.)'!M6*1</f>
        <v>-4667.5</v>
      </c>
      <c r="G23" s="125">
        <f>-'Expenses (Assum. &amp; Calc.)'!N6*1</f>
        <v>-4667.5</v>
      </c>
      <c r="H23" s="125">
        <f>-'Expenses (Assum. &amp; Calc.)'!O6*1</f>
        <v>-4667.5</v>
      </c>
      <c r="I23" s="125">
        <f>-'Expenses (Assum. &amp; Calc.)'!P6*1</f>
        <v>-4667.5</v>
      </c>
      <c r="J23" s="125">
        <f>-'Expenses (Assum. &amp; Calc.)'!Q6*1</f>
        <v>-4667.5</v>
      </c>
      <c r="K23" s="125">
        <f>-'Expenses (Assum. &amp; Calc.)'!R6*1</f>
        <v>-4667.5</v>
      </c>
      <c r="L23" s="125">
        <f>-'Expenses (Assum. &amp; Calc.)'!S6*1</f>
        <v>-4667.5</v>
      </c>
      <c r="M23" s="125">
        <f>-'Expenses (Assum. &amp; Calc.)'!T6*1</f>
        <v>-4667.5</v>
      </c>
      <c r="N23" s="125">
        <f>-'Expenses (Assum. &amp; Calc.)'!U6*1</f>
        <v>-4667.5</v>
      </c>
      <c r="O23" s="125">
        <f>-'Expenses (Assum. &amp; Calc.)'!V6*1</f>
        <v>-4667.5</v>
      </c>
      <c r="P23" s="125">
        <f>-'Expenses (Assum. &amp; Calc.)'!W6*1</f>
        <v>-6982.5</v>
      </c>
      <c r="Q23" s="125">
        <f>-'Expenses (Assum. &amp; Calc.)'!X6*1</f>
        <v>-6982.5</v>
      </c>
      <c r="R23" s="125">
        <f>-'Expenses (Assum. &amp; Calc.)'!Y6*1</f>
        <v>-6982.5</v>
      </c>
      <c r="S23" s="125">
        <f>-'Expenses (Assum. &amp; Calc.)'!Z6*1</f>
        <v>-6982.5</v>
      </c>
      <c r="T23" s="125">
        <f>-'Expenses (Assum. &amp; Calc.)'!AA6*1</f>
        <v>-6982.5</v>
      </c>
      <c r="U23" s="125">
        <f>-'Expenses (Assum. &amp; Calc.)'!AB6*1</f>
        <v>-6982.5</v>
      </c>
      <c r="V23" s="125">
        <f>-'Expenses (Assum. &amp; Calc.)'!AC6*1</f>
        <v>-6982.5</v>
      </c>
      <c r="W23" s="125">
        <f>-'Expenses (Assum. &amp; Calc.)'!AD6*1</f>
        <v>-6982.5</v>
      </c>
      <c r="X23" s="125">
        <f>-'Expenses (Assum. &amp; Calc.)'!AE6*1</f>
        <v>-6982.5</v>
      </c>
      <c r="Y23" s="125">
        <f>-'Expenses (Assum. &amp; Calc.)'!AF6*1</f>
        <v>-6982.5</v>
      </c>
      <c r="Z23" s="125">
        <f>-'Expenses (Assum. &amp; Calc.)'!AG6*1</f>
        <v>-6982.5</v>
      </c>
      <c r="AA23" s="125">
        <f>-'Expenses (Assum. &amp; Calc.)'!AH6*1</f>
        <v>-6982.5</v>
      </c>
      <c r="AB23" s="125">
        <f>-'Expenses (Assum. &amp; Calc.)'!AI6*1</f>
        <v>-10837.3125</v>
      </c>
      <c r="AC23" s="125">
        <f>-'Expenses (Assum. &amp; Calc.)'!AJ6*1</f>
        <v>-10837.3125</v>
      </c>
      <c r="AD23" s="125">
        <f>-'Expenses (Assum. &amp; Calc.)'!AK6*1</f>
        <v>-10837.3125</v>
      </c>
      <c r="AE23" s="125">
        <f>-'Expenses (Assum. &amp; Calc.)'!AL6*1</f>
        <v>-10837.3125</v>
      </c>
      <c r="AF23" s="125">
        <f>-'Expenses (Assum. &amp; Calc.)'!AM6*1</f>
        <v>-10837.3125</v>
      </c>
      <c r="AG23" s="125">
        <f>-'Expenses (Assum. &amp; Calc.)'!AN6*1</f>
        <v>-10837.3125</v>
      </c>
      <c r="AH23" s="125">
        <f>-'Expenses (Assum. &amp; Calc.)'!AO6*1</f>
        <v>-10837.3125</v>
      </c>
      <c r="AI23" s="125">
        <f>-'Expenses (Assum. &amp; Calc.)'!AP6*1</f>
        <v>-10837.3125</v>
      </c>
      <c r="AJ23" s="125">
        <f>-'Expenses (Assum. &amp; Calc.)'!AQ6*1</f>
        <v>-10837.3125</v>
      </c>
      <c r="AK23" s="125">
        <f>-'Expenses (Assum. &amp; Calc.)'!AR6*1</f>
        <v>-10837.3125</v>
      </c>
      <c r="AL23" s="125">
        <f>-'Expenses (Assum. &amp; Calc.)'!AS6*1</f>
        <v>-10837.3125</v>
      </c>
      <c r="AM23" s="125">
        <f>-'Expenses (Assum. &amp; Calc.)'!AT6*1</f>
        <v>-10837.3125</v>
      </c>
      <c r="AN23" s="125">
        <f>-'Expenses (Assum. &amp; Calc.)'!AU6*1</f>
        <v>-13281.25</v>
      </c>
      <c r="AO23" s="125">
        <f>-'Expenses (Assum. &amp; Calc.)'!AV6*1</f>
        <v>-13281.25</v>
      </c>
      <c r="AP23" s="125">
        <f>-'Expenses (Assum. &amp; Calc.)'!AW6*1</f>
        <v>-13281.25</v>
      </c>
      <c r="AQ23" s="125">
        <f>-'Expenses (Assum. &amp; Calc.)'!AX6*1</f>
        <v>-13281.25</v>
      </c>
      <c r="AR23" s="125">
        <f>-'Expenses (Assum. &amp; Calc.)'!AY6*1</f>
        <v>-13281.25</v>
      </c>
      <c r="AS23" s="125">
        <f>-'Expenses (Assum. &amp; Calc.)'!AZ6*1</f>
        <v>-13281.25</v>
      </c>
      <c r="AT23" s="125">
        <f>-'Expenses (Assum. &amp; Calc.)'!BA6*1</f>
        <v>-13281.25</v>
      </c>
      <c r="AU23" s="125">
        <f>-'Expenses (Assum. &amp; Calc.)'!BB6*1</f>
        <v>-13281.25</v>
      </c>
      <c r="AV23" s="125">
        <f>-'Expenses (Assum. &amp; Calc.)'!BC6*1</f>
        <v>-13281.25</v>
      </c>
      <c r="AW23" s="125">
        <f>-'Expenses (Assum. &amp; Calc.)'!BD6*1</f>
        <v>-13281.25</v>
      </c>
      <c r="AX23" s="125">
        <f>-'Expenses (Assum. &amp; Calc.)'!BE6*1</f>
        <v>-13281.25</v>
      </c>
      <c r="AY23" s="125">
        <f>-'Expenses (Assum. &amp; Calc.)'!BF6*1</f>
        <v>-13281.25</v>
      </c>
      <c r="AZ23" s="125">
        <f>-'Expenses (Assum. &amp; Calc.)'!BG6*1</f>
        <v>-16650.5625</v>
      </c>
      <c r="BA23" s="125">
        <f>-'Expenses (Assum. &amp; Calc.)'!BH6*1</f>
        <v>-16650.5625</v>
      </c>
      <c r="BB23" s="125">
        <f>-'Expenses (Assum. &amp; Calc.)'!BI6*1</f>
        <v>-16650.5625</v>
      </c>
      <c r="BC23" s="125">
        <f>-'Expenses (Assum. &amp; Calc.)'!BJ6*1</f>
        <v>-16650.5625</v>
      </c>
      <c r="BD23" s="125">
        <f>-'Expenses (Assum. &amp; Calc.)'!BK6*1</f>
        <v>-16650.5625</v>
      </c>
      <c r="BE23" s="125">
        <f>-'Expenses (Assum. &amp; Calc.)'!BL6*1</f>
        <v>-16650.5625</v>
      </c>
      <c r="BF23" s="125">
        <f>-'Expenses (Assum. &amp; Calc.)'!BM6*1</f>
        <v>-16650.5625</v>
      </c>
      <c r="BG23" s="125">
        <f>-'Expenses (Assum. &amp; Calc.)'!BN6*1</f>
        <v>-16650.5625</v>
      </c>
      <c r="BH23" s="125">
        <f>-'Expenses (Assum. &amp; Calc.)'!BO6*1</f>
        <v>-16650.5625</v>
      </c>
      <c r="BI23" s="125">
        <f>-'Expenses (Assum. &amp; Calc.)'!BP6*1</f>
        <v>-16650.5625</v>
      </c>
      <c r="BJ23" s="125">
        <f>-'Expenses (Assum. &amp; Calc.)'!BQ6*1</f>
        <v>-16650.5625</v>
      </c>
      <c r="BK23" s="125">
        <f>-'Expenses (Assum. &amp; Calc.)'!BR6*1</f>
        <v>-16650.5625</v>
      </c>
    </row>
    <row r="24" spans="2:63" ht="14.4" x14ac:dyDescent="0.3">
      <c r="B24" s="149" t="str">
        <f>'Expenses (Assum. &amp; Calc.)'!C7</f>
        <v xml:space="preserve"> </v>
      </c>
      <c r="D24" s="125">
        <f>-'Expenses (Assum. &amp; Calc.)'!K7*1</f>
        <v>0</v>
      </c>
      <c r="E24" s="125">
        <f>-'Expenses (Assum. &amp; Calc.)'!L7*1</f>
        <v>0</v>
      </c>
      <c r="F24" s="125">
        <f>-'Expenses (Assum. &amp; Calc.)'!M7*1</f>
        <v>0</v>
      </c>
      <c r="G24" s="125">
        <f>-'Expenses (Assum. &amp; Calc.)'!N7*1</f>
        <v>0</v>
      </c>
      <c r="H24" s="125">
        <f>-'Expenses (Assum. &amp; Calc.)'!O7*1</f>
        <v>0</v>
      </c>
      <c r="I24" s="125">
        <f>-'Expenses (Assum. &amp; Calc.)'!P7*1</f>
        <v>0</v>
      </c>
      <c r="J24" s="125">
        <f>-'Expenses (Assum. &amp; Calc.)'!Q7*1</f>
        <v>0</v>
      </c>
      <c r="K24" s="125">
        <f>-'Expenses (Assum. &amp; Calc.)'!R7*1</f>
        <v>0</v>
      </c>
      <c r="L24" s="125">
        <f>-'Expenses (Assum. &amp; Calc.)'!S7*1</f>
        <v>0</v>
      </c>
      <c r="M24" s="125">
        <f>-'Expenses (Assum. &amp; Calc.)'!T7*1</f>
        <v>0</v>
      </c>
      <c r="N24" s="125">
        <f>-'Expenses (Assum. &amp; Calc.)'!U7*1</f>
        <v>0</v>
      </c>
      <c r="O24" s="125">
        <f>-'Expenses (Assum. &amp; Calc.)'!V7*1</f>
        <v>0</v>
      </c>
      <c r="P24" s="125">
        <f>-'Expenses (Assum. &amp; Calc.)'!W7*1</f>
        <v>0</v>
      </c>
      <c r="Q24" s="125">
        <f>-'Expenses (Assum. &amp; Calc.)'!X7*1</f>
        <v>0</v>
      </c>
      <c r="R24" s="125">
        <f>-'Expenses (Assum. &amp; Calc.)'!Y7*1</f>
        <v>0</v>
      </c>
      <c r="S24" s="125">
        <f>-'Expenses (Assum. &amp; Calc.)'!Z7*1</f>
        <v>0</v>
      </c>
      <c r="T24" s="125">
        <f>-'Expenses (Assum. &amp; Calc.)'!AA7*1</f>
        <v>0</v>
      </c>
      <c r="U24" s="125">
        <f>-'Expenses (Assum. &amp; Calc.)'!AB7*1</f>
        <v>0</v>
      </c>
      <c r="V24" s="125">
        <f>-'Expenses (Assum. &amp; Calc.)'!AC7*1</f>
        <v>0</v>
      </c>
      <c r="W24" s="125">
        <f>-'Expenses (Assum. &amp; Calc.)'!AD7*1</f>
        <v>0</v>
      </c>
      <c r="X24" s="125">
        <f>-'Expenses (Assum. &amp; Calc.)'!AE7*1</f>
        <v>0</v>
      </c>
      <c r="Y24" s="125">
        <f>-'Expenses (Assum. &amp; Calc.)'!AF7*1</f>
        <v>0</v>
      </c>
      <c r="Z24" s="125">
        <f>-'Expenses (Assum. &amp; Calc.)'!AG7*1</f>
        <v>0</v>
      </c>
      <c r="AA24" s="125">
        <f>-'Expenses (Assum. &amp; Calc.)'!AH7*1</f>
        <v>0</v>
      </c>
      <c r="AB24" s="125">
        <f>-'Expenses (Assum. &amp; Calc.)'!AI7*1</f>
        <v>0</v>
      </c>
      <c r="AC24" s="125">
        <f>-'Expenses (Assum. &amp; Calc.)'!AJ7*1</f>
        <v>0</v>
      </c>
      <c r="AD24" s="125">
        <f>-'Expenses (Assum. &amp; Calc.)'!AK7*1</f>
        <v>0</v>
      </c>
      <c r="AE24" s="125">
        <f>-'Expenses (Assum. &amp; Calc.)'!AL7*1</f>
        <v>0</v>
      </c>
      <c r="AF24" s="125">
        <f>-'Expenses (Assum. &amp; Calc.)'!AM7*1</f>
        <v>0</v>
      </c>
      <c r="AG24" s="125">
        <f>-'Expenses (Assum. &amp; Calc.)'!AN7*1</f>
        <v>0</v>
      </c>
      <c r="AH24" s="125">
        <f>-'Expenses (Assum. &amp; Calc.)'!AO7*1</f>
        <v>0</v>
      </c>
      <c r="AI24" s="125">
        <f>-'Expenses (Assum. &amp; Calc.)'!AP7*1</f>
        <v>0</v>
      </c>
      <c r="AJ24" s="125">
        <f>-'Expenses (Assum. &amp; Calc.)'!AQ7*1</f>
        <v>0</v>
      </c>
      <c r="AK24" s="125">
        <f>-'Expenses (Assum. &amp; Calc.)'!AR7*1</f>
        <v>0</v>
      </c>
      <c r="AL24" s="125">
        <f>-'Expenses (Assum. &amp; Calc.)'!AS7*1</f>
        <v>0</v>
      </c>
      <c r="AM24" s="125">
        <f>-'Expenses (Assum. &amp; Calc.)'!AT7*1</f>
        <v>0</v>
      </c>
      <c r="AN24" s="125">
        <f>-'Expenses (Assum. &amp; Calc.)'!AU7*1</f>
        <v>0</v>
      </c>
      <c r="AO24" s="125">
        <f>-'Expenses (Assum. &amp; Calc.)'!AV7*1</f>
        <v>0</v>
      </c>
      <c r="AP24" s="125">
        <f>-'Expenses (Assum. &amp; Calc.)'!AW7*1</f>
        <v>0</v>
      </c>
      <c r="AQ24" s="125">
        <f>-'Expenses (Assum. &amp; Calc.)'!AX7*1</f>
        <v>0</v>
      </c>
      <c r="AR24" s="125">
        <f>-'Expenses (Assum. &amp; Calc.)'!AY7*1</f>
        <v>0</v>
      </c>
      <c r="AS24" s="125">
        <f>-'Expenses (Assum. &amp; Calc.)'!AZ7*1</f>
        <v>0</v>
      </c>
      <c r="AT24" s="125">
        <f>-'Expenses (Assum. &amp; Calc.)'!BA7*1</f>
        <v>0</v>
      </c>
      <c r="AU24" s="125">
        <f>-'Expenses (Assum. &amp; Calc.)'!BB7*1</f>
        <v>0</v>
      </c>
      <c r="AV24" s="125">
        <f>-'Expenses (Assum. &amp; Calc.)'!BC7*1</f>
        <v>0</v>
      </c>
      <c r="AW24" s="125">
        <f>-'Expenses (Assum. &amp; Calc.)'!BD7*1</f>
        <v>0</v>
      </c>
      <c r="AX24" s="125">
        <f>-'Expenses (Assum. &amp; Calc.)'!BE7*1</f>
        <v>0</v>
      </c>
      <c r="AY24" s="125">
        <f>-'Expenses (Assum. &amp; Calc.)'!BF7*1</f>
        <v>0</v>
      </c>
      <c r="AZ24" s="125">
        <f>-'Expenses (Assum. &amp; Calc.)'!BG7*1</f>
        <v>0</v>
      </c>
      <c r="BA24" s="125">
        <f>-'Expenses (Assum. &amp; Calc.)'!BH7*1</f>
        <v>0</v>
      </c>
      <c r="BB24" s="125">
        <f>-'Expenses (Assum. &amp; Calc.)'!BI7*1</f>
        <v>0</v>
      </c>
      <c r="BC24" s="125">
        <f>-'Expenses (Assum. &amp; Calc.)'!BJ7*1</f>
        <v>0</v>
      </c>
      <c r="BD24" s="125">
        <f>-'Expenses (Assum. &amp; Calc.)'!BK7*1</f>
        <v>0</v>
      </c>
      <c r="BE24" s="125">
        <f>-'Expenses (Assum. &amp; Calc.)'!BL7*1</f>
        <v>0</v>
      </c>
      <c r="BF24" s="125">
        <f>-'Expenses (Assum. &amp; Calc.)'!BM7*1</f>
        <v>0</v>
      </c>
      <c r="BG24" s="125">
        <f>-'Expenses (Assum. &amp; Calc.)'!BN7*1</f>
        <v>0</v>
      </c>
      <c r="BH24" s="125">
        <f>-'Expenses (Assum. &amp; Calc.)'!BO7*1</f>
        <v>0</v>
      </c>
      <c r="BI24" s="125">
        <f>-'Expenses (Assum. &amp; Calc.)'!BP7*1</f>
        <v>0</v>
      </c>
      <c r="BJ24" s="125">
        <f>-'Expenses (Assum. &amp; Calc.)'!BQ7*1</f>
        <v>0</v>
      </c>
      <c r="BK24" s="125">
        <f>-'Expenses (Assum. &amp; Calc.)'!BR7*1</f>
        <v>0</v>
      </c>
    </row>
    <row r="25" spans="2:63" ht="14.4" x14ac:dyDescent="0.3">
      <c r="B25" s="149" t="str">
        <f>'Expenses (Assum. &amp; Calc.)'!C8</f>
        <v xml:space="preserve"> </v>
      </c>
      <c r="D25" s="125">
        <f>-'Expenses (Assum. &amp; Calc.)'!K8*1</f>
        <v>0</v>
      </c>
      <c r="E25" s="125">
        <f>-'Expenses (Assum. &amp; Calc.)'!L8*1</f>
        <v>0</v>
      </c>
      <c r="F25" s="125">
        <f>-'Expenses (Assum. &amp; Calc.)'!M8*1</f>
        <v>0</v>
      </c>
      <c r="G25" s="125">
        <f>-'Expenses (Assum. &amp; Calc.)'!N8*1</f>
        <v>0</v>
      </c>
      <c r="H25" s="125">
        <f>-'Expenses (Assum. &amp; Calc.)'!O8*1</f>
        <v>0</v>
      </c>
      <c r="I25" s="125">
        <f>-'Expenses (Assum. &amp; Calc.)'!P8*1</f>
        <v>0</v>
      </c>
      <c r="J25" s="125">
        <f>-'Expenses (Assum. &amp; Calc.)'!Q8*1</f>
        <v>0</v>
      </c>
      <c r="K25" s="125">
        <f>-'Expenses (Assum. &amp; Calc.)'!R8*1</f>
        <v>0</v>
      </c>
      <c r="L25" s="125">
        <f>-'Expenses (Assum. &amp; Calc.)'!S8*1</f>
        <v>0</v>
      </c>
      <c r="M25" s="125">
        <f>-'Expenses (Assum. &amp; Calc.)'!T8*1</f>
        <v>0</v>
      </c>
      <c r="N25" s="125">
        <f>-'Expenses (Assum. &amp; Calc.)'!U8*1</f>
        <v>0</v>
      </c>
      <c r="O25" s="125">
        <f>-'Expenses (Assum. &amp; Calc.)'!V8*1</f>
        <v>0</v>
      </c>
      <c r="P25" s="125">
        <f>-'Expenses (Assum. &amp; Calc.)'!W8*1</f>
        <v>0</v>
      </c>
      <c r="Q25" s="125">
        <f>-'Expenses (Assum. &amp; Calc.)'!X8*1</f>
        <v>0</v>
      </c>
      <c r="R25" s="125">
        <f>-'Expenses (Assum. &amp; Calc.)'!Y8*1</f>
        <v>0</v>
      </c>
      <c r="S25" s="125">
        <f>-'Expenses (Assum. &amp; Calc.)'!Z8*1</f>
        <v>0</v>
      </c>
      <c r="T25" s="125">
        <f>-'Expenses (Assum. &amp; Calc.)'!AA8*1</f>
        <v>0</v>
      </c>
      <c r="U25" s="125">
        <f>-'Expenses (Assum. &amp; Calc.)'!AB8*1</f>
        <v>0</v>
      </c>
      <c r="V25" s="125">
        <f>-'Expenses (Assum. &amp; Calc.)'!AC8*1</f>
        <v>0</v>
      </c>
      <c r="W25" s="125">
        <f>-'Expenses (Assum. &amp; Calc.)'!AD8*1</f>
        <v>0</v>
      </c>
      <c r="X25" s="125">
        <f>-'Expenses (Assum. &amp; Calc.)'!AE8*1</f>
        <v>0</v>
      </c>
      <c r="Y25" s="125">
        <f>-'Expenses (Assum. &amp; Calc.)'!AF8*1</f>
        <v>0</v>
      </c>
      <c r="Z25" s="125">
        <f>-'Expenses (Assum. &amp; Calc.)'!AG8*1</f>
        <v>0</v>
      </c>
      <c r="AA25" s="125">
        <f>-'Expenses (Assum. &amp; Calc.)'!AH8*1</f>
        <v>0</v>
      </c>
      <c r="AB25" s="125">
        <f>-'Expenses (Assum. &amp; Calc.)'!AI8*1</f>
        <v>0</v>
      </c>
      <c r="AC25" s="125">
        <f>-'Expenses (Assum. &amp; Calc.)'!AJ8*1</f>
        <v>0</v>
      </c>
      <c r="AD25" s="125">
        <f>-'Expenses (Assum. &amp; Calc.)'!AK8*1</f>
        <v>0</v>
      </c>
      <c r="AE25" s="125">
        <f>-'Expenses (Assum. &amp; Calc.)'!AL8*1</f>
        <v>0</v>
      </c>
      <c r="AF25" s="125">
        <f>-'Expenses (Assum. &amp; Calc.)'!AM8*1</f>
        <v>0</v>
      </c>
      <c r="AG25" s="125">
        <f>-'Expenses (Assum. &amp; Calc.)'!AN8*1</f>
        <v>0</v>
      </c>
      <c r="AH25" s="125">
        <f>-'Expenses (Assum. &amp; Calc.)'!AO8*1</f>
        <v>0</v>
      </c>
      <c r="AI25" s="125">
        <f>-'Expenses (Assum. &amp; Calc.)'!AP8*1</f>
        <v>0</v>
      </c>
      <c r="AJ25" s="125">
        <f>-'Expenses (Assum. &amp; Calc.)'!AQ8*1</f>
        <v>0</v>
      </c>
      <c r="AK25" s="125">
        <f>-'Expenses (Assum. &amp; Calc.)'!AR8*1</f>
        <v>0</v>
      </c>
      <c r="AL25" s="125">
        <f>-'Expenses (Assum. &amp; Calc.)'!AS8*1</f>
        <v>0</v>
      </c>
      <c r="AM25" s="125">
        <f>-'Expenses (Assum. &amp; Calc.)'!AT8*1</f>
        <v>0</v>
      </c>
      <c r="AN25" s="125">
        <f>-'Expenses (Assum. &amp; Calc.)'!AU8*1</f>
        <v>0</v>
      </c>
      <c r="AO25" s="125">
        <f>-'Expenses (Assum. &amp; Calc.)'!AV8*1</f>
        <v>0</v>
      </c>
      <c r="AP25" s="125">
        <f>-'Expenses (Assum. &amp; Calc.)'!AW8*1</f>
        <v>0</v>
      </c>
      <c r="AQ25" s="125">
        <f>-'Expenses (Assum. &amp; Calc.)'!AX8*1</f>
        <v>0</v>
      </c>
      <c r="AR25" s="125">
        <f>-'Expenses (Assum. &amp; Calc.)'!AY8*1</f>
        <v>0</v>
      </c>
      <c r="AS25" s="125">
        <f>-'Expenses (Assum. &amp; Calc.)'!AZ8*1</f>
        <v>0</v>
      </c>
      <c r="AT25" s="125">
        <f>-'Expenses (Assum. &amp; Calc.)'!BA8*1</f>
        <v>0</v>
      </c>
      <c r="AU25" s="125">
        <f>-'Expenses (Assum. &amp; Calc.)'!BB8*1</f>
        <v>0</v>
      </c>
      <c r="AV25" s="125">
        <f>-'Expenses (Assum. &amp; Calc.)'!BC8*1</f>
        <v>0</v>
      </c>
      <c r="AW25" s="125">
        <f>-'Expenses (Assum. &amp; Calc.)'!BD8*1</f>
        <v>0</v>
      </c>
      <c r="AX25" s="125">
        <f>-'Expenses (Assum. &amp; Calc.)'!BE8*1</f>
        <v>0</v>
      </c>
      <c r="AY25" s="125">
        <f>-'Expenses (Assum. &amp; Calc.)'!BF8*1</f>
        <v>0</v>
      </c>
      <c r="AZ25" s="125">
        <f>-'Expenses (Assum. &amp; Calc.)'!BG8*1</f>
        <v>0</v>
      </c>
      <c r="BA25" s="125">
        <f>-'Expenses (Assum. &amp; Calc.)'!BH8*1</f>
        <v>0</v>
      </c>
      <c r="BB25" s="125">
        <f>-'Expenses (Assum. &amp; Calc.)'!BI8*1</f>
        <v>0</v>
      </c>
      <c r="BC25" s="125">
        <f>-'Expenses (Assum. &amp; Calc.)'!BJ8*1</f>
        <v>0</v>
      </c>
      <c r="BD25" s="125">
        <f>-'Expenses (Assum. &amp; Calc.)'!BK8*1</f>
        <v>0</v>
      </c>
      <c r="BE25" s="125">
        <f>-'Expenses (Assum. &amp; Calc.)'!BL8*1</f>
        <v>0</v>
      </c>
      <c r="BF25" s="125">
        <f>-'Expenses (Assum. &amp; Calc.)'!BM8*1</f>
        <v>0</v>
      </c>
      <c r="BG25" s="125">
        <f>-'Expenses (Assum. &amp; Calc.)'!BN8*1</f>
        <v>0</v>
      </c>
      <c r="BH25" s="125">
        <f>-'Expenses (Assum. &amp; Calc.)'!BO8*1</f>
        <v>0</v>
      </c>
      <c r="BI25" s="125">
        <f>-'Expenses (Assum. &amp; Calc.)'!BP8*1</f>
        <v>0</v>
      </c>
      <c r="BJ25" s="125">
        <f>-'Expenses (Assum. &amp; Calc.)'!BQ8*1</f>
        <v>0</v>
      </c>
      <c r="BK25" s="125">
        <f>-'Expenses (Assum. &amp; Calc.)'!BR8*1</f>
        <v>0</v>
      </c>
    </row>
    <row r="26" spans="2:63" ht="14.4" x14ac:dyDescent="0.3">
      <c r="B26" s="149" t="str">
        <f>'Expenses (Assum. &amp; Calc.)'!C9</f>
        <v xml:space="preserve"> </v>
      </c>
      <c r="D26" s="125">
        <f>-'Expenses (Assum. &amp; Calc.)'!K9*1</f>
        <v>0</v>
      </c>
      <c r="E26" s="125">
        <f>-'Expenses (Assum. &amp; Calc.)'!L9*1</f>
        <v>0</v>
      </c>
      <c r="F26" s="125">
        <f>-'Expenses (Assum. &amp; Calc.)'!M9*1</f>
        <v>0</v>
      </c>
      <c r="G26" s="125">
        <f>-'Expenses (Assum. &amp; Calc.)'!N9*1</f>
        <v>0</v>
      </c>
      <c r="H26" s="125">
        <f>-'Expenses (Assum. &amp; Calc.)'!O9*1</f>
        <v>0</v>
      </c>
      <c r="I26" s="125">
        <f>-'Expenses (Assum. &amp; Calc.)'!P9*1</f>
        <v>0</v>
      </c>
      <c r="J26" s="125">
        <f>-'Expenses (Assum. &amp; Calc.)'!Q9*1</f>
        <v>0</v>
      </c>
      <c r="K26" s="125">
        <f>-'Expenses (Assum. &amp; Calc.)'!R9*1</f>
        <v>0</v>
      </c>
      <c r="L26" s="125">
        <f>-'Expenses (Assum. &amp; Calc.)'!S9*1</f>
        <v>0</v>
      </c>
      <c r="M26" s="125">
        <f>-'Expenses (Assum. &amp; Calc.)'!T9*1</f>
        <v>0</v>
      </c>
      <c r="N26" s="125">
        <f>-'Expenses (Assum. &amp; Calc.)'!U9*1</f>
        <v>0</v>
      </c>
      <c r="O26" s="125">
        <f>-'Expenses (Assum. &amp; Calc.)'!V9*1</f>
        <v>0</v>
      </c>
      <c r="P26" s="125">
        <f>-'Expenses (Assum. &amp; Calc.)'!W9*1</f>
        <v>0</v>
      </c>
      <c r="Q26" s="125">
        <f>-'Expenses (Assum. &amp; Calc.)'!X9*1</f>
        <v>0</v>
      </c>
      <c r="R26" s="125">
        <f>-'Expenses (Assum. &amp; Calc.)'!Y9*1</f>
        <v>0</v>
      </c>
      <c r="S26" s="125">
        <f>-'Expenses (Assum. &amp; Calc.)'!Z9*1</f>
        <v>0</v>
      </c>
      <c r="T26" s="125">
        <f>-'Expenses (Assum. &amp; Calc.)'!AA9*1</f>
        <v>0</v>
      </c>
      <c r="U26" s="125">
        <f>-'Expenses (Assum. &amp; Calc.)'!AB9*1</f>
        <v>0</v>
      </c>
      <c r="V26" s="125">
        <f>-'Expenses (Assum. &amp; Calc.)'!AC9*1</f>
        <v>0</v>
      </c>
      <c r="W26" s="125">
        <f>-'Expenses (Assum. &amp; Calc.)'!AD9*1</f>
        <v>0</v>
      </c>
      <c r="X26" s="125">
        <f>-'Expenses (Assum. &amp; Calc.)'!AE9*1</f>
        <v>0</v>
      </c>
      <c r="Y26" s="125">
        <f>-'Expenses (Assum. &amp; Calc.)'!AF9*1</f>
        <v>0</v>
      </c>
      <c r="Z26" s="125">
        <f>-'Expenses (Assum. &amp; Calc.)'!AG9*1</f>
        <v>0</v>
      </c>
      <c r="AA26" s="125">
        <f>-'Expenses (Assum. &amp; Calc.)'!AH9*1</f>
        <v>0</v>
      </c>
      <c r="AB26" s="125">
        <f>-'Expenses (Assum. &amp; Calc.)'!AI9*1</f>
        <v>0</v>
      </c>
      <c r="AC26" s="125">
        <f>-'Expenses (Assum. &amp; Calc.)'!AJ9*1</f>
        <v>0</v>
      </c>
      <c r="AD26" s="125">
        <f>-'Expenses (Assum. &amp; Calc.)'!AK9*1</f>
        <v>0</v>
      </c>
      <c r="AE26" s="125">
        <f>-'Expenses (Assum. &amp; Calc.)'!AL9*1</f>
        <v>0</v>
      </c>
      <c r="AF26" s="125">
        <f>-'Expenses (Assum. &amp; Calc.)'!AM9*1</f>
        <v>0</v>
      </c>
      <c r="AG26" s="125">
        <f>-'Expenses (Assum. &amp; Calc.)'!AN9*1</f>
        <v>0</v>
      </c>
      <c r="AH26" s="125">
        <f>-'Expenses (Assum. &amp; Calc.)'!AO9*1</f>
        <v>0</v>
      </c>
      <c r="AI26" s="125">
        <f>-'Expenses (Assum. &amp; Calc.)'!AP9*1</f>
        <v>0</v>
      </c>
      <c r="AJ26" s="125">
        <f>-'Expenses (Assum. &amp; Calc.)'!AQ9*1</f>
        <v>0</v>
      </c>
      <c r="AK26" s="125">
        <f>-'Expenses (Assum. &amp; Calc.)'!AR9*1</f>
        <v>0</v>
      </c>
      <c r="AL26" s="125">
        <f>-'Expenses (Assum. &amp; Calc.)'!AS9*1</f>
        <v>0</v>
      </c>
      <c r="AM26" s="125">
        <f>-'Expenses (Assum. &amp; Calc.)'!AT9*1</f>
        <v>0</v>
      </c>
      <c r="AN26" s="125">
        <f>-'Expenses (Assum. &amp; Calc.)'!AU9*1</f>
        <v>0</v>
      </c>
      <c r="AO26" s="125">
        <f>-'Expenses (Assum. &amp; Calc.)'!AV9*1</f>
        <v>0</v>
      </c>
      <c r="AP26" s="125">
        <f>-'Expenses (Assum. &amp; Calc.)'!AW9*1</f>
        <v>0</v>
      </c>
      <c r="AQ26" s="125">
        <f>-'Expenses (Assum. &amp; Calc.)'!AX9*1</f>
        <v>0</v>
      </c>
      <c r="AR26" s="125">
        <f>-'Expenses (Assum. &amp; Calc.)'!AY9*1</f>
        <v>0</v>
      </c>
      <c r="AS26" s="125">
        <f>-'Expenses (Assum. &amp; Calc.)'!AZ9*1</f>
        <v>0</v>
      </c>
      <c r="AT26" s="125">
        <f>-'Expenses (Assum. &amp; Calc.)'!BA9*1</f>
        <v>0</v>
      </c>
      <c r="AU26" s="125">
        <f>-'Expenses (Assum. &amp; Calc.)'!BB9*1</f>
        <v>0</v>
      </c>
      <c r="AV26" s="125">
        <f>-'Expenses (Assum. &amp; Calc.)'!BC9*1</f>
        <v>0</v>
      </c>
      <c r="AW26" s="125">
        <f>-'Expenses (Assum. &amp; Calc.)'!BD9*1</f>
        <v>0</v>
      </c>
      <c r="AX26" s="125">
        <f>-'Expenses (Assum. &amp; Calc.)'!BE9*1</f>
        <v>0</v>
      </c>
      <c r="AY26" s="125">
        <f>-'Expenses (Assum. &amp; Calc.)'!BF9*1</f>
        <v>0</v>
      </c>
      <c r="AZ26" s="125">
        <f>-'Expenses (Assum. &amp; Calc.)'!BG9*1</f>
        <v>0</v>
      </c>
      <c r="BA26" s="125">
        <f>-'Expenses (Assum. &amp; Calc.)'!BH9*1</f>
        <v>0</v>
      </c>
      <c r="BB26" s="125">
        <f>-'Expenses (Assum. &amp; Calc.)'!BI9*1</f>
        <v>0</v>
      </c>
      <c r="BC26" s="125">
        <f>-'Expenses (Assum. &amp; Calc.)'!BJ9*1</f>
        <v>0</v>
      </c>
      <c r="BD26" s="125">
        <f>-'Expenses (Assum. &amp; Calc.)'!BK9*1</f>
        <v>0</v>
      </c>
      <c r="BE26" s="125">
        <f>-'Expenses (Assum. &amp; Calc.)'!BL9*1</f>
        <v>0</v>
      </c>
      <c r="BF26" s="125">
        <f>-'Expenses (Assum. &amp; Calc.)'!BM9*1</f>
        <v>0</v>
      </c>
      <c r="BG26" s="125">
        <f>-'Expenses (Assum. &amp; Calc.)'!BN9*1</f>
        <v>0</v>
      </c>
      <c r="BH26" s="125">
        <f>-'Expenses (Assum. &amp; Calc.)'!BO9*1</f>
        <v>0</v>
      </c>
      <c r="BI26" s="125">
        <f>-'Expenses (Assum. &amp; Calc.)'!BP9*1</f>
        <v>0</v>
      </c>
      <c r="BJ26" s="125">
        <f>-'Expenses (Assum. &amp; Calc.)'!BQ9*1</f>
        <v>0</v>
      </c>
      <c r="BK26" s="125">
        <f>-'Expenses (Assum. &amp; Calc.)'!BR9*1</f>
        <v>0</v>
      </c>
    </row>
    <row r="27" spans="2:63" ht="14.4" x14ac:dyDescent="0.3">
      <c r="B27" s="149" t="str">
        <f>'Expenses (Assum. &amp; Calc.)'!C10</f>
        <v xml:space="preserve"> </v>
      </c>
      <c r="D27" s="125">
        <f>-'Expenses (Assum. &amp; Calc.)'!K10*1</f>
        <v>0</v>
      </c>
      <c r="E27" s="125">
        <f>-'Expenses (Assum. &amp; Calc.)'!L10*1</f>
        <v>0</v>
      </c>
      <c r="F27" s="125">
        <f>-'Expenses (Assum. &amp; Calc.)'!M10*1</f>
        <v>0</v>
      </c>
      <c r="G27" s="125">
        <f>-'Expenses (Assum. &amp; Calc.)'!N10*1</f>
        <v>0</v>
      </c>
      <c r="H27" s="125">
        <f>-'Expenses (Assum. &amp; Calc.)'!O10*1</f>
        <v>0</v>
      </c>
      <c r="I27" s="125">
        <f>-'Expenses (Assum. &amp; Calc.)'!P10*1</f>
        <v>0</v>
      </c>
      <c r="J27" s="125">
        <f>-'Expenses (Assum. &amp; Calc.)'!Q10*1</f>
        <v>0</v>
      </c>
      <c r="K27" s="125">
        <f>-'Expenses (Assum. &amp; Calc.)'!R10*1</f>
        <v>0</v>
      </c>
      <c r="L27" s="125">
        <f>-'Expenses (Assum. &amp; Calc.)'!S10*1</f>
        <v>0</v>
      </c>
      <c r="M27" s="125">
        <f>-'Expenses (Assum. &amp; Calc.)'!T10*1</f>
        <v>0</v>
      </c>
      <c r="N27" s="125">
        <f>-'Expenses (Assum. &amp; Calc.)'!U10*1</f>
        <v>0</v>
      </c>
      <c r="O27" s="125">
        <f>-'Expenses (Assum. &amp; Calc.)'!V10*1</f>
        <v>0</v>
      </c>
      <c r="P27" s="125">
        <f>-'Expenses (Assum. &amp; Calc.)'!W10*1</f>
        <v>0</v>
      </c>
      <c r="Q27" s="125">
        <f>-'Expenses (Assum. &amp; Calc.)'!X10*1</f>
        <v>0</v>
      </c>
      <c r="R27" s="125">
        <f>-'Expenses (Assum. &amp; Calc.)'!Y10*1</f>
        <v>0</v>
      </c>
      <c r="S27" s="125">
        <f>-'Expenses (Assum. &amp; Calc.)'!Z10*1</f>
        <v>0</v>
      </c>
      <c r="T27" s="125">
        <f>-'Expenses (Assum. &amp; Calc.)'!AA10*1</f>
        <v>0</v>
      </c>
      <c r="U27" s="125">
        <f>-'Expenses (Assum. &amp; Calc.)'!AB10*1</f>
        <v>0</v>
      </c>
      <c r="V27" s="125">
        <f>-'Expenses (Assum. &amp; Calc.)'!AC10*1</f>
        <v>0</v>
      </c>
      <c r="W27" s="125">
        <f>-'Expenses (Assum. &amp; Calc.)'!AD10*1</f>
        <v>0</v>
      </c>
      <c r="X27" s="125">
        <f>-'Expenses (Assum. &amp; Calc.)'!AE10*1</f>
        <v>0</v>
      </c>
      <c r="Y27" s="125">
        <f>-'Expenses (Assum. &amp; Calc.)'!AF10*1</f>
        <v>0</v>
      </c>
      <c r="Z27" s="125">
        <f>-'Expenses (Assum. &amp; Calc.)'!AG10*1</f>
        <v>0</v>
      </c>
      <c r="AA27" s="125">
        <f>-'Expenses (Assum. &amp; Calc.)'!AH10*1</f>
        <v>0</v>
      </c>
      <c r="AB27" s="125">
        <f>-'Expenses (Assum. &amp; Calc.)'!AI10*1</f>
        <v>0</v>
      </c>
      <c r="AC27" s="125">
        <f>-'Expenses (Assum. &amp; Calc.)'!AJ10*1</f>
        <v>0</v>
      </c>
      <c r="AD27" s="125">
        <f>-'Expenses (Assum. &amp; Calc.)'!AK10*1</f>
        <v>0</v>
      </c>
      <c r="AE27" s="125">
        <f>-'Expenses (Assum. &amp; Calc.)'!AL10*1</f>
        <v>0</v>
      </c>
      <c r="AF27" s="125">
        <f>-'Expenses (Assum. &amp; Calc.)'!AM10*1</f>
        <v>0</v>
      </c>
      <c r="AG27" s="125">
        <f>-'Expenses (Assum. &amp; Calc.)'!AN10*1</f>
        <v>0</v>
      </c>
      <c r="AH27" s="125">
        <f>-'Expenses (Assum. &amp; Calc.)'!AO10*1</f>
        <v>0</v>
      </c>
      <c r="AI27" s="125">
        <f>-'Expenses (Assum. &amp; Calc.)'!AP10*1</f>
        <v>0</v>
      </c>
      <c r="AJ27" s="125">
        <f>-'Expenses (Assum. &amp; Calc.)'!AQ10*1</f>
        <v>0</v>
      </c>
      <c r="AK27" s="125">
        <f>-'Expenses (Assum. &amp; Calc.)'!AR10*1</f>
        <v>0</v>
      </c>
      <c r="AL27" s="125">
        <f>-'Expenses (Assum. &amp; Calc.)'!AS10*1</f>
        <v>0</v>
      </c>
      <c r="AM27" s="125">
        <f>-'Expenses (Assum. &amp; Calc.)'!AT10*1</f>
        <v>0</v>
      </c>
      <c r="AN27" s="125">
        <f>-'Expenses (Assum. &amp; Calc.)'!AU10*1</f>
        <v>0</v>
      </c>
      <c r="AO27" s="125">
        <f>-'Expenses (Assum. &amp; Calc.)'!AV10*1</f>
        <v>0</v>
      </c>
      <c r="AP27" s="125">
        <f>-'Expenses (Assum. &amp; Calc.)'!AW10*1</f>
        <v>0</v>
      </c>
      <c r="AQ27" s="125">
        <f>-'Expenses (Assum. &amp; Calc.)'!AX10*1</f>
        <v>0</v>
      </c>
      <c r="AR27" s="125">
        <f>-'Expenses (Assum. &amp; Calc.)'!AY10*1</f>
        <v>0</v>
      </c>
      <c r="AS27" s="125">
        <f>-'Expenses (Assum. &amp; Calc.)'!AZ10*1</f>
        <v>0</v>
      </c>
      <c r="AT27" s="125">
        <f>-'Expenses (Assum. &amp; Calc.)'!BA10*1</f>
        <v>0</v>
      </c>
      <c r="AU27" s="125">
        <f>-'Expenses (Assum. &amp; Calc.)'!BB10*1</f>
        <v>0</v>
      </c>
      <c r="AV27" s="125">
        <f>-'Expenses (Assum. &amp; Calc.)'!BC10*1</f>
        <v>0</v>
      </c>
      <c r="AW27" s="125">
        <f>-'Expenses (Assum. &amp; Calc.)'!BD10*1</f>
        <v>0</v>
      </c>
      <c r="AX27" s="125">
        <f>-'Expenses (Assum. &amp; Calc.)'!BE10*1</f>
        <v>0</v>
      </c>
      <c r="AY27" s="125">
        <f>-'Expenses (Assum. &amp; Calc.)'!BF10*1</f>
        <v>0</v>
      </c>
      <c r="AZ27" s="125">
        <f>-'Expenses (Assum. &amp; Calc.)'!BG10*1</f>
        <v>0</v>
      </c>
      <c r="BA27" s="125">
        <f>-'Expenses (Assum. &amp; Calc.)'!BH10*1</f>
        <v>0</v>
      </c>
      <c r="BB27" s="125">
        <f>-'Expenses (Assum. &amp; Calc.)'!BI10*1</f>
        <v>0</v>
      </c>
      <c r="BC27" s="125">
        <f>-'Expenses (Assum. &amp; Calc.)'!BJ10*1</f>
        <v>0</v>
      </c>
      <c r="BD27" s="125">
        <f>-'Expenses (Assum. &amp; Calc.)'!BK10*1</f>
        <v>0</v>
      </c>
      <c r="BE27" s="125">
        <f>-'Expenses (Assum. &amp; Calc.)'!BL10*1</f>
        <v>0</v>
      </c>
      <c r="BF27" s="125">
        <f>-'Expenses (Assum. &amp; Calc.)'!BM10*1</f>
        <v>0</v>
      </c>
      <c r="BG27" s="125">
        <f>-'Expenses (Assum. &amp; Calc.)'!BN10*1</f>
        <v>0</v>
      </c>
      <c r="BH27" s="125">
        <f>-'Expenses (Assum. &amp; Calc.)'!BO10*1</f>
        <v>0</v>
      </c>
      <c r="BI27" s="125">
        <f>-'Expenses (Assum. &amp; Calc.)'!BP10*1</f>
        <v>0</v>
      </c>
      <c r="BJ27" s="125">
        <f>-'Expenses (Assum. &amp; Calc.)'!BQ10*1</f>
        <v>0</v>
      </c>
      <c r="BK27" s="125">
        <f>-'Expenses (Assum. &amp; Calc.)'!BR10*1</f>
        <v>0</v>
      </c>
    </row>
    <row r="28" spans="2:63" ht="14.4" x14ac:dyDescent="0.3">
      <c r="B28" s="149" t="str">
        <f>'Expenses (Assum. &amp; Calc.)'!C11</f>
        <v xml:space="preserve"> </v>
      </c>
      <c r="D28" s="125">
        <f>-'Expenses (Assum. &amp; Calc.)'!K11*1</f>
        <v>0</v>
      </c>
      <c r="E28" s="125">
        <f>-'Expenses (Assum. &amp; Calc.)'!L11*1</f>
        <v>0</v>
      </c>
      <c r="F28" s="125">
        <f>-'Expenses (Assum. &amp; Calc.)'!M11*1</f>
        <v>0</v>
      </c>
      <c r="G28" s="125">
        <f>-'Expenses (Assum. &amp; Calc.)'!N11*1</f>
        <v>0</v>
      </c>
      <c r="H28" s="125">
        <f>-'Expenses (Assum. &amp; Calc.)'!O11*1</f>
        <v>0</v>
      </c>
      <c r="I28" s="125">
        <f>-'Expenses (Assum. &amp; Calc.)'!P11*1</f>
        <v>0</v>
      </c>
      <c r="J28" s="125">
        <f>-'Expenses (Assum. &amp; Calc.)'!Q11*1</f>
        <v>0</v>
      </c>
      <c r="K28" s="125">
        <f>-'Expenses (Assum. &amp; Calc.)'!R11*1</f>
        <v>0</v>
      </c>
      <c r="L28" s="125">
        <f>-'Expenses (Assum. &amp; Calc.)'!S11*1</f>
        <v>0</v>
      </c>
      <c r="M28" s="125">
        <f>-'Expenses (Assum. &amp; Calc.)'!T11*1</f>
        <v>0</v>
      </c>
      <c r="N28" s="125">
        <f>-'Expenses (Assum. &amp; Calc.)'!U11*1</f>
        <v>0</v>
      </c>
      <c r="O28" s="125">
        <f>-'Expenses (Assum. &amp; Calc.)'!V11*1</f>
        <v>0</v>
      </c>
      <c r="P28" s="125">
        <f>-'Expenses (Assum. &amp; Calc.)'!W11*1</f>
        <v>0</v>
      </c>
      <c r="Q28" s="125">
        <f>-'Expenses (Assum. &amp; Calc.)'!X11*1</f>
        <v>0</v>
      </c>
      <c r="R28" s="125">
        <f>-'Expenses (Assum. &amp; Calc.)'!Y11*1</f>
        <v>0</v>
      </c>
      <c r="S28" s="125">
        <f>-'Expenses (Assum. &amp; Calc.)'!Z11*1</f>
        <v>0</v>
      </c>
      <c r="T28" s="125">
        <f>-'Expenses (Assum. &amp; Calc.)'!AA11*1</f>
        <v>0</v>
      </c>
      <c r="U28" s="125">
        <f>-'Expenses (Assum. &amp; Calc.)'!AB11*1</f>
        <v>0</v>
      </c>
      <c r="V28" s="125">
        <f>-'Expenses (Assum. &amp; Calc.)'!AC11*1</f>
        <v>0</v>
      </c>
      <c r="W28" s="125">
        <f>-'Expenses (Assum. &amp; Calc.)'!AD11*1</f>
        <v>0</v>
      </c>
      <c r="X28" s="125">
        <f>-'Expenses (Assum. &amp; Calc.)'!AE11*1</f>
        <v>0</v>
      </c>
      <c r="Y28" s="125">
        <f>-'Expenses (Assum. &amp; Calc.)'!AF11*1</f>
        <v>0</v>
      </c>
      <c r="Z28" s="125">
        <f>-'Expenses (Assum. &amp; Calc.)'!AG11*1</f>
        <v>0</v>
      </c>
      <c r="AA28" s="125">
        <f>-'Expenses (Assum. &amp; Calc.)'!AH11*1</f>
        <v>0</v>
      </c>
      <c r="AB28" s="125">
        <f>-'Expenses (Assum. &amp; Calc.)'!AI11*1</f>
        <v>0</v>
      </c>
      <c r="AC28" s="125">
        <f>-'Expenses (Assum. &amp; Calc.)'!AJ11*1</f>
        <v>0</v>
      </c>
      <c r="AD28" s="125">
        <f>-'Expenses (Assum. &amp; Calc.)'!AK11*1</f>
        <v>0</v>
      </c>
      <c r="AE28" s="125">
        <f>-'Expenses (Assum. &amp; Calc.)'!AL11*1</f>
        <v>0</v>
      </c>
      <c r="AF28" s="125">
        <f>-'Expenses (Assum. &amp; Calc.)'!AM11*1</f>
        <v>0</v>
      </c>
      <c r="AG28" s="125">
        <f>-'Expenses (Assum. &amp; Calc.)'!AN11*1</f>
        <v>0</v>
      </c>
      <c r="AH28" s="125">
        <f>-'Expenses (Assum. &amp; Calc.)'!AO11*1</f>
        <v>0</v>
      </c>
      <c r="AI28" s="125">
        <f>-'Expenses (Assum. &amp; Calc.)'!AP11*1</f>
        <v>0</v>
      </c>
      <c r="AJ28" s="125">
        <f>-'Expenses (Assum. &amp; Calc.)'!AQ11*1</f>
        <v>0</v>
      </c>
      <c r="AK28" s="125">
        <f>-'Expenses (Assum. &amp; Calc.)'!AR11*1</f>
        <v>0</v>
      </c>
      <c r="AL28" s="125">
        <f>-'Expenses (Assum. &amp; Calc.)'!AS11*1</f>
        <v>0</v>
      </c>
      <c r="AM28" s="125">
        <f>-'Expenses (Assum. &amp; Calc.)'!AT11*1</f>
        <v>0</v>
      </c>
      <c r="AN28" s="125">
        <f>-'Expenses (Assum. &amp; Calc.)'!AU11*1</f>
        <v>0</v>
      </c>
      <c r="AO28" s="125">
        <f>-'Expenses (Assum. &amp; Calc.)'!AV11*1</f>
        <v>0</v>
      </c>
      <c r="AP28" s="125">
        <f>-'Expenses (Assum. &amp; Calc.)'!AW11*1</f>
        <v>0</v>
      </c>
      <c r="AQ28" s="125">
        <f>-'Expenses (Assum. &amp; Calc.)'!AX11*1</f>
        <v>0</v>
      </c>
      <c r="AR28" s="125">
        <f>-'Expenses (Assum. &amp; Calc.)'!AY11*1</f>
        <v>0</v>
      </c>
      <c r="AS28" s="125">
        <f>-'Expenses (Assum. &amp; Calc.)'!AZ11*1</f>
        <v>0</v>
      </c>
      <c r="AT28" s="125">
        <f>-'Expenses (Assum. &amp; Calc.)'!BA11*1</f>
        <v>0</v>
      </c>
      <c r="AU28" s="125">
        <f>-'Expenses (Assum. &amp; Calc.)'!BB11*1</f>
        <v>0</v>
      </c>
      <c r="AV28" s="125">
        <f>-'Expenses (Assum. &amp; Calc.)'!BC11*1</f>
        <v>0</v>
      </c>
      <c r="AW28" s="125">
        <f>-'Expenses (Assum. &amp; Calc.)'!BD11*1</f>
        <v>0</v>
      </c>
      <c r="AX28" s="125">
        <f>-'Expenses (Assum. &amp; Calc.)'!BE11*1</f>
        <v>0</v>
      </c>
      <c r="AY28" s="125">
        <f>-'Expenses (Assum. &amp; Calc.)'!BF11*1</f>
        <v>0</v>
      </c>
      <c r="AZ28" s="125">
        <f>-'Expenses (Assum. &amp; Calc.)'!BG11*1</f>
        <v>0</v>
      </c>
      <c r="BA28" s="125">
        <f>-'Expenses (Assum. &amp; Calc.)'!BH11*1</f>
        <v>0</v>
      </c>
      <c r="BB28" s="125">
        <f>-'Expenses (Assum. &amp; Calc.)'!BI11*1</f>
        <v>0</v>
      </c>
      <c r="BC28" s="125">
        <f>-'Expenses (Assum. &amp; Calc.)'!BJ11*1</f>
        <v>0</v>
      </c>
      <c r="BD28" s="125">
        <f>-'Expenses (Assum. &amp; Calc.)'!BK11*1</f>
        <v>0</v>
      </c>
      <c r="BE28" s="125">
        <f>-'Expenses (Assum. &amp; Calc.)'!BL11*1</f>
        <v>0</v>
      </c>
      <c r="BF28" s="125">
        <f>-'Expenses (Assum. &amp; Calc.)'!BM11*1</f>
        <v>0</v>
      </c>
      <c r="BG28" s="125">
        <f>-'Expenses (Assum. &amp; Calc.)'!BN11*1</f>
        <v>0</v>
      </c>
      <c r="BH28" s="125">
        <f>-'Expenses (Assum. &amp; Calc.)'!BO11*1</f>
        <v>0</v>
      </c>
      <c r="BI28" s="125">
        <f>-'Expenses (Assum. &amp; Calc.)'!BP11*1</f>
        <v>0</v>
      </c>
      <c r="BJ28" s="125">
        <f>-'Expenses (Assum. &amp; Calc.)'!BQ11*1</f>
        <v>0</v>
      </c>
      <c r="BK28" s="125">
        <f>-'Expenses (Assum. &amp; Calc.)'!BR11*1</f>
        <v>0</v>
      </c>
    </row>
    <row r="29" spans="2:63" ht="14.4" x14ac:dyDescent="0.3">
      <c r="B29" s="149" t="str">
        <f>'Expenses (Assum. &amp; Calc.)'!C12</f>
        <v xml:space="preserve"> </v>
      </c>
      <c r="D29" s="125">
        <f>-'Expenses (Assum. &amp; Calc.)'!K12*1</f>
        <v>0</v>
      </c>
      <c r="E29" s="125">
        <f>-'Expenses (Assum. &amp; Calc.)'!L12*1</f>
        <v>0</v>
      </c>
      <c r="F29" s="125">
        <f>-'Expenses (Assum. &amp; Calc.)'!M12*1</f>
        <v>0</v>
      </c>
      <c r="G29" s="125">
        <f>-'Expenses (Assum. &amp; Calc.)'!N12*1</f>
        <v>0</v>
      </c>
      <c r="H29" s="125">
        <f>-'Expenses (Assum. &amp; Calc.)'!O12*1</f>
        <v>0</v>
      </c>
      <c r="I29" s="125">
        <f>-'Expenses (Assum. &amp; Calc.)'!P12*1</f>
        <v>0</v>
      </c>
      <c r="J29" s="125">
        <f>-'Expenses (Assum. &amp; Calc.)'!Q12*1</f>
        <v>0</v>
      </c>
      <c r="K29" s="125">
        <f>-'Expenses (Assum. &amp; Calc.)'!R12*1</f>
        <v>0</v>
      </c>
      <c r="L29" s="125">
        <f>-'Expenses (Assum. &amp; Calc.)'!S12*1</f>
        <v>0</v>
      </c>
      <c r="M29" s="125">
        <f>-'Expenses (Assum. &amp; Calc.)'!T12*1</f>
        <v>0</v>
      </c>
      <c r="N29" s="125">
        <f>-'Expenses (Assum. &amp; Calc.)'!U12*1</f>
        <v>0</v>
      </c>
      <c r="O29" s="125">
        <f>-'Expenses (Assum. &amp; Calc.)'!V12*1</f>
        <v>0</v>
      </c>
      <c r="P29" s="125">
        <f>-'Expenses (Assum. &amp; Calc.)'!W12*1</f>
        <v>0</v>
      </c>
      <c r="Q29" s="125">
        <f>-'Expenses (Assum. &amp; Calc.)'!X12*1</f>
        <v>0</v>
      </c>
      <c r="R29" s="125">
        <f>-'Expenses (Assum. &amp; Calc.)'!Y12*1</f>
        <v>0</v>
      </c>
      <c r="S29" s="125">
        <f>-'Expenses (Assum. &amp; Calc.)'!Z12*1</f>
        <v>0</v>
      </c>
      <c r="T29" s="125">
        <f>-'Expenses (Assum. &amp; Calc.)'!AA12*1</f>
        <v>0</v>
      </c>
      <c r="U29" s="125">
        <f>-'Expenses (Assum. &amp; Calc.)'!AB12*1</f>
        <v>0</v>
      </c>
      <c r="V29" s="125">
        <f>-'Expenses (Assum. &amp; Calc.)'!AC12*1</f>
        <v>0</v>
      </c>
      <c r="W29" s="125">
        <f>-'Expenses (Assum. &amp; Calc.)'!AD12*1</f>
        <v>0</v>
      </c>
      <c r="X29" s="125">
        <f>-'Expenses (Assum. &amp; Calc.)'!AE12*1</f>
        <v>0</v>
      </c>
      <c r="Y29" s="125">
        <f>-'Expenses (Assum. &amp; Calc.)'!AF12*1</f>
        <v>0</v>
      </c>
      <c r="Z29" s="125">
        <f>-'Expenses (Assum. &amp; Calc.)'!AG12*1</f>
        <v>0</v>
      </c>
      <c r="AA29" s="125">
        <f>-'Expenses (Assum. &amp; Calc.)'!AH12*1</f>
        <v>0</v>
      </c>
      <c r="AB29" s="125">
        <f>-'Expenses (Assum. &amp; Calc.)'!AI12*1</f>
        <v>0</v>
      </c>
      <c r="AC29" s="125">
        <f>-'Expenses (Assum. &amp; Calc.)'!AJ12*1</f>
        <v>0</v>
      </c>
      <c r="AD29" s="125">
        <f>-'Expenses (Assum. &amp; Calc.)'!AK12*1</f>
        <v>0</v>
      </c>
      <c r="AE29" s="125">
        <f>-'Expenses (Assum. &amp; Calc.)'!AL12*1</f>
        <v>0</v>
      </c>
      <c r="AF29" s="125">
        <f>-'Expenses (Assum. &amp; Calc.)'!AM12*1</f>
        <v>0</v>
      </c>
      <c r="AG29" s="125">
        <f>-'Expenses (Assum. &amp; Calc.)'!AN12*1</f>
        <v>0</v>
      </c>
      <c r="AH29" s="125">
        <f>-'Expenses (Assum. &amp; Calc.)'!AO12*1</f>
        <v>0</v>
      </c>
      <c r="AI29" s="125">
        <f>-'Expenses (Assum. &amp; Calc.)'!AP12*1</f>
        <v>0</v>
      </c>
      <c r="AJ29" s="125">
        <f>-'Expenses (Assum. &amp; Calc.)'!AQ12*1</f>
        <v>0</v>
      </c>
      <c r="AK29" s="125">
        <f>-'Expenses (Assum. &amp; Calc.)'!AR12*1</f>
        <v>0</v>
      </c>
      <c r="AL29" s="125">
        <f>-'Expenses (Assum. &amp; Calc.)'!AS12*1</f>
        <v>0</v>
      </c>
      <c r="AM29" s="125">
        <f>-'Expenses (Assum. &amp; Calc.)'!AT12*1</f>
        <v>0</v>
      </c>
      <c r="AN29" s="125">
        <f>-'Expenses (Assum. &amp; Calc.)'!AU12*1</f>
        <v>0</v>
      </c>
      <c r="AO29" s="125">
        <f>-'Expenses (Assum. &amp; Calc.)'!AV12*1</f>
        <v>0</v>
      </c>
      <c r="AP29" s="125">
        <f>-'Expenses (Assum. &amp; Calc.)'!AW12*1</f>
        <v>0</v>
      </c>
      <c r="AQ29" s="125">
        <f>-'Expenses (Assum. &amp; Calc.)'!AX12*1</f>
        <v>0</v>
      </c>
      <c r="AR29" s="125">
        <f>-'Expenses (Assum. &amp; Calc.)'!AY12*1</f>
        <v>0</v>
      </c>
      <c r="AS29" s="125">
        <f>-'Expenses (Assum. &amp; Calc.)'!AZ12*1</f>
        <v>0</v>
      </c>
      <c r="AT29" s="125">
        <f>-'Expenses (Assum. &amp; Calc.)'!BA12*1</f>
        <v>0</v>
      </c>
      <c r="AU29" s="125">
        <f>-'Expenses (Assum. &amp; Calc.)'!BB12*1</f>
        <v>0</v>
      </c>
      <c r="AV29" s="125">
        <f>-'Expenses (Assum. &amp; Calc.)'!BC12*1</f>
        <v>0</v>
      </c>
      <c r="AW29" s="125">
        <f>-'Expenses (Assum. &amp; Calc.)'!BD12*1</f>
        <v>0</v>
      </c>
      <c r="AX29" s="125">
        <f>-'Expenses (Assum. &amp; Calc.)'!BE12*1</f>
        <v>0</v>
      </c>
      <c r="AY29" s="125">
        <f>-'Expenses (Assum. &amp; Calc.)'!BF12*1</f>
        <v>0</v>
      </c>
      <c r="AZ29" s="125">
        <f>-'Expenses (Assum. &amp; Calc.)'!BG12*1</f>
        <v>0</v>
      </c>
      <c r="BA29" s="125">
        <f>-'Expenses (Assum. &amp; Calc.)'!BH12*1</f>
        <v>0</v>
      </c>
      <c r="BB29" s="125">
        <f>-'Expenses (Assum. &amp; Calc.)'!BI12*1</f>
        <v>0</v>
      </c>
      <c r="BC29" s="125">
        <f>-'Expenses (Assum. &amp; Calc.)'!BJ12*1</f>
        <v>0</v>
      </c>
      <c r="BD29" s="125">
        <f>-'Expenses (Assum. &amp; Calc.)'!BK12*1</f>
        <v>0</v>
      </c>
      <c r="BE29" s="125">
        <f>-'Expenses (Assum. &amp; Calc.)'!BL12*1</f>
        <v>0</v>
      </c>
      <c r="BF29" s="125">
        <f>-'Expenses (Assum. &amp; Calc.)'!BM12*1</f>
        <v>0</v>
      </c>
      <c r="BG29" s="125">
        <f>-'Expenses (Assum. &amp; Calc.)'!BN12*1</f>
        <v>0</v>
      </c>
      <c r="BH29" s="125">
        <f>-'Expenses (Assum. &amp; Calc.)'!BO12*1</f>
        <v>0</v>
      </c>
      <c r="BI29" s="125">
        <f>-'Expenses (Assum. &amp; Calc.)'!BP12*1</f>
        <v>0</v>
      </c>
      <c r="BJ29" s="125">
        <f>-'Expenses (Assum. &amp; Calc.)'!BQ12*1</f>
        <v>0</v>
      </c>
      <c r="BK29" s="125">
        <f>-'Expenses (Assum. &amp; Calc.)'!BR12*1</f>
        <v>0</v>
      </c>
    </row>
    <row r="30" spans="2:63" ht="14.4" x14ac:dyDescent="0.3">
      <c r="B30" s="149" t="str">
        <f>'Expenses (Assum. &amp; Calc.)'!C13</f>
        <v xml:space="preserve"> </v>
      </c>
      <c r="D30" s="125">
        <f>-'Expenses (Assum. &amp; Calc.)'!K13*1</f>
        <v>0</v>
      </c>
      <c r="E30" s="125">
        <f>-'Expenses (Assum. &amp; Calc.)'!L13*1</f>
        <v>0</v>
      </c>
      <c r="F30" s="125">
        <f>-'Expenses (Assum. &amp; Calc.)'!M13*1</f>
        <v>0</v>
      </c>
      <c r="G30" s="125">
        <f>-'Expenses (Assum. &amp; Calc.)'!N13*1</f>
        <v>0</v>
      </c>
      <c r="H30" s="125">
        <f>-'Expenses (Assum. &amp; Calc.)'!O13*1</f>
        <v>0</v>
      </c>
      <c r="I30" s="125">
        <f>-'Expenses (Assum. &amp; Calc.)'!P13*1</f>
        <v>0</v>
      </c>
      <c r="J30" s="125">
        <f>-'Expenses (Assum. &amp; Calc.)'!Q13*1</f>
        <v>0</v>
      </c>
      <c r="K30" s="125">
        <f>-'Expenses (Assum. &amp; Calc.)'!R13*1</f>
        <v>0</v>
      </c>
      <c r="L30" s="125">
        <f>-'Expenses (Assum. &amp; Calc.)'!S13*1</f>
        <v>0</v>
      </c>
      <c r="M30" s="125">
        <f>-'Expenses (Assum. &amp; Calc.)'!T13*1</f>
        <v>0</v>
      </c>
      <c r="N30" s="125">
        <f>-'Expenses (Assum. &amp; Calc.)'!U13*1</f>
        <v>0</v>
      </c>
      <c r="O30" s="125">
        <f>-'Expenses (Assum. &amp; Calc.)'!V13*1</f>
        <v>0</v>
      </c>
      <c r="P30" s="125">
        <f>-'Expenses (Assum. &amp; Calc.)'!W13*1</f>
        <v>0</v>
      </c>
      <c r="Q30" s="125">
        <f>-'Expenses (Assum. &amp; Calc.)'!X13*1</f>
        <v>0</v>
      </c>
      <c r="R30" s="125">
        <f>-'Expenses (Assum. &amp; Calc.)'!Y13*1</f>
        <v>0</v>
      </c>
      <c r="S30" s="125">
        <f>-'Expenses (Assum. &amp; Calc.)'!Z13*1</f>
        <v>0</v>
      </c>
      <c r="T30" s="125">
        <f>-'Expenses (Assum. &amp; Calc.)'!AA13*1</f>
        <v>0</v>
      </c>
      <c r="U30" s="125">
        <f>-'Expenses (Assum. &amp; Calc.)'!AB13*1</f>
        <v>0</v>
      </c>
      <c r="V30" s="125">
        <f>-'Expenses (Assum. &amp; Calc.)'!AC13*1</f>
        <v>0</v>
      </c>
      <c r="W30" s="125">
        <f>-'Expenses (Assum. &amp; Calc.)'!AD13*1</f>
        <v>0</v>
      </c>
      <c r="X30" s="125">
        <f>-'Expenses (Assum. &amp; Calc.)'!AE13*1</f>
        <v>0</v>
      </c>
      <c r="Y30" s="125">
        <f>-'Expenses (Assum. &amp; Calc.)'!AF13*1</f>
        <v>0</v>
      </c>
      <c r="Z30" s="125">
        <f>-'Expenses (Assum. &amp; Calc.)'!AG13*1</f>
        <v>0</v>
      </c>
      <c r="AA30" s="125">
        <f>-'Expenses (Assum. &amp; Calc.)'!AH13*1</f>
        <v>0</v>
      </c>
      <c r="AB30" s="125">
        <f>-'Expenses (Assum. &amp; Calc.)'!AI13*1</f>
        <v>0</v>
      </c>
      <c r="AC30" s="125">
        <f>-'Expenses (Assum. &amp; Calc.)'!AJ13*1</f>
        <v>0</v>
      </c>
      <c r="AD30" s="125">
        <f>-'Expenses (Assum. &amp; Calc.)'!AK13*1</f>
        <v>0</v>
      </c>
      <c r="AE30" s="125">
        <f>-'Expenses (Assum. &amp; Calc.)'!AL13*1</f>
        <v>0</v>
      </c>
      <c r="AF30" s="125">
        <f>-'Expenses (Assum. &amp; Calc.)'!AM13*1</f>
        <v>0</v>
      </c>
      <c r="AG30" s="125">
        <f>-'Expenses (Assum. &amp; Calc.)'!AN13*1</f>
        <v>0</v>
      </c>
      <c r="AH30" s="125">
        <f>-'Expenses (Assum. &amp; Calc.)'!AO13*1</f>
        <v>0</v>
      </c>
      <c r="AI30" s="125">
        <f>-'Expenses (Assum. &amp; Calc.)'!AP13*1</f>
        <v>0</v>
      </c>
      <c r="AJ30" s="125">
        <f>-'Expenses (Assum. &amp; Calc.)'!AQ13*1</f>
        <v>0</v>
      </c>
      <c r="AK30" s="125">
        <f>-'Expenses (Assum. &amp; Calc.)'!AR13*1</f>
        <v>0</v>
      </c>
      <c r="AL30" s="125">
        <f>-'Expenses (Assum. &amp; Calc.)'!AS13*1</f>
        <v>0</v>
      </c>
      <c r="AM30" s="125">
        <f>-'Expenses (Assum. &amp; Calc.)'!AT13*1</f>
        <v>0</v>
      </c>
      <c r="AN30" s="125">
        <f>-'Expenses (Assum. &amp; Calc.)'!AU13*1</f>
        <v>0</v>
      </c>
      <c r="AO30" s="125">
        <f>-'Expenses (Assum. &amp; Calc.)'!AV13*1</f>
        <v>0</v>
      </c>
      <c r="AP30" s="125">
        <f>-'Expenses (Assum. &amp; Calc.)'!AW13*1</f>
        <v>0</v>
      </c>
      <c r="AQ30" s="125">
        <f>-'Expenses (Assum. &amp; Calc.)'!AX13*1</f>
        <v>0</v>
      </c>
      <c r="AR30" s="125">
        <f>-'Expenses (Assum. &amp; Calc.)'!AY13*1</f>
        <v>0</v>
      </c>
      <c r="AS30" s="125">
        <f>-'Expenses (Assum. &amp; Calc.)'!AZ13*1</f>
        <v>0</v>
      </c>
      <c r="AT30" s="125">
        <f>-'Expenses (Assum. &amp; Calc.)'!BA13*1</f>
        <v>0</v>
      </c>
      <c r="AU30" s="125">
        <f>-'Expenses (Assum. &amp; Calc.)'!BB13*1</f>
        <v>0</v>
      </c>
      <c r="AV30" s="125">
        <f>-'Expenses (Assum. &amp; Calc.)'!BC13*1</f>
        <v>0</v>
      </c>
      <c r="AW30" s="125">
        <f>-'Expenses (Assum. &amp; Calc.)'!BD13*1</f>
        <v>0</v>
      </c>
      <c r="AX30" s="125">
        <f>-'Expenses (Assum. &amp; Calc.)'!BE13*1</f>
        <v>0</v>
      </c>
      <c r="AY30" s="125">
        <f>-'Expenses (Assum. &amp; Calc.)'!BF13*1</f>
        <v>0</v>
      </c>
      <c r="AZ30" s="125">
        <f>-'Expenses (Assum. &amp; Calc.)'!BG13*1</f>
        <v>0</v>
      </c>
      <c r="BA30" s="125">
        <f>-'Expenses (Assum. &amp; Calc.)'!BH13*1</f>
        <v>0</v>
      </c>
      <c r="BB30" s="125">
        <f>-'Expenses (Assum. &amp; Calc.)'!BI13*1</f>
        <v>0</v>
      </c>
      <c r="BC30" s="125">
        <f>-'Expenses (Assum. &amp; Calc.)'!BJ13*1</f>
        <v>0</v>
      </c>
      <c r="BD30" s="125">
        <f>-'Expenses (Assum. &amp; Calc.)'!BK13*1</f>
        <v>0</v>
      </c>
      <c r="BE30" s="125">
        <f>-'Expenses (Assum. &amp; Calc.)'!BL13*1</f>
        <v>0</v>
      </c>
      <c r="BF30" s="125">
        <f>-'Expenses (Assum. &amp; Calc.)'!BM13*1</f>
        <v>0</v>
      </c>
      <c r="BG30" s="125">
        <f>-'Expenses (Assum. &amp; Calc.)'!BN13*1</f>
        <v>0</v>
      </c>
      <c r="BH30" s="125">
        <f>-'Expenses (Assum. &amp; Calc.)'!BO13*1</f>
        <v>0</v>
      </c>
      <c r="BI30" s="125">
        <f>-'Expenses (Assum. &amp; Calc.)'!BP13*1</f>
        <v>0</v>
      </c>
      <c r="BJ30" s="125">
        <f>-'Expenses (Assum. &amp; Calc.)'!BQ13*1</f>
        <v>0</v>
      </c>
      <c r="BK30" s="125">
        <f>-'Expenses (Assum. &amp; Calc.)'!BR13*1</f>
        <v>0</v>
      </c>
    </row>
    <row r="31" spans="2:63" ht="14.4" x14ac:dyDescent="0.3">
      <c r="B31" s="149" t="str">
        <f>'Expenses (Assum. &amp; Calc.)'!C14</f>
        <v xml:space="preserve"> </v>
      </c>
      <c r="D31" s="125">
        <f>-'Expenses (Assum. &amp; Calc.)'!K14*1</f>
        <v>0</v>
      </c>
      <c r="E31" s="125">
        <f>-'Expenses (Assum. &amp; Calc.)'!L14*1</f>
        <v>0</v>
      </c>
      <c r="F31" s="125">
        <f>-'Expenses (Assum. &amp; Calc.)'!M14*1</f>
        <v>0</v>
      </c>
      <c r="G31" s="125">
        <f>-'Expenses (Assum. &amp; Calc.)'!N14*1</f>
        <v>0</v>
      </c>
      <c r="H31" s="125">
        <f>-'Expenses (Assum. &amp; Calc.)'!O14*1</f>
        <v>0</v>
      </c>
      <c r="I31" s="125">
        <f>-'Expenses (Assum. &amp; Calc.)'!P14*1</f>
        <v>0</v>
      </c>
      <c r="J31" s="125">
        <f>-'Expenses (Assum. &amp; Calc.)'!Q14*1</f>
        <v>0</v>
      </c>
      <c r="K31" s="125">
        <f>-'Expenses (Assum. &amp; Calc.)'!R14*1</f>
        <v>0</v>
      </c>
      <c r="L31" s="125">
        <f>-'Expenses (Assum. &amp; Calc.)'!S14*1</f>
        <v>0</v>
      </c>
      <c r="M31" s="125">
        <f>-'Expenses (Assum. &amp; Calc.)'!T14*1</f>
        <v>0</v>
      </c>
      <c r="N31" s="125">
        <f>-'Expenses (Assum. &amp; Calc.)'!U14*1</f>
        <v>0</v>
      </c>
      <c r="O31" s="125">
        <f>-'Expenses (Assum. &amp; Calc.)'!V14*1</f>
        <v>0</v>
      </c>
      <c r="P31" s="125">
        <f>-'Expenses (Assum. &amp; Calc.)'!W14*1</f>
        <v>0</v>
      </c>
      <c r="Q31" s="125">
        <f>-'Expenses (Assum. &amp; Calc.)'!X14*1</f>
        <v>0</v>
      </c>
      <c r="R31" s="125">
        <f>-'Expenses (Assum. &amp; Calc.)'!Y14*1</f>
        <v>0</v>
      </c>
      <c r="S31" s="125">
        <f>-'Expenses (Assum. &amp; Calc.)'!Z14*1</f>
        <v>0</v>
      </c>
      <c r="T31" s="125">
        <f>-'Expenses (Assum. &amp; Calc.)'!AA14*1</f>
        <v>0</v>
      </c>
      <c r="U31" s="125">
        <f>-'Expenses (Assum. &amp; Calc.)'!AB14*1</f>
        <v>0</v>
      </c>
      <c r="V31" s="125">
        <f>-'Expenses (Assum. &amp; Calc.)'!AC14*1</f>
        <v>0</v>
      </c>
      <c r="W31" s="125">
        <f>-'Expenses (Assum. &amp; Calc.)'!AD14*1</f>
        <v>0</v>
      </c>
      <c r="X31" s="125">
        <f>-'Expenses (Assum. &amp; Calc.)'!AE14*1</f>
        <v>0</v>
      </c>
      <c r="Y31" s="125">
        <f>-'Expenses (Assum. &amp; Calc.)'!AF14*1</f>
        <v>0</v>
      </c>
      <c r="Z31" s="125">
        <f>-'Expenses (Assum. &amp; Calc.)'!AG14*1</f>
        <v>0</v>
      </c>
      <c r="AA31" s="125">
        <f>-'Expenses (Assum. &amp; Calc.)'!AH14*1</f>
        <v>0</v>
      </c>
      <c r="AB31" s="125">
        <f>-'Expenses (Assum. &amp; Calc.)'!AI14*1</f>
        <v>0</v>
      </c>
      <c r="AC31" s="125">
        <f>-'Expenses (Assum. &amp; Calc.)'!AJ14*1</f>
        <v>0</v>
      </c>
      <c r="AD31" s="125">
        <f>-'Expenses (Assum. &amp; Calc.)'!AK14*1</f>
        <v>0</v>
      </c>
      <c r="AE31" s="125">
        <f>-'Expenses (Assum. &amp; Calc.)'!AL14*1</f>
        <v>0</v>
      </c>
      <c r="AF31" s="125">
        <f>-'Expenses (Assum. &amp; Calc.)'!AM14*1</f>
        <v>0</v>
      </c>
      <c r="AG31" s="125">
        <f>-'Expenses (Assum. &amp; Calc.)'!AN14*1</f>
        <v>0</v>
      </c>
      <c r="AH31" s="125">
        <f>-'Expenses (Assum. &amp; Calc.)'!AO14*1</f>
        <v>0</v>
      </c>
      <c r="AI31" s="125">
        <f>-'Expenses (Assum. &amp; Calc.)'!AP14*1</f>
        <v>0</v>
      </c>
      <c r="AJ31" s="125">
        <f>-'Expenses (Assum. &amp; Calc.)'!AQ14*1</f>
        <v>0</v>
      </c>
      <c r="AK31" s="125">
        <f>-'Expenses (Assum. &amp; Calc.)'!AR14*1</f>
        <v>0</v>
      </c>
      <c r="AL31" s="125">
        <f>-'Expenses (Assum. &amp; Calc.)'!AS14*1</f>
        <v>0</v>
      </c>
      <c r="AM31" s="125">
        <f>-'Expenses (Assum. &amp; Calc.)'!AT14*1</f>
        <v>0</v>
      </c>
      <c r="AN31" s="125">
        <f>-'Expenses (Assum. &amp; Calc.)'!AU14*1</f>
        <v>0</v>
      </c>
      <c r="AO31" s="125">
        <f>-'Expenses (Assum. &amp; Calc.)'!AV14*1</f>
        <v>0</v>
      </c>
      <c r="AP31" s="125">
        <f>-'Expenses (Assum. &amp; Calc.)'!AW14*1</f>
        <v>0</v>
      </c>
      <c r="AQ31" s="125">
        <f>-'Expenses (Assum. &amp; Calc.)'!AX14*1</f>
        <v>0</v>
      </c>
      <c r="AR31" s="125">
        <f>-'Expenses (Assum. &amp; Calc.)'!AY14*1</f>
        <v>0</v>
      </c>
      <c r="AS31" s="125">
        <f>-'Expenses (Assum. &amp; Calc.)'!AZ14*1</f>
        <v>0</v>
      </c>
      <c r="AT31" s="125">
        <f>-'Expenses (Assum. &amp; Calc.)'!BA14*1</f>
        <v>0</v>
      </c>
      <c r="AU31" s="125">
        <f>-'Expenses (Assum. &amp; Calc.)'!BB14*1</f>
        <v>0</v>
      </c>
      <c r="AV31" s="125">
        <f>-'Expenses (Assum. &amp; Calc.)'!BC14*1</f>
        <v>0</v>
      </c>
      <c r="AW31" s="125">
        <f>-'Expenses (Assum. &amp; Calc.)'!BD14*1</f>
        <v>0</v>
      </c>
      <c r="AX31" s="125">
        <f>-'Expenses (Assum. &amp; Calc.)'!BE14*1</f>
        <v>0</v>
      </c>
      <c r="AY31" s="125">
        <f>-'Expenses (Assum. &amp; Calc.)'!BF14*1</f>
        <v>0</v>
      </c>
      <c r="AZ31" s="125">
        <f>-'Expenses (Assum. &amp; Calc.)'!BG14*1</f>
        <v>0</v>
      </c>
      <c r="BA31" s="125">
        <f>-'Expenses (Assum. &amp; Calc.)'!BH14*1</f>
        <v>0</v>
      </c>
      <c r="BB31" s="125">
        <f>-'Expenses (Assum. &amp; Calc.)'!BI14*1</f>
        <v>0</v>
      </c>
      <c r="BC31" s="125">
        <f>-'Expenses (Assum. &amp; Calc.)'!BJ14*1</f>
        <v>0</v>
      </c>
      <c r="BD31" s="125">
        <f>-'Expenses (Assum. &amp; Calc.)'!BK14*1</f>
        <v>0</v>
      </c>
      <c r="BE31" s="125">
        <f>-'Expenses (Assum. &amp; Calc.)'!BL14*1</f>
        <v>0</v>
      </c>
      <c r="BF31" s="125">
        <f>-'Expenses (Assum. &amp; Calc.)'!BM14*1</f>
        <v>0</v>
      </c>
      <c r="BG31" s="125">
        <f>-'Expenses (Assum. &amp; Calc.)'!BN14*1</f>
        <v>0</v>
      </c>
      <c r="BH31" s="125">
        <f>-'Expenses (Assum. &amp; Calc.)'!BO14*1</f>
        <v>0</v>
      </c>
      <c r="BI31" s="125">
        <f>-'Expenses (Assum. &amp; Calc.)'!BP14*1</f>
        <v>0</v>
      </c>
      <c r="BJ31" s="125">
        <f>-'Expenses (Assum. &amp; Calc.)'!BQ14*1</f>
        <v>0</v>
      </c>
      <c r="BK31" s="125">
        <f>-'Expenses (Assum. &amp; Calc.)'!BR14*1</f>
        <v>0</v>
      </c>
    </row>
    <row r="32" spans="2:63" ht="14.4" x14ac:dyDescent="0.3">
      <c r="B32" s="149" t="str">
        <f>'Expenses (Assum. &amp; Calc.)'!C15</f>
        <v xml:space="preserve"> </v>
      </c>
      <c r="D32" s="125">
        <f>-'Expenses (Assum. &amp; Calc.)'!K15*1</f>
        <v>0</v>
      </c>
      <c r="E32" s="125">
        <f>-'Expenses (Assum. &amp; Calc.)'!L15*1</f>
        <v>0</v>
      </c>
      <c r="F32" s="125">
        <f>-'Expenses (Assum. &amp; Calc.)'!M15*1</f>
        <v>0</v>
      </c>
      <c r="G32" s="125">
        <f>-'Expenses (Assum. &amp; Calc.)'!N15*1</f>
        <v>0</v>
      </c>
      <c r="H32" s="125">
        <f>-'Expenses (Assum. &amp; Calc.)'!O15*1</f>
        <v>0</v>
      </c>
      <c r="I32" s="125">
        <f>-'Expenses (Assum. &amp; Calc.)'!P15*1</f>
        <v>0</v>
      </c>
      <c r="J32" s="125">
        <f>-'Expenses (Assum. &amp; Calc.)'!Q15*1</f>
        <v>0</v>
      </c>
      <c r="K32" s="125">
        <f>-'Expenses (Assum. &amp; Calc.)'!R15*1</f>
        <v>0</v>
      </c>
      <c r="L32" s="125">
        <f>-'Expenses (Assum. &amp; Calc.)'!S15*1</f>
        <v>0</v>
      </c>
      <c r="M32" s="125">
        <f>-'Expenses (Assum. &amp; Calc.)'!T15*1</f>
        <v>0</v>
      </c>
      <c r="N32" s="125">
        <f>-'Expenses (Assum. &amp; Calc.)'!U15*1</f>
        <v>0</v>
      </c>
      <c r="O32" s="125">
        <f>-'Expenses (Assum. &amp; Calc.)'!V15*1</f>
        <v>0</v>
      </c>
      <c r="P32" s="125">
        <f>-'Expenses (Assum. &amp; Calc.)'!W15*1</f>
        <v>0</v>
      </c>
      <c r="Q32" s="125">
        <f>-'Expenses (Assum. &amp; Calc.)'!X15*1</f>
        <v>0</v>
      </c>
      <c r="R32" s="125">
        <f>-'Expenses (Assum. &amp; Calc.)'!Y15*1</f>
        <v>0</v>
      </c>
      <c r="S32" s="125">
        <f>-'Expenses (Assum. &amp; Calc.)'!Z15*1</f>
        <v>0</v>
      </c>
      <c r="T32" s="125">
        <f>-'Expenses (Assum. &amp; Calc.)'!AA15*1</f>
        <v>0</v>
      </c>
      <c r="U32" s="125">
        <f>-'Expenses (Assum. &amp; Calc.)'!AB15*1</f>
        <v>0</v>
      </c>
      <c r="V32" s="125">
        <f>-'Expenses (Assum. &amp; Calc.)'!AC15*1</f>
        <v>0</v>
      </c>
      <c r="W32" s="125">
        <f>-'Expenses (Assum. &amp; Calc.)'!AD15*1</f>
        <v>0</v>
      </c>
      <c r="X32" s="125">
        <f>-'Expenses (Assum. &amp; Calc.)'!AE15*1</f>
        <v>0</v>
      </c>
      <c r="Y32" s="125">
        <f>-'Expenses (Assum. &amp; Calc.)'!AF15*1</f>
        <v>0</v>
      </c>
      <c r="Z32" s="125">
        <f>-'Expenses (Assum. &amp; Calc.)'!AG15*1</f>
        <v>0</v>
      </c>
      <c r="AA32" s="125">
        <f>-'Expenses (Assum. &amp; Calc.)'!AH15*1</f>
        <v>0</v>
      </c>
      <c r="AB32" s="125">
        <f>-'Expenses (Assum. &amp; Calc.)'!AI15*1</f>
        <v>0</v>
      </c>
      <c r="AC32" s="125">
        <f>-'Expenses (Assum. &amp; Calc.)'!AJ15*1</f>
        <v>0</v>
      </c>
      <c r="AD32" s="125">
        <f>-'Expenses (Assum. &amp; Calc.)'!AK15*1</f>
        <v>0</v>
      </c>
      <c r="AE32" s="125">
        <f>-'Expenses (Assum. &amp; Calc.)'!AL15*1</f>
        <v>0</v>
      </c>
      <c r="AF32" s="125">
        <f>-'Expenses (Assum. &amp; Calc.)'!AM15*1</f>
        <v>0</v>
      </c>
      <c r="AG32" s="125">
        <f>-'Expenses (Assum. &amp; Calc.)'!AN15*1</f>
        <v>0</v>
      </c>
      <c r="AH32" s="125">
        <f>-'Expenses (Assum. &amp; Calc.)'!AO15*1</f>
        <v>0</v>
      </c>
      <c r="AI32" s="125">
        <f>-'Expenses (Assum. &amp; Calc.)'!AP15*1</f>
        <v>0</v>
      </c>
      <c r="AJ32" s="125">
        <f>-'Expenses (Assum. &amp; Calc.)'!AQ15*1</f>
        <v>0</v>
      </c>
      <c r="AK32" s="125">
        <f>-'Expenses (Assum. &amp; Calc.)'!AR15*1</f>
        <v>0</v>
      </c>
      <c r="AL32" s="125">
        <f>-'Expenses (Assum. &amp; Calc.)'!AS15*1</f>
        <v>0</v>
      </c>
      <c r="AM32" s="125">
        <f>-'Expenses (Assum. &amp; Calc.)'!AT15*1</f>
        <v>0</v>
      </c>
      <c r="AN32" s="125">
        <f>-'Expenses (Assum. &amp; Calc.)'!AU15*1</f>
        <v>0</v>
      </c>
      <c r="AO32" s="125">
        <f>-'Expenses (Assum. &amp; Calc.)'!AV15*1</f>
        <v>0</v>
      </c>
      <c r="AP32" s="125">
        <f>-'Expenses (Assum. &amp; Calc.)'!AW15*1</f>
        <v>0</v>
      </c>
      <c r="AQ32" s="125">
        <f>-'Expenses (Assum. &amp; Calc.)'!AX15*1</f>
        <v>0</v>
      </c>
      <c r="AR32" s="125">
        <f>-'Expenses (Assum. &amp; Calc.)'!AY15*1</f>
        <v>0</v>
      </c>
      <c r="AS32" s="125">
        <f>-'Expenses (Assum. &amp; Calc.)'!AZ15*1</f>
        <v>0</v>
      </c>
      <c r="AT32" s="125">
        <f>-'Expenses (Assum. &amp; Calc.)'!BA15*1</f>
        <v>0</v>
      </c>
      <c r="AU32" s="125">
        <f>-'Expenses (Assum. &amp; Calc.)'!BB15*1</f>
        <v>0</v>
      </c>
      <c r="AV32" s="125">
        <f>-'Expenses (Assum. &amp; Calc.)'!BC15*1</f>
        <v>0</v>
      </c>
      <c r="AW32" s="125">
        <f>-'Expenses (Assum. &amp; Calc.)'!BD15*1</f>
        <v>0</v>
      </c>
      <c r="AX32" s="125">
        <f>-'Expenses (Assum. &amp; Calc.)'!BE15*1</f>
        <v>0</v>
      </c>
      <c r="AY32" s="125">
        <f>-'Expenses (Assum. &amp; Calc.)'!BF15*1</f>
        <v>0</v>
      </c>
      <c r="AZ32" s="125">
        <f>-'Expenses (Assum. &amp; Calc.)'!BG15*1</f>
        <v>0</v>
      </c>
      <c r="BA32" s="125">
        <f>-'Expenses (Assum. &amp; Calc.)'!BH15*1</f>
        <v>0</v>
      </c>
      <c r="BB32" s="125">
        <f>-'Expenses (Assum. &amp; Calc.)'!BI15*1</f>
        <v>0</v>
      </c>
      <c r="BC32" s="125">
        <f>-'Expenses (Assum. &amp; Calc.)'!BJ15*1</f>
        <v>0</v>
      </c>
      <c r="BD32" s="125">
        <f>-'Expenses (Assum. &amp; Calc.)'!BK15*1</f>
        <v>0</v>
      </c>
      <c r="BE32" s="125">
        <f>-'Expenses (Assum. &amp; Calc.)'!BL15*1</f>
        <v>0</v>
      </c>
      <c r="BF32" s="125">
        <f>-'Expenses (Assum. &amp; Calc.)'!BM15*1</f>
        <v>0</v>
      </c>
      <c r="BG32" s="125">
        <f>-'Expenses (Assum. &amp; Calc.)'!BN15*1</f>
        <v>0</v>
      </c>
      <c r="BH32" s="125">
        <f>-'Expenses (Assum. &amp; Calc.)'!BO15*1</f>
        <v>0</v>
      </c>
      <c r="BI32" s="125">
        <f>-'Expenses (Assum. &amp; Calc.)'!BP15*1</f>
        <v>0</v>
      </c>
      <c r="BJ32" s="125">
        <f>-'Expenses (Assum. &amp; Calc.)'!BQ15*1</f>
        <v>0</v>
      </c>
      <c r="BK32" s="125">
        <f>-'Expenses (Assum. &amp; Calc.)'!BR15*1</f>
        <v>0</v>
      </c>
    </row>
    <row r="33" spans="2:63" ht="14.4" x14ac:dyDescent="0.3">
      <c r="B33" s="149" t="str">
        <f>'Expenses (Assum. &amp; Calc.)'!C16</f>
        <v xml:space="preserve"> </v>
      </c>
      <c r="D33" s="125">
        <f>-'Expenses (Assum. &amp; Calc.)'!K16*1</f>
        <v>0</v>
      </c>
      <c r="E33" s="125">
        <f>-'Expenses (Assum. &amp; Calc.)'!L16*1</f>
        <v>0</v>
      </c>
      <c r="F33" s="125">
        <f>-'Expenses (Assum. &amp; Calc.)'!M16*1</f>
        <v>0</v>
      </c>
      <c r="G33" s="125">
        <f>-'Expenses (Assum. &amp; Calc.)'!N16*1</f>
        <v>0</v>
      </c>
      <c r="H33" s="125">
        <f>-'Expenses (Assum. &amp; Calc.)'!O16*1</f>
        <v>0</v>
      </c>
      <c r="I33" s="125">
        <f>-'Expenses (Assum. &amp; Calc.)'!P16*1</f>
        <v>0</v>
      </c>
      <c r="J33" s="125">
        <f>-'Expenses (Assum. &amp; Calc.)'!Q16*1</f>
        <v>0</v>
      </c>
      <c r="K33" s="125">
        <f>-'Expenses (Assum. &amp; Calc.)'!R16*1</f>
        <v>0</v>
      </c>
      <c r="L33" s="125">
        <f>-'Expenses (Assum. &amp; Calc.)'!S16*1</f>
        <v>0</v>
      </c>
      <c r="M33" s="125">
        <f>-'Expenses (Assum. &amp; Calc.)'!T16*1</f>
        <v>0</v>
      </c>
      <c r="N33" s="125">
        <f>-'Expenses (Assum. &amp; Calc.)'!U16*1</f>
        <v>0</v>
      </c>
      <c r="O33" s="125">
        <f>-'Expenses (Assum. &amp; Calc.)'!V16*1</f>
        <v>0</v>
      </c>
      <c r="P33" s="125">
        <f>-'Expenses (Assum. &amp; Calc.)'!W16*1</f>
        <v>0</v>
      </c>
      <c r="Q33" s="125">
        <f>-'Expenses (Assum. &amp; Calc.)'!X16*1</f>
        <v>0</v>
      </c>
      <c r="R33" s="125">
        <f>-'Expenses (Assum. &amp; Calc.)'!Y16*1</f>
        <v>0</v>
      </c>
      <c r="S33" s="125">
        <f>-'Expenses (Assum. &amp; Calc.)'!Z16*1</f>
        <v>0</v>
      </c>
      <c r="T33" s="125">
        <f>-'Expenses (Assum. &amp; Calc.)'!AA16*1</f>
        <v>0</v>
      </c>
      <c r="U33" s="125">
        <f>-'Expenses (Assum. &amp; Calc.)'!AB16*1</f>
        <v>0</v>
      </c>
      <c r="V33" s="125">
        <f>-'Expenses (Assum. &amp; Calc.)'!AC16*1</f>
        <v>0</v>
      </c>
      <c r="W33" s="125">
        <f>-'Expenses (Assum. &amp; Calc.)'!AD16*1</f>
        <v>0</v>
      </c>
      <c r="X33" s="125">
        <f>-'Expenses (Assum. &amp; Calc.)'!AE16*1</f>
        <v>0</v>
      </c>
      <c r="Y33" s="125">
        <f>-'Expenses (Assum. &amp; Calc.)'!AF16*1</f>
        <v>0</v>
      </c>
      <c r="Z33" s="125">
        <f>-'Expenses (Assum. &amp; Calc.)'!AG16*1</f>
        <v>0</v>
      </c>
      <c r="AA33" s="125">
        <f>-'Expenses (Assum. &amp; Calc.)'!AH16*1</f>
        <v>0</v>
      </c>
      <c r="AB33" s="125">
        <f>-'Expenses (Assum. &amp; Calc.)'!AI16*1</f>
        <v>0</v>
      </c>
      <c r="AC33" s="125">
        <f>-'Expenses (Assum. &amp; Calc.)'!AJ16*1</f>
        <v>0</v>
      </c>
      <c r="AD33" s="125">
        <f>-'Expenses (Assum. &amp; Calc.)'!AK16*1</f>
        <v>0</v>
      </c>
      <c r="AE33" s="125">
        <f>-'Expenses (Assum. &amp; Calc.)'!AL16*1</f>
        <v>0</v>
      </c>
      <c r="AF33" s="125">
        <f>-'Expenses (Assum. &amp; Calc.)'!AM16*1</f>
        <v>0</v>
      </c>
      <c r="AG33" s="125">
        <f>-'Expenses (Assum. &amp; Calc.)'!AN16*1</f>
        <v>0</v>
      </c>
      <c r="AH33" s="125">
        <f>-'Expenses (Assum. &amp; Calc.)'!AO16*1</f>
        <v>0</v>
      </c>
      <c r="AI33" s="125">
        <f>-'Expenses (Assum. &amp; Calc.)'!AP16*1</f>
        <v>0</v>
      </c>
      <c r="AJ33" s="125">
        <f>-'Expenses (Assum. &amp; Calc.)'!AQ16*1</f>
        <v>0</v>
      </c>
      <c r="AK33" s="125">
        <f>-'Expenses (Assum. &amp; Calc.)'!AR16*1</f>
        <v>0</v>
      </c>
      <c r="AL33" s="125">
        <f>-'Expenses (Assum. &amp; Calc.)'!AS16*1</f>
        <v>0</v>
      </c>
      <c r="AM33" s="125">
        <f>-'Expenses (Assum. &amp; Calc.)'!AT16*1</f>
        <v>0</v>
      </c>
      <c r="AN33" s="125">
        <f>-'Expenses (Assum. &amp; Calc.)'!AU16*1</f>
        <v>0</v>
      </c>
      <c r="AO33" s="125">
        <f>-'Expenses (Assum. &amp; Calc.)'!AV16*1</f>
        <v>0</v>
      </c>
      <c r="AP33" s="125">
        <f>-'Expenses (Assum. &amp; Calc.)'!AW16*1</f>
        <v>0</v>
      </c>
      <c r="AQ33" s="125">
        <f>-'Expenses (Assum. &amp; Calc.)'!AX16*1</f>
        <v>0</v>
      </c>
      <c r="AR33" s="125">
        <f>-'Expenses (Assum. &amp; Calc.)'!AY16*1</f>
        <v>0</v>
      </c>
      <c r="AS33" s="125">
        <f>-'Expenses (Assum. &amp; Calc.)'!AZ16*1</f>
        <v>0</v>
      </c>
      <c r="AT33" s="125">
        <f>-'Expenses (Assum. &amp; Calc.)'!BA16*1</f>
        <v>0</v>
      </c>
      <c r="AU33" s="125">
        <f>-'Expenses (Assum. &amp; Calc.)'!BB16*1</f>
        <v>0</v>
      </c>
      <c r="AV33" s="125">
        <f>-'Expenses (Assum. &amp; Calc.)'!BC16*1</f>
        <v>0</v>
      </c>
      <c r="AW33" s="125">
        <f>-'Expenses (Assum. &amp; Calc.)'!BD16*1</f>
        <v>0</v>
      </c>
      <c r="AX33" s="125">
        <f>-'Expenses (Assum. &amp; Calc.)'!BE16*1</f>
        <v>0</v>
      </c>
      <c r="AY33" s="125">
        <f>-'Expenses (Assum. &amp; Calc.)'!BF16*1</f>
        <v>0</v>
      </c>
      <c r="AZ33" s="125">
        <f>-'Expenses (Assum. &amp; Calc.)'!BG16*1</f>
        <v>0</v>
      </c>
      <c r="BA33" s="125">
        <f>-'Expenses (Assum. &amp; Calc.)'!BH16*1</f>
        <v>0</v>
      </c>
      <c r="BB33" s="125">
        <f>-'Expenses (Assum. &amp; Calc.)'!BI16*1</f>
        <v>0</v>
      </c>
      <c r="BC33" s="125">
        <f>-'Expenses (Assum. &amp; Calc.)'!BJ16*1</f>
        <v>0</v>
      </c>
      <c r="BD33" s="125">
        <f>-'Expenses (Assum. &amp; Calc.)'!BK16*1</f>
        <v>0</v>
      </c>
      <c r="BE33" s="125">
        <f>-'Expenses (Assum. &amp; Calc.)'!BL16*1</f>
        <v>0</v>
      </c>
      <c r="BF33" s="125">
        <f>-'Expenses (Assum. &amp; Calc.)'!BM16*1</f>
        <v>0</v>
      </c>
      <c r="BG33" s="125">
        <f>-'Expenses (Assum. &amp; Calc.)'!BN16*1</f>
        <v>0</v>
      </c>
      <c r="BH33" s="125">
        <f>-'Expenses (Assum. &amp; Calc.)'!BO16*1</f>
        <v>0</v>
      </c>
      <c r="BI33" s="125">
        <f>-'Expenses (Assum. &amp; Calc.)'!BP16*1</f>
        <v>0</v>
      </c>
      <c r="BJ33" s="125">
        <f>-'Expenses (Assum. &amp; Calc.)'!BQ16*1</f>
        <v>0</v>
      </c>
      <c r="BK33" s="125">
        <f>-'Expenses (Assum. &amp; Calc.)'!BR16*1</f>
        <v>0</v>
      </c>
    </row>
    <row r="34" spans="2:63" ht="14.4" x14ac:dyDescent="0.3">
      <c r="B34" s="318" t="str">
        <f>'Expenses (Assum. &amp; Calc.)'!C17</f>
        <v xml:space="preserve"> </v>
      </c>
      <c r="D34" s="128">
        <f>-'Expenses (Assum. &amp; Calc.)'!K17*1</f>
        <v>0</v>
      </c>
      <c r="E34" s="128">
        <f>-'Expenses (Assum. &amp; Calc.)'!L17*1</f>
        <v>0</v>
      </c>
      <c r="F34" s="128">
        <f>-'Expenses (Assum. &amp; Calc.)'!M17*1</f>
        <v>0</v>
      </c>
      <c r="G34" s="128">
        <f>-'Expenses (Assum. &amp; Calc.)'!N17*1</f>
        <v>0</v>
      </c>
      <c r="H34" s="128">
        <f>-'Expenses (Assum. &amp; Calc.)'!O17*1</f>
        <v>0</v>
      </c>
      <c r="I34" s="128">
        <f>-'Expenses (Assum. &amp; Calc.)'!P17*1</f>
        <v>0</v>
      </c>
      <c r="J34" s="128">
        <f>-'Expenses (Assum. &amp; Calc.)'!Q17*1</f>
        <v>0</v>
      </c>
      <c r="K34" s="128">
        <f>-'Expenses (Assum. &amp; Calc.)'!R17*1</f>
        <v>0</v>
      </c>
      <c r="L34" s="128">
        <f>-'Expenses (Assum. &amp; Calc.)'!S17*1</f>
        <v>0</v>
      </c>
      <c r="M34" s="128">
        <f>-'Expenses (Assum. &amp; Calc.)'!T17*1</f>
        <v>0</v>
      </c>
      <c r="N34" s="128">
        <f>-'Expenses (Assum. &amp; Calc.)'!U17*1</f>
        <v>0</v>
      </c>
      <c r="O34" s="128">
        <f>-'Expenses (Assum. &amp; Calc.)'!V17*1</f>
        <v>0</v>
      </c>
      <c r="P34" s="128">
        <f>-'Expenses (Assum. &amp; Calc.)'!W17*1</f>
        <v>0</v>
      </c>
      <c r="Q34" s="128">
        <f>-'Expenses (Assum. &amp; Calc.)'!X17*1</f>
        <v>0</v>
      </c>
      <c r="R34" s="128">
        <f>-'Expenses (Assum. &amp; Calc.)'!Y17*1</f>
        <v>0</v>
      </c>
      <c r="S34" s="128">
        <f>-'Expenses (Assum. &amp; Calc.)'!Z17*1</f>
        <v>0</v>
      </c>
      <c r="T34" s="128">
        <f>-'Expenses (Assum. &amp; Calc.)'!AA17*1</f>
        <v>0</v>
      </c>
      <c r="U34" s="128">
        <f>-'Expenses (Assum. &amp; Calc.)'!AB17*1</f>
        <v>0</v>
      </c>
      <c r="V34" s="128">
        <f>-'Expenses (Assum. &amp; Calc.)'!AC17*1</f>
        <v>0</v>
      </c>
      <c r="W34" s="128">
        <f>-'Expenses (Assum. &amp; Calc.)'!AD17*1</f>
        <v>0</v>
      </c>
      <c r="X34" s="128">
        <f>-'Expenses (Assum. &amp; Calc.)'!AE17*1</f>
        <v>0</v>
      </c>
      <c r="Y34" s="128">
        <f>-'Expenses (Assum. &amp; Calc.)'!AF17*1</f>
        <v>0</v>
      </c>
      <c r="Z34" s="128">
        <f>-'Expenses (Assum. &amp; Calc.)'!AG17*1</f>
        <v>0</v>
      </c>
      <c r="AA34" s="128">
        <f>-'Expenses (Assum. &amp; Calc.)'!AH17*1</f>
        <v>0</v>
      </c>
      <c r="AB34" s="128">
        <f>-'Expenses (Assum. &amp; Calc.)'!AI17*1</f>
        <v>0</v>
      </c>
      <c r="AC34" s="128">
        <f>-'Expenses (Assum. &amp; Calc.)'!AJ17*1</f>
        <v>0</v>
      </c>
      <c r="AD34" s="128">
        <f>-'Expenses (Assum. &amp; Calc.)'!AK17*1</f>
        <v>0</v>
      </c>
      <c r="AE34" s="128">
        <f>-'Expenses (Assum. &amp; Calc.)'!AL17*1</f>
        <v>0</v>
      </c>
      <c r="AF34" s="128">
        <f>-'Expenses (Assum. &amp; Calc.)'!AM17*1</f>
        <v>0</v>
      </c>
      <c r="AG34" s="128">
        <f>-'Expenses (Assum. &amp; Calc.)'!AN17*1</f>
        <v>0</v>
      </c>
      <c r="AH34" s="128">
        <f>-'Expenses (Assum. &amp; Calc.)'!AO17*1</f>
        <v>0</v>
      </c>
      <c r="AI34" s="128">
        <f>-'Expenses (Assum. &amp; Calc.)'!AP17*1</f>
        <v>0</v>
      </c>
      <c r="AJ34" s="128">
        <f>-'Expenses (Assum. &amp; Calc.)'!AQ17*1</f>
        <v>0</v>
      </c>
      <c r="AK34" s="128">
        <f>-'Expenses (Assum. &amp; Calc.)'!AR17*1</f>
        <v>0</v>
      </c>
      <c r="AL34" s="128">
        <f>-'Expenses (Assum. &amp; Calc.)'!AS17*1</f>
        <v>0</v>
      </c>
      <c r="AM34" s="128">
        <f>-'Expenses (Assum. &amp; Calc.)'!AT17*1</f>
        <v>0</v>
      </c>
      <c r="AN34" s="128">
        <f>-'Expenses (Assum. &amp; Calc.)'!AU17*1</f>
        <v>0</v>
      </c>
      <c r="AO34" s="128">
        <f>-'Expenses (Assum. &amp; Calc.)'!AV17*1</f>
        <v>0</v>
      </c>
      <c r="AP34" s="128">
        <f>-'Expenses (Assum. &amp; Calc.)'!AW17*1</f>
        <v>0</v>
      </c>
      <c r="AQ34" s="128">
        <f>-'Expenses (Assum. &amp; Calc.)'!AX17*1</f>
        <v>0</v>
      </c>
      <c r="AR34" s="128">
        <f>-'Expenses (Assum. &amp; Calc.)'!AY17*1</f>
        <v>0</v>
      </c>
      <c r="AS34" s="128">
        <f>-'Expenses (Assum. &amp; Calc.)'!AZ17*1</f>
        <v>0</v>
      </c>
      <c r="AT34" s="128">
        <f>-'Expenses (Assum. &amp; Calc.)'!BA17*1</f>
        <v>0</v>
      </c>
      <c r="AU34" s="128">
        <f>-'Expenses (Assum. &amp; Calc.)'!BB17*1</f>
        <v>0</v>
      </c>
      <c r="AV34" s="128">
        <f>-'Expenses (Assum. &amp; Calc.)'!BC17*1</f>
        <v>0</v>
      </c>
      <c r="AW34" s="128">
        <f>-'Expenses (Assum. &amp; Calc.)'!BD17*1</f>
        <v>0</v>
      </c>
      <c r="AX34" s="128">
        <f>-'Expenses (Assum. &amp; Calc.)'!BE17*1</f>
        <v>0</v>
      </c>
      <c r="AY34" s="128">
        <f>-'Expenses (Assum. &amp; Calc.)'!BF17*1</f>
        <v>0</v>
      </c>
      <c r="AZ34" s="128">
        <f>-'Expenses (Assum. &amp; Calc.)'!BG17*1</f>
        <v>0</v>
      </c>
      <c r="BA34" s="128">
        <f>-'Expenses (Assum. &amp; Calc.)'!BH17*1</f>
        <v>0</v>
      </c>
      <c r="BB34" s="128">
        <f>-'Expenses (Assum. &amp; Calc.)'!BI17*1</f>
        <v>0</v>
      </c>
      <c r="BC34" s="128">
        <f>-'Expenses (Assum. &amp; Calc.)'!BJ17*1</f>
        <v>0</v>
      </c>
      <c r="BD34" s="128">
        <f>-'Expenses (Assum. &amp; Calc.)'!BK17*1</f>
        <v>0</v>
      </c>
      <c r="BE34" s="128">
        <f>-'Expenses (Assum. &amp; Calc.)'!BL17*1</f>
        <v>0</v>
      </c>
      <c r="BF34" s="128">
        <f>-'Expenses (Assum. &amp; Calc.)'!BM17*1</f>
        <v>0</v>
      </c>
      <c r="BG34" s="128">
        <f>-'Expenses (Assum. &amp; Calc.)'!BN17*1</f>
        <v>0</v>
      </c>
      <c r="BH34" s="128">
        <f>-'Expenses (Assum. &amp; Calc.)'!BO17*1</f>
        <v>0</v>
      </c>
      <c r="BI34" s="128">
        <f>-'Expenses (Assum. &amp; Calc.)'!BP17*1</f>
        <v>0</v>
      </c>
      <c r="BJ34" s="128">
        <f>-'Expenses (Assum. &amp; Calc.)'!BQ17*1</f>
        <v>0</v>
      </c>
      <c r="BK34" s="128">
        <f>-'Expenses (Assum. &amp; Calc.)'!BR17*1</f>
        <v>0</v>
      </c>
    </row>
    <row r="35" spans="2:63" ht="14.4" x14ac:dyDescent="0.3">
      <c r="B35" s="146" t="s">
        <v>127</v>
      </c>
      <c r="D35" s="126">
        <f t="shared" ref="D35:AI35" si="11">SUM(D23:D34)</f>
        <v>-4667.5</v>
      </c>
      <c r="E35" s="126">
        <f t="shared" si="11"/>
        <v>-4667.5</v>
      </c>
      <c r="F35" s="126">
        <f t="shared" si="11"/>
        <v>-4667.5</v>
      </c>
      <c r="G35" s="126">
        <f t="shared" si="11"/>
        <v>-4667.5</v>
      </c>
      <c r="H35" s="126">
        <f t="shared" si="11"/>
        <v>-4667.5</v>
      </c>
      <c r="I35" s="126">
        <f t="shared" si="11"/>
        <v>-4667.5</v>
      </c>
      <c r="J35" s="126">
        <f t="shared" si="11"/>
        <v>-4667.5</v>
      </c>
      <c r="K35" s="126">
        <f t="shared" si="11"/>
        <v>-4667.5</v>
      </c>
      <c r="L35" s="126">
        <f t="shared" si="11"/>
        <v>-4667.5</v>
      </c>
      <c r="M35" s="126">
        <f t="shared" si="11"/>
        <v>-4667.5</v>
      </c>
      <c r="N35" s="126">
        <f t="shared" si="11"/>
        <v>-4667.5</v>
      </c>
      <c r="O35" s="126">
        <f t="shared" si="11"/>
        <v>-4667.5</v>
      </c>
      <c r="P35" s="126">
        <f t="shared" si="11"/>
        <v>-6982.5</v>
      </c>
      <c r="Q35" s="126">
        <f t="shared" si="11"/>
        <v>-6982.5</v>
      </c>
      <c r="R35" s="126">
        <f t="shared" si="11"/>
        <v>-6982.5</v>
      </c>
      <c r="S35" s="126">
        <f t="shared" si="11"/>
        <v>-6982.5</v>
      </c>
      <c r="T35" s="126">
        <f t="shared" si="11"/>
        <v>-6982.5</v>
      </c>
      <c r="U35" s="126">
        <f t="shared" si="11"/>
        <v>-6982.5</v>
      </c>
      <c r="V35" s="126">
        <f t="shared" si="11"/>
        <v>-6982.5</v>
      </c>
      <c r="W35" s="126">
        <f t="shared" si="11"/>
        <v>-6982.5</v>
      </c>
      <c r="X35" s="126">
        <f t="shared" si="11"/>
        <v>-6982.5</v>
      </c>
      <c r="Y35" s="126">
        <f t="shared" si="11"/>
        <v>-6982.5</v>
      </c>
      <c r="Z35" s="126">
        <f t="shared" si="11"/>
        <v>-6982.5</v>
      </c>
      <c r="AA35" s="126">
        <f t="shared" si="11"/>
        <v>-6982.5</v>
      </c>
      <c r="AB35" s="126">
        <f t="shared" si="11"/>
        <v>-10837.3125</v>
      </c>
      <c r="AC35" s="126">
        <f t="shared" si="11"/>
        <v>-10837.3125</v>
      </c>
      <c r="AD35" s="126">
        <f t="shared" si="11"/>
        <v>-10837.3125</v>
      </c>
      <c r="AE35" s="126">
        <f t="shared" si="11"/>
        <v>-10837.3125</v>
      </c>
      <c r="AF35" s="126">
        <f t="shared" si="11"/>
        <v>-10837.3125</v>
      </c>
      <c r="AG35" s="126">
        <f t="shared" si="11"/>
        <v>-10837.3125</v>
      </c>
      <c r="AH35" s="126">
        <f t="shared" si="11"/>
        <v>-10837.3125</v>
      </c>
      <c r="AI35" s="126">
        <f t="shared" si="11"/>
        <v>-10837.3125</v>
      </c>
      <c r="AJ35" s="126">
        <f t="shared" ref="AJ35:BK35" si="12">SUM(AJ23:AJ34)</f>
        <v>-10837.3125</v>
      </c>
      <c r="AK35" s="126">
        <f t="shared" si="12"/>
        <v>-10837.3125</v>
      </c>
      <c r="AL35" s="126">
        <f t="shared" si="12"/>
        <v>-10837.3125</v>
      </c>
      <c r="AM35" s="126">
        <f t="shared" si="12"/>
        <v>-10837.3125</v>
      </c>
      <c r="AN35" s="126">
        <f t="shared" si="12"/>
        <v>-13281.25</v>
      </c>
      <c r="AO35" s="126">
        <f t="shared" si="12"/>
        <v>-13281.25</v>
      </c>
      <c r="AP35" s="126">
        <f t="shared" si="12"/>
        <v>-13281.25</v>
      </c>
      <c r="AQ35" s="126">
        <f t="shared" si="12"/>
        <v>-13281.25</v>
      </c>
      <c r="AR35" s="126">
        <f t="shared" si="12"/>
        <v>-13281.25</v>
      </c>
      <c r="AS35" s="126">
        <f t="shared" si="12"/>
        <v>-13281.25</v>
      </c>
      <c r="AT35" s="126">
        <f t="shared" si="12"/>
        <v>-13281.25</v>
      </c>
      <c r="AU35" s="126">
        <f t="shared" si="12"/>
        <v>-13281.25</v>
      </c>
      <c r="AV35" s="126">
        <f t="shared" si="12"/>
        <v>-13281.25</v>
      </c>
      <c r="AW35" s="126">
        <f t="shared" si="12"/>
        <v>-13281.25</v>
      </c>
      <c r="AX35" s="126">
        <f t="shared" si="12"/>
        <v>-13281.25</v>
      </c>
      <c r="AY35" s="126">
        <f t="shared" si="12"/>
        <v>-13281.25</v>
      </c>
      <c r="AZ35" s="126">
        <f t="shared" si="12"/>
        <v>-16650.5625</v>
      </c>
      <c r="BA35" s="126">
        <f t="shared" si="12"/>
        <v>-16650.5625</v>
      </c>
      <c r="BB35" s="126">
        <f t="shared" si="12"/>
        <v>-16650.5625</v>
      </c>
      <c r="BC35" s="126">
        <f t="shared" si="12"/>
        <v>-16650.5625</v>
      </c>
      <c r="BD35" s="126">
        <f t="shared" si="12"/>
        <v>-16650.5625</v>
      </c>
      <c r="BE35" s="126">
        <f t="shared" si="12"/>
        <v>-16650.5625</v>
      </c>
      <c r="BF35" s="126">
        <f t="shared" si="12"/>
        <v>-16650.5625</v>
      </c>
      <c r="BG35" s="126">
        <f t="shared" si="12"/>
        <v>-16650.5625</v>
      </c>
      <c r="BH35" s="126">
        <f t="shared" si="12"/>
        <v>-16650.5625</v>
      </c>
      <c r="BI35" s="126">
        <f t="shared" si="12"/>
        <v>-16650.5625</v>
      </c>
      <c r="BJ35" s="126">
        <f t="shared" si="12"/>
        <v>-16650.5625</v>
      </c>
      <c r="BK35" s="126">
        <f t="shared" si="12"/>
        <v>-16650.5625</v>
      </c>
    </row>
    <row r="36" spans="2:63" ht="15" thickBot="1" x14ac:dyDescent="0.35">
      <c r="B36" s="145"/>
      <c r="D36" s="320"/>
      <c r="E36" s="320"/>
      <c r="F36" s="320"/>
      <c r="G36" s="320"/>
      <c r="H36" s="320"/>
      <c r="I36" s="320"/>
      <c r="J36" s="320"/>
      <c r="K36" s="320"/>
      <c r="L36" s="320"/>
      <c r="M36" s="320"/>
      <c r="N36" s="320"/>
      <c r="O36" s="320"/>
      <c r="P36" s="320"/>
      <c r="Q36" s="320"/>
      <c r="R36" s="320"/>
      <c r="S36" s="320"/>
      <c r="T36" s="320"/>
      <c r="U36" s="320"/>
      <c r="V36" s="320"/>
      <c r="W36" s="320"/>
      <c r="X36" s="320"/>
      <c r="Y36" s="320"/>
      <c r="Z36" s="320"/>
      <c r="AA36" s="320"/>
      <c r="AB36" s="320"/>
      <c r="AC36" s="320"/>
      <c r="AD36" s="320"/>
      <c r="AE36" s="320"/>
      <c r="AF36" s="320"/>
      <c r="AG36" s="320"/>
      <c r="AH36" s="320"/>
      <c r="AI36" s="320"/>
      <c r="AJ36" s="320"/>
      <c r="AK36" s="320"/>
      <c r="AL36" s="320"/>
      <c r="AM36" s="320"/>
      <c r="AN36" s="320"/>
      <c r="AO36" s="320"/>
      <c r="AP36" s="320"/>
      <c r="AQ36" s="320"/>
      <c r="AR36" s="320"/>
      <c r="AS36" s="320"/>
      <c r="AT36" s="320"/>
      <c r="AU36" s="320"/>
      <c r="AV36" s="320"/>
      <c r="AW36" s="320"/>
      <c r="AX36" s="320"/>
      <c r="AY36" s="320"/>
      <c r="AZ36" s="320"/>
      <c r="BA36" s="320"/>
      <c r="BB36" s="320"/>
      <c r="BC36" s="320"/>
      <c r="BD36" s="320"/>
      <c r="BE36" s="320"/>
      <c r="BF36" s="320"/>
      <c r="BG36" s="320"/>
      <c r="BH36" s="320"/>
      <c r="BI36" s="320"/>
      <c r="BJ36" s="320"/>
      <c r="BK36" s="320"/>
    </row>
    <row r="37" spans="2:63" ht="15.6" thickTop="1" thickBot="1" x14ac:dyDescent="0.35">
      <c r="B37" s="319" t="s">
        <v>128</v>
      </c>
      <c r="D37" s="321">
        <f t="shared" ref="D37:AI37" si="13">D19+D35</f>
        <v>88682.5</v>
      </c>
      <c r="E37" s="321">
        <f t="shared" si="13"/>
        <v>88682.5</v>
      </c>
      <c r="F37" s="321">
        <f t="shared" si="13"/>
        <v>88682.5</v>
      </c>
      <c r="G37" s="321">
        <f t="shared" si="13"/>
        <v>88682.5</v>
      </c>
      <c r="H37" s="321">
        <f t="shared" si="13"/>
        <v>88682.5</v>
      </c>
      <c r="I37" s="321">
        <f t="shared" si="13"/>
        <v>88682.5</v>
      </c>
      <c r="J37" s="321">
        <f t="shared" si="13"/>
        <v>88682.5</v>
      </c>
      <c r="K37" s="321">
        <f t="shared" si="13"/>
        <v>88682.5</v>
      </c>
      <c r="L37" s="321">
        <f t="shared" si="13"/>
        <v>88682.5</v>
      </c>
      <c r="M37" s="321">
        <f t="shared" si="13"/>
        <v>88682.5</v>
      </c>
      <c r="N37" s="321">
        <f t="shared" si="13"/>
        <v>88682.5</v>
      </c>
      <c r="O37" s="321">
        <f t="shared" si="13"/>
        <v>88682.5</v>
      </c>
      <c r="P37" s="321">
        <f t="shared" si="13"/>
        <v>132667.5</v>
      </c>
      <c r="Q37" s="321">
        <f t="shared" si="13"/>
        <v>132667.5</v>
      </c>
      <c r="R37" s="321">
        <f t="shared" si="13"/>
        <v>132667.5</v>
      </c>
      <c r="S37" s="321">
        <f t="shared" si="13"/>
        <v>132667.5</v>
      </c>
      <c r="T37" s="321">
        <f t="shared" si="13"/>
        <v>132667.5</v>
      </c>
      <c r="U37" s="321">
        <f t="shared" si="13"/>
        <v>132667.5</v>
      </c>
      <c r="V37" s="321">
        <f t="shared" si="13"/>
        <v>132667.5</v>
      </c>
      <c r="W37" s="321">
        <f t="shared" si="13"/>
        <v>132667.5</v>
      </c>
      <c r="X37" s="321">
        <f t="shared" si="13"/>
        <v>132667.5</v>
      </c>
      <c r="Y37" s="321">
        <f t="shared" si="13"/>
        <v>132667.5</v>
      </c>
      <c r="Z37" s="321">
        <f t="shared" si="13"/>
        <v>132667.5</v>
      </c>
      <c r="AA37" s="321">
        <f t="shared" si="13"/>
        <v>132667.5</v>
      </c>
      <c r="AB37" s="321">
        <f t="shared" si="13"/>
        <v>205908.9375</v>
      </c>
      <c r="AC37" s="321">
        <f t="shared" si="13"/>
        <v>205908.9375</v>
      </c>
      <c r="AD37" s="321">
        <f t="shared" si="13"/>
        <v>205908.9375</v>
      </c>
      <c r="AE37" s="321">
        <f t="shared" si="13"/>
        <v>205908.9375</v>
      </c>
      <c r="AF37" s="321">
        <f t="shared" si="13"/>
        <v>205908.9375</v>
      </c>
      <c r="AG37" s="321">
        <f t="shared" si="13"/>
        <v>205908.9375</v>
      </c>
      <c r="AH37" s="321">
        <f t="shared" si="13"/>
        <v>205908.9375</v>
      </c>
      <c r="AI37" s="321">
        <f t="shared" si="13"/>
        <v>205908.9375</v>
      </c>
      <c r="AJ37" s="321">
        <f t="shared" ref="AJ37:BK37" si="14">AJ19+AJ35</f>
        <v>205908.9375</v>
      </c>
      <c r="AK37" s="321">
        <f t="shared" si="14"/>
        <v>205908.9375</v>
      </c>
      <c r="AL37" s="321">
        <f t="shared" si="14"/>
        <v>205908.9375</v>
      </c>
      <c r="AM37" s="321">
        <f t="shared" si="14"/>
        <v>205908.9375</v>
      </c>
      <c r="AN37" s="321">
        <f t="shared" si="14"/>
        <v>252343.75</v>
      </c>
      <c r="AO37" s="321">
        <f t="shared" si="14"/>
        <v>252343.75</v>
      </c>
      <c r="AP37" s="321">
        <f t="shared" si="14"/>
        <v>252343.75</v>
      </c>
      <c r="AQ37" s="321">
        <f t="shared" si="14"/>
        <v>252343.75</v>
      </c>
      <c r="AR37" s="321">
        <f t="shared" si="14"/>
        <v>252343.75</v>
      </c>
      <c r="AS37" s="321">
        <f t="shared" si="14"/>
        <v>252343.75</v>
      </c>
      <c r="AT37" s="321">
        <f t="shared" si="14"/>
        <v>252343.75</v>
      </c>
      <c r="AU37" s="321">
        <f t="shared" si="14"/>
        <v>252343.75</v>
      </c>
      <c r="AV37" s="321">
        <f t="shared" si="14"/>
        <v>252343.75</v>
      </c>
      <c r="AW37" s="321">
        <f t="shared" si="14"/>
        <v>252343.75</v>
      </c>
      <c r="AX37" s="321">
        <f t="shared" si="14"/>
        <v>252343.75</v>
      </c>
      <c r="AY37" s="321">
        <f t="shared" si="14"/>
        <v>252343.75</v>
      </c>
      <c r="AZ37" s="321">
        <f t="shared" si="14"/>
        <v>316360.6875</v>
      </c>
      <c r="BA37" s="321">
        <f t="shared" si="14"/>
        <v>316360.6875</v>
      </c>
      <c r="BB37" s="321">
        <f t="shared" si="14"/>
        <v>316360.6875</v>
      </c>
      <c r="BC37" s="321">
        <f t="shared" si="14"/>
        <v>316360.6875</v>
      </c>
      <c r="BD37" s="321">
        <f t="shared" si="14"/>
        <v>316360.6875</v>
      </c>
      <c r="BE37" s="321">
        <f t="shared" si="14"/>
        <v>316360.6875</v>
      </c>
      <c r="BF37" s="321">
        <f t="shared" si="14"/>
        <v>316360.6875</v>
      </c>
      <c r="BG37" s="321">
        <f t="shared" si="14"/>
        <v>316360.6875</v>
      </c>
      <c r="BH37" s="321">
        <f t="shared" si="14"/>
        <v>316360.6875</v>
      </c>
      <c r="BI37" s="321">
        <f t="shared" si="14"/>
        <v>316360.6875</v>
      </c>
      <c r="BJ37" s="321">
        <f t="shared" si="14"/>
        <v>316360.6875</v>
      </c>
      <c r="BK37" s="321">
        <f t="shared" si="14"/>
        <v>316360.6875</v>
      </c>
    </row>
    <row r="38" spans="2:63" ht="10.5" customHeight="1" thickTop="1" x14ac:dyDescent="0.3">
      <c r="B38" s="212"/>
      <c r="D38" s="126"/>
      <c r="E38" s="126"/>
      <c r="F38" s="126"/>
      <c r="G38" s="126"/>
      <c r="H38" s="126"/>
      <c r="I38" s="126"/>
      <c r="J38" s="126"/>
      <c r="K38" s="126"/>
      <c r="L38" s="126"/>
      <c r="M38" s="126"/>
      <c r="N38" s="126"/>
      <c r="O38" s="126"/>
      <c r="P38" s="126"/>
      <c r="Q38" s="126"/>
      <c r="R38" s="126"/>
      <c r="S38" s="126"/>
      <c r="T38" s="126"/>
      <c r="U38" s="126"/>
      <c r="V38" s="126"/>
      <c r="W38" s="126"/>
      <c r="X38" s="126"/>
      <c r="Y38" s="126"/>
      <c r="Z38" s="126"/>
      <c r="AA38" s="126"/>
      <c r="AB38" s="126"/>
      <c r="AC38" s="126"/>
      <c r="AD38" s="126"/>
      <c r="AE38" s="126"/>
      <c r="AF38" s="126"/>
      <c r="AG38" s="126"/>
      <c r="AH38" s="126"/>
      <c r="AI38" s="126"/>
      <c r="AJ38" s="126"/>
      <c r="AK38" s="126"/>
      <c r="AL38" s="126"/>
      <c r="AM38" s="126"/>
      <c r="AN38" s="126"/>
      <c r="AO38" s="126"/>
      <c r="AP38" s="126"/>
      <c r="AQ38" s="126"/>
      <c r="AR38" s="126"/>
      <c r="AS38" s="126"/>
      <c r="AT38" s="126"/>
      <c r="AU38" s="126"/>
      <c r="AV38" s="126"/>
      <c r="AW38" s="126"/>
      <c r="AX38" s="126"/>
      <c r="AY38" s="126"/>
      <c r="AZ38" s="126"/>
      <c r="BA38" s="126"/>
      <c r="BB38" s="126"/>
      <c r="BC38" s="126"/>
      <c r="BD38" s="126"/>
      <c r="BE38" s="126"/>
      <c r="BF38" s="126"/>
      <c r="BG38" s="126"/>
      <c r="BH38" s="126"/>
      <c r="BI38" s="126"/>
      <c r="BJ38" s="126"/>
      <c r="BK38" s="126"/>
    </row>
    <row r="39" spans="2:63" ht="14.4" x14ac:dyDescent="0.3">
      <c r="B39" s="146" t="s">
        <v>129</v>
      </c>
      <c r="D39" s="125"/>
      <c r="E39" s="125"/>
      <c r="F39" s="125"/>
      <c r="G39" s="125"/>
      <c r="H39" s="125"/>
      <c r="I39" s="125"/>
      <c r="J39" s="125"/>
      <c r="K39" s="125"/>
      <c r="L39" s="125"/>
      <c r="M39" s="125"/>
      <c r="N39" s="125"/>
      <c r="O39" s="125"/>
      <c r="P39" s="125"/>
      <c r="Q39" s="125"/>
      <c r="R39" s="125"/>
      <c r="S39" s="125"/>
      <c r="T39" s="125"/>
      <c r="U39" s="125"/>
      <c r="V39" s="125"/>
      <c r="W39" s="125"/>
      <c r="X39" s="125"/>
      <c r="Y39" s="125"/>
      <c r="Z39" s="125"/>
      <c r="AA39" s="125"/>
      <c r="AB39" s="125"/>
      <c r="AC39" s="125"/>
      <c r="AD39" s="125"/>
      <c r="AE39" s="125"/>
      <c r="AF39" s="125"/>
      <c r="AG39" s="125"/>
      <c r="AH39" s="125"/>
      <c r="AI39" s="125"/>
      <c r="AJ39" s="125"/>
      <c r="AK39" s="125"/>
      <c r="AL39" s="125"/>
      <c r="AM39" s="125"/>
      <c r="AN39" s="125"/>
      <c r="AO39" s="125"/>
      <c r="AP39" s="125"/>
      <c r="AQ39" s="125"/>
      <c r="AR39" s="125"/>
      <c r="AS39" s="125"/>
      <c r="AT39" s="125"/>
      <c r="AU39" s="125"/>
      <c r="AV39" s="125"/>
      <c r="AW39" s="125"/>
      <c r="AX39" s="125"/>
      <c r="AY39" s="125"/>
      <c r="AZ39" s="125"/>
      <c r="BA39" s="125"/>
      <c r="BB39" s="125"/>
      <c r="BC39" s="125"/>
      <c r="BD39" s="125"/>
      <c r="BE39" s="125"/>
      <c r="BF39" s="125"/>
      <c r="BG39" s="125"/>
      <c r="BH39" s="125"/>
      <c r="BI39" s="125"/>
      <c r="BJ39" s="125"/>
      <c r="BK39" s="125"/>
    </row>
    <row r="40" spans="2:63" ht="14.4" x14ac:dyDescent="0.3">
      <c r="B40" s="149" t="str">
        <f>'Payroll (Expenses)'!B5</f>
        <v>Director</v>
      </c>
      <c r="D40" s="125">
        <f>(-'Payroll (Expenses)'!BS28-'Payroll (Expenses)'!EA28-'Payroll (Expenses)'!GI28)*1</f>
        <v>-9166.6666666666679</v>
      </c>
      <c r="E40" s="125">
        <f>(-'Payroll (Expenses)'!BT28-'Payroll (Expenses)'!EB28-'Payroll (Expenses)'!GJ28)*1</f>
        <v>-9166.6666666666679</v>
      </c>
      <c r="F40" s="125">
        <f>(-'Payroll (Expenses)'!BU28-'Payroll (Expenses)'!EC28-'Payroll (Expenses)'!GK28)*1</f>
        <v>-9166.6666666666679</v>
      </c>
      <c r="G40" s="125">
        <f>(-'Payroll (Expenses)'!BV28-'Payroll (Expenses)'!ED28-'Payroll (Expenses)'!GL28)*1</f>
        <v>-9166.6666666666679</v>
      </c>
      <c r="H40" s="125">
        <f>(-'Payroll (Expenses)'!BW28-'Payroll (Expenses)'!EE28-'Payroll (Expenses)'!GM28)*1</f>
        <v>-9166.6666666666679</v>
      </c>
      <c r="I40" s="125">
        <f>(-'Payroll (Expenses)'!BX28-'Payroll (Expenses)'!EF28-'Payroll (Expenses)'!GN28)*1</f>
        <v>-9166.6666666666679</v>
      </c>
      <c r="J40" s="125">
        <f>(-'Payroll (Expenses)'!BY28-'Payroll (Expenses)'!EG28-'Payroll (Expenses)'!GO28)*1</f>
        <v>-9166.6666666666679</v>
      </c>
      <c r="K40" s="125">
        <f>(-'Payroll (Expenses)'!BZ28-'Payroll (Expenses)'!EH28-'Payroll (Expenses)'!GP28)*1</f>
        <v>-9166.6666666666679</v>
      </c>
      <c r="L40" s="125">
        <f>(-'Payroll (Expenses)'!CA28-'Payroll (Expenses)'!EI28-'Payroll (Expenses)'!GQ28)*1</f>
        <v>-9166.6666666666679</v>
      </c>
      <c r="M40" s="125">
        <f>(-'Payroll (Expenses)'!CB28-'Payroll (Expenses)'!EJ28-'Payroll (Expenses)'!GR28)*1</f>
        <v>-9166.6666666666679</v>
      </c>
      <c r="N40" s="125">
        <f>(-'Payroll (Expenses)'!CC28-'Payroll (Expenses)'!EK28-'Payroll (Expenses)'!GS28)*1</f>
        <v>-9166.6666666666679</v>
      </c>
      <c r="O40" s="125">
        <f>(-'Payroll (Expenses)'!CD28-'Payroll (Expenses)'!EL28-'Payroll (Expenses)'!GT28)*1</f>
        <v>-9166.6666666666679</v>
      </c>
      <c r="P40" s="125">
        <f>(-'Payroll (Expenses)'!CE28-'Payroll (Expenses)'!EM28-'Payroll (Expenses)'!GU28)*1</f>
        <v>0</v>
      </c>
      <c r="Q40" s="125">
        <f>(-'Payroll (Expenses)'!CF28-'Payroll (Expenses)'!EN28-'Payroll (Expenses)'!GV28)*1</f>
        <v>0</v>
      </c>
      <c r="R40" s="125">
        <f>(-'Payroll (Expenses)'!CG28-'Payroll (Expenses)'!EO28-'Payroll (Expenses)'!GW28)*1</f>
        <v>0</v>
      </c>
      <c r="S40" s="125">
        <f>(-'Payroll (Expenses)'!CH28-'Payroll (Expenses)'!EP28-'Payroll (Expenses)'!GX28)*1</f>
        <v>0</v>
      </c>
      <c r="T40" s="125">
        <f>(-'Payroll (Expenses)'!CI28-'Payroll (Expenses)'!EQ28-'Payroll (Expenses)'!GY28)*1</f>
        <v>0</v>
      </c>
      <c r="U40" s="125">
        <f>(-'Payroll (Expenses)'!CJ28-'Payroll (Expenses)'!ER28-'Payroll (Expenses)'!GZ28)*1</f>
        <v>0</v>
      </c>
      <c r="V40" s="125">
        <f>(-'Payroll (Expenses)'!CK28-'Payroll (Expenses)'!ES28-'Payroll (Expenses)'!HA28)*1</f>
        <v>0</v>
      </c>
      <c r="W40" s="125">
        <f>(-'Payroll (Expenses)'!CL28-'Payroll (Expenses)'!ET28-'Payroll (Expenses)'!HB28)*1</f>
        <v>0</v>
      </c>
      <c r="X40" s="125">
        <f>(-'Payroll (Expenses)'!CM28-'Payroll (Expenses)'!EU28-'Payroll (Expenses)'!HC28)*1</f>
        <v>0</v>
      </c>
      <c r="Y40" s="125">
        <f>(-'Payroll (Expenses)'!CN28-'Payroll (Expenses)'!EV28-'Payroll (Expenses)'!HD28)*1</f>
        <v>0</v>
      </c>
      <c r="Z40" s="125">
        <f>(-'Payroll (Expenses)'!CO28-'Payroll (Expenses)'!EW28-'Payroll (Expenses)'!HE28)*1</f>
        <v>0</v>
      </c>
      <c r="AA40" s="125">
        <f>(-'Payroll (Expenses)'!CP28-'Payroll (Expenses)'!EX28-'Payroll (Expenses)'!HF28)*1</f>
        <v>0</v>
      </c>
      <c r="AB40" s="125">
        <f>(-'Payroll (Expenses)'!CQ28-'Payroll (Expenses)'!EY28-'Payroll (Expenses)'!HG28)*1</f>
        <v>0</v>
      </c>
      <c r="AC40" s="125">
        <f>(-'Payroll (Expenses)'!CR28-'Payroll (Expenses)'!EZ28-'Payroll (Expenses)'!HH28)*1</f>
        <v>0</v>
      </c>
      <c r="AD40" s="125">
        <f>(-'Payroll (Expenses)'!CS28-'Payroll (Expenses)'!FA28-'Payroll (Expenses)'!HI28)*1</f>
        <v>0</v>
      </c>
      <c r="AE40" s="125">
        <f>(-'Payroll (Expenses)'!CT28-'Payroll (Expenses)'!FB28-'Payroll (Expenses)'!HJ28)*1</f>
        <v>0</v>
      </c>
      <c r="AF40" s="125">
        <f>(-'Payroll (Expenses)'!CU28-'Payroll (Expenses)'!FC28-'Payroll (Expenses)'!HK28)*1</f>
        <v>0</v>
      </c>
      <c r="AG40" s="125">
        <f>(-'Payroll (Expenses)'!CV28-'Payroll (Expenses)'!FD28-'Payroll (Expenses)'!HL28)*1</f>
        <v>0</v>
      </c>
      <c r="AH40" s="125">
        <f>(-'Payroll (Expenses)'!CW28-'Payroll (Expenses)'!FE28-'Payroll (Expenses)'!HM28)*1</f>
        <v>0</v>
      </c>
      <c r="AI40" s="125">
        <f>(-'Payroll (Expenses)'!CX28-'Payroll (Expenses)'!FF28-'Payroll (Expenses)'!HN28)*1</f>
        <v>0</v>
      </c>
      <c r="AJ40" s="125">
        <f>(-'Payroll (Expenses)'!CY28-'Payroll (Expenses)'!FG28-'Payroll (Expenses)'!HO28)*1</f>
        <v>0</v>
      </c>
      <c r="AK40" s="125">
        <f>(-'Payroll (Expenses)'!CZ28-'Payroll (Expenses)'!FH28-'Payroll (Expenses)'!HP28)*1</f>
        <v>0</v>
      </c>
      <c r="AL40" s="125">
        <f>(-'Payroll (Expenses)'!DA28-'Payroll (Expenses)'!FI28-'Payroll (Expenses)'!HQ28)*1</f>
        <v>0</v>
      </c>
      <c r="AM40" s="125">
        <f>(-'Payroll (Expenses)'!DB28-'Payroll (Expenses)'!FJ28-'Payroll (Expenses)'!HR28)*1</f>
        <v>0</v>
      </c>
      <c r="AN40" s="125">
        <f>(-'Payroll (Expenses)'!DC28-'Payroll (Expenses)'!FK28-'Payroll (Expenses)'!HS28)*1</f>
        <v>0</v>
      </c>
      <c r="AO40" s="125">
        <f>(-'Payroll (Expenses)'!DD28-'Payroll (Expenses)'!FL28-'Payroll (Expenses)'!HT28)*1</f>
        <v>0</v>
      </c>
      <c r="AP40" s="125">
        <f>(-'Payroll (Expenses)'!DE28-'Payroll (Expenses)'!FM28-'Payroll (Expenses)'!HU28)*1</f>
        <v>0</v>
      </c>
      <c r="AQ40" s="125">
        <f>(-'Payroll (Expenses)'!DF28-'Payroll (Expenses)'!FN28-'Payroll (Expenses)'!HV28)*1</f>
        <v>0</v>
      </c>
      <c r="AR40" s="125">
        <f>(-'Payroll (Expenses)'!DG28-'Payroll (Expenses)'!FO28-'Payroll (Expenses)'!HW28)*1</f>
        <v>0</v>
      </c>
      <c r="AS40" s="125">
        <f>(-'Payroll (Expenses)'!DH28-'Payroll (Expenses)'!FP28-'Payroll (Expenses)'!HX28)*1</f>
        <v>0</v>
      </c>
      <c r="AT40" s="125">
        <f>(-'Payroll (Expenses)'!DI28-'Payroll (Expenses)'!FQ28-'Payroll (Expenses)'!HY28)*1</f>
        <v>0</v>
      </c>
      <c r="AU40" s="125">
        <f>(-'Payroll (Expenses)'!DJ28-'Payroll (Expenses)'!FR28-'Payroll (Expenses)'!HZ28)*1</f>
        <v>0</v>
      </c>
      <c r="AV40" s="125">
        <f>(-'Payroll (Expenses)'!DK28-'Payroll (Expenses)'!FS28-'Payroll (Expenses)'!IA28)*1</f>
        <v>0</v>
      </c>
      <c r="AW40" s="125">
        <f>(-'Payroll (Expenses)'!DL28-'Payroll (Expenses)'!FT28-'Payroll (Expenses)'!IB28)*1</f>
        <v>0</v>
      </c>
      <c r="AX40" s="125">
        <f>(-'Payroll (Expenses)'!DM28-'Payroll (Expenses)'!FU28-'Payroll (Expenses)'!IC28)*1</f>
        <v>0</v>
      </c>
      <c r="AY40" s="125">
        <f>(-'Payroll (Expenses)'!DN28-'Payroll (Expenses)'!FV28-'Payroll (Expenses)'!ID28)*1</f>
        <v>0</v>
      </c>
      <c r="AZ40" s="125">
        <f>(-'Payroll (Expenses)'!DO28-'Payroll (Expenses)'!FW28-'Payroll (Expenses)'!IE28)*1</f>
        <v>0</v>
      </c>
      <c r="BA40" s="125">
        <f>(-'Payroll (Expenses)'!DP28-'Payroll (Expenses)'!FX28-'Payroll (Expenses)'!IF28)*1</f>
        <v>0</v>
      </c>
      <c r="BB40" s="125">
        <f>(-'Payroll (Expenses)'!DQ28-'Payroll (Expenses)'!FY28-'Payroll (Expenses)'!IG28)*1</f>
        <v>0</v>
      </c>
      <c r="BC40" s="125">
        <f>(-'Payroll (Expenses)'!DR28-'Payroll (Expenses)'!FZ28-'Payroll (Expenses)'!IH28)*1</f>
        <v>0</v>
      </c>
      <c r="BD40" s="125">
        <f>(-'Payroll (Expenses)'!DS28-'Payroll (Expenses)'!GA28-'Payroll (Expenses)'!II28)*1</f>
        <v>0</v>
      </c>
      <c r="BE40" s="125">
        <f>(-'Payroll (Expenses)'!DT28-'Payroll (Expenses)'!GB28-'Payroll (Expenses)'!IJ28)*1</f>
        <v>0</v>
      </c>
      <c r="BF40" s="125">
        <f>(-'Payroll (Expenses)'!DU28-'Payroll (Expenses)'!GC28-'Payroll (Expenses)'!IK28)*1</f>
        <v>0</v>
      </c>
      <c r="BG40" s="125">
        <f>(-'Payroll (Expenses)'!DV28-'Payroll (Expenses)'!GD28-'Payroll (Expenses)'!IL28)*1</f>
        <v>0</v>
      </c>
      <c r="BH40" s="125">
        <f>(-'Payroll (Expenses)'!DW28-'Payroll (Expenses)'!GE28-'Payroll (Expenses)'!IM28)*1</f>
        <v>0</v>
      </c>
      <c r="BI40" s="125">
        <f>(-'Payroll (Expenses)'!DX28-'Payroll (Expenses)'!GF28-'Payroll (Expenses)'!IN28)*1</f>
        <v>0</v>
      </c>
      <c r="BJ40" s="125">
        <f>(-'Payroll (Expenses)'!DY28-'Payroll (Expenses)'!GG28-'Payroll (Expenses)'!IO28)*1</f>
        <v>0</v>
      </c>
      <c r="BK40" s="125">
        <f>(-'Payroll (Expenses)'!DZ28-'Payroll (Expenses)'!GH28-'Payroll (Expenses)'!IP28)*1</f>
        <v>0</v>
      </c>
    </row>
    <row r="41" spans="2:63" ht="14.4" x14ac:dyDescent="0.3">
      <c r="B41" s="149" t="str">
        <f>'Payroll (Expenses)'!B6</f>
        <v>OT</v>
      </c>
      <c r="D41" s="125">
        <f>(-'Payroll (Expenses)'!BS29-'Payroll (Expenses)'!EA29-'Payroll (Expenses)'!GI29)*1</f>
        <v>-12833.333333333332</v>
      </c>
      <c r="E41" s="125">
        <f>(-'Payroll (Expenses)'!BT29-'Payroll (Expenses)'!EB29-'Payroll (Expenses)'!GJ29)*1</f>
        <v>-12833.333333333332</v>
      </c>
      <c r="F41" s="125">
        <f>(-'Payroll (Expenses)'!BU29-'Payroll (Expenses)'!EC29-'Payroll (Expenses)'!GK29)*1</f>
        <v>-12833.333333333332</v>
      </c>
      <c r="G41" s="125">
        <f>(-'Payroll (Expenses)'!BV29-'Payroll (Expenses)'!ED29-'Payroll (Expenses)'!GL29)*1</f>
        <v>-12833.333333333332</v>
      </c>
      <c r="H41" s="125">
        <f>(-'Payroll (Expenses)'!BW29-'Payroll (Expenses)'!EE29-'Payroll (Expenses)'!GM29)*1</f>
        <v>-12833.333333333332</v>
      </c>
      <c r="I41" s="125">
        <f>(-'Payroll (Expenses)'!BX29-'Payroll (Expenses)'!EF29-'Payroll (Expenses)'!GN29)*1</f>
        <v>-12833.333333333332</v>
      </c>
      <c r="J41" s="125">
        <f>(-'Payroll (Expenses)'!BY29-'Payroll (Expenses)'!EG29-'Payroll (Expenses)'!GO29)*1</f>
        <v>-12833.333333333332</v>
      </c>
      <c r="K41" s="125">
        <f>(-'Payroll (Expenses)'!BZ29-'Payroll (Expenses)'!EH29-'Payroll (Expenses)'!GP29)*1</f>
        <v>-12833.333333333332</v>
      </c>
      <c r="L41" s="125">
        <f>(-'Payroll (Expenses)'!CA29-'Payroll (Expenses)'!EI29-'Payroll (Expenses)'!GQ29)*1</f>
        <v>-12833.333333333332</v>
      </c>
      <c r="M41" s="125">
        <f>(-'Payroll (Expenses)'!CB29-'Payroll (Expenses)'!EJ29-'Payroll (Expenses)'!GR29)*1</f>
        <v>-12833.333333333332</v>
      </c>
      <c r="N41" s="125">
        <f>(-'Payroll (Expenses)'!CC29-'Payroll (Expenses)'!EK29-'Payroll (Expenses)'!GS29)*1</f>
        <v>-12833.333333333332</v>
      </c>
      <c r="O41" s="125">
        <f>(-'Payroll (Expenses)'!CD29-'Payroll (Expenses)'!EL29-'Payroll (Expenses)'!GT29)*1</f>
        <v>-12833.333333333332</v>
      </c>
      <c r="P41" s="125">
        <f>(-'Payroll (Expenses)'!CE29-'Payroll (Expenses)'!EM29-'Payroll (Expenses)'!GU29)*1</f>
        <v>-14116.666666666668</v>
      </c>
      <c r="Q41" s="125">
        <f>(-'Payroll (Expenses)'!CF29-'Payroll (Expenses)'!EN29-'Payroll (Expenses)'!GV29)*1</f>
        <v>-14116.666666666668</v>
      </c>
      <c r="R41" s="125">
        <f>(-'Payroll (Expenses)'!CG29-'Payroll (Expenses)'!EO29-'Payroll (Expenses)'!GW29)*1</f>
        <v>-14116.666666666668</v>
      </c>
      <c r="S41" s="125">
        <f>(-'Payroll (Expenses)'!CH29-'Payroll (Expenses)'!EP29-'Payroll (Expenses)'!GX29)*1</f>
        <v>-14116.666666666668</v>
      </c>
      <c r="T41" s="125">
        <f>(-'Payroll (Expenses)'!CI29-'Payroll (Expenses)'!EQ29-'Payroll (Expenses)'!GY29)*1</f>
        <v>-14116.666666666668</v>
      </c>
      <c r="U41" s="125">
        <f>(-'Payroll (Expenses)'!CJ29-'Payroll (Expenses)'!ER29-'Payroll (Expenses)'!GZ29)*1</f>
        <v>-14116.666666666668</v>
      </c>
      <c r="V41" s="125">
        <f>(-'Payroll (Expenses)'!CK29-'Payroll (Expenses)'!ES29-'Payroll (Expenses)'!HA29)*1</f>
        <v>-14116.666666666668</v>
      </c>
      <c r="W41" s="125">
        <f>(-'Payroll (Expenses)'!CL29-'Payroll (Expenses)'!ET29-'Payroll (Expenses)'!HB29)*1</f>
        <v>-14116.666666666668</v>
      </c>
      <c r="X41" s="125">
        <f>(-'Payroll (Expenses)'!CM29-'Payroll (Expenses)'!EU29-'Payroll (Expenses)'!HC29)*1</f>
        <v>-14116.666666666668</v>
      </c>
      <c r="Y41" s="125">
        <f>(-'Payroll (Expenses)'!CN29-'Payroll (Expenses)'!EV29-'Payroll (Expenses)'!HD29)*1</f>
        <v>-14116.666666666668</v>
      </c>
      <c r="Z41" s="125">
        <f>(-'Payroll (Expenses)'!CO29-'Payroll (Expenses)'!EW29-'Payroll (Expenses)'!HE29)*1</f>
        <v>-14116.666666666668</v>
      </c>
      <c r="AA41" s="125">
        <f>(-'Payroll (Expenses)'!CP29-'Payroll (Expenses)'!EX29-'Payroll (Expenses)'!HF29)*1</f>
        <v>-14116.666666666668</v>
      </c>
      <c r="AB41" s="125">
        <f>(-'Payroll (Expenses)'!CQ29-'Payroll (Expenses)'!EY29-'Payroll (Expenses)'!HG29)*1</f>
        <v>-23292.5</v>
      </c>
      <c r="AC41" s="125">
        <f>(-'Payroll (Expenses)'!CR29-'Payroll (Expenses)'!EZ29-'Payroll (Expenses)'!HH29)*1</f>
        <v>-23292.5</v>
      </c>
      <c r="AD41" s="125">
        <f>(-'Payroll (Expenses)'!CS29-'Payroll (Expenses)'!FA29-'Payroll (Expenses)'!HI29)*1</f>
        <v>-23292.5</v>
      </c>
      <c r="AE41" s="125">
        <f>(-'Payroll (Expenses)'!CT29-'Payroll (Expenses)'!FB29-'Payroll (Expenses)'!HJ29)*1</f>
        <v>-23292.5</v>
      </c>
      <c r="AF41" s="125">
        <f>(-'Payroll (Expenses)'!CU29-'Payroll (Expenses)'!FC29-'Payroll (Expenses)'!HK29)*1</f>
        <v>-23292.5</v>
      </c>
      <c r="AG41" s="125">
        <f>(-'Payroll (Expenses)'!CV29-'Payroll (Expenses)'!FD29-'Payroll (Expenses)'!HL29)*1</f>
        <v>-23292.5</v>
      </c>
      <c r="AH41" s="125">
        <f>(-'Payroll (Expenses)'!CW29-'Payroll (Expenses)'!FE29-'Payroll (Expenses)'!HM29)*1</f>
        <v>-23292.5</v>
      </c>
      <c r="AI41" s="125">
        <f>(-'Payroll (Expenses)'!CX29-'Payroll (Expenses)'!FF29-'Payroll (Expenses)'!HN29)*1</f>
        <v>-23292.5</v>
      </c>
      <c r="AJ41" s="125">
        <f>(-'Payroll (Expenses)'!CY29-'Payroll (Expenses)'!FG29-'Payroll (Expenses)'!HO29)*1</f>
        <v>-23292.5</v>
      </c>
      <c r="AK41" s="125">
        <f>(-'Payroll (Expenses)'!CZ29-'Payroll (Expenses)'!FH29-'Payroll (Expenses)'!HP29)*1</f>
        <v>-23292.5</v>
      </c>
      <c r="AL41" s="125">
        <f>(-'Payroll (Expenses)'!DA29-'Payroll (Expenses)'!FI29-'Payroll (Expenses)'!HQ29)*1</f>
        <v>-23292.5</v>
      </c>
      <c r="AM41" s="125">
        <f>(-'Payroll (Expenses)'!DB29-'Payroll (Expenses)'!FJ29-'Payroll (Expenses)'!HR29)*1</f>
        <v>-23292.5</v>
      </c>
      <c r="AN41" s="125">
        <f>(-'Payroll (Expenses)'!DC29-'Payroll (Expenses)'!FK29-'Payroll (Expenses)'!HS29)*1</f>
        <v>-25621.75</v>
      </c>
      <c r="AO41" s="125">
        <f>(-'Payroll (Expenses)'!DD29-'Payroll (Expenses)'!FL29-'Payroll (Expenses)'!HT29)*1</f>
        <v>-25621.75</v>
      </c>
      <c r="AP41" s="125">
        <f>(-'Payroll (Expenses)'!DE29-'Payroll (Expenses)'!FM29-'Payroll (Expenses)'!HU29)*1</f>
        <v>-25621.75</v>
      </c>
      <c r="AQ41" s="125">
        <f>(-'Payroll (Expenses)'!DF29-'Payroll (Expenses)'!FN29-'Payroll (Expenses)'!HV29)*1</f>
        <v>-25621.75</v>
      </c>
      <c r="AR41" s="125">
        <f>(-'Payroll (Expenses)'!DG29-'Payroll (Expenses)'!FO29-'Payroll (Expenses)'!HW29)*1</f>
        <v>-25621.75</v>
      </c>
      <c r="AS41" s="125">
        <f>(-'Payroll (Expenses)'!DH29-'Payroll (Expenses)'!FP29-'Payroll (Expenses)'!HX29)*1</f>
        <v>-25621.75</v>
      </c>
      <c r="AT41" s="125">
        <f>(-'Payroll (Expenses)'!DI29-'Payroll (Expenses)'!FQ29-'Payroll (Expenses)'!HY29)*1</f>
        <v>-25621.75</v>
      </c>
      <c r="AU41" s="125">
        <f>(-'Payroll (Expenses)'!DJ29-'Payroll (Expenses)'!FR29-'Payroll (Expenses)'!HZ29)*1</f>
        <v>-25621.75</v>
      </c>
      <c r="AV41" s="125">
        <f>(-'Payroll (Expenses)'!DK29-'Payroll (Expenses)'!FS29-'Payroll (Expenses)'!IA29)*1</f>
        <v>-25621.75</v>
      </c>
      <c r="AW41" s="125">
        <f>(-'Payroll (Expenses)'!DL29-'Payroll (Expenses)'!FT29-'Payroll (Expenses)'!IB29)*1</f>
        <v>-25621.75</v>
      </c>
      <c r="AX41" s="125">
        <f>(-'Payroll (Expenses)'!DM29-'Payroll (Expenses)'!FU29-'Payroll (Expenses)'!IC29)*1</f>
        <v>-25621.75</v>
      </c>
      <c r="AY41" s="125">
        <f>(-'Payroll (Expenses)'!DN29-'Payroll (Expenses)'!FV29-'Payroll (Expenses)'!ID29)*1</f>
        <v>-25621.75</v>
      </c>
      <c r="AZ41" s="125">
        <f>(-'Payroll (Expenses)'!DO29-'Payroll (Expenses)'!FW29-'Payroll (Expenses)'!IE29)*1</f>
        <v>-37578.566666666666</v>
      </c>
      <c r="BA41" s="125">
        <f>(-'Payroll (Expenses)'!DP29-'Payroll (Expenses)'!FX29-'Payroll (Expenses)'!IF29)*1</f>
        <v>-37578.566666666666</v>
      </c>
      <c r="BB41" s="125">
        <f>(-'Payroll (Expenses)'!DQ29-'Payroll (Expenses)'!FY29-'Payroll (Expenses)'!IG29)*1</f>
        <v>-37578.566666666666</v>
      </c>
      <c r="BC41" s="125">
        <f>(-'Payroll (Expenses)'!DR29-'Payroll (Expenses)'!FZ29-'Payroll (Expenses)'!IH29)*1</f>
        <v>-37578.566666666666</v>
      </c>
      <c r="BD41" s="125">
        <f>(-'Payroll (Expenses)'!DS29-'Payroll (Expenses)'!GA29-'Payroll (Expenses)'!II29)*1</f>
        <v>-37578.566666666666</v>
      </c>
      <c r="BE41" s="125">
        <f>(-'Payroll (Expenses)'!DT29-'Payroll (Expenses)'!GB29-'Payroll (Expenses)'!IJ29)*1</f>
        <v>-37578.566666666666</v>
      </c>
      <c r="BF41" s="125">
        <f>(-'Payroll (Expenses)'!DU29-'Payroll (Expenses)'!GC29-'Payroll (Expenses)'!IK29)*1</f>
        <v>-37578.566666666666</v>
      </c>
      <c r="BG41" s="125">
        <f>(-'Payroll (Expenses)'!DV29-'Payroll (Expenses)'!GD29-'Payroll (Expenses)'!IL29)*1</f>
        <v>-37578.566666666666</v>
      </c>
      <c r="BH41" s="125">
        <f>(-'Payroll (Expenses)'!DW29-'Payroll (Expenses)'!GE29-'Payroll (Expenses)'!IM29)*1</f>
        <v>-37578.566666666666</v>
      </c>
      <c r="BI41" s="125">
        <f>(-'Payroll (Expenses)'!DX29-'Payroll (Expenses)'!GF29-'Payroll (Expenses)'!IN29)*1</f>
        <v>-37578.566666666666</v>
      </c>
      <c r="BJ41" s="125">
        <f>(-'Payroll (Expenses)'!DY29-'Payroll (Expenses)'!GG29-'Payroll (Expenses)'!IO29)*1</f>
        <v>-37578.566666666666</v>
      </c>
      <c r="BK41" s="125">
        <f>(-'Payroll (Expenses)'!DZ29-'Payroll (Expenses)'!GH29-'Payroll (Expenses)'!IP29)*1</f>
        <v>-37578.566666666666</v>
      </c>
    </row>
    <row r="42" spans="2:63" ht="14.4" x14ac:dyDescent="0.3">
      <c r="B42" s="149" t="str">
        <f>'Payroll (Expenses)'!B7</f>
        <v>OT Assistant</v>
      </c>
      <c r="D42" s="125">
        <f>(-'Payroll (Expenses)'!BS30-'Payroll (Expenses)'!EA30-'Payroll (Expenses)'!GI30)*1</f>
        <v>-20166.666666666664</v>
      </c>
      <c r="E42" s="125">
        <f>(-'Payroll (Expenses)'!BT30-'Payroll (Expenses)'!EB30-'Payroll (Expenses)'!GJ30)*1</f>
        <v>-20166.666666666664</v>
      </c>
      <c r="F42" s="125">
        <f>(-'Payroll (Expenses)'!BU30-'Payroll (Expenses)'!EC30-'Payroll (Expenses)'!GK30)*1</f>
        <v>-20166.666666666664</v>
      </c>
      <c r="G42" s="125">
        <f>(-'Payroll (Expenses)'!BV30-'Payroll (Expenses)'!ED30-'Payroll (Expenses)'!GL30)*1</f>
        <v>-20166.666666666664</v>
      </c>
      <c r="H42" s="125">
        <f>(-'Payroll (Expenses)'!BW30-'Payroll (Expenses)'!EE30-'Payroll (Expenses)'!GM30)*1</f>
        <v>-20166.666666666664</v>
      </c>
      <c r="I42" s="125">
        <f>(-'Payroll (Expenses)'!BX30-'Payroll (Expenses)'!EF30-'Payroll (Expenses)'!GN30)*1</f>
        <v>-20166.666666666664</v>
      </c>
      <c r="J42" s="125">
        <f>(-'Payroll (Expenses)'!BY30-'Payroll (Expenses)'!EG30-'Payroll (Expenses)'!GO30)*1</f>
        <v>-20166.666666666664</v>
      </c>
      <c r="K42" s="125">
        <f>(-'Payroll (Expenses)'!BZ30-'Payroll (Expenses)'!EH30-'Payroll (Expenses)'!GP30)*1</f>
        <v>-20166.666666666664</v>
      </c>
      <c r="L42" s="125">
        <f>(-'Payroll (Expenses)'!CA30-'Payroll (Expenses)'!EI30-'Payroll (Expenses)'!GQ30)*1</f>
        <v>-20166.666666666664</v>
      </c>
      <c r="M42" s="125">
        <f>(-'Payroll (Expenses)'!CB30-'Payroll (Expenses)'!EJ30-'Payroll (Expenses)'!GR30)*1</f>
        <v>-20166.666666666664</v>
      </c>
      <c r="N42" s="125">
        <f>(-'Payroll (Expenses)'!CC30-'Payroll (Expenses)'!EK30-'Payroll (Expenses)'!GS30)*1</f>
        <v>-20166.666666666664</v>
      </c>
      <c r="O42" s="125">
        <f>(-'Payroll (Expenses)'!CD30-'Payroll (Expenses)'!EL30-'Payroll (Expenses)'!GT30)*1</f>
        <v>-20166.666666666664</v>
      </c>
      <c r="P42" s="125">
        <f>(-'Payroll (Expenses)'!CE30-'Payroll (Expenses)'!EM30-'Payroll (Expenses)'!GU30)*1</f>
        <v>-11091.666666666668</v>
      </c>
      <c r="Q42" s="125">
        <f>(-'Payroll (Expenses)'!CF30-'Payroll (Expenses)'!EN30-'Payroll (Expenses)'!GV30)*1</f>
        <v>-11091.666666666668</v>
      </c>
      <c r="R42" s="125">
        <f>(-'Payroll (Expenses)'!CG30-'Payroll (Expenses)'!EO30-'Payroll (Expenses)'!GW30)*1</f>
        <v>-11091.666666666668</v>
      </c>
      <c r="S42" s="125">
        <f>(-'Payroll (Expenses)'!CH30-'Payroll (Expenses)'!EP30-'Payroll (Expenses)'!GX30)*1</f>
        <v>-11091.666666666668</v>
      </c>
      <c r="T42" s="125">
        <f>(-'Payroll (Expenses)'!CI30-'Payroll (Expenses)'!EQ30-'Payroll (Expenses)'!GY30)*1</f>
        <v>-11091.666666666668</v>
      </c>
      <c r="U42" s="125">
        <f>(-'Payroll (Expenses)'!CJ30-'Payroll (Expenses)'!ER30-'Payroll (Expenses)'!GZ30)*1</f>
        <v>-11091.666666666668</v>
      </c>
      <c r="V42" s="125">
        <f>(-'Payroll (Expenses)'!CK30-'Payroll (Expenses)'!ES30-'Payroll (Expenses)'!HA30)*1</f>
        <v>-11091.666666666668</v>
      </c>
      <c r="W42" s="125">
        <f>(-'Payroll (Expenses)'!CL30-'Payroll (Expenses)'!ET30-'Payroll (Expenses)'!HB30)*1</f>
        <v>-11091.666666666668</v>
      </c>
      <c r="X42" s="125">
        <f>(-'Payroll (Expenses)'!CM30-'Payroll (Expenses)'!EU30-'Payroll (Expenses)'!HC30)*1</f>
        <v>-11091.666666666668</v>
      </c>
      <c r="Y42" s="125">
        <f>(-'Payroll (Expenses)'!CN30-'Payroll (Expenses)'!EV30-'Payroll (Expenses)'!HD30)*1</f>
        <v>-11091.666666666668</v>
      </c>
      <c r="Z42" s="125">
        <f>(-'Payroll (Expenses)'!CO30-'Payroll (Expenses)'!EW30-'Payroll (Expenses)'!HE30)*1</f>
        <v>-11091.666666666668</v>
      </c>
      <c r="AA42" s="125">
        <f>(-'Payroll (Expenses)'!CP30-'Payroll (Expenses)'!EX30-'Payroll (Expenses)'!HF30)*1</f>
        <v>-11091.666666666668</v>
      </c>
      <c r="AB42" s="125">
        <f>(-'Payroll (Expenses)'!CQ30-'Payroll (Expenses)'!EY30-'Payroll (Expenses)'!HG30)*1</f>
        <v>-12200.833333333332</v>
      </c>
      <c r="AC42" s="125">
        <f>(-'Payroll (Expenses)'!CR30-'Payroll (Expenses)'!EZ30-'Payroll (Expenses)'!HH30)*1</f>
        <v>-12200.833333333332</v>
      </c>
      <c r="AD42" s="125">
        <f>(-'Payroll (Expenses)'!CS30-'Payroll (Expenses)'!FA30-'Payroll (Expenses)'!HI30)*1</f>
        <v>-12200.833333333332</v>
      </c>
      <c r="AE42" s="125">
        <f>(-'Payroll (Expenses)'!CT30-'Payroll (Expenses)'!FB30-'Payroll (Expenses)'!HJ30)*1</f>
        <v>-12200.833333333332</v>
      </c>
      <c r="AF42" s="125">
        <f>(-'Payroll (Expenses)'!CU30-'Payroll (Expenses)'!FC30-'Payroll (Expenses)'!HK30)*1</f>
        <v>-12200.833333333332</v>
      </c>
      <c r="AG42" s="125">
        <f>(-'Payroll (Expenses)'!CV30-'Payroll (Expenses)'!FD30-'Payroll (Expenses)'!HL30)*1</f>
        <v>-12200.833333333332</v>
      </c>
      <c r="AH42" s="125">
        <f>(-'Payroll (Expenses)'!CW30-'Payroll (Expenses)'!FE30-'Payroll (Expenses)'!HM30)*1</f>
        <v>-12200.833333333332</v>
      </c>
      <c r="AI42" s="125">
        <f>(-'Payroll (Expenses)'!CX30-'Payroll (Expenses)'!FF30-'Payroll (Expenses)'!HN30)*1</f>
        <v>-12200.833333333332</v>
      </c>
      <c r="AJ42" s="125">
        <f>(-'Payroll (Expenses)'!CY30-'Payroll (Expenses)'!FG30-'Payroll (Expenses)'!HO30)*1</f>
        <v>-12200.833333333332</v>
      </c>
      <c r="AK42" s="125">
        <f>(-'Payroll (Expenses)'!CZ30-'Payroll (Expenses)'!FH30-'Payroll (Expenses)'!HP30)*1</f>
        <v>-12200.833333333332</v>
      </c>
      <c r="AL42" s="125">
        <f>(-'Payroll (Expenses)'!DA30-'Payroll (Expenses)'!FI30-'Payroll (Expenses)'!HQ30)*1</f>
        <v>-12200.833333333332</v>
      </c>
      <c r="AM42" s="125">
        <f>(-'Payroll (Expenses)'!DB30-'Payroll (Expenses)'!FJ30-'Payroll (Expenses)'!HR30)*1</f>
        <v>-12200.833333333332</v>
      </c>
      <c r="AN42" s="125">
        <f>(-'Payroll (Expenses)'!DC30-'Payroll (Expenses)'!FK30-'Payroll (Expenses)'!HS30)*1</f>
        <v>-20131.375</v>
      </c>
      <c r="AO42" s="125">
        <f>(-'Payroll (Expenses)'!DD30-'Payroll (Expenses)'!FL30-'Payroll (Expenses)'!HT30)*1</f>
        <v>-20131.375</v>
      </c>
      <c r="AP42" s="125">
        <f>(-'Payroll (Expenses)'!DE30-'Payroll (Expenses)'!FM30-'Payroll (Expenses)'!HU30)*1</f>
        <v>-20131.375</v>
      </c>
      <c r="AQ42" s="125">
        <f>(-'Payroll (Expenses)'!DF30-'Payroll (Expenses)'!FN30-'Payroll (Expenses)'!HV30)*1</f>
        <v>-20131.375</v>
      </c>
      <c r="AR42" s="125">
        <f>(-'Payroll (Expenses)'!DG30-'Payroll (Expenses)'!FO30-'Payroll (Expenses)'!HW30)*1</f>
        <v>-20131.375</v>
      </c>
      <c r="AS42" s="125">
        <f>(-'Payroll (Expenses)'!DH30-'Payroll (Expenses)'!FP30-'Payroll (Expenses)'!HX30)*1</f>
        <v>-20131.375</v>
      </c>
      <c r="AT42" s="125">
        <f>(-'Payroll (Expenses)'!DI30-'Payroll (Expenses)'!FQ30-'Payroll (Expenses)'!HY30)*1</f>
        <v>-20131.375</v>
      </c>
      <c r="AU42" s="125">
        <f>(-'Payroll (Expenses)'!DJ30-'Payroll (Expenses)'!FR30-'Payroll (Expenses)'!HZ30)*1</f>
        <v>-20131.375</v>
      </c>
      <c r="AV42" s="125">
        <f>(-'Payroll (Expenses)'!DK30-'Payroll (Expenses)'!FS30-'Payroll (Expenses)'!IA30)*1</f>
        <v>-20131.375</v>
      </c>
      <c r="AW42" s="125">
        <f>(-'Payroll (Expenses)'!DL30-'Payroll (Expenses)'!FT30-'Payroll (Expenses)'!IB30)*1</f>
        <v>-20131.375</v>
      </c>
      <c r="AX42" s="125">
        <f>(-'Payroll (Expenses)'!DM30-'Payroll (Expenses)'!FU30-'Payroll (Expenses)'!IC30)*1</f>
        <v>-20131.375</v>
      </c>
      <c r="AY42" s="125">
        <f>(-'Payroll (Expenses)'!DN30-'Payroll (Expenses)'!FV30-'Payroll (Expenses)'!ID30)*1</f>
        <v>-20131.375</v>
      </c>
      <c r="AZ42" s="125">
        <f>(-'Payroll (Expenses)'!DO30-'Payroll (Expenses)'!FW30-'Payroll (Expenses)'!IE30)*1</f>
        <v>-22144.512500000001</v>
      </c>
      <c r="BA42" s="125">
        <f>(-'Payroll (Expenses)'!DP30-'Payroll (Expenses)'!FX30-'Payroll (Expenses)'!IF30)*1</f>
        <v>-22144.512500000001</v>
      </c>
      <c r="BB42" s="125">
        <f>(-'Payroll (Expenses)'!DQ30-'Payroll (Expenses)'!FY30-'Payroll (Expenses)'!IG30)*1</f>
        <v>-22144.512500000001</v>
      </c>
      <c r="BC42" s="125">
        <f>(-'Payroll (Expenses)'!DR30-'Payroll (Expenses)'!FZ30-'Payroll (Expenses)'!IH30)*1</f>
        <v>-22144.512500000001</v>
      </c>
      <c r="BD42" s="125">
        <f>(-'Payroll (Expenses)'!DS30-'Payroll (Expenses)'!GA30-'Payroll (Expenses)'!II30)*1</f>
        <v>-22144.512500000001</v>
      </c>
      <c r="BE42" s="125">
        <f>(-'Payroll (Expenses)'!DT30-'Payroll (Expenses)'!GB30-'Payroll (Expenses)'!IJ30)*1</f>
        <v>-22144.512500000001</v>
      </c>
      <c r="BF42" s="125">
        <f>(-'Payroll (Expenses)'!DU30-'Payroll (Expenses)'!GC30-'Payroll (Expenses)'!IK30)*1</f>
        <v>-22144.512500000001</v>
      </c>
      <c r="BG42" s="125">
        <f>(-'Payroll (Expenses)'!DV30-'Payroll (Expenses)'!GD30-'Payroll (Expenses)'!IL30)*1</f>
        <v>-22144.512500000001</v>
      </c>
      <c r="BH42" s="125">
        <f>(-'Payroll (Expenses)'!DW30-'Payroll (Expenses)'!GE30-'Payroll (Expenses)'!IM30)*1</f>
        <v>-22144.512500000001</v>
      </c>
      <c r="BI42" s="125">
        <f>(-'Payroll (Expenses)'!DX30-'Payroll (Expenses)'!GF30-'Payroll (Expenses)'!IN30)*1</f>
        <v>-22144.512500000001</v>
      </c>
      <c r="BJ42" s="125">
        <f>(-'Payroll (Expenses)'!DY30-'Payroll (Expenses)'!GG30-'Payroll (Expenses)'!IO30)*1</f>
        <v>-22144.512500000001</v>
      </c>
      <c r="BK42" s="125">
        <f>(-'Payroll (Expenses)'!DZ30-'Payroll (Expenses)'!GH30-'Payroll (Expenses)'!IP30)*1</f>
        <v>-22144.512500000001</v>
      </c>
    </row>
    <row r="43" spans="2:63" ht="14.4" x14ac:dyDescent="0.3">
      <c r="B43" s="149" t="str">
        <f>'Payroll (Expenses)'!B8</f>
        <v>PT</v>
      </c>
      <c r="D43" s="125">
        <f>(-'Payroll (Expenses)'!BS31-'Payroll (Expenses)'!EA31-'Payroll (Expenses)'!GI31)*1</f>
        <v>-6416.6666666666661</v>
      </c>
      <c r="E43" s="125">
        <f>(-'Payroll (Expenses)'!BT31-'Payroll (Expenses)'!EB31-'Payroll (Expenses)'!GJ31)*1</f>
        <v>-6416.6666666666661</v>
      </c>
      <c r="F43" s="125">
        <f>(-'Payroll (Expenses)'!BU31-'Payroll (Expenses)'!EC31-'Payroll (Expenses)'!GK31)*1</f>
        <v>-6416.6666666666661</v>
      </c>
      <c r="G43" s="125">
        <f>(-'Payroll (Expenses)'!BV31-'Payroll (Expenses)'!ED31-'Payroll (Expenses)'!GL31)*1</f>
        <v>-6416.6666666666661</v>
      </c>
      <c r="H43" s="125">
        <f>(-'Payroll (Expenses)'!BW31-'Payroll (Expenses)'!EE31-'Payroll (Expenses)'!GM31)*1</f>
        <v>-6416.6666666666661</v>
      </c>
      <c r="I43" s="125">
        <f>(-'Payroll (Expenses)'!BX31-'Payroll (Expenses)'!EF31-'Payroll (Expenses)'!GN31)*1</f>
        <v>-6416.6666666666661</v>
      </c>
      <c r="J43" s="125">
        <f>(-'Payroll (Expenses)'!BY31-'Payroll (Expenses)'!EG31-'Payroll (Expenses)'!GO31)*1</f>
        <v>-6416.6666666666661</v>
      </c>
      <c r="K43" s="125">
        <f>(-'Payroll (Expenses)'!BZ31-'Payroll (Expenses)'!EH31-'Payroll (Expenses)'!GP31)*1</f>
        <v>-6416.6666666666661</v>
      </c>
      <c r="L43" s="125">
        <f>(-'Payroll (Expenses)'!CA31-'Payroll (Expenses)'!EI31-'Payroll (Expenses)'!GQ31)*1</f>
        <v>-6416.6666666666661</v>
      </c>
      <c r="M43" s="125">
        <f>(-'Payroll (Expenses)'!CB31-'Payroll (Expenses)'!EJ31-'Payroll (Expenses)'!GR31)*1</f>
        <v>-6416.6666666666661</v>
      </c>
      <c r="N43" s="125">
        <f>(-'Payroll (Expenses)'!CC31-'Payroll (Expenses)'!EK31-'Payroll (Expenses)'!GS31)*1</f>
        <v>-6416.6666666666661</v>
      </c>
      <c r="O43" s="125">
        <f>(-'Payroll (Expenses)'!CD31-'Payroll (Expenses)'!EL31-'Payroll (Expenses)'!GT31)*1</f>
        <v>-6416.6666666666661</v>
      </c>
      <c r="P43" s="125">
        <f>(-'Payroll (Expenses)'!CE31-'Payroll (Expenses)'!EM31-'Payroll (Expenses)'!GU31)*1</f>
        <v>-7058.3333333333339</v>
      </c>
      <c r="Q43" s="125">
        <f>(-'Payroll (Expenses)'!CF31-'Payroll (Expenses)'!EN31-'Payroll (Expenses)'!GV31)*1</f>
        <v>-7058.3333333333339</v>
      </c>
      <c r="R43" s="125">
        <f>(-'Payroll (Expenses)'!CG31-'Payroll (Expenses)'!EO31-'Payroll (Expenses)'!GW31)*1</f>
        <v>-7058.3333333333339</v>
      </c>
      <c r="S43" s="125">
        <f>(-'Payroll (Expenses)'!CH31-'Payroll (Expenses)'!EP31-'Payroll (Expenses)'!GX31)*1</f>
        <v>-7058.3333333333339</v>
      </c>
      <c r="T43" s="125">
        <f>(-'Payroll (Expenses)'!CI31-'Payroll (Expenses)'!EQ31-'Payroll (Expenses)'!GY31)*1</f>
        <v>-7058.3333333333339</v>
      </c>
      <c r="U43" s="125">
        <f>(-'Payroll (Expenses)'!CJ31-'Payroll (Expenses)'!ER31-'Payroll (Expenses)'!GZ31)*1</f>
        <v>-7058.3333333333339</v>
      </c>
      <c r="V43" s="125">
        <f>(-'Payroll (Expenses)'!CK31-'Payroll (Expenses)'!ES31-'Payroll (Expenses)'!HA31)*1</f>
        <v>-7058.3333333333339</v>
      </c>
      <c r="W43" s="125">
        <f>(-'Payroll (Expenses)'!CL31-'Payroll (Expenses)'!ET31-'Payroll (Expenses)'!HB31)*1</f>
        <v>-7058.3333333333339</v>
      </c>
      <c r="X43" s="125">
        <f>(-'Payroll (Expenses)'!CM31-'Payroll (Expenses)'!EU31-'Payroll (Expenses)'!HC31)*1</f>
        <v>-7058.3333333333339</v>
      </c>
      <c r="Y43" s="125">
        <f>(-'Payroll (Expenses)'!CN31-'Payroll (Expenses)'!EV31-'Payroll (Expenses)'!HD31)*1</f>
        <v>-7058.3333333333339</v>
      </c>
      <c r="Z43" s="125">
        <f>(-'Payroll (Expenses)'!CO31-'Payroll (Expenses)'!EW31-'Payroll (Expenses)'!HE31)*1</f>
        <v>-7058.3333333333339</v>
      </c>
      <c r="AA43" s="125">
        <f>(-'Payroll (Expenses)'!CP31-'Payroll (Expenses)'!EX31-'Payroll (Expenses)'!HF31)*1</f>
        <v>-7058.3333333333339</v>
      </c>
      <c r="AB43" s="125">
        <f>(-'Payroll (Expenses)'!CQ31-'Payroll (Expenses)'!EY31-'Payroll (Expenses)'!HG31)*1</f>
        <v>-15528.333333333332</v>
      </c>
      <c r="AC43" s="125">
        <f>(-'Payroll (Expenses)'!CR31-'Payroll (Expenses)'!EZ31-'Payroll (Expenses)'!HH31)*1</f>
        <v>-15528.333333333332</v>
      </c>
      <c r="AD43" s="125">
        <f>(-'Payroll (Expenses)'!CS31-'Payroll (Expenses)'!FA31-'Payroll (Expenses)'!HI31)*1</f>
        <v>-15528.333333333332</v>
      </c>
      <c r="AE43" s="125">
        <f>(-'Payroll (Expenses)'!CT31-'Payroll (Expenses)'!FB31-'Payroll (Expenses)'!HJ31)*1</f>
        <v>-15528.333333333332</v>
      </c>
      <c r="AF43" s="125">
        <f>(-'Payroll (Expenses)'!CU31-'Payroll (Expenses)'!FC31-'Payroll (Expenses)'!HK31)*1</f>
        <v>-15528.333333333332</v>
      </c>
      <c r="AG43" s="125">
        <f>(-'Payroll (Expenses)'!CV31-'Payroll (Expenses)'!FD31-'Payroll (Expenses)'!HL31)*1</f>
        <v>-15528.333333333332</v>
      </c>
      <c r="AH43" s="125">
        <f>(-'Payroll (Expenses)'!CW31-'Payroll (Expenses)'!FE31-'Payroll (Expenses)'!HM31)*1</f>
        <v>-15528.333333333332</v>
      </c>
      <c r="AI43" s="125">
        <f>(-'Payroll (Expenses)'!CX31-'Payroll (Expenses)'!FF31-'Payroll (Expenses)'!HN31)*1</f>
        <v>-15528.333333333332</v>
      </c>
      <c r="AJ43" s="125">
        <f>(-'Payroll (Expenses)'!CY31-'Payroll (Expenses)'!FG31-'Payroll (Expenses)'!HO31)*1</f>
        <v>-15528.333333333332</v>
      </c>
      <c r="AK43" s="125">
        <f>(-'Payroll (Expenses)'!CZ31-'Payroll (Expenses)'!FH31-'Payroll (Expenses)'!HP31)*1</f>
        <v>-15528.333333333332</v>
      </c>
      <c r="AL43" s="125">
        <f>(-'Payroll (Expenses)'!DA31-'Payroll (Expenses)'!FI31-'Payroll (Expenses)'!HQ31)*1</f>
        <v>-15528.333333333332</v>
      </c>
      <c r="AM43" s="125">
        <f>(-'Payroll (Expenses)'!DB31-'Payroll (Expenses)'!FJ31-'Payroll (Expenses)'!HR31)*1</f>
        <v>-15528.333333333332</v>
      </c>
      <c r="AN43" s="125">
        <f>(-'Payroll (Expenses)'!DC31-'Payroll (Expenses)'!FK31-'Payroll (Expenses)'!HS31)*1</f>
        <v>-17081.166666666668</v>
      </c>
      <c r="AO43" s="125">
        <f>(-'Payroll (Expenses)'!DD31-'Payroll (Expenses)'!FL31-'Payroll (Expenses)'!HT31)*1</f>
        <v>-17081.166666666668</v>
      </c>
      <c r="AP43" s="125">
        <f>(-'Payroll (Expenses)'!DE31-'Payroll (Expenses)'!FM31-'Payroll (Expenses)'!HU31)*1</f>
        <v>-17081.166666666668</v>
      </c>
      <c r="AQ43" s="125">
        <f>(-'Payroll (Expenses)'!DF31-'Payroll (Expenses)'!FN31-'Payroll (Expenses)'!HV31)*1</f>
        <v>-17081.166666666668</v>
      </c>
      <c r="AR43" s="125">
        <f>(-'Payroll (Expenses)'!DG31-'Payroll (Expenses)'!FO31-'Payroll (Expenses)'!HW31)*1</f>
        <v>-17081.166666666668</v>
      </c>
      <c r="AS43" s="125">
        <f>(-'Payroll (Expenses)'!DH31-'Payroll (Expenses)'!FP31-'Payroll (Expenses)'!HX31)*1</f>
        <v>-17081.166666666668</v>
      </c>
      <c r="AT43" s="125">
        <f>(-'Payroll (Expenses)'!DI31-'Payroll (Expenses)'!FQ31-'Payroll (Expenses)'!HY31)*1</f>
        <v>-17081.166666666668</v>
      </c>
      <c r="AU43" s="125">
        <f>(-'Payroll (Expenses)'!DJ31-'Payroll (Expenses)'!FR31-'Payroll (Expenses)'!HZ31)*1</f>
        <v>-17081.166666666668</v>
      </c>
      <c r="AV43" s="125">
        <f>(-'Payroll (Expenses)'!DK31-'Payroll (Expenses)'!FS31-'Payroll (Expenses)'!IA31)*1</f>
        <v>-17081.166666666668</v>
      </c>
      <c r="AW43" s="125">
        <f>(-'Payroll (Expenses)'!DL31-'Payroll (Expenses)'!FT31-'Payroll (Expenses)'!IB31)*1</f>
        <v>-17081.166666666668</v>
      </c>
      <c r="AX43" s="125">
        <f>(-'Payroll (Expenses)'!DM31-'Payroll (Expenses)'!FU31-'Payroll (Expenses)'!IC31)*1</f>
        <v>-17081.166666666668</v>
      </c>
      <c r="AY43" s="125">
        <f>(-'Payroll (Expenses)'!DN31-'Payroll (Expenses)'!FV31-'Payroll (Expenses)'!ID31)*1</f>
        <v>-17081.166666666668</v>
      </c>
      <c r="AZ43" s="125">
        <f>(-'Payroll (Expenses)'!DO31-'Payroll (Expenses)'!FW31-'Payroll (Expenses)'!IE31)*1</f>
        <v>-18789.283333333333</v>
      </c>
      <c r="BA43" s="125">
        <f>(-'Payroll (Expenses)'!DP31-'Payroll (Expenses)'!FX31-'Payroll (Expenses)'!IF31)*1</f>
        <v>-18789.283333333333</v>
      </c>
      <c r="BB43" s="125">
        <f>(-'Payroll (Expenses)'!DQ31-'Payroll (Expenses)'!FY31-'Payroll (Expenses)'!IG31)*1</f>
        <v>-18789.283333333333</v>
      </c>
      <c r="BC43" s="125">
        <f>(-'Payroll (Expenses)'!DR31-'Payroll (Expenses)'!FZ31-'Payroll (Expenses)'!IH31)*1</f>
        <v>-18789.283333333333</v>
      </c>
      <c r="BD43" s="125">
        <f>(-'Payroll (Expenses)'!DS31-'Payroll (Expenses)'!GA31-'Payroll (Expenses)'!II31)*1</f>
        <v>-18789.283333333333</v>
      </c>
      <c r="BE43" s="125">
        <f>(-'Payroll (Expenses)'!DT31-'Payroll (Expenses)'!GB31-'Payroll (Expenses)'!IJ31)*1</f>
        <v>-18789.283333333333</v>
      </c>
      <c r="BF43" s="125">
        <f>(-'Payroll (Expenses)'!DU31-'Payroll (Expenses)'!GC31-'Payroll (Expenses)'!IK31)*1</f>
        <v>-18789.283333333333</v>
      </c>
      <c r="BG43" s="125">
        <f>(-'Payroll (Expenses)'!DV31-'Payroll (Expenses)'!GD31-'Payroll (Expenses)'!IL31)*1</f>
        <v>-18789.283333333333</v>
      </c>
      <c r="BH43" s="125">
        <f>(-'Payroll (Expenses)'!DW31-'Payroll (Expenses)'!GE31-'Payroll (Expenses)'!IM31)*1</f>
        <v>-18789.283333333333</v>
      </c>
      <c r="BI43" s="125">
        <f>(-'Payroll (Expenses)'!DX31-'Payroll (Expenses)'!GF31-'Payroll (Expenses)'!IN31)*1</f>
        <v>-18789.283333333333</v>
      </c>
      <c r="BJ43" s="125">
        <f>(-'Payroll (Expenses)'!DY31-'Payroll (Expenses)'!GG31-'Payroll (Expenses)'!IO31)*1</f>
        <v>-18789.283333333333</v>
      </c>
      <c r="BK43" s="125">
        <f>(-'Payroll (Expenses)'!DZ31-'Payroll (Expenses)'!GH31-'Payroll (Expenses)'!IP31)*1</f>
        <v>-18789.283333333333</v>
      </c>
    </row>
    <row r="44" spans="2:63" ht="14.4" x14ac:dyDescent="0.3">
      <c r="B44" s="149" t="str">
        <f>'Payroll (Expenses)'!B9</f>
        <v>PT Assistant</v>
      </c>
      <c r="D44" s="125">
        <f>(-'Payroll (Expenses)'!BS32-'Payroll (Expenses)'!EA32-'Payroll (Expenses)'!GI32)*1</f>
        <v>-5041.6666666666661</v>
      </c>
      <c r="E44" s="125">
        <f>(-'Payroll (Expenses)'!BT32-'Payroll (Expenses)'!EB32-'Payroll (Expenses)'!GJ32)*1</f>
        <v>-5041.6666666666661</v>
      </c>
      <c r="F44" s="125">
        <f>(-'Payroll (Expenses)'!BU32-'Payroll (Expenses)'!EC32-'Payroll (Expenses)'!GK32)*1</f>
        <v>-5041.6666666666661</v>
      </c>
      <c r="G44" s="125">
        <f>(-'Payroll (Expenses)'!BV32-'Payroll (Expenses)'!ED32-'Payroll (Expenses)'!GL32)*1</f>
        <v>-5041.6666666666661</v>
      </c>
      <c r="H44" s="125">
        <f>(-'Payroll (Expenses)'!BW32-'Payroll (Expenses)'!EE32-'Payroll (Expenses)'!GM32)*1</f>
        <v>-5041.6666666666661</v>
      </c>
      <c r="I44" s="125">
        <f>(-'Payroll (Expenses)'!BX32-'Payroll (Expenses)'!EF32-'Payroll (Expenses)'!GN32)*1</f>
        <v>-5041.6666666666661</v>
      </c>
      <c r="J44" s="125">
        <f>(-'Payroll (Expenses)'!BY32-'Payroll (Expenses)'!EG32-'Payroll (Expenses)'!GO32)*1</f>
        <v>-5041.6666666666661</v>
      </c>
      <c r="K44" s="125">
        <f>(-'Payroll (Expenses)'!BZ32-'Payroll (Expenses)'!EH32-'Payroll (Expenses)'!GP32)*1</f>
        <v>-5041.6666666666661</v>
      </c>
      <c r="L44" s="125">
        <f>(-'Payroll (Expenses)'!CA32-'Payroll (Expenses)'!EI32-'Payroll (Expenses)'!GQ32)*1</f>
        <v>-5041.6666666666661</v>
      </c>
      <c r="M44" s="125">
        <f>(-'Payroll (Expenses)'!CB32-'Payroll (Expenses)'!EJ32-'Payroll (Expenses)'!GR32)*1</f>
        <v>-5041.6666666666661</v>
      </c>
      <c r="N44" s="125">
        <f>(-'Payroll (Expenses)'!CC32-'Payroll (Expenses)'!EK32-'Payroll (Expenses)'!GS32)*1</f>
        <v>-5041.6666666666661</v>
      </c>
      <c r="O44" s="125">
        <f>(-'Payroll (Expenses)'!CD32-'Payroll (Expenses)'!EL32-'Payroll (Expenses)'!GT32)*1</f>
        <v>-5041.6666666666661</v>
      </c>
      <c r="P44" s="125">
        <f>(-'Payroll (Expenses)'!CE32-'Payroll (Expenses)'!EM32-'Payroll (Expenses)'!GU32)*1</f>
        <v>-5545.8333333333339</v>
      </c>
      <c r="Q44" s="125">
        <f>(-'Payroll (Expenses)'!CF32-'Payroll (Expenses)'!EN32-'Payroll (Expenses)'!GV32)*1</f>
        <v>-5545.8333333333339</v>
      </c>
      <c r="R44" s="125">
        <f>(-'Payroll (Expenses)'!CG32-'Payroll (Expenses)'!EO32-'Payroll (Expenses)'!GW32)*1</f>
        <v>-5545.8333333333339</v>
      </c>
      <c r="S44" s="125">
        <f>(-'Payroll (Expenses)'!CH32-'Payroll (Expenses)'!EP32-'Payroll (Expenses)'!GX32)*1</f>
        <v>-5545.8333333333339</v>
      </c>
      <c r="T44" s="125">
        <f>(-'Payroll (Expenses)'!CI32-'Payroll (Expenses)'!EQ32-'Payroll (Expenses)'!GY32)*1</f>
        <v>-5545.8333333333339</v>
      </c>
      <c r="U44" s="125">
        <f>(-'Payroll (Expenses)'!CJ32-'Payroll (Expenses)'!ER32-'Payroll (Expenses)'!GZ32)*1</f>
        <v>-5545.8333333333339</v>
      </c>
      <c r="V44" s="125">
        <f>(-'Payroll (Expenses)'!CK32-'Payroll (Expenses)'!ES32-'Payroll (Expenses)'!HA32)*1</f>
        <v>-5545.8333333333339</v>
      </c>
      <c r="W44" s="125">
        <f>(-'Payroll (Expenses)'!CL32-'Payroll (Expenses)'!ET32-'Payroll (Expenses)'!HB32)*1</f>
        <v>-5545.8333333333339</v>
      </c>
      <c r="X44" s="125">
        <f>(-'Payroll (Expenses)'!CM32-'Payroll (Expenses)'!EU32-'Payroll (Expenses)'!HC32)*1</f>
        <v>-5545.8333333333339</v>
      </c>
      <c r="Y44" s="125">
        <f>(-'Payroll (Expenses)'!CN32-'Payroll (Expenses)'!EV32-'Payroll (Expenses)'!HD32)*1</f>
        <v>-5545.8333333333339</v>
      </c>
      <c r="Z44" s="125">
        <f>(-'Payroll (Expenses)'!CO32-'Payroll (Expenses)'!EW32-'Payroll (Expenses)'!HE32)*1</f>
        <v>-5545.8333333333339</v>
      </c>
      <c r="AA44" s="125">
        <f>(-'Payroll (Expenses)'!CP32-'Payroll (Expenses)'!EX32-'Payroll (Expenses)'!HF32)*1</f>
        <v>-5545.8333333333339</v>
      </c>
      <c r="AB44" s="125">
        <f>(-'Payroll (Expenses)'!CQ32-'Payroll (Expenses)'!EY32-'Payroll (Expenses)'!HG32)*1</f>
        <v>-12200.833333333332</v>
      </c>
      <c r="AC44" s="125">
        <f>(-'Payroll (Expenses)'!CR32-'Payroll (Expenses)'!EZ32-'Payroll (Expenses)'!HH32)*1</f>
        <v>-12200.833333333332</v>
      </c>
      <c r="AD44" s="125">
        <f>(-'Payroll (Expenses)'!CS32-'Payroll (Expenses)'!FA32-'Payroll (Expenses)'!HI32)*1</f>
        <v>-12200.833333333332</v>
      </c>
      <c r="AE44" s="125">
        <f>(-'Payroll (Expenses)'!CT32-'Payroll (Expenses)'!FB32-'Payroll (Expenses)'!HJ32)*1</f>
        <v>-12200.833333333332</v>
      </c>
      <c r="AF44" s="125">
        <f>(-'Payroll (Expenses)'!CU32-'Payroll (Expenses)'!FC32-'Payroll (Expenses)'!HK32)*1</f>
        <v>-12200.833333333332</v>
      </c>
      <c r="AG44" s="125">
        <f>(-'Payroll (Expenses)'!CV32-'Payroll (Expenses)'!FD32-'Payroll (Expenses)'!HL32)*1</f>
        <v>-12200.833333333332</v>
      </c>
      <c r="AH44" s="125">
        <f>(-'Payroll (Expenses)'!CW32-'Payroll (Expenses)'!FE32-'Payroll (Expenses)'!HM32)*1</f>
        <v>-12200.833333333332</v>
      </c>
      <c r="AI44" s="125">
        <f>(-'Payroll (Expenses)'!CX32-'Payroll (Expenses)'!FF32-'Payroll (Expenses)'!HN32)*1</f>
        <v>-12200.833333333332</v>
      </c>
      <c r="AJ44" s="125">
        <f>(-'Payroll (Expenses)'!CY32-'Payroll (Expenses)'!FG32-'Payroll (Expenses)'!HO32)*1</f>
        <v>-12200.833333333332</v>
      </c>
      <c r="AK44" s="125">
        <f>(-'Payroll (Expenses)'!CZ32-'Payroll (Expenses)'!FH32-'Payroll (Expenses)'!HP32)*1</f>
        <v>-12200.833333333332</v>
      </c>
      <c r="AL44" s="125">
        <f>(-'Payroll (Expenses)'!DA32-'Payroll (Expenses)'!FI32-'Payroll (Expenses)'!HQ32)*1</f>
        <v>-12200.833333333332</v>
      </c>
      <c r="AM44" s="125">
        <f>(-'Payroll (Expenses)'!DB32-'Payroll (Expenses)'!FJ32-'Payroll (Expenses)'!HR32)*1</f>
        <v>-12200.833333333332</v>
      </c>
      <c r="AN44" s="125">
        <f>(-'Payroll (Expenses)'!DC32-'Payroll (Expenses)'!FK32-'Payroll (Expenses)'!HS32)*1</f>
        <v>-13420.916666666668</v>
      </c>
      <c r="AO44" s="125">
        <f>(-'Payroll (Expenses)'!DD32-'Payroll (Expenses)'!FL32-'Payroll (Expenses)'!HT32)*1</f>
        <v>-13420.916666666668</v>
      </c>
      <c r="AP44" s="125">
        <f>(-'Payroll (Expenses)'!DE32-'Payroll (Expenses)'!FM32-'Payroll (Expenses)'!HU32)*1</f>
        <v>-13420.916666666668</v>
      </c>
      <c r="AQ44" s="125">
        <f>(-'Payroll (Expenses)'!DF32-'Payroll (Expenses)'!FN32-'Payroll (Expenses)'!HV32)*1</f>
        <v>-13420.916666666668</v>
      </c>
      <c r="AR44" s="125">
        <f>(-'Payroll (Expenses)'!DG32-'Payroll (Expenses)'!FO32-'Payroll (Expenses)'!HW32)*1</f>
        <v>-13420.916666666668</v>
      </c>
      <c r="AS44" s="125">
        <f>(-'Payroll (Expenses)'!DH32-'Payroll (Expenses)'!FP32-'Payroll (Expenses)'!HX32)*1</f>
        <v>-13420.916666666668</v>
      </c>
      <c r="AT44" s="125">
        <f>(-'Payroll (Expenses)'!DI32-'Payroll (Expenses)'!FQ32-'Payroll (Expenses)'!HY32)*1</f>
        <v>-13420.916666666668</v>
      </c>
      <c r="AU44" s="125">
        <f>(-'Payroll (Expenses)'!DJ32-'Payroll (Expenses)'!FR32-'Payroll (Expenses)'!HZ32)*1</f>
        <v>-13420.916666666668</v>
      </c>
      <c r="AV44" s="125">
        <f>(-'Payroll (Expenses)'!DK32-'Payroll (Expenses)'!FS32-'Payroll (Expenses)'!IA32)*1</f>
        <v>-13420.916666666668</v>
      </c>
      <c r="AW44" s="125">
        <f>(-'Payroll (Expenses)'!DL32-'Payroll (Expenses)'!FT32-'Payroll (Expenses)'!IB32)*1</f>
        <v>-13420.916666666668</v>
      </c>
      <c r="AX44" s="125">
        <f>(-'Payroll (Expenses)'!DM32-'Payroll (Expenses)'!FU32-'Payroll (Expenses)'!IC32)*1</f>
        <v>-13420.916666666668</v>
      </c>
      <c r="AY44" s="125">
        <f>(-'Payroll (Expenses)'!DN32-'Payroll (Expenses)'!FV32-'Payroll (Expenses)'!ID32)*1</f>
        <v>-13420.916666666668</v>
      </c>
      <c r="AZ44" s="125">
        <f>(-'Payroll (Expenses)'!DO32-'Payroll (Expenses)'!FW32-'Payroll (Expenses)'!IE32)*1</f>
        <v>-14763.008333333333</v>
      </c>
      <c r="BA44" s="125">
        <f>(-'Payroll (Expenses)'!DP32-'Payroll (Expenses)'!FX32-'Payroll (Expenses)'!IF32)*1</f>
        <v>-14763.008333333333</v>
      </c>
      <c r="BB44" s="125">
        <f>(-'Payroll (Expenses)'!DQ32-'Payroll (Expenses)'!FY32-'Payroll (Expenses)'!IG32)*1</f>
        <v>-14763.008333333333</v>
      </c>
      <c r="BC44" s="125">
        <f>(-'Payroll (Expenses)'!DR32-'Payroll (Expenses)'!FZ32-'Payroll (Expenses)'!IH32)*1</f>
        <v>-14763.008333333333</v>
      </c>
      <c r="BD44" s="125">
        <f>(-'Payroll (Expenses)'!DS32-'Payroll (Expenses)'!GA32-'Payroll (Expenses)'!II32)*1</f>
        <v>-14763.008333333333</v>
      </c>
      <c r="BE44" s="125">
        <f>(-'Payroll (Expenses)'!DT32-'Payroll (Expenses)'!GB32-'Payroll (Expenses)'!IJ32)*1</f>
        <v>-14763.008333333333</v>
      </c>
      <c r="BF44" s="125">
        <f>(-'Payroll (Expenses)'!DU32-'Payroll (Expenses)'!GC32-'Payroll (Expenses)'!IK32)*1</f>
        <v>-14763.008333333333</v>
      </c>
      <c r="BG44" s="125">
        <f>(-'Payroll (Expenses)'!DV32-'Payroll (Expenses)'!GD32-'Payroll (Expenses)'!IL32)*1</f>
        <v>-14763.008333333333</v>
      </c>
      <c r="BH44" s="125">
        <f>(-'Payroll (Expenses)'!DW32-'Payroll (Expenses)'!GE32-'Payroll (Expenses)'!IM32)*1</f>
        <v>-14763.008333333333</v>
      </c>
      <c r="BI44" s="125">
        <f>(-'Payroll (Expenses)'!DX32-'Payroll (Expenses)'!GF32-'Payroll (Expenses)'!IN32)*1</f>
        <v>-14763.008333333333</v>
      </c>
      <c r="BJ44" s="125">
        <f>(-'Payroll (Expenses)'!DY32-'Payroll (Expenses)'!GG32-'Payroll (Expenses)'!IO32)*1</f>
        <v>-14763.008333333333</v>
      </c>
      <c r="BK44" s="125">
        <f>(-'Payroll (Expenses)'!DZ32-'Payroll (Expenses)'!GH32-'Payroll (Expenses)'!IP32)*1</f>
        <v>-14763.008333333333</v>
      </c>
    </row>
    <row r="45" spans="2:63" ht="14.4" x14ac:dyDescent="0.3">
      <c r="B45" s="149" t="str">
        <f>'Payroll (Expenses)'!B10</f>
        <v>SL Therapist</v>
      </c>
      <c r="D45" s="125">
        <f>(-'Payroll (Expenses)'!BS33-'Payroll (Expenses)'!EA33-'Payroll (Expenses)'!GI33)*1</f>
        <v>-6416.6666666666661</v>
      </c>
      <c r="E45" s="125">
        <f>(-'Payroll (Expenses)'!BT33-'Payroll (Expenses)'!EB33-'Payroll (Expenses)'!GJ33)*1</f>
        <v>-6416.6666666666661</v>
      </c>
      <c r="F45" s="125">
        <f>(-'Payroll (Expenses)'!BU33-'Payroll (Expenses)'!EC33-'Payroll (Expenses)'!GK33)*1</f>
        <v>-6416.6666666666661</v>
      </c>
      <c r="G45" s="125">
        <f>(-'Payroll (Expenses)'!BV33-'Payroll (Expenses)'!ED33-'Payroll (Expenses)'!GL33)*1</f>
        <v>-6416.6666666666661</v>
      </c>
      <c r="H45" s="125">
        <f>(-'Payroll (Expenses)'!BW33-'Payroll (Expenses)'!EE33-'Payroll (Expenses)'!GM33)*1</f>
        <v>-6416.6666666666661</v>
      </c>
      <c r="I45" s="125">
        <f>(-'Payroll (Expenses)'!BX33-'Payroll (Expenses)'!EF33-'Payroll (Expenses)'!GN33)*1</f>
        <v>-6416.6666666666661</v>
      </c>
      <c r="J45" s="125">
        <f>(-'Payroll (Expenses)'!BY33-'Payroll (Expenses)'!EG33-'Payroll (Expenses)'!GO33)*1</f>
        <v>-6416.6666666666661</v>
      </c>
      <c r="K45" s="125">
        <f>(-'Payroll (Expenses)'!BZ33-'Payroll (Expenses)'!EH33-'Payroll (Expenses)'!GP33)*1</f>
        <v>-6416.6666666666661</v>
      </c>
      <c r="L45" s="125">
        <f>(-'Payroll (Expenses)'!CA33-'Payroll (Expenses)'!EI33-'Payroll (Expenses)'!GQ33)*1</f>
        <v>-6416.6666666666661</v>
      </c>
      <c r="M45" s="125">
        <f>(-'Payroll (Expenses)'!CB33-'Payroll (Expenses)'!EJ33-'Payroll (Expenses)'!GR33)*1</f>
        <v>-6416.6666666666661</v>
      </c>
      <c r="N45" s="125">
        <f>(-'Payroll (Expenses)'!CC33-'Payroll (Expenses)'!EK33-'Payroll (Expenses)'!GS33)*1</f>
        <v>-6416.6666666666661</v>
      </c>
      <c r="O45" s="125">
        <f>(-'Payroll (Expenses)'!CD33-'Payroll (Expenses)'!EL33-'Payroll (Expenses)'!GT33)*1</f>
        <v>-6416.6666666666661</v>
      </c>
      <c r="P45" s="125">
        <f>(-'Payroll (Expenses)'!CE33-'Payroll (Expenses)'!EM33-'Payroll (Expenses)'!GU33)*1</f>
        <v>-14116.666666666668</v>
      </c>
      <c r="Q45" s="125">
        <f>(-'Payroll (Expenses)'!CF33-'Payroll (Expenses)'!EN33-'Payroll (Expenses)'!GV33)*1</f>
        <v>-14116.666666666668</v>
      </c>
      <c r="R45" s="125">
        <f>(-'Payroll (Expenses)'!CG33-'Payroll (Expenses)'!EO33-'Payroll (Expenses)'!GW33)*1</f>
        <v>-14116.666666666668</v>
      </c>
      <c r="S45" s="125">
        <f>(-'Payroll (Expenses)'!CH33-'Payroll (Expenses)'!EP33-'Payroll (Expenses)'!GX33)*1</f>
        <v>-14116.666666666668</v>
      </c>
      <c r="T45" s="125">
        <f>(-'Payroll (Expenses)'!CI33-'Payroll (Expenses)'!EQ33-'Payroll (Expenses)'!GY33)*1</f>
        <v>-14116.666666666668</v>
      </c>
      <c r="U45" s="125">
        <f>(-'Payroll (Expenses)'!CJ33-'Payroll (Expenses)'!ER33-'Payroll (Expenses)'!GZ33)*1</f>
        <v>-14116.666666666668</v>
      </c>
      <c r="V45" s="125">
        <f>(-'Payroll (Expenses)'!CK33-'Payroll (Expenses)'!ES33-'Payroll (Expenses)'!HA33)*1</f>
        <v>-14116.666666666668</v>
      </c>
      <c r="W45" s="125">
        <f>(-'Payroll (Expenses)'!CL33-'Payroll (Expenses)'!ET33-'Payroll (Expenses)'!HB33)*1</f>
        <v>-14116.666666666668</v>
      </c>
      <c r="X45" s="125">
        <f>(-'Payroll (Expenses)'!CM33-'Payroll (Expenses)'!EU33-'Payroll (Expenses)'!HC33)*1</f>
        <v>-14116.666666666668</v>
      </c>
      <c r="Y45" s="125">
        <f>(-'Payroll (Expenses)'!CN33-'Payroll (Expenses)'!EV33-'Payroll (Expenses)'!HD33)*1</f>
        <v>-14116.666666666668</v>
      </c>
      <c r="Z45" s="125">
        <f>(-'Payroll (Expenses)'!CO33-'Payroll (Expenses)'!EW33-'Payroll (Expenses)'!HE33)*1</f>
        <v>-14116.666666666668</v>
      </c>
      <c r="AA45" s="125">
        <f>(-'Payroll (Expenses)'!CP33-'Payroll (Expenses)'!EX33-'Payroll (Expenses)'!HF33)*1</f>
        <v>-14116.666666666668</v>
      </c>
      <c r="AB45" s="125">
        <f>(-'Payroll (Expenses)'!CQ33-'Payroll (Expenses)'!EY33-'Payroll (Expenses)'!HG33)*1</f>
        <v>-15528.333333333332</v>
      </c>
      <c r="AC45" s="125">
        <f>(-'Payroll (Expenses)'!CR33-'Payroll (Expenses)'!EZ33-'Payroll (Expenses)'!HH33)*1</f>
        <v>-15528.333333333332</v>
      </c>
      <c r="AD45" s="125">
        <f>(-'Payroll (Expenses)'!CS33-'Payroll (Expenses)'!FA33-'Payroll (Expenses)'!HI33)*1</f>
        <v>-15528.333333333332</v>
      </c>
      <c r="AE45" s="125">
        <f>(-'Payroll (Expenses)'!CT33-'Payroll (Expenses)'!FB33-'Payroll (Expenses)'!HJ33)*1</f>
        <v>-15528.333333333332</v>
      </c>
      <c r="AF45" s="125">
        <f>(-'Payroll (Expenses)'!CU33-'Payroll (Expenses)'!FC33-'Payroll (Expenses)'!HK33)*1</f>
        <v>-15528.333333333332</v>
      </c>
      <c r="AG45" s="125">
        <f>(-'Payroll (Expenses)'!CV33-'Payroll (Expenses)'!FD33-'Payroll (Expenses)'!HL33)*1</f>
        <v>-15528.333333333332</v>
      </c>
      <c r="AH45" s="125">
        <f>(-'Payroll (Expenses)'!CW33-'Payroll (Expenses)'!FE33-'Payroll (Expenses)'!HM33)*1</f>
        <v>-15528.333333333332</v>
      </c>
      <c r="AI45" s="125">
        <f>(-'Payroll (Expenses)'!CX33-'Payroll (Expenses)'!FF33-'Payroll (Expenses)'!HN33)*1</f>
        <v>-15528.333333333332</v>
      </c>
      <c r="AJ45" s="125">
        <f>(-'Payroll (Expenses)'!CY33-'Payroll (Expenses)'!FG33-'Payroll (Expenses)'!HO33)*1</f>
        <v>-15528.333333333332</v>
      </c>
      <c r="AK45" s="125">
        <f>(-'Payroll (Expenses)'!CZ33-'Payroll (Expenses)'!FH33-'Payroll (Expenses)'!HP33)*1</f>
        <v>-15528.333333333332</v>
      </c>
      <c r="AL45" s="125">
        <f>(-'Payroll (Expenses)'!DA33-'Payroll (Expenses)'!FI33-'Payroll (Expenses)'!HQ33)*1</f>
        <v>-15528.333333333332</v>
      </c>
      <c r="AM45" s="125">
        <f>(-'Payroll (Expenses)'!DB33-'Payroll (Expenses)'!FJ33-'Payroll (Expenses)'!HR33)*1</f>
        <v>-15528.333333333332</v>
      </c>
      <c r="AN45" s="125">
        <f>(-'Payroll (Expenses)'!DC33-'Payroll (Expenses)'!FK33-'Payroll (Expenses)'!HS33)*1</f>
        <v>-17081.166666666668</v>
      </c>
      <c r="AO45" s="125">
        <f>(-'Payroll (Expenses)'!DD33-'Payroll (Expenses)'!FL33-'Payroll (Expenses)'!HT33)*1</f>
        <v>-17081.166666666668</v>
      </c>
      <c r="AP45" s="125">
        <f>(-'Payroll (Expenses)'!DE33-'Payroll (Expenses)'!FM33-'Payroll (Expenses)'!HU33)*1</f>
        <v>-17081.166666666668</v>
      </c>
      <c r="AQ45" s="125">
        <f>(-'Payroll (Expenses)'!DF33-'Payroll (Expenses)'!FN33-'Payroll (Expenses)'!HV33)*1</f>
        <v>-17081.166666666668</v>
      </c>
      <c r="AR45" s="125">
        <f>(-'Payroll (Expenses)'!DG33-'Payroll (Expenses)'!FO33-'Payroll (Expenses)'!HW33)*1</f>
        <v>-17081.166666666668</v>
      </c>
      <c r="AS45" s="125">
        <f>(-'Payroll (Expenses)'!DH33-'Payroll (Expenses)'!FP33-'Payroll (Expenses)'!HX33)*1</f>
        <v>-17081.166666666668</v>
      </c>
      <c r="AT45" s="125">
        <f>(-'Payroll (Expenses)'!DI33-'Payroll (Expenses)'!FQ33-'Payroll (Expenses)'!HY33)*1</f>
        <v>-17081.166666666668</v>
      </c>
      <c r="AU45" s="125">
        <f>(-'Payroll (Expenses)'!DJ33-'Payroll (Expenses)'!FR33-'Payroll (Expenses)'!HZ33)*1</f>
        <v>-17081.166666666668</v>
      </c>
      <c r="AV45" s="125">
        <f>(-'Payroll (Expenses)'!DK33-'Payroll (Expenses)'!FS33-'Payroll (Expenses)'!IA33)*1</f>
        <v>-17081.166666666668</v>
      </c>
      <c r="AW45" s="125">
        <f>(-'Payroll (Expenses)'!DL33-'Payroll (Expenses)'!FT33-'Payroll (Expenses)'!IB33)*1</f>
        <v>-17081.166666666668</v>
      </c>
      <c r="AX45" s="125">
        <f>(-'Payroll (Expenses)'!DM33-'Payroll (Expenses)'!FU33-'Payroll (Expenses)'!IC33)*1</f>
        <v>-17081.166666666668</v>
      </c>
      <c r="AY45" s="125">
        <f>(-'Payroll (Expenses)'!DN33-'Payroll (Expenses)'!FV33-'Payroll (Expenses)'!ID33)*1</f>
        <v>-17081.166666666668</v>
      </c>
      <c r="AZ45" s="125">
        <f>(-'Payroll (Expenses)'!DO33-'Payroll (Expenses)'!FW33-'Payroll (Expenses)'!IE33)*1</f>
        <v>-18789.283333333333</v>
      </c>
      <c r="BA45" s="125">
        <f>(-'Payroll (Expenses)'!DP33-'Payroll (Expenses)'!FX33-'Payroll (Expenses)'!IF33)*1</f>
        <v>-18789.283333333333</v>
      </c>
      <c r="BB45" s="125">
        <f>(-'Payroll (Expenses)'!DQ33-'Payroll (Expenses)'!FY33-'Payroll (Expenses)'!IG33)*1</f>
        <v>-18789.283333333333</v>
      </c>
      <c r="BC45" s="125">
        <f>(-'Payroll (Expenses)'!DR33-'Payroll (Expenses)'!FZ33-'Payroll (Expenses)'!IH33)*1</f>
        <v>-18789.283333333333</v>
      </c>
      <c r="BD45" s="125">
        <f>(-'Payroll (Expenses)'!DS33-'Payroll (Expenses)'!GA33-'Payroll (Expenses)'!II33)*1</f>
        <v>-18789.283333333333</v>
      </c>
      <c r="BE45" s="125">
        <f>(-'Payroll (Expenses)'!DT33-'Payroll (Expenses)'!GB33-'Payroll (Expenses)'!IJ33)*1</f>
        <v>-18789.283333333333</v>
      </c>
      <c r="BF45" s="125">
        <f>(-'Payroll (Expenses)'!DU33-'Payroll (Expenses)'!GC33-'Payroll (Expenses)'!IK33)*1</f>
        <v>-18789.283333333333</v>
      </c>
      <c r="BG45" s="125">
        <f>(-'Payroll (Expenses)'!DV33-'Payroll (Expenses)'!GD33-'Payroll (Expenses)'!IL33)*1</f>
        <v>-18789.283333333333</v>
      </c>
      <c r="BH45" s="125">
        <f>(-'Payroll (Expenses)'!DW33-'Payroll (Expenses)'!GE33-'Payroll (Expenses)'!IM33)*1</f>
        <v>-18789.283333333333</v>
      </c>
      <c r="BI45" s="125">
        <f>(-'Payroll (Expenses)'!DX33-'Payroll (Expenses)'!GF33-'Payroll (Expenses)'!IN33)*1</f>
        <v>-18789.283333333333</v>
      </c>
      <c r="BJ45" s="125">
        <f>(-'Payroll (Expenses)'!DY33-'Payroll (Expenses)'!GG33-'Payroll (Expenses)'!IO33)*1</f>
        <v>-18789.283333333333</v>
      </c>
      <c r="BK45" s="125">
        <f>(-'Payroll (Expenses)'!DZ33-'Payroll (Expenses)'!GH33-'Payroll (Expenses)'!IP33)*1</f>
        <v>-18789.283333333333</v>
      </c>
    </row>
    <row r="46" spans="2:63" ht="14.4" x14ac:dyDescent="0.3">
      <c r="B46" s="149" t="str">
        <f>'Payroll (Expenses)'!B11</f>
        <v>SLT Assistant</v>
      </c>
      <c r="D46" s="125">
        <f>(-'Payroll (Expenses)'!BS34-'Payroll (Expenses)'!EA34-'Payroll (Expenses)'!GI34)*1</f>
        <v>0</v>
      </c>
      <c r="E46" s="125">
        <f>(-'Payroll (Expenses)'!BT34-'Payroll (Expenses)'!EB34-'Payroll (Expenses)'!GJ34)*1</f>
        <v>0</v>
      </c>
      <c r="F46" s="125">
        <f>(-'Payroll (Expenses)'!BU34-'Payroll (Expenses)'!EC34-'Payroll (Expenses)'!GK34)*1</f>
        <v>0</v>
      </c>
      <c r="G46" s="125">
        <f>(-'Payroll (Expenses)'!BV34-'Payroll (Expenses)'!ED34-'Payroll (Expenses)'!GL34)*1</f>
        <v>0</v>
      </c>
      <c r="H46" s="125">
        <f>(-'Payroll (Expenses)'!BW34-'Payroll (Expenses)'!EE34-'Payroll (Expenses)'!GM34)*1</f>
        <v>0</v>
      </c>
      <c r="I46" s="125">
        <f>(-'Payroll (Expenses)'!BX34-'Payroll (Expenses)'!EF34-'Payroll (Expenses)'!GN34)*1</f>
        <v>0</v>
      </c>
      <c r="J46" s="125">
        <f>(-'Payroll (Expenses)'!BY34-'Payroll (Expenses)'!EG34-'Payroll (Expenses)'!GO34)*1</f>
        <v>0</v>
      </c>
      <c r="K46" s="125">
        <f>(-'Payroll (Expenses)'!BZ34-'Payroll (Expenses)'!EH34-'Payroll (Expenses)'!GP34)*1</f>
        <v>0</v>
      </c>
      <c r="L46" s="125">
        <f>(-'Payroll (Expenses)'!CA34-'Payroll (Expenses)'!EI34-'Payroll (Expenses)'!GQ34)*1</f>
        <v>0</v>
      </c>
      <c r="M46" s="125">
        <f>(-'Payroll (Expenses)'!CB34-'Payroll (Expenses)'!EJ34-'Payroll (Expenses)'!GR34)*1</f>
        <v>0</v>
      </c>
      <c r="N46" s="125">
        <f>(-'Payroll (Expenses)'!CC34-'Payroll (Expenses)'!EK34-'Payroll (Expenses)'!GS34)*1</f>
        <v>0</v>
      </c>
      <c r="O46" s="125">
        <f>(-'Payroll (Expenses)'!CD34-'Payroll (Expenses)'!EL34-'Payroll (Expenses)'!GT34)*1</f>
        <v>0</v>
      </c>
      <c r="P46" s="125">
        <f>(-'Payroll (Expenses)'!CE34-'Payroll (Expenses)'!EM34-'Payroll (Expenses)'!GU34)*1</f>
        <v>0</v>
      </c>
      <c r="Q46" s="125">
        <f>(-'Payroll (Expenses)'!CF34-'Payroll (Expenses)'!EN34-'Payroll (Expenses)'!GV34)*1</f>
        <v>0</v>
      </c>
      <c r="R46" s="125">
        <f>(-'Payroll (Expenses)'!CG34-'Payroll (Expenses)'!EO34-'Payroll (Expenses)'!GW34)*1</f>
        <v>0</v>
      </c>
      <c r="S46" s="125">
        <f>(-'Payroll (Expenses)'!CH34-'Payroll (Expenses)'!EP34-'Payroll (Expenses)'!GX34)*1</f>
        <v>0</v>
      </c>
      <c r="T46" s="125">
        <f>(-'Payroll (Expenses)'!CI34-'Payroll (Expenses)'!EQ34-'Payroll (Expenses)'!GY34)*1</f>
        <v>0</v>
      </c>
      <c r="U46" s="125">
        <f>(-'Payroll (Expenses)'!CJ34-'Payroll (Expenses)'!ER34-'Payroll (Expenses)'!GZ34)*1</f>
        <v>0</v>
      </c>
      <c r="V46" s="125">
        <f>(-'Payroll (Expenses)'!CK34-'Payroll (Expenses)'!ES34-'Payroll (Expenses)'!HA34)*1</f>
        <v>0</v>
      </c>
      <c r="W46" s="125">
        <f>(-'Payroll (Expenses)'!CL34-'Payroll (Expenses)'!ET34-'Payroll (Expenses)'!HB34)*1</f>
        <v>0</v>
      </c>
      <c r="X46" s="125">
        <f>(-'Payroll (Expenses)'!CM34-'Payroll (Expenses)'!EU34-'Payroll (Expenses)'!HC34)*1</f>
        <v>0</v>
      </c>
      <c r="Y46" s="125">
        <f>(-'Payroll (Expenses)'!CN34-'Payroll (Expenses)'!EV34-'Payroll (Expenses)'!HD34)*1</f>
        <v>0</v>
      </c>
      <c r="Z46" s="125">
        <f>(-'Payroll (Expenses)'!CO34-'Payroll (Expenses)'!EW34-'Payroll (Expenses)'!HE34)*1</f>
        <v>0</v>
      </c>
      <c r="AA46" s="125">
        <f>(-'Payroll (Expenses)'!CP34-'Payroll (Expenses)'!EX34-'Payroll (Expenses)'!HF34)*1</f>
        <v>0</v>
      </c>
      <c r="AB46" s="125">
        <f>(-'Payroll (Expenses)'!CQ34-'Payroll (Expenses)'!EY34-'Payroll (Expenses)'!HG34)*1</f>
        <v>0</v>
      </c>
      <c r="AC46" s="125">
        <f>(-'Payroll (Expenses)'!CR34-'Payroll (Expenses)'!EZ34-'Payroll (Expenses)'!HH34)*1</f>
        <v>0</v>
      </c>
      <c r="AD46" s="125">
        <f>(-'Payroll (Expenses)'!CS34-'Payroll (Expenses)'!FA34-'Payroll (Expenses)'!HI34)*1</f>
        <v>0</v>
      </c>
      <c r="AE46" s="125">
        <f>(-'Payroll (Expenses)'!CT34-'Payroll (Expenses)'!FB34-'Payroll (Expenses)'!HJ34)*1</f>
        <v>0</v>
      </c>
      <c r="AF46" s="125">
        <f>(-'Payroll (Expenses)'!CU34-'Payroll (Expenses)'!FC34-'Payroll (Expenses)'!HK34)*1</f>
        <v>0</v>
      </c>
      <c r="AG46" s="125">
        <f>(-'Payroll (Expenses)'!CV34-'Payroll (Expenses)'!FD34-'Payroll (Expenses)'!HL34)*1</f>
        <v>0</v>
      </c>
      <c r="AH46" s="125">
        <f>(-'Payroll (Expenses)'!CW34-'Payroll (Expenses)'!FE34-'Payroll (Expenses)'!HM34)*1</f>
        <v>0</v>
      </c>
      <c r="AI46" s="125">
        <f>(-'Payroll (Expenses)'!CX34-'Payroll (Expenses)'!FF34-'Payroll (Expenses)'!HN34)*1</f>
        <v>0</v>
      </c>
      <c r="AJ46" s="125">
        <f>(-'Payroll (Expenses)'!CY34-'Payroll (Expenses)'!FG34-'Payroll (Expenses)'!HO34)*1</f>
        <v>0</v>
      </c>
      <c r="AK46" s="125">
        <f>(-'Payroll (Expenses)'!CZ34-'Payroll (Expenses)'!FH34-'Payroll (Expenses)'!HP34)*1</f>
        <v>0</v>
      </c>
      <c r="AL46" s="125">
        <f>(-'Payroll (Expenses)'!DA34-'Payroll (Expenses)'!FI34-'Payroll (Expenses)'!HQ34)*1</f>
        <v>0</v>
      </c>
      <c r="AM46" s="125">
        <f>(-'Payroll (Expenses)'!DB34-'Payroll (Expenses)'!FJ34-'Payroll (Expenses)'!HR34)*1</f>
        <v>0</v>
      </c>
      <c r="AN46" s="125">
        <f>(-'Payroll (Expenses)'!DC34-'Payroll (Expenses)'!FK34-'Payroll (Expenses)'!HS34)*1</f>
        <v>0</v>
      </c>
      <c r="AO46" s="125">
        <f>(-'Payroll (Expenses)'!DD34-'Payroll (Expenses)'!FL34-'Payroll (Expenses)'!HT34)*1</f>
        <v>0</v>
      </c>
      <c r="AP46" s="125">
        <f>(-'Payroll (Expenses)'!DE34-'Payroll (Expenses)'!FM34-'Payroll (Expenses)'!HU34)*1</f>
        <v>0</v>
      </c>
      <c r="AQ46" s="125">
        <f>(-'Payroll (Expenses)'!DF34-'Payroll (Expenses)'!FN34-'Payroll (Expenses)'!HV34)*1</f>
        <v>0</v>
      </c>
      <c r="AR46" s="125">
        <f>(-'Payroll (Expenses)'!DG34-'Payroll (Expenses)'!FO34-'Payroll (Expenses)'!HW34)*1</f>
        <v>0</v>
      </c>
      <c r="AS46" s="125">
        <f>(-'Payroll (Expenses)'!DH34-'Payroll (Expenses)'!FP34-'Payroll (Expenses)'!HX34)*1</f>
        <v>0</v>
      </c>
      <c r="AT46" s="125">
        <f>(-'Payroll (Expenses)'!DI34-'Payroll (Expenses)'!FQ34-'Payroll (Expenses)'!HY34)*1</f>
        <v>0</v>
      </c>
      <c r="AU46" s="125">
        <f>(-'Payroll (Expenses)'!DJ34-'Payroll (Expenses)'!FR34-'Payroll (Expenses)'!HZ34)*1</f>
        <v>0</v>
      </c>
      <c r="AV46" s="125">
        <f>(-'Payroll (Expenses)'!DK34-'Payroll (Expenses)'!FS34-'Payroll (Expenses)'!IA34)*1</f>
        <v>0</v>
      </c>
      <c r="AW46" s="125">
        <f>(-'Payroll (Expenses)'!DL34-'Payroll (Expenses)'!FT34-'Payroll (Expenses)'!IB34)*1</f>
        <v>0</v>
      </c>
      <c r="AX46" s="125">
        <f>(-'Payroll (Expenses)'!DM34-'Payroll (Expenses)'!FU34-'Payroll (Expenses)'!IC34)*1</f>
        <v>0</v>
      </c>
      <c r="AY46" s="125">
        <f>(-'Payroll (Expenses)'!DN34-'Payroll (Expenses)'!FV34-'Payroll (Expenses)'!ID34)*1</f>
        <v>0</v>
      </c>
      <c r="AZ46" s="125">
        <f>(-'Payroll (Expenses)'!DO34-'Payroll (Expenses)'!FW34-'Payroll (Expenses)'!IE34)*1</f>
        <v>0</v>
      </c>
      <c r="BA46" s="125">
        <f>(-'Payroll (Expenses)'!DP34-'Payroll (Expenses)'!FX34-'Payroll (Expenses)'!IF34)*1</f>
        <v>0</v>
      </c>
      <c r="BB46" s="125">
        <f>(-'Payroll (Expenses)'!DQ34-'Payroll (Expenses)'!FY34-'Payroll (Expenses)'!IG34)*1</f>
        <v>0</v>
      </c>
      <c r="BC46" s="125">
        <f>(-'Payroll (Expenses)'!DR34-'Payroll (Expenses)'!FZ34-'Payroll (Expenses)'!IH34)*1</f>
        <v>0</v>
      </c>
      <c r="BD46" s="125">
        <f>(-'Payroll (Expenses)'!DS34-'Payroll (Expenses)'!GA34-'Payroll (Expenses)'!II34)*1</f>
        <v>0</v>
      </c>
      <c r="BE46" s="125">
        <f>(-'Payroll (Expenses)'!DT34-'Payroll (Expenses)'!GB34-'Payroll (Expenses)'!IJ34)*1</f>
        <v>0</v>
      </c>
      <c r="BF46" s="125">
        <f>(-'Payroll (Expenses)'!DU34-'Payroll (Expenses)'!GC34-'Payroll (Expenses)'!IK34)*1</f>
        <v>0</v>
      </c>
      <c r="BG46" s="125">
        <f>(-'Payroll (Expenses)'!DV34-'Payroll (Expenses)'!GD34-'Payroll (Expenses)'!IL34)*1</f>
        <v>0</v>
      </c>
      <c r="BH46" s="125">
        <f>(-'Payroll (Expenses)'!DW34-'Payroll (Expenses)'!GE34-'Payroll (Expenses)'!IM34)*1</f>
        <v>0</v>
      </c>
      <c r="BI46" s="125">
        <f>(-'Payroll (Expenses)'!DX34-'Payroll (Expenses)'!GF34-'Payroll (Expenses)'!IN34)*1</f>
        <v>0</v>
      </c>
      <c r="BJ46" s="125">
        <f>(-'Payroll (Expenses)'!DY34-'Payroll (Expenses)'!GG34-'Payroll (Expenses)'!IO34)*1</f>
        <v>0</v>
      </c>
      <c r="BK46" s="125">
        <f>(-'Payroll (Expenses)'!DZ34-'Payroll (Expenses)'!GH34-'Payroll (Expenses)'!IP34)*1</f>
        <v>0</v>
      </c>
    </row>
    <row r="47" spans="2:63" ht="14.4" x14ac:dyDescent="0.3">
      <c r="B47" s="149" t="str">
        <f>'Payroll (Expenses)'!B12</f>
        <v>Nurse</v>
      </c>
      <c r="D47" s="125">
        <f>(-'Payroll (Expenses)'!BS35-'Payroll (Expenses)'!EA35-'Payroll (Expenses)'!GI35)*1</f>
        <v>0</v>
      </c>
      <c r="E47" s="125">
        <f>(-'Payroll (Expenses)'!BT35-'Payroll (Expenses)'!EB35-'Payroll (Expenses)'!GJ35)*1</f>
        <v>0</v>
      </c>
      <c r="F47" s="125">
        <f>(-'Payroll (Expenses)'!BU35-'Payroll (Expenses)'!EC35-'Payroll (Expenses)'!GK35)*1</f>
        <v>0</v>
      </c>
      <c r="G47" s="125">
        <f>(-'Payroll (Expenses)'!BV35-'Payroll (Expenses)'!ED35-'Payroll (Expenses)'!GL35)*1</f>
        <v>0</v>
      </c>
      <c r="H47" s="125">
        <f>(-'Payroll (Expenses)'!BW35-'Payroll (Expenses)'!EE35-'Payroll (Expenses)'!GM35)*1</f>
        <v>0</v>
      </c>
      <c r="I47" s="125">
        <f>(-'Payroll (Expenses)'!BX35-'Payroll (Expenses)'!EF35-'Payroll (Expenses)'!GN35)*1</f>
        <v>0</v>
      </c>
      <c r="J47" s="125">
        <f>(-'Payroll (Expenses)'!BY35-'Payroll (Expenses)'!EG35-'Payroll (Expenses)'!GO35)*1</f>
        <v>0</v>
      </c>
      <c r="K47" s="125">
        <f>(-'Payroll (Expenses)'!BZ35-'Payroll (Expenses)'!EH35-'Payroll (Expenses)'!GP35)*1</f>
        <v>0</v>
      </c>
      <c r="L47" s="125">
        <f>(-'Payroll (Expenses)'!CA35-'Payroll (Expenses)'!EI35-'Payroll (Expenses)'!GQ35)*1</f>
        <v>0</v>
      </c>
      <c r="M47" s="125">
        <f>(-'Payroll (Expenses)'!CB35-'Payroll (Expenses)'!EJ35-'Payroll (Expenses)'!GR35)*1</f>
        <v>0</v>
      </c>
      <c r="N47" s="125">
        <f>(-'Payroll (Expenses)'!CC35-'Payroll (Expenses)'!EK35-'Payroll (Expenses)'!GS35)*1</f>
        <v>0</v>
      </c>
      <c r="O47" s="125">
        <f>(-'Payroll (Expenses)'!CD35-'Payroll (Expenses)'!EL35-'Payroll (Expenses)'!GT35)*1</f>
        <v>0</v>
      </c>
      <c r="P47" s="125">
        <f>(-'Payroll (Expenses)'!CE35-'Payroll (Expenses)'!EM35-'Payroll (Expenses)'!GU35)*1</f>
        <v>0</v>
      </c>
      <c r="Q47" s="125">
        <f>(-'Payroll (Expenses)'!CF35-'Payroll (Expenses)'!EN35-'Payroll (Expenses)'!GV35)*1</f>
        <v>0</v>
      </c>
      <c r="R47" s="125">
        <f>(-'Payroll (Expenses)'!CG35-'Payroll (Expenses)'!EO35-'Payroll (Expenses)'!GW35)*1</f>
        <v>0</v>
      </c>
      <c r="S47" s="125">
        <f>(-'Payroll (Expenses)'!CH35-'Payroll (Expenses)'!EP35-'Payroll (Expenses)'!GX35)*1</f>
        <v>0</v>
      </c>
      <c r="T47" s="125">
        <f>(-'Payroll (Expenses)'!CI35-'Payroll (Expenses)'!EQ35-'Payroll (Expenses)'!GY35)*1</f>
        <v>0</v>
      </c>
      <c r="U47" s="125">
        <f>(-'Payroll (Expenses)'!CJ35-'Payroll (Expenses)'!ER35-'Payroll (Expenses)'!GZ35)*1</f>
        <v>0</v>
      </c>
      <c r="V47" s="125">
        <f>(-'Payroll (Expenses)'!CK35-'Payroll (Expenses)'!ES35-'Payroll (Expenses)'!HA35)*1</f>
        <v>0</v>
      </c>
      <c r="W47" s="125">
        <f>(-'Payroll (Expenses)'!CL35-'Payroll (Expenses)'!ET35-'Payroll (Expenses)'!HB35)*1</f>
        <v>0</v>
      </c>
      <c r="X47" s="125">
        <f>(-'Payroll (Expenses)'!CM35-'Payroll (Expenses)'!EU35-'Payroll (Expenses)'!HC35)*1</f>
        <v>0</v>
      </c>
      <c r="Y47" s="125">
        <f>(-'Payroll (Expenses)'!CN35-'Payroll (Expenses)'!EV35-'Payroll (Expenses)'!HD35)*1</f>
        <v>0</v>
      </c>
      <c r="Z47" s="125">
        <f>(-'Payroll (Expenses)'!CO35-'Payroll (Expenses)'!EW35-'Payroll (Expenses)'!HE35)*1</f>
        <v>0</v>
      </c>
      <c r="AA47" s="125">
        <f>(-'Payroll (Expenses)'!CP35-'Payroll (Expenses)'!EX35-'Payroll (Expenses)'!HF35)*1</f>
        <v>0</v>
      </c>
      <c r="AB47" s="125">
        <f>(-'Payroll (Expenses)'!CQ35-'Payroll (Expenses)'!EY35-'Payroll (Expenses)'!HG35)*1</f>
        <v>0</v>
      </c>
      <c r="AC47" s="125">
        <f>(-'Payroll (Expenses)'!CR35-'Payroll (Expenses)'!EZ35-'Payroll (Expenses)'!HH35)*1</f>
        <v>0</v>
      </c>
      <c r="AD47" s="125">
        <f>(-'Payroll (Expenses)'!CS35-'Payroll (Expenses)'!FA35-'Payroll (Expenses)'!HI35)*1</f>
        <v>0</v>
      </c>
      <c r="AE47" s="125">
        <f>(-'Payroll (Expenses)'!CT35-'Payroll (Expenses)'!FB35-'Payroll (Expenses)'!HJ35)*1</f>
        <v>0</v>
      </c>
      <c r="AF47" s="125">
        <f>(-'Payroll (Expenses)'!CU35-'Payroll (Expenses)'!FC35-'Payroll (Expenses)'!HK35)*1</f>
        <v>0</v>
      </c>
      <c r="AG47" s="125">
        <f>(-'Payroll (Expenses)'!CV35-'Payroll (Expenses)'!FD35-'Payroll (Expenses)'!HL35)*1</f>
        <v>0</v>
      </c>
      <c r="AH47" s="125">
        <f>(-'Payroll (Expenses)'!CW35-'Payroll (Expenses)'!FE35-'Payroll (Expenses)'!HM35)*1</f>
        <v>0</v>
      </c>
      <c r="AI47" s="125">
        <f>(-'Payroll (Expenses)'!CX35-'Payroll (Expenses)'!FF35-'Payroll (Expenses)'!HN35)*1</f>
        <v>0</v>
      </c>
      <c r="AJ47" s="125">
        <f>(-'Payroll (Expenses)'!CY35-'Payroll (Expenses)'!FG35-'Payroll (Expenses)'!HO35)*1</f>
        <v>0</v>
      </c>
      <c r="AK47" s="125">
        <f>(-'Payroll (Expenses)'!CZ35-'Payroll (Expenses)'!FH35-'Payroll (Expenses)'!HP35)*1</f>
        <v>0</v>
      </c>
      <c r="AL47" s="125">
        <f>(-'Payroll (Expenses)'!DA35-'Payroll (Expenses)'!FI35-'Payroll (Expenses)'!HQ35)*1</f>
        <v>0</v>
      </c>
      <c r="AM47" s="125">
        <f>(-'Payroll (Expenses)'!DB35-'Payroll (Expenses)'!FJ35-'Payroll (Expenses)'!HR35)*1</f>
        <v>0</v>
      </c>
      <c r="AN47" s="125">
        <f>(-'Payroll (Expenses)'!DC35-'Payroll (Expenses)'!FK35-'Payroll (Expenses)'!HS35)*1</f>
        <v>0</v>
      </c>
      <c r="AO47" s="125">
        <f>(-'Payroll (Expenses)'!DD35-'Payroll (Expenses)'!FL35-'Payroll (Expenses)'!HT35)*1</f>
        <v>0</v>
      </c>
      <c r="AP47" s="125">
        <f>(-'Payroll (Expenses)'!DE35-'Payroll (Expenses)'!FM35-'Payroll (Expenses)'!HU35)*1</f>
        <v>0</v>
      </c>
      <c r="AQ47" s="125">
        <f>(-'Payroll (Expenses)'!DF35-'Payroll (Expenses)'!FN35-'Payroll (Expenses)'!HV35)*1</f>
        <v>0</v>
      </c>
      <c r="AR47" s="125">
        <f>(-'Payroll (Expenses)'!DG35-'Payroll (Expenses)'!FO35-'Payroll (Expenses)'!HW35)*1</f>
        <v>0</v>
      </c>
      <c r="AS47" s="125">
        <f>(-'Payroll (Expenses)'!DH35-'Payroll (Expenses)'!FP35-'Payroll (Expenses)'!HX35)*1</f>
        <v>0</v>
      </c>
      <c r="AT47" s="125">
        <f>(-'Payroll (Expenses)'!DI35-'Payroll (Expenses)'!FQ35-'Payroll (Expenses)'!HY35)*1</f>
        <v>0</v>
      </c>
      <c r="AU47" s="125">
        <f>(-'Payroll (Expenses)'!DJ35-'Payroll (Expenses)'!FR35-'Payroll (Expenses)'!HZ35)*1</f>
        <v>0</v>
      </c>
      <c r="AV47" s="125">
        <f>(-'Payroll (Expenses)'!DK35-'Payroll (Expenses)'!FS35-'Payroll (Expenses)'!IA35)*1</f>
        <v>0</v>
      </c>
      <c r="AW47" s="125">
        <f>(-'Payroll (Expenses)'!DL35-'Payroll (Expenses)'!FT35-'Payroll (Expenses)'!IB35)*1</f>
        <v>0</v>
      </c>
      <c r="AX47" s="125">
        <f>(-'Payroll (Expenses)'!DM35-'Payroll (Expenses)'!FU35-'Payroll (Expenses)'!IC35)*1</f>
        <v>0</v>
      </c>
      <c r="AY47" s="125">
        <f>(-'Payroll (Expenses)'!DN35-'Payroll (Expenses)'!FV35-'Payroll (Expenses)'!ID35)*1</f>
        <v>0</v>
      </c>
      <c r="AZ47" s="125">
        <f>(-'Payroll (Expenses)'!DO35-'Payroll (Expenses)'!FW35-'Payroll (Expenses)'!IE35)*1</f>
        <v>0</v>
      </c>
      <c r="BA47" s="125">
        <f>(-'Payroll (Expenses)'!DP35-'Payroll (Expenses)'!FX35-'Payroll (Expenses)'!IF35)*1</f>
        <v>0</v>
      </c>
      <c r="BB47" s="125">
        <f>(-'Payroll (Expenses)'!DQ35-'Payroll (Expenses)'!FY35-'Payroll (Expenses)'!IG35)*1</f>
        <v>0</v>
      </c>
      <c r="BC47" s="125">
        <f>(-'Payroll (Expenses)'!DR35-'Payroll (Expenses)'!FZ35-'Payroll (Expenses)'!IH35)*1</f>
        <v>0</v>
      </c>
      <c r="BD47" s="125">
        <f>(-'Payroll (Expenses)'!DS35-'Payroll (Expenses)'!GA35-'Payroll (Expenses)'!II35)*1</f>
        <v>0</v>
      </c>
      <c r="BE47" s="125">
        <f>(-'Payroll (Expenses)'!DT35-'Payroll (Expenses)'!GB35-'Payroll (Expenses)'!IJ35)*1</f>
        <v>0</v>
      </c>
      <c r="BF47" s="125">
        <f>(-'Payroll (Expenses)'!DU35-'Payroll (Expenses)'!GC35-'Payroll (Expenses)'!IK35)*1</f>
        <v>0</v>
      </c>
      <c r="BG47" s="125">
        <f>(-'Payroll (Expenses)'!DV35-'Payroll (Expenses)'!GD35-'Payroll (Expenses)'!IL35)*1</f>
        <v>0</v>
      </c>
      <c r="BH47" s="125">
        <f>(-'Payroll (Expenses)'!DW35-'Payroll (Expenses)'!GE35-'Payroll (Expenses)'!IM35)*1</f>
        <v>0</v>
      </c>
      <c r="BI47" s="125">
        <f>(-'Payroll (Expenses)'!DX35-'Payroll (Expenses)'!GF35-'Payroll (Expenses)'!IN35)*1</f>
        <v>0</v>
      </c>
      <c r="BJ47" s="125">
        <f>(-'Payroll (Expenses)'!DY35-'Payroll (Expenses)'!GG35-'Payroll (Expenses)'!IO35)*1</f>
        <v>0</v>
      </c>
      <c r="BK47" s="125">
        <f>(-'Payroll (Expenses)'!DZ35-'Payroll (Expenses)'!GH35-'Payroll (Expenses)'!IP35)*1</f>
        <v>0</v>
      </c>
    </row>
    <row r="48" spans="2:63" ht="14.4" x14ac:dyDescent="0.3">
      <c r="B48" s="294" t="str">
        <f>'Payroll (Expenses)'!B13</f>
        <v xml:space="preserve"> </v>
      </c>
      <c r="D48" s="125">
        <f>(-'Payroll (Expenses)'!BS36-'Payroll (Expenses)'!EA36-'Payroll (Expenses)'!GI36)*1</f>
        <v>0</v>
      </c>
      <c r="E48" s="125">
        <f>(-'Payroll (Expenses)'!BT36-'Payroll (Expenses)'!EB36-'Payroll (Expenses)'!GJ36)*1</f>
        <v>0</v>
      </c>
      <c r="F48" s="125">
        <f>(-'Payroll (Expenses)'!BU36-'Payroll (Expenses)'!EC36-'Payroll (Expenses)'!GK36)*1</f>
        <v>0</v>
      </c>
      <c r="G48" s="125">
        <f>(-'Payroll (Expenses)'!BV36-'Payroll (Expenses)'!ED36-'Payroll (Expenses)'!GL36)*1</f>
        <v>0</v>
      </c>
      <c r="H48" s="125">
        <f>(-'Payroll (Expenses)'!BW36-'Payroll (Expenses)'!EE36-'Payroll (Expenses)'!GM36)*1</f>
        <v>0</v>
      </c>
      <c r="I48" s="125">
        <f>(-'Payroll (Expenses)'!BX36-'Payroll (Expenses)'!EF36-'Payroll (Expenses)'!GN36)*1</f>
        <v>0</v>
      </c>
      <c r="J48" s="125">
        <f>(-'Payroll (Expenses)'!BY36-'Payroll (Expenses)'!EG36-'Payroll (Expenses)'!GO36)*1</f>
        <v>0</v>
      </c>
      <c r="K48" s="125">
        <f>(-'Payroll (Expenses)'!BZ36-'Payroll (Expenses)'!EH36-'Payroll (Expenses)'!GP36)*1</f>
        <v>0</v>
      </c>
      <c r="L48" s="125">
        <f>(-'Payroll (Expenses)'!CA36-'Payroll (Expenses)'!EI36-'Payroll (Expenses)'!GQ36)*1</f>
        <v>0</v>
      </c>
      <c r="M48" s="125">
        <f>(-'Payroll (Expenses)'!CB36-'Payroll (Expenses)'!EJ36-'Payroll (Expenses)'!GR36)*1</f>
        <v>0</v>
      </c>
      <c r="N48" s="125">
        <f>(-'Payroll (Expenses)'!CC36-'Payroll (Expenses)'!EK36-'Payroll (Expenses)'!GS36)*1</f>
        <v>0</v>
      </c>
      <c r="O48" s="125">
        <f>(-'Payroll (Expenses)'!CD36-'Payroll (Expenses)'!EL36-'Payroll (Expenses)'!GT36)*1</f>
        <v>0</v>
      </c>
      <c r="P48" s="125">
        <f>(-'Payroll (Expenses)'!CE36-'Payroll (Expenses)'!EM36-'Payroll (Expenses)'!GU36)*1</f>
        <v>0</v>
      </c>
      <c r="Q48" s="125">
        <f>(-'Payroll (Expenses)'!CF36-'Payroll (Expenses)'!EN36-'Payroll (Expenses)'!GV36)*1</f>
        <v>0</v>
      </c>
      <c r="R48" s="125">
        <f>(-'Payroll (Expenses)'!CG36-'Payroll (Expenses)'!EO36-'Payroll (Expenses)'!GW36)*1</f>
        <v>0</v>
      </c>
      <c r="S48" s="125">
        <f>(-'Payroll (Expenses)'!CH36-'Payroll (Expenses)'!EP36-'Payroll (Expenses)'!GX36)*1</f>
        <v>0</v>
      </c>
      <c r="T48" s="125">
        <f>(-'Payroll (Expenses)'!CI36-'Payroll (Expenses)'!EQ36-'Payroll (Expenses)'!GY36)*1</f>
        <v>0</v>
      </c>
      <c r="U48" s="125">
        <f>(-'Payroll (Expenses)'!CJ36-'Payroll (Expenses)'!ER36-'Payroll (Expenses)'!GZ36)*1</f>
        <v>0</v>
      </c>
      <c r="V48" s="125">
        <f>(-'Payroll (Expenses)'!CK36-'Payroll (Expenses)'!ES36-'Payroll (Expenses)'!HA36)*1</f>
        <v>0</v>
      </c>
      <c r="W48" s="125">
        <f>(-'Payroll (Expenses)'!CL36-'Payroll (Expenses)'!ET36-'Payroll (Expenses)'!HB36)*1</f>
        <v>0</v>
      </c>
      <c r="X48" s="125">
        <f>(-'Payroll (Expenses)'!CM36-'Payroll (Expenses)'!EU36-'Payroll (Expenses)'!HC36)*1</f>
        <v>0</v>
      </c>
      <c r="Y48" s="125">
        <f>(-'Payroll (Expenses)'!CN36-'Payroll (Expenses)'!EV36-'Payroll (Expenses)'!HD36)*1</f>
        <v>0</v>
      </c>
      <c r="Z48" s="125">
        <f>(-'Payroll (Expenses)'!CO36-'Payroll (Expenses)'!EW36-'Payroll (Expenses)'!HE36)*1</f>
        <v>0</v>
      </c>
      <c r="AA48" s="125">
        <f>(-'Payroll (Expenses)'!CP36-'Payroll (Expenses)'!EX36-'Payroll (Expenses)'!HF36)*1</f>
        <v>0</v>
      </c>
      <c r="AB48" s="125">
        <f>(-'Payroll (Expenses)'!CQ36-'Payroll (Expenses)'!EY36-'Payroll (Expenses)'!HG36)*1</f>
        <v>0</v>
      </c>
      <c r="AC48" s="125">
        <f>(-'Payroll (Expenses)'!CR36-'Payroll (Expenses)'!EZ36-'Payroll (Expenses)'!HH36)*1</f>
        <v>0</v>
      </c>
      <c r="AD48" s="125">
        <f>(-'Payroll (Expenses)'!CS36-'Payroll (Expenses)'!FA36-'Payroll (Expenses)'!HI36)*1</f>
        <v>0</v>
      </c>
      <c r="AE48" s="125">
        <f>(-'Payroll (Expenses)'!CT36-'Payroll (Expenses)'!FB36-'Payroll (Expenses)'!HJ36)*1</f>
        <v>0</v>
      </c>
      <c r="AF48" s="125">
        <f>(-'Payroll (Expenses)'!CU36-'Payroll (Expenses)'!FC36-'Payroll (Expenses)'!HK36)*1</f>
        <v>0</v>
      </c>
      <c r="AG48" s="125">
        <f>(-'Payroll (Expenses)'!CV36-'Payroll (Expenses)'!FD36-'Payroll (Expenses)'!HL36)*1</f>
        <v>0</v>
      </c>
      <c r="AH48" s="125">
        <f>(-'Payroll (Expenses)'!CW36-'Payroll (Expenses)'!FE36-'Payroll (Expenses)'!HM36)*1</f>
        <v>0</v>
      </c>
      <c r="AI48" s="125">
        <f>(-'Payroll (Expenses)'!CX36-'Payroll (Expenses)'!FF36-'Payroll (Expenses)'!HN36)*1</f>
        <v>0</v>
      </c>
      <c r="AJ48" s="125">
        <f>(-'Payroll (Expenses)'!CY36-'Payroll (Expenses)'!FG36-'Payroll (Expenses)'!HO36)*1</f>
        <v>0</v>
      </c>
      <c r="AK48" s="125">
        <f>(-'Payroll (Expenses)'!CZ36-'Payroll (Expenses)'!FH36-'Payroll (Expenses)'!HP36)*1</f>
        <v>0</v>
      </c>
      <c r="AL48" s="125">
        <f>(-'Payroll (Expenses)'!DA36-'Payroll (Expenses)'!FI36-'Payroll (Expenses)'!HQ36)*1</f>
        <v>0</v>
      </c>
      <c r="AM48" s="125">
        <f>(-'Payroll (Expenses)'!DB36-'Payroll (Expenses)'!FJ36-'Payroll (Expenses)'!HR36)*1</f>
        <v>0</v>
      </c>
      <c r="AN48" s="125">
        <f>(-'Payroll (Expenses)'!DC36-'Payroll (Expenses)'!FK36-'Payroll (Expenses)'!HS36)*1</f>
        <v>0</v>
      </c>
      <c r="AO48" s="125">
        <f>(-'Payroll (Expenses)'!DD36-'Payroll (Expenses)'!FL36-'Payroll (Expenses)'!HT36)*1</f>
        <v>0</v>
      </c>
      <c r="AP48" s="125">
        <f>(-'Payroll (Expenses)'!DE36-'Payroll (Expenses)'!FM36-'Payroll (Expenses)'!HU36)*1</f>
        <v>0</v>
      </c>
      <c r="AQ48" s="125">
        <f>(-'Payroll (Expenses)'!DF36-'Payroll (Expenses)'!FN36-'Payroll (Expenses)'!HV36)*1</f>
        <v>0</v>
      </c>
      <c r="AR48" s="125">
        <f>(-'Payroll (Expenses)'!DG36-'Payroll (Expenses)'!FO36-'Payroll (Expenses)'!HW36)*1</f>
        <v>0</v>
      </c>
      <c r="AS48" s="125">
        <f>(-'Payroll (Expenses)'!DH36-'Payroll (Expenses)'!FP36-'Payroll (Expenses)'!HX36)*1</f>
        <v>0</v>
      </c>
      <c r="AT48" s="125">
        <f>(-'Payroll (Expenses)'!DI36-'Payroll (Expenses)'!FQ36-'Payroll (Expenses)'!HY36)*1</f>
        <v>0</v>
      </c>
      <c r="AU48" s="125">
        <f>(-'Payroll (Expenses)'!DJ36-'Payroll (Expenses)'!FR36-'Payroll (Expenses)'!HZ36)*1</f>
        <v>0</v>
      </c>
      <c r="AV48" s="125">
        <f>(-'Payroll (Expenses)'!DK36-'Payroll (Expenses)'!FS36-'Payroll (Expenses)'!IA36)*1</f>
        <v>0</v>
      </c>
      <c r="AW48" s="125">
        <f>(-'Payroll (Expenses)'!DL36-'Payroll (Expenses)'!FT36-'Payroll (Expenses)'!IB36)*1</f>
        <v>0</v>
      </c>
      <c r="AX48" s="125">
        <f>(-'Payroll (Expenses)'!DM36-'Payroll (Expenses)'!FU36-'Payroll (Expenses)'!IC36)*1</f>
        <v>0</v>
      </c>
      <c r="AY48" s="125">
        <f>(-'Payroll (Expenses)'!DN36-'Payroll (Expenses)'!FV36-'Payroll (Expenses)'!ID36)*1</f>
        <v>0</v>
      </c>
      <c r="AZ48" s="125">
        <f>(-'Payroll (Expenses)'!DO36-'Payroll (Expenses)'!FW36-'Payroll (Expenses)'!IE36)*1</f>
        <v>0</v>
      </c>
      <c r="BA48" s="125">
        <f>(-'Payroll (Expenses)'!DP36-'Payroll (Expenses)'!FX36-'Payroll (Expenses)'!IF36)*1</f>
        <v>0</v>
      </c>
      <c r="BB48" s="125">
        <f>(-'Payroll (Expenses)'!DQ36-'Payroll (Expenses)'!FY36-'Payroll (Expenses)'!IG36)*1</f>
        <v>0</v>
      </c>
      <c r="BC48" s="125">
        <f>(-'Payroll (Expenses)'!DR36-'Payroll (Expenses)'!FZ36-'Payroll (Expenses)'!IH36)*1</f>
        <v>0</v>
      </c>
      <c r="BD48" s="125">
        <f>(-'Payroll (Expenses)'!DS36-'Payroll (Expenses)'!GA36-'Payroll (Expenses)'!II36)*1</f>
        <v>0</v>
      </c>
      <c r="BE48" s="125">
        <f>(-'Payroll (Expenses)'!DT36-'Payroll (Expenses)'!GB36-'Payroll (Expenses)'!IJ36)*1</f>
        <v>0</v>
      </c>
      <c r="BF48" s="125">
        <f>(-'Payroll (Expenses)'!DU36-'Payroll (Expenses)'!GC36-'Payroll (Expenses)'!IK36)*1</f>
        <v>0</v>
      </c>
      <c r="BG48" s="125">
        <f>(-'Payroll (Expenses)'!DV36-'Payroll (Expenses)'!GD36-'Payroll (Expenses)'!IL36)*1</f>
        <v>0</v>
      </c>
      <c r="BH48" s="125">
        <f>(-'Payroll (Expenses)'!DW36-'Payroll (Expenses)'!GE36-'Payroll (Expenses)'!IM36)*1</f>
        <v>0</v>
      </c>
      <c r="BI48" s="125">
        <f>(-'Payroll (Expenses)'!DX36-'Payroll (Expenses)'!GF36-'Payroll (Expenses)'!IN36)*1</f>
        <v>0</v>
      </c>
      <c r="BJ48" s="125">
        <f>(-'Payroll (Expenses)'!DY36-'Payroll (Expenses)'!GG36-'Payroll (Expenses)'!IO36)*1</f>
        <v>0</v>
      </c>
      <c r="BK48" s="125">
        <f>(-'Payroll (Expenses)'!DZ36-'Payroll (Expenses)'!GH36-'Payroll (Expenses)'!IP36)*1</f>
        <v>0</v>
      </c>
    </row>
    <row r="49" spans="2:63" ht="14.4" x14ac:dyDescent="0.3">
      <c r="B49" s="294" t="str">
        <f>'Payroll (Expenses)'!B14</f>
        <v xml:space="preserve"> </v>
      </c>
      <c r="D49" s="125">
        <f>(-'Payroll (Expenses)'!BS37-'Payroll (Expenses)'!EA37-'Payroll (Expenses)'!GI37)*1</f>
        <v>0</v>
      </c>
      <c r="E49" s="125">
        <f>(-'Payroll (Expenses)'!BT37-'Payroll (Expenses)'!EB37-'Payroll (Expenses)'!GJ37)*1</f>
        <v>0</v>
      </c>
      <c r="F49" s="125">
        <f>(-'Payroll (Expenses)'!BU37-'Payroll (Expenses)'!EC37-'Payroll (Expenses)'!GK37)*1</f>
        <v>0</v>
      </c>
      <c r="G49" s="125">
        <f>(-'Payroll (Expenses)'!BV37-'Payroll (Expenses)'!ED37-'Payroll (Expenses)'!GL37)*1</f>
        <v>0</v>
      </c>
      <c r="H49" s="125">
        <f>(-'Payroll (Expenses)'!BW37-'Payroll (Expenses)'!EE37-'Payroll (Expenses)'!GM37)*1</f>
        <v>0</v>
      </c>
      <c r="I49" s="125">
        <f>(-'Payroll (Expenses)'!BX37-'Payroll (Expenses)'!EF37-'Payroll (Expenses)'!GN37)*1</f>
        <v>0</v>
      </c>
      <c r="J49" s="125">
        <f>(-'Payroll (Expenses)'!BY37-'Payroll (Expenses)'!EG37-'Payroll (Expenses)'!GO37)*1</f>
        <v>0</v>
      </c>
      <c r="K49" s="125">
        <f>(-'Payroll (Expenses)'!BZ37-'Payroll (Expenses)'!EH37-'Payroll (Expenses)'!GP37)*1</f>
        <v>0</v>
      </c>
      <c r="L49" s="125">
        <f>(-'Payroll (Expenses)'!CA37-'Payroll (Expenses)'!EI37-'Payroll (Expenses)'!GQ37)*1</f>
        <v>0</v>
      </c>
      <c r="M49" s="125">
        <f>(-'Payroll (Expenses)'!CB37-'Payroll (Expenses)'!EJ37-'Payroll (Expenses)'!GR37)*1</f>
        <v>0</v>
      </c>
      <c r="N49" s="125">
        <f>(-'Payroll (Expenses)'!CC37-'Payroll (Expenses)'!EK37-'Payroll (Expenses)'!GS37)*1</f>
        <v>0</v>
      </c>
      <c r="O49" s="125">
        <f>(-'Payroll (Expenses)'!CD37-'Payroll (Expenses)'!EL37-'Payroll (Expenses)'!GT37)*1</f>
        <v>0</v>
      </c>
      <c r="P49" s="125">
        <f>(-'Payroll (Expenses)'!CE37-'Payroll (Expenses)'!EM37-'Payroll (Expenses)'!GU37)*1</f>
        <v>0</v>
      </c>
      <c r="Q49" s="125">
        <f>(-'Payroll (Expenses)'!CF37-'Payroll (Expenses)'!EN37-'Payroll (Expenses)'!GV37)*1</f>
        <v>0</v>
      </c>
      <c r="R49" s="125">
        <f>(-'Payroll (Expenses)'!CG37-'Payroll (Expenses)'!EO37-'Payroll (Expenses)'!GW37)*1</f>
        <v>0</v>
      </c>
      <c r="S49" s="125">
        <f>(-'Payroll (Expenses)'!CH37-'Payroll (Expenses)'!EP37-'Payroll (Expenses)'!GX37)*1</f>
        <v>0</v>
      </c>
      <c r="T49" s="125">
        <f>(-'Payroll (Expenses)'!CI37-'Payroll (Expenses)'!EQ37-'Payroll (Expenses)'!GY37)*1</f>
        <v>0</v>
      </c>
      <c r="U49" s="125">
        <f>(-'Payroll (Expenses)'!CJ37-'Payroll (Expenses)'!ER37-'Payroll (Expenses)'!GZ37)*1</f>
        <v>0</v>
      </c>
      <c r="V49" s="125">
        <f>(-'Payroll (Expenses)'!CK37-'Payroll (Expenses)'!ES37-'Payroll (Expenses)'!HA37)*1</f>
        <v>0</v>
      </c>
      <c r="W49" s="125">
        <f>(-'Payroll (Expenses)'!CL37-'Payroll (Expenses)'!ET37-'Payroll (Expenses)'!HB37)*1</f>
        <v>0</v>
      </c>
      <c r="X49" s="125">
        <f>(-'Payroll (Expenses)'!CM37-'Payroll (Expenses)'!EU37-'Payroll (Expenses)'!HC37)*1</f>
        <v>0</v>
      </c>
      <c r="Y49" s="125">
        <f>(-'Payroll (Expenses)'!CN37-'Payroll (Expenses)'!EV37-'Payroll (Expenses)'!HD37)*1</f>
        <v>0</v>
      </c>
      <c r="Z49" s="125">
        <f>(-'Payroll (Expenses)'!CO37-'Payroll (Expenses)'!EW37-'Payroll (Expenses)'!HE37)*1</f>
        <v>0</v>
      </c>
      <c r="AA49" s="125">
        <f>(-'Payroll (Expenses)'!CP37-'Payroll (Expenses)'!EX37-'Payroll (Expenses)'!HF37)*1</f>
        <v>0</v>
      </c>
      <c r="AB49" s="125">
        <f>(-'Payroll (Expenses)'!CQ37-'Payroll (Expenses)'!EY37-'Payroll (Expenses)'!HG37)*1</f>
        <v>0</v>
      </c>
      <c r="AC49" s="125">
        <f>(-'Payroll (Expenses)'!CR37-'Payroll (Expenses)'!EZ37-'Payroll (Expenses)'!HH37)*1</f>
        <v>0</v>
      </c>
      <c r="AD49" s="125">
        <f>(-'Payroll (Expenses)'!CS37-'Payroll (Expenses)'!FA37-'Payroll (Expenses)'!HI37)*1</f>
        <v>0</v>
      </c>
      <c r="AE49" s="125">
        <f>(-'Payroll (Expenses)'!CT37-'Payroll (Expenses)'!FB37-'Payroll (Expenses)'!HJ37)*1</f>
        <v>0</v>
      </c>
      <c r="AF49" s="125">
        <f>(-'Payroll (Expenses)'!CU37-'Payroll (Expenses)'!FC37-'Payroll (Expenses)'!HK37)*1</f>
        <v>0</v>
      </c>
      <c r="AG49" s="125">
        <f>(-'Payroll (Expenses)'!CV37-'Payroll (Expenses)'!FD37-'Payroll (Expenses)'!HL37)*1</f>
        <v>0</v>
      </c>
      <c r="AH49" s="125">
        <f>(-'Payroll (Expenses)'!CW37-'Payroll (Expenses)'!FE37-'Payroll (Expenses)'!HM37)*1</f>
        <v>0</v>
      </c>
      <c r="AI49" s="125">
        <f>(-'Payroll (Expenses)'!CX37-'Payroll (Expenses)'!FF37-'Payroll (Expenses)'!HN37)*1</f>
        <v>0</v>
      </c>
      <c r="AJ49" s="125">
        <f>(-'Payroll (Expenses)'!CY37-'Payroll (Expenses)'!FG37-'Payroll (Expenses)'!HO37)*1</f>
        <v>0</v>
      </c>
      <c r="AK49" s="125">
        <f>(-'Payroll (Expenses)'!CZ37-'Payroll (Expenses)'!FH37-'Payroll (Expenses)'!HP37)*1</f>
        <v>0</v>
      </c>
      <c r="AL49" s="125">
        <f>(-'Payroll (Expenses)'!DA37-'Payroll (Expenses)'!FI37-'Payroll (Expenses)'!HQ37)*1</f>
        <v>0</v>
      </c>
      <c r="AM49" s="125">
        <f>(-'Payroll (Expenses)'!DB37-'Payroll (Expenses)'!FJ37-'Payroll (Expenses)'!HR37)*1</f>
        <v>0</v>
      </c>
      <c r="AN49" s="125">
        <f>(-'Payroll (Expenses)'!DC37-'Payroll (Expenses)'!FK37-'Payroll (Expenses)'!HS37)*1</f>
        <v>0</v>
      </c>
      <c r="AO49" s="125">
        <f>(-'Payroll (Expenses)'!DD37-'Payroll (Expenses)'!FL37-'Payroll (Expenses)'!HT37)*1</f>
        <v>0</v>
      </c>
      <c r="AP49" s="125">
        <f>(-'Payroll (Expenses)'!DE37-'Payroll (Expenses)'!FM37-'Payroll (Expenses)'!HU37)*1</f>
        <v>0</v>
      </c>
      <c r="AQ49" s="125">
        <f>(-'Payroll (Expenses)'!DF37-'Payroll (Expenses)'!FN37-'Payroll (Expenses)'!HV37)*1</f>
        <v>0</v>
      </c>
      <c r="AR49" s="125">
        <f>(-'Payroll (Expenses)'!DG37-'Payroll (Expenses)'!FO37-'Payroll (Expenses)'!HW37)*1</f>
        <v>0</v>
      </c>
      <c r="AS49" s="125">
        <f>(-'Payroll (Expenses)'!DH37-'Payroll (Expenses)'!FP37-'Payroll (Expenses)'!HX37)*1</f>
        <v>0</v>
      </c>
      <c r="AT49" s="125">
        <f>(-'Payroll (Expenses)'!DI37-'Payroll (Expenses)'!FQ37-'Payroll (Expenses)'!HY37)*1</f>
        <v>0</v>
      </c>
      <c r="AU49" s="125">
        <f>(-'Payroll (Expenses)'!DJ37-'Payroll (Expenses)'!FR37-'Payroll (Expenses)'!HZ37)*1</f>
        <v>0</v>
      </c>
      <c r="AV49" s="125">
        <f>(-'Payroll (Expenses)'!DK37-'Payroll (Expenses)'!FS37-'Payroll (Expenses)'!IA37)*1</f>
        <v>0</v>
      </c>
      <c r="AW49" s="125">
        <f>(-'Payroll (Expenses)'!DL37-'Payroll (Expenses)'!FT37-'Payroll (Expenses)'!IB37)*1</f>
        <v>0</v>
      </c>
      <c r="AX49" s="125">
        <f>(-'Payroll (Expenses)'!DM37-'Payroll (Expenses)'!FU37-'Payroll (Expenses)'!IC37)*1</f>
        <v>0</v>
      </c>
      <c r="AY49" s="125">
        <f>(-'Payroll (Expenses)'!DN37-'Payroll (Expenses)'!FV37-'Payroll (Expenses)'!ID37)*1</f>
        <v>0</v>
      </c>
      <c r="AZ49" s="125">
        <f>(-'Payroll (Expenses)'!DO37-'Payroll (Expenses)'!FW37-'Payroll (Expenses)'!IE37)*1</f>
        <v>0</v>
      </c>
      <c r="BA49" s="125">
        <f>(-'Payroll (Expenses)'!DP37-'Payroll (Expenses)'!FX37-'Payroll (Expenses)'!IF37)*1</f>
        <v>0</v>
      </c>
      <c r="BB49" s="125">
        <f>(-'Payroll (Expenses)'!DQ37-'Payroll (Expenses)'!FY37-'Payroll (Expenses)'!IG37)*1</f>
        <v>0</v>
      </c>
      <c r="BC49" s="125">
        <f>(-'Payroll (Expenses)'!DR37-'Payroll (Expenses)'!FZ37-'Payroll (Expenses)'!IH37)*1</f>
        <v>0</v>
      </c>
      <c r="BD49" s="125">
        <f>(-'Payroll (Expenses)'!DS37-'Payroll (Expenses)'!GA37-'Payroll (Expenses)'!II37)*1</f>
        <v>0</v>
      </c>
      <c r="BE49" s="125">
        <f>(-'Payroll (Expenses)'!DT37-'Payroll (Expenses)'!GB37-'Payroll (Expenses)'!IJ37)*1</f>
        <v>0</v>
      </c>
      <c r="BF49" s="125">
        <f>(-'Payroll (Expenses)'!DU37-'Payroll (Expenses)'!GC37-'Payroll (Expenses)'!IK37)*1</f>
        <v>0</v>
      </c>
      <c r="BG49" s="125">
        <f>(-'Payroll (Expenses)'!DV37-'Payroll (Expenses)'!GD37-'Payroll (Expenses)'!IL37)*1</f>
        <v>0</v>
      </c>
      <c r="BH49" s="125">
        <f>(-'Payroll (Expenses)'!DW37-'Payroll (Expenses)'!GE37-'Payroll (Expenses)'!IM37)*1</f>
        <v>0</v>
      </c>
      <c r="BI49" s="125">
        <f>(-'Payroll (Expenses)'!DX37-'Payroll (Expenses)'!GF37-'Payroll (Expenses)'!IN37)*1</f>
        <v>0</v>
      </c>
      <c r="BJ49" s="125">
        <f>(-'Payroll (Expenses)'!DY37-'Payroll (Expenses)'!GG37-'Payroll (Expenses)'!IO37)*1</f>
        <v>0</v>
      </c>
      <c r="BK49" s="125">
        <f>(-'Payroll (Expenses)'!DZ37-'Payroll (Expenses)'!GH37-'Payroll (Expenses)'!IP37)*1</f>
        <v>0</v>
      </c>
    </row>
    <row r="50" spans="2:63" ht="14.4" x14ac:dyDescent="0.3">
      <c r="B50" s="294" t="str">
        <f>'Payroll (Expenses)'!B15</f>
        <v xml:space="preserve"> </v>
      </c>
      <c r="D50" s="125">
        <f>(-'Payroll (Expenses)'!BS38-'Payroll (Expenses)'!EA38-'Payroll (Expenses)'!GI38)*1</f>
        <v>0</v>
      </c>
      <c r="E50" s="125">
        <f>(-'Payroll (Expenses)'!BT38-'Payroll (Expenses)'!EB38-'Payroll (Expenses)'!GJ38)*1</f>
        <v>0</v>
      </c>
      <c r="F50" s="125">
        <f>(-'Payroll (Expenses)'!BU38-'Payroll (Expenses)'!EC38-'Payroll (Expenses)'!GK38)*1</f>
        <v>0</v>
      </c>
      <c r="G50" s="125">
        <f>(-'Payroll (Expenses)'!BV38-'Payroll (Expenses)'!ED38-'Payroll (Expenses)'!GL38)*1</f>
        <v>0</v>
      </c>
      <c r="H50" s="125">
        <f>(-'Payroll (Expenses)'!BW38-'Payroll (Expenses)'!EE38-'Payroll (Expenses)'!GM38)*1</f>
        <v>0</v>
      </c>
      <c r="I50" s="125">
        <f>(-'Payroll (Expenses)'!BX38-'Payroll (Expenses)'!EF38-'Payroll (Expenses)'!GN38)*1</f>
        <v>0</v>
      </c>
      <c r="J50" s="125">
        <f>(-'Payroll (Expenses)'!BY38-'Payroll (Expenses)'!EG38-'Payroll (Expenses)'!GO38)*1</f>
        <v>0</v>
      </c>
      <c r="K50" s="125">
        <f>(-'Payroll (Expenses)'!BZ38-'Payroll (Expenses)'!EH38-'Payroll (Expenses)'!GP38)*1</f>
        <v>0</v>
      </c>
      <c r="L50" s="125">
        <f>(-'Payroll (Expenses)'!CA38-'Payroll (Expenses)'!EI38-'Payroll (Expenses)'!GQ38)*1</f>
        <v>0</v>
      </c>
      <c r="M50" s="125">
        <f>(-'Payroll (Expenses)'!CB38-'Payroll (Expenses)'!EJ38-'Payroll (Expenses)'!GR38)*1</f>
        <v>0</v>
      </c>
      <c r="N50" s="125">
        <f>(-'Payroll (Expenses)'!CC38-'Payroll (Expenses)'!EK38-'Payroll (Expenses)'!GS38)*1</f>
        <v>0</v>
      </c>
      <c r="O50" s="125">
        <f>(-'Payroll (Expenses)'!CD38-'Payroll (Expenses)'!EL38-'Payroll (Expenses)'!GT38)*1</f>
        <v>0</v>
      </c>
      <c r="P50" s="125">
        <f>(-'Payroll (Expenses)'!CE38-'Payroll (Expenses)'!EM38-'Payroll (Expenses)'!GU38)*1</f>
        <v>0</v>
      </c>
      <c r="Q50" s="125">
        <f>(-'Payroll (Expenses)'!CF38-'Payroll (Expenses)'!EN38-'Payroll (Expenses)'!GV38)*1</f>
        <v>0</v>
      </c>
      <c r="R50" s="125">
        <f>(-'Payroll (Expenses)'!CG38-'Payroll (Expenses)'!EO38-'Payroll (Expenses)'!GW38)*1</f>
        <v>0</v>
      </c>
      <c r="S50" s="125">
        <f>(-'Payroll (Expenses)'!CH38-'Payroll (Expenses)'!EP38-'Payroll (Expenses)'!GX38)*1</f>
        <v>0</v>
      </c>
      <c r="T50" s="125">
        <f>(-'Payroll (Expenses)'!CI38-'Payroll (Expenses)'!EQ38-'Payroll (Expenses)'!GY38)*1</f>
        <v>0</v>
      </c>
      <c r="U50" s="125">
        <f>(-'Payroll (Expenses)'!CJ38-'Payroll (Expenses)'!ER38-'Payroll (Expenses)'!GZ38)*1</f>
        <v>0</v>
      </c>
      <c r="V50" s="125">
        <f>(-'Payroll (Expenses)'!CK38-'Payroll (Expenses)'!ES38-'Payroll (Expenses)'!HA38)*1</f>
        <v>0</v>
      </c>
      <c r="W50" s="125">
        <f>(-'Payroll (Expenses)'!CL38-'Payroll (Expenses)'!ET38-'Payroll (Expenses)'!HB38)*1</f>
        <v>0</v>
      </c>
      <c r="X50" s="125">
        <f>(-'Payroll (Expenses)'!CM38-'Payroll (Expenses)'!EU38-'Payroll (Expenses)'!HC38)*1</f>
        <v>0</v>
      </c>
      <c r="Y50" s="125">
        <f>(-'Payroll (Expenses)'!CN38-'Payroll (Expenses)'!EV38-'Payroll (Expenses)'!HD38)*1</f>
        <v>0</v>
      </c>
      <c r="Z50" s="125">
        <f>(-'Payroll (Expenses)'!CO38-'Payroll (Expenses)'!EW38-'Payroll (Expenses)'!HE38)*1</f>
        <v>0</v>
      </c>
      <c r="AA50" s="125">
        <f>(-'Payroll (Expenses)'!CP38-'Payroll (Expenses)'!EX38-'Payroll (Expenses)'!HF38)*1</f>
        <v>0</v>
      </c>
      <c r="AB50" s="125">
        <f>(-'Payroll (Expenses)'!CQ38-'Payroll (Expenses)'!EY38-'Payroll (Expenses)'!HG38)*1</f>
        <v>0</v>
      </c>
      <c r="AC50" s="125">
        <f>(-'Payroll (Expenses)'!CR38-'Payroll (Expenses)'!EZ38-'Payroll (Expenses)'!HH38)*1</f>
        <v>0</v>
      </c>
      <c r="AD50" s="125">
        <f>(-'Payroll (Expenses)'!CS38-'Payroll (Expenses)'!FA38-'Payroll (Expenses)'!HI38)*1</f>
        <v>0</v>
      </c>
      <c r="AE50" s="125">
        <f>(-'Payroll (Expenses)'!CT38-'Payroll (Expenses)'!FB38-'Payroll (Expenses)'!HJ38)*1</f>
        <v>0</v>
      </c>
      <c r="AF50" s="125">
        <f>(-'Payroll (Expenses)'!CU38-'Payroll (Expenses)'!FC38-'Payroll (Expenses)'!HK38)*1</f>
        <v>0</v>
      </c>
      <c r="AG50" s="125">
        <f>(-'Payroll (Expenses)'!CV38-'Payroll (Expenses)'!FD38-'Payroll (Expenses)'!HL38)*1</f>
        <v>0</v>
      </c>
      <c r="AH50" s="125">
        <f>(-'Payroll (Expenses)'!CW38-'Payroll (Expenses)'!FE38-'Payroll (Expenses)'!HM38)*1</f>
        <v>0</v>
      </c>
      <c r="AI50" s="125">
        <f>(-'Payroll (Expenses)'!CX38-'Payroll (Expenses)'!FF38-'Payroll (Expenses)'!HN38)*1</f>
        <v>0</v>
      </c>
      <c r="AJ50" s="125">
        <f>(-'Payroll (Expenses)'!CY38-'Payroll (Expenses)'!FG38-'Payroll (Expenses)'!HO38)*1</f>
        <v>0</v>
      </c>
      <c r="AK50" s="125">
        <f>(-'Payroll (Expenses)'!CZ38-'Payroll (Expenses)'!FH38-'Payroll (Expenses)'!HP38)*1</f>
        <v>0</v>
      </c>
      <c r="AL50" s="125">
        <f>(-'Payroll (Expenses)'!DA38-'Payroll (Expenses)'!FI38-'Payroll (Expenses)'!HQ38)*1</f>
        <v>0</v>
      </c>
      <c r="AM50" s="125">
        <f>(-'Payroll (Expenses)'!DB38-'Payroll (Expenses)'!FJ38-'Payroll (Expenses)'!HR38)*1</f>
        <v>0</v>
      </c>
      <c r="AN50" s="125">
        <f>(-'Payroll (Expenses)'!DC38-'Payroll (Expenses)'!FK38-'Payroll (Expenses)'!HS38)*1</f>
        <v>0</v>
      </c>
      <c r="AO50" s="125">
        <f>(-'Payroll (Expenses)'!DD38-'Payroll (Expenses)'!FL38-'Payroll (Expenses)'!HT38)*1</f>
        <v>0</v>
      </c>
      <c r="AP50" s="125">
        <f>(-'Payroll (Expenses)'!DE38-'Payroll (Expenses)'!FM38-'Payroll (Expenses)'!HU38)*1</f>
        <v>0</v>
      </c>
      <c r="AQ50" s="125">
        <f>(-'Payroll (Expenses)'!DF38-'Payroll (Expenses)'!FN38-'Payroll (Expenses)'!HV38)*1</f>
        <v>0</v>
      </c>
      <c r="AR50" s="125">
        <f>(-'Payroll (Expenses)'!DG38-'Payroll (Expenses)'!FO38-'Payroll (Expenses)'!HW38)*1</f>
        <v>0</v>
      </c>
      <c r="AS50" s="125">
        <f>(-'Payroll (Expenses)'!DH38-'Payroll (Expenses)'!FP38-'Payroll (Expenses)'!HX38)*1</f>
        <v>0</v>
      </c>
      <c r="AT50" s="125">
        <f>(-'Payroll (Expenses)'!DI38-'Payroll (Expenses)'!FQ38-'Payroll (Expenses)'!HY38)*1</f>
        <v>0</v>
      </c>
      <c r="AU50" s="125">
        <f>(-'Payroll (Expenses)'!DJ38-'Payroll (Expenses)'!FR38-'Payroll (Expenses)'!HZ38)*1</f>
        <v>0</v>
      </c>
      <c r="AV50" s="125">
        <f>(-'Payroll (Expenses)'!DK38-'Payroll (Expenses)'!FS38-'Payroll (Expenses)'!IA38)*1</f>
        <v>0</v>
      </c>
      <c r="AW50" s="125">
        <f>(-'Payroll (Expenses)'!DL38-'Payroll (Expenses)'!FT38-'Payroll (Expenses)'!IB38)*1</f>
        <v>0</v>
      </c>
      <c r="AX50" s="125">
        <f>(-'Payroll (Expenses)'!DM38-'Payroll (Expenses)'!FU38-'Payroll (Expenses)'!IC38)*1</f>
        <v>0</v>
      </c>
      <c r="AY50" s="125">
        <f>(-'Payroll (Expenses)'!DN38-'Payroll (Expenses)'!FV38-'Payroll (Expenses)'!ID38)*1</f>
        <v>0</v>
      </c>
      <c r="AZ50" s="125">
        <f>(-'Payroll (Expenses)'!DO38-'Payroll (Expenses)'!FW38-'Payroll (Expenses)'!IE38)*1</f>
        <v>0</v>
      </c>
      <c r="BA50" s="125">
        <f>(-'Payroll (Expenses)'!DP38-'Payroll (Expenses)'!FX38-'Payroll (Expenses)'!IF38)*1</f>
        <v>0</v>
      </c>
      <c r="BB50" s="125">
        <f>(-'Payroll (Expenses)'!DQ38-'Payroll (Expenses)'!FY38-'Payroll (Expenses)'!IG38)*1</f>
        <v>0</v>
      </c>
      <c r="BC50" s="125">
        <f>(-'Payroll (Expenses)'!DR38-'Payroll (Expenses)'!FZ38-'Payroll (Expenses)'!IH38)*1</f>
        <v>0</v>
      </c>
      <c r="BD50" s="125">
        <f>(-'Payroll (Expenses)'!DS38-'Payroll (Expenses)'!GA38-'Payroll (Expenses)'!II38)*1</f>
        <v>0</v>
      </c>
      <c r="BE50" s="125">
        <f>(-'Payroll (Expenses)'!DT38-'Payroll (Expenses)'!GB38-'Payroll (Expenses)'!IJ38)*1</f>
        <v>0</v>
      </c>
      <c r="BF50" s="125">
        <f>(-'Payroll (Expenses)'!DU38-'Payroll (Expenses)'!GC38-'Payroll (Expenses)'!IK38)*1</f>
        <v>0</v>
      </c>
      <c r="BG50" s="125">
        <f>(-'Payroll (Expenses)'!DV38-'Payroll (Expenses)'!GD38-'Payroll (Expenses)'!IL38)*1</f>
        <v>0</v>
      </c>
      <c r="BH50" s="125">
        <f>(-'Payroll (Expenses)'!DW38-'Payroll (Expenses)'!GE38-'Payroll (Expenses)'!IM38)*1</f>
        <v>0</v>
      </c>
      <c r="BI50" s="125">
        <f>(-'Payroll (Expenses)'!DX38-'Payroll (Expenses)'!GF38-'Payroll (Expenses)'!IN38)*1</f>
        <v>0</v>
      </c>
      <c r="BJ50" s="125">
        <f>(-'Payroll (Expenses)'!DY38-'Payroll (Expenses)'!GG38-'Payroll (Expenses)'!IO38)*1</f>
        <v>0</v>
      </c>
      <c r="BK50" s="125">
        <f>(-'Payroll (Expenses)'!DZ38-'Payroll (Expenses)'!GH38-'Payroll (Expenses)'!IP38)*1</f>
        <v>0</v>
      </c>
    </row>
    <row r="51" spans="2:63" ht="14.4" x14ac:dyDescent="0.3">
      <c r="B51" s="294" t="str">
        <f>'Payroll (Expenses)'!B16</f>
        <v xml:space="preserve"> </v>
      </c>
      <c r="D51" s="125">
        <f>(-'Payroll (Expenses)'!BS39-'Payroll (Expenses)'!EA39-'Payroll (Expenses)'!GI39)*1</f>
        <v>0</v>
      </c>
      <c r="E51" s="125">
        <f>(-'Payroll (Expenses)'!BT39-'Payroll (Expenses)'!EB39-'Payroll (Expenses)'!GJ39)*1</f>
        <v>0</v>
      </c>
      <c r="F51" s="125">
        <f>(-'Payroll (Expenses)'!BU39-'Payroll (Expenses)'!EC39-'Payroll (Expenses)'!GK39)*1</f>
        <v>0</v>
      </c>
      <c r="G51" s="125">
        <f>(-'Payroll (Expenses)'!BV39-'Payroll (Expenses)'!ED39-'Payroll (Expenses)'!GL39)*1</f>
        <v>0</v>
      </c>
      <c r="H51" s="125">
        <f>(-'Payroll (Expenses)'!BW39-'Payroll (Expenses)'!EE39-'Payroll (Expenses)'!GM39)*1</f>
        <v>0</v>
      </c>
      <c r="I51" s="125">
        <f>(-'Payroll (Expenses)'!BX39-'Payroll (Expenses)'!EF39-'Payroll (Expenses)'!GN39)*1</f>
        <v>0</v>
      </c>
      <c r="J51" s="125">
        <f>(-'Payroll (Expenses)'!BY39-'Payroll (Expenses)'!EG39-'Payroll (Expenses)'!GO39)*1</f>
        <v>0</v>
      </c>
      <c r="K51" s="125">
        <f>(-'Payroll (Expenses)'!BZ39-'Payroll (Expenses)'!EH39-'Payroll (Expenses)'!GP39)*1</f>
        <v>0</v>
      </c>
      <c r="L51" s="125">
        <f>(-'Payroll (Expenses)'!CA39-'Payroll (Expenses)'!EI39-'Payroll (Expenses)'!GQ39)*1</f>
        <v>0</v>
      </c>
      <c r="M51" s="125">
        <f>(-'Payroll (Expenses)'!CB39-'Payroll (Expenses)'!EJ39-'Payroll (Expenses)'!GR39)*1</f>
        <v>0</v>
      </c>
      <c r="N51" s="125">
        <f>(-'Payroll (Expenses)'!CC39-'Payroll (Expenses)'!EK39-'Payroll (Expenses)'!GS39)*1</f>
        <v>0</v>
      </c>
      <c r="O51" s="125">
        <f>(-'Payroll (Expenses)'!CD39-'Payroll (Expenses)'!EL39-'Payroll (Expenses)'!GT39)*1</f>
        <v>0</v>
      </c>
      <c r="P51" s="125">
        <f>(-'Payroll (Expenses)'!CE39-'Payroll (Expenses)'!EM39-'Payroll (Expenses)'!GU39)*1</f>
        <v>0</v>
      </c>
      <c r="Q51" s="125">
        <f>(-'Payroll (Expenses)'!CF39-'Payroll (Expenses)'!EN39-'Payroll (Expenses)'!GV39)*1</f>
        <v>0</v>
      </c>
      <c r="R51" s="125">
        <f>(-'Payroll (Expenses)'!CG39-'Payroll (Expenses)'!EO39-'Payroll (Expenses)'!GW39)*1</f>
        <v>0</v>
      </c>
      <c r="S51" s="125">
        <f>(-'Payroll (Expenses)'!CH39-'Payroll (Expenses)'!EP39-'Payroll (Expenses)'!GX39)*1</f>
        <v>0</v>
      </c>
      <c r="T51" s="125">
        <f>(-'Payroll (Expenses)'!CI39-'Payroll (Expenses)'!EQ39-'Payroll (Expenses)'!GY39)*1</f>
        <v>0</v>
      </c>
      <c r="U51" s="125">
        <f>(-'Payroll (Expenses)'!CJ39-'Payroll (Expenses)'!ER39-'Payroll (Expenses)'!GZ39)*1</f>
        <v>0</v>
      </c>
      <c r="V51" s="125">
        <f>(-'Payroll (Expenses)'!CK39-'Payroll (Expenses)'!ES39-'Payroll (Expenses)'!HA39)*1</f>
        <v>0</v>
      </c>
      <c r="W51" s="125">
        <f>(-'Payroll (Expenses)'!CL39-'Payroll (Expenses)'!ET39-'Payroll (Expenses)'!HB39)*1</f>
        <v>0</v>
      </c>
      <c r="X51" s="125">
        <f>(-'Payroll (Expenses)'!CM39-'Payroll (Expenses)'!EU39-'Payroll (Expenses)'!HC39)*1</f>
        <v>0</v>
      </c>
      <c r="Y51" s="125">
        <f>(-'Payroll (Expenses)'!CN39-'Payroll (Expenses)'!EV39-'Payroll (Expenses)'!HD39)*1</f>
        <v>0</v>
      </c>
      <c r="Z51" s="125">
        <f>(-'Payroll (Expenses)'!CO39-'Payroll (Expenses)'!EW39-'Payroll (Expenses)'!HE39)*1</f>
        <v>0</v>
      </c>
      <c r="AA51" s="125">
        <f>(-'Payroll (Expenses)'!CP39-'Payroll (Expenses)'!EX39-'Payroll (Expenses)'!HF39)*1</f>
        <v>0</v>
      </c>
      <c r="AB51" s="125">
        <f>(-'Payroll (Expenses)'!CQ39-'Payroll (Expenses)'!EY39-'Payroll (Expenses)'!HG39)*1</f>
        <v>0</v>
      </c>
      <c r="AC51" s="125">
        <f>(-'Payroll (Expenses)'!CR39-'Payroll (Expenses)'!EZ39-'Payroll (Expenses)'!HH39)*1</f>
        <v>0</v>
      </c>
      <c r="AD51" s="125">
        <f>(-'Payroll (Expenses)'!CS39-'Payroll (Expenses)'!FA39-'Payroll (Expenses)'!HI39)*1</f>
        <v>0</v>
      </c>
      <c r="AE51" s="125">
        <f>(-'Payroll (Expenses)'!CT39-'Payroll (Expenses)'!FB39-'Payroll (Expenses)'!HJ39)*1</f>
        <v>0</v>
      </c>
      <c r="AF51" s="125">
        <f>(-'Payroll (Expenses)'!CU39-'Payroll (Expenses)'!FC39-'Payroll (Expenses)'!HK39)*1</f>
        <v>0</v>
      </c>
      <c r="AG51" s="125">
        <f>(-'Payroll (Expenses)'!CV39-'Payroll (Expenses)'!FD39-'Payroll (Expenses)'!HL39)*1</f>
        <v>0</v>
      </c>
      <c r="AH51" s="125">
        <f>(-'Payroll (Expenses)'!CW39-'Payroll (Expenses)'!FE39-'Payroll (Expenses)'!HM39)*1</f>
        <v>0</v>
      </c>
      <c r="AI51" s="125">
        <f>(-'Payroll (Expenses)'!CX39-'Payroll (Expenses)'!FF39-'Payroll (Expenses)'!HN39)*1</f>
        <v>0</v>
      </c>
      <c r="AJ51" s="125">
        <f>(-'Payroll (Expenses)'!CY39-'Payroll (Expenses)'!FG39-'Payroll (Expenses)'!HO39)*1</f>
        <v>0</v>
      </c>
      <c r="AK51" s="125">
        <f>(-'Payroll (Expenses)'!CZ39-'Payroll (Expenses)'!FH39-'Payroll (Expenses)'!HP39)*1</f>
        <v>0</v>
      </c>
      <c r="AL51" s="125">
        <f>(-'Payroll (Expenses)'!DA39-'Payroll (Expenses)'!FI39-'Payroll (Expenses)'!HQ39)*1</f>
        <v>0</v>
      </c>
      <c r="AM51" s="125">
        <f>(-'Payroll (Expenses)'!DB39-'Payroll (Expenses)'!FJ39-'Payroll (Expenses)'!HR39)*1</f>
        <v>0</v>
      </c>
      <c r="AN51" s="125">
        <f>(-'Payroll (Expenses)'!DC39-'Payroll (Expenses)'!FK39-'Payroll (Expenses)'!HS39)*1</f>
        <v>0</v>
      </c>
      <c r="AO51" s="125">
        <f>(-'Payroll (Expenses)'!DD39-'Payroll (Expenses)'!FL39-'Payroll (Expenses)'!HT39)*1</f>
        <v>0</v>
      </c>
      <c r="AP51" s="125">
        <f>(-'Payroll (Expenses)'!DE39-'Payroll (Expenses)'!FM39-'Payroll (Expenses)'!HU39)*1</f>
        <v>0</v>
      </c>
      <c r="AQ51" s="125">
        <f>(-'Payroll (Expenses)'!DF39-'Payroll (Expenses)'!FN39-'Payroll (Expenses)'!HV39)*1</f>
        <v>0</v>
      </c>
      <c r="AR51" s="125">
        <f>(-'Payroll (Expenses)'!DG39-'Payroll (Expenses)'!FO39-'Payroll (Expenses)'!HW39)*1</f>
        <v>0</v>
      </c>
      <c r="AS51" s="125">
        <f>(-'Payroll (Expenses)'!DH39-'Payroll (Expenses)'!FP39-'Payroll (Expenses)'!HX39)*1</f>
        <v>0</v>
      </c>
      <c r="AT51" s="125">
        <f>(-'Payroll (Expenses)'!DI39-'Payroll (Expenses)'!FQ39-'Payroll (Expenses)'!HY39)*1</f>
        <v>0</v>
      </c>
      <c r="AU51" s="125">
        <f>(-'Payroll (Expenses)'!DJ39-'Payroll (Expenses)'!FR39-'Payroll (Expenses)'!HZ39)*1</f>
        <v>0</v>
      </c>
      <c r="AV51" s="125">
        <f>(-'Payroll (Expenses)'!DK39-'Payroll (Expenses)'!FS39-'Payroll (Expenses)'!IA39)*1</f>
        <v>0</v>
      </c>
      <c r="AW51" s="125">
        <f>(-'Payroll (Expenses)'!DL39-'Payroll (Expenses)'!FT39-'Payroll (Expenses)'!IB39)*1</f>
        <v>0</v>
      </c>
      <c r="AX51" s="125">
        <f>(-'Payroll (Expenses)'!DM39-'Payroll (Expenses)'!FU39-'Payroll (Expenses)'!IC39)*1</f>
        <v>0</v>
      </c>
      <c r="AY51" s="125">
        <f>(-'Payroll (Expenses)'!DN39-'Payroll (Expenses)'!FV39-'Payroll (Expenses)'!ID39)*1</f>
        <v>0</v>
      </c>
      <c r="AZ51" s="125">
        <f>(-'Payroll (Expenses)'!DO39-'Payroll (Expenses)'!FW39-'Payroll (Expenses)'!IE39)*1</f>
        <v>0</v>
      </c>
      <c r="BA51" s="125">
        <f>(-'Payroll (Expenses)'!DP39-'Payroll (Expenses)'!FX39-'Payroll (Expenses)'!IF39)*1</f>
        <v>0</v>
      </c>
      <c r="BB51" s="125">
        <f>(-'Payroll (Expenses)'!DQ39-'Payroll (Expenses)'!FY39-'Payroll (Expenses)'!IG39)*1</f>
        <v>0</v>
      </c>
      <c r="BC51" s="125">
        <f>(-'Payroll (Expenses)'!DR39-'Payroll (Expenses)'!FZ39-'Payroll (Expenses)'!IH39)*1</f>
        <v>0</v>
      </c>
      <c r="BD51" s="125">
        <f>(-'Payroll (Expenses)'!DS39-'Payroll (Expenses)'!GA39-'Payroll (Expenses)'!II39)*1</f>
        <v>0</v>
      </c>
      <c r="BE51" s="125">
        <f>(-'Payroll (Expenses)'!DT39-'Payroll (Expenses)'!GB39-'Payroll (Expenses)'!IJ39)*1</f>
        <v>0</v>
      </c>
      <c r="BF51" s="125">
        <f>(-'Payroll (Expenses)'!DU39-'Payroll (Expenses)'!GC39-'Payroll (Expenses)'!IK39)*1</f>
        <v>0</v>
      </c>
      <c r="BG51" s="125">
        <f>(-'Payroll (Expenses)'!DV39-'Payroll (Expenses)'!GD39-'Payroll (Expenses)'!IL39)*1</f>
        <v>0</v>
      </c>
      <c r="BH51" s="125">
        <f>(-'Payroll (Expenses)'!DW39-'Payroll (Expenses)'!GE39-'Payroll (Expenses)'!IM39)*1</f>
        <v>0</v>
      </c>
      <c r="BI51" s="125">
        <f>(-'Payroll (Expenses)'!DX39-'Payroll (Expenses)'!GF39-'Payroll (Expenses)'!IN39)*1</f>
        <v>0</v>
      </c>
      <c r="BJ51" s="125">
        <f>(-'Payroll (Expenses)'!DY39-'Payroll (Expenses)'!GG39-'Payroll (Expenses)'!IO39)*1</f>
        <v>0</v>
      </c>
      <c r="BK51" s="125">
        <f>(-'Payroll (Expenses)'!DZ39-'Payroll (Expenses)'!GH39-'Payroll (Expenses)'!IP39)*1</f>
        <v>0</v>
      </c>
    </row>
    <row r="52" spans="2:63" ht="14.4" x14ac:dyDescent="0.3">
      <c r="B52" s="294" t="str">
        <f>'Payroll (Expenses)'!B17</f>
        <v xml:space="preserve"> </v>
      </c>
      <c r="D52" s="125">
        <f>(-'Payroll (Expenses)'!BS40-'Payroll (Expenses)'!EA40-'Payroll (Expenses)'!GI40)*1</f>
        <v>0</v>
      </c>
      <c r="E52" s="125">
        <f>(-'Payroll (Expenses)'!BT40-'Payroll (Expenses)'!EB40-'Payroll (Expenses)'!GJ40)*1</f>
        <v>0</v>
      </c>
      <c r="F52" s="125">
        <f>(-'Payroll (Expenses)'!BU40-'Payroll (Expenses)'!EC40-'Payroll (Expenses)'!GK40)*1</f>
        <v>0</v>
      </c>
      <c r="G52" s="125">
        <f>(-'Payroll (Expenses)'!BV40-'Payroll (Expenses)'!ED40-'Payroll (Expenses)'!GL40)*1</f>
        <v>0</v>
      </c>
      <c r="H52" s="125">
        <f>(-'Payroll (Expenses)'!BW40-'Payroll (Expenses)'!EE40-'Payroll (Expenses)'!GM40)*1</f>
        <v>0</v>
      </c>
      <c r="I52" s="125">
        <f>(-'Payroll (Expenses)'!BX40-'Payroll (Expenses)'!EF40-'Payroll (Expenses)'!GN40)*1</f>
        <v>0</v>
      </c>
      <c r="J52" s="125">
        <f>(-'Payroll (Expenses)'!BY40-'Payroll (Expenses)'!EG40-'Payroll (Expenses)'!GO40)*1</f>
        <v>0</v>
      </c>
      <c r="K52" s="125">
        <f>(-'Payroll (Expenses)'!BZ40-'Payroll (Expenses)'!EH40-'Payroll (Expenses)'!GP40)*1</f>
        <v>0</v>
      </c>
      <c r="L52" s="125">
        <f>(-'Payroll (Expenses)'!CA40-'Payroll (Expenses)'!EI40-'Payroll (Expenses)'!GQ40)*1</f>
        <v>0</v>
      </c>
      <c r="M52" s="125">
        <f>(-'Payroll (Expenses)'!CB40-'Payroll (Expenses)'!EJ40-'Payroll (Expenses)'!GR40)*1</f>
        <v>0</v>
      </c>
      <c r="N52" s="125">
        <f>(-'Payroll (Expenses)'!CC40-'Payroll (Expenses)'!EK40-'Payroll (Expenses)'!GS40)*1</f>
        <v>0</v>
      </c>
      <c r="O52" s="125">
        <f>(-'Payroll (Expenses)'!CD40-'Payroll (Expenses)'!EL40-'Payroll (Expenses)'!GT40)*1</f>
        <v>0</v>
      </c>
      <c r="P52" s="125">
        <f>(-'Payroll (Expenses)'!CE40-'Payroll (Expenses)'!EM40-'Payroll (Expenses)'!GU40)*1</f>
        <v>0</v>
      </c>
      <c r="Q52" s="125">
        <f>(-'Payroll (Expenses)'!CF40-'Payroll (Expenses)'!EN40-'Payroll (Expenses)'!GV40)*1</f>
        <v>0</v>
      </c>
      <c r="R52" s="125">
        <f>(-'Payroll (Expenses)'!CG40-'Payroll (Expenses)'!EO40-'Payroll (Expenses)'!GW40)*1</f>
        <v>0</v>
      </c>
      <c r="S52" s="125">
        <f>(-'Payroll (Expenses)'!CH40-'Payroll (Expenses)'!EP40-'Payroll (Expenses)'!GX40)*1</f>
        <v>0</v>
      </c>
      <c r="T52" s="125">
        <f>(-'Payroll (Expenses)'!CI40-'Payroll (Expenses)'!EQ40-'Payroll (Expenses)'!GY40)*1</f>
        <v>0</v>
      </c>
      <c r="U52" s="125">
        <f>(-'Payroll (Expenses)'!CJ40-'Payroll (Expenses)'!ER40-'Payroll (Expenses)'!GZ40)*1</f>
        <v>0</v>
      </c>
      <c r="V52" s="125">
        <f>(-'Payroll (Expenses)'!CK40-'Payroll (Expenses)'!ES40-'Payroll (Expenses)'!HA40)*1</f>
        <v>0</v>
      </c>
      <c r="W52" s="125">
        <f>(-'Payroll (Expenses)'!CL40-'Payroll (Expenses)'!ET40-'Payroll (Expenses)'!HB40)*1</f>
        <v>0</v>
      </c>
      <c r="X52" s="125">
        <f>(-'Payroll (Expenses)'!CM40-'Payroll (Expenses)'!EU40-'Payroll (Expenses)'!HC40)*1</f>
        <v>0</v>
      </c>
      <c r="Y52" s="125">
        <f>(-'Payroll (Expenses)'!CN40-'Payroll (Expenses)'!EV40-'Payroll (Expenses)'!HD40)*1</f>
        <v>0</v>
      </c>
      <c r="Z52" s="125">
        <f>(-'Payroll (Expenses)'!CO40-'Payroll (Expenses)'!EW40-'Payroll (Expenses)'!HE40)*1</f>
        <v>0</v>
      </c>
      <c r="AA52" s="125">
        <f>(-'Payroll (Expenses)'!CP40-'Payroll (Expenses)'!EX40-'Payroll (Expenses)'!HF40)*1</f>
        <v>0</v>
      </c>
      <c r="AB52" s="125">
        <f>(-'Payroll (Expenses)'!CQ40-'Payroll (Expenses)'!EY40-'Payroll (Expenses)'!HG40)*1</f>
        <v>0</v>
      </c>
      <c r="AC52" s="125">
        <f>(-'Payroll (Expenses)'!CR40-'Payroll (Expenses)'!EZ40-'Payroll (Expenses)'!HH40)*1</f>
        <v>0</v>
      </c>
      <c r="AD52" s="125">
        <f>(-'Payroll (Expenses)'!CS40-'Payroll (Expenses)'!FA40-'Payroll (Expenses)'!HI40)*1</f>
        <v>0</v>
      </c>
      <c r="AE52" s="125">
        <f>(-'Payroll (Expenses)'!CT40-'Payroll (Expenses)'!FB40-'Payroll (Expenses)'!HJ40)*1</f>
        <v>0</v>
      </c>
      <c r="AF52" s="125">
        <f>(-'Payroll (Expenses)'!CU40-'Payroll (Expenses)'!FC40-'Payroll (Expenses)'!HK40)*1</f>
        <v>0</v>
      </c>
      <c r="AG52" s="125">
        <f>(-'Payroll (Expenses)'!CV40-'Payroll (Expenses)'!FD40-'Payroll (Expenses)'!HL40)*1</f>
        <v>0</v>
      </c>
      <c r="AH52" s="125">
        <f>(-'Payroll (Expenses)'!CW40-'Payroll (Expenses)'!FE40-'Payroll (Expenses)'!HM40)*1</f>
        <v>0</v>
      </c>
      <c r="AI52" s="125">
        <f>(-'Payroll (Expenses)'!CX40-'Payroll (Expenses)'!FF40-'Payroll (Expenses)'!HN40)*1</f>
        <v>0</v>
      </c>
      <c r="AJ52" s="125">
        <f>(-'Payroll (Expenses)'!CY40-'Payroll (Expenses)'!FG40-'Payroll (Expenses)'!HO40)*1</f>
        <v>0</v>
      </c>
      <c r="AK52" s="125">
        <f>(-'Payroll (Expenses)'!CZ40-'Payroll (Expenses)'!FH40-'Payroll (Expenses)'!HP40)*1</f>
        <v>0</v>
      </c>
      <c r="AL52" s="125">
        <f>(-'Payroll (Expenses)'!DA40-'Payroll (Expenses)'!FI40-'Payroll (Expenses)'!HQ40)*1</f>
        <v>0</v>
      </c>
      <c r="AM52" s="125">
        <f>(-'Payroll (Expenses)'!DB40-'Payroll (Expenses)'!FJ40-'Payroll (Expenses)'!HR40)*1</f>
        <v>0</v>
      </c>
      <c r="AN52" s="125">
        <f>(-'Payroll (Expenses)'!DC40-'Payroll (Expenses)'!FK40-'Payroll (Expenses)'!HS40)*1</f>
        <v>0</v>
      </c>
      <c r="AO52" s="125">
        <f>(-'Payroll (Expenses)'!DD40-'Payroll (Expenses)'!FL40-'Payroll (Expenses)'!HT40)*1</f>
        <v>0</v>
      </c>
      <c r="AP52" s="125">
        <f>(-'Payroll (Expenses)'!DE40-'Payroll (Expenses)'!FM40-'Payroll (Expenses)'!HU40)*1</f>
        <v>0</v>
      </c>
      <c r="AQ52" s="125">
        <f>(-'Payroll (Expenses)'!DF40-'Payroll (Expenses)'!FN40-'Payroll (Expenses)'!HV40)*1</f>
        <v>0</v>
      </c>
      <c r="AR52" s="125">
        <f>(-'Payroll (Expenses)'!DG40-'Payroll (Expenses)'!FO40-'Payroll (Expenses)'!HW40)*1</f>
        <v>0</v>
      </c>
      <c r="AS52" s="125">
        <f>(-'Payroll (Expenses)'!DH40-'Payroll (Expenses)'!FP40-'Payroll (Expenses)'!HX40)*1</f>
        <v>0</v>
      </c>
      <c r="AT52" s="125">
        <f>(-'Payroll (Expenses)'!DI40-'Payroll (Expenses)'!FQ40-'Payroll (Expenses)'!HY40)*1</f>
        <v>0</v>
      </c>
      <c r="AU52" s="125">
        <f>(-'Payroll (Expenses)'!DJ40-'Payroll (Expenses)'!FR40-'Payroll (Expenses)'!HZ40)*1</f>
        <v>0</v>
      </c>
      <c r="AV52" s="125">
        <f>(-'Payroll (Expenses)'!DK40-'Payroll (Expenses)'!FS40-'Payroll (Expenses)'!IA40)*1</f>
        <v>0</v>
      </c>
      <c r="AW52" s="125">
        <f>(-'Payroll (Expenses)'!DL40-'Payroll (Expenses)'!FT40-'Payroll (Expenses)'!IB40)*1</f>
        <v>0</v>
      </c>
      <c r="AX52" s="125">
        <f>(-'Payroll (Expenses)'!DM40-'Payroll (Expenses)'!FU40-'Payroll (Expenses)'!IC40)*1</f>
        <v>0</v>
      </c>
      <c r="AY52" s="125">
        <f>(-'Payroll (Expenses)'!DN40-'Payroll (Expenses)'!FV40-'Payroll (Expenses)'!ID40)*1</f>
        <v>0</v>
      </c>
      <c r="AZ52" s="125">
        <f>(-'Payroll (Expenses)'!DO40-'Payroll (Expenses)'!FW40-'Payroll (Expenses)'!IE40)*1</f>
        <v>0</v>
      </c>
      <c r="BA52" s="125">
        <f>(-'Payroll (Expenses)'!DP40-'Payroll (Expenses)'!FX40-'Payroll (Expenses)'!IF40)*1</f>
        <v>0</v>
      </c>
      <c r="BB52" s="125">
        <f>(-'Payroll (Expenses)'!DQ40-'Payroll (Expenses)'!FY40-'Payroll (Expenses)'!IG40)*1</f>
        <v>0</v>
      </c>
      <c r="BC52" s="125">
        <f>(-'Payroll (Expenses)'!DR40-'Payroll (Expenses)'!FZ40-'Payroll (Expenses)'!IH40)*1</f>
        <v>0</v>
      </c>
      <c r="BD52" s="125">
        <f>(-'Payroll (Expenses)'!DS40-'Payroll (Expenses)'!GA40-'Payroll (Expenses)'!II40)*1</f>
        <v>0</v>
      </c>
      <c r="BE52" s="125">
        <f>(-'Payroll (Expenses)'!DT40-'Payroll (Expenses)'!GB40-'Payroll (Expenses)'!IJ40)*1</f>
        <v>0</v>
      </c>
      <c r="BF52" s="125">
        <f>(-'Payroll (Expenses)'!DU40-'Payroll (Expenses)'!GC40-'Payroll (Expenses)'!IK40)*1</f>
        <v>0</v>
      </c>
      <c r="BG52" s="125">
        <f>(-'Payroll (Expenses)'!DV40-'Payroll (Expenses)'!GD40-'Payroll (Expenses)'!IL40)*1</f>
        <v>0</v>
      </c>
      <c r="BH52" s="125">
        <f>(-'Payroll (Expenses)'!DW40-'Payroll (Expenses)'!GE40-'Payroll (Expenses)'!IM40)*1</f>
        <v>0</v>
      </c>
      <c r="BI52" s="125">
        <f>(-'Payroll (Expenses)'!DX40-'Payroll (Expenses)'!GF40-'Payroll (Expenses)'!IN40)*1</f>
        <v>0</v>
      </c>
      <c r="BJ52" s="125">
        <f>(-'Payroll (Expenses)'!DY40-'Payroll (Expenses)'!GG40-'Payroll (Expenses)'!IO40)*1</f>
        <v>0</v>
      </c>
      <c r="BK52" s="125">
        <f>(-'Payroll (Expenses)'!DZ40-'Payroll (Expenses)'!GH40-'Payroll (Expenses)'!IP40)*1</f>
        <v>0</v>
      </c>
    </row>
    <row r="53" spans="2:63" ht="14.4" x14ac:dyDescent="0.3">
      <c r="B53" s="294" t="str">
        <f>'Payroll (Expenses)'!B18</f>
        <v xml:space="preserve"> </v>
      </c>
      <c r="D53" s="125">
        <f>(-'Payroll (Expenses)'!BS41-'Payroll (Expenses)'!EA41-'Payroll (Expenses)'!GI41)*1</f>
        <v>0</v>
      </c>
      <c r="E53" s="125">
        <f>(-'Payroll (Expenses)'!BT41-'Payroll (Expenses)'!EB41-'Payroll (Expenses)'!GJ41)*1</f>
        <v>0</v>
      </c>
      <c r="F53" s="125">
        <f>(-'Payroll (Expenses)'!BU41-'Payroll (Expenses)'!EC41-'Payroll (Expenses)'!GK41)*1</f>
        <v>0</v>
      </c>
      <c r="G53" s="125">
        <f>(-'Payroll (Expenses)'!BV41-'Payroll (Expenses)'!ED41-'Payroll (Expenses)'!GL41)*1</f>
        <v>0</v>
      </c>
      <c r="H53" s="125">
        <f>(-'Payroll (Expenses)'!BW41-'Payroll (Expenses)'!EE41-'Payroll (Expenses)'!GM41)*1</f>
        <v>0</v>
      </c>
      <c r="I53" s="125">
        <f>(-'Payroll (Expenses)'!BX41-'Payroll (Expenses)'!EF41-'Payroll (Expenses)'!GN41)*1</f>
        <v>0</v>
      </c>
      <c r="J53" s="125">
        <f>(-'Payroll (Expenses)'!BY41-'Payroll (Expenses)'!EG41-'Payroll (Expenses)'!GO41)*1</f>
        <v>0</v>
      </c>
      <c r="K53" s="125">
        <f>(-'Payroll (Expenses)'!BZ41-'Payroll (Expenses)'!EH41-'Payroll (Expenses)'!GP41)*1</f>
        <v>0</v>
      </c>
      <c r="L53" s="125">
        <f>(-'Payroll (Expenses)'!CA41-'Payroll (Expenses)'!EI41-'Payroll (Expenses)'!GQ41)*1</f>
        <v>0</v>
      </c>
      <c r="M53" s="125">
        <f>(-'Payroll (Expenses)'!CB41-'Payroll (Expenses)'!EJ41-'Payroll (Expenses)'!GR41)*1</f>
        <v>0</v>
      </c>
      <c r="N53" s="125">
        <f>(-'Payroll (Expenses)'!CC41-'Payroll (Expenses)'!EK41-'Payroll (Expenses)'!GS41)*1</f>
        <v>0</v>
      </c>
      <c r="O53" s="125">
        <f>(-'Payroll (Expenses)'!CD41-'Payroll (Expenses)'!EL41-'Payroll (Expenses)'!GT41)*1</f>
        <v>0</v>
      </c>
      <c r="P53" s="125">
        <f>(-'Payroll (Expenses)'!CE41-'Payroll (Expenses)'!EM41-'Payroll (Expenses)'!GU41)*1</f>
        <v>0</v>
      </c>
      <c r="Q53" s="125">
        <f>(-'Payroll (Expenses)'!CF41-'Payroll (Expenses)'!EN41-'Payroll (Expenses)'!GV41)*1</f>
        <v>0</v>
      </c>
      <c r="R53" s="125">
        <f>(-'Payroll (Expenses)'!CG41-'Payroll (Expenses)'!EO41-'Payroll (Expenses)'!GW41)*1</f>
        <v>0</v>
      </c>
      <c r="S53" s="125">
        <f>(-'Payroll (Expenses)'!CH41-'Payroll (Expenses)'!EP41-'Payroll (Expenses)'!GX41)*1</f>
        <v>0</v>
      </c>
      <c r="T53" s="125">
        <f>(-'Payroll (Expenses)'!CI41-'Payroll (Expenses)'!EQ41-'Payroll (Expenses)'!GY41)*1</f>
        <v>0</v>
      </c>
      <c r="U53" s="125">
        <f>(-'Payroll (Expenses)'!CJ41-'Payroll (Expenses)'!ER41-'Payroll (Expenses)'!GZ41)*1</f>
        <v>0</v>
      </c>
      <c r="V53" s="125">
        <f>(-'Payroll (Expenses)'!CK41-'Payroll (Expenses)'!ES41-'Payroll (Expenses)'!HA41)*1</f>
        <v>0</v>
      </c>
      <c r="W53" s="125">
        <f>(-'Payroll (Expenses)'!CL41-'Payroll (Expenses)'!ET41-'Payroll (Expenses)'!HB41)*1</f>
        <v>0</v>
      </c>
      <c r="X53" s="125">
        <f>(-'Payroll (Expenses)'!CM41-'Payroll (Expenses)'!EU41-'Payroll (Expenses)'!HC41)*1</f>
        <v>0</v>
      </c>
      <c r="Y53" s="125">
        <f>(-'Payroll (Expenses)'!CN41-'Payroll (Expenses)'!EV41-'Payroll (Expenses)'!HD41)*1</f>
        <v>0</v>
      </c>
      <c r="Z53" s="125">
        <f>(-'Payroll (Expenses)'!CO41-'Payroll (Expenses)'!EW41-'Payroll (Expenses)'!HE41)*1</f>
        <v>0</v>
      </c>
      <c r="AA53" s="125">
        <f>(-'Payroll (Expenses)'!CP41-'Payroll (Expenses)'!EX41-'Payroll (Expenses)'!HF41)*1</f>
        <v>0</v>
      </c>
      <c r="AB53" s="125">
        <f>(-'Payroll (Expenses)'!CQ41-'Payroll (Expenses)'!EY41-'Payroll (Expenses)'!HG41)*1</f>
        <v>0</v>
      </c>
      <c r="AC53" s="125">
        <f>(-'Payroll (Expenses)'!CR41-'Payroll (Expenses)'!EZ41-'Payroll (Expenses)'!HH41)*1</f>
        <v>0</v>
      </c>
      <c r="AD53" s="125">
        <f>(-'Payroll (Expenses)'!CS41-'Payroll (Expenses)'!FA41-'Payroll (Expenses)'!HI41)*1</f>
        <v>0</v>
      </c>
      <c r="AE53" s="125">
        <f>(-'Payroll (Expenses)'!CT41-'Payroll (Expenses)'!FB41-'Payroll (Expenses)'!HJ41)*1</f>
        <v>0</v>
      </c>
      <c r="AF53" s="125">
        <f>(-'Payroll (Expenses)'!CU41-'Payroll (Expenses)'!FC41-'Payroll (Expenses)'!HK41)*1</f>
        <v>0</v>
      </c>
      <c r="AG53" s="125">
        <f>(-'Payroll (Expenses)'!CV41-'Payroll (Expenses)'!FD41-'Payroll (Expenses)'!HL41)*1</f>
        <v>0</v>
      </c>
      <c r="AH53" s="125">
        <f>(-'Payroll (Expenses)'!CW41-'Payroll (Expenses)'!FE41-'Payroll (Expenses)'!HM41)*1</f>
        <v>0</v>
      </c>
      <c r="AI53" s="125">
        <f>(-'Payroll (Expenses)'!CX41-'Payroll (Expenses)'!FF41-'Payroll (Expenses)'!HN41)*1</f>
        <v>0</v>
      </c>
      <c r="AJ53" s="125">
        <f>(-'Payroll (Expenses)'!CY41-'Payroll (Expenses)'!FG41-'Payroll (Expenses)'!HO41)*1</f>
        <v>0</v>
      </c>
      <c r="AK53" s="125">
        <f>(-'Payroll (Expenses)'!CZ41-'Payroll (Expenses)'!FH41-'Payroll (Expenses)'!HP41)*1</f>
        <v>0</v>
      </c>
      <c r="AL53" s="125">
        <f>(-'Payroll (Expenses)'!DA41-'Payroll (Expenses)'!FI41-'Payroll (Expenses)'!HQ41)*1</f>
        <v>0</v>
      </c>
      <c r="AM53" s="125">
        <f>(-'Payroll (Expenses)'!DB41-'Payroll (Expenses)'!FJ41-'Payroll (Expenses)'!HR41)*1</f>
        <v>0</v>
      </c>
      <c r="AN53" s="125">
        <f>(-'Payroll (Expenses)'!DC41-'Payroll (Expenses)'!FK41-'Payroll (Expenses)'!HS41)*1</f>
        <v>0</v>
      </c>
      <c r="AO53" s="125">
        <f>(-'Payroll (Expenses)'!DD41-'Payroll (Expenses)'!FL41-'Payroll (Expenses)'!HT41)*1</f>
        <v>0</v>
      </c>
      <c r="AP53" s="125">
        <f>(-'Payroll (Expenses)'!DE41-'Payroll (Expenses)'!FM41-'Payroll (Expenses)'!HU41)*1</f>
        <v>0</v>
      </c>
      <c r="AQ53" s="125">
        <f>(-'Payroll (Expenses)'!DF41-'Payroll (Expenses)'!FN41-'Payroll (Expenses)'!HV41)*1</f>
        <v>0</v>
      </c>
      <c r="AR53" s="125">
        <f>(-'Payroll (Expenses)'!DG41-'Payroll (Expenses)'!FO41-'Payroll (Expenses)'!HW41)*1</f>
        <v>0</v>
      </c>
      <c r="AS53" s="125">
        <f>(-'Payroll (Expenses)'!DH41-'Payroll (Expenses)'!FP41-'Payroll (Expenses)'!HX41)*1</f>
        <v>0</v>
      </c>
      <c r="AT53" s="125">
        <f>(-'Payroll (Expenses)'!DI41-'Payroll (Expenses)'!FQ41-'Payroll (Expenses)'!HY41)*1</f>
        <v>0</v>
      </c>
      <c r="AU53" s="125">
        <f>(-'Payroll (Expenses)'!DJ41-'Payroll (Expenses)'!FR41-'Payroll (Expenses)'!HZ41)*1</f>
        <v>0</v>
      </c>
      <c r="AV53" s="125">
        <f>(-'Payroll (Expenses)'!DK41-'Payroll (Expenses)'!FS41-'Payroll (Expenses)'!IA41)*1</f>
        <v>0</v>
      </c>
      <c r="AW53" s="125">
        <f>(-'Payroll (Expenses)'!DL41-'Payroll (Expenses)'!FT41-'Payroll (Expenses)'!IB41)*1</f>
        <v>0</v>
      </c>
      <c r="AX53" s="125">
        <f>(-'Payroll (Expenses)'!DM41-'Payroll (Expenses)'!FU41-'Payroll (Expenses)'!IC41)*1</f>
        <v>0</v>
      </c>
      <c r="AY53" s="125">
        <f>(-'Payroll (Expenses)'!DN41-'Payroll (Expenses)'!FV41-'Payroll (Expenses)'!ID41)*1</f>
        <v>0</v>
      </c>
      <c r="AZ53" s="125">
        <f>(-'Payroll (Expenses)'!DO41-'Payroll (Expenses)'!FW41-'Payroll (Expenses)'!IE41)*1</f>
        <v>0</v>
      </c>
      <c r="BA53" s="125">
        <f>(-'Payroll (Expenses)'!DP41-'Payroll (Expenses)'!FX41-'Payroll (Expenses)'!IF41)*1</f>
        <v>0</v>
      </c>
      <c r="BB53" s="125">
        <f>(-'Payroll (Expenses)'!DQ41-'Payroll (Expenses)'!FY41-'Payroll (Expenses)'!IG41)*1</f>
        <v>0</v>
      </c>
      <c r="BC53" s="125">
        <f>(-'Payroll (Expenses)'!DR41-'Payroll (Expenses)'!FZ41-'Payroll (Expenses)'!IH41)*1</f>
        <v>0</v>
      </c>
      <c r="BD53" s="125">
        <f>(-'Payroll (Expenses)'!DS41-'Payroll (Expenses)'!GA41-'Payroll (Expenses)'!II41)*1</f>
        <v>0</v>
      </c>
      <c r="BE53" s="125">
        <f>(-'Payroll (Expenses)'!DT41-'Payroll (Expenses)'!GB41-'Payroll (Expenses)'!IJ41)*1</f>
        <v>0</v>
      </c>
      <c r="BF53" s="125">
        <f>(-'Payroll (Expenses)'!DU41-'Payroll (Expenses)'!GC41-'Payroll (Expenses)'!IK41)*1</f>
        <v>0</v>
      </c>
      <c r="BG53" s="125">
        <f>(-'Payroll (Expenses)'!DV41-'Payroll (Expenses)'!GD41-'Payroll (Expenses)'!IL41)*1</f>
        <v>0</v>
      </c>
      <c r="BH53" s="125">
        <f>(-'Payroll (Expenses)'!DW41-'Payroll (Expenses)'!GE41-'Payroll (Expenses)'!IM41)*1</f>
        <v>0</v>
      </c>
      <c r="BI53" s="125">
        <f>(-'Payroll (Expenses)'!DX41-'Payroll (Expenses)'!GF41-'Payroll (Expenses)'!IN41)*1</f>
        <v>0</v>
      </c>
      <c r="BJ53" s="125">
        <f>(-'Payroll (Expenses)'!DY41-'Payroll (Expenses)'!GG41-'Payroll (Expenses)'!IO41)*1</f>
        <v>0</v>
      </c>
      <c r="BK53" s="125">
        <f>(-'Payroll (Expenses)'!DZ41-'Payroll (Expenses)'!GH41-'Payroll (Expenses)'!IP41)*1</f>
        <v>0</v>
      </c>
    </row>
    <row r="54" spans="2:63" ht="14.4" x14ac:dyDescent="0.3">
      <c r="B54" s="294" t="str">
        <f>'Payroll (Expenses)'!B19</f>
        <v xml:space="preserve"> </v>
      </c>
      <c r="D54" s="125">
        <f>(-'Payroll (Expenses)'!BS42-'Payroll (Expenses)'!EA42-'Payroll (Expenses)'!GI42)*1</f>
        <v>0</v>
      </c>
      <c r="E54" s="125">
        <f>(-'Payroll (Expenses)'!BT42-'Payroll (Expenses)'!EB42-'Payroll (Expenses)'!GJ42)*1</f>
        <v>0</v>
      </c>
      <c r="F54" s="125">
        <f>(-'Payroll (Expenses)'!BU42-'Payroll (Expenses)'!EC42-'Payroll (Expenses)'!GK42)*1</f>
        <v>0</v>
      </c>
      <c r="G54" s="125">
        <f>(-'Payroll (Expenses)'!BV42-'Payroll (Expenses)'!ED42-'Payroll (Expenses)'!GL42)*1</f>
        <v>0</v>
      </c>
      <c r="H54" s="125">
        <f>(-'Payroll (Expenses)'!BW42-'Payroll (Expenses)'!EE42-'Payroll (Expenses)'!GM42)*1</f>
        <v>0</v>
      </c>
      <c r="I54" s="125">
        <f>(-'Payroll (Expenses)'!BX42-'Payroll (Expenses)'!EF42-'Payroll (Expenses)'!GN42)*1</f>
        <v>0</v>
      </c>
      <c r="J54" s="125">
        <f>(-'Payroll (Expenses)'!BY42-'Payroll (Expenses)'!EG42-'Payroll (Expenses)'!GO42)*1</f>
        <v>0</v>
      </c>
      <c r="K54" s="125">
        <f>(-'Payroll (Expenses)'!BZ42-'Payroll (Expenses)'!EH42-'Payroll (Expenses)'!GP42)*1</f>
        <v>0</v>
      </c>
      <c r="L54" s="125">
        <f>(-'Payroll (Expenses)'!CA42-'Payroll (Expenses)'!EI42-'Payroll (Expenses)'!GQ42)*1</f>
        <v>0</v>
      </c>
      <c r="M54" s="125">
        <f>(-'Payroll (Expenses)'!CB42-'Payroll (Expenses)'!EJ42-'Payroll (Expenses)'!GR42)*1</f>
        <v>0</v>
      </c>
      <c r="N54" s="125">
        <f>(-'Payroll (Expenses)'!CC42-'Payroll (Expenses)'!EK42-'Payroll (Expenses)'!GS42)*1</f>
        <v>0</v>
      </c>
      <c r="O54" s="125">
        <f>(-'Payroll (Expenses)'!CD42-'Payroll (Expenses)'!EL42-'Payroll (Expenses)'!GT42)*1</f>
        <v>0</v>
      </c>
      <c r="P54" s="125">
        <f>(-'Payroll (Expenses)'!CE42-'Payroll (Expenses)'!EM42-'Payroll (Expenses)'!GU42)*1</f>
        <v>0</v>
      </c>
      <c r="Q54" s="125">
        <f>(-'Payroll (Expenses)'!CF42-'Payroll (Expenses)'!EN42-'Payroll (Expenses)'!GV42)*1</f>
        <v>0</v>
      </c>
      <c r="R54" s="125">
        <f>(-'Payroll (Expenses)'!CG42-'Payroll (Expenses)'!EO42-'Payroll (Expenses)'!GW42)*1</f>
        <v>0</v>
      </c>
      <c r="S54" s="125">
        <f>(-'Payroll (Expenses)'!CH42-'Payroll (Expenses)'!EP42-'Payroll (Expenses)'!GX42)*1</f>
        <v>0</v>
      </c>
      <c r="T54" s="125">
        <f>(-'Payroll (Expenses)'!CI42-'Payroll (Expenses)'!EQ42-'Payroll (Expenses)'!GY42)*1</f>
        <v>0</v>
      </c>
      <c r="U54" s="125">
        <f>(-'Payroll (Expenses)'!CJ42-'Payroll (Expenses)'!ER42-'Payroll (Expenses)'!GZ42)*1</f>
        <v>0</v>
      </c>
      <c r="V54" s="125">
        <f>(-'Payroll (Expenses)'!CK42-'Payroll (Expenses)'!ES42-'Payroll (Expenses)'!HA42)*1</f>
        <v>0</v>
      </c>
      <c r="W54" s="125">
        <f>(-'Payroll (Expenses)'!CL42-'Payroll (Expenses)'!ET42-'Payroll (Expenses)'!HB42)*1</f>
        <v>0</v>
      </c>
      <c r="X54" s="125">
        <f>(-'Payroll (Expenses)'!CM42-'Payroll (Expenses)'!EU42-'Payroll (Expenses)'!HC42)*1</f>
        <v>0</v>
      </c>
      <c r="Y54" s="125">
        <f>(-'Payroll (Expenses)'!CN42-'Payroll (Expenses)'!EV42-'Payroll (Expenses)'!HD42)*1</f>
        <v>0</v>
      </c>
      <c r="Z54" s="125">
        <f>(-'Payroll (Expenses)'!CO42-'Payroll (Expenses)'!EW42-'Payroll (Expenses)'!HE42)*1</f>
        <v>0</v>
      </c>
      <c r="AA54" s="125">
        <f>(-'Payroll (Expenses)'!CP42-'Payroll (Expenses)'!EX42-'Payroll (Expenses)'!HF42)*1</f>
        <v>0</v>
      </c>
      <c r="AB54" s="125">
        <f>(-'Payroll (Expenses)'!CQ42-'Payroll (Expenses)'!EY42-'Payroll (Expenses)'!HG42)*1</f>
        <v>0</v>
      </c>
      <c r="AC54" s="125">
        <f>(-'Payroll (Expenses)'!CR42-'Payroll (Expenses)'!EZ42-'Payroll (Expenses)'!HH42)*1</f>
        <v>0</v>
      </c>
      <c r="AD54" s="125">
        <f>(-'Payroll (Expenses)'!CS42-'Payroll (Expenses)'!FA42-'Payroll (Expenses)'!HI42)*1</f>
        <v>0</v>
      </c>
      <c r="AE54" s="125">
        <f>(-'Payroll (Expenses)'!CT42-'Payroll (Expenses)'!FB42-'Payroll (Expenses)'!HJ42)*1</f>
        <v>0</v>
      </c>
      <c r="AF54" s="125">
        <f>(-'Payroll (Expenses)'!CU42-'Payroll (Expenses)'!FC42-'Payroll (Expenses)'!HK42)*1</f>
        <v>0</v>
      </c>
      <c r="AG54" s="125">
        <f>(-'Payroll (Expenses)'!CV42-'Payroll (Expenses)'!FD42-'Payroll (Expenses)'!HL42)*1</f>
        <v>0</v>
      </c>
      <c r="AH54" s="125">
        <f>(-'Payroll (Expenses)'!CW42-'Payroll (Expenses)'!FE42-'Payroll (Expenses)'!HM42)*1</f>
        <v>0</v>
      </c>
      <c r="AI54" s="125">
        <f>(-'Payroll (Expenses)'!CX42-'Payroll (Expenses)'!FF42-'Payroll (Expenses)'!HN42)*1</f>
        <v>0</v>
      </c>
      <c r="AJ54" s="125">
        <f>(-'Payroll (Expenses)'!CY42-'Payroll (Expenses)'!FG42-'Payroll (Expenses)'!HO42)*1</f>
        <v>0</v>
      </c>
      <c r="AK54" s="125">
        <f>(-'Payroll (Expenses)'!CZ42-'Payroll (Expenses)'!FH42-'Payroll (Expenses)'!HP42)*1</f>
        <v>0</v>
      </c>
      <c r="AL54" s="125">
        <f>(-'Payroll (Expenses)'!DA42-'Payroll (Expenses)'!FI42-'Payroll (Expenses)'!HQ42)*1</f>
        <v>0</v>
      </c>
      <c r="AM54" s="125">
        <f>(-'Payroll (Expenses)'!DB42-'Payroll (Expenses)'!FJ42-'Payroll (Expenses)'!HR42)*1</f>
        <v>0</v>
      </c>
      <c r="AN54" s="125">
        <f>(-'Payroll (Expenses)'!DC42-'Payroll (Expenses)'!FK42-'Payroll (Expenses)'!HS42)*1</f>
        <v>0</v>
      </c>
      <c r="AO54" s="125">
        <f>(-'Payroll (Expenses)'!DD42-'Payroll (Expenses)'!FL42-'Payroll (Expenses)'!HT42)*1</f>
        <v>0</v>
      </c>
      <c r="AP54" s="125">
        <f>(-'Payroll (Expenses)'!DE42-'Payroll (Expenses)'!FM42-'Payroll (Expenses)'!HU42)*1</f>
        <v>0</v>
      </c>
      <c r="AQ54" s="125">
        <f>(-'Payroll (Expenses)'!DF42-'Payroll (Expenses)'!FN42-'Payroll (Expenses)'!HV42)*1</f>
        <v>0</v>
      </c>
      <c r="AR54" s="125">
        <f>(-'Payroll (Expenses)'!DG42-'Payroll (Expenses)'!FO42-'Payroll (Expenses)'!HW42)*1</f>
        <v>0</v>
      </c>
      <c r="AS54" s="125">
        <f>(-'Payroll (Expenses)'!DH42-'Payroll (Expenses)'!FP42-'Payroll (Expenses)'!HX42)*1</f>
        <v>0</v>
      </c>
      <c r="AT54" s="125">
        <f>(-'Payroll (Expenses)'!DI42-'Payroll (Expenses)'!FQ42-'Payroll (Expenses)'!HY42)*1</f>
        <v>0</v>
      </c>
      <c r="AU54" s="125">
        <f>(-'Payroll (Expenses)'!DJ42-'Payroll (Expenses)'!FR42-'Payroll (Expenses)'!HZ42)*1</f>
        <v>0</v>
      </c>
      <c r="AV54" s="125">
        <f>(-'Payroll (Expenses)'!DK42-'Payroll (Expenses)'!FS42-'Payroll (Expenses)'!IA42)*1</f>
        <v>0</v>
      </c>
      <c r="AW54" s="125">
        <f>(-'Payroll (Expenses)'!DL42-'Payroll (Expenses)'!FT42-'Payroll (Expenses)'!IB42)*1</f>
        <v>0</v>
      </c>
      <c r="AX54" s="125">
        <f>(-'Payroll (Expenses)'!DM42-'Payroll (Expenses)'!FU42-'Payroll (Expenses)'!IC42)*1</f>
        <v>0</v>
      </c>
      <c r="AY54" s="125">
        <f>(-'Payroll (Expenses)'!DN42-'Payroll (Expenses)'!FV42-'Payroll (Expenses)'!ID42)*1</f>
        <v>0</v>
      </c>
      <c r="AZ54" s="125">
        <f>(-'Payroll (Expenses)'!DO42-'Payroll (Expenses)'!FW42-'Payroll (Expenses)'!IE42)*1</f>
        <v>0</v>
      </c>
      <c r="BA54" s="125">
        <f>(-'Payroll (Expenses)'!DP42-'Payroll (Expenses)'!FX42-'Payroll (Expenses)'!IF42)*1</f>
        <v>0</v>
      </c>
      <c r="BB54" s="125">
        <f>(-'Payroll (Expenses)'!DQ42-'Payroll (Expenses)'!FY42-'Payroll (Expenses)'!IG42)*1</f>
        <v>0</v>
      </c>
      <c r="BC54" s="125">
        <f>(-'Payroll (Expenses)'!DR42-'Payroll (Expenses)'!FZ42-'Payroll (Expenses)'!IH42)*1</f>
        <v>0</v>
      </c>
      <c r="BD54" s="125">
        <f>(-'Payroll (Expenses)'!DS42-'Payroll (Expenses)'!GA42-'Payroll (Expenses)'!II42)*1</f>
        <v>0</v>
      </c>
      <c r="BE54" s="125">
        <f>(-'Payroll (Expenses)'!DT42-'Payroll (Expenses)'!GB42-'Payroll (Expenses)'!IJ42)*1</f>
        <v>0</v>
      </c>
      <c r="BF54" s="125">
        <f>(-'Payroll (Expenses)'!DU42-'Payroll (Expenses)'!GC42-'Payroll (Expenses)'!IK42)*1</f>
        <v>0</v>
      </c>
      <c r="BG54" s="125">
        <f>(-'Payroll (Expenses)'!DV42-'Payroll (Expenses)'!GD42-'Payroll (Expenses)'!IL42)*1</f>
        <v>0</v>
      </c>
      <c r="BH54" s="125">
        <f>(-'Payroll (Expenses)'!DW42-'Payroll (Expenses)'!GE42-'Payroll (Expenses)'!IM42)*1</f>
        <v>0</v>
      </c>
      <c r="BI54" s="125">
        <f>(-'Payroll (Expenses)'!DX42-'Payroll (Expenses)'!GF42-'Payroll (Expenses)'!IN42)*1</f>
        <v>0</v>
      </c>
      <c r="BJ54" s="125">
        <f>(-'Payroll (Expenses)'!DY42-'Payroll (Expenses)'!GG42-'Payroll (Expenses)'!IO42)*1</f>
        <v>0</v>
      </c>
      <c r="BK54" s="125">
        <f>(-'Payroll (Expenses)'!DZ42-'Payroll (Expenses)'!GH42-'Payroll (Expenses)'!IP42)*1</f>
        <v>0</v>
      </c>
    </row>
    <row r="55" spans="2:63" ht="14.4" x14ac:dyDescent="0.3">
      <c r="B55" s="294" t="str">
        <f>'Payroll (Expenses)'!B20</f>
        <v xml:space="preserve"> </v>
      </c>
      <c r="D55" s="125">
        <f>(-'Payroll (Expenses)'!BS43-'Payroll (Expenses)'!EA43-'Payroll (Expenses)'!GI43)*1</f>
        <v>0</v>
      </c>
      <c r="E55" s="125">
        <f>(-'Payroll (Expenses)'!BT43-'Payroll (Expenses)'!EB43-'Payroll (Expenses)'!GJ43)*1</f>
        <v>0</v>
      </c>
      <c r="F55" s="125">
        <f>(-'Payroll (Expenses)'!BU43-'Payroll (Expenses)'!EC43-'Payroll (Expenses)'!GK43)*1</f>
        <v>0</v>
      </c>
      <c r="G55" s="125">
        <f>(-'Payroll (Expenses)'!BV43-'Payroll (Expenses)'!ED43-'Payroll (Expenses)'!GL43)*1</f>
        <v>0</v>
      </c>
      <c r="H55" s="125">
        <f>(-'Payroll (Expenses)'!BW43-'Payroll (Expenses)'!EE43-'Payroll (Expenses)'!GM43)*1</f>
        <v>0</v>
      </c>
      <c r="I55" s="125">
        <f>(-'Payroll (Expenses)'!BX43-'Payroll (Expenses)'!EF43-'Payroll (Expenses)'!GN43)*1</f>
        <v>0</v>
      </c>
      <c r="J55" s="125">
        <f>(-'Payroll (Expenses)'!BY43-'Payroll (Expenses)'!EG43-'Payroll (Expenses)'!GO43)*1</f>
        <v>0</v>
      </c>
      <c r="K55" s="125">
        <f>(-'Payroll (Expenses)'!BZ43-'Payroll (Expenses)'!EH43-'Payroll (Expenses)'!GP43)*1</f>
        <v>0</v>
      </c>
      <c r="L55" s="125">
        <f>(-'Payroll (Expenses)'!CA43-'Payroll (Expenses)'!EI43-'Payroll (Expenses)'!GQ43)*1</f>
        <v>0</v>
      </c>
      <c r="M55" s="125">
        <f>(-'Payroll (Expenses)'!CB43-'Payroll (Expenses)'!EJ43-'Payroll (Expenses)'!GR43)*1</f>
        <v>0</v>
      </c>
      <c r="N55" s="125">
        <f>(-'Payroll (Expenses)'!CC43-'Payroll (Expenses)'!EK43-'Payroll (Expenses)'!GS43)*1</f>
        <v>0</v>
      </c>
      <c r="O55" s="125">
        <f>(-'Payroll (Expenses)'!CD43-'Payroll (Expenses)'!EL43-'Payroll (Expenses)'!GT43)*1</f>
        <v>0</v>
      </c>
      <c r="P55" s="125">
        <f>(-'Payroll (Expenses)'!CE43-'Payroll (Expenses)'!EM43-'Payroll (Expenses)'!GU43)*1</f>
        <v>0</v>
      </c>
      <c r="Q55" s="125">
        <f>(-'Payroll (Expenses)'!CF43-'Payroll (Expenses)'!EN43-'Payroll (Expenses)'!GV43)*1</f>
        <v>0</v>
      </c>
      <c r="R55" s="125">
        <f>(-'Payroll (Expenses)'!CG43-'Payroll (Expenses)'!EO43-'Payroll (Expenses)'!GW43)*1</f>
        <v>0</v>
      </c>
      <c r="S55" s="125">
        <f>(-'Payroll (Expenses)'!CH43-'Payroll (Expenses)'!EP43-'Payroll (Expenses)'!GX43)*1</f>
        <v>0</v>
      </c>
      <c r="T55" s="125">
        <f>(-'Payroll (Expenses)'!CI43-'Payroll (Expenses)'!EQ43-'Payroll (Expenses)'!GY43)*1</f>
        <v>0</v>
      </c>
      <c r="U55" s="125">
        <f>(-'Payroll (Expenses)'!CJ43-'Payroll (Expenses)'!ER43-'Payroll (Expenses)'!GZ43)*1</f>
        <v>0</v>
      </c>
      <c r="V55" s="125">
        <f>(-'Payroll (Expenses)'!CK43-'Payroll (Expenses)'!ES43-'Payroll (Expenses)'!HA43)*1</f>
        <v>0</v>
      </c>
      <c r="W55" s="125">
        <f>(-'Payroll (Expenses)'!CL43-'Payroll (Expenses)'!ET43-'Payroll (Expenses)'!HB43)*1</f>
        <v>0</v>
      </c>
      <c r="X55" s="125">
        <f>(-'Payroll (Expenses)'!CM43-'Payroll (Expenses)'!EU43-'Payroll (Expenses)'!HC43)*1</f>
        <v>0</v>
      </c>
      <c r="Y55" s="125">
        <f>(-'Payroll (Expenses)'!CN43-'Payroll (Expenses)'!EV43-'Payroll (Expenses)'!HD43)*1</f>
        <v>0</v>
      </c>
      <c r="Z55" s="125">
        <f>(-'Payroll (Expenses)'!CO43-'Payroll (Expenses)'!EW43-'Payroll (Expenses)'!HE43)*1</f>
        <v>0</v>
      </c>
      <c r="AA55" s="125">
        <f>(-'Payroll (Expenses)'!CP43-'Payroll (Expenses)'!EX43-'Payroll (Expenses)'!HF43)*1</f>
        <v>0</v>
      </c>
      <c r="AB55" s="125">
        <f>(-'Payroll (Expenses)'!CQ43-'Payroll (Expenses)'!EY43-'Payroll (Expenses)'!HG43)*1</f>
        <v>0</v>
      </c>
      <c r="AC55" s="125">
        <f>(-'Payroll (Expenses)'!CR43-'Payroll (Expenses)'!EZ43-'Payroll (Expenses)'!HH43)*1</f>
        <v>0</v>
      </c>
      <c r="AD55" s="125">
        <f>(-'Payroll (Expenses)'!CS43-'Payroll (Expenses)'!FA43-'Payroll (Expenses)'!HI43)*1</f>
        <v>0</v>
      </c>
      <c r="AE55" s="125">
        <f>(-'Payroll (Expenses)'!CT43-'Payroll (Expenses)'!FB43-'Payroll (Expenses)'!HJ43)*1</f>
        <v>0</v>
      </c>
      <c r="AF55" s="125">
        <f>(-'Payroll (Expenses)'!CU43-'Payroll (Expenses)'!FC43-'Payroll (Expenses)'!HK43)*1</f>
        <v>0</v>
      </c>
      <c r="AG55" s="125">
        <f>(-'Payroll (Expenses)'!CV43-'Payroll (Expenses)'!FD43-'Payroll (Expenses)'!HL43)*1</f>
        <v>0</v>
      </c>
      <c r="AH55" s="125">
        <f>(-'Payroll (Expenses)'!CW43-'Payroll (Expenses)'!FE43-'Payroll (Expenses)'!HM43)*1</f>
        <v>0</v>
      </c>
      <c r="AI55" s="125">
        <f>(-'Payroll (Expenses)'!CX43-'Payroll (Expenses)'!FF43-'Payroll (Expenses)'!HN43)*1</f>
        <v>0</v>
      </c>
      <c r="AJ55" s="125">
        <f>(-'Payroll (Expenses)'!CY43-'Payroll (Expenses)'!FG43-'Payroll (Expenses)'!HO43)*1</f>
        <v>0</v>
      </c>
      <c r="AK55" s="125">
        <f>(-'Payroll (Expenses)'!CZ43-'Payroll (Expenses)'!FH43-'Payroll (Expenses)'!HP43)*1</f>
        <v>0</v>
      </c>
      <c r="AL55" s="125">
        <f>(-'Payroll (Expenses)'!DA43-'Payroll (Expenses)'!FI43-'Payroll (Expenses)'!HQ43)*1</f>
        <v>0</v>
      </c>
      <c r="AM55" s="125">
        <f>(-'Payroll (Expenses)'!DB43-'Payroll (Expenses)'!FJ43-'Payroll (Expenses)'!HR43)*1</f>
        <v>0</v>
      </c>
      <c r="AN55" s="125">
        <f>(-'Payroll (Expenses)'!DC43-'Payroll (Expenses)'!FK43-'Payroll (Expenses)'!HS43)*1</f>
        <v>0</v>
      </c>
      <c r="AO55" s="125">
        <f>(-'Payroll (Expenses)'!DD43-'Payroll (Expenses)'!FL43-'Payroll (Expenses)'!HT43)*1</f>
        <v>0</v>
      </c>
      <c r="AP55" s="125">
        <f>(-'Payroll (Expenses)'!DE43-'Payroll (Expenses)'!FM43-'Payroll (Expenses)'!HU43)*1</f>
        <v>0</v>
      </c>
      <c r="AQ55" s="125">
        <f>(-'Payroll (Expenses)'!DF43-'Payroll (Expenses)'!FN43-'Payroll (Expenses)'!HV43)*1</f>
        <v>0</v>
      </c>
      <c r="AR55" s="125">
        <f>(-'Payroll (Expenses)'!DG43-'Payroll (Expenses)'!FO43-'Payroll (Expenses)'!HW43)*1</f>
        <v>0</v>
      </c>
      <c r="AS55" s="125">
        <f>(-'Payroll (Expenses)'!DH43-'Payroll (Expenses)'!FP43-'Payroll (Expenses)'!HX43)*1</f>
        <v>0</v>
      </c>
      <c r="AT55" s="125">
        <f>(-'Payroll (Expenses)'!DI43-'Payroll (Expenses)'!FQ43-'Payroll (Expenses)'!HY43)*1</f>
        <v>0</v>
      </c>
      <c r="AU55" s="125">
        <f>(-'Payroll (Expenses)'!DJ43-'Payroll (Expenses)'!FR43-'Payroll (Expenses)'!HZ43)*1</f>
        <v>0</v>
      </c>
      <c r="AV55" s="125">
        <f>(-'Payroll (Expenses)'!DK43-'Payroll (Expenses)'!FS43-'Payroll (Expenses)'!IA43)*1</f>
        <v>0</v>
      </c>
      <c r="AW55" s="125">
        <f>(-'Payroll (Expenses)'!DL43-'Payroll (Expenses)'!FT43-'Payroll (Expenses)'!IB43)*1</f>
        <v>0</v>
      </c>
      <c r="AX55" s="125">
        <f>(-'Payroll (Expenses)'!DM43-'Payroll (Expenses)'!FU43-'Payroll (Expenses)'!IC43)*1</f>
        <v>0</v>
      </c>
      <c r="AY55" s="125">
        <f>(-'Payroll (Expenses)'!DN43-'Payroll (Expenses)'!FV43-'Payroll (Expenses)'!ID43)*1</f>
        <v>0</v>
      </c>
      <c r="AZ55" s="125">
        <f>(-'Payroll (Expenses)'!DO43-'Payroll (Expenses)'!FW43-'Payroll (Expenses)'!IE43)*1</f>
        <v>0</v>
      </c>
      <c r="BA55" s="125">
        <f>(-'Payroll (Expenses)'!DP43-'Payroll (Expenses)'!FX43-'Payroll (Expenses)'!IF43)*1</f>
        <v>0</v>
      </c>
      <c r="BB55" s="125">
        <f>(-'Payroll (Expenses)'!DQ43-'Payroll (Expenses)'!FY43-'Payroll (Expenses)'!IG43)*1</f>
        <v>0</v>
      </c>
      <c r="BC55" s="125">
        <f>(-'Payroll (Expenses)'!DR43-'Payroll (Expenses)'!FZ43-'Payroll (Expenses)'!IH43)*1</f>
        <v>0</v>
      </c>
      <c r="BD55" s="125">
        <f>(-'Payroll (Expenses)'!DS43-'Payroll (Expenses)'!GA43-'Payroll (Expenses)'!II43)*1</f>
        <v>0</v>
      </c>
      <c r="BE55" s="125">
        <f>(-'Payroll (Expenses)'!DT43-'Payroll (Expenses)'!GB43-'Payroll (Expenses)'!IJ43)*1</f>
        <v>0</v>
      </c>
      <c r="BF55" s="125">
        <f>(-'Payroll (Expenses)'!DU43-'Payroll (Expenses)'!GC43-'Payroll (Expenses)'!IK43)*1</f>
        <v>0</v>
      </c>
      <c r="BG55" s="125">
        <f>(-'Payroll (Expenses)'!DV43-'Payroll (Expenses)'!GD43-'Payroll (Expenses)'!IL43)*1</f>
        <v>0</v>
      </c>
      <c r="BH55" s="125">
        <f>(-'Payroll (Expenses)'!DW43-'Payroll (Expenses)'!GE43-'Payroll (Expenses)'!IM43)*1</f>
        <v>0</v>
      </c>
      <c r="BI55" s="125">
        <f>(-'Payroll (Expenses)'!DX43-'Payroll (Expenses)'!GF43-'Payroll (Expenses)'!IN43)*1</f>
        <v>0</v>
      </c>
      <c r="BJ55" s="125">
        <f>(-'Payroll (Expenses)'!DY43-'Payroll (Expenses)'!GG43-'Payroll (Expenses)'!IO43)*1</f>
        <v>0</v>
      </c>
      <c r="BK55" s="125">
        <f>(-'Payroll (Expenses)'!DZ43-'Payroll (Expenses)'!GH43-'Payroll (Expenses)'!IP43)*1</f>
        <v>0</v>
      </c>
    </row>
    <row r="56" spans="2:63" ht="14.4" x14ac:dyDescent="0.3">
      <c r="B56" s="294" t="str">
        <f>'Payroll (Expenses)'!B21</f>
        <v xml:space="preserve"> </v>
      </c>
      <c r="D56" s="125">
        <f>(-'Payroll (Expenses)'!BS44-'Payroll (Expenses)'!EA44-'Payroll (Expenses)'!GI44)*1</f>
        <v>0</v>
      </c>
      <c r="E56" s="125">
        <f>(-'Payroll (Expenses)'!BT44-'Payroll (Expenses)'!EB44-'Payroll (Expenses)'!GJ44)*1</f>
        <v>0</v>
      </c>
      <c r="F56" s="125">
        <f>(-'Payroll (Expenses)'!BU44-'Payroll (Expenses)'!EC44-'Payroll (Expenses)'!GK44)*1</f>
        <v>0</v>
      </c>
      <c r="G56" s="125">
        <f>(-'Payroll (Expenses)'!BV44-'Payroll (Expenses)'!ED44-'Payroll (Expenses)'!GL44)*1</f>
        <v>0</v>
      </c>
      <c r="H56" s="125">
        <f>(-'Payroll (Expenses)'!BW44-'Payroll (Expenses)'!EE44-'Payroll (Expenses)'!GM44)*1</f>
        <v>0</v>
      </c>
      <c r="I56" s="125">
        <f>(-'Payroll (Expenses)'!BX44-'Payroll (Expenses)'!EF44-'Payroll (Expenses)'!GN44)*1</f>
        <v>0</v>
      </c>
      <c r="J56" s="125">
        <f>(-'Payroll (Expenses)'!BY44-'Payroll (Expenses)'!EG44-'Payroll (Expenses)'!GO44)*1</f>
        <v>0</v>
      </c>
      <c r="K56" s="125">
        <f>(-'Payroll (Expenses)'!BZ44-'Payroll (Expenses)'!EH44-'Payroll (Expenses)'!GP44)*1</f>
        <v>0</v>
      </c>
      <c r="L56" s="125">
        <f>(-'Payroll (Expenses)'!CA44-'Payroll (Expenses)'!EI44-'Payroll (Expenses)'!GQ44)*1</f>
        <v>0</v>
      </c>
      <c r="M56" s="125">
        <f>(-'Payroll (Expenses)'!CB44-'Payroll (Expenses)'!EJ44-'Payroll (Expenses)'!GR44)*1</f>
        <v>0</v>
      </c>
      <c r="N56" s="125">
        <f>(-'Payroll (Expenses)'!CC44-'Payroll (Expenses)'!EK44-'Payroll (Expenses)'!GS44)*1</f>
        <v>0</v>
      </c>
      <c r="O56" s="125">
        <f>(-'Payroll (Expenses)'!CD44-'Payroll (Expenses)'!EL44-'Payroll (Expenses)'!GT44)*1</f>
        <v>0</v>
      </c>
      <c r="P56" s="125">
        <f>(-'Payroll (Expenses)'!CE44-'Payroll (Expenses)'!EM44-'Payroll (Expenses)'!GU44)*1</f>
        <v>0</v>
      </c>
      <c r="Q56" s="125">
        <f>(-'Payroll (Expenses)'!CF44-'Payroll (Expenses)'!EN44-'Payroll (Expenses)'!GV44)*1</f>
        <v>0</v>
      </c>
      <c r="R56" s="125">
        <f>(-'Payroll (Expenses)'!CG44-'Payroll (Expenses)'!EO44-'Payroll (Expenses)'!GW44)*1</f>
        <v>0</v>
      </c>
      <c r="S56" s="125">
        <f>(-'Payroll (Expenses)'!CH44-'Payroll (Expenses)'!EP44-'Payroll (Expenses)'!GX44)*1</f>
        <v>0</v>
      </c>
      <c r="T56" s="125">
        <f>(-'Payroll (Expenses)'!CI44-'Payroll (Expenses)'!EQ44-'Payroll (Expenses)'!GY44)*1</f>
        <v>0</v>
      </c>
      <c r="U56" s="125">
        <f>(-'Payroll (Expenses)'!CJ44-'Payroll (Expenses)'!ER44-'Payroll (Expenses)'!GZ44)*1</f>
        <v>0</v>
      </c>
      <c r="V56" s="125">
        <f>(-'Payroll (Expenses)'!CK44-'Payroll (Expenses)'!ES44-'Payroll (Expenses)'!HA44)*1</f>
        <v>0</v>
      </c>
      <c r="W56" s="125">
        <f>(-'Payroll (Expenses)'!CL44-'Payroll (Expenses)'!ET44-'Payroll (Expenses)'!HB44)*1</f>
        <v>0</v>
      </c>
      <c r="X56" s="125">
        <f>(-'Payroll (Expenses)'!CM44-'Payroll (Expenses)'!EU44-'Payroll (Expenses)'!HC44)*1</f>
        <v>0</v>
      </c>
      <c r="Y56" s="125">
        <f>(-'Payroll (Expenses)'!CN44-'Payroll (Expenses)'!EV44-'Payroll (Expenses)'!HD44)*1</f>
        <v>0</v>
      </c>
      <c r="Z56" s="125">
        <f>(-'Payroll (Expenses)'!CO44-'Payroll (Expenses)'!EW44-'Payroll (Expenses)'!HE44)*1</f>
        <v>0</v>
      </c>
      <c r="AA56" s="125">
        <f>(-'Payroll (Expenses)'!CP44-'Payroll (Expenses)'!EX44-'Payroll (Expenses)'!HF44)*1</f>
        <v>0</v>
      </c>
      <c r="AB56" s="125">
        <f>(-'Payroll (Expenses)'!CQ44-'Payroll (Expenses)'!EY44-'Payroll (Expenses)'!HG44)*1</f>
        <v>0</v>
      </c>
      <c r="AC56" s="125">
        <f>(-'Payroll (Expenses)'!CR44-'Payroll (Expenses)'!EZ44-'Payroll (Expenses)'!HH44)*1</f>
        <v>0</v>
      </c>
      <c r="AD56" s="125">
        <f>(-'Payroll (Expenses)'!CS44-'Payroll (Expenses)'!FA44-'Payroll (Expenses)'!HI44)*1</f>
        <v>0</v>
      </c>
      <c r="AE56" s="125">
        <f>(-'Payroll (Expenses)'!CT44-'Payroll (Expenses)'!FB44-'Payroll (Expenses)'!HJ44)*1</f>
        <v>0</v>
      </c>
      <c r="AF56" s="125">
        <f>(-'Payroll (Expenses)'!CU44-'Payroll (Expenses)'!FC44-'Payroll (Expenses)'!HK44)*1</f>
        <v>0</v>
      </c>
      <c r="AG56" s="125">
        <f>(-'Payroll (Expenses)'!CV44-'Payroll (Expenses)'!FD44-'Payroll (Expenses)'!HL44)*1</f>
        <v>0</v>
      </c>
      <c r="AH56" s="125">
        <f>(-'Payroll (Expenses)'!CW44-'Payroll (Expenses)'!FE44-'Payroll (Expenses)'!HM44)*1</f>
        <v>0</v>
      </c>
      <c r="AI56" s="125">
        <f>(-'Payroll (Expenses)'!CX44-'Payroll (Expenses)'!FF44-'Payroll (Expenses)'!HN44)*1</f>
        <v>0</v>
      </c>
      <c r="AJ56" s="125">
        <f>(-'Payroll (Expenses)'!CY44-'Payroll (Expenses)'!FG44-'Payroll (Expenses)'!HO44)*1</f>
        <v>0</v>
      </c>
      <c r="AK56" s="125">
        <f>(-'Payroll (Expenses)'!CZ44-'Payroll (Expenses)'!FH44-'Payroll (Expenses)'!HP44)*1</f>
        <v>0</v>
      </c>
      <c r="AL56" s="125">
        <f>(-'Payroll (Expenses)'!DA44-'Payroll (Expenses)'!FI44-'Payroll (Expenses)'!HQ44)*1</f>
        <v>0</v>
      </c>
      <c r="AM56" s="125">
        <f>(-'Payroll (Expenses)'!DB44-'Payroll (Expenses)'!FJ44-'Payroll (Expenses)'!HR44)*1</f>
        <v>0</v>
      </c>
      <c r="AN56" s="125">
        <f>(-'Payroll (Expenses)'!DC44-'Payroll (Expenses)'!FK44-'Payroll (Expenses)'!HS44)*1</f>
        <v>0</v>
      </c>
      <c r="AO56" s="125">
        <f>(-'Payroll (Expenses)'!DD44-'Payroll (Expenses)'!FL44-'Payroll (Expenses)'!HT44)*1</f>
        <v>0</v>
      </c>
      <c r="AP56" s="125">
        <f>(-'Payroll (Expenses)'!DE44-'Payroll (Expenses)'!FM44-'Payroll (Expenses)'!HU44)*1</f>
        <v>0</v>
      </c>
      <c r="AQ56" s="125">
        <f>(-'Payroll (Expenses)'!DF44-'Payroll (Expenses)'!FN44-'Payroll (Expenses)'!HV44)*1</f>
        <v>0</v>
      </c>
      <c r="AR56" s="125">
        <f>(-'Payroll (Expenses)'!DG44-'Payroll (Expenses)'!FO44-'Payroll (Expenses)'!HW44)*1</f>
        <v>0</v>
      </c>
      <c r="AS56" s="125">
        <f>(-'Payroll (Expenses)'!DH44-'Payroll (Expenses)'!FP44-'Payroll (Expenses)'!HX44)*1</f>
        <v>0</v>
      </c>
      <c r="AT56" s="125">
        <f>(-'Payroll (Expenses)'!DI44-'Payroll (Expenses)'!FQ44-'Payroll (Expenses)'!HY44)*1</f>
        <v>0</v>
      </c>
      <c r="AU56" s="125">
        <f>(-'Payroll (Expenses)'!DJ44-'Payroll (Expenses)'!FR44-'Payroll (Expenses)'!HZ44)*1</f>
        <v>0</v>
      </c>
      <c r="AV56" s="125">
        <f>(-'Payroll (Expenses)'!DK44-'Payroll (Expenses)'!FS44-'Payroll (Expenses)'!IA44)*1</f>
        <v>0</v>
      </c>
      <c r="AW56" s="125">
        <f>(-'Payroll (Expenses)'!DL44-'Payroll (Expenses)'!FT44-'Payroll (Expenses)'!IB44)*1</f>
        <v>0</v>
      </c>
      <c r="AX56" s="125">
        <f>(-'Payroll (Expenses)'!DM44-'Payroll (Expenses)'!FU44-'Payroll (Expenses)'!IC44)*1</f>
        <v>0</v>
      </c>
      <c r="AY56" s="125">
        <f>(-'Payroll (Expenses)'!DN44-'Payroll (Expenses)'!FV44-'Payroll (Expenses)'!ID44)*1</f>
        <v>0</v>
      </c>
      <c r="AZ56" s="125">
        <f>(-'Payroll (Expenses)'!DO44-'Payroll (Expenses)'!FW44-'Payroll (Expenses)'!IE44)*1</f>
        <v>0</v>
      </c>
      <c r="BA56" s="125">
        <f>(-'Payroll (Expenses)'!DP44-'Payroll (Expenses)'!FX44-'Payroll (Expenses)'!IF44)*1</f>
        <v>0</v>
      </c>
      <c r="BB56" s="125">
        <f>(-'Payroll (Expenses)'!DQ44-'Payroll (Expenses)'!FY44-'Payroll (Expenses)'!IG44)*1</f>
        <v>0</v>
      </c>
      <c r="BC56" s="125">
        <f>(-'Payroll (Expenses)'!DR44-'Payroll (Expenses)'!FZ44-'Payroll (Expenses)'!IH44)*1</f>
        <v>0</v>
      </c>
      <c r="BD56" s="125">
        <f>(-'Payroll (Expenses)'!DS44-'Payroll (Expenses)'!GA44-'Payroll (Expenses)'!II44)*1</f>
        <v>0</v>
      </c>
      <c r="BE56" s="125">
        <f>(-'Payroll (Expenses)'!DT44-'Payroll (Expenses)'!GB44-'Payroll (Expenses)'!IJ44)*1</f>
        <v>0</v>
      </c>
      <c r="BF56" s="125">
        <f>(-'Payroll (Expenses)'!DU44-'Payroll (Expenses)'!GC44-'Payroll (Expenses)'!IK44)*1</f>
        <v>0</v>
      </c>
      <c r="BG56" s="125">
        <f>(-'Payroll (Expenses)'!DV44-'Payroll (Expenses)'!GD44-'Payroll (Expenses)'!IL44)*1</f>
        <v>0</v>
      </c>
      <c r="BH56" s="125">
        <f>(-'Payroll (Expenses)'!DW44-'Payroll (Expenses)'!GE44-'Payroll (Expenses)'!IM44)*1</f>
        <v>0</v>
      </c>
      <c r="BI56" s="125">
        <f>(-'Payroll (Expenses)'!DX44-'Payroll (Expenses)'!GF44-'Payroll (Expenses)'!IN44)*1</f>
        <v>0</v>
      </c>
      <c r="BJ56" s="125">
        <f>(-'Payroll (Expenses)'!DY44-'Payroll (Expenses)'!GG44-'Payroll (Expenses)'!IO44)*1</f>
        <v>0</v>
      </c>
      <c r="BK56" s="125">
        <f>(-'Payroll (Expenses)'!DZ44-'Payroll (Expenses)'!GH44-'Payroll (Expenses)'!IP44)*1</f>
        <v>0</v>
      </c>
    </row>
    <row r="57" spans="2:63" ht="14.4" x14ac:dyDescent="0.3">
      <c r="B57" s="294" t="str">
        <f>'Payroll (Expenses)'!B22</f>
        <v xml:space="preserve"> </v>
      </c>
      <c r="D57" s="125">
        <f>(-'Payroll (Expenses)'!BS45-'Payroll (Expenses)'!EA45-'Payroll (Expenses)'!GI45)*1</f>
        <v>0</v>
      </c>
      <c r="E57" s="125">
        <f>(-'Payroll (Expenses)'!BT45-'Payroll (Expenses)'!EB45-'Payroll (Expenses)'!GJ45)*1</f>
        <v>0</v>
      </c>
      <c r="F57" s="125">
        <f>(-'Payroll (Expenses)'!BU45-'Payroll (Expenses)'!EC45-'Payroll (Expenses)'!GK45)*1</f>
        <v>0</v>
      </c>
      <c r="G57" s="125">
        <f>(-'Payroll (Expenses)'!BV45-'Payroll (Expenses)'!ED45-'Payroll (Expenses)'!GL45)*1</f>
        <v>0</v>
      </c>
      <c r="H57" s="125">
        <f>(-'Payroll (Expenses)'!BW45-'Payroll (Expenses)'!EE45-'Payroll (Expenses)'!GM45)*1</f>
        <v>0</v>
      </c>
      <c r="I57" s="125">
        <f>(-'Payroll (Expenses)'!BX45-'Payroll (Expenses)'!EF45-'Payroll (Expenses)'!GN45)*1</f>
        <v>0</v>
      </c>
      <c r="J57" s="125">
        <f>(-'Payroll (Expenses)'!BY45-'Payroll (Expenses)'!EG45-'Payroll (Expenses)'!GO45)*1</f>
        <v>0</v>
      </c>
      <c r="K57" s="125">
        <f>(-'Payroll (Expenses)'!BZ45-'Payroll (Expenses)'!EH45-'Payroll (Expenses)'!GP45)*1</f>
        <v>0</v>
      </c>
      <c r="L57" s="125">
        <f>(-'Payroll (Expenses)'!CA45-'Payroll (Expenses)'!EI45-'Payroll (Expenses)'!GQ45)*1</f>
        <v>0</v>
      </c>
      <c r="M57" s="125">
        <f>(-'Payroll (Expenses)'!CB45-'Payroll (Expenses)'!EJ45-'Payroll (Expenses)'!GR45)*1</f>
        <v>0</v>
      </c>
      <c r="N57" s="125">
        <f>(-'Payroll (Expenses)'!CC45-'Payroll (Expenses)'!EK45-'Payroll (Expenses)'!GS45)*1</f>
        <v>0</v>
      </c>
      <c r="O57" s="125">
        <f>(-'Payroll (Expenses)'!CD45-'Payroll (Expenses)'!EL45-'Payroll (Expenses)'!GT45)*1</f>
        <v>0</v>
      </c>
      <c r="P57" s="125">
        <f>(-'Payroll (Expenses)'!CE45-'Payroll (Expenses)'!EM45-'Payroll (Expenses)'!GU45)*1</f>
        <v>0</v>
      </c>
      <c r="Q57" s="125">
        <f>(-'Payroll (Expenses)'!CF45-'Payroll (Expenses)'!EN45-'Payroll (Expenses)'!GV45)*1</f>
        <v>0</v>
      </c>
      <c r="R57" s="125">
        <f>(-'Payroll (Expenses)'!CG45-'Payroll (Expenses)'!EO45-'Payroll (Expenses)'!GW45)*1</f>
        <v>0</v>
      </c>
      <c r="S57" s="125">
        <f>(-'Payroll (Expenses)'!CH45-'Payroll (Expenses)'!EP45-'Payroll (Expenses)'!GX45)*1</f>
        <v>0</v>
      </c>
      <c r="T57" s="125">
        <f>(-'Payroll (Expenses)'!CI45-'Payroll (Expenses)'!EQ45-'Payroll (Expenses)'!GY45)*1</f>
        <v>0</v>
      </c>
      <c r="U57" s="125">
        <f>(-'Payroll (Expenses)'!CJ45-'Payroll (Expenses)'!ER45-'Payroll (Expenses)'!GZ45)*1</f>
        <v>0</v>
      </c>
      <c r="V57" s="125">
        <f>(-'Payroll (Expenses)'!CK45-'Payroll (Expenses)'!ES45-'Payroll (Expenses)'!HA45)*1</f>
        <v>0</v>
      </c>
      <c r="W57" s="125">
        <f>(-'Payroll (Expenses)'!CL45-'Payroll (Expenses)'!ET45-'Payroll (Expenses)'!HB45)*1</f>
        <v>0</v>
      </c>
      <c r="X57" s="125">
        <f>(-'Payroll (Expenses)'!CM45-'Payroll (Expenses)'!EU45-'Payroll (Expenses)'!HC45)*1</f>
        <v>0</v>
      </c>
      <c r="Y57" s="125">
        <f>(-'Payroll (Expenses)'!CN45-'Payroll (Expenses)'!EV45-'Payroll (Expenses)'!HD45)*1</f>
        <v>0</v>
      </c>
      <c r="Z57" s="125">
        <f>(-'Payroll (Expenses)'!CO45-'Payroll (Expenses)'!EW45-'Payroll (Expenses)'!HE45)*1</f>
        <v>0</v>
      </c>
      <c r="AA57" s="125">
        <f>(-'Payroll (Expenses)'!CP45-'Payroll (Expenses)'!EX45-'Payroll (Expenses)'!HF45)*1</f>
        <v>0</v>
      </c>
      <c r="AB57" s="125">
        <f>(-'Payroll (Expenses)'!CQ45-'Payroll (Expenses)'!EY45-'Payroll (Expenses)'!HG45)*1</f>
        <v>0</v>
      </c>
      <c r="AC57" s="125">
        <f>(-'Payroll (Expenses)'!CR45-'Payroll (Expenses)'!EZ45-'Payroll (Expenses)'!HH45)*1</f>
        <v>0</v>
      </c>
      <c r="AD57" s="125">
        <f>(-'Payroll (Expenses)'!CS45-'Payroll (Expenses)'!FA45-'Payroll (Expenses)'!HI45)*1</f>
        <v>0</v>
      </c>
      <c r="AE57" s="125">
        <f>(-'Payroll (Expenses)'!CT45-'Payroll (Expenses)'!FB45-'Payroll (Expenses)'!HJ45)*1</f>
        <v>0</v>
      </c>
      <c r="AF57" s="125">
        <f>(-'Payroll (Expenses)'!CU45-'Payroll (Expenses)'!FC45-'Payroll (Expenses)'!HK45)*1</f>
        <v>0</v>
      </c>
      <c r="AG57" s="125">
        <f>(-'Payroll (Expenses)'!CV45-'Payroll (Expenses)'!FD45-'Payroll (Expenses)'!HL45)*1</f>
        <v>0</v>
      </c>
      <c r="AH57" s="125">
        <f>(-'Payroll (Expenses)'!CW45-'Payroll (Expenses)'!FE45-'Payroll (Expenses)'!HM45)*1</f>
        <v>0</v>
      </c>
      <c r="AI57" s="125">
        <f>(-'Payroll (Expenses)'!CX45-'Payroll (Expenses)'!FF45-'Payroll (Expenses)'!HN45)*1</f>
        <v>0</v>
      </c>
      <c r="AJ57" s="125">
        <f>(-'Payroll (Expenses)'!CY45-'Payroll (Expenses)'!FG45-'Payroll (Expenses)'!HO45)*1</f>
        <v>0</v>
      </c>
      <c r="AK57" s="125">
        <f>(-'Payroll (Expenses)'!CZ45-'Payroll (Expenses)'!FH45-'Payroll (Expenses)'!HP45)*1</f>
        <v>0</v>
      </c>
      <c r="AL57" s="125">
        <f>(-'Payroll (Expenses)'!DA45-'Payroll (Expenses)'!FI45-'Payroll (Expenses)'!HQ45)*1</f>
        <v>0</v>
      </c>
      <c r="AM57" s="125">
        <f>(-'Payroll (Expenses)'!DB45-'Payroll (Expenses)'!FJ45-'Payroll (Expenses)'!HR45)*1</f>
        <v>0</v>
      </c>
      <c r="AN57" s="125">
        <f>(-'Payroll (Expenses)'!DC45-'Payroll (Expenses)'!FK45-'Payroll (Expenses)'!HS45)*1</f>
        <v>0</v>
      </c>
      <c r="AO57" s="125">
        <f>(-'Payroll (Expenses)'!DD45-'Payroll (Expenses)'!FL45-'Payroll (Expenses)'!HT45)*1</f>
        <v>0</v>
      </c>
      <c r="AP57" s="125">
        <f>(-'Payroll (Expenses)'!DE45-'Payroll (Expenses)'!FM45-'Payroll (Expenses)'!HU45)*1</f>
        <v>0</v>
      </c>
      <c r="AQ57" s="125">
        <f>(-'Payroll (Expenses)'!DF45-'Payroll (Expenses)'!FN45-'Payroll (Expenses)'!HV45)*1</f>
        <v>0</v>
      </c>
      <c r="AR57" s="125">
        <f>(-'Payroll (Expenses)'!DG45-'Payroll (Expenses)'!FO45-'Payroll (Expenses)'!HW45)*1</f>
        <v>0</v>
      </c>
      <c r="AS57" s="125">
        <f>(-'Payroll (Expenses)'!DH45-'Payroll (Expenses)'!FP45-'Payroll (Expenses)'!HX45)*1</f>
        <v>0</v>
      </c>
      <c r="AT57" s="125">
        <f>(-'Payroll (Expenses)'!DI45-'Payroll (Expenses)'!FQ45-'Payroll (Expenses)'!HY45)*1</f>
        <v>0</v>
      </c>
      <c r="AU57" s="125">
        <f>(-'Payroll (Expenses)'!DJ45-'Payroll (Expenses)'!FR45-'Payroll (Expenses)'!HZ45)*1</f>
        <v>0</v>
      </c>
      <c r="AV57" s="125">
        <f>(-'Payroll (Expenses)'!DK45-'Payroll (Expenses)'!FS45-'Payroll (Expenses)'!IA45)*1</f>
        <v>0</v>
      </c>
      <c r="AW57" s="125">
        <f>(-'Payroll (Expenses)'!DL45-'Payroll (Expenses)'!FT45-'Payroll (Expenses)'!IB45)*1</f>
        <v>0</v>
      </c>
      <c r="AX57" s="125">
        <f>(-'Payroll (Expenses)'!DM45-'Payroll (Expenses)'!FU45-'Payroll (Expenses)'!IC45)*1</f>
        <v>0</v>
      </c>
      <c r="AY57" s="125">
        <f>(-'Payroll (Expenses)'!DN45-'Payroll (Expenses)'!FV45-'Payroll (Expenses)'!ID45)*1</f>
        <v>0</v>
      </c>
      <c r="AZ57" s="125">
        <f>(-'Payroll (Expenses)'!DO45-'Payroll (Expenses)'!FW45-'Payroll (Expenses)'!IE45)*1</f>
        <v>0</v>
      </c>
      <c r="BA57" s="125">
        <f>(-'Payroll (Expenses)'!DP45-'Payroll (Expenses)'!FX45-'Payroll (Expenses)'!IF45)*1</f>
        <v>0</v>
      </c>
      <c r="BB57" s="125">
        <f>(-'Payroll (Expenses)'!DQ45-'Payroll (Expenses)'!FY45-'Payroll (Expenses)'!IG45)*1</f>
        <v>0</v>
      </c>
      <c r="BC57" s="125">
        <f>(-'Payroll (Expenses)'!DR45-'Payroll (Expenses)'!FZ45-'Payroll (Expenses)'!IH45)*1</f>
        <v>0</v>
      </c>
      <c r="BD57" s="125">
        <f>(-'Payroll (Expenses)'!DS45-'Payroll (Expenses)'!GA45-'Payroll (Expenses)'!II45)*1</f>
        <v>0</v>
      </c>
      <c r="BE57" s="125">
        <f>(-'Payroll (Expenses)'!DT45-'Payroll (Expenses)'!GB45-'Payroll (Expenses)'!IJ45)*1</f>
        <v>0</v>
      </c>
      <c r="BF57" s="125">
        <f>(-'Payroll (Expenses)'!DU45-'Payroll (Expenses)'!GC45-'Payroll (Expenses)'!IK45)*1</f>
        <v>0</v>
      </c>
      <c r="BG57" s="125">
        <f>(-'Payroll (Expenses)'!DV45-'Payroll (Expenses)'!GD45-'Payroll (Expenses)'!IL45)*1</f>
        <v>0</v>
      </c>
      <c r="BH57" s="125">
        <f>(-'Payroll (Expenses)'!DW45-'Payroll (Expenses)'!GE45-'Payroll (Expenses)'!IM45)*1</f>
        <v>0</v>
      </c>
      <c r="BI57" s="125">
        <f>(-'Payroll (Expenses)'!DX45-'Payroll (Expenses)'!GF45-'Payroll (Expenses)'!IN45)*1</f>
        <v>0</v>
      </c>
      <c r="BJ57" s="125">
        <f>(-'Payroll (Expenses)'!DY45-'Payroll (Expenses)'!GG45-'Payroll (Expenses)'!IO45)*1</f>
        <v>0</v>
      </c>
      <c r="BK57" s="125">
        <f>(-'Payroll (Expenses)'!DZ45-'Payroll (Expenses)'!GH45-'Payroll (Expenses)'!IP45)*1</f>
        <v>0</v>
      </c>
    </row>
    <row r="58" spans="2:63" ht="14.4" x14ac:dyDescent="0.3">
      <c r="B58" s="294" t="str">
        <f>'Payroll (Expenses)'!B23</f>
        <v xml:space="preserve"> </v>
      </c>
      <c r="D58" s="128">
        <f>(-'Payroll (Expenses)'!BS46-'Payroll (Expenses)'!EA46-'Payroll (Expenses)'!GI46)*1</f>
        <v>0</v>
      </c>
      <c r="E58" s="128">
        <f>(-'Payroll (Expenses)'!BT46-'Payroll (Expenses)'!EB46-'Payroll (Expenses)'!GJ46)*1</f>
        <v>0</v>
      </c>
      <c r="F58" s="128">
        <f>(-'Payroll (Expenses)'!BU46-'Payroll (Expenses)'!EC46-'Payroll (Expenses)'!GK46)*1</f>
        <v>0</v>
      </c>
      <c r="G58" s="128">
        <f>(-'Payroll (Expenses)'!BV46-'Payroll (Expenses)'!ED46-'Payroll (Expenses)'!GL46)*1</f>
        <v>0</v>
      </c>
      <c r="H58" s="128">
        <f>(-'Payroll (Expenses)'!BW46-'Payroll (Expenses)'!EE46-'Payroll (Expenses)'!GM46)*1</f>
        <v>0</v>
      </c>
      <c r="I58" s="128">
        <f>(-'Payroll (Expenses)'!BX46-'Payroll (Expenses)'!EF46-'Payroll (Expenses)'!GN46)*1</f>
        <v>0</v>
      </c>
      <c r="J58" s="128">
        <f>(-'Payroll (Expenses)'!BY46-'Payroll (Expenses)'!EG46-'Payroll (Expenses)'!GO46)*1</f>
        <v>0</v>
      </c>
      <c r="K58" s="128">
        <f>(-'Payroll (Expenses)'!BZ46-'Payroll (Expenses)'!EH46-'Payroll (Expenses)'!GP46)*1</f>
        <v>0</v>
      </c>
      <c r="L58" s="128">
        <f>(-'Payroll (Expenses)'!CA46-'Payroll (Expenses)'!EI46-'Payroll (Expenses)'!GQ46)*1</f>
        <v>0</v>
      </c>
      <c r="M58" s="128">
        <f>(-'Payroll (Expenses)'!CB46-'Payroll (Expenses)'!EJ46-'Payroll (Expenses)'!GR46)*1</f>
        <v>0</v>
      </c>
      <c r="N58" s="128">
        <f>(-'Payroll (Expenses)'!CC46-'Payroll (Expenses)'!EK46-'Payroll (Expenses)'!GS46)*1</f>
        <v>0</v>
      </c>
      <c r="O58" s="128">
        <f>(-'Payroll (Expenses)'!CD46-'Payroll (Expenses)'!EL46-'Payroll (Expenses)'!GT46)*1</f>
        <v>0</v>
      </c>
      <c r="P58" s="128">
        <f>(-'Payroll (Expenses)'!CE46-'Payroll (Expenses)'!EM46-'Payroll (Expenses)'!GU46)*1</f>
        <v>0</v>
      </c>
      <c r="Q58" s="128">
        <f>(-'Payroll (Expenses)'!CF46-'Payroll (Expenses)'!EN46-'Payroll (Expenses)'!GV46)*1</f>
        <v>0</v>
      </c>
      <c r="R58" s="128">
        <f>(-'Payroll (Expenses)'!CG46-'Payroll (Expenses)'!EO46-'Payroll (Expenses)'!GW46)*1</f>
        <v>0</v>
      </c>
      <c r="S58" s="128">
        <f>(-'Payroll (Expenses)'!CH46-'Payroll (Expenses)'!EP46-'Payroll (Expenses)'!GX46)*1</f>
        <v>0</v>
      </c>
      <c r="T58" s="128">
        <f>(-'Payroll (Expenses)'!CI46-'Payroll (Expenses)'!EQ46-'Payroll (Expenses)'!GY46)*1</f>
        <v>0</v>
      </c>
      <c r="U58" s="128">
        <f>(-'Payroll (Expenses)'!CJ46-'Payroll (Expenses)'!ER46-'Payroll (Expenses)'!GZ46)*1</f>
        <v>0</v>
      </c>
      <c r="V58" s="128">
        <f>(-'Payroll (Expenses)'!CK46-'Payroll (Expenses)'!ES46-'Payroll (Expenses)'!HA46)*1</f>
        <v>0</v>
      </c>
      <c r="W58" s="128">
        <f>(-'Payroll (Expenses)'!CL46-'Payroll (Expenses)'!ET46-'Payroll (Expenses)'!HB46)*1</f>
        <v>0</v>
      </c>
      <c r="X58" s="128">
        <f>(-'Payroll (Expenses)'!CM46-'Payroll (Expenses)'!EU46-'Payroll (Expenses)'!HC46)*1</f>
        <v>0</v>
      </c>
      <c r="Y58" s="128">
        <f>(-'Payroll (Expenses)'!CN46-'Payroll (Expenses)'!EV46-'Payroll (Expenses)'!HD46)*1</f>
        <v>0</v>
      </c>
      <c r="Z58" s="128">
        <f>(-'Payroll (Expenses)'!CO46-'Payroll (Expenses)'!EW46-'Payroll (Expenses)'!HE46)*1</f>
        <v>0</v>
      </c>
      <c r="AA58" s="128">
        <f>(-'Payroll (Expenses)'!CP46-'Payroll (Expenses)'!EX46-'Payroll (Expenses)'!HF46)*1</f>
        <v>0</v>
      </c>
      <c r="AB58" s="128">
        <f>(-'Payroll (Expenses)'!CQ46-'Payroll (Expenses)'!EY46-'Payroll (Expenses)'!HG46)*1</f>
        <v>0</v>
      </c>
      <c r="AC58" s="128">
        <f>(-'Payroll (Expenses)'!CR46-'Payroll (Expenses)'!EZ46-'Payroll (Expenses)'!HH46)*1</f>
        <v>0</v>
      </c>
      <c r="AD58" s="128">
        <f>(-'Payroll (Expenses)'!CS46-'Payroll (Expenses)'!FA46-'Payroll (Expenses)'!HI46)*1</f>
        <v>0</v>
      </c>
      <c r="AE58" s="128">
        <f>(-'Payroll (Expenses)'!CT46-'Payroll (Expenses)'!FB46-'Payroll (Expenses)'!HJ46)*1</f>
        <v>0</v>
      </c>
      <c r="AF58" s="128">
        <f>(-'Payroll (Expenses)'!CU46-'Payroll (Expenses)'!FC46-'Payroll (Expenses)'!HK46)*1</f>
        <v>0</v>
      </c>
      <c r="AG58" s="128">
        <f>(-'Payroll (Expenses)'!CV46-'Payroll (Expenses)'!FD46-'Payroll (Expenses)'!HL46)*1</f>
        <v>0</v>
      </c>
      <c r="AH58" s="128">
        <f>(-'Payroll (Expenses)'!CW46-'Payroll (Expenses)'!FE46-'Payroll (Expenses)'!HM46)*1</f>
        <v>0</v>
      </c>
      <c r="AI58" s="128">
        <f>(-'Payroll (Expenses)'!CX46-'Payroll (Expenses)'!FF46-'Payroll (Expenses)'!HN46)*1</f>
        <v>0</v>
      </c>
      <c r="AJ58" s="128">
        <f>(-'Payroll (Expenses)'!CY46-'Payroll (Expenses)'!FG46-'Payroll (Expenses)'!HO46)*1</f>
        <v>0</v>
      </c>
      <c r="AK58" s="128">
        <f>(-'Payroll (Expenses)'!CZ46-'Payroll (Expenses)'!FH46-'Payroll (Expenses)'!HP46)*1</f>
        <v>0</v>
      </c>
      <c r="AL58" s="128">
        <f>(-'Payroll (Expenses)'!DA46-'Payroll (Expenses)'!FI46-'Payroll (Expenses)'!HQ46)*1</f>
        <v>0</v>
      </c>
      <c r="AM58" s="128">
        <f>(-'Payroll (Expenses)'!DB46-'Payroll (Expenses)'!FJ46-'Payroll (Expenses)'!HR46)*1</f>
        <v>0</v>
      </c>
      <c r="AN58" s="128">
        <f>(-'Payroll (Expenses)'!DC46-'Payroll (Expenses)'!FK46-'Payroll (Expenses)'!HS46)*1</f>
        <v>0</v>
      </c>
      <c r="AO58" s="128">
        <f>(-'Payroll (Expenses)'!DD46-'Payroll (Expenses)'!FL46-'Payroll (Expenses)'!HT46)*1</f>
        <v>0</v>
      </c>
      <c r="AP58" s="128">
        <f>(-'Payroll (Expenses)'!DE46-'Payroll (Expenses)'!FM46-'Payroll (Expenses)'!HU46)*1</f>
        <v>0</v>
      </c>
      <c r="AQ58" s="128">
        <f>(-'Payroll (Expenses)'!DF46-'Payroll (Expenses)'!FN46-'Payroll (Expenses)'!HV46)*1</f>
        <v>0</v>
      </c>
      <c r="AR58" s="128">
        <f>(-'Payroll (Expenses)'!DG46-'Payroll (Expenses)'!FO46-'Payroll (Expenses)'!HW46)*1</f>
        <v>0</v>
      </c>
      <c r="AS58" s="128">
        <f>(-'Payroll (Expenses)'!DH46-'Payroll (Expenses)'!FP46-'Payroll (Expenses)'!HX46)*1</f>
        <v>0</v>
      </c>
      <c r="AT58" s="128">
        <f>(-'Payroll (Expenses)'!DI46-'Payroll (Expenses)'!FQ46-'Payroll (Expenses)'!HY46)*1</f>
        <v>0</v>
      </c>
      <c r="AU58" s="128">
        <f>(-'Payroll (Expenses)'!DJ46-'Payroll (Expenses)'!FR46-'Payroll (Expenses)'!HZ46)*1</f>
        <v>0</v>
      </c>
      <c r="AV58" s="128">
        <f>(-'Payroll (Expenses)'!DK46-'Payroll (Expenses)'!FS46-'Payroll (Expenses)'!IA46)*1</f>
        <v>0</v>
      </c>
      <c r="AW58" s="128">
        <f>(-'Payroll (Expenses)'!DL46-'Payroll (Expenses)'!FT46-'Payroll (Expenses)'!IB46)*1</f>
        <v>0</v>
      </c>
      <c r="AX58" s="128">
        <f>(-'Payroll (Expenses)'!DM46-'Payroll (Expenses)'!FU46-'Payroll (Expenses)'!IC46)*1</f>
        <v>0</v>
      </c>
      <c r="AY58" s="128">
        <f>(-'Payroll (Expenses)'!DN46-'Payroll (Expenses)'!FV46-'Payroll (Expenses)'!ID46)*1</f>
        <v>0</v>
      </c>
      <c r="AZ58" s="128">
        <f>(-'Payroll (Expenses)'!DO46-'Payroll (Expenses)'!FW46-'Payroll (Expenses)'!IE46)*1</f>
        <v>0</v>
      </c>
      <c r="BA58" s="128">
        <f>(-'Payroll (Expenses)'!DP46-'Payroll (Expenses)'!FX46-'Payroll (Expenses)'!IF46)*1</f>
        <v>0</v>
      </c>
      <c r="BB58" s="128">
        <f>(-'Payroll (Expenses)'!DQ46-'Payroll (Expenses)'!FY46-'Payroll (Expenses)'!IG46)*1</f>
        <v>0</v>
      </c>
      <c r="BC58" s="128">
        <f>(-'Payroll (Expenses)'!DR46-'Payroll (Expenses)'!FZ46-'Payroll (Expenses)'!IH46)*1</f>
        <v>0</v>
      </c>
      <c r="BD58" s="128">
        <f>(-'Payroll (Expenses)'!DS46-'Payroll (Expenses)'!GA46-'Payroll (Expenses)'!II46)*1</f>
        <v>0</v>
      </c>
      <c r="BE58" s="128">
        <f>(-'Payroll (Expenses)'!DT46-'Payroll (Expenses)'!GB46-'Payroll (Expenses)'!IJ46)*1</f>
        <v>0</v>
      </c>
      <c r="BF58" s="128">
        <f>(-'Payroll (Expenses)'!DU46-'Payroll (Expenses)'!GC46-'Payroll (Expenses)'!IK46)*1</f>
        <v>0</v>
      </c>
      <c r="BG58" s="128">
        <f>(-'Payroll (Expenses)'!DV46-'Payroll (Expenses)'!GD46-'Payroll (Expenses)'!IL46)*1</f>
        <v>0</v>
      </c>
      <c r="BH58" s="128">
        <f>(-'Payroll (Expenses)'!DW46-'Payroll (Expenses)'!GE46-'Payroll (Expenses)'!IM46)*1</f>
        <v>0</v>
      </c>
      <c r="BI58" s="128">
        <f>(-'Payroll (Expenses)'!DX46-'Payroll (Expenses)'!GF46-'Payroll (Expenses)'!IN46)*1</f>
        <v>0</v>
      </c>
      <c r="BJ58" s="128">
        <f>(-'Payroll (Expenses)'!DY46-'Payroll (Expenses)'!GG46-'Payroll (Expenses)'!IO46)*1</f>
        <v>0</v>
      </c>
      <c r="BK58" s="128">
        <f>(-'Payroll (Expenses)'!DZ46-'Payroll (Expenses)'!GH46-'Payroll (Expenses)'!IP46)*1</f>
        <v>0</v>
      </c>
    </row>
    <row r="59" spans="2:63" ht="14.4" x14ac:dyDescent="0.3">
      <c r="B59" s="565" t="str">
        <f>"Total "&amp;B39</f>
        <v>Total Payroll Expenses</v>
      </c>
      <c r="D59" s="566">
        <f t="shared" ref="D59:AI59" si="15">SUM(D40:D58)</f>
        <v>-60041.666666666657</v>
      </c>
      <c r="E59" s="566">
        <f t="shared" si="15"/>
        <v>-60041.666666666657</v>
      </c>
      <c r="F59" s="566">
        <f t="shared" si="15"/>
        <v>-60041.666666666657</v>
      </c>
      <c r="G59" s="566">
        <f t="shared" si="15"/>
        <v>-60041.666666666657</v>
      </c>
      <c r="H59" s="566">
        <f t="shared" si="15"/>
        <v>-60041.666666666657</v>
      </c>
      <c r="I59" s="566">
        <f t="shared" si="15"/>
        <v>-60041.666666666657</v>
      </c>
      <c r="J59" s="566">
        <f t="shared" si="15"/>
        <v>-60041.666666666657</v>
      </c>
      <c r="K59" s="566">
        <f t="shared" si="15"/>
        <v>-60041.666666666657</v>
      </c>
      <c r="L59" s="566">
        <f t="shared" si="15"/>
        <v>-60041.666666666657</v>
      </c>
      <c r="M59" s="566">
        <f t="shared" si="15"/>
        <v>-60041.666666666657</v>
      </c>
      <c r="N59" s="566">
        <f t="shared" si="15"/>
        <v>-60041.666666666657</v>
      </c>
      <c r="O59" s="566">
        <f t="shared" si="15"/>
        <v>-60041.666666666657</v>
      </c>
      <c r="P59" s="566">
        <f t="shared" si="15"/>
        <v>-51929.166666666672</v>
      </c>
      <c r="Q59" s="566">
        <f t="shared" si="15"/>
        <v>-51929.166666666672</v>
      </c>
      <c r="R59" s="566">
        <f t="shared" si="15"/>
        <v>-51929.166666666672</v>
      </c>
      <c r="S59" s="566">
        <f t="shared" si="15"/>
        <v>-51929.166666666672</v>
      </c>
      <c r="T59" s="566">
        <f t="shared" si="15"/>
        <v>-51929.166666666672</v>
      </c>
      <c r="U59" s="566">
        <f t="shared" si="15"/>
        <v>-51929.166666666672</v>
      </c>
      <c r="V59" s="566">
        <f t="shared" si="15"/>
        <v>-51929.166666666672</v>
      </c>
      <c r="W59" s="566">
        <f t="shared" si="15"/>
        <v>-51929.166666666672</v>
      </c>
      <c r="X59" s="566">
        <f t="shared" si="15"/>
        <v>-51929.166666666672</v>
      </c>
      <c r="Y59" s="566">
        <f t="shared" si="15"/>
        <v>-51929.166666666672</v>
      </c>
      <c r="Z59" s="566">
        <f t="shared" si="15"/>
        <v>-51929.166666666672</v>
      </c>
      <c r="AA59" s="566">
        <f t="shared" si="15"/>
        <v>-51929.166666666672</v>
      </c>
      <c r="AB59" s="566">
        <f t="shared" si="15"/>
        <v>-78750.833333333314</v>
      </c>
      <c r="AC59" s="566">
        <f t="shared" si="15"/>
        <v>-78750.833333333314</v>
      </c>
      <c r="AD59" s="566">
        <f t="shared" si="15"/>
        <v>-78750.833333333314</v>
      </c>
      <c r="AE59" s="566">
        <f t="shared" si="15"/>
        <v>-78750.833333333314</v>
      </c>
      <c r="AF59" s="566">
        <f t="shared" si="15"/>
        <v>-78750.833333333314</v>
      </c>
      <c r="AG59" s="566">
        <f t="shared" si="15"/>
        <v>-78750.833333333314</v>
      </c>
      <c r="AH59" s="566">
        <f t="shared" si="15"/>
        <v>-78750.833333333314</v>
      </c>
      <c r="AI59" s="566">
        <f t="shared" si="15"/>
        <v>-78750.833333333314</v>
      </c>
      <c r="AJ59" s="566">
        <f t="shared" ref="AJ59:BK59" si="16">SUM(AJ40:AJ58)</f>
        <v>-78750.833333333314</v>
      </c>
      <c r="AK59" s="566">
        <f t="shared" si="16"/>
        <v>-78750.833333333314</v>
      </c>
      <c r="AL59" s="566">
        <f t="shared" si="16"/>
        <v>-78750.833333333314</v>
      </c>
      <c r="AM59" s="566">
        <f t="shared" si="16"/>
        <v>-78750.833333333314</v>
      </c>
      <c r="AN59" s="566">
        <f t="shared" si="16"/>
        <v>-93336.375000000015</v>
      </c>
      <c r="AO59" s="566">
        <f t="shared" si="16"/>
        <v>-93336.375000000015</v>
      </c>
      <c r="AP59" s="566">
        <f t="shared" si="16"/>
        <v>-93336.375000000015</v>
      </c>
      <c r="AQ59" s="566">
        <f t="shared" si="16"/>
        <v>-93336.375000000015</v>
      </c>
      <c r="AR59" s="566">
        <f t="shared" si="16"/>
        <v>-93336.375000000015</v>
      </c>
      <c r="AS59" s="566">
        <f t="shared" si="16"/>
        <v>-93336.375000000015</v>
      </c>
      <c r="AT59" s="566">
        <f t="shared" si="16"/>
        <v>-93336.375000000015</v>
      </c>
      <c r="AU59" s="566">
        <f t="shared" si="16"/>
        <v>-93336.375000000015</v>
      </c>
      <c r="AV59" s="566">
        <f t="shared" si="16"/>
        <v>-93336.375000000015</v>
      </c>
      <c r="AW59" s="566">
        <f t="shared" si="16"/>
        <v>-93336.375000000015</v>
      </c>
      <c r="AX59" s="566">
        <f t="shared" si="16"/>
        <v>-93336.375000000015</v>
      </c>
      <c r="AY59" s="566">
        <f t="shared" si="16"/>
        <v>-93336.375000000015</v>
      </c>
      <c r="AZ59" s="566">
        <f t="shared" si="16"/>
        <v>-112064.65416666665</v>
      </c>
      <c r="BA59" s="566">
        <f t="shared" si="16"/>
        <v>-112064.65416666665</v>
      </c>
      <c r="BB59" s="566">
        <f t="shared" si="16"/>
        <v>-112064.65416666665</v>
      </c>
      <c r="BC59" s="566">
        <f t="shared" si="16"/>
        <v>-112064.65416666665</v>
      </c>
      <c r="BD59" s="566">
        <f t="shared" si="16"/>
        <v>-112064.65416666665</v>
      </c>
      <c r="BE59" s="566">
        <f t="shared" si="16"/>
        <v>-112064.65416666665</v>
      </c>
      <c r="BF59" s="566">
        <f t="shared" si="16"/>
        <v>-112064.65416666665</v>
      </c>
      <c r="BG59" s="566">
        <f t="shared" si="16"/>
        <v>-112064.65416666665</v>
      </c>
      <c r="BH59" s="566">
        <f t="shared" si="16"/>
        <v>-112064.65416666665</v>
      </c>
      <c r="BI59" s="566">
        <f t="shared" si="16"/>
        <v>-112064.65416666665</v>
      </c>
      <c r="BJ59" s="566">
        <f t="shared" si="16"/>
        <v>-112064.65416666665</v>
      </c>
      <c r="BK59" s="566">
        <f t="shared" si="16"/>
        <v>-112064.65416666665</v>
      </c>
    </row>
    <row r="60" spans="2:63" ht="10.5" customHeight="1" x14ac:dyDescent="0.3">
      <c r="B60" s="147"/>
      <c r="D60" s="127"/>
      <c r="E60" s="127"/>
      <c r="F60" s="127"/>
      <c r="G60" s="127"/>
      <c r="H60" s="127"/>
      <c r="I60" s="127"/>
      <c r="J60" s="127"/>
      <c r="K60" s="127"/>
      <c r="L60" s="127"/>
      <c r="M60" s="127"/>
      <c r="N60" s="127"/>
      <c r="O60" s="127"/>
      <c r="P60" s="127"/>
      <c r="Q60" s="127"/>
      <c r="R60" s="127"/>
      <c r="S60" s="127"/>
      <c r="T60" s="127"/>
      <c r="U60" s="127"/>
      <c r="V60" s="127"/>
      <c r="W60" s="127"/>
      <c r="X60" s="127"/>
      <c r="Y60" s="127"/>
      <c r="Z60" s="127"/>
      <c r="AA60" s="127"/>
      <c r="AB60" s="127"/>
      <c r="AC60" s="127"/>
      <c r="AD60" s="127"/>
      <c r="AE60" s="127"/>
      <c r="AF60" s="127"/>
      <c r="AG60" s="127"/>
      <c r="AH60" s="127"/>
      <c r="AI60" s="127"/>
      <c r="AJ60" s="127"/>
      <c r="AK60" s="127"/>
      <c r="AL60" s="127"/>
      <c r="AM60" s="127"/>
      <c r="AN60" s="127"/>
      <c r="AO60" s="127"/>
      <c r="AP60" s="127"/>
      <c r="AQ60" s="127"/>
      <c r="AR60" s="127"/>
      <c r="AS60" s="127"/>
      <c r="AT60" s="127"/>
      <c r="AU60" s="127"/>
      <c r="AV60" s="127"/>
      <c r="AW60" s="127"/>
      <c r="AX60" s="127"/>
      <c r="AY60" s="127"/>
      <c r="AZ60" s="127"/>
      <c r="BA60" s="127"/>
      <c r="BB60" s="127"/>
      <c r="BC60" s="127"/>
      <c r="BD60" s="127"/>
      <c r="BE60" s="127"/>
      <c r="BF60" s="127"/>
      <c r="BG60" s="127"/>
      <c r="BH60" s="127"/>
      <c r="BI60" s="127"/>
      <c r="BJ60" s="127"/>
      <c r="BK60" s="127"/>
    </row>
    <row r="61" spans="2:63" ht="14.4" x14ac:dyDescent="0.3">
      <c r="B61" s="146" t="s">
        <v>103</v>
      </c>
      <c r="D61" s="125"/>
      <c r="E61" s="125"/>
      <c r="F61" s="125"/>
      <c r="G61" s="125"/>
      <c r="H61" s="125"/>
      <c r="I61" s="125"/>
      <c r="J61" s="125"/>
      <c r="K61" s="125"/>
      <c r="L61" s="125"/>
      <c r="M61" s="125"/>
      <c r="N61" s="125"/>
      <c r="O61" s="125"/>
      <c r="P61" s="125"/>
      <c r="Q61" s="125"/>
      <c r="R61" s="125"/>
      <c r="S61" s="125"/>
      <c r="T61" s="125"/>
      <c r="U61" s="125"/>
      <c r="V61" s="125"/>
      <c r="W61" s="125"/>
      <c r="X61" s="125"/>
      <c r="Y61" s="125"/>
      <c r="Z61" s="125"/>
      <c r="AA61" s="125"/>
      <c r="AB61" s="125"/>
      <c r="AC61" s="125"/>
      <c r="AD61" s="125"/>
      <c r="AE61" s="125"/>
      <c r="AF61" s="125"/>
      <c r="AG61" s="125"/>
      <c r="AH61" s="125"/>
      <c r="AI61" s="125"/>
      <c r="AJ61" s="125"/>
      <c r="AK61" s="125"/>
      <c r="AL61" s="125"/>
      <c r="AM61" s="125"/>
      <c r="AN61" s="125"/>
      <c r="AO61" s="125"/>
      <c r="AP61" s="125"/>
      <c r="AQ61" s="125"/>
      <c r="AR61" s="125"/>
      <c r="AS61" s="125"/>
      <c r="AT61" s="125"/>
      <c r="AU61" s="125"/>
      <c r="AV61" s="125"/>
      <c r="AW61" s="125"/>
      <c r="AX61" s="125"/>
      <c r="AY61" s="125"/>
      <c r="AZ61" s="125"/>
      <c r="BA61" s="125"/>
      <c r="BB61" s="125"/>
      <c r="BC61" s="125"/>
      <c r="BD61" s="125"/>
      <c r="BE61" s="125"/>
      <c r="BF61" s="125"/>
      <c r="BG61" s="125"/>
      <c r="BH61" s="125"/>
      <c r="BI61" s="125"/>
      <c r="BJ61" s="125"/>
      <c r="BK61" s="125"/>
    </row>
    <row r="62" spans="2:63" ht="14.4" x14ac:dyDescent="0.3">
      <c r="B62" s="149" t="str">
        <f>'Expenses (Assum. &amp; Calc.)'!C23</f>
        <v>Advertising</v>
      </c>
      <c r="D62" s="125">
        <f>-'Expenses (Assum. &amp; Calc.)'!U23*1</f>
        <v>-2000</v>
      </c>
      <c r="E62" s="125">
        <f>-'Expenses (Assum. &amp; Calc.)'!V23*1</f>
        <v>-2000</v>
      </c>
      <c r="F62" s="125">
        <f>-'Expenses (Assum. &amp; Calc.)'!W23*1</f>
        <v>-2000</v>
      </c>
      <c r="G62" s="125">
        <f>-'Expenses (Assum. &amp; Calc.)'!X23*1</f>
        <v>-2000</v>
      </c>
      <c r="H62" s="125">
        <f>-'Expenses (Assum. &amp; Calc.)'!Y23*1</f>
        <v>-2000</v>
      </c>
      <c r="I62" s="125">
        <f>-'Expenses (Assum. &amp; Calc.)'!Z23*1</f>
        <v>-2000</v>
      </c>
      <c r="J62" s="125">
        <f>-'Expenses (Assum. &amp; Calc.)'!AA23*1</f>
        <v>-2000</v>
      </c>
      <c r="K62" s="125">
        <f>-'Expenses (Assum. &amp; Calc.)'!AB23*1</f>
        <v>-2000</v>
      </c>
      <c r="L62" s="125">
        <f>-'Expenses (Assum. &amp; Calc.)'!AC23*1</f>
        <v>-2000</v>
      </c>
      <c r="M62" s="125">
        <f>-'Expenses (Assum. &amp; Calc.)'!AD23*1</f>
        <v>-2000</v>
      </c>
      <c r="N62" s="125">
        <f>-'Expenses (Assum. &amp; Calc.)'!AE23*1</f>
        <v>-2000</v>
      </c>
      <c r="O62" s="125">
        <f>-'Expenses (Assum. &amp; Calc.)'!AF23*1</f>
        <v>-2000</v>
      </c>
      <c r="P62" s="125">
        <f>-'Expenses (Assum. &amp; Calc.)'!AG23*1</f>
        <v>0</v>
      </c>
      <c r="Q62" s="125">
        <f>-'Expenses (Assum. &amp; Calc.)'!AH23*1</f>
        <v>0</v>
      </c>
      <c r="R62" s="125">
        <f>-'Expenses (Assum. &amp; Calc.)'!AI23*1</f>
        <v>0</v>
      </c>
      <c r="S62" s="125">
        <f>-'Expenses (Assum. &amp; Calc.)'!AJ23*1</f>
        <v>0</v>
      </c>
      <c r="T62" s="125">
        <f>-'Expenses (Assum. &amp; Calc.)'!AK23*1</f>
        <v>0</v>
      </c>
      <c r="U62" s="125">
        <f>-'Expenses (Assum. &amp; Calc.)'!AL23*1</f>
        <v>0</v>
      </c>
      <c r="V62" s="125">
        <f>-'Expenses (Assum. &amp; Calc.)'!AM23*1</f>
        <v>0</v>
      </c>
      <c r="W62" s="125">
        <f>-'Expenses (Assum. &amp; Calc.)'!AN23*1</f>
        <v>0</v>
      </c>
      <c r="X62" s="125">
        <f>-'Expenses (Assum. &amp; Calc.)'!AO23*1</f>
        <v>0</v>
      </c>
      <c r="Y62" s="125">
        <f>-'Expenses (Assum. &amp; Calc.)'!AP23*1</f>
        <v>0</v>
      </c>
      <c r="Z62" s="125">
        <f>-'Expenses (Assum. &amp; Calc.)'!AQ23*1</f>
        <v>0</v>
      </c>
      <c r="AA62" s="125">
        <f>-'Expenses (Assum. &amp; Calc.)'!AR23*1</f>
        <v>0</v>
      </c>
      <c r="AB62" s="125">
        <f>-'Expenses (Assum. &amp; Calc.)'!AS23*1</f>
        <v>0</v>
      </c>
      <c r="AC62" s="125">
        <f>-'Expenses (Assum. &amp; Calc.)'!AT23*1</f>
        <v>0</v>
      </c>
      <c r="AD62" s="125">
        <f>-'Expenses (Assum. &amp; Calc.)'!AU23*1</f>
        <v>0</v>
      </c>
      <c r="AE62" s="125">
        <f>-'Expenses (Assum. &amp; Calc.)'!AV23*1</f>
        <v>0</v>
      </c>
      <c r="AF62" s="125">
        <f>-'Expenses (Assum. &amp; Calc.)'!AW23*1</f>
        <v>0</v>
      </c>
      <c r="AG62" s="125">
        <f>-'Expenses (Assum. &amp; Calc.)'!AX23*1</f>
        <v>0</v>
      </c>
      <c r="AH62" s="125">
        <f>-'Expenses (Assum. &amp; Calc.)'!AY23*1</f>
        <v>0</v>
      </c>
      <c r="AI62" s="125">
        <f>-'Expenses (Assum. &amp; Calc.)'!AZ23*1</f>
        <v>0</v>
      </c>
      <c r="AJ62" s="125">
        <f>-'Expenses (Assum. &amp; Calc.)'!BA23*1</f>
        <v>0</v>
      </c>
      <c r="AK62" s="125">
        <f>-'Expenses (Assum. &amp; Calc.)'!BB23*1</f>
        <v>0</v>
      </c>
      <c r="AL62" s="125">
        <f>-'Expenses (Assum. &amp; Calc.)'!BC23*1</f>
        <v>0</v>
      </c>
      <c r="AM62" s="125">
        <f>-'Expenses (Assum. &amp; Calc.)'!BD23*1</f>
        <v>0</v>
      </c>
      <c r="AN62" s="125">
        <f>-'Expenses (Assum. &amp; Calc.)'!BE23*1</f>
        <v>0</v>
      </c>
      <c r="AO62" s="125">
        <f>-'Expenses (Assum. &amp; Calc.)'!BF23*1</f>
        <v>0</v>
      </c>
      <c r="AP62" s="125">
        <f>-'Expenses (Assum. &amp; Calc.)'!BG23*1</f>
        <v>0</v>
      </c>
      <c r="AQ62" s="125">
        <f>-'Expenses (Assum. &amp; Calc.)'!BH23*1</f>
        <v>0</v>
      </c>
      <c r="AR62" s="125">
        <f>-'Expenses (Assum. &amp; Calc.)'!BI23*1</f>
        <v>0</v>
      </c>
      <c r="AS62" s="125">
        <f>-'Expenses (Assum. &amp; Calc.)'!BJ23*1</f>
        <v>0</v>
      </c>
      <c r="AT62" s="125">
        <f>-'Expenses (Assum. &amp; Calc.)'!BK23*1</f>
        <v>0</v>
      </c>
      <c r="AU62" s="125">
        <f>-'Expenses (Assum. &amp; Calc.)'!BL23*1</f>
        <v>0</v>
      </c>
      <c r="AV62" s="125">
        <f>-'Expenses (Assum. &amp; Calc.)'!BM23*1</f>
        <v>0</v>
      </c>
      <c r="AW62" s="125">
        <f>-'Expenses (Assum. &amp; Calc.)'!BN23*1</f>
        <v>0</v>
      </c>
      <c r="AX62" s="125">
        <f>-'Expenses (Assum. &amp; Calc.)'!BO23*1</f>
        <v>0</v>
      </c>
      <c r="AY62" s="125">
        <f>-'Expenses (Assum. &amp; Calc.)'!BP23*1</f>
        <v>0</v>
      </c>
      <c r="AZ62" s="125">
        <f>-'Expenses (Assum. &amp; Calc.)'!BQ23*1</f>
        <v>0</v>
      </c>
      <c r="BA62" s="125">
        <f>-'Expenses (Assum. &amp; Calc.)'!BR23*1</f>
        <v>0</v>
      </c>
      <c r="BB62" s="125">
        <f>-'Expenses (Assum. &amp; Calc.)'!BS23*1</f>
        <v>0</v>
      </c>
      <c r="BC62" s="125">
        <f>-'Expenses (Assum. &amp; Calc.)'!BT23*1</f>
        <v>0</v>
      </c>
      <c r="BD62" s="125">
        <f>-'Expenses (Assum. &amp; Calc.)'!BU23*1</f>
        <v>0</v>
      </c>
      <c r="BE62" s="125">
        <f>-'Expenses (Assum. &amp; Calc.)'!BV23*1</f>
        <v>0</v>
      </c>
      <c r="BF62" s="125">
        <f>-'Expenses (Assum. &amp; Calc.)'!BW23*1</f>
        <v>0</v>
      </c>
      <c r="BG62" s="125">
        <f>-'Expenses (Assum. &amp; Calc.)'!BX23*1</f>
        <v>0</v>
      </c>
      <c r="BH62" s="125">
        <f>-'Expenses (Assum. &amp; Calc.)'!BY23*1</f>
        <v>0</v>
      </c>
      <c r="BI62" s="125">
        <f>-'Expenses (Assum. &amp; Calc.)'!BZ23*1</f>
        <v>0</v>
      </c>
      <c r="BJ62" s="125">
        <f>-'Expenses (Assum. &amp; Calc.)'!CA23*1</f>
        <v>0</v>
      </c>
      <c r="BK62" s="125">
        <f>-'Expenses (Assum. &amp; Calc.)'!CB23*1</f>
        <v>0</v>
      </c>
    </row>
    <row r="63" spans="2:63" ht="14.4" x14ac:dyDescent="0.3">
      <c r="B63" s="149" t="str">
        <f>'Expenses (Assum. &amp; Calc.)'!C24</f>
        <v>Utilities</v>
      </c>
      <c r="D63" s="125">
        <f>-'Expenses (Assum. &amp; Calc.)'!U24*1</f>
        <v>-1000</v>
      </c>
      <c r="E63" s="125">
        <f>-'Expenses (Assum. &amp; Calc.)'!V24*1</f>
        <v>-1000</v>
      </c>
      <c r="F63" s="125">
        <f>-'Expenses (Assum. &amp; Calc.)'!W24*1</f>
        <v>-1000</v>
      </c>
      <c r="G63" s="125">
        <f>-'Expenses (Assum. &amp; Calc.)'!X24*1</f>
        <v>-1000</v>
      </c>
      <c r="H63" s="125">
        <f>-'Expenses (Assum. &amp; Calc.)'!Y24*1</f>
        <v>-1000</v>
      </c>
      <c r="I63" s="125">
        <f>-'Expenses (Assum. &amp; Calc.)'!Z24*1</f>
        <v>-1000</v>
      </c>
      <c r="J63" s="125">
        <f>-'Expenses (Assum. &amp; Calc.)'!AA24*1</f>
        <v>-1000</v>
      </c>
      <c r="K63" s="125">
        <f>-'Expenses (Assum. &amp; Calc.)'!AB24*1</f>
        <v>-1000</v>
      </c>
      <c r="L63" s="125">
        <f>-'Expenses (Assum. &amp; Calc.)'!AC24*1</f>
        <v>-1000</v>
      </c>
      <c r="M63" s="125">
        <f>-'Expenses (Assum. &amp; Calc.)'!AD24*1</f>
        <v>-1000</v>
      </c>
      <c r="N63" s="125">
        <f>-'Expenses (Assum. &amp; Calc.)'!AE24*1</f>
        <v>-1000</v>
      </c>
      <c r="O63" s="125">
        <f>-'Expenses (Assum. &amp; Calc.)'!AF24*1</f>
        <v>-1000</v>
      </c>
      <c r="P63" s="125">
        <f>-'Expenses (Assum. &amp; Calc.)'!AG24*1</f>
        <v>-1010</v>
      </c>
      <c r="Q63" s="125">
        <f>-'Expenses (Assum. &amp; Calc.)'!AH24*1</f>
        <v>-1010</v>
      </c>
      <c r="R63" s="125">
        <f>-'Expenses (Assum. &amp; Calc.)'!AI24*1</f>
        <v>-1010</v>
      </c>
      <c r="S63" s="125">
        <f>-'Expenses (Assum. &amp; Calc.)'!AJ24*1</f>
        <v>-1010</v>
      </c>
      <c r="T63" s="125">
        <f>-'Expenses (Assum. &amp; Calc.)'!AK24*1</f>
        <v>-1010</v>
      </c>
      <c r="U63" s="125">
        <f>-'Expenses (Assum. &amp; Calc.)'!AL24*1</f>
        <v>-1010</v>
      </c>
      <c r="V63" s="125">
        <f>-'Expenses (Assum. &amp; Calc.)'!AM24*1</f>
        <v>-1010</v>
      </c>
      <c r="W63" s="125">
        <f>-'Expenses (Assum. &amp; Calc.)'!AN24*1</f>
        <v>-1010</v>
      </c>
      <c r="X63" s="125">
        <f>-'Expenses (Assum. &amp; Calc.)'!AO24*1</f>
        <v>-1010</v>
      </c>
      <c r="Y63" s="125">
        <f>-'Expenses (Assum. &amp; Calc.)'!AP24*1</f>
        <v>-1010</v>
      </c>
      <c r="Z63" s="125">
        <f>-'Expenses (Assum. &amp; Calc.)'!AQ24*1</f>
        <v>-1010</v>
      </c>
      <c r="AA63" s="125">
        <f>-'Expenses (Assum. &amp; Calc.)'!AR24*1</f>
        <v>-1010</v>
      </c>
      <c r="AB63" s="125">
        <f>-'Expenses (Assum. &amp; Calc.)'!AS24*1</f>
        <v>-1020.1</v>
      </c>
      <c r="AC63" s="125">
        <f>-'Expenses (Assum. &amp; Calc.)'!AT24*1</f>
        <v>-1020.1</v>
      </c>
      <c r="AD63" s="125">
        <f>-'Expenses (Assum. &amp; Calc.)'!AU24*1</f>
        <v>-1020.1</v>
      </c>
      <c r="AE63" s="125">
        <f>-'Expenses (Assum. &amp; Calc.)'!AV24*1</f>
        <v>-1020.1</v>
      </c>
      <c r="AF63" s="125">
        <f>-'Expenses (Assum. &amp; Calc.)'!AW24*1</f>
        <v>-1020.1</v>
      </c>
      <c r="AG63" s="125">
        <f>-'Expenses (Assum. &amp; Calc.)'!AX24*1</f>
        <v>-1020.1</v>
      </c>
      <c r="AH63" s="125">
        <f>-'Expenses (Assum. &amp; Calc.)'!AY24*1</f>
        <v>-1020.1</v>
      </c>
      <c r="AI63" s="125">
        <f>-'Expenses (Assum. &amp; Calc.)'!AZ24*1</f>
        <v>-1020.1</v>
      </c>
      <c r="AJ63" s="125">
        <f>-'Expenses (Assum. &amp; Calc.)'!BA24*1</f>
        <v>-1020.1</v>
      </c>
      <c r="AK63" s="125">
        <f>-'Expenses (Assum. &amp; Calc.)'!BB24*1</f>
        <v>-1020.1</v>
      </c>
      <c r="AL63" s="125">
        <f>-'Expenses (Assum. &amp; Calc.)'!BC24*1</f>
        <v>-1020.1</v>
      </c>
      <c r="AM63" s="125">
        <f>-'Expenses (Assum. &amp; Calc.)'!BD24*1</f>
        <v>-1020.1</v>
      </c>
      <c r="AN63" s="125">
        <f>-'Expenses (Assum. &amp; Calc.)'!BE24*1</f>
        <v>-1030.3009999999999</v>
      </c>
      <c r="AO63" s="125">
        <f>-'Expenses (Assum. &amp; Calc.)'!BF24*1</f>
        <v>-1030.3009999999999</v>
      </c>
      <c r="AP63" s="125">
        <f>-'Expenses (Assum. &amp; Calc.)'!BG24*1</f>
        <v>-1030.3009999999999</v>
      </c>
      <c r="AQ63" s="125">
        <f>-'Expenses (Assum. &amp; Calc.)'!BH24*1</f>
        <v>-1030.3009999999999</v>
      </c>
      <c r="AR63" s="125">
        <f>-'Expenses (Assum. &amp; Calc.)'!BI24*1</f>
        <v>-1030.3009999999999</v>
      </c>
      <c r="AS63" s="125">
        <f>-'Expenses (Assum. &amp; Calc.)'!BJ24*1</f>
        <v>-1030.3009999999999</v>
      </c>
      <c r="AT63" s="125">
        <f>-'Expenses (Assum. &amp; Calc.)'!BK24*1</f>
        <v>-1030.3009999999999</v>
      </c>
      <c r="AU63" s="125">
        <f>-'Expenses (Assum. &amp; Calc.)'!BL24*1</f>
        <v>-1030.3009999999999</v>
      </c>
      <c r="AV63" s="125">
        <f>-'Expenses (Assum. &amp; Calc.)'!BM24*1</f>
        <v>-1030.3009999999999</v>
      </c>
      <c r="AW63" s="125">
        <f>-'Expenses (Assum. &amp; Calc.)'!BN24*1</f>
        <v>-1030.3009999999999</v>
      </c>
      <c r="AX63" s="125">
        <f>-'Expenses (Assum. &amp; Calc.)'!BO24*1</f>
        <v>-1030.3009999999999</v>
      </c>
      <c r="AY63" s="125">
        <f>-'Expenses (Assum. &amp; Calc.)'!BP24*1</f>
        <v>-1030.3009999999999</v>
      </c>
      <c r="AZ63" s="125">
        <f>-'Expenses (Assum. &amp; Calc.)'!BQ24*1</f>
        <v>-1040.60401</v>
      </c>
      <c r="BA63" s="125">
        <f>-'Expenses (Assum. &amp; Calc.)'!BR24*1</f>
        <v>-1040.60401</v>
      </c>
      <c r="BB63" s="125">
        <f>-'Expenses (Assum. &amp; Calc.)'!BS24*1</f>
        <v>-1040.60401</v>
      </c>
      <c r="BC63" s="125">
        <f>-'Expenses (Assum. &amp; Calc.)'!BT24*1</f>
        <v>-1040.60401</v>
      </c>
      <c r="BD63" s="125">
        <f>-'Expenses (Assum. &amp; Calc.)'!BU24*1</f>
        <v>-1040.60401</v>
      </c>
      <c r="BE63" s="125">
        <f>-'Expenses (Assum. &amp; Calc.)'!BV24*1</f>
        <v>-1040.60401</v>
      </c>
      <c r="BF63" s="125">
        <f>-'Expenses (Assum. &amp; Calc.)'!BW24*1</f>
        <v>-1040.60401</v>
      </c>
      <c r="BG63" s="125">
        <f>-'Expenses (Assum. &amp; Calc.)'!BX24*1</f>
        <v>-1040.60401</v>
      </c>
      <c r="BH63" s="125">
        <f>-'Expenses (Assum. &amp; Calc.)'!BY24*1</f>
        <v>-1040.60401</v>
      </c>
      <c r="BI63" s="125">
        <f>-'Expenses (Assum. &amp; Calc.)'!BZ24*1</f>
        <v>-1040.60401</v>
      </c>
      <c r="BJ63" s="125">
        <f>-'Expenses (Assum. &amp; Calc.)'!CA24*1</f>
        <v>-1040.60401</v>
      </c>
      <c r="BK63" s="125">
        <f>-'Expenses (Assum. &amp; Calc.)'!CB24*1</f>
        <v>-1040.60401</v>
      </c>
    </row>
    <row r="64" spans="2:63" ht="14.4" x14ac:dyDescent="0.3">
      <c r="B64" s="149" t="str">
        <f>'Expenses (Assum. &amp; Calc.)'!C25</f>
        <v>Rent</v>
      </c>
      <c r="D64" s="125">
        <f>-'Expenses (Assum. &amp; Calc.)'!U25*1</f>
        <v>-2000</v>
      </c>
      <c r="E64" s="125">
        <f>-'Expenses (Assum. &amp; Calc.)'!V25*1</f>
        <v>-2000</v>
      </c>
      <c r="F64" s="125">
        <f>-'Expenses (Assum. &amp; Calc.)'!W25*1</f>
        <v>-2000</v>
      </c>
      <c r="G64" s="125">
        <f>-'Expenses (Assum. &amp; Calc.)'!X25*1</f>
        <v>-2000</v>
      </c>
      <c r="H64" s="125">
        <f>-'Expenses (Assum. &amp; Calc.)'!Y25*1</f>
        <v>-2000</v>
      </c>
      <c r="I64" s="125">
        <f>-'Expenses (Assum. &amp; Calc.)'!Z25*1</f>
        <v>-2000</v>
      </c>
      <c r="J64" s="125">
        <f>-'Expenses (Assum. &amp; Calc.)'!AA25*1</f>
        <v>-2000</v>
      </c>
      <c r="K64" s="125">
        <f>-'Expenses (Assum. &amp; Calc.)'!AB25*1</f>
        <v>-2000</v>
      </c>
      <c r="L64" s="125">
        <f>-'Expenses (Assum. &amp; Calc.)'!AC25*1</f>
        <v>-2000</v>
      </c>
      <c r="M64" s="125">
        <f>-'Expenses (Assum. &amp; Calc.)'!AD25*1</f>
        <v>-2000</v>
      </c>
      <c r="N64" s="125">
        <f>-'Expenses (Assum. &amp; Calc.)'!AE25*1</f>
        <v>-2000</v>
      </c>
      <c r="O64" s="125">
        <f>-'Expenses (Assum. &amp; Calc.)'!AF25*1</f>
        <v>-2000</v>
      </c>
      <c r="P64" s="125">
        <f>-'Expenses (Assum. &amp; Calc.)'!AG25*1</f>
        <v>-2020</v>
      </c>
      <c r="Q64" s="125">
        <f>-'Expenses (Assum. &amp; Calc.)'!AH25*1</f>
        <v>-2020</v>
      </c>
      <c r="R64" s="125">
        <f>-'Expenses (Assum. &amp; Calc.)'!AI25*1</f>
        <v>-2020</v>
      </c>
      <c r="S64" s="125">
        <f>-'Expenses (Assum. &amp; Calc.)'!AJ25*1</f>
        <v>-2020</v>
      </c>
      <c r="T64" s="125">
        <f>-'Expenses (Assum. &amp; Calc.)'!AK25*1</f>
        <v>-2020</v>
      </c>
      <c r="U64" s="125">
        <f>-'Expenses (Assum. &amp; Calc.)'!AL25*1</f>
        <v>-2020</v>
      </c>
      <c r="V64" s="125">
        <f>-'Expenses (Assum. &amp; Calc.)'!AM25*1</f>
        <v>-2020</v>
      </c>
      <c r="W64" s="125">
        <f>-'Expenses (Assum. &amp; Calc.)'!AN25*1</f>
        <v>-2020</v>
      </c>
      <c r="X64" s="125">
        <f>-'Expenses (Assum. &amp; Calc.)'!AO25*1</f>
        <v>-2020</v>
      </c>
      <c r="Y64" s="125">
        <f>-'Expenses (Assum. &amp; Calc.)'!AP25*1</f>
        <v>-2020</v>
      </c>
      <c r="Z64" s="125">
        <f>-'Expenses (Assum. &amp; Calc.)'!AQ25*1</f>
        <v>-2020</v>
      </c>
      <c r="AA64" s="125">
        <f>-'Expenses (Assum. &amp; Calc.)'!AR25*1</f>
        <v>-2020</v>
      </c>
      <c r="AB64" s="125">
        <f>-'Expenses (Assum. &amp; Calc.)'!AS25*1</f>
        <v>-2040.2</v>
      </c>
      <c r="AC64" s="125">
        <f>-'Expenses (Assum. &amp; Calc.)'!AT25*1</f>
        <v>-2040.2</v>
      </c>
      <c r="AD64" s="125">
        <f>-'Expenses (Assum. &amp; Calc.)'!AU25*1</f>
        <v>-2040.2</v>
      </c>
      <c r="AE64" s="125">
        <f>-'Expenses (Assum. &amp; Calc.)'!AV25*1</f>
        <v>-2040.2</v>
      </c>
      <c r="AF64" s="125">
        <f>-'Expenses (Assum. &amp; Calc.)'!AW25*1</f>
        <v>-2040.2</v>
      </c>
      <c r="AG64" s="125">
        <f>-'Expenses (Assum. &amp; Calc.)'!AX25*1</f>
        <v>-2040.2</v>
      </c>
      <c r="AH64" s="125">
        <f>-'Expenses (Assum. &amp; Calc.)'!AY25*1</f>
        <v>-2040.2</v>
      </c>
      <c r="AI64" s="125">
        <f>-'Expenses (Assum. &amp; Calc.)'!AZ25*1</f>
        <v>-2040.2</v>
      </c>
      <c r="AJ64" s="125">
        <f>-'Expenses (Assum. &amp; Calc.)'!BA25*1</f>
        <v>-2040.2</v>
      </c>
      <c r="AK64" s="125">
        <f>-'Expenses (Assum. &amp; Calc.)'!BB25*1</f>
        <v>-2040.2</v>
      </c>
      <c r="AL64" s="125">
        <f>-'Expenses (Assum. &amp; Calc.)'!BC25*1</f>
        <v>-2040.2</v>
      </c>
      <c r="AM64" s="125">
        <f>-'Expenses (Assum. &amp; Calc.)'!BD25*1</f>
        <v>-2040.2</v>
      </c>
      <c r="AN64" s="125">
        <f>-'Expenses (Assum. &amp; Calc.)'!BE25*1</f>
        <v>-2060.6019999999999</v>
      </c>
      <c r="AO64" s="125">
        <f>-'Expenses (Assum. &amp; Calc.)'!BF25*1</f>
        <v>-2060.6019999999999</v>
      </c>
      <c r="AP64" s="125">
        <f>-'Expenses (Assum. &amp; Calc.)'!BG25*1</f>
        <v>-2060.6019999999999</v>
      </c>
      <c r="AQ64" s="125">
        <f>-'Expenses (Assum. &amp; Calc.)'!BH25*1</f>
        <v>-2060.6019999999999</v>
      </c>
      <c r="AR64" s="125">
        <f>-'Expenses (Assum. &amp; Calc.)'!BI25*1</f>
        <v>-2060.6019999999999</v>
      </c>
      <c r="AS64" s="125">
        <f>-'Expenses (Assum. &amp; Calc.)'!BJ25*1</f>
        <v>-2060.6019999999999</v>
      </c>
      <c r="AT64" s="125">
        <f>-'Expenses (Assum. &amp; Calc.)'!BK25*1</f>
        <v>-2060.6019999999999</v>
      </c>
      <c r="AU64" s="125">
        <f>-'Expenses (Assum. &amp; Calc.)'!BL25*1</f>
        <v>-2060.6019999999999</v>
      </c>
      <c r="AV64" s="125">
        <f>-'Expenses (Assum. &amp; Calc.)'!BM25*1</f>
        <v>-2060.6019999999999</v>
      </c>
      <c r="AW64" s="125">
        <f>-'Expenses (Assum. &amp; Calc.)'!BN25*1</f>
        <v>-2060.6019999999999</v>
      </c>
      <c r="AX64" s="125">
        <f>-'Expenses (Assum. &amp; Calc.)'!BO25*1</f>
        <v>-2060.6019999999999</v>
      </c>
      <c r="AY64" s="125">
        <f>-'Expenses (Assum. &amp; Calc.)'!BP25*1</f>
        <v>-2060.6019999999999</v>
      </c>
      <c r="AZ64" s="125">
        <f>-'Expenses (Assum. &amp; Calc.)'!BQ25*1</f>
        <v>-2081.20802</v>
      </c>
      <c r="BA64" s="125">
        <f>-'Expenses (Assum. &amp; Calc.)'!BR25*1</f>
        <v>-2081.20802</v>
      </c>
      <c r="BB64" s="125">
        <f>-'Expenses (Assum. &amp; Calc.)'!BS25*1</f>
        <v>-2081.20802</v>
      </c>
      <c r="BC64" s="125">
        <f>-'Expenses (Assum. &amp; Calc.)'!BT25*1</f>
        <v>-2081.20802</v>
      </c>
      <c r="BD64" s="125">
        <f>-'Expenses (Assum. &amp; Calc.)'!BU25*1</f>
        <v>-2081.20802</v>
      </c>
      <c r="BE64" s="125">
        <f>-'Expenses (Assum. &amp; Calc.)'!BV25*1</f>
        <v>-2081.20802</v>
      </c>
      <c r="BF64" s="125">
        <f>-'Expenses (Assum. &amp; Calc.)'!BW25*1</f>
        <v>-2081.20802</v>
      </c>
      <c r="BG64" s="125">
        <f>-'Expenses (Assum. &amp; Calc.)'!BX25*1</f>
        <v>-2081.20802</v>
      </c>
      <c r="BH64" s="125">
        <f>-'Expenses (Assum. &amp; Calc.)'!BY25*1</f>
        <v>-2081.20802</v>
      </c>
      <c r="BI64" s="125">
        <f>-'Expenses (Assum. &amp; Calc.)'!BZ25*1</f>
        <v>-2081.20802</v>
      </c>
      <c r="BJ64" s="125">
        <f>-'Expenses (Assum. &amp; Calc.)'!CA25*1</f>
        <v>-2081.20802</v>
      </c>
      <c r="BK64" s="125">
        <f>-'Expenses (Assum. &amp; Calc.)'!CB25*1</f>
        <v>-2081.20802</v>
      </c>
    </row>
    <row r="65" spans="2:63" ht="14.4" x14ac:dyDescent="0.3">
      <c r="B65" s="149" t="str">
        <f>'Expenses (Assum. &amp; Calc.)'!C26</f>
        <v>Software</v>
      </c>
      <c r="D65" s="125">
        <f>-'Expenses (Assum. &amp; Calc.)'!U26*1</f>
        <v>-4000</v>
      </c>
      <c r="E65" s="125">
        <f>-'Expenses (Assum. &amp; Calc.)'!V26*1</f>
        <v>-4000</v>
      </c>
      <c r="F65" s="125">
        <f>-'Expenses (Assum. &amp; Calc.)'!W26*1</f>
        <v>-4000</v>
      </c>
      <c r="G65" s="125">
        <f>-'Expenses (Assum. &amp; Calc.)'!X26*1</f>
        <v>-4000</v>
      </c>
      <c r="H65" s="125">
        <f>-'Expenses (Assum. &amp; Calc.)'!Y26*1</f>
        <v>-4000</v>
      </c>
      <c r="I65" s="125">
        <f>-'Expenses (Assum. &amp; Calc.)'!Z26*1</f>
        <v>-4000</v>
      </c>
      <c r="J65" s="125">
        <f>-'Expenses (Assum. &amp; Calc.)'!AA26*1</f>
        <v>-4000</v>
      </c>
      <c r="K65" s="125">
        <f>-'Expenses (Assum. &amp; Calc.)'!AB26*1</f>
        <v>-4000</v>
      </c>
      <c r="L65" s="125">
        <f>-'Expenses (Assum. &amp; Calc.)'!AC26*1</f>
        <v>-4000</v>
      </c>
      <c r="M65" s="125">
        <f>-'Expenses (Assum. &amp; Calc.)'!AD26*1</f>
        <v>-4000</v>
      </c>
      <c r="N65" s="125">
        <f>-'Expenses (Assum. &amp; Calc.)'!AE26*1</f>
        <v>-4000</v>
      </c>
      <c r="O65" s="125">
        <f>-'Expenses (Assum. &amp; Calc.)'!AF26*1</f>
        <v>-4000</v>
      </c>
      <c r="P65" s="125">
        <f>-'Expenses (Assum. &amp; Calc.)'!AG26*1</f>
        <v>-4040</v>
      </c>
      <c r="Q65" s="125">
        <f>-'Expenses (Assum. &amp; Calc.)'!AH26*1</f>
        <v>-4040</v>
      </c>
      <c r="R65" s="125">
        <f>-'Expenses (Assum. &amp; Calc.)'!AI26*1</f>
        <v>-4040</v>
      </c>
      <c r="S65" s="125">
        <f>-'Expenses (Assum. &amp; Calc.)'!AJ26*1</f>
        <v>-4040</v>
      </c>
      <c r="T65" s="125">
        <f>-'Expenses (Assum. &amp; Calc.)'!AK26*1</f>
        <v>-4040</v>
      </c>
      <c r="U65" s="125">
        <f>-'Expenses (Assum. &amp; Calc.)'!AL26*1</f>
        <v>-4040</v>
      </c>
      <c r="V65" s="125">
        <f>-'Expenses (Assum. &amp; Calc.)'!AM26*1</f>
        <v>-4040</v>
      </c>
      <c r="W65" s="125">
        <f>-'Expenses (Assum. &amp; Calc.)'!AN26*1</f>
        <v>-4040</v>
      </c>
      <c r="X65" s="125">
        <f>-'Expenses (Assum. &amp; Calc.)'!AO26*1</f>
        <v>-4040</v>
      </c>
      <c r="Y65" s="125">
        <f>-'Expenses (Assum. &amp; Calc.)'!AP26*1</f>
        <v>-4040</v>
      </c>
      <c r="Z65" s="125">
        <f>-'Expenses (Assum. &amp; Calc.)'!AQ26*1</f>
        <v>-4040</v>
      </c>
      <c r="AA65" s="125">
        <f>-'Expenses (Assum. &amp; Calc.)'!AR26*1</f>
        <v>-4040</v>
      </c>
      <c r="AB65" s="125">
        <f>-'Expenses (Assum. &amp; Calc.)'!AS26*1</f>
        <v>-4080.4</v>
      </c>
      <c r="AC65" s="125">
        <f>-'Expenses (Assum. &amp; Calc.)'!AT26*1</f>
        <v>-4080.4</v>
      </c>
      <c r="AD65" s="125">
        <f>-'Expenses (Assum. &amp; Calc.)'!AU26*1</f>
        <v>-4080.4</v>
      </c>
      <c r="AE65" s="125">
        <f>-'Expenses (Assum. &amp; Calc.)'!AV26*1</f>
        <v>-4080.4</v>
      </c>
      <c r="AF65" s="125">
        <f>-'Expenses (Assum. &amp; Calc.)'!AW26*1</f>
        <v>-4080.4</v>
      </c>
      <c r="AG65" s="125">
        <f>-'Expenses (Assum. &amp; Calc.)'!AX26*1</f>
        <v>-4080.4</v>
      </c>
      <c r="AH65" s="125">
        <f>-'Expenses (Assum. &amp; Calc.)'!AY26*1</f>
        <v>-4080.4</v>
      </c>
      <c r="AI65" s="125">
        <f>-'Expenses (Assum. &amp; Calc.)'!AZ26*1</f>
        <v>-4080.4</v>
      </c>
      <c r="AJ65" s="125">
        <f>-'Expenses (Assum. &amp; Calc.)'!BA26*1</f>
        <v>-4080.4</v>
      </c>
      <c r="AK65" s="125">
        <f>-'Expenses (Assum. &amp; Calc.)'!BB26*1</f>
        <v>-4080.4</v>
      </c>
      <c r="AL65" s="125">
        <f>-'Expenses (Assum. &amp; Calc.)'!BC26*1</f>
        <v>-4080.4</v>
      </c>
      <c r="AM65" s="125">
        <f>-'Expenses (Assum. &amp; Calc.)'!BD26*1</f>
        <v>-4080.4</v>
      </c>
      <c r="AN65" s="125">
        <f>-'Expenses (Assum. &amp; Calc.)'!BE26*1</f>
        <v>-4121.2039999999997</v>
      </c>
      <c r="AO65" s="125">
        <f>-'Expenses (Assum. &amp; Calc.)'!BF26*1</f>
        <v>-4121.2039999999997</v>
      </c>
      <c r="AP65" s="125">
        <f>-'Expenses (Assum. &amp; Calc.)'!BG26*1</f>
        <v>-4121.2039999999997</v>
      </c>
      <c r="AQ65" s="125">
        <f>-'Expenses (Assum. &amp; Calc.)'!BH26*1</f>
        <v>-4121.2039999999997</v>
      </c>
      <c r="AR65" s="125">
        <f>-'Expenses (Assum. &amp; Calc.)'!BI26*1</f>
        <v>-4121.2039999999997</v>
      </c>
      <c r="AS65" s="125">
        <f>-'Expenses (Assum. &amp; Calc.)'!BJ26*1</f>
        <v>-4121.2039999999997</v>
      </c>
      <c r="AT65" s="125">
        <f>-'Expenses (Assum. &amp; Calc.)'!BK26*1</f>
        <v>-4121.2039999999997</v>
      </c>
      <c r="AU65" s="125">
        <f>-'Expenses (Assum. &amp; Calc.)'!BL26*1</f>
        <v>-4121.2039999999997</v>
      </c>
      <c r="AV65" s="125">
        <f>-'Expenses (Assum. &amp; Calc.)'!BM26*1</f>
        <v>-4121.2039999999997</v>
      </c>
      <c r="AW65" s="125">
        <f>-'Expenses (Assum. &amp; Calc.)'!BN26*1</f>
        <v>-4121.2039999999997</v>
      </c>
      <c r="AX65" s="125">
        <f>-'Expenses (Assum. &amp; Calc.)'!BO26*1</f>
        <v>-4121.2039999999997</v>
      </c>
      <c r="AY65" s="125">
        <f>-'Expenses (Assum. &amp; Calc.)'!BP26*1</f>
        <v>-4121.2039999999997</v>
      </c>
      <c r="AZ65" s="125">
        <f>-'Expenses (Assum. &amp; Calc.)'!BQ26*1</f>
        <v>-4162.4160400000001</v>
      </c>
      <c r="BA65" s="125">
        <f>-'Expenses (Assum. &amp; Calc.)'!BR26*1</f>
        <v>-4162.4160400000001</v>
      </c>
      <c r="BB65" s="125">
        <f>-'Expenses (Assum. &amp; Calc.)'!BS26*1</f>
        <v>-4162.4160400000001</v>
      </c>
      <c r="BC65" s="125">
        <f>-'Expenses (Assum. &amp; Calc.)'!BT26*1</f>
        <v>-4162.4160400000001</v>
      </c>
      <c r="BD65" s="125">
        <f>-'Expenses (Assum. &amp; Calc.)'!BU26*1</f>
        <v>-4162.4160400000001</v>
      </c>
      <c r="BE65" s="125">
        <f>-'Expenses (Assum. &amp; Calc.)'!BV26*1</f>
        <v>-4162.4160400000001</v>
      </c>
      <c r="BF65" s="125">
        <f>-'Expenses (Assum. &amp; Calc.)'!BW26*1</f>
        <v>-4162.4160400000001</v>
      </c>
      <c r="BG65" s="125">
        <f>-'Expenses (Assum. &amp; Calc.)'!BX26*1</f>
        <v>-4162.4160400000001</v>
      </c>
      <c r="BH65" s="125">
        <f>-'Expenses (Assum. &amp; Calc.)'!BY26*1</f>
        <v>-4162.4160400000001</v>
      </c>
      <c r="BI65" s="125">
        <f>-'Expenses (Assum. &amp; Calc.)'!BZ26*1</f>
        <v>-4162.4160400000001</v>
      </c>
      <c r="BJ65" s="125">
        <f>-'Expenses (Assum. &amp; Calc.)'!CA26*1</f>
        <v>-4162.4160400000001</v>
      </c>
      <c r="BK65" s="125">
        <f>-'Expenses (Assum. &amp; Calc.)'!CB26*1</f>
        <v>-4162.4160400000001</v>
      </c>
    </row>
    <row r="66" spans="2:63" ht="14.4" x14ac:dyDescent="0.3">
      <c r="B66" s="149" t="str">
        <f>'Expenses (Assum. &amp; Calc.)'!C27</f>
        <v>Miscellaneous</v>
      </c>
      <c r="D66" s="125">
        <f>-'Expenses (Assum. &amp; Calc.)'!U27*1</f>
        <v>-1000</v>
      </c>
      <c r="E66" s="125">
        <f>-'Expenses (Assum. &amp; Calc.)'!V27*1</f>
        <v>-1000</v>
      </c>
      <c r="F66" s="125">
        <f>-'Expenses (Assum. &amp; Calc.)'!W27*1</f>
        <v>-1000</v>
      </c>
      <c r="G66" s="125">
        <f>-'Expenses (Assum. &amp; Calc.)'!X27*1</f>
        <v>-1000</v>
      </c>
      <c r="H66" s="125">
        <f>-'Expenses (Assum. &amp; Calc.)'!Y27*1</f>
        <v>-1000</v>
      </c>
      <c r="I66" s="125">
        <f>-'Expenses (Assum. &amp; Calc.)'!Z27*1</f>
        <v>-1000</v>
      </c>
      <c r="J66" s="125">
        <f>-'Expenses (Assum. &amp; Calc.)'!AA27*1</f>
        <v>-1000</v>
      </c>
      <c r="K66" s="125">
        <f>-'Expenses (Assum. &amp; Calc.)'!AB27*1</f>
        <v>-1000</v>
      </c>
      <c r="L66" s="125">
        <f>-'Expenses (Assum. &amp; Calc.)'!AC27*1</f>
        <v>-1000</v>
      </c>
      <c r="M66" s="125">
        <f>-'Expenses (Assum. &amp; Calc.)'!AD27*1</f>
        <v>-1000</v>
      </c>
      <c r="N66" s="125">
        <f>-'Expenses (Assum. &amp; Calc.)'!AE27*1</f>
        <v>-1000</v>
      </c>
      <c r="O66" s="125">
        <f>-'Expenses (Assum. &amp; Calc.)'!AF27*1</f>
        <v>-1000</v>
      </c>
      <c r="P66" s="125">
        <f>-'Expenses (Assum. &amp; Calc.)'!AG27*1</f>
        <v>-1010</v>
      </c>
      <c r="Q66" s="125">
        <f>-'Expenses (Assum. &amp; Calc.)'!AH27*1</f>
        <v>-1010</v>
      </c>
      <c r="R66" s="125">
        <f>-'Expenses (Assum. &amp; Calc.)'!AI27*1</f>
        <v>-1010</v>
      </c>
      <c r="S66" s="125">
        <f>-'Expenses (Assum. &amp; Calc.)'!AJ27*1</f>
        <v>-1010</v>
      </c>
      <c r="T66" s="125">
        <f>-'Expenses (Assum. &amp; Calc.)'!AK27*1</f>
        <v>-1010</v>
      </c>
      <c r="U66" s="125">
        <f>-'Expenses (Assum. &amp; Calc.)'!AL27*1</f>
        <v>-1010</v>
      </c>
      <c r="V66" s="125">
        <f>-'Expenses (Assum. &amp; Calc.)'!AM27*1</f>
        <v>-1010</v>
      </c>
      <c r="W66" s="125">
        <f>-'Expenses (Assum. &amp; Calc.)'!AN27*1</f>
        <v>-1010</v>
      </c>
      <c r="X66" s="125">
        <f>-'Expenses (Assum. &amp; Calc.)'!AO27*1</f>
        <v>-1010</v>
      </c>
      <c r="Y66" s="125">
        <f>-'Expenses (Assum. &amp; Calc.)'!AP27*1</f>
        <v>-1010</v>
      </c>
      <c r="Z66" s="125">
        <f>-'Expenses (Assum. &amp; Calc.)'!AQ27*1</f>
        <v>-1010</v>
      </c>
      <c r="AA66" s="125">
        <f>-'Expenses (Assum. &amp; Calc.)'!AR27*1</f>
        <v>-1010</v>
      </c>
      <c r="AB66" s="125">
        <f>-'Expenses (Assum. &amp; Calc.)'!AS27*1</f>
        <v>-1020.1</v>
      </c>
      <c r="AC66" s="125">
        <f>-'Expenses (Assum. &amp; Calc.)'!AT27*1</f>
        <v>-1020.1</v>
      </c>
      <c r="AD66" s="125">
        <f>-'Expenses (Assum. &amp; Calc.)'!AU27*1</f>
        <v>-1020.1</v>
      </c>
      <c r="AE66" s="125">
        <f>-'Expenses (Assum. &amp; Calc.)'!AV27*1</f>
        <v>-1020.1</v>
      </c>
      <c r="AF66" s="125">
        <f>-'Expenses (Assum. &amp; Calc.)'!AW27*1</f>
        <v>-1020.1</v>
      </c>
      <c r="AG66" s="125">
        <f>-'Expenses (Assum. &amp; Calc.)'!AX27*1</f>
        <v>-1020.1</v>
      </c>
      <c r="AH66" s="125">
        <f>-'Expenses (Assum. &amp; Calc.)'!AY27*1</f>
        <v>-1020.1</v>
      </c>
      <c r="AI66" s="125">
        <f>-'Expenses (Assum. &amp; Calc.)'!AZ27*1</f>
        <v>-1020.1</v>
      </c>
      <c r="AJ66" s="125">
        <f>-'Expenses (Assum. &amp; Calc.)'!BA27*1</f>
        <v>-1020.1</v>
      </c>
      <c r="AK66" s="125">
        <f>-'Expenses (Assum. &amp; Calc.)'!BB27*1</f>
        <v>-1020.1</v>
      </c>
      <c r="AL66" s="125">
        <f>-'Expenses (Assum. &amp; Calc.)'!BC27*1</f>
        <v>-1020.1</v>
      </c>
      <c r="AM66" s="125">
        <f>-'Expenses (Assum. &amp; Calc.)'!BD27*1</f>
        <v>-1020.1</v>
      </c>
      <c r="AN66" s="125">
        <f>-'Expenses (Assum. &amp; Calc.)'!BE27*1</f>
        <v>-1030.3009999999999</v>
      </c>
      <c r="AO66" s="125">
        <f>-'Expenses (Assum. &amp; Calc.)'!BF27*1</f>
        <v>-1030.3009999999999</v>
      </c>
      <c r="AP66" s="125">
        <f>-'Expenses (Assum. &amp; Calc.)'!BG27*1</f>
        <v>-1030.3009999999999</v>
      </c>
      <c r="AQ66" s="125">
        <f>-'Expenses (Assum. &amp; Calc.)'!BH27*1</f>
        <v>-1030.3009999999999</v>
      </c>
      <c r="AR66" s="125">
        <f>-'Expenses (Assum. &amp; Calc.)'!BI27*1</f>
        <v>-1030.3009999999999</v>
      </c>
      <c r="AS66" s="125">
        <f>-'Expenses (Assum. &amp; Calc.)'!BJ27*1</f>
        <v>-1030.3009999999999</v>
      </c>
      <c r="AT66" s="125">
        <f>-'Expenses (Assum. &amp; Calc.)'!BK27*1</f>
        <v>-1030.3009999999999</v>
      </c>
      <c r="AU66" s="125">
        <f>-'Expenses (Assum. &amp; Calc.)'!BL27*1</f>
        <v>-1030.3009999999999</v>
      </c>
      <c r="AV66" s="125">
        <f>-'Expenses (Assum. &amp; Calc.)'!BM27*1</f>
        <v>-1030.3009999999999</v>
      </c>
      <c r="AW66" s="125">
        <f>-'Expenses (Assum. &amp; Calc.)'!BN27*1</f>
        <v>-1030.3009999999999</v>
      </c>
      <c r="AX66" s="125">
        <f>-'Expenses (Assum. &amp; Calc.)'!BO27*1</f>
        <v>-1030.3009999999999</v>
      </c>
      <c r="AY66" s="125">
        <f>-'Expenses (Assum. &amp; Calc.)'!BP27*1</f>
        <v>-1030.3009999999999</v>
      </c>
      <c r="AZ66" s="125">
        <f>-'Expenses (Assum. &amp; Calc.)'!BQ27*1</f>
        <v>-1040.60401</v>
      </c>
      <c r="BA66" s="125">
        <f>-'Expenses (Assum. &amp; Calc.)'!BR27*1</f>
        <v>-1040.60401</v>
      </c>
      <c r="BB66" s="125">
        <f>-'Expenses (Assum. &amp; Calc.)'!BS27*1</f>
        <v>-1040.60401</v>
      </c>
      <c r="BC66" s="125">
        <f>-'Expenses (Assum. &amp; Calc.)'!BT27*1</f>
        <v>-1040.60401</v>
      </c>
      <c r="BD66" s="125">
        <f>-'Expenses (Assum. &amp; Calc.)'!BU27*1</f>
        <v>-1040.60401</v>
      </c>
      <c r="BE66" s="125">
        <f>-'Expenses (Assum. &amp; Calc.)'!BV27*1</f>
        <v>-1040.60401</v>
      </c>
      <c r="BF66" s="125">
        <f>-'Expenses (Assum. &amp; Calc.)'!BW27*1</f>
        <v>-1040.60401</v>
      </c>
      <c r="BG66" s="125">
        <f>-'Expenses (Assum. &amp; Calc.)'!BX27*1</f>
        <v>-1040.60401</v>
      </c>
      <c r="BH66" s="125">
        <f>-'Expenses (Assum. &amp; Calc.)'!BY27*1</f>
        <v>-1040.60401</v>
      </c>
      <c r="BI66" s="125">
        <f>-'Expenses (Assum. &amp; Calc.)'!BZ27*1</f>
        <v>-1040.60401</v>
      </c>
      <c r="BJ66" s="125">
        <f>-'Expenses (Assum. &amp; Calc.)'!CA27*1</f>
        <v>-1040.60401</v>
      </c>
      <c r="BK66" s="125">
        <f>-'Expenses (Assum. &amp; Calc.)'!CB27*1</f>
        <v>-1040.60401</v>
      </c>
    </row>
    <row r="67" spans="2:63" ht="14.4" x14ac:dyDescent="0.3">
      <c r="B67" s="149" t="str">
        <f>'Expenses (Assum. &amp; Calc.)'!C28</f>
        <v xml:space="preserve"> </v>
      </c>
      <c r="D67" s="125">
        <f>-'Expenses (Assum. &amp; Calc.)'!U28*1</f>
        <v>0</v>
      </c>
      <c r="E67" s="125">
        <f>-'Expenses (Assum. &amp; Calc.)'!V28*1</f>
        <v>0</v>
      </c>
      <c r="F67" s="125">
        <f>-'Expenses (Assum. &amp; Calc.)'!W28*1</f>
        <v>0</v>
      </c>
      <c r="G67" s="125">
        <f>-'Expenses (Assum. &amp; Calc.)'!X28*1</f>
        <v>0</v>
      </c>
      <c r="H67" s="125">
        <f>-'Expenses (Assum. &amp; Calc.)'!Y28*1</f>
        <v>0</v>
      </c>
      <c r="I67" s="125">
        <f>-'Expenses (Assum. &amp; Calc.)'!Z28*1</f>
        <v>0</v>
      </c>
      <c r="J67" s="125">
        <f>-'Expenses (Assum. &amp; Calc.)'!AA28*1</f>
        <v>0</v>
      </c>
      <c r="K67" s="125">
        <f>-'Expenses (Assum. &amp; Calc.)'!AB28*1</f>
        <v>0</v>
      </c>
      <c r="L67" s="125">
        <f>-'Expenses (Assum. &amp; Calc.)'!AC28*1</f>
        <v>0</v>
      </c>
      <c r="M67" s="125">
        <f>-'Expenses (Assum. &amp; Calc.)'!AD28*1</f>
        <v>0</v>
      </c>
      <c r="N67" s="125">
        <f>-'Expenses (Assum. &amp; Calc.)'!AE28*1</f>
        <v>0</v>
      </c>
      <c r="O67" s="125">
        <f>-'Expenses (Assum. &amp; Calc.)'!AF28*1</f>
        <v>0</v>
      </c>
      <c r="P67" s="125">
        <f>-'Expenses (Assum. &amp; Calc.)'!AG28*1</f>
        <v>0</v>
      </c>
      <c r="Q67" s="125">
        <f>-'Expenses (Assum. &amp; Calc.)'!AH28*1</f>
        <v>0</v>
      </c>
      <c r="R67" s="125">
        <f>-'Expenses (Assum. &amp; Calc.)'!AI28*1</f>
        <v>0</v>
      </c>
      <c r="S67" s="125">
        <f>-'Expenses (Assum. &amp; Calc.)'!AJ28*1</f>
        <v>0</v>
      </c>
      <c r="T67" s="125">
        <f>-'Expenses (Assum. &amp; Calc.)'!AK28*1</f>
        <v>0</v>
      </c>
      <c r="U67" s="125">
        <f>-'Expenses (Assum. &amp; Calc.)'!AL28*1</f>
        <v>0</v>
      </c>
      <c r="V67" s="125">
        <f>-'Expenses (Assum. &amp; Calc.)'!AM28*1</f>
        <v>0</v>
      </c>
      <c r="W67" s="125">
        <f>-'Expenses (Assum. &amp; Calc.)'!AN28*1</f>
        <v>0</v>
      </c>
      <c r="X67" s="125">
        <f>-'Expenses (Assum. &amp; Calc.)'!AO28*1</f>
        <v>0</v>
      </c>
      <c r="Y67" s="125">
        <f>-'Expenses (Assum. &amp; Calc.)'!AP28*1</f>
        <v>0</v>
      </c>
      <c r="Z67" s="125">
        <f>-'Expenses (Assum. &amp; Calc.)'!AQ28*1</f>
        <v>0</v>
      </c>
      <c r="AA67" s="125">
        <f>-'Expenses (Assum. &amp; Calc.)'!AR28*1</f>
        <v>0</v>
      </c>
      <c r="AB67" s="125">
        <f>-'Expenses (Assum. &amp; Calc.)'!AS28*1</f>
        <v>0</v>
      </c>
      <c r="AC67" s="125">
        <f>-'Expenses (Assum. &amp; Calc.)'!AT28*1</f>
        <v>0</v>
      </c>
      <c r="AD67" s="125">
        <f>-'Expenses (Assum. &amp; Calc.)'!AU28*1</f>
        <v>0</v>
      </c>
      <c r="AE67" s="125">
        <f>-'Expenses (Assum. &amp; Calc.)'!AV28*1</f>
        <v>0</v>
      </c>
      <c r="AF67" s="125">
        <f>-'Expenses (Assum. &amp; Calc.)'!AW28*1</f>
        <v>0</v>
      </c>
      <c r="AG67" s="125">
        <f>-'Expenses (Assum. &amp; Calc.)'!AX28*1</f>
        <v>0</v>
      </c>
      <c r="AH67" s="125">
        <f>-'Expenses (Assum. &amp; Calc.)'!AY28*1</f>
        <v>0</v>
      </c>
      <c r="AI67" s="125">
        <f>-'Expenses (Assum. &amp; Calc.)'!AZ28*1</f>
        <v>0</v>
      </c>
      <c r="AJ67" s="125">
        <f>-'Expenses (Assum. &amp; Calc.)'!BA28*1</f>
        <v>0</v>
      </c>
      <c r="AK67" s="125">
        <f>-'Expenses (Assum. &amp; Calc.)'!BB28*1</f>
        <v>0</v>
      </c>
      <c r="AL67" s="125">
        <f>-'Expenses (Assum. &amp; Calc.)'!BC28*1</f>
        <v>0</v>
      </c>
      <c r="AM67" s="125">
        <f>-'Expenses (Assum. &amp; Calc.)'!BD28*1</f>
        <v>0</v>
      </c>
      <c r="AN67" s="125">
        <f>-'Expenses (Assum. &amp; Calc.)'!BE28*1</f>
        <v>0</v>
      </c>
      <c r="AO67" s="125">
        <f>-'Expenses (Assum. &amp; Calc.)'!BF28*1</f>
        <v>0</v>
      </c>
      <c r="AP67" s="125">
        <f>-'Expenses (Assum. &amp; Calc.)'!BG28*1</f>
        <v>0</v>
      </c>
      <c r="AQ67" s="125">
        <f>-'Expenses (Assum. &amp; Calc.)'!BH28*1</f>
        <v>0</v>
      </c>
      <c r="AR67" s="125">
        <f>-'Expenses (Assum. &amp; Calc.)'!BI28*1</f>
        <v>0</v>
      </c>
      <c r="AS67" s="125">
        <f>-'Expenses (Assum. &amp; Calc.)'!BJ28*1</f>
        <v>0</v>
      </c>
      <c r="AT67" s="125">
        <f>-'Expenses (Assum. &amp; Calc.)'!BK28*1</f>
        <v>0</v>
      </c>
      <c r="AU67" s="125">
        <f>-'Expenses (Assum. &amp; Calc.)'!BL28*1</f>
        <v>0</v>
      </c>
      <c r="AV67" s="125">
        <f>-'Expenses (Assum. &amp; Calc.)'!BM28*1</f>
        <v>0</v>
      </c>
      <c r="AW67" s="125">
        <f>-'Expenses (Assum. &amp; Calc.)'!BN28*1</f>
        <v>0</v>
      </c>
      <c r="AX67" s="125">
        <f>-'Expenses (Assum. &amp; Calc.)'!BO28*1</f>
        <v>0</v>
      </c>
      <c r="AY67" s="125">
        <f>-'Expenses (Assum. &amp; Calc.)'!BP28*1</f>
        <v>0</v>
      </c>
      <c r="AZ67" s="125">
        <f>-'Expenses (Assum. &amp; Calc.)'!BQ28*1</f>
        <v>0</v>
      </c>
      <c r="BA67" s="125">
        <f>-'Expenses (Assum. &amp; Calc.)'!BR28*1</f>
        <v>0</v>
      </c>
      <c r="BB67" s="125">
        <f>-'Expenses (Assum. &amp; Calc.)'!BS28*1</f>
        <v>0</v>
      </c>
      <c r="BC67" s="125">
        <f>-'Expenses (Assum. &amp; Calc.)'!BT28*1</f>
        <v>0</v>
      </c>
      <c r="BD67" s="125">
        <f>-'Expenses (Assum. &amp; Calc.)'!BU28*1</f>
        <v>0</v>
      </c>
      <c r="BE67" s="125">
        <f>-'Expenses (Assum. &amp; Calc.)'!BV28*1</f>
        <v>0</v>
      </c>
      <c r="BF67" s="125">
        <f>-'Expenses (Assum. &amp; Calc.)'!BW28*1</f>
        <v>0</v>
      </c>
      <c r="BG67" s="125">
        <f>-'Expenses (Assum. &amp; Calc.)'!BX28*1</f>
        <v>0</v>
      </c>
      <c r="BH67" s="125">
        <f>-'Expenses (Assum. &amp; Calc.)'!BY28*1</f>
        <v>0</v>
      </c>
      <c r="BI67" s="125">
        <f>-'Expenses (Assum. &amp; Calc.)'!BZ28*1</f>
        <v>0</v>
      </c>
      <c r="BJ67" s="125">
        <f>-'Expenses (Assum. &amp; Calc.)'!CA28*1</f>
        <v>0</v>
      </c>
      <c r="BK67" s="125">
        <f>-'Expenses (Assum. &amp; Calc.)'!CB28*1</f>
        <v>0</v>
      </c>
    </row>
    <row r="68" spans="2:63" ht="14.4" x14ac:dyDescent="0.3">
      <c r="B68" s="149" t="str">
        <f>'Expenses (Assum. &amp; Calc.)'!C29</f>
        <v xml:space="preserve"> </v>
      </c>
      <c r="D68" s="125">
        <f>-'Expenses (Assum. &amp; Calc.)'!U29*1</f>
        <v>0</v>
      </c>
      <c r="E68" s="125">
        <f>-'Expenses (Assum. &amp; Calc.)'!V29*1</f>
        <v>0</v>
      </c>
      <c r="F68" s="125">
        <f>-'Expenses (Assum. &amp; Calc.)'!W29*1</f>
        <v>0</v>
      </c>
      <c r="G68" s="125">
        <f>-'Expenses (Assum. &amp; Calc.)'!X29*1</f>
        <v>0</v>
      </c>
      <c r="H68" s="125">
        <f>-'Expenses (Assum. &amp; Calc.)'!Y29*1</f>
        <v>0</v>
      </c>
      <c r="I68" s="125">
        <f>-'Expenses (Assum. &amp; Calc.)'!Z29*1</f>
        <v>0</v>
      </c>
      <c r="J68" s="125">
        <f>-'Expenses (Assum. &amp; Calc.)'!AA29*1</f>
        <v>0</v>
      </c>
      <c r="K68" s="125">
        <f>-'Expenses (Assum. &amp; Calc.)'!AB29*1</f>
        <v>0</v>
      </c>
      <c r="L68" s="125">
        <f>-'Expenses (Assum. &amp; Calc.)'!AC29*1</f>
        <v>0</v>
      </c>
      <c r="M68" s="125">
        <f>-'Expenses (Assum. &amp; Calc.)'!AD29*1</f>
        <v>0</v>
      </c>
      <c r="N68" s="125">
        <f>-'Expenses (Assum. &amp; Calc.)'!AE29*1</f>
        <v>0</v>
      </c>
      <c r="O68" s="125">
        <f>-'Expenses (Assum. &amp; Calc.)'!AF29*1</f>
        <v>0</v>
      </c>
      <c r="P68" s="125">
        <f>-'Expenses (Assum. &amp; Calc.)'!AG29*1</f>
        <v>0</v>
      </c>
      <c r="Q68" s="125">
        <f>-'Expenses (Assum. &amp; Calc.)'!AH29*1</f>
        <v>0</v>
      </c>
      <c r="R68" s="125">
        <f>-'Expenses (Assum. &amp; Calc.)'!AI29*1</f>
        <v>0</v>
      </c>
      <c r="S68" s="125">
        <f>-'Expenses (Assum. &amp; Calc.)'!AJ29*1</f>
        <v>0</v>
      </c>
      <c r="T68" s="125">
        <f>-'Expenses (Assum. &amp; Calc.)'!AK29*1</f>
        <v>0</v>
      </c>
      <c r="U68" s="125">
        <f>-'Expenses (Assum. &amp; Calc.)'!AL29*1</f>
        <v>0</v>
      </c>
      <c r="V68" s="125">
        <f>-'Expenses (Assum. &amp; Calc.)'!AM29*1</f>
        <v>0</v>
      </c>
      <c r="W68" s="125">
        <f>-'Expenses (Assum. &amp; Calc.)'!AN29*1</f>
        <v>0</v>
      </c>
      <c r="X68" s="125">
        <f>-'Expenses (Assum. &amp; Calc.)'!AO29*1</f>
        <v>0</v>
      </c>
      <c r="Y68" s="125">
        <f>-'Expenses (Assum. &amp; Calc.)'!AP29*1</f>
        <v>0</v>
      </c>
      <c r="Z68" s="125">
        <f>-'Expenses (Assum. &amp; Calc.)'!AQ29*1</f>
        <v>0</v>
      </c>
      <c r="AA68" s="125">
        <f>-'Expenses (Assum. &amp; Calc.)'!AR29*1</f>
        <v>0</v>
      </c>
      <c r="AB68" s="125">
        <f>-'Expenses (Assum. &amp; Calc.)'!AS29*1</f>
        <v>0</v>
      </c>
      <c r="AC68" s="125">
        <f>-'Expenses (Assum. &amp; Calc.)'!AT29*1</f>
        <v>0</v>
      </c>
      <c r="AD68" s="125">
        <f>-'Expenses (Assum. &amp; Calc.)'!AU29*1</f>
        <v>0</v>
      </c>
      <c r="AE68" s="125">
        <f>-'Expenses (Assum. &amp; Calc.)'!AV29*1</f>
        <v>0</v>
      </c>
      <c r="AF68" s="125">
        <f>-'Expenses (Assum. &amp; Calc.)'!AW29*1</f>
        <v>0</v>
      </c>
      <c r="AG68" s="125">
        <f>-'Expenses (Assum. &amp; Calc.)'!AX29*1</f>
        <v>0</v>
      </c>
      <c r="AH68" s="125">
        <f>-'Expenses (Assum. &amp; Calc.)'!AY29*1</f>
        <v>0</v>
      </c>
      <c r="AI68" s="125">
        <f>-'Expenses (Assum. &amp; Calc.)'!AZ29*1</f>
        <v>0</v>
      </c>
      <c r="AJ68" s="125">
        <f>-'Expenses (Assum. &amp; Calc.)'!BA29*1</f>
        <v>0</v>
      </c>
      <c r="AK68" s="125">
        <f>-'Expenses (Assum. &amp; Calc.)'!BB29*1</f>
        <v>0</v>
      </c>
      <c r="AL68" s="125">
        <f>-'Expenses (Assum. &amp; Calc.)'!BC29*1</f>
        <v>0</v>
      </c>
      <c r="AM68" s="125">
        <f>-'Expenses (Assum. &amp; Calc.)'!BD29*1</f>
        <v>0</v>
      </c>
      <c r="AN68" s="125">
        <f>-'Expenses (Assum. &amp; Calc.)'!BE29*1</f>
        <v>0</v>
      </c>
      <c r="AO68" s="125">
        <f>-'Expenses (Assum. &amp; Calc.)'!BF29*1</f>
        <v>0</v>
      </c>
      <c r="AP68" s="125">
        <f>-'Expenses (Assum. &amp; Calc.)'!BG29*1</f>
        <v>0</v>
      </c>
      <c r="AQ68" s="125">
        <f>-'Expenses (Assum. &amp; Calc.)'!BH29*1</f>
        <v>0</v>
      </c>
      <c r="AR68" s="125">
        <f>-'Expenses (Assum. &amp; Calc.)'!BI29*1</f>
        <v>0</v>
      </c>
      <c r="AS68" s="125">
        <f>-'Expenses (Assum. &amp; Calc.)'!BJ29*1</f>
        <v>0</v>
      </c>
      <c r="AT68" s="125">
        <f>-'Expenses (Assum. &amp; Calc.)'!BK29*1</f>
        <v>0</v>
      </c>
      <c r="AU68" s="125">
        <f>-'Expenses (Assum. &amp; Calc.)'!BL29*1</f>
        <v>0</v>
      </c>
      <c r="AV68" s="125">
        <f>-'Expenses (Assum. &amp; Calc.)'!BM29*1</f>
        <v>0</v>
      </c>
      <c r="AW68" s="125">
        <f>-'Expenses (Assum. &amp; Calc.)'!BN29*1</f>
        <v>0</v>
      </c>
      <c r="AX68" s="125">
        <f>-'Expenses (Assum. &amp; Calc.)'!BO29*1</f>
        <v>0</v>
      </c>
      <c r="AY68" s="125">
        <f>-'Expenses (Assum. &amp; Calc.)'!BP29*1</f>
        <v>0</v>
      </c>
      <c r="AZ68" s="125">
        <f>-'Expenses (Assum. &amp; Calc.)'!BQ29*1</f>
        <v>0</v>
      </c>
      <c r="BA68" s="125">
        <f>-'Expenses (Assum. &amp; Calc.)'!BR29*1</f>
        <v>0</v>
      </c>
      <c r="BB68" s="125">
        <f>-'Expenses (Assum. &amp; Calc.)'!BS29*1</f>
        <v>0</v>
      </c>
      <c r="BC68" s="125">
        <f>-'Expenses (Assum. &amp; Calc.)'!BT29*1</f>
        <v>0</v>
      </c>
      <c r="BD68" s="125">
        <f>-'Expenses (Assum. &amp; Calc.)'!BU29*1</f>
        <v>0</v>
      </c>
      <c r="BE68" s="125">
        <f>-'Expenses (Assum. &amp; Calc.)'!BV29*1</f>
        <v>0</v>
      </c>
      <c r="BF68" s="125">
        <f>-'Expenses (Assum. &amp; Calc.)'!BW29*1</f>
        <v>0</v>
      </c>
      <c r="BG68" s="125">
        <f>-'Expenses (Assum. &amp; Calc.)'!BX29*1</f>
        <v>0</v>
      </c>
      <c r="BH68" s="125">
        <f>-'Expenses (Assum. &amp; Calc.)'!BY29*1</f>
        <v>0</v>
      </c>
      <c r="BI68" s="125">
        <f>-'Expenses (Assum. &amp; Calc.)'!BZ29*1</f>
        <v>0</v>
      </c>
      <c r="BJ68" s="125">
        <f>-'Expenses (Assum. &amp; Calc.)'!CA29*1</f>
        <v>0</v>
      </c>
      <c r="BK68" s="125">
        <f>-'Expenses (Assum. &amp; Calc.)'!CB29*1</f>
        <v>0</v>
      </c>
    </row>
    <row r="69" spans="2:63" ht="14.4" x14ac:dyDescent="0.3">
      <c r="B69" s="149" t="str">
        <f>'Expenses (Assum. &amp; Calc.)'!C30</f>
        <v xml:space="preserve"> </v>
      </c>
      <c r="D69" s="125">
        <f>-'Expenses (Assum. &amp; Calc.)'!U30*1</f>
        <v>0</v>
      </c>
      <c r="E69" s="125">
        <f>-'Expenses (Assum. &amp; Calc.)'!V30*1</f>
        <v>0</v>
      </c>
      <c r="F69" s="125">
        <f>-'Expenses (Assum. &amp; Calc.)'!W30*1</f>
        <v>0</v>
      </c>
      <c r="G69" s="125">
        <f>-'Expenses (Assum. &amp; Calc.)'!X30*1</f>
        <v>0</v>
      </c>
      <c r="H69" s="125">
        <f>-'Expenses (Assum. &amp; Calc.)'!Y30*1</f>
        <v>0</v>
      </c>
      <c r="I69" s="125">
        <f>-'Expenses (Assum. &amp; Calc.)'!Z30*1</f>
        <v>0</v>
      </c>
      <c r="J69" s="125">
        <f>-'Expenses (Assum. &amp; Calc.)'!AA30*1</f>
        <v>0</v>
      </c>
      <c r="K69" s="125">
        <f>-'Expenses (Assum. &amp; Calc.)'!AB30*1</f>
        <v>0</v>
      </c>
      <c r="L69" s="125">
        <f>-'Expenses (Assum. &amp; Calc.)'!AC30*1</f>
        <v>0</v>
      </c>
      <c r="M69" s="125">
        <f>-'Expenses (Assum. &amp; Calc.)'!AD30*1</f>
        <v>0</v>
      </c>
      <c r="N69" s="125">
        <f>-'Expenses (Assum. &amp; Calc.)'!AE30*1</f>
        <v>0</v>
      </c>
      <c r="O69" s="125">
        <f>-'Expenses (Assum. &amp; Calc.)'!AF30*1</f>
        <v>0</v>
      </c>
      <c r="P69" s="125">
        <f>-'Expenses (Assum. &amp; Calc.)'!AG30*1</f>
        <v>0</v>
      </c>
      <c r="Q69" s="125">
        <f>-'Expenses (Assum. &amp; Calc.)'!AH30*1</f>
        <v>0</v>
      </c>
      <c r="R69" s="125">
        <f>-'Expenses (Assum. &amp; Calc.)'!AI30*1</f>
        <v>0</v>
      </c>
      <c r="S69" s="125">
        <f>-'Expenses (Assum. &amp; Calc.)'!AJ30*1</f>
        <v>0</v>
      </c>
      <c r="T69" s="125">
        <f>-'Expenses (Assum. &amp; Calc.)'!AK30*1</f>
        <v>0</v>
      </c>
      <c r="U69" s="125">
        <f>-'Expenses (Assum. &amp; Calc.)'!AL30*1</f>
        <v>0</v>
      </c>
      <c r="V69" s="125">
        <f>-'Expenses (Assum. &amp; Calc.)'!AM30*1</f>
        <v>0</v>
      </c>
      <c r="W69" s="125">
        <f>-'Expenses (Assum. &amp; Calc.)'!AN30*1</f>
        <v>0</v>
      </c>
      <c r="X69" s="125">
        <f>-'Expenses (Assum. &amp; Calc.)'!AO30*1</f>
        <v>0</v>
      </c>
      <c r="Y69" s="125">
        <f>-'Expenses (Assum. &amp; Calc.)'!AP30*1</f>
        <v>0</v>
      </c>
      <c r="Z69" s="125">
        <f>-'Expenses (Assum. &amp; Calc.)'!AQ30*1</f>
        <v>0</v>
      </c>
      <c r="AA69" s="125">
        <f>-'Expenses (Assum. &amp; Calc.)'!AR30*1</f>
        <v>0</v>
      </c>
      <c r="AB69" s="125">
        <f>-'Expenses (Assum. &amp; Calc.)'!AS30*1</f>
        <v>0</v>
      </c>
      <c r="AC69" s="125">
        <f>-'Expenses (Assum. &amp; Calc.)'!AT30*1</f>
        <v>0</v>
      </c>
      <c r="AD69" s="125">
        <f>-'Expenses (Assum. &amp; Calc.)'!AU30*1</f>
        <v>0</v>
      </c>
      <c r="AE69" s="125">
        <f>-'Expenses (Assum. &amp; Calc.)'!AV30*1</f>
        <v>0</v>
      </c>
      <c r="AF69" s="125">
        <f>-'Expenses (Assum. &amp; Calc.)'!AW30*1</f>
        <v>0</v>
      </c>
      <c r="AG69" s="125">
        <f>-'Expenses (Assum. &amp; Calc.)'!AX30*1</f>
        <v>0</v>
      </c>
      <c r="AH69" s="125">
        <f>-'Expenses (Assum. &amp; Calc.)'!AY30*1</f>
        <v>0</v>
      </c>
      <c r="AI69" s="125">
        <f>-'Expenses (Assum. &amp; Calc.)'!AZ30*1</f>
        <v>0</v>
      </c>
      <c r="AJ69" s="125">
        <f>-'Expenses (Assum. &amp; Calc.)'!BA30*1</f>
        <v>0</v>
      </c>
      <c r="AK69" s="125">
        <f>-'Expenses (Assum. &amp; Calc.)'!BB30*1</f>
        <v>0</v>
      </c>
      <c r="AL69" s="125">
        <f>-'Expenses (Assum. &amp; Calc.)'!BC30*1</f>
        <v>0</v>
      </c>
      <c r="AM69" s="125">
        <f>-'Expenses (Assum. &amp; Calc.)'!BD30*1</f>
        <v>0</v>
      </c>
      <c r="AN69" s="125">
        <f>-'Expenses (Assum. &amp; Calc.)'!BE30*1</f>
        <v>0</v>
      </c>
      <c r="AO69" s="125">
        <f>-'Expenses (Assum. &amp; Calc.)'!BF30*1</f>
        <v>0</v>
      </c>
      <c r="AP69" s="125">
        <f>-'Expenses (Assum. &amp; Calc.)'!BG30*1</f>
        <v>0</v>
      </c>
      <c r="AQ69" s="125">
        <f>-'Expenses (Assum. &amp; Calc.)'!BH30*1</f>
        <v>0</v>
      </c>
      <c r="AR69" s="125">
        <f>-'Expenses (Assum. &amp; Calc.)'!BI30*1</f>
        <v>0</v>
      </c>
      <c r="AS69" s="125">
        <f>-'Expenses (Assum. &amp; Calc.)'!BJ30*1</f>
        <v>0</v>
      </c>
      <c r="AT69" s="125">
        <f>-'Expenses (Assum. &amp; Calc.)'!BK30*1</f>
        <v>0</v>
      </c>
      <c r="AU69" s="125">
        <f>-'Expenses (Assum. &amp; Calc.)'!BL30*1</f>
        <v>0</v>
      </c>
      <c r="AV69" s="125">
        <f>-'Expenses (Assum. &amp; Calc.)'!BM30*1</f>
        <v>0</v>
      </c>
      <c r="AW69" s="125">
        <f>-'Expenses (Assum. &amp; Calc.)'!BN30*1</f>
        <v>0</v>
      </c>
      <c r="AX69" s="125">
        <f>-'Expenses (Assum. &amp; Calc.)'!BO30*1</f>
        <v>0</v>
      </c>
      <c r="AY69" s="125">
        <f>-'Expenses (Assum. &amp; Calc.)'!BP30*1</f>
        <v>0</v>
      </c>
      <c r="AZ69" s="125">
        <f>-'Expenses (Assum. &amp; Calc.)'!BQ30*1</f>
        <v>0</v>
      </c>
      <c r="BA69" s="125">
        <f>-'Expenses (Assum. &amp; Calc.)'!BR30*1</f>
        <v>0</v>
      </c>
      <c r="BB69" s="125">
        <f>-'Expenses (Assum. &amp; Calc.)'!BS30*1</f>
        <v>0</v>
      </c>
      <c r="BC69" s="125">
        <f>-'Expenses (Assum. &amp; Calc.)'!BT30*1</f>
        <v>0</v>
      </c>
      <c r="BD69" s="125">
        <f>-'Expenses (Assum. &amp; Calc.)'!BU30*1</f>
        <v>0</v>
      </c>
      <c r="BE69" s="125">
        <f>-'Expenses (Assum. &amp; Calc.)'!BV30*1</f>
        <v>0</v>
      </c>
      <c r="BF69" s="125">
        <f>-'Expenses (Assum. &amp; Calc.)'!BW30*1</f>
        <v>0</v>
      </c>
      <c r="BG69" s="125">
        <f>-'Expenses (Assum. &amp; Calc.)'!BX30*1</f>
        <v>0</v>
      </c>
      <c r="BH69" s="125">
        <f>-'Expenses (Assum. &amp; Calc.)'!BY30*1</f>
        <v>0</v>
      </c>
      <c r="BI69" s="125">
        <f>-'Expenses (Assum. &amp; Calc.)'!BZ30*1</f>
        <v>0</v>
      </c>
      <c r="BJ69" s="125">
        <f>-'Expenses (Assum. &amp; Calc.)'!CA30*1</f>
        <v>0</v>
      </c>
      <c r="BK69" s="125">
        <f>-'Expenses (Assum. &amp; Calc.)'!CB30*1</f>
        <v>0</v>
      </c>
    </row>
    <row r="70" spans="2:63" ht="14.4" x14ac:dyDescent="0.3">
      <c r="B70" s="149" t="str">
        <f>'Expenses (Assum. &amp; Calc.)'!C31</f>
        <v xml:space="preserve"> </v>
      </c>
      <c r="D70" s="125">
        <f>-'Expenses (Assum. &amp; Calc.)'!U31*1</f>
        <v>0</v>
      </c>
      <c r="E70" s="125">
        <f>-'Expenses (Assum. &amp; Calc.)'!V31*1</f>
        <v>0</v>
      </c>
      <c r="F70" s="125">
        <f>-'Expenses (Assum. &amp; Calc.)'!W31*1</f>
        <v>0</v>
      </c>
      <c r="G70" s="125">
        <f>-'Expenses (Assum. &amp; Calc.)'!X31*1</f>
        <v>0</v>
      </c>
      <c r="H70" s="125">
        <f>-'Expenses (Assum. &amp; Calc.)'!Y31*1</f>
        <v>0</v>
      </c>
      <c r="I70" s="125">
        <f>-'Expenses (Assum. &amp; Calc.)'!Z31*1</f>
        <v>0</v>
      </c>
      <c r="J70" s="125">
        <f>-'Expenses (Assum. &amp; Calc.)'!AA31*1</f>
        <v>0</v>
      </c>
      <c r="K70" s="125">
        <f>-'Expenses (Assum. &amp; Calc.)'!AB31*1</f>
        <v>0</v>
      </c>
      <c r="L70" s="125">
        <f>-'Expenses (Assum. &amp; Calc.)'!AC31*1</f>
        <v>0</v>
      </c>
      <c r="M70" s="125">
        <f>-'Expenses (Assum. &amp; Calc.)'!AD31*1</f>
        <v>0</v>
      </c>
      <c r="N70" s="125">
        <f>-'Expenses (Assum. &amp; Calc.)'!AE31*1</f>
        <v>0</v>
      </c>
      <c r="O70" s="125">
        <f>-'Expenses (Assum. &amp; Calc.)'!AF31*1</f>
        <v>0</v>
      </c>
      <c r="P70" s="125">
        <f>-'Expenses (Assum. &amp; Calc.)'!AG31*1</f>
        <v>0</v>
      </c>
      <c r="Q70" s="125">
        <f>-'Expenses (Assum. &amp; Calc.)'!AH31*1</f>
        <v>0</v>
      </c>
      <c r="R70" s="125">
        <f>-'Expenses (Assum. &amp; Calc.)'!AI31*1</f>
        <v>0</v>
      </c>
      <c r="S70" s="125">
        <f>-'Expenses (Assum. &amp; Calc.)'!AJ31*1</f>
        <v>0</v>
      </c>
      <c r="T70" s="125">
        <f>-'Expenses (Assum. &amp; Calc.)'!AK31*1</f>
        <v>0</v>
      </c>
      <c r="U70" s="125">
        <f>-'Expenses (Assum. &amp; Calc.)'!AL31*1</f>
        <v>0</v>
      </c>
      <c r="V70" s="125">
        <f>-'Expenses (Assum. &amp; Calc.)'!AM31*1</f>
        <v>0</v>
      </c>
      <c r="W70" s="125">
        <f>-'Expenses (Assum. &amp; Calc.)'!AN31*1</f>
        <v>0</v>
      </c>
      <c r="X70" s="125">
        <f>-'Expenses (Assum. &amp; Calc.)'!AO31*1</f>
        <v>0</v>
      </c>
      <c r="Y70" s="125">
        <f>-'Expenses (Assum. &amp; Calc.)'!AP31*1</f>
        <v>0</v>
      </c>
      <c r="Z70" s="125">
        <f>-'Expenses (Assum. &amp; Calc.)'!AQ31*1</f>
        <v>0</v>
      </c>
      <c r="AA70" s="125">
        <f>-'Expenses (Assum. &amp; Calc.)'!AR31*1</f>
        <v>0</v>
      </c>
      <c r="AB70" s="125">
        <f>-'Expenses (Assum. &amp; Calc.)'!AS31*1</f>
        <v>0</v>
      </c>
      <c r="AC70" s="125">
        <f>-'Expenses (Assum. &amp; Calc.)'!AT31*1</f>
        <v>0</v>
      </c>
      <c r="AD70" s="125">
        <f>-'Expenses (Assum. &amp; Calc.)'!AU31*1</f>
        <v>0</v>
      </c>
      <c r="AE70" s="125">
        <f>-'Expenses (Assum. &amp; Calc.)'!AV31*1</f>
        <v>0</v>
      </c>
      <c r="AF70" s="125">
        <f>-'Expenses (Assum. &amp; Calc.)'!AW31*1</f>
        <v>0</v>
      </c>
      <c r="AG70" s="125">
        <f>-'Expenses (Assum. &amp; Calc.)'!AX31*1</f>
        <v>0</v>
      </c>
      <c r="AH70" s="125">
        <f>-'Expenses (Assum. &amp; Calc.)'!AY31*1</f>
        <v>0</v>
      </c>
      <c r="AI70" s="125">
        <f>-'Expenses (Assum. &amp; Calc.)'!AZ31*1</f>
        <v>0</v>
      </c>
      <c r="AJ70" s="125">
        <f>-'Expenses (Assum. &amp; Calc.)'!BA31*1</f>
        <v>0</v>
      </c>
      <c r="AK70" s="125">
        <f>-'Expenses (Assum. &amp; Calc.)'!BB31*1</f>
        <v>0</v>
      </c>
      <c r="AL70" s="125">
        <f>-'Expenses (Assum. &amp; Calc.)'!BC31*1</f>
        <v>0</v>
      </c>
      <c r="AM70" s="125">
        <f>-'Expenses (Assum. &amp; Calc.)'!BD31*1</f>
        <v>0</v>
      </c>
      <c r="AN70" s="125">
        <f>-'Expenses (Assum. &amp; Calc.)'!BE31*1</f>
        <v>0</v>
      </c>
      <c r="AO70" s="125">
        <f>-'Expenses (Assum. &amp; Calc.)'!BF31*1</f>
        <v>0</v>
      </c>
      <c r="AP70" s="125">
        <f>-'Expenses (Assum. &amp; Calc.)'!BG31*1</f>
        <v>0</v>
      </c>
      <c r="AQ70" s="125">
        <f>-'Expenses (Assum. &amp; Calc.)'!BH31*1</f>
        <v>0</v>
      </c>
      <c r="AR70" s="125">
        <f>-'Expenses (Assum. &amp; Calc.)'!BI31*1</f>
        <v>0</v>
      </c>
      <c r="AS70" s="125">
        <f>-'Expenses (Assum. &amp; Calc.)'!BJ31*1</f>
        <v>0</v>
      </c>
      <c r="AT70" s="125">
        <f>-'Expenses (Assum. &amp; Calc.)'!BK31*1</f>
        <v>0</v>
      </c>
      <c r="AU70" s="125">
        <f>-'Expenses (Assum. &amp; Calc.)'!BL31*1</f>
        <v>0</v>
      </c>
      <c r="AV70" s="125">
        <f>-'Expenses (Assum. &amp; Calc.)'!BM31*1</f>
        <v>0</v>
      </c>
      <c r="AW70" s="125">
        <f>-'Expenses (Assum. &amp; Calc.)'!BN31*1</f>
        <v>0</v>
      </c>
      <c r="AX70" s="125">
        <f>-'Expenses (Assum. &amp; Calc.)'!BO31*1</f>
        <v>0</v>
      </c>
      <c r="AY70" s="125">
        <f>-'Expenses (Assum. &amp; Calc.)'!BP31*1</f>
        <v>0</v>
      </c>
      <c r="AZ70" s="125">
        <f>-'Expenses (Assum. &amp; Calc.)'!BQ31*1</f>
        <v>0</v>
      </c>
      <c r="BA70" s="125">
        <f>-'Expenses (Assum. &amp; Calc.)'!BR31*1</f>
        <v>0</v>
      </c>
      <c r="BB70" s="125">
        <f>-'Expenses (Assum. &amp; Calc.)'!BS31*1</f>
        <v>0</v>
      </c>
      <c r="BC70" s="125">
        <f>-'Expenses (Assum. &amp; Calc.)'!BT31*1</f>
        <v>0</v>
      </c>
      <c r="BD70" s="125">
        <f>-'Expenses (Assum. &amp; Calc.)'!BU31*1</f>
        <v>0</v>
      </c>
      <c r="BE70" s="125">
        <f>-'Expenses (Assum. &amp; Calc.)'!BV31*1</f>
        <v>0</v>
      </c>
      <c r="BF70" s="125">
        <f>-'Expenses (Assum. &amp; Calc.)'!BW31*1</f>
        <v>0</v>
      </c>
      <c r="BG70" s="125">
        <f>-'Expenses (Assum. &amp; Calc.)'!BX31*1</f>
        <v>0</v>
      </c>
      <c r="BH70" s="125">
        <f>-'Expenses (Assum. &amp; Calc.)'!BY31*1</f>
        <v>0</v>
      </c>
      <c r="BI70" s="125">
        <f>-'Expenses (Assum. &amp; Calc.)'!BZ31*1</f>
        <v>0</v>
      </c>
      <c r="BJ70" s="125">
        <f>-'Expenses (Assum. &amp; Calc.)'!CA31*1</f>
        <v>0</v>
      </c>
      <c r="BK70" s="125">
        <f>-'Expenses (Assum. &amp; Calc.)'!CB31*1</f>
        <v>0</v>
      </c>
    </row>
    <row r="71" spans="2:63" ht="14.4" x14ac:dyDescent="0.3">
      <c r="B71" s="149" t="str">
        <f>'Expenses (Assum. &amp; Calc.)'!C32</f>
        <v xml:space="preserve"> </v>
      </c>
      <c r="D71" s="125">
        <f>-'Expenses (Assum. &amp; Calc.)'!U32*1</f>
        <v>0</v>
      </c>
      <c r="E71" s="125">
        <f>-'Expenses (Assum. &amp; Calc.)'!V32*1</f>
        <v>0</v>
      </c>
      <c r="F71" s="125">
        <f>-'Expenses (Assum. &amp; Calc.)'!W32*1</f>
        <v>0</v>
      </c>
      <c r="G71" s="125">
        <f>-'Expenses (Assum. &amp; Calc.)'!X32*1</f>
        <v>0</v>
      </c>
      <c r="H71" s="125">
        <f>-'Expenses (Assum. &amp; Calc.)'!Y32*1</f>
        <v>0</v>
      </c>
      <c r="I71" s="125">
        <f>-'Expenses (Assum. &amp; Calc.)'!Z32*1</f>
        <v>0</v>
      </c>
      <c r="J71" s="125">
        <f>-'Expenses (Assum. &amp; Calc.)'!AA32*1</f>
        <v>0</v>
      </c>
      <c r="K71" s="125">
        <f>-'Expenses (Assum. &amp; Calc.)'!AB32*1</f>
        <v>0</v>
      </c>
      <c r="L71" s="125">
        <f>-'Expenses (Assum. &amp; Calc.)'!AC32*1</f>
        <v>0</v>
      </c>
      <c r="M71" s="125">
        <f>-'Expenses (Assum. &amp; Calc.)'!AD32*1</f>
        <v>0</v>
      </c>
      <c r="N71" s="125">
        <f>-'Expenses (Assum. &amp; Calc.)'!AE32*1</f>
        <v>0</v>
      </c>
      <c r="O71" s="125">
        <f>-'Expenses (Assum. &amp; Calc.)'!AF32*1</f>
        <v>0</v>
      </c>
      <c r="P71" s="125">
        <f>-'Expenses (Assum. &amp; Calc.)'!AG32*1</f>
        <v>0</v>
      </c>
      <c r="Q71" s="125">
        <f>-'Expenses (Assum. &amp; Calc.)'!AH32*1</f>
        <v>0</v>
      </c>
      <c r="R71" s="125">
        <f>-'Expenses (Assum. &amp; Calc.)'!AI32*1</f>
        <v>0</v>
      </c>
      <c r="S71" s="125">
        <f>-'Expenses (Assum. &amp; Calc.)'!AJ32*1</f>
        <v>0</v>
      </c>
      <c r="T71" s="125">
        <f>-'Expenses (Assum. &amp; Calc.)'!AK32*1</f>
        <v>0</v>
      </c>
      <c r="U71" s="125">
        <f>-'Expenses (Assum. &amp; Calc.)'!AL32*1</f>
        <v>0</v>
      </c>
      <c r="V71" s="125">
        <f>-'Expenses (Assum. &amp; Calc.)'!AM32*1</f>
        <v>0</v>
      </c>
      <c r="W71" s="125">
        <f>-'Expenses (Assum. &amp; Calc.)'!AN32*1</f>
        <v>0</v>
      </c>
      <c r="X71" s="125">
        <f>-'Expenses (Assum. &amp; Calc.)'!AO32*1</f>
        <v>0</v>
      </c>
      <c r="Y71" s="125">
        <f>-'Expenses (Assum. &amp; Calc.)'!AP32*1</f>
        <v>0</v>
      </c>
      <c r="Z71" s="125">
        <f>-'Expenses (Assum. &amp; Calc.)'!AQ32*1</f>
        <v>0</v>
      </c>
      <c r="AA71" s="125">
        <f>-'Expenses (Assum. &amp; Calc.)'!AR32*1</f>
        <v>0</v>
      </c>
      <c r="AB71" s="125">
        <f>-'Expenses (Assum. &amp; Calc.)'!AS32*1</f>
        <v>0</v>
      </c>
      <c r="AC71" s="125">
        <f>-'Expenses (Assum. &amp; Calc.)'!AT32*1</f>
        <v>0</v>
      </c>
      <c r="AD71" s="125">
        <f>-'Expenses (Assum. &amp; Calc.)'!AU32*1</f>
        <v>0</v>
      </c>
      <c r="AE71" s="125">
        <f>-'Expenses (Assum. &amp; Calc.)'!AV32*1</f>
        <v>0</v>
      </c>
      <c r="AF71" s="125">
        <f>-'Expenses (Assum. &amp; Calc.)'!AW32*1</f>
        <v>0</v>
      </c>
      <c r="AG71" s="125">
        <f>-'Expenses (Assum. &amp; Calc.)'!AX32*1</f>
        <v>0</v>
      </c>
      <c r="AH71" s="125">
        <f>-'Expenses (Assum. &amp; Calc.)'!AY32*1</f>
        <v>0</v>
      </c>
      <c r="AI71" s="125">
        <f>-'Expenses (Assum. &amp; Calc.)'!AZ32*1</f>
        <v>0</v>
      </c>
      <c r="AJ71" s="125">
        <f>-'Expenses (Assum. &amp; Calc.)'!BA32*1</f>
        <v>0</v>
      </c>
      <c r="AK71" s="125">
        <f>-'Expenses (Assum. &amp; Calc.)'!BB32*1</f>
        <v>0</v>
      </c>
      <c r="AL71" s="125">
        <f>-'Expenses (Assum. &amp; Calc.)'!BC32*1</f>
        <v>0</v>
      </c>
      <c r="AM71" s="125">
        <f>-'Expenses (Assum. &amp; Calc.)'!BD32*1</f>
        <v>0</v>
      </c>
      <c r="AN71" s="125">
        <f>-'Expenses (Assum. &amp; Calc.)'!BE32*1</f>
        <v>0</v>
      </c>
      <c r="AO71" s="125">
        <f>-'Expenses (Assum. &amp; Calc.)'!BF32*1</f>
        <v>0</v>
      </c>
      <c r="AP71" s="125">
        <f>-'Expenses (Assum. &amp; Calc.)'!BG32*1</f>
        <v>0</v>
      </c>
      <c r="AQ71" s="125">
        <f>-'Expenses (Assum. &amp; Calc.)'!BH32*1</f>
        <v>0</v>
      </c>
      <c r="AR71" s="125">
        <f>-'Expenses (Assum. &amp; Calc.)'!BI32*1</f>
        <v>0</v>
      </c>
      <c r="AS71" s="125">
        <f>-'Expenses (Assum. &amp; Calc.)'!BJ32*1</f>
        <v>0</v>
      </c>
      <c r="AT71" s="125">
        <f>-'Expenses (Assum. &amp; Calc.)'!BK32*1</f>
        <v>0</v>
      </c>
      <c r="AU71" s="125">
        <f>-'Expenses (Assum. &amp; Calc.)'!BL32*1</f>
        <v>0</v>
      </c>
      <c r="AV71" s="125">
        <f>-'Expenses (Assum. &amp; Calc.)'!BM32*1</f>
        <v>0</v>
      </c>
      <c r="AW71" s="125">
        <f>-'Expenses (Assum. &amp; Calc.)'!BN32*1</f>
        <v>0</v>
      </c>
      <c r="AX71" s="125">
        <f>-'Expenses (Assum. &amp; Calc.)'!BO32*1</f>
        <v>0</v>
      </c>
      <c r="AY71" s="125">
        <f>-'Expenses (Assum. &amp; Calc.)'!BP32*1</f>
        <v>0</v>
      </c>
      <c r="AZ71" s="125">
        <f>-'Expenses (Assum. &amp; Calc.)'!BQ32*1</f>
        <v>0</v>
      </c>
      <c r="BA71" s="125">
        <f>-'Expenses (Assum. &amp; Calc.)'!BR32*1</f>
        <v>0</v>
      </c>
      <c r="BB71" s="125">
        <f>-'Expenses (Assum. &amp; Calc.)'!BS32*1</f>
        <v>0</v>
      </c>
      <c r="BC71" s="125">
        <f>-'Expenses (Assum. &amp; Calc.)'!BT32*1</f>
        <v>0</v>
      </c>
      <c r="BD71" s="125">
        <f>-'Expenses (Assum. &amp; Calc.)'!BU32*1</f>
        <v>0</v>
      </c>
      <c r="BE71" s="125">
        <f>-'Expenses (Assum. &amp; Calc.)'!BV32*1</f>
        <v>0</v>
      </c>
      <c r="BF71" s="125">
        <f>-'Expenses (Assum. &amp; Calc.)'!BW32*1</f>
        <v>0</v>
      </c>
      <c r="BG71" s="125">
        <f>-'Expenses (Assum. &amp; Calc.)'!BX32*1</f>
        <v>0</v>
      </c>
      <c r="BH71" s="125">
        <f>-'Expenses (Assum. &amp; Calc.)'!BY32*1</f>
        <v>0</v>
      </c>
      <c r="BI71" s="125">
        <f>-'Expenses (Assum. &amp; Calc.)'!BZ32*1</f>
        <v>0</v>
      </c>
      <c r="BJ71" s="125">
        <f>-'Expenses (Assum. &amp; Calc.)'!CA32*1</f>
        <v>0</v>
      </c>
      <c r="BK71" s="125">
        <f>-'Expenses (Assum. &amp; Calc.)'!CB32*1</f>
        <v>0</v>
      </c>
    </row>
    <row r="72" spans="2:63" ht="14.4" x14ac:dyDescent="0.3">
      <c r="B72" s="149" t="str">
        <f>'Expenses (Assum. &amp; Calc.)'!C33</f>
        <v xml:space="preserve"> </v>
      </c>
      <c r="D72" s="125">
        <f>-'Expenses (Assum. &amp; Calc.)'!U33*1</f>
        <v>0</v>
      </c>
      <c r="E72" s="125">
        <f>-'Expenses (Assum. &amp; Calc.)'!V33*1</f>
        <v>0</v>
      </c>
      <c r="F72" s="125">
        <f>-'Expenses (Assum. &amp; Calc.)'!W33*1</f>
        <v>0</v>
      </c>
      <c r="G72" s="125">
        <f>-'Expenses (Assum. &amp; Calc.)'!X33*1</f>
        <v>0</v>
      </c>
      <c r="H72" s="125">
        <f>-'Expenses (Assum. &amp; Calc.)'!Y33*1</f>
        <v>0</v>
      </c>
      <c r="I72" s="125">
        <f>-'Expenses (Assum. &amp; Calc.)'!Z33*1</f>
        <v>0</v>
      </c>
      <c r="J72" s="125">
        <f>-'Expenses (Assum. &amp; Calc.)'!AA33*1</f>
        <v>0</v>
      </c>
      <c r="K72" s="125">
        <f>-'Expenses (Assum. &amp; Calc.)'!AB33*1</f>
        <v>0</v>
      </c>
      <c r="L72" s="125">
        <f>-'Expenses (Assum. &amp; Calc.)'!AC33*1</f>
        <v>0</v>
      </c>
      <c r="M72" s="125">
        <f>-'Expenses (Assum. &amp; Calc.)'!AD33*1</f>
        <v>0</v>
      </c>
      <c r="N72" s="125">
        <f>-'Expenses (Assum. &amp; Calc.)'!AE33*1</f>
        <v>0</v>
      </c>
      <c r="O72" s="125">
        <f>-'Expenses (Assum. &amp; Calc.)'!AF33*1</f>
        <v>0</v>
      </c>
      <c r="P72" s="125">
        <f>-'Expenses (Assum. &amp; Calc.)'!AG33*1</f>
        <v>0</v>
      </c>
      <c r="Q72" s="125">
        <f>-'Expenses (Assum. &amp; Calc.)'!AH33*1</f>
        <v>0</v>
      </c>
      <c r="R72" s="125">
        <f>-'Expenses (Assum. &amp; Calc.)'!AI33*1</f>
        <v>0</v>
      </c>
      <c r="S72" s="125">
        <f>-'Expenses (Assum. &amp; Calc.)'!AJ33*1</f>
        <v>0</v>
      </c>
      <c r="T72" s="125">
        <f>-'Expenses (Assum. &amp; Calc.)'!AK33*1</f>
        <v>0</v>
      </c>
      <c r="U72" s="125">
        <f>-'Expenses (Assum. &amp; Calc.)'!AL33*1</f>
        <v>0</v>
      </c>
      <c r="V72" s="125">
        <f>-'Expenses (Assum. &amp; Calc.)'!AM33*1</f>
        <v>0</v>
      </c>
      <c r="W72" s="125">
        <f>-'Expenses (Assum. &amp; Calc.)'!AN33*1</f>
        <v>0</v>
      </c>
      <c r="X72" s="125">
        <f>-'Expenses (Assum. &amp; Calc.)'!AO33*1</f>
        <v>0</v>
      </c>
      <c r="Y72" s="125">
        <f>-'Expenses (Assum. &amp; Calc.)'!AP33*1</f>
        <v>0</v>
      </c>
      <c r="Z72" s="125">
        <f>-'Expenses (Assum. &amp; Calc.)'!AQ33*1</f>
        <v>0</v>
      </c>
      <c r="AA72" s="125">
        <f>-'Expenses (Assum. &amp; Calc.)'!AR33*1</f>
        <v>0</v>
      </c>
      <c r="AB72" s="125">
        <f>-'Expenses (Assum. &amp; Calc.)'!AS33*1</f>
        <v>0</v>
      </c>
      <c r="AC72" s="125">
        <f>-'Expenses (Assum. &amp; Calc.)'!AT33*1</f>
        <v>0</v>
      </c>
      <c r="AD72" s="125">
        <f>-'Expenses (Assum. &amp; Calc.)'!AU33*1</f>
        <v>0</v>
      </c>
      <c r="AE72" s="125">
        <f>-'Expenses (Assum. &amp; Calc.)'!AV33*1</f>
        <v>0</v>
      </c>
      <c r="AF72" s="125">
        <f>-'Expenses (Assum. &amp; Calc.)'!AW33*1</f>
        <v>0</v>
      </c>
      <c r="AG72" s="125">
        <f>-'Expenses (Assum. &amp; Calc.)'!AX33*1</f>
        <v>0</v>
      </c>
      <c r="AH72" s="125">
        <f>-'Expenses (Assum. &amp; Calc.)'!AY33*1</f>
        <v>0</v>
      </c>
      <c r="AI72" s="125">
        <f>-'Expenses (Assum. &amp; Calc.)'!AZ33*1</f>
        <v>0</v>
      </c>
      <c r="AJ72" s="125">
        <f>-'Expenses (Assum. &amp; Calc.)'!BA33*1</f>
        <v>0</v>
      </c>
      <c r="AK72" s="125">
        <f>-'Expenses (Assum. &amp; Calc.)'!BB33*1</f>
        <v>0</v>
      </c>
      <c r="AL72" s="125">
        <f>-'Expenses (Assum. &amp; Calc.)'!BC33*1</f>
        <v>0</v>
      </c>
      <c r="AM72" s="125">
        <f>-'Expenses (Assum. &amp; Calc.)'!BD33*1</f>
        <v>0</v>
      </c>
      <c r="AN72" s="125">
        <f>-'Expenses (Assum. &amp; Calc.)'!BE33*1</f>
        <v>0</v>
      </c>
      <c r="AO72" s="125">
        <f>-'Expenses (Assum. &amp; Calc.)'!BF33*1</f>
        <v>0</v>
      </c>
      <c r="AP72" s="125">
        <f>-'Expenses (Assum. &amp; Calc.)'!BG33*1</f>
        <v>0</v>
      </c>
      <c r="AQ72" s="125">
        <f>-'Expenses (Assum. &amp; Calc.)'!BH33*1</f>
        <v>0</v>
      </c>
      <c r="AR72" s="125">
        <f>-'Expenses (Assum. &amp; Calc.)'!BI33*1</f>
        <v>0</v>
      </c>
      <c r="AS72" s="125">
        <f>-'Expenses (Assum. &amp; Calc.)'!BJ33*1</f>
        <v>0</v>
      </c>
      <c r="AT72" s="125">
        <f>-'Expenses (Assum. &amp; Calc.)'!BK33*1</f>
        <v>0</v>
      </c>
      <c r="AU72" s="125">
        <f>-'Expenses (Assum. &amp; Calc.)'!BL33*1</f>
        <v>0</v>
      </c>
      <c r="AV72" s="125">
        <f>-'Expenses (Assum. &amp; Calc.)'!BM33*1</f>
        <v>0</v>
      </c>
      <c r="AW72" s="125">
        <f>-'Expenses (Assum. &amp; Calc.)'!BN33*1</f>
        <v>0</v>
      </c>
      <c r="AX72" s="125">
        <f>-'Expenses (Assum. &amp; Calc.)'!BO33*1</f>
        <v>0</v>
      </c>
      <c r="AY72" s="125">
        <f>-'Expenses (Assum. &amp; Calc.)'!BP33*1</f>
        <v>0</v>
      </c>
      <c r="AZ72" s="125">
        <f>-'Expenses (Assum. &amp; Calc.)'!BQ33*1</f>
        <v>0</v>
      </c>
      <c r="BA72" s="125">
        <f>-'Expenses (Assum. &amp; Calc.)'!BR33*1</f>
        <v>0</v>
      </c>
      <c r="BB72" s="125">
        <f>-'Expenses (Assum. &amp; Calc.)'!BS33*1</f>
        <v>0</v>
      </c>
      <c r="BC72" s="125">
        <f>-'Expenses (Assum. &amp; Calc.)'!BT33*1</f>
        <v>0</v>
      </c>
      <c r="BD72" s="125">
        <f>-'Expenses (Assum. &amp; Calc.)'!BU33*1</f>
        <v>0</v>
      </c>
      <c r="BE72" s="125">
        <f>-'Expenses (Assum. &amp; Calc.)'!BV33*1</f>
        <v>0</v>
      </c>
      <c r="BF72" s="125">
        <f>-'Expenses (Assum. &amp; Calc.)'!BW33*1</f>
        <v>0</v>
      </c>
      <c r="BG72" s="125">
        <f>-'Expenses (Assum. &amp; Calc.)'!BX33*1</f>
        <v>0</v>
      </c>
      <c r="BH72" s="125">
        <f>-'Expenses (Assum. &amp; Calc.)'!BY33*1</f>
        <v>0</v>
      </c>
      <c r="BI72" s="125">
        <f>-'Expenses (Assum. &amp; Calc.)'!BZ33*1</f>
        <v>0</v>
      </c>
      <c r="BJ72" s="125">
        <f>-'Expenses (Assum. &amp; Calc.)'!CA33*1</f>
        <v>0</v>
      </c>
      <c r="BK72" s="125">
        <f>-'Expenses (Assum. &amp; Calc.)'!CB33*1</f>
        <v>0</v>
      </c>
    </row>
    <row r="73" spans="2:63" ht="14.4" x14ac:dyDescent="0.3">
      <c r="B73" s="149" t="str">
        <f>'Expenses (Assum. &amp; Calc.)'!C34</f>
        <v xml:space="preserve"> </v>
      </c>
      <c r="D73" s="125">
        <f>-'Expenses (Assum. &amp; Calc.)'!U34*1</f>
        <v>0</v>
      </c>
      <c r="E73" s="125">
        <f>-'Expenses (Assum. &amp; Calc.)'!V34*1</f>
        <v>0</v>
      </c>
      <c r="F73" s="125">
        <f>-'Expenses (Assum. &amp; Calc.)'!W34*1</f>
        <v>0</v>
      </c>
      <c r="G73" s="125">
        <f>-'Expenses (Assum. &amp; Calc.)'!X34*1</f>
        <v>0</v>
      </c>
      <c r="H73" s="125">
        <f>-'Expenses (Assum. &amp; Calc.)'!Y34*1</f>
        <v>0</v>
      </c>
      <c r="I73" s="125">
        <f>-'Expenses (Assum. &amp; Calc.)'!Z34*1</f>
        <v>0</v>
      </c>
      <c r="J73" s="125">
        <f>-'Expenses (Assum. &amp; Calc.)'!AA34*1</f>
        <v>0</v>
      </c>
      <c r="K73" s="125">
        <f>-'Expenses (Assum. &amp; Calc.)'!AB34*1</f>
        <v>0</v>
      </c>
      <c r="L73" s="125">
        <f>-'Expenses (Assum. &amp; Calc.)'!AC34*1</f>
        <v>0</v>
      </c>
      <c r="M73" s="125">
        <f>-'Expenses (Assum. &amp; Calc.)'!AD34*1</f>
        <v>0</v>
      </c>
      <c r="N73" s="125">
        <f>-'Expenses (Assum. &amp; Calc.)'!AE34*1</f>
        <v>0</v>
      </c>
      <c r="O73" s="125">
        <f>-'Expenses (Assum. &amp; Calc.)'!AF34*1</f>
        <v>0</v>
      </c>
      <c r="P73" s="125">
        <f>-'Expenses (Assum. &amp; Calc.)'!AG34*1</f>
        <v>0</v>
      </c>
      <c r="Q73" s="125">
        <f>-'Expenses (Assum. &amp; Calc.)'!AH34*1</f>
        <v>0</v>
      </c>
      <c r="R73" s="125">
        <f>-'Expenses (Assum. &amp; Calc.)'!AI34*1</f>
        <v>0</v>
      </c>
      <c r="S73" s="125">
        <f>-'Expenses (Assum. &amp; Calc.)'!AJ34*1</f>
        <v>0</v>
      </c>
      <c r="T73" s="125">
        <f>-'Expenses (Assum. &amp; Calc.)'!AK34*1</f>
        <v>0</v>
      </c>
      <c r="U73" s="125">
        <f>-'Expenses (Assum. &amp; Calc.)'!AL34*1</f>
        <v>0</v>
      </c>
      <c r="V73" s="125">
        <f>-'Expenses (Assum. &amp; Calc.)'!AM34*1</f>
        <v>0</v>
      </c>
      <c r="W73" s="125">
        <f>-'Expenses (Assum. &amp; Calc.)'!AN34*1</f>
        <v>0</v>
      </c>
      <c r="X73" s="125">
        <f>-'Expenses (Assum. &amp; Calc.)'!AO34*1</f>
        <v>0</v>
      </c>
      <c r="Y73" s="125">
        <f>-'Expenses (Assum. &amp; Calc.)'!AP34*1</f>
        <v>0</v>
      </c>
      <c r="Z73" s="125">
        <f>-'Expenses (Assum. &amp; Calc.)'!AQ34*1</f>
        <v>0</v>
      </c>
      <c r="AA73" s="125">
        <f>-'Expenses (Assum. &amp; Calc.)'!AR34*1</f>
        <v>0</v>
      </c>
      <c r="AB73" s="125">
        <f>-'Expenses (Assum. &amp; Calc.)'!AS34*1</f>
        <v>0</v>
      </c>
      <c r="AC73" s="125">
        <f>-'Expenses (Assum. &amp; Calc.)'!AT34*1</f>
        <v>0</v>
      </c>
      <c r="AD73" s="125">
        <f>-'Expenses (Assum. &amp; Calc.)'!AU34*1</f>
        <v>0</v>
      </c>
      <c r="AE73" s="125">
        <f>-'Expenses (Assum. &amp; Calc.)'!AV34*1</f>
        <v>0</v>
      </c>
      <c r="AF73" s="125">
        <f>-'Expenses (Assum. &amp; Calc.)'!AW34*1</f>
        <v>0</v>
      </c>
      <c r="AG73" s="125">
        <f>-'Expenses (Assum. &amp; Calc.)'!AX34*1</f>
        <v>0</v>
      </c>
      <c r="AH73" s="125">
        <f>-'Expenses (Assum. &amp; Calc.)'!AY34*1</f>
        <v>0</v>
      </c>
      <c r="AI73" s="125">
        <f>-'Expenses (Assum. &amp; Calc.)'!AZ34*1</f>
        <v>0</v>
      </c>
      <c r="AJ73" s="125">
        <f>-'Expenses (Assum. &amp; Calc.)'!BA34*1</f>
        <v>0</v>
      </c>
      <c r="AK73" s="125">
        <f>-'Expenses (Assum. &amp; Calc.)'!BB34*1</f>
        <v>0</v>
      </c>
      <c r="AL73" s="125">
        <f>-'Expenses (Assum. &amp; Calc.)'!BC34*1</f>
        <v>0</v>
      </c>
      <c r="AM73" s="125">
        <f>-'Expenses (Assum. &amp; Calc.)'!BD34*1</f>
        <v>0</v>
      </c>
      <c r="AN73" s="125">
        <f>-'Expenses (Assum. &amp; Calc.)'!BE34*1</f>
        <v>0</v>
      </c>
      <c r="AO73" s="125">
        <f>-'Expenses (Assum. &amp; Calc.)'!BF34*1</f>
        <v>0</v>
      </c>
      <c r="AP73" s="125">
        <f>-'Expenses (Assum. &amp; Calc.)'!BG34*1</f>
        <v>0</v>
      </c>
      <c r="AQ73" s="125">
        <f>-'Expenses (Assum. &amp; Calc.)'!BH34*1</f>
        <v>0</v>
      </c>
      <c r="AR73" s="125">
        <f>-'Expenses (Assum. &amp; Calc.)'!BI34*1</f>
        <v>0</v>
      </c>
      <c r="AS73" s="125">
        <f>-'Expenses (Assum. &amp; Calc.)'!BJ34*1</f>
        <v>0</v>
      </c>
      <c r="AT73" s="125">
        <f>-'Expenses (Assum. &amp; Calc.)'!BK34*1</f>
        <v>0</v>
      </c>
      <c r="AU73" s="125">
        <f>-'Expenses (Assum. &amp; Calc.)'!BL34*1</f>
        <v>0</v>
      </c>
      <c r="AV73" s="125">
        <f>-'Expenses (Assum. &amp; Calc.)'!BM34*1</f>
        <v>0</v>
      </c>
      <c r="AW73" s="125">
        <f>-'Expenses (Assum. &amp; Calc.)'!BN34*1</f>
        <v>0</v>
      </c>
      <c r="AX73" s="125">
        <f>-'Expenses (Assum. &amp; Calc.)'!BO34*1</f>
        <v>0</v>
      </c>
      <c r="AY73" s="125">
        <f>-'Expenses (Assum. &amp; Calc.)'!BP34*1</f>
        <v>0</v>
      </c>
      <c r="AZ73" s="125">
        <f>-'Expenses (Assum. &amp; Calc.)'!BQ34*1</f>
        <v>0</v>
      </c>
      <c r="BA73" s="125">
        <f>-'Expenses (Assum. &amp; Calc.)'!BR34*1</f>
        <v>0</v>
      </c>
      <c r="BB73" s="125">
        <f>-'Expenses (Assum. &amp; Calc.)'!BS34*1</f>
        <v>0</v>
      </c>
      <c r="BC73" s="125">
        <f>-'Expenses (Assum. &amp; Calc.)'!BT34*1</f>
        <v>0</v>
      </c>
      <c r="BD73" s="125">
        <f>-'Expenses (Assum. &amp; Calc.)'!BU34*1</f>
        <v>0</v>
      </c>
      <c r="BE73" s="125">
        <f>-'Expenses (Assum. &amp; Calc.)'!BV34*1</f>
        <v>0</v>
      </c>
      <c r="BF73" s="125">
        <f>-'Expenses (Assum. &amp; Calc.)'!BW34*1</f>
        <v>0</v>
      </c>
      <c r="BG73" s="125">
        <f>-'Expenses (Assum. &amp; Calc.)'!BX34*1</f>
        <v>0</v>
      </c>
      <c r="BH73" s="125">
        <f>-'Expenses (Assum. &amp; Calc.)'!BY34*1</f>
        <v>0</v>
      </c>
      <c r="BI73" s="125">
        <f>-'Expenses (Assum. &amp; Calc.)'!BZ34*1</f>
        <v>0</v>
      </c>
      <c r="BJ73" s="125">
        <f>-'Expenses (Assum. &amp; Calc.)'!CA34*1</f>
        <v>0</v>
      </c>
      <c r="BK73" s="125">
        <f>-'Expenses (Assum. &amp; Calc.)'!CB34*1</f>
        <v>0</v>
      </c>
    </row>
    <row r="74" spans="2:63" ht="14.4" x14ac:dyDescent="0.3">
      <c r="B74" s="149" t="str">
        <f>'Expenses (Assum. &amp; Calc.)'!C35</f>
        <v xml:space="preserve">  </v>
      </c>
      <c r="D74" s="125">
        <f>-'Expenses (Assum. &amp; Calc.)'!U35*1</f>
        <v>0</v>
      </c>
      <c r="E74" s="125">
        <f>-'Expenses (Assum. &amp; Calc.)'!V35*1</f>
        <v>0</v>
      </c>
      <c r="F74" s="125">
        <f>-'Expenses (Assum. &amp; Calc.)'!W35*1</f>
        <v>0</v>
      </c>
      <c r="G74" s="125">
        <f>-'Expenses (Assum. &amp; Calc.)'!X35*1</f>
        <v>0</v>
      </c>
      <c r="H74" s="125">
        <f>-'Expenses (Assum. &amp; Calc.)'!Y35*1</f>
        <v>0</v>
      </c>
      <c r="I74" s="125">
        <f>-'Expenses (Assum. &amp; Calc.)'!Z35*1</f>
        <v>0</v>
      </c>
      <c r="J74" s="125">
        <f>-'Expenses (Assum. &amp; Calc.)'!AA35*1</f>
        <v>0</v>
      </c>
      <c r="K74" s="125">
        <f>-'Expenses (Assum. &amp; Calc.)'!AB35*1</f>
        <v>0</v>
      </c>
      <c r="L74" s="125">
        <f>-'Expenses (Assum. &amp; Calc.)'!AC35*1</f>
        <v>0</v>
      </c>
      <c r="M74" s="125">
        <f>-'Expenses (Assum. &amp; Calc.)'!AD35*1</f>
        <v>0</v>
      </c>
      <c r="N74" s="125">
        <f>-'Expenses (Assum. &amp; Calc.)'!AE35*1</f>
        <v>0</v>
      </c>
      <c r="O74" s="125">
        <f>-'Expenses (Assum. &amp; Calc.)'!AF35*1</f>
        <v>0</v>
      </c>
      <c r="P74" s="125">
        <f>-'Expenses (Assum. &amp; Calc.)'!AG35*1</f>
        <v>0</v>
      </c>
      <c r="Q74" s="125">
        <f>-'Expenses (Assum. &amp; Calc.)'!AH35*1</f>
        <v>0</v>
      </c>
      <c r="R74" s="125">
        <f>-'Expenses (Assum. &amp; Calc.)'!AI35*1</f>
        <v>0</v>
      </c>
      <c r="S74" s="125">
        <f>-'Expenses (Assum. &amp; Calc.)'!AJ35*1</f>
        <v>0</v>
      </c>
      <c r="T74" s="125">
        <f>-'Expenses (Assum. &amp; Calc.)'!AK35*1</f>
        <v>0</v>
      </c>
      <c r="U74" s="125">
        <f>-'Expenses (Assum. &amp; Calc.)'!AL35*1</f>
        <v>0</v>
      </c>
      <c r="V74" s="125">
        <f>-'Expenses (Assum. &amp; Calc.)'!AM35*1</f>
        <v>0</v>
      </c>
      <c r="W74" s="125">
        <f>-'Expenses (Assum. &amp; Calc.)'!AN35*1</f>
        <v>0</v>
      </c>
      <c r="X74" s="125">
        <f>-'Expenses (Assum. &amp; Calc.)'!AO35*1</f>
        <v>0</v>
      </c>
      <c r="Y74" s="125">
        <f>-'Expenses (Assum. &amp; Calc.)'!AP35*1</f>
        <v>0</v>
      </c>
      <c r="Z74" s="125">
        <f>-'Expenses (Assum. &amp; Calc.)'!AQ35*1</f>
        <v>0</v>
      </c>
      <c r="AA74" s="125">
        <f>-'Expenses (Assum. &amp; Calc.)'!AR35*1</f>
        <v>0</v>
      </c>
      <c r="AB74" s="125">
        <f>-'Expenses (Assum. &amp; Calc.)'!AS35*1</f>
        <v>0</v>
      </c>
      <c r="AC74" s="125">
        <f>-'Expenses (Assum. &amp; Calc.)'!AT35*1</f>
        <v>0</v>
      </c>
      <c r="AD74" s="125">
        <f>-'Expenses (Assum. &amp; Calc.)'!AU35*1</f>
        <v>0</v>
      </c>
      <c r="AE74" s="125">
        <f>-'Expenses (Assum. &amp; Calc.)'!AV35*1</f>
        <v>0</v>
      </c>
      <c r="AF74" s="125">
        <f>-'Expenses (Assum. &amp; Calc.)'!AW35*1</f>
        <v>0</v>
      </c>
      <c r="AG74" s="125">
        <f>-'Expenses (Assum. &amp; Calc.)'!AX35*1</f>
        <v>0</v>
      </c>
      <c r="AH74" s="125">
        <f>-'Expenses (Assum. &amp; Calc.)'!AY35*1</f>
        <v>0</v>
      </c>
      <c r="AI74" s="125">
        <f>-'Expenses (Assum. &amp; Calc.)'!AZ35*1</f>
        <v>0</v>
      </c>
      <c r="AJ74" s="125">
        <f>-'Expenses (Assum. &amp; Calc.)'!BA35*1</f>
        <v>0</v>
      </c>
      <c r="AK74" s="125">
        <f>-'Expenses (Assum. &amp; Calc.)'!BB35*1</f>
        <v>0</v>
      </c>
      <c r="AL74" s="125">
        <f>-'Expenses (Assum. &amp; Calc.)'!BC35*1</f>
        <v>0</v>
      </c>
      <c r="AM74" s="125">
        <f>-'Expenses (Assum. &amp; Calc.)'!BD35*1</f>
        <v>0</v>
      </c>
      <c r="AN74" s="125">
        <f>-'Expenses (Assum. &amp; Calc.)'!BE35*1</f>
        <v>0</v>
      </c>
      <c r="AO74" s="125">
        <f>-'Expenses (Assum. &amp; Calc.)'!BF35*1</f>
        <v>0</v>
      </c>
      <c r="AP74" s="125">
        <f>-'Expenses (Assum. &amp; Calc.)'!BG35*1</f>
        <v>0</v>
      </c>
      <c r="AQ74" s="125">
        <f>-'Expenses (Assum. &amp; Calc.)'!BH35*1</f>
        <v>0</v>
      </c>
      <c r="AR74" s="125">
        <f>-'Expenses (Assum. &amp; Calc.)'!BI35*1</f>
        <v>0</v>
      </c>
      <c r="AS74" s="125">
        <f>-'Expenses (Assum. &amp; Calc.)'!BJ35*1</f>
        <v>0</v>
      </c>
      <c r="AT74" s="125">
        <f>-'Expenses (Assum. &amp; Calc.)'!BK35*1</f>
        <v>0</v>
      </c>
      <c r="AU74" s="125">
        <f>-'Expenses (Assum. &amp; Calc.)'!BL35*1</f>
        <v>0</v>
      </c>
      <c r="AV74" s="125">
        <f>-'Expenses (Assum. &amp; Calc.)'!BM35*1</f>
        <v>0</v>
      </c>
      <c r="AW74" s="125">
        <f>-'Expenses (Assum. &amp; Calc.)'!BN35*1</f>
        <v>0</v>
      </c>
      <c r="AX74" s="125">
        <f>-'Expenses (Assum. &amp; Calc.)'!BO35*1</f>
        <v>0</v>
      </c>
      <c r="AY74" s="125">
        <f>-'Expenses (Assum. &amp; Calc.)'!BP35*1</f>
        <v>0</v>
      </c>
      <c r="AZ74" s="125">
        <f>-'Expenses (Assum. &amp; Calc.)'!BQ35*1</f>
        <v>0</v>
      </c>
      <c r="BA74" s="125">
        <f>-'Expenses (Assum. &amp; Calc.)'!BR35*1</f>
        <v>0</v>
      </c>
      <c r="BB74" s="125">
        <f>-'Expenses (Assum. &amp; Calc.)'!BS35*1</f>
        <v>0</v>
      </c>
      <c r="BC74" s="125">
        <f>-'Expenses (Assum. &amp; Calc.)'!BT35*1</f>
        <v>0</v>
      </c>
      <c r="BD74" s="125">
        <f>-'Expenses (Assum. &amp; Calc.)'!BU35*1</f>
        <v>0</v>
      </c>
      <c r="BE74" s="125">
        <f>-'Expenses (Assum. &amp; Calc.)'!BV35*1</f>
        <v>0</v>
      </c>
      <c r="BF74" s="125">
        <f>-'Expenses (Assum. &amp; Calc.)'!BW35*1</f>
        <v>0</v>
      </c>
      <c r="BG74" s="125">
        <f>-'Expenses (Assum. &amp; Calc.)'!BX35*1</f>
        <v>0</v>
      </c>
      <c r="BH74" s="125">
        <f>-'Expenses (Assum. &amp; Calc.)'!BY35*1</f>
        <v>0</v>
      </c>
      <c r="BI74" s="125">
        <f>-'Expenses (Assum. &amp; Calc.)'!BZ35*1</f>
        <v>0</v>
      </c>
      <c r="BJ74" s="125">
        <f>-'Expenses (Assum. &amp; Calc.)'!CA35*1</f>
        <v>0</v>
      </c>
      <c r="BK74" s="125">
        <f>-'Expenses (Assum. &amp; Calc.)'!CB35*1</f>
        <v>0</v>
      </c>
    </row>
    <row r="75" spans="2:63" ht="14.4" x14ac:dyDescent="0.3">
      <c r="B75" s="149" t="str">
        <f>'Expenses (Assum. &amp; Calc.)'!C36</f>
        <v xml:space="preserve"> </v>
      </c>
      <c r="D75" s="125">
        <f>-'Expenses (Assum. &amp; Calc.)'!U36*1</f>
        <v>0</v>
      </c>
      <c r="E75" s="125">
        <f>-'Expenses (Assum. &amp; Calc.)'!V36*1</f>
        <v>0</v>
      </c>
      <c r="F75" s="125">
        <f>-'Expenses (Assum. &amp; Calc.)'!W36*1</f>
        <v>0</v>
      </c>
      <c r="G75" s="125">
        <f>-'Expenses (Assum. &amp; Calc.)'!X36*1</f>
        <v>0</v>
      </c>
      <c r="H75" s="125">
        <f>-'Expenses (Assum. &amp; Calc.)'!Y36*1</f>
        <v>0</v>
      </c>
      <c r="I75" s="125">
        <f>-'Expenses (Assum. &amp; Calc.)'!Z36*1</f>
        <v>0</v>
      </c>
      <c r="J75" s="125">
        <f>-'Expenses (Assum. &amp; Calc.)'!AA36*1</f>
        <v>0</v>
      </c>
      <c r="K75" s="125">
        <f>-'Expenses (Assum. &amp; Calc.)'!AB36*1</f>
        <v>0</v>
      </c>
      <c r="L75" s="125">
        <f>-'Expenses (Assum. &amp; Calc.)'!AC36*1</f>
        <v>0</v>
      </c>
      <c r="M75" s="125">
        <f>-'Expenses (Assum. &amp; Calc.)'!AD36*1</f>
        <v>0</v>
      </c>
      <c r="N75" s="125">
        <f>-'Expenses (Assum. &amp; Calc.)'!AE36*1</f>
        <v>0</v>
      </c>
      <c r="O75" s="125">
        <f>-'Expenses (Assum. &amp; Calc.)'!AF36*1</f>
        <v>0</v>
      </c>
      <c r="P75" s="125">
        <f>-'Expenses (Assum. &amp; Calc.)'!AG36*1</f>
        <v>0</v>
      </c>
      <c r="Q75" s="125">
        <f>-'Expenses (Assum. &amp; Calc.)'!AH36*1</f>
        <v>0</v>
      </c>
      <c r="R75" s="125">
        <f>-'Expenses (Assum. &amp; Calc.)'!AI36*1</f>
        <v>0</v>
      </c>
      <c r="S75" s="125">
        <f>-'Expenses (Assum. &amp; Calc.)'!AJ36*1</f>
        <v>0</v>
      </c>
      <c r="T75" s="125">
        <f>-'Expenses (Assum. &amp; Calc.)'!AK36*1</f>
        <v>0</v>
      </c>
      <c r="U75" s="125">
        <f>-'Expenses (Assum. &amp; Calc.)'!AL36*1</f>
        <v>0</v>
      </c>
      <c r="V75" s="125">
        <f>-'Expenses (Assum. &amp; Calc.)'!AM36*1</f>
        <v>0</v>
      </c>
      <c r="W75" s="125">
        <f>-'Expenses (Assum. &amp; Calc.)'!AN36*1</f>
        <v>0</v>
      </c>
      <c r="X75" s="125">
        <f>-'Expenses (Assum. &amp; Calc.)'!AO36*1</f>
        <v>0</v>
      </c>
      <c r="Y75" s="125">
        <f>-'Expenses (Assum. &amp; Calc.)'!AP36*1</f>
        <v>0</v>
      </c>
      <c r="Z75" s="125">
        <f>-'Expenses (Assum. &amp; Calc.)'!AQ36*1</f>
        <v>0</v>
      </c>
      <c r="AA75" s="125">
        <f>-'Expenses (Assum. &amp; Calc.)'!AR36*1</f>
        <v>0</v>
      </c>
      <c r="AB75" s="125">
        <f>-'Expenses (Assum. &amp; Calc.)'!AS36*1</f>
        <v>0</v>
      </c>
      <c r="AC75" s="125">
        <f>-'Expenses (Assum. &amp; Calc.)'!AT36*1</f>
        <v>0</v>
      </c>
      <c r="AD75" s="125">
        <f>-'Expenses (Assum. &amp; Calc.)'!AU36*1</f>
        <v>0</v>
      </c>
      <c r="AE75" s="125">
        <f>-'Expenses (Assum. &amp; Calc.)'!AV36*1</f>
        <v>0</v>
      </c>
      <c r="AF75" s="125">
        <f>-'Expenses (Assum. &amp; Calc.)'!AW36*1</f>
        <v>0</v>
      </c>
      <c r="AG75" s="125">
        <f>-'Expenses (Assum. &amp; Calc.)'!AX36*1</f>
        <v>0</v>
      </c>
      <c r="AH75" s="125">
        <f>-'Expenses (Assum. &amp; Calc.)'!AY36*1</f>
        <v>0</v>
      </c>
      <c r="AI75" s="125">
        <f>-'Expenses (Assum. &amp; Calc.)'!AZ36*1</f>
        <v>0</v>
      </c>
      <c r="AJ75" s="125">
        <f>-'Expenses (Assum. &amp; Calc.)'!BA36*1</f>
        <v>0</v>
      </c>
      <c r="AK75" s="125">
        <f>-'Expenses (Assum. &amp; Calc.)'!BB36*1</f>
        <v>0</v>
      </c>
      <c r="AL75" s="125">
        <f>-'Expenses (Assum. &amp; Calc.)'!BC36*1</f>
        <v>0</v>
      </c>
      <c r="AM75" s="125">
        <f>-'Expenses (Assum. &amp; Calc.)'!BD36*1</f>
        <v>0</v>
      </c>
      <c r="AN75" s="125">
        <f>-'Expenses (Assum. &amp; Calc.)'!BE36*1</f>
        <v>0</v>
      </c>
      <c r="AO75" s="125">
        <f>-'Expenses (Assum. &amp; Calc.)'!BF36*1</f>
        <v>0</v>
      </c>
      <c r="AP75" s="125">
        <f>-'Expenses (Assum. &amp; Calc.)'!BG36*1</f>
        <v>0</v>
      </c>
      <c r="AQ75" s="125">
        <f>-'Expenses (Assum. &amp; Calc.)'!BH36*1</f>
        <v>0</v>
      </c>
      <c r="AR75" s="125">
        <f>-'Expenses (Assum. &amp; Calc.)'!BI36*1</f>
        <v>0</v>
      </c>
      <c r="AS75" s="125">
        <f>-'Expenses (Assum. &amp; Calc.)'!BJ36*1</f>
        <v>0</v>
      </c>
      <c r="AT75" s="125">
        <f>-'Expenses (Assum. &amp; Calc.)'!BK36*1</f>
        <v>0</v>
      </c>
      <c r="AU75" s="125">
        <f>-'Expenses (Assum. &amp; Calc.)'!BL36*1</f>
        <v>0</v>
      </c>
      <c r="AV75" s="125">
        <f>-'Expenses (Assum. &amp; Calc.)'!BM36*1</f>
        <v>0</v>
      </c>
      <c r="AW75" s="125">
        <f>-'Expenses (Assum. &amp; Calc.)'!BN36*1</f>
        <v>0</v>
      </c>
      <c r="AX75" s="125">
        <f>-'Expenses (Assum. &amp; Calc.)'!BO36*1</f>
        <v>0</v>
      </c>
      <c r="AY75" s="125">
        <f>-'Expenses (Assum. &amp; Calc.)'!BP36*1</f>
        <v>0</v>
      </c>
      <c r="AZ75" s="125">
        <f>-'Expenses (Assum. &amp; Calc.)'!BQ36*1</f>
        <v>0</v>
      </c>
      <c r="BA75" s="125">
        <f>-'Expenses (Assum. &amp; Calc.)'!BR36*1</f>
        <v>0</v>
      </c>
      <c r="BB75" s="125">
        <f>-'Expenses (Assum. &amp; Calc.)'!BS36*1</f>
        <v>0</v>
      </c>
      <c r="BC75" s="125">
        <f>-'Expenses (Assum. &amp; Calc.)'!BT36*1</f>
        <v>0</v>
      </c>
      <c r="BD75" s="125">
        <f>-'Expenses (Assum. &amp; Calc.)'!BU36*1</f>
        <v>0</v>
      </c>
      <c r="BE75" s="125">
        <f>-'Expenses (Assum. &amp; Calc.)'!BV36*1</f>
        <v>0</v>
      </c>
      <c r="BF75" s="125">
        <f>-'Expenses (Assum. &amp; Calc.)'!BW36*1</f>
        <v>0</v>
      </c>
      <c r="BG75" s="125">
        <f>-'Expenses (Assum. &amp; Calc.)'!BX36*1</f>
        <v>0</v>
      </c>
      <c r="BH75" s="125">
        <f>-'Expenses (Assum. &amp; Calc.)'!BY36*1</f>
        <v>0</v>
      </c>
      <c r="BI75" s="125">
        <f>-'Expenses (Assum. &amp; Calc.)'!BZ36*1</f>
        <v>0</v>
      </c>
      <c r="BJ75" s="125">
        <f>-'Expenses (Assum. &amp; Calc.)'!CA36*1</f>
        <v>0</v>
      </c>
      <c r="BK75" s="125">
        <f>-'Expenses (Assum. &amp; Calc.)'!CB36*1</f>
        <v>0</v>
      </c>
    </row>
    <row r="76" spans="2:63" ht="14.4" x14ac:dyDescent="0.3">
      <c r="B76" s="149" t="str">
        <f>'Expenses (Assum. &amp; Calc.)'!C37</f>
        <v xml:space="preserve"> </v>
      </c>
      <c r="D76" s="128">
        <f>-'Expenses (Assum. &amp; Calc.)'!U37*1</f>
        <v>0</v>
      </c>
      <c r="E76" s="128">
        <f>-'Expenses (Assum. &amp; Calc.)'!V37*1</f>
        <v>0</v>
      </c>
      <c r="F76" s="128">
        <f>-'Expenses (Assum. &amp; Calc.)'!W37*1</f>
        <v>0</v>
      </c>
      <c r="G76" s="128">
        <f>-'Expenses (Assum. &amp; Calc.)'!X37*1</f>
        <v>0</v>
      </c>
      <c r="H76" s="128">
        <f>-'Expenses (Assum. &amp; Calc.)'!Y37*1</f>
        <v>0</v>
      </c>
      <c r="I76" s="128">
        <f>-'Expenses (Assum. &amp; Calc.)'!Z37*1</f>
        <v>0</v>
      </c>
      <c r="J76" s="128">
        <f>-'Expenses (Assum. &amp; Calc.)'!AA37*1</f>
        <v>0</v>
      </c>
      <c r="K76" s="128">
        <f>-'Expenses (Assum. &amp; Calc.)'!AB37*1</f>
        <v>0</v>
      </c>
      <c r="L76" s="128">
        <f>-'Expenses (Assum. &amp; Calc.)'!AC37*1</f>
        <v>0</v>
      </c>
      <c r="M76" s="128">
        <f>-'Expenses (Assum. &amp; Calc.)'!AD37*1</f>
        <v>0</v>
      </c>
      <c r="N76" s="128">
        <f>-'Expenses (Assum. &amp; Calc.)'!AE37*1</f>
        <v>0</v>
      </c>
      <c r="O76" s="128">
        <f>-'Expenses (Assum. &amp; Calc.)'!AF37*1</f>
        <v>0</v>
      </c>
      <c r="P76" s="128">
        <f>-'Expenses (Assum. &amp; Calc.)'!AG37*1</f>
        <v>0</v>
      </c>
      <c r="Q76" s="128">
        <f>-'Expenses (Assum. &amp; Calc.)'!AH37*1</f>
        <v>0</v>
      </c>
      <c r="R76" s="128">
        <f>-'Expenses (Assum. &amp; Calc.)'!AI37*1</f>
        <v>0</v>
      </c>
      <c r="S76" s="128">
        <f>-'Expenses (Assum. &amp; Calc.)'!AJ37*1</f>
        <v>0</v>
      </c>
      <c r="T76" s="128">
        <f>-'Expenses (Assum. &amp; Calc.)'!AK37*1</f>
        <v>0</v>
      </c>
      <c r="U76" s="128">
        <f>-'Expenses (Assum. &amp; Calc.)'!AL37*1</f>
        <v>0</v>
      </c>
      <c r="V76" s="128">
        <f>-'Expenses (Assum. &amp; Calc.)'!AM37*1</f>
        <v>0</v>
      </c>
      <c r="W76" s="128">
        <f>-'Expenses (Assum. &amp; Calc.)'!AN37*1</f>
        <v>0</v>
      </c>
      <c r="X76" s="128">
        <f>-'Expenses (Assum. &amp; Calc.)'!AO37*1</f>
        <v>0</v>
      </c>
      <c r="Y76" s="128">
        <f>-'Expenses (Assum. &amp; Calc.)'!AP37*1</f>
        <v>0</v>
      </c>
      <c r="Z76" s="128">
        <f>-'Expenses (Assum. &amp; Calc.)'!AQ37*1</f>
        <v>0</v>
      </c>
      <c r="AA76" s="128">
        <f>-'Expenses (Assum. &amp; Calc.)'!AR37*1</f>
        <v>0</v>
      </c>
      <c r="AB76" s="128">
        <f>-'Expenses (Assum. &amp; Calc.)'!AS37*1</f>
        <v>0</v>
      </c>
      <c r="AC76" s="128">
        <f>-'Expenses (Assum. &amp; Calc.)'!AT37*1</f>
        <v>0</v>
      </c>
      <c r="AD76" s="128">
        <f>-'Expenses (Assum. &amp; Calc.)'!AU37*1</f>
        <v>0</v>
      </c>
      <c r="AE76" s="128">
        <f>-'Expenses (Assum. &amp; Calc.)'!AV37*1</f>
        <v>0</v>
      </c>
      <c r="AF76" s="128">
        <f>-'Expenses (Assum. &amp; Calc.)'!AW37*1</f>
        <v>0</v>
      </c>
      <c r="AG76" s="128">
        <f>-'Expenses (Assum. &amp; Calc.)'!AX37*1</f>
        <v>0</v>
      </c>
      <c r="AH76" s="128">
        <f>-'Expenses (Assum. &amp; Calc.)'!AY37*1</f>
        <v>0</v>
      </c>
      <c r="AI76" s="128">
        <f>-'Expenses (Assum. &amp; Calc.)'!AZ37*1</f>
        <v>0</v>
      </c>
      <c r="AJ76" s="128">
        <f>-'Expenses (Assum. &amp; Calc.)'!BA37*1</f>
        <v>0</v>
      </c>
      <c r="AK76" s="128">
        <f>-'Expenses (Assum. &amp; Calc.)'!BB37*1</f>
        <v>0</v>
      </c>
      <c r="AL76" s="128">
        <f>-'Expenses (Assum. &amp; Calc.)'!BC37*1</f>
        <v>0</v>
      </c>
      <c r="AM76" s="128">
        <f>-'Expenses (Assum. &amp; Calc.)'!BD37*1</f>
        <v>0</v>
      </c>
      <c r="AN76" s="128">
        <f>-'Expenses (Assum. &amp; Calc.)'!BE37*1</f>
        <v>0</v>
      </c>
      <c r="AO76" s="128">
        <f>-'Expenses (Assum. &amp; Calc.)'!BF37*1</f>
        <v>0</v>
      </c>
      <c r="AP76" s="128">
        <f>-'Expenses (Assum. &amp; Calc.)'!BG37*1</f>
        <v>0</v>
      </c>
      <c r="AQ76" s="128">
        <f>-'Expenses (Assum. &amp; Calc.)'!BH37*1</f>
        <v>0</v>
      </c>
      <c r="AR76" s="128">
        <f>-'Expenses (Assum. &amp; Calc.)'!BI37*1</f>
        <v>0</v>
      </c>
      <c r="AS76" s="128">
        <f>-'Expenses (Assum. &amp; Calc.)'!BJ37*1</f>
        <v>0</v>
      </c>
      <c r="AT76" s="128">
        <f>-'Expenses (Assum. &amp; Calc.)'!BK37*1</f>
        <v>0</v>
      </c>
      <c r="AU76" s="128">
        <f>-'Expenses (Assum. &amp; Calc.)'!BL37*1</f>
        <v>0</v>
      </c>
      <c r="AV76" s="128">
        <f>-'Expenses (Assum. &amp; Calc.)'!BM37*1</f>
        <v>0</v>
      </c>
      <c r="AW76" s="128">
        <f>-'Expenses (Assum. &amp; Calc.)'!BN37*1</f>
        <v>0</v>
      </c>
      <c r="AX76" s="128">
        <f>-'Expenses (Assum. &amp; Calc.)'!BO37*1</f>
        <v>0</v>
      </c>
      <c r="AY76" s="128">
        <f>-'Expenses (Assum. &amp; Calc.)'!BP37*1</f>
        <v>0</v>
      </c>
      <c r="AZ76" s="128">
        <f>-'Expenses (Assum. &amp; Calc.)'!BQ37*1</f>
        <v>0</v>
      </c>
      <c r="BA76" s="128">
        <f>-'Expenses (Assum. &amp; Calc.)'!BR37*1</f>
        <v>0</v>
      </c>
      <c r="BB76" s="128">
        <f>-'Expenses (Assum. &amp; Calc.)'!BS37*1</f>
        <v>0</v>
      </c>
      <c r="BC76" s="128">
        <f>-'Expenses (Assum. &amp; Calc.)'!BT37*1</f>
        <v>0</v>
      </c>
      <c r="BD76" s="128">
        <f>-'Expenses (Assum. &amp; Calc.)'!BU37*1</f>
        <v>0</v>
      </c>
      <c r="BE76" s="128">
        <f>-'Expenses (Assum. &amp; Calc.)'!BV37*1</f>
        <v>0</v>
      </c>
      <c r="BF76" s="128">
        <f>-'Expenses (Assum. &amp; Calc.)'!BW37*1</f>
        <v>0</v>
      </c>
      <c r="BG76" s="128">
        <f>-'Expenses (Assum. &amp; Calc.)'!BX37*1</f>
        <v>0</v>
      </c>
      <c r="BH76" s="128">
        <f>-'Expenses (Assum. &amp; Calc.)'!BY37*1</f>
        <v>0</v>
      </c>
      <c r="BI76" s="128">
        <f>-'Expenses (Assum. &amp; Calc.)'!BZ37*1</f>
        <v>0</v>
      </c>
      <c r="BJ76" s="128">
        <f>-'Expenses (Assum. &amp; Calc.)'!CA37*1</f>
        <v>0</v>
      </c>
      <c r="BK76" s="128">
        <f>-'Expenses (Assum. &amp; Calc.)'!CB37*1</f>
        <v>0</v>
      </c>
    </row>
    <row r="77" spans="2:63" ht="14.4" x14ac:dyDescent="0.3">
      <c r="B77" s="317" t="s">
        <v>386</v>
      </c>
      <c r="D77" s="126">
        <f t="shared" ref="D77:AI77" si="17">SUM(D62:D76)</f>
        <v>-10000</v>
      </c>
      <c r="E77" s="126">
        <f t="shared" si="17"/>
        <v>-10000</v>
      </c>
      <c r="F77" s="126">
        <f t="shared" si="17"/>
        <v>-10000</v>
      </c>
      <c r="G77" s="126">
        <f t="shared" si="17"/>
        <v>-10000</v>
      </c>
      <c r="H77" s="126">
        <f t="shared" si="17"/>
        <v>-10000</v>
      </c>
      <c r="I77" s="126">
        <f t="shared" si="17"/>
        <v>-10000</v>
      </c>
      <c r="J77" s="126">
        <f t="shared" si="17"/>
        <v>-10000</v>
      </c>
      <c r="K77" s="126">
        <f t="shared" si="17"/>
        <v>-10000</v>
      </c>
      <c r="L77" s="126">
        <f t="shared" si="17"/>
        <v>-10000</v>
      </c>
      <c r="M77" s="126">
        <f t="shared" si="17"/>
        <v>-10000</v>
      </c>
      <c r="N77" s="126">
        <f t="shared" si="17"/>
        <v>-10000</v>
      </c>
      <c r="O77" s="126">
        <f t="shared" si="17"/>
        <v>-10000</v>
      </c>
      <c r="P77" s="126">
        <f t="shared" si="17"/>
        <v>-8080</v>
      </c>
      <c r="Q77" s="126">
        <f t="shared" si="17"/>
        <v>-8080</v>
      </c>
      <c r="R77" s="126">
        <f t="shared" si="17"/>
        <v>-8080</v>
      </c>
      <c r="S77" s="126">
        <f t="shared" si="17"/>
        <v>-8080</v>
      </c>
      <c r="T77" s="126">
        <f t="shared" si="17"/>
        <v>-8080</v>
      </c>
      <c r="U77" s="126">
        <f t="shared" si="17"/>
        <v>-8080</v>
      </c>
      <c r="V77" s="126">
        <f t="shared" si="17"/>
        <v>-8080</v>
      </c>
      <c r="W77" s="126">
        <f t="shared" si="17"/>
        <v>-8080</v>
      </c>
      <c r="X77" s="126">
        <f t="shared" si="17"/>
        <v>-8080</v>
      </c>
      <c r="Y77" s="126">
        <f t="shared" si="17"/>
        <v>-8080</v>
      </c>
      <c r="Z77" s="126">
        <f t="shared" si="17"/>
        <v>-8080</v>
      </c>
      <c r="AA77" s="126">
        <f t="shared" si="17"/>
        <v>-8080</v>
      </c>
      <c r="AB77" s="126">
        <f t="shared" si="17"/>
        <v>-8160.8000000000011</v>
      </c>
      <c r="AC77" s="126">
        <f t="shared" si="17"/>
        <v>-8160.8000000000011</v>
      </c>
      <c r="AD77" s="126">
        <f t="shared" si="17"/>
        <v>-8160.8000000000011</v>
      </c>
      <c r="AE77" s="126">
        <f t="shared" si="17"/>
        <v>-8160.8000000000011</v>
      </c>
      <c r="AF77" s="126">
        <f t="shared" si="17"/>
        <v>-8160.8000000000011</v>
      </c>
      <c r="AG77" s="126">
        <f t="shared" si="17"/>
        <v>-8160.8000000000011</v>
      </c>
      <c r="AH77" s="126">
        <f t="shared" si="17"/>
        <v>-8160.8000000000011</v>
      </c>
      <c r="AI77" s="126">
        <f t="shared" si="17"/>
        <v>-8160.8000000000011</v>
      </c>
      <c r="AJ77" s="126">
        <f t="shared" ref="AJ77:BK77" si="18">SUM(AJ62:AJ76)</f>
        <v>-8160.8000000000011</v>
      </c>
      <c r="AK77" s="126">
        <f t="shared" si="18"/>
        <v>-8160.8000000000011</v>
      </c>
      <c r="AL77" s="126">
        <f t="shared" si="18"/>
        <v>-8160.8000000000011</v>
      </c>
      <c r="AM77" s="126">
        <f t="shared" si="18"/>
        <v>-8160.8000000000011</v>
      </c>
      <c r="AN77" s="126">
        <f t="shared" si="18"/>
        <v>-8242.4079999999994</v>
      </c>
      <c r="AO77" s="126">
        <f t="shared" si="18"/>
        <v>-8242.4079999999994</v>
      </c>
      <c r="AP77" s="126">
        <f t="shared" si="18"/>
        <v>-8242.4079999999994</v>
      </c>
      <c r="AQ77" s="126">
        <f t="shared" si="18"/>
        <v>-8242.4079999999994</v>
      </c>
      <c r="AR77" s="126">
        <f t="shared" si="18"/>
        <v>-8242.4079999999994</v>
      </c>
      <c r="AS77" s="126">
        <f t="shared" si="18"/>
        <v>-8242.4079999999994</v>
      </c>
      <c r="AT77" s="126">
        <f t="shared" si="18"/>
        <v>-8242.4079999999994</v>
      </c>
      <c r="AU77" s="126">
        <f t="shared" si="18"/>
        <v>-8242.4079999999994</v>
      </c>
      <c r="AV77" s="126">
        <f t="shared" si="18"/>
        <v>-8242.4079999999994</v>
      </c>
      <c r="AW77" s="126">
        <f t="shared" si="18"/>
        <v>-8242.4079999999994</v>
      </c>
      <c r="AX77" s="126">
        <f t="shared" si="18"/>
        <v>-8242.4079999999994</v>
      </c>
      <c r="AY77" s="126">
        <f t="shared" si="18"/>
        <v>-8242.4079999999994</v>
      </c>
      <c r="AZ77" s="126">
        <f t="shared" si="18"/>
        <v>-8324.8320800000001</v>
      </c>
      <c r="BA77" s="126">
        <f t="shared" si="18"/>
        <v>-8324.8320800000001</v>
      </c>
      <c r="BB77" s="126">
        <f t="shared" si="18"/>
        <v>-8324.8320800000001</v>
      </c>
      <c r="BC77" s="126">
        <f t="shared" si="18"/>
        <v>-8324.8320800000001</v>
      </c>
      <c r="BD77" s="126">
        <f t="shared" si="18"/>
        <v>-8324.8320800000001</v>
      </c>
      <c r="BE77" s="126">
        <f t="shared" si="18"/>
        <v>-8324.8320800000001</v>
      </c>
      <c r="BF77" s="126">
        <f t="shared" si="18"/>
        <v>-8324.8320800000001</v>
      </c>
      <c r="BG77" s="126">
        <f t="shared" si="18"/>
        <v>-8324.8320800000001</v>
      </c>
      <c r="BH77" s="126">
        <f t="shared" si="18"/>
        <v>-8324.8320800000001</v>
      </c>
      <c r="BI77" s="126">
        <f t="shared" si="18"/>
        <v>-8324.8320800000001</v>
      </c>
      <c r="BJ77" s="126">
        <f t="shared" si="18"/>
        <v>-8324.8320800000001</v>
      </c>
      <c r="BK77" s="126">
        <f t="shared" si="18"/>
        <v>-8324.8320800000001</v>
      </c>
    </row>
    <row r="78" spans="2:63" ht="4.5" customHeight="1" x14ac:dyDescent="0.3">
      <c r="B78" s="322"/>
      <c r="D78" s="323"/>
      <c r="E78" s="323"/>
      <c r="F78" s="323"/>
      <c r="G78" s="323"/>
      <c r="H78" s="323"/>
      <c r="I78" s="323"/>
      <c r="J78" s="323"/>
      <c r="K78" s="323"/>
      <c r="L78" s="323"/>
      <c r="M78" s="323"/>
      <c r="N78" s="323"/>
      <c r="O78" s="323"/>
      <c r="P78" s="323"/>
      <c r="Q78" s="323"/>
      <c r="R78" s="323"/>
      <c r="S78" s="323"/>
      <c r="T78" s="323"/>
      <c r="U78" s="323"/>
      <c r="V78" s="323"/>
      <c r="W78" s="323"/>
      <c r="X78" s="323"/>
      <c r="Y78" s="323"/>
      <c r="Z78" s="323"/>
      <c r="AA78" s="323"/>
      <c r="AB78" s="323"/>
      <c r="AC78" s="323"/>
      <c r="AD78" s="323"/>
      <c r="AE78" s="323"/>
      <c r="AF78" s="323"/>
      <c r="AG78" s="323"/>
      <c r="AH78" s="323"/>
      <c r="AI78" s="323"/>
      <c r="AJ78" s="323"/>
      <c r="AK78" s="323"/>
      <c r="AL78" s="323"/>
      <c r="AM78" s="323"/>
      <c r="AN78" s="323"/>
      <c r="AO78" s="323"/>
      <c r="AP78" s="323"/>
      <c r="AQ78" s="323"/>
      <c r="AR78" s="323"/>
      <c r="AS78" s="323"/>
      <c r="AT78" s="323"/>
      <c r="AU78" s="323"/>
      <c r="AV78" s="323"/>
      <c r="AW78" s="323"/>
      <c r="AX78" s="323"/>
      <c r="AY78" s="323"/>
      <c r="AZ78" s="323"/>
      <c r="BA78" s="323"/>
      <c r="BB78" s="323"/>
      <c r="BC78" s="323"/>
      <c r="BD78" s="323"/>
      <c r="BE78" s="323"/>
      <c r="BF78" s="323"/>
      <c r="BG78" s="323"/>
      <c r="BH78" s="323"/>
      <c r="BI78" s="323"/>
      <c r="BJ78" s="323"/>
      <c r="BK78" s="323"/>
    </row>
    <row r="79" spans="2:63" ht="14.4" x14ac:dyDescent="0.3">
      <c r="B79" s="317" t="s">
        <v>130</v>
      </c>
      <c r="D79" s="125">
        <f t="shared" ref="D79:AI79" si="19">D77+D59</f>
        <v>-70041.666666666657</v>
      </c>
      <c r="E79" s="125">
        <f t="shared" si="19"/>
        <v>-70041.666666666657</v>
      </c>
      <c r="F79" s="125">
        <f t="shared" si="19"/>
        <v>-70041.666666666657</v>
      </c>
      <c r="G79" s="125">
        <f t="shared" si="19"/>
        <v>-70041.666666666657</v>
      </c>
      <c r="H79" s="125">
        <f t="shared" si="19"/>
        <v>-70041.666666666657</v>
      </c>
      <c r="I79" s="125">
        <f t="shared" si="19"/>
        <v>-70041.666666666657</v>
      </c>
      <c r="J79" s="125">
        <f t="shared" si="19"/>
        <v>-70041.666666666657</v>
      </c>
      <c r="K79" s="125">
        <f t="shared" si="19"/>
        <v>-70041.666666666657</v>
      </c>
      <c r="L79" s="125">
        <f t="shared" si="19"/>
        <v>-70041.666666666657</v>
      </c>
      <c r="M79" s="125">
        <f t="shared" si="19"/>
        <v>-70041.666666666657</v>
      </c>
      <c r="N79" s="125">
        <f t="shared" si="19"/>
        <v>-70041.666666666657</v>
      </c>
      <c r="O79" s="125">
        <f t="shared" si="19"/>
        <v>-70041.666666666657</v>
      </c>
      <c r="P79" s="125">
        <f t="shared" si="19"/>
        <v>-60009.166666666672</v>
      </c>
      <c r="Q79" s="125">
        <f t="shared" si="19"/>
        <v>-60009.166666666672</v>
      </c>
      <c r="R79" s="125">
        <f t="shared" si="19"/>
        <v>-60009.166666666672</v>
      </c>
      <c r="S79" s="125">
        <f t="shared" si="19"/>
        <v>-60009.166666666672</v>
      </c>
      <c r="T79" s="125">
        <f t="shared" si="19"/>
        <v>-60009.166666666672</v>
      </c>
      <c r="U79" s="125">
        <f t="shared" si="19"/>
        <v>-60009.166666666672</v>
      </c>
      <c r="V79" s="125">
        <f t="shared" si="19"/>
        <v>-60009.166666666672</v>
      </c>
      <c r="W79" s="125">
        <f t="shared" si="19"/>
        <v>-60009.166666666672</v>
      </c>
      <c r="X79" s="125">
        <f t="shared" si="19"/>
        <v>-60009.166666666672</v>
      </c>
      <c r="Y79" s="125">
        <f t="shared" si="19"/>
        <v>-60009.166666666672</v>
      </c>
      <c r="Z79" s="125">
        <f t="shared" si="19"/>
        <v>-60009.166666666672</v>
      </c>
      <c r="AA79" s="125">
        <f t="shared" si="19"/>
        <v>-60009.166666666672</v>
      </c>
      <c r="AB79" s="125">
        <f t="shared" si="19"/>
        <v>-86911.633333333317</v>
      </c>
      <c r="AC79" s="125">
        <f t="shared" si="19"/>
        <v>-86911.633333333317</v>
      </c>
      <c r="AD79" s="125">
        <f t="shared" si="19"/>
        <v>-86911.633333333317</v>
      </c>
      <c r="AE79" s="125">
        <f t="shared" si="19"/>
        <v>-86911.633333333317</v>
      </c>
      <c r="AF79" s="125">
        <f t="shared" si="19"/>
        <v>-86911.633333333317</v>
      </c>
      <c r="AG79" s="125">
        <f t="shared" si="19"/>
        <v>-86911.633333333317</v>
      </c>
      <c r="AH79" s="125">
        <f t="shared" si="19"/>
        <v>-86911.633333333317</v>
      </c>
      <c r="AI79" s="125">
        <f t="shared" si="19"/>
        <v>-86911.633333333317</v>
      </c>
      <c r="AJ79" s="125">
        <f t="shared" ref="AJ79:BK79" si="20">AJ77+AJ59</f>
        <v>-86911.633333333317</v>
      </c>
      <c r="AK79" s="125">
        <f t="shared" si="20"/>
        <v>-86911.633333333317</v>
      </c>
      <c r="AL79" s="125">
        <f t="shared" si="20"/>
        <v>-86911.633333333317</v>
      </c>
      <c r="AM79" s="125">
        <f t="shared" si="20"/>
        <v>-86911.633333333317</v>
      </c>
      <c r="AN79" s="125">
        <f t="shared" si="20"/>
        <v>-101578.78300000001</v>
      </c>
      <c r="AO79" s="125">
        <f t="shared" si="20"/>
        <v>-101578.78300000001</v>
      </c>
      <c r="AP79" s="125">
        <f t="shared" si="20"/>
        <v>-101578.78300000001</v>
      </c>
      <c r="AQ79" s="125">
        <f t="shared" si="20"/>
        <v>-101578.78300000001</v>
      </c>
      <c r="AR79" s="125">
        <f t="shared" si="20"/>
        <v>-101578.78300000001</v>
      </c>
      <c r="AS79" s="125">
        <f t="shared" si="20"/>
        <v>-101578.78300000001</v>
      </c>
      <c r="AT79" s="125">
        <f t="shared" si="20"/>
        <v>-101578.78300000001</v>
      </c>
      <c r="AU79" s="125">
        <f t="shared" si="20"/>
        <v>-101578.78300000001</v>
      </c>
      <c r="AV79" s="125">
        <f t="shared" si="20"/>
        <v>-101578.78300000001</v>
      </c>
      <c r="AW79" s="125">
        <f t="shared" si="20"/>
        <v>-101578.78300000001</v>
      </c>
      <c r="AX79" s="125">
        <f t="shared" si="20"/>
        <v>-101578.78300000001</v>
      </c>
      <c r="AY79" s="125">
        <f t="shared" si="20"/>
        <v>-101578.78300000001</v>
      </c>
      <c r="AZ79" s="125">
        <f t="shared" si="20"/>
        <v>-120389.48624666664</v>
      </c>
      <c r="BA79" s="125">
        <f t="shared" si="20"/>
        <v>-120389.48624666664</v>
      </c>
      <c r="BB79" s="125">
        <f t="shared" si="20"/>
        <v>-120389.48624666664</v>
      </c>
      <c r="BC79" s="125">
        <f t="shared" si="20"/>
        <v>-120389.48624666664</v>
      </c>
      <c r="BD79" s="125">
        <f t="shared" si="20"/>
        <v>-120389.48624666664</v>
      </c>
      <c r="BE79" s="125">
        <f t="shared" si="20"/>
        <v>-120389.48624666664</v>
      </c>
      <c r="BF79" s="125">
        <f t="shared" si="20"/>
        <v>-120389.48624666664</v>
      </c>
      <c r="BG79" s="125">
        <f t="shared" si="20"/>
        <v>-120389.48624666664</v>
      </c>
      <c r="BH79" s="125">
        <f t="shared" si="20"/>
        <v>-120389.48624666664</v>
      </c>
      <c r="BI79" s="125">
        <f t="shared" si="20"/>
        <v>-120389.48624666664</v>
      </c>
      <c r="BJ79" s="125">
        <f t="shared" si="20"/>
        <v>-120389.48624666664</v>
      </c>
      <c r="BK79" s="125">
        <f t="shared" si="20"/>
        <v>-120389.48624666664</v>
      </c>
    </row>
    <row r="80" spans="2:63" ht="14.4" x14ac:dyDescent="0.3">
      <c r="B80" s="146"/>
      <c r="D80" s="125"/>
      <c r="E80" s="125"/>
      <c r="F80" s="125"/>
      <c r="G80" s="125"/>
      <c r="H80" s="125"/>
      <c r="I80" s="125"/>
      <c r="J80" s="125"/>
      <c r="K80" s="125"/>
      <c r="L80" s="125"/>
      <c r="M80" s="125"/>
      <c r="N80" s="125"/>
      <c r="O80" s="125"/>
      <c r="P80" s="125"/>
      <c r="Q80" s="125"/>
      <c r="R80" s="125"/>
      <c r="S80" s="125"/>
      <c r="T80" s="125"/>
      <c r="U80" s="125"/>
      <c r="V80" s="125"/>
      <c r="W80" s="125"/>
      <c r="X80" s="125"/>
      <c r="Y80" s="125"/>
      <c r="Z80" s="125"/>
      <c r="AA80" s="125"/>
      <c r="AB80" s="125"/>
      <c r="AC80" s="125"/>
      <c r="AD80" s="125"/>
      <c r="AE80" s="125"/>
      <c r="AF80" s="125"/>
      <c r="AG80" s="125"/>
      <c r="AH80" s="125"/>
      <c r="AI80" s="125"/>
      <c r="AJ80" s="125"/>
      <c r="AK80" s="125"/>
      <c r="AL80" s="125"/>
      <c r="AM80" s="125"/>
      <c r="AN80" s="125"/>
      <c r="AO80" s="125"/>
      <c r="AP80" s="125"/>
      <c r="AQ80" s="125"/>
      <c r="AR80" s="125"/>
      <c r="AS80" s="125"/>
      <c r="AT80" s="125"/>
      <c r="AU80" s="125"/>
      <c r="AV80" s="125"/>
      <c r="AW80" s="125"/>
      <c r="AX80" s="125"/>
      <c r="AY80" s="125"/>
      <c r="AZ80" s="125"/>
      <c r="BA80" s="125"/>
      <c r="BB80" s="125"/>
      <c r="BC80" s="125"/>
      <c r="BD80" s="125"/>
      <c r="BE80" s="125"/>
      <c r="BF80" s="125"/>
      <c r="BG80" s="125"/>
      <c r="BH80" s="125"/>
      <c r="BI80" s="125"/>
      <c r="BJ80" s="125"/>
      <c r="BK80" s="125"/>
    </row>
    <row r="81" spans="1:63" ht="15" thickBot="1" x14ac:dyDescent="0.35">
      <c r="B81" s="145" t="s">
        <v>131</v>
      </c>
      <c r="D81" s="325"/>
      <c r="E81" s="325"/>
      <c r="F81" s="325"/>
      <c r="G81" s="325"/>
      <c r="H81" s="325"/>
      <c r="I81" s="325"/>
      <c r="J81" s="325"/>
      <c r="K81" s="325"/>
      <c r="L81" s="325"/>
      <c r="M81" s="325"/>
      <c r="N81" s="325"/>
      <c r="O81" s="325"/>
      <c r="P81" s="325"/>
      <c r="Q81" s="325"/>
      <c r="R81" s="325"/>
      <c r="S81" s="325"/>
      <c r="T81" s="325"/>
      <c r="U81" s="325"/>
      <c r="V81" s="325"/>
      <c r="W81" s="325"/>
      <c r="X81" s="325"/>
      <c r="Y81" s="325"/>
      <c r="Z81" s="325"/>
      <c r="AA81" s="325"/>
      <c r="AB81" s="325"/>
      <c r="AC81" s="325"/>
      <c r="AD81" s="325"/>
      <c r="AE81" s="325"/>
      <c r="AF81" s="325"/>
      <c r="AG81" s="325"/>
      <c r="AH81" s="325"/>
      <c r="AI81" s="325"/>
      <c r="AJ81" s="325"/>
      <c r="AK81" s="325"/>
      <c r="AL81" s="325"/>
      <c r="AM81" s="325"/>
      <c r="AN81" s="325"/>
      <c r="AO81" s="325"/>
      <c r="AP81" s="325"/>
      <c r="AQ81" s="325"/>
      <c r="AR81" s="325"/>
      <c r="AS81" s="325"/>
      <c r="AT81" s="325"/>
      <c r="AU81" s="325"/>
      <c r="AV81" s="325"/>
      <c r="AW81" s="325"/>
      <c r="AX81" s="325"/>
      <c r="AY81" s="325"/>
      <c r="AZ81" s="325"/>
      <c r="BA81" s="325"/>
      <c r="BB81" s="325"/>
      <c r="BC81" s="325"/>
      <c r="BD81" s="325"/>
      <c r="BE81" s="325"/>
      <c r="BF81" s="325"/>
      <c r="BG81" s="325"/>
      <c r="BH81" s="325"/>
      <c r="BI81" s="325"/>
      <c r="BJ81" s="325"/>
      <c r="BK81" s="325"/>
    </row>
    <row r="82" spans="1:63" ht="15.6" thickTop="1" thickBot="1" x14ac:dyDescent="0.35">
      <c r="B82" s="324" t="s">
        <v>104</v>
      </c>
      <c r="D82" s="321">
        <f t="shared" ref="D82:AI82" si="21">D37+D79</f>
        <v>18640.833333333343</v>
      </c>
      <c r="E82" s="321">
        <f t="shared" si="21"/>
        <v>18640.833333333343</v>
      </c>
      <c r="F82" s="321">
        <f t="shared" si="21"/>
        <v>18640.833333333343</v>
      </c>
      <c r="G82" s="321">
        <f t="shared" si="21"/>
        <v>18640.833333333343</v>
      </c>
      <c r="H82" s="321">
        <f t="shared" si="21"/>
        <v>18640.833333333343</v>
      </c>
      <c r="I82" s="321">
        <f t="shared" si="21"/>
        <v>18640.833333333343</v>
      </c>
      <c r="J82" s="321">
        <f t="shared" si="21"/>
        <v>18640.833333333343</v>
      </c>
      <c r="K82" s="321">
        <f t="shared" si="21"/>
        <v>18640.833333333343</v>
      </c>
      <c r="L82" s="321">
        <f t="shared" si="21"/>
        <v>18640.833333333343</v>
      </c>
      <c r="M82" s="321">
        <f t="shared" si="21"/>
        <v>18640.833333333343</v>
      </c>
      <c r="N82" s="321">
        <f t="shared" si="21"/>
        <v>18640.833333333343</v>
      </c>
      <c r="O82" s="321">
        <f t="shared" si="21"/>
        <v>18640.833333333343</v>
      </c>
      <c r="P82" s="321">
        <f t="shared" si="21"/>
        <v>72658.333333333328</v>
      </c>
      <c r="Q82" s="321">
        <f t="shared" si="21"/>
        <v>72658.333333333328</v>
      </c>
      <c r="R82" s="321">
        <f t="shared" si="21"/>
        <v>72658.333333333328</v>
      </c>
      <c r="S82" s="321">
        <f t="shared" si="21"/>
        <v>72658.333333333328</v>
      </c>
      <c r="T82" s="321">
        <f t="shared" si="21"/>
        <v>72658.333333333328</v>
      </c>
      <c r="U82" s="321">
        <f t="shared" si="21"/>
        <v>72658.333333333328</v>
      </c>
      <c r="V82" s="321">
        <f t="shared" si="21"/>
        <v>72658.333333333328</v>
      </c>
      <c r="W82" s="321">
        <f t="shared" si="21"/>
        <v>72658.333333333328</v>
      </c>
      <c r="X82" s="321">
        <f t="shared" si="21"/>
        <v>72658.333333333328</v>
      </c>
      <c r="Y82" s="321">
        <f t="shared" si="21"/>
        <v>72658.333333333328</v>
      </c>
      <c r="Z82" s="321">
        <f t="shared" si="21"/>
        <v>72658.333333333328</v>
      </c>
      <c r="AA82" s="321">
        <f t="shared" si="21"/>
        <v>72658.333333333328</v>
      </c>
      <c r="AB82" s="321">
        <f t="shared" si="21"/>
        <v>118997.30416666668</v>
      </c>
      <c r="AC82" s="321">
        <f t="shared" si="21"/>
        <v>118997.30416666668</v>
      </c>
      <c r="AD82" s="321">
        <f t="shared" si="21"/>
        <v>118997.30416666668</v>
      </c>
      <c r="AE82" s="321">
        <f t="shared" si="21"/>
        <v>118997.30416666668</v>
      </c>
      <c r="AF82" s="321">
        <f t="shared" si="21"/>
        <v>118997.30416666668</v>
      </c>
      <c r="AG82" s="321">
        <f t="shared" si="21"/>
        <v>118997.30416666668</v>
      </c>
      <c r="AH82" s="321">
        <f t="shared" si="21"/>
        <v>118997.30416666668</v>
      </c>
      <c r="AI82" s="321">
        <f t="shared" si="21"/>
        <v>118997.30416666668</v>
      </c>
      <c r="AJ82" s="321">
        <f t="shared" ref="AJ82:BK82" si="22">AJ37+AJ79</f>
        <v>118997.30416666668</v>
      </c>
      <c r="AK82" s="321">
        <f t="shared" si="22"/>
        <v>118997.30416666668</v>
      </c>
      <c r="AL82" s="321">
        <f t="shared" si="22"/>
        <v>118997.30416666668</v>
      </c>
      <c r="AM82" s="321">
        <f t="shared" si="22"/>
        <v>118997.30416666668</v>
      </c>
      <c r="AN82" s="321">
        <f t="shared" si="22"/>
        <v>150764.967</v>
      </c>
      <c r="AO82" s="321">
        <f t="shared" si="22"/>
        <v>150764.967</v>
      </c>
      <c r="AP82" s="321">
        <f t="shared" si="22"/>
        <v>150764.967</v>
      </c>
      <c r="AQ82" s="321">
        <f t="shared" si="22"/>
        <v>150764.967</v>
      </c>
      <c r="AR82" s="321">
        <f t="shared" si="22"/>
        <v>150764.967</v>
      </c>
      <c r="AS82" s="321">
        <f t="shared" si="22"/>
        <v>150764.967</v>
      </c>
      <c r="AT82" s="321">
        <f t="shared" si="22"/>
        <v>150764.967</v>
      </c>
      <c r="AU82" s="321">
        <f t="shared" si="22"/>
        <v>150764.967</v>
      </c>
      <c r="AV82" s="321">
        <f t="shared" si="22"/>
        <v>150764.967</v>
      </c>
      <c r="AW82" s="321">
        <f t="shared" si="22"/>
        <v>150764.967</v>
      </c>
      <c r="AX82" s="321">
        <f t="shared" si="22"/>
        <v>150764.967</v>
      </c>
      <c r="AY82" s="321">
        <f t="shared" si="22"/>
        <v>150764.967</v>
      </c>
      <c r="AZ82" s="321">
        <f t="shared" si="22"/>
        <v>195971.20125333336</v>
      </c>
      <c r="BA82" s="321">
        <f t="shared" si="22"/>
        <v>195971.20125333336</v>
      </c>
      <c r="BB82" s="321">
        <f t="shared" si="22"/>
        <v>195971.20125333336</v>
      </c>
      <c r="BC82" s="321">
        <f t="shared" si="22"/>
        <v>195971.20125333336</v>
      </c>
      <c r="BD82" s="321">
        <f t="shared" si="22"/>
        <v>195971.20125333336</v>
      </c>
      <c r="BE82" s="321">
        <f t="shared" si="22"/>
        <v>195971.20125333336</v>
      </c>
      <c r="BF82" s="321">
        <f t="shared" si="22"/>
        <v>195971.20125333336</v>
      </c>
      <c r="BG82" s="321">
        <f t="shared" si="22"/>
        <v>195971.20125333336</v>
      </c>
      <c r="BH82" s="321">
        <f t="shared" si="22"/>
        <v>195971.20125333336</v>
      </c>
      <c r="BI82" s="321">
        <f t="shared" si="22"/>
        <v>195971.20125333336</v>
      </c>
      <c r="BJ82" s="321">
        <f t="shared" si="22"/>
        <v>195971.20125333336</v>
      </c>
      <c r="BK82" s="321">
        <f t="shared" si="22"/>
        <v>195971.20125333336</v>
      </c>
    </row>
    <row r="83" spans="1:63" ht="15" thickTop="1" x14ac:dyDescent="0.3">
      <c r="B83" s="213" t="s">
        <v>132</v>
      </c>
      <c r="D83" s="127"/>
      <c r="E83" s="127"/>
      <c r="F83" s="127"/>
      <c r="G83" s="127"/>
      <c r="H83" s="127"/>
      <c r="I83" s="127"/>
      <c r="J83" s="127"/>
      <c r="K83" s="127"/>
      <c r="L83" s="127"/>
      <c r="M83" s="127"/>
      <c r="N83" s="127"/>
      <c r="O83" s="127"/>
      <c r="P83" s="127"/>
      <c r="Q83" s="127"/>
      <c r="R83" s="127"/>
      <c r="S83" s="127"/>
      <c r="T83" s="127"/>
      <c r="U83" s="127"/>
      <c r="V83" s="127"/>
      <c r="W83" s="127"/>
      <c r="X83" s="127"/>
      <c r="Y83" s="127"/>
      <c r="Z83" s="127"/>
      <c r="AA83" s="127"/>
      <c r="AB83" s="127"/>
      <c r="AC83" s="127"/>
      <c r="AD83" s="127"/>
      <c r="AE83" s="127"/>
      <c r="AF83" s="127"/>
      <c r="AG83" s="127"/>
      <c r="AH83" s="127"/>
      <c r="AI83" s="127"/>
      <c r="AJ83" s="127"/>
      <c r="AK83" s="127"/>
      <c r="AL83" s="127"/>
      <c r="AM83" s="127"/>
      <c r="AN83" s="127"/>
      <c r="AO83" s="127"/>
      <c r="AP83" s="127"/>
      <c r="AQ83" s="127"/>
      <c r="AR83" s="127"/>
      <c r="AS83" s="127"/>
      <c r="AT83" s="127"/>
      <c r="AU83" s="127"/>
      <c r="AV83" s="127"/>
      <c r="AW83" s="127"/>
      <c r="AX83" s="127"/>
      <c r="AY83" s="127"/>
      <c r="AZ83" s="127"/>
      <c r="BA83" s="127"/>
      <c r="BB83" s="127"/>
      <c r="BC83" s="127"/>
      <c r="BD83" s="127"/>
      <c r="BE83" s="127"/>
      <c r="BF83" s="127"/>
      <c r="BG83" s="127"/>
      <c r="BH83" s="127"/>
      <c r="BI83" s="127"/>
      <c r="BJ83" s="127"/>
      <c r="BK83" s="127"/>
    </row>
    <row r="84" spans="1:63" ht="14.4" x14ac:dyDescent="0.3">
      <c r="B84" s="214" t="str">
        <f>'Asset Book Value &amp; Depreciation'!B10</f>
        <v>Clinic Startup Costs</v>
      </c>
      <c r="D84" s="125">
        <f>-'Asset Book Value &amp; Depreciation'!E23*1</f>
        <v>-83.333333333333329</v>
      </c>
      <c r="E84" s="125">
        <f>-'Asset Book Value &amp; Depreciation'!F23*1</f>
        <v>-83.333333333333329</v>
      </c>
      <c r="F84" s="125">
        <f>-'Asset Book Value &amp; Depreciation'!G23*1</f>
        <v>-83.333333333333329</v>
      </c>
      <c r="G84" s="125">
        <f>-'Asset Book Value &amp; Depreciation'!H23*1</f>
        <v>0</v>
      </c>
      <c r="H84" s="125">
        <f>-'Asset Book Value &amp; Depreciation'!I23*1</f>
        <v>-83.333333333333329</v>
      </c>
      <c r="I84" s="125">
        <f>-'Asset Book Value &amp; Depreciation'!J23*1</f>
        <v>-83.333333333333329</v>
      </c>
      <c r="J84" s="125">
        <f>-'Asset Book Value &amp; Depreciation'!K23*1</f>
        <v>-83.333333333333329</v>
      </c>
      <c r="K84" s="125">
        <f>-'Asset Book Value &amp; Depreciation'!L23*1</f>
        <v>-83.333333333333329</v>
      </c>
      <c r="L84" s="125">
        <f>-'Asset Book Value &amp; Depreciation'!M23*1</f>
        <v>-83.333333333333329</v>
      </c>
      <c r="M84" s="125">
        <f>-'Asset Book Value &amp; Depreciation'!N23*1</f>
        <v>-83.333333333333329</v>
      </c>
      <c r="N84" s="125">
        <f>-'Asset Book Value &amp; Depreciation'!O23*1</f>
        <v>-83.333333333333329</v>
      </c>
      <c r="O84" s="125">
        <f>-'Asset Book Value &amp; Depreciation'!P23*1</f>
        <v>-83.333333333333329</v>
      </c>
      <c r="P84" s="125">
        <f>-'Asset Book Value &amp; Depreciation'!Q23*1</f>
        <v>-83.333333333333329</v>
      </c>
      <c r="Q84" s="125">
        <f>-'Asset Book Value &amp; Depreciation'!R23*1</f>
        <v>-83.333333333333329</v>
      </c>
      <c r="R84" s="125">
        <f>-'Asset Book Value &amp; Depreciation'!S23*1</f>
        <v>-83.333333333333329</v>
      </c>
      <c r="S84" s="125">
        <f>-'Asset Book Value &amp; Depreciation'!T23*1</f>
        <v>-83.333333333333329</v>
      </c>
      <c r="T84" s="125">
        <f>-'Asset Book Value &amp; Depreciation'!U23*1</f>
        <v>-83.333333333333329</v>
      </c>
      <c r="U84" s="125">
        <f>-'Asset Book Value &amp; Depreciation'!V23*1</f>
        <v>-83.333333333333329</v>
      </c>
      <c r="V84" s="125">
        <f>-'Asset Book Value &amp; Depreciation'!W23*1</f>
        <v>-83.333333333333329</v>
      </c>
      <c r="W84" s="125">
        <f>-'Asset Book Value &amp; Depreciation'!X23*1</f>
        <v>-83.333333333333329</v>
      </c>
      <c r="X84" s="125">
        <f>-'Asset Book Value &amp; Depreciation'!Y23*1</f>
        <v>-83.333333333333329</v>
      </c>
      <c r="Y84" s="125">
        <f>-'Asset Book Value &amp; Depreciation'!Z23*1</f>
        <v>-83.333333333333329</v>
      </c>
      <c r="Z84" s="125">
        <f>-'Asset Book Value &amp; Depreciation'!AA23*1</f>
        <v>-83.333333333333329</v>
      </c>
      <c r="AA84" s="125">
        <f>-'Asset Book Value &amp; Depreciation'!AB23*1</f>
        <v>-83.333333333333329</v>
      </c>
      <c r="AB84" s="125">
        <f>-'Asset Book Value &amp; Depreciation'!AC23*1</f>
        <v>-83.333333333333329</v>
      </c>
      <c r="AC84" s="125">
        <f>-'Asset Book Value &amp; Depreciation'!AD23*1</f>
        <v>-83.333333333333329</v>
      </c>
      <c r="AD84" s="125">
        <f>-'Asset Book Value &amp; Depreciation'!AE23*1</f>
        <v>-83.333333333333329</v>
      </c>
      <c r="AE84" s="125">
        <f>-'Asset Book Value &amp; Depreciation'!AF23*1</f>
        <v>-83.333333333333329</v>
      </c>
      <c r="AF84" s="125">
        <f>-'Asset Book Value &amp; Depreciation'!AG23*1</f>
        <v>-83.333333333333329</v>
      </c>
      <c r="AG84" s="125">
        <f>-'Asset Book Value &amp; Depreciation'!AH23*1</f>
        <v>-83.333333333333329</v>
      </c>
      <c r="AH84" s="125">
        <f>-'Asset Book Value &amp; Depreciation'!AI23*1</f>
        <v>-83.333333333333329</v>
      </c>
      <c r="AI84" s="125">
        <f>-'Asset Book Value &amp; Depreciation'!AJ23*1</f>
        <v>-83.333333333333329</v>
      </c>
      <c r="AJ84" s="125">
        <f>-'Asset Book Value &amp; Depreciation'!AK23*1</f>
        <v>-83.333333333333329</v>
      </c>
      <c r="AK84" s="125">
        <f>-'Asset Book Value &amp; Depreciation'!AL23*1</f>
        <v>-83.333333333333329</v>
      </c>
      <c r="AL84" s="125">
        <f>-'Asset Book Value &amp; Depreciation'!AM23*1</f>
        <v>-83.333333333333329</v>
      </c>
      <c r="AM84" s="125">
        <f>-'Asset Book Value &amp; Depreciation'!AN23*1</f>
        <v>-83.333333333333329</v>
      </c>
      <c r="AN84" s="125">
        <f>-'Asset Book Value &amp; Depreciation'!AO23*1</f>
        <v>-83.333333333333329</v>
      </c>
      <c r="AO84" s="125">
        <f>-'Asset Book Value &amp; Depreciation'!AP23*1</f>
        <v>-83.333333333333329</v>
      </c>
      <c r="AP84" s="125">
        <f>-'Asset Book Value &amp; Depreciation'!AQ23*1</f>
        <v>-83.333333333333329</v>
      </c>
      <c r="AQ84" s="125">
        <f>-'Asset Book Value &amp; Depreciation'!AR23*1</f>
        <v>-83.333333333333329</v>
      </c>
      <c r="AR84" s="125">
        <f>-'Asset Book Value &amp; Depreciation'!AS23*1</f>
        <v>-83.333333333333329</v>
      </c>
      <c r="AS84" s="125">
        <f>-'Asset Book Value &amp; Depreciation'!AT23*1</f>
        <v>-83.333333333333329</v>
      </c>
      <c r="AT84" s="125">
        <f>-'Asset Book Value &amp; Depreciation'!AU23*1</f>
        <v>-83.333333333333329</v>
      </c>
      <c r="AU84" s="125">
        <f>-'Asset Book Value &amp; Depreciation'!AV23*1</f>
        <v>-83.333333333333329</v>
      </c>
      <c r="AV84" s="125">
        <f>-'Asset Book Value &amp; Depreciation'!AW23*1</f>
        <v>-83.333333333333329</v>
      </c>
      <c r="AW84" s="125">
        <f>-'Asset Book Value &amp; Depreciation'!AX23*1</f>
        <v>-83.333333333333329</v>
      </c>
      <c r="AX84" s="125">
        <f>-'Asset Book Value &amp; Depreciation'!AY23*1</f>
        <v>-83.333333333333329</v>
      </c>
      <c r="AY84" s="125">
        <f>-'Asset Book Value &amp; Depreciation'!AZ23*1</f>
        <v>-83.333333333333329</v>
      </c>
      <c r="AZ84" s="125">
        <f>-'Asset Book Value &amp; Depreciation'!BA23*1</f>
        <v>-83.333333333333329</v>
      </c>
      <c r="BA84" s="125">
        <f>-'Asset Book Value &amp; Depreciation'!BB23*1</f>
        <v>-83.333333333333329</v>
      </c>
      <c r="BB84" s="125">
        <f>-'Asset Book Value &amp; Depreciation'!BC23*1</f>
        <v>-83.333333333333329</v>
      </c>
      <c r="BC84" s="125">
        <f>-'Asset Book Value &amp; Depreciation'!BD23*1</f>
        <v>-83.333333333333329</v>
      </c>
      <c r="BD84" s="125">
        <f>-'Asset Book Value &amp; Depreciation'!BE23*1</f>
        <v>-83.333333333333329</v>
      </c>
      <c r="BE84" s="125">
        <f>-'Asset Book Value &amp; Depreciation'!BF23*1</f>
        <v>-83.333333333333329</v>
      </c>
      <c r="BF84" s="125">
        <f>-'Asset Book Value &amp; Depreciation'!BG23*1</f>
        <v>-83.333333333333329</v>
      </c>
      <c r="BG84" s="125">
        <f>-'Asset Book Value &amp; Depreciation'!BH23*1</f>
        <v>-83.333333333333329</v>
      </c>
      <c r="BH84" s="125">
        <f>-'Asset Book Value &amp; Depreciation'!BI23*1</f>
        <v>-83.333333333333329</v>
      </c>
      <c r="BI84" s="125">
        <f>-'Asset Book Value &amp; Depreciation'!BJ23*1</f>
        <v>-83.333333333333329</v>
      </c>
      <c r="BJ84" s="125">
        <f>-'Asset Book Value &amp; Depreciation'!BK23*1</f>
        <v>-83.333333333333329</v>
      </c>
      <c r="BK84" s="125">
        <f>-'Asset Book Value &amp; Depreciation'!BL23*1</f>
        <v>-83.333333333333329</v>
      </c>
    </row>
    <row r="85" spans="1:63" ht="14.4" x14ac:dyDescent="0.3">
      <c r="B85" s="214" t="str">
        <f>'Asset Book Value &amp; Depreciation'!B11</f>
        <v xml:space="preserve"> </v>
      </c>
      <c r="D85" s="125">
        <f>-'Asset Book Value &amp; Depreciation'!E32*1</f>
        <v>-83.333333333333329</v>
      </c>
      <c r="E85" s="125">
        <f>-'Asset Book Value &amp; Depreciation'!F32*1</f>
        <v>-83.333333333333329</v>
      </c>
      <c r="F85" s="125">
        <f>-'Asset Book Value &amp; Depreciation'!G32*1</f>
        <v>-83.333333333333329</v>
      </c>
      <c r="G85" s="125">
        <f>-'Asset Book Value &amp; Depreciation'!H32*1</f>
        <v>-83.333333333333329</v>
      </c>
      <c r="H85" s="125">
        <f>-'Asset Book Value &amp; Depreciation'!I32*1</f>
        <v>-83.333333333333329</v>
      </c>
      <c r="I85" s="125">
        <f>-'Asset Book Value &amp; Depreciation'!J32*1</f>
        <v>-83.333333333333329</v>
      </c>
      <c r="J85" s="125">
        <f>-'Asset Book Value &amp; Depreciation'!K32*1</f>
        <v>-83.333333333333329</v>
      </c>
      <c r="K85" s="125">
        <f>-'Asset Book Value &amp; Depreciation'!L32*1</f>
        <v>-83.333333333333329</v>
      </c>
      <c r="L85" s="125">
        <f>-'Asset Book Value &amp; Depreciation'!M32*1</f>
        <v>-83.333333333333329</v>
      </c>
      <c r="M85" s="125">
        <f>-'Asset Book Value &amp; Depreciation'!N32*1</f>
        <v>-83.333333333333329</v>
      </c>
      <c r="N85" s="125">
        <f>-'Asset Book Value &amp; Depreciation'!O32*1</f>
        <v>-83.333333333333329</v>
      </c>
      <c r="O85" s="125">
        <f>-'Asset Book Value &amp; Depreciation'!P32*1</f>
        <v>-83.333333333333329</v>
      </c>
      <c r="P85" s="125">
        <f>-'Asset Book Value &amp; Depreciation'!Q32*1</f>
        <v>-83.333333333333329</v>
      </c>
      <c r="Q85" s="125">
        <f>-'Asset Book Value &amp; Depreciation'!R32*1</f>
        <v>-83.333333333333329</v>
      </c>
      <c r="R85" s="125">
        <f>-'Asset Book Value &amp; Depreciation'!S32*1</f>
        <v>-83.333333333333329</v>
      </c>
      <c r="S85" s="125">
        <f>-'Asset Book Value &amp; Depreciation'!T32*1</f>
        <v>-83.333333333333329</v>
      </c>
      <c r="T85" s="125">
        <f>-'Asset Book Value &amp; Depreciation'!U32*1</f>
        <v>-83.333333333333329</v>
      </c>
      <c r="U85" s="125">
        <f>-'Asset Book Value &amp; Depreciation'!V32*1</f>
        <v>-83.333333333333329</v>
      </c>
      <c r="V85" s="125">
        <f>-'Asset Book Value &amp; Depreciation'!W32*1</f>
        <v>-83.333333333333329</v>
      </c>
      <c r="W85" s="125">
        <f>-'Asset Book Value &amp; Depreciation'!X32*1</f>
        <v>-83.333333333333329</v>
      </c>
      <c r="X85" s="125">
        <f>-'Asset Book Value &amp; Depreciation'!Y32*1</f>
        <v>-83.333333333333329</v>
      </c>
      <c r="Y85" s="125">
        <f>-'Asset Book Value &amp; Depreciation'!Z32*1</f>
        <v>-83.333333333333329</v>
      </c>
      <c r="Z85" s="125">
        <f>-'Asset Book Value &amp; Depreciation'!AA32*1</f>
        <v>-83.333333333333329</v>
      </c>
      <c r="AA85" s="125">
        <f>-'Asset Book Value &amp; Depreciation'!AB32*1</f>
        <v>-83.333333333333329</v>
      </c>
      <c r="AB85" s="125">
        <f>-'Asset Book Value &amp; Depreciation'!AC32*1</f>
        <v>-83.333333333333329</v>
      </c>
      <c r="AC85" s="125">
        <f>-'Asset Book Value &amp; Depreciation'!AD32*1</f>
        <v>-83.333333333333329</v>
      </c>
      <c r="AD85" s="125">
        <f>-'Asset Book Value &amp; Depreciation'!AE32*1</f>
        <v>-83.333333333333329</v>
      </c>
      <c r="AE85" s="125">
        <f>-'Asset Book Value &amp; Depreciation'!AF32*1</f>
        <v>-83.333333333333329</v>
      </c>
      <c r="AF85" s="125">
        <f>-'Asset Book Value &amp; Depreciation'!AG32*1</f>
        <v>-83.333333333333329</v>
      </c>
      <c r="AG85" s="125">
        <f>-'Asset Book Value &amp; Depreciation'!AH32*1</f>
        <v>-83.333333333333329</v>
      </c>
      <c r="AH85" s="125">
        <f>-'Asset Book Value &amp; Depreciation'!AI32*1</f>
        <v>-83.333333333333329</v>
      </c>
      <c r="AI85" s="125">
        <f>-'Asset Book Value &amp; Depreciation'!AJ32*1</f>
        <v>-83.333333333333329</v>
      </c>
      <c r="AJ85" s="125">
        <f>-'Asset Book Value &amp; Depreciation'!AK32*1</f>
        <v>-83.333333333333329</v>
      </c>
      <c r="AK85" s="125">
        <f>-'Asset Book Value &amp; Depreciation'!AL32*1</f>
        <v>-83.333333333333329</v>
      </c>
      <c r="AL85" s="125">
        <f>-'Asset Book Value &amp; Depreciation'!AM32*1</f>
        <v>-83.333333333333329</v>
      </c>
      <c r="AM85" s="125">
        <f>-'Asset Book Value &amp; Depreciation'!AN32*1</f>
        <v>-83.333333333333329</v>
      </c>
      <c r="AN85" s="125">
        <f>-'Asset Book Value &amp; Depreciation'!AO32*1</f>
        <v>-83.333333333333329</v>
      </c>
      <c r="AO85" s="125">
        <f>-'Asset Book Value &amp; Depreciation'!AP32*1</f>
        <v>-83.333333333333329</v>
      </c>
      <c r="AP85" s="125">
        <f>-'Asset Book Value &amp; Depreciation'!AQ32*1</f>
        <v>-83.333333333333329</v>
      </c>
      <c r="AQ85" s="125">
        <f>-'Asset Book Value &amp; Depreciation'!AR32*1</f>
        <v>-83.333333333333329</v>
      </c>
      <c r="AR85" s="125">
        <f>-'Asset Book Value &amp; Depreciation'!AS32*1</f>
        <v>-83.333333333333329</v>
      </c>
      <c r="AS85" s="125">
        <f>-'Asset Book Value &amp; Depreciation'!AT32*1</f>
        <v>-83.333333333333329</v>
      </c>
      <c r="AT85" s="125">
        <f>-'Asset Book Value &amp; Depreciation'!AU32*1</f>
        <v>-83.333333333333329</v>
      </c>
      <c r="AU85" s="125">
        <f>-'Asset Book Value &amp; Depreciation'!AV32*1</f>
        <v>-83.333333333333329</v>
      </c>
      <c r="AV85" s="125">
        <f>-'Asset Book Value &amp; Depreciation'!AW32*1</f>
        <v>-83.333333333333329</v>
      </c>
      <c r="AW85" s="125">
        <f>-'Asset Book Value &amp; Depreciation'!AX32*1</f>
        <v>-83.333333333333329</v>
      </c>
      <c r="AX85" s="125">
        <f>-'Asset Book Value &amp; Depreciation'!AY32*1</f>
        <v>-83.333333333333329</v>
      </c>
      <c r="AY85" s="125">
        <f>-'Asset Book Value &amp; Depreciation'!AZ32*1</f>
        <v>-83.333333333333329</v>
      </c>
      <c r="AZ85" s="125">
        <f>-'Asset Book Value &amp; Depreciation'!BA32*1</f>
        <v>-83.333333333333329</v>
      </c>
      <c r="BA85" s="125">
        <f>-'Asset Book Value &amp; Depreciation'!BB32*1</f>
        <v>-83.333333333333329</v>
      </c>
      <c r="BB85" s="125">
        <f>-'Asset Book Value &amp; Depreciation'!BC32*1</f>
        <v>-83.333333333333329</v>
      </c>
      <c r="BC85" s="125">
        <f>-'Asset Book Value &amp; Depreciation'!BD32*1</f>
        <v>-83.333333333333329</v>
      </c>
      <c r="BD85" s="125">
        <f>-'Asset Book Value &amp; Depreciation'!BE32*1</f>
        <v>-83.333333333333329</v>
      </c>
      <c r="BE85" s="125">
        <f>-'Asset Book Value &amp; Depreciation'!BF32*1</f>
        <v>-83.333333333333329</v>
      </c>
      <c r="BF85" s="125">
        <f>-'Asset Book Value &amp; Depreciation'!BG32*1</f>
        <v>-83.333333333333329</v>
      </c>
      <c r="BG85" s="125">
        <f>-'Asset Book Value &amp; Depreciation'!BH32*1</f>
        <v>-83.333333333333329</v>
      </c>
      <c r="BH85" s="125">
        <f>-'Asset Book Value &amp; Depreciation'!BI32*1</f>
        <v>-83.333333333333329</v>
      </c>
      <c r="BI85" s="125">
        <f>-'Asset Book Value &amp; Depreciation'!BJ32*1</f>
        <v>-83.333333333333329</v>
      </c>
      <c r="BJ85" s="125">
        <f>-'Asset Book Value &amp; Depreciation'!BK32*1</f>
        <v>-83.333333333333329</v>
      </c>
      <c r="BK85" s="125">
        <f>-'Asset Book Value &amp; Depreciation'!BL32*1</f>
        <v>-83.333333333333329</v>
      </c>
    </row>
    <row r="86" spans="1:63" ht="14.4" x14ac:dyDescent="0.3">
      <c r="B86" s="214" t="str">
        <f>'Asset Book Value &amp; Depreciation'!B12</f>
        <v xml:space="preserve"> </v>
      </c>
      <c r="D86" s="125">
        <f>-'Asset Book Value &amp; Depreciation'!E41*1</f>
        <v>0</v>
      </c>
      <c r="E86" s="125">
        <f>-'Asset Book Value &amp; Depreciation'!F41*1</f>
        <v>0</v>
      </c>
      <c r="F86" s="125">
        <f>-'Asset Book Value &amp; Depreciation'!G41*1</f>
        <v>0</v>
      </c>
      <c r="G86" s="125">
        <f>-'Asset Book Value &amp; Depreciation'!H41*1</f>
        <v>0</v>
      </c>
      <c r="H86" s="125">
        <f>-'Asset Book Value &amp; Depreciation'!I41*1</f>
        <v>0</v>
      </c>
      <c r="I86" s="125">
        <f>-'Asset Book Value &amp; Depreciation'!J41*1</f>
        <v>0</v>
      </c>
      <c r="J86" s="125">
        <f>-'Asset Book Value &amp; Depreciation'!K41*1</f>
        <v>0</v>
      </c>
      <c r="K86" s="125">
        <f>-'Asset Book Value &amp; Depreciation'!L41*1</f>
        <v>0</v>
      </c>
      <c r="L86" s="125">
        <f>-'Asset Book Value &amp; Depreciation'!M41*1</f>
        <v>0</v>
      </c>
      <c r="M86" s="125">
        <f>-'Asset Book Value &amp; Depreciation'!N41*1</f>
        <v>0</v>
      </c>
      <c r="N86" s="125">
        <f>-'Asset Book Value &amp; Depreciation'!O41*1</f>
        <v>0</v>
      </c>
      <c r="O86" s="125">
        <f>-'Asset Book Value &amp; Depreciation'!P41*1</f>
        <v>0</v>
      </c>
      <c r="P86" s="125">
        <f>-'Asset Book Value &amp; Depreciation'!Q41*1</f>
        <v>0</v>
      </c>
      <c r="Q86" s="125">
        <f>-'Asset Book Value &amp; Depreciation'!R41*1</f>
        <v>0</v>
      </c>
      <c r="R86" s="125">
        <f>-'Asset Book Value &amp; Depreciation'!S41*1</f>
        <v>0</v>
      </c>
      <c r="S86" s="125">
        <f>-'Asset Book Value &amp; Depreciation'!T41*1</f>
        <v>0</v>
      </c>
      <c r="T86" s="125">
        <f>-'Asset Book Value &amp; Depreciation'!U41*1</f>
        <v>0</v>
      </c>
      <c r="U86" s="125">
        <f>-'Asset Book Value &amp; Depreciation'!V41*1</f>
        <v>0</v>
      </c>
      <c r="V86" s="125">
        <f>-'Asset Book Value &amp; Depreciation'!W41*1</f>
        <v>0</v>
      </c>
      <c r="W86" s="125">
        <f>-'Asset Book Value &amp; Depreciation'!X41*1</f>
        <v>0</v>
      </c>
      <c r="X86" s="125">
        <f>-'Asset Book Value &amp; Depreciation'!Y41*1</f>
        <v>0</v>
      </c>
      <c r="Y86" s="125">
        <f>-'Asset Book Value &amp; Depreciation'!Z41*1</f>
        <v>0</v>
      </c>
      <c r="Z86" s="125">
        <f>-'Asset Book Value &amp; Depreciation'!AA41*1</f>
        <v>0</v>
      </c>
      <c r="AA86" s="125">
        <f>-'Asset Book Value &amp; Depreciation'!AB41*1</f>
        <v>0</v>
      </c>
      <c r="AB86" s="125">
        <f>-'Asset Book Value &amp; Depreciation'!AC41*1</f>
        <v>0</v>
      </c>
      <c r="AC86" s="125">
        <f>-'Asset Book Value &amp; Depreciation'!AD41*1</f>
        <v>0</v>
      </c>
      <c r="AD86" s="125">
        <f>-'Asset Book Value &amp; Depreciation'!AE41*1</f>
        <v>0</v>
      </c>
      <c r="AE86" s="125">
        <f>-'Asset Book Value &amp; Depreciation'!AF41*1</f>
        <v>0</v>
      </c>
      <c r="AF86" s="125">
        <f>-'Asset Book Value &amp; Depreciation'!AG41*1</f>
        <v>0</v>
      </c>
      <c r="AG86" s="125">
        <f>-'Asset Book Value &amp; Depreciation'!AH41*1</f>
        <v>0</v>
      </c>
      <c r="AH86" s="125">
        <f>-'Asset Book Value &amp; Depreciation'!AI41*1</f>
        <v>0</v>
      </c>
      <c r="AI86" s="125">
        <f>-'Asset Book Value &amp; Depreciation'!AJ41*1</f>
        <v>0</v>
      </c>
      <c r="AJ86" s="125">
        <f>-'Asset Book Value &amp; Depreciation'!AK41*1</f>
        <v>0</v>
      </c>
      <c r="AK86" s="125">
        <f>-'Asset Book Value &amp; Depreciation'!AL41*1</f>
        <v>0</v>
      </c>
      <c r="AL86" s="125">
        <f>-'Asset Book Value &amp; Depreciation'!AM41*1</f>
        <v>0</v>
      </c>
      <c r="AM86" s="125">
        <f>-'Asset Book Value &amp; Depreciation'!AN41*1</f>
        <v>0</v>
      </c>
      <c r="AN86" s="125">
        <f>-'Asset Book Value &amp; Depreciation'!AO41*1</f>
        <v>0</v>
      </c>
      <c r="AO86" s="125">
        <f>-'Asset Book Value &amp; Depreciation'!AP41*1</f>
        <v>0</v>
      </c>
      <c r="AP86" s="125">
        <f>-'Asset Book Value &amp; Depreciation'!AQ41*1</f>
        <v>0</v>
      </c>
      <c r="AQ86" s="125">
        <f>-'Asset Book Value &amp; Depreciation'!AR41*1</f>
        <v>0</v>
      </c>
      <c r="AR86" s="125">
        <f>-'Asset Book Value &amp; Depreciation'!AS41*1</f>
        <v>0</v>
      </c>
      <c r="AS86" s="125">
        <f>-'Asset Book Value &amp; Depreciation'!AT41*1</f>
        <v>0</v>
      </c>
      <c r="AT86" s="125">
        <f>-'Asset Book Value &amp; Depreciation'!AU41*1</f>
        <v>0</v>
      </c>
      <c r="AU86" s="125">
        <f>-'Asset Book Value &amp; Depreciation'!AV41*1</f>
        <v>0</v>
      </c>
      <c r="AV86" s="125">
        <f>-'Asset Book Value &amp; Depreciation'!AW41*1</f>
        <v>0</v>
      </c>
      <c r="AW86" s="125">
        <f>-'Asset Book Value &amp; Depreciation'!AX41*1</f>
        <v>0</v>
      </c>
      <c r="AX86" s="125">
        <f>-'Asset Book Value &amp; Depreciation'!AY41*1</f>
        <v>0</v>
      </c>
      <c r="AY86" s="125">
        <f>-'Asset Book Value &amp; Depreciation'!AZ41*1</f>
        <v>0</v>
      </c>
      <c r="AZ86" s="125">
        <f>-'Asset Book Value &amp; Depreciation'!BA41*1</f>
        <v>0</v>
      </c>
      <c r="BA86" s="125">
        <f>-'Asset Book Value &amp; Depreciation'!BB41*1</f>
        <v>0</v>
      </c>
      <c r="BB86" s="125">
        <f>-'Asset Book Value &amp; Depreciation'!BC41*1</f>
        <v>0</v>
      </c>
      <c r="BC86" s="125">
        <f>-'Asset Book Value &amp; Depreciation'!BD41*1</f>
        <v>0</v>
      </c>
      <c r="BD86" s="125">
        <f>-'Asset Book Value &amp; Depreciation'!BE41*1</f>
        <v>0</v>
      </c>
      <c r="BE86" s="125">
        <f>-'Asset Book Value &amp; Depreciation'!BF41*1</f>
        <v>0</v>
      </c>
      <c r="BF86" s="125">
        <f>-'Asset Book Value &amp; Depreciation'!BG41*1</f>
        <v>0</v>
      </c>
      <c r="BG86" s="125">
        <f>-'Asset Book Value &amp; Depreciation'!BH41*1</f>
        <v>0</v>
      </c>
      <c r="BH86" s="125">
        <f>-'Asset Book Value &amp; Depreciation'!BI41*1</f>
        <v>0</v>
      </c>
      <c r="BI86" s="125">
        <f>-'Asset Book Value &amp; Depreciation'!BJ41*1</f>
        <v>0</v>
      </c>
      <c r="BJ86" s="125">
        <f>-'Asset Book Value &amp; Depreciation'!BK41*1</f>
        <v>0</v>
      </c>
      <c r="BK86" s="125">
        <f>-'Asset Book Value &amp; Depreciation'!BL41*1</f>
        <v>0</v>
      </c>
    </row>
    <row r="87" spans="1:63" ht="14.4" x14ac:dyDescent="0.3">
      <c r="B87" s="214" t="str">
        <f>'Asset Book Value &amp; Depreciation'!B13</f>
        <v xml:space="preserve"> </v>
      </c>
      <c r="D87" s="125">
        <f>-'Asset Book Value &amp; Depreciation'!E50*1</f>
        <v>0</v>
      </c>
      <c r="E87" s="125">
        <f>-'Asset Book Value &amp; Depreciation'!F50*1</f>
        <v>0</v>
      </c>
      <c r="F87" s="125">
        <f>-'Asset Book Value &amp; Depreciation'!G50*1</f>
        <v>0</v>
      </c>
      <c r="G87" s="125">
        <f>-'Asset Book Value &amp; Depreciation'!H50*1</f>
        <v>0</v>
      </c>
      <c r="H87" s="125">
        <f>-'Asset Book Value &amp; Depreciation'!I50*1</f>
        <v>0</v>
      </c>
      <c r="I87" s="125">
        <f>-'Asset Book Value &amp; Depreciation'!J50*1</f>
        <v>0</v>
      </c>
      <c r="J87" s="125">
        <f>-'Asset Book Value &amp; Depreciation'!K50*1</f>
        <v>0</v>
      </c>
      <c r="K87" s="125">
        <f>-'Asset Book Value &amp; Depreciation'!L50*1</f>
        <v>0</v>
      </c>
      <c r="L87" s="125">
        <f>-'Asset Book Value &amp; Depreciation'!M50*1</f>
        <v>0</v>
      </c>
      <c r="M87" s="125">
        <f>-'Asset Book Value &amp; Depreciation'!N50*1</f>
        <v>0</v>
      </c>
      <c r="N87" s="125">
        <f>-'Asset Book Value &amp; Depreciation'!O50*1</f>
        <v>0</v>
      </c>
      <c r="O87" s="125">
        <f>-'Asset Book Value &amp; Depreciation'!P50*1</f>
        <v>0</v>
      </c>
      <c r="P87" s="125">
        <f>-'Asset Book Value &amp; Depreciation'!Q50*1</f>
        <v>0</v>
      </c>
      <c r="Q87" s="125">
        <f>-'Asset Book Value &amp; Depreciation'!R50*1</f>
        <v>0</v>
      </c>
      <c r="R87" s="125">
        <f>-'Asset Book Value &amp; Depreciation'!S50*1</f>
        <v>0</v>
      </c>
      <c r="S87" s="125">
        <f>-'Asset Book Value &amp; Depreciation'!T50*1</f>
        <v>0</v>
      </c>
      <c r="T87" s="125">
        <f>-'Asset Book Value &amp; Depreciation'!U50*1</f>
        <v>0</v>
      </c>
      <c r="U87" s="125">
        <f>-'Asset Book Value &amp; Depreciation'!V50*1</f>
        <v>0</v>
      </c>
      <c r="V87" s="125">
        <f>-'Asset Book Value &amp; Depreciation'!W50*1</f>
        <v>0</v>
      </c>
      <c r="W87" s="125">
        <f>-'Asset Book Value &amp; Depreciation'!X50*1</f>
        <v>0</v>
      </c>
      <c r="X87" s="125">
        <f>-'Asset Book Value &amp; Depreciation'!Y50*1</f>
        <v>0</v>
      </c>
      <c r="Y87" s="125">
        <f>-'Asset Book Value &amp; Depreciation'!Z50*1</f>
        <v>0</v>
      </c>
      <c r="Z87" s="125">
        <f>-'Asset Book Value &amp; Depreciation'!AA50*1</f>
        <v>0</v>
      </c>
      <c r="AA87" s="125">
        <f>-'Asset Book Value &amp; Depreciation'!AB50*1</f>
        <v>0</v>
      </c>
      <c r="AB87" s="125">
        <f>-'Asset Book Value &amp; Depreciation'!AC50*1</f>
        <v>0</v>
      </c>
      <c r="AC87" s="125">
        <f>-'Asset Book Value &amp; Depreciation'!AD50*1</f>
        <v>0</v>
      </c>
      <c r="AD87" s="125">
        <f>-'Asset Book Value &amp; Depreciation'!AE50*1</f>
        <v>0</v>
      </c>
      <c r="AE87" s="125">
        <f>-'Asset Book Value &amp; Depreciation'!AF50*1</f>
        <v>0</v>
      </c>
      <c r="AF87" s="125">
        <f>-'Asset Book Value &amp; Depreciation'!AG50*1</f>
        <v>0</v>
      </c>
      <c r="AG87" s="125">
        <f>-'Asset Book Value &amp; Depreciation'!AH50*1</f>
        <v>0</v>
      </c>
      <c r="AH87" s="125">
        <f>-'Asset Book Value &amp; Depreciation'!AI50*1</f>
        <v>0</v>
      </c>
      <c r="AI87" s="125">
        <f>-'Asset Book Value &amp; Depreciation'!AJ50*1</f>
        <v>0</v>
      </c>
      <c r="AJ87" s="125">
        <f>-'Asset Book Value &amp; Depreciation'!AK50*1</f>
        <v>0</v>
      </c>
      <c r="AK87" s="125">
        <f>-'Asset Book Value &amp; Depreciation'!AL50*1</f>
        <v>0</v>
      </c>
      <c r="AL87" s="125">
        <f>-'Asset Book Value &amp; Depreciation'!AM50*1</f>
        <v>0</v>
      </c>
      <c r="AM87" s="125">
        <f>-'Asset Book Value &amp; Depreciation'!AN50*1</f>
        <v>0</v>
      </c>
      <c r="AN87" s="125">
        <f>-'Asset Book Value &amp; Depreciation'!AO50*1</f>
        <v>0</v>
      </c>
      <c r="AO87" s="125">
        <f>-'Asset Book Value &amp; Depreciation'!AP50*1</f>
        <v>0</v>
      </c>
      <c r="AP87" s="125">
        <f>-'Asset Book Value &amp; Depreciation'!AQ50*1</f>
        <v>0</v>
      </c>
      <c r="AQ87" s="125">
        <f>-'Asset Book Value &amp; Depreciation'!AR50*1</f>
        <v>0</v>
      </c>
      <c r="AR87" s="125">
        <f>-'Asset Book Value &amp; Depreciation'!AS50*1</f>
        <v>0</v>
      </c>
      <c r="AS87" s="125">
        <f>-'Asset Book Value &amp; Depreciation'!AT50*1</f>
        <v>0</v>
      </c>
      <c r="AT87" s="125">
        <f>-'Asset Book Value &amp; Depreciation'!AU50*1</f>
        <v>0</v>
      </c>
      <c r="AU87" s="125">
        <f>-'Asset Book Value &amp; Depreciation'!AV50*1</f>
        <v>0</v>
      </c>
      <c r="AV87" s="125">
        <f>-'Asset Book Value &amp; Depreciation'!AW50*1</f>
        <v>0</v>
      </c>
      <c r="AW87" s="125">
        <f>-'Asset Book Value &amp; Depreciation'!AX50*1</f>
        <v>0</v>
      </c>
      <c r="AX87" s="125">
        <f>-'Asset Book Value &amp; Depreciation'!AY50*1</f>
        <v>0</v>
      </c>
      <c r="AY87" s="125">
        <f>-'Asset Book Value &amp; Depreciation'!AZ50*1</f>
        <v>0</v>
      </c>
      <c r="AZ87" s="125">
        <f>-'Asset Book Value &amp; Depreciation'!BA50*1</f>
        <v>0</v>
      </c>
      <c r="BA87" s="125">
        <f>-'Asset Book Value &amp; Depreciation'!BB50*1</f>
        <v>0</v>
      </c>
      <c r="BB87" s="125">
        <f>-'Asset Book Value &amp; Depreciation'!BC50*1</f>
        <v>0</v>
      </c>
      <c r="BC87" s="125">
        <f>-'Asset Book Value &amp; Depreciation'!BD50*1</f>
        <v>0</v>
      </c>
      <c r="BD87" s="125">
        <f>-'Asset Book Value &amp; Depreciation'!BE50*1</f>
        <v>0</v>
      </c>
      <c r="BE87" s="125">
        <f>-'Asset Book Value &amp; Depreciation'!BF50*1</f>
        <v>0</v>
      </c>
      <c r="BF87" s="125">
        <f>-'Asset Book Value &amp; Depreciation'!BG50*1</f>
        <v>0</v>
      </c>
      <c r="BG87" s="125">
        <f>-'Asset Book Value &amp; Depreciation'!BH50*1</f>
        <v>0</v>
      </c>
      <c r="BH87" s="125">
        <f>-'Asset Book Value &amp; Depreciation'!BI50*1</f>
        <v>0</v>
      </c>
      <c r="BI87" s="125">
        <f>-'Asset Book Value &amp; Depreciation'!BJ50*1</f>
        <v>0</v>
      </c>
      <c r="BJ87" s="125">
        <f>-'Asset Book Value &amp; Depreciation'!BK50*1</f>
        <v>0</v>
      </c>
      <c r="BK87" s="125">
        <f>-'Asset Book Value &amp; Depreciation'!BL50*1</f>
        <v>0</v>
      </c>
    </row>
    <row r="88" spans="1:63" ht="14.4" x14ac:dyDescent="0.3">
      <c r="B88" s="149" t="s">
        <v>133</v>
      </c>
      <c r="D88" s="125">
        <f t="shared" ref="D88:AI88" si="23">SUM(D84:D87)</f>
        <v>-166.66666666666666</v>
      </c>
      <c r="E88" s="125">
        <f t="shared" si="23"/>
        <v>-166.66666666666666</v>
      </c>
      <c r="F88" s="125">
        <f t="shared" si="23"/>
        <v>-166.66666666666666</v>
      </c>
      <c r="G88" s="125">
        <f t="shared" si="23"/>
        <v>-83.333333333333329</v>
      </c>
      <c r="H88" s="125">
        <f t="shared" si="23"/>
        <v>-166.66666666666666</v>
      </c>
      <c r="I88" s="125">
        <f t="shared" si="23"/>
        <v>-166.66666666666666</v>
      </c>
      <c r="J88" s="125">
        <f t="shared" si="23"/>
        <v>-166.66666666666666</v>
      </c>
      <c r="K88" s="125">
        <f t="shared" si="23"/>
        <v>-166.66666666666666</v>
      </c>
      <c r="L88" s="125">
        <f t="shared" si="23"/>
        <v>-166.66666666666666</v>
      </c>
      <c r="M88" s="125">
        <f t="shared" si="23"/>
        <v>-166.66666666666666</v>
      </c>
      <c r="N88" s="125">
        <f t="shared" si="23"/>
        <v>-166.66666666666666</v>
      </c>
      <c r="O88" s="125">
        <f t="shared" si="23"/>
        <v>-166.66666666666666</v>
      </c>
      <c r="P88" s="125">
        <f t="shared" si="23"/>
        <v>-166.66666666666666</v>
      </c>
      <c r="Q88" s="125">
        <f t="shared" si="23"/>
        <v>-166.66666666666666</v>
      </c>
      <c r="R88" s="125">
        <f t="shared" si="23"/>
        <v>-166.66666666666666</v>
      </c>
      <c r="S88" s="125">
        <f t="shared" si="23"/>
        <v>-166.66666666666666</v>
      </c>
      <c r="T88" s="125">
        <f t="shared" si="23"/>
        <v>-166.66666666666666</v>
      </c>
      <c r="U88" s="125">
        <f t="shared" si="23"/>
        <v>-166.66666666666666</v>
      </c>
      <c r="V88" s="125">
        <f t="shared" si="23"/>
        <v>-166.66666666666666</v>
      </c>
      <c r="W88" s="125">
        <f t="shared" si="23"/>
        <v>-166.66666666666666</v>
      </c>
      <c r="X88" s="125">
        <f t="shared" si="23"/>
        <v>-166.66666666666666</v>
      </c>
      <c r="Y88" s="125">
        <f t="shared" si="23"/>
        <v>-166.66666666666666</v>
      </c>
      <c r="Z88" s="125">
        <f t="shared" si="23"/>
        <v>-166.66666666666666</v>
      </c>
      <c r="AA88" s="125">
        <f t="shared" si="23"/>
        <v>-166.66666666666666</v>
      </c>
      <c r="AB88" s="125">
        <f t="shared" si="23"/>
        <v>-166.66666666666666</v>
      </c>
      <c r="AC88" s="125">
        <f t="shared" si="23"/>
        <v>-166.66666666666666</v>
      </c>
      <c r="AD88" s="125">
        <f t="shared" si="23"/>
        <v>-166.66666666666666</v>
      </c>
      <c r="AE88" s="125">
        <f t="shared" si="23"/>
        <v>-166.66666666666666</v>
      </c>
      <c r="AF88" s="125">
        <f t="shared" si="23"/>
        <v>-166.66666666666666</v>
      </c>
      <c r="AG88" s="125">
        <f t="shared" si="23"/>
        <v>-166.66666666666666</v>
      </c>
      <c r="AH88" s="125">
        <f t="shared" si="23"/>
        <v>-166.66666666666666</v>
      </c>
      <c r="AI88" s="125">
        <f t="shared" si="23"/>
        <v>-166.66666666666666</v>
      </c>
      <c r="AJ88" s="125">
        <f t="shared" ref="AJ88:BK88" si="24">SUM(AJ84:AJ87)</f>
        <v>-166.66666666666666</v>
      </c>
      <c r="AK88" s="125">
        <f t="shared" si="24"/>
        <v>-166.66666666666666</v>
      </c>
      <c r="AL88" s="125">
        <f t="shared" si="24"/>
        <v>-166.66666666666666</v>
      </c>
      <c r="AM88" s="125">
        <f t="shared" si="24"/>
        <v>-166.66666666666666</v>
      </c>
      <c r="AN88" s="125">
        <f t="shared" si="24"/>
        <v>-166.66666666666666</v>
      </c>
      <c r="AO88" s="125">
        <f t="shared" si="24"/>
        <v>-166.66666666666666</v>
      </c>
      <c r="AP88" s="125">
        <f t="shared" si="24"/>
        <v>-166.66666666666666</v>
      </c>
      <c r="AQ88" s="125">
        <f t="shared" si="24"/>
        <v>-166.66666666666666</v>
      </c>
      <c r="AR88" s="125">
        <f t="shared" si="24"/>
        <v>-166.66666666666666</v>
      </c>
      <c r="AS88" s="125">
        <f t="shared" si="24"/>
        <v>-166.66666666666666</v>
      </c>
      <c r="AT88" s="125">
        <f t="shared" si="24"/>
        <v>-166.66666666666666</v>
      </c>
      <c r="AU88" s="125">
        <f t="shared" si="24"/>
        <v>-166.66666666666666</v>
      </c>
      <c r="AV88" s="125">
        <f t="shared" si="24"/>
        <v>-166.66666666666666</v>
      </c>
      <c r="AW88" s="125">
        <f t="shared" si="24"/>
        <v>-166.66666666666666</v>
      </c>
      <c r="AX88" s="125">
        <f t="shared" si="24"/>
        <v>-166.66666666666666</v>
      </c>
      <c r="AY88" s="125">
        <f t="shared" si="24"/>
        <v>-166.66666666666666</v>
      </c>
      <c r="AZ88" s="125">
        <f t="shared" si="24"/>
        <v>-166.66666666666666</v>
      </c>
      <c r="BA88" s="125">
        <f t="shared" si="24"/>
        <v>-166.66666666666666</v>
      </c>
      <c r="BB88" s="125">
        <f t="shared" si="24"/>
        <v>-166.66666666666666</v>
      </c>
      <c r="BC88" s="125">
        <f t="shared" si="24"/>
        <v>-166.66666666666666</v>
      </c>
      <c r="BD88" s="125">
        <f t="shared" si="24"/>
        <v>-166.66666666666666</v>
      </c>
      <c r="BE88" s="125">
        <f t="shared" si="24"/>
        <v>-166.66666666666666</v>
      </c>
      <c r="BF88" s="125">
        <f t="shared" si="24"/>
        <v>-166.66666666666666</v>
      </c>
      <c r="BG88" s="125">
        <f t="shared" si="24"/>
        <v>-166.66666666666666</v>
      </c>
      <c r="BH88" s="125">
        <f t="shared" si="24"/>
        <v>-166.66666666666666</v>
      </c>
      <c r="BI88" s="125">
        <f t="shared" si="24"/>
        <v>-166.66666666666666</v>
      </c>
      <c r="BJ88" s="125">
        <f t="shared" si="24"/>
        <v>-166.66666666666666</v>
      </c>
      <c r="BK88" s="125">
        <f t="shared" si="24"/>
        <v>-166.66666666666666</v>
      </c>
    </row>
    <row r="89" spans="1:63" ht="5.0999999999999996" customHeight="1" x14ac:dyDescent="0.3">
      <c r="B89" s="147"/>
      <c r="D89" s="129"/>
      <c r="E89" s="129"/>
      <c r="F89" s="129"/>
      <c r="G89" s="129"/>
      <c r="H89" s="129"/>
      <c r="I89" s="129"/>
      <c r="J89" s="129"/>
      <c r="K89" s="129"/>
      <c r="L89" s="129"/>
      <c r="M89" s="129"/>
      <c r="N89" s="129"/>
      <c r="O89" s="129"/>
      <c r="P89" s="129"/>
      <c r="Q89" s="129"/>
      <c r="R89" s="129"/>
      <c r="S89" s="129"/>
      <c r="T89" s="129"/>
      <c r="U89" s="129"/>
      <c r="V89" s="129"/>
      <c r="W89" s="129"/>
      <c r="X89" s="129"/>
      <c r="Y89" s="129"/>
      <c r="Z89" s="129"/>
      <c r="AA89" s="129"/>
      <c r="AB89" s="129"/>
      <c r="AC89" s="129"/>
      <c r="AD89" s="129"/>
      <c r="AE89" s="129"/>
      <c r="AF89" s="129"/>
      <c r="AG89" s="129"/>
      <c r="AH89" s="129"/>
      <c r="AI89" s="129"/>
      <c r="AJ89" s="129"/>
      <c r="AK89" s="129"/>
      <c r="AL89" s="129"/>
      <c r="AM89" s="129"/>
      <c r="AN89" s="129"/>
      <c r="AO89" s="129"/>
      <c r="AP89" s="129"/>
      <c r="AQ89" s="129"/>
      <c r="AR89" s="129"/>
      <c r="AS89" s="129"/>
      <c r="AT89" s="129"/>
      <c r="AU89" s="129"/>
      <c r="AV89" s="129"/>
      <c r="AW89" s="129"/>
      <c r="AX89" s="129"/>
      <c r="AY89" s="129"/>
      <c r="AZ89" s="129"/>
      <c r="BA89" s="129"/>
      <c r="BB89" s="129"/>
      <c r="BC89" s="129"/>
      <c r="BD89" s="129"/>
      <c r="BE89" s="129"/>
      <c r="BF89" s="129"/>
      <c r="BG89" s="129"/>
      <c r="BH89" s="129"/>
      <c r="BI89" s="129"/>
      <c r="BJ89" s="129"/>
      <c r="BK89" s="129"/>
    </row>
    <row r="90" spans="1:63" ht="14.4" x14ac:dyDescent="0.3">
      <c r="B90" s="328" t="s">
        <v>105</v>
      </c>
      <c r="D90" s="125">
        <f t="shared" ref="D90:AI90" si="25">D88</f>
        <v>-166.66666666666666</v>
      </c>
      <c r="E90" s="125">
        <f t="shared" si="25"/>
        <v>-166.66666666666666</v>
      </c>
      <c r="F90" s="125">
        <f t="shared" si="25"/>
        <v>-166.66666666666666</v>
      </c>
      <c r="G90" s="125">
        <f t="shared" si="25"/>
        <v>-83.333333333333329</v>
      </c>
      <c r="H90" s="125">
        <f t="shared" si="25"/>
        <v>-166.66666666666666</v>
      </c>
      <c r="I90" s="125">
        <f t="shared" si="25"/>
        <v>-166.66666666666666</v>
      </c>
      <c r="J90" s="125">
        <f t="shared" si="25"/>
        <v>-166.66666666666666</v>
      </c>
      <c r="K90" s="125">
        <f t="shared" si="25"/>
        <v>-166.66666666666666</v>
      </c>
      <c r="L90" s="125">
        <f t="shared" si="25"/>
        <v>-166.66666666666666</v>
      </c>
      <c r="M90" s="125">
        <f t="shared" si="25"/>
        <v>-166.66666666666666</v>
      </c>
      <c r="N90" s="125">
        <f t="shared" si="25"/>
        <v>-166.66666666666666</v>
      </c>
      <c r="O90" s="125">
        <f t="shared" si="25"/>
        <v>-166.66666666666666</v>
      </c>
      <c r="P90" s="125">
        <f t="shared" si="25"/>
        <v>-166.66666666666666</v>
      </c>
      <c r="Q90" s="125">
        <f t="shared" si="25"/>
        <v>-166.66666666666666</v>
      </c>
      <c r="R90" s="125">
        <f t="shared" si="25"/>
        <v>-166.66666666666666</v>
      </c>
      <c r="S90" s="125">
        <f t="shared" si="25"/>
        <v>-166.66666666666666</v>
      </c>
      <c r="T90" s="125">
        <f t="shared" si="25"/>
        <v>-166.66666666666666</v>
      </c>
      <c r="U90" s="125">
        <f t="shared" si="25"/>
        <v>-166.66666666666666</v>
      </c>
      <c r="V90" s="125">
        <f t="shared" si="25"/>
        <v>-166.66666666666666</v>
      </c>
      <c r="W90" s="125">
        <f t="shared" si="25"/>
        <v>-166.66666666666666</v>
      </c>
      <c r="X90" s="125">
        <f t="shared" si="25"/>
        <v>-166.66666666666666</v>
      </c>
      <c r="Y90" s="125">
        <f t="shared" si="25"/>
        <v>-166.66666666666666</v>
      </c>
      <c r="Z90" s="125">
        <f t="shared" si="25"/>
        <v>-166.66666666666666</v>
      </c>
      <c r="AA90" s="125">
        <f t="shared" si="25"/>
        <v>-166.66666666666666</v>
      </c>
      <c r="AB90" s="125">
        <f t="shared" si="25"/>
        <v>-166.66666666666666</v>
      </c>
      <c r="AC90" s="125">
        <f t="shared" si="25"/>
        <v>-166.66666666666666</v>
      </c>
      <c r="AD90" s="125">
        <f t="shared" si="25"/>
        <v>-166.66666666666666</v>
      </c>
      <c r="AE90" s="125">
        <f t="shared" si="25"/>
        <v>-166.66666666666666</v>
      </c>
      <c r="AF90" s="125">
        <f t="shared" si="25"/>
        <v>-166.66666666666666</v>
      </c>
      <c r="AG90" s="125">
        <f t="shared" si="25"/>
        <v>-166.66666666666666</v>
      </c>
      <c r="AH90" s="125">
        <f t="shared" si="25"/>
        <v>-166.66666666666666</v>
      </c>
      <c r="AI90" s="125">
        <f t="shared" si="25"/>
        <v>-166.66666666666666</v>
      </c>
      <c r="AJ90" s="125">
        <f t="shared" ref="AJ90:BK90" si="26">AJ88</f>
        <v>-166.66666666666666</v>
      </c>
      <c r="AK90" s="125">
        <f t="shared" si="26"/>
        <v>-166.66666666666666</v>
      </c>
      <c r="AL90" s="125">
        <f t="shared" si="26"/>
        <v>-166.66666666666666</v>
      </c>
      <c r="AM90" s="125">
        <f t="shared" si="26"/>
        <v>-166.66666666666666</v>
      </c>
      <c r="AN90" s="125">
        <f t="shared" si="26"/>
        <v>-166.66666666666666</v>
      </c>
      <c r="AO90" s="125">
        <f t="shared" si="26"/>
        <v>-166.66666666666666</v>
      </c>
      <c r="AP90" s="125">
        <f t="shared" si="26"/>
        <v>-166.66666666666666</v>
      </c>
      <c r="AQ90" s="125">
        <f t="shared" si="26"/>
        <v>-166.66666666666666</v>
      </c>
      <c r="AR90" s="125">
        <f t="shared" si="26"/>
        <v>-166.66666666666666</v>
      </c>
      <c r="AS90" s="125">
        <f t="shared" si="26"/>
        <v>-166.66666666666666</v>
      </c>
      <c r="AT90" s="125">
        <f t="shared" si="26"/>
        <v>-166.66666666666666</v>
      </c>
      <c r="AU90" s="125">
        <f t="shared" si="26"/>
        <v>-166.66666666666666</v>
      </c>
      <c r="AV90" s="125">
        <f t="shared" si="26"/>
        <v>-166.66666666666666</v>
      </c>
      <c r="AW90" s="125">
        <f t="shared" si="26"/>
        <v>-166.66666666666666</v>
      </c>
      <c r="AX90" s="125">
        <f t="shared" si="26"/>
        <v>-166.66666666666666</v>
      </c>
      <c r="AY90" s="125">
        <f t="shared" si="26"/>
        <v>-166.66666666666666</v>
      </c>
      <c r="AZ90" s="125">
        <f t="shared" si="26"/>
        <v>-166.66666666666666</v>
      </c>
      <c r="BA90" s="125">
        <f t="shared" si="26"/>
        <v>-166.66666666666666</v>
      </c>
      <c r="BB90" s="125">
        <f t="shared" si="26"/>
        <v>-166.66666666666666</v>
      </c>
      <c r="BC90" s="125">
        <f t="shared" si="26"/>
        <v>-166.66666666666666</v>
      </c>
      <c r="BD90" s="125">
        <f t="shared" si="26"/>
        <v>-166.66666666666666</v>
      </c>
      <c r="BE90" s="125">
        <f t="shared" si="26"/>
        <v>-166.66666666666666</v>
      </c>
      <c r="BF90" s="125">
        <f t="shared" si="26"/>
        <v>-166.66666666666666</v>
      </c>
      <c r="BG90" s="125">
        <f t="shared" si="26"/>
        <v>-166.66666666666666</v>
      </c>
      <c r="BH90" s="125">
        <f t="shared" si="26"/>
        <v>-166.66666666666666</v>
      </c>
      <c r="BI90" s="125">
        <f t="shared" si="26"/>
        <v>-166.66666666666666</v>
      </c>
      <c r="BJ90" s="125">
        <f t="shared" si="26"/>
        <v>-166.66666666666666</v>
      </c>
      <c r="BK90" s="125">
        <f t="shared" si="26"/>
        <v>-166.66666666666666</v>
      </c>
    </row>
    <row r="91" spans="1:63" ht="14.4" x14ac:dyDescent="0.3">
      <c r="B91" s="213" t="s">
        <v>76</v>
      </c>
      <c r="D91" s="130">
        <f t="shared" ref="D91:AI91" si="27">D82+D90</f>
        <v>18474.166666666675</v>
      </c>
      <c r="E91" s="130">
        <f t="shared" si="27"/>
        <v>18474.166666666675</v>
      </c>
      <c r="F91" s="130">
        <f t="shared" si="27"/>
        <v>18474.166666666675</v>
      </c>
      <c r="G91" s="130">
        <f t="shared" si="27"/>
        <v>18557.500000000011</v>
      </c>
      <c r="H91" s="130">
        <f t="shared" si="27"/>
        <v>18474.166666666675</v>
      </c>
      <c r="I91" s="130">
        <f t="shared" si="27"/>
        <v>18474.166666666675</v>
      </c>
      <c r="J91" s="130">
        <f t="shared" si="27"/>
        <v>18474.166666666675</v>
      </c>
      <c r="K91" s="130">
        <f t="shared" si="27"/>
        <v>18474.166666666675</v>
      </c>
      <c r="L91" s="130">
        <f t="shared" si="27"/>
        <v>18474.166666666675</v>
      </c>
      <c r="M91" s="130">
        <f t="shared" si="27"/>
        <v>18474.166666666675</v>
      </c>
      <c r="N91" s="130">
        <f t="shared" si="27"/>
        <v>18474.166666666675</v>
      </c>
      <c r="O91" s="130">
        <f t="shared" si="27"/>
        <v>18474.166666666675</v>
      </c>
      <c r="P91" s="130">
        <f t="shared" si="27"/>
        <v>72491.666666666657</v>
      </c>
      <c r="Q91" s="130">
        <f t="shared" si="27"/>
        <v>72491.666666666657</v>
      </c>
      <c r="R91" s="130">
        <f t="shared" si="27"/>
        <v>72491.666666666657</v>
      </c>
      <c r="S91" s="130">
        <f t="shared" si="27"/>
        <v>72491.666666666657</v>
      </c>
      <c r="T91" s="130">
        <f t="shared" si="27"/>
        <v>72491.666666666657</v>
      </c>
      <c r="U91" s="130">
        <f t="shared" si="27"/>
        <v>72491.666666666657</v>
      </c>
      <c r="V91" s="130">
        <f t="shared" si="27"/>
        <v>72491.666666666657</v>
      </c>
      <c r="W91" s="130">
        <f t="shared" si="27"/>
        <v>72491.666666666657</v>
      </c>
      <c r="X91" s="130">
        <f t="shared" si="27"/>
        <v>72491.666666666657</v>
      </c>
      <c r="Y91" s="130">
        <f t="shared" si="27"/>
        <v>72491.666666666657</v>
      </c>
      <c r="Z91" s="130">
        <f t="shared" si="27"/>
        <v>72491.666666666657</v>
      </c>
      <c r="AA91" s="130">
        <f t="shared" si="27"/>
        <v>72491.666666666657</v>
      </c>
      <c r="AB91" s="130">
        <f t="shared" si="27"/>
        <v>118830.63750000001</v>
      </c>
      <c r="AC91" s="130">
        <f t="shared" si="27"/>
        <v>118830.63750000001</v>
      </c>
      <c r="AD91" s="130">
        <f t="shared" si="27"/>
        <v>118830.63750000001</v>
      </c>
      <c r="AE91" s="130">
        <f t="shared" si="27"/>
        <v>118830.63750000001</v>
      </c>
      <c r="AF91" s="130">
        <f t="shared" si="27"/>
        <v>118830.63750000001</v>
      </c>
      <c r="AG91" s="130">
        <f t="shared" si="27"/>
        <v>118830.63750000001</v>
      </c>
      <c r="AH91" s="130">
        <f t="shared" si="27"/>
        <v>118830.63750000001</v>
      </c>
      <c r="AI91" s="130">
        <f t="shared" si="27"/>
        <v>118830.63750000001</v>
      </c>
      <c r="AJ91" s="130">
        <f t="shared" ref="AJ91:BK91" si="28">AJ82+AJ90</f>
        <v>118830.63750000001</v>
      </c>
      <c r="AK91" s="130">
        <f t="shared" si="28"/>
        <v>118830.63750000001</v>
      </c>
      <c r="AL91" s="130">
        <f t="shared" si="28"/>
        <v>118830.63750000001</v>
      </c>
      <c r="AM91" s="130">
        <f t="shared" si="28"/>
        <v>118830.63750000001</v>
      </c>
      <c r="AN91" s="130">
        <f t="shared" si="28"/>
        <v>150598.30033333335</v>
      </c>
      <c r="AO91" s="130">
        <f t="shared" si="28"/>
        <v>150598.30033333335</v>
      </c>
      <c r="AP91" s="130">
        <f t="shared" si="28"/>
        <v>150598.30033333335</v>
      </c>
      <c r="AQ91" s="130">
        <f t="shared" si="28"/>
        <v>150598.30033333335</v>
      </c>
      <c r="AR91" s="130">
        <f t="shared" si="28"/>
        <v>150598.30033333335</v>
      </c>
      <c r="AS91" s="130">
        <f t="shared" si="28"/>
        <v>150598.30033333335</v>
      </c>
      <c r="AT91" s="130">
        <f t="shared" si="28"/>
        <v>150598.30033333335</v>
      </c>
      <c r="AU91" s="130">
        <f t="shared" si="28"/>
        <v>150598.30033333335</v>
      </c>
      <c r="AV91" s="130">
        <f t="shared" si="28"/>
        <v>150598.30033333335</v>
      </c>
      <c r="AW91" s="130">
        <f t="shared" si="28"/>
        <v>150598.30033333335</v>
      </c>
      <c r="AX91" s="130">
        <f t="shared" si="28"/>
        <v>150598.30033333335</v>
      </c>
      <c r="AY91" s="130">
        <f t="shared" si="28"/>
        <v>150598.30033333335</v>
      </c>
      <c r="AZ91" s="130">
        <f t="shared" si="28"/>
        <v>195804.5345866667</v>
      </c>
      <c r="BA91" s="130">
        <f t="shared" si="28"/>
        <v>195804.5345866667</v>
      </c>
      <c r="BB91" s="130">
        <f t="shared" si="28"/>
        <v>195804.5345866667</v>
      </c>
      <c r="BC91" s="130">
        <f t="shared" si="28"/>
        <v>195804.5345866667</v>
      </c>
      <c r="BD91" s="130">
        <f t="shared" si="28"/>
        <v>195804.5345866667</v>
      </c>
      <c r="BE91" s="130">
        <f t="shared" si="28"/>
        <v>195804.5345866667</v>
      </c>
      <c r="BF91" s="130">
        <f t="shared" si="28"/>
        <v>195804.5345866667</v>
      </c>
      <c r="BG91" s="130">
        <f t="shared" si="28"/>
        <v>195804.5345866667</v>
      </c>
      <c r="BH91" s="130">
        <f t="shared" si="28"/>
        <v>195804.5345866667</v>
      </c>
      <c r="BI91" s="130">
        <f t="shared" si="28"/>
        <v>195804.5345866667</v>
      </c>
      <c r="BJ91" s="130">
        <f t="shared" si="28"/>
        <v>195804.5345866667</v>
      </c>
      <c r="BK91" s="130">
        <f t="shared" si="28"/>
        <v>195804.5345866667</v>
      </c>
    </row>
    <row r="92" spans="1:63" ht="14.4" x14ac:dyDescent="0.3">
      <c r="B92" s="147" t="s">
        <v>106</v>
      </c>
      <c r="D92" s="125">
        <f ca="1">-'Capital &amp; Debt Calculations'!E388*1</f>
        <v>0</v>
      </c>
      <c r="E92" s="125">
        <f ca="1">-'Capital &amp; Debt Calculations'!F388*1</f>
        <v>-8500</v>
      </c>
      <c r="F92" s="125">
        <f ca="1">-'Capital &amp; Debt Calculations'!G388*1</f>
        <v>-8263.8888888888887</v>
      </c>
      <c r="G92" s="125">
        <f ca="1">-'Capital &amp; Debt Calculations'!H388*1</f>
        <v>-8027.7777777777774</v>
      </c>
      <c r="H92" s="125">
        <f ca="1">-'Capital &amp; Debt Calculations'!I388*1</f>
        <v>-7791.666666666667</v>
      </c>
      <c r="I92" s="125">
        <f ca="1">-'Capital &amp; Debt Calculations'!J388*1</f>
        <v>-7555.5555555555557</v>
      </c>
      <c r="J92" s="125">
        <f ca="1">-'Capital &amp; Debt Calculations'!K388*1</f>
        <v>-7319.4444444444443</v>
      </c>
      <c r="K92" s="125">
        <f ca="1">-'Capital &amp; Debt Calculations'!L388*1</f>
        <v>-7083.333333333333</v>
      </c>
      <c r="L92" s="125">
        <f ca="1">-'Capital &amp; Debt Calculations'!M388*1</f>
        <v>-6847.2222222222226</v>
      </c>
      <c r="M92" s="125">
        <f ca="1">-'Capital &amp; Debt Calculations'!N388*1</f>
        <v>-6611.1111111111113</v>
      </c>
      <c r="N92" s="125">
        <f ca="1">-'Capital &amp; Debt Calculations'!O388*1</f>
        <v>-6375</v>
      </c>
      <c r="O92" s="125">
        <f ca="1">-'Capital &amp; Debt Calculations'!P388*1</f>
        <v>-6138.8888888888887</v>
      </c>
      <c r="P92" s="125">
        <f ca="1">-'Capital &amp; Debt Calculations'!Q388*1</f>
        <v>-5902.7777777777774</v>
      </c>
      <c r="Q92" s="125">
        <f ca="1">-'Capital &amp; Debt Calculations'!R388*1</f>
        <v>-5666.666666666667</v>
      </c>
      <c r="R92" s="125">
        <f ca="1">-'Capital &amp; Debt Calculations'!S388*1</f>
        <v>-5430.5555555555557</v>
      </c>
      <c r="S92" s="125">
        <f ca="1">-'Capital &amp; Debt Calculations'!T388*1</f>
        <v>-5194.4444444444443</v>
      </c>
      <c r="T92" s="125">
        <f ca="1">-'Capital &amp; Debt Calculations'!U388*1</f>
        <v>-4958.333333333333</v>
      </c>
      <c r="U92" s="125">
        <f ca="1">-'Capital &amp; Debt Calculations'!V388*1</f>
        <v>-4722.2222222222226</v>
      </c>
      <c r="V92" s="125">
        <f ca="1">-'Capital &amp; Debt Calculations'!W388*1</f>
        <v>-4486.1111111111113</v>
      </c>
      <c r="W92" s="125">
        <f ca="1">-'Capital &amp; Debt Calculations'!X388*1</f>
        <v>-4250</v>
      </c>
      <c r="X92" s="125">
        <f ca="1">-'Capital &amp; Debt Calculations'!Y388*1</f>
        <v>-4013.8888888888887</v>
      </c>
      <c r="Y92" s="125">
        <f ca="1">-'Capital &amp; Debt Calculations'!Z388*1</f>
        <v>-3777.7777777777778</v>
      </c>
      <c r="Z92" s="125">
        <f ca="1">-'Capital &amp; Debt Calculations'!AA388*1</f>
        <v>-3541.6666666666665</v>
      </c>
      <c r="AA92" s="125">
        <f ca="1">-'Capital &amp; Debt Calculations'!AB388*1</f>
        <v>-3305.5555555555557</v>
      </c>
      <c r="AB92" s="125">
        <f ca="1">-'Capital &amp; Debt Calculations'!AC388*1</f>
        <v>-3069.4444444444443</v>
      </c>
      <c r="AC92" s="125">
        <f ca="1">-'Capital &amp; Debt Calculations'!AD388*1</f>
        <v>-2833.3333333333335</v>
      </c>
      <c r="AD92" s="125">
        <f ca="1">-'Capital &amp; Debt Calculations'!AE388*1</f>
        <v>-2597.2222222222222</v>
      </c>
      <c r="AE92" s="125">
        <f ca="1">-'Capital &amp; Debt Calculations'!AF388*1</f>
        <v>-2361.1111111111113</v>
      </c>
      <c r="AF92" s="125">
        <f ca="1">-'Capital &amp; Debt Calculations'!AG388*1</f>
        <v>-2125</v>
      </c>
      <c r="AG92" s="125">
        <f ca="1">-'Capital &amp; Debt Calculations'!AH388*1</f>
        <v>-1888.8888888888889</v>
      </c>
      <c r="AH92" s="125">
        <f ca="1">-'Capital &amp; Debt Calculations'!AI388*1</f>
        <v>-1652.7777777777778</v>
      </c>
      <c r="AI92" s="125">
        <f ca="1">-'Capital &amp; Debt Calculations'!AJ388*1</f>
        <v>-1416.6666666666667</v>
      </c>
      <c r="AJ92" s="125">
        <f ca="1">-'Capital &amp; Debt Calculations'!AK388*1</f>
        <v>-1180.5555555555557</v>
      </c>
      <c r="AK92" s="125">
        <f ca="1">-'Capital &amp; Debt Calculations'!AL388*1</f>
        <v>-944.44444444444446</v>
      </c>
      <c r="AL92" s="125">
        <f ca="1">-'Capital &amp; Debt Calculations'!AM388*1</f>
        <v>-708.33333333333337</v>
      </c>
      <c r="AM92" s="125">
        <f ca="1">-'Capital &amp; Debt Calculations'!AN388*1</f>
        <v>-472.22222222222223</v>
      </c>
      <c r="AN92" s="125">
        <f ca="1">-'Capital &amp; Debt Calculations'!AO388*1</f>
        <v>-236.11111111111111</v>
      </c>
      <c r="AO92" s="125">
        <f ca="1">-'Capital &amp; Debt Calculations'!AP388*1</f>
        <v>0</v>
      </c>
      <c r="AP92" s="125">
        <f ca="1">-'Capital &amp; Debt Calculations'!AQ388*1</f>
        <v>0</v>
      </c>
      <c r="AQ92" s="125">
        <f ca="1">-'Capital &amp; Debt Calculations'!AR388*1</f>
        <v>0</v>
      </c>
      <c r="AR92" s="125">
        <f ca="1">-'Capital &amp; Debt Calculations'!AS388*1</f>
        <v>0</v>
      </c>
      <c r="AS92" s="125">
        <f ca="1">-'Capital &amp; Debt Calculations'!AT388*1</f>
        <v>0</v>
      </c>
      <c r="AT92" s="125">
        <f ca="1">-'Capital &amp; Debt Calculations'!AU388*1</f>
        <v>0</v>
      </c>
      <c r="AU92" s="125">
        <f ca="1">-'Capital &amp; Debt Calculations'!AV388*1</f>
        <v>0</v>
      </c>
      <c r="AV92" s="125">
        <f ca="1">-'Capital &amp; Debt Calculations'!AW388*1</f>
        <v>0</v>
      </c>
      <c r="AW92" s="125">
        <f ca="1">-'Capital &amp; Debt Calculations'!AX388*1</f>
        <v>0</v>
      </c>
      <c r="AX92" s="125">
        <f ca="1">-'Capital &amp; Debt Calculations'!AY388*1</f>
        <v>0</v>
      </c>
      <c r="AY92" s="125">
        <f ca="1">-'Capital &amp; Debt Calculations'!AZ388*1</f>
        <v>0</v>
      </c>
      <c r="AZ92" s="125">
        <f ca="1">-'Capital &amp; Debt Calculations'!BA388*1</f>
        <v>0</v>
      </c>
      <c r="BA92" s="125">
        <f ca="1">-'Capital &amp; Debt Calculations'!BB388*1</f>
        <v>0</v>
      </c>
      <c r="BB92" s="125">
        <f ca="1">-'Capital &amp; Debt Calculations'!BC388*1</f>
        <v>0</v>
      </c>
      <c r="BC92" s="125">
        <f ca="1">-'Capital &amp; Debt Calculations'!BD388*1</f>
        <v>0</v>
      </c>
      <c r="BD92" s="125">
        <f ca="1">-'Capital &amp; Debt Calculations'!BE388*1</f>
        <v>0</v>
      </c>
      <c r="BE92" s="125">
        <f ca="1">-'Capital &amp; Debt Calculations'!BF388*1</f>
        <v>0</v>
      </c>
      <c r="BF92" s="125">
        <f ca="1">-'Capital &amp; Debt Calculations'!BG388*1</f>
        <v>0</v>
      </c>
      <c r="BG92" s="125">
        <f ca="1">-'Capital &amp; Debt Calculations'!BH388*1</f>
        <v>0</v>
      </c>
      <c r="BH92" s="125">
        <f ca="1">-'Capital &amp; Debt Calculations'!BI388*1</f>
        <v>0</v>
      </c>
      <c r="BI92" s="125">
        <f ca="1">-'Capital &amp; Debt Calculations'!BJ388*1</f>
        <v>0</v>
      </c>
      <c r="BJ92" s="125">
        <f ca="1">-'Capital &amp; Debt Calculations'!BK388*1</f>
        <v>0</v>
      </c>
      <c r="BK92" s="125">
        <f ca="1">-'Capital &amp; Debt Calculations'!BL388*1</f>
        <v>0</v>
      </c>
    </row>
    <row r="93" spans="1:63" ht="14.4" x14ac:dyDescent="0.3">
      <c r="B93" s="327" t="s">
        <v>78</v>
      </c>
      <c r="D93" s="130">
        <f t="shared" ref="D93:AI93" ca="1" si="29">D91+D92</f>
        <v>18474.166666666675</v>
      </c>
      <c r="E93" s="130">
        <f t="shared" ca="1" si="29"/>
        <v>9974.1666666666752</v>
      </c>
      <c r="F93" s="130">
        <f t="shared" ca="1" si="29"/>
        <v>10210.277777777786</v>
      </c>
      <c r="G93" s="130">
        <f t="shared" ca="1" si="29"/>
        <v>10529.722222222234</v>
      </c>
      <c r="H93" s="130">
        <f t="shared" ca="1" si="29"/>
        <v>10682.500000000007</v>
      </c>
      <c r="I93" s="130">
        <f t="shared" ca="1" si="29"/>
        <v>10918.61111111112</v>
      </c>
      <c r="J93" s="130">
        <f t="shared" ca="1" si="29"/>
        <v>11154.72222222223</v>
      </c>
      <c r="K93" s="130">
        <f t="shared" ca="1" si="29"/>
        <v>11390.833333333343</v>
      </c>
      <c r="L93" s="130">
        <f t="shared" ca="1" si="29"/>
        <v>11626.944444444453</v>
      </c>
      <c r="M93" s="130">
        <f t="shared" ca="1" si="29"/>
        <v>11863.055555555564</v>
      </c>
      <c r="N93" s="130">
        <f t="shared" ca="1" si="29"/>
        <v>12099.166666666675</v>
      </c>
      <c r="O93" s="130">
        <f t="shared" ca="1" si="29"/>
        <v>12335.277777777786</v>
      </c>
      <c r="P93" s="130">
        <f t="shared" ca="1" si="29"/>
        <v>66588.888888888876</v>
      </c>
      <c r="Q93" s="130">
        <f t="shared" ca="1" si="29"/>
        <v>66824.999999999985</v>
      </c>
      <c r="R93" s="130">
        <f t="shared" ca="1" si="29"/>
        <v>67061.111111111095</v>
      </c>
      <c r="S93" s="130">
        <f t="shared" ca="1" si="29"/>
        <v>67297.222222222219</v>
      </c>
      <c r="T93" s="130">
        <f t="shared" ca="1" si="29"/>
        <v>67533.333333333328</v>
      </c>
      <c r="U93" s="130">
        <f t="shared" ca="1" si="29"/>
        <v>67769.444444444438</v>
      </c>
      <c r="V93" s="130">
        <f t="shared" ca="1" si="29"/>
        <v>68005.555555555547</v>
      </c>
      <c r="W93" s="130">
        <f t="shared" ca="1" si="29"/>
        <v>68241.666666666657</v>
      </c>
      <c r="X93" s="130">
        <f t="shared" ca="1" si="29"/>
        <v>68477.777777777766</v>
      </c>
      <c r="Y93" s="130">
        <f t="shared" ca="1" si="29"/>
        <v>68713.888888888876</v>
      </c>
      <c r="Z93" s="130">
        <f t="shared" ca="1" si="29"/>
        <v>68949.999999999985</v>
      </c>
      <c r="AA93" s="130">
        <f t="shared" ca="1" si="29"/>
        <v>69186.111111111095</v>
      </c>
      <c r="AB93" s="130">
        <f t="shared" ca="1" si="29"/>
        <v>115761.19305555557</v>
      </c>
      <c r="AC93" s="130">
        <f t="shared" ca="1" si="29"/>
        <v>115997.30416666668</v>
      </c>
      <c r="AD93" s="130">
        <f t="shared" ca="1" si="29"/>
        <v>116233.41527777779</v>
      </c>
      <c r="AE93" s="130">
        <f t="shared" ca="1" si="29"/>
        <v>116469.5263888889</v>
      </c>
      <c r="AF93" s="130">
        <f t="shared" ca="1" si="29"/>
        <v>116705.63750000001</v>
      </c>
      <c r="AG93" s="130">
        <f t="shared" ca="1" si="29"/>
        <v>116941.74861111112</v>
      </c>
      <c r="AH93" s="130">
        <f t="shared" ca="1" si="29"/>
        <v>117177.85972222223</v>
      </c>
      <c r="AI93" s="130">
        <f t="shared" ca="1" si="29"/>
        <v>117413.97083333334</v>
      </c>
      <c r="AJ93" s="130">
        <f t="shared" ref="AJ93:BK93" ca="1" si="30">AJ91+AJ92</f>
        <v>117650.08194444445</v>
      </c>
      <c r="AK93" s="130">
        <f t="shared" ca="1" si="30"/>
        <v>117886.19305555557</v>
      </c>
      <c r="AL93" s="130">
        <f t="shared" ca="1" si="30"/>
        <v>118122.30416666668</v>
      </c>
      <c r="AM93" s="130">
        <f t="shared" ca="1" si="30"/>
        <v>118358.41527777779</v>
      </c>
      <c r="AN93" s="130">
        <f t="shared" ca="1" si="30"/>
        <v>150362.18922222222</v>
      </c>
      <c r="AO93" s="130">
        <f t="shared" ca="1" si="30"/>
        <v>150598.30033333335</v>
      </c>
      <c r="AP93" s="130">
        <f t="shared" ca="1" si="30"/>
        <v>150598.30033333335</v>
      </c>
      <c r="AQ93" s="130">
        <f t="shared" ca="1" si="30"/>
        <v>150598.30033333335</v>
      </c>
      <c r="AR93" s="130">
        <f t="shared" ca="1" si="30"/>
        <v>150598.30033333335</v>
      </c>
      <c r="AS93" s="130">
        <f t="shared" ca="1" si="30"/>
        <v>150598.30033333335</v>
      </c>
      <c r="AT93" s="130">
        <f t="shared" ca="1" si="30"/>
        <v>150598.30033333335</v>
      </c>
      <c r="AU93" s="130">
        <f t="shared" ca="1" si="30"/>
        <v>150598.30033333335</v>
      </c>
      <c r="AV93" s="130">
        <f t="shared" ca="1" si="30"/>
        <v>150598.30033333335</v>
      </c>
      <c r="AW93" s="130">
        <f t="shared" ca="1" si="30"/>
        <v>150598.30033333335</v>
      </c>
      <c r="AX93" s="130">
        <f t="shared" ca="1" si="30"/>
        <v>150598.30033333335</v>
      </c>
      <c r="AY93" s="130">
        <f t="shared" ca="1" si="30"/>
        <v>150598.30033333335</v>
      </c>
      <c r="AZ93" s="130">
        <f t="shared" ca="1" si="30"/>
        <v>195804.5345866667</v>
      </c>
      <c r="BA93" s="130">
        <f t="shared" ca="1" si="30"/>
        <v>195804.5345866667</v>
      </c>
      <c r="BB93" s="130">
        <f t="shared" ca="1" si="30"/>
        <v>195804.5345866667</v>
      </c>
      <c r="BC93" s="130">
        <f t="shared" ca="1" si="30"/>
        <v>195804.5345866667</v>
      </c>
      <c r="BD93" s="130">
        <f t="shared" ca="1" si="30"/>
        <v>195804.5345866667</v>
      </c>
      <c r="BE93" s="130">
        <f t="shared" ca="1" si="30"/>
        <v>195804.5345866667</v>
      </c>
      <c r="BF93" s="130">
        <f t="shared" ca="1" si="30"/>
        <v>195804.5345866667</v>
      </c>
      <c r="BG93" s="130">
        <f t="shared" ca="1" si="30"/>
        <v>195804.5345866667</v>
      </c>
      <c r="BH93" s="130">
        <f t="shared" ca="1" si="30"/>
        <v>195804.5345866667</v>
      </c>
      <c r="BI93" s="130">
        <f t="shared" ca="1" si="30"/>
        <v>195804.5345866667</v>
      </c>
      <c r="BJ93" s="130">
        <f t="shared" ca="1" si="30"/>
        <v>195804.5345866667</v>
      </c>
      <c r="BK93" s="130">
        <f t="shared" ca="1" si="30"/>
        <v>195804.5345866667</v>
      </c>
    </row>
    <row r="94" spans="1:63" ht="14.4" x14ac:dyDescent="0.3">
      <c r="B94" s="215" t="s">
        <v>79</v>
      </c>
      <c r="D94" s="131">
        <f t="shared" ref="D94:AI94" ca="1" si="31">IF(SUMIF($6:$6,C$6,93:93)&lt;0,0,-IFERROR(SUMIF($6:$6,C$6,93:93)*CORP_TAX*IF(D93&lt;0,0,D93)/SUMIFS(93:93,93:93,"&gt;0",6:6,C6),0))</f>
        <v>-3879.5750000000016</v>
      </c>
      <c r="E94" s="131">
        <f t="shared" ca="1" si="31"/>
        <v>-2094.5750000000016</v>
      </c>
      <c r="F94" s="326">
        <f t="shared" ca="1" si="31"/>
        <v>-2144.1583333333351</v>
      </c>
      <c r="G94" s="131">
        <f t="shared" ca="1" si="31"/>
        <v>-2211.2416666666691</v>
      </c>
      <c r="H94" s="131">
        <f t="shared" ca="1" si="31"/>
        <v>-2243.3250000000016</v>
      </c>
      <c r="I94" s="131">
        <f t="shared" ca="1" si="31"/>
        <v>-2292.9083333333351</v>
      </c>
      <c r="J94" s="131">
        <f t="shared" ca="1" si="31"/>
        <v>-2342.4916666666682</v>
      </c>
      <c r="K94" s="131">
        <f t="shared" ca="1" si="31"/>
        <v>-2392.0750000000021</v>
      </c>
      <c r="L94" s="131">
        <f t="shared" ca="1" si="31"/>
        <v>-2441.6583333333351</v>
      </c>
      <c r="M94" s="131">
        <f t="shared" ca="1" si="31"/>
        <v>-2491.2416666666682</v>
      </c>
      <c r="N94" s="131">
        <f t="shared" ca="1" si="31"/>
        <v>-2540.8250000000016</v>
      </c>
      <c r="O94" s="131">
        <f t="shared" ca="1" si="31"/>
        <v>-2590.4083333333351</v>
      </c>
      <c r="P94" s="131">
        <f t="shared" ca="1" si="31"/>
        <v>-13983.666666666662</v>
      </c>
      <c r="Q94" s="131">
        <f t="shared" ca="1" si="31"/>
        <v>-14033.249999999995</v>
      </c>
      <c r="R94" s="131">
        <f t="shared" ca="1" si="31"/>
        <v>-14082.833333333328</v>
      </c>
      <c r="S94" s="131">
        <f t="shared" ca="1" si="31"/>
        <v>-14132.416666666664</v>
      </c>
      <c r="T94" s="131">
        <f t="shared" ca="1" si="31"/>
        <v>-14181.999999999996</v>
      </c>
      <c r="U94" s="131">
        <f t="shared" ca="1" si="31"/>
        <v>-14231.58333333333</v>
      </c>
      <c r="V94" s="131">
        <f t="shared" ca="1" si="31"/>
        <v>-14281.166666666662</v>
      </c>
      <c r="W94" s="131">
        <f t="shared" ca="1" si="31"/>
        <v>-14330.749999999996</v>
      </c>
      <c r="X94" s="131">
        <f t="shared" ca="1" si="31"/>
        <v>-14380.333333333328</v>
      </c>
      <c r="Y94" s="131">
        <f t="shared" ca="1" si="31"/>
        <v>-14429.916666666662</v>
      </c>
      <c r="Z94" s="131">
        <f t="shared" ca="1" si="31"/>
        <v>-14479.499999999995</v>
      </c>
      <c r="AA94" s="131">
        <f t="shared" ca="1" si="31"/>
        <v>-14529.083333333328</v>
      </c>
      <c r="AB94" s="131">
        <f t="shared" ca="1" si="31"/>
        <v>-24309.85054166667</v>
      </c>
      <c r="AC94" s="131">
        <f t="shared" ca="1" si="31"/>
        <v>-24359.433875000006</v>
      </c>
      <c r="AD94" s="131">
        <f t="shared" ca="1" si="31"/>
        <v>-24409.017208333338</v>
      </c>
      <c r="AE94" s="131">
        <f t="shared" ca="1" si="31"/>
        <v>-24458.60054166667</v>
      </c>
      <c r="AF94" s="131">
        <f t="shared" ca="1" si="31"/>
        <v>-24508.183875000006</v>
      </c>
      <c r="AG94" s="131">
        <f t="shared" ca="1" si="31"/>
        <v>-24557.767208333335</v>
      </c>
      <c r="AH94" s="131">
        <f t="shared" ca="1" si="31"/>
        <v>-24607.35054166667</v>
      </c>
      <c r="AI94" s="131">
        <f t="shared" ca="1" si="31"/>
        <v>-24656.933875000002</v>
      </c>
      <c r="AJ94" s="131">
        <f t="shared" ref="AJ94:BK94" ca="1" si="32">IF(SUMIF($6:$6,AI$6,93:93)&lt;0,0,-IFERROR(SUMIF($6:$6,AI$6,93:93)*CORP_TAX*IF(AJ93&lt;0,0,AJ93)/SUMIFS(93:93,93:93,"&gt;0",6:6,AI6),0))</f>
        <v>-24706.517208333335</v>
      </c>
      <c r="AK94" s="131">
        <f t="shared" ca="1" si="32"/>
        <v>-24756.10054166667</v>
      </c>
      <c r="AL94" s="131">
        <f t="shared" ca="1" si="32"/>
        <v>-24805.683875000006</v>
      </c>
      <c r="AM94" s="131">
        <f t="shared" ca="1" si="32"/>
        <v>-24855.267208333338</v>
      </c>
      <c r="AN94" s="131">
        <f t="shared" ca="1" si="32"/>
        <v>-31576.059736666663</v>
      </c>
      <c r="AO94" s="131">
        <f t="shared" ca="1" si="32"/>
        <v>-31625.643070000002</v>
      </c>
      <c r="AP94" s="131">
        <f t="shared" ca="1" si="32"/>
        <v>-31625.643070000002</v>
      </c>
      <c r="AQ94" s="131">
        <f t="shared" ca="1" si="32"/>
        <v>-31625.643070000002</v>
      </c>
      <c r="AR94" s="131">
        <f t="shared" ca="1" si="32"/>
        <v>-31625.643070000002</v>
      </c>
      <c r="AS94" s="131">
        <f t="shared" ca="1" si="32"/>
        <v>-31625.643070000002</v>
      </c>
      <c r="AT94" s="131">
        <f t="shared" ca="1" si="32"/>
        <v>-31625.643070000002</v>
      </c>
      <c r="AU94" s="131">
        <f t="shared" ca="1" si="32"/>
        <v>-31625.643070000002</v>
      </c>
      <c r="AV94" s="131">
        <f t="shared" ca="1" si="32"/>
        <v>-31625.643070000002</v>
      </c>
      <c r="AW94" s="131">
        <f t="shared" ca="1" si="32"/>
        <v>-31625.643070000002</v>
      </c>
      <c r="AX94" s="131">
        <f t="shared" ca="1" si="32"/>
        <v>-31625.643070000002</v>
      </c>
      <c r="AY94" s="131">
        <f t="shared" ca="1" si="32"/>
        <v>-31625.643070000002</v>
      </c>
      <c r="AZ94" s="131">
        <f t="shared" ca="1" si="32"/>
        <v>-41118.952263200001</v>
      </c>
      <c r="BA94" s="131">
        <f t="shared" ca="1" si="32"/>
        <v>-41118.952263200001</v>
      </c>
      <c r="BB94" s="131">
        <f t="shared" ca="1" si="32"/>
        <v>-41118.952263200001</v>
      </c>
      <c r="BC94" s="131">
        <f t="shared" ca="1" si="32"/>
        <v>-41118.952263200001</v>
      </c>
      <c r="BD94" s="131">
        <f t="shared" ca="1" si="32"/>
        <v>-41118.952263200001</v>
      </c>
      <c r="BE94" s="131">
        <f t="shared" ca="1" si="32"/>
        <v>-41118.952263200001</v>
      </c>
      <c r="BF94" s="131">
        <f t="shared" ca="1" si="32"/>
        <v>-41118.952263200001</v>
      </c>
      <c r="BG94" s="131">
        <f t="shared" ca="1" si="32"/>
        <v>-41118.952263200001</v>
      </c>
      <c r="BH94" s="131">
        <f t="shared" ca="1" si="32"/>
        <v>-41118.952263200001</v>
      </c>
      <c r="BI94" s="131">
        <f t="shared" ca="1" si="32"/>
        <v>-41118.952263200001</v>
      </c>
      <c r="BJ94" s="131">
        <f t="shared" ca="1" si="32"/>
        <v>-41118.952263200001</v>
      </c>
      <c r="BK94" s="131">
        <f t="shared" ca="1" si="32"/>
        <v>-41118.952263200001</v>
      </c>
    </row>
    <row r="95" spans="1:63" ht="15" thickBot="1" x14ac:dyDescent="0.35">
      <c r="A95" s="64" t="s">
        <v>326</v>
      </c>
      <c r="B95" s="293" t="s">
        <v>134</v>
      </c>
      <c r="C95" s="73"/>
      <c r="D95" s="197">
        <f t="shared" ref="D95:AI95" ca="1" si="33">D93+D94</f>
        <v>14594.591666666674</v>
      </c>
      <c r="E95" s="197">
        <f t="shared" ca="1" si="33"/>
        <v>7879.5916666666735</v>
      </c>
      <c r="F95" s="197">
        <f t="shared" ca="1" si="33"/>
        <v>8066.1194444444518</v>
      </c>
      <c r="G95" s="197">
        <f t="shared" ca="1" si="33"/>
        <v>8318.4805555555649</v>
      </c>
      <c r="H95" s="197">
        <f t="shared" ca="1" si="33"/>
        <v>8439.1750000000065</v>
      </c>
      <c r="I95" s="197">
        <f t="shared" ca="1" si="33"/>
        <v>8625.7027777777857</v>
      </c>
      <c r="J95" s="197">
        <f t="shared" ca="1" si="33"/>
        <v>8812.2305555555613</v>
      </c>
      <c r="K95" s="197">
        <f t="shared" ca="1" si="33"/>
        <v>8998.7583333333405</v>
      </c>
      <c r="L95" s="197">
        <f t="shared" ca="1" si="33"/>
        <v>9185.2861111111179</v>
      </c>
      <c r="M95" s="197">
        <f t="shared" ca="1" si="33"/>
        <v>9371.8138888888952</v>
      </c>
      <c r="N95" s="197">
        <f t="shared" ca="1" si="33"/>
        <v>9558.3416666666744</v>
      </c>
      <c r="O95" s="197">
        <f t="shared" ca="1" si="33"/>
        <v>9744.8694444444518</v>
      </c>
      <c r="P95" s="197">
        <f t="shared" ca="1" si="33"/>
        <v>52605.222222222212</v>
      </c>
      <c r="Q95" s="197">
        <f t="shared" ca="1" si="33"/>
        <v>52791.749999999993</v>
      </c>
      <c r="R95" s="197">
        <f t="shared" ca="1" si="33"/>
        <v>52978.277777777766</v>
      </c>
      <c r="S95" s="197">
        <f t="shared" ca="1" si="33"/>
        <v>53164.805555555555</v>
      </c>
      <c r="T95" s="197">
        <f t="shared" ca="1" si="33"/>
        <v>53351.333333333328</v>
      </c>
      <c r="U95" s="197">
        <f t="shared" ca="1" si="33"/>
        <v>53537.861111111109</v>
      </c>
      <c r="V95" s="197">
        <f t="shared" ca="1" si="33"/>
        <v>53724.388888888883</v>
      </c>
      <c r="W95" s="197">
        <f t="shared" ca="1" si="33"/>
        <v>53910.916666666657</v>
      </c>
      <c r="X95" s="197">
        <f t="shared" ca="1" si="33"/>
        <v>54097.444444444438</v>
      </c>
      <c r="Y95" s="197">
        <f t="shared" ca="1" si="33"/>
        <v>54283.972222222212</v>
      </c>
      <c r="Z95" s="197">
        <f t="shared" ca="1" si="33"/>
        <v>54470.499999999993</v>
      </c>
      <c r="AA95" s="197">
        <f t="shared" ca="1" si="33"/>
        <v>54657.027777777766</v>
      </c>
      <c r="AB95" s="197">
        <f t="shared" ca="1" si="33"/>
        <v>91451.3425138889</v>
      </c>
      <c r="AC95" s="197">
        <f t="shared" ca="1" si="33"/>
        <v>91637.870291666681</v>
      </c>
      <c r="AD95" s="197">
        <f t="shared" ca="1" si="33"/>
        <v>91824.398069444462</v>
      </c>
      <c r="AE95" s="197">
        <f t="shared" ca="1" si="33"/>
        <v>92010.925847222228</v>
      </c>
      <c r="AF95" s="197">
        <f t="shared" ca="1" si="33"/>
        <v>92197.453625000009</v>
      </c>
      <c r="AG95" s="197">
        <f t="shared" ca="1" si="33"/>
        <v>92383.98140277779</v>
      </c>
      <c r="AH95" s="197">
        <f t="shared" ca="1" si="33"/>
        <v>92570.509180555557</v>
      </c>
      <c r="AI95" s="197">
        <f t="shared" ca="1" si="33"/>
        <v>92757.036958333338</v>
      </c>
      <c r="AJ95" s="197">
        <f t="shared" ref="AJ95:BK95" ca="1" si="34">AJ93+AJ94</f>
        <v>92943.564736111119</v>
      </c>
      <c r="AK95" s="197">
        <f t="shared" ca="1" si="34"/>
        <v>93130.0925138889</v>
      </c>
      <c r="AL95" s="197">
        <f t="shared" ca="1" si="34"/>
        <v>93316.620291666681</v>
      </c>
      <c r="AM95" s="197">
        <f t="shared" ca="1" si="34"/>
        <v>93503.148069444462</v>
      </c>
      <c r="AN95" s="197">
        <f t="shared" ca="1" si="34"/>
        <v>118786.12948555556</v>
      </c>
      <c r="AO95" s="197">
        <f t="shared" ca="1" si="34"/>
        <v>118972.65726333334</v>
      </c>
      <c r="AP95" s="197">
        <f t="shared" ca="1" si="34"/>
        <v>118972.65726333334</v>
      </c>
      <c r="AQ95" s="197">
        <f t="shared" ca="1" si="34"/>
        <v>118972.65726333334</v>
      </c>
      <c r="AR95" s="197">
        <f t="shared" ca="1" si="34"/>
        <v>118972.65726333334</v>
      </c>
      <c r="AS95" s="197">
        <f t="shared" ca="1" si="34"/>
        <v>118972.65726333334</v>
      </c>
      <c r="AT95" s="197">
        <f t="shared" ca="1" si="34"/>
        <v>118972.65726333334</v>
      </c>
      <c r="AU95" s="197">
        <f t="shared" ca="1" si="34"/>
        <v>118972.65726333334</v>
      </c>
      <c r="AV95" s="197">
        <f t="shared" ca="1" si="34"/>
        <v>118972.65726333334</v>
      </c>
      <c r="AW95" s="197">
        <f t="shared" ca="1" si="34"/>
        <v>118972.65726333334</v>
      </c>
      <c r="AX95" s="197">
        <f t="shared" ca="1" si="34"/>
        <v>118972.65726333334</v>
      </c>
      <c r="AY95" s="197">
        <f t="shared" ca="1" si="34"/>
        <v>118972.65726333334</v>
      </c>
      <c r="AZ95" s="197">
        <f t="shared" ca="1" si="34"/>
        <v>154685.58232346672</v>
      </c>
      <c r="BA95" s="197">
        <f t="shared" ca="1" si="34"/>
        <v>154685.58232346672</v>
      </c>
      <c r="BB95" s="197">
        <f t="shared" ca="1" si="34"/>
        <v>154685.58232346672</v>
      </c>
      <c r="BC95" s="197">
        <f t="shared" ca="1" si="34"/>
        <v>154685.58232346672</v>
      </c>
      <c r="BD95" s="197">
        <f t="shared" ca="1" si="34"/>
        <v>154685.58232346672</v>
      </c>
      <c r="BE95" s="197">
        <f t="shared" ca="1" si="34"/>
        <v>154685.58232346672</v>
      </c>
      <c r="BF95" s="197">
        <f t="shared" ca="1" si="34"/>
        <v>154685.58232346672</v>
      </c>
      <c r="BG95" s="197">
        <f t="shared" ca="1" si="34"/>
        <v>154685.58232346672</v>
      </c>
      <c r="BH95" s="197">
        <f t="shared" ca="1" si="34"/>
        <v>154685.58232346672</v>
      </c>
      <c r="BI95" s="197">
        <f t="shared" ca="1" si="34"/>
        <v>154685.58232346672</v>
      </c>
      <c r="BJ95" s="197">
        <f t="shared" ca="1" si="34"/>
        <v>154685.58232346672</v>
      </c>
      <c r="BK95" s="197">
        <f t="shared" ca="1" si="34"/>
        <v>154685.58232346672</v>
      </c>
    </row>
    <row r="96" spans="1:63" ht="15" thickTop="1" thickBot="1" x14ac:dyDescent="0.35">
      <c r="B96" s="316"/>
      <c r="C96" s="208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32"/>
      <c r="U96" s="132"/>
      <c r="V96" s="132"/>
      <c r="W96" s="132"/>
      <c r="X96" s="132"/>
      <c r="Y96" s="132"/>
      <c r="Z96" s="132"/>
      <c r="AA96" s="132"/>
      <c r="AB96" s="132"/>
      <c r="AC96" s="132"/>
      <c r="AD96" s="132"/>
      <c r="AE96" s="132"/>
      <c r="AF96" s="132"/>
      <c r="AG96" s="132"/>
      <c r="AH96" s="132"/>
      <c r="AI96" s="132"/>
      <c r="AJ96" s="132"/>
      <c r="AK96" s="132"/>
      <c r="AL96" s="132"/>
      <c r="AM96" s="132"/>
      <c r="AN96" s="132"/>
      <c r="AO96" s="132"/>
      <c r="AP96" s="132"/>
      <c r="AQ96" s="132"/>
      <c r="AR96" s="132"/>
      <c r="AS96" s="132"/>
      <c r="AT96" s="132"/>
      <c r="AU96" s="132"/>
      <c r="AV96" s="132"/>
      <c r="AW96" s="132"/>
      <c r="AX96" s="132"/>
      <c r="AY96" s="132"/>
      <c r="AZ96" s="132"/>
      <c r="BA96" s="132"/>
      <c r="BB96" s="132"/>
      <c r="BC96" s="132"/>
      <c r="BD96" s="132"/>
      <c r="BE96" s="132"/>
      <c r="BF96" s="132"/>
      <c r="BG96" s="132"/>
      <c r="BH96" s="132"/>
      <c r="BI96" s="132"/>
      <c r="BJ96" s="132"/>
    </row>
    <row r="97" spans="1:63" ht="18.600000000000001" thickBot="1" x14ac:dyDescent="0.35">
      <c r="A97" s="64" t="s">
        <v>326</v>
      </c>
      <c r="B97" s="1018" t="s">
        <v>135</v>
      </c>
      <c r="C97" s="1018"/>
      <c r="D97" s="1018"/>
      <c r="E97" s="1018"/>
      <c r="F97" s="1018"/>
      <c r="G97" s="1018"/>
      <c r="H97" s="1018"/>
      <c r="I97" s="1018"/>
      <c r="J97" s="1018"/>
      <c r="K97" s="1018"/>
      <c r="L97" s="1018"/>
      <c r="M97" s="1018"/>
      <c r="N97" s="1018"/>
      <c r="O97" s="1018"/>
      <c r="P97" s="1018"/>
      <c r="Q97" s="1018"/>
      <c r="R97" s="1018"/>
      <c r="S97" s="534"/>
      <c r="T97" s="535"/>
      <c r="U97" s="535"/>
      <c r="V97" s="535"/>
      <c r="W97" s="535"/>
      <c r="X97" s="535"/>
      <c r="Y97" s="535"/>
      <c r="Z97" s="535"/>
      <c r="AA97" s="535"/>
      <c r="AB97" s="535"/>
      <c r="AC97" s="535"/>
      <c r="AD97" s="535"/>
      <c r="AE97" s="535"/>
      <c r="AF97" s="535"/>
      <c r="AG97" s="535"/>
      <c r="AH97" s="535"/>
      <c r="AI97" s="535"/>
      <c r="AJ97" s="535"/>
      <c r="AK97" s="535"/>
      <c r="AL97" s="535"/>
      <c r="AM97" s="535"/>
      <c r="AN97" s="535"/>
      <c r="AO97" s="535"/>
      <c r="AP97" s="535"/>
      <c r="AQ97" s="535"/>
      <c r="AR97" s="535"/>
      <c r="AS97" s="535"/>
      <c r="AT97" s="535"/>
      <c r="AU97" s="535"/>
      <c r="AV97" s="535"/>
      <c r="AW97" s="535"/>
      <c r="AX97" s="535"/>
      <c r="AY97" s="535"/>
      <c r="AZ97" s="535"/>
      <c r="BA97" s="535"/>
      <c r="BB97" s="535"/>
      <c r="BC97" s="535"/>
      <c r="BD97" s="535"/>
      <c r="BE97" s="535"/>
      <c r="BF97" s="535"/>
      <c r="BG97" s="535"/>
      <c r="BH97" s="535"/>
      <c r="BI97" s="535"/>
      <c r="BJ97" s="535"/>
      <c r="BK97" s="536"/>
    </row>
    <row r="98" spans="1:63" ht="10.5" hidden="1" customHeight="1" x14ac:dyDescent="0.3">
      <c r="B98" s="133"/>
      <c r="C98" s="133"/>
      <c r="D98" s="133">
        <f t="shared" ref="D98:AI98" si="35">IF(MONTH(D99)=1,YEAR(D99),IF(MONTH(D99)&lt;=DD_TS_Fin_Yr_End_Mth,YEAR(D99),YEAR(D99)+1))</f>
        <v>2025</v>
      </c>
      <c r="E98" s="133">
        <f t="shared" si="35"/>
        <v>2025</v>
      </c>
      <c r="F98" s="133">
        <f t="shared" si="35"/>
        <v>2025</v>
      </c>
      <c r="G98" s="133">
        <f t="shared" si="35"/>
        <v>2025</v>
      </c>
      <c r="H98" s="133">
        <f t="shared" si="35"/>
        <v>2025</v>
      </c>
      <c r="I98" s="133">
        <f t="shared" si="35"/>
        <v>2025</v>
      </c>
      <c r="J98" s="133">
        <f t="shared" si="35"/>
        <v>2025</v>
      </c>
      <c r="K98" s="133">
        <f t="shared" si="35"/>
        <v>2025</v>
      </c>
      <c r="L98" s="133">
        <f t="shared" si="35"/>
        <v>2025</v>
      </c>
      <c r="M98" s="133">
        <f t="shared" si="35"/>
        <v>2025</v>
      </c>
      <c r="N98" s="133">
        <f t="shared" si="35"/>
        <v>2025</v>
      </c>
      <c r="O98" s="133">
        <f t="shared" si="35"/>
        <v>2025</v>
      </c>
      <c r="P98" s="133">
        <f t="shared" si="35"/>
        <v>2026</v>
      </c>
      <c r="Q98" s="133">
        <f t="shared" si="35"/>
        <v>2026</v>
      </c>
      <c r="R98" s="133">
        <f t="shared" si="35"/>
        <v>2026</v>
      </c>
      <c r="S98" s="133">
        <f t="shared" si="35"/>
        <v>2026</v>
      </c>
      <c r="T98" s="133">
        <f t="shared" si="35"/>
        <v>2026</v>
      </c>
      <c r="U98" s="133">
        <f t="shared" si="35"/>
        <v>2026</v>
      </c>
      <c r="V98" s="133">
        <f t="shared" si="35"/>
        <v>2026</v>
      </c>
      <c r="W98" s="133">
        <f t="shared" si="35"/>
        <v>2026</v>
      </c>
      <c r="X98" s="133">
        <f t="shared" si="35"/>
        <v>2026</v>
      </c>
      <c r="Y98" s="133">
        <f t="shared" si="35"/>
        <v>2026</v>
      </c>
      <c r="Z98" s="133">
        <f t="shared" si="35"/>
        <v>2026</v>
      </c>
      <c r="AA98" s="133">
        <f t="shared" si="35"/>
        <v>2026</v>
      </c>
      <c r="AB98" s="133">
        <f t="shared" si="35"/>
        <v>2027</v>
      </c>
      <c r="AC98" s="133">
        <f t="shared" si="35"/>
        <v>2027</v>
      </c>
      <c r="AD98" s="133">
        <f t="shared" si="35"/>
        <v>2027</v>
      </c>
      <c r="AE98" s="133">
        <f t="shared" si="35"/>
        <v>2027</v>
      </c>
      <c r="AF98" s="133">
        <f t="shared" si="35"/>
        <v>2027</v>
      </c>
      <c r="AG98" s="133">
        <f t="shared" si="35"/>
        <v>2027</v>
      </c>
      <c r="AH98" s="133">
        <f t="shared" si="35"/>
        <v>2027</v>
      </c>
      <c r="AI98" s="133">
        <f t="shared" si="35"/>
        <v>2027</v>
      </c>
      <c r="AJ98" s="133">
        <f t="shared" ref="AJ98:BK98" si="36">IF(MONTH(AJ99)=1,YEAR(AJ99),IF(MONTH(AJ99)&lt;=DD_TS_Fin_Yr_End_Mth,YEAR(AJ99),YEAR(AJ99)+1))</f>
        <v>2027</v>
      </c>
      <c r="AK98" s="133">
        <f t="shared" si="36"/>
        <v>2027</v>
      </c>
      <c r="AL98" s="133">
        <f t="shared" si="36"/>
        <v>2027</v>
      </c>
      <c r="AM98" s="133">
        <f t="shared" si="36"/>
        <v>2027</v>
      </c>
      <c r="AN98" s="133">
        <f t="shared" si="36"/>
        <v>2028</v>
      </c>
      <c r="AO98" s="133">
        <f t="shared" si="36"/>
        <v>2028</v>
      </c>
      <c r="AP98" s="133">
        <f t="shared" si="36"/>
        <v>2028</v>
      </c>
      <c r="AQ98" s="133">
        <f t="shared" si="36"/>
        <v>2028</v>
      </c>
      <c r="AR98" s="133">
        <f t="shared" si="36"/>
        <v>2028</v>
      </c>
      <c r="AS98" s="133">
        <f t="shared" si="36"/>
        <v>2028</v>
      </c>
      <c r="AT98" s="133">
        <f t="shared" si="36"/>
        <v>2028</v>
      </c>
      <c r="AU98" s="133">
        <f t="shared" si="36"/>
        <v>2028</v>
      </c>
      <c r="AV98" s="133">
        <f t="shared" si="36"/>
        <v>2028</v>
      </c>
      <c r="AW98" s="133">
        <f t="shared" si="36"/>
        <v>2028</v>
      </c>
      <c r="AX98" s="133">
        <f t="shared" si="36"/>
        <v>2028</v>
      </c>
      <c r="AY98" s="133">
        <f t="shared" si="36"/>
        <v>2028</v>
      </c>
      <c r="AZ98" s="133">
        <f t="shared" si="36"/>
        <v>2029</v>
      </c>
      <c r="BA98" s="133">
        <f t="shared" si="36"/>
        <v>2029</v>
      </c>
      <c r="BB98" s="133">
        <f t="shared" si="36"/>
        <v>2029</v>
      </c>
      <c r="BC98" s="133">
        <f t="shared" si="36"/>
        <v>2029</v>
      </c>
      <c r="BD98" s="133">
        <f t="shared" si="36"/>
        <v>2029</v>
      </c>
      <c r="BE98" s="133">
        <f t="shared" si="36"/>
        <v>2029</v>
      </c>
      <c r="BF98" s="133">
        <f t="shared" si="36"/>
        <v>2029</v>
      </c>
      <c r="BG98" s="133">
        <f t="shared" si="36"/>
        <v>2029</v>
      </c>
      <c r="BH98" s="133">
        <f t="shared" si="36"/>
        <v>2029</v>
      </c>
      <c r="BI98" s="133">
        <f t="shared" si="36"/>
        <v>2029</v>
      </c>
      <c r="BJ98" s="133">
        <f t="shared" si="36"/>
        <v>2029</v>
      </c>
      <c r="BK98" s="133">
        <f t="shared" si="36"/>
        <v>2029</v>
      </c>
    </row>
    <row r="99" spans="1:63" ht="2.25" hidden="1" customHeight="1" x14ac:dyDescent="0.3">
      <c r="B99" s="51"/>
      <c r="C99" s="51"/>
      <c r="D99" s="135">
        <f t="shared" ref="D99:BK99" si="37">D101</f>
        <v>45688</v>
      </c>
      <c r="E99" s="135">
        <f t="shared" si="37"/>
        <v>45716</v>
      </c>
      <c r="F99" s="135">
        <f t="shared" si="37"/>
        <v>45747</v>
      </c>
      <c r="G99" s="135">
        <f t="shared" si="37"/>
        <v>45777</v>
      </c>
      <c r="H99" s="135">
        <f t="shared" si="37"/>
        <v>45808</v>
      </c>
      <c r="I99" s="135">
        <f t="shared" si="37"/>
        <v>45838</v>
      </c>
      <c r="J99" s="135">
        <f t="shared" si="37"/>
        <v>45869</v>
      </c>
      <c r="K99" s="135">
        <f t="shared" si="37"/>
        <v>45900</v>
      </c>
      <c r="L99" s="135">
        <f t="shared" si="37"/>
        <v>45930</v>
      </c>
      <c r="M99" s="135">
        <f t="shared" si="37"/>
        <v>45961</v>
      </c>
      <c r="N99" s="135">
        <f t="shared" si="37"/>
        <v>45991</v>
      </c>
      <c r="O99" s="135">
        <f t="shared" si="37"/>
        <v>46022</v>
      </c>
      <c r="P99" s="135">
        <f t="shared" si="37"/>
        <v>46053</v>
      </c>
      <c r="Q99" s="135">
        <f t="shared" si="37"/>
        <v>46081</v>
      </c>
      <c r="R99" s="135">
        <f t="shared" si="37"/>
        <v>46112</v>
      </c>
      <c r="S99" s="135">
        <f t="shared" si="37"/>
        <v>46142</v>
      </c>
      <c r="T99" s="135">
        <f t="shared" si="37"/>
        <v>46173</v>
      </c>
      <c r="U99" s="135">
        <f t="shared" si="37"/>
        <v>46203</v>
      </c>
      <c r="V99" s="135">
        <f t="shared" si="37"/>
        <v>46234</v>
      </c>
      <c r="W99" s="135">
        <f t="shared" si="37"/>
        <v>46265</v>
      </c>
      <c r="X99" s="135">
        <f t="shared" si="37"/>
        <v>46295</v>
      </c>
      <c r="Y99" s="135">
        <f t="shared" si="37"/>
        <v>46326</v>
      </c>
      <c r="Z99" s="135">
        <f t="shared" si="37"/>
        <v>46356</v>
      </c>
      <c r="AA99" s="135">
        <f t="shared" si="37"/>
        <v>46387</v>
      </c>
      <c r="AB99" s="135">
        <f t="shared" si="37"/>
        <v>46418</v>
      </c>
      <c r="AC99" s="135">
        <f t="shared" si="37"/>
        <v>46446</v>
      </c>
      <c r="AD99" s="135">
        <f t="shared" si="37"/>
        <v>46477</v>
      </c>
      <c r="AE99" s="135">
        <f t="shared" si="37"/>
        <v>46507</v>
      </c>
      <c r="AF99" s="135">
        <f t="shared" si="37"/>
        <v>46538</v>
      </c>
      <c r="AG99" s="135">
        <f t="shared" si="37"/>
        <v>46568</v>
      </c>
      <c r="AH99" s="135">
        <f t="shared" si="37"/>
        <v>46599</v>
      </c>
      <c r="AI99" s="135">
        <f t="shared" si="37"/>
        <v>46630</v>
      </c>
      <c r="AJ99" s="135">
        <f t="shared" si="37"/>
        <v>46660</v>
      </c>
      <c r="AK99" s="135">
        <f t="shared" si="37"/>
        <v>46691</v>
      </c>
      <c r="AL99" s="135">
        <f t="shared" si="37"/>
        <v>46721</v>
      </c>
      <c r="AM99" s="135">
        <f t="shared" si="37"/>
        <v>46752</v>
      </c>
      <c r="AN99" s="135">
        <f t="shared" si="37"/>
        <v>46783</v>
      </c>
      <c r="AO99" s="135">
        <f t="shared" si="37"/>
        <v>46812</v>
      </c>
      <c r="AP99" s="135">
        <f t="shared" si="37"/>
        <v>46843</v>
      </c>
      <c r="AQ99" s="135">
        <f t="shared" si="37"/>
        <v>46873</v>
      </c>
      <c r="AR99" s="135">
        <f t="shared" si="37"/>
        <v>46904</v>
      </c>
      <c r="AS99" s="135">
        <f t="shared" si="37"/>
        <v>46934</v>
      </c>
      <c r="AT99" s="135">
        <f t="shared" si="37"/>
        <v>46965</v>
      </c>
      <c r="AU99" s="135">
        <f t="shared" si="37"/>
        <v>46996</v>
      </c>
      <c r="AV99" s="135">
        <f t="shared" si="37"/>
        <v>47026</v>
      </c>
      <c r="AW99" s="135">
        <f t="shared" si="37"/>
        <v>47057</v>
      </c>
      <c r="AX99" s="135">
        <f t="shared" si="37"/>
        <v>47087</v>
      </c>
      <c r="AY99" s="135">
        <f t="shared" si="37"/>
        <v>47118</v>
      </c>
      <c r="AZ99" s="135">
        <f t="shared" si="37"/>
        <v>47149</v>
      </c>
      <c r="BA99" s="135">
        <f t="shared" si="37"/>
        <v>47177</v>
      </c>
      <c r="BB99" s="135">
        <f t="shared" si="37"/>
        <v>47208</v>
      </c>
      <c r="BC99" s="135">
        <f t="shared" si="37"/>
        <v>47238</v>
      </c>
      <c r="BD99" s="135">
        <f t="shared" si="37"/>
        <v>47269</v>
      </c>
      <c r="BE99" s="135">
        <f t="shared" si="37"/>
        <v>47299</v>
      </c>
      <c r="BF99" s="135">
        <f t="shared" si="37"/>
        <v>47330</v>
      </c>
      <c r="BG99" s="135">
        <f t="shared" si="37"/>
        <v>47361</v>
      </c>
      <c r="BH99" s="135">
        <f t="shared" si="37"/>
        <v>47391</v>
      </c>
      <c r="BI99" s="135">
        <f t="shared" si="37"/>
        <v>47422</v>
      </c>
      <c r="BJ99" s="135">
        <f t="shared" si="37"/>
        <v>47452</v>
      </c>
      <c r="BK99" s="135">
        <f t="shared" si="37"/>
        <v>47483</v>
      </c>
    </row>
    <row r="100" spans="1:63" ht="13.8" hidden="1" x14ac:dyDescent="0.3">
      <c r="B100" s="50"/>
      <c r="C100" s="50"/>
      <c r="D100" s="137">
        <f t="shared" ref="D100:AI100" si="38">EDATE(TS_Start_Date,(D102-1)*1)</f>
        <v>45658</v>
      </c>
      <c r="E100" s="137">
        <f t="shared" si="38"/>
        <v>45689</v>
      </c>
      <c r="F100" s="137">
        <f t="shared" si="38"/>
        <v>45717</v>
      </c>
      <c r="G100" s="137">
        <f t="shared" si="38"/>
        <v>45748</v>
      </c>
      <c r="H100" s="137">
        <f t="shared" si="38"/>
        <v>45778</v>
      </c>
      <c r="I100" s="137">
        <f t="shared" si="38"/>
        <v>45809</v>
      </c>
      <c r="J100" s="137">
        <f t="shared" si="38"/>
        <v>45839</v>
      </c>
      <c r="K100" s="137">
        <f t="shared" si="38"/>
        <v>45870</v>
      </c>
      <c r="L100" s="137">
        <f t="shared" si="38"/>
        <v>45901</v>
      </c>
      <c r="M100" s="137">
        <f t="shared" si="38"/>
        <v>45931</v>
      </c>
      <c r="N100" s="137">
        <f t="shared" si="38"/>
        <v>45962</v>
      </c>
      <c r="O100" s="137">
        <f t="shared" si="38"/>
        <v>45992</v>
      </c>
      <c r="P100" s="137">
        <f t="shared" si="38"/>
        <v>46023</v>
      </c>
      <c r="Q100" s="137">
        <f t="shared" si="38"/>
        <v>46054</v>
      </c>
      <c r="R100" s="137">
        <f t="shared" si="38"/>
        <v>46082</v>
      </c>
      <c r="S100" s="137">
        <f t="shared" si="38"/>
        <v>46113</v>
      </c>
      <c r="T100" s="137">
        <f t="shared" si="38"/>
        <v>46143</v>
      </c>
      <c r="U100" s="137">
        <f t="shared" si="38"/>
        <v>46174</v>
      </c>
      <c r="V100" s="137">
        <f t="shared" si="38"/>
        <v>46204</v>
      </c>
      <c r="W100" s="137">
        <f t="shared" si="38"/>
        <v>46235</v>
      </c>
      <c r="X100" s="137">
        <f t="shared" si="38"/>
        <v>46266</v>
      </c>
      <c r="Y100" s="137">
        <f t="shared" si="38"/>
        <v>46296</v>
      </c>
      <c r="Z100" s="137">
        <f t="shared" si="38"/>
        <v>46327</v>
      </c>
      <c r="AA100" s="137">
        <f t="shared" si="38"/>
        <v>46357</v>
      </c>
      <c r="AB100" s="137">
        <f t="shared" si="38"/>
        <v>46388</v>
      </c>
      <c r="AC100" s="137">
        <f t="shared" si="38"/>
        <v>46419</v>
      </c>
      <c r="AD100" s="137">
        <f t="shared" si="38"/>
        <v>46447</v>
      </c>
      <c r="AE100" s="137">
        <f t="shared" si="38"/>
        <v>46478</v>
      </c>
      <c r="AF100" s="137">
        <f t="shared" si="38"/>
        <v>46508</v>
      </c>
      <c r="AG100" s="137">
        <f t="shared" si="38"/>
        <v>46539</v>
      </c>
      <c r="AH100" s="137">
        <f t="shared" si="38"/>
        <v>46569</v>
      </c>
      <c r="AI100" s="137">
        <f t="shared" si="38"/>
        <v>46600</v>
      </c>
      <c r="AJ100" s="137">
        <f t="shared" ref="AJ100:BK100" si="39">EDATE(TS_Start_Date,(AJ102-1)*1)</f>
        <v>46631</v>
      </c>
      <c r="AK100" s="137">
        <f t="shared" si="39"/>
        <v>46661</v>
      </c>
      <c r="AL100" s="137">
        <f t="shared" si="39"/>
        <v>46692</v>
      </c>
      <c r="AM100" s="137">
        <f t="shared" si="39"/>
        <v>46722</v>
      </c>
      <c r="AN100" s="137">
        <f t="shared" si="39"/>
        <v>46753</v>
      </c>
      <c r="AO100" s="137">
        <f t="shared" si="39"/>
        <v>46784</v>
      </c>
      <c r="AP100" s="137">
        <f t="shared" si="39"/>
        <v>46813</v>
      </c>
      <c r="AQ100" s="137">
        <f t="shared" si="39"/>
        <v>46844</v>
      </c>
      <c r="AR100" s="137">
        <f t="shared" si="39"/>
        <v>46874</v>
      </c>
      <c r="AS100" s="137">
        <f t="shared" si="39"/>
        <v>46905</v>
      </c>
      <c r="AT100" s="137">
        <f t="shared" si="39"/>
        <v>46935</v>
      </c>
      <c r="AU100" s="137">
        <f t="shared" si="39"/>
        <v>46966</v>
      </c>
      <c r="AV100" s="137">
        <f t="shared" si="39"/>
        <v>46997</v>
      </c>
      <c r="AW100" s="137">
        <f t="shared" si="39"/>
        <v>47027</v>
      </c>
      <c r="AX100" s="137">
        <f t="shared" si="39"/>
        <v>47058</v>
      </c>
      <c r="AY100" s="137">
        <f t="shared" si="39"/>
        <v>47088</v>
      </c>
      <c r="AZ100" s="137">
        <f t="shared" si="39"/>
        <v>47119</v>
      </c>
      <c r="BA100" s="137">
        <f t="shared" si="39"/>
        <v>47150</v>
      </c>
      <c r="BB100" s="137">
        <f t="shared" si="39"/>
        <v>47178</v>
      </c>
      <c r="BC100" s="137">
        <f t="shared" si="39"/>
        <v>47209</v>
      </c>
      <c r="BD100" s="137">
        <f t="shared" si="39"/>
        <v>47239</v>
      </c>
      <c r="BE100" s="137">
        <f t="shared" si="39"/>
        <v>47270</v>
      </c>
      <c r="BF100" s="137">
        <f t="shared" si="39"/>
        <v>47300</v>
      </c>
      <c r="BG100" s="137">
        <f t="shared" si="39"/>
        <v>47331</v>
      </c>
      <c r="BH100" s="137">
        <f t="shared" si="39"/>
        <v>47362</v>
      </c>
      <c r="BI100" s="137">
        <f t="shared" si="39"/>
        <v>47392</v>
      </c>
      <c r="BJ100" s="137">
        <f t="shared" si="39"/>
        <v>47423</v>
      </c>
      <c r="BK100" s="137">
        <f t="shared" si="39"/>
        <v>47453</v>
      </c>
    </row>
    <row r="101" spans="1:63" ht="13.8" hidden="1" x14ac:dyDescent="0.3">
      <c r="B101" s="50"/>
      <c r="C101" s="50"/>
      <c r="D101" s="138">
        <f t="shared" ref="D101:BK101" si="40">EDATE(D100,1)-1</f>
        <v>45688</v>
      </c>
      <c r="E101" s="138">
        <f t="shared" si="40"/>
        <v>45716</v>
      </c>
      <c r="F101" s="138">
        <f t="shared" si="40"/>
        <v>45747</v>
      </c>
      <c r="G101" s="138">
        <f t="shared" si="40"/>
        <v>45777</v>
      </c>
      <c r="H101" s="138">
        <f t="shared" si="40"/>
        <v>45808</v>
      </c>
      <c r="I101" s="138">
        <f t="shared" si="40"/>
        <v>45838</v>
      </c>
      <c r="J101" s="138">
        <f t="shared" si="40"/>
        <v>45869</v>
      </c>
      <c r="K101" s="138">
        <f t="shared" si="40"/>
        <v>45900</v>
      </c>
      <c r="L101" s="138">
        <f t="shared" si="40"/>
        <v>45930</v>
      </c>
      <c r="M101" s="138">
        <f t="shared" si="40"/>
        <v>45961</v>
      </c>
      <c r="N101" s="138">
        <f t="shared" si="40"/>
        <v>45991</v>
      </c>
      <c r="O101" s="138">
        <f t="shared" si="40"/>
        <v>46022</v>
      </c>
      <c r="P101" s="138">
        <f t="shared" si="40"/>
        <v>46053</v>
      </c>
      <c r="Q101" s="138">
        <f t="shared" si="40"/>
        <v>46081</v>
      </c>
      <c r="R101" s="138">
        <f t="shared" si="40"/>
        <v>46112</v>
      </c>
      <c r="S101" s="138">
        <f t="shared" si="40"/>
        <v>46142</v>
      </c>
      <c r="T101" s="138">
        <f t="shared" si="40"/>
        <v>46173</v>
      </c>
      <c r="U101" s="138">
        <f t="shared" si="40"/>
        <v>46203</v>
      </c>
      <c r="V101" s="138">
        <f t="shared" si="40"/>
        <v>46234</v>
      </c>
      <c r="W101" s="138">
        <f t="shared" si="40"/>
        <v>46265</v>
      </c>
      <c r="X101" s="138">
        <f t="shared" si="40"/>
        <v>46295</v>
      </c>
      <c r="Y101" s="138">
        <f t="shared" si="40"/>
        <v>46326</v>
      </c>
      <c r="Z101" s="138">
        <f t="shared" si="40"/>
        <v>46356</v>
      </c>
      <c r="AA101" s="138">
        <f t="shared" si="40"/>
        <v>46387</v>
      </c>
      <c r="AB101" s="138">
        <f t="shared" si="40"/>
        <v>46418</v>
      </c>
      <c r="AC101" s="138">
        <f t="shared" si="40"/>
        <v>46446</v>
      </c>
      <c r="AD101" s="138">
        <f t="shared" si="40"/>
        <v>46477</v>
      </c>
      <c r="AE101" s="138">
        <f t="shared" si="40"/>
        <v>46507</v>
      </c>
      <c r="AF101" s="138">
        <f t="shared" si="40"/>
        <v>46538</v>
      </c>
      <c r="AG101" s="138">
        <f t="shared" si="40"/>
        <v>46568</v>
      </c>
      <c r="AH101" s="138">
        <f t="shared" si="40"/>
        <v>46599</v>
      </c>
      <c r="AI101" s="138">
        <f t="shared" si="40"/>
        <v>46630</v>
      </c>
      <c r="AJ101" s="138">
        <f t="shared" si="40"/>
        <v>46660</v>
      </c>
      <c r="AK101" s="138">
        <f t="shared" si="40"/>
        <v>46691</v>
      </c>
      <c r="AL101" s="138">
        <f t="shared" si="40"/>
        <v>46721</v>
      </c>
      <c r="AM101" s="138">
        <f t="shared" si="40"/>
        <v>46752</v>
      </c>
      <c r="AN101" s="138">
        <f t="shared" si="40"/>
        <v>46783</v>
      </c>
      <c r="AO101" s="138">
        <f t="shared" si="40"/>
        <v>46812</v>
      </c>
      <c r="AP101" s="138">
        <f t="shared" si="40"/>
        <v>46843</v>
      </c>
      <c r="AQ101" s="138">
        <f t="shared" si="40"/>
        <v>46873</v>
      </c>
      <c r="AR101" s="138">
        <f t="shared" si="40"/>
        <v>46904</v>
      </c>
      <c r="AS101" s="138">
        <f t="shared" si="40"/>
        <v>46934</v>
      </c>
      <c r="AT101" s="138">
        <f t="shared" si="40"/>
        <v>46965</v>
      </c>
      <c r="AU101" s="138">
        <f t="shared" si="40"/>
        <v>46996</v>
      </c>
      <c r="AV101" s="138">
        <f t="shared" si="40"/>
        <v>47026</v>
      </c>
      <c r="AW101" s="138">
        <f t="shared" si="40"/>
        <v>47057</v>
      </c>
      <c r="AX101" s="138">
        <f t="shared" si="40"/>
        <v>47087</v>
      </c>
      <c r="AY101" s="138">
        <f t="shared" si="40"/>
        <v>47118</v>
      </c>
      <c r="AZ101" s="138">
        <f t="shared" si="40"/>
        <v>47149</v>
      </c>
      <c r="BA101" s="138">
        <f t="shared" si="40"/>
        <v>47177</v>
      </c>
      <c r="BB101" s="138">
        <f t="shared" si="40"/>
        <v>47208</v>
      </c>
      <c r="BC101" s="138">
        <f t="shared" si="40"/>
        <v>47238</v>
      </c>
      <c r="BD101" s="138">
        <f t="shared" si="40"/>
        <v>47269</v>
      </c>
      <c r="BE101" s="138">
        <f t="shared" si="40"/>
        <v>47299</v>
      </c>
      <c r="BF101" s="138">
        <f t="shared" si="40"/>
        <v>47330</v>
      </c>
      <c r="BG101" s="138">
        <f t="shared" si="40"/>
        <v>47361</v>
      </c>
      <c r="BH101" s="138">
        <f t="shared" si="40"/>
        <v>47391</v>
      </c>
      <c r="BI101" s="138">
        <f t="shared" si="40"/>
        <v>47422</v>
      </c>
      <c r="BJ101" s="138">
        <f t="shared" si="40"/>
        <v>47452</v>
      </c>
      <c r="BK101" s="138">
        <f t="shared" si="40"/>
        <v>47483</v>
      </c>
    </row>
    <row r="102" spans="1:63" ht="13.8" hidden="1" x14ac:dyDescent="0.3">
      <c r="B102" s="50"/>
      <c r="C102" s="50"/>
      <c r="D102" s="50">
        <f>COLUMNS($D102:D102)</f>
        <v>1</v>
      </c>
      <c r="E102" s="50">
        <f>COLUMNS($D102:E102)</f>
        <v>2</v>
      </c>
      <c r="F102" s="50">
        <f>COLUMNS($D102:F102)</f>
        <v>3</v>
      </c>
      <c r="G102" s="50">
        <f>COLUMNS($D102:G102)</f>
        <v>4</v>
      </c>
      <c r="H102" s="50">
        <f>COLUMNS($D102:H102)</f>
        <v>5</v>
      </c>
      <c r="I102" s="50">
        <f>COLUMNS($D102:I102)</f>
        <v>6</v>
      </c>
      <c r="J102" s="50">
        <f>COLUMNS($D102:J102)</f>
        <v>7</v>
      </c>
      <c r="K102" s="50">
        <f>COLUMNS($D102:K102)</f>
        <v>8</v>
      </c>
      <c r="L102" s="50">
        <f>COLUMNS($D102:L102)</f>
        <v>9</v>
      </c>
      <c r="M102" s="50">
        <f>COLUMNS($D102:M102)</f>
        <v>10</v>
      </c>
      <c r="N102" s="50">
        <f>COLUMNS($D102:N102)</f>
        <v>11</v>
      </c>
      <c r="O102" s="50">
        <f>COLUMNS($D102:O102)</f>
        <v>12</v>
      </c>
      <c r="P102" s="50">
        <f>COLUMNS($D102:P102)</f>
        <v>13</v>
      </c>
      <c r="Q102" s="50">
        <f>COLUMNS($D102:Q102)</f>
        <v>14</v>
      </c>
      <c r="R102" s="50">
        <f>COLUMNS($D102:R102)</f>
        <v>15</v>
      </c>
      <c r="S102" s="50">
        <f>COLUMNS($D102:S102)</f>
        <v>16</v>
      </c>
      <c r="T102" s="50">
        <f>COLUMNS($D102:T102)</f>
        <v>17</v>
      </c>
      <c r="U102" s="50">
        <f>COLUMNS($D102:U102)</f>
        <v>18</v>
      </c>
      <c r="V102" s="50">
        <f>COLUMNS($D102:V102)</f>
        <v>19</v>
      </c>
      <c r="W102" s="50">
        <f>COLUMNS($D102:W102)</f>
        <v>20</v>
      </c>
      <c r="X102" s="50">
        <f>COLUMNS($D102:X102)</f>
        <v>21</v>
      </c>
      <c r="Y102" s="50">
        <f>COLUMNS($D102:Y102)</f>
        <v>22</v>
      </c>
      <c r="Z102" s="50">
        <f>COLUMNS($D102:Z102)</f>
        <v>23</v>
      </c>
      <c r="AA102" s="50">
        <f>COLUMNS($D102:AA102)</f>
        <v>24</v>
      </c>
      <c r="AB102" s="50">
        <f>COLUMNS($D102:AB102)</f>
        <v>25</v>
      </c>
      <c r="AC102" s="50">
        <f>COLUMNS($D102:AC102)</f>
        <v>26</v>
      </c>
      <c r="AD102" s="50">
        <f>COLUMNS($D102:AD102)</f>
        <v>27</v>
      </c>
      <c r="AE102" s="50">
        <f>COLUMNS($D102:AE102)</f>
        <v>28</v>
      </c>
      <c r="AF102" s="50">
        <f>COLUMNS($D102:AF102)</f>
        <v>29</v>
      </c>
      <c r="AG102" s="50">
        <f>COLUMNS($D102:AG102)</f>
        <v>30</v>
      </c>
      <c r="AH102" s="50">
        <f>COLUMNS($D102:AH102)</f>
        <v>31</v>
      </c>
      <c r="AI102" s="50">
        <f>COLUMNS($D102:AI102)</f>
        <v>32</v>
      </c>
      <c r="AJ102" s="50">
        <f>COLUMNS($D102:AJ102)</f>
        <v>33</v>
      </c>
      <c r="AK102" s="50">
        <f>COLUMNS($D102:AK102)</f>
        <v>34</v>
      </c>
      <c r="AL102" s="50">
        <f>COLUMNS($D102:AL102)</f>
        <v>35</v>
      </c>
      <c r="AM102" s="50">
        <f>COLUMNS($D102:AM102)</f>
        <v>36</v>
      </c>
      <c r="AN102" s="50">
        <f>COLUMNS($D102:AN102)</f>
        <v>37</v>
      </c>
      <c r="AO102" s="50">
        <f>COLUMNS($D102:AO102)</f>
        <v>38</v>
      </c>
      <c r="AP102" s="50">
        <f>COLUMNS($D102:AP102)</f>
        <v>39</v>
      </c>
      <c r="AQ102" s="50">
        <f>COLUMNS($D102:AQ102)</f>
        <v>40</v>
      </c>
      <c r="AR102" s="50">
        <f>COLUMNS($D102:AR102)</f>
        <v>41</v>
      </c>
      <c r="AS102" s="50">
        <f>COLUMNS($D102:AS102)</f>
        <v>42</v>
      </c>
      <c r="AT102" s="50">
        <f>COLUMNS($D102:AT102)</f>
        <v>43</v>
      </c>
      <c r="AU102" s="50">
        <f>COLUMNS($D102:AU102)</f>
        <v>44</v>
      </c>
      <c r="AV102" s="50">
        <f>COLUMNS($D102:AV102)</f>
        <v>45</v>
      </c>
      <c r="AW102" s="50">
        <f>COLUMNS($D102:AW102)</f>
        <v>46</v>
      </c>
      <c r="AX102" s="50">
        <f>COLUMNS($D102:AX102)</f>
        <v>47</v>
      </c>
      <c r="AY102" s="50">
        <f>COLUMNS($D102:AY102)</f>
        <v>48</v>
      </c>
      <c r="AZ102" s="50">
        <f>COLUMNS($D102:AZ102)</f>
        <v>49</v>
      </c>
      <c r="BA102" s="50">
        <f>COLUMNS($D102:BA102)</f>
        <v>50</v>
      </c>
      <c r="BB102" s="50">
        <f>COLUMNS($D102:BB102)</f>
        <v>51</v>
      </c>
      <c r="BC102" s="50">
        <f>COLUMNS($D102:BC102)</f>
        <v>52</v>
      </c>
      <c r="BD102" s="50">
        <f>COLUMNS($D102:BD102)</f>
        <v>53</v>
      </c>
      <c r="BE102" s="50">
        <f>COLUMNS($D102:BE102)</f>
        <v>54</v>
      </c>
      <c r="BF102" s="50">
        <f>COLUMNS($D102:BF102)</f>
        <v>55</v>
      </c>
      <c r="BG102" s="50">
        <f>COLUMNS($D102:BG102)</f>
        <v>56</v>
      </c>
      <c r="BH102" s="50">
        <f>COLUMNS($D102:BH102)</f>
        <v>57</v>
      </c>
      <c r="BI102" s="50">
        <f>COLUMNS($D102:BI102)</f>
        <v>58</v>
      </c>
      <c r="BJ102" s="50">
        <f>COLUMNS($D102:BJ102)</f>
        <v>59</v>
      </c>
      <c r="BK102" s="50">
        <f>COLUMNS($D102:BK102)</f>
        <v>60</v>
      </c>
    </row>
    <row r="103" spans="1:63" ht="13.5" hidden="1" customHeight="1" thickBot="1" x14ac:dyDescent="0.35">
      <c r="B103" s="50"/>
      <c r="C103" s="50"/>
      <c r="D103" s="50">
        <f t="shared" ref="D103:BK103" si="41">YEAR(D99)</f>
        <v>2025</v>
      </c>
      <c r="E103" s="50">
        <f t="shared" si="41"/>
        <v>2025</v>
      </c>
      <c r="F103" s="50">
        <f t="shared" si="41"/>
        <v>2025</v>
      </c>
      <c r="G103" s="50">
        <f t="shared" si="41"/>
        <v>2025</v>
      </c>
      <c r="H103" s="50">
        <f t="shared" si="41"/>
        <v>2025</v>
      </c>
      <c r="I103" s="50">
        <f t="shared" si="41"/>
        <v>2025</v>
      </c>
      <c r="J103" s="50">
        <f t="shared" si="41"/>
        <v>2025</v>
      </c>
      <c r="K103" s="50">
        <f t="shared" si="41"/>
        <v>2025</v>
      </c>
      <c r="L103" s="50">
        <f t="shared" si="41"/>
        <v>2025</v>
      </c>
      <c r="M103" s="50">
        <f t="shared" si="41"/>
        <v>2025</v>
      </c>
      <c r="N103" s="50">
        <f t="shared" si="41"/>
        <v>2025</v>
      </c>
      <c r="O103" s="50">
        <f t="shared" si="41"/>
        <v>2025</v>
      </c>
      <c r="P103" s="50">
        <f t="shared" si="41"/>
        <v>2026</v>
      </c>
      <c r="Q103" s="50">
        <f t="shared" si="41"/>
        <v>2026</v>
      </c>
      <c r="R103" s="50">
        <f t="shared" si="41"/>
        <v>2026</v>
      </c>
      <c r="S103" s="50">
        <f t="shared" si="41"/>
        <v>2026</v>
      </c>
      <c r="T103" s="50">
        <f t="shared" si="41"/>
        <v>2026</v>
      </c>
      <c r="U103" s="50">
        <f t="shared" si="41"/>
        <v>2026</v>
      </c>
      <c r="V103" s="50">
        <f t="shared" si="41"/>
        <v>2026</v>
      </c>
      <c r="W103" s="50">
        <f t="shared" si="41"/>
        <v>2026</v>
      </c>
      <c r="X103" s="50">
        <f t="shared" si="41"/>
        <v>2026</v>
      </c>
      <c r="Y103" s="50">
        <f t="shared" si="41"/>
        <v>2026</v>
      </c>
      <c r="Z103" s="50">
        <f t="shared" si="41"/>
        <v>2026</v>
      </c>
      <c r="AA103" s="50">
        <f t="shared" si="41"/>
        <v>2026</v>
      </c>
      <c r="AB103" s="50">
        <f t="shared" si="41"/>
        <v>2027</v>
      </c>
      <c r="AC103" s="50">
        <f t="shared" si="41"/>
        <v>2027</v>
      </c>
      <c r="AD103" s="50">
        <f t="shared" si="41"/>
        <v>2027</v>
      </c>
      <c r="AE103" s="50">
        <f t="shared" si="41"/>
        <v>2027</v>
      </c>
      <c r="AF103" s="50">
        <f t="shared" si="41"/>
        <v>2027</v>
      </c>
      <c r="AG103" s="50">
        <f t="shared" si="41"/>
        <v>2027</v>
      </c>
      <c r="AH103" s="50">
        <f t="shared" si="41"/>
        <v>2027</v>
      </c>
      <c r="AI103" s="50">
        <f t="shared" si="41"/>
        <v>2027</v>
      </c>
      <c r="AJ103" s="50">
        <f t="shared" si="41"/>
        <v>2027</v>
      </c>
      <c r="AK103" s="50">
        <f t="shared" si="41"/>
        <v>2027</v>
      </c>
      <c r="AL103" s="50">
        <f t="shared" si="41"/>
        <v>2027</v>
      </c>
      <c r="AM103" s="50">
        <f t="shared" si="41"/>
        <v>2027</v>
      </c>
      <c r="AN103" s="50">
        <f t="shared" si="41"/>
        <v>2028</v>
      </c>
      <c r="AO103" s="50">
        <f t="shared" si="41"/>
        <v>2028</v>
      </c>
      <c r="AP103" s="50">
        <f t="shared" si="41"/>
        <v>2028</v>
      </c>
      <c r="AQ103" s="50">
        <f t="shared" si="41"/>
        <v>2028</v>
      </c>
      <c r="AR103" s="50">
        <f t="shared" si="41"/>
        <v>2028</v>
      </c>
      <c r="AS103" s="50">
        <f t="shared" si="41"/>
        <v>2028</v>
      </c>
      <c r="AT103" s="50">
        <f t="shared" si="41"/>
        <v>2028</v>
      </c>
      <c r="AU103" s="50">
        <f t="shared" si="41"/>
        <v>2028</v>
      </c>
      <c r="AV103" s="50">
        <f t="shared" si="41"/>
        <v>2028</v>
      </c>
      <c r="AW103" s="50">
        <f t="shared" si="41"/>
        <v>2028</v>
      </c>
      <c r="AX103" s="50">
        <f t="shared" si="41"/>
        <v>2028</v>
      </c>
      <c r="AY103" s="50">
        <f t="shared" si="41"/>
        <v>2028</v>
      </c>
      <c r="AZ103" s="50">
        <f t="shared" si="41"/>
        <v>2029</v>
      </c>
      <c r="BA103" s="50">
        <f t="shared" si="41"/>
        <v>2029</v>
      </c>
      <c r="BB103" s="50">
        <f t="shared" si="41"/>
        <v>2029</v>
      </c>
      <c r="BC103" s="50">
        <f t="shared" si="41"/>
        <v>2029</v>
      </c>
      <c r="BD103" s="50">
        <f t="shared" si="41"/>
        <v>2029</v>
      </c>
      <c r="BE103" s="50">
        <f t="shared" si="41"/>
        <v>2029</v>
      </c>
      <c r="BF103" s="50">
        <f t="shared" si="41"/>
        <v>2029</v>
      </c>
      <c r="BG103" s="50">
        <f t="shared" si="41"/>
        <v>2029</v>
      </c>
      <c r="BH103" s="50">
        <f t="shared" si="41"/>
        <v>2029</v>
      </c>
      <c r="BI103" s="50">
        <f t="shared" si="41"/>
        <v>2029</v>
      </c>
      <c r="BJ103" s="50">
        <f t="shared" si="41"/>
        <v>2029</v>
      </c>
      <c r="BK103" s="50">
        <f t="shared" si="41"/>
        <v>2029</v>
      </c>
    </row>
    <row r="104" spans="1:63" ht="14.4" thickBot="1" x14ac:dyDescent="0.35">
      <c r="B104" s="529" t="s">
        <v>265</v>
      </c>
      <c r="D104" s="139"/>
      <c r="E104" s="139"/>
      <c r="F104" s="139"/>
      <c r="G104" s="139"/>
      <c r="H104" s="139"/>
      <c r="I104" s="139"/>
      <c r="J104" s="139"/>
      <c r="K104" s="139"/>
      <c r="L104" s="139"/>
      <c r="M104" s="139"/>
      <c r="N104" s="139"/>
      <c r="O104" s="139"/>
      <c r="P104" s="139"/>
      <c r="Q104" s="139"/>
      <c r="R104" s="139"/>
      <c r="S104" s="139"/>
      <c r="T104" s="139"/>
      <c r="U104" s="139"/>
      <c r="V104" s="139"/>
      <c r="W104" s="139"/>
      <c r="X104" s="139"/>
      <c r="Y104" s="139"/>
      <c r="Z104" s="139"/>
      <c r="AA104" s="139"/>
      <c r="AB104" s="139"/>
      <c r="AC104" s="139"/>
      <c r="AD104" s="139"/>
      <c r="AE104" s="139"/>
      <c r="AF104" s="139"/>
      <c r="AG104" s="139"/>
      <c r="AH104" s="139"/>
      <c r="AI104" s="139"/>
      <c r="AJ104" s="139"/>
      <c r="AK104" s="139"/>
      <c r="AL104" s="139"/>
      <c r="AM104" s="139"/>
      <c r="AN104" s="139"/>
      <c r="AO104" s="139"/>
      <c r="AP104" s="139"/>
      <c r="AQ104" s="139"/>
      <c r="AR104" s="139"/>
      <c r="AS104" s="139"/>
      <c r="AT104" s="139"/>
      <c r="AU104" s="139"/>
      <c r="AV104" s="139"/>
      <c r="AW104" s="139"/>
      <c r="AX104" s="139"/>
      <c r="AY104" s="139"/>
      <c r="AZ104" s="139"/>
      <c r="BA104" s="139"/>
      <c r="BB104" s="139"/>
      <c r="BC104" s="139"/>
      <c r="BD104" s="139"/>
      <c r="BE104" s="139"/>
      <c r="BF104" s="139"/>
      <c r="BG104" s="139"/>
      <c r="BH104" s="139"/>
      <c r="BI104" s="139"/>
      <c r="BJ104" s="139"/>
      <c r="BK104" s="139"/>
    </row>
    <row r="105" spans="1:63" ht="14.4" x14ac:dyDescent="0.3">
      <c r="B105" s="216" t="s">
        <v>81</v>
      </c>
      <c r="C105" s="198"/>
      <c r="D105" s="139"/>
      <c r="E105" s="139"/>
      <c r="F105" s="139"/>
      <c r="G105" s="139"/>
      <c r="H105" s="139"/>
      <c r="I105" s="139"/>
      <c r="J105" s="139"/>
      <c r="K105" s="139"/>
      <c r="L105" s="139"/>
      <c r="M105" s="139"/>
      <c r="N105" s="139"/>
      <c r="O105" s="139"/>
      <c r="P105" s="139"/>
      <c r="Q105" s="139"/>
      <c r="R105" s="139"/>
      <c r="S105" s="139"/>
      <c r="T105" s="139"/>
      <c r="U105" s="139"/>
      <c r="V105" s="139"/>
      <c r="W105" s="139"/>
      <c r="X105" s="139"/>
      <c r="Y105" s="139"/>
      <c r="Z105" s="139"/>
      <c r="AA105" s="139"/>
      <c r="AB105" s="139"/>
      <c r="AC105" s="139"/>
      <c r="AD105" s="139"/>
      <c r="AE105" s="139"/>
      <c r="AF105" s="139"/>
      <c r="AG105" s="139"/>
      <c r="AH105" s="139"/>
      <c r="AI105" s="139"/>
      <c r="AJ105" s="139"/>
      <c r="AK105" s="139"/>
      <c r="AL105" s="139"/>
      <c r="AM105" s="139"/>
      <c r="AN105" s="139"/>
      <c r="AO105" s="139"/>
      <c r="AP105" s="139"/>
      <c r="AQ105" s="139"/>
      <c r="AR105" s="139"/>
      <c r="AS105" s="139"/>
      <c r="AT105" s="139"/>
      <c r="AU105" s="139"/>
      <c r="AV105" s="139"/>
      <c r="AW105" s="139"/>
      <c r="AX105" s="139"/>
      <c r="AY105" s="139"/>
      <c r="AZ105" s="139"/>
      <c r="BA105" s="139"/>
      <c r="BB105" s="139"/>
      <c r="BC105" s="139"/>
      <c r="BD105" s="139"/>
      <c r="BE105" s="139"/>
      <c r="BF105" s="139"/>
      <c r="BG105" s="139"/>
      <c r="BH105" s="139"/>
      <c r="BI105" s="139"/>
      <c r="BJ105" s="139"/>
      <c r="BK105" s="139"/>
    </row>
    <row r="106" spans="1:63" ht="14.4" x14ac:dyDescent="0.3">
      <c r="B106" s="217" t="s">
        <v>381</v>
      </c>
      <c r="C106" s="198"/>
      <c r="D106" s="140">
        <f>IF(D$102=1,0,C108)+'Capital &amp; Debt Calculations'!D387</f>
        <v>0</v>
      </c>
      <c r="E106" s="141">
        <f t="shared" ref="E106:AJ106" ca="1" si="42">IF(E$102=1,0,D108)</f>
        <v>728890.83333333337</v>
      </c>
      <c r="F106" s="141">
        <f t="shared" ca="1" si="42"/>
        <v>633149.55555555562</v>
      </c>
      <c r="G106" s="141">
        <f t="shared" ca="1" si="42"/>
        <v>563816.88888888899</v>
      </c>
      <c r="H106" s="141">
        <f t="shared" ca="1" si="42"/>
        <v>540095.33333333349</v>
      </c>
      <c r="I106" s="141">
        <f t="shared" ca="1" si="42"/>
        <v>524594.88888888911</v>
      </c>
      <c r="J106" s="141">
        <f t="shared" ca="1" si="42"/>
        <v>1261221.5555555557</v>
      </c>
      <c r="K106" s="141">
        <f t="shared" ca="1" si="42"/>
        <v>1248931.8333333335</v>
      </c>
      <c r="L106" s="141">
        <f t="shared" ca="1" si="42"/>
        <v>1236878.2222222225</v>
      </c>
      <c r="M106" s="141">
        <f t="shared" ca="1" si="42"/>
        <v>1225060.7222222225</v>
      </c>
      <c r="N106" s="141">
        <f t="shared" ca="1" si="42"/>
        <v>1213479.3333333335</v>
      </c>
      <c r="O106" s="141">
        <f t="shared" ca="1" si="42"/>
        <v>1202134.0555555557</v>
      </c>
      <c r="P106" s="141">
        <f t="shared" ca="1" si="42"/>
        <v>1163950.813888889</v>
      </c>
      <c r="Q106" s="141">
        <f t="shared" ca="1" si="42"/>
        <v>1164795.2583333335</v>
      </c>
      <c r="R106" s="141">
        <f t="shared" ca="1" si="42"/>
        <v>1167130.6138888891</v>
      </c>
      <c r="S106" s="141">
        <f t="shared" ca="1" si="42"/>
        <v>1184251.5805555556</v>
      </c>
      <c r="T106" s="141">
        <f t="shared" ca="1" si="42"/>
        <v>1222758.6583333334</v>
      </c>
      <c r="U106" s="141">
        <f t="shared" ca="1" si="42"/>
        <v>1265476.3472222222</v>
      </c>
      <c r="V106" s="141">
        <f t="shared" ca="1" si="42"/>
        <v>1309378.3472222222</v>
      </c>
      <c r="W106" s="141">
        <f t="shared" ca="1" si="42"/>
        <v>1353939.4583333333</v>
      </c>
      <c r="X106" s="141">
        <f t="shared" ca="1" si="42"/>
        <v>1398736.6805555555</v>
      </c>
      <c r="Y106" s="141">
        <f t="shared" ca="1" si="42"/>
        <v>1443770.0138888888</v>
      </c>
      <c r="Z106" s="141">
        <f t="shared" ca="1" si="42"/>
        <v>1489039.4583333333</v>
      </c>
      <c r="AA106" s="141">
        <f t="shared" ca="1" si="42"/>
        <v>1534545.0138888888</v>
      </c>
      <c r="AB106" s="141">
        <f t="shared" ca="1" si="42"/>
        <v>1421148.8555555556</v>
      </c>
      <c r="AC106" s="141">
        <f t="shared" ca="1" si="42"/>
        <v>1443089.3541666667</v>
      </c>
      <c r="AD106" s="141">
        <f t="shared" ca="1" si="42"/>
        <v>1467343.688888889</v>
      </c>
      <c r="AE106" s="141">
        <f t="shared" ca="1" si="42"/>
        <v>1516046.9472222223</v>
      </c>
      <c r="AF106" s="141">
        <f t="shared" ca="1" si="42"/>
        <v>1600174.4416666669</v>
      </c>
      <c r="AG106" s="141">
        <f t="shared" ca="1" si="42"/>
        <v>1691156.7972222224</v>
      </c>
      <c r="AH106" s="141">
        <f t="shared" ca="1" si="42"/>
        <v>1783950.3388888892</v>
      </c>
      <c r="AI106" s="141">
        <f t="shared" ca="1" si="42"/>
        <v>1877683.7541666669</v>
      </c>
      <c r="AJ106" s="141">
        <f t="shared" ca="1" si="42"/>
        <v>1971653.2805555558</v>
      </c>
      <c r="AK106" s="141">
        <f t="shared" ref="AK106:BK106" ca="1" si="43">IF(AK$102=1,0,AJ108)</f>
        <v>2065858.9180555558</v>
      </c>
      <c r="AL106" s="141">
        <f t="shared" ca="1" si="43"/>
        <v>2160300.666666667</v>
      </c>
      <c r="AM106" s="141">
        <f t="shared" ca="1" si="43"/>
        <v>2254978.5263888892</v>
      </c>
      <c r="AN106" s="141">
        <f t="shared" ca="1" si="43"/>
        <v>2065227.9745972224</v>
      </c>
      <c r="AO106" s="141">
        <f t="shared" ca="1" si="43"/>
        <v>2147946.9693750003</v>
      </c>
      <c r="AP106" s="141">
        <f t="shared" ca="1" si="43"/>
        <v>2255829.1613750001</v>
      </c>
      <c r="AQ106" s="141">
        <f t="shared" ca="1" si="43"/>
        <v>2378910.9158749999</v>
      </c>
      <c r="AR106" s="141">
        <f t="shared" ca="1" si="43"/>
        <v>2524092.0453749998</v>
      </c>
      <c r="AS106" s="141">
        <f t="shared" ca="1" si="43"/>
        <v>2673423.0498749996</v>
      </c>
      <c r="AT106" s="141">
        <f t="shared" ca="1" si="43"/>
        <v>2823746.0293749995</v>
      </c>
      <c r="AU106" s="141">
        <f t="shared" ca="1" si="43"/>
        <v>2974510.9963749996</v>
      </c>
      <c r="AV106" s="141">
        <f t="shared" ca="1" si="43"/>
        <v>3125275.9633749998</v>
      </c>
      <c r="AW106" s="141">
        <f t="shared" ca="1" si="43"/>
        <v>3276040.930375</v>
      </c>
      <c r="AX106" s="141">
        <f t="shared" ca="1" si="43"/>
        <v>3426805.8973750002</v>
      </c>
      <c r="AY106" s="141">
        <f t="shared" ca="1" si="43"/>
        <v>3577570.8643750004</v>
      </c>
      <c r="AZ106" s="141">
        <f t="shared" ca="1" si="43"/>
        <v>3355648.0737300003</v>
      </c>
      <c r="BA106" s="141">
        <f t="shared" ca="1" si="43"/>
        <v>3489663.0249833334</v>
      </c>
      <c r="BB106" s="141">
        <f t="shared" ca="1" si="43"/>
        <v>3625500.3012366667</v>
      </c>
      <c r="BC106" s="141">
        <f t="shared" ca="1" si="43"/>
        <v>3782657.7649900001</v>
      </c>
      <c r="BD106" s="141">
        <f t="shared" ca="1" si="43"/>
        <v>3970793.3537433334</v>
      </c>
      <c r="BE106" s="141">
        <f t="shared" ca="1" si="43"/>
        <v>4164760.0674966667</v>
      </c>
      <c r="BF106" s="141">
        <f t="shared" ca="1" si="43"/>
        <v>4360111.7062499998</v>
      </c>
      <c r="BG106" s="141">
        <f t="shared" ca="1" si="43"/>
        <v>4556082.9075033329</v>
      </c>
      <c r="BH106" s="141">
        <f t="shared" ca="1" si="43"/>
        <v>4752054.1087566661</v>
      </c>
      <c r="BI106" s="141">
        <f t="shared" ca="1" si="43"/>
        <v>4948025.3100099992</v>
      </c>
      <c r="BJ106" s="141">
        <f t="shared" ca="1" si="43"/>
        <v>5143996.5112633323</v>
      </c>
      <c r="BK106" s="141">
        <f t="shared" ca="1" si="43"/>
        <v>5339967.7125166655</v>
      </c>
    </row>
    <row r="107" spans="1:63" ht="14.4" x14ac:dyDescent="0.3">
      <c r="B107" s="564" t="s">
        <v>382</v>
      </c>
      <c r="C107" s="198"/>
      <c r="D107" s="296">
        <f ca="1">'Financial Statement Full'!D189</f>
        <v>728890.83333333337</v>
      </c>
      <c r="E107" s="296">
        <f ca="1">'Financial Statement Full'!E189</f>
        <v>-95741.277777777766</v>
      </c>
      <c r="F107" s="296">
        <f ca="1">'Financial Statement Full'!F189</f>
        <v>-69332.666666666657</v>
      </c>
      <c r="G107" s="296">
        <f ca="1">'Financial Statement Full'!G189</f>
        <v>-23721.555555555544</v>
      </c>
      <c r="H107" s="296">
        <f ca="1">'Financial Statement Full'!H189</f>
        <v>-15500.444444444434</v>
      </c>
      <c r="I107" s="296">
        <f ca="1">'Financial Statement Full'!I189</f>
        <v>736626.66666666663</v>
      </c>
      <c r="J107" s="296">
        <f ca="1">'Financial Statement Full'!J189</f>
        <v>-12289.722222222212</v>
      </c>
      <c r="K107" s="296">
        <f ca="1">'Financial Statement Full'!K189</f>
        <v>-12053.611111111099</v>
      </c>
      <c r="L107" s="296">
        <f ca="1">'Financial Statement Full'!L189</f>
        <v>-11817.499999999989</v>
      </c>
      <c r="M107" s="296">
        <f ca="1">'Financial Statement Full'!M189</f>
        <v>-11581.388888888878</v>
      </c>
      <c r="N107" s="296">
        <f ca="1">'Financial Statement Full'!N189</f>
        <v>-11345.277777777766</v>
      </c>
      <c r="O107" s="296">
        <f ca="1">'Financial Statement Full'!O189</f>
        <v>-38183.241666666669</v>
      </c>
      <c r="P107" s="296">
        <f ca="1">'Financial Statement Full'!P189</f>
        <v>844.44444444444161</v>
      </c>
      <c r="Q107" s="296">
        <f ca="1">'Financial Statement Full'!Q189</f>
        <v>2335.355555555554</v>
      </c>
      <c r="R107" s="296">
        <f ca="1">'Financial Statement Full'!R189</f>
        <v>17120.966666666667</v>
      </c>
      <c r="S107" s="296">
        <f ca="1">'Financial Statement Full'!S189</f>
        <v>38507.077777777762</v>
      </c>
      <c r="T107" s="296">
        <f ca="1">'Financial Statement Full'!T189</f>
        <v>42717.688888888879</v>
      </c>
      <c r="U107" s="296">
        <f ca="1">'Financial Statement Full'!U189</f>
        <v>43902</v>
      </c>
      <c r="V107" s="296">
        <f ca="1">'Financial Statement Full'!V189</f>
        <v>44561.111111111109</v>
      </c>
      <c r="W107" s="296">
        <f ca="1">'Financial Statement Full'!W189</f>
        <v>44797.222222222219</v>
      </c>
      <c r="X107" s="296">
        <f ca="1">'Financial Statement Full'!X189</f>
        <v>45033.333333333328</v>
      </c>
      <c r="Y107" s="296">
        <f ca="1">'Financial Statement Full'!Y189</f>
        <v>45269.444444444438</v>
      </c>
      <c r="Z107" s="296">
        <f ca="1">'Financial Statement Full'!Z189</f>
        <v>45505.555555555547</v>
      </c>
      <c r="AA107" s="296">
        <f ca="1">'Financial Statement Full'!AA189</f>
        <v>-113396.1583333333</v>
      </c>
      <c r="AB107" s="296">
        <f ca="1">'Financial Statement Full'!AB189</f>
        <v>21940.498611111128</v>
      </c>
      <c r="AC107" s="296">
        <f ca="1">'Financial Statement Full'!AC189</f>
        <v>24254.334722222244</v>
      </c>
      <c r="AD107" s="296">
        <f ca="1">'Financial Statement Full'!AD189</f>
        <v>48703.258333333331</v>
      </c>
      <c r="AE107" s="296">
        <f ca="1">'Financial Statement Full'!AE189</f>
        <v>84127.49444444447</v>
      </c>
      <c r="AF107" s="296">
        <f ca="1">'Financial Statement Full'!AF189</f>
        <v>90982.355555555579</v>
      </c>
      <c r="AG107" s="296">
        <f ca="1">'Financial Statement Full'!AG189</f>
        <v>92793.541666666701</v>
      </c>
      <c r="AH107" s="296">
        <f ca="1">'Financial Statement Full'!AH189</f>
        <v>93733.415277777764</v>
      </c>
      <c r="AI107" s="296">
        <f ca="1">'Financial Statement Full'!AI189</f>
        <v>93969.526388888873</v>
      </c>
      <c r="AJ107" s="296">
        <f ca="1">'Financial Statement Full'!AJ189</f>
        <v>94205.637499999983</v>
      </c>
      <c r="AK107" s="296">
        <f ca="1">'Financial Statement Full'!AK189</f>
        <v>94441.748611111107</v>
      </c>
      <c r="AL107" s="296">
        <f ca="1">'Financial Statement Full'!AL189</f>
        <v>94677.859722222216</v>
      </c>
      <c r="AM107" s="296">
        <f ca="1">'Financial Statement Full'!AM189</f>
        <v>-189750.55179166672</v>
      </c>
      <c r="AN107" s="296">
        <f ca="1">'Financial Statement Full'!AN189</f>
        <v>82718.994777777742</v>
      </c>
      <c r="AO107" s="296">
        <f ca="1">'Financial Statement Full'!AO189</f>
        <v>107882.192</v>
      </c>
      <c r="AP107" s="296">
        <f ca="1">'Financial Statement Full'!AP189</f>
        <v>123081.7545</v>
      </c>
      <c r="AQ107" s="296">
        <f ca="1">'Financial Statement Full'!AQ189</f>
        <v>145181.12949999998</v>
      </c>
      <c r="AR107" s="296">
        <f ca="1">'Financial Statement Full'!AR189</f>
        <v>149331.00449999998</v>
      </c>
      <c r="AS107" s="296">
        <f ca="1">'Financial Statement Full'!AS189</f>
        <v>150322.97950000002</v>
      </c>
      <c r="AT107" s="296">
        <f ca="1">'Financial Statement Full'!AT189</f>
        <v>150764.967</v>
      </c>
      <c r="AU107" s="296">
        <f ca="1">'Financial Statement Full'!AU189</f>
        <v>150764.967</v>
      </c>
      <c r="AV107" s="296">
        <f ca="1">'Financial Statement Full'!AV189</f>
        <v>150764.967</v>
      </c>
      <c r="AW107" s="296">
        <f ca="1">'Financial Statement Full'!AW189</f>
        <v>150764.967</v>
      </c>
      <c r="AX107" s="296">
        <f ca="1">'Financial Statement Full'!AX189</f>
        <v>150764.967</v>
      </c>
      <c r="AY107" s="296">
        <f ca="1">'Financial Statement Full'!AY189</f>
        <v>-221922.79064499994</v>
      </c>
      <c r="AZ107" s="296">
        <f ca="1">'Financial Statement Full'!AZ189</f>
        <v>134014.95125333336</v>
      </c>
      <c r="BA107" s="296">
        <f ca="1">'Financial Statement Full'!BA189</f>
        <v>135837.27625333337</v>
      </c>
      <c r="BB107" s="296">
        <f ca="1">'Financial Statement Full'!BB189</f>
        <v>157157.46375333332</v>
      </c>
      <c r="BC107" s="296">
        <f ca="1">'Financial Statement Full'!BC189</f>
        <v>188135.58875333332</v>
      </c>
      <c r="BD107" s="296">
        <f ca="1">'Financial Statement Full'!BD189</f>
        <v>193966.71375333332</v>
      </c>
      <c r="BE107" s="296">
        <f ca="1">'Financial Statement Full'!BE189</f>
        <v>195351.63875333325</v>
      </c>
      <c r="BF107" s="296">
        <f ca="1">'Financial Statement Full'!BF189</f>
        <v>195971.2012533333</v>
      </c>
      <c r="BG107" s="296">
        <f ca="1">'Financial Statement Full'!BG189</f>
        <v>195971.2012533333</v>
      </c>
      <c r="BH107" s="296">
        <f ca="1">'Financial Statement Full'!BH189</f>
        <v>195971.2012533333</v>
      </c>
      <c r="BI107" s="296">
        <f ca="1">'Financial Statement Full'!BI189</f>
        <v>195971.2012533333</v>
      </c>
      <c r="BJ107" s="296">
        <f ca="1">'Financial Statement Full'!BJ189</f>
        <v>195971.2012533333</v>
      </c>
      <c r="BK107" s="296">
        <f ca="1">'Financial Statement Full'!BK189</f>
        <v>-287962.9167118668</v>
      </c>
    </row>
    <row r="108" spans="1:63" ht="14.4" x14ac:dyDescent="0.3">
      <c r="B108" s="564" t="s">
        <v>383</v>
      </c>
      <c r="C108" s="198"/>
      <c r="D108" s="297">
        <f t="shared" ref="D108:BK108" ca="1" si="44">SUM(D106:D107)</f>
        <v>728890.83333333337</v>
      </c>
      <c r="E108" s="297">
        <f t="shared" ca="1" si="44"/>
        <v>633149.55555555562</v>
      </c>
      <c r="F108" s="297">
        <f t="shared" ca="1" si="44"/>
        <v>563816.88888888899</v>
      </c>
      <c r="G108" s="297">
        <f t="shared" ca="1" si="44"/>
        <v>540095.33333333349</v>
      </c>
      <c r="H108" s="297">
        <f t="shared" ca="1" si="44"/>
        <v>524594.88888888911</v>
      </c>
      <c r="I108" s="297">
        <f t="shared" ca="1" si="44"/>
        <v>1261221.5555555557</v>
      </c>
      <c r="J108" s="297">
        <f t="shared" ca="1" si="44"/>
        <v>1248931.8333333335</v>
      </c>
      <c r="K108" s="297">
        <f t="shared" ca="1" si="44"/>
        <v>1236878.2222222225</v>
      </c>
      <c r="L108" s="297">
        <f t="shared" ca="1" si="44"/>
        <v>1225060.7222222225</v>
      </c>
      <c r="M108" s="297">
        <f t="shared" ca="1" si="44"/>
        <v>1213479.3333333335</v>
      </c>
      <c r="N108" s="297">
        <f t="shared" ca="1" si="44"/>
        <v>1202134.0555555557</v>
      </c>
      <c r="O108" s="297">
        <f t="shared" ca="1" si="44"/>
        <v>1163950.813888889</v>
      </c>
      <c r="P108" s="297">
        <f t="shared" ca="1" si="44"/>
        <v>1164795.2583333335</v>
      </c>
      <c r="Q108" s="297">
        <f t="shared" ca="1" si="44"/>
        <v>1167130.6138888891</v>
      </c>
      <c r="R108" s="297">
        <f t="shared" ca="1" si="44"/>
        <v>1184251.5805555556</v>
      </c>
      <c r="S108" s="297">
        <f t="shared" ca="1" si="44"/>
        <v>1222758.6583333334</v>
      </c>
      <c r="T108" s="297">
        <f t="shared" ca="1" si="44"/>
        <v>1265476.3472222222</v>
      </c>
      <c r="U108" s="297">
        <f t="shared" ca="1" si="44"/>
        <v>1309378.3472222222</v>
      </c>
      <c r="V108" s="297">
        <f t="shared" ca="1" si="44"/>
        <v>1353939.4583333333</v>
      </c>
      <c r="W108" s="297">
        <f t="shared" ca="1" si="44"/>
        <v>1398736.6805555555</v>
      </c>
      <c r="X108" s="297">
        <f t="shared" ca="1" si="44"/>
        <v>1443770.0138888888</v>
      </c>
      <c r="Y108" s="297">
        <f t="shared" ca="1" si="44"/>
        <v>1489039.4583333333</v>
      </c>
      <c r="Z108" s="297">
        <f t="shared" ca="1" si="44"/>
        <v>1534545.0138888888</v>
      </c>
      <c r="AA108" s="297">
        <f t="shared" ca="1" si="44"/>
        <v>1421148.8555555556</v>
      </c>
      <c r="AB108" s="297">
        <f t="shared" ca="1" si="44"/>
        <v>1443089.3541666667</v>
      </c>
      <c r="AC108" s="297">
        <f t="shared" ca="1" si="44"/>
        <v>1467343.688888889</v>
      </c>
      <c r="AD108" s="297">
        <f t="shared" ca="1" si="44"/>
        <v>1516046.9472222223</v>
      </c>
      <c r="AE108" s="297">
        <f t="shared" ca="1" si="44"/>
        <v>1600174.4416666669</v>
      </c>
      <c r="AF108" s="297">
        <f t="shared" ca="1" si="44"/>
        <v>1691156.7972222224</v>
      </c>
      <c r="AG108" s="297">
        <f t="shared" ca="1" si="44"/>
        <v>1783950.3388888892</v>
      </c>
      <c r="AH108" s="297">
        <f t="shared" ca="1" si="44"/>
        <v>1877683.7541666669</v>
      </c>
      <c r="AI108" s="297">
        <f t="shared" ca="1" si="44"/>
        <v>1971653.2805555558</v>
      </c>
      <c r="AJ108" s="297">
        <f t="shared" ca="1" si="44"/>
        <v>2065858.9180555558</v>
      </c>
      <c r="AK108" s="297">
        <f t="shared" ca="1" si="44"/>
        <v>2160300.666666667</v>
      </c>
      <c r="AL108" s="297">
        <f t="shared" ca="1" si="44"/>
        <v>2254978.5263888892</v>
      </c>
      <c r="AM108" s="297">
        <f t="shared" ca="1" si="44"/>
        <v>2065227.9745972224</v>
      </c>
      <c r="AN108" s="297">
        <f t="shared" ca="1" si="44"/>
        <v>2147946.9693750003</v>
      </c>
      <c r="AO108" s="297">
        <f t="shared" ca="1" si="44"/>
        <v>2255829.1613750001</v>
      </c>
      <c r="AP108" s="297">
        <f t="shared" ca="1" si="44"/>
        <v>2378910.9158749999</v>
      </c>
      <c r="AQ108" s="297">
        <f t="shared" ca="1" si="44"/>
        <v>2524092.0453749998</v>
      </c>
      <c r="AR108" s="297">
        <f t="shared" ca="1" si="44"/>
        <v>2673423.0498749996</v>
      </c>
      <c r="AS108" s="297">
        <f t="shared" ca="1" si="44"/>
        <v>2823746.0293749995</v>
      </c>
      <c r="AT108" s="297">
        <f t="shared" ca="1" si="44"/>
        <v>2974510.9963749996</v>
      </c>
      <c r="AU108" s="297">
        <f t="shared" ca="1" si="44"/>
        <v>3125275.9633749998</v>
      </c>
      <c r="AV108" s="297">
        <f t="shared" ca="1" si="44"/>
        <v>3276040.930375</v>
      </c>
      <c r="AW108" s="297">
        <f t="shared" ca="1" si="44"/>
        <v>3426805.8973750002</v>
      </c>
      <c r="AX108" s="297">
        <f t="shared" ca="1" si="44"/>
        <v>3577570.8643750004</v>
      </c>
      <c r="AY108" s="297">
        <f t="shared" ca="1" si="44"/>
        <v>3355648.0737300003</v>
      </c>
      <c r="AZ108" s="297">
        <f t="shared" ca="1" si="44"/>
        <v>3489663.0249833334</v>
      </c>
      <c r="BA108" s="297">
        <f t="shared" ca="1" si="44"/>
        <v>3625500.3012366667</v>
      </c>
      <c r="BB108" s="297">
        <f t="shared" ca="1" si="44"/>
        <v>3782657.7649900001</v>
      </c>
      <c r="BC108" s="297">
        <f t="shared" ca="1" si="44"/>
        <v>3970793.3537433334</v>
      </c>
      <c r="BD108" s="297">
        <f t="shared" ca="1" si="44"/>
        <v>4164760.0674966667</v>
      </c>
      <c r="BE108" s="297">
        <f t="shared" ca="1" si="44"/>
        <v>4360111.7062499998</v>
      </c>
      <c r="BF108" s="297">
        <f t="shared" ca="1" si="44"/>
        <v>4556082.9075033329</v>
      </c>
      <c r="BG108" s="297">
        <f t="shared" ca="1" si="44"/>
        <v>4752054.1087566661</v>
      </c>
      <c r="BH108" s="297">
        <f t="shared" ca="1" si="44"/>
        <v>4948025.3100099992</v>
      </c>
      <c r="BI108" s="297">
        <f t="shared" ca="1" si="44"/>
        <v>5143996.5112633323</v>
      </c>
      <c r="BJ108" s="297">
        <f t="shared" ca="1" si="44"/>
        <v>5339967.7125166655</v>
      </c>
      <c r="BK108" s="297">
        <f t="shared" ca="1" si="44"/>
        <v>5052004.7958047986</v>
      </c>
    </row>
    <row r="109" spans="1:63" ht="14.4" x14ac:dyDescent="0.3">
      <c r="B109" s="564" t="s">
        <v>119</v>
      </c>
      <c r="C109" s="198"/>
      <c r="D109" s="563">
        <f>'Assumptions (Revenue)'!D537</f>
        <v>84750</v>
      </c>
      <c r="E109" s="563">
        <f>'Assumptions (Revenue)'!E537</f>
        <v>167021</v>
      </c>
      <c r="F109" s="563">
        <f>'Assumptions (Revenue)'!F537</f>
        <v>220119.5</v>
      </c>
      <c r="G109" s="563">
        <f>'Assumptions (Revenue)'!G537</f>
        <v>230843</v>
      </c>
      <c r="H109" s="563">
        <f>'Assumptions (Revenue)'!H537</f>
        <v>233581.5</v>
      </c>
      <c r="I109" s="563">
        <f>'Assumptions (Revenue)'!I537</f>
        <v>234429</v>
      </c>
      <c r="J109" s="563">
        <f>'Assumptions (Revenue)'!J537</f>
        <v>234429</v>
      </c>
      <c r="K109" s="563">
        <f>'Assumptions (Revenue)'!K537</f>
        <v>234429</v>
      </c>
      <c r="L109" s="563">
        <f>'Assumptions (Revenue)'!L537</f>
        <v>234429</v>
      </c>
      <c r="M109" s="563">
        <f>'Assumptions (Revenue)'!M537</f>
        <v>234429</v>
      </c>
      <c r="N109" s="563">
        <f>'Assumptions (Revenue)'!N537</f>
        <v>234429</v>
      </c>
      <c r="O109" s="563">
        <f>'Assumptions (Revenue)'!O537</f>
        <v>234429</v>
      </c>
      <c r="P109" s="563">
        <f>'Assumptions (Revenue)'!P537</f>
        <v>276729</v>
      </c>
      <c r="Q109" s="563">
        <f>'Assumptions (Revenue)'!Q537</f>
        <v>317774.2</v>
      </c>
      <c r="R109" s="563">
        <f>'Assumptions (Revenue)'!R537</f>
        <v>344269.9</v>
      </c>
      <c r="S109" s="563">
        <f>'Assumptions (Revenue)'!S537</f>
        <v>349615.60000000003</v>
      </c>
      <c r="T109" s="563">
        <f>'Assumptions (Revenue)'!T537</f>
        <v>350986.80000000005</v>
      </c>
      <c r="U109" s="563">
        <f>'Assumptions (Revenue)'!U537</f>
        <v>351409.80000000005</v>
      </c>
      <c r="V109" s="563">
        <f>'Assumptions (Revenue)'!V537</f>
        <v>351409.80000000005</v>
      </c>
      <c r="W109" s="563">
        <f>'Assumptions (Revenue)'!W537</f>
        <v>351409.80000000005</v>
      </c>
      <c r="X109" s="563">
        <f>'Assumptions (Revenue)'!X537</f>
        <v>351409.80000000005</v>
      </c>
      <c r="Y109" s="563">
        <f>'Assumptions (Revenue)'!Y537</f>
        <v>351409.80000000005</v>
      </c>
      <c r="Z109" s="563">
        <f>'Assumptions (Revenue)'!Z537</f>
        <v>351409.80000000005</v>
      </c>
      <c r="AA109" s="563">
        <f>'Assumptions (Revenue)'!AA537</f>
        <v>351409.80000000005</v>
      </c>
      <c r="AB109" s="563">
        <f>'Assumptions (Revenue)'!AB537</f>
        <v>421786.05000000005</v>
      </c>
      <c r="AC109" s="563">
        <f>'Assumptions (Revenue)'!AC537</f>
        <v>490084.57500000007</v>
      </c>
      <c r="AD109" s="563">
        <f>'Assumptions (Revenue)'!AD537</f>
        <v>534170.28750000009</v>
      </c>
      <c r="AE109" s="563">
        <f>'Assumptions (Revenue)'!AE537</f>
        <v>543067.87500000012</v>
      </c>
      <c r="AF109" s="563">
        <f>'Assumptions (Revenue)'!AF537</f>
        <v>545346.71250000014</v>
      </c>
      <c r="AG109" s="563">
        <f>'Assumptions (Revenue)'!AG537</f>
        <v>546050.47500000009</v>
      </c>
      <c r="AH109" s="563">
        <f>'Assumptions (Revenue)'!AH537</f>
        <v>546050.47500000009</v>
      </c>
      <c r="AI109" s="563">
        <f>'Assumptions (Revenue)'!AI537</f>
        <v>546050.47500000009</v>
      </c>
      <c r="AJ109" s="563">
        <f>'Assumptions (Revenue)'!AJ537</f>
        <v>546050.47500000009</v>
      </c>
      <c r="AK109" s="563">
        <f>'Assumptions (Revenue)'!AK537</f>
        <v>546050.47500000009</v>
      </c>
      <c r="AL109" s="563">
        <f>'Assumptions (Revenue)'!AL537</f>
        <v>546050.47500000009</v>
      </c>
      <c r="AM109" s="563">
        <f>'Assumptions (Revenue)'!AM537</f>
        <v>546050.47500000009</v>
      </c>
      <c r="AN109" s="563">
        <f>'Assumptions (Revenue)'!AN537</f>
        <v>590249.22500000009</v>
      </c>
      <c r="AO109" s="563">
        <f>'Assumptions (Revenue)'!AO537</f>
        <v>633132.00000000012</v>
      </c>
      <c r="AP109" s="563">
        <f>'Assumptions (Revenue)'!AP537</f>
        <v>660815.21250000014</v>
      </c>
      <c r="AQ109" s="563">
        <f>'Assumptions (Revenue)'!AQ537</f>
        <v>666399.05000000016</v>
      </c>
      <c r="AR109" s="563">
        <f>'Assumptions (Revenue)'!AR537</f>
        <v>667833.01250000019</v>
      </c>
      <c r="AS109" s="563">
        <f>'Assumptions (Revenue)'!AS537</f>
        <v>668275.00000000023</v>
      </c>
      <c r="AT109" s="563">
        <f>'Assumptions (Revenue)'!AT537</f>
        <v>668275.00000000023</v>
      </c>
      <c r="AU109" s="563">
        <f>'Assumptions (Revenue)'!AU537</f>
        <v>668275.00000000023</v>
      </c>
      <c r="AV109" s="563">
        <f>'Assumptions (Revenue)'!AV537</f>
        <v>668275.00000000023</v>
      </c>
      <c r="AW109" s="563">
        <f>'Assumptions (Revenue)'!AW537</f>
        <v>668275.00000000023</v>
      </c>
      <c r="AX109" s="563">
        <f>'Assumptions (Revenue)'!AX537</f>
        <v>668275.00000000023</v>
      </c>
      <c r="AY109" s="563">
        <f>'Assumptions (Revenue)'!AY537</f>
        <v>668275.00000000023</v>
      </c>
      <c r="AZ109" s="563">
        <f>'Assumptions (Revenue)'!AZ537</f>
        <v>730231.25000000023</v>
      </c>
      <c r="BA109" s="563">
        <f>'Assumptions (Revenue)'!BA537</f>
        <v>790365.17500000028</v>
      </c>
      <c r="BB109" s="563">
        <f>'Assumptions (Revenue)'!BB537</f>
        <v>829178.91250000033</v>
      </c>
      <c r="BC109" s="563">
        <f>'Assumptions (Revenue)'!BC537</f>
        <v>837014.52500000037</v>
      </c>
      <c r="BD109" s="563">
        <f>'Assumptions (Revenue)'!BD537</f>
        <v>839019.01250000042</v>
      </c>
      <c r="BE109" s="563">
        <f>'Assumptions (Revenue)'!BE537</f>
        <v>839638.57500000054</v>
      </c>
      <c r="BF109" s="563">
        <f>'Assumptions (Revenue)'!BF537</f>
        <v>839638.57500000065</v>
      </c>
      <c r="BG109" s="563">
        <f>'Assumptions (Revenue)'!BG537</f>
        <v>839638.57500000065</v>
      </c>
      <c r="BH109" s="563">
        <f>'Assumptions (Revenue)'!BH537</f>
        <v>839638.57500000065</v>
      </c>
      <c r="BI109" s="563">
        <f>'Assumptions (Revenue)'!BI537</f>
        <v>839638.57500000065</v>
      </c>
      <c r="BJ109" s="563">
        <f>'Assumptions (Revenue)'!BJ537</f>
        <v>839638.57500000065</v>
      </c>
      <c r="BK109" s="563">
        <f>'Assumptions (Revenue)'!BK537</f>
        <v>839638.57500000065</v>
      </c>
    </row>
    <row r="110" spans="1:63" ht="14.4" x14ac:dyDescent="0.3">
      <c r="B110" s="218" t="s">
        <v>136</v>
      </c>
      <c r="C110" s="198"/>
      <c r="D110" s="143">
        <f t="shared" ref="D110:BJ110" ca="1" si="45">SUM(D108:D109)</f>
        <v>813640.83333333337</v>
      </c>
      <c r="E110" s="143">
        <f t="shared" ca="1" si="45"/>
        <v>800170.55555555562</v>
      </c>
      <c r="F110" s="143">
        <f t="shared" ca="1" si="45"/>
        <v>783936.38888888899</v>
      </c>
      <c r="G110" s="143">
        <f t="shared" ca="1" si="45"/>
        <v>770938.33333333349</v>
      </c>
      <c r="H110" s="143">
        <f t="shared" ca="1" si="45"/>
        <v>758176.38888888911</v>
      </c>
      <c r="I110" s="143">
        <f t="shared" ca="1" si="45"/>
        <v>1495650.5555555557</v>
      </c>
      <c r="J110" s="143">
        <f t="shared" ca="1" si="45"/>
        <v>1483360.8333333335</v>
      </c>
      <c r="K110" s="143">
        <f t="shared" ca="1" si="45"/>
        <v>1471307.2222222225</v>
      </c>
      <c r="L110" s="143">
        <f t="shared" ca="1" si="45"/>
        <v>1459489.7222222225</v>
      </c>
      <c r="M110" s="143">
        <f t="shared" ca="1" si="45"/>
        <v>1447908.3333333335</v>
      </c>
      <c r="N110" s="143">
        <f t="shared" ca="1" si="45"/>
        <v>1436563.0555555557</v>
      </c>
      <c r="O110" s="143">
        <f t="shared" ca="1" si="45"/>
        <v>1398379.813888889</v>
      </c>
      <c r="P110" s="143">
        <f t="shared" ca="1" si="45"/>
        <v>1441524.2583333335</v>
      </c>
      <c r="Q110" s="143">
        <f t="shared" ca="1" si="45"/>
        <v>1484904.813888889</v>
      </c>
      <c r="R110" s="143">
        <f t="shared" ca="1" si="45"/>
        <v>1528521.4805555558</v>
      </c>
      <c r="S110" s="143">
        <f t="shared" ca="1" si="45"/>
        <v>1572374.2583333335</v>
      </c>
      <c r="T110" s="143">
        <f t="shared" ca="1" si="45"/>
        <v>1616463.1472222223</v>
      </c>
      <c r="U110" s="143">
        <f t="shared" ca="1" si="45"/>
        <v>1660788.1472222223</v>
      </c>
      <c r="V110" s="143">
        <f t="shared" ca="1" si="45"/>
        <v>1705349.2583333333</v>
      </c>
      <c r="W110" s="143">
        <f t="shared" ca="1" si="45"/>
        <v>1750146.4805555556</v>
      </c>
      <c r="X110" s="143">
        <f t="shared" ca="1" si="45"/>
        <v>1795179.8138888888</v>
      </c>
      <c r="Y110" s="143">
        <f t="shared" ca="1" si="45"/>
        <v>1840449.2583333333</v>
      </c>
      <c r="Z110" s="143">
        <f t="shared" ca="1" si="45"/>
        <v>1885954.8138888888</v>
      </c>
      <c r="AA110" s="143">
        <f t="shared" ca="1" si="45"/>
        <v>1772558.6555555556</v>
      </c>
      <c r="AB110" s="143">
        <f t="shared" ca="1" si="45"/>
        <v>1864875.4041666668</v>
      </c>
      <c r="AC110" s="143">
        <f t="shared" ca="1" si="45"/>
        <v>1957428.263888889</v>
      </c>
      <c r="AD110" s="143">
        <f t="shared" ca="1" si="45"/>
        <v>2050217.2347222224</v>
      </c>
      <c r="AE110" s="143">
        <f t="shared" ca="1" si="45"/>
        <v>2143242.3166666669</v>
      </c>
      <c r="AF110" s="143">
        <f t="shared" ca="1" si="45"/>
        <v>2236503.5097222226</v>
      </c>
      <c r="AG110" s="143">
        <f t="shared" ca="1" si="45"/>
        <v>2330000.8138888893</v>
      </c>
      <c r="AH110" s="143">
        <f t="shared" ca="1" si="45"/>
        <v>2423734.229166667</v>
      </c>
      <c r="AI110" s="143">
        <f t="shared" ca="1" si="45"/>
        <v>2517703.7555555562</v>
      </c>
      <c r="AJ110" s="143">
        <f t="shared" ca="1" si="45"/>
        <v>2611909.3930555559</v>
      </c>
      <c r="AK110" s="143">
        <f t="shared" ca="1" si="45"/>
        <v>2706351.1416666671</v>
      </c>
      <c r="AL110" s="143">
        <f t="shared" ca="1" si="45"/>
        <v>2801029.0013888893</v>
      </c>
      <c r="AM110" s="143">
        <f t="shared" ca="1" si="45"/>
        <v>2611278.4495972227</v>
      </c>
      <c r="AN110" s="143">
        <f t="shared" ca="1" si="45"/>
        <v>2738196.1943750004</v>
      </c>
      <c r="AO110" s="143">
        <f t="shared" ca="1" si="45"/>
        <v>2888961.1613750001</v>
      </c>
      <c r="AP110" s="143">
        <f t="shared" ca="1" si="45"/>
        <v>3039726.1283750003</v>
      </c>
      <c r="AQ110" s="143">
        <f t="shared" ca="1" si="45"/>
        <v>3190491.095375</v>
      </c>
      <c r="AR110" s="143">
        <f t="shared" ca="1" si="45"/>
        <v>3341256.0623749997</v>
      </c>
      <c r="AS110" s="143">
        <f t="shared" ca="1" si="45"/>
        <v>3492021.0293749999</v>
      </c>
      <c r="AT110" s="143">
        <f t="shared" ca="1" si="45"/>
        <v>3642785.9963750001</v>
      </c>
      <c r="AU110" s="143">
        <f t="shared" ca="1" si="45"/>
        <v>3793550.9633750003</v>
      </c>
      <c r="AV110" s="143">
        <f t="shared" ca="1" si="45"/>
        <v>3944315.9303750005</v>
      </c>
      <c r="AW110" s="143">
        <f t="shared" ca="1" si="45"/>
        <v>4095080.8973750006</v>
      </c>
      <c r="AX110" s="143">
        <f t="shared" ca="1" si="45"/>
        <v>4245845.8643750008</v>
      </c>
      <c r="AY110" s="143">
        <f t="shared" ca="1" si="45"/>
        <v>4023923.0737300003</v>
      </c>
      <c r="AZ110" s="143">
        <f t="shared" ca="1" si="45"/>
        <v>4219894.2749833334</v>
      </c>
      <c r="BA110" s="143">
        <f t="shared" ca="1" si="45"/>
        <v>4415865.4762366675</v>
      </c>
      <c r="BB110" s="143">
        <f t="shared" ca="1" si="45"/>
        <v>4611836.6774900006</v>
      </c>
      <c r="BC110" s="143">
        <f t="shared" ca="1" si="45"/>
        <v>4807807.8787433337</v>
      </c>
      <c r="BD110" s="143">
        <f t="shared" ca="1" si="45"/>
        <v>5003779.0799966669</v>
      </c>
      <c r="BE110" s="143">
        <f t="shared" ca="1" si="45"/>
        <v>5199750.28125</v>
      </c>
      <c r="BF110" s="143">
        <f t="shared" ca="1" si="45"/>
        <v>5395721.4825033341</v>
      </c>
      <c r="BG110" s="143">
        <f t="shared" ca="1" si="45"/>
        <v>5591692.6837566663</v>
      </c>
      <c r="BH110" s="143">
        <f t="shared" ca="1" si="45"/>
        <v>5787663.8850100003</v>
      </c>
      <c r="BI110" s="143">
        <f t="shared" ca="1" si="45"/>
        <v>5983635.0862633325</v>
      </c>
      <c r="BJ110" s="143">
        <f t="shared" ca="1" si="45"/>
        <v>6179606.2875166666</v>
      </c>
      <c r="BK110" s="143">
        <f ca="1">SUM(BK108:BK109)</f>
        <v>5891643.3708047997</v>
      </c>
    </row>
    <row r="111" spans="1:63" ht="14.4" x14ac:dyDescent="0.3">
      <c r="B111" s="219"/>
      <c r="C111" s="198"/>
      <c r="D111" s="144"/>
      <c r="E111" s="144"/>
      <c r="F111" s="144"/>
      <c r="G111" s="144"/>
      <c r="H111" s="144"/>
      <c r="I111" s="144"/>
      <c r="J111" s="144"/>
      <c r="K111" s="144"/>
      <c r="L111" s="144"/>
      <c r="M111" s="144"/>
      <c r="N111" s="144"/>
      <c r="O111" s="144"/>
      <c r="P111" s="144"/>
      <c r="Q111" s="144"/>
      <c r="R111" s="144"/>
      <c r="S111" s="144"/>
      <c r="T111" s="144"/>
      <c r="U111" s="144"/>
      <c r="V111" s="144"/>
      <c r="W111" s="144"/>
      <c r="X111" s="144"/>
      <c r="Y111" s="144"/>
      <c r="Z111" s="144"/>
      <c r="AA111" s="144"/>
      <c r="AB111" s="144"/>
      <c r="AC111" s="144"/>
      <c r="AD111" s="144"/>
      <c r="AE111" s="144"/>
      <c r="AF111" s="144"/>
      <c r="AG111" s="144"/>
      <c r="AH111" s="144"/>
      <c r="AI111" s="144"/>
      <c r="AJ111" s="144"/>
      <c r="AK111" s="144"/>
      <c r="AL111" s="144"/>
      <c r="AM111" s="144"/>
      <c r="AN111" s="144"/>
      <c r="AO111" s="144"/>
      <c r="AP111" s="144"/>
      <c r="AQ111" s="144"/>
      <c r="AR111" s="144"/>
      <c r="AS111" s="144"/>
      <c r="AT111" s="144"/>
      <c r="AU111" s="144"/>
      <c r="AV111" s="144"/>
      <c r="AW111" s="144"/>
      <c r="AX111" s="144"/>
      <c r="AY111" s="144"/>
      <c r="AZ111" s="144"/>
      <c r="BA111" s="144"/>
      <c r="BB111" s="144"/>
      <c r="BC111" s="144"/>
      <c r="BD111" s="144"/>
      <c r="BE111" s="144"/>
      <c r="BF111" s="144"/>
      <c r="BG111" s="144"/>
      <c r="BH111" s="144"/>
      <c r="BI111" s="144"/>
      <c r="BJ111" s="144"/>
      <c r="BK111" s="144"/>
    </row>
    <row r="112" spans="1:63" ht="14.4" x14ac:dyDescent="0.3">
      <c r="B112" s="216" t="s">
        <v>82</v>
      </c>
      <c r="C112" s="198"/>
      <c r="D112" s="144"/>
      <c r="E112" s="144"/>
      <c r="F112" s="144"/>
      <c r="G112" s="144"/>
      <c r="H112" s="144"/>
      <c r="I112" s="144"/>
      <c r="J112" s="144"/>
      <c r="K112" s="144"/>
      <c r="L112" s="144"/>
      <c r="M112" s="144"/>
      <c r="N112" s="144"/>
      <c r="O112" s="144"/>
      <c r="P112" s="144"/>
      <c r="Q112" s="144"/>
      <c r="R112" s="144"/>
      <c r="S112" s="144"/>
      <c r="T112" s="144"/>
      <c r="U112" s="144"/>
      <c r="V112" s="144"/>
      <c r="W112" s="144"/>
      <c r="X112" s="144"/>
      <c r="Y112" s="144"/>
      <c r="Z112" s="144"/>
      <c r="AA112" s="144"/>
      <c r="AB112" s="144"/>
      <c r="AC112" s="144"/>
      <c r="AD112" s="144"/>
      <c r="AE112" s="144"/>
      <c r="AF112" s="144"/>
      <c r="AG112" s="144"/>
      <c r="AH112" s="144"/>
      <c r="AI112" s="144"/>
      <c r="AJ112" s="144"/>
      <c r="AK112" s="144"/>
      <c r="AL112" s="144"/>
      <c r="AM112" s="144"/>
      <c r="AN112" s="144"/>
      <c r="AO112" s="144"/>
      <c r="AP112" s="144"/>
      <c r="AQ112" s="144"/>
      <c r="AR112" s="144"/>
      <c r="AS112" s="144"/>
      <c r="AT112" s="144"/>
      <c r="AU112" s="144"/>
      <c r="AV112" s="144"/>
      <c r="AW112" s="144"/>
      <c r="AX112" s="144"/>
      <c r="AY112" s="144"/>
      <c r="AZ112" s="144"/>
      <c r="BA112" s="144"/>
      <c r="BB112" s="144"/>
      <c r="BC112" s="144"/>
      <c r="BD112" s="144"/>
      <c r="BE112" s="144"/>
      <c r="BF112" s="144"/>
      <c r="BG112" s="144"/>
      <c r="BH112" s="144"/>
      <c r="BI112" s="144"/>
      <c r="BJ112" s="144"/>
      <c r="BK112" s="144"/>
    </row>
    <row r="113" spans="2:63" ht="14.4" x14ac:dyDescent="0.3">
      <c r="B113" s="219"/>
      <c r="C113" s="198"/>
      <c r="D113" s="144"/>
      <c r="E113" s="144"/>
      <c r="F113" s="144"/>
      <c r="G113" s="144"/>
      <c r="H113" s="144"/>
      <c r="I113" s="144"/>
      <c r="J113" s="144"/>
      <c r="K113" s="144"/>
      <c r="L113" s="144"/>
      <c r="M113" s="144"/>
      <c r="N113" s="144"/>
      <c r="O113" s="144"/>
      <c r="P113" s="144"/>
      <c r="Q113" s="144"/>
      <c r="R113" s="144"/>
      <c r="S113" s="144"/>
      <c r="T113" s="144"/>
      <c r="U113" s="144"/>
      <c r="V113" s="144"/>
      <c r="W113" s="144"/>
      <c r="X113" s="144"/>
      <c r="Y113" s="144"/>
      <c r="Z113" s="144"/>
      <c r="AA113" s="144"/>
      <c r="AB113" s="144"/>
      <c r="AC113" s="144"/>
      <c r="AD113" s="144"/>
      <c r="AE113" s="144"/>
      <c r="AF113" s="144"/>
      <c r="AG113" s="144"/>
      <c r="AH113" s="144"/>
      <c r="AI113" s="144"/>
      <c r="AJ113" s="144"/>
      <c r="AK113" s="144"/>
      <c r="AL113" s="144"/>
      <c r="AM113" s="144"/>
      <c r="AN113" s="144"/>
      <c r="AO113" s="144"/>
      <c r="AP113" s="144"/>
      <c r="AQ113" s="144"/>
      <c r="AR113" s="144"/>
      <c r="AS113" s="144"/>
      <c r="AT113" s="144"/>
      <c r="AU113" s="144"/>
      <c r="AV113" s="144"/>
      <c r="AW113" s="144"/>
      <c r="AX113" s="144"/>
      <c r="AY113" s="144"/>
      <c r="AZ113" s="144"/>
      <c r="BA113" s="144"/>
      <c r="BB113" s="144"/>
      <c r="BC113" s="144"/>
      <c r="BD113" s="144"/>
      <c r="BE113" s="144"/>
      <c r="BF113" s="144"/>
      <c r="BG113" s="144"/>
      <c r="BH113" s="144"/>
      <c r="BI113" s="144"/>
      <c r="BJ113" s="144"/>
      <c r="BK113" s="144"/>
    </row>
    <row r="114" spans="2:63" ht="14.4" x14ac:dyDescent="0.3">
      <c r="B114" s="217" t="s">
        <v>243</v>
      </c>
      <c r="C114" s="198"/>
      <c r="D114" s="142">
        <f>('Asset Book Value &amp; Depreciation'!E24+'Asset Book Value &amp; Depreciation'!E33+'Asset Book Value &amp; Depreciation'!E42+'Asset Book Value &amp; Depreciation'!E51+'Asset Book Value &amp; Depreciation'!E60)*1</f>
        <v>57833.333333333328</v>
      </c>
      <c r="E114" s="142">
        <f>('Asset Book Value &amp; Depreciation'!F24+'Asset Book Value &amp; Depreciation'!F33+'Asset Book Value &amp; Depreciation'!F42+'Asset Book Value &amp; Depreciation'!F51+'Asset Book Value &amp; Depreciation'!F60)*1</f>
        <v>57666.666666666664</v>
      </c>
      <c r="F114" s="142">
        <f>('Asset Book Value &amp; Depreciation'!G24+'Asset Book Value &amp; Depreciation'!G33+'Asset Book Value &amp; Depreciation'!G42+'Asset Book Value &amp; Depreciation'!G51+'Asset Book Value &amp; Depreciation'!G60)*1</f>
        <v>57499.999999999993</v>
      </c>
      <c r="G114" s="142">
        <f>('Asset Book Value &amp; Depreciation'!H24+'Asset Book Value &amp; Depreciation'!H33+'Asset Book Value &amp; Depreciation'!H42+'Asset Book Value &amp; Depreciation'!H51+'Asset Book Value &amp; Depreciation'!H60)*1</f>
        <v>57416.666666666657</v>
      </c>
      <c r="H114" s="142">
        <f>('Asset Book Value &amp; Depreciation'!I24+'Asset Book Value &amp; Depreciation'!I33+'Asset Book Value &amp; Depreciation'!I42+'Asset Book Value &amp; Depreciation'!I51+'Asset Book Value &amp; Depreciation'!I60)*1</f>
        <v>57249.999999999993</v>
      </c>
      <c r="I114" s="142">
        <f>('Asset Book Value &amp; Depreciation'!J24+'Asset Book Value &amp; Depreciation'!J33+'Asset Book Value &amp; Depreciation'!J42+'Asset Book Value &amp; Depreciation'!J51+'Asset Book Value &amp; Depreciation'!J60)*1</f>
        <v>57083.333333333321</v>
      </c>
      <c r="J114" s="142">
        <f>('Asset Book Value &amp; Depreciation'!K24+'Asset Book Value &amp; Depreciation'!K33+'Asset Book Value &amp; Depreciation'!K42+'Asset Book Value &amp; Depreciation'!K51+'Asset Book Value &amp; Depreciation'!K60)*1</f>
        <v>56916.666666666657</v>
      </c>
      <c r="K114" s="142">
        <f>('Asset Book Value &amp; Depreciation'!L24+'Asset Book Value &amp; Depreciation'!L33+'Asset Book Value &amp; Depreciation'!L42+'Asset Book Value &amp; Depreciation'!L51+'Asset Book Value &amp; Depreciation'!L60)*1</f>
        <v>56749.999999999985</v>
      </c>
      <c r="L114" s="142">
        <f>('Asset Book Value &amp; Depreciation'!M24+'Asset Book Value &amp; Depreciation'!M33+'Asset Book Value &amp; Depreciation'!M42+'Asset Book Value &amp; Depreciation'!M51+'Asset Book Value &amp; Depreciation'!M60)*1</f>
        <v>56583.333333333314</v>
      </c>
      <c r="M114" s="142">
        <f>('Asset Book Value &amp; Depreciation'!N24+'Asset Book Value &amp; Depreciation'!N33+'Asset Book Value &amp; Depreciation'!N42+'Asset Book Value &amp; Depreciation'!N51+'Asset Book Value &amp; Depreciation'!N60)*1</f>
        <v>56416.66666666665</v>
      </c>
      <c r="N114" s="142">
        <f>('Asset Book Value &amp; Depreciation'!O24+'Asset Book Value &amp; Depreciation'!O33+'Asset Book Value &amp; Depreciation'!O42+'Asset Book Value &amp; Depreciation'!O51+'Asset Book Value &amp; Depreciation'!O60)*1</f>
        <v>56249.999999999978</v>
      </c>
      <c r="O114" s="142">
        <f>('Asset Book Value &amp; Depreciation'!P24+'Asset Book Value &amp; Depreciation'!P33+'Asset Book Value &amp; Depreciation'!P42+'Asset Book Value &amp; Depreciation'!P51+'Asset Book Value &amp; Depreciation'!P60)*1</f>
        <v>56083.333333333307</v>
      </c>
      <c r="P114" s="142">
        <f>('Asset Book Value &amp; Depreciation'!Q24+'Asset Book Value &amp; Depreciation'!Q33+'Asset Book Value &amp; Depreciation'!Q42+'Asset Book Value &amp; Depreciation'!Q51+'Asset Book Value &amp; Depreciation'!Q60)*1</f>
        <v>55916.666666666642</v>
      </c>
      <c r="Q114" s="142">
        <f>('Asset Book Value &amp; Depreciation'!R24+'Asset Book Value &amp; Depreciation'!R33+'Asset Book Value &amp; Depreciation'!R42+'Asset Book Value &amp; Depreciation'!R51+'Asset Book Value &amp; Depreciation'!R60)*1</f>
        <v>55749.999999999971</v>
      </c>
      <c r="R114" s="142">
        <f>('Asset Book Value &amp; Depreciation'!S24+'Asset Book Value &amp; Depreciation'!S33+'Asset Book Value &amp; Depreciation'!S42+'Asset Book Value &amp; Depreciation'!S51+'Asset Book Value &amp; Depreciation'!S60)*1</f>
        <v>55583.333333333299</v>
      </c>
      <c r="S114" s="142">
        <f>('Asset Book Value &amp; Depreciation'!T24+'Asset Book Value &amp; Depreciation'!T33+'Asset Book Value &amp; Depreciation'!T42+'Asset Book Value &amp; Depreciation'!T51+'Asset Book Value &amp; Depreciation'!T60)*1</f>
        <v>55416.666666666635</v>
      </c>
      <c r="T114" s="142">
        <f>('Asset Book Value &amp; Depreciation'!U24+'Asset Book Value &amp; Depreciation'!U33+'Asset Book Value &amp; Depreciation'!U42+'Asset Book Value &amp; Depreciation'!U51+'Asset Book Value &amp; Depreciation'!U60)*1</f>
        <v>55249.999999999964</v>
      </c>
      <c r="U114" s="142">
        <f>('Asset Book Value &amp; Depreciation'!V24+'Asset Book Value &amp; Depreciation'!V33+'Asset Book Value &amp; Depreciation'!V42+'Asset Book Value &amp; Depreciation'!V51+'Asset Book Value &amp; Depreciation'!V60)*1</f>
        <v>55083.333333333292</v>
      </c>
      <c r="V114" s="142">
        <f>('Asset Book Value &amp; Depreciation'!W24+'Asset Book Value &amp; Depreciation'!W33+'Asset Book Value &amp; Depreciation'!W42+'Asset Book Value &amp; Depreciation'!W51+'Asset Book Value &amp; Depreciation'!W60)*1</f>
        <v>54916.666666666628</v>
      </c>
      <c r="W114" s="142">
        <f>('Asset Book Value &amp; Depreciation'!X24+'Asset Book Value &amp; Depreciation'!X33+'Asset Book Value &amp; Depreciation'!X42+'Asset Book Value &amp; Depreciation'!X51+'Asset Book Value &amp; Depreciation'!X60)*1</f>
        <v>54749.999999999956</v>
      </c>
      <c r="X114" s="142">
        <f>('Asset Book Value &amp; Depreciation'!Y24+'Asset Book Value &amp; Depreciation'!Y33+'Asset Book Value &amp; Depreciation'!Y42+'Asset Book Value &amp; Depreciation'!Y51+'Asset Book Value &amp; Depreciation'!Y60)*1</f>
        <v>54583.333333333285</v>
      </c>
      <c r="Y114" s="142">
        <f>('Asset Book Value &amp; Depreciation'!Z24+'Asset Book Value &amp; Depreciation'!Z33+'Asset Book Value &amp; Depreciation'!Z42+'Asset Book Value &amp; Depreciation'!Z51+'Asset Book Value &amp; Depreciation'!Z60)*1</f>
        <v>54416.666666666613</v>
      </c>
      <c r="Z114" s="142">
        <f>('Asset Book Value &amp; Depreciation'!AA24+'Asset Book Value &amp; Depreciation'!AA33+'Asset Book Value &amp; Depreciation'!AA42+'Asset Book Value &amp; Depreciation'!AA51+'Asset Book Value &amp; Depreciation'!AA60)*1</f>
        <v>54249.999999999949</v>
      </c>
      <c r="AA114" s="142">
        <f>('Asset Book Value &amp; Depreciation'!AB24+'Asset Book Value &amp; Depreciation'!AB33+'Asset Book Value &amp; Depreciation'!AB42+'Asset Book Value &amp; Depreciation'!AB51+'Asset Book Value &amp; Depreciation'!AB60)*1</f>
        <v>54083.333333333278</v>
      </c>
      <c r="AB114" s="142">
        <f>('Asset Book Value &amp; Depreciation'!AC24+'Asset Book Value &amp; Depreciation'!AC33+'Asset Book Value &amp; Depreciation'!AC42+'Asset Book Value &amp; Depreciation'!AC51+'Asset Book Value &amp; Depreciation'!AC60)*1</f>
        <v>53916.666666666606</v>
      </c>
      <c r="AC114" s="142">
        <f>('Asset Book Value &amp; Depreciation'!AD24+'Asset Book Value &amp; Depreciation'!AD33+'Asset Book Value &amp; Depreciation'!AD42+'Asset Book Value &amp; Depreciation'!AD51+'Asset Book Value &amp; Depreciation'!AD60)*1</f>
        <v>53749.999999999942</v>
      </c>
      <c r="AD114" s="142">
        <f>('Asset Book Value &amp; Depreciation'!AE24+'Asset Book Value &amp; Depreciation'!AE33+'Asset Book Value &amp; Depreciation'!AE42+'Asset Book Value &amp; Depreciation'!AE51+'Asset Book Value &amp; Depreciation'!AE60)*1</f>
        <v>53583.33333333327</v>
      </c>
      <c r="AE114" s="142">
        <f>('Asset Book Value &amp; Depreciation'!AF24+'Asset Book Value &amp; Depreciation'!AF33+'Asset Book Value &amp; Depreciation'!AF42+'Asset Book Value &amp; Depreciation'!AF51+'Asset Book Value &amp; Depreciation'!AF60)*1</f>
        <v>53416.666666666599</v>
      </c>
      <c r="AF114" s="142">
        <f>('Asset Book Value &amp; Depreciation'!AG24+'Asset Book Value &amp; Depreciation'!AG33+'Asset Book Value &amp; Depreciation'!AG42+'Asset Book Value &amp; Depreciation'!AG51+'Asset Book Value &amp; Depreciation'!AG60)*1</f>
        <v>53249.999999999935</v>
      </c>
      <c r="AG114" s="142">
        <f>('Asset Book Value &amp; Depreciation'!AH24+'Asset Book Value &amp; Depreciation'!AH33+'Asset Book Value &amp; Depreciation'!AH42+'Asset Book Value &amp; Depreciation'!AH51+'Asset Book Value &amp; Depreciation'!AH60)*1</f>
        <v>53083.333333333263</v>
      </c>
      <c r="AH114" s="142">
        <f>('Asset Book Value &amp; Depreciation'!AI24+'Asset Book Value &amp; Depreciation'!AI33+'Asset Book Value &amp; Depreciation'!AI42+'Asset Book Value &amp; Depreciation'!AI51+'Asset Book Value &amp; Depreciation'!AI60)*1</f>
        <v>52916.666666666591</v>
      </c>
      <c r="AI114" s="142">
        <f>('Asset Book Value &amp; Depreciation'!AJ24+'Asset Book Value &amp; Depreciation'!AJ33+'Asset Book Value &amp; Depreciation'!AJ42+'Asset Book Value &amp; Depreciation'!AJ51+'Asset Book Value &amp; Depreciation'!AJ60)*1</f>
        <v>52749.999999999927</v>
      </c>
      <c r="AJ114" s="142">
        <f>('Asset Book Value &amp; Depreciation'!AK24+'Asset Book Value &amp; Depreciation'!AK33+'Asset Book Value &amp; Depreciation'!AK42+'Asset Book Value &amp; Depreciation'!AK51+'Asset Book Value &amp; Depreciation'!AK60)*1</f>
        <v>52583.333333333256</v>
      </c>
      <c r="AK114" s="142">
        <f>('Asset Book Value &amp; Depreciation'!AL24+'Asset Book Value &amp; Depreciation'!AL33+'Asset Book Value &amp; Depreciation'!AL42+'Asset Book Value &amp; Depreciation'!AL51+'Asset Book Value &amp; Depreciation'!AL60)*1</f>
        <v>52416.666666666584</v>
      </c>
      <c r="AL114" s="142">
        <f>('Asset Book Value &amp; Depreciation'!AM24+'Asset Book Value &amp; Depreciation'!AM33+'Asset Book Value &amp; Depreciation'!AM42+'Asset Book Value &amp; Depreciation'!AM51+'Asset Book Value &amp; Depreciation'!AM60)*1</f>
        <v>52249.99999999992</v>
      </c>
      <c r="AM114" s="142">
        <f>('Asset Book Value &amp; Depreciation'!AN24+'Asset Book Value &amp; Depreciation'!AN33+'Asset Book Value &amp; Depreciation'!AN42+'Asset Book Value &amp; Depreciation'!AN51+'Asset Book Value &amp; Depreciation'!AN60)*1</f>
        <v>52083.333333333248</v>
      </c>
      <c r="AN114" s="142">
        <f>('Asset Book Value &amp; Depreciation'!AO24+'Asset Book Value &amp; Depreciation'!AO33+'Asset Book Value &amp; Depreciation'!AO42+'Asset Book Value &amp; Depreciation'!AO51+'Asset Book Value &amp; Depreciation'!AO60)*1</f>
        <v>51916.666666666577</v>
      </c>
      <c r="AO114" s="142">
        <f>('Asset Book Value &amp; Depreciation'!AP24+'Asset Book Value &amp; Depreciation'!AP33+'Asset Book Value &amp; Depreciation'!AP42+'Asset Book Value &amp; Depreciation'!AP51+'Asset Book Value &amp; Depreciation'!AP60)*1</f>
        <v>51749.999999999913</v>
      </c>
      <c r="AP114" s="142">
        <f>('Asset Book Value &amp; Depreciation'!AQ24+'Asset Book Value &amp; Depreciation'!AQ33+'Asset Book Value &amp; Depreciation'!AQ42+'Asset Book Value &amp; Depreciation'!AQ51+'Asset Book Value &amp; Depreciation'!AQ60)*1</f>
        <v>51583.333333333241</v>
      </c>
      <c r="AQ114" s="142">
        <f>('Asset Book Value &amp; Depreciation'!AR24+'Asset Book Value &amp; Depreciation'!AR33+'Asset Book Value &amp; Depreciation'!AR42+'Asset Book Value &amp; Depreciation'!AR51+'Asset Book Value &amp; Depreciation'!AR60)*1</f>
        <v>51416.66666666657</v>
      </c>
      <c r="AR114" s="142">
        <f>('Asset Book Value &amp; Depreciation'!AS24+'Asset Book Value &amp; Depreciation'!AS33+'Asset Book Value &amp; Depreciation'!AS42+'Asset Book Value &amp; Depreciation'!AS51+'Asset Book Value &amp; Depreciation'!AS60)*1</f>
        <v>51249.999999999905</v>
      </c>
      <c r="AS114" s="142">
        <f>('Asset Book Value &amp; Depreciation'!AT24+'Asset Book Value &amp; Depreciation'!AT33+'Asset Book Value &amp; Depreciation'!AT42+'Asset Book Value &amp; Depreciation'!AT51+'Asset Book Value &amp; Depreciation'!AT60)*1</f>
        <v>51083.333333333234</v>
      </c>
      <c r="AT114" s="142">
        <f>('Asset Book Value &amp; Depreciation'!AU24+'Asset Book Value &amp; Depreciation'!AU33+'Asset Book Value &amp; Depreciation'!AU42+'Asset Book Value &amp; Depreciation'!AU51+'Asset Book Value &amp; Depreciation'!AU60)*1</f>
        <v>50916.666666666562</v>
      </c>
      <c r="AU114" s="142">
        <f>('Asset Book Value &amp; Depreciation'!AV24+'Asset Book Value &amp; Depreciation'!AV33+'Asset Book Value &amp; Depreciation'!AV42+'Asset Book Value &amp; Depreciation'!AV51+'Asset Book Value &amp; Depreciation'!AV60)*1</f>
        <v>50749.999999999898</v>
      </c>
      <c r="AV114" s="142">
        <f>('Asset Book Value &amp; Depreciation'!AW24+'Asset Book Value &amp; Depreciation'!AW33+'Asset Book Value &amp; Depreciation'!AW42+'Asset Book Value &amp; Depreciation'!AW51+'Asset Book Value &amp; Depreciation'!AW60)*1</f>
        <v>50583.333333333227</v>
      </c>
      <c r="AW114" s="142">
        <f>('Asset Book Value &amp; Depreciation'!AX24+'Asset Book Value &amp; Depreciation'!AX33+'Asset Book Value &amp; Depreciation'!AX42+'Asset Book Value &amp; Depreciation'!AX51+'Asset Book Value &amp; Depreciation'!AX60)*1</f>
        <v>50416.666666666555</v>
      </c>
      <c r="AX114" s="142">
        <f>('Asset Book Value &amp; Depreciation'!AY24+'Asset Book Value &amp; Depreciation'!AY33+'Asset Book Value &amp; Depreciation'!AY42+'Asset Book Value &amp; Depreciation'!AY51+'Asset Book Value &amp; Depreciation'!AY60)*1</f>
        <v>50249.999999999891</v>
      </c>
      <c r="AY114" s="142">
        <f>('Asset Book Value &amp; Depreciation'!AZ24+'Asset Book Value &amp; Depreciation'!AZ33+'Asset Book Value &amp; Depreciation'!AZ42+'Asset Book Value &amp; Depreciation'!AZ51+'Asset Book Value &amp; Depreciation'!AZ60)*1</f>
        <v>50083.333333333219</v>
      </c>
      <c r="AZ114" s="142">
        <f>('Asset Book Value &amp; Depreciation'!BA24+'Asset Book Value &amp; Depreciation'!BA33+'Asset Book Value &amp; Depreciation'!BA42+'Asset Book Value &amp; Depreciation'!BA51+'Asset Book Value &amp; Depreciation'!BA60)*1</f>
        <v>49916.666666666548</v>
      </c>
      <c r="BA114" s="142">
        <f>('Asset Book Value &amp; Depreciation'!BB24+'Asset Book Value &amp; Depreciation'!BB33+'Asset Book Value &amp; Depreciation'!BB42+'Asset Book Value &amp; Depreciation'!BB51+'Asset Book Value &amp; Depreciation'!BB60)*1</f>
        <v>49749.999999999884</v>
      </c>
      <c r="BB114" s="142">
        <f>('Asset Book Value &amp; Depreciation'!BC24+'Asset Book Value &amp; Depreciation'!BC33+'Asset Book Value &amp; Depreciation'!BC42+'Asset Book Value &amp; Depreciation'!BC51+'Asset Book Value &amp; Depreciation'!BC60)*1</f>
        <v>49583.333333333212</v>
      </c>
      <c r="BC114" s="142">
        <f>('Asset Book Value &amp; Depreciation'!BD24+'Asset Book Value &amp; Depreciation'!BD33+'Asset Book Value &amp; Depreciation'!BD42+'Asset Book Value &amp; Depreciation'!BD51+'Asset Book Value &amp; Depreciation'!BD60)*1</f>
        <v>49416.666666666541</v>
      </c>
      <c r="BD114" s="142">
        <f>('Asset Book Value &amp; Depreciation'!BE24+'Asset Book Value &amp; Depreciation'!BE33+'Asset Book Value &amp; Depreciation'!BE42+'Asset Book Value &amp; Depreciation'!BE51+'Asset Book Value &amp; Depreciation'!BE60)*1</f>
        <v>49249.999999999876</v>
      </c>
      <c r="BE114" s="142">
        <f>('Asset Book Value &amp; Depreciation'!BF24+'Asset Book Value &amp; Depreciation'!BF33+'Asset Book Value &amp; Depreciation'!BF42+'Asset Book Value &amp; Depreciation'!BF51+'Asset Book Value &amp; Depreciation'!BF60)*1</f>
        <v>49083.333333333205</v>
      </c>
      <c r="BF114" s="142">
        <f>('Asset Book Value &amp; Depreciation'!BG24+'Asset Book Value &amp; Depreciation'!BG33+'Asset Book Value &amp; Depreciation'!BG42+'Asset Book Value &amp; Depreciation'!BG51+'Asset Book Value &amp; Depreciation'!BG60)*1</f>
        <v>48916.666666666533</v>
      </c>
      <c r="BG114" s="142">
        <f>('Asset Book Value &amp; Depreciation'!BH24+'Asset Book Value &amp; Depreciation'!BH33+'Asset Book Value &amp; Depreciation'!BH42+'Asset Book Value &amp; Depreciation'!BH51+'Asset Book Value &amp; Depreciation'!BH60)*1</f>
        <v>48749.999999999869</v>
      </c>
      <c r="BH114" s="142">
        <f>('Asset Book Value &amp; Depreciation'!BI24+'Asset Book Value &amp; Depreciation'!BI33+'Asset Book Value &amp; Depreciation'!BI42+'Asset Book Value &amp; Depreciation'!BI51+'Asset Book Value &amp; Depreciation'!BI60)*1</f>
        <v>48583.333333333198</v>
      </c>
      <c r="BI114" s="142">
        <f>('Asset Book Value &amp; Depreciation'!BJ24+'Asset Book Value &amp; Depreciation'!BJ33+'Asset Book Value &amp; Depreciation'!BJ42+'Asset Book Value &amp; Depreciation'!BJ51+'Asset Book Value &amp; Depreciation'!BJ60)*1</f>
        <v>48416.666666666526</v>
      </c>
      <c r="BJ114" s="142">
        <f>('Asset Book Value &amp; Depreciation'!BK24+'Asset Book Value &amp; Depreciation'!BK33+'Asset Book Value &amp; Depreciation'!BK42+'Asset Book Value &amp; Depreciation'!BK51+'Asset Book Value &amp; Depreciation'!BK60)*1</f>
        <v>48249.999999999862</v>
      </c>
      <c r="BK114" s="142">
        <f>('Asset Book Value &amp; Depreciation'!BL24+'Asset Book Value &amp; Depreciation'!BL33+'Asset Book Value &amp; Depreciation'!BL42+'Asset Book Value &amp; Depreciation'!BL51+'Asset Book Value &amp; Depreciation'!BL60)*1</f>
        <v>48083.33333333319</v>
      </c>
    </row>
    <row r="115" spans="2:63" ht="14.4" x14ac:dyDescent="0.3">
      <c r="B115" s="217" t="s">
        <v>242</v>
      </c>
      <c r="C115" s="198"/>
      <c r="D115" s="142">
        <f ca="1">'Expenses (Assum. &amp; Calc.)'!F74*1</f>
        <v>0</v>
      </c>
      <c r="E115" s="142">
        <f ca="1">'Expenses (Assum. &amp; Calc.)'!G74*1</f>
        <v>0</v>
      </c>
      <c r="F115" s="142">
        <f ca="1">'Expenses (Assum. &amp; Calc.)'!H74*1</f>
        <v>0</v>
      </c>
      <c r="G115" s="142">
        <f ca="1">'Expenses (Assum. &amp; Calc.)'!I74*1</f>
        <v>0</v>
      </c>
      <c r="H115" s="142">
        <f ca="1">'Expenses (Assum. &amp; Calc.)'!J74*1</f>
        <v>0</v>
      </c>
      <c r="I115" s="142">
        <f ca="1">'Expenses (Assum. &amp; Calc.)'!K74*1</f>
        <v>0</v>
      </c>
      <c r="J115" s="142">
        <f ca="1">'Expenses (Assum. &amp; Calc.)'!L74*1</f>
        <v>0</v>
      </c>
      <c r="K115" s="142">
        <f ca="1">'Expenses (Assum. &amp; Calc.)'!M74*1</f>
        <v>0</v>
      </c>
      <c r="L115" s="142">
        <f ca="1">'Expenses (Assum. &amp; Calc.)'!N74*1</f>
        <v>0</v>
      </c>
      <c r="M115" s="142">
        <f ca="1">'Expenses (Assum. &amp; Calc.)'!O74*1</f>
        <v>0</v>
      </c>
      <c r="N115" s="142">
        <f ca="1">'Expenses (Assum. &amp; Calc.)'!P74*1</f>
        <v>0</v>
      </c>
      <c r="O115" s="142">
        <f ca="1">'Expenses (Assum. &amp; Calc.)'!Q74*1</f>
        <v>0</v>
      </c>
      <c r="P115" s="142">
        <f ca="1">'Expenses (Assum. &amp; Calc.)'!R74*1</f>
        <v>0</v>
      </c>
      <c r="Q115" s="142">
        <f ca="1">'Expenses (Assum. &amp; Calc.)'!S74*1</f>
        <v>0</v>
      </c>
      <c r="R115" s="142">
        <f ca="1">'Expenses (Assum. &amp; Calc.)'!T74*1</f>
        <v>0</v>
      </c>
      <c r="S115" s="142">
        <f ca="1">'Expenses (Assum. &amp; Calc.)'!U74*1</f>
        <v>0</v>
      </c>
      <c r="T115" s="142">
        <f ca="1">'Expenses (Assum. &amp; Calc.)'!V74*1</f>
        <v>0</v>
      </c>
      <c r="U115" s="142">
        <f ca="1">'Expenses (Assum. &amp; Calc.)'!W74*1</f>
        <v>0</v>
      </c>
      <c r="V115" s="142">
        <f ca="1">'Expenses (Assum. &amp; Calc.)'!X74*1</f>
        <v>0</v>
      </c>
      <c r="W115" s="142">
        <f ca="1">'Expenses (Assum. &amp; Calc.)'!Y74*1</f>
        <v>0</v>
      </c>
      <c r="X115" s="142">
        <f ca="1">'Expenses (Assum. &amp; Calc.)'!Z74*1</f>
        <v>0</v>
      </c>
      <c r="Y115" s="142">
        <f ca="1">'Expenses (Assum. &amp; Calc.)'!AA74*1</f>
        <v>0</v>
      </c>
      <c r="Z115" s="142">
        <f ca="1">'Expenses (Assum. &amp; Calc.)'!AB74*1</f>
        <v>0</v>
      </c>
      <c r="AA115" s="142">
        <f ca="1">'Expenses (Assum. &amp; Calc.)'!AC74*1</f>
        <v>0</v>
      </c>
      <c r="AB115" s="142">
        <f ca="1">'Expenses (Assum. &amp; Calc.)'!AD74*1</f>
        <v>0</v>
      </c>
      <c r="AC115" s="142">
        <f ca="1">'Expenses (Assum. &amp; Calc.)'!AE74*1</f>
        <v>0</v>
      </c>
      <c r="AD115" s="142">
        <f ca="1">'Expenses (Assum. &amp; Calc.)'!AF74*1</f>
        <v>0</v>
      </c>
      <c r="AE115" s="142">
        <f ca="1">'Expenses (Assum. &amp; Calc.)'!AG74*1</f>
        <v>0</v>
      </c>
      <c r="AF115" s="142">
        <f ca="1">'Expenses (Assum. &amp; Calc.)'!AH74*1</f>
        <v>0</v>
      </c>
      <c r="AG115" s="142">
        <f ca="1">'Expenses (Assum. &amp; Calc.)'!AI74*1</f>
        <v>0</v>
      </c>
      <c r="AH115" s="142">
        <f ca="1">'Expenses (Assum. &amp; Calc.)'!AJ74*1</f>
        <v>0</v>
      </c>
      <c r="AI115" s="142">
        <f ca="1">'Expenses (Assum. &amp; Calc.)'!AK74*1</f>
        <v>0</v>
      </c>
      <c r="AJ115" s="142">
        <f ca="1">'Expenses (Assum. &amp; Calc.)'!AL74*1</f>
        <v>0</v>
      </c>
      <c r="AK115" s="142">
        <f ca="1">'Expenses (Assum. &amp; Calc.)'!AM74*1</f>
        <v>0</v>
      </c>
      <c r="AL115" s="142">
        <f ca="1">'Expenses (Assum. &amp; Calc.)'!AN74*1</f>
        <v>0</v>
      </c>
      <c r="AM115" s="142">
        <f ca="1">'Expenses (Assum. &amp; Calc.)'!AO74*1</f>
        <v>0</v>
      </c>
      <c r="AN115" s="142">
        <f ca="1">'Expenses (Assum. &amp; Calc.)'!AP74*1</f>
        <v>0</v>
      </c>
      <c r="AO115" s="142">
        <f ca="1">'Expenses (Assum. &amp; Calc.)'!AQ74*1</f>
        <v>0</v>
      </c>
      <c r="AP115" s="142">
        <f ca="1">'Expenses (Assum. &amp; Calc.)'!AR74*1</f>
        <v>0</v>
      </c>
      <c r="AQ115" s="142">
        <f ca="1">'Expenses (Assum. &amp; Calc.)'!AS74*1</f>
        <v>0</v>
      </c>
      <c r="AR115" s="142">
        <f ca="1">'Expenses (Assum. &amp; Calc.)'!AT74*1</f>
        <v>0</v>
      </c>
      <c r="AS115" s="142">
        <f ca="1">'Expenses (Assum. &amp; Calc.)'!AU74*1</f>
        <v>0</v>
      </c>
      <c r="AT115" s="142">
        <f ca="1">'Expenses (Assum. &amp; Calc.)'!AV74*1</f>
        <v>0</v>
      </c>
      <c r="AU115" s="142">
        <f ca="1">'Expenses (Assum. &amp; Calc.)'!AW74*1</f>
        <v>0</v>
      </c>
      <c r="AV115" s="142">
        <f ca="1">'Expenses (Assum. &amp; Calc.)'!AX74*1</f>
        <v>0</v>
      </c>
      <c r="AW115" s="142">
        <f ca="1">'Expenses (Assum. &amp; Calc.)'!AY74*1</f>
        <v>0</v>
      </c>
      <c r="AX115" s="142">
        <f ca="1">'Expenses (Assum. &amp; Calc.)'!AZ74*1</f>
        <v>0</v>
      </c>
      <c r="AY115" s="142">
        <f ca="1">'Expenses (Assum. &amp; Calc.)'!BA74*1</f>
        <v>0</v>
      </c>
      <c r="AZ115" s="142">
        <f ca="1">'Expenses (Assum. &amp; Calc.)'!BB74*1</f>
        <v>0</v>
      </c>
      <c r="BA115" s="142">
        <f ca="1">'Expenses (Assum. &amp; Calc.)'!BC74*1</f>
        <v>0</v>
      </c>
      <c r="BB115" s="142">
        <f ca="1">'Expenses (Assum. &amp; Calc.)'!BD74*1</f>
        <v>0</v>
      </c>
      <c r="BC115" s="142">
        <f ca="1">'Expenses (Assum. &amp; Calc.)'!BE74*1</f>
        <v>0</v>
      </c>
      <c r="BD115" s="142">
        <f ca="1">'Expenses (Assum. &amp; Calc.)'!BF74*1</f>
        <v>0</v>
      </c>
      <c r="BE115" s="142">
        <f ca="1">'Expenses (Assum. &amp; Calc.)'!BG74*1</f>
        <v>0</v>
      </c>
      <c r="BF115" s="142">
        <f ca="1">'Expenses (Assum. &amp; Calc.)'!BH74*1</f>
        <v>0</v>
      </c>
      <c r="BG115" s="142">
        <f ca="1">'Expenses (Assum. &amp; Calc.)'!BI74*1</f>
        <v>0</v>
      </c>
      <c r="BH115" s="142">
        <f ca="1">'Expenses (Assum. &amp; Calc.)'!BJ74*1</f>
        <v>0</v>
      </c>
      <c r="BI115" s="142">
        <f ca="1">'Expenses (Assum. &amp; Calc.)'!BK74*1</f>
        <v>0</v>
      </c>
      <c r="BJ115" s="142">
        <f ca="1">'Expenses (Assum. &amp; Calc.)'!BL74*1</f>
        <v>0</v>
      </c>
      <c r="BK115" s="142">
        <f ca="1">'Expenses (Assum. &amp; Calc.)'!BM74*1</f>
        <v>0</v>
      </c>
    </row>
    <row r="116" spans="2:63" ht="14.4" x14ac:dyDescent="0.3">
      <c r="B116" s="217" t="s">
        <v>137</v>
      </c>
      <c r="C116" s="198"/>
      <c r="D116" s="142">
        <f t="shared" ref="D116:AI116" ca="1" si="46">SUM(D114:D115)</f>
        <v>57833.333333333328</v>
      </c>
      <c r="E116" s="142">
        <f t="shared" ca="1" si="46"/>
        <v>57666.666666666664</v>
      </c>
      <c r="F116" s="142">
        <f t="shared" ca="1" si="46"/>
        <v>57499.999999999993</v>
      </c>
      <c r="G116" s="142">
        <f t="shared" ca="1" si="46"/>
        <v>57416.666666666657</v>
      </c>
      <c r="H116" s="142">
        <f t="shared" ca="1" si="46"/>
        <v>57249.999999999993</v>
      </c>
      <c r="I116" s="142">
        <f t="shared" ca="1" si="46"/>
        <v>57083.333333333321</v>
      </c>
      <c r="J116" s="142">
        <f t="shared" ca="1" si="46"/>
        <v>56916.666666666657</v>
      </c>
      <c r="K116" s="142">
        <f t="shared" ca="1" si="46"/>
        <v>56749.999999999985</v>
      </c>
      <c r="L116" s="142">
        <f t="shared" ca="1" si="46"/>
        <v>56583.333333333314</v>
      </c>
      <c r="M116" s="142">
        <f t="shared" ca="1" si="46"/>
        <v>56416.66666666665</v>
      </c>
      <c r="N116" s="142">
        <f t="shared" ca="1" si="46"/>
        <v>56249.999999999978</v>
      </c>
      <c r="O116" s="142">
        <f t="shared" ca="1" si="46"/>
        <v>56083.333333333307</v>
      </c>
      <c r="P116" s="142">
        <f t="shared" ca="1" si="46"/>
        <v>55916.666666666642</v>
      </c>
      <c r="Q116" s="142">
        <f t="shared" ca="1" si="46"/>
        <v>55749.999999999971</v>
      </c>
      <c r="R116" s="142">
        <f t="shared" ca="1" si="46"/>
        <v>55583.333333333299</v>
      </c>
      <c r="S116" s="142">
        <f t="shared" ca="1" si="46"/>
        <v>55416.666666666635</v>
      </c>
      <c r="T116" s="142">
        <f t="shared" ca="1" si="46"/>
        <v>55249.999999999964</v>
      </c>
      <c r="U116" s="142">
        <f t="shared" ca="1" si="46"/>
        <v>55083.333333333292</v>
      </c>
      <c r="V116" s="142">
        <f t="shared" ca="1" si="46"/>
        <v>54916.666666666628</v>
      </c>
      <c r="W116" s="142">
        <f t="shared" ca="1" si="46"/>
        <v>54749.999999999956</v>
      </c>
      <c r="X116" s="142">
        <f t="shared" ca="1" si="46"/>
        <v>54583.333333333285</v>
      </c>
      <c r="Y116" s="142">
        <f t="shared" ca="1" si="46"/>
        <v>54416.666666666613</v>
      </c>
      <c r="Z116" s="142">
        <f t="shared" ca="1" si="46"/>
        <v>54249.999999999949</v>
      </c>
      <c r="AA116" s="142">
        <f t="shared" ca="1" si="46"/>
        <v>54083.333333333278</v>
      </c>
      <c r="AB116" s="142">
        <f t="shared" ca="1" si="46"/>
        <v>53916.666666666606</v>
      </c>
      <c r="AC116" s="142">
        <f t="shared" ca="1" si="46"/>
        <v>53749.999999999942</v>
      </c>
      <c r="AD116" s="142">
        <f t="shared" ca="1" si="46"/>
        <v>53583.33333333327</v>
      </c>
      <c r="AE116" s="142">
        <f t="shared" ca="1" si="46"/>
        <v>53416.666666666599</v>
      </c>
      <c r="AF116" s="142">
        <f t="shared" ca="1" si="46"/>
        <v>53249.999999999935</v>
      </c>
      <c r="AG116" s="142">
        <f t="shared" ca="1" si="46"/>
        <v>53083.333333333263</v>
      </c>
      <c r="AH116" s="142">
        <f t="shared" ca="1" si="46"/>
        <v>52916.666666666591</v>
      </c>
      <c r="AI116" s="142">
        <f t="shared" ca="1" si="46"/>
        <v>52749.999999999927</v>
      </c>
      <c r="AJ116" s="142">
        <f t="shared" ref="AJ116:BK116" ca="1" si="47">SUM(AJ114:AJ115)</f>
        <v>52583.333333333256</v>
      </c>
      <c r="AK116" s="142">
        <f t="shared" ca="1" si="47"/>
        <v>52416.666666666584</v>
      </c>
      <c r="AL116" s="142">
        <f t="shared" ca="1" si="47"/>
        <v>52249.99999999992</v>
      </c>
      <c r="AM116" s="142">
        <f t="shared" ca="1" si="47"/>
        <v>52083.333333333248</v>
      </c>
      <c r="AN116" s="142">
        <f t="shared" ca="1" si="47"/>
        <v>51916.666666666577</v>
      </c>
      <c r="AO116" s="142">
        <f t="shared" ca="1" si="47"/>
        <v>51749.999999999913</v>
      </c>
      <c r="AP116" s="142">
        <f t="shared" ca="1" si="47"/>
        <v>51583.333333333241</v>
      </c>
      <c r="AQ116" s="142">
        <f t="shared" ca="1" si="47"/>
        <v>51416.66666666657</v>
      </c>
      <c r="AR116" s="142">
        <f t="shared" ca="1" si="47"/>
        <v>51249.999999999905</v>
      </c>
      <c r="AS116" s="142">
        <f t="shared" ca="1" si="47"/>
        <v>51083.333333333234</v>
      </c>
      <c r="AT116" s="142">
        <f t="shared" ca="1" si="47"/>
        <v>50916.666666666562</v>
      </c>
      <c r="AU116" s="142">
        <f t="shared" ca="1" si="47"/>
        <v>50749.999999999898</v>
      </c>
      <c r="AV116" s="142">
        <f t="shared" ca="1" si="47"/>
        <v>50583.333333333227</v>
      </c>
      <c r="AW116" s="142">
        <f t="shared" ca="1" si="47"/>
        <v>50416.666666666555</v>
      </c>
      <c r="AX116" s="142">
        <f t="shared" ca="1" si="47"/>
        <v>50249.999999999891</v>
      </c>
      <c r="AY116" s="142">
        <f t="shared" ca="1" si="47"/>
        <v>50083.333333333219</v>
      </c>
      <c r="AZ116" s="142">
        <f t="shared" ca="1" si="47"/>
        <v>49916.666666666548</v>
      </c>
      <c r="BA116" s="142">
        <f t="shared" ca="1" si="47"/>
        <v>49749.999999999884</v>
      </c>
      <c r="BB116" s="142">
        <f t="shared" ca="1" si="47"/>
        <v>49583.333333333212</v>
      </c>
      <c r="BC116" s="142">
        <f t="shared" ca="1" si="47"/>
        <v>49416.666666666541</v>
      </c>
      <c r="BD116" s="142">
        <f t="shared" ca="1" si="47"/>
        <v>49249.999999999876</v>
      </c>
      <c r="BE116" s="142">
        <f t="shared" ca="1" si="47"/>
        <v>49083.333333333205</v>
      </c>
      <c r="BF116" s="142">
        <f t="shared" ca="1" si="47"/>
        <v>48916.666666666533</v>
      </c>
      <c r="BG116" s="142">
        <f t="shared" ca="1" si="47"/>
        <v>48749.999999999869</v>
      </c>
      <c r="BH116" s="142">
        <f t="shared" ca="1" si="47"/>
        <v>48583.333333333198</v>
      </c>
      <c r="BI116" s="142">
        <f t="shared" ca="1" si="47"/>
        <v>48416.666666666526</v>
      </c>
      <c r="BJ116" s="142">
        <f t="shared" ca="1" si="47"/>
        <v>48249.999999999862</v>
      </c>
      <c r="BK116" s="142">
        <f t="shared" ca="1" si="47"/>
        <v>48083.33333333319</v>
      </c>
    </row>
    <row r="117" spans="2:63" ht="14.4" x14ac:dyDescent="0.3">
      <c r="B117" s="219"/>
      <c r="C117" s="198"/>
      <c r="D117" s="144"/>
      <c r="E117" s="144"/>
      <c r="F117" s="144"/>
      <c r="G117" s="144"/>
      <c r="H117" s="144"/>
      <c r="I117" s="144"/>
      <c r="J117" s="144"/>
      <c r="K117" s="144"/>
      <c r="L117" s="144"/>
      <c r="M117" s="144"/>
      <c r="N117" s="144"/>
      <c r="O117" s="144"/>
      <c r="P117" s="144"/>
      <c r="Q117" s="144"/>
      <c r="R117" s="144"/>
      <c r="S117" s="144"/>
      <c r="T117" s="144"/>
      <c r="U117" s="144"/>
      <c r="V117" s="144"/>
      <c r="W117" s="144"/>
      <c r="X117" s="144"/>
      <c r="Y117" s="144"/>
      <c r="Z117" s="144"/>
      <c r="AA117" s="144"/>
      <c r="AB117" s="144"/>
      <c r="AC117" s="144"/>
      <c r="AD117" s="144"/>
      <c r="AE117" s="144"/>
      <c r="AF117" s="144"/>
      <c r="AG117" s="144"/>
      <c r="AH117" s="144"/>
      <c r="AI117" s="144"/>
      <c r="AJ117" s="144"/>
      <c r="AK117" s="144"/>
      <c r="AL117" s="144"/>
      <c r="AM117" s="144"/>
      <c r="AN117" s="144"/>
      <c r="AO117" s="144"/>
      <c r="AP117" s="144"/>
      <c r="AQ117" s="144"/>
      <c r="AR117" s="144"/>
      <c r="AS117" s="144"/>
      <c r="AT117" s="144"/>
      <c r="AU117" s="144"/>
      <c r="AV117" s="144"/>
      <c r="AW117" s="144"/>
      <c r="AX117" s="144"/>
      <c r="AY117" s="144"/>
      <c r="AZ117" s="144"/>
      <c r="BA117" s="144"/>
      <c r="BB117" s="144"/>
      <c r="BC117" s="144"/>
      <c r="BD117" s="144"/>
      <c r="BE117" s="144"/>
      <c r="BF117" s="144"/>
      <c r="BG117" s="144"/>
      <c r="BH117" s="144"/>
      <c r="BI117" s="144"/>
      <c r="BJ117" s="144"/>
      <c r="BK117" s="144"/>
    </row>
    <row r="118" spans="2:63" ht="14.4" x14ac:dyDescent="0.3">
      <c r="B118" s="218" t="s">
        <v>387</v>
      </c>
      <c r="C118" s="198"/>
      <c r="D118" s="143">
        <f t="shared" ref="D118:BK118" ca="1" si="48">D116</f>
        <v>57833.333333333328</v>
      </c>
      <c r="E118" s="143">
        <f t="shared" ca="1" si="48"/>
        <v>57666.666666666664</v>
      </c>
      <c r="F118" s="143">
        <f t="shared" ca="1" si="48"/>
        <v>57499.999999999993</v>
      </c>
      <c r="G118" s="143">
        <f t="shared" ca="1" si="48"/>
        <v>57416.666666666657</v>
      </c>
      <c r="H118" s="143">
        <f t="shared" ca="1" si="48"/>
        <v>57249.999999999993</v>
      </c>
      <c r="I118" s="143">
        <f t="shared" ca="1" si="48"/>
        <v>57083.333333333321</v>
      </c>
      <c r="J118" s="143">
        <f t="shared" ca="1" si="48"/>
        <v>56916.666666666657</v>
      </c>
      <c r="K118" s="143">
        <f t="shared" ca="1" si="48"/>
        <v>56749.999999999985</v>
      </c>
      <c r="L118" s="143">
        <f t="shared" ca="1" si="48"/>
        <v>56583.333333333314</v>
      </c>
      <c r="M118" s="143">
        <f t="shared" ca="1" si="48"/>
        <v>56416.66666666665</v>
      </c>
      <c r="N118" s="143">
        <f t="shared" ca="1" si="48"/>
        <v>56249.999999999978</v>
      </c>
      <c r="O118" s="143">
        <f t="shared" ca="1" si="48"/>
        <v>56083.333333333307</v>
      </c>
      <c r="P118" s="143">
        <f t="shared" ca="1" si="48"/>
        <v>55916.666666666642</v>
      </c>
      <c r="Q118" s="143">
        <f t="shared" ca="1" si="48"/>
        <v>55749.999999999971</v>
      </c>
      <c r="R118" s="143">
        <f t="shared" ca="1" si="48"/>
        <v>55583.333333333299</v>
      </c>
      <c r="S118" s="143">
        <f t="shared" ca="1" si="48"/>
        <v>55416.666666666635</v>
      </c>
      <c r="T118" s="143">
        <f t="shared" ca="1" si="48"/>
        <v>55249.999999999964</v>
      </c>
      <c r="U118" s="143">
        <f t="shared" ca="1" si="48"/>
        <v>55083.333333333292</v>
      </c>
      <c r="V118" s="143">
        <f t="shared" ca="1" si="48"/>
        <v>54916.666666666628</v>
      </c>
      <c r="W118" s="143">
        <f t="shared" ca="1" si="48"/>
        <v>54749.999999999956</v>
      </c>
      <c r="X118" s="143">
        <f t="shared" ca="1" si="48"/>
        <v>54583.333333333285</v>
      </c>
      <c r="Y118" s="143">
        <f t="shared" ca="1" si="48"/>
        <v>54416.666666666613</v>
      </c>
      <c r="Z118" s="143">
        <f t="shared" ca="1" si="48"/>
        <v>54249.999999999949</v>
      </c>
      <c r="AA118" s="143">
        <f t="shared" ca="1" si="48"/>
        <v>54083.333333333278</v>
      </c>
      <c r="AB118" s="143">
        <f t="shared" ca="1" si="48"/>
        <v>53916.666666666606</v>
      </c>
      <c r="AC118" s="143">
        <f t="shared" ca="1" si="48"/>
        <v>53749.999999999942</v>
      </c>
      <c r="AD118" s="143">
        <f t="shared" ca="1" si="48"/>
        <v>53583.33333333327</v>
      </c>
      <c r="AE118" s="143">
        <f t="shared" ca="1" si="48"/>
        <v>53416.666666666599</v>
      </c>
      <c r="AF118" s="143">
        <f t="shared" ca="1" si="48"/>
        <v>53249.999999999935</v>
      </c>
      <c r="AG118" s="143">
        <f t="shared" ca="1" si="48"/>
        <v>53083.333333333263</v>
      </c>
      <c r="AH118" s="143">
        <f t="shared" ca="1" si="48"/>
        <v>52916.666666666591</v>
      </c>
      <c r="AI118" s="143">
        <f t="shared" ca="1" si="48"/>
        <v>52749.999999999927</v>
      </c>
      <c r="AJ118" s="143">
        <f t="shared" ca="1" si="48"/>
        <v>52583.333333333256</v>
      </c>
      <c r="AK118" s="143">
        <f t="shared" ca="1" si="48"/>
        <v>52416.666666666584</v>
      </c>
      <c r="AL118" s="143">
        <f t="shared" ca="1" si="48"/>
        <v>52249.99999999992</v>
      </c>
      <c r="AM118" s="143">
        <f t="shared" ca="1" si="48"/>
        <v>52083.333333333248</v>
      </c>
      <c r="AN118" s="143">
        <f t="shared" ca="1" si="48"/>
        <v>51916.666666666577</v>
      </c>
      <c r="AO118" s="143">
        <f t="shared" ca="1" si="48"/>
        <v>51749.999999999913</v>
      </c>
      <c r="AP118" s="143">
        <f t="shared" ca="1" si="48"/>
        <v>51583.333333333241</v>
      </c>
      <c r="AQ118" s="143">
        <f t="shared" ca="1" si="48"/>
        <v>51416.66666666657</v>
      </c>
      <c r="AR118" s="143">
        <f t="shared" ca="1" si="48"/>
        <v>51249.999999999905</v>
      </c>
      <c r="AS118" s="143">
        <f t="shared" ca="1" si="48"/>
        <v>51083.333333333234</v>
      </c>
      <c r="AT118" s="143">
        <f t="shared" ca="1" si="48"/>
        <v>50916.666666666562</v>
      </c>
      <c r="AU118" s="143">
        <f t="shared" ca="1" si="48"/>
        <v>50749.999999999898</v>
      </c>
      <c r="AV118" s="143">
        <f t="shared" ca="1" si="48"/>
        <v>50583.333333333227</v>
      </c>
      <c r="AW118" s="143">
        <f t="shared" ca="1" si="48"/>
        <v>50416.666666666555</v>
      </c>
      <c r="AX118" s="143">
        <f t="shared" ca="1" si="48"/>
        <v>50249.999999999891</v>
      </c>
      <c r="AY118" s="143">
        <f t="shared" ca="1" si="48"/>
        <v>50083.333333333219</v>
      </c>
      <c r="AZ118" s="143">
        <f t="shared" ca="1" si="48"/>
        <v>49916.666666666548</v>
      </c>
      <c r="BA118" s="143">
        <f t="shared" ca="1" si="48"/>
        <v>49749.999999999884</v>
      </c>
      <c r="BB118" s="143">
        <f t="shared" ca="1" si="48"/>
        <v>49583.333333333212</v>
      </c>
      <c r="BC118" s="143">
        <f t="shared" ca="1" si="48"/>
        <v>49416.666666666541</v>
      </c>
      <c r="BD118" s="143">
        <f t="shared" ca="1" si="48"/>
        <v>49249.999999999876</v>
      </c>
      <c r="BE118" s="143">
        <f t="shared" ca="1" si="48"/>
        <v>49083.333333333205</v>
      </c>
      <c r="BF118" s="143">
        <f t="shared" ca="1" si="48"/>
        <v>48916.666666666533</v>
      </c>
      <c r="BG118" s="143">
        <f t="shared" ca="1" si="48"/>
        <v>48749.999999999869</v>
      </c>
      <c r="BH118" s="143">
        <f t="shared" ca="1" si="48"/>
        <v>48583.333333333198</v>
      </c>
      <c r="BI118" s="143">
        <f t="shared" ca="1" si="48"/>
        <v>48416.666666666526</v>
      </c>
      <c r="BJ118" s="143">
        <f t="shared" ca="1" si="48"/>
        <v>48249.999999999862</v>
      </c>
      <c r="BK118" s="143">
        <f t="shared" ca="1" si="48"/>
        <v>48083.33333333319</v>
      </c>
    </row>
    <row r="119" spans="2:63" ht="10.5" customHeight="1" x14ac:dyDescent="0.3">
      <c r="B119" s="219"/>
      <c r="C119" s="198"/>
      <c r="D119" s="144"/>
      <c r="E119" s="144"/>
      <c r="F119" s="144"/>
      <c r="G119" s="144"/>
      <c r="H119" s="144"/>
      <c r="I119" s="144"/>
      <c r="J119" s="144"/>
      <c r="K119" s="144"/>
      <c r="L119" s="144"/>
      <c r="M119" s="144"/>
      <c r="N119" s="144"/>
      <c r="O119" s="144"/>
      <c r="P119" s="144"/>
      <c r="Q119" s="144"/>
      <c r="R119" s="144"/>
      <c r="S119" s="144"/>
      <c r="T119" s="144"/>
      <c r="U119" s="144"/>
      <c r="V119" s="144"/>
      <c r="W119" s="144"/>
      <c r="X119" s="144"/>
      <c r="Y119" s="144"/>
      <c r="Z119" s="144"/>
      <c r="AA119" s="144"/>
      <c r="AB119" s="144"/>
      <c r="AC119" s="144"/>
      <c r="AD119" s="144"/>
      <c r="AE119" s="144"/>
      <c r="AF119" s="144"/>
      <c r="AG119" s="144"/>
      <c r="AH119" s="144"/>
      <c r="AI119" s="144"/>
      <c r="AJ119" s="144"/>
      <c r="AK119" s="144"/>
      <c r="AL119" s="144"/>
      <c r="AM119" s="144"/>
      <c r="AN119" s="144"/>
      <c r="AO119" s="144"/>
      <c r="AP119" s="144"/>
      <c r="AQ119" s="144"/>
      <c r="AR119" s="144"/>
      <c r="AS119" s="144"/>
      <c r="AT119" s="144"/>
      <c r="AU119" s="144"/>
      <c r="AV119" s="144"/>
      <c r="AW119" s="144"/>
      <c r="AX119" s="144"/>
      <c r="AY119" s="144"/>
      <c r="AZ119" s="144"/>
      <c r="BA119" s="144"/>
      <c r="BB119" s="144"/>
      <c r="BC119" s="144"/>
      <c r="BD119" s="144"/>
      <c r="BE119" s="144"/>
      <c r="BF119" s="144"/>
      <c r="BG119" s="144"/>
      <c r="BH119" s="144"/>
      <c r="BI119" s="144"/>
      <c r="BJ119" s="144"/>
      <c r="BK119" s="144"/>
    </row>
    <row r="120" spans="2:63" ht="15" thickBot="1" x14ac:dyDescent="0.35">
      <c r="B120" s="216" t="s">
        <v>83</v>
      </c>
      <c r="C120" s="198"/>
      <c r="D120" s="202">
        <f t="shared" ref="D120:BK120" ca="1" si="49">D110+D118</f>
        <v>871474.16666666674</v>
      </c>
      <c r="E120" s="202">
        <f t="shared" ca="1" si="49"/>
        <v>857837.22222222225</v>
      </c>
      <c r="F120" s="202">
        <f t="shared" ca="1" si="49"/>
        <v>841436.38888888899</v>
      </c>
      <c r="G120" s="202">
        <f t="shared" ca="1" si="49"/>
        <v>828355.00000000012</v>
      </c>
      <c r="H120" s="202">
        <f t="shared" ca="1" si="49"/>
        <v>815426.38888888911</v>
      </c>
      <c r="I120" s="202">
        <f t="shared" ca="1" si="49"/>
        <v>1552733.888888889</v>
      </c>
      <c r="J120" s="202">
        <f t="shared" ca="1" si="49"/>
        <v>1540277.5000000002</v>
      </c>
      <c r="K120" s="202">
        <f t="shared" ca="1" si="49"/>
        <v>1528057.2222222225</v>
      </c>
      <c r="L120" s="202">
        <f t="shared" ca="1" si="49"/>
        <v>1516073.0555555557</v>
      </c>
      <c r="M120" s="202">
        <f t="shared" ca="1" si="49"/>
        <v>1504325.0000000002</v>
      </c>
      <c r="N120" s="202">
        <f t="shared" ca="1" si="49"/>
        <v>1492813.0555555557</v>
      </c>
      <c r="O120" s="202">
        <f t="shared" ca="1" si="49"/>
        <v>1454463.1472222223</v>
      </c>
      <c r="P120" s="202">
        <f t="shared" ca="1" si="49"/>
        <v>1497440.9250000003</v>
      </c>
      <c r="Q120" s="202">
        <f t="shared" ca="1" si="49"/>
        <v>1540654.813888889</v>
      </c>
      <c r="R120" s="202">
        <f t="shared" ca="1" si="49"/>
        <v>1584104.813888889</v>
      </c>
      <c r="S120" s="202">
        <f t="shared" ca="1" si="49"/>
        <v>1627790.9250000003</v>
      </c>
      <c r="T120" s="202">
        <f t="shared" ca="1" si="49"/>
        <v>1671713.1472222223</v>
      </c>
      <c r="U120" s="202">
        <f t="shared" ca="1" si="49"/>
        <v>1715871.4805555556</v>
      </c>
      <c r="V120" s="202">
        <f t="shared" ca="1" si="49"/>
        <v>1760265.9249999998</v>
      </c>
      <c r="W120" s="202">
        <f t="shared" ca="1" si="49"/>
        <v>1804896.4805555556</v>
      </c>
      <c r="X120" s="202">
        <f t="shared" ca="1" si="49"/>
        <v>1849763.1472222221</v>
      </c>
      <c r="Y120" s="202">
        <f t="shared" ca="1" si="49"/>
        <v>1894865.9249999998</v>
      </c>
      <c r="Z120" s="202">
        <f t="shared" ca="1" si="49"/>
        <v>1940204.8138888888</v>
      </c>
      <c r="AA120" s="202">
        <f t="shared" ca="1" si="49"/>
        <v>1826641.9888888889</v>
      </c>
      <c r="AB120" s="202">
        <f t="shared" ca="1" si="49"/>
        <v>1918792.0708333333</v>
      </c>
      <c r="AC120" s="202">
        <f t="shared" ca="1" si="49"/>
        <v>2011178.263888889</v>
      </c>
      <c r="AD120" s="202">
        <f t="shared" ca="1" si="49"/>
        <v>2103800.5680555557</v>
      </c>
      <c r="AE120" s="202">
        <f t="shared" ca="1" si="49"/>
        <v>2196658.9833333334</v>
      </c>
      <c r="AF120" s="202">
        <f t="shared" ca="1" si="49"/>
        <v>2289753.5097222226</v>
      </c>
      <c r="AG120" s="202">
        <f t="shared" ca="1" si="49"/>
        <v>2383084.1472222228</v>
      </c>
      <c r="AH120" s="202">
        <f t="shared" ca="1" si="49"/>
        <v>2476650.8958333335</v>
      </c>
      <c r="AI120" s="202">
        <f t="shared" ca="1" si="49"/>
        <v>2570453.7555555562</v>
      </c>
      <c r="AJ120" s="202">
        <f t="shared" ca="1" si="49"/>
        <v>2664492.7263888894</v>
      </c>
      <c r="AK120" s="202">
        <f t="shared" ca="1" si="49"/>
        <v>2758767.8083333336</v>
      </c>
      <c r="AL120" s="202">
        <f t="shared" ca="1" si="49"/>
        <v>2853279.0013888893</v>
      </c>
      <c r="AM120" s="202">
        <f t="shared" ca="1" si="49"/>
        <v>2663361.7829305558</v>
      </c>
      <c r="AN120" s="202">
        <f t="shared" ca="1" si="49"/>
        <v>2790112.8610416669</v>
      </c>
      <c r="AO120" s="202">
        <f t="shared" ca="1" si="49"/>
        <v>2940711.1613750001</v>
      </c>
      <c r="AP120" s="202">
        <f t="shared" ca="1" si="49"/>
        <v>3091309.4617083333</v>
      </c>
      <c r="AQ120" s="202">
        <f t="shared" ca="1" si="49"/>
        <v>3241907.7620416665</v>
      </c>
      <c r="AR120" s="202">
        <f t="shared" ca="1" si="49"/>
        <v>3392506.0623749997</v>
      </c>
      <c r="AS120" s="202">
        <f t="shared" ca="1" si="49"/>
        <v>3543104.3627083329</v>
      </c>
      <c r="AT120" s="202">
        <f t="shared" ca="1" si="49"/>
        <v>3693702.6630416666</v>
      </c>
      <c r="AU120" s="202">
        <f t="shared" ca="1" si="49"/>
        <v>3844300.9633750003</v>
      </c>
      <c r="AV120" s="202">
        <f t="shared" ca="1" si="49"/>
        <v>3994899.2637083335</v>
      </c>
      <c r="AW120" s="202">
        <f t="shared" ca="1" si="49"/>
        <v>4145497.5640416672</v>
      </c>
      <c r="AX120" s="202">
        <f t="shared" ca="1" si="49"/>
        <v>4296095.8643750008</v>
      </c>
      <c r="AY120" s="202">
        <f t="shared" ca="1" si="49"/>
        <v>4074006.4070633333</v>
      </c>
      <c r="AZ120" s="202">
        <f t="shared" ca="1" si="49"/>
        <v>4269810.9416500004</v>
      </c>
      <c r="BA120" s="202">
        <f t="shared" ca="1" si="49"/>
        <v>4465615.4762366675</v>
      </c>
      <c r="BB120" s="202">
        <f t="shared" ca="1" si="49"/>
        <v>4661420.0108233336</v>
      </c>
      <c r="BC120" s="202">
        <f t="shared" ca="1" si="49"/>
        <v>4857224.5454100007</v>
      </c>
      <c r="BD120" s="202">
        <f t="shared" ca="1" si="49"/>
        <v>5053029.0799966669</v>
      </c>
      <c r="BE120" s="202">
        <f t="shared" ca="1" si="49"/>
        <v>5248833.614583333</v>
      </c>
      <c r="BF120" s="202">
        <f t="shared" ca="1" si="49"/>
        <v>5444638.149170001</v>
      </c>
      <c r="BG120" s="202">
        <f t="shared" ca="1" si="49"/>
        <v>5640442.6837566663</v>
      </c>
      <c r="BH120" s="202">
        <f t="shared" ca="1" si="49"/>
        <v>5836247.2183433333</v>
      </c>
      <c r="BI120" s="202">
        <f t="shared" ca="1" si="49"/>
        <v>6032051.7529299995</v>
      </c>
      <c r="BJ120" s="202">
        <f t="shared" ca="1" si="49"/>
        <v>6227856.2875166666</v>
      </c>
      <c r="BK120" s="202">
        <f t="shared" ca="1" si="49"/>
        <v>5939726.7041381327</v>
      </c>
    </row>
    <row r="121" spans="2:63" ht="15" thickTop="1" x14ac:dyDescent="0.3">
      <c r="B121" s="315"/>
      <c r="C121" s="198"/>
      <c r="D121" s="144"/>
      <c r="E121" s="144"/>
      <c r="F121" s="144"/>
      <c r="G121" s="144"/>
      <c r="H121" s="144"/>
      <c r="I121" s="144"/>
      <c r="J121" s="144"/>
      <c r="K121" s="144"/>
      <c r="L121" s="144"/>
      <c r="M121" s="144"/>
      <c r="N121" s="144"/>
      <c r="O121" s="144"/>
      <c r="P121" s="144"/>
      <c r="Q121" s="144"/>
      <c r="R121" s="144"/>
      <c r="S121" s="144"/>
      <c r="T121" s="144"/>
      <c r="U121" s="144"/>
      <c r="V121" s="144"/>
      <c r="W121" s="144"/>
      <c r="X121" s="144"/>
      <c r="Y121" s="144"/>
      <c r="Z121" s="144"/>
      <c r="AA121" s="144"/>
      <c r="AB121" s="144"/>
      <c r="AC121" s="144"/>
      <c r="AD121" s="144"/>
      <c r="AE121" s="144"/>
      <c r="AF121" s="144"/>
      <c r="AG121" s="144"/>
      <c r="AH121" s="144"/>
      <c r="AI121" s="144"/>
      <c r="AJ121" s="144"/>
      <c r="AK121" s="144"/>
      <c r="AL121" s="144"/>
      <c r="AM121" s="144"/>
      <c r="AN121" s="144"/>
      <c r="AO121" s="144"/>
      <c r="AP121" s="144"/>
      <c r="AQ121" s="144"/>
      <c r="AR121" s="144"/>
      <c r="AS121" s="144"/>
      <c r="AT121" s="144"/>
      <c r="AU121" s="144"/>
      <c r="AV121" s="144"/>
      <c r="AW121" s="144"/>
      <c r="AX121" s="144"/>
      <c r="AY121" s="144"/>
      <c r="AZ121" s="144"/>
      <c r="BA121" s="144"/>
      <c r="BB121" s="144"/>
      <c r="BC121" s="144"/>
      <c r="BD121" s="144"/>
      <c r="BE121" s="144"/>
      <c r="BF121" s="144"/>
      <c r="BG121" s="144"/>
      <c r="BH121" s="144"/>
      <c r="BI121" s="144"/>
      <c r="BJ121" s="144"/>
      <c r="BK121" s="144"/>
    </row>
    <row r="122" spans="2:63" ht="14.4" x14ac:dyDescent="0.3">
      <c r="B122" s="216" t="s">
        <v>84</v>
      </c>
      <c r="C122" s="198"/>
      <c r="D122" s="144"/>
      <c r="E122" s="144"/>
      <c r="F122" s="144"/>
      <c r="G122" s="144"/>
      <c r="H122" s="144"/>
      <c r="I122" s="144"/>
      <c r="J122" s="144"/>
      <c r="K122" s="144"/>
      <c r="L122" s="144"/>
      <c r="M122" s="144"/>
      <c r="N122" s="144"/>
      <c r="O122" s="144"/>
      <c r="P122" s="144"/>
      <c r="Q122" s="144"/>
      <c r="R122" s="144"/>
      <c r="S122" s="144"/>
      <c r="T122" s="144"/>
      <c r="U122" s="144"/>
      <c r="V122" s="144"/>
      <c r="W122" s="144"/>
      <c r="X122" s="144"/>
      <c r="Y122" s="144"/>
      <c r="Z122" s="144"/>
      <c r="AA122" s="144"/>
      <c r="AB122" s="144"/>
      <c r="AC122" s="144"/>
      <c r="AD122" s="144"/>
      <c r="AE122" s="144"/>
      <c r="AF122" s="144"/>
      <c r="AG122" s="144"/>
      <c r="AH122" s="144"/>
      <c r="AI122" s="144"/>
      <c r="AJ122" s="144"/>
      <c r="AK122" s="144"/>
      <c r="AL122" s="144"/>
      <c r="AM122" s="144"/>
      <c r="AN122" s="144"/>
      <c r="AO122" s="144"/>
      <c r="AP122" s="144"/>
      <c r="AQ122" s="144"/>
      <c r="AR122" s="144"/>
      <c r="AS122" s="144"/>
      <c r="AT122" s="144"/>
      <c r="AU122" s="144"/>
      <c r="AV122" s="144"/>
      <c r="AW122" s="144"/>
      <c r="AX122" s="144"/>
      <c r="AY122" s="144"/>
      <c r="AZ122" s="144"/>
      <c r="BA122" s="144"/>
      <c r="BB122" s="144"/>
      <c r="BC122" s="144"/>
      <c r="BD122" s="144"/>
      <c r="BE122" s="144"/>
      <c r="BF122" s="144"/>
      <c r="BG122" s="144"/>
      <c r="BH122" s="144"/>
      <c r="BI122" s="144"/>
      <c r="BJ122" s="144"/>
      <c r="BK122" s="144"/>
    </row>
    <row r="123" spans="2:63" ht="14.4" x14ac:dyDescent="0.3">
      <c r="B123" s="217" t="s">
        <v>384</v>
      </c>
      <c r="C123" s="198"/>
      <c r="D123" s="142">
        <f ca="1">'Expenses (Assum. &amp; Calc.)'!F75*1</f>
        <v>3000</v>
      </c>
      <c r="E123" s="142">
        <f ca="1">'Expenses (Assum. &amp; Calc.)'!G75*1</f>
        <v>3000</v>
      </c>
      <c r="F123" s="142">
        <f ca="1">'Expenses (Assum. &amp; Calc.)'!H75*1</f>
        <v>0</v>
      </c>
      <c r="G123" s="142">
        <f ca="1">'Expenses (Assum. &amp; Calc.)'!I75*1</f>
        <v>0</v>
      </c>
      <c r="H123" s="142">
        <f ca="1">'Expenses (Assum. &amp; Calc.)'!J75*1</f>
        <v>0</v>
      </c>
      <c r="I123" s="142">
        <f ca="1">'Expenses (Assum. &amp; Calc.)'!K75*1</f>
        <v>0</v>
      </c>
      <c r="J123" s="142">
        <f ca="1">'Expenses (Assum. &amp; Calc.)'!L75*1</f>
        <v>0</v>
      </c>
      <c r="K123" s="142">
        <f ca="1">'Expenses (Assum. &amp; Calc.)'!M75*1</f>
        <v>0</v>
      </c>
      <c r="L123" s="142">
        <f ca="1">'Expenses (Assum. &amp; Calc.)'!N75*1</f>
        <v>0</v>
      </c>
      <c r="M123" s="142">
        <f ca="1">'Expenses (Assum. &amp; Calc.)'!O75*1</f>
        <v>0</v>
      </c>
      <c r="N123" s="142">
        <f ca="1">'Expenses (Assum. &amp; Calc.)'!P75*1</f>
        <v>0</v>
      </c>
      <c r="O123" s="142">
        <f ca="1">'Expenses (Assum. &amp; Calc.)'!Q75*1</f>
        <v>0</v>
      </c>
      <c r="P123" s="142">
        <f ca="1">'Expenses (Assum. &amp; Calc.)'!R75*1</f>
        <v>0</v>
      </c>
      <c r="Q123" s="142">
        <f ca="1">'Expenses (Assum. &amp; Calc.)'!S75*1</f>
        <v>0</v>
      </c>
      <c r="R123" s="142">
        <f ca="1">'Expenses (Assum. &amp; Calc.)'!T75*1</f>
        <v>0</v>
      </c>
      <c r="S123" s="142">
        <f ca="1">'Expenses (Assum. &amp; Calc.)'!U75*1</f>
        <v>0</v>
      </c>
      <c r="T123" s="142">
        <f ca="1">'Expenses (Assum. &amp; Calc.)'!V75*1</f>
        <v>0</v>
      </c>
      <c r="U123" s="142">
        <f ca="1">'Expenses (Assum. &amp; Calc.)'!W75*1</f>
        <v>0</v>
      </c>
      <c r="V123" s="142">
        <f ca="1">'Expenses (Assum. &amp; Calc.)'!X75*1</f>
        <v>0</v>
      </c>
      <c r="W123" s="142">
        <f ca="1">'Expenses (Assum. &amp; Calc.)'!Y75*1</f>
        <v>0</v>
      </c>
      <c r="X123" s="142">
        <f ca="1">'Expenses (Assum. &amp; Calc.)'!Z75*1</f>
        <v>0</v>
      </c>
      <c r="Y123" s="142">
        <f ca="1">'Expenses (Assum. &amp; Calc.)'!AA75*1</f>
        <v>0</v>
      </c>
      <c r="Z123" s="142">
        <f ca="1">'Expenses (Assum. &amp; Calc.)'!AB75*1</f>
        <v>0</v>
      </c>
      <c r="AA123" s="142">
        <f ca="1">'Expenses (Assum. &amp; Calc.)'!AC75*1</f>
        <v>0</v>
      </c>
      <c r="AB123" s="142">
        <f ca="1">'Expenses (Assum. &amp; Calc.)'!AD75*1</f>
        <v>0</v>
      </c>
      <c r="AC123" s="142">
        <f ca="1">'Expenses (Assum. &amp; Calc.)'!AE75*1</f>
        <v>0</v>
      </c>
      <c r="AD123" s="142">
        <f ca="1">'Expenses (Assum. &amp; Calc.)'!AF75*1</f>
        <v>0</v>
      </c>
      <c r="AE123" s="142">
        <f ca="1">'Expenses (Assum. &amp; Calc.)'!AG75*1</f>
        <v>0</v>
      </c>
      <c r="AF123" s="142">
        <f ca="1">'Expenses (Assum. &amp; Calc.)'!AH75*1</f>
        <v>0</v>
      </c>
      <c r="AG123" s="142">
        <f ca="1">'Expenses (Assum. &amp; Calc.)'!AI75*1</f>
        <v>0</v>
      </c>
      <c r="AH123" s="142">
        <f ca="1">'Expenses (Assum. &amp; Calc.)'!AJ75*1</f>
        <v>0</v>
      </c>
      <c r="AI123" s="142">
        <f ca="1">'Expenses (Assum. &amp; Calc.)'!AK75*1</f>
        <v>0</v>
      </c>
      <c r="AJ123" s="142">
        <f ca="1">'Expenses (Assum. &amp; Calc.)'!AL75*1</f>
        <v>0</v>
      </c>
      <c r="AK123" s="142">
        <f ca="1">'Expenses (Assum. &amp; Calc.)'!AM75*1</f>
        <v>0</v>
      </c>
      <c r="AL123" s="142">
        <f ca="1">'Expenses (Assum. &amp; Calc.)'!AN75*1</f>
        <v>0</v>
      </c>
      <c r="AM123" s="142">
        <f ca="1">'Expenses (Assum. &amp; Calc.)'!AO75*1</f>
        <v>0</v>
      </c>
      <c r="AN123" s="142">
        <f ca="1">'Expenses (Assum. &amp; Calc.)'!AP75*1</f>
        <v>0</v>
      </c>
      <c r="AO123" s="142">
        <f ca="1">'Expenses (Assum. &amp; Calc.)'!AQ75*1</f>
        <v>0</v>
      </c>
      <c r="AP123" s="142">
        <f ca="1">'Expenses (Assum. &amp; Calc.)'!AR75*1</f>
        <v>0</v>
      </c>
      <c r="AQ123" s="142">
        <f ca="1">'Expenses (Assum. &amp; Calc.)'!AS75*1</f>
        <v>0</v>
      </c>
      <c r="AR123" s="142">
        <f ca="1">'Expenses (Assum. &amp; Calc.)'!AT75*1</f>
        <v>0</v>
      </c>
      <c r="AS123" s="142">
        <f ca="1">'Expenses (Assum. &amp; Calc.)'!AU75*1</f>
        <v>0</v>
      </c>
      <c r="AT123" s="142">
        <f ca="1">'Expenses (Assum. &amp; Calc.)'!AV75*1</f>
        <v>0</v>
      </c>
      <c r="AU123" s="142">
        <f ca="1">'Expenses (Assum. &amp; Calc.)'!AW75*1</f>
        <v>0</v>
      </c>
      <c r="AV123" s="142">
        <f ca="1">'Expenses (Assum. &amp; Calc.)'!AX75*1</f>
        <v>0</v>
      </c>
      <c r="AW123" s="142">
        <f ca="1">'Expenses (Assum. &amp; Calc.)'!AY75*1</f>
        <v>0</v>
      </c>
      <c r="AX123" s="142">
        <f ca="1">'Expenses (Assum. &amp; Calc.)'!AZ75*1</f>
        <v>0</v>
      </c>
      <c r="AY123" s="142">
        <f ca="1">'Expenses (Assum. &amp; Calc.)'!BA75*1</f>
        <v>0</v>
      </c>
      <c r="AZ123" s="142">
        <f ca="1">'Expenses (Assum. &amp; Calc.)'!BB75*1</f>
        <v>0</v>
      </c>
      <c r="BA123" s="142">
        <f ca="1">'Expenses (Assum. &amp; Calc.)'!BC75*1</f>
        <v>0</v>
      </c>
      <c r="BB123" s="142">
        <f ca="1">'Expenses (Assum. &amp; Calc.)'!BD75*1</f>
        <v>0</v>
      </c>
      <c r="BC123" s="142">
        <f ca="1">'Expenses (Assum. &amp; Calc.)'!BE75*1</f>
        <v>0</v>
      </c>
      <c r="BD123" s="142">
        <f ca="1">'Expenses (Assum. &amp; Calc.)'!BF75*1</f>
        <v>0</v>
      </c>
      <c r="BE123" s="142">
        <f ca="1">'Expenses (Assum. &amp; Calc.)'!BG75*1</f>
        <v>0</v>
      </c>
      <c r="BF123" s="142">
        <f ca="1">'Expenses (Assum. &amp; Calc.)'!BH75*1</f>
        <v>0</v>
      </c>
      <c r="BG123" s="142">
        <f ca="1">'Expenses (Assum. &amp; Calc.)'!BI75*1</f>
        <v>0</v>
      </c>
      <c r="BH123" s="142">
        <f ca="1">'Expenses (Assum. &amp; Calc.)'!BJ75*1</f>
        <v>0</v>
      </c>
      <c r="BI123" s="142">
        <f ca="1">'Expenses (Assum. &amp; Calc.)'!BK75*1</f>
        <v>0</v>
      </c>
      <c r="BJ123" s="142">
        <f ca="1">'Expenses (Assum. &amp; Calc.)'!BL75*1</f>
        <v>0</v>
      </c>
      <c r="BK123" s="142">
        <f ca="1">'Expenses (Assum. &amp; Calc.)'!BM75*1</f>
        <v>0</v>
      </c>
    </row>
    <row r="124" spans="2:63" ht="14.4" x14ac:dyDescent="0.3">
      <c r="B124" s="217" t="s">
        <v>138</v>
      </c>
      <c r="C124" s="198"/>
      <c r="D124" s="142">
        <f ca="1">C124-('Financial Statement Full'!D94-'Financial Statement Full'!D169)</f>
        <v>3879.5750000000016</v>
      </c>
      <c r="E124" s="142">
        <f ca="1">D124-('Financial Statement Full'!E94-'Financial Statement Full'!E169)</f>
        <v>5974.1500000000033</v>
      </c>
      <c r="F124" s="142">
        <f ca="1">E124-('Financial Statement Full'!F94-'Financial Statement Full'!F169)</f>
        <v>8118.3083333333379</v>
      </c>
      <c r="G124" s="142">
        <f ca="1">F124-('Financial Statement Full'!G94-'Financial Statement Full'!G169)</f>
        <v>10329.550000000007</v>
      </c>
      <c r="H124" s="142">
        <f ca="1">G124-('Financial Statement Full'!H94-'Financial Statement Full'!H169)</f>
        <v>12572.875000000007</v>
      </c>
      <c r="I124" s="142">
        <f ca="1">H124-('Financial Statement Full'!I94-'Financial Statement Full'!I169)</f>
        <v>14865.783333333342</v>
      </c>
      <c r="J124" s="142">
        <f ca="1">I124-('Financial Statement Full'!J94-'Financial Statement Full'!J169)</f>
        <v>17208.275000000009</v>
      </c>
      <c r="K124" s="142">
        <f ca="1">J124-('Financial Statement Full'!K94-'Financial Statement Full'!K169)</f>
        <v>19600.350000000009</v>
      </c>
      <c r="L124" s="142">
        <f ca="1">K124-('Financial Statement Full'!L94-'Financial Statement Full'!L169)</f>
        <v>22042.008333333346</v>
      </c>
      <c r="M124" s="142">
        <f ca="1">L124-('Financial Statement Full'!M94-'Financial Statement Full'!M169)</f>
        <v>24533.250000000015</v>
      </c>
      <c r="N124" s="142">
        <f ca="1">M124-('Financial Statement Full'!N94-'Financial Statement Full'!N169)</f>
        <v>27074.075000000015</v>
      </c>
      <c r="O124" s="142">
        <f ca="1">N124-('Financial Statement Full'!O94-'Financial Statement Full'!O169)</f>
        <v>2590.4083333333365</v>
      </c>
      <c r="P124" s="142">
        <f ca="1">O124-('Financial Statement Full'!P94-'Financial Statement Full'!P169)</f>
        <v>16574.074999999997</v>
      </c>
      <c r="Q124" s="142">
        <f ca="1">P124-('Financial Statement Full'!Q94-'Financial Statement Full'!Q169)</f>
        <v>30607.32499999999</v>
      </c>
      <c r="R124" s="142">
        <f ca="1">Q124-('Financial Statement Full'!R94-'Financial Statement Full'!R169)</f>
        <v>44690.158333333318</v>
      </c>
      <c r="S124" s="142">
        <f ca="1">R124-('Financial Statement Full'!S94-'Financial Statement Full'!S169)</f>
        <v>58822.574999999983</v>
      </c>
      <c r="T124" s="142">
        <f ca="1">S124-('Financial Statement Full'!T94-'Financial Statement Full'!T169)</f>
        <v>73004.574999999983</v>
      </c>
      <c r="U124" s="142">
        <f ca="1">T124-('Financial Statement Full'!U94-'Financial Statement Full'!U169)</f>
        <v>87236.158333333311</v>
      </c>
      <c r="V124" s="142">
        <f ca="1">U124-('Financial Statement Full'!V94-'Financial Statement Full'!V169)</f>
        <v>101517.32499999997</v>
      </c>
      <c r="W124" s="142">
        <f ca="1">V124-('Financial Statement Full'!W94-'Financial Statement Full'!W169)</f>
        <v>115848.07499999997</v>
      </c>
      <c r="X124" s="142">
        <f ca="1">W124-('Financial Statement Full'!X94-'Financial Statement Full'!X169)</f>
        <v>130228.4083333333</v>
      </c>
      <c r="Y124" s="142">
        <f ca="1">X124-('Financial Statement Full'!Y94-'Financial Statement Full'!Y169)</f>
        <v>144658.32499999995</v>
      </c>
      <c r="Z124" s="142">
        <f ca="1">Y124-('Financial Statement Full'!Z94-'Financial Statement Full'!Z169)</f>
        <v>159137.82499999995</v>
      </c>
      <c r="AA124" s="142">
        <f ca="1">Z124-('Financial Statement Full'!AA94-'Financial Statement Full'!AA169)</f>
        <v>14529.083333333314</v>
      </c>
      <c r="AB124" s="142">
        <f ca="1">AA124-('Financial Statement Full'!AB94-'Financial Statement Full'!AB169)</f>
        <v>38838.933874999988</v>
      </c>
      <c r="AC124" s="142">
        <f ca="1">AB124-('Financial Statement Full'!AC94-'Financial Statement Full'!AC169)</f>
        <v>63198.36774999999</v>
      </c>
      <c r="AD124" s="142">
        <f ca="1">AC124-('Financial Statement Full'!AD94-'Financial Statement Full'!AD169)</f>
        <v>87607.384958333336</v>
      </c>
      <c r="AE124" s="142">
        <f ca="1">AD124-('Financial Statement Full'!AE94-'Financial Statement Full'!AE169)</f>
        <v>112065.98550000001</v>
      </c>
      <c r="AF124" s="142">
        <f ca="1">AE124-('Financial Statement Full'!AF94-'Financial Statement Full'!AF169)</f>
        <v>136574.16937500003</v>
      </c>
      <c r="AG124" s="142">
        <f ca="1">AF124-('Financial Statement Full'!AG94-'Financial Statement Full'!AG169)</f>
        <v>161131.93658333336</v>
      </c>
      <c r="AH124" s="142">
        <f ca="1">AG124-('Financial Statement Full'!AH94-'Financial Statement Full'!AH169)</f>
        <v>185739.28712500003</v>
      </c>
      <c r="AI124" s="142">
        <f ca="1">AH124-('Financial Statement Full'!AI94-'Financial Statement Full'!AI169)</f>
        <v>210396.22100000002</v>
      </c>
      <c r="AJ124" s="142">
        <f ca="1">AI124-('Financial Statement Full'!AJ94-'Financial Statement Full'!AJ169)</f>
        <v>235102.73820833335</v>
      </c>
      <c r="AK124" s="142">
        <f ca="1">AJ124-('Financial Statement Full'!AK94-'Financial Statement Full'!AK169)</f>
        <v>259858.83875000002</v>
      </c>
      <c r="AL124" s="142">
        <f ca="1">AK124-('Financial Statement Full'!AL94-'Financial Statement Full'!AL169)</f>
        <v>284664.52262500004</v>
      </c>
      <c r="AM124" s="142">
        <f ca="1">AL124-('Financial Statement Full'!AM94-'Financial Statement Full'!AM169)</f>
        <v>24855.267208333331</v>
      </c>
      <c r="AN124" s="142">
        <f ca="1">AM124-('Financial Statement Full'!AN94-'Financial Statement Full'!AN169)</f>
        <v>56431.326944999993</v>
      </c>
      <c r="AO124" s="142">
        <f ca="1">AN124-('Financial Statement Full'!AO94-'Financial Statement Full'!AO169)</f>
        <v>88056.970014999999</v>
      </c>
      <c r="AP124" s="142">
        <f ca="1">AO124-('Financial Statement Full'!AP94-'Financial Statement Full'!AP169)</f>
        <v>119682.613085</v>
      </c>
      <c r="AQ124" s="142">
        <f ca="1">AP124-('Financial Statement Full'!AQ94-'Financial Statement Full'!AQ169)</f>
        <v>151308.25615500001</v>
      </c>
      <c r="AR124" s="142">
        <f ca="1">AQ124-('Financial Statement Full'!AR94-'Financial Statement Full'!AR169)</f>
        <v>182933.899225</v>
      </c>
      <c r="AS124" s="142">
        <f ca="1">AR124-('Financial Statement Full'!AS94-'Financial Statement Full'!AS169)</f>
        <v>214559.54229499999</v>
      </c>
      <c r="AT124" s="142">
        <f ca="1">AS124-('Financial Statement Full'!AT94-'Financial Statement Full'!AT169)</f>
        <v>246185.18536499998</v>
      </c>
      <c r="AU124" s="142">
        <f ca="1">AT124-('Financial Statement Full'!AU94-'Financial Statement Full'!AU169)</f>
        <v>277810.82843499997</v>
      </c>
      <c r="AV124" s="142">
        <f ca="1">AU124-('Financial Statement Full'!AV94-'Financial Statement Full'!AV169)</f>
        <v>309436.47150499996</v>
      </c>
      <c r="AW124" s="142">
        <f ca="1">AV124-('Financial Statement Full'!AW94-'Financial Statement Full'!AW169)</f>
        <v>341062.11457499996</v>
      </c>
      <c r="AX124" s="142">
        <f ca="1">AW124-('Financial Statement Full'!AX94-'Financial Statement Full'!AX169)</f>
        <v>372687.75764499995</v>
      </c>
      <c r="AY124" s="142">
        <f ca="1">AX124-('Financial Statement Full'!AY94-'Financial Statement Full'!AY169)</f>
        <v>31625.643069999991</v>
      </c>
      <c r="AZ124" s="142">
        <f ca="1">AY124-('Financial Statement Full'!AZ94-'Financial Statement Full'!AZ169)</f>
        <v>72744.595333199992</v>
      </c>
      <c r="BA124" s="142">
        <f ca="1">AZ124-('Financial Statement Full'!BA94-'Financial Statement Full'!BA169)</f>
        <v>113863.54759639999</v>
      </c>
      <c r="BB124" s="142">
        <f ca="1">BA124-('Financial Statement Full'!BB94-'Financial Statement Full'!BB169)</f>
        <v>154982.49985959998</v>
      </c>
      <c r="BC124" s="142">
        <f ca="1">BB124-('Financial Statement Full'!BC94-'Financial Statement Full'!BC169)</f>
        <v>196101.45212279999</v>
      </c>
      <c r="BD124" s="142">
        <f ca="1">BC124-('Financial Statement Full'!BD94-'Financial Statement Full'!BD169)</f>
        <v>237220.40438600001</v>
      </c>
      <c r="BE124" s="142">
        <f ca="1">BD124-('Financial Statement Full'!BE94-'Financial Statement Full'!BE169)</f>
        <v>278339.35664920002</v>
      </c>
      <c r="BF124" s="142">
        <f ca="1">BE124-('Financial Statement Full'!BF94-'Financial Statement Full'!BF169)</f>
        <v>319458.30891240004</v>
      </c>
      <c r="BG124" s="142">
        <f ca="1">BF124-('Financial Statement Full'!BG94-'Financial Statement Full'!BG169)</f>
        <v>360577.26117560006</v>
      </c>
      <c r="BH124" s="142">
        <f ca="1">BG124-('Financial Statement Full'!BH94-'Financial Statement Full'!BH169)</f>
        <v>401696.21343880007</v>
      </c>
      <c r="BI124" s="142">
        <f ca="1">BH124-('Financial Statement Full'!BI94-'Financial Statement Full'!BI169)</f>
        <v>442815.16570200009</v>
      </c>
      <c r="BJ124" s="142">
        <f ca="1">BI124-('Financial Statement Full'!BJ94-'Financial Statement Full'!BJ169)</f>
        <v>483934.1179652001</v>
      </c>
      <c r="BK124" s="142">
        <f ca="1">BJ124-('Financial Statement Full'!BK94-'Financial Statement Full'!BK169)</f>
        <v>41118.952263200015</v>
      </c>
    </row>
    <row r="125" spans="2:63" ht="14.4" x14ac:dyDescent="0.3">
      <c r="B125" s="217" t="s">
        <v>139</v>
      </c>
      <c r="C125" s="198"/>
      <c r="D125" s="142">
        <v>0</v>
      </c>
      <c r="E125" s="142">
        <v>0</v>
      </c>
      <c r="F125" s="142">
        <v>0</v>
      </c>
      <c r="G125" s="142">
        <v>0</v>
      </c>
      <c r="H125" s="142">
        <v>0</v>
      </c>
      <c r="I125" s="142">
        <v>0</v>
      </c>
      <c r="J125" s="142">
        <v>0</v>
      </c>
      <c r="K125" s="142">
        <v>0</v>
      </c>
      <c r="L125" s="142">
        <v>0</v>
      </c>
      <c r="M125" s="142">
        <v>0</v>
      </c>
      <c r="N125" s="142">
        <v>0</v>
      </c>
      <c r="O125" s="142">
        <v>0</v>
      </c>
      <c r="P125" s="142">
        <v>0</v>
      </c>
      <c r="Q125" s="142">
        <v>0</v>
      </c>
      <c r="R125" s="142">
        <v>0</v>
      </c>
      <c r="S125" s="142">
        <v>0</v>
      </c>
      <c r="T125" s="142">
        <v>0</v>
      </c>
      <c r="U125" s="142">
        <v>0</v>
      </c>
      <c r="V125" s="142">
        <v>0</v>
      </c>
      <c r="W125" s="142">
        <v>0</v>
      </c>
      <c r="X125" s="142">
        <v>0</v>
      </c>
      <c r="Y125" s="142">
        <v>0</v>
      </c>
      <c r="Z125" s="142">
        <v>0</v>
      </c>
      <c r="AA125" s="142">
        <v>0</v>
      </c>
      <c r="AB125" s="142">
        <v>0</v>
      </c>
      <c r="AC125" s="142">
        <v>0</v>
      </c>
      <c r="AD125" s="142">
        <v>0</v>
      </c>
      <c r="AE125" s="142">
        <v>0</v>
      </c>
      <c r="AF125" s="142">
        <v>0</v>
      </c>
      <c r="AG125" s="142">
        <v>0</v>
      </c>
      <c r="AH125" s="142">
        <v>0</v>
      </c>
      <c r="AI125" s="142">
        <v>0</v>
      </c>
      <c r="AJ125" s="142">
        <v>0</v>
      </c>
      <c r="AK125" s="142">
        <v>0</v>
      </c>
      <c r="AL125" s="142">
        <v>0</v>
      </c>
      <c r="AM125" s="142">
        <v>0</v>
      </c>
      <c r="AN125" s="142">
        <v>0</v>
      </c>
      <c r="AO125" s="142">
        <v>0</v>
      </c>
      <c r="AP125" s="142">
        <v>0</v>
      </c>
      <c r="AQ125" s="142">
        <v>0</v>
      </c>
      <c r="AR125" s="142">
        <v>0</v>
      </c>
      <c r="AS125" s="142">
        <v>0</v>
      </c>
      <c r="AT125" s="142">
        <v>0</v>
      </c>
      <c r="AU125" s="142">
        <v>0</v>
      </c>
      <c r="AV125" s="142">
        <v>0</v>
      </c>
      <c r="AW125" s="142">
        <v>0</v>
      </c>
      <c r="AX125" s="142">
        <v>0</v>
      </c>
      <c r="AY125" s="142">
        <v>0</v>
      </c>
      <c r="AZ125" s="142">
        <v>0</v>
      </c>
      <c r="BA125" s="142">
        <v>0</v>
      </c>
      <c r="BB125" s="142">
        <v>0</v>
      </c>
      <c r="BC125" s="142">
        <v>0</v>
      </c>
      <c r="BD125" s="142">
        <v>0</v>
      </c>
      <c r="BE125" s="142">
        <v>0</v>
      </c>
      <c r="BF125" s="142">
        <v>0</v>
      </c>
      <c r="BG125" s="142">
        <v>0</v>
      </c>
      <c r="BH125" s="142">
        <v>0</v>
      </c>
      <c r="BI125" s="142">
        <v>0</v>
      </c>
      <c r="BJ125" s="142">
        <v>0</v>
      </c>
      <c r="BK125" s="142">
        <v>0</v>
      </c>
    </row>
    <row r="126" spans="2:63" ht="14.4" x14ac:dyDescent="0.3">
      <c r="B126" s="217" t="s">
        <v>241</v>
      </c>
      <c r="C126" s="198"/>
      <c r="D126" s="142"/>
      <c r="E126" s="142"/>
      <c r="F126" s="142"/>
      <c r="G126" s="142"/>
      <c r="H126" s="142"/>
      <c r="I126" s="142"/>
      <c r="J126" s="142"/>
      <c r="K126" s="142"/>
      <c r="L126" s="142"/>
      <c r="M126" s="142"/>
      <c r="N126" s="142"/>
      <c r="O126" s="142"/>
      <c r="P126" s="142"/>
      <c r="Q126" s="142"/>
      <c r="R126" s="142"/>
      <c r="S126" s="142"/>
      <c r="T126" s="142"/>
      <c r="U126" s="142"/>
      <c r="V126" s="142"/>
      <c r="W126" s="142"/>
      <c r="X126" s="142"/>
      <c r="Y126" s="142"/>
      <c r="Z126" s="142"/>
      <c r="AA126" s="142"/>
      <c r="AB126" s="142"/>
      <c r="AC126" s="142"/>
      <c r="AD126" s="142"/>
      <c r="AE126" s="142"/>
      <c r="AF126" s="142"/>
      <c r="AG126" s="142"/>
      <c r="AH126" s="142"/>
      <c r="AI126" s="142"/>
      <c r="AJ126" s="142"/>
      <c r="AK126" s="142"/>
      <c r="AL126" s="142"/>
      <c r="AM126" s="142"/>
      <c r="AN126" s="142"/>
      <c r="AO126" s="142"/>
      <c r="AP126" s="142"/>
      <c r="AQ126" s="142"/>
      <c r="AR126" s="142"/>
      <c r="AS126" s="142"/>
      <c r="AT126" s="142"/>
      <c r="AU126" s="142"/>
      <c r="AV126" s="142"/>
      <c r="AW126" s="142"/>
      <c r="AX126" s="142"/>
      <c r="AY126" s="142"/>
      <c r="AZ126" s="142"/>
      <c r="BA126" s="142"/>
      <c r="BB126" s="142"/>
      <c r="BC126" s="142"/>
      <c r="BD126" s="142"/>
      <c r="BE126" s="142"/>
      <c r="BF126" s="142"/>
      <c r="BG126" s="142"/>
      <c r="BH126" s="142"/>
      <c r="BI126" s="142"/>
      <c r="BJ126" s="142"/>
      <c r="BK126" s="142"/>
    </row>
    <row r="127" spans="2:63" ht="14.4" x14ac:dyDescent="0.3">
      <c r="B127" s="220" t="s">
        <v>140</v>
      </c>
      <c r="C127" s="198"/>
      <c r="D127" s="200">
        <f t="shared" ref="D127:AI127" si="50">SUM(D126:D126)</f>
        <v>0</v>
      </c>
      <c r="E127" s="200">
        <f t="shared" si="50"/>
        <v>0</v>
      </c>
      <c r="F127" s="200">
        <f t="shared" si="50"/>
        <v>0</v>
      </c>
      <c r="G127" s="200">
        <f t="shared" si="50"/>
        <v>0</v>
      </c>
      <c r="H127" s="200">
        <f t="shared" si="50"/>
        <v>0</v>
      </c>
      <c r="I127" s="200">
        <f t="shared" si="50"/>
        <v>0</v>
      </c>
      <c r="J127" s="200">
        <f t="shared" si="50"/>
        <v>0</v>
      </c>
      <c r="K127" s="200">
        <f t="shared" si="50"/>
        <v>0</v>
      </c>
      <c r="L127" s="200">
        <f t="shared" si="50"/>
        <v>0</v>
      </c>
      <c r="M127" s="200">
        <f t="shared" si="50"/>
        <v>0</v>
      </c>
      <c r="N127" s="200">
        <f t="shared" si="50"/>
        <v>0</v>
      </c>
      <c r="O127" s="200">
        <f t="shared" si="50"/>
        <v>0</v>
      </c>
      <c r="P127" s="200">
        <f t="shared" si="50"/>
        <v>0</v>
      </c>
      <c r="Q127" s="200">
        <f t="shared" si="50"/>
        <v>0</v>
      </c>
      <c r="R127" s="200">
        <f t="shared" si="50"/>
        <v>0</v>
      </c>
      <c r="S127" s="200">
        <f t="shared" si="50"/>
        <v>0</v>
      </c>
      <c r="T127" s="200">
        <f t="shared" si="50"/>
        <v>0</v>
      </c>
      <c r="U127" s="200">
        <f t="shared" si="50"/>
        <v>0</v>
      </c>
      <c r="V127" s="200">
        <f t="shared" si="50"/>
        <v>0</v>
      </c>
      <c r="W127" s="200">
        <f t="shared" si="50"/>
        <v>0</v>
      </c>
      <c r="X127" s="200">
        <f t="shared" si="50"/>
        <v>0</v>
      </c>
      <c r="Y127" s="200">
        <f t="shared" si="50"/>
        <v>0</v>
      </c>
      <c r="Z127" s="200">
        <f t="shared" si="50"/>
        <v>0</v>
      </c>
      <c r="AA127" s="200">
        <f t="shared" si="50"/>
        <v>0</v>
      </c>
      <c r="AB127" s="200">
        <f t="shared" si="50"/>
        <v>0</v>
      </c>
      <c r="AC127" s="200">
        <f t="shared" si="50"/>
        <v>0</v>
      </c>
      <c r="AD127" s="200">
        <f t="shared" si="50"/>
        <v>0</v>
      </c>
      <c r="AE127" s="200">
        <f t="shared" si="50"/>
        <v>0</v>
      </c>
      <c r="AF127" s="200">
        <f t="shared" si="50"/>
        <v>0</v>
      </c>
      <c r="AG127" s="200">
        <f t="shared" si="50"/>
        <v>0</v>
      </c>
      <c r="AH127" s="200">
        <f t="shared" si="50"/>
        <v>0</v>
      </c>
      <c r="AI127" s="200">
        <f t="shared" si="50"/>
        <v>0</v>
      </c>
      <c r="AJ127" s="200">
        <f t="shared" ref="AJ127:BK127" si="51">SUM(AJ126:AJ126)</f>
        <v>0</v>
      </c>
      <c r="AK127" s="200">
        <f t="shared" si="51"/>
        <v>0</v>
      </c>
      <c r="AL127" s="200">
        <f t="shared" si="51"/>
        <v>0</v>
      </c>
      <c r="AM127" s="200">
        <f t="shared" si="51"/>
        <v>0</v>
      </c>
      <c r="AN127" s="200">
        <f t="shared" si="51"/>
        <v>0</v>
      </c>
      <c r="AO127" s="200">
        <f t="shared" si="51"/>
        <v>0</v>
      </c>
      <c r="AP127" s="200">
        <f t="shared" si="51"/>
        <v>0</v>
      </c>
      <c r="AQ127" s="200">
        <f t="shared" si="51"/>
        <v>0</v>
      </c>
      <c r="AR127" s="200">
        <f t="shared" si="51"/>
        <v>0</v>
      </c>
      <c r="AS127" s="200">
        <f t="shared" si="51"/>
        <v>0</v>
      </c>
      <c r="AT127" s="200">
        <f t="shared" si="51"/>
        <v>0</v>
      </c>
      <c r="AU127" s="200">
        <f t="shared" si="51"/>
        <v>0</v>
      </c>
      <c r="AV127" s="200">
        <f t="shared" si="51"/>
        <v>0</v>
      </c>
      <c r="AW127" s="200">
        <f t="shared" si="51"/>
        <v>0</v>
      </c>
      <c r="AX127" s="200">
        <f t="shared" si="51"/>
        <v>0</v>
      </c>
      <c r="AY127" s="200">
        <f t="shared" si="51"/>
        <v>0</v>
      </c>
      <c r="AZ127" s="200">
        <f t="shared" si="51"/>
        <v>0</v>
      </c>
      <c r="BA127" s="200">
        <f t="shared" si="51"/>
        <v>0</v>
      </c>
      <c r="BB127" s="200">
        <f t="shared" si="51"/>
        <v>0</v>
      </c>
      <c r="BC127" s="200">
        <f t="shared" si="51"/>
        <v>0</v>
      </c>
      <c r="BD127" s="200">
        <f t="shared" si="51"/>
        <v>0</v>
      </c>
      <c r="BE127" s="200">
        <f t="shared" si="51"/>
        <v>0</v>
      </c>
      <c r="BF127" s="200">
        <f t="shared" si="51"/>
        <v>0</v>
      </c>
      <c r="BG127" s="200">
        <f t="shared" si="51"/>
        <v>0</v>
      </c>
      <c r="BH127" s="200">
        <f t="shared" si="51"/>
        <v>0</v>
      </c>
      <c r="BI127" s="200">
        <f t="shared" si="51"/>
        <v>0</v>
      </c>
      <c r="BJ127" s="200">
        <f t="shared" si="51"/>
        <v>0</v>
      </c>
      <c r="BK127" s="200">
        <f t="shared" si="51"/>
        <v>0</v>
      </c>
    </row>
    <row r="128" spans="2:63" ht="14.4" x14ac:dyDescent="0.3">
      <c r="B128" s="218" t="s">
        <v>388</v>
      </c>
      <c r="C128" s="198"/>
      <c r="D128" s="143">
        <f t="shared" ref="D128:AI128" ca="1" si="52">D123+D124+D125+D127</f>
        <v>6879.5750000000016</v>
      </c>
      <c r="E128" s="143">
        <f t="shared" ca="1" si="52"/>
        <v>8974.1500000000033</v>
      </c>
      <c r="F128" s="143">
        <f t="shared" ca="1" si="52"/>
        <v>8118.3083333333379</v>
      </c>
      <c r="G128" s="143">
        <f t="shared" ca="1" si="52"/>
        <v>10329.550000000007</v>
      </c>
      <c r="H128" s="143">
        <f t="shared" ca="1" si="52"/>
        <v>12572.875000000007</v>
      </c>
      <c r="I128" s="143">
        <f t="shared" ca="1" si="52"/>
        <v>14865.783333333342</v>
      </c>
      <c r="J128" s="143">
        <f t="shared" ca="1" si="52"/>
        <v>17208.275000000009</v>
      </c>
      <c r="K128" s="143">
        <f t="shared" ca="1" si="52"/>
        <v>19600.350000000009</v>
      </c>
      <c r="L128" s="143">
        <f t="shared" ca="1" si="52"/>
        <v>22042.008333333346</v>
      </c>
      <c r="M128" s="143">
        <f t="shared" ca="1" si="52"/>
        <v>24533.250000000015</v>
      </c>
      <c r="N128" s="143">
        <f t="shared" ca="1" si="52"/>
        <v>27074.075000000015</v>
      </c>
      <c r="O128" s="143">
        <f t="shared" ca="1" si="52"/>
        <v>2590.4083333333365</v>
      </c>
      <c r="P128" s="143">
        <f t="shared" ca="1" si="52"/>
        <v>16574.074999999997</v>
      </c>
      <c r="Q128" s="143">
        <f t="shared" ca="1" si="52"/>
        <v>30607.32499999999</v>
      </c>
      <c r="R128" s="143">
        <f t="shared" ca="1" si="52"/>
        <v>44690.158333333318</v>
      </c>
      <c r="S128" s="143">
        <f t="shared" ca="1" si="52"/>
        <v>58822.574999999983</v>
      </c>
      <c r="T128" s="143">
        <f t="shared" ca="1" si="52"/>
        <v>73004.574999999983</v>
      </c>
      <c r="U128" s="143">
        <f t="shared" ca="1" si="52"/>
        <v>87236.158333333311</v>
      </c>
      <c r="V128" s="143">
        <f t="shared" ca="1" si="52"/>
        <v>101517.32499999997</v>
      </c>
      <c r="W128" s="143">
        <f t="shared" ca="1" si="52"/>
        <v>115848.07499999997</v>
      </c>
      <c r="X128" s="143">
        <f t="shared" ca="1" si="52"/>
        <v>130228.4083333333</v>
      </c>
      <c r="Y128" s="143">
        <f t="shared" ca="1" si="52"/>
        <v>144658.32499999995</v>
      </c>
      <c r="Z128" s="143">
        <f t="shared" ca="1" si="52"/>
        <v>159137.82499999995</v>
      </c>
      <c r="AA128" s="143">
        <f t="shared" ca="1" si="52"/>
        <v>14529.083333333314</v>
      </c>
      <c r="AB128" s="143">
        <f t="shared" ca="1" si="52"/>
        <v>38838.933874999988</v>
      </c>
      <c r="AC128" s="143">
        <f t="shared" ca="1" si="52"/>
        <v>63198.36774999999</v>
      </c>
      <c r="AD128" s="143">
        <f t="shared" ca="1" si="52"/>
        <v>87607.384958333336</v>
      </c>
      <c r="AE128" s="143">
        <f t="shared" ca="1" si="52"/>
        <v>112065.98550000001</v>
      </c>
      <c r="AF128" s="143">
        <f t="shared" ca="1" si="52"/>
        <v>136574.16937500003</v>
      </c>
      <c r="AG128" s="143">
        <f t="shared" ca="1" si="52"/>
        <v>161131.93658333336</v>
      </c>
      <c r="AH128" s="143">
        <f t="shared" ca="1" si="52"/>
        <v>185739.28712500003</v>
      </c>
      <c r="AI128" s="143">
        <f t="shared" ca="1" si="52"/>
        <v>210396.22100000002</v>
      </c>
      <c r="AJ128" s="143">
        <f t="shared" ref="AJ128:BK128" ca="1" si="53">AJ123+AJ124+AJ125+AJ127</f>
        <v>235102.73820833335</v>
      </c>
      <c r="AK128" s="143">
        <f t="shared" ca="1" si="53"/>
        <v>259858.83875000002</v>
      </c>
      <c r="AL128" s="143">
        <f t="shared" ca="1" si="53"/>
        <v>284664.52262500004</v>
      </c>
      <c r="AM128" s="143">
        <f t="shared" ca="1" si="53"/>
        <v>24855.267208333331</v>
      </c>
      <c r="AN128" s="143">
        <f t="shared" ca="1" si="53"/>
        <v>56431.326944999993</v>
      </c>
      <c r="AO128" s="143">
        <f t="shared" ca="1" si="53"/>
        <v>88056.970014999999</v>
      </c>
      <c r="AP128" s="143">
        <f t="shared" ca="1" si="53"/>
        <v>119682.613085</v>
      </c>
      <c r="AQ128" s="143">
        <f t="shared" ca="1" si="53"/>
        <v>151308.25615500001</v>
      </c>
      <c r="AR128" s="143">
        <f t="shared" ca="1" si="53"/>
        <v>182933.899225</v>
      </c>
      <c r="AS128" s="143">
        <f t="shared" ca="1" si="53"/>
        <v>214559.54229499999</v>
      </c>
      <c r="AT128" s="143">
        <f t="shared" ca="1" si="53"/>
        <v>246185.18536499998</v>
      </c>
      <c r="AU128" s="143">
        <f t="shared" ca="1" si="53"/>
        <v>277810.82843499997</v>
      </c>
      <c r="AV128" s="143">
        <f t="shared" ca="1" si="53"/>
        <v>309436.47150499996</v>
      </c>
      <c r="AW128" s="143">
        <f t="shared" ca="1" si="53"/>
        <v>341062.11457499996</v>
      </c>
      <c r="AX128" s="143">
        <f t="shared" ca="1" si="53"/>
        <v>372687.75764499995</v>
      </c>
      <c r="AY128" s="143">
        <f t="shared" ca="1" si="53"/>
        <v>31625.643069999991</v>
      </c>
      <c r="AZ128" s="143">
        <f t="shared" ca="1" si="53"/>
        <v>72744.595333199992</v>
      </c>
      <c r="BA128" s="143">
        <f t="shared" ca="1" si="53"/>
        <v>113863.54759639999</v>
      </c>
      <c r="BB128" s="143">
        <f t="shared" ca="1" si="53"/>
        <v>154982.49985959998</v>
      </c>
      <c r="BC128" s="143">
        <f t="shared" ca="1" si="53"/>
        <v>196101.45212279999</v>
      </c>
      <c r="BD128" s="143">
        <f t="shared" ca="1" si="53"/>
        <v>237220.40438600001</v>
      </c>
      <c r="BE128" s="143">
        <f t="shared" ca="1" si="53"/>
        <v>278339.35664920002</v>
      </c>
      <c r="BF128" s="143">
        <f t="shared" ca="1" si="53"/>
        <v>319458.30891240004</v>
      </c>
      <c r="BG128" s="143">
        <f t="shared" ca="1" si="53"/>
        <v>360577.26117560006</v>
      </c>
      <c r="BH128" s="143">
        <f t="shared" ca="1" si="53"/>
        <v>401696.21343880007</v>
      </c>
      <c r="BI128" s="143">
        <f t="shared" ca="1" si="53"/>
        <v>442815.16570200009</v>
      </c>
      <c r="BJ128" s="143">
        <f t="shared" ca="1" si="53"/>
        <v>483934.1179652001</v>
      </c>
      <c r="BK128" s="143">
        <f t="shared" ca="1" si="53"/>
        <v>41118.952263200015</v>
      </c>
    </row>
    <row r="129" spans="2:63" ht="14.4" x14ac:dyDescent="0.3">
      <c r="B129" s="219"/>
      <c r="C129" s="198"/>
      <c r="D129" s="144"/>
      <c r="E129" s="144"/>
      <c r="F129" s="144"/>
      <c r="G129" s="144"/>
      <c r="H129" s="144"/>
      <c r="I129" s="144"/>
      <c r="J129" s="144"/>
      <c r="K129" s="144"/>
      <c r="L129" s="144"/>
      <c r="M129" s="144"/>
      <c r="N129" s="144"/>
      <c r="O129" s="144"/>
      <c r="P129" s="144"/>
      <c r="Q129" s="144"/>
      <c r="R129" s="144"/>
      <c r="S129" s="144"/>
      <c r="T129" s="144"/>
      <c r="U129" s="144"/>
      <c r="V129" s="144"/>
      <c r="W129" s="144"/>
      <c r="X129" s="144"/>
      <c r="Y129" s="144"/>
      <c r="Z129" s="144"/>
      <c r="AA129" s="144"/>
      <c r="AB129" s="144"/>
      <c r="AC129" s="144"/>
      <c r="AD129" s="144"/>
      <c r="AE129" s="144"/>
      <c r="AF129" s="144"/>
      <c r="AG129" s="144"/>
      <c r="AH129" s="144"/>
      <c r="AI129" s="144"/>
      <c r="AJ129" s="144"/>
      <c r="AK129" s="144"/>
      <c r="AL129" s="144"/>
      <c r="AM129" s="144"/>
      <c r="AN129" s="144"/>
      <c r="AO129" s="144"/>
      <c r="AP129" s="144"/>
      <c r="AQ129" s="144"/>
      <c r="AR129" s="144"/>
      <c r="AS129" s="144"/>
      <c r="AT129" s="144"/>
      <c r="AU129" s="144"/>
      <c r="AV129" s="144"/>
      <c r="AW129" s="144"/>
      <c r="AX129" s="144"/>
      <c r="AY129" s="144"/>
      <c r="AZ129" s="144"/>
      <c r="BA129" s="144"/>
      <c r="BB129" s="144"/>
      <c r="BC129" s="144"/>
      <c r="BD129" s="144"/>
      <c r="BE129" s="144"/>
      <c r="BF129" s="144"/>
      <c r="BG129" s="144"/>
      <c r="BH129" s="144"/>
      <c r="BI129" s="144"/>
      <c r="BJ129" s="144"/>
      <c r="BK129" s="144"/>
    </row>
    <row r="130" spans="2:63" ht="14.4" x14ac:dyDescent="0.3">
      <c r="B130" s="216" t="s">
        <v>85</v>
      </c>
      <c r="C130" s="198"/>
      <c r="D130" s="144"/>
      <c r="E130" s="144"/>
      <c r="F130" s="144"/>
      <c r="G130" s="144"/>
      <c r="H130" s="144"/>
      <c r="I130" s="144"/>
      <c r="J130" s="144"/>
      <c r="K130" s="144"/>
      <c r="L130" s="144"/>
      <c r="M130" s="144"/>
      <c r="N130" s="144"/>
      <c r="O130" s="144"/>
      <c r="P130" s="144"/>
      <c r="Q130" s="144"/>
      <c r="R130" s="144"/>
      <c r="S130" s="144"/>
      <c r="T130" s="144"/>
      <c r="U130" s="144"/>
      <c r="V130" s="144"/>
      <c r="W130" s="144"/>
      <c r="X130" s="144"/>
      <c r="Y130" s="144"/>
      <c r="Z130" s="144"/>
      <c r="AA130" s="144"/>
      <c r="AB130" s="144"/>
      <c r="AC130" s="144"/>
      <c r="AD130" s="144"/>
      <c r="AE130" s="144"/>
      <c r="AF130" s="144"/>
      <c r="AG130" s="144"/>
      <c r="AH130" s="144"/>
      <c r="AI130" s="144"/>
      <c r="AJ130" s="144"/>
      <c r="AK130" s="144"/>
      <c r="AL130" s="144"/>
      <c r="AM130" s="144"/>
      <c r="AN130" s="144"/>
      <c r="AO130" s="144"/>
      <c r="AP130" s="144"/>
      <c r="AQ130" s="144"/>
      <c r="AR130" s="144"/>
      <c r="AS130" s="144"/>
      <c r="AT130" s="144"/>
      <c r="AU130" s="144"/>
      <c r="AV130" s="144"/>
      <c r="AW130" s="144"/>
      <c r="AX130" s="144"/>
      <c r="AY130" s="144"/>
      <c r="AZ130" s="144"/>
      <c r="BA130" s="144"/>
      <c r="BB130" s="144"/>
      <c r="BC130" s="144"/>
      <c r="BD130" s="144"/>
      <c r="BE130" s="144"/>
      <c r="BF130" s="144"/>
      <c r="BG130" s="144"/>
      <c r="BH130" s="144"/>
      <c r="BI130" s="144"/>
      <c r="BJ130" s="144"/>
      <c r="BK130" s="144"/>
    </row>
    <row r="131" spans="2:63" ht="14.4" x14ac:dyDescent="0.3">
      <c r="B131" s="217" t="s">
        <v>141</v>
      </c>
      <c r="C131" s="198"/>
      <c r="D131" s="142">
        <f ca="1">'Capital &amp; Debt Calculations'!E387*1</f>
        <v>850000</v>
      </c>
      <c r="E131" s="142">
        <f ca="1">'Capital &amp; Debt Calculations'!F387*1</f>
        <v>826388.88888888888</v>
      </c>
      <c r="F131" s="142">
        <f ca="1">'Capital &amp; Debt Calculations'!G387*1</f>
        <v>802777.77777777775</v>
      </c>
      <c r="G131" s="142">
        <f ca="1">'Capital &amp; Debt Calculations'!H387*1</f>
        <v>779166.66666666663</v>
      </c>
      <c r="H131" s="142">
        <f ca="1">'Capital &amp; Debt Calculations'!I387*1</f>
        <v>755555.5555555555</v>
      </c>
      <c r="I131" s="142">
        <f ca="1">'Capital &amp; Debt Calculations'!J387*1</f>
        <v>731944.44444444438</v>
      </c>
      <c r="J131" s="142">
        <f ca="1">'Capital &amp; Debt Calculations'!K387*1</f>
        <v>708333.33333333326</v>
      </c>
      <c r="K131" s="142">
        <f ca="1">'Capital &amp; Debt Calculations'!L387*1</f>
        <v>684722.22222222213</v>
      </c>
      <c r="L131" s="142">
        <f ca="1">'Capital &amp; Debt Calculations'!M387*1</f>
        <v>661111.11111111101</v>
      </c>
      <c r="M131" s="142">
        <f ca="1">'Capital &amp; Debt Calculations'!N387*1</f>
        <v>637499.99999999988</v>
      </c>
      <c r="N131" s="142">
        <f ca="1">'Capital &amp; Debt Calculations'!O387*1</f>
        <v>613888.88888888876</v>
      </c>
      <c r="O131" s="142">
        <f ca="1">'Capital &amp; Debt Calculations'!P387*1</f>
        <v>590277.77777777764</v>
      </c>
      <c r="P131" s="142">
        <f ca="1">'Capital &amp; Debt Calculations'!Q387*1</f>
        <v>566666.66666666651</v>
      </c>
      <c r="Q131" s="142">
        <f ca="1">'Capital &amp; Debt Calculations'!R387*1</f>
        <v>543055.55555555539</v>
      </c>
      <c r="R131" s="142">
        <f ca="1">'Capital &amp; Debt Calculations'!S387*1</f>
        <v>519444.44444444426</v>
      </c>
      <c r="S131" s="142">
        <f ca="1">'Capital &amp; Debt Calculations'!T387*1</f>
        <v>495833.33333333314</v>
      </c>
      <c r="T131" s="142">
        <f ca="1">'Capital &amp; Debt Calculations'!U387*1</f>
        <v>472222.22222222202</v>
      </c>
      <c r="U131" s="142">
        <f ca="1">'Capital &amp; Debt Calculations'!V387*1</f>
        <v>448611.11111111089</v>
      </c>
      <c r="V131" s="142">
        <f ca="1">'Capital &amp; Debt Calculations'!W387*1</f>
        <v>424999.99999999977</v>
      </c>
      <c r="W131" s="142">
        <f ca="1">'Capital &amp; Debt Calculations'!X387*1</f>
        <v>401388.88888888864</v>
      </c>
      <c r="X131" s="142">
        <f ca="1">'Capital &amp; Debt Calculations'!Y387*1</f>
        <v>377777.77777777752</v>
      </c>
      <c r="Y131" s="142">
        <f ca="1">'Capital &amp; Debt Calculations'!Z387*1</f>
        <v>354166.6666666664</v>
      </c>
      <c r="Z131" s="142">
        <f ca="1">'Capital &amp; Debt Calculations'!AA387*1</f>
        <v>330555.55555555527</v>
      </c>
      <c r="AA131" s="142">
        <f ca="1">'Capital &amp; Debt Calculations'!AB387*1</f>
        <v>306944.44444444415</v>
      </c>
      <c r="AB131" s="142">
        <f ca="1">'Capital &amp; Debt Calculations'!AC387*1</f>
        <v>283333.33333333302</v>
      </c>
      <c r="AC131" s="142">
        <f ca="1">'Capital &amp; Debt Calculations'!AD387*1</f>
        <v>259722.2222222219</v>
      </c>
      <c r="AD131" s="142">
        <f ca="1">'Capital &amp; Debt Calculations'!AE387*1</f>
        <v>236111.11111111077</v>
      </c>
      <c r="AE131" s="142">
        <f ca="1">'Capital &amp; Debt Calculations'!AF387*1</f>
        <v>212499.99999999965</v>
      </c>
      <c r="AF131" s="142">
        <f ca="1">'Capital &amp; Debt Calculations'!AG387*1</f>
        <v>188888.88888888853</v>
      </c>
      <c r="AG131" s="142">
        <f ca="1">'Capital &amp; Debt Calculations'!AH387*1</f>
        <v>165277.7777777774</v>
      </c>
      <c r="AH131" s="142">
        <f ca="1">'Capital &amp; Debt Calculations'!AI387*1</f>
        <v>141666.66666666628</v>
      </c>
      <c r="AI131" s="142">
        <f ca="1">'Capital &amp; Debt Calculations'!AJ387*1</f>
        <v>118055.55555555517</v>
      </c>
      <c r="AJ131" s="142">
        <f ca="1">'Capital &amp; Debt Calculations'!AK387*1</f>
        <v>94444.44444444406</v>
      </c>
      <c r="AK131" s="142">
        <f ca="1">'Capital &amp; Debt Calculations'!AL387*1</f>
        <v>70833.33333333295</v>
      </c>
      <c r="AL131" s="142">
        <f ca="1">'Capital &amp; Debt Calculations'!AM387*1</f>
        <v>47222.222222221841</v>
      </c>
      <c r="AM131" s="142">
        <f ca="1">'Capital &amp; Debt Calculations'!AN387*1</f>
        <v>23611.111111110731</v>
      </c>
      <c r="AN131" s="142">
        <f ca="1">'Capital &amp; Debt Calculations'!AO387*1</f>
        <v>-3.7834979593753815E-10</v>
      </c>
      <c r="AO131" s="142">
        <f ca="1">'Capital &amp; Debt Calculations'!AP387*1</f>
        <v>-3.7834979593753815E-10</v>
      </c>
      <c r="AP131" s="142">
        <f ca="1">'Capital &amp; Debt Calculations'!AQ387*1</f>
        <v>-3.7834979593753815E-10</v>
      </c>
      <c r="AQ131" s="142">
        <f ca="1">'Capital &amp; Debt Calculations'!AR387*1</f>
        <v>-3.7834979593753815E-10</v>
      </c>
      <c r="AR131" s="142">
        <f ca="1">'Capital &amp; Debt Calculations'!AS387*1</f>
        <v>-3.7834979593753815E-10</v>
      </c>
      <c r="AS131" s="142">
        <f ca="1">'Capital &amp; Debt Calculations'!AT387*1</f>
        <v>-3.7834979593753815E-10</v>
      </c>
      <c r="AT131" s="142">
        <f ca="1">'Capital &amp; Debt Calculations'!AU387*1</f>
        <v>-3.7834979593753815E-10</v>
      </c>
      <c r="AU131" s="142">
        <f ca="1">'Capital &amp; Debt Calculations'!AV387*1</f>
        <v>-3.7834979593753815E-10</v>
      </c>
      <c r="AV131" s="142">
        <f ca="1">'Capital &amp; Debt Calculations'!AW387*1</f>
        <v>-3.7834979593753815E-10</v>
      </c>
      <c r="AW131" s="142">
        <f ca="1">'Capital &amp; Debt Calculations'!AX387*1</f>
        <v>-3.7834979593753815E-10</v>
      </c>
      <c r="AX131" s="142">
        <f ca="1">'Capital &amp; Debt Calculations'!AY387*1</f>
        <v>-3.7834979593753815E-10</v>
      </c>
      <c r="AY131" s="142">
        <f ca="1">'Capital &amp; Debt Calculations'!AZ387*1</f>
        <v>-3.7834979593753815E-10</v>
      </c>
      <c r="AZ131" s="142">
        <f ca="1">'Capital &amp; Debt Calculations'!BA387*1</f>
        <v>-3.7834979593753815E-10</v>
      </c>
      <c r="BA131" s="142">
        <f ca="1">'Capital &amp; Debt Calculations'!BB387*1</f>
        <v>-3.7834979593753815E-10</v>
      </c>
      <c r="BB131" s="142">
        <f ca="1">'Capital &amp; Debt Calculations'!BC387*1</f>
        <v>-3.7834979593753815E-10</v>
      </c>
      <c r="BC131" s="142">
        <f ca="1">'Capital &amp; Debt Calculations'!BD387*1</f>
        <v>-3.7834979593753815E-10</v>
      </c>
      <c r="BD131" s="142">
        <f ca="1">'Capital &amp; Debt Calculations'!BE387*1</f>
        <v>-3.7834979593753815E-10</v>
      </c>
      <c r="BE131" s="142">
        <f ca="1">'Capital &amp; Debt Calculations'!BF387*1</f>
        <v>-3.7834979593753815E-10</v>
      </c>
      <c r="BF131" s="142">
        <f ca="1">'Capital &amp; Debt Calculations'!BG387*1</f>
        <v>-3.7834979593753815E-10</v>
      </c>
      <c r="BG131" s="142">
        <f ca="1">'Capital &amp; Debt Calculations'!BH387*1</f>
        <v>-3.7834979593753815E-10</v>
      </c>
      <c r="BH131" s="142">
        <f ca="1">'Capital &amp; Debt Calculations'!BI387*1</f>
        <v>-3.7834979593753815E-10</v>
      </c>
      <c r="BI131" s="142">
        <f ca="1">'Capital &amp; Debt Calculations'!BJ387*1</f>
        <v>-3.7834979593753815E-10</v>
      </c>
      <c r="BJ131" s="142">
        <f ca="1">'Capital &amp; Debt Calculations'!BK387*1</f>
        <v>-3.7834979593753815E-10</v>
      </c>
      <c r="BK131" s="142">
        <f ca="1">'Capital &amp; Debt Calculations'!BL387*1</f>
        <v>-3.7834979593753815E-10</v>
      </c>
    </row>
    <row r="132" spans="2:63" ht="14.4" x14ac:dyDescent="0.3">
      <c r="B132" s="217" t="s">
        <v>142</v>
      </c>
      <c r="C132" s="198"/>
      <c r="D132" s="142">
        <f>'Capital &amp; Debt Calculations'!E392*1</f>
        <v>0</v>
      </c>
      <c r="E132" s="142">
        <f>'Capital &amp; Debt Calculations'!F392*1</f>
        <v>0</v>
      </c>
      <c r="F132" s="142">
        <f>'Capital &amp; Debt Calculations'!G392*1</f>
        <v>0</v>
      </c>
      <c r="G132" s="142">
        <f>'Capital &amp; Debt Calculations'!H392*1</f>
        <v>0</v>
      </c>
      <c r="H132" s="142">
        <f>'Capital &amp; Debt Calculations'!I392*1</f>
        <v>0</v>
      </c>
      <c r="I132" s="142">
        <f>'Capital &amp; Debt Calculations'!J392*1</f>
        <v>750000</v>
      </c>
      <c r="J132" s="142">
        <f>'Capital &amp; Debt Calculations'!K392*1</f>
        <v>750000</v>
      </c>
      <c r="K132" s="142">
        <f>'Capital &amp; Debt Calculations'!L392*1</f>
        <v>750000</v>
      </c>
      <c r="L132" s="142">
        <f>'Capital &amp; Debt Calculations'!M392*1</f>
        <v>750000</v>
      </c>
      <c r="M132" s="142">
        <f>'Capital &amp; Debt Calculations'!N392*1</f>
        <v>750000</v>
      </c>
      <c r="N132" s="142">
        <f>'Capital &amp; Debt Calculations'!O392*1</f>
        <v>750000</v>
      </c>
      <c r="O132" s="142">
        <f>'Capital &amp; Debt Calculations'!P392*1</f>
        <v>750000</v>
      </c>
      <c r="P132" s="142">
        <f>'Capital &amp; Debt Calculations'!Q392*1</f>
        <v>750000</v>
      </c>
      <c r="Q132" s="142">
        <f>'Capital &amp; Debt Calculations'!R392*1</f>
        <v>750000</v>
      </c>
      <c r="R132" s="142">
        <f>'Capital &amp; Debt Calculations'!S392*1</f>
        <v>750000</v>
      </c>
      <c r="S132" s="142">
        <f>'Capital &amp; Debt Calculations'!T392*1</f>
        <v>750000</v>
      </c>
      <c r="T132" s="142">
        <f>'Capital &amp; Debt Calculations'!U392*1</f>
        <v>750000</v>
      </c>
      <c r="U132" s="142">
        <f>'Capital &amp; Debt Calculations'!V392*1</f>
        <v>750000</v>
      </c>
      <c r="V132" s="142">
        <f>'Capital &amp; Debt Calculations'!W392*1</f>
        <v>750000</v>
      </c>
      <c r="W132" s="142">
        <f>'Capital &amp; Debt Calculations'!X392*1</f>
        <v>750000</v>
      </c>
      <c r="X132" s="142">
        <f>'Capital &amp; Debt Calculations'!Y392*1</f>
        <v>750000</v>
      </c>
      <c r="Y132" s="142">
        <f>'Capital &amp; Debt Calculations'!Z392*1</f>
        <v>750000</v>
      </c>
      <c r="Z132" s="142">
        <f>'Capital &amp; Debt Calculations'!AA392*1</f>
        <v>750000</v>
      </c>
      <c r="AA132" s="142">
        <f>'Capital &amp; Debt Calculations'!AB392*1</f>
        <v>750000</v>
      </c>
      <c r="AB132" s="142">
        <f>'Capital &amp; Debt Calculations'!AC392*1</f>
        <v>750000</v>
      </c>
      <c r="AC132" s="142">
        <f>'Capital &amp; Debt Calculations'!AD392*1</f>
        <v>750000</v>
      </c>
      <c r="AD132" s="142">
        <f>'Capital &amp; Debt Calculations'!AE392*1</f>
        <v>750000</v>
      </c>
      <c r="AE132" s="142">
        <f>'Capital &amp; Debt Calculations'!AF392*1</f>
        <v>750000</v>
      </c>
      <c r="AF132" s="142">
        <f>'Capital &amp; Debt Calculations'!AG392*1</f>
        <v>750000</v>
      </c>
      <c r="AG132" s="142">
        <f>'Capital &amp; Debt Calculations'!AH392*1</f>
        <v>750000</v>
      </c>
      <c r="AH132" s="142">
        <f>'Capital &amp; Debt Calculations'!AI392*1</f>
        <v>750000</v>
      </c>
      <c r="AI132" s="142">
        <f>'Capital &amp; Debt Calculations'!AJ392*1</f>
        <v>750000</v>
      </c>
      <c r="AJ132" s="142">
        <f>'Capital &amp; Debt Calculations'!AK392*1</f>
        <v>750000</v>
      </c>
      <c r="AK132" s="142">
        <f>'Capital &amp; Debt Calculations'!AL392*1</f>
        <v>750000</v>
      </c>
      <c r="AL132" s="142">
        <f>'Capital &amp; Debt Calculations'!AM392*1</f>
        <v>750000</v>
      </c>
      <c r="AM132" s="142">
        <f>'Capital &amp; Debt Calculations'!AN392*1</f>
        <v>750000</v>
      </c>
      <c r="AN132" s="142">
        <f>'Capital &amp; Debt Calculations'!AO392*1</f>
        <v>750000</v>
      </c>
      <c r="AO132" s="142">
        <f>'Capital &amp; Debt Calculations'!AP392*1</f>
        <v>750000</v>
      </c>
      <c r="AP132" s="142">
        <f>'Capital &amp; Debt Calculations'!AQ392*1</f>
        <v>750000</v>
      </c>
      <c r="AQ132" s="142">
        <f>'Capital &amp; Debt Calculations'!AR392*1</f>
        <v>750000</v>
      </c>
      <c r="AR132" s="142">
        <f>'Capital &amp; Debt Calculations'!AS392*1</f>
        <v>750000</v>
      </c>
      <c r="AS132" s="142">
        <f>'Capital &amp; Debt Calculations'!AT392*1</f>
        <v>750000</v>
      </c>
      <c r="AT132" s="142">
        <f>'Capital &amp; Debt Calculations'!AU392*1</f>
        <v>750000</v>
      </c>
      <c r="AU132" s="142">
        <f>'Capital &amp; Debt Calculations'!AV392*1</f>
        <v>750000</v>
      </c>
      <c r="AV132" s="142">
        <f>'Capital &amp; Debt Calculations'!AW392*1</f>
        <v>750000</v>
      </c>
      <c r="AW132" s="142">
        <f>'Capital &amp; Debt Calculations'!AX392*1</f>
        <v>750000</v>
      </c>
      <c r="AX132" s="142">
        <f>'Capital &amp; Debt Calculations'!AY392*1</f>
        <v>750000</v>
      </c>
      <c r="AY132" s="142">
        <f>'Capital &amp; Debt Calculations'!AZ392*1</f>
        <v>750000</v>
      </c>
      <c r="AZ132" s="142">
        <f>'Capital &amp; Debt Calculations'!BA392*1</f>
        <v>750000</v>
      </c>
      <c r="BA132" s="142">
        <f>'Capital &amp; Debt Calculations'!BB392*1</f>
        <v>750000</v>
      </c>
      <c r="BB132" s="142">
        <f>'Capital &amp; Debt Calculations'!BC392*1</f>
        <v>750000</v>
      </c>
      <c r="BC132" s="142">
        <f>'Capital &amp; Debt Calculations'!BD392*1</f>
        <v>750000</v>
      </c>
      <c r="BD132" s="142">
        <f>'Capital &amp; Debt Calculations'!BE392*1</f>
        <v>750000</v>
      </c>
      <c r="BE132" s="142">
        <f>'Capital &amp; Debt Calculations'!BF392*1</f>
        <v>750000</v>
      </c>
      <c r="BF132" s="142">
        <f>'Capital &amp; Debt Calculations'!BG392*1</f>
        <v>750000</v>
      </c>
      <c r="BG132" s="142">
        <f>'Capital &amp; Debt Calculations'!BH392*1</f>
        <v>750000</v>
      </c>
      <c r="BH132" s="142">
        <f>'Capital &amp; Debt Calculations'!BI392*1</f>
        <v>750000</v>
      </c>
      <c r="BI132" s="142">
        <f>'Capital &amp; Debt Calculations'!BJ392*1</f>
        <v>750000</v>
      </c>
      <c r="BJ132" s="142">
        <f>'Capital &amp; Debt Calculations'!BK392*1</f>
        <v>750000</v>
      </c>
      <c r="BK132" s="142">
        <f>'Capital &amp; Debt Calculations'!BL392*1</f>
        <v>750000</v>
      </c>
    </row>
    <row r="133" spans="2:63" ht="14.4" x14ac:dyDescent="0.3">
      <c r="B133" s="221" t="s">
        <v>251</v>
      </c>
      <c r="C133" s="198"/>
      <c r="D133" s="142">
        <f t="shared" ref="D133:AI133" ca="1" si="54">SUM(D131:D132)</f>
        <v>850000</v>
      </c>
      <c r="E133" s="142">
        <f t="shared" ca="1" si="54"/>
        <v>826388.88888888888</v>
      </c>
      <c r="F133" s="142">
        <f t="shared" ca="1" si="54"/>
        <v>802777.77777777775</v>
      </c>
      <c r="G133" s="142">
        <f t="shared" ca="1" si="54"/>
        <v>779166.66666666663</v>
      </c>
      <c r="H133" s="142">
        <f t="shared" ca="1" si="54"/>
        <v>755555.5555555555</v>
      </c>
      <c r="I133" s="142">
        <f t="shared" ca="1" si="54"/>
        <v>1481944.4444444445</v>
      </c>
      <c r="J133" s="142">
        <f t="shared" ca="1" si="54"/>
        <v>1458333.3333333333</v>
      </c>
      <c r="K133" s="142">
        <f t="shared" ca="1" si="54"/>
        <v>1434722.222222222</v>
      </c>
      <c r="L133" s="142">
        <f t="shared" ca="1" si="54"/>
        <v>1411111.111111111</v>
      </c>
      <c r="M133" s="142">
        <f t="shared" ca="1" si="54"/>
        <v>1387500</v>
      </c>
      <c r="N133" s="142">
        <f t="shared" ca="1" si="54"/>
        <v>1363888.8888888888</v>
      </c>
      <c r="O133" s="142">
        <f t="shared" ca="1" si="54"/>
        <v>1340277.7777777775</v>
      </c>
      <c r="P133" s="142">
        <f t="shared" ca="1" si="54"/>
        <v>1316666.6666666665</v>
      </c>
      <c r="Q133" s="142">
        <f t="shared" ca="1" si="54"/>
        <v>1293055.5555555555</v>
      </c>
      <c r="R133" s="142">
        <f t="shared" ca="1" si="54"/>
        <v>1269444.4444444443</v>
      </c>
      <c r="S133" s="142">
        <f t="shared" ca="1" si="54"/>
        <v>1245833.333333333</v>
      </c>
      <c r="T133" s="142">
        <f t="shared" ca="1" si="54"/>
        <v>1222222.222222222</v>
      </c>
      <c r="U133" s="142">
        <f t="shared" ca="1" si="54"/>
        <v>1198611.111111111</v>
      </c>
      <c r="V133" s="142">
        <f t="shared" ca="1" si="54"/>
        <v>1174999.9999999998</v>
      </c>
      <c r="W133" s="142">
        <f t="shared" ca="1" si="54"/>
        <v>1151388.8888888885</v>
      </c>
      <c r="X133" s="142">
        <f t="shared" ca="1" si="54"/>
        <v>1127777.7777777775</v>
      </c>
      <c r="Y133" s="142">
        <f t="shared" ca="1" si="54"/>
        <v>1104166.6666666665</v>
      </c>
      <c r="Z133" s="142">
        <f t="shared" ca="1" si="54"/>
        <v>1080555.5555555553</v>
      </c>
      <c r="AA133" s="142">
        <f t="shared" ca="1" si="54"/>
        <v>1056944.444444444</v>
      </c>
      <c r="AB133" s="142">
        <f t="shared" ca="1" si="54"/>
        <v>1033333.333333333</v>
      </c>
      <c r="AC133" s="142">
        <f t="shared" ca="1" si="54"/>
        <v>1009722.2222222219</v>
      </c>
      <c r="AD133" s="142">
        <f t="shared" ca="1" si="54"/>
        <v>986111.11111111077</v>
      </c>
      <c r="AE133" s="142">
        <f t="shared" ca="1" si="54"/>
        <v>962499.99999999965</v>
      </c>
      <c r="AF133" s="142">
        <f t="shared" ca="1" si="54"/>
        <v>938888.88888888853</v>
      </c>
      <c r="AG133" s="142">
        <f t="shared" ca="1" si="54"/>
        <v>915277.7777777774</v>
      </c>
      <c r="AH133" s="142">
        <f t="shared" ca="1" si="54"/>
        <v>891666.66666666628</v>
      </c>
      <c r="AI133" s="142">
        <f t="shared" ca="1" si="54"/>
        <v>868055.55555555515</v>
      </c>
      <c r="AJ133" s="142">
        <f t="shared" ref="AJ133:BK133" ca="1" si="55">SUM(AJ131:AJ132)</f>
        <v>844444.44444444403</v>
      </c>
      <c r="AK133" s="142">
        <f t="shared" ca="1" si="55"/>
        <v>820833.33333333291</v>
      </c>
      <c r="AL133" s="142">
        <f t="shared" ca="1" si="55"/>
        <v>797222.22222222178</v>
      </c>
      <c r="AM133" s="142">
        <f t="shared" ca="1" si="55"/>
        <v>773611.11111111077</v>
      </c>
      <c r="AN133" s="142">
        <f t="shared" ca="1" si="55"/>
        <v>749999.99999999965</v>
      </c>
      <c r="AO133" s="142">
        <f t="shared" ca="1" si="55"/>
        <v>749999.99999999965</v>
      </c>
      <c r="AP133" s="142">
        <f t="shared" ca="1" si="55"/>
        <v>749999.99999999965</v>
      </c>
      <c r="AQ133" s="142">
        <f t="shared" ca="1" si="55"/>
        <v>749999.99999999965</v>
      </c>
      <c r="AR133" s="142">
        <f t="shared" ca="1" si="55"/>
        <v>749999.99999999965</v>
      </c>
      <c r="AS133" s="142">
        <f t="shared" ca="1" si="55"/>
        <v>749999.99999999965</v>
      </c>
      <c r="AT133" s="142">
        <f t="shared" ca="1" si="55"/>
        <v>749999.99999999965</v>
      </c>
      <c r="AU133" s="142">
        <f t="shared" ca="1" si="55"/>
        <v>749999.99999999965</v>
      </c>
      <c r="AV133" s="142">
        <f t="shared" ca="1" si="55"/>
        <v>749999.99999999965</v>
      </c>
      <c r="AW133" s="142">
        <f t="shared" ca="1" si="55"/>
        <v>749999.99999999965</v>
      </c>
      <c r="AX133" s="142">
        <f t="shared" ca="1" si="55"/>
        <v>749999.99999999965</v>
      </c>
      <c r="AY133" s="142">
        <f t="shared" ca="1" si="55"/>
        <v>749999.99999999965</v>
      </c>
      <c r="AZ133" s="142">
        <f t="shared" ca="1" si="55"/>
        <v>749999.99999999965</v>
      </c>
      <c r="BA133" s="142">
        <f t="shared" ca="1" si="55"/>
        <v>749999.99999999965</v>
      </c>
      <c r="BB133" s="142">
        <f t="shared" ca="1" si="55"/>
        <v>749999.99999999965</v>
      </c>
      <c r="BC133" s="142">
        <f t="shared" ca="1" si="55"/>
        <v>749999.99999999965</v>
      </c>
      <c r="BD133" s="142">
        <f t="shared" ca="1" si="55"/>
        <v>749999.99999999965</v>
      </c>
      <c r="BE133" s="142">
        <f t="shared" ca="1" si="55"/>
        <v>749999.99999999965</v>
      </c>
      <c r="BF133" s="142">
        <f t="shared" ca="1" si="55"/>
        <v>749999.99999999965</v>
      </c>
      <c r="BG133" s="142">
        <f t="shared" ca="1" si="55"/>
        <v>749999.99999999965</v>
      </c>
      <c r="BH133" s="142">
        <f t="shared" ca="1" si="55"/>
        <v>749999.99999999965</v>
      </c>
      <c r="BI133" s="142">
        <f t="shared" ca="1" si="55"/>
        <v>749999.99999999965</v>
      </c>
      <c r="BJ133" s="142">
        <f t="shared" ca="1" si="55"/>
        <v>749999.99999999965</v>
      </c>
      <c r="BK133" s="142">
        <f t="shared" ca="1" si="55"/>
        <v>749999.99999999965</v>
      </c>
    </row>
    <row r="134" spans="2:63" ht="14.4" x14ac:dyDescent="0.3">
      <c r="B134" s="217" t="s">
        <v>240</v>
      </c>
      <c r="C134" s="198"/>
      <c r="D134" s="142">
        <v>0</v>
      </c>
      <c r="E134" s="142">
        <v>0</v>
      </c>
      <c r="F134" s="142">
        <v>0</v>
      </c>
      <c r="G134" s="142">
        <v>0</v>
      </c>
      <c r="H134" s="142">
        <v>0</v>
      </c>
      <c r="I134" s="142">
        <v>0</v>
      </c>
      <c r="J134" s="142">
        <v>0</v>
      </c>
      <c r="K134" s="142">
        <v>0</v>
      </c>
      <c r="L134" s="142">
        <v>0</v>
      </c>
      <c r="M134" s="142">
        <v>0</v>
      </c>
      <c r="N134" s="142">
        <v>0</v>
      </c>
      <c r="O134" s="142">
        <v>0</v>
      </c>
      <c r="P134" s="142">
        <v>0</v>
      </c>
      <c r="Q134" s="142">
        <v>0</v>
      </c>
      <c r="R134" s="142">
        <v>0</v>
      </c>
      <c r="S134" s="142">
        <v>0</v>
      </c>
      <c r="T134" s="142">
        <v>0</v>
      </c>
      <c r="U134" s="142">
        <v>0</v>
      </c>
      <c r="V134" s="142">
        <v>0</v>
      </c>
      <c r="W134" s="142">
        <v>0</v>
      </c>
      <c r="X134" s="142">
        <v>0</v>
      </c>
      <c r="Y134" s="142">
        <v>0</v>
      </c>
      <c r="Z134" s="142">
        <v>0</v>
      </c>
      <c r="AA134" s="142">
        <v>0</v>
      </c>
      <c r="AB134" s="142">
        <v>0</v>
      </c>
      <c r="AC134" s="142">
        <v>0</v>
      </c>
      <c r="AD134" s="142">
        <v>0</v>
      </c>
      <c r="AE134" s="142">
        <v>0</v>
      </c>
      <c r="AF134" s="142">
        <v>0</v>
      </c>
      <c r="AG134" s="142">
        <v>0</v>
      </c>
      <c r="AH134" s="142">
        <v>0</v>
      </c>
      <c r="AI134" s="142">
        <v>0</v>
      </c>
      <c r="AJ134" s="142">
        <v>0</v>
      </c>
      <c r="AK134" s="142">
        <v>0</v>
      </c>
      <c r="AL134" s="142">
        <v>0</v>
      </c>
      <c r="AM134" s="142">
        <v>0</v>
      </c>
      <c r="AN134" s="142">
        <v>0</v>
      </c>
      <c r="AO134" s="142">
        <v>0</v>
      </c>
      <c r="AP134" s="142">
        <v>0</v>
      </c>
      <c r="AQ134" s="142">
        <v>0</v>
      </c>
      <c r="AR134" s="142">
        <v>0</v>
      </c>
      <c r="AS134" s="142">
        <v>0</v>
      </c>
      <c r="AT134" s="142">
        <v>0</v>
      </c>
      <c r="AU134" s="142">
        <v>0</v>
      </c>
      <c r="AV134" s="142">
        <v>0</v>
      </c>
      <c r="AW134" s="142">
        <v>0</v>
      </c>
      <c r="AX134" s="142">
        <v>0</v>
      </c>
      <c r="AY134" s="142">
        <v>0</v>
      </c>
      <c r="AZ134" s="142">
        <v>0</v>
      </c>
      <c r="BA134" s="142">
        <v>0</v>
      </c>
      <c r="BB134" s="142">
        <v>0</v>
      </c>
      <c r="BC134" s="142">
        <v>0</v>
      </c>
      <c r="BD134" s="142">
        <v>0</v>
      </c>
      <c r="BE134" s="142">
        <v>0</v>
      </c>
      <c r="BF134" s="142">
        <v>0</v>
      </c>
      <c r="BG134" s="142">
        <v>0</v>
      </c>
      <c r="BH134" s="142">
        <v>0</v>
      </c>
      <c r="BI134" s="142">
        <v>0</v>
      </c>
      <c r="BJ134" s="142">
        <v>0</v>
      </c>
      <c r="BK134" s="142">
        <v>0</v>
      </c>
    </row>
    <row r="135" spans="2:63" ht="14.4" x14ac:dyDescent="0.3">
      <c r="B135" s="221" t="s">
        <v>143</v>
      </c>
      <c r="C135" s="198"/>
      <c r="D135" s="142">
        <f t="shared" ref="D135:AI135" si="56">SUM(D134:D134)</f>
        <v>0</v>
      </c>
      <c r="E135" s="142">
        <f t="shared" si="56"/>
        <v>0</v>
      </c>
      <c r="F135" s="142">
        <f t="shared" si="56"/>
        <v>0</v>
      </c>
      <c r="G135" s="142">
        <f t="shared" si="56"/>
        <v>0</v>
      </c>
      <c r="H135" s="142">
        <f t="shared" si="56"/>
        <v>0</v>
      </c>
      <c r="I135" s="142">
        <f t="shared" si="56"/>
        <v>0</v>
      </c>
      <c r="J135" s="142">
        <f t="shared" si="56"/>
        <v>0</v>
      </c>
      <c r="K135" s="142">
        <f t="shared" si="56"/>
        <v>0</v>
      </c>
      <c r="L135" s="142">
        <f t="shared" si="56"/>
        <v>0</v>
      </c>
      <c r="M135" s="142">
        <f t="shared" si="56"/>
        <v>0</v>
      </c>
      <c r="N135" s="142">
        <f t="shared" si="56"/>
        <v>0</v>
      </c>
      <c r="O135" s="142">
        <f t="shared" si="56"/>
        <v>0</v>
      </c>
      <c r="P135" s="142">
        <f t="shared" si="56"/>
        <v>0</v>
      </c>
      <c r="Q135" s="142">
        <f t="shared" si="56"/>
        <v>0</v>
      </c>
      <c r="R135" s="142">
        <f t="shared" si="56"/>
        <v>0</v>
      </c>
      <c r="S135" s="142">
        <f t="shared" si="56"/>
        <v>0</v>
      </c>
      <c r="T135" s="142">
        <f t="shared" si="56"/>
        <v>0</v>
      </c>
      <c r="U135" s="142">
        <f t="shared" si="56"/>
        <v>0</v>
      </c>
      <c r="V135" s="142">
        <f t="shared" si="56"/>
        <v>0</v>
      </c>
      <c r="W135" s="142">
        <f t="shared" si="56"/>
        <v>0</v>
      </c>
      <c r="X135" s="142">
        <f t="shared" si="56"/>
        <v>0</v>
      </c>
      <c r="Y135" s="142">
        <f t="shared" si="56"/>
        <v>0</v>
      </c>
      <c r="Z135" s="142">
        <f t="shared" si="56"/>
        <v>0</v>
      </c>
      <c r="AA135" s="142">
        <f t="shared" si="56"/>
        <v>0</v>
      </c>
      <c r="AB135" s="142">
        <f t="shared" si="56"/>
        <v>0</v>
      </c>
      <c r="AC135" s="142">
        <f t="shared" si="56"/>
        <v>0</v>
      </c>
      <c r="AD135" s="142">
        <f t="shared" si="56"/>
        <v>0</v>
      </c>
      <c r="AE135" s="142">
        <f t="shared" si="56"/>
        <v>0</v>
      </c>
      <c r="AF135" s="142">
        <f t="shared" si="56"/>
        <v>0</v>
      </c>
      <c r="AG135" s="142">
        <f t="shared" si="56"/>
        <v>0</v>
      </c>
      <c r="AH135" s="142">
        <f t="shared" si="56"/>
        <v>0</v>
      </c>
      <c r="AI135" s="142">
        <f t="shared" si="56"/>
        <v>0</v>
      </c>
      <c r="AJ135" s="142">
        <f t="shared" ref="AJ135:BK135" si="57">SUM(AJ134:AJ134)</f>
        <v>0</v>
      </c>
      <c r="AK135" s="142">
        <f t="shared" si="57"/>
        <v>0</v>
      </c>
      <c r="AL135" s="142">
        <f t="shared" si="57"/>
        <v>0</v>
      </c>
      <c r="AM135" s="142">
        <f t="shared" si="57"/>
        <v>0</v>
      </c>
      <c r="AN135" s="142">
        <f t="shared" si="57"/>
        <v>0</v>
      </c>
      <c r="AO135" s="142">
        <f t="shared" si="57"/>
        <v>0</v>
      </c>
      <c r="AP135" s="142">
        <f t="shared" si="57"/>
        <v>0</v>
      </c>
      <c r="AQ135" s="142">
        <f t="shared" si="57"/>
        <v>0</v>
      </c>
      <c r="AR135" s="142">
        <f t="shared" si="57"/>
        <v>0</v>
      </c>
      <c r="AS135" s="142">
        <f t="shared" si="57"/>
        <v>0</v>
      </c>
      <c r="AT135" s="142">
        <f t="shared" si="57"/>
        <v>0</v>
      </c>
      <c r="AU135" s="142">
        <f t="shared" si="57"/>
        <v>0</v>
      </c>
      <c r="AV135" s="142">
        <f t="shared" si="57"/>
        <v>0</v>
      </c>
      <c r="AW135" s="142">
        <f t="shared" si="57"/>
        <v>0</v>
      </c>
      <c r="AX135" s="142">
        <f t="shared" si="57"/>
        <v>0</v>
      </c>
      <c r="AY135" s="142">
        <f t="shared" si="57"/>
        <v>0</v>
      </c>
      <c r="AZ135" s="142">
        <f t="shared" si="57"/>
        <v>0</v>
      </c>
      <c r="BA135" s="142">
        <f t="shared" si="57"/>
        <v>0</v>
      </c>
      <c r="BB135" s="142">
        <f t="shared" si="57"/>
        <v>0</v>
      </c>
      <c r="BC135" s="142">
        <f t="shared" si="57"/>
        <v>0</v>
      </c>
      <c r="BD135" s="142">
        <f t="shared" si="57"/>
        <v>0</v>
      </c>
      <c r="BE135" s="142">
        <f t="shared" si="57"/>
        <v>0</v>
      </c>
      <c r="BF135" s="142">
        <f t="shared" si="57"/>
        <v>0</v>
      </c>
      <c r="BG135" s="142">
        <f t="shared" si="57"/>
        <v>0</v>
      </c>
      <c r="BH135" s="142">
        <f t="shared" si="57"/>
        <v>0</v>
      </c>
      <c r="BI135" s="142">
        <f t="shared" si="57"/>
        <v>0</v>
      </c>
      <c r="BJ135" s="142">
        <f t="shared" si="57"/>
        <v>0</v>
      </c>
      <c r="BK135" s="142">
        <f t="shared" si="57"/>
        <v>0</v>
      </c>
    </row>
    <row r="136" spans="2:63" ht="14.4" x14ac:dyDescent="0.3">
      <c r="B136" s="219"/>
      <c r="C136" s="198"/>
      <c r="D136" s="144"/>
      <c r="E136" s="144"/>
      <c r="F136" s="144"/>
      <c r="G136" s="144"/>
      <c r="H136" s="144"/>
      <c r="I136" s="144"/>
      <c r="J136" s="144"/>
      <c r="K136" s="144"/>
      <c r="L136" s="144"/>
      <c r="M136" s="144"/>
      <c r="N136" s="144"/>
      <c r="O136" s="144"/>
      <c r="P136" s="144"/>
      <c r="Q136" s="144"/>
      <c r="R136" s="144"/>
      <c r="S136" s="144"/>
      <c r="T136" s="144"/>
      <c r="U136" s="144"/>
      <c r="V136" s="144"/>
      <c r="W136" s="144"/>
      <c r="X136" s="144"/>
      <c r="Y136" s="144"/>
      <c r="Z136" s="144"/>
      <c r="AA136" s="144"/>
      <c r="AB136" s="144"/>
      <c r="AC136" s="144"/>
      <c r="AD136" s="144"/>
      <c r="AE136" s="144"/>
      <c r="AF136" s="144"/>
      <c r="AG136" s="144"/>
      <c r="AH136" s="144"/>
      <c r="AI136" s="144"/>
      <c r="AJ136" s="144"/>
      <c r="AK136" s="144"/>
      <c r="AL136" s="144"/>
      <c r="AM136" s="144"/>
      <c r="AN136" s="144"/>
      <c r="AO136" s="144"/>
      <c r="AP136" s="144"/>
      <c r="AQ136" s="144"/>
      <c r="AR136" s="144"/>
      <c r="AS136" s="144"/>
      <c r="AT136" s="144"/>
      <c r="AU136" s="144"/>
      <c r="AV136" s="144"/>
      <c r="AW136" s="144"/>
      <c r="AX136" s="144"/>
      <c r="AY136" s="144"/>
      <c r="AZ136" s="144"/>
      <c r="BA136" s="144"/>
      <c r="BB136" s="144"/>
      <c r="BC136" s="144"/>
      <c r="BD136" s="144"/>
      <c r="BE136" s="144"/>
      <c r="BF136" s="144"/>
      <c r="BG136" s="144"/>
      <c r="BH136" s="144"/>
      <c r="BI136" s="144"/>
      <c r="BJ136" s="144"/>
      <c r="BK136" s="144"/>
    </row>
    <row r="137" spans="2:63" ht="14.4" x14ac:dyDescent="0.3">
      <c r="B137" s="218" t="s">
        <v>389</v>
      </c>
      <c r="C137" s="198"/>
      <c r="D137" s="143">
        <f t="shared" ref="D137:AI137" ca="1" si="58">D133+D135</f>
        <v>850000</v>
      </c>
      <c r="E137" s="143">
        <f t="shared" ca="1" si="58"/>
        <v>826388.88888888888</v>
      </c>
      <c r="F137" s="143">
        <f t="shared" ca="1" si="58"/>
        <v>802777.77777777775</v>
      </c>
      <c r="G137" s="143">
        <f t="shared" ca="1" si="58"/>
        <v>779166.66666666663</v>
      </c>
      <c r="H137" s="143">
        <f t="shared" ca="1" si="58"/>
        <v>755555.5555555555</v>
      </c>
      <c r="I137" s="143">
        <f t="shared" ca="1" si="58"/>
        <v>1481944.4444444445</v>
      </c>
      <c r="J137" s="143">
        <f t="shared" ca="1" si="58"/>
        <v>1458333.3333333333</v>
      </c>
      <c r="K137" s="143">
        <f t="shared" ca="1" si="58"/>
        <v>1434722.222222222</v>
      </c>
      <c r="L137" s="143">
        <f t="shared" ca="1" si="58"/>
        <v>1411111.111111111</v>
      </c>
      <c r="M137" s="143">
        <f t="shared" ca="1" si="58"/>
        <v>1387500</v>
      </c>
      <c r="N137" s="143">
        <f t="shared" ca="1" si="58"/>
        <v>1363888.8888888888</v>
      </c>
      <c r="O137" s="143">
        <f t="shared" ca="1" si="58"/>
        <v>1340277.7777777775</v>
      </c>
      <c r="P137" s="143">
        <f t="shared" ca="1" si="58"/>
        <v>1316666.6666666665</v>
      </c>
      <c r="Q137" s="143">
        <f t="shared" ca="1" si="58"/>
        <v>1293055.5555555555</v>
      </c>
      <c r="R137" s="143">
        <f t="shared" ca="1" si="58"/>
        <v>1269444.4444444443</v>
      </c>
      <c r="S137" s="143">
        <f t="shared" ca="1" si="58"/>
        <v>1245833.333333333</v>
      </c>
      <c r="T137" s="143">
        <f t="shared" ca="1" si="58"/>
        <v>1222222.222222222</v>
      </c>
      <c r="U137" s="143">
        <f t="shared" ca="1" si="58"/>
        <v>1198611.111111111</v>
      </c>
      <c r="V137" s="143">
        <f t="shared" ca="1" si="58"/>
        <v>1174999.9999999998</v>
      </c>
      <c r="W137" s="143">
        <f t="shared" ca="1" si="58"/>
        <v>1151388.8888888885</v>
      </c>
      <c r="X137" s="143">
        <f t="shared" ca="1" si="58"/>
        <v>1127777.7777777775</v>
      </c>
      <c r="Y137" s="143">
        <f t="shared" ca="1" si="58"/>
        <v>1104166.6666666665</v>
      </c>
      <c r="Z137" s="143">
        <f t="shared" ca="1" si="58"/>
        <v>1080555.5555555553</v>
      </c>
      <c r="AA137" s="143">
        <f t="shared" ca="1" si="58"/>
        <v>1056944.444444444</v>
      </c>
      <c r="AB137" s="143">
        <f t="shared" ca="1" si="58"/>
        <v>1033333.333333333</v>
      </c>
      <c r="AC137" s="143">
        <f t="shared" ca="1" si="58"/>
        <v>1009722.2222222219</v>
      </c>
      <c r="AD137" s="143">
        <f t="shared" ca="1" si="58"/>
        <v>986111.11111111077</v>
      </c>
      <c r="AE137" s="143">
        <f t="shared" ca="1" si="58"/>
        <v>962499.99999999965</v>
      </c>
      <c r="AF137" s="143">
        <f t="shared" ca="1" si="58"/>
        <v>938888.88888888853</v>
      </c>
      <c r="AG137" s="143">
        <f t="shared" ca="1" si="58"/>
        <v>915277.7777777774</v>
      </c>
      <c r="AH137" s="143">
        <f t="shared" ca="1" si="58"/>
        <v>891666.66666666628</v>
      </c>
      <c r="AI137" s="143">
        <f t="shared" ca="1" si="58"/>
        <v>868055.55555555515</v>
      </c>
      <c r="AJ137" s="143">
        <f t="shared" ref="AJ137:BK137" ca="1" si="59">AJ133+AJ135</f>
        <v>844444.44444444403</v>
      </c>
      <c r="AK137" s="143">
        <f t="shared" ca="1" si="59"/>
        <v>820833.33333333291</v>
      </c>
      <c r="AL137" s="143">
        <f t="shared" ca="1" si="59"/>
        <v>797222.22222222178</v>
      </c>
      <c r="AM137" s="143">
        <f t="shared" ca="1" si="59"/>
        <v>773611.11111111077</v>
      </c>
      <c r="AN137" s="143">
        <f t="shared" ca="1" si="59"/>
        <v>749999.99999999965</v>
      </c>
      <c r="AO137" s="143">
        <f t="shared" ca="1" si="59"/>
        <v>749999.99999999965</v>
      </c>
      <c r="AP137" s="143">
        <f t="shared" ca="1" si="59"/>
        <v>749999.99999999965</v>
      </c>
      <c r="AQ137" s="143">
        <f t="shared" ca="1" si="59"/>
        <v>749999.99999999965</v>
      </c>
      <c r="AR137" s="143">
        <f t="shared" ca="1" si="59"/>
        <v>749999.99999999965</v>
      </c>
      <c r="AS137" s="143">
        <f t="shared" ca="1" si="59"/>
        <v>749999.99999999965</v>
      </c>
      <c r="AT137" s="143">
        <f t="shared" ca="1" si="59"/>
        <v>749999.99999999965</v>
      </c>
      <c r="AU137" s="143">
        <f t="shared" ca="1" si="59"/>
        <v>749999.99999999965</v>
      </c>
      <c r="AV137" s="143">
        <f t="shared" ca="1" si="59"/>
        <v>749999.99999999965</v>
      </c>
      <c r="AW137" s="143">
        <f t="shared" ca="1" si="59"/>
        <v>749999.99999999965</v>
      </c>
      <c r="AX137" s="143">
        <f t="shared" ca="1" si="59"/>
        <v>749999.99999999965</v>
      </c>
      <c r="AY137" s="143">
        <f t="shared" ca="1" si="59"/>
        <v>749999.99999999965</v>
      </c>
      <c r="AZ137" s="143">
        <f t="shared" ca="1" si="59"/>
        <v>749999.99999999965</v>
      </c>
      <c r="BA137" s="143">
        <f t="shared" ca="1" si="59"/>
        <v>749999.99999999965</v>
      </c>
      <c r="BB137" s="143">
        <f t="shared" ca="1" si="59"/>
        <v>749999.99999999965</v>
      </c>
      <c r="BC137" s="143">
        <f t="shared" ca="1" si="59"/>
        <v>749999.99999999965</v>
      </c>
      <c r="BD137" s="143">
        <f t="shared" ca="1" si="59"/>
        <v>749999.99999999965</v>
      </c>
      <c r="BE137" s="143">
        <f t="shared" ca="1" si="59"/>
        <v>749999.99999999965</v>
      </c>
      <c r="BF137" s="143">
        <f t="shared" ca="1" si="59"/>
        <v>749999.99999999965</v>
      </c>
      <c r="BG137" s="143">
        <f t="shared" ca="1" si="59"/>
        <v>749999.99999999965</v>
      </c>
      <c r="BH137" s="143">
        <f t="shared" ca="1" si="59"/>
        <v>749999.99999999965</v>
      </c>
      <c r="BI137" s="143">
        <f t="shared" ca="1" si="59"/>
        <v>749999.99999999965</v>
      </c>
      <c r="BJ137" s="143">
        <f t="shared" ca="1" si="59"/>
        <v>749999.99999999965</v>
      </c>
      <c r="BK137" s="143">
        <f t="shared" ca="1" si="59"/>
        <v>749999.99999999965</v>
      </c>
    </row>
    <row r="138" spans="2:63" ht="14.4" x14ac:dyDescent="0.3">
      <c r="B138" s="219"/>
      <c r="C138" s="198"/>
      <c r="D138" s="144"/>
      <c r="E138" s="144"/>
      <c r="F138" s="144"/>
      <c r="G138" s="144"/>
      <c r="H138" s="144"/>
      <c r="I138" s="144"/>
      <c r="J138" s="144"/>
      <c r="K138" s="144"/>
      <c r="L138" s="144"/>
      <c r="M138" s="144"/>
      <c r="N138" s="144"/>
      <c r="O138" s="144"/>
      <c r="P138" s="144"/>
      <c r="Q138" s="144"/>
      <c r="R138" s="144"/>
      <c r="S138" s="144"/>
      <c r="T138" s="144"/>
      <c r="U138" s="144"/>
      <c r="V138" s="144"/>
      <c r="W138" s="144"/>
      <c r="X138" s="144"/>
      <c r="Y138" s="144"/>
      <c r="Z138" s="144"/>
      <c r="AA138" s="144"/>
      <c r="AB138" s="144"/>
      <c r="AC138" s="144"/>
      <c r="AD138" s="144"/>
      <c r="AE138" s="144"/>
      <c r="AF138" s="144"/>
      <c r="AG138" s="144"/>
      <c r="AH138" s="144"/>
      <c r="AI138" s="144"/>
      <c r="AJ138" s="144"/>
      <c r="AK138" s="144"/>
      <c r="AL138" s="144"/>
      <c r="AM138" s="144"/>
      <c r="AN138" s="144"/>
      <c r="AO138" s="144"/>
      <c r="AP138" s="144"/>
      <c r="AQ138" s="144"/>
      <c r="AR138" s="144"/>
      <c r="AS138" s="144"/>
      <c r="AT138" s="144"/>
      <c r="AU138" s="144"/>
      <c r="AV138" s="144"/>
      <c r="AW138" s="144"/>
      <c r="AX138" s="144"/>
      <c r="AY138" s="144"/>
      <c r="AZ138" s="144"/>
      <c r="BA138" s="144"/>
      <c r="BB138" s="144"/>
      <c r="BC138" s="144"/>
      <c r="BD138" s="144"/>
      <c r="BE138" s="144"/>
      <c r="BF138" s="144"/>
      <c r="BG138" s="144"/>
      <c r="BH138" s="144"/>
      <c r="BI138" s="144"/>
      <c r="BJ138" s="144"/>
      <c r="BK138" s="144"/>
    </row>
    <row r="139" spans="2:63" ht="10.5" customHeight="1" thickBot="1" x14ac:dyDescent="0.35">
      <c r="B139" s="313" t="s">
        <v>86</v>
      </c>
      <c r="C139" s="198"/>
      <c r="D139" s="202">
        <f t="shared" ref="D139:AI139" ca="1" si="60">D128+D137</f>
        <v>856879.57499999995</v>
      </c>
      <c r="E139" s="202">
        <f t="shared" ca="1" si="60"/>
        <v>835363.0388888889</v>
      </c>
      <c r="F139" s="202">
        <f t="shared" ca="1" si="60"/>
        <v>810896.0861111111</v>
      </c>
      <c r="G139" s="202">
        <f t="shared" ca="1" si="60"/>
        <v>789496.21666666667</v>
      </c>
      <c r="H139" s="202">
        <f t="shared" ca="1" si="60"/>
        <v>768128.4305555555</v>
      </c>
      <c r="I139" s="202">
        <f t="shared" ca="1" si="60"/>
        <v>1496810.2277777779</v>
      </c>
      <c r="J139" s="202">
        <f t="shared" ca="1" si="60"/>
        <v>1475541.6083333332</v>
      </c>
      <c r="K139" s="202">
        <f t="shared" ca="1" si="60"/>
        <v>1454322.5722222221</v>
      </c>
      <c r="L139" s="202">
        <f t="shared" ca="1" si="60"/>
        <v>1433153.1194444443</v>
      </c>
      <c r="M139" s="202">
        <f t="shared" ca="1" si="60"/>
        <v>1412033.25</v>
      </c>
      <c r="N139" s="202">
        <f t="shared" ca="1" si="60"/>
        <v>1390962.9638888887</v>
      </c>
      <c r="O139" s="202">
        <f t="shared" ca="1" si="60"/>
        <v>1342868.186111111</v>
      </c>
      <c r="P139" s="202">
        <f t="shared" ca="1" si="60"/>
        <v>1333240.7416666665</v>
      </c>
      <c r="Q139" s="202">
        <f t="shared" ca="1" si="60"/>
        <v>1323662.8805555555</v>
      </c>
      <c r="R139" s="202">
        <f t="shared" ca="1" si="60"/>
        <v>1314134.6027777775</v>
      </c>
      <c r="S139" s="202">
        <f t="shared" ca="1" si="60"/>
        <v>1304655.908333333</v>
      </c>
      <c r="T139" s="202">
        <f t="shared" ca="1" si="60"/>
        <v>1295226.797222222</v>
      </c>
      <c r="U139" s="202">
        <f t="shared" ca="1" si="60"/>
        <v>1285847.2694444442</v>
      </c>
      <c r="V139" s="202">
        <f t="shared" ca="1" si="60"/>
        <v>1276517.3249999997</v>
      </c>
      <c r="W139" s="202">
        <f t="shared" ca="1" si="60"/>
        <v>1267236.9638888885</v>
      </c>
      <c r="X139" s="202">
        <f t="shared" ca="1" si="60"/>
        <v>1258006.1861111107</v>
      </c>
      <c r="Y139" s="202">
        <f t="shared" ca="1" si="60"/>
        <v>1248824.9916666665</v>
      </c>
      <c r="Z139" s="202">
        <f t="shared" ca="1" si="60"/>
        <v>1239693.3805555552</v>
      </c>
      <c r="AA139" s="202">
        <f t="shared" ca="1" si="60"/>
        <v>1071473.5277777773</v>
      </c>
      <c r="AB139" s="202">
        <f t="shared" ca="1" si="60"/>
        <v>1072172.2672083331</v>
      </c>
      <c r="AC139" s="202">
        <f t="shared" ca="1" si="60"/>
        <v>1072920.589972222</v>
      </c>
      <c r="AD139" s="202">
        <f t="shared" ca="1" si="60"/>
        <v>1073718.4960694441</v>
      </c>
      <c r="AE139" s="202">
        <f t="shared" ca="1" si="60"/>
        <v>1074565.9854999997</v>
      </c>
      <c r="AF139" s="202">
        <f t="shared" ca="1" si="60"/>
        <v>1075463.0582638886</v>
      </c>
      <c r="AG139" s="202">
        <f t="shared" ca="1" si="60"/>
        <v>1076409.7143611107</v>
      </c>
      <c r="AH139" s="202">
        <f t="shared" ca="1" si="60"/>
        <v>1077405.9537916663</v>
      </c>
      <c r="AI139" s="202">
        <f t="shared" ca="1" si="60"/>
        <v>1078451.7765555552</v>
      </c>
      <c r="AJ139" s="202">
        <f t="shared" ref="AJ139:BK139" ca="1" si="61">AJ128+AJ137</f>
        <v>1079547.1826527773</v>
      </c>
      <c r="AK139" s="202">
        <f t="shared" ca="1" si="61"/>
        <v>1080692.1720833329</v>
      </c>
      <c r="AL139" s="202">
        <f t="shared" ca="1" si="61"/>
        <v>1081886.7448472218</v>
      </c>
      <c r="AM139" s="202">
        <f t="shared" ca="1" si="61"/>
        <v>798466.37831944413</v>
      </c>
      <c r="AN139" s="202">
        <f t="shared" ca="1" si="61"/>
        <v>806431.32694499963</v>
      </c>
      <c r="AO139" s="202">
        <f t="shared" ca="1" si="61"/>
        <v>838056.97001499962</v>
      </c>
      <c r="AP139" s="202">
        <f t="shared" ca="1" si="61"/>
        <v>869682.61308499961</v>
      </c>
      <c r="AQ139" s="202">
        <f t="shared" ca="1" si="61"/>
        <v>901308.2561549996</v>
      </c>
      <c r="AR139" s="202">
        <f t="shared" ca="1" si="61"/>
        <v>932933.89922499959</v>
      </c>
      <c r="AS139" s="202">
        <f t="shared" ca="1" si="61"/>
        <v>964559.54229499958</v>
      </c>
      <c r="AT139" s="202">
        <f t="shared" ca="1" si="61"/>
        <v>996185.18536499958</v>
      </c>
      <c r="AU139" s="202">
        <f t="shared" ca="1" si="61"/>
        <v>1027810.8284349996</v>
      </c>
      <c r="AV139" s="202">
        <f t="shared" ca="1" si="61"/>
        <v>1059436.4715049996</v>
      </c>
      <c r="AW139" s="202">
        <f t="shared" ca="1" si="61"/>
        <v>1091062.1145749995</v>
      </c>
      <c r="AX139" s="202">
        <f t="shared" ca="1" si="61"/>
        <v>1122687.7576449995</v>
      </c>
      <c r="AY139" s="202">
        <f t="shared" ca="1" si="61"/>
        <v>781625.64306999964</v>
      </c>
      <c r="AZ139" s="202">
        <f t="shared" ca="1" si="61"/>
        <v>822744.5953331996</v>
      </c>
      <c r="BA139" s="202">
        <f t="shared" ca="1" si="61"/>
        <v>863863.54759639967</v>
      </c>
      <c r="BB139" s="202">
        <f t="shared" ca="1" si="61"/>
        <v>904982.49985959963</v>
      </c>
      <c r="BC139" s="202">
        <f t="shared" ca="1" si="61"/>
        <v>946101.45212279959</v>
      </c>
      <c r="BD139" s="202">
        <f t="shared" ca="1" si="61"/>
        <v>987220.40438599966</v>
      </c>
      <c r="BE139" s="202">
        <f t="shared" ca="1" si="61"/>
        <v>1028339.3566491997</v>
      </c>
      <c r="BF139" s="202">
        <f t="shared" ca="1" si="61"/>
        <v>1069458.3089123997</v>
      </c>
      <c r="BG139" s="202">
        <f t="shared" ca="1" si="61"/>
        <v>1110577.2611755996</v>
      </c>
      <c r="BH139" s="202">
        <f t="shared" ca="1" si="61"/>
        <v>1151696.2134387996</v>
      </c>
      <c r="BI139" s="202">
        <f t="shared" ca="1" si="61"/>
        <v>1192815.1657019998</v>
      </c>
      <c r="BJ139" s="202">
        <f t="shared" ca="1" si="61"/>
        <v>1233934.1179651998</v>
      </c>
      <c r="BK139" s="202">
        <f t="shared" ca="1" si="61"/>
        <v>791118.95226319972</v>
      </c>
    </row>
    <row r="140" spans="2:63" s="73" customFormat="1" ht="15" thickTop="1" x14ac:dyDescent="0.3">
      <c r="B140" s="219"/>
      <c r="C140" s="198"/>
      <c r="D140" s="203"/>
      <c r="E140" s="203"/>
      <c r="F140" s="203"/>
      <c r="G140" s="203"/>
      <c r="H140" s="203"/>
      <c r="I140" s="203"/>
      <c r="J140" s="203"/>
      <c r="K140" s="203"/>
      <c r="L140" s="203"/>
      <c r="M140" s="203"/>
      <c r="N140" s="203"/>
      <c r="O140" s="203"/>
      <c r="P140" s="203"/>
      <c r="Q140" s="203"/>
      <c r="R140" s="203"/>
      <c r="S140" s="203"/>
      <c r="T140" s="203"/>
      <c r="U140" s="203"/>
      <c r="V140" s="203"/>
      <c r="W140" s="203"/>
      <c r="X140" s="203"/>
      <c r="Y140" s="203"/>
      <c r="Z140" s="203"/>
      <c r="AA140" s="203"/>
      <c r="AB140" s="203"/>
      <c r="AC140" s="203"/>
      <c r="AD140" s="203"/>
      <c r="AE140" s="203"/>
      <c r="AF140" s="203"/>
      <c r="AG140" s="203"/>
      <c r="AH140" s="203"/>
      <c r="AI140" s="203"/>
      <c r="AJ140" s="203"/>
      <c r="AK140" s="203"/>
      <c r="AL140" s="203"/>
      <c r="AM140" s="203"/>
      <c r="AN140" s="203"/>
      <c r="AO140" s="203"/>
      <c r="AP140" s="203"/>
      <c r="AQ140" s="203"/>
      <c r="AR140" s="203"/>
      <c r="AS140" s="203"/>
      <c r="AT140" s="203"/>
      <c r="AU140" s="203"/>
      <c r="AV140" s="203"/>
      <c r="AW140" s="203"/>
      <c r="AX140" s="203"/>
      <c r="AY140" s="203"/>
      <c r="AZ140" s="203"/>
      <c r="BA140" s="203"/>
      <c r="BB140" s="203"/>
      <c r="BC140" s="203"/>
      <c r="BD140" s="203"/>
      <c r="BE140" s="203"/>
      <c r="BF140" s="203"/>
      <c r="BG140" s="203"/>
      <c r="BH140" s="203"/>
      <c r="BI140" s="203"/>
      <c r="BJ140" s="203"/>
      <c r="BK140" s="203"/>
    </row>
    <row r="141" spans="2:63" ht="10.5" customHeight="1" thickBot="1" x14ac:dyDescent="0.35">
      <c r="B141" s="216" t="s">
        <v>87</v>
      </c>
      <c r="C141" s="198"/>
      <c r="D141" s="202">
        <f t="shared" ref="D141:AI141" ca="1" si="62">D120-D139</f>
        <v>14594.591666666791</v>
      </c>
      <c r="E141" s="202">
        <f t="shared" ca="1" si="62"/>
        <v>22474.183333333349</v>
      </c>
      <c r="F141" s="202">
        <f t="shared" ca="1" si="62"/>
        <v>30540.302777777892</v>
      </c>
      <c r="G141" s="202">
        <f t="shared" ca="1" si="62"/>
        <v>38858.783333333442</v>
      </c>
      <c r="H141" s="202">
        <f t="shared" ca="1" si="62"/>
        <v>47297.958333333605</v>
      </c>
      <c r="I141" s="202">
        <f t="shared" ca="1" si="62"/>
        <v>55923.661111111054</v>
      </c>
      <c r="J141" s="202">
        <f t="shared" ca="1" si="62"/>
        <v>64735.89166666707</v>
      </c>
      <c r="K141" s="202">
        <f t="shared" ca="1" si="62"/>
        <v>73734.650000000373</v>
      </c>
      <c r="L141" s="202">
        <f t="shared" ca="1" si="62"/>
        <v>82919.936111111427</v>
      </c>
      <c r="M141" s="202">
        <f t="shared" ca="1" si="62"/>
        <v>92291.750000000233</v>
      </c>
      <c r="N141" s="202">
        <f t="shared" ca="1" si="62"/>
        <v>101850.09166666702</v>
      </c>
      <c r="O141" s="202">
        <f t="shared" ca="1" si="62"/>
        <v>111594.96111111133</v>
      </c>
      <c r="P141" s="202">
        <f t="shared" ca="1" si="62"/>
        <v>164200.18333333381</v>
      </c>
      <c r="Q141" s="202">
        <f t="shared" ca="1" si="62"/>
        <v>216991.93333333358</v>
      </c>
      <c r="R141" s="202">
        <f t="shared" ca="1" si="62"/>
        <v>269970.21111111157</v>
      </c>
      <c r="S141" s="202">
        <f t="shared" ca="1" si="62"/>
        <v>323135.0166666673</v>
      </c>
      <c r="T141" s="202">
        <f t="shared" ca="1" si="62"/>
        <v>376486.35000000033</v>
      </c>
      <c r="U141" s="202">
        <f t="shared" ca="1" si="62"/>
        <v>430024.21111111133</v>
      </c>
      <c r="V141" s="202">
        <f t="shared" ca="1" si="62"/>
        <v>483748.60000000009</v>
      </c>
      <c r="W141" s="202">
        <f t="shared" ca="1" si="62"/>
        <v>537659.51666666707</v>
      </c>
      <c r="X141" s="202">
        <f t="shared" ca="1" si="62"/>
        <v>591756.96111111133</v>
      </c>
      <c r="Y141" s="202">
        <f t="shared" ca="1" si="62"/>
        <v>646040.93333333335</v>
      </c>
      <c r="Z141" s="202">
        <f t="shared" ca="1" si="62"/>
        <v>700511.43333333358</v>
      </c>
      <c r="AA141" s="202">
        <f t="shared" ca="1" si="62"/>
        <v>755168.46111111157</v>
      </c>
      <c r="AB141" s="202">
        <f t="shared" ca="1" si="62"/>
        <v>846619.80362500018</v>
      </c>
      <c r="AC141" s="202">
        <f t="shared" ca="1" si="62"/>
        <v>938257.673916667</v>
      </c>
      <c r="AD141" s="202">
        <f t="shared" ca="1" si="62"/>
        <v>1030082.0719861116</v>
      </c>
      <c r="AE141" s="202">
        <f t="shared" ca="1" si="62"/>
        <v>1122092.9978333337</v>
      </c>
      <c r="AF141" s="202">
        <f t="shared" ca="1" si="62"/>
        <v>1214290.451458334</v>
      </c>
      <c r="AG141" s="202">
        <f t="shared" ca="1" si="62"/>
        <v>1306674.4328611121</v>
      </c>
      <c r="AH141" s="202">
        <f t="shared" ca="1" si="62"/>
        <v>1399244.9420416672</v>
      </c>
      <c r="AI141" s="202">
        <f t="shared" ca="1" si="62"/>
        <v>1492001.979000001</v>
      </c>
      <c r="AJ141" s="202">
        <f t="shared" ref="AJ141:BK141" ca="1" si="63">AJ120-AJ139</f>
        <v>1584945.5437361121</v>
      </c>
      <c r="AK141" s="202">
        <f t="shared" ca="1" si="63"/>
        <v>1678075.6362500007</v>
      </c>
      <c r="AL141" s="202">
        <f t="shared" ca="1" si="63"/>
        <v>1771392.2565416675</v>
      </c>
      <c r="AM141" s="202">
        <f t="shared" ca="1" si="63"/>
        <v>1864895.4046111116</v>
      </c>
      <c r="AN141" s="202">
        <f t="shared" ca="1" si="63"/>
        <v>1983681.5340966673</v>
      </c>
      <c r="AO141" s="202">
        <f t="shared" ca="1" si="63"/>
        <v>2102654.1913600005</v>
      </c>
      <c r="AP141" s="202">
        <f t="shared" ca="1" si="63"/>
        <v>2221626.8486233335</v>
      </c>
      <c r="AQ141" s="202">
        <f t="shared" ca="1" si="63"/>
        <v>2340599.5058866669</v>
      </c>
      <c r="AR141" s="202">
        <f t="shared" ca="1" si="63"/>
        <v>2459572.1631500004</v>
      </c>
      <c r="AS141" s="202">
        <f t="shared" ca="1" si="63"/>
        <v>2578544.8204133334</v>
      </c>
      <c r="AT141" s="202">
        <f t="shared" ca="1" si="63"/>
        <v>2697517.4776766673</v>
      </c>
      <c r="AU141" s="202">
        <f t="shared" ca="1" si="63"/>
        <v>2816490.1349400007</v>
      </c>
      <c r="AV141" s="202">
        <f t="shared" ca="1" si="63"/>
        <v>2935462.7922033342</v>
      </c>
      <c r="AW141" s="202">
        <f t="shared" ca="1" si="63"/>
        <v>3054435.4494666676</v>
      </c>
      <c r="AX141" s="202">
        <f t="shared" ca="1" si="63"/>
        <v>3173408.106730001</v>
      </c>
      <c r="AY141" s="202">
        <f t="shared" ca="1" si="63"/>
        <v>3292380.7639933336</v>
      </c>
      <c r="AZ141" s="202">
        <f t="shared" ca="1" si="63"/>
        <v>3447066.3463168009</v>
      </c>
      <c r="BA141" s="202">
        <f t="shared" ca="1" si="63"/>
        <v>3601751.9286402678</v>
      </c>
      <c r="BB141" s="202">
        <f t="shared" ca="1" si="63"/>
        <v>3756437.5109637342</v>
      </c>
      <c r="BC141" s="202">
        <f t="shared" ca="1" si="63"/>
        <v>3911123.0932872011</v>
      </c>
      <c r="BD141" s="202">
        <f t="shared" ca="1" si="63"/>
        <v>4065808.6756106671</v>
      </c>
      <c r="BE141" s="202">
        <f t="shared" ca="1" si="63"/>
        <v>4220494.2579341335</v>
      </c>
      <c r="BF141" s="202">
        <f t="shared" ca="1" si="63"/>
        <v>4375179.8402576018</v>
      </c>
      <c r="BG141" s="202">
        <f t="shared" ca="1" si="63"/>
        <v>4529865.4225810664</v>
      </c>
      <c r="BH141" s="202">
        <f t="shared" ca="1" si="63"/>
        <v>4684551.0049045337</v>
      </c>
      <c r="BI141" s="202">
        <f t="shared" ca="1" si="63"/>
        <v>4839236.5872280002</v>
      </c>
      <c r="BJ141" s="202">
        <f t="shared" ca="1" si="63"/>
        <v>4993922.1695514666</v>
      </c>
      <c r="BK141" s="202">
        <f t="shared" ca="1" si="63"/>
        <v>5148607.751874933</v>
      </c>
    </row>
    <row r="142" spans="2:63" ht="15" thickTop="1" x14ac:dyDescent="0.3">
      <c r="B142" s="314" t="s">
        <v>144</v>
      </c>
      <c r="C142" s="198"/>
      <c r="D142" s="142">
        <f t="shared" ref="D142:BK142" si="64">IF(D$102=1,0,C144)</f>
        <v>0</v>
      </c>
      <c r="E142" s="142">
        <f t="shared" ca="1" si="64"/>
        <v>14594.591666666674</v>
      </c>
      <c r="F142" s="142">
        <f t="shared" ca="1" si="64"/>
        <v>22474.183333333349</v>
      </c>
      <c r="G142" s="142">
        <f t="shared" ca="1" si="64"/>
        <v>30540.302777777801</v>
      </c>
      <c r="H142" s="142">
        <f t="shared" ca="1" si="64"/>
        <v>38858.783333333369</v>
      </c>
      <c r="I142" s="142">
        <f t="shared" ca="1" si="64"/>
        <v>47297.958333333372</v>
      </c>
      <c r="J142" s="142">
        <f t="shared" ca="1" si="64"/>
        <v>55923.661111111156</v>
      </c>
      <c r="K142" s="142">
        <f t="shared" ca="1" si="64"/>
        <v>64735.891666666721</v>
      </c>
      <c r="L142" s="142">
        <f t="shared" ca="1" si="64"/>
        <v>73734.650000000067</v>
      </c>
      <c r="M142" s="142">
        <f t="shared" ca="1" si="64"/>
        <v>82919.936111111179</v>
      </c>
      <c r="N142" s="142">
        <f t="shared" ca="1" si="64"/>
        <v>92291.750000000073</v>
      </c>
      <c r="O142" s="142">
        <f t="shared" ca="1" si="64"/>
        <v>101850.09166666675</v>
      </c>
      <c r="P142" s="142">
        <f t="shared" ca="1" si="64"/>
        <v>111594.9611111112</v>
      </c>
      <c r="Q142" s="142">
        <f t="shared" ca="1" si="64"/>
        <v>164200.18333333341</v>
      </c>
      <c r="R142" s="142">
        <f t="shared" ca="1" si="64"/>
        <v>216991.93333333341</v>
      </c>
      <c r="S142" s="142">
        <f t="shared" ca="1" si="64"/>
        <v>269970.21111111116</v>
      </c>
      <c r="T142" s="142">
        <f t="shared" ca="1" si="64"/>
        <v>323135.01666666672</v>
      </c>
      <c r="U142" s="142">
        <f t="shared" ca="1" si="64"/>
        <v>376486.35000000003</v>
      </c>
      <c r="V142" s="142">
        <f t="shared" ca="1" si="64"/>
        <v>430024.21111111116</v>
      </c>
      <c r="W142" s="142">
        <f t="shared" ca="1" si="64"/>
        <v>483748.60000000003</v>
      </c>
      <c r="X142" s="142">
        <f t="shared" ca="1" si="64"/>
        <v>537659.51666666672</v>
      </c>
      <c r="Y142" s="142">
        <f t="shared" ca="1" si="64"/>
        <v>591756.9611111111</v>
      </c>
      <c r="Z142" s="142">
        <f t="shared" ca="1" si="64"/>
        <v>646040.93333333335</v>
      </c>
      <c r="AA142" s="142">
        <f t="shared" ca="1" si="64"/>
        <v>700511.43333333335</v>
      </c>
      <c r="AB142" s="142">
        <f t="shared" ca="1" si="64"/>
        <v>755168.4611111111</v>
      </c>
      <c r="AC142" s="142">
        <f t="shared" ca="1" si="64"/>
        <v>846619.80362499994</v>
      </c>
      <c r="AD142" s="142">
        <f t="shared" ca="1" si="64"/>
        <v>938257.67391666665</v>
      </c>
      <c r="AE142" s="142">
        <f t="shared" ca="1" si="64"/>
        <v>1030082.0719861111</v>
      </c>
      <c r="AF142" s="142">
        <f t="shared" ca="1" si="64"/>
        <v>1122092.9978333334</v>
      </c>
      <c r="AG142" s="142">
        <f t="shared" ca="1" si="64"/>
        <v>1214290.4514583335</v>
      </c>
      <c r="AH142" s="142">
        <f t="shared" ca="1" si="64"/>
        <v>1306674.4328611114</v>
      </c>
      <c r="AI142" s="142">
        <f t="shared" ca="1" si="64"/>
        <v>1399244.9420416669</v>
      </c>
      <c r="AJ142" s="142">
        <f t="shared" ca="1" si="64"/>
        <v>1492001.9790000003</v>
      </c>
      <c r="AK142" s="142">
        <f t="shared" ca="1" si="64"/>
        <v>1584945.5437361114</v>
      </c>
      <c r="AL142" s="142">
        <f t="shared" ca="1" si="64"/>
        <v>1678075.6362500002</v>
      </c>
      <c r="AM142" s="142">
        <f t="shared" ca="1" si="64"/>
        <v>1771392.2565416668</v>
      </c>
      <c r="AN142" s="142">
        <f t="shared" ca="1" si="64"/>
        <v>1864895.4046111112</v>
      </c>
      <c r="AO142" s="142">
        <f t="shared" ca="1" si="64"/>
        <v>1983681.5340966666</v>
      </c>
      <c r="AP142" s="142">
        <f t="shared" ca="1" si="64"/>
        <v>2102654.1913600001</v>
      </c>
      <c r="AQ142" s="142">
        <f t="shared" ca="1" si="64"/>
        <v>2221626.8486233335</v>
      </c>
      <c r="AR142" s="142">
        <f t="shared" ca="1" si="64"/>
        <v>2340599.5058866669</v>
      </c>
      <c r="AS142" s="142">
        <f t="shared" ca="1" si="64"/>
        <v>2459572.1631500004</v>
      </c>
      <c r="AT142" s="142">
        <f t="shared" ca="1" si="64"/>
        <v>2578544.8204133338</v>
      </c>
      <c r="AU142" s="142">
        <f t="shared" ca="1" si="64"/>
        <v>2697517.4776766673</v>
      </c>
      <c r="AV142" s="142">
        <f t="shared" ca="1" si="64"/>
        <v>2816490.1349400007</v>
      </c>
      <c r="AW142" s="142">
        <f t="shared" ca="1" si="64"/>
        <v>2935462.7922033342</v>
      </c>
      <c r="AX142" s="142">
        <f t="shared" ca="1" si="64"/>
        <v>3054435.4494666676</v>
      </c>
      <c r="AY142" s="142">
        <f t="shared" ca="1" si="64"/>
        <v>3173408.106730001</v>
      </c>
      <c r="AZ142" s="142">
        <f t="shared" ca="1" si="64"/>
        <v>3292380.7639933345</v>
      </c>
      <c r="BA142" s="142">
        <f t="shared" ca="1" si="64"/>
        <v>3447066.3463168014</v>
      </c>
      <c r="BB142" s="142">
        <f t="shared" ca="1" si="64"/>
        <v>3601751.9286402683</v>
      </c>
      <c r="BC142" s="142">
        <f t="shared" ca="1" si="64"/>
        <v>3756437.5109637352</v>
      </c>
      <c r="BD142" s="142">
        <f t="shared" ca="1" si="64"/>
        <v>3911123.0932872021</v>
      </c>
      <c r="BE142" s="142">
        <f t="shared" ca="1" si="64"/>
        <v>4065808.675610669</v>
      </c>
      <c r="BF142" s="142">
        <f t="shared" ca="1" si="64"/>
        <v>4220494.2579341354</v>
      </c>
      <c r="BG142" s="142">
        <f t="shared" ca="1" si="64"/>
        <v>4375179.8402576018</v>
      </c>
      <c r="BH142" s="142">
        <f t="shared" ca="1" si="64"/>
        <v>4529865.4225810682</v>
      </c>
      <c r="BI142" s="142">
        <f t="shared" ca="1" si="64"/>
        <v>4684551.0049045347</v>
      </c>
      <c r="BJ142" s="142">
        <f t="shared" ca="1" si="64"/>
        <v>4839236.5872280011</v>
      </c>
      <c r="BK142" s="142">
        <f t="shared" ca="1" si="64"/>
        <v>4993922.1695514675</v>
      </c>
    </row>
    <row r="143" spans="2:63" ht="14.4" x14ac:dyDescent="0.3">
      <c r="B143" s="217" t="s">
        <v>80</v>
      </c>
      <c r="C143" s="198"/>
      <c r="D143" s="142">
        <f ca="1">'Financial Statement Full'!D95</f>
        <v>14594.591666666674</v>
      </c>
      <c r="E143" s="142">
        <f ca="1">'Financial Statement Full'!E95</f>
        <v>7879.5916666666735</v>
      </c>
      <c r="F143" s="142">
        <f ca="1">'Financial Statement Full'!F95</f>
        <v>8066.1194444444518</v>
      </c>
      <c r="G143" s="142">
        <f ca="1">'Financial Statement Full'!G95</f>
        <v>8318.4805555555649</v>
      </c>
      <c r="H143" s="142">
        <f ca="1">'Financial Statement Full'!H95</f>
        <v>8439.1750000000065</v>
      </c>
      <c r="I143" s="142">
        <f ca="1">'Financial Statement Full'!I95</f>
        <v>8625.7027777777857</v>
      </c>
      <c r="J143" s="142">
        <f ca="1">'Financial Statement Full'!J95</f>
        <v>8812.2305555555613</v>
      </c>
      <c r="K143" s="142">
        <f ca="1">'Financial Statement Full'!K95</f>
        <v>8998.7583333333405</v>
      </c>
      <c r="L143" s="142">
        <f ca="1">'Financial Statement Full'!L95</f>
        <v>9185.2861111111179</v>
      </c>
      <c r="M143" s="142">
        <f ca="1">'Financial Statement Full'!M95</f>
        <v>9371.8138888888952</v>
      </c>
      <c r="N143" s="142">
        <f ca="1">'Financial Statement Full'!N95</f>
        <v>9558.3416666666744</v>
      </c>
      <c r="O143" s="142">
        <f ca="1">'Financial Statement Full'!O95</f>
        <v>9744.8694444444518</v>
      </c>
      <c r="P143" s="142">
        <f ca="1">'Financial Statement Full'!P95</f>
        <v>52605.222222222212</v>
      </c>
      <c r="Q143" s="142">
        <f ca="1">'Financial Statement Full'!Q95</f>
        <v>52791.749999999993</v>
      </c>
      <c r="R143" s="142">
        <f ca="1">'Financial Statement Full'!R95</f>
        <v>52978.277777777766</v>
      </c>
      <c r="S143" s="142">
        <f ca="1">'Financial Statement Full'!S95</f>
        <v>53164.805555555555</v>
      </c>
      <c r="T143" s="142">
        <f ca="1">'Financial Statement Full'!T95</f>
        <v>53351.333333333328</v>
      </c>
      <c r="U143" s="142">
        <f ca="1">'Financial Statement Full'!U95</f>
        <v>53537.861111111109</v>
      </c>
      <c r="V143" s="142">
        <f ca="1">'Financial Statement Full'!V95</f>
        <v>53724.388888888883</v>
      </c>
      <c r="W143" s="142">
        <f ca="1">'Financial Statement Full'!W95</f>
        <v>53910.916666666657</v>
      </c>
      <c r="X143" s="142">
        <f ca="1">'Financial Statement Full'!X95</f>
        <v>54097.444444444438</v>
      </c>
      <c r="Y143" s="142">
        <f ca="1">'Financial Statement Full'!Y95</f>
        <v>54283.972222222212</v>
      </c>
      <c r="Z143" s="142">
        <f ca="1">'Financial Statement Full'!Z95</f>
        <v>54470.499999999993</v>
      </c>
      <c r="AA143" s="142">
        <f ca="1">'Financial Statement Full'!AA95</f>
        <v>54657.027777777766</v>
      </c>
      <c r="AB143" s="142">
        <f ca="1">'Financial Statement Full'!AB95</f>
        <v>91451.3425138889</v>
      </c>
      <c r="AC143" s="142">
        <f ca="1">'Financial Statement Full'!AC95</f>
        <v>91637.870291666681</v>
      </c>
      <c r="AD143" s="142">
        <f ca="1">'Financial Statement Full'!AD95</f>
        <v>91824.398069444462</v>
      </c>
      <c r="AE143" s="142">
        <f ca="1">'Financial Statement Full'!AE95</f>
        <v>92010.925847222228</v>
      </c>
      <c r="AF143" s="142">
        <f ca="1">'Financial Statement Full'!AF95</f>
        <v>92197.453625000009</v>
      </c>
      <c r="AG143" s="142">
        <f ca="1">'Financial Statement Full'!AG95</f>
        <v>92383.98140277779</v>
      </c>
      <c r="AH143" s="142">
        <f ca="1">'Financial Statement Full'!AH95</f>
        <v>92570.509180555557</v>
      </c>
      <c r="AI143" s="142">
        <f ca="1">'Financial Statement Full'!AI95</f>
        <v>92757.036958333338</v>
      </c>
      <c r="AJ143" s="142">
        <f ca="1">'Financial Statement Full'!AJ95</f>
        <v>92943.564736111119</v>
      </c>
      <c r="AK143" s="142">
        <f ca="1">'Financial Statement Full'!AK95</f>
        <v>93130.0925138889</v>
      </c>
      <c r="AL143" s="142">
        <f ca="1">'Financial Statement Full'!AL95</f>
        <v>93316.620291666681</v>
      </c>
      <c r="AM143" s="142">
        <f ca="1">'Financial Statement Full'!AM95</f>
        <v>93503.148069444462</v>
      </c>
      <c r="AN143" s="142">
        <f ca="1">'Financial Statement Full'!AN95</f>
        <v>118786.12948555556</v>
      </c>
      <c r="AO143" s="142">
        <f ca="1">'Financial Statement Full'!AO95</f>
        <v>118972.65726333334</v>
      </c>
      <c r="AP143" s="142">
        <f ca="1">'Financial Statement Full'!AP95</f>
        <v>118972.65726333334</v>
      </c>
      <c r="AQ143" s="142">
        <f ca="1">'Financial Statement Full'!AQ95</f>
        <v>118972.65726333334</v>
      </c>
      <c r="AR143" s="142">
        <f ca="1">'Financial Statement Full'!AR95</f>
        <v>118972.65726333334</v>
      </c>
      <c r="AS143" s="142">
        <f ca="1">'Financial Statement Full'!AS95</f>
        <v>118972.65726333334</v>
      </c>
      <c r="AT143" s="142">
        <f ca="1">'Financial Statement Full'!AT95</f>
        <v>118972.65726333334</v>
      </c>
      <c r="AU143" s="142">
        <f ca="1">'Financial Statement Full'!AU95</f>
        <v>118972.65726333334</v>
      </c>
      <c r="AV143" s="142">
        <f ca="1">'Financial Statement Full'!AV95</f>
        <v>118972.65726333334</v>
      </c>
      <c r="AW143" s="142">
        <f ca="1">'Financial Statement Full'!AW95</f>
        <v>118972.65726333334</v>
      </c>
      <c r="AX143" s="142">
        <f ca="1">'Financial Statement Full'!AX95</f>
        <v>118972.65726333334</v>
      </c>
      <c r="AY143" s="142">
        <f ca="1">'Financial Statement Full'!AY95</f>
        <v>118972.65726333334</v>
      </c>
      <c r="AZ143" s="142">
        <f ca="1">'Financial Statement Full'!AZ95</f>
        <v>154685.58232346672</v>
      </c>
      <c r="BA143" s="142">
        <f ca="1">'Financial Statement Full'!BA95</f>
        <v>154685.58232346672</v>
      </c>
      <c r="BB143" s="142">
        <f ca="1">'Financial Statement Full'!BB95</f>
        <v>154685.58232346672</v>
      </c>
      <c r="BC143" s="142">
        <f ca="1">'Financial Statement Full'!BC95</f>
        <v>154685.58232346672</v>
      </c>
      <c r="BD143" s="142">
        <f ca="1">'Financial Statement Full'!BD95</f>
        <v>154685.58232346672</v>
      </c>
      <c r="BE143" s="142">
        <f ca="1">'Financial Statement Full'!BE95</f>
        <v>154685.58232346672</v>
      </c>
      <c r="BF143" s="142">
        <f ca="1">'Financial Statement Full'!BF95</f>
        <v>154685.58232346672</v>
      </c>
      <c r="BG143" s="142">
        <f ca="1">'Financial Statement Full'!BG95</f>
        <v>154685.58232346672</v>
      </c>
      <c r="BH143" s="142">
        <f ca="1">'Financial Statement Full'!BH95</f>
        <v>154685.58232346672</v>
      </c>
      <c r="BI143" s="142">
        <f ca="1">'Financial Statement Full'!BI95</f>
        <v>154685.58232346672</v>
      </c>
      <c r="BJ143" s="142">
        <f ca="1">'Financial Statement Full'!BJ95</f>
        <v>154685.58232346672</v>
      </c>
      <c r="BK143" s="142">
        <f ca="1">'Financial Statement Full'!BK95</f>
        <v>154685.58232346672</v>
      </c>
    </row>
    <row r="144" spans="2:63" ht="14.4" x14ac:dyDescent="0.3">
      <c r="B144" s="217" t="s">
        <v>89</v>
      </c>
      <c r="C144" s="198"/>
      <c r="D144" s="200">
        <f t="shared" ref="D144:BK144" ca="1" si="65">SUM(D142:D143)</f>
        <v>14594.591666666674</v>
      </c>
      <c r="E144" s="200">
        <f t="shared" ca="1" si="65"/>
        <v>22474.183333333349</v>
      </c>
      <c r="F144" s="200">
        <f t="shared" ca="1" si="65"/>
        <v>30540.302777777801</v>
      </c>
      <c r="G144" s="200">
        <f t="shared" ca="1" si="65"/>
        <v>38858.783333333369</v>
      </c>
      <c r="H144" s="200">
        <f t="shared" ca="1" si="65"/>
        <v>47297.958333333372</v>
      </c>
      <c r="I144" s="200">
        <f t="shared" ca="1" si="65"/>
        <v>55923.661111111156</v>
      </c>
      <c r="J144" s="200">
        <f t="shared" ca="1" si="65"/>
        <v>64735.891666666721</v>
      </c>
      <c r="K144" s="200">
        <f t="shared" ca="1" si="65"/>
        <v>73734.650000000067</v>
      </c>
      <c r="L144" s="200">
        <f t="shared" ca="1" si="65"/>
        <v>82919.936111111179</v>
      </c>
      <c r="M144" s="200">
        <f t="shared" ca="1" si="65"/>
        <v>92291.750000000073</v>
      </c>
      <c r="N144" s="200">
        <f t="shared" ca="1" si="65"/>
        <v>101850.09166666675</v>
      </c>
      <c r="O144" s="200">
        <f t="shared" ca="1" si="65"/>
        <v>111594.9611111112</v>
      </c>
      <c r="P144" s="200">
        <f t="shared" ca="1" si="65"/>
        <v>164200.18333333341</v>
      </c>
      <c r="Q144" s="200">
        <f t="shared" ca="1" si="65"/>
        <v>216991.93333333341</v>
      </c>
      <c r="R144" s="200">
        <f t="shared" ca="1" si="65"/>
        <v>269970.21111111116</v>
      </c>
      <c r="S144" s="200">
        <f t="shared" ca="1" si="65"/>
        <v>323135.01666666672</v>
      </c>
      <c r="T144" s="200">
        <f t="shared" ca="1" si="65"/>
        <v>376486.35000000003</v>
      </c>
      <c r="U144" s="200">
        <f t="shared" ca="1" si="65"/>
        <v>430024.21111111116</v>
      </c>
      <c r="V144" s="200">
        <f t="shared" ca="1" si="65"/>
        <v>483748.60000000003</v>
      </c>
      <c r="W144" s="200">
        <f t="shared" ca="1" si="65"/>
        <v>537659.51666666672</v>
      </c>
      <c r="X144" s="200">
        <f t="shared" ca="1" si="65"/>
        <v>591756.9611111111</v>
      </c>
      <c r="Y144" s="200">
        <f t="shared" ca="1" si="65"/>
        <v>646040.93333333335</v>
      </c>
      <c r="Z144" s="200">
        <f t="shared" ca="1" si="65"/>
        <v>700511.43333333335</v>
      </c>
      <c r="AA144" s="200">
        <f t="shared" ca="1" si="65"/>
        <v>755168.4611111111</v>
      </c>
      <c r="AB144" s="200">
        <f t="shared" ca="1" si="65"/>
        <v>846619.80362499994</v>
      </c>
      <c r="AC144" s="200">
        <f t="shared" ca="1" si="65"/>
        <v>938257.67391666665</v>
      </c>
      <c r="AD144" s="200">
        <f t="shared" ca="1" si="65"/>
        <v>1030082.0719861111</v>
      </c>
      <c r="AE144" s="200">
        <f t="shared" ca="1" si="65"/>
        <v>1122092.9978333334</v>
      </c>
      <c r="AF144" s="200">
        <f t="shared" ca="1" si="65"/>
        <v>1214290.4514583335</v>
      </c>
      <c r="AG144" s="200">
        <f t="shared" ca="1" si="65"/>
        <v>1306674.4328611114</v>
      </c>
      <c r="AH144" s="200">
        <f t="shared" ca="1" si="65"/>
        <v>1399244.9420416669</v>
      </c>
      <c r="AI144" s="200">
        <f t="shared" ca="1" si="65"/>
        <v>1492001.9790000003</v>
      </c>
      <c r="AJ144" s="200">
        <f t="shared" ca="1" si="65"/>
        <v>1584945.5437361114</v>
      </c>
      <c r="AK144" s="200">
        <f t="shared" ca="1" si="65"/>
        <v>1678075.6362500002</v>
      </c>
      <c r="AL144" s="200">
        <f t="shared" ca="1" si="65"/>
        <v>1771392.2565416668</v>
      </c>
      <c r="AM144" s="200">
        <f t="shared" ca="1" si="65"/>
        <v>1864895.4046111112</v>
      </c>
      <c r="AN144" s="200">
        <f t="shared" ca="1" si="65"/>
        <v>1983681.5340966666</v>
      </c>
      <c r="AO144" s="200">
        <f t="shared" ca="1" si="65"/>
        <v>2102654.1913600001</v>
      </c>
      <c r="AP144" s="200">
        <f t="shared" ca="1" si="65"/>
        <v>2221626.8486233335</v>
      </c>
      <c r="AQ144" s="200">
        <f t="shared" ca="1" si="65"/>
        <v>2340599.5058866669</v>
      </c>
      <c r="AR144" s="200">
        <f t="shared" ca="1" si="65"/>
        <v>2459572.1631500004</v>
      </c>
      <c r="AS144" s="200">
        <f t="shared" ca="1" si="65"/>
        <v>2578544.8204133338</v>
      </c>
      <c r="AT144" s="200">
        <f t="shared" ca="1" si="65"/>
        <v>2697517.4776766673</v>
      </c>
      <c r="AU144" s="200">
        <f t="shared" ca="1" si="65"/>
        <v>2816490.1349400007</v>
      </c>
      <c r="AV144" s="200">
        <f t="shared" ca="1" si="65"/>
        <v>2935462.7922033342</v>
      </c>
      <c r="AW144" s="200">
        <f t="shared" ca="1" si="65"/>
        <v>3054435.4494666676</v>
      </c>
      <c r="AX144" s="200">
        <f t="shared" ca="1" si="65"/>
        <v>3173408.106730001</v>
      </c>
      <c r="AY144" s="200">
        <f t="shared" ca="1" si="65"/>
        <v>3292380.7639933345</v>
      </c>
      <c r="AZ144" s="200">
        <f t="shared" ca="1" si="65"/>
        <v>3447066.3463168014</v>
      </c>
      <c r="BA144" s="200">
        <f t="shared" ca="1" si="65"/>
        <v>3601751.9286402683</v>
      </c>
      <c r="BB144" s="200">
        <f t="shared" ca="1" si="65"/>
        <v>3756437.5109637352</v>
      </c>
      <c r="BC144" s="200">
        <f t="shared" ca="1" si="65"/>
        <v>3911123.0932872021</v>
      </c>
      <c r="BD144" s="200">
        <f t="shared" ca="1" si="65"/>
        <v>4065808.675610669</v>
      </c>
      <c r="BE144" s="200">
        <f t="shared" ca="1" si="65"/>
        <v>4220494.2579341354</v>
      </c>
      <c r="BF144" s="200">
        <f t="shared" ca="1" si="65"/>
        <v>4375179.8402576018</v>
      </c>
      <c r="BG144" s="200">
        <f t="shared" ca="1" si="65"/>
        <v>4529865.4225810682</v>
      </c>
      <c r="BH144" s="200">
        <f t="shared" ca="1" si="65"/>
        <v>4684551.0049045347</v>
      </c>
      <c r="BI144" s="200">
        <f t="shared" ca="1" si="65"/>
        <v>4839236.5872280011</v>
      </c>
      <c r="BJ144" s="200">
        <f t="shared" ca="1" si="65"/>
        <v>4993922.1695514675</v>
      </c>
      <c r="BK144" s="200">
        <f t="shared" ca="1" si="65"/>
        <v>5148607.751874934</v>
      </c>
    </row>
    <row r="145" spans="1:63" ht="15" thickBot="1" x14ac:dyDescent="0.35">
      <c r="A145" s="64" t="s">
        <v>326</v>
      </c>
      <c r="B145" s="313" t="s">
        <v>90</v>
      </c>
      <c r="C145" s="198"/>
      <c r="D145" s="204">
        <f t="shared" ref="D145:AI145" ca="1" si="66">D144</f>
        <v>14594.591666666674</v>
      </c>
      <c r="E145" s="202">
        <f t="shared" ca="1" si="66"/>
        <v>22474.183333333349</v>
      </c>
      <c r="F145" s="202">
        <f t="shared" ca="1" si="66"/>
        <v>30540.302777777801</v>
      </c>
      <c r="G145" s="202">
        <f t="shared" ca="1" si="66"/>
        <v>38858.783333333369</v>
      </c>
      <c r="H145" s="202">
        <f t="shared" ca="1" si="66"/>
        <v>47297.958333333372</v>
      </c>
      <c r="I145" s="202">
        <f t="shared" ca="1" si="66"/>
        <v>55923.661111111156</v>
      </c>
      <c r="J145" s="202">
        <f t="shared" ca="1" si="66"/>
        <v>64735.891666666721</v>
      </c>
      <c r="K145" s="202">
        <f t="shared" ca="1" si="66"/>
        <v>73734.650000000067</v>
      </c>
      <c r="L145" s="202">
        <f t="shared" ca="1" si="66"/>
        <v>82919.936111111179</v>
      </c>
      <c r="M145" s="202">
        <f t="shared" ca="1" si="66"/>
        <v>92291.750000000073</v>
      </c>
      <c r="N145" s="202">
        <f t="shared" ca="1" si="66"/>
        <v>101850.09166666675</v>
      </c>
      <c r="O145" s="202">
        <f t="shared" ca="1" si="66"/>
        <v>111594.9611111112</v>
      </c>
      <c r="P145" s="202">
        <f t="shared" ca="1" si="66"/>
        <v>164200.18333333341</v>
      </c>
      <c r="Q145" s="202">
        <f t="shared" ca="1" si="66"/>
        <v>216991.93333333341</v>
      </c>
      <c r="R145" s="202">
        <f t="shared" ca="1" si="66"/>
        <v>269970.21111111116</v>
      </c>
      <c r="S145" s="202">
        <f t="shared" ca="1" si="66"/>
        <v>323135.01666666672</v>
      </c>
      <c r="T145" s="202">
        <f t="shared" ca="1" si="66"/>
        <v>376486.35000000003</v>
      </c>
      <c r="U145" s="202">
        <f t="shared" ca="1" si="66"/>
        <v>430024.21111111116</v>
      </c>
      <c r="V145" s="202">
        <f t="shared" ca="1" si="66"/>
        <v>483748.60000000003</v>
      </c>
      <c r="W145" s="202">
        <f t="shared" ca="1" si="66"/>
        <v>537659.51666666672</v>
      </c>
      <c r="X145" s="202">
        <f t="shared" ca="1" si="66"/>
        <v>591756.9611111111</v>
      </c>
      <c r="Y145" s="202">
        <f t="shared" ca="1" si="66"/>
        <v>646040.93333333335</v>
      </c>
      <c r="Z145" s="202">
        <f t="shared" ca="1" si="66"/>
        <v>700511.43333333335</v>
      </c>
      <c r="AA145" s="202">
        <f t="shared" ca="1" si="66"/>
        <v>755168.4611111111</v>
      </c>
      <c r="AB145" s="202">
        <f t="shared" ca="1" si="66"/>
        <v>846619.80362499994</v>
      </c>
      <c r="AC145" s="202">
        <f t="shared" ca="1" si="66"/>
        <v>938257.67391666665</v>
      </c>
      <c r="AD145" s="202">
        <f t="shared" ca="1" si="66"/>
        <v>1030082.0719861111</v>
      </c>
      <c r="AE145" s="202">
        <f t="shared" ca="1" si="66"/>
        <v>1122092.9978333334</v>
      </c>
      <c r="AF145" s="202">
        <f t="shared" ca="1" si="66"/>
        <v>1214290.4514583335</v>
      </c>
      <c r="AG145" s="202">
        <f t="shared" ca="1" si="66"/>
        <v>1306674.4328611114</v>
      </c>
      <c r="AH145" s="202">
        <f t="shared" ca="1" si="66"/>
        <v>1399244.9420416669</v>
      </c>
      <c r="AI145" s="202">
        <f t="shared" ca="1" si="66"/>
        <v>1492001.9790000003</v>
      </c>
      <c r="AJ145" s="202">
        <f t="shared" ref="AJ145:BK145" ca="1" si="67">AJ144</f>
        <v>1584945.5437361114</v>
      </c>
      <c r="AK145" s="202">
        <f t="shared" ca="1" si="67"/>
        <v>1678075.6362500002</v>
      </c>
      <c r="AL145" s="202">
        <f t="shared" ca="1" si="67"/>
        <v>1771392.2565416668</v>
      </c>
      <c r="AM145" s="202">
        <f t="shared" ca="1" si="67"/>
        <v>1864895.4046111112</v>
      </c>
      <c r="AN145" s="202">
        <f t="shared" ca="1" si="67"/>
        <v>1983681.5340966666</v>
      </c>
      <c r="AO145" s="202">
        <f t="shared" ca="1" si="67"/>
        <v>2102654.1913600001</v>
      </c>
      <c r="AP145" s="202">
        <f t="shared" ca="1" si="67"/>
        <v>2221626.8486233335</v>
      </c>
      <c r="AQ145" s="202">
        <f t="shared" ca="1" si="67"/>
        <v>2340599.5058866669</v>
      </c>
      <c r="AR145" s="202">
        <f t="shared" ca="1" si="67"/>
        <v>2459572.1631500004</v>
      </c>
      <c r="AS145" s="202">
        <f t="shared" ca="1" si="67"/>
        <v>2578544.8204133338</v>
      </c>
      <c r="AT145" s="202">
        <f t="shared" ca="1" si="67"/>
        <v>2697517.4776766673</v>
      </c>
      <c r="AU145" s="202">
        <f t="shared" ca="1" si="67"/>
        <v>2816490.1349400007</v>
      </c>
      <c r="AV145" s="202">
        <f t="shared" ca="1" si="67"/>
        <v>2935462.7922033342</v>
      </c>
      <c r="AW145" s="202">
        <f t="shared" ca="1" si="67"/>
        <v>3054435.4494666676</v>
      </c>
      <c r="AX145" s="202">
        <f t="shared" ca="1" si="67"/>
        <v>3173408.106730001</v>
      </c>
      <c r="AY145" s="202">
        <f t="shared" ca="1" si="67"/>
        <v>3292380.7639933345</v>
      </c>
      <c r="AZ145" s="202">
        <f t="shared" ca="1" si="67"/>
        <v>3447066.3463168014</v>
      </c>
      <c r="BA145" s="202">
        <f t="shared" ca="1" si="67"/>
        <v>3601751.9286402683</v>
      </c>
      <c r="BB145" s="202">
        <f t="shared" ca="1" si="67"/>
        <v>3756437.5109637352</v>
      </c>
      <c r="BC145" s="202">
        <f t="shared" ca="1" si="67"/>
        <v>3911123.0932872021</v>
      </c>
      <c r="BD145" s="202">
        <f t="shared" ca="1" si="67"/>
        <v>4065808.675610669</v>
      </c>
      <c r="BE145" s="202">
        <f t="shared" ca="1" si="67"/>
        <v>4220494.2579341354</v>
      </c>
      <c r="BF145" s="202">
        <f t="shared" ca="1" si="67"/>
        <v>4375179.8402576018</v>
      </c>
      <c r="BG145" s="202">
        <f t="shared" ca="1" si="67"/>
        <v>4529865.4225810682</v>
      </c>
      <c r="BH145" s="202">
        <f t="shared" ca="1" si="67"/>
        <v>4684551.0049045347</v>
      </c>
      <c r="BI145" s="202">
        <f t="shared" ca="1" si="67"/>
        <v>4839236.5872280011</v>
      </c>
      <c r="BJ145" s="202">
        <f t="shared" ca="1" si="67"/>
        <v>4993922.1695514675</v>
      </c>
      <c r="BK145" s="202">
        <f t="shared" ca="1" si="67"/>
        <v>5148607.751874934</v>
      </c>
    </row>
    <row r="146" spans="1:63" ht="10.5" customHeight="1" thickTop="1" thickBot="1" x14ac:dyDescent="0.35">
      <c r="C146" s="73"/>
      <c r="D146" s="201"/>
    </row>
    <row r="147" spans="1:63" ht="18" customHeight="1" thickBot="1" x14ac:dyDescent="0.35">
      <c r="A147" s="64" t="s">
        <v>326</v>
      </c>
      <c r="B147" s="1018" t="s">
        <v>364</v>
      </c>
      <c r="C147" s="1018"/>
      <c r="D147" s="1018"/>
      <c r="E147" s="1018"/>
      <c r="F147" s="1018"/>
      <c r="G147" s="1018"/>
      <c r="H147" s="1018"/>
      <c r="I147" s="1018"/>
      <c r="J147" s="1018"/>
      <c r="K147" s="1018"/>
      <c r="L147" s="1018"/>
      <c r="M147" s="1018"/>
      <c r="N147" s="1018"/>
      <c r="O147" s="1018"/>
      <c r="P147" s="1018"/>
      <c r="Q147" s="1018"/>
      <c r="R147" s="1018"/>
      <c r="S147" s="531"/>
      <c r="T147" s="532"/>
      <c r="U147" s="532"/>
      <c r="V147" s="532"/>
      <c r="W147" s="532"/>
      <c r="X147" s="532"/>
      <c r="Y147" s="532"/>
      <c r="Z147" s="532"/>
      <c r="AA147" s="532"/>
      <c r="AB147" s="532"/>
      <c r="AC147" s="532"/>
      <c r="AD147" s="532"/>
      <c r="AE147" s="532"/>
      <c r="AF147" s="532"/>
      <c r="AG147" s="532"/>
      <c r="AH147" s="532"/>
      <c r="AI147" s="532"/>
      <c r="AJ147" s="532"/>
      <c r="AK147" s="532"/>
      <c r="AL147" s="532"/>
      <c r="AM147" s="532"/>
      <c r="AN147" s="532"/>
      <c r="AO147" s="532"/>
      <c r="AP147" s="532"/>
      <c r="AQ147" s="532"/>
      <c r="AR147" s="532"/>
      <c r="AS147" s="532"/>
      <c r="AT147" s="532"/>
      <c r="AU147" s="532"/>
      <c r="AV147" s="532"/>
      <c r="AW147" s="532"/>
      <c r="AX147" s="532"/>
      <c r="AY147" s="532"/>
      <c r="AZ147" s="532"/>
      <c r="BA147" s="532"/>
      <c r="BB147" s="532"/>
      <c r="BC147" s="532"/>
      <c r="BD147" s="532"/>
      <c r="BE147" s="532"/>
      <c r="BF147" s="532"/>
      <c r="BG147" s="532"/>
      <c r="BH147" s="532"/>
      <c r="BI147" s="532"/>
      <c r="BJ147" s="532"/>
      <c r="BK147" s="533"/>
    </row>
    <row r="148" spans="1:63" ht="10.5" hidden="1" customHeight="1" x14ac:dyDescent="0.3">
      <c r="B148" s="145"/>
      <c r="C148" s="145"/>
      <c r="D148" s="145">
        <f t="shared" ref="D148:AI148" si="68">IF(MONTH(D149)=1,YEAR(D149),IF(MONTH(D149)&lt;=DD_TS_Fin_Yr_End_Mth,YEAR(D149),YEAR(D149)+1))</f>
        <v>2025</v>
      </c>
      <c r="E148" s="145">
        <f t="shared" si="68"/>
        <v>2025</v>
      </c>
      <c r="F148" s="145">
        <f t="shared" si="68"/>
        <v>2025</v>
      </c>
      <c r="G148" s="145">
        <f t="shared" si="68"/>
        <v>2025</v>
      </c>
      <c r="H148" s="145">
        <f t="shared" si="68"/>
        <v>2025</v>
      </c>
      <c r="I148" s="145">
        <f t="shared" si="68"/>
        <v>2025</v>
      </c>
      <c r="J148" s="145">
        <f t="shared" si="68"/>
        <v>2025</v>
      </c>
      <c r="K148" s="145">
        <f t="shared" si="68"/>
        <v>2025</v>
      </c>
      <c r="L148" s="145">
        <f t="shared" si="68"/>
        <v>2025</v>
      </c>
      <c r="M148" s="145">
        <f t="shared" si="68"/>
        <v>2025</v>
      </c>
      <c r="N148" s="145">
        <f t="shared" si="68"/>
        <v>2025</v>
      </c>
      <c r="O148" s="145">
        <f t="shared" si="68"/>
        <v>2025</v>
      </c>
      <c r="P148" s="145">
        <f t="shared" si="68"/>
        <v>2026</v>
      </c>
      <c r="Q148" s="145">
        <f t="shared" si="68"/>
        <v>2026</v>
      </c>
      <c r="R148" s="145">
        <f t="shared" si="68"/>
        <v>2026</v>
      </c>
      <c r="S148" s="145">
        <f t="shared" si="68"/>
        <v>2026</v>
      </c>
      <c r="T148" s="145">
        <f t="shared" si="68"/>
        <v>2026</v>
      </c>
      <c r="U148" s="145">
        <f t="shared" si="68"/>
        <v>2026</v>
      </c>
      <c r="V148" s="145">
        <f t="shared" si="68"/>
        <v>2026</v>
      </c>
      <c r="W148" s="145">
        <f t="shared" si="68"/>
        <v>2026</v>
      </c>
      <c r="X148" s="145">
        <f t="shared" si="68"/>
        <v>2026</v>
      </c>
      <c r="Y148" s="145">
        <f t="shared" si="68"/>
        <v>2026</v>
      </c>
      <c r="Z148" s="145">
        <f t="shared" si="68"/>
        <v>2026</v>
      </c>
      <c r="AA148" s="145">
        <f t="shared" si="68"/>
        <v>2026</v>
      </c>
      <c r="AB148" s="145">
        <f t="shared" si="68"/>
        <v>2027</v>
      </c>
      <c r="AC148" s="145">
        <f t="shared" si="68"/>
        <v>2027</v>
      </c>
      <c r="AD148" s="145">
        <f t="shared" si="68"/>
        <v>2027</v>
      </c>
      <c r="AE148" s="145">
        <f t="shared" si="68"/>
        <v>2027</v>
      </c>
      <c r="AF148" s="145">
        <f t="shared" si="68"/>
        <v>2027</v>
      </c>
      <c r="AG148" s="145">
        <f t="shared" si="68"/>
        <v>2027</v>
      </c>
      <c r="AH148" s="145">
        <f t="shared" si="68"/>
        <v>2027</v>
      </c>
      <c r="AI148" s="145">
        <f t="shared" si="68"/>
        <v>2027</v>
      </c>
      <c r="AJ148" s="145">
        <f t="shared" ref="AJ148:BK148" si="69">IF(MONTH(AJ149)=1,YEAR(AJ149),IF(MONTH(AJ149)&lt;=DD_TS_Fin_Yr_End_Mth,YEAR(AJ149),YEAR(AJ149)+1))</f>
        <v>2027</v>
      </c>
      <c r="AK148" s="145">
        <f t="shared" si="69"/>
        <v>2027</v>
      </c>
      <c r="AL148" s="145">
        <f t="shared" si="69"/>
        <v>2027</v>
      </c>
      <c r="AM148" s="145">
        <f t="shared" si="69"/>
        <v>2027</v>
      </c>
      <c r="AN148" s="145">
        <f t="shared" si="69"/>
        <v>2028</v>
      </c>
      <c r="AO148" s="145">
        <f t="shared" si="69"/>
        <v>2028</v>
      </c>
      <c r="AP148" s="145">
        <f t="shared" si="69"/>
        <v>2028</v>
      </c>
      <c r="AQ148" s="145">
        <f t="shared" si="69"/>
        <v>2028</v>
      </c>
      <c r="AR148" s="145">
        <f t="shared" si="69"/>
        <v>2028</v>
      </c>
      <c r="AS148" s="145">
        <f t="shared" si="69"/>
        <v>2028</v>
      </c>
      <c r="AT148" s="145">
        <f t="shared" si="69"/>
        <v>2028</v>
      </c>
      <c r="AU148" s="145">
        <f t="shared" si="69"/>
        <v>2028</v>
      </c>
      <c r="AV148" s="145">
        <f t="shared" si="69"/>
        <v>2028</v>
      </c>
      <c r="AW148" s="145">
        <f t="shared" si="69"/>
        <v>2028</v>
      </c>
      <c r="AX148" s="145">
        <f t="shared" si="69"/>
        <v>2028</v>
      </c>
      <c r="AY148" s="145">
        <f t="shared" si="69"/>
        <v>2028</v>
      </c>
      <c r="AZ148" s="145">
        <f t="shared" si="69"/>
        <v>2029</v>
      </c>
      <c r="BA148" s="145">
        <f t="shared" si="69"/>
        <v>2029</v>
      </c>
      <c r="BB148" s="145">
        <f t="shared" si="69"/>
        <v>2029</v>
      </c>
      <c r="BC148" s="145">
        <f t="shared" si="69"/>
        <v>2029</v>
      </c>
      <c r="BD148" s="145">
        <f t="shared" si="69"/>
        <v>2029</v>
      </c>
      <c r="BE148" s="145">
        <f t="shared" si="69"/>
        <v>2029</v>
      </c>
      <c r="BF148" s="145">
        <f t="shared" si="69"/>
        <v>2029</v>
      </c>
      <c r="BG148" s="145">
        <f t="shared" si="69"/>
        <v>2029</v>
      </c>
      <c r="BH148" s="145">
        <f t="shared" si="69"/>
        <v>2029</v>
      </c>
      <c r="BI148" s="145">
        <f t="shared" si="69"/>
        <v>2029</v>
      </c>
      <c r="BJ148" s="145">
        <f t="shared" si="69"/>
        <v>2029</v>
      </c>
      <c r="BK148" s="145">
        <f t="shared" si="69"/>
        <v>2029</v>
      </c>
    </row>
    <row r="149" spans="1:63" ht="0.75" customHeight="1" thickBot="1" x14ac:dyDescent="0.35">
      <c r="B149" s="147"/>
      <c r="C149" s="147"/>
      <c r="D149" s="148">
        <f t="shared" ref="D149:BK149" si="70">D151</f>
        <v>45688</v>
      </c>
      <c r="E149" s="148">
        <f t="shared" si="70"/>
        <v>45716</v>
      </c>
      <c r="F149" s="148">
        <f t="shared" si="70"/>
        <v>45747</v>
      </c>
      <c r="G149" s="148">
        <f t="shared" si="70"/>
        <v>45777</v>
      </c>
      <c r="H149" s="148">
        <f t="shared" si="70"/>
        <v>45808</v>
      </c>
      <c r="I149" s="148">
        <f t="shared" si="70"/>
        <v>45838</v>
      </c>
      <c r="J149" s="148">
        <f t="shared" si="70"/>
        <v>45869</v>
      </c>
      <c r="K149" s="148">
        <f t="shared" si="70"/>
        <v>45900</v>
      </c>
      <c r="L149" s="148">
        <f t="shared" si="70"/>
        <v>45930</v>
      </c>
      <c r="M149" s="148">
        <f t="shared" si="70"/>
        <v>45961</v>
      </c>
      <c r="N149" s="148">
        <f t="shared" si="70"/>
        <v>45991</v>
      </c>
      <c r="O149" s="148">
        <f t="shared" si="70"/>
        <v>46022</v>
      </c>
      <c r="P149" s="148">
        <f t="shared" si="70"/>
        <v>46053</v>
      </c>
      <c r="Q149" s="148">
        <f t="shared" si="70"/>
        <v>46081</v>
      </c>
      <c r="R149" s="148">
        <f t="shared" si="70"/>
        <v>46112</v>
      </c>
      <c r="S149" s="148">
        <f t="shared" si="70"/>
        <v>46142</v>
      </c>
      <c r="T149" s="148">
        <f t="shared" si="70"/>
        <v>46173</v>
      </c>
      <c r="U149" s="148">
        <f t="shared" si="70"/>
        <v>46203</v>
      </c>
      <c r="V149" s="148">
        <f t="shared" si="70"/>
        <v>46234</v>
      </c>
      <c r="W149" s="148">
        <f t="shared" si="70"/>
        <v>46265</v>
      </c>
      <c r="X149" s="148">
        <f t="shared" si="70"/>
        <v>46295</v>
      </c>
      <c r="Y149" s="148">
        <f t="shared" si="70"/>
        <v>46326</v>
      </c>
      <c r="Z149" s="148">
        <f t="shared" si="70"/>
        <v>46356</v>
      </c>
      <c r="AA149" s="148">
        <f t="shared" si="70"/>
        <v>46387</v>
      </c>
      <c r="AB149" s="148">
        <f t="shared" si="70"/>
        <v>46418</v>
      </c>
      <c r="AC149" s="148">
        <f t="shared" si="70"/>
        <v>46446</v>
      </c>
      <c r="AD149" s="148">
        <f t="shared" si="70"/>
        <v>46477</v>
      </c>
      <c r="AE149" s="148">
        <f t="shared" si="70"/>
        <v>46507</v>
      </c>
      <c r="AF149" s="148">
        <f t="shared" si="70"/>
        <v>46538</v>
      </c>
      <c r="AG149" s="148">
        <f t="shared" si="70"/>
        <v>46568</v>
      </c>
      <c r="AH149" s="148">
        <f t="shared" si="70"/>
        <v>46599</v>
      </c>
      <c r="AI149" s="148">
        <f t="shared" si="70"/>
        <v>46630</v>
      </c>
      <c r="AJ149" s="148">
        <f t="shared" si="70"/>
        <v>46660</v>
      </c>
      <c r="AK149" s="148">
        <f t="shared" si="70"/>
        <v>46691</v>
      </c>
      <c r="AL149" s="148">
        <f t="shared" si="70"/>
        <v>46721</v>
      </c>
      <c r="AM149" s="148">
        <f t="shared" si="70"/>
        <v>46752</v>
      </c>
      <c r="AN149" s="148">
        <f t="shared" si="70"/>
        <v>46783</v>
      </c>
      <c r="AO149" s="148">
        <f t="shared" si="70"/>
        <v>46812</v>
      </c>
      <c r="AP149" s="148">
        <f t="shared" si="70"/>
        <v>46843</v>
      </c>
      <c r="AQ149" s="148">
        <f t="shared" si="70"/>
        <v>46873</v>
      </c>
      <c r="AR149" s="148">
        <f t="shared" si="70"/>
        <v>46904</v>
      </c>
      <c r="AS149" s="148">
        <f t="shared" si="70"/>
        <v>46934</v>
      </c>
      <c r="AT149" s="148">
        <f t="shared" si="70"/>
        <v>46965</v>
      </c>
      <c r="AU149" s="148">
        <f t="shared" si="70"/>
        <v>46996</v>
      </c>
      <c r="AV149" s="148">
        <f t="shared" si="70"/>
        <v>47026</v>
      </c>
      <c r="AW149" s="148">
        <f t="shared" si="70"/>
        <v>47057</v>
      </c>
      <c r="AX149" s="148">
        <f t="shared" si="70"/>
        <v>47087</v>
      </c>
      <c r="AY149" s="148">
        <f t="shared" si="70"/>
        <v>47118</v>
      </c>
      <c r="AZ149" s="148">
        <f t="shared" si="70"/>
        <v>47149</v>
      </c>
      <c r="BA149" s="148">
        <f t="shared" si="70"/>
        <v>47177</v>
      </c>
      <c r="BB149" s="148">
        <f t="shared" si="70"/>
        <v>47208</v>
      </c>
      <c r="BC149" s="148">
        <f t="shared" si="70"/>
        <v>47238</v>
      </c>
      <c r="BD149" s="148">
        <f t="shared" si="70"/>
        <v>47269</v>
      </c>
      <c r="BE149" s="148">
        <f t="shared" si="70"/>
        <v>47299</v>
      </c>
      <c r="BF149" s="148">
        <f t="shared" si="70"/>
        <v>47330</v>
      </c>
      <c r="BG149" s="148">
        <f t="shared" si="70"/>
        <v>47361</v>
      </c>
      <c r="BH149" s="148">
        <f t="shared" si="70"/>
        <v>47391</v>
      </c>
      <c r="BI149" s="148">
        <f t="shared" si="70"/>
        <v>47422</v>
      </c>
      <c r="BJ149" s="148">
        <f t="shared" si="70"/>
        <v>47452</v>
      </c>
      <c r="BK149" s="148">
        <f t="shared" si="70"/>
        <v>47483</v>
      </c>
    </row>
    <row r="150" spans="1:63" ht="14.4" hidden="1" x14ac:dyDescent="0.3">
      <c r="B150" s="147"/>
      <c r="C150" s="147"/>
      <c r="D150" s="150">
        <f t="shared" ref="D150:AI150" si="71">EDATE(TS_Start_Date,(D152-1)*1)</f>
        <v>45658</v>
      </c>
      <c r="E150" s="150">
        <f t="shared" si="71"/>
        <v>45689</v>
      </c>
      <c r="F150" s="150">
        <f t="shared" si="71"/>
        <v>45717</v>
      </c>
      <c r="G150" s="150">
        <f t="shared" si="71"/>
        <v>45748</v>
      </c>
      <c r="H150" s="150">
        <f t="shared" si="71"/>
        <v>45778</v>
      </c>
      <c r="I150" s="150">
        <f t="shared" si="71"/>
        <v>45809</v>
      </c>
      <c r="J150" s="150">
        <f t="shared" si="71"/>
        <v>45839</v>
      </c>
      <c r="K150" s="150">
        <f t="shared" si="71"/>
        <v>45870</v>
      </c>
      <c r="L150" s="150">
        <f t="shared" si="71"/>
        <v>45901</v>
      </c>
      <c r="M150" s="150">
        <f t="shared" si="71"/>
        <v>45931</v>
      </c>
      <c r="N150" s="150">
        <f t="shared" si="71"/>
        <v>45962</v>
      </c>
      <c r="O150" s="150">
        <f t="shared" si="71"/>
        <v>45992</v>
      </c>
      <c r="P150" s="150">
        <f t="shared" si="71"/>
        <v>46023</v>
      </c>
      <c r="Q150" s="150">
        <f t="shared" si="71"/>
        <v>46054</v>
      </c>
      <c r="R150" s="150">
        <f t="shared" si="71"/>
        <v>46082</v>
      </c>
      <c r="S150" s="150">
        <f t="shared" si="71"/>
        <v>46113</v>
      </c>
      <c r="T150" s="150">
        <f t="shared" si="71"/>
        <v>46143</v>
      </c>
      <c r="U150" s="150">
        <f t="shared" si="71"/>
        <v>46174</v>
      </c>
      <c r="V150" s="150">
        <f t="shared" si="71"/>
        <v>46204</v>
      </c>
      <c r="W150" s="150">
        <f t="shared" si="71"/>
        <v>46235</v>
      </c>
      <c r="X150" s="150">
        <f t="shared" si="71"/>
        <v>46266</v>
      </c>
      <c r="Y150" s="150">
        <f t="shared" si="71"/>
        <v>46296</v>
      </c>
      <c r="Z150" s="150">
        <f t="shared" si="71"/>
        <v>46327</v>
      </c>
      <c r="AA150" s="150">
        <f t="shared" si="71"/>
        <v>46357</v>
      </c>
      <c r="AB150" s="150">
        <f t="shared" si="71"/>
        <v>46388</v>
      </c>
      <c r="AC150" s="150">
        <f t="shared" si="71"/>
        <v>46419</v>
      </c>
      <c r="AD150" s="150">
        <f t="shared" si="71"/>
        <v>46447</v>
      </c>
      <c r="AE150" s="150">
        <f t="shared" si="71"/>
        <v>46478</v>
      </c>
      <c r="AF150" s="150">
        <f t="shared" si="71"/>
        <v>46508</v>
      </c>
      <c r="AG150" s="150">
        <f t="shared" si="71"/>
        <v>46539</v>
      </c>
      <c r="AH150" s="150">
        <f t="shared" si="71"/>
        <v>46569</v>
      </c>
      <c r="AI150" s="150">
        <f t="shared" si="71"/>
        <v>46600</v>
      </c>
      <c r="AJ150" s="150">
        <f t="shared" ref="AJ150:BK150" si="72">EDATE(TS_Start_Date,(AJ152-1)*1)</f>
        <v>46631</v>
      </c>
      <c r="AK150" s="150">
        <f t="shared" si="72"/>
        <v>46661</v>
      </c>
      <c r="AL150" s="150">
        <f t="shared" si="72"/>
        <v>46692</v>
      </c>
      <c r="AM150" s="150">
        <f t="shared" si="72"/>
        <v>46722</v>
      </c>
      <c r="AN150" s="150">
        <f t="shared" si="72"/>
        <v>46753</v>
      </c>
      <c r="AO150" s="150">
        <f t="shared" si="72"/>
        <v>46784</v>
      </c>
      <c r="AP150" s="150">
        <f t="shared" si="72"/>
        <v>46813</v>
      </c>
      <c r="AQ150" s="150">
        <f t="shared" si="72"/>
        <v>46844</v>
      </c>
      <c r="AR150" s="150">
        <f t="shared" si="72"/>
        <v>46874</v>
      </c>
      <c r="AS150" s="150">
        <f t="shared" si="72"/>
        <v>46905</v>
      </c>
      <c r="AT150" s="150">
        <f t="shared" si="72"/>
        <v>46935</v>
      </c>
      <c r="AU150" s="150">
        <f t="shared" si="72"/>
        <v>46966</v>
      </c>
      <c r="AV150" s="150">
        <f t="shared" si="72"/>
        <v>46997</v>
      </c>
      <c r="AW150" s="150">
        <f t="shared" si="72"/>
        <v>47027</v>
      </c>
      <c r="AX150" s="150">
        <f t="shared" si="72"/>
        <v>47058</v>
      </c>
      <c r="AY150" s="150">
        <f t="shared" si="72"/>
        <v>47088</v>
      </c>
      <c r="AZ150" s="150">
        <f t="shared" si="72"/>
        <v>47119</v>
      </c>
      <c r="BA150" s="150">
        <f t="shared" si="72"/>
        <v>47150</v>
      </c>
      <c r="BB150" s="150">
        <f t="shared" si="72"/>
        <v>47178</v>
      </c>
      <c r="BC150" s="150">
        <f t="shared" si="72"/>
        <v>47209</v>
      </c>
      <c r="BD150" s="150">
        <f t="shared" si="72"/>
        <v>47239</v>
      </c>
      <c r="BE150" s="150">
        <f t="shared" si="72"/>
        <v>47270</v>
      </c>
      <c r="BF150" s="150">
        <f t="shared" si="72"/>
        <v>47300</v>
      </c>
      <c r="BG150" s="150">
        <f t="shared" si="72"/>
        <v>47331</v>
      </c>
      <c r="BH150" s="150">
        <f t="shared" si="72"/>
        <v>47362</v>
      </c>
      <c r="BI150" s="150">
        <f t="shared" si="72"/>
        <v>47392</v>
      </c>
      <c r="BJ150" s="150">
        <f t="shared" si="72"/>
        <v>47423</v>
      </c>
      <c r="BK150" s="150">
        <f t="shared" si="72"/>
        <v>47453</v>
      </c>
    </row>
    <row r="151" spans="1:63" ht="14.4" hidden="1" x14ac:dyDescent="0.3">
      <c r="B151" s="147"/>
      <c r="C151" s="147"/>
      <c r="D151" s="151">
        <f t="shared" ref="D151:BK151" si="73">EDATE(D150,1)-1</f>
        <v>45688</v>
      </c>
      <c r="E151" s="151">
        <f t="shared" si="73"/>
        <v>45716</v>
      </c>
      <c r="F151" s="151">
        <f t="shared" si="73"/>
        <v>45747</v>
      </c>
      <c r="G151" s="151">
        <f t="shared" si="73"/>
        <v>45777</v>
      </c>
      <c r="H151" s="151">
        <f t="shared" si="73"/>
        <v>45808</v>
      </c>
      <c r="I151" s="151">
        <f t="shared" si="73"/>
        <v>45838</v>
      </c>
      <c r="J151" s="151">
        <f t="shared" si="73"/>
        <v>45869</v>
      </c>
      <c r="K151" s="151">
        <f t="shared" si="73"/>
        <v>45900</v>
      </c>
      <c r="L151" s="151">
        <f t="shared" si="73"/>
        <v>45930</v>
      </c>
      <c r="M151" s="151">
        <f t="shared" si="73"/>
        <v>45961</v>
      </c>
      <c r="N151" s="151">
        <f t="shared" si="73"/>
        <v>45991</v>
      </c>
      <c r="O151" s="151">
        <f t="shared" si="73"/>
        <v>46022</v>
      </c>
      <c r="P151" s="151">
        <f t="shared" si="73"/>
        <v>46053</v>
      </c>
      <c r="Q151" s="151">
        <f t="shared" si="73"/>
        <v>46081</v>
      </c>
      <c r="R151" s="151">
        <f t="shared" si="73"/>
        <v>46112</v>
      </c>
      <c r="S151" s="151">
        <f t="shared" si="73"/>
        <v>46142</v>
      </c>
      <c r="T151" s="151">
        <f t="shared" si="73"/>
        <v>46173</v>
      </c>
      <c r="U151" s="151">
        <f t="shared" si="73"/>
        <v>46203</v>
      </c>
      <c r="V151" s="151">
        <f t="shared" si="73"/>
        <v>46234</v>
      </c>
      <c r="W151" s="151">
        <f t="shared" si="73"/>
        <v>46265</v>
      </c>
      <c r="X151" s="151">
        <f t="shared" si="73"/>
        <v>46295</v>
      </c>
      <c r="Y151" s="151">
        <f t="shared" si="73"/>
        <v>46326</v>
      </c>
      <c r="Z151" s="151">
        <f t="shared" si="73"/>
        <v>46356</v>
      </c>
      <c r="AA151" s="151">
        <f t="shared" si="73"/>
        <v>46387</v>
      </c>
      <c r="AB151" s="151">
        <f t="shared" si="73"/>
        <v>46418</v>
      </c>
      <c r="AC151" s="151">
        <f t="shared" si="73"/>
        <v>46446</v>
      </c>
      <c r="AD151" s="151">
        <f t="shared" si="73"/>
        <v>46477</v>
      </c>
      <c r="AE151" s="151">
        <f t="shared" si="73"/>
        <v>46507</v>
      </c>
      <c r="AF151" s="151">
        <f t="shared" si="73"/>
        <v>46538</v>
      </c>
      <c r="AG151" s="151">
        <f t="shared" si="73"/>
        <v>46568</v>
      </c>
      <c r="AH151" s="151">
        <f t="shared" si="73"/>
        <v>46599</v>
      </c>
      <c r="AI151" s="151">
        <f t="shared" si="73"/>
        <v>46630</v>
      </c>
      <c r="AJ151" s="151">
        <f t="shared" si="73"/>
        <v>46660</v>
      </c>
      <c r="AK151" s="151">
        <f t="shared" si="73"/>
        <v>46691</v>
      </c>
      <c r="AL151" s="151">
        <f t="shared" si="73"/>
        <v>46721</v>
      </c>
      <c r="AM151" s="151">
        <f t="shared" si="73"/>
        <v>46752</v>
      </c>
      <c r="AN151" s="151">
        <f t="shared" si="73"/>
        <v>46783</v>
      </c>
      <c r="AO151" s="151">
        <f t="shared" si="73"/>
        <v>46812</v>
      </c>
      <c r="AP151" s="151">
        <f t="shared" si="73"/>
        <v>46843</v>
      </c>
      <c r="AQ151" s="151">
        <f t="shared" si="73"/>
        <v>46873</v>
      </c>
      <c r="AR151" s="151">
        <f t="shared" si="73"/>
        <v>46904</v>
      </c>
      <c r="AS151" s="151">
        <f t="shared" si="73"/>
        <v>46934</v>
      </c>
      <c r="AT151" s="151">
        <f t="shared" si="73"/>
        <v>46965</v>
      </c>
      <c r="AU151" s="151">
        <f t="shared" si="73"/>
        <v>46996</v>
      </c>
      <c r="AV151" s="151">
        <f t="shared" si="73"/>
        <v>47026</v>
      </c>
      <c r="AW151" s="151">
        <f t="shared" si="73"/>
        <v>47057</v>
      </c>
      <c r="AX151" s="151">
        <f t="shared" si="73"/>
        <v>47087</v>
      </c>
      <c r="AY151" s="151">
        <f t="shared" si="73"/>
        <v>47118</v>
      </c>
      <c r="AZ151" s="151">
        <f t="shared" si="73"/>
        <v>47149</v>
      </c>
      <c r="BA151" s="151">
        <f t="shared" si="73"/>
        <v>47177</v>
      </c>
      <c r="BB151" s="151">
        <f t="shared" si="73"/>
        <v>47208</v>
      </c>
      <c r="BC151" s="151">
        <f t="shared" si="73"/>
        <v>47238</v>
      </c>
      <c r="BD151" s="151">
        <f t="shared" si="73"/>
        <v>47269</v>
      </c>
      <c r="BE151" s="151">
        <f t="shared" si="73"/>
        <v>47299</v>
      </c>
      <c r="BF151" s="151">
        <f t="shared" si="73"/>
        <v>47330</v>
      </c>
      <c r="BG151" s="151">
        <f t="shared" si="73"/>
        <v>47361</v>
      </c>
      <c r="BH151" s="151">
        <f t="shared" si="73"/>
        <v>47391</v>
      </c>
      <c r="BI151" s="151">
        <f t="shared" si="73"/>
        <v>47422</v>
      </c>
      <c r="BJ151" s="151">
        <f t="shared" si="73"/>
        <v>47452</v>
      </c>
      <c r="BK151" s="151">
        <f t="shared" si="73"/>
        <v>47483</v>
      </c>
    </row>
    <row r="152" spans="1:63" ht="14.4" hidden="1" x14ac:dyDescent="0.3">
      <c r="B152" s="147"/>
      <c r="C152" s="147"/>
      <c r="D152" s="147">
        <f>COLUMNS($D152:D152)</f>
        <v>1</v>
      </c>
      <c r="E152" s="147">
        <f>COLUMNS($D152:E152)</f>
        <v>2</v>
      </c>
      <c r="F152" s="147">
        <f>COLUMNS($D152:F152)</f>
        <v>3</v>
      </c>
      <c r="G152" s="147">
        <f>COLUMNS($D152:G152)</f>
        <v>4</v>
      </c>
      <c r="H152" s="147">
        <f>COLUMNS($D152:H152)</f>
        <v>5</v>
      </c>
      <c r="I152" s="147">
        <f>COLUMNS($D152:I152)</f>
        <v>6</v>
      </c>
      <c r="J152" s="147">
        <f>COLUMNS($D152:J152)</f>
        <v>7</v>
      </c>
      <c r="K152" s="147">
        <f>COLUMNS($D152:K152)</f>
        <v>8</v>
      </c>
      <c r="L152" s="147">
        <f>COLUMNS($D152:L152)</f>
        <v>9</v>
      </c>
      <c r="M152" s="147">
        <f>COLUMNS($D152:M152)</f>
        <v>10</v>
      </c>
      <c r="N152" s="147">
        <f>COLUMNS($D152:N152)</f>
        <v>11</v>
      </c>
      <c r="O152" s="147">
        <f>COLUMNS($D152:O152)</f>
        <v>12</v>
      </c>
      <c r="P152" s="147">
        <f>COLUMNS($D152:P152)</f>
        <v>13</v>
      </c>
      <c r="Q152" s="147">
        <f>COLUMNS($D152:Q152)</f>
        <v>14</v>
      </c>
      <c r="R152" s="147">
        <f>COLUMNS($D152:R152)</f>
        <v>15</v>
      </c>
      <c r="S152" s="147">
        <f>COLUMNS($D152:S152)</f>
        <v>16</v>
      </c>
      <c r="T152" s="147">
        <f>COLUMNS($D152:T152)</f>
        <v>17</v>
      </c>
      <c r="U152" s="147">
        <f>COLUMNS($D152:U152)</f>
        <v>18</v>
      </c>
      <c r="V152" s="147">
        <f>COLUMNS($D152:V152)</f>
        <v>19</v>
      </c>
      <c r="W152" s="147">
        <f>COLUMNS($D152:W152)</f>
        <v>20</v>
      </c>
      <c r="X152" s="147">
        <f>COLUMNS($D152:X152)</f>
        <v>21</v>
      </c>
      <c r="Y152" s="147">
        <f>COLUMNS($D152:Y152)</f>
        <v>22</v>
      </c>
      <c r="Z152" s="147">
        <f>COLUMNS($D152:Z152)</f>
        <v>23</v>
      </c>
      <c r="AA152" s="147">
        <f>COLUMNS($D152:AA152)</f>
        <v>24</v>
      </c>
      <c r="AB152" s="147">
        <f>COLUMNS($D152:AB152)</f>
        <v>25</v>
      </c>
      <c r="AC152" s="147">
        <f>COLUMNS($D152:AC152)</f>
        <v>26</v>
      </c>
      <c r="AD152" s="147">
        <f>COLUMNS($D152:AD152)</f>
        <v>27</v>
      </c>
      <c r="AE152" s="147">
        <f>COLUMNS($D152:AE152)</f>
        <v>28</v>
      </c>
      <c r="AF152" s="147">
        <f>COLUMNS($D152:AF152)</f>
        <v>29</v>
      </c>
      <c r="AG152" s="147">
        <f>COLUMNS($D152:AG152)</f>
        <v>30</v>
      </c>
      <c r="AH152" s="147">
        <f>COLUMNS($D152:AH152)</f>
        <v>31</v>
      </c>
      <c r="AI152" s="147">
        <f>COLUMNS($D152:AI152)</f>
        <v>32</v>
      </c>
      <c r="AJ152" s="147">
        <f>COLUMNS($D152:AJ152)</f>
        <v>33</v>
      </c>
      <c r="AK152" s="147">
        <f>COLUMNS($D152:AK152)</f>
        <v>34</v>
      </c>
      <c r="AL152" s="147">
        <f>COLUMNS($D152:AL152)</f>
        <v>35</v>
      </c>
      <c r="AM152" s="147">
        <f>COLUMNS($D152:AM152)</f>
        <v>36</v>
      </c>
      <c r="AN152" s="147">
        <f>COLUMNS($D152:AN152)</f>
        <v>37</v>
      </c>
      <c r="AO152" s="147">
        <f>COLUMNS($D152:AO152)</f>
        <v>38</v>
      </c>
      <c r="AP152" s="147">
        <f>COLUMNS($D152:AP152)</f>
        <v>39</v>
      </c>
      <c r="AQ152" s="147">
        <f>COLUMNS($D152:AQ152)</f>
        <v>40</v>
      </c>
      <c r="AR152" s="147">
        <f>COLUMNS($D152:AR152)</f>
        <v>41</v>
      </c>
      <c r="AS152" s="147">
        <f>COLUMNS($D152:AS152)</f>
        <v>42</v>
      </c>
      <c r="AT152" s="147">
        <f>COLUMNS($D152:AT152)</f>
        <v>43</v>
      </c>
      <c r="AU152" s="147">
        <f>COLUMNS($D152:AU152)</f>
        <v>44</v>
      </c>
      <c r="AV152" s="147">
        <f>COLUMNS($D152:AV152)</f>
        <v>45</v>
      </c>
      <c r="AW152" s="147">
        <f>COLUMNS($D152:AW152)</f>
        <v>46</v>
      </c>
      <c r="AX152" s="147">
        <f>COLUMNS($D152:AX152)</f>
        <v>47</v>
      </c>
      <c r="AY152" s="147">
        <f>COLUMNS($D152:AY152)</f>
        <v>48</v>
      </c>
      <c r="AZ152" s="147">
        <f>COLUMNS($D152:AZ152)</f>
        <v>49</v>
      </c>
      <c r="BA152" s="147">
        <f>COLUMNS($D152:BA152)</f>
        <v>50</v>
      </c>
      <c r="BB152" s="147">
        <f>COLUMNS($D152:BB152)</f>
        <v>51</v>
      </c>
      <c r="BC152" s="147">
        <f>COLUMNS($D152:BC152)</f>
        <v>52</v>
      </c>
      <c r="BD152" s="147">
        <f>COLUMNS($D152:BD152)</f>
        <v>53</v>
      </c>
      <c r="BE152" s="147">
        <f>COLUMNS($D152:BE152)</f>
        <v>54</v>
      </c>
      <c r="BF152" s="147">
        <f>COLUMNS($D152:BF152)</f>
        <v>55</v>
      </c>
      <c r="BG152" s="147">
        <f>COLUMNS($D152:BG152)</f>
        <v>56</v>
      </c>
      <c r="BH152" s="147">
        <f>COLUMNS($D152:BH152)</f>
        <v>57</v>
      </c>
      <c r="BI152" s="147">
        <f>COLUMNS($D152:BI152)</f>
        <v>58</v>
      </c>
      <c r="BJ152" s="147">
        <f>COLUMNS($D152:BJ152)</f>
        <v>59</v>
      </c>
      <c r="BK152" s="147">
        <f>COLUMNS($D152:BK152)</f>
        <v>60</v>
      </c>
    </row>
    <row r="153" spans="1:63" ht="14.4" hidden="1" x14ac:dyDescent="0.3">
      <c r="B153" s="147"/>
      <c r="C153" s="147"/>
      <c r="D153" s="147">
        <f t="shared" ref="D153:BK153" si="74">YEAR(D149)</f>
        <v>2025</v>
      </c>
      <c r="E153" s="147">
        <f t="shared" si="74"/>
        <v>2025</v>
      </c>
      <c r="F153" s="147">
        <f t="shared" si="74"/>
        <v>2025</v>
      </c>
      <c r="G153" s="147">
        <f t="shared" si="74"/>
        <v>2025</v>
      </c>
      <c r="H153" s="147">
        <f t="shared" si="74"/>
        <v>2025</v>
      </c>
      <c r="I153" s="147">
        <f t="shared" si="74"/>
        <v>2025</v>
      </c>
      <c r="J153" s="147">
        <f t="shared" si="74"/>
        <v>2025</v>
      </c>
      <c r="K153" s="147">
        <f t="shared" si="74"/>
        <v>2025</v>
      </c>
      <c r="L153" s="147">
        <f t="shared" si="74"/>
        <v>2025</v>
      </c>
      <c r="M153" s="147">
        <f t="shared" si="74"/>
        <v>2025</v>
      </c>
      <c r="N153" s="147">
        <f t="shared" si="74"/>
        <v>2025</v>
      </c>
      <c r="O153" s="147">
        <f t="shared" si="74"/>
        <v>2025</v>
      </c>
      <c r="P153" s="147">
        <f t="shared" si="74"/>
        <v>2026</v>
      </c>
      <c r="Q153" s="147">
        <f t="shared" si="74"/>
        <v>2026</v>
      </c>
      <c r="R153" s="147">
        <f t="shared" si="74"/>
        <v>2026</v>
      </c>
      <c r="S153" s="147">
        <f t="shared" si="74"/>
        <v>2026</v>
      </c>
      <c r="T153" s="147">
        <f t="shared" si="74"/>
        <v>2026</v>
      </c>
      <c r="U153" s="147">
        <f t="shared" si="74"/>
        <v>2026</v>
      </c>
      <c r="V153" s="147">
        <f t="shared" si="74"/>
        <v>2026</v>
      </c>
      <c r="W153" s="147">
        <f t="shared" si="74"/>
        <v>2026</v>
      </c>
      <c r="X153" s="147">
        <f t="shared" si="74"/>
        <v>2026</v>
      </c>
      <c r="Y153" s="147">
        <f t="shared" si="74"/>
        <v>2026</v>
      </c>
      <c r="Z153" s="147">
        <f t="shared" si="74"/>
        <v>2026</v>
      </c>
      <c r="AA153" s="147">
        <f t="shared" si="74"/>
        <v>2026</v>
      </c>
      <c r="AB153" s="147">
        <f t="shared" si="74"/>
        <v>2027</v>
      </c>
      <c r="AC153" s="147">
        <f t="shared" si="74"/>
        <v>2027</v>
      </c>
      <c r="AD153" s="147">
        <f t="shared" si="74"/>
        <v>2027</v>
      </c>
      <c r="AE153" s="147">
        <f t="shared" si="74"/>
        <v>2027</v>
      </c>
      <c r="AF153" s="147">
        <f t="shared" si="74"/>
        <v>2027</v>
      </c>
      <c r="AG153" s="147">
        <f t="shared" si="74"/>
        <v>2027</v>
      </c>
      <c r="AH153" s="147">
        <f t="shared" si="74"/>
        <v>2027</v>
      </c>
      <c r="AI153" s="147">
        <f t="shared" si="74"/>
        <v>2027</v>
      </c>
      <c r="AJ153" s="147">
        <f t="shared" si="74"/>
        <v>2027</v>
      </c>
      <c r="AK153" s="147">
        <f t="shared" si="74"/>
        <v>2027</v>
      </c>
      <c r="AL153" s="147">
        <f t="shared" si="74"/>
        <v>2027</v>
      </c>
      <c r="AM153" s="147">
        <f t="shared" si="74"/>
        <v>2027</v>
      </c>
      <c r="AN153" s="147">
        <f t="shared" si="74"/>
        <v>2028</v>
      </c>
      <c r="AO153" s="147">
        <f t="shared" si="74"/>
        <v>2028</v>
      </c>
      <c r="AP153" s="147">
        <f t="shared" si="74"/>
        <v>2028</v>
      </c>
      <c r="AQ153" s="147">
        <f t="shared" si="74"/>
        <v>2028</v>
      </c>
      <c r="AR153" s="147">
        <f t="shared" si="74"/>
        <v>2028</v>
      </c>
      <c r="AS153" s="147">
        <f t="shared" si="74"/>
        <v>2028</v>
      </c>
      <c r="AT153" s="147">
        <f t="shared" si="74"/>
        <v>2028</v>
      </c>
      <c r="AU153" s="147">
        <f t="shared" si="74"/>
        <v>2028</v>
      </c>
      <c r="AV153" s="147">
        <f t="shared" si="74"/>
        <v>2028</v>
      </c>
      <c r="AW153" s="147">
        <f t="shared" si="74"/>
        <v>2028</v>
      </c>
      <c r="AX153" s="147">
        <f t="shared" si="74"/>
        <v>2028</v>
      </c>
      <c r="AY153" s="147">
        <f t="shared" si="74"/>
        <v>2028</v>
      </c>
      <c r="AZ153" s="147">
        <f t="shared" si="74"/>
        <v>2029</v>
      </c>
      <c r="BA153" s="147">
        <f t="shared" si="74"/>
        <v>2029</v>
      </c>
      <c r="BB153" s="147">
        <f t="shared" si="74"/>
        <v>2029</v>
      </c>
      <c r="BC153" s="147">
        <f t="shared" si="74"/>
        <v>2029</v>
      </c>
      <c r="BD153" s="147">
        <f t="shared" si="74"/>
        <v>2029</v>
      </c>
      <c r="BE153" s="147">
        <f t="shared" si="74"/>
        <v>2029</v>
      </c>
      <c r="BF153" s="147">
        <f t="shared" si="74"/>
        <v>2029</v>
      </c>
      <c r="BG153" s="147">
        <f t="shared" si="74"/>
        <v>2029</v>
      </c>
      <c r="BH153" s="147">
        <f t="shared" si="74"/>
        <v>2029</v>
      </c>
      <c r="BI153" s="147">
        <f t="shared" si="74"/>
        <v>2029</v>
      </c>
      <c r="BJ153" s="147">
        <f t="shared" si="74"/>
        <v>2029</v>
      </c>
      <c r="BK153" s="147">
        <f t="shared" si="74"/>
        <v>2029</v>
      </c>
    </row>
    <row r="154" spans="1:63" ht="15" thickBot="1" x14ac:dyDescent="0.35">
      <c r="B154" s="530" t="s">
        <v>264</v>
      </c>
      <c r="C154" s="152"/>
      <c r="D154" s="153"/>
      <c r="E154" s="153"/>
      <c r="F154" s="153"/>
      <c r="G154" s="153"/>
      <c r="H154" s="153"/>
      <c r="I154" s="153"/>
      <c r="J154" s="153"/>
      <c r="K154" s="153"/>
      <c r="L154" s="153"/>
      <c r="M154" s="153"/>
      <c r="N154" s="153"/>
      <c r="O154" s="153"/>
      <c r="P154" s="153"/>
      <c r="Q154" s="153"/>
      <c r="R154" s="153"/>
      <c r="S154" s="153"/>
      <c r="T154" s="153"/>
      <c r="U154" s="153"/>
      <c r="V154" s="153"/>
      <c r="W154" s="153"/>
      <c r="X154" s="153"/>
      <c r="Y154" s="153"/>
      <c r="Z154" s="153"/>
      <c r="AA154" s="153"/>
      <c r="AB154" s="153"/>
      <c r="AC154" s="153"/>
      <c r="AD154" s="153"/>
      <c r="AE154" s="153"/>
      <c r="AF154" s="153"/>
      <c r="AG154" s="153"/>
      <c r="AH154" s="153"/>
      <c r="AI154" s="153"/>
      <c r="AJ154" s="153"/>
      <c r="AK154" s="153"/>
      <c r="AL154" s="153"/>
      <c r="AM154" s="153"/>
      <c r="AN154" s="153"/>
      <c r="AO154" s="153"/>
      <c r="AP154" s="153"/>
      <c r="AQ154" s="153"/>
      <c r="AR154" s="153"/>
      <c r="AS154" s="153"/>
      <c r="AT154" s="153"/>
      <c r="AU154" s="153"/>
      <c r="AV154" s="153"/>
      <c r="AW154" s="153"/>
      <c r="AX154" s="153"/>
      <c r="AY154" s="153"/>
      <c r="AZ154" s="153"/>
      <c r="BA154" s="153"/>
      <c r="BB154" s="153"/>
      <c r="BC154" s="153"/>
      <c r="BD154" s="153"/>
      <c r="BE154" s="153"/>
      <c r="BF154" s="153"/>
      <c r="BG154" s="153"/>
      <c r="BH154" s="153"/>
      <c r="BI154" s="153"/>
      <c r="BJ154" s="153"/>
      <c r="BK154" s="153"/>
    </row>
    <row r="155" spans="1:63" ht="14.4" x14ac:dyDescent="0.3">
      <c r="B155" s="213" t="s">
        <v>145</v>
      </c>
      <c r="C155" s="209"/>
      <c r="D155" s="153"/>
      <c r="E155" s="153"/>
      <c r="F155" s="153"/>
      <c r="G155" s="153"/>
      <c r="H155" s="153"/>
      <c r="I155" s="153"/>
      <c r="J155" s="153"/>
      <c r="K155" s="153"/>
      <c r="L155" s="153"/>
      <c r="M155" s="153"/>
      <c r="N155" s="153"/>
      <c r="O155" s="153"/>
      <c r="P155" s="153"/>
      <c r="Q155" s="153"/>
      <c r="R155" s="153"/>
      <c r="S155" s="153"/>
      <c r="T155" s="153"/>
      <c r="U155" s="153"/>
      <c r="V155" s="153"/>
      <c r="W155" s="153"/>
      <c r="X155" s="153"/>
      <c r="Y155" s="153"/>
      <c r="Z155" s="153"/>
      <c r="AA155" s="153"/>
      <c r="AB155" s="153"/>
      <c r="AC155" s="153"/>
      <c r="AD155" s="153"/>
      <c r="AE155" s="153"/>
      <c r="AF155" s="153"/>
      <c r="AG155" s="153"/>
      <c r="AH155" s="153"/>
      <c r="AI155" s="153"/>
      <c r="AJ155" s="153"/>
      <c r="AK155" s="153"/>
      <c r="AL155" s="153"/>
      <c r="AM155" s="153"/>
      <c r="AN155" s="153"/>
      <c r="AO155" s="153"/>
      <c r="AP155" s="153"/>
      <c r="AQ155" s="153"/>
      <c r="AR155" s="153"/>
      <c r="AS155" s="153"/>
      <c r="AT155" s="153"/>
      <c r="AU155" s="153"/>
      <c r="AV155" s="153"/>
      <c r="AW155" s="153"/>
      <c r="AX155" s="153"/>
      <c r="AY155" s="153"/>
      <c r="AZ155" s="153"/>
      <c r="BA155" s="153"/>
      <c r="BB155" s="153"/>
      <c r="BC155" s="153"/>
      <c r="BD155" s="153"/>
      <c r="BE155" s="153"/>
      <c r="BF155" s="153"/>
      <c r="BG155" s="153"/>
      <c r="BH155" s="153"/>
      <c r="BI155" s="153"/>
      <c r="BJ155" s="153"/>
      <c r="BK155" s="153"/>
    </row>
    <row r="156" spans="1:63" ht="14.4" x14ac:dyDescent="0.3">
      <c r="B156" s="222" t="s">
        <v>65</v>
      </c>
      <c r="C156" s="290"/>
      <c r="D156" s="306">
        <f>'Assumptions (Revenue)'!D532</f>
        <v>93350</v>
      </c>
      <c r="E156" s="306">
        <f>'Assumptions (Revenue)'!E532</f>
        <v>93350</v>
      </c>
      <c r="F156" s="306">
        <f>'Assumptions (Revenue)'!F532</f>
        <v>93350</v>
      </c>
      <c r="G156" s="306">
        <f>'Assumptions (Revenue)'!G532</f>
        <v>93350</v>
      </c>
      <c r="H156" s="306">
        <f>'Assumptions (Revenue)'!H532</f>
        <v>93350</v>
      </c>
      <c r="I156" s="306">
        <f>'Assumptions (Revenue)'!I532</f>
        <v>93350</v>
      </c>
      <c r="J156" s="306">
        <f>'Assumptions (Revenue)'!J532</f>
        <v>93350</v>
      </c>
      <c r="K156" s="306">
        <f>'Assumptions (Revenue)'!K532</f>
        <v>93350</v>
      </c>
      <c r="L156" s="306">
        <f>'Assumptions (Revenue)'!L532</f>
        <v>93350</v>
      </c>
      <c r="M156" s="306">
        <f>'Assumptions (Revenue)'!M532</f>
        <v>93350</v>
      </c>
      <c r="N156" s="306">
        <f>'Assumptions (Revenue)'!N532</f>
        <v>93350</v>
      </c>
      <c r="O156" s="306">
        <f>'Assumptions (Revenue)'!O532</f>
        <v>93350</v>
      </c>
      <c r="P156" s="306">
        <f>'Assumptions (Revenue)'!P532</f>
        <v>139650</v>
      </c>
      <c r="Q156" s="306">
        <f>'Assumptions (Revenue)'!Q532</f>
        <v>139650</v>
      </c>
      <c r="R156" s="306">
        <f>'Assumptions (Revenue)'!R532</f>
        <v>139650</v>
      </c>
      <c r="S156" s="306">
        <f>'Assumptions (Revenue)'!S532</f>
        <v>139650</v>
      </c>
      <c r="T156" s="306">
        <f>'Assumptions (Revenue)'!T532</f>
        <v>139650</v>
      </c>
      <c r="U156" s="306">
        <f>'Assumptions (Revenue)'!U532</f>
        <v>139650</v>
      </c>
      <c r="V156" s="306">
        <f>'Assumptions (Revenue)'!V532</f>
        <v>139650</v>
      </c>
      <c r="W156" s="306">
        <f>'Assumptions (Revenue)'!W532</f>
        <v>139650</v>
      </c>
      <c r="X156" s="306">
        <f>'Assumptions (Revenue)'!X532</f>
        <v>139650</v>
      </c>
      <c r="Y156" s="306">
        <f>'Assumptions (Revenue)'!Y532</f>
        <v>139650</v>
      </c>
      <c r="Z156" s="306">
        <f>'Assumptions (Revenue)'!Z532</f>
        <v>139650</v>
      </c>
      <c r="AA156" s="306">
        <f>'Assumptions (Revenue)'!AA532</f>
        <v>139650</v>
      </c>
      <c r="AB156" s="306">
        <f>'Assumptions (Revenue)'!AB532</f>
        <v>216746.25</v>
      </c>
      <c r="AC156" s="306">
        <f>'Assumptions (Revenue)'!AC532</f>
        <v>216746.25</v>
      </c>
      <c r="AD156" s="306">
        <f>'Assumptions (Revenue)'!AD532</f>
        <v>216746.25</v>
      </c>
      <c r="AE156" s="306">
        <f>'Assumptions (Revenue)'!AE532</f>
        <v>216746.25</v>
      </c>
      <c r="AF156" s="306">
        <f>'Assumptions (Revenue)'!AF532</f>
        <v>216746.25</v>
      </c>
      <c r="AG156" s="306">
        <f>'Assumptions (Revenue)'!AG532</f>
        <v>216746.25</v>
      </c>
      <c r="AH156" s="306">
        <f>'Assumptions (Revenue)'!AH532</f>
        <v>216746.25</v>
      </c>
      <c r="AI156" s="306">
        <f>'Assumptions (Revenue)'!AI532</f>
        <v>216746.25</v>
      </c>
      <c r="AJ156" s="306">
        <f>'Assumptions (Revenue)'!AJ532</f>
        <v>216746.25</v>
      </c>
      <c r="AK156" s="306">
        <f>'Assumptions (Revenue)'!AK532</f>
        <v>216746.25</v>
      </c>
      <c r="AL156" s="306">
        <f>'Assumptions (Revenue)'!AL532</f>
        <v>216746.25</v>
      </c>
      <c r="AM156" s="306">
        <f>'Assumptions (Revenue)'!AM532</f>
        <v>216746.25</v>
      </c>
      <c r="AN156" s="306">
        <f>'Assumptions (Revenue)'!AN532</f>
        <v>265625</v>
      </c>
      <c r="AO156" s="306">
        <f>'Assumptions (Revenue)'!AO532</f>
        <v>265625</v>
      </c>
      <c r="AP156" s="306">
        <f>'Assumptions (Revenue)'!AP532</f>
        <v>265625</v>
      </c>
      <c r="AQ156" s="306">
        <f>'Assumptions (Revenue)'!AQ532</f>
        <v>265625</v>
      </c>
      <c r="AR156" s="306">
        <f>'Assumptions (Revenue)'!AR532</f>
        <v>265625</v>
      </c>
      <c r="AS156" s="306">
        <f>'Assumptions (Revenue)'!AS532</f>
        <v>265625</v>
      </c>
      <c r="AT156" s="306">
        <f>'Assumptions (Revenue)'!AT532</f>
        <v>265625</v>
      </c>
      <c r="AU156" s="306">
        <f>'Assumptions (Revenue)'!AU532</f>
        <v>265625</v>
      </c>
      <c r="AV156" s="306">
        <f>'Assumptions (Revenue)'!AV532</f>
        <v>265625</v>
      </c>
      <c r="AW156" s="306">
        <f>'Assumptions (Revenue)'!AW532</f>
        <v>265625</v>
      </c>
      <c r="AX156" s="306">
        <f>'Assumptions (Revenue)'!AX532</f>
        <v>265625</v>
      </c>
      <c r="AY156" s="306">
        <f>'Assumptions (Revenue)'!AY532</f>
        <v>265625</v>
      </c>
      <c r="AZ156" s="306">
        <f>'Assumptions (Revenue)'!AZ532</f>
        <v>333011.25</v>
      </c>
      <c r="BA156" s="306">
        <f>'Assumptions (Revenue)'!BA532</f>
        <v>333011.25</v>
      </c>
      <c r="BB156" s="306">
        <f>'Assumptions (Revenue)'!BB532</f>
        <v>333011.25</v>
      </c>
      <c r="BC156" s="306">
        <f>'Assumptions (Revenue)'!BC532</f>
        <v>333011.25</v>
      </c>
      <c r="BD156" s="306">
        <f>'Assumptions (Revenue)'!BD532</f>
        <v>333011.25</v>
      </c>
      <c r="BE156" s="306">
        <f>'Assumptions (Revenue)'!BE532</f>
        <v>333011.25</v>
      </c>
      <c r="BF156" s="306">
        <f>'Assumptions (Revenue)'!BF532</f>
        <v>333011.25</v>
      </c>
      <c r="BG156" s="306">
        <f>'Assumptions (Revenue)'!BG532</f>
        <v>333011.25</v>
      </c>
      <c r="BH156" s="306">
        <f>'Assumptions (Revenue)'!BH532</f>
        <v>333011.25</v>
      </c>
      <c r="BI156" s="306">
        <f>'Assumptions (Revenue)'!BI532</f>
        <v>333011.25</v>
      </c>
      <c r="BJ156" s="306">
        <f>'Assumptions (Revenue)'!BJ532</f>
        <v>333011.25</v>
      </c>
      <c r="BK156" s="306">
        <f>'Assumptions (Revenue)'!BK532</f>
        <v>333011.25</v>
      </c>
    </row>
    <row r="157" spans="1:63" ht="14.4" x14ac:dyDescent="0.3">
      <c r="B157" s="307" t="s">
        <v>146</v>
      </c>
      <c r="C157" s="290"/>
      <c r="D157" s="160">
        <f>'Assumptions (Revenue)'!D535</f>
        <v>8600</v>
      </c>
      <c r="E157" s="160">
        <f>'Assumptions (Revenue)'!E535</f>
        <v>11079</v>
      </c>
      <c r="F157" s="160">
        <f>'Assumptions (Revenue)'!F535</f>
        <v>40251.5</v>
      </c>
      <c r="G157" s="160">
        <f>'Assumptions (Revenue)'!G535</f>
        <v>82626.5</v>
      </c>
      <c r="H157" s="160">
        <f>'Assumptions (Revenue)'!H535</f>
        <v>90611.5</v>
      </c>
      <c r="I157" s="160">
        <f>'Assumptions (Revenue)'!I535</f>
        <v>92502.5</v>
      </c>
      <c r="J157" s="160">
        <f>'Assumptions (Revenue)'!J535</f>
        <v>93350</v>
      </c>
      <c r="K157" s="160">
        <f>'Assumptions (Revenue)'!K535</f>
        <v>93350</v>
      </c>
      <c r="L157" s="160">
        <f>'Assumptions (Revenue)'!L535</f>
        <v>93350</v>
      </c>
      <c r="M157" s="160">
        <f>'Assumptions (Revenue)'!M535</f>
        <v>93350</v>
      </c>
      <c r="N157" s="160">
        <f>'Assumptions (Revenue)'!N535</f>
        <v>93350</v>
      </c>
      <c r="O157" s="160">
        <f>'Assumptions (Revenue)'!O535</f>
        <v>93350</v>
      </c>
      <c r="P157" s="160">
        <f>'Assumptions (Revenue)'!P535</f>
        <v>97350</v>
      </c>
      <c r="Q157" s="160">
        <f>'Assumptions (Revenue)'!Q535</f>
        <v>98604.800000000003</v>
      </c>
      <c r="R157" s="160">
        <f>'Assumptions (Revenue)'!R535</f>
        <v>113154.3</v>
      </c>
      <c r="S157" s="160">
        <f>'Assumptions (Revenue)'!S535</f>
        <v>134304.29999999999</v>
      </c>
      <c r="T157" s="160">
        <f>'Assumptions (Revenue)'!T535</f>
        <v>138278.79999999999</v>
      </c>
      <c r="U157" s="160">
        <f>'Assumptions (Revenue)'!U535</f>
        <v>139227</v>
      </c>
      <c r="V157" s="160">
        <f>'Assumptions (Revenue)'!V535</f>
        <v>139650</v>
      </c>
      <c r="W157" s="160">
        <f>'Assumptions (Revenue)'!W535</f>
        <v>139650</v>
      </c>
      <c r="X157" s="160">
        <f>'Assumptions (Revenue)'!X535</f>
        <v>139650</v>
      </c>
      <c r="Y157" s="160">
        <f>'Assumptions (Revenue)'!Y535</f>
        <v>139650</v>
      </c>
      <c r="Z157" s="160">
        <f>'Assumptions (Revenue)'!Z535</f>
        <v>139650</v>
      </c>
      <c r="AA157" s="160">
        <f>'Assumptions (Revenue)'!AA535</f>
        <v>139650</v>
      </c>
      <c r="AB157" s="160">
        <f>'Assumptions (Revenue)'!AB535</f>
        <v>146370</v>
      </c>
      <c r="AC157" s="160">
        <f>'Assumptions (Revenue)'!AC535</f>
        <v>148447.72500000001</v>
      </c>
      <c r="AD157" s="160">
        <f>'Assumptions (Revenue)'!AD535</f>
        <v>172660.53749999998</v>
      </c>
      <c r="AE157" s="160">
        <f>'Assumptions (Revenue)'!AE535</f>
        <v>207848.66250000001</v>
      </c>
      <c r="AF157" s="160">
        <f>'Assumptions (Revenue)'!AF535</f>
        <v>214467.41250000001</v>
      </c>
      <c r="AG157" s="160">
        <f>'Assumptions (Revenue)'!AG535</f>
        <v>216042.48750000002</v>
      </c>
      <c r="AH157" s="160">
        <f>'Assumptions (Revenue)'!AH535</f>
        <v>216746.24999999997</v>
      </c>
      <c r="AI157" s="160">
        <f>'Assumptions (Revenue)'!AI535</f>
        <v>216746.24999999997</v>
      </c>
      <c r="AJ157" s="160">
        <f>'Assumptions (Revenue)'!AJ535</f>
        <v>216746.24999999997</v>
      </c>
      <c r="AK157" s="160">
        <f>'Assumptions (Revenue)'!AK535</f>
        <v>216746.24999999997</v>
      </c>
      <c r="AL157" s="160">
        <f>'Assumptions (Revenue)'!AL535</f>
        <v>216746.24999999997</v>
      </c>
      <c r="AM157" s="160">
        <f>'Assumptions (Revenue)'!AM535</f>
        <v>216746.24999999997</v>
      </c>
      <c r="AN157" s="160">
        <f>'Assumptions (Revenue)'!AN535</f>
        <v>221426.24999999997</v>
      </c>
      <c r="AO157" s="160">
        <f>'Assumptions (Revenue)'!AO535</f>
        <v>222742.22500000001</v>
      </c>
      <c r="AP157" s="160">
        <f>'Assumptions (Revenue)'!AP535</f>
        <v>237941.78750000001</v>
      </c>
      <c r="AQ157" s="160">
        <f>'Assumptions (Revenue)'!AQ535</f>
        <v>260041.16250000001</v>
      </c>
      <c r="AR157" s="160">
        <f>'Assumptions (Revenue)'!AR535</f>
        <v>264191.03749999998</v>
      </c>
      <c r="AS157" s="160">
        <f>'Assumptions (Revenue)'!AS535</f>
        <v>265183.01250000001</v>
      </c>
      <c r="AT157" s="160">
        <f>'Assumptions (Revenue)'!AT535</f>
        <v>265625</v>
      </c>
      <c r="AU157" s="160">
        <f>'Assumptions (Revenue)'!AU535</f>
        <v>265625</v>
      </c>
      <c r="AV157" s="160">
        <f>'Assumptions (Revenue)'!AV535</f>
        <v>265625</v>
      </c>
      <c r="AW157" s="160">
        <f>'Assumptions (Revenue)'!AW535</f>
        <v>265625</v>
      </c>
      <c r="AX157" s="160">
        <f>'Assumptions (Revenue)'!AX535</f>
        <v>265625</v>
      </c>
      <c r="AY157" s="160">
        <f>'Assumptions (Revenue)'!AY535</f>
        <v>265625</v>
      </c>
      <c r="AZ157" s="160">
        <f>'Assumptions (Revenue)'!AZ535</f>
        <v>271055</v>
      </c>
      <c r="BA157" s="160">
        <f>'Assumptions (Revenue)'!BA535</f>
        <v>272877.32500000001</v>
      </c>
      <c r="BB157" s="160">
        <f>'Assumptions (Revenue)'!BB535</f>
        <v>294197.51249999995</v>
      </c>
      <c r="BC157" s="160">
        <f>'Assumptions (Revenue)'!BC535</f>
        <v>325175.63749999995</v>
      </c>
      <c r="BD157" s="160">
        <f>'Assumptions (Revenue)'!BD535</f>
        <v>331006.76249999995</v>
      </c>
      <c r="BE157" s="160">
        <f>'Assumptions (Revenue)'!BE535</f>
        <v>332391.68749999988</v>
      </c>
      <c r="BF157" s="160">
        <f>'Assumptions (Revenue)'!BF535</f>
        <v>333011.24999999994</v>
      </c>
      <c r="BG157" s="160">
        <f>'Assumptions (Revenue)'!BG535</f>
        <v>333011.24999999994</v>
      </c>
      <c r="BH157" s="160">
        <f>'Assumptions (Revenue)'!BH535</f>
        <v>333011.24999999994</v>
      </c>
      <c r="BI157" s="160">
        <f>'Assumptions (Revenue)'!BI535</f>
        <v>333011.24999999994</v>
      </c>
      <c r="BJ157" s="160">
        <f>'Assumptions (Revenue)'!BJ535</f>
        <v>333011.24999999994</v>
      </c>
      <c r="BK157" s="160">
        <f>'Assumptions (Revenue)'!BK535</f>
        <v>333011.24999999994</v>
      </c>
    </row>
    <row r="158" spans="1:63" ht="14.4" x14ac:dyDescent="0.3">
      <c r="B158" s="147"/>
      <c r="C158" s="290"/>
      <c r="D158" s="156"/>
      <c r="E158" s="157"/>
      <c r="F158" s="157"/>
      <c r="G158" s="157"/>
      <c r="H158" s="157"/>
      <c r="I158" s="157"/>
      <c r="J158" s="157"/>
      <c r="K158" s="157"/>
      <c r="L158" s="157"/>
      <c r="M158" s="157"/>
      <c r="N158" s="157"/>
      <c r="O158" s="157"/>
      <c r="P158" s="157"/>
      <c r="Q158" s="157"/>
      <c r="R158" s="157"/>
      <c r="S158" s="157"/>
      <c r="T158" s="157"/>
      <c r="U158" s="157"/>
      <c r="V158" s="157"/>
      <c r="W158" s="157"/>
      <c r="X158" s="157"/>
      <c r="Y158" s="157"/>
      <c r="Z158" s="157"/>
      <c r="AA158" s="157"/>
      <c r="AB158" s="157"/>
      <c r="AC158" s="157"/>
      <c r="AD158" s="157"/>
      <c r="AE158" s="157"/>
      <c r="AF158" s="157"/>
      <c r="AG158" s="157"/>
      <c r="AH158" s="157"/>
      <c r="AI158" s="157"/>
      <c r="AJ158" s="157"/>
      <c r="AK158" s="157"/>
      <c r="AL158" s="157"/>
      <c r="AM158" s="157"/>
      <c r="AN158" s="157"/>
      <c r="AO158" s="157"/>
      <c r="AP158" s="157"/>
      <c r="AQ158" s="157"/>
      <c r="AR158" s="157"/>
      <c r="AS158" s="157"/>
      <c r="AT158" s="157"/>
      <c r="AU158" s="157"/>
      <c r="AV158" s="157"/>
      <c r="AW158" s="157"/>
      <c r="AX158" s="157"/>
      <c r="AY158" s="157"/>
      <c r="AZ158" s="157"/>
      <c r="BA158" s="157"/>
      <c r="BB158" s="157"/>
      <c r="BC158" s="157"/>
      <c r="BD158" s="157"/>
      <c r="BE158" s="157"/>
      <c r="BF158" s="157"/>
      <c r="BG158" s="157"/>
      <c r="BH158" s="157"/>
      <c r="BI158" s="157"/>
      <c r="BJ158" s="157"/>
      <c r="BK158" s="157"/>
    </row>
    <row r="159" spans="1:63" ht="14.4" x14ac:dyDescent="0.3">
      <c r="B159" s="307" t="s">
        <v>91</v>
      </c>
      <c r="C159" s="290"/>
      <c r="D159" s="154">
        <f>D157</f>
        <v>8600</v>
      </c>
      <c r="E159" s="155">
        <f t="shared" ref="E159:BK159" si="75">E157</f>
        <v>11079</v>
      </c>
      <c r="F159" s="155">
        <f t="shared" si="75"/>
        <v>40251.5</v>
      </c>
      <c r="G159" s="155">
        <f t="shared" si="75"/>
        <v>82626.5</v>
      </c>
      <c r="H159" s="155">
        <f t="shared" si="75"/>
        <v>90611.5</v>
      </c>
      <c r="I159" s="155">
        <f t="shared" si="75"/>
        <v>92502.5</v>
      </c>
      <c r="J159" s="155">
        <f t="shared" si="75"/>
        <v>93350</v>
      </c>
      <c r="K159" s="155">
        <f t="shared" si="75"/>
        <v>93350</v>
      </c>
      <c r="L159" s="155">
        <f t="shared" si="75"/>
        <v>93350</v>
      </c>
      <c r="M159" s="155">
        <f t="shared" si="75"/>
        <v>93350</v>
      </c>
      <c r="N159" s="155">
        <f t="shared" si="75"/>
        <v>93350</v>
      </c>
      <c r="O159" s="155">
        <f t="shared" si="75"/>
        <v>93350</v>
      </c>
      <c r="P159" s="155">
        <f t="shared" si="75"/>
        <v>97350</v>
      </c>
      <c r="Q159" s="155">
        <f t="shared" si="75"/>
        <v>98604.800000000003</v>
      </c>
      <c r="R159" s="155">
        <f t="shared" si="75"/>
        <v>113154.3</v>
      </c>
      <c r="S159" s="155">
        <f t="shared" si="75"/>
        <v>134304.29999999999</v>
      </c>
      <c r="T159" s="155">
        <f t="shared" si="75"/>
        <v>138278.79999999999</v>
      </c>
      <c r="U159" s="155">
        <f t="shared" si="75"/>
        <v>139227</v>
      </c>
      <c r="V159" s="155">
        <f t="shared" si="75"/>
        <v>139650</v>
      </c>
      <c r="W159" s="155">
        <f t="shared" si="75"/>
        <v>139650</v>
      </c>
      <c r="X159" s="155">
        <f t="shared" si="75"/>
        <v>139650</v>
      </c>
      <c r="Y159" s="155">
        <f t="shared" si="75"/>
        <v>139650</v>
      </c>
      <c r="Z159" s="155">
        <f t="shared" si="75"/>
        <v>139650</v>
      </c>
      <c r="AA159" s="155">
        <f t="shared" si="75"/>
        <v>139650</v>
      </c>
      <c r="AB159" s="155">
        <f t="shared" si="75"/>
        <v>146370</v>
      </c>
      <c r="AC159" s="155">
        <f t="shared" si="75"/>
        <v>148447.72500000001</v>
      </c>
      <c r="AD159" s="155">
        <f t="shared" si="75"/>
        <v>172660.53749999998</v>
      </c>
      <c r="AE159" s="155">
        <f t="shared" si="75"/>
        <v>207848.66250000001</v>
      </c>
      <c r="AF159" s="155">
        <f t="shared" si="75"/>
        <v>214467.41250000001</v>
      </c>
      <c r="AG159" s="155">
        <f t="shared" si="75"/>
        <v>216042.48750000002</v>
      </c>
      <c r="AH159" s="155">
        <f t="shared" si="75"/>
        <v>216746.24999999997</v>
      </c>
      <c r="AI159" s="155">
        <f t="shared" si="75"/>
        <v>216746.24999999997</v>
      </c>
      <c r="AJ159" s="155">
        <f t="shared" si="75"/>
        <v>216746.24999999997</v>
      </c>
      <c r="AK159" s="155">
        <f t="shared" si="75"/>
        <v>216746.24999999997</v>
      </c>
      <c r="AL159" s="155">
        <f t="shared" si="75"/>
        <v>216746.24999999997</v>
      </c>
      <c r="AM159" s="155">
        <f t="shared" si="75"/>
        <v>216746.24999999997</v>
      </c>
      <c r="AN159" s="155">
        <f t="shared" si="75"/>
        <v>221426.24999999997</v>
      </c>
      <c r="AO159" s="155">
        <f t="shared" si="75"/>
        <v>222742.22500000001</v>
      </c>
      <c r="AP159" s="155">
        <f t="shared" si="75"/>
        <v>237941.78750000001</v>
      </c>
      <c r="AQ159" s="155">
        <f t="shared" si="75"/>
        <v>260041.16250000001</v>
      </c>
      <c r="AR159" s="155">
        <f t="shared" si="75"/>
        <v>264191.03749999998</v>
      </c>
      <c r="AS159" s="155">
        <f t="shared" si="75"/>
        <v>265183.01250000001</v>
      </c>
      <c r="AT159" s="155">
        <f t="shared" si="75"/>
        <v>265625</v>
      </c>
      <c r="AU159" s="155">
        <f t="shared" si="75"/>
        <v>265625</v>
      </c>
      <c r="AV159" s="155">
        <f t="shared" si="75"/>
        <v>265625</v>
      </c>
      <c r="AW159" s="155">
        <f t="shared" si="75"/>
        <v>265625</v>
      </c>
      <c r="AX159" s="155">
        <f t="shared" si="75"/>
        <v>265625</v>
      </c>
      <c r="AY159" s="155">
        <f t="shared" si="75"/>
        <v>265625</v>
      </c>
      <c r="AZ159" s="155">
        <f t="shared" si="75"/>
        <v>271055</v>
      </c>
      <c r="BA159" s="155">
        <f t="shared" si="75"/>
        <v>272877.32500000001</v>
      </c>
      <c r="BB159" s="155">
        <f t="shared" si="75"/>
        <v>294197.51249999995</v>
      </c>
      <c r="BC159" s="155">
        <f t="shared" si="75"/>
        <v>325175.63749999995</v>
      </c>
      <c r="BD159" s="155">
        <f t="shared" si="75"/>
        <v>331006.76249999995</v>
      </c>
      <c r="BE159" s="155">
        <f t="shared" si="75"/>
        <v>332391.68749999988</v>
      </c>
      <c r="BF159" s="155">
        <f t="shared" si="75"/>
        <v>333011.24999999994</v>
      </c>
      <c r="BG159" s="155">
        <f t="shared" si="75"/>
        <v>333011.24999999994</v>
      </c>
      <c r="BH159" s="155">
        <f t="shared" si="75"/>
        <v>333011.24999999994</v>
      </c>
      <c r="BI159" s="155">
        <f t="shared" si="75"/>
        <v>333011.24999999994</v>
      </c>
      <c r="BJ159" s="155">
        <f t="shared" si="75"/>
        <v>333011.24999999994</v>
      </c>
      <c r="BK159" s="155">
        <f t="shared" si="75"/>
        <v>333011.24999999994</v>
      </c>
    </row>
    <row r="160" spans="1:63" ht="14.4" x14ac:dyDescent="0.3">
      <c r="B160" s="147"/>
      <c r="C160" s="290"/>
      <c r="D160" s="158"/>
      <c r="E160" s="153"/>
      <c r="F160" s="153"/>
      <c r="G160" s="153"/>
      <c r="H160" s="153"/>
      <c r="I160" s="153"/>
      <c r="J160" s="153"/>
      <c r="K160" s="153"/>
      <c r="L160" s="153"/>
      <c r="M160" s="153"/>
      <c r="N160" s="153"/>
      <c r="O160" s="153"/>
      <c r="P160" s="153"/>
      <c r="Q160" s="153"/>
      <c r="R160" s="153"/>
      <c r="S160" s="153"/>
      <c r="T160" s="153"/>
      <c r="U160" s="153"/>
      <c r="V160" s="153"/>
      <c r="W160" s="153"/>
      <c r="X160" s="153"/>
      <c r="Y160" s="153"/>
      <c r="Z160" s="153"/>
      <c r="AA160" s="153"/>
      <c r="AB160" s="153"/>
      <c r="AC160" s="153"/>
      <c r="AD160" s="153"/>
      <c r="AE160" s="153"/>
      <c r="AF160" s="153"/>
      <c r="AG160" s="153"/>
      <c r="AH160" s="153"/>
      <c r="AI160" s="153"/>
      <c r="AJ160" s="153"/>
      <c r="AK160" s="153"/>
      <c r="AL160" s="153"/>
      <c r="AM160" s="153"/>
      <c r="AN160" s="153"/>
      <c r="AO160" s="153"/>
      <c r="AP160" s="153"/>
      <c r="AQ160" s="153"/>
      <c r="AR160" s="153"/>
      <c r="AS160" s="153"/>
      <c r="AT160" s="153"/>
      <c r="AU160" s="153"/>
      <c r="AV160" s="153"/>
      <c r="AW160" s="153"/>
      <c r="AX160" s="153"/>
      <c r="AY160" s="153"/>
      <c r="AZ160" s="153"/>
      <c r="BA160" s="153"/>
      <c r="BB160" s="153"/>
      <c r="BC160" s="153"/>
      <c r="BD160" s="153"/>
      <c r="BE160" s="153"/>
      <c r="BF160" s="153"/>
      <c r="BG160" s="153"/>
      <c r="BH160" s="153"/>
      <c r="BI160" s="153"/>
      <c r="BJ160" s="153"/>
      <c r="BK160" s="153"/>
    </row>
    <row r="161" spans="2:63" ht="14.4" x14ac:dyDescent="0.3">
      <c r="B161" s="222" t="s">
        <v>102</v>
      </c>
      <c r="C161" s="290"/>
      <c r="D161" s="154">
        <f>'Financial Statement Full'!D35</f>
        <v>-4667.5</v>
      </c>
      <c r="E161" s="155">
        <f>'Financial Statement Full'!E35</f>
        <v>-4667.5</v>
      </c>
      <c r="F161" s="155">
        <f>'Financial Statement Full'!F35</f>
        <v>-4667.5</v>
      </c>
      <c r="G161" s="155">
        <f>'Financial Statement Full'!G35</f>
        <v>-4667.5</v>
      </c>
      <c r="H161" s="155">
        <f>'Financial Statement Full'!H35</f>
        <v>-4667.5</v>
      </c>
      <c r="I161" s="155">
        <f>'Financial Statement Full'!I35</f>
        <v>-4667.5</v>
      </c>
      <c r="J161" s="155">
        <f>'Financial Statement Full'!J35</f>
        <v>-4667.5</v>
      </c>
      <c r="K161" s="155">
        <f>'Financial Statement Full'!K35</f>
        <v>-4667.5</v>
      </c>
      <c r="L161" s="155">
        <f>'Financial Statement Full'!L35</f>
        <v>-4667.5</v>
      </c>
      <c r="M161" s="155">
        <f>'Financial Statement Full'!M35</f>
        <v>-4667.5</v>
      </c>
      <c r="N161" s="155">
        <f>'Financial Statement Full'!N35</f>
        <v>-4667.5</v>
      </c>
      <c r="O161" s="155">
        <f>'Financial Statement Full'!O35</f>
        <v>-4667.5</v>
      </c>
      <c r="P161" s="155">
        <f>'Financial Statement Full'!P35</f>
        <v>-6982.5</v>
      </c>
      <c r="Q161" s="155">
        <f>'Financial Statement Full'!Q35</f>
        <v>-6982.5</v>
      </c>
      <c r="R161" s="155">
        <f>'Financial Statement Full'!R35</f>
        <v>-6982.5</v>
      </c>
      <c r="S161" s="155">
        <f>'Financial Statement Full'!S35</f>
        <v>-6982.5</v>
      </c>
      <c r="T161" s="155">
        <f>'Financial Statement Full'!T35</f>
        <v>-6982.5</v>
      </c>
      <c r="U161" s="155">
        <f>'Financial Statement Full'!U35</f>
        <v>-6982.5</v>
      </c>
      <c r="V161" s="155">
        <f>'Financial Statement Full'!V35</f>
        <v>-6982.5</v>
      </c>
      <c r="W161" s="155">
        <f>'Financial Statement Full'!W35</f>
        <v>-6982.5</v>
      </c>
      <c r="X161" s="155">
        <f>'Financial Statement Full'!X35</f>
        <v>-6982.5</v>
      </c>
      <c r="Y161" s="155">
        <f>'Financial Statement Full'!Y35</f>
        <v>-6982.5</v>
      </c>
      <c r="Z161" s="155">
        <f>'Financial Statement Full'!Z35</f>
        <v>-6982.5</v>
      </c>
      <c r="AA161" s="155">
        <f>'Financial Statement Full'!AA35</f>
        <v>-6982.5</v>
      </c>
      <c r="AB161" s="155">
        <f>'Financial Statement Full'!AB35</f>
        <v>-10837.3125</v>
      </c>
      <c r="AC161" s="155">
        <f>'Financial Statement Full'!AC35</f>
        <v>-10837.3125</v>
      </c>
      <c r="AD161" s="155">
        <f>'Financial Statement Full'!AD35</f>
        <v>-10837.3125</v>
      </c>
      <c r="AE161" s="155">
        <f>'Financial Statement Full'!AE35</f>
        <v>-10837.3125</v>
      </c>
      <c r="AF161" s="155">
        <f>'Financial Statement Full'!AF35</f>
        <v>-10837.3125</v>
      </c>
      <c r="AG161" s="155">
        <f>'Financial Statement Full'!AG35</f>
        <v>-10837.3125</v>
      </c>
      <c r="AH161" s="155">
        <f>'Financial Statement Full'!AH35</f>
        <v>-10837.3125</v>
      </c>
      <c r="AI161" s="155">
        <f>'Financial Statement Full'!AI35</f>
        <v>-10837.3125</v>
      </c>
      <c r="AJ161" s="155">
        <f>'Financial Statement Full'!AJ35</f>
        <v>-10837.3125</v>
      </c>
      <c r="AK161" s="155">
        <f>'Financial Statement Full'!AK35</f>
        <v>-10837.3125</v>
      </c>
      <c r="AL161" s="155">
        <f>'Financial Statement Full'!AL35</f>
        <v>-10837.3125</v>
      </c>
      <c r="AM161" s="155">
        <f>'Financial Statement Full'!AM35</f>
        <v>-10837.3125</v>
      </c>
      <c r="AN161" s="155">
        <f>'Financial Statement Full'!AN35</f>
        <v>-13281.25</v>
      </c>
      <c r="AO161" s="155">
        <f>'Financial Statement Full'!AO35</f>
        <v>-13281.25</v>
      </c>
      <c r="AP161" s="155">
        <f>'Financial Statement Full'!AP35</f>
        <v>-13281.25</v>
      </c>
      <c r="AQ161" s="155">
        <f>'Financial Statement Full'!AQ35</f>
        <v>-13281.25</v>
      </c>
      <c r="AR161" s="155">
        <f>'Financial Statement Full'!AR35</f>
        <v>-13281.25</v>
      </c>
      <c r="AS161" s="155">
        <f>'Financial Statement Full'!AS35</f>
        <v>-13281.25</v>
      </c>
      <c r="AT161" s="155">
        <f>'Financial Statement Full'!AT35</f>
        <v>-13281.25</v>
      </c>
      <c r="AU161" s="155">
        <f>'Financial Statement Full'!AU35</f>
        <v>-13281.25</v>
      </c>
      <c r="AV161" s="155">
        <f>'Financial Statement Full'!AV35</f>
        <v>-13281.25</v>
      </c>
      <c r="AW161" s="155">
        <f>'Financial Statement Full'!AW35</f>
        <v>-13281.25</v>
      </c>
      <c r="AX161" s="155">
        <f>'Financial Statement Full'!AX35</f>
        <v>-13281.25</v>
      </c>
      <c r="AY161" s="155">
        <f>'Financial Statement Full'!AY35</f>
        <v>-13281.25</v>
      </c>
      <c r="AZ161" s="155">
        <f>'Financial Statement Full'!AZ35</f>
        <v>-16650.5625</v>
      </c>
      <c r="BA161" s="155">
        <f>'Financial Statement Full'!BA35</f>
        <v>-16650.5625</v>
      </c>
      <c r="BB161" s="155">
        <f>'Financial Statement Full'!BB35</f>
        <v>-16650.5625</v>
      </c>
      <c r="BC161" s="155">
        <f>'Financial Statement Full'!BC35</f>
        <v>-16650.5625</v>
      </c>
      <c r="BD161" s="155">
        <f>'Financial Statement Full'!BD35</f>
        <v>-16650.5625</v>
      </c>
      <c r="BE161" s="155">
        <f>'Financial Statement Full'!BE35</f>
        <v>-16650.5625</v>
      </c>
      <c r="BF161" s="155">
        <f>'Financial Statement Full'!BF35</f>
        <v>-16650.5625</v>
      </c>
      <c r="BG161" s="155">
        <f>'Financial Statement Full'!BG35</f>
        <v>-16650.5625</v>
      </c>
      <c r="BH161" s="155">
        <f>'Financial Statement Full'!BH35</f>
        <v>-16650.5625</v>
      </c>
      <c r="BI161" s="155">
        <f>'Financial Statement Full'!BI35</f>
        <v>-16650.5625</v>
      </c>
      <c r="BJ161" s="155">
        <f>'Financial Statement Full'!BJ35</f>
        <v>-16650.5625</v>
      </c>
      <c r="BK161" s="155">
        <f>'Financial Statement Full'!BK35</f>
        <v>-16650.5625</v>
      </c>
    </row>
    <row r="162" spans="2:63" ht="14.4" x14ac:dyDescent="0.3">
      <c r="B162" s="222" t="s">
        <v>103</v>
      </c>
      <c r="C162" s="290"/>
      <c r="D162" s="154">
        <f>'Financial Statement Full'!D77</f>
        <v>-10000</v>
      </c>
      <c r="E162" s="155">
        <f>'Financial Statement Full'!E77</f>
        <v>-10000</v>
      </c>
      <c r="F162" s="155">
        <f>'Financial Statement Full'!F77</f>
        <v>-10000</v>
      </c>
      <c r="G162" s="155">
        <f>'Financial Statement Full'!G77</f>
        <v>-10000</v>
      </c>
      <c r="H162" s="155">
        <f>'Financial Statement Full'!H77</f>
        <v>-10000</v>
      </c>
      <c r="I162" s="155">
        <f>'Financial Statement Full'!I77</f>
        <v>-10000</v>
      </c>
      <c r="J162" s="155">
        <f>'Financial Statement Full'!J77</f>
        <v>-10000</v>
      </c>
      <c r="K162" s="155">
        <f>'Financial Statement Full'!K77</f>
        <v>-10000</v>
      </c>
      <c r="L162" s="155">
        <f>'Financial Statement Full'!L77</f>
        <v>-10000</v>
      </c>
      <c r="M162" s="155">
        <f>'Financial Statement Full'!M77</f>
        <v>-10000</v>
      </c>
      <c r="N162" s="155">
        <f>'Financial Statement Full'!N77</f>
        <v>-10000</v>
      </c>
      <c r="O162" s="155">
        <f>'Financial Statement Full'!O77</f>
        <v>-10000</v>
      </c>
      <c r="P162" s="155">
        <f>'Financial Statement Full'!P77</f>
        <v>-8080</v>
      </c>
      <c r="Q162" s="155">
        <f>'Financial Statement Full'!Q77</f>
        <v>-8080</v>
      </c>
      <c r="R162" s="155">
        <f>'Financial Statement Full'!R77</f>
        <v>-8080</v>
      </c>
      <c r="S162" s="155">
        <f>'Financial Statement Full'!S77</f>
        <v>-8080</v>
      </c>
      <c r="T162" s="155">
        <f>'Financial Statement Full'!T77</f>
        <v>-8080</v>
      </c>
      <c r="U162" s="155">
        <f>'Financial Statement Full'!U77</f>
        <v>-8080</v>
      </c>
      <c r="V162" s="155">
        <f>'Financial Statement Full'!V77</f>
        <v>-8080</v>
      </c>
      <c r="W162" s="155">
        <f>'Financial Statement Full'!W77</f>
        <v>-8080</v>
      </c>
      <c r="X162" s="155">
        <f>'Financial Statement Full'!X77</f>
        <v>-8080</v>
      </c>
      <c r="Y162" s="155">
        <f>'Financial Statement Full'!Y77</f>
        <v>-8080</v>
      </c>
      <c r="Z162" s="155">
        <f>'Financial Statement Full'!Z77</f>
        <v>-8080</v>
      </c>
      <c r="AA162" s="155">
        <f>'Financial Statement Full'!AA77</f>
        <v>-8080</v>
      </c>
      <c r="AB162" s="155">
        <f>'Financial Statement Full'!AB77</f>
        <v>-8160.8000000000011</v>
      </c>
      <c r="AC162" s="155">
        <f>'Financial Statement Full'!AC77</f>
        <v>-8160.8000000000011</v>
      </c>
      <c r="AD162" s="155">
        <f>'Financial Statement Full'!AD77</f>
        <v>-8160.8000000000011</v>
      </c>
      <c r="AE162" s="155">
        <f>'Financial Statement Full'!AE77</f>
        <v>-8160.8000000000011</v>
      </c>
      <c r="AF162" s="155">
        <f>'Financial Statement Full'!AF77</f>
        <v>-8160.8000000000011</v>
      </c>
      <c r="AG162" s="155">
        <f>'Financial Statement Full'!AG77</f>
        <v>-8160.8000000000011</v>
      </c>
      <c r="AH162" s="155">
        <f>'Financial Statement Full'!AH77</f>
        <v>-8160.8000000000011</v>
      </c>
      <c r="AI162" s="155">
        <f>'Financial Statement Full'!AI77</f>
        <v>-8160.8000000000011</v>
      </c>
      <c r="AJ162" s="155">
        <f>'Financial Statement Full'!AJ77</f>
        <v>-8160.8000000000011</v>
      </c>
      <c r="AK162" s="155">
        <f>'Financial Statement Full'!AK77</f>
        <v>-8160.8000000000011</v>
      </c>
      <c r="AL162" s="155">
        <f>'Financial Statement Full'!AL77</f>
        <v>-8160.8000000000011</v>
      </c>
      <c r="AM162" s="155">
        <f>'Financial Statement Full'!AM77</f>
        <v>-8160.8000000000011</v>
      </c>
      <c r="AN162" s="155">
        <f>'Financial Statement Full'!AN77</f>
        <v>-8242.4079999999994</v>
      </c>
      <c r="AO162" s="155">
        <f>'Financial Statement Full'!AO77</f>
        <v>-8242.4079999999994</v>
      </c>
      <c r="AP162" s="155">
        <f>'Financial Statement Full'!AP77</f>
        <v>-8242.4079999999994</v>
      </c>
      <c r="AQ162" s="155">
        <f>'Financial Statement Full'!AQ77</f>
        <v>-8242.4079999999994</v>
      </c>
      <c r="AR162" s="155">
        <f>'Financial Statement Full'!AR77</f>
        <v>-8242.4079999999994</v>
      </c>
      <c r="AS162" s="155">
        <f>'Financial Statement Full'!AS77</f>
        <v>-8242.4079999999994</v>
      </c>
      <c r="AT162" s="155">
        <f>'Financial Statement Full'!AT77</f>
        <v>-8242.4079999999994</v>
      </c>
      <c r="AU162" s="155">
        <f>'Financial Statement Full'!AU77</f>
        <v>-8242.4079999999994</v>
      </c>
      <c r="AV162" s="155">
        <f>'Financial Statement Full'!AV77</f>
        <v>-8242.4079999999994</v>
      </c>
      <c r="AW162" s="155">
        <f>'Financial Statement Full'!AW77</f>
        <v>-8242.4079999999994</v>
      </c>
      <c r="AX162" s="155">
        <f>'Financial Statement Full'!AX77</f>
        <v>-8242.4079999999994</v>
      </c>
      <c r="AY162" s="155">
        <f>'Financial Statement Full'!AY77</f>
        <v>-8242.4079999999994</v>
      </c>
      <c r="AZ162" s="155">
        <f>'Financial Statement Full'!AZ77</f>
        <v>-8324.8320800000001</v>
      </c>
      <c r="BA162" s="155">
        <f>'Financial Statement Full'!BA77</f>
        <v>-8324.8320800000001</v>
      </c>
      <c r="BB162" s="155">
        <f>'Financial Statement Full'!BB77</f>
        <v>-8324.8320800000001</v>
      </c>
      <c r="BC162" s="155">
        <f>'Financial Statement Full'!BC77</f>
        <v>-8324.8320800000001</v>
      </c>
      <c r="BD162" s="155">
        <f>'Financial Statement Full'!BD77</f>
        <v>-8324.8320800000001</v>
      </c>
      <c r="BE162" s="155">
        <f>'Financial Statement Full'!BE77</f>
        <v>-8324.8320800000001</v>
      </c>
      <c r="BF162" s="155">
        <f>'Financial Statement Full'!BF77</f>
        <v>-8324.8320800000001</v>
      </c>
      <c r="BG162" s="155">
        <f>'Financial Statement Full'!BG77</f>
        <v>-8324.8320800000001</v>
      </c>
      <c r="BH162" s="155">
        <f>'Financial Statement Full'!BH77</f>
        <v>-8324.8320800000001</v>
      </c>
      <c r="BI162" s="155">
        <f>'Financial Statement Full'!BI77</f>
        <v>-8324.8320800000001</v>
      </c>
      <c r="BJ162" s="155">
        <f>'Financial Statement Full'!BJ77</f>
        <v>-8324.8320800000001</v>
      </c>
      <c r="BK162" s="155">
        <f>'Financial Statement Full'!BK77</f>
        <v>-8324.8320800000001</v>
      </c>
    </row>
    <row r="163" spans="2:63" ht="14.4" x14ac:dyDescent="0.3">
      <c r="B163" s="222" t="s">
        <v>129</v>
      </c>
      <c r="C163" s="290"/>
      <c r="D163" s="154">
        <f>'Financial Statement Full'!D59</f>
        <v>-60041.666666666657</v>
      </c>
      <c r="E163" s="155">
        <f>'Financial Statement Full'!E59</f>
        <v>-60041.666666666657</v>
      </c>
      <c r="F163" s="155">
        <f>'Financial Statement Full'!F59</f>
        <v>-60041.666666666657</v>
      </c>
      <c r="G163" s="155">
        <f>'Financial Statement Full'!G59</f>
        <v>-60041.666666666657</v>
      </c>
      <c r="H163" s="155">
        <f>'Financial Statement Full'!H59</f>
        <v>-60041.666666666657</v>
      </c>
      <c r="I163" s="155">
        <f>'Financial Statement Full'!I59</f>
        <v>-60041.666666666657</v>
      </c>
      <c r="J163" s="155">
        <f>'Financial Statement Full'!J59</f>
        <v>-60041.666666666657</v>
      </c>
      <c r="K163" s="155">
        <f>'Financial Statement Full'!K59</f>
        <v>-60041.666666666657</v>
      </c>
      <c r="L163" s="155">
        <f>'Financial Statement Full'!L59</f>
        <v>-60041.666666666657</v>
      </c>
      <c r="M163" s="155">
        <f>'Financial Statement Full'!M59</f>
        <v>-60041.666666666657</v>
      </c>
      <c r="N163" s="155">
        <f>'Financial Statement Full'!N59</f>
        <v>-60041.666666666657</v>
      </c>
      <c r="O163" s="155">
        <f>'Financial Statement Full'!O59</f>
        <v>-60041.666666666657</v>
      </c>
      <c r="P163" s="155">
        <f>'Financial Statement Full'!P59</f>
        <v>-51929.166666666672</v>
      </c>
      <c r="Q163" s="155">
        <f>'Financial Statement Full'!Q59</f>
        <v>-51929.166666666672</v>
      </c>
      <c r="R163" s="155">
        <f>'Financial Statement Full'!R59</f>
        <v>-51929.166666666672</v>
      </c>
      <c r="S163" s="155">
        <f>'Financial Statement Full'!S59</f>
        <v>-51929.166666666672</v>
      </c>
      <c r="T163" s="155">
        <f>'Financial Statement Full'!T59</f>
        <v>-51929.166666666672</v>
      </c>
      <c r="U163" s="155">
        <f>'Financial Statement Full'!U59</f>
        <v>-51929.166666666672</v>
      </c>
      <c r="V163" s="155">
        <f>'Financial Statement Full'!V59</f>
        <v>-51929.166666666672</v>
      </c>
      <c r="W163" s="155">
        <f>'Financial Statement Full'!W59</f>
        <v>-51929.166666666672</v>
      </c>
      <c r="X163" s="155">
        <f>'Financial Statement Full'!X59</f>
        <v>-51929.166666666672</v>
      </c>
      <c r="Y163" s="155">
        <f>'Financial Statement Full'!Y59</f>
        <v>-51929.166666666672</v>
      </c>
      <c r="Z163" s="155">
        <f>'Financial Statement Full'!Z59</f>
        <v>-51929.166666666672</v>
      </c>
      <c r="AA163" s="155">
        <f>'Financial Statement Full'!AA59</f>
        <v>-51929.166666666672</v>
      </c>
      <c r="AB163" s="155">
        <f>'Financial Statement Full'!AB59</f>
        <v>-78750.833333333314</v>
      </c>
      <c r="AC163" s="155">
        <f>'Financial Statement Full'!AC59</f>
        <v>-78750.833333333314</v>
      </c>
      <c r="AD163" s="155">
        <f>'Financial Statement Full'!AD59</f>
        <v>-78750.833333333314</v>
      </c>
      <c r="AE163" s="155">
        <f>'Financial Statement Full'!AE59</f>
        <v>-78750.833333333314</v>
      </c>
      <c r="AF163" s="155">
        <f>'Financial Statement Full'!AF59</f>
        <v>-78750.833333333314</v>
      </c>
      <c r="AG163" s="155">
        <f>'Financial Statement Full'!AG59</f>
        <v>-78750.833333333314</v>
      </c>
      <c r="AH163" s="155">
        <f>'Financial Statement Full'!AH59</f>
        <v>-78750.833333333314</v>
      </c>
      <c r="AI163" s="155">
        <f>'Financial Statement Full'!AI59</f>
        <v>-78750.833333333314</v>
      </c>
      <c r="AJ163" s="155">
        <f>'Financial Statement Full'!AJ59</f>
        <v>-78750.833333333314</v>
      </c>
      <c r="AK163" s="155">
        <f>'Financial Statement Full'!AK59</f>
        <v>-78750.833333333314</v>
      </c>
      <c r="AL163" s="155">
        <f>'Financial Statement Full'!AL59</f>
        <v>-78750.833333333314</v>
      </c>
      <c r="AM163" s="155">
        <f>'Financial Statement Full'!AM59</f>
        <v>-78750.833333333314</v>
      </c>
      <c r="AN163" s="155">
        <f>'Financial Statement Full'!AN59</f>
        <v>-93336.375000000015</v>
      </c>
      <c r="AO163" s="155">
        <f>'Financial Statement Full'!AO59</f>
        <v>-93336.375000000015</v>
      </c>
      <c r="AP163" s="155">
        <f>'Financial Statement Full'!AP59</f>
        <v>-93336.375000000015</v>
      </c>
      <c r="AQ163" s="155">
        <f>'Financial Statement Full'!AQ59</f>
        <v>-93336.375000000015</v>
      </c>
      <c r="AR163" s="155">
        <f>'Financial Statement Full'!AR59</f>
        <v>-93336.375000000015</v>
      </c>
      <c r="AS163" s="155">
        <f>'Financial Statement Full'!AS59</f>
        <v>-93336.375000000015</v>
      </c>
      <c r="AT163" s="155">
        <f>'Financial Statement Full'!AT59</f>
        <v>-93336.375000000015</v>
      </c>
      <c r="AU163" s="155">
        <f>'Financial Statement Full'!AU59</f>
        <v>-93336.375000000015</v>
      </c>
      <c r="AV163" s="155">
        <f>'Financial Statement Full'!AV59</f>
        <v>-93336.375000000015</v>
      </c>
      <c r="AW163" s="155">
        <f>'Financial Statement Full'!AW59</f>
        <v>-93336.375000000015</v>
      </c>
      <c r="AX163" s="155">
        <f>'Financial Statement Full'!AX59</f>
        <v>-93336.375000000015</v>
      </c>
      <c r="AY163" s="155">
        <f>'Financial Statement Full'!AY59</f>
        <v>-93336.375000000015</v>
      </c>
      <c r="AZ163" s="155">
        <f>'Financial Statement Full'!AZ59</f>
        <v>-112064.65416666665</v>
      </c>
      <c r="BA163" s="155">
        <f>'Financial Statement Full'!BA59</f>
        <v>-112064.65416666665</v>
      </c>
      <c r="BB163" s="155">
        <f>'Financial Statement Full'!BB59</f>
        <v>-112064.65416666665</v>
      </c>
      <c r="BC163" s="155">
        <f>'Financial Statement Full'!BC59</f>
        <v>-112064.65416666665</v>
      </c>
      <c r="BD163" s="155">
        <f>'Financial Statement Full'!BD59</f>
        <v>-112064.65416666665</v>
      </c>
      <c r="BE163" s="155">
        <f>'Financial Statement Full'!BE59</f>
        <v>-112064.65416666665</v>
      </c>
      <c r="BF163" s="155">
        <f>'Financial Statement Full'!BF59</f>
        <v>-112064.65416666665</v>
      </c>
      <c r="BG163" s="155">
        <f>'Financial Statement Full'!BG59</f>
        <v>-112064.65416666665</v>
      </c>
      <c r="BH163" s="155">
        <f>'Financial Statement Full'!BH59</f>
        <v>-112064.65416666665</v>
      </c>
      <c r="BI163" s="155">
        <f>'Financial Statement Full'!BI59</f>
        <v>-112064.65416666665</v>
      </c>
      <c r="BJ163" s="155">
        <f>'Financial Statement Full'!BJ59</f>
        <v>-112064.65416666665</v>
      </c>
      <c r="BK163" s="155">
        <f>'Financial Statement Full'!BK59</f>
        <v>-112064.65416666665</v>
      </c>
    </row>
    <row r="164" spans="2:63" ht="14.4" x14ac:dyDescent="0.3">
      <c r="B164" s="147"/>
      <c r="C164" s="290"/>
      <c r="D164" s="306"/>
      <c r="E164" s="298"/>
      <c r="F164" s="298"/>
      <c r="G164" s="298"/>
      <c r="H164" s="298"/>
      <c r="I164" s="298"/>
      <c r="J164" s="298"/>
      <c r="K164" s="298"/>
      <c r="L164" s="298"/>
      <c r="M164" s="298"/>
      <c r="N164" s="298"/>
      <c r="O164" s="298"/>
      <c r="P164" s="298"/>
      <c r="Q164" s="298"/>
      <c r="R164" s="298"/>
      <c r="S164" s="298"/>
      <c r="T164" s="298"/>
      <c r="U164" s="298"/>
      <c r="V164" s="298"/>
      <c r="W164" s="298"/>
      <c r="X164" s="298"/>
      <c r="Y164" s="298"/>
      <c r="Z164" s="298"/>
      <c r="AA164" s="298"/>
      <c r="AB164" s="298"/>
      <c r="AC164" s="298"/>
      <c r="AD164" s="298"/>
      <c r="AE164" s="298"/>
      <c r="AF164" s="298"/>
      <c r="AG164" s="298"/>
      <c r="AH164" s="298"/>
      <c r="AI164" s="298"/>
      <c r="AJ164" s="298"/>
      <c r="AK164" s="298"/>
      <c r="AL164" s="298"/>
      <c r="AM164" s="298"/>
      <c r="AN164" s="298"/>
      <c r="AO164" s="298"/>
      <c r="AP164" s="298"/>
      <c r="AQ164" s="298"/>
      <c r="AR164" s="298"/>
      <c r="AS164" s="298"/>
      <c r="AT164" s="298"/>
      <c r="AU164" s="298"/>
      <c r="AV164" s="298"/>
      <c r="AW164" s="298"/>
      <c r="AX164" s="298"/>
      <c r="AY164" s="298"/>
      <c r="AZ164" s="298"/>
      <c r="BA164" s="298"/>
      <c r="BB164" s="298"/>
      <c r="BC164" s="298"/>
      <c r="BD164" s="298"/>
      <c r="BE164" s="298"/>
      <c r="BF164" s="298"/>
      <c r="BG164" s="298"/>
      <c r="BH164" s="298"/>
      <c r="BI164" s="298"/>
      <c r="BJ164" s="298"/>
      <c r="BK164" s="298"/>
    </row>
    <row r="165" spans="2:63" ht="14.4" x14ac:dyDescent="0.3">
      <c r="B165" s="307" t="s">
        <v>147</v>
      </c>
      <c r="C165" s="290"/>
      <c r="D165" s="160">
        <f>SUM(D161:D164)</f>
        <v>-74709.166666666657</v>
      </c>
      <c r="E165" s="161">
        <f t="shared" ref="E165:BK165" si="76">SUM(E161:E164)</f>
        <v>-74709.166666666657</v>
      </c>
      <c r="F165" s="161">
        <f t="shared" si="76"/>
        <v>-74709.166666666657</v>
      </c>
      <c r="G165" s="161">
        <f t="shared" si="76"/>
        <v>-74709.166666666657</v>
      </c>
      <c r="H165" s="161">
        <f t="shared" si="76"/>
        <v>-74709.166666666657</v>
      </c>
      <c r="I165" s="161">
        <f t="shared" si="76"/>
        <v>-74709.166666666657</v>
      </c>
      <c r="J165" s="161">
        <f t="shared" si="76"/>
        <v>-74709.166666666657</v>
      </c>
      <c r="K165" s="161">
        <f t="shared" si="76"/>
        <v>-74709.166666666657</v>
      </c>
      <c r="L165" s="161">
        <f t="shared" si="76"/>
        <v>-74709.166666666657</v>
      </c>
      <c r="M165" s="161">
        <f t="shared" si="76"/>
        <v>-74709.166666666657</v>
      </c>
      <c r="N165" s="161">
        <f t="shared" si="76"/>
        <v>-74709.166666666657</v>
      </c>
      <c r="O165" s="161">
        <f t="shared" si="76"/>
        <v>-74709.166666666657</v>
      </c>
      <c r="P165" s="161">
        <f t="shared" si="76"/>
        <v>-66991.666666666672</v>
      </c>
      <c r="Q165" s="161">
        <f t="shared" si="76"/>
        <v>-66991.666666666672</v>
      </c>
      <c r="R165" s="161">
        <f t="shared" si="76"/>
        <v>-66991.666666666672</v>
      </c>
      <c r="S165" s="161">
        <f t="shared" si="76"/>
        <v>-66991.666666666672</v>
      </c>
      <c r="T165" s="161">
        <f t="shared" si="76"/>
        <v>-66991.666666666672</v>
      </c>
      <c r="U165" s="161">
        <f t="shared" si="76"/>
        <v>-66991.666666666672</v>
      </c>
      <c r="V165" s="161">
        <f t="shared" si="76"/>
        <v>-66991.666666666672</v>
      </c>
      <c r="W165" s="161">
        <f t="shared" si="76"/>
        <v>-66991.666666666672</v>
      </c>
      <c r="X165" s="161">
        <f t="shared" si="76"/>
        <v>-66991.666666666672</v>
      </c>
      <c r="Y165" s="161">
        <f t="shared" si="76"/>
        <v>-66991.666666666672</v>
      </c>
      <c r="Z165" s="161">
        <f t="shared" si="76"/>
        <v>-66991.666666666672</v>
      </c>
      <c r="AA165" s="161">
        <f t="shared" si="76"/>
        <v>-66991.666666666672</v>
      </c>
      <c r="AB165" s="161">
        <f t="shared" si="76"/>
        <v>-97748.945833333317</v>
      </c>
      <c r="AC165" s="161">
        <f t="shared" si="76"/>
        <v>-97748.945833333317</v>
      </c>
      <c r="AD165" s="161">
        <f t="shared" si="76"/>
        <v>-97748.945833333317</v>
      </c>
      <c r="AE165" s="161">
        <f t="shared" si="76"/>
        <v>-97748.945833333317</v>
      </c>
      <c r="AF165" s="161">
        <f t="shared" si="76"/>
        <v>-97748.945833333317</v>
      </c>
      <c r="AG165" s="161">
        <f t="shared" si="76"/>
        <v>-97748.945833333317</v>
      </c>
      <c r="AH165" s="161">
        <f t="shared" si="76"/>
        <v>-97748.945833333317</v>
      </c>
      <c r="AI165" s="161">
        <f t="shared" si="76"/>
        <v>-97748.945833333317</v>
      </c>
      <c r="AJ165" s="161">
        <f t="shared" si="76"/>
        <v>-97748.945833333317</v>
      </c>
      <c r="AK165" s="161">
        <f t="shared" si="76"/>
        <v>-97748.945833333317</v>
      </c>
      <c r="AL165" s="161">
        <f t="shared" si="76"/>
        <v>-97748.945833333317</v>
      </c>
      <c r="AM165" s="161">
        <f t="shared" si="76"/>
        <v>-97748.945833333317</v>
      </c>
      <c r="AN165" s="161">
        <f t="shared" si="76"/>
        <v>-114860.03300000001</v>
      </c>
      <c r="AO165" s="161">
        <f t="shared" si="76"/>
        <v>-114860.03300000001</v>
      </c>
      <c r="AP165" s="161">
        <f t="shared" si="76"/>
        <v>-114860.03300000001</v>
      </c>
      <c r="AQ165" s="161">
        <f t="shared" si="76"/>
        <v>-114860.03300000001</v>
      </c>
      <c r="AR165" s="161">
        <f t="shared" si="76"/>
        <v>-114860.03300000001</v>
      </c>
      <c r="AS165" s="161">
        <f t="shared" si="76"/>
        <v>-114860.03300000001</v>
      </c>
      <c r="AT165" s="161">
        <f t="shared" si="76"/>
        <v>-114860.03300000001</v>
      </c>
      <c r="AU165" s="161">
        <f t="shared" si="76"/>
        <v>-114860.03300000001</v>
      </c>
      <c r="AV165" s="161">
        <f t="shared" si="76"/>
        <v>-114860.03300000001</v>
      </c>
      <c r="AW165" s="161">
        <f t="shared" si="76"/>
        <v>-114860.03300000001</v>
      </c>
      <c r="AX165" s="161">
        <f t="shared" si="76"/>
        <v>-114860.03300000001</v>
      </c>
      <c r="AY165" s="161">
        <f t="shared" si="76"/>
        <v>-114860.03300000001</v>
      </c>
      <c r="AZ165" s="161">
        <f t="shared" si="76"/>
        <v>-137040.04874666664</v>
      </c>
      <c r="BA165" s="161">
        <f t="shared" si="76"/>
        <v>-137040.04874666664</v>
      </c>
      <c r="BB165" s="161">
        <f t="shared" si="76"/>
        <v>-137040.04874666664</v>
      </c>
      <c r="BC165" s="161">
        <f t="shared" si="76"/>
        <v>-137040.04874666664</v>
      </c>
      <c r="BD165" s="161">
        <f t="shared" si="76"/>
        <v>-137040.04874666664</v>
      </c>
      <c r="BE165" s="161">
        <f t="shared" si="76"/>
        <v>-137040.04874666664</v>
      </c>
      <c r="BF165" s="161">
        <f t="shared" si="76"/>
        <v>-137040.04874666664</v>
      </c>
      <c r="BG165" s="161">
        <f t="shared" si="76"/>
        <v>-137040.04874666664</v>
      </c>
      <c r="BH165" s="161">
        <f t="shared" si="76"/>
        <v>-137040.04874666664</v>
      </c>
      <c r="BI165" s="161">
        <f t="shared" si="76"/>
        <v>-137040.04874666664</v>
      </c>
      <c r="BJ165" s="161">
        <f t="shared" si="76"/>
        <v>-137040.04874666664</v>
      </c>
      <c r="BK165" s="161">
        <f t="shared" si="76"/>
        <v>-137040.04874666664</v>
      </c>
    </row>
    <row r="166" spans="2:63" ht="14.4" x14ac:dyDescent="0.3">
      <c r="B166" s="147"/>
      <c r="C166" s="290"/>
      <c r="D166" s="158"/>
      <c r="E166" s="153"/>
      <c r="F166" s="153"/>
      <c r="G166" s="153"/>
      <c r="H166" s="153"/>
      <c r="I166" s="153"/>
      <c r="J166" s="153"/>
      <c r="K166" s="153"/>
      <c r="L166" s="153"/>
      <c r="M166" s="153"/>
      <c r="N166" s="153"/>
      <c r="O166" s="153"/>
      <c r="P166" s="153"/>
      <c r="Q166" s="153"/>
      <c r="R166" s="153"/>
      <c r="S166" s="153"/>
      <c r="T166" s="153"/>
      <c r="U166" s="153"/>
      <c r="V166" s="153"/>
      <c r="W166" s="153"/>
      <c r="X166" s="153"/>
      <c r="Y166" s="153"/>
      <c r="Z166" s="153"/>
      <c r="AA166" s="153"/>
      <c r="AB166" s="153"/>
      <c r="AC166" s="153"/>
      <c r="AD166" s="153"/>
      <c r="AE166" s="153"/>
      <c r="AF166" s="153"/>
      <c r="AG166" s="153"/>
      <c r="AH166" s="153"/>
      <c r="AI166" s="153"/>
      <c r="AJ166" s="153"/>
      <c r="AK166" s="153"/>
      <c r="AL166" s="153"/>
      <c r="AM166" s="153"/>
      <c r="AN166" s="153"/>
      <c r="AO166" s="153"/>
      <c r="AP166" s="153"/>
      <c r="AQ166" s="153"/>
      <c r="AR166" s="153"/>
      <c r="AS166" s="153"/>
      <c r="AT166" s="153"/>
      <c r="AU166" s="153"/>
      <c r="AV166" s="153"/>
      <c r="AW166" s="153"/>
      <c r="AX166" s="153"/>
      <c r="AY166" s="153"/>
      <c r="AZ166" s="153"/>
      <c r="BA166" s="153"/>
      <c r="BB166" s="153"/>
      <c r="BC166" s="153"/>
      <c r="BD166" s="153"/>
      <c r="BE166" s="153"/>
      <c r="BF166" s="153"/>
      <c r="BG166" s="153"/>
      <c r="BH166" s="153"/>
      <c r="BI166" s="153"/>
      <c r="BJ166" s="153"/>
      <c r="BK166" s="153"/>
    </row>
    <row r="167" spans="2:63" ht="14.4" x14ac:dyDescent="0.3">
      <c r="B167" s="222" t="s">
        <v>92</v>
      </c>
      <c r="C167" s="290"/>
      <c r="D167" s="154">
        <f>D165</f>
        <v>-74709.166666666657</v>
      </c>
      <c r="E167" s="155">
        <f t="shared" ref="E167:BK167" si="77">E165</f>
        <v>-74709.166666666657</v>
      </c>
      <c r="F167" s="155">
        <f t="shared" si="77"/>
        <v>-74709.166666666657</v>
      </c>
      <c r="G167" s="155">
        <f t="shared" si="77"/>
        <v>-74709.166666666657</v>
      </c>
      <c r="H167" s="155">
        <f t="shared" si="77"/>
        <v>-74709.166666666657</v>
      </c>
      <c r="I167" s="155">
        <f t="shared" si="77"/>
        <v>-74709.166666666657</v>
      </c>
      <c r="J167" s="155">
        <f t="shared" si="77"/>
        <v>-74709.166666666657</v>
      </c>
      <c r="K167" s="155">
        <f t="shared" si="77"/>
        <v>-74709.166666666657</v>
      </c>
      <c r="L167" s="155">
        <f t="shared" si="77"/>
        <v>-74709.166666666657</v>
      </c>
      <c r="M167" s="155">
        <f t="shared" si="77"/>
        <v>-74709.166666666657</v>
      </c>
      <c r="N167" s="155">
        <f t="shared" si="77"/>
        <v>-74709.166666666657</v>
      </c>
      <c r="O167" s="155">
        <f t="shared" si="77"/>
        <v>-74709.166666666657</v>
      </c>
      <c r="P167" s="155">
        <f t="shared" si="77"/>
        <v>-66991.666666666672</v>
      </c>
      <c r="Q167" s="155">
        <f t="shared" si="77"/>
        <v>-66991.666666666672</v>
      </c>
      <c r="R167" s="155">
        <f t="shared" si="77"/>
        <v>-66991.666666666672</v>
      </c>
      <c r="S167" s="155">
        <f t="shared" si="77"/>
        <v>-66991.666666666672</v>
      </c>
      <c r="T167" s="155">
        <f t="shared" si="77"/>
        <v>-66991.666666666672</v>
      </c>
      <c r="U167" s="155">
        <f t="shared" si="77"/>
        <v>-66991.666666666672</v>
      </c>
      <c r="V167" s="155">
        <f t="shared" si="77"/>
        <v>-66991.666666666672</v>
      </c>
      <c r="W167" s="155">
        <f t="shared" si="77"/>
        <v>-66991.666666666672</v>
      </c>
      <c r="X167" s="155">
        <f t="shared" si="77"/>
        <v>-66991.666666666672</v>
      </c>
      <c r="Y167" s="155">
        <f t="shared" si="77"/>
        <v>-66991.666666666672</v>
      </c>
      <c r="Z167" s="155">
        <f t="shared" si="77"/>
        <v>-66991.666666666672</v>
      </c>
      <c r="AA167" s="155">
        <f t="shared" si="77"/>
        <v>-66991.666666666672</v>
      </c>
      <c r="AB167" s="155">
        <f t="shared" si="77"/>
        <v>-97748.945833333317</v>
      </c>
      <c r="AC167" s="155">
        <f t="shared" si="77"/>
        <v>-97748.945833333317</v>
      </c>
      <c r="AD167" s="155">
        <f t="shared" si="77"/>
        <v>-97748.945833333317</v>
      </c>
      <c r="AE167" s="155">
        <f t="shared" si="77"/>
        <v>-97748.945833333317</v>
      </c>
      <c r="AF167" s="155">
        <f t="shared" si="77"/>
        <v>-97748.945833333317</v>
      </c>
      <c r="AG167" s="155">
        <f t="shared" si="77"/>
        <v>-97748.945833333317</v>
      </c>
      <c r="AH167" s="155">
        <f t="shared" si="77"/>
        <v>-97748.945833333317</v>
      </c>
      <c r="AI167" s="155">
        <f t="shared" si="77"/>
        <v>-97748.945833333317</v>
      </c>
      <c r="AJ167" s="155">
        <f t="shared" si="77"/>
        <v>-97748.945833333317</v>
      </c>
      <c r="AK167" s="155">
        <f t="shared" si="77"/>
        <v>-97748.945833333317</v>
      </c>
      <c r="AL167" s="155">
        <f t="shared" si="77"/>
        <v>-97748.945833333317</v>
      </c>
      <c r="AM167" s="155">
        <f t="shared" si="77"/>
        <v>-97748.945833333317</v>
      </c>
      <c r="AN167" s="155">
        <f t="shared" si="77"/>
        <v>-114860.03300000001</v>
      </c>
      <c r="AO167" s="155">
        <f t="shared" si="77"/>
        <v>-114860.03300000001</v>
      </c>
      <c r="AP167" s="155">
        <f t="shared" si="77"/>
        <v>-114860.03300000001</v>
      </c>
      <c r="AQ167" s="155">
        <f t="shared" si="77"/>
        <v>-114860.03300000001</v>
      </c>
      <c r="AR167" s="155">
        <f t="shared" si="77"/>
        <v>-114860.03300000001</v>
      </c>
      <c r="AS167" s="155">
        <f t="shared" si="77"/>
        <v>-114860.03300000001</v>
      </c>
      <c r="AT167" s="155">
        <f t="shared" si="77"/>
        <v>-114860.03300000001</v>
      </c>
      <c r="AU167" s="155">
        <f t="shared" si="77"/>
        <v>-114860.03300000001</v>
      </c>
      <c r="AV167" s="155">
        <f t="shared" si="77"/>
        <v>-114860.03300000001</v>
      </c>
      <c r="AW167" s="155">
        <f t="shared" si="77"/>
        <v>-114860.03300000001</v>
      </c>
      <c r="AX167" s="155">
        <f t="shared" si="77"/>
        <v>-114860.03300000001</v>
      </c>
      <c r="AY167" s="155">
        <f t="shared" si="77"/>
        <v>-114860.03300000001</v>
      </c>
      <c r="AZ167" s="155">
        <f t="shared" si="77"/>
        <v>-137040.04874666664</v>
      </c>
      <c r="BA167" s="155">
        <f t="shared" si="77"/>
        <v>-137040.04874666664</v>
      </c>
      <c r="BB167" s="155">
        <f t="shared" si="77"/>
        <v>-137040.04874666664</v>
      </c>
      <c r="BC167" s="155">
        <f t="shared" si="77"/>
        <v>-137040.04874666664</v>
      </c>
      <c r="BD167" s="155">
        <f t="shared" si="77"/>
        <v>-137040.04874666664</v>
      </c>
      <c r="BE167" s="155">
        <f t="shared" si="77"/>
        <v>-137040.04874666664</v>
      </c>
      <c r="BF167" s="155">
        <f t="shared" si="77"/>
        <v>-137040.04874666664</v>
      </c>
      <c r="BG167" s="155">
        <f t="shared" si="77"/>
        <v>-137040.04874666664</v>
      </c>
      <c r="BH167" s="155">
        <f t="shared" si="77"/>
        <v>-137040.04874666664</v>
      </c>
      <c r="BI167" s="155">
        <f t="shared" si="77"/>
        <v>-137040.04874666664</v>
      </c>
      <c r="BJ167" s="155">
        <f t="shared" si="77"/>
        <v>-137040.04874666664</v>
      </c>
      <c r="BK167" s="155">
        <f t="shared" si="77"/>
        <v>-137040.04874666664</v>
      </c>
    </row>
    <row r="168" spans="2:63" ht="14.4" x14ac:dyDescent="0.3">
      <c r="B168" s="222" t="s">
        <v>107</v>
      </c>
      <c r="C168" s="290"/>
      <c r="D168" s="154">
        <f ca="1">-'Capital &amp; Debt Calculations'!E388*1</f>
        <v>0</v>
      </c>
      <c r="E168" s="155">
        <f ca="1">-'Capital &amp; Debt Calculations'!F388*1</f>
        <v>-8500</v>
      </c>
      <c r="F168" s="155">
        <f ca="1">-'Capital &amp; Debt Calculations'!G388*1</f>
        <v>-8263.8888888888887</v>
      </c>
      <c r="G168" s="155">
        <f ca="1">-'Capital &amp; Debt Calculations'!H388*1</f>
        <v>-8027.7777777777774</v>
      </c>
      <c r="H168" s="155">
        <f ca="1">-'Capital &amp; Debt Calculations'!I388*1</f>
        <v>-7791.666666666667</v>
      </c>
      <c r="I168" s="155">
        <f ca="1">-'Capital &amp; Debt Calculations'!J388*1</f>
        <v>-7555.5555555555557</v>
      </c>
      <c r="J168" s="155">
        <f ca="1">-'Capital &amp; Debt Calculations'!K388*1</f>
        <v>-7319.4444444444443</v>
      </c>
      <c r="K168" s="155">
        <f ca="1">-'Capital &amp; Debt Calculations'!L388*1</f>
        <v>-7083.333333333333</v>
      </c>
      <c r="L168" s="155">
        <f ca="1">-'Capital &amp; Debt Calculations'!M388*1</f>
        <v>-6847.2222222222226</v>
      </c>
      <c r="M168" s="155">
        <f ca="1">-'Capital &amp; Debt Calculations'!N388*1</f>
        <v>-6611.1111111111113</v>
      </c>
      <c r="N168" s="155">
        <f ca="1">-'Capital &amp; Debt Calculations'!O388*1</f>
        <v>-6375</v>
      </c>
      <c r="O168" s="155">
        <f ca="1">-'Capital &amp; Debt Calculations'!P388*1</f>
        <v>-6138.8888888888887</v>
      </c>
      <c r="P168" s="155">
        <f ca="1">-'Capital &amp; Debt Calculations'!Q388*1</f>
        <v>-5902.7777777777774</v>
      </c>
      <c r="Q168" s="155">
        <f ca="1">-'Capital &amp; Debt Calculations'!R388*1</f>
        <v>-5666.666666666667</v>
      </c>
      <c r="R168" s="155">
        <f ca="1">-'Capital &amp; Debt Calculations'!S388*1</f>
        <v>-5430.5555555555557</v>
      </c>
      <c r="S168" s="155">
        <f ca="1">-'Capital &amp; Debt Calculations'!T388*1</f>
        <v>-5194.4444444444443</v>
      </c>
      <c r="T168" s="155">
        <f ca="1">-'Capital &amp; Debt Calculations'!U388*1</f>
        <v>-4958.333333333333</v>
      </c>
      <c r="U168" s="155">
        <f ca="1">-'Capital &amp; Debt Calculations'!V388*1</f>
        <v>-4722.2222222222226</v>
      </c>
      <c r="V168" s="155">
        <f ca="1">-'Capital &amp; Debt Calculations'!W388*1</f>
        <v>-4486.1111111111113</v>
      </c>
      <c r="W168" s="155">
        <f ca="1">-'Capital &amp; Debt Calculations'!X388*1</f>
        <v>-4250</v>
      </c>
      <c r="X168" s="155">
        <f ca="1">-'Capital &amp; Debt Calculations'!Y388*1</f>
        <v>-4013.8888888888887</v>
      </c>
      <c r="Y168" s="155">
        <f ca="1">-'Capital &amp; Debt Calculations'!Z388*1</f>
        <v>-3777.7777777777778</v>
      </c>
      <c r="Z168" s="155">
        <f ca="1">-'Capital &amp; Debt Calculations'!AA388*1</f>
        <v>-3541.6666666666665</v>
      </c>
      <c r="AA168" s="155">
        <f ca="1">-'Capital &amp; Debt Calculations'!AB388*1</f>
        <v>-3305.5555555555557</v>
      </c>
      <c r="AB168" s="155">
        <f ca="1">-'Capital &amp; Debt Calculations'!AC388*1</f>
        <v>-3069.4444444444443</v>
      </c>
      <c r="AC168" s="155">
        <f ca="1">-'Capital &amp; Debt Calculations'!AD388*1</f>
        <v>-2833.3333333333335</v>
      </c>
      <c r="AD168" s="155">
        <f ca="1">-'Capital &amp; Debt Calculations'!AE388*1</f>
        <v>-2597.2222222222222</v>
      </c>
      <c r="AE168" s="155">
        <f ca="1">-'Capital &amp; Debt Calculations'!AF388*1</f>
        <v>-2361.1111111111113</v>
      </c>
      <c r="AF168" s="155">
        <f ca="1">-'Capital &amp; Debt Calculations'!AG388*1</f>
        <v>-2125</v>
      </c>
      <c r="AG168" s="155">
        <f ca="1">-'Capital &amp; Debt Calculations'!AH388*1</f>
        <v>-1888.8888888888889</v>
      </c>
      <c r="AH168" s="155">
        <f ca="1">-'Capital &amp; Debt Calculations'!AI388*1</f>
        <v>-1652.7777777777778</v>
      </c>
      <c r="AI168" s="155">
        <f ca="1">-'Capital &amp; Debt Calculations'!AJ388*1</f>
        <v>-1416.6666666666667</v>
      </c>
      <c r="AJ168" s="155">
        <f ca="1">-'Capital &amp; Debt Calculations'!AK388*1</f>
        <v>-1180.5555555555557</v>
      </c>
      <c r="AK168" s="155">
        <f ca="1">-'Capital &amp; Debt Calculations'!AL388*1</f>
        <v>-944.44444444444446</v>
      </c>
      <c r="AL168" s="155">
        <f ca="1">-'Capital &amp; Debt Calculations'!AM388*1</f>
        <v>-708.33333333333337</v>
      </c>
      <c r="AM168" s="155">
        <f ca="1">-'Capital &amp; Debt Calculations'!AN388*1</f>
        <v>-472.22222222222223</v>
      </c>
      <c r="AN168" s="155">
        <f ca="1">-'Capital &amp; Debt Calculations'!AO388*1</f>
        <v>-236.11111111111111</v>
      </c>
      <c r="AO168" s="155">
        <f ca="1">-'Capital &amp; Debt Calculations'!AP388*1</f>
        <v>0</v>
      </c>
      <c r="AP168" s="155">
        <f ca="1">-'Capital &amp; Debt Calculations'!AQ388*1</f>
        <v>0</v>
      </c>
      <c r="AQ168" s="155">
        <f ca="1">-'Capital &amp; Debt Calculations'!AR388*1</f>
        <v>0</v>
      </c>
      <c r="AR168" s="155">
        <f ca="1">-'Capital &amp; Debt Calculations'!AS388*1</f>
        <v>0</v>
      </c>
      <c r="AS168" s="155">
        <f ca="1">-'Capital &amp; Debt Calculations'!AT388*1</f>
        <v>0</v>
      </c>
      <c r="AT168" s="155">
        <f ca="1">-'Capital &amp; Debt Calculations'!AU388*1</f>
        <v>0</v>
      </c>
      <c r="AU168" s="155">
        <f ca="1">-'Capital &amp; Debt Calculations'!AV388*1</f>
        <v>0</v>
      </c>
      <c r="AV168" s="155">
        <f ca="1">-'Capital &amp; Debt Calculations'!AW388*1</f>
        <v>0</v>
      </c>
      <c r="AW168" s="155">
        <f ca="1">-'Capital &amp; Debt Calculations'!AX388*1</f>
        <v>0</v>
      </c>
      <c r="AX168" s="155">
        <f ca="1">-'Capital &amp; Debt Calculations'!AY388*1</f>
        <v>0</v>
      </c>
      <c r="AY168" s="155">
        <f ca="1">-'Capital &amp; Debt Calculations'!AZ388*1</f>
        <v>0</v>
      </c>
      <c r="AZ168" s="155">
        <f ca="1">-'Capital &amp; Debt Calculations'!BA388*1</f>
        <v>0</v>
      </c>
      <c r="BA168" s="155">
        <f ca="1">-'Capital &amp; Debt Calculations'!BB388*1</f>
        <v>0</v>
      </c>
      <c r="BB168" s="155">
        <f ca="1">-'Capital &amp; Debt Calculations'!BC388*1</f>
        <v>0</v>
      </c>
      <c r="BC168" s="155">
        <f ca="1">-'Capital &amp; Debt Calculations'!BD388*1</f>
        <v>0</v>
      </c>
      <c r="BD168" s="155">
        <f ca="1">-'Capital &amp; Debt Calculations'!BE388*1</f>
        <v>0</v>
      </c>
      <c r="BE168" s="155">
        <f ca="1">-'Capital &amp; Debt Calculations'!BF388*1</f>
        <v>0</v>
      </c>
      <c r="BF168" s="155">
        <f ca="1">-'Capital &amp; Debt Calculations'!BG388*1</f>
        <v>0</v>
      </c>
      <c r="BG168" s="155">
        <f ca="1">-'Capital &amp; Debt Calculations'!BH388*1</f>
        <v>0</v>
      </c>
      <c r="BH168" s="155">
        <f ca="1">-'Capital &amp; Debt Calculations'!BI388*1</f>
        <v>0</v>
      </c>
      <c r="BI168" s="155">
        <f ca="1">-'Capital &amp; Debt Calculations'!BJ388*1</f>
        <v>0</v>
      </c>
      <c r="BJ168" s="155">
        <f ca="1">-'Capital &amp; Debt Calculations'!BK388*1</f>
        <v>0</v>
      </c>
      <c r="BK168" s="155">
        <f ca="1">-'Capital &amp; Debt Calculations'!BL388*1</f>
        <v>0</v>
      </c>
    </row>
    <row r="169" spans="2:63" ht="14.4" x14ac:dyDescent="0.3">
      <c r="B169" s="222" t="s">
        <v>148</v>
      </c>
      <c r="C169" s="291"/>
      <c r="D169" s="159">
        <f>IF(MONTH(D149)=12,SUMIF('Financial Statement Full'!6:6,'Financial Statement Full'!D148,'Financial Statement Full'!94:94),0)</f>
        <v>0</v>
      </c>
      <c r="E169" s="159">
        <f>IF(MONTH(E149)=12,SUMIF('Financial Statement Full'!6:6,'Financial Statement Full'!E148,'Financial Statement Full'!94:94),0)</f>
        <v>0</v>
      </c>
      <c r="F169" s="159">
        <f>IF(MONTH(F149)=12,SUMIF('Financial Statement Full'!6:6,'Financial Statement Full'!F148,'Financial Statement Full'!94:94),0)</f>
        <v>0</v>
      </c>
      <c r="G169" s="159">
        <f>IF(MONTH(G149)=12,SUMIF('Financial Statement Full'!6:6,'Financial Statement Full'!G148,'Financial Statement Full'!94:94),0)</f>
        <v>0</v>
      </c>
      <c r="H169" s="159">
        <f>IF(MONTH(H149)=12,SUMIF('Financial Statement Full'!6:6,'Financial Statement Full'!H148,'Financial Statement Full'!94:94),0)</f>
        <v>0</v>
      </c>
      <c r="I169" s="159">
        <f>IF(MONTH(I149)=12,SUMIF('Financial Statement Full'!6:6,'Financial Statement Full'!I148,'Financial Statement Full'!94:94),0)</f>
        <v>0</v>
      </c>
      <c r="J169" s="159">
        <f>IF(MONTH(J149)=12,SUMIF('Financial Statement Full'!6:6,'Financial Statement Full'!J148,'Financial Statement Full'!94:94),0)</f>
        <v>0</v>
      </c>
      <c r="K169" s="159">
        <f>IF(MONTH(K149)=12,SUMIF('Financial Statement Full'!6:6,'Financial Statement Full'!K148,'Financial Statement Full'!94:94),0)</f>
        <v>0</v>
      </c>
      <c r="L169" s="159">
        <f>IF(MONTH(L149)=12,SUMIF('Financial Statement Full'!6:6,'Financial Statement Full'!L148,'Financial Statement Full'!94:94),0)</f>
        <v>0</v>
      </c>
      <c r="M169" s="159">
        <f>IF(MONTH(M149)=12,SUMIF('Financial Statement Full'!6:6,'Financial Statement Full'!M148,'Financial Statement Full'!94:94),0)</f>
        <v>0</v>
      </c>
      <c r="N169" s="159">
        <f>IF(MONTH(N149)=12,SUMIF('Financial Statement Full'!6:6,'Financial Statement Full'!N148,'Financial Statement Full'!94:94),0)</f>
        <v>0</v>
      </c>
      <c r="O169" s="159">
        <f ca="1">IF(MONTH(O149)=12,SUMIF('Financial Statement Full'!6:6,'Financial Statement Full'!O148,'Financial Statement Full'!94:94),0)</f>
        <v>-27074.075000000015</v>
      </c>
      <c r="P169" s="159">
        <f>IF(MONTH(P149)=12,SUMIF('Financial Statement Full'!6:6,'Financial Statement Full'!P148,'Financial Statement Full'!94:94),0)</f>
        <v>0</v>
      </c>
      <c r="Q169" s="159">
        <f>IF(MONTH(Q149)=12,SUMIF('Financial Statement Full'!6:6,'Financial Statement Full'!Q148,'Financial Statement Full'!94:94),0)</f>
        <v>0</v>
      </c>
      <c r="R169" s="159">
        <f>IF(MONTH(R149)=12,SUMIF('Financial Statement Full'!6:6,'Financial Statement Full'!R148,'Financial Statement Full'!94:94),0)</f>
        <v>0</v>
      </c>
      <c r="S169" s="159">
        <f>IF(MONTH(S149)=12,SUMIF('Financial Statement Full'!6:6,'Financial Statement Full'!S148,'Financial Statement Full'!94:94),0)</f>
        <v>0</v>
      </c>
      <c r="T169" s="159">
        <f>IF(MONTH(T149)=12,SUMIF('Financial Statement Full'!6:6,'Financial Statement Full'!T148,'Financial Statement Full'!94:94),0)</f>
        <v>0</v>
      </c>
      <c r="U169" s="159">
        <f>IF(MONTH(U149)=12,SUMIF('Financial Statement Full'!6:6,'Financial Statement Full'!U148,'Financial Statement Full'!94:94),0)</f>
        <v>0</v>
      </c>
      <c r="V169" s="159">
        <f>IF(MONTH(V149)=12,SUMIF('Financial Statement Full'!6:6,'Financial Statement Full'!V148,'Financial Statement Full'!94:94),0)</f>
        <v>0</v>
      </c>
      <c r="W169" s="159">
        <f>IF(MONTH(W149)=12,SUMIF('Financial Statement Full'!6:6,'Financial Statement Full'!W148,'Financial Statement Full'!94:94),0)</f>
        <v>0</v>
      </c>
      <c r="X169" s="159">
        <f>IF(MONTH(X149)=12,SUMIF('Financial Statement Full'!6:6,'Financial Statement Full'!X148,'Financial Statement Full'!94:94),0)</f>
        <v>0</v>
      </c>
      <c r="Y169" s="159">
        <f>IF(MONTH(Y149)=12,SUMIF('Financial Statement Full'!6:6,'Financial Statement Full'!Y148,'Financial Statement Full'!94:94),0)</f>
        <v>0</v>
      </c>
      <c r="Z169" s="159">
        <f>IF(MONTH(Z149)=12,SUMIF('Financial Statement Full'!6:6,'Financial Statement Full'!Z148,'Financial Statement Full'!94:94),0)</f>
        <v>0</v>
      </c>
      <c r="AA169" s="159">
        <f ca="1">IF(MONTH(AA149)=12,SUMIF('Financial Statement Full'!6:6,'Financial Statement Full'!AA148,'Financial Statement Full'!94:94),0)</f>
        <v>-159137.82499999995</v>
      </c>
      <c r="AB169" s="159">
        <f>IF(MONTH(AB149)=12,SUMIF('Financial Statement Full'!6:6,'Financial Statement Full'!AB148,'Financial Statement Full'!94:94),0)</f>
        <v>0</v>
      </c>
      <c r="AC169" s="159">
        <f>IF(MONTH(AC149)=12,SUMIF('Financial Statement Full'!6:6,'Financial Statement Full'!AC148,'Financial Statement Full'!94:94),0)</f>
        <v>0</v>
      </c>
      <c r="AD169" s="159">
        <f>IF(MONTH(AD149)=12,SUMIF('Financial Statement Full'!6:6,'Financial Statement Full'!AD148,'Financial Statement Full'!94:94),0)</f>
        <v>0</v>
      </c>
      <c r="AE169" s="159">
        <f>IF(MONTH(AE149)=12,SUMIF('Financial Statement Full'!6:6,'Financial Statement Full'!AE148,'Financial Statement Full'!94:94),0)</f>
        <v>0</v>
      </c>
      <c r="AF169" s="159">
        <f>IF(MONTH(AF149)=12,SUMIF('Financial Statement Full'!6:6,'Financial Statement Full'!AF148,'Financial Statement Full'!94:94),0)</f>
        <v>0</v>
      </c>
      <c r="AG169" s="159">
        <f>IF(MONTH(AG149)=12,SUMIF('Financial Statement Full'!6:6,'Financial Statement Full'!AG148,'Financial Statement Full'!94:94),0)</f>
        <v>0</v>
      </c>
      <c r="AH169" s="159">
        <f>IF(MONTH(AH149)=12,SUMIF('Financial Statement Full'!6:6,'Financial Statement Full'!AH148,'Financial Statement Full'!94:94),0)</f>
        <v>0</v>
      </c>
      <c r="AI169" s="159">
        <f>IF(MONTH(AI149)=12,SUMIF('Financial Statement Full'!6:6,'Financial Statement Full'!AI148,'Financial Statement Full'!94:94),0)</f>
        <v>0</v>
      </c>
      <c r="AJ169" s="159">
        <f>IF(MONTH(AJ149)=12,SUMIF('Financial Statement Full'!6:6,'Financial Statement Full'!AJ148,'Financial Statement Full'!94:94),0)</f>
        <v>0</v>
      </c>
      <c r="AK169" s="159">
        <f>IF(MONTH(AK149)=12,SUMIF('Financial Statement Full'!6:6,'Financial Statement Full'!AK148,'Financial Statement Full'!94:94),0)</f>
        <v>0</v>
      </c>
      <c r="AL169" s="159">
        <f>IF(MONTH(AL149)=12,SUMIF('Financial Statement Full'!6:6,'Financial Statement Full'!AL148,'Financial Statement Full'!94:94),0)</f>
        <v>0</v>
      </c>
      <c r="AM169" s="159">
        <f ca="1">IF(MONTH(AM149)=12,SUMIF('Financial Statement Full'!6:6,'Financial Statement Full'!AM148,'Financial Statement Full'!94:94),0)</f>
        <v>-284664.52262500004</v>
      </c>
      <c r="AN169" s="159">
        <f>IF(MONTH(AN149)=12,SUMIF('Financial Statement Full'!6:6,'Financial Statement Full'!AN148,'Financial Statement Full'!94:94),0)</f>
        <v>0</v>
      </c>
      <c r="AO169" s="159">
        <f>IF(MONTH(AO149)=12,SUMIF('Financial Statement Full'!6:6,'Financial Statement Full'!AO148,'Financial Statement Full'!94:94),0)</f>
        <v>0</v>
      </c>
      <c r="AP169" s="159">
        <f>IF(MONTH(AP149)=12,SUMIF('Financial Statement Full'!6:6,'Financial Statement Full'!AP148,'Financial Statement Full'!94:94),0)</f>
        <v>0</v>
      </c>
      <c r="AQ169" s="159">
        <f>IF(MONTH(AQ149)=12,SUMIF('Financial Statement Full'!6:6,'Financial Statement Full'!AQ148,'Financial Statement Full'!94:94),0)</f>
        <v>0</v>
      </c>
      <c r="AR169" s="159">
        <f>IF(MONTH(AR149)=12,SUMIF('Financial Statement Full'!6:6,'Financial Statement Full'!AR148,'Financial Statement Full'!94:94),0)</f>
        <v>0</v>
      </c>
      <c r="AS169" s="159">
        <f>IF(MONTH(AS149)=12,SUMIF('Financial Statement Full'!6:6,'Financial Statement Full'!AS148,'Financial Statement Full'!94:94),0)</f>
        <v>0</v>
      </c>
      <c r="AT169" s="159">
        <f>IF(MONTH(AT149)=12,SUMIF('Financial Statement Full'!6:6,'Financial Statement Full'!AT148,'Financial Statement Full'!94:94),0)</f>
        <v>0</v>
      </c>
      <c r="AU169" s="159">
        <f>IF(MONTH(AU149)=12,SUMIF('Financial Statement Full'!6:6,'Financial Statement Full'!AU148,'Financial Statement Full'!94:94),0)</f>
        <v>0</v>
      </c>
      <c r="AV169" s="159">
        <f>IF(MONTH(AV149)=12,SUMIF('Financial Statement Full'!6:6,'Financial Statement Full'!AV148,'Financial Statement Full'!94:94),0)</f>
        <v>0</v>
      </c>
      <c r="AW169" s="159">
        <f>IF(MONTH(AW149)=12,SUMIF('Financial Statement Full'!6:6,'Financial Statement Full'!AW148,'Financial Statement Full'!94:94),0)</f>
        <v>0</v>
      </c>
      <c r="AX169" s="159">
        <f>IF(MONTH(AX149)=12,SUMIF('Financial Statement Full'!6:6,'Financial Statement Full'!AX148,'Financial Statement Full'!94:94),0)</f>
        <v>0</v>
      </c>
      <c r="AY169" s="159">
        <f ca="1">IF(MONTH(AY149)=12,SUMIF('Financial Statement Full'!6:6,'Financial Statement Full'!AY148,'Financial Statement Full'!94:94),0)</f>
        <v>-372687.75764499995</v>
      </c>
      <c r="AZ169" s="159">
        <f>IF(MONTH(AZ149)=12,SUMIF('Financial Statement Full'!6:6,'Financial Statement Full'!AZ148,'Financial Statement Full'!94:94),0)</f>
        <v>0</v>
      </c>
      <c r="BA169" s="159">
        <f>IF(MONTH(BA149)=12,SUMIF('Financial Statement Full'!6:6,'Financial Statement Full'!BA148,'Financial Statement Full'!94:94),0)</f>
        <v>0</v>
      </c>
      <c r="BB169" s="159">
        <f>IF(MONTH(BB149)=12,SUMIF('Financial Statement Full'!6:6,'Financial Statement Full'!BB148,'Financial Statement Full'!94:94),0)</f>
        <v>0</v>
      </c>
      <c r="BC169" s="159">
        <f>IF(MONTH(BC149)=12,SUMIF('Financial Statement Full'!6:6,'Financial Statement Full'!BC148,'Financial Statement Full'!94:94),0)</f>
        <v>0</v>
      </c>
      <c r="BD169" s="159">
        <f>IF(MONTH(BD149)=12,SUMIF('Financial Statement Full'!6:6,'Financial Statement Full'!BD148,'Financial Statement Full'!94:94),0)</f>
        <v>0</v>
      </c>
      <c r="BE169" s="159">
        <f>IF(MONTH(BE149)=12,SUMIF('Financial Statement Full'!6:6,'Financial Statement Full'!BE148,'Financial Statement Full'!94:94),0)</f>
        <v>0</v>
      </c>
      <c r="BF169" s="159">
        <f>IF(MONTH(BF149)=12,SUMIF('Financial Statement Full'!6:6,'Financial Statement Full'!BF148,'Financial Statement Full'!94:94),0)</f>
        <v>0</v>
      </c>
      <c r="BG169" s="159">
        <f>IF(MONTH(BG149)=12,SUMIF('Financial Statement Full'!6:6,'Financial Statement Full'!BG148,'Financial Statement Full'!94:94),0)</f>
        <v>0</v>
      </c>
      <c r="BH169" s="159">
        <f>IF(MONTH(BH149)=12,SUMIF('Financial Statement Full'!6:6,'Financial Statement Full'!BH148,'Financial Statement Full'!94:94),0)</f>
        <v>0</v>
      </c>
      <c r="BI169" s="159">
        <f>IF(MONTH(BI149)=12,SUMIF('Financial Statement Full'!6:6,'Financial Statement Full'!BI148,'Financial Statement Full'!94:94),0)</f>
        <v>0</v>
      </c>
      <c r="BJ169" s="159">
        <f>IF(MONTH(BJ149)=12,SUMIF('Financial Statement Full'!6:6,'Financial Statement Full'!BJ148,'Financial Statement Full'!94:94),0)</f>
        <v>0</v>
      </c>
      <c r="BK169" s="159">
        <f ca="1">IF(MONTH(BK149)=12,SUMIF('Financial Statement Full'!6:6,'Financial Statement Full'!BK148,'Financial Statement Full'!94:94),0)</f>
        <v>-483934.1179652001</v>
      </c>
    </row>
    <row r="170" spans="2:63" ht="14.4" x14ac:dyDescent="0.3">
      <c r="B170" s="307" t="s">
        <v>149</v>
      </c>
      <c r="C170" s="290"/>
      <c r="D170" s="160">
        <f>D159</f>
        <v>8600</v>
      </c>
      <c r="E170" s="161">
        <f t="shared" ref="E170:BK170" si="78">E159</f>
        <v>11079</v>
      </c>
      <c r="F170" s="161">
        <f t="shared" si="78"/>
        <v>40251.5</v>
      </c>
      <c r="G170" s="161">
        <f t="shared" si="78"/>
        <v>82626.5</v>
      </c>
      <c r="H170" s="161">
        <f t="shared" si="78"/>
        <v>90611.5</v>
      </c>
      <c r="I170" s="161">
        <f t="shared" si="78"/>
        <v>92502.5</v>
      </c>
      <c r="J170" s="161">
        <f t="shared" si="78"/>
        <v>93350</v>
      </c>
      <c r="K170" s="161">
        <f t="shared" si="78"/>
        <v>93350</v>
      </c>
      <c r="L170" s="161">
        <f t="shared" si="78"/>
        <v>93350</v>
      </c>
      <c r="M170" s="161">
        <f t="shared" si="78"/>
        <v>93350</v>
      </c>
      <c r="N170" s="161">
        <f t="shared" si="78"/>
        <v>93350</v>
      </c>
      <c r="O170" s="161">
        <f t="shared" si="78"/>
        <v>93350</v>
      </c>
      <c r="P170" s="161">
        <f t="shared" si="78"/>
        <v>97350</v>
      </c>
      <c r="Q170" s="161">
        <f t="shared" si="78"/>
        <v>98604.800000000003</v>
      </c>
      <c r="R170" s="161">
        <f t="shared" si="78"/>
        <v>113154.3</v>
      </c>
      <c r="S170" s="161">
        <f t="shared" si="78"/>
        <v>134304.29999999999</v>
      </c>
      <c r="T170" s="161">
        <f t="shared" si="78"/>
        <v>138278.79999999999</v>
      </c>
      <c r="U170" s="161">
        <f t="shared" si="78"/>
        <v>139227</v>
      </c>
      <c r="V170" s="161">
        <f t="shared" si="78"/>
        <v>139650</v>
      </c>
      <c r="W170" s="161">
        <f t="shared" si="78"/>
        <v>139650</v>
      </c>
      <c r="X170" s="161">
        <f t="shared" si="78"/>
        <v>139650</v>
      </c>
      <c r="Y170" s="161">
        <f t="shared" si="78"/>
        <v>139650</v>
      </c>
      <c r="Z170" s="161">
        <f t="shared" si="78"/>
        <v>139650</v>
      </c>
      <c r="AA170" s="161">
        <f t="shared" si="78"/>
        <v>139650</v>
      </c>
      <c r="AB170" s="161">
        <f t="shared" si="78"/>
        <v>146370</v>
      </c>
      <c r="AC170" s="161">
        <f t="shared" si="78"/>
        <v>148447.72500000001</v>
      </c>
      <c r="AD170" s="161">
        <f t="shared" si="78"/>
        <v>172660.53749999998</v>
      </c>
      <c r="AE170" s="161">
        <f t="shared" si="78"/>
        <v>207848.66250000001</v>
      </c>
      <c r="AF170" s="161">
        <f t="shared" si="78"/>
        <v>214467.41250000001</v>
      </c>
      <c r="AG170" s="161">
        <f t="shared" si="78"/>
        <v>216042.48750000002</v>
      </c>
      <c r="AH170" s="161">
        <f t="shared" si="78"/>
        <v>216746.24999999997</v>
      </c>
      <c r="AI170" s="161">
        <f t="shared" si="78"/>
        <v>216746.24999999997</v>
      </c>
      <c r="AJ170" s="161">
        <f t="shared" si="78"/>
        <v>216746.24999999997</v>
      </c>
      <c r="AK170" s="161">
        <f t="shared" si="78"/>
        <v>216746.24999999997</v>
      </c>
      <c r="AL170" s="161">
        <f t="shared" si="78"/>
        <v>216746.24999999997</v>
      </c>
      <c r="AM170" s="161">
        <f t="shared" si="78"/>
        <v>216746.24999999997</v>
      </c>
      <c r="AN170" s="161">
        <f t="shared" si="78"/>
        <v>221426.24999999997</v>
      </c>
      <c r="AO170" s="161">
        <f t="shared" si="78"/>
        <v>222742.22500000001</v>
      </c>
      <c r="AP170" s="161">
        <f t="shared" si="78"/>
        <v>237941.78750000001</v>
      </c>
      <c r="AQ170" s="161">
        <f t="shared" si="78"/>
        <v>260041.16250000001</v>
      </c>
      <c r="AR170" s="161">
        <f t="shared" si="78"/>
        <v>264191.03749999998</v>
      </c>
      <c r="AS170" s="161">
        <f t="shared" si="78"/>
        <v>265183.01250000001</v>
      </c>
      <c r="AT170" s="161">
        <f t="shared" si="78"/>
        <v>265625</v>
      </c>
      <c r="AU170" s="161">
        <f t="shared" si="78"/>
        <v>265625</v>
      </c>
      <c r="AV170" s="161">
        <f t="shared" si="78"/>
        <v>265625</v>
      </c>
      <c r="AW170" s="161">
        <f t="shared" si="78"/>
        <v>265625</v>
      </c>
      <c r="AX170" s="161">
        <f t="shared" si="78"/>
        <v>265625</v>
      </c>
      <c r="AY170" s="161">
        <f t="shared" si="78"/>
        <v>265625</v>
      </c>
      <c r="AZ170" s="161">
        <f t="shared" si="78"/>
        <v>271055</v>
      </c>
      <c r="BA170" s="161">
        <f t="shared" si="78"/>
        <v>272877.32500000001</v>
      </c>
      <c r="BB170" s="161">
        <f t="shared" si="78"/>
        <v>294197.51249999995</v>
      </c>
      <c r="BC170" s="161">
        <f t="shared" si="78"/>
        <v>325175.63749999995</v>
      </c>
      <c r="BD170" s="161">
        <f t="shared" si="78"/>
        <v>331006.76249999995</v>
      </c>
      <c r="BE170" s="161">
        <f t="shared" si="78"/>
        <v>332391.68749999988</v>
      </c>
      <c r="BF170" s="161">
        <f t="shared" si="78"/>
        <v>333011.24999999994</v>
      </c>
      <c r="BG170" s="161">
        <f t="shared" si="78"/>
        <v>333011.24999999994</v>
      </c>
      <c r="BH170" s="161">
        <f t="shared" si="78"/>
        <v>333011.24999999994</v>
      </c>
      <c r="BI170" s="161">
        <f t="shared" si="78"/>
        <v>333011.24999999994</v>
      </c>
      <c r="BJ170" s="161">
        <f t="shared" si="78"/>
        <v>333011.24999999994</v>
      </c>
      <c r="BK170" s="161">
        <f t="shared" si="78"/>
        <v>333011.24999999994</v>
      </c>
    </row>
    <row r="171" spans="2:63" ht="14.4" x14ac:dyDescent="0.3">
      <c r="B171" s="222" t="s">
        <v>150</v>
      </c>
      <c r="C171" s="292"/>
      <c r="D171" s="162">
        <f t="shared" ref="D171:BK171" ca="1" si="79">D167+D168+D169</f>
        <v>-74709.166666666657</v>
      </c>
      <c r="E171" s="163">
        <f t="shared" ca="1" si="79"/>
        <v>-83209.166666666657</v>
      </c>
      <c r="F171" s="163">
        <f t="shared" ca="1" si="79"/>
        <v>-82973.055555555547</v>
      </c>
      <c r="G171" s="163">
        <f t="shared" ca="1" si="79"/>
        <v>-82736.944444444438</v>
      </c>
      <c r="H171" s="163">
        <f t="shared" ca="1" si="79"/>
        <v>-82500.833333333328</v>
      </c>
      <c r="I171" s="163">
        <f t="shared" ca="1" si="79"/>
        <v>-82264.722222222219</v>
      </c>
      <c r="J171" s="163">
        <f t="shared" ca="1" si="79"/>
        <v>-82028.611111111095</v>
      </c>
      <c r="K171" s="163">
        <f t="shared" ca="1" si="79"/>
        <v>-81792.499999999985</v>
      </c>
      <c r="L171" s="163">
        <f t="shared" ca="1" si="79"/>
        <v>-81556.388888888876</v>
      </c>
      <c r="M171" s="163">
        <f t="shared" ca="1" si="79"/>
        <v>-81320.277777777766</v>
      </c>
      <c r="N171" s="163">
        <f t="shared" ca="1" si="79"/>
        <v>-81084.166666666657</v>
      </c>
      <c r="O171" s="163">
        <f t="shared" ca="1" si="79"/>
        <v>-107922.13055555556</v>
      </c>
      <c r="P171" s="163">
        <f t="shared" ca="1" si="79"/>
        <v>-72894.444444444453</v>
      </c>
      <c r="Q171" s="163">
        <f t="shared" ca="1" si="79"/>
        <v>-72658.333333333343</v>
      </c>
      <c r="R171" s="163">
        <f t="shared" ca="1" si="79"/>
        <v>-72422.222222222234</v>
      </c>
      <c r="S171" s="163">
        <f t="shared" ca="1" si="79"/>
        <v>-72186.111111111109</v>
      </c>
      <c r="T171" s="163">
        <f t="shared" ca="1" si="79"/>
        <v>-71950</v>
      </c>
      <c r="U171" s="163">
        <f t="shared" ca="1" si="79"/>
        <v>-71713.888888888891</v>
      </c>
      <c r="V171" s="163">
        <f t="shared" ca="1" si="79"/>
        <v>-71477.777777777781</v>
      </c>
      <c r="W171" s="163">
        <f t="shared" ca="1" si="79"/>
        <v>-71241.666666666672</v>
      </c>
      <c r="X171" s="163">
        <f t="shared" ca="1" si="79"/>
        <v>-71005.555555555562</v>
      </c>
      <c r="Y171" s="163">
        <f t="shared" ca="1" si="79"/>
        <v>-70769.444444444453</v>
      </c>
      <c r="Z171" s="163">
        <f t="shared" ca="1" si="79"/>
        <v>-70533.333333333343</v>
      </c>
      <c r="AA171" s="163">
        <f t="shared" ca="1" si="79"/>
        <v>-229435.0472222222</v>
      </c>
      <c r="AB171" s="163">
        <f t="shared" ca="1" si="79"/>
        <v>-100818.39027777775</v>
      </c>
      <c r="AC171" s="163">
        <f t="shared" ca="1" si="79"/>
        <v>-100582.27916666665</v>
      </c>
      <c r="AD171" s="163">
        <f t="shared" ca="1" si="79"/>
        <v>-100346.16805555554</v>
      </c>
      <c r="AE171" s="163">
        <f t="shared" ca="1" si="79"/>
        <v>-100110.05694444443</v>
      </c>
      <c r="AF171" s="163">
        <f t="shared" ca="1" si="79"/>
        <v>-99873.945833333317</v>
      </c>
      <c r="AG171" s="163">
        <f t="shared" ca="1" si="79"/>
        <v>-99637.834722222207</v>
      </c>
      <c r="AH171" s="163">
        <f t="shared" ca="1" si="79"/>
        <v>-99401.723611111098</v>
      </c>
      <c r="AI171" s="163">
        <f t="shared" ca="1" si="79"/>
        <v>-99165.612499999988</v>
      </c>
      <c r="AJ171" s="163">
        <f t="shared" ca="1" si="79"/>
        <v>-98929.501388888879</v>
      </c>
      <c r="AK171" s="163">
        <f t="shared" ca="1" si="79"/>
        <v>-98693.390277777755</v>
      </c>
      <c r="AL171" s="163">
        <f t="shared" ca="1" si="79"/>
        <v>-98457.279166666645</v>
      </c>
      <c r="AM171" s="163">
        <f t="shared" ca="1" si="79"/>
        <v>-382885.69068055559</v>
      </c>
      <c r="AN171" s="163">
        <f t="shared" ca="1" si="79"/>
        <v>-115096.14411111112</v>
      </c>
      <c r="AO171" s="163">
        <f t="shared" ca="1" si="79"/>
        <v>-114860.03300000001</v>
      </c>
      <c r="AP171" s="163">
        <f t="shared" ca="1" si="79"/>
        <v>-114860.03300000001</v>
      </c>
      <c r="AQ171" s="163">
        <f t="shared" ca="1" si="79"/>
        <v>-114860.03300000001</v>
      </c>
      <c r="AR171" s="163">
        <f t="shared" ca="1" si="79"/>
        <v>-114860.03300000001</v>
      </c>
      <c r="AS171" s="163">
        <f t="shared" ca="1" si="79"/>
        <v>-114860.03300000001</v>
      </c>
      <c r="AT171" s="163">
        <f t="shared" ca="1" si="79"/>
        <v>-114860.03300000001</v>
      </c>
      <c r="AU171" s="163">
        <f t="shared" ca="1" si="79"/>
        <v>-114860.03300000001</v>
      </c>
      <c r="AV171" s="163">
        <f t="shared" ca="1" si="79"/>
        <v>-114860.03300000001</v>
      </c>
      <c r="AW171" s="163">
        <f t="shared" ca="1" si="79"/>
        <v>-114860.03300000001</v>
      </c>
      <c r="AX171" s="163">
        <f t="shared" ca="1" si="79"/>
        <v>-114860.03300000001</v>
      </c>
      <c r="AY171" s="163">
        <f t="shared" ca="1" si="79"/>
        <v>-487547.79064499994</v>
      </c>
      <c r="AZ171" s="163">
        <f t="shared" ca="1" si="79"/>
        <v>-137040.04874666664</v>
      </c>
      <c r="BA171" s="163">
        <f t="shared" ca="1" si="79"/>
        <v>-137040.04874666664</v>
      </c>
      <c r="BB171" s="163">
        <f t="shared" ca="1" si="79"/>
        <v>-137040.04874666664</v>
      </c>
      <c r="BC171" s="163">
        <f t="shared" ca="1" si="79"/>
        <v>-137040.04874666664</v>
      </c>
      <c r="BD171" s="163">
        <f t="shared" ca="1" si="79"/>
        <v>-137040.04874666664</v>
      </c>
      <c r="BE171" s="163">
        <f t="shared" ca="1" si="79"/>
        <v>-137040.04874666664</v>
      </c>
      <c r="BF171" s="163">
        <f t="shared" ca="1" si="79"/>
        <v>-137040.04874666664</v>
      </c>
      <c r="BG171" s="163">
        <f t="shared" ca="1" si="79"/>
        <v>-137040.04874666664</v>
      </c>
      <c r="BH171" s="163">
        <f t="shared" ca="1" si="79"/>
        <v>-137040.04874666664</v>
      </c>
      <c r="BI171" s="163">
        <f t="shared" ca="1" si="79"/>
        <v>-137040.04874666664</v>
      </c>
      <c r="BJ171" s="163">
        <f t="shared" ca="1" si="79"/>
        <v>-137040.04874666664</v>
      </c>
      <c r="BK171" s="163">
        <f t="shared" ca="1" si="79"/>
        <v>-620974.16671186674</v>
      </c>
    </row>
    <row r="172" spans="2:63" ht="14.4" x14ac:dyDescent="0.3">
      <c r="B172" s="302"/>
      <c r="C172" s="290"/>
      <c r="D172" s="158"/>
      <c r="E172" s="153"/>
      <c r="F172" s="153"/>
      <c r="G172" s="153"/>
      <c r="H172" s="153"/>
      <c r="I172" s="153"/>
      <c r="J172" s="153"/>
      <c r="K172" s="153"/>
      <c r="L172" s="153"/>
      <c r="M172" s="153"/>
      <c r="N172" s="153"/>
      <c r="O172" s="153"/>
      <c r="P172" s="153"/>
      <c r="Q172" s="153"/>
      <c r="R172" s="153"/>
      <c r="S172" s="153"/>
      <c r="T172" s="153"/>
      <c r="U172" s="153"/>
      <c r="V172" s="153"/>
      <c r="W172" s="153"/>
      <c r="X172" s="153"/>
      <c r="Y172" s="153"/>
      <c r="Z172" s="153"/>
      <c r="AA172" s="153"/>
      <c r="AB172" s="153"/>
      <c r="AC172" s="153"/>
      <c r="AD172" s="153"/>
      <c r="AE172" s="153"/>
      <c r="AF172" s="153"/>
      <c r="AG172" s="153"/>
      <c r="AH172" s="153"/>
      <c r="AI172" s="153"/>
      <c r="AJ172" s="153"/>
      <c r="AK172" s="153"/>
      <c r="AL172" s="153"/>
      <c r="AM172" s="153"/>
      <c r="AN172" s="153"/>
      <c r="AO172" s="153"/>
      <c r="AP172" s="153"/>
      <c r="AQ172" s="153"/>
      <c r="AR172" s="153"/>
      <c r="AS172" s="153"/>
      <c r="AT172" s="153"/>
      <c r="AU172" s="153"/>
      <c r="AV172" s="153"/>
      <c r="AW172" s="153"/>
      <c r="AX172" s="153"/>
      <c r="AY172" s="153"/>
      <c r="AZ172" s="153"/>
      <c r="BA172" s="153"/>
      <c r="BB172" s="153"/>
      <c r="BC172" s="153"/>
      <c r="BD172" s="153"/>
      <c r="BE172" s="153"/>
      <c r="BF172" s="153"/>
      <c r="BG172" s="153"/>
      <c r="BH172" s="153"/>
      <c r="BI172" s="153"/>
      <c r="BJ172" s="153"/>
      <c r="BK172" s="153"/>
    </row>
    <row r="173" spans="2:63" ht="14.4" x14ac:dyDescent="0.3">
      <c r="B173" s="304" t="s">
        <v>238</v>
      </c>
      <c r="C173" s="290"/>
      <c r="D173" s="164">
        <f t="shared" ref="D173:BK173" ca="1" si="80">D159+D167+D168+D169</f>
        <v>-66109.166666666657</v>
      </c>
      <c r="E173" s="165">
        <f t="shared" ca="1" si="80"/>
        <v>-72130.166666666657</v>
      </c>
      <c r="F173" s="165">
        <f t="shared" ca="1" si="80"/>
        <v>-42721.555555555547</v>
      </c>
      <c r="G173" s="165">
        <f t="shared" ca="1" si="80"/>
        <v>-110.44444444443434</v>
      </c>
      <c r="H173" s="165">
        <f t="shared" ca="1" si="80"/>
        <v>8110.6666666666761</v>
      </c>
      <c r="I173" s="165">
        <f t="shared" ca="1" si="80"/>
        <v>10237.777777777788</v>
      </c>
      <c r="J173" s="165">
        <f t="shared" ca="1" si="80"/>
        <v>11321.388888888898</v>
      </c>
      <c r="K173" s="165">
        <f t="shared" ca="1" si="80"/>
        <v>11557.500000000011</v>
      </c>
      <c r="L173" s="165">
        <f t="shared" ca="1" si="80"/>
        <v>11793.61111111112</v>
      </c>
      <c r="M173" s="165">
        <f t="shared" ca="1" si="80"/>
        <v>12029.722222222232</v>
      </c>
      <c r="N173" s="165">
        <f t="shared" ca="1" si="80"/>
        <v>12265.833333333343</v>
      </c>
      <c r="O173" s="165">
        <f t="shared" ca="1" si="80"/>
        <v>-14572.130555555561</v>
      </c>
      <c r="P173" s="165">
        <f t="shared" ca="1" si="80"/>
        <v>24455.555555555551</v>
      </c>
      <c r="Q173" s="165">
        <f t="shared" ca="1" si="80"/>
        <v>25946.466666666664</v>
      </c>
      <c r="R173" s="165">
        <f t="shared" ca="1" si="80"/>
        <v>40732.077777777777</v>
      </c>
      <c r="S173" s="165">
        <f t="shared" ca="1" si="80"/>
        <v>62118.188888888872</v>
      </c>
      <c r="T173" s="165">
        <f t="shared" ca="1" si="80"/>
        <v>66328.799999999988</v>
      </c>
      <c r="U173" s="165">
        <f t="shared" ca="1" si="80"/>
        <v>67513.111111111109</v>
      </c>
      <c r="V173" s="165">
        <f t="shared" ca="1" si="80"/>
        <v>68172.222222222219</v>
      </c>
      <c r="W173" s="165">
        <f t="shared" ca="1" si="80"/>
        <v>68408.333333333328</v>
      </c>
      <c r="X173" s="165">
        <f t="shared" ca="1" si="80"/>
        <v>68644.444444444438</v>
      </c>
      <c r="Y173" s="165">
        <f t="shared" ca="1" si="80"/>
        <v>68880.555555555547</v>
      </c>
      <c r="Z173" s="165">
        <f t="shared" ca="1" si="80"/>
        <v>69116.666666666657</v>
      </c>
      <c r="AA173" s="165">
        <f t="shared" ca="1" si="80"/>
        <v>-89785.047222222187</v>
      </c>
      <c r="AB173" s="165">
        <f t="shared" ca="1" si="80"/>
        <v>45551.609722222238</v>
      </c>
      <c r="AC173" s="165">
        <f t="shared" ca="1" si="80"/>
        <v>47865.445833333353</v>
      </c>
      <c r="AD173" s="165">
        <f t="shared" ca="1" si="80"/>
        <v>72314.369444444441</v>
      </c>
      <c r="AE173" s="165">
        <f t="shared" ca="1" si="80"/>
        <v>107738.60555555558</v>
      </c>
      <c r="AF173" s="165">
        <f t="shared" ca="1" si="80"/>
        <v>114593.46666666669</v>
      </c>
      <c r="AG173" s="165">
        <f t="shared" ca="1" si="80"/>
        <v>116404.65277777781</v>
      </c>
      <c r="AH173" s="165">
        <f t="shared" ca="1" si="80"/>
        <v>117344.52638888887</v>
      </c>
      <c r="AI173" s="165">
        <f t="shared" ca="1" si="80"/>
        <v>117580.63749999998</v>
      </c>
      <c r="AJ173" s="165">
        <f t="shared" ca="1" si="80"/>
        <v>117816.74861111109</v>
      </c>
      <c r="AK173" s="165">
        <f t="shared" ca="1" si="80"/>
        <v>118052.85972222222</v>
      </c>
      <c r="AL173" s="165">
        <f t="shared" ca="1" si="80"/>
        <v>118288.97083333333</v>
      </c>
      <c r="AM173" s="165">
        <f t="shared" ca="1" si="80"/>
        <v>-166139.44068055559</v>
      </c>
      <c r="AN173" s="165">
        <f t="shared" ca="1" si="80"/>
        <v>106330.10588888885</v>
      </c>
      <c r="AO173" s="165">
        <f t="shared" ca="1" si="80"/>
        <v>107882.192</v>
      </c>
      <c r="AP173" s="165">
        <f t="shared" ca="1" si="80"/>
        <v>123081.7545</v>
      </c>
      <c r="AQ173" s="165">
        <f t="shared" ca="1" si="80"/>
        <v>145181.12949999998</v>
      </c>
      <c r="AR173" s="165">
        <f t="shared" ca="1" si="80"/>
        <v>149331.00449999998</v>
      </c>
      <c r="AS173" s="165">
        <f t="shared" ca="1" si="80"/>
        <v>150322.97950000002</v>
      </c>
      <c r="AT173" s="165">
        <f t="shared" ca="1" si="80"/>
        <v>150764.967</v>
      </c>
      <c r="AU173" s="165">
        <f t="shared" ca="1" si="80"/>
        <v>150764.967</v>
      </c>
      <c r="AV173" s="165">
        <f t="shared" ca="1" si="80"/>
        <v>150764.967</v>
      </c>
      <c r="AW173" s="165">
        <f t="shared" ca="1" si="80"/>
        <v>150764.967</v>
      </c>
      <c r="AX173" s="165">
        <f t="shared" ca="1" si="80"/>
        <v>150764.967</v>
      </c>
      <c r="AY173" s="165">
        <f t="shared" ca="1" si="80"/>
        <v>-221922.79064499994</v>
      </c>
      <c r="AZ173" s="165">
        <f t="shared" ca="1" si="80"/>
        <v>134014.95125333336</v>
      </c>
      <c r="BA173" s="165">
        <f t="shared" ca="1" si="80"/>
        <v>135837.27625333337</v>
      </c>
      <c r="BB173" s="165">
        <f t="shared" ca="1" si="80"/>
        <v>157157.46375333332</v>
      </c>
      <c r="BC173" s="165">
        <f t="shared" ca="1" si="80"/>
        <v>188135.58875333332</v>
      </c>
      <c r="BD173" s="165">
        <f t="shared" ca="1" si="80"/>
        <v>193966.71375333332</v>
      </c>
      <c r="BE173" s="165">
        <f t="shared" ca="1" si="80"/>
        <v>195351.63875333325</v>
      </c>
      <c r="BF173" s="165">
        <f t="shared" ca="1" si="80"/>
        <v>195971.2012533333</v>
      </c>
      <c r="BG173" s="165">
        <f t="shared" ca="1" si="80"/>
        <v>195971.2012533333</v>
      </c>
      <c r="BH173" s="165">
        <f t="shared" ca="1" si="80"/>
        <v>195971.2012533333</v>
      </c>
      <c r="BI173" s="165">
        <f t="shared" ca="1" si="80"/>
        <v>195971.2012533333</v>
      </c>
      <c r="BJ173" s="165">
        <f t="shared" ca="1" si="80"/>
        <v>195971.2012533333</v>
      </c>
      <c r="BK173" s="165">
        <f t="shared" ca="1" si="80"/>
        <v>-287962.9167118668</v>
      </c>
    </row>
    <row r="174" spans="2:63" ht="14.4" x14ac:dyDescent="0.3">
      <c r="B174" s="305"/>
      <c r="C174" s="290"/>
      <c r="D174" s="158"/>
      <c r="E174" s="153"/>
      <c r="F174" s="153"/>
      <c r="G174" s="153"/>
      <c r="H174" s="153"/>
      <c r="I174" s="153"/>
      <c r="J174" s="153"/>
      <c r="K174" s="153"/>
      <c r="L174" s="153"/>
      <c r="M174" s="153"/>
      <c r="N174" s="153"/>
      <c r="O174" s="153"/>
      <c r="P174" s="153"/>
      <c r="Q174" s="153"/>
      <c r="R174" s="153"/>
      <c r="S174" s="153"/>
      <c r="T174" s="153"/>
      <c r="U174" s="153"/>
      <c r="V174" s="153"/>
      <c r="W174" s="153"/>
      <c r="X174" s="153"/>
      <c r="Y174" s="153"/>
      <c r="Z174" s="153"/>
      <c r="AA174" s="153"/>
      <c r="AB174" s="153"/>
      <c r="AC174" s="153"/>
      <c r="AD174" s="153"/>
      <c r="AE174" s="153"/>
      <c r="AF174" s="153"/>
      <c r="AG174" s="153"/>
      <c r="AH174" s="153"/>
      <c r="AI174" s="153"/>
      <c r="AJ174" s="153"/>
      <c r="AK174" s="153"/>
      <c r="AL174" s="153"/>
      <c r="AM174" s="153"/>
      <c r="AN174" s="153"/>
      <c r="AO174" s="153"/>
      <c r="AP174" s="153"/>
      <c r="AQ174" s="153"/>
      <c r="AR174" s="153"/>
      <c r="AS174" s="153"/>
      <c r="AT174" s="153"/>
      <c r="AU174" s="153"/>
      <c r="AV174" s="153"/>
      <c r="AW174" s="153"/>
      <c r="AX174" s="153"/>
      <c r="AY174" s="153"/>
      <c r="AZ174" s="153"/>
      <c r="BA174" s="153"/>
      <c r="BB174" s="153"/>
      <c r="BC174" s="153"/>
      <c r="BD174" s="153"/>
      <c r="BE174" s="153"/>
      <c r="BF174" s="153"/>
      <c r="BG174" s="153"/>
      <c r="BH174" s="153"/>
      <c r="BI174" s="153"/>
      <c r="BJ174" s="153"/>
      <c r="BK174" s="153"/>
    </row>
    <row r="175" spans="2:63" ht="14.4" x14ac:dyDescent="0.3">
      <c r="B175" s="211" t="s">
        <v>151</v>
      </c>
      <c r="C175" s="290"/>
      <c r="D175" s="158"/>
      <c r="E175" s="153"/>
      <c r="F175" s="153"/>
      <c r="G175" s="153"/>
      <c r="H175" s="153"/>
      <c r="I175" s="153"/>
      <c r="J175" s="153"/>
      <c r="K175" s="153"/>
      <c r="L175" s="153"/>
      <c r="M175" s="153"/>
      <c r="N175" s="153"/>
      <c r="O175" s="153"/>
      <c r="P175" s="153"/>
      <c r="Q175" s="153"/>
      <c r="R175" s="153"/>
      <c r="S175" s="153"/>
      <c r="T175" s="153"/>
      <c r="U175" s="153"/>
      <c r="V175" s="153"/>
      <c r="W175" s="153"/>
      <c r="X175" s="153"/>
      <c r="Y175" s="153"/>
      <c r="Z175" s="153"/>
      <c r="AA175" s="153"/>
      <c r="AB175" s="153"/>
      <c r="AC175" s="153"/>
      <c r="AD175" s="153"/>
      <c r="AE175" s="153"/>
      <c r="AF175" s="153"/>
      <c r="AG175" s="153"/>
      <c r="AH175" s="153"/>
      <c r="AI175" s="153"/>
      <c r="AJ175" s="153"/>
      <c r="AK175" s="153"/>
      <c r="AL175" s="153"/>
      <c r="AM175" s="153"/>
      <c r="AN175" s="153"/>
      <c r="AO175" s="153"/>
      <c r="AP175" s="153"/>
      <c r="AQ175" s="153"/>
      <c r="AR175" s="153"/>
      <c r="AS175" s="153"/>
      <c r="AT175" s="153"/>
      <c r="AU175" s="153"/>
      <c r="AV175" s="153"/>
      <c r="AW175" s="153"/>
      <c r="AX175" s="153"/>
      <c r="AY175" s="153"/>
      <c r="AZ175" s="153"/>
      <c r="BA175" s="153"/>
      <c r="BB175" s="153"/>
      <c r="BC175" s="153"/>
      <c r="BD175" s="153"/>
      <c r="BE175" s="153"/>
      <c r="BF175" s="153"/>
      <c r="BG175" s="153"/>
      <c r="BH175" s="153"/>
      <c r="BI175" s="153"/>
      <c r="BJ175" s="153"/>
      <c r="BK175" s="153"/>
    </row>
    <row r="176" spans="2:63" ht="14.4" x14ac:dyDescent="0.3">
      <c r="B176" s="222" t="s">
        <v>152</v>
      </c>
      <c r="C176" s="290"/>
      <c r="D176" s="154">
        <f ca="1">-'Expenses (Assum. &amp; Calc.)'!F70*1+(-'Asset Book Value &amp; Depreciation'!E31-'Asset Book Value &amp; Depreciation'!E40-'Asset Book Value &amp; Depreciation'!E49-'Asset Book Value &amp; Depreciation'!E58)*1</f>
        <v>-55000</v>
      </c>
      <c r="E176" s="154">
        <f ca="1">-'Expenses (Assum. &amp; Calc.)'!G70*1+(-'Asset Book Value &amp; Depreciation'!F31-'Asset Book Value &amp; Depreciation'!F40-'Asset Book Value &amp; Depreciation'!F49-'Asset Book Value &amp; Depreciation'!F58)*1</f>
        <v>0</v>
      </c>
      <c r="F176" s="154">
        <f ca="1">-'Expenses (Assum. &amp; Calc.)'!H70*1+(-'Asset Book Value &amp; Depreciation'!G31-'Asset Book Value &amp; Depreciation'!G40-'Asset Book Value &amp; Depreciation'!G49-'Asset Book Value &amp; Depreciation'!G58)*1</f>
        <v>-3000</v>
      </c>
      <c r="G176" s="154">
        <f ca="1">-'Expenses (Assum. &amp; Calc.)'!I70*1+(-'Asset Book Value &amp; Depreciation'!H31-'Asset Book Value &amp; Depreciation'!H40-'Asset Book Value &amp; Depreciation'!H49-'Asset Book Value &amp; Depreciation'!H58)*1</f>
        <v>0</v>
      </c>
      <c r="H176" s="154">
        <f ca="1">-'Expenses (Assum. &amp; Calc.)'!J70*1+(-'Asset Book Value &amp; Depreciation'!I31-'Asset Book Value &amp; Depreciation'!I40-'Asset Book Value &amp; Depreciation'!I49-'Asset Book Value &amp; Depreciation'!I58)*1</f>
        <v>0</v>
      </c>
      <c r="I176" s="154">
        <f ca="1">-'Expenses (Assum. &amp; Calc.)'!K70*1+(-'Asset Book Value &amp; Depreciation'!J31-'Asset Book Value &amp; Depreciation'!J40-'Asset Book Value &amp; Depreciation'!J49-'Asset Book Value &amp; Depreciation'!J58)*1</f>
        <v>0</v>
      </c>
      <c r="J176" s="154">
        <f ca="1">-'Expenses (Assum. &amp; Calc.)'!L70*1+(-'Asset Book Value &amp; Depreciation'!K31-'Asset Book Value &amp; Depreciation'!K40-'Asset Book Value &amp; Depreciation'!K49-'Asset Book Value &amp; Depreciation'!K58)*1</f>
        <v>0</v>
      </c>
      <c r="K176" s="154">
        <f ca="1">-'Expenses (Assum. &amp; Calc.)'!M70*1+(-'Asset Book Value &amp; Depreciation'!L31-'Asset Book Value &amp; Depreciation'!L40-'Asset Book Value &amp; Depreciation'!L49-'Asset Book Value &amp; Depreciation'!L58)*1</f>
        <v>0</v>
      </c>
      <c r="L176" s="154">
        <f ca="1">-'Expenses (Assum. &amp; Calc.)'!N70*1+(-'Asset Book Value &amp; Depreciation'!M31-'Asset Book Value &amp; Depreciation'!M40-'Asset Book Value &amp; Depreciation'!M49-'Asset Book Value &amp; Depreciation'!M58)*1</f>
        <v>0</v>
      </c>
      <c r="M176" s="154">
        <f ca="1">-'Expenses (Assum. &amp; Calc.)'!O70*1+(-'Asset Book Value &amp; Depreciation'!N31-'Asset Book Value &amp; Depreciation'!N40-'Asset Book Value &amp; Depreciation'!N49-'Asset Book Value &amp; Depreciation'!N58)*1</f>
        <v>0</v>
      </c>
      <c r="N176" s="154">
        <f ca="1">-'Expenses (Assum. &amp; Calc.)'!P70*1+(-'Asset Book Value &amp; Depreciation'!O31-'Asset Book Value &amp; Depreciation'!O40-'Asset Book Value &amp; Depreciation'!O49-'Asset Book Value &amp; Depreciation'!O58)*1</f>
        <v>0</v>
      </c>
      <c r="O176" s="154">
        <f ca="1">-'Expenses (Assum. &amp; Calc.)'!Q70*1+(-'Asset Book Value &amp; Depreciation'!P31-'Asset Book Value &amp; Depreciation'!P40-'Asset Book Value &amp; Depreciation'!P49-'Asset Book Value &amp; Depreciation'!P58)*1</f>
        <v>0</v>
      </c>
      <c r="P176" s="154">
        <f ca="1">-'Expenses (Assum. &amp; Calc.)'!R70*1+(-'Asset Book Value &amp; Depreciation'!Q31-'Asset Book Value &amp; Depreciation'!Q40-'Asset Book Value &amp; Depreciation'!Q49-'Asset Book Value &amp; Depreciation'!Q58)*1</f>
        <v>0</v>
      </c>
      <c r="Q176" s="154">
        <f ca="1">-'Expenses (Assum. &amp; Calc.)'!S70*1+(-'Asset Book Value &amp; Depreciation'!R31-'Asset Book Value &amp; Depreciation'!R40-'Asset Book Value &amp; Depreciation'!R49-'Asset Book Value &amp; Depreciation'!R58)*1</f>
        <v>0</v>
      </c>
      <c r="R176" s="154">
        <f ca="1">-'Expenses (Assum. &amp; Calc.)'!T70*1+(-'Asset Book Value &amp; Depreciation'!S31-'Asset Book Value &amp; Depreciation'!S40-'Asset Book Value &amp; Depreciation'!S49-'Asset Book Value &amp; Depreciation'!S58)*1</f>
        <v>0</v>
      </c>
      <c r="S176" s="154">
        <f ca="1">-'Expenses (Assum. &amp; Calc.)'!U70*1+(-'Asset Book Value &amp; Depreciation'!T31-'Asset Book Value &amp; Depreciation'!T40-'Asset Book Value &amp; Depreciation'!T49-'Asset Book Value &amp; Depreciation'!T58)*1</f>
        <v>0</v>
      </c>
      <c r="T176" s="154">
        <f ca="1">-'Expenses (Assum. &amp; Calc.)'!V70*1+(-'Asset Book Value &amp; Depreciation'!U31-'Asset Book Value &amp; Depreciation'!U40-'Asset Book Value &amp; Depreciation'!U49-'Asset Book Value &amp; Depreciation'!U58)*1</f>
        <v>0</v>
      </c>
      <c r="U176" s="154">
        <f ca="1">-'Expenses (Assum. &amp; Calc.)'!W70*1+(-'Asset Book Value &amp; Depreciation'!V31-'Asset Book Value &amp; Depreciation'!V40-'Asset Book Value &amp; Depreciation'!V49-'Asset Book Value &amp; Depreciation'!V58)*1</f>
        <v>0</v>
      </c>
      <c r="V176" s="154">
        <f ca="1">-'Expenses (Assum. &amp; Calc.)'!X70*1+(-'Asset Book Value &amp; Depreciation'!W31-'Asset Book Value &amp; Depreciation'!W40-'Asset Book Value &amp; Depreciation'!W49-'Asset Book Value &amp; Depreciation'!W58)*1</f>
        <v>0</v>
      </c>
      <c r="W176" s="154">
        <f ca="1">-'Expenses (Assum. &amp; Calc.)'!Y70*1+(-'Asset Book Value &amp; Depreciation'!X31-'Asset Book Value &amp; Depreciation'!X40-'Asset Book Value &amp; Depreciation'!X49-'Asset Book Value &amp; Depreciation'!X58)*1</f>
        <v>0</v>
      </c>
      <c r="X176" s="154">
        <f ca="1">-'Expenses (Assum. &amp; Calc.)'!Z70*1+(-'Asset Book Value &amp; Depreciation'!Y31-'Asset Book Value &amp; Depreciation'!Y40-'Asset Book Value &amp; Depreciation'!Y49-'Asset Book Value &amp; Depreciation'!Y58)*1</f>
        <v>0</v>
      </c>
      <c r="Y176" s="154">
        <f ca="1">-'Expenses (Assum. &amp; Calc.)'!AA70*1+(-'Asset Book Value &amp; Depreciation'!Z31-'Asset Book Value &amp; Depreciation'!Z40-'Asset Book Value &amp; Depreciation'!Z49-'Asset Book Value &amp; Depreciation'!Z58)*1</f>
        <v>0</v>
      </c>
      <c r="Z176" s="154">
        <f ca="1">-'Expenses (Assum. &amp; Calc.)'!AB70*1+(-'Asset Book Value &amp; Depreciation'!AA31-'Asset Book Value &amp; Depreciation'!AA40-'Asset Book Value &amp; Depreciation'!AA49-'Asset Book Value &amp; Depreciation'!AA58)*1</f>
        <v>0</v>
      </c>
      <c r="AA176" s="154">
        <f ca="1">-'Expenses (Assum. &amp; Calc.)'!AC70*1+(-'Asset Book Value &amp; Depreciation'!AB31-'Asset Book Value &amp; Depreciation'!AB40-'Asset Book Value &amp; Depreciation'!AB49-'Asset Book Value &amp; Depreciation'!AB58)*1</f>
        <v>0</v>
      </c>
      <c r="AB176" s="154">
        <f ca="1">-'Expenses (Assum. &amp; Calc.)'!AD70*1+(-'Asset Book Value &amp; Depreciation'!AC31-'Asset Book Value &amp; Depreciation'!AC40-'Asset Book Value &amp; Depreciation'!AC49-'Asset Book Value &amp; Depreciation'!AC58)*1</f>
        <v>0</v>
      </c>
      <c r="AC176" s="154">
        <f ca="1">-'Expenses (Assum. &amp; Calc.)'!AE70*1+(-'Asset Book Value &amp; Depreciation'!AD31-'Asset Book Value &amp; Depreciation'!AD40-'Asset Book Value &amp; Depreciation'!AD49-'Asset Book Value &amp; Depreciation'!AD58)*1</f>
        <v>0</v>
      </c>
      <c r="AD176" s="154">
        <f ca="1">-'Expenses (Assum. &amp; Calc.)'!AF70*1+(-'Asset Book Value &amp; Depreciation'!AE31-'Asset Book Value &amp; Depreciation'!AE40-'Asset Book Value &amp; Depreciation'!AE49-'Asset Book Value &amp; Depreciation'!AE58)*1</f>
        <v>0</v>
      </c>
      <c r="AE176" s="154">
        <f ca="1">-'Expenses (Assum. &amp; Calc.)'!AG70*1+(-'Asset Book Value &amp; Depreciation'!AF31-'Asset Book Value &amp; Depreciation'!AF40-'Asset Book Value &amp; Depreciation'!AF49-'Asset Book Value &amp; Depreciation'!AF58)*1</f>
        <v>0</v>
      </c>
      <c r="AF176" s="154">
        <f ca="1">-'Expenses (Assum. &amp; Calc.)'!AH70*1+(-'Asset Book Value &amp; Depreciation'!AG31-'Asset Book Value &amp; Depreciation'!AG40-'Asset Book Value &amp; Depreciation'!AG49-'Asset Book Value &amp; Depreciation'!AG58)*1</f>
        <v>0</v>
      </c>
      <c r="AG176" s="154">
        <f ca="1">-'Expenses (Assum. &amp; Calc.)'!AI70*1+(-'Asset Book Value &amp; Depreciation'!AH31-'Asset Book Value &amp; Depreciation'!AH40-'Asset Book Value &amp; Depreciation'!AH49-'Asset Book Value &amp; Depreciation'!AH58)*1</f>
        <v>0</v>
      </c>
      <c r="AH176" s="154">
        <f ca="1">-'Expenses (Assum. &amp; Calc.)'!AJ70*1+(-'Asset Book Value &amp; Depreciation'!AI31-'Asset Book Value &amp; Depreciation'!AI40-'Asset Book Value &amp; Depreciation'!AI49-'Asset Book Value &amp; Depreciation'!AI58)*1</f>
        <v>0</v>
      </c>
      <c r="AI176" s="154">
        <f ca="1">-'Expenses (Assum. &amp; Calc.)'!AK70*1+(-'Asset Book Value &amp; Depreciation'!AJ31-'Asset Book Value &amp; Depreciation'!AJ40-'Asset Book Value &amp; Depreciation'!AJ49-'Asset Book Value &amp; Depreciation'!AJ58)*1</f>
        <v>0</v>
      </c>
      <c r="AJ176" s="154">
        <f ca="1">-'Expenses (Assum. &amp; Calc.)'!AL70*1+(-'Asset Book Value &amp; Depreciation'!AK31-'Asset Book Value &amp; Depreciation'!AK40-'Asset Book Value &amp; Depreciation'!AK49-'Asset Book Value &amp; Depreciation'!AK58)*1</f>
        <v>0</v>
      </c>
      <c r="AK176" s="154">
        <f ca="1">-'Expenses (Assum. &amp; Calc.)'!AM70*1+(-'Asset Book Value &amp; Depreciation'!AL31-'Asset Book Value &amp; Depreciation'!AL40-'Asset Book Value &amp; Depreciation'!AL49-'Asset Book Value &amp; Depreciation'!AL58)*1</f>
        <v>0</v>
      </c>
      <c r="AL176" s="154">
        <f ca="1">-'Expenses (Assum. &amp; Calc.)'!AN70*1+(-'Asset Book Value &amp; Depreciation'!AM31-'Asset Book Value &amp; Depreciation'!AM40-'Asset Book Value &amp; Depreciation'!AM49-'Asset Book Value &amp; Depreciation'!AM58)*1</f>
        <v>0</v>
      </c>
      <c r="AM176" s="154">
        <f ca="1">-'Expenses (Assum. &amp; Calc.)'!AO70*1+(-'Asset Book Value &amp; Depreciation'!AN31-'Asset Book Value &amp; Depreciation'!AN40-'Asset Book Value &amp; Depreciation'!AN49-'Asset Book Value &amp; Depreciation'!AN58)*1</f>
        <v>0</v>
      </c>
      <c r="AN176" s="154">
        <f ca="1">-'Expenses (Assum. &amp; Calc.)'!AP70*1+(-'Asset Book Value &amp; Depreciation'!AO31-'Asset Book Value &amp; Depreciation'!AO40-'Asset Book Value &amp; Depreciation'!AO49-'Asset Book Value &amp; Depreciation'!AO58)*1</f>
        <v>0</v>
      </c>
      <c r="AO176" s="154">
        <f ca="1">-'Expenses (Assum. &amp; Calc.)'!AQ70*1+(-'Asset Book Value &amp; Depreciation'!AP31-'Asset Book Value &amp; Depreciation'!AP40-'Asset Book Value &amp; Depreciation'!AP49-'Asset Book Value &amp; Depreciation'!AP58)*1</f>
        <v>0</v>
      </c>
      <c r="AP176" s="154">
        <f ca="1">-'Expenses (Assum. &amp; Calc.)'!AR70*1+(-'Asset Book Value &amp; Depreciation'!AQ31-'Asset Book Value &amp; Depreciation'!AQ40-'Asset Book Value &amp; Depreciation'!AQ49-'Asset Book Value &amp; Depreciation'!AQ58)*1</f>
        <v>0</v>
      </c>
      <c r="AQ176" s="154">
        <f ca="1">-'Expenses (Assum. &amp; Calc.)'!AS70*1+(-'Asset Book Value &amp; Depreciation'!AR31-'Asset Book Value &amp; Depreciation'!AR40-'Asset Book Value &amp; Depreciation'!AR49-'Asset Book Value &amp; Depreciation'!AR58)*1</f>
        <v>0</v>
      </c>
      <c r="AR176" s="154">
        <f ca="1">-'Expenses (Assum. &amp; Calc.)'!AT70*1+(-'Asset Book Value &amp; Depreciation'!AS31-'Asset Book Value &amp; Depreciation'!AS40-'Asset Book Value &amp; Depreciation'!AS49-'Asset Book Value &amp; Depreciation'!AS58)*1</f>
        <v>0</v>
      </c>
      <c r="AS176" s="154">
        <f ca="1">-'Expenses (Assum. &amp; Calc.)'!AU70*1+(-'Asset Book Value &amp; Depreciation'!AT31-'Asset Book Value &amp; Depreciation'!AT40-'Asset Book Value &amp; Depreciation'!AT49-'Asset Book Value &amp; Depreciation'!AT58)*1</f>
        <v>0</v>
      </c>
      <c r="AT176" s="154">
        <f ca="1">-'Expenses (Assum. &amp; Calc.)'!AV70*1+(-'Asset Book Value &amp; Depreciation'!AU31-'Asset Book Value &amp; Depreciation'!AU40-'Asset Book Value &amp; Depreciation'!AU49-'Asset Book Value &amp; Depreciation'!AU58)*1</f>
        <v>0</v>
      </c>
      <c r="AU176" s="154">
        <f ca="1">-'Expenses (Assum. &amp; Calc.)'!AW70*1+(-'Asset Book Value &amp; Depreciation'!AV31-'Asset Book Value &amp; Depreciation'!AV40-'Asset Book Value &amp; Depreciation'!AV49-'Asset Book Value &amp; Depreciation'!AV58)*1</f>
        <v>0</v>
      </c>
      <c r="AV176" s="154">
        <f ca="1">-'Expenses (Assum. &amp; Calc.)'!AX70*1+(-'Asset Book Value &amp; Depreciation'!AW31-'Asset Book Value &amp; Depreciation'!AW40-'Asset Book Value &amp; Depreciation'!AW49-'Asset Book Value &amp; Depreciation'!AW58)*1</f>
        <v>0</v>
      </c>
      <c r="AW176" s="154">
        <f ca="1">-'Expenses (Assum. &amp; Calc.)'!AY70*1+(-'Asset Book Value &amp; Depreciation'!AX31-'Asset Book Value &amp; Depreciation'!AX40-'Asset Book Value &amp; Depreciation'!AX49-'Asset Book Value &amp; Depreciation'!AX58)*1</f>
        <v>0</v>
      </c>
      <c r="AX176" s="154">
        <f ca="1">-'Expenses (Assum. &amp; Calc.)'!AZ70*1+(-'Asset Book Value &amp; Depreciation'!AY31-'Asset Book Value &amp; Depreciation'!AY40-'Asset Book Value &amp; Depreciation'!AY49-'Asset Book Value &amp; Depreciation'!AY58)*1</f>
        <v>0</v>
      </c>
      <c r="AY176" s="154">
        <f ca="1">-'Expenses (Assum. &amp; Calc.)'!BA70*1+(-'Asset Book Value &amp; Depreciation'!AZ31-'Asset Book Value &amp; Depreciation'!AZ40-'Asset Book Value &amp; Depreciation'!AZ49-'Asset Book Value &amp; Depreciation'!AZ58)*1</f>
        <v>0</v>
      </c>
      <c r="AZ176" s="154">
        <f ca="1">-'Expenses (Assum. &amp; Calc.)'!BB70*1+(-'Asset Book Value &amp; Depreciation'!BA31-'Asset Book Value &amp; Depreciation'!BA40-'Asset Book Value &amp; Depreciation'!BA49-'Asset Book Value &amp; Depreciation'!BA58)*1</f>
        <v>0</v>
      </c>
      <c r="BA176" s="154">
        <f ca="1">-'Expenses (Assum. &amp; Calc.)'!BC70*1+(-'Asset Book Value &amp; Depreciation'!BB31-'Asset Book Value &amp; Depreciation'!BB40-'Asset Book Value &amp; Depreciation'!BB49-'Asset Book Value &amp; Depreciation'!BB58)*1</f>
        <v>0</v>
      </c>
      <c r="BB176" s="154">
        <f ca="1">-'Expenses (Assum. &amp; Calc.)'!BD70*1+(-'Asset Book Value &amp; Depreciation'!BC31-'Asset Book Value &amp; Depreciation'!BC40-'Asset Book Value &amp; Depreciation'!BC49-'Asset Book Value &amp; Depreciation'!BC58)*1</f>
        <v>0</v>
      </c>
      <c r="BC176" s="154">
        <f ca="1">-'Expenses (Assum. &amp; Calc.)'!BE70*1+(-'Asset Book Value &amp; Depreciation'!BD31-'Asset Book Value &amp; Depreciation'!BD40-'Asset Book Value &amp; Depreciation'!BD49-'Asset Book Value &amp; Depreciation'!BD58)*1</f>
        <v>0</v>
      </c>
      <c r="BD176" s="154">
        <f ca="1">-'Expenses (Assum. &amp; Calc.)'!BF70*1+(-'Asset Book Value &amp; Depreciation'!BE31-'Asset Book Value &amp; Depreciation'!BE40-'Asset Book Value &amp; Depreciation'!BE49-'Asset Book Value &amp; Depreciation'!BE58)*1</f>
        <v>0</v>
      </c>
      <c r="BE176" s="154">
        <f ca="1">-'Expenses (Assum. &amp; Calc.)'!BG70*1+(-'Asset Book Value &amp; Depreciation'!BF31-'Asset Book Value &amp; Depreciation'!BF40-'Asset Book Value &amp; Depreciation'!BF49-'Asset Book Value &amp; Depreciation'!BF58)*1</f>
        <v>0</v>
      </c>
      <c r="BF176" s="154">
        <f ca="1">-'Expenses (Assum. &amp; Calc.)'!BH70*1+(-'Asset Book Value &amp; Depreciation'!BG31-'Asset Book Value &amp; Depreciation'!BG40-'Asset Book Value &amp; Depreciation'!BG49-'Asset Book Value &amp; Depreciation'!BG58)*1</f>
        <v>0</v>
      </c>
      <c r="BG176" s="154">
        <f ca="1">-'Expenses (Assum. &amp; Calc.)'!BI70*1+(-'Asset Book Value &amp; Depreciation'!BH31-'Asset Book Value &amp; Depreciation'!BH40-'Asset Book Value &amp; Depreciation'!BH49-'Asset Book Value &amp; Depreciation'!BH58)*1</f>
        <v>0</v>
      </c>
      <c r="BH176" s="154">
        <f ca="1">-'Expenses (Assum. &amp; Calc.)'!BJ70*1+(-'Asset Book Value &amp; Depreciation'!BI31-'Asset Book Value &amp; Depreciation'!BI40-'Asset Book Value &amp; Depreciation'!BI49-'Asset Book Value &amp; Depreciation'!BI58)*1</f>
        <v>0</v>
      </c>
      <c r="BI176" s="154">
        <f ca="1">-'Expenses (Assum. &amp; Calc.)'!BK70*1+(-'Asset Book Value &amp; Depreciation'!BJ31-'Asset Book Value &amp; Depreciation'!BJ40-'Asset Book Value &amp; Depreciation'!BJ49-'Asset Book Value &amp; Depreciation'!BJ58)*1</f>
        <v>0</v>
      </c>
      <c r="BJ176" s="154">
        <f ca="1">-'Expenses (Assum. &amp; Calc.)'!BL70*1+(-'Asset Book Value &amp; Depreciation'!BK31-'Asset Book Value &amp; Depreciation'!BK40-'Asset Book Value &amp; Depreciation'!BK49-'Asset Book Value &amp; Depreciation'!BK58)*1</f>
        <v>0</v>
      </c>
      <c r="BK176" s="154">
        <f ca="1">-'Expenses (Assum. &amp; Calc.)'!BM70*1+(-'Asset Book Value &amp; Depreciation'!BL31-'Asset Book Value &amp; Depreciation'!BL40-'Asset Book Value &amp; Depreciation'!BL49-'Asset Book Value &amp; Depreciation'!BL58)*1</f>
        <v>0</v>
      </c>
    </row>
    <row r="177" spans="2:63" ht="14.4" x14ac:dyDescent="0.3">
      <c r="B177" s="222" t="s">
        <v>244</v>
      </c>
      <c r="C177" s="290"/>
      <c r="D177" s="154">
        <f t="shared" ref="D177:AI177" ca="1" si="81">SUM(D176:D176)</f>
        <v>-55000</v>
      </c>
      <c r="E177" s="155">
        <f t="shared" ca="1" si="81"/>
        <v>0</v>
      </c>
      <c r="F177" s="155">
        <f t="shared" ca="1" si="81"/>
        <v>-3000</v>
      </c>
      <c r="G177" s="155">
        <f t="shared" ca="1" si="81"/>
        <v>0</v>
      </c>
      <c r="H177" s="155">
        <f t="shared" ca="1" si="81"/>
        <v>0</v>
      </c>
      <c r="I177" s="155">
        <f t="shared" ca="1" si="81"/>
        <v>0</v>
      </c>
      <c r="J177" s="155">
        <f t="shared" ca="1" si="81"/>
        <v>0</v>
      </c>
      <c r="K177" s="155">
        <f t="shared" ca="1" si="81"/>
        <v>0</v>
      </c>
      <c r="L177" s="155">
        <f t="shared" ca="1" si="81"/>
        <v>0</v>
      </c>
      <c r="M177" s="155">
        <f t="shared" ca="1" si="81"/>
        <v>0</v>
      </c>
      <c r="N177" s="155">
        <f t="shared" ca="1" si="81"/>
        <v>0</v>
      </c>
      <c r="O177" s="155">
        <f t="shared" ca="1" si="81"/>
        <v>0</v>
      </c>
      <c r="P177" s="155">
        <f t="shared" ca="1" si="81"/>
        <v>0</v>
      </c>
      <c r="Q177" s="155">
        <f t="shared" ca="1" si="81"/>
        <v>0</v>
      </c>
      <c r="R177" s="155">
        <f t="shared" ca="1" si="81"/>
        <v>0</v>
      </c>
      <c r="S177" s="155">
        <f t="shared" ca="1" si="81"/>
        <v>0</v>
      </c>
      <c r="T177" s="155">
        <f t="shared" ca="1" si="81"/>
        <v>0</v>
      </c>
      <c r="U177" s="155">
        <f t="shared" ca="1" si="81"/>
        <v>0</v>
      </c>
      <c r="V177" s="155">
        <f t="shared" ca="1" si="81"/>
        <v>0</v>
      </c>
      <c r="W177" s="155">
        <f t="shared" ca="1" si="81"/>
        <v>0</v>
      </c>
      <c r="X177" s="155">
        <f t="shared" ca="1" si="81"/>
        <v>0</v>
      </c>
      <c r="Y177" s="155">
        <f t="shared" ca="1" si="81"/>
        <v>0</v>
      </c>
      <c r="Z177" s="155">
        <f t="shared" ca="1" si="81"/>
        <v>0</v>
      </c>
      <c r="AA177" s="155">
        <f t="shared" ca="1" si="81"/>
        <v>0</v>
      </c>
      <c r="AB177" s="155">
        <f t="shared" ca="1" si="81"/>
        <v>0</v>
      </c>
      <c r="AC177" s="155">
        <f t="shared" ca="1" si="81"/>
        <v>0</v>
      </c>
      <c r="AD177" s="155">
        <f t="shared" ca="1" si="81"/>
        <v>0</v>
      </c>
      <c r="AE177" s="155">
        <f t="shared" ca="1" si="81"/>
        <v>0</v>
      </c>
      <c r="AF177" s="155">
        <f t="shared" ca="1" si="81"/>
        <v>0</v>
      </c>
      <c r="AG177" s="155">
        <f t="shared" ca="1" si="81"/>
        <v>0</v>
      </c>
      <c r="AH177" s="155">
        <f t="shared" ca="1" si="81"/>
        <v>0</v>
      </c>
      <c r="AI177" s="155">
        <f t="shared" ca="1" si="81"/>
        <v>0</v>
      </c>
      <c r="AJ177" s="155">
        <f t="shared" ref="AJ177:BK177" ca="1" si="82">SUM(AJ176:AJ176)</f>
        <v>0</v>
      </c>
      <c r="AK177" s="155">
        <f t="shared" ca="1" si="82"/>
        <v>0</v>
      </c>
      <c r="AL177" s="155">
        <f t="shared" ca="1" si="82"/>
        <v>0</v>
      </c>
      <c r="AM177" s="155">
        <f t="shared" ca="1" si="82"/>
        <v>0</v>
      </c>
      <c r="AN177" s="155">
        <f t="shared" ca="1" si="82"/>
        <v>0</v>
      </c>
      <c r="AO177" s="155">
        <f t="shared" ca="1" si="82"/>
        <v>0</v>
      </c>
      <c r="AP177" s="155">
        <f t="shared" ca="1" si="82"/>
        <v>0</v>
      </c>
      <c r="AQ177" s="155">
        <f t="shared" ca="1" si="82"/>
        <v>0</v>
      </c>
      <c r="AR177" s="155">
        <f t="shared" ca="1" si="82"/>
        <v>0</v>
      </c>
      <c r="AS177" s="155">
        <f t="shared" ca="1" si="82"/>
        <v>0</v>
      </c>
      <c r="AT177" s="155">
        <f t="shared" ca="1" si="82"/>
        <v>0</v>
      </c>
      <c r="AU177" s="155">
        <f t="shared" ca="1" si="82"/>
        <v>0</v>
      </c>
      <c r="AV177" s="155">
        <f t="shared" ca="1" si="82"/>
        <v>0</v>
      </c>
      <c r="AW177" s="155">
        <f t="shared" ca="1" si="82"/>
        <v>0</v>
      </c>
      <c r="AX177" s="155">
        <f t="shared" ca="1" si="82"/>
        <v>0</v>
      </c>
      <c r="AY177" s="155">
        <f t="shared" ca="1" si="82"/>
        <v>0</v>
      </c>
      <c r="AZ177" s="155">
        <f t="shared" ca="1" si="82"/>
        <v>0</v>
      </c>
      <c r="BA177" s="155">
        <f t="shared" ca="1" si="82"/>
        <v>0</v>
      </c>
      <c r="BB177" s="155">
        <f t="shared" ca="1" si="82"/>
        <v>0</v>
      </c>
      <c r="BC177" s="155">
        <f t="shared" ca="1" si="82"/>
        <v>0</v>
      </c>
      <c r="BD177" s="155">
        <f t="shared" ca="1" si="82"/>
        <v>0</v>
      </c>
      <c r="BE177" s="155">
        <f t="shared" ca="1" si="82"/>
        <v>0</v>
      </c>
      <c r="BF177" s="155">
        <f t="shared" ca="1" si="82"/>
        <v>0</v>
      </c>
      <c r="BG177" s="155">
        <f t="shared" ca="1" si="82"/>
        <v>0</v>
      </c>
      <c r="BH177" s="155">
        <f t="shared" ca="1" si="82"/>
        <v>0</v>
      </c>
      <c r="BI177" s="155">
        <f t="shared" ca="1" si="82"/>
        <v>0</v>
      </c>
      <c r="BJ177" s="155">
        <f t="shared" ca="1" si="82"/>
        <v>0</v>
      </c>
      <c r="BK177" s="155">
        <f t="shared" ca="1" si="82"/>
        <v>0</v>
      </c>
    </row>
    <row r="178" spans="2:63" ht="14.4" x14ac:dyDescent="0.3">
      <c r="B178" s="304" t="s">
        <v>390</v>
      </c>
      <c r="C178" s="290"/>
      <c r="D178" s="164">
        <f t="shared" ref="D178:AI178" ca="1" si="83">D177</f>
        <v>-55000</v>
      </c>
      <c r="E178" s="165">
        <f t="shared" ca="1" si="83"/>
        <v>0</v>
      </c>
      <c r="F178" s="165">
        <f t="shared" ca="1" si="83"/>
        <v>-3000</v>
      </c>
      <c r="G178" s="165">
        <f t="shared" ca="1" si="83"/>
        <v>0</v>
      </c>
      <c r="H178" s="165">
        <f t="shared" ca="1" si="83"/>
        <v>0</v>
      </c>
      <c r="I178" s="165">
        <f t="shared" ca="1" si="83"/>
        <v>0</v>
      </c>
      <c r="J178" s="165">
        <f t="shared" ca="1" si="83"/>
        <v>0</v>
      </c>
      <c r="K178" s="165">
        <f t="shared" ca="1" si="83"/>
        <v>0</v>
      </c>
      <c r="L178" s="165">
        <f t="shared" ca="1" si="83"/>
        <v>0</v>
      </c>
      <c r="M178" s="165">
        <f t="shared" ca="1" si="83"/>
        <v>0</v>
      </c>
      <c r="N178" s="165">
        <f t="shared" ca="1" si="83"/>
        <v>0</v>
      </c>
      <c r="O178" s="165">
        <f t="shared" ca="1" si="83"/>
        <v>0</v>
      </c>
      <c r="P178" s="165">
        <f t="shared" ca="1" si="83"/>
        <v>0</v>
      </c>
      <c r="Q178" s="165">
        <f t="shared" ca="1" si="83"/>
        <v>0</v>
      </c>
      <c r="R178" s="165">
        <f t="shared" ca="1" si="83"/>
        <v>0</v>
      </c>
      <c r="S178" s="165">
        <f t="shared" ca="1" si="83"/>
        <v>0</v>
      </c>
      <c r="T178" s="165">
        <f t="shared" ca="1" si="83"/>
        <v>0</v>
      </c>
      <c r="U178" s="165">
        <f t="shared" ca="1" si="83"/>
        <v>0</v>
      </c>
      <c r="V178" s="165">
        <f t="shared" ca="1" si="83"/>
        <v>0</v>
      </c>
      <c r="W178" s="165">
        <f t="shared" ca="1" si="83"/>
        <v>0</v>
      </c>
      <c r="X178" s="165">
        <f t="shared" ca="1" si="83"/>
        <v>0</v>
      </c>
      <c r="Y178" s="165">
        <f t="shared" ca="1" si="83"/>
        <v>0</v>
      </c>
      <c r="Z178" s="165">
        <f t="shared" ca="1" si="83"/>
        <v>0</v>
      </c>
      <c r="AA178" s="165">
        <f t="shared" ca="1" si="83"/>
        <v>0</v>
      </c>
      <c r="AB178" s="165">
        <f t="shared" ca="1" si="83"/>
        <v>0</v>
      </c>
      <c r="AC178" s="165">
        <f t="shared" ca="1" si="83"/>
        <v>0</v>
      </c>
      <c r="AD178" s="165">
        <f t="shared" ca="1" si="83"/>
        <v>0</v>
      </c>
      <c r="AE178" s="165">
        <f t="shared" ca="1" si="83"/>
        <v>0</v>
      </c>
      <c r="AF178" s="165">
        <f t="shared" ca="1" si="83"/>
        <v>0</v>
      </c>
      <c r="AG178" s="165">
        <f t="shared" ca="1" si="83"/>
        <v>0</v>
      </c>
      <c r="AH178" s="165">
        <f t="shared" ca="1" si="83"/>
        <v>0</v>
      </c>
      <c r="AI178" s="165">
        <f t="shared" ca="1" si="83"/>
        <v>0</v>
      </c>
      <c r="AJ178" s="165">
        <f t="shared" ref="AJ178:BK178" ca="1" si="84">AJ177</f>
        <v>0</v>
      </c>
      <c r="AK178" s="165">
        <f t="shared" ca="1" si="84"/>
        <v>0</v>
      </c>
      <c r="AL178" s="165">
        <f t="shared" ca="1" si="84"/>
        <v>0</v>
      </c>
      <c r="AM178" s="165">
        <f t="shared" ca="1" si="84"/>
        <v>0</v>
      </c>
      <c r="AN178" s="165">
        <f t="shared" ca="1" si="84"/>
        <v>0</v>
      </c>
      <c r="AO178" s="165">
        <f t="shared" ca="1" si="84"/>
        <v>0</v>
      </c>
      <c r="AP178" s="165">
        <f t="shared" ca="1" si="84"/>
        <v>0</v>
      </c>
      <c r="AQ178" s="165">
        <f t="shared" ca="1" si="84"/>
        <v>0</v>
      </c>
      <c r="AR178" s="165">
        <f t="shared" ca="1" si="84"/>
        <v>0</v>
      </c>
      <c r="AS178" s="165">
        <f t="shared" ca="1" si="84"/>
        <v>0</v>
      </c>
      <c r="AT178" s="165">
        <f t="shared" ca="1" si="84"/>
        <v>0</v>
      </c>
      <c r="AU178" s="165">
        <f t="shared" ca="1" si="84"/>
        <v>0</v>
      </c>
      <c r="AV178" s="165">
        <f t="shared" ca="1" si="84"/>
        <v>0</v>
      </c>
      <c r="AW178" s="165">
        <f t="shared" ca="1" si="84"/>
        <v>0</v>
      </c>
      <c r="AX178" s="165">
        <f t="shared" ca="1" si="84"/>
        <v>0</v>
      </c>
      <c r="AY178" s="165">
        <f t="shared" ca="1" si="84"/>
        <v>0</v>
      </c>
      <c r="AZ178" s="165">
        <f t="shared" ca="1" si="84"/>
        <v>0</v>
      </c>
      <c r="BA178" s="165">
        <f t="shared" ca="1" si="84"/>
        <v>0</v>
      </c>
      <c r="BB178" s="165">
        <f t="shared" ca="1" si="84"/>
        <v>0</v>
      </c>
      <c r="BC178" s="165">
        <f t="shared" ca="1" si="84"/>
        <v>0</v>
      </c>
      <c r="BD178" s="165">
        <f t="shared" ca="1" si="84"/>
        <v>0</v>
      </c>
      <c r="BE178" s="165">
        <f t="shared" ca="1" si="84"/>
        <v>0</v>
      </c>
      <c r="BF178" s="165">
        <f t="shared" ca="1" si="84"/>
        <v>0</v>
      </c>
      <c r="BG178" s="165">
        <f t="shared" ca="1" si="84"/>
        <v>0</v>
      </c>
      <c r="BH178" s="165">
        <f t="shared" ca="1" si="84"/>
        <v>0</v>
      </c>
      <c r="BI178" s="165">
        <f t="shared" ca="1" si="84"/>
        <v>0</v>
      </c>
      <c r="BJ178" s="165">
        <f t="shared" ca="1" si="84"/>
        <v>0</v>
      </c>
      <c r="BK178" s="165">
        <f t="shared" ca="1" si="84"/>
        <v>0</v>
      </c>
    </row>
    <row r="179" spans="2:63" ht="14.4" x14ac:dyDescent="0.3">
      <c r="B179" s="305"/>
      <c r="C179" s="209"/>
      <c r="D179" s="153"/>
      <c r="E179" s="153"/>
      <c r="F179" s="153"/>
      <c r="G179" s="153"/>
      <c r="H179" s="153"/>
      <c r="I179" s="153"/>
      <c r="J179" s="153"/>
      <c r="K179" s="153"/>
      <c r="L179" s="153"/>
      <c r="M179" s="153"/>
      <c r="N179" s="153"/>
      <c r="O179" s="153"/>
      <c r="P179" s="153"/>
      <c r="Q179" s="153"/>
      <c r="R179" s="153"/>
      <c r="S179" s="153"/>
      <c r="T179" s="153"/>
      <c r="U179" s="153"/>
      <c r="V179" s="153"/>
      <c r="W179" s="153"/>
      <c r="X179" s="153"/>
      <c r="Y179" s="153"/>
      <c r="Z179" s="153"/>
      <c r="AA179" s="153"/>
      <c r="AB179" s="153"/>
      <c r="AC179" s="153"/>
      <c r="AD179" s="153"/>
      <c r="AE179" s="153"/>
      <c r="AF179" s="153"/>
      <c r="AG179" s="153"/>
      <c r="AH179" s="153"/>
      <c r="AI179" s="153"/>
      <c r="AJ179" s="153"/>
      <c r="AK179" s="153"/>
      <c r="AL179" s="153"/>
      <c r="AM179" s="153"/>
      <c r="AN179" s="153"/>
      <c r="AO179" s="153"/>
      <c r="AP179" s="153"/>
      <c r="AQ179" s="153"/>
      <c r="AR179" s="153"/>
      <c r="AS179" s="153"/>
      <c r="AT179" s="153"/>
      <c r="AU179" s="153"/>
      <c r="AV179" s="153"/>
      <c r="AW179" s="153"/>
      <c r="AX179" s="153"/>
      <c r="AY179" s="153"/>
      <c r="AZ179" s="153"/>
      <c r="BA179" s="153"/>
      <c r="BB179" s="153"/>
      <c r="BC179" s="153"/>
      <c r="BD179" s="153"/>
      <c r="BE179" s="153"/>
      <c r="BF179" s="153"/>
      <c r="BG179" s="153"/>
      <c r="BH179" s="153"/>
      <c r="BI179" s="153"/>
      <c r="BJ179" s="153"/>
      <c r="BK179" s="153"/>
    </row>
    <row r="180" spans="2:63" ht="14.4" x14ac:dyDescent="0.3">
      <c r="B180" s="213" t="s">
        <v>153</v>
      </c>
      <c r="C180" s="209"/>
      <c r="D180" s="153"/>
      <c r="E180" s="153"/>
      <c r="F180" s="153"/>
      <c r="G180" s="153"/>
      <c r="H180" s="153"/>
      <c r="I180" s="153"/>
      <c r="J180" s="153"/>
      <c r="K180" s="153"/>
      <c r="L180" s="153"/>
      <c r="M180" s="153"/>
      <c r="N180" s="153"/>
      <c r="O180" s="153"/>
      <c r="P180" s="153"/>
      <c r="Q180" s="153"/>
      <c r="R180" s="153"/>
      <c r="S180" s="153"/>
      <c r="T180" s="153"/>
      <c r="U180" s="153"/>
      <c r="V180" s="153"/>
      <c r="W180" s="153"/>
      <c r="X180" s="153"/>
      <c r="Y180" s="153"/>
      <c r="Z180" s="153"/>
      <c r="AA180" s="153"/>
      <c r="AB180" s="153"/>
      <c r="AC180" s="153"/>
      <c r="AD180" s="153"/>
      <c r="AE180" s="153"/>
      <c r="AF180" s="153"/>
      <c r="AG180" s="153"/>
      <c r="AH180" s="153"/>
      <c r="AI180" s="153"/>
      <c r="AJ180" s="153"/>
      <c r="AK180" s="153"/>
      <c r="AL180" s="153"/>
      <c r="AM180" s="153"/>
      <c r="AN180" s="153"/>
      <c r="AO180" s="153"/>
      <c r="AP180" s="153"/>
      <c r="AQ180" s="153"/>
      <c r="AR180" s="153"/>
      <c r="AS180" s="153"/>
      <c r="AT180" s="153"/>
      <c r="AU180" s="153"/>
      <c r="AV180" s="153"/>
      <c r="AW180" s="153"/>
      <c r="AX180" s="153"/>
      <c r="AY180" s="153"/>
      <c r="AZ180" s="153"/>
      <c r="BA180" s="153"/>
      <c r="BB180" s="153"/>
      <c r="BC180" s="153"/>
      <c r="BD180" s="153"/>
      <c r="BE180" s="153"/>
      <c r="BF180" s="153"/>
      <c r="BG180" s="153"/>
      <c r="BH180" s="153"/>
      <c r="BI180" s="153"/>
      <c r="BJ180" s="153"/>
      <c r="BK180" s="153"/>
    </row>
    <row r="181" spans="2:63" ht="14.4" x14ac:dyDescent="0.3">
      <c r="B181" s="149" t="s">
        <v>142</v>
      </c>
      <c r="C181" s="209"/>
      <c r="D181" s="155">
        <f>'Capital &amp; Debt Calculations'!E391*1</f>
        <v>0</v>
      </c>
      <c r="E181" s="155">
        <f>'Capital &amp; Debt Calculations'!F391*1</f>
        <v>0</v>
      </c>
      <c r="F181" s="155">
        <f>'Capital &amp; Debt Calculations'!G391*1</f>
        <v>0</v>
      </c>
      <c r="G181" s="155">
        <f>'Capital &amp; Debt Calculations'!H391*1</f>
        <v>0</v>
      </c>
      <c r="H181" s="155">
        <f>'Capital &amp; Debt Calculations'!I391*1</f>
        <v>0</v>
      </c>
      <c r="I181" s="155">
        <f>'Capital &amp; Debt Calculations'!J391*1</f>
        <v>750000</v>
      </c>
      <c r="J181" s="155">
        <f>'Capital &amp; Debt Calculations'!K391*1</f>
        <v>0</v>
      </c>
      <c r="K181" s="155">
        <f>'Capital &amp; Debt Calculations'!L391*1</f>
        <v>0</v>
      </c>
      <c r="L181" s="155">
        <f>'Capital &amp; Debt Calculations'!M391*1</f>
        <v>0</v>
      </c>
      <c r="M181" s="155">
        <f>'Capital &amp; Debt Calculations'!N391*1</f>
        <v>0</v>
      </c>
      <c r="N181" s="155">
        <f>'Capital &amp; Debt Calculations'!O391*1</f>
        <v>0</v>
      </c>
      <c r="O181" s="155">
        <f>'Capital &amp; Debt Calculations'!P391*1</f>
        <v>0</v>
      </c>
      <c r="P181" s="155">
        <f>'Capital &amp; Debt Calculations'!Q391*1</f>
        <v>0</v>
      </c>
      <c r="Q181" s="155">
        <f>'Capital &amp; Debt Calculations'!R391*1</f>
        <v>0</v>
      </c>
      <c r="R181" s="155">
        <f>'Capital &amp; Debt Calculations'!S391*1</f>
        <v>0</v>
      </c>
      <c r="S181" s="155">
        <f>'Capital &amp; Debt Calculations'!T391*1</f>
        <v>0</v>
      </c>
      <c r="T181" s="155">
        <f>'Capital &amp; Debt Calculations'!U391*1</f>
        <v>0</v>
      </c>
      <c r="U181" s="155">
        <f>'Capital &amp; Debt Calculations'!V391*1</f>
        <v>0</v>
      </c>
      <c r="V181" s="155">
        <f>'Capital &amp; Debt Calculations'!W391*1</f>
        <v>0</v>
      </c>
      <c r="W181" s="155">
        <f>'Capital &amp; Debt Calculations'!X391*1</f>
        <v>0</v>
      </c>
      <c r="X181" s="155">
        <f>'Capital &amp; Debt Calculations'!Y391*1</f>
        <v>0</v>
      </c>
      <c r="Y181" s="155">
        <f>'Capital &amp; Debt Calculations'!Z391*1</f>
        <v>0</v>
      </c>
      <c r="Z181" s="155">
        <f>'Capital &amp; Debt Calculations'!AA391*1</f>
        <v>0</v>
      </c>
      <c r="AA181" s="155">
        <f>'Capital &amp; Debt Calculations'!AB391*1</f>
        <v>0</v>
      </c>
      <c r="AB181" s="155">
        <f>'Capital &amp; Debt Calculations'!AC391*1</f>
        <v>0</v>
      </c>
      <c r="AC181" s="155">
        <f>'Capital &amp; Debt Calculations'!AD391*1</f>
        <v>0</v>
      </c>
      <c r="AD181" s="155">
        <f>'Capital &amp; Debt Calculations'!AE391*1</f>
        <v>0</v>
      </c>
      <c r="AE181" s="155">
        <f>'Capital &amp; Debt Calculations'!AF391*1</f>
        <v>0</v>
      </c>
      <c r="AF181" s="155">
        <f>'Capital &amp; Debt Calculations'!AG391*1</f>
        <v>0</v>
      </c>
      <c r="AG181" s="155">
        <f>'Capital &amp; Debt Calculations'!AH391*1</f>
        <v>0</v>
      </c>
      <c r="AH181" s="155">
        <f>'Capital &amp; Debt Calculations'!AI391*1</f>
        <v>0</v>
      </c>
      <c r="AI181" s="155">
        <f>'Capital &amp; Debt Calculations'!AJ391*1</f>
        <v>0</v>
      </c>
      <c r="AJ181" s="155">
        <f>'Capital &amp; Debt Calculations'!AK391*1</f>
        <v>0</v>
      </c>
      <c r="AK181" s="155">
        <f>'Capital &amp; Debt Calculations'!AL391*1</f>
        <v>0</v>
      </c>
      <c r="AL181" s="155">
        <f>'Capital &amp; Debt Calculations'!AM391*1</f>
        <v>0</v>
      </c>
      <c r="AM181" s="155">
        <f>'Capital &amp; Debt Calculations'!AN391*1</f>
        <v>0</v>
      </c>
      <c r="AN181" s="155">
        <f>'Capital &amp; Debt Calculations'!AO391*1</f>
        <v>0</v>
      </c>
      <c r="AO181" s="155">
        <f>'Capital &amp; Debt Calculations'!AP391*1</f>
        <v>0</v>
      </c>
      <c r="AP181" s="155">
        <f>'Capital &amp; Debt Calculations'!AQ391*1</f>
        <v>0</v>
      </c>
      <c r="AQ181" s="155">
        <f>'Capital &amp; Debt Calculations'!AR391*1</f>
        <v>0</v>
      </c>
      <c r="AR181" s="155">
        <f>'Capital &amp; Debt Calculations'!AS391*1</f>
        <v>0</v>
      </c>
      <c r="AS181" s="155">
        <f>'Capital &amp; Debt Calculations'!AT391*1</f>
        <v>0</v>
      </c>
      <c r="AT181" s="155">
        <f>'Capital &amp; Debt Calculations'!AU391*1</f>
        <v>0</v>
      </c>
      <c r="AU181" s="155">
        <f>'Capital &amp; Debt Calculations'!AV391*1</f>
        <v>0</v>
      </c>
      <c r="AV181" s="155">
        <f>'Capital &amp; Debt Calculations'!AW391*1</f>
        <v>0</v>
      </c>
      <c r="AW181" s="155">
        <f>'Capital &amp; Debt Calculations'!AX391*1</f>
        <v>0</v>
      </c>
      <c r="AX181" s="155">
        <f>'Capital &amp; Debt Calculations'!AY391*1</f>
        <v>0</v>
      </c>
      <c r="AY181" s="155">
        <f>'Capital &amp; Debt Calculations'!AZ391*1</f>
        <v>0</v>
      </c>
      <c r="AZ181" s="155">
        <f>'Capital &amp; Debt Calculations'!BA391*1</f>
        <v>0</v>
      </c>
      <c r="BA181" s="155">
        <f>'Capital &amp; Debt Calculations'!BB391*1</f>
        <v>0</v>
      </c>
      <c r="BB181" s="155">
        <f>'Capital &amp; Debt Calculations'!BC391*1</f>
        <v>0</v>
      </c>
      <c r="BC181" s="155">
        <f>'Capital &amp; Debt Calculations'!BD391*1</f>
        <v>0</v>
      </c>
      <c r="BD181" s="155">
        <f>'Capital &amp; Debt Calculations'!BE391*1</f>
        <v>0</v>
      </c>
      <c r="BE181" s="155">
        <f>'Capital &amp; Debt Calculations'!BF391*1</f>
        <v>0</v>
      </c>
      <c r="BF181" s="155">
        <f>'Capital &amp; Debt Calculations'!BG391*1</f>
        <v>0</v>
      </c>
      <c r="BG181" s="155">
        <f>'Capital &amp; Debt Calculations'!BH391*1</f>
        <v>0</v>
      </c>
      <c r="BH181" s="155">
        <f>'Capital &amp; Debt Calculations'!BI391*1</f>
        <v>0</v>
      </c>
      <c r="BI181" s="155">
        <f>'Capital &amp; Debt Calculations'!BJ391*1</f>
        <v>0</v>
      </c>
      <c r="BJ181" s="155">
        <f>'Capital &amp; Debt Calculations'!BK391*1</f>
        <v>0</v>
      </c>
      <c r="BK181" s="155">
        <f>'Capital &amp; Debt Calculations'!BL391*1</f>
        <v>0</v>
      </c>
    </row>
    <row r="182" spans="2:63" ht="14.4" x14ac:dyDescent="0.3">
      <c r="B182" s="149" t="s">
        <v>141</v>
      </c>
      <c r="C182" s="209"/>
      <c r="D182" s="155">
        <f>'Capital &amp; Debt Calculations'!E385*1</f>
        <v>850000</v>
      </c>
      <c r="E182" s="155">
        <f>'Capital &amp; Debt Calculations'!F385*1</f>
        <v>0</v>
      </c>
      <c r="F182" s="155">
        <f>'Capital &amp; Debt Calculations'!G385*1</f>
        <v>0</v>
      </c>
      <c r="G182" s="155">
        <f>'Capital &amp; Debt Calculations'!H385*1</f>
        <v>0</v>
      </c>
      <c r="H182" s="155">
        <f>'Capital &amp; Debt Calculations'!I385*1</f>
        <v>0</v>
      </c>
      <c r="I182" s="155">
        <f>'Capital &amp; Debt Calculations'!J385*1</f>
        <v>0</v>
      </c>
      <c r="J182" s="155">
        <f>'Capital &amp; Debt Calculations'!K385*1</f>
        <v>0</v>
      </c>
      <c r="K182" s="155">
        <f>'Capital &amp; Debt Calculations'!L385*1</f>
        <v>0</v>
      </c>
      <c r="L182" s="155">
        <f>'Capital &amp; Debt Calculations'!M385*1</f>
        <v>0</v>
      </c>
      <c r="M182" s="155">
        <f>'Capital &amp; Debt Calculations'!N385*1</f>
        <v>0</v>
      </c>
      <c r="N182" s="155">
        <f>'Capital &amp; Debt Calculations'!O385*1</f>
        <v>0</v>
      </c>
      <c r="O182" s="155">
        <f>'Capital &amp; Debt Calculations'!P385*1</f>
        <v>0</v>
      </c>
      <c r="P182" s="155">
        <f>'Capital &amp; Debt Calculations'!Q385*1</f>
        <v>0</v>
      </c>
      <c r="Q182" s="155">
        <f>'Capital &amp; Debt Calculations'!R385*1</f>
        <v>0</v>
      </c>
      <c r="R182" s="155">
        <f>'Capital &amp; Debt Calculations'!S385*1</f>
        <v>0</v>
      </c>
      <c r="S182" s="155">
        <f>'Capital &amp; Debt Calculations'!T385*1</f>
        <v>0</v>
      </c>
      <c r="T182" s="155">
        <f>'Capital &amp; Debt Calculations'!U385*1</f>
        <v>0</v>
      </c>
      <c r="U182" s="155">
        <f>'Capital &amp; Debt Calculations'!V385*1</f>
        <v>0</v>
      </c>
      <c r="V182" s="155">
        <f>'Capital &amp; Debt Calculations'!W385*1</f>
        <v>0</v>
      </c>
      <c r="W182" s="155">
        <f>'Capital &amp; Debt Calculations'!X385*1</f>
        <v>0</v>
      </c>
      <c r="X182" s="155">
        <f>'Capital &amp; Debt Calculations'!Y385*1</f>
        <v>0</v>
      </c>
      <c r="Y182" s="155">
        <f>'Capital &amp; Debt Calculations'!Z385*1</f>
        <v>0</v>
      </c>
      <c r="Z182" s="155">
        <f>'Capital &amp; Debt Calculations'!AA385*1</f>
        <v>0</v>
      </c>
      <c r="AA182" s="155">
        <f>'Capital &amp; Debt Calculations'!AB385*1</f>
        <v>0</v>
      </c>
      <c r="AB182" s="155">
        <f>'Capital &amp; Debt Calculations'!AC385*1</f>
        <v>0</v>
      </c>
      <c r="AC182" s="155">
        <f>'Capital &amp; Debt Calculations'!AD385*1</f>
        <v>0</v>
      </c>
      <c r="AD182" s="155">
        <f>'Capital &amp; Debt Calculations'!AE385*1</f>
        <v>0</v>
      </c>
      <c r="AE182" s="155">
        <f>'Capital &amp; Debt Calculations'!AF385*1</f>
        <v>0</v>
      </c>
      <c r="AF182" s="155">
        <f>'Capital &amp; Debt Calculations'!AG385*1</f>
        <v>0</v>
      </c>
      <c r="AG182" s="155">
        <f>'Capital &amp; Debt Calculations'!AH385*1</f>
        <v>0</v>
      </c>
      <c r="AH182" s="155">
        <f>'Capital &amp; Debt Calculations'!AI385*1</f>
        <v>0</v>
      </c>
      <c r="AI182" s="155">
        <f>'Capital &amp; Debt Calculations'!AJ385*1</f>
        <v>0</v>
      </c>
      <c r="AJ182" s="155">
        <f>'Capital &amp; Debt Calculations'!AK385*1</f>
        <v>0</v>
      </c>
      <c r="AK182" s="155">
        <f>'Capital &amp; Debt Calculations'!AL385*1</f>
        <v>0</v>
      </c>
      <c r="AL182" s="155">
        <f>'Capital &amp; Debt Calculations'!AM385*1</f>
        <v>0</v>
      </c>
      <c r="AM182" s="155">
        <f>'Capital &amp; Debt Calculations'!AN385*1</f>
        <v>0</v>
      </c>
      <c r="AN182" s="155">
        <f>'Capital &amp; Debt Calculations'!AO385*1</f>
        <v>0</v>
      </c>
      <c r="AO182" s="155">
        <f>'Capital &amp; Debt Calculations'!AP385*1</f>
        <v>0</v>
      </c>
      <c r="AP182" s="155">
        <f>'Capital &amp; Debt Calculations'!AQ385*1</f>
        <v>0</v>
      </c>
      <c r="AQ182" s="155">
        <f>'Capital &amp; Debt Calculations'!AR385*1</f>
        <v>0</v>
      </c>
      <c r="AR182" s="155">
        <f>'Capital &amp; Debt Calculations'!AS385*1</f>
        <v>0</v>
      </c>
      <c r="AS182" s="155">
        <f>'Capital &amp; Debt Calculations'!AT385*1</f>
        <v>0</v>
      </c>
      <c r="AT182" s="155">
        <f>'Capital &amp; Debt Calculations'!AU385*1</f>
        <v>0</v>
      </c>
      <c r="AU182" s="155">
        <f>'Capital &amp; Debt Calculations'!AV385*1</f>
        <v>0</v>
      </c>
      <c r="AV182" s="155">
        <f>'Capital &amp; Debt Calculations'!AW385*1</f>
        <v>0</v>
      </c>
      <c r="AW182" s="155">
        <f>'Capital &amp; Debt Calculations'!AX385*1</f>
        <v>0</v>
      </c>
      <c r="AX182" s="155">
        <f>'Capital &amp; Debt Calculations'!AY385*1</f>
        <v>0</v>
      </c>
      <c r="AY182" s="155">
        <f>'Capital &amp; Debt Calculations'!AZ385*1</f>
        <v>0</v>
      </c>
      <c r="AZ182" s="155">
        <f>'Capital &amp; Debt Calculations'!BA385*1</f>
        <v>0</v>
      </c>
      <c r="BA182" s="155">
        <f>'Capital &amp; Debt Calculations'!BB385*1</f>
        <v>0</v>
      </c>
      <c r="BB182" s="155">
        <f>'Capital &amp; Debt Calculations'!BC385*1</f>
        <v>0</v>
      </c>
      <c r="BC182" s="155">
        <f>'Capital &amp; Debt Calculations'!BD385*1</f>
        <v>0</v>
      </c>
      <c r="BD182" s="155">
        <f>'Capital &amp; Debt Calculations'!BE385*1</f>
        <v>0</v>
      </c>
      <c r="BE182" s="155">
        <f>'Capital &amp; Debt Calculations'!BF385*1</f>
        <v>0</v>
      </c>
      <c r="BF182" s="155">
        <f>'Capital &amp; Debt Calculations'!BG385*1</f>
        <v>0</v>
      </c>
      <c r="BG182" s="155">
        <f>'Capital &amp; Debt Calculations'!BH385*1</f>
        <v>0</v>
      </c>
      <c r="BH182" s="155">
        <f>'Capital &amp; Debt Calculations'!BI385*1</f>
        <v>0</v>
      </c>
      <c r="BI182" s="155">
        <f>'Capital &amp; Debt Calculations'!BJ385*1</f>
        <v>0</v>
      </c>
      <c r="BJ182" s="155">
        <f>'Capital &amp; Debt Calculations'!BK385*1</f>
        <v>0</v>
      </c>
      <c r="BK182" s="155">
        <f>'Capital &amp; Debt Calculations'!BL385*1</f>
        <v>0</v>
      </c>
    </row>
    <row r="183" spans="2:63" ht="14.4" x14ac:dyDescent="0.3">
      <c r="B183" s="301" t="s">
        <v>273</v>
      </c>
      <c r="C183" s="209"/>
      <c r="D183" s="161">
        <f t="shared" ref="D183:AI183" si="85">D181+D182</f>
        <v>850000</v>
      </c>
      <c r="E183" s="161">
        <f t="shared" si="85"/>
        <v>0</v>
      </c>
      <c r="F183" s="161">
        <f t="shared" si="85"/>
        <v>0</v>
      </c>
      <c r="G183" s="161">
        <f t="shared" si="85"/>
        <v>0</v>
      </c>
      <c r="H183" s="161">
        <f t="shared" si="85"/>
        <v>0</v>
      </c>
      <c r="I183" s="161">
        <f t="shared" si="85"/>
        <v>750000</v>
      </c>
      <c r="J183" s="161">
        <f t="shared" si="85"/>
        <v>0</v>
      </c>
      <c r="K183" s="161">
        <f t="shared" si="85"/>
        <v>0</v>
      </c>
      <c r="L183" s="161">
        <f t="shared" si="85"/>
        <v>0</v>
      </c>
      <c r="M183" s="161">
        <f t="shared" si="85"/>
        <v>0</v>
      </c>
      <c r="N183" s="161">
        <f t="shared" si="85"/>
        <v>0</v>
      </c>
      <c r="O183" s="161">
        <f t="shared" si="85"/>
        <v>0</v>
      </c>
      <c r="P183" s="161">
        <f t="shared" si="85"/>
        <v>0</v>
      </c>
      <c r="Q183" s="161">
        <f t="shared" si="85"/>
        <v>0</v>
      </c>
      <c r="R183" s="161">
        <f t="shared" si="85"/>
        <v>0</v>
      </c>
      <c r="S183" s="161">
        <f t="shared" si="85"/>
        <v>0</v>
      </c>
      <c r="T183" s="161">
        <f t="shared" si="85"/>
        <v>0</v>
      </c>
      <c r="U183" s="161">
        <f t="shared" si="85"/>
        <v>0</v>
      </c>
      <c r="V183" s="161">
        <f t="shared" si="85"/>
        <v>0</v>
      </c>
      <c r="W183" s="161">
        <f t="shared" si="85"/>
        <v>0</v>
      </c>
      <c r="X183" s="161">
        <f t="shared" si="85"/>
        <v>0</v>
      </c>
      <c r="Y183" s="161">
        <f t="shared" si="85"/>
        <v>0</v>
      </c>
      <c r="Z183" s="161">
        <f t="shared" si="85"/>
        <v>0</v>
      </c>
      <c r="AA183" s="161">
        <f t="shared" si="85"/>
        <v>0</v>
      </c>
      <c r="AB183" s="161">
        <f t="shared" si="85"/>
        <v>0</v>
      </c>
      <c r="AC183" s="161">
        <f t="shared" si="85"/>
        <v>0</v>
      </c>
      <c r="AD183" s="161">
        <f t="shared" si="85"/>
        <v>0</v>
      </c>
      <c r="AE183" s="161">
        <f t="shared" si="85"/>
        <v>0</v>
      </c>
      <c r="AF183" s="161">
        <f t="shared" si="85"/>
        <v>0</v>
      </c>
      <c r="AG183" s="161">
        <f t="shared" si="85"/>
        <v>0</v>
      </c>
      <c r="AH183" s="161">
        <f t="shared" si="85"/>
        <v>0</v>
      </c>
      <c r="AI183" s="161">
        <f t="shared" si="85"/>
        <v>0</v>
      </c>
      <c r="AJ183" s="161">
        <f t="shared" ref="AJ183:BK183" si="86">AJ181+AJ182</f>
        <v>0</v>
      </c>
      <c r="AK183" s="161">
        <f t="shared" si="86"/>
        <v>0</v>
      </c>
      <c r="AL183" s="161">
        <f t="shared" si="86"/>
        <v>0</v>
      </c>
      <c r="AM183" s="161">
        <f t="shared" si="86"/>
        <v>0</v>
      </c>
      <c r="AN183" s="161">
        <f t="shared" si="86"/>
        <v>0</v>
      </c>
      <c r="AO183" s="161">
        <f t="shared" si="86"/>
        <v>0</v>
      </c>
      <c r="AP183" s="161">
        <f t="shared" si="86"/>
        <v>0</v>
      </c>
      <c r="AQ183" s="161">
        <f t="shared" si="86"/>
        <v>0</v>
      </c>
      <c r="AR183" s="161">
        <f t="shared" si="86"/>
        <v>0</v>
      </c>
      <c r="AS183" s="161">
        <f t="shared" si="86"/>
        <v>0</v>
      </c>
      <c r="AT183" s="161">
        <f t="shared" si="86"/>
        <v>0</v>
      </c>
      <c r="AU183" s="161">
        <f t="shared" si="86"/>
        <v>0</v>
      </c>
      <c r="AV183" s="161">
        <f t="shared" si="86"/>
        <v>0</v>
      </c>
      <c r="AW183" s="161">
        <f t="shared" si="86"/>
        <v>0</v>
      </c>
      <c r="AX183" s="161">
        <f t="shared" si="86"/>
        <v>0</v>
      </c>
      <c r="AY183" s="161">
        <f t="shared" si="86"/>
        <v>0</v>
      </c>
      <c r="AZ183" s="161">
        <f t="shared" si="86"/>
        <v>0</v>
      </c>
      <c r="BA183" s="161">
        <f t="shared" si="86"/>
        <v>0</v>
      </c>
      <c r="BB183" s="161">
        <f t="shared" si="86"/>
        <v>0</v>
      </c>
      <c r="BC183" s="161">
        <f t="shared" si="86"/>
        <v>0</v>
      </c>
      <c r="BD183" s="161">
        <f t="shared" si="86"/>
        <v>0</v>
      </c>
      <c r="BE183" s="161">
        <f t="shared" si="86"/>
        <v>0</v>
      </c>
      <c r="BF183" s="161">
        <f t="shared" si="86"/>
        <v>0</v>
      </c>
      <c r="BG183" s="161">
        <f t="shared" si="86"/>
        <v>0</v>
      </c>
      <c r="BH183" s="161">
        <f t="shared" si="86"/>
        <v>0</v>
      </c>
      <c r="BI183" s="161">
        <f t="shared" si="86"/>
        <v>0</v>
      </c>
      <c r="BJ183" s="161">
        <f t="shared" si="86"/>
        <v>0</v>
      </c>
      <c r="BK183" s="161">
        <f t="shared" si="86"/>
        <v>0</v>
      </c>
    </row>
    <row r="184" spans="2:63" ht="14.4" x14ac:dyDescent="0.3">
      <c r="B184" s="149" t="s">
        <v>108</v>
      </c>
      <c r="C184" s="209"/>
      <c r="D184" s="155">
        <f ca="1">'Capital &amp; Debt Calculations'!E386*1</f>
        <v>0</v>
      </c>
      <c r="E184" s="155">
        <f ca="1">'Capital &amp; Debt Calculations'!F386*1</f>
        <v>-23611.111111111109</v>
      </c>
      <c r="F184" s="155">
        <f ca="1">'Capital &amp; Debt Calculations'!G386*1</f>
        <v>-23611.111111111109</v>
      </c>
      <c r="G184" s="155">
        <f ca="1">'Capital &amp; Debt Calculations'!H386*1</f>
        <v>-23611.111111111109</v>
      </c>
      <c r="H184" s="155">
        <f ca="1">'Capital &amp; Debt Calculations'!I386*1</f>
        <v>-23611.111111111109</v>
      </c>
      <c r="I184" s="155">
        <f ca="1">'Capital &amp; Debt Calculations'!J386*1</f>
        <v>-23611.111111111109</v>
      </c>
      <c r="J184" s="155">
        <f ca="1">'Capital &amp; Debt Calculations'!K386*1</f>
        <v>-23611.111111111109</v>
      </c>
      <c r="K184" s="155">
        <f ca="1">'Capital &amp; Debt Calculations'!L386*1</f>
        <v>-23611.111111111109</v>
      </c>
      <c r="L184" s="155">
        <f ca="1">'Capital &amp; Debt Calculations'!M386*1</f>
        <v>-23611.111111111109</v>
      </c>
      <c r="M184" s="155">
        <f ca="1">'Capital &amp; Debt Calculations'!N386*1</f>
        <v>-23611.111111111109</v>
      </c>
      <c r="N184" s="155">
        <f ca="1">'Capital &amp; Debt Calculations'!O386*1</f>
        <v>-23611.111111111109</v>
      </c>
      <c r="O184" s="155">
        <f ca="1">'Capital &amp; Debt Calculations'!P386*1</f>
        <v>-23611.111111111109</v>
      </c>
      <c r="P184" s="155">
        <f ca="1">'Capital &amp; Debt Calculations'!Q386*1</f>
        <v>-23611.111111111109</v>
      </c>
      <c r="Q184" s="155">
        <f ca="1">'Capital &amp; Debt Calculations'!R386*1</f>
        <v>-23611.111111111109</v>
      </c>
      <c r="R184" s="155">
        <f ca="1">'Capital &amp; Debt Calculations'!S386*1</f>
        <v>-23611.111111111109</v>
      </c>
      <c r="S184" s="155">
        <f ca="1">'Capital &amp; Debt Calculations'!T386*1</f>
        <v>-23611.111111111109</v>
      </c>
      <c r="T184" s="155">
        <f ca="1">'Capital &amp; Debt Calculations'!U386*1</f>
        <v>-23611.111111111109</v>
      </c>
      <c r="U184" s="155">
        <f ca="1">'Capital &amp; Debt Calculations'!V386*1</f>
        <v>-23611.111111111109</v>
      </c>
      <c r="V184" s="155">
        <f ca="1">'Capital &amp; Debt Calculations'!W386*1</f>
        <v>-23611.111111111109</v>
      </c>
      <c r="W184" s="155">
        <f ca="1">'Capital &amp; Debt Calculations'!X386*1</f>
        <v>-23611.111111111109</v>
      </c>
      <c r="X184" s="155">
        <f ca="1">'Capital &amp; Debt Calculations'!Y386*1</f>
        <v>-23611.111111111109</v>
      </c>
      <c r="Y184" s="155">
        <f ca="1">'Capital &amp; Debt Calculations'!Z386*1</f>
        <v>-23611.111111111109</v>
      </c>
      <c r="Z184" s="155">
        <f ca="1">'Capital &amp; Debt Calculations'!AA386*1</f>
        <v>-23611.111111111109</v>
      </c>
      <c r="AA184" s="155">
        <f ca="1">'Capital &amp; Debt Calculations'!AB386*1</f>
        <v>-23611.111111111109</v>
      </c>
      <c r="AB184" s="155">
        <f ca="1">'Capital &amp; Debt Calculations'!AC386*1</f>
        <v>-23611.111111111109</v>
      </c>
      <c r="AC184" s="155">
        <f ca="1">'Capital &amp; Debt Calculations'!AD386*1</f>
        <v>-23611.111111111109</v>
      </c>
      <c r="AD184" s="155">
        <f ca="1">'Capital &amp; Debt Calculations'!AE386*1</f>
        <v>-23611.111111111109</v>
      </c>
      <c r="AE184" s="155">
        <f ca="1">'Capital &amp; Debt Calculations'!AF386*1</f>
        <v>-23611.111111111109</v>
      </c>
      <c r="AF184" s="155">
        <f ca="1">'Capital &amp; Debt Calculations'!AG386*1</f>
        <v>-23611.111111111109</v>
      </c>
      <c r="AG184" s="155">
        <f ca="1">'Capital &amp; Debt Calculations'!AH386*1</f>
        <v>-23611.111111111109</v>
      </c>
      <c r="AH184" s="155">
        <f ca="1">'Capital &amp; Debt Calculations'!AI386*1</f>
        <v>-23611.111111111109</v>
      </c>
      <c r="AI184" s="155">
        <f ca="1">'Capital &amp; Debt Calculations'!AJ386*1</f>
        <v>-23611.111111111109</v>
      </c>
      <c r="AJ184" s="155">
        <f ca="1">'Capital &amp; Debt Calculations'!AK386*1</f>
        <v>-23611.111111111109</v>
      </c>
      <c r="AK184" s="155">
        <f ca="1">'Capital &amp; Debt Calculations'!AL386*1</f>
        <v>-23611.111111111109</v>
      </c>
      <c r="AL184" s="155">
        <f ca="1">'Capital &amp; Debt Calculations'!AM386*1</f>
        <v>-23611.111111111109</v>
      </c>
      <c r="AM184" s="155">
        <f ca="1">'Capital &amp; Debt Calculations'!AN386*1</f>
        <v>-23611.111111111109</v>
      </c>
      <c r="AN184" s="155">
        <f ca="1">'Capital &amp; Debt Calculations'!AO386*1</f>
        <v>-23611.111111111109</v>
      </c>
      <c r="AO184" s="155">
        <f ca="1">'Capital &amp; Debt Calculations'!AP386*1</f>
        <v>0</v>
      </c>
      <c r="AP184" s="155">
        <f ca="1">'Capital &amp; Debt Calculations'!AQ386*1</f>
        <v>0</v>
      </c>
      <c r="AQ184" s="155">
        <f ca="1">'Capital &amp; Debt Calculations'!AR386*1</f>
        <v>0</v>
      </c>
      <c r="AR184" s="155">
        <f ca="1">'Capital &amp; Debt Calculations'!AS386*1</f>
        <v>0</v>
      </c>
      <c r="AS184" s="155">
        <f ca="1">'Capital &amp; Debt Calculations'!AT386*1</f>
        <v>0</v>
      </c>
      <c r="AT184" s="155">
        <f ca="1">'Capital &amp; Debt Calculations'!AU386*1</f>
        <v>0</v>
      </c>
      <c r="AU184" s="155">
        <f ca="1">'Capital &amp; Debt Calculations'!AV386*1</f>
        <v>0</v>
      </c>
      <c r="AV184" s="155">
        <f ca="1">'Capital &amp; Debt Calculations'!AW386*1</f>
        <v>0</v>
      </c>
      <c r="AW184" s="155">
        <f ca="1">'Capital &amp; Debt Calculations'!AX386*1</f>
        <v>0</v>
      </c>
      <c r="AX184" s="155">
        <f ca="1">'Capital &amp; Debt Calculations'!AY386*1</f>
        <v>0</v>
      </c>
      <c r="AY184" s="155">
        <f ca="1">'Capital &amp; Debt Calculations'!AZ386*1</f>
        <v>0</v>
      </c>
      <c r="AZ184" s="155">
        <f ca="1">'Capital &amp; Debt Calculations'!BA386*1</f>
        <v>0</v>
      </c>
      <c r="BA184" s="155">
        <f ca="1">'Capital &amp; Debt Calculations'!BB386*1</f>
        <v>0</v>
      </c>
      <c r="BB184" s="155">
        <f ca="1">'Capital &amp; Debt Calculations'!BC386*1</f>
        <v>0</v>
      </c>
      <c r="BC184" s="155">
        <f ca="1">'Capital &amp; Debt Calculations'!BD386*1</f>
        <v>0</v>
      </c>
      <c r="BD184" s="155">
        <f ca="1">'Capital &amp; Debt Calculations'!BE386*1</f>
        <v>0</v>
      </c>
      <c r="BE184" s="155">
        <f ca="1">'Capital &amp; Debt Calculations'!BF386*1</f>
        <v>0</v>
      </c>
      <c r="BF184" s="155">
        <f ca="1">'Capital &amp; Debt Calculations'!BG386*1</f>
        <v>0</v>
      </c>
      <c r="BG184" s="155">
        <f ca="1">'Capital &amp; Debt Calculations'!BH386*1</f>
        <v>0</v>
      </c>
      <c r="BH184" s="155">
        <f ca="1">'Capital &amp; Debt Calculations'!BI386*1</f>
        <v>0</v>
      </c>
      <c r="BI184" s="155">
        <f ca="1">'Capital &amp; Debt Calculations'!BJ386*1</f>
        <v>0</v>
      </c>
      <c r="BJ184" s="155">
        <f ca="1">'Capital &amp; Debt Calculations'!BK386*1</f>
        <v>0</v>
      </c>
      <c r="BK184" s="155">
        <f ca="1">'Capital &amp; Debt Calculations'!BL386*1</f>
        <v>0</v>
      </c>
    </row>
    <row r="185" spans="2:63" ht="14.4" x14ac:dyDescent="0.3">
      <c r="B185" s="301" t="s">
        <v>245</v>
      </c>
      <c r="C185" s="209"/>
      <c r="D185" s="161">
        <f t="shared" ref="D185:AI185" ca="1" si="87">D184</f>
        <v>0</v>
      </c>
      <c r="E185" s="161">
        <f t="shared" ca="1" si="87"/>
        <v>-23611.111111111109</v>
      </c>
      <c r="F185" s="161">
        <f t="shared" ca="1" si="87"/>
        <v>-23611.111111111109</v>
      </c>
      <c r="G185" s="161">
        <f t="shared" ca="1" si="87"/>
        <v>-23611.111111111109</v>
      </c>
      <c r="H185" s="161">
        <f t="shared" ca="1" si="87"/>
        <v>-23611.111111111109</v>
      </c>
      <c r="I185" s="161">
        <f t="shared" ca="1" si="87"/>
        <v>-23611.111111111109</v>
      </c>
      <c r="J185" s="161">
        <f t="shared" ca="1" si="87"/>
        <v>-23611.111111111109</v>
      </c>
      <c r="K185" s="161">
        <f t="shared" ca="1" si="87"/>
        <v>-23611.111111111109</v>
      </c>
      <c r="L185" s="161">
        <f t="shared" ca="1" si="87"/>
        <v>-23611.111111111109</v>
      </c>
      <c r="M185" s="161">
        <f t="shared" ca="1" si="87"/>
        <v>-23611.111111111109</v>
      </c>
      <c r="N185" s="161">
        <f t="shared" ca="1" si="87"/>
        <v>-23611.111111111109</v>
      </c>
      <c r="O185" s="161">
        <f t="shared" ca="1" si="87"/>
        <v>-23611.111111111109</v>
      </c>
      <c r="P185" s="161">
        <f t="shared" ca="1" si="87"/>
        <v>-23611.111111111109</v>
      </c>
      <c r="Q185" s="161">
        <f t="shared" ca="1" si="87"/>
        <v>-23611.111111111109</v>
      </c>
      <c r="R185" s="161">
        <f t="shared" ca="1" si="87"/>
        <v>-23611.111111111109</v>
      </c>
      <c r="S185" s="161">
        <f t="shared" ca="1" si="87"/>
        <v>-23611.111111111109</v>
      </c>
      <c r="T185" s="161">
        <f t="shared" ca="1" si="87"/>
        <v>-23611.111111111109</v>
      </c>
      <c r="U185" s="161">
        <f t="shared" ca="1" si="87"/>
        <v>-23611.111111111109</v>
      </c>
      <c r="V185" s="161">
        <f t="shared" ca="1" si="87"/>
        <v>-23611.111111111109</v>
      </c>
      <c r="W185" s="161">
        <f t="shared" ca="1" si="87"/>
        <v>-23611.111111111109</v>
      </c>
      <c r="X185" s="161">
        <f t="shared" ca="1" si="87"/>
        <v>-23611.111111111109</v>
      </c>
      <c r="Y185" s="161">
        <f t="shared" ca="1" si="87"/>
        <v>-23611.111111111109</v>
      </c>
      <c r="Z185" s="161">
        <f t="shared" ca="1" si="87"/>
        <v>-23611.111111111109</v>
      </c>
      <c r="AA185" s="161">
        <f t="shared" ca="1" si="87"/>
        <v>-23611.111111111109</v>
      </c>
      <c r="AB185" s="161">
        <f t="shared" ca="1" si="87"/>
        <v>-23611.111111111109</v>
      </c>
      <c r="AC185" s="161">
        <f t="shared" ca="1" si="87"/>
        <v>-23611.111111111109</v>
      </c>
      <c r="AD185" s="161">
        <f t="shared" ca="1" si="87"/>
        <v>-23611.111111111109</v>
      </c>
      <c r="AE185" s="161">
        <f t="shared" ca="1" si="87"/>
        <v>-23611.111111111109</v>
      </c>
      <c r="AF185" s="161">
        <f t="shared" ca="1" si="87"/>
        <v>-23611.111111111109</v>
      </c>
      <c r="AG185" s="161">
        <f t="shared" ca="1" si="87"/>
        <v>-23611.111111111109</v>
      </c>
      <c r="AH185" s="161">
        <f t="shared" ca="1" si="87"/>
        <v>-23611.111111111109</v>
      </c>
      <c r="AI185" s="161">
        <f t="shared" ca="1" si="87"/>
        <v>-23611.111111111109</v>
      </c>
      <c r="AJ185" s="161">
        <f t="shared" ref="AJ185:BK185" ca="1" si="88">AJ184</f>
        <v>-23611.111111111109</v>
      </c>
      <c r="AK185" s="161">
        <f t="shared" ca="1" si="88"/>
        <v>-23611.111111111109</v>
      </c>
      <c r="AL185" s="161">
        <f t="shared" ca="1" si="88"/>
        <v>-23611.111111111109</v>
      </c>
      <c r="AM185" s="161">
        <f t="shared" ca="1" si="88"/>
        <v>-23611.111111111109</v>
      </c>
      <c r="AN185" s="161">
        <f t="shared" ca="1" si="88"/>
        <v>-23611.111111111109</v>
      </c>
      <c r="AO185" s="161">
        <f t="shared" ca="1" si="88"/>
        <v>0</v>
      </c>
      <c r="AP185" s="161">
        <f t="shared" ca="1" si="88"/>
        <v>0</v>
      </c>
      <c r="AQ185" s="161">
        <f t="shared" ca="1" si="88"/>
        <v>0</v>
      </c>
      <c r="AR185" s="161">
        <f t="shared" ca="1" si="88"/>
        <v>0</v>
      </c>
      <c r="AS185" s="161">
        <f t="shared" ca="1" si="88"/>
        <v>0</v>
      </c>
      <c r="AT185" s="161">
        <f t="shared" ca="1" si="88"/>
        <v>0</v>
      </c>
      <c r="AU185" s="161">
        <f t="shared" ca="1" si="88"/>
        <v>0</v>
      </c>
      <c r="AV185" s="161">
        <f t="shared" ca="1" si="88"/>
        <v>0</v>
      </c>
      <c r="AW185" s="161">
        <f t="shared" ca="1" si="88"/>
        <v>0</v>
      </c>
      <c r="AX185" s="161">
        <f t="shared" ca="1" si="88"/>
        <v>0</v>
      </c>
      <c r="AY185" s="161">
        <f t="shared" ca="1" si="88"/>
        <v>0</v>
      </c>
      <c r="AZ185" s="161">
        <f t="shared" ca="1" si="88"/>
        <v>0</v>
      </c>
      <c r="BA185" s="161">
        <f t="shared" ca="1" si="88"/>
        <v>0</v>
      </c>
      <c r="BB185" s="161">
        <f t="shared" ca="1" si="88"/>
        <v>0</v>
      </c>
      <c r="BC185" s="161">
        <f t="shared" ca="1" si="88"/>
        <v>0</v>
      </c>
      <c r="BD185" s="161">
        <f t="shared" ca="1" si="88"/>
        <v>0</v>
      </c>
      <c r="BE185" s="161">
        <f t="shared" ca="1" si="88"/>
        <v>0</v>
      </c>
      <c r="BF185" s="161">
        <f t="shared" ca="1" si="88"/>
        <v>0</v>
      </c>
      <c r="BG185" s="161">
        <f t="shared" ca="1" si="88"/>
        <v>0</v>
      </c>
      <c r="BH185" s="161">
        <f t="shared" ca="1" si="88"/>
        <v>0</v>
      </c>
      <c r="BI185" s="161">
        <f t="shared" ca="1" si="88"/>
        <v>0</v>
      </c>
      <c r="BJ185" s="161">
        <f t="shared" ca="1" si="88"/>
        <v>0</v>
      </c>
      <c r="BK185" s="161">
        <f t="shared" ca="1" si="88"/>
        <v>0</v>
      </c>
    </row>
    <row r="186" spans="2:63" ht="14.4" x14ac:dyDescent="0.3">
      <c r="B186" s="149" t="s">
        <v>246</v>
      </c>
      <c r="C186" s="209"/>
      <c r="D186" s="155">
        <v>0</v>
      </c>
      <c r="E186" s="155">
        <v>0</v>
      </c>
      <c r="F186" s="155">
        <v>0</v>
      </c>
      <c r="G186" s="155">
        <v>0</v>
      </c>
      <c r="H186" s="155">
        <v>0</v>
      </c>
      <c r="I186" s="155">
        <v>0</v>
      </c>
      <c r="J186" s="155">
        <v>0</v>
      </c>
      <c r="K186" s="155">
        <v>0</v>
      </c>
      <c r="L186" s="155">
        <v>0</v>
      </c>
      <c r="M186" s="155">
        <v>0</v>
      </c>
      <c r="N186" s="155">
        <v>0</v>
      </c>
      <c r="O186" s="155">
        <v>0</v>
      </c>
      <c r="P186" s="155">
        <v>0</v>
      </c>
      <c r="Q186" s="155">
        <v>0</v>
      </c>
      <c r="R186" s="155">
        <v>0</v>
      </c>
      <c r="S186" s="155">
        <v>0</v>
      </c>
      <c r="T186" s="155">
        <v>0</v>
      </c>
      <c r="U186" s="155">
        <v>0</v>
      </c>
      <c r="V186" s="155">
        <v>0</v>
      </c>
      <c r="W186" s="155">
        <v>0</v>
      </c>
      <c r="X186" s="155">
        <v>0</v>
      </c>
      <c r="Y186" s="155">
        <v>0</v>
      </c>
      <c r="Z186" s="155">
        <v>0</v>
      </c>
      <c r="AA186" s="155">
        <v>0</v>
      </c>
      <c r="AB186" s="155">
        <v>0</v>
      </c>
      <c r="AC186" s="155">
        <v>0</v>
      </c>
      <c r="AD186" s="155">
        <v>0</v>
      </c>
      <c r="AE186" s="155">
        <v>0</v>
      </c>
      <c r="AF186" s="155">
        <v>0</v>
      </c>
      <c r="AG186" s="155">
        <v>0</v>
      </c>
      <c r="AH186" s="155">
        <v>0</v>
      </c>
      <c r="AI186" s="155">
        <v>0</v>
      </c>
      <c r="AJ186" s="155">
        <v>0</v>
      </c>
      <c r="AK186" s="155">
        <v>0</v>
      </c>
      <c r="AL186" s="155">
        <v>0</v>
      </c>
      <c r="AM186" s="155">
        <v>0</v>
      </c>
      <c r="AN186" s="155">
        <v>0</v>
      </c>
      <c r="AO186" s="155">
        <v>0</v>
      </c>
      <c r="AP186" s="155">
        <v>0</v>
      </c>
      <c r="AQ186" s="155">
        <v>0</v>
      </c>
      <c r="AR186" s="155">
        <v>0</v>
      </c>
      <c r="AS186" s="155">
        <v>0</v>
      </c>
      <c r="AT186" s="155">
        <v>0</v>
      </c>
      <c r="AU186" s="155">
        <v>0</v>
      </c>
      <c r="AV186" s="155">
        <v>0</v>
      </c>
      <c r="AW186" s="155">
        <v>0</v>
      </c>
      <c r="AX186" s="155">
        <v>0</v>
      </c>
      <c r="AY186" s="155">
        <v>0</v>
      </c>
      <c r="AZ186" s="155">
        <v>0</v>
      </c>
      <c r="BA186" s="155">
        <v>0</v>
      </c>
      <c r="BB186" s="155">
        <v>0</v>
      </c>
      <c r="BC186" s="155">
        <v>0</v>
      </c>
      <c r="BD186" s="155">
        <v>0</v>
      </c>
      <c r="BE186" s="155">
        <v>0</v>
      </c>
      <c r="BF186" s="155">
        <v>0</v>
      </c>
      <c r="BG186" s="155">
        <v>0</v>
      </c>
      <c r="BH186" s="155">
        <v>0</v>
      </c>
      <c r="BI186" s="155">
        <v>0</v>
      </c>
      <c r="BJ186" s="155">
        <v>0</v>
      </c>
      <c r="BK186" s="155">
        <v>0</v>
      </c>
    </row>
    <row r="187" spans="2:63" ht="14.4" x14ac:dyDescent="0.3">
      <c r="B187" s="303" t="s">
        <v>391</v>
      </c>
      <c r="C187" s="209"/>
      <c r="D187" s="165">
        <f t="shared" ref="D187:AI187" ca="1" si="89">D183+D185+D186</f>
        <v>850000</v>
      </c>
      <c r="E187" s="165">
        <f t="shared" ca="1" si="89"/>
        <v>-23611.111111111109</v>
      </c>
      <c r="F187" s="165">
        <f t="shared" ca="1" si="89"/>
        <v>-23611.111111111109</v>
      </c>
      <c r="G187" s="165">
        <f t="shared" ca="1" si="89"/>
        <v>-23611.111111111109</v>
      </c>
      <c r="H187" s="165">
        <f t="shared" ca="1" si="89"/>
        <v>-23611.111111111109</v>
      </c>
      <c r="I187" s="165">
        <f t="shared" ca="1" si="89"/>
        <v>726388.88888888888</v>
      </c>
      <c r="J187" s="165">
        <f t="shared" ca="1" si="89"/>
        <v>-23611.111111111109</v>
      </c>
      <c r="K187" s="165">
        <f t="shared" ca="1" si="89"/>
        <v>-23611.111111111109</v>
      </c>
      <c r="L187" s="165">
        <f t="shared" ca="1" si="89"/>
        <v>-23611.111111111109</v>
      </c>
      <c r="M187" s="165">
        <f t="shared" ca="1" si="89"/>
        <v>-23611.111111111109</v>
      </c>
      <c r="N187" s="165">
        <f t="shared" ca="1" si="89"/>
        <v>-23611.111111111109</v>
      </c>
      <c r="O187" s="165">
        <f t="shared" ca="1" si="89"/>
        <v>-23611.111111111109</v>
      </c>
      <c r="P187" s="165">
        <f t="shared" ca="1" si="89"/>
        <v>-23611.111111111109</v>
      </c>
      <c r="Q187" s="165">
        <f t="shared" ca="1" si="89"/>
        <v>-23611.111111111109</v>
      </c>
      <c r="R187" s="165">
        <f t="shared" ca="1" si="89"/>
        <v>-23611.111111111109</v>
      </c>
      <c r="S187" s="165">
        <f t="shared" ca="1" si="89"/>
        <v>-23611.111111111109</v>
      </c>
      <c r="T187" s="165">
        <f t="shared" ca="1" si="89"/>
        <v>-23611.111111111109</v>
      </c>
      <c r="U187" s="165">
        <f t="shared" ca="1" si="89"/>
        <v>-23611.111111111109</v>
      </c>
      <c r="V187" s="165">
        <f t="shared" ca="1" si="89"/>
        <v>-23611.111111111109</v>
      </c>
      <c r="W187" s="165">
        <f t="shared" ca="1" si="89"/>
        <v>-23611.111111111109</v>
      </c>
      <c r="X187" s="165">
        <f t="shared" ca="1" si="89"/>
        <v>-23611.111111111109</v>
      </c>
      <c r="Y187" s="165">
        <f t="shared" ca="1" si="89"/>
        <v>-23611.111111111109</v>
      </c>
      <c r="Z187" s="165">
        <f t="shared" ca="1" si="89"/>
        <v>-23611.111111111109</v>
      </c>
      <c r="AA187" s="165">
        <f t="shared" ca="1" si="89"/>
        <v>-23611.111111111109</v>
      </c>
      <c r="AB187" s="165">
        <f t="shared" ca="1" si="89"/>
        <v>-23611.111111111109</v>
      </c>
      <c r="AC187" s="165">
        <f t="shared" ca="1" si="89"/>
        <v>-23611.111111111109</v>
      </c>
      <c r="AD187" s="165">
        <f t="shared" ca="1" si="89"/>
        <v>-23611.111111111109</v>
      </c>
      <c r="AE187" s="165">
        <f t="shared" ca="1" si="89"/>
        <v>-23611.111111111109</v>
      </c>
      <c r="AF187" s="165">
        <f t="shared" ca="1" si="89"/>
        <v>-23611.111111111109</v>
      </c>
      <c r="AG187" s="165">
        <f t="shared" ca="1" si="89"/>
        <v>-23611.111111111109</v>
      </c>
      <c r="AH187" s="165">
        <f t="shared" ca="1" si="89"/>
        <v>-23611.111111111109</v>
      </c>
      <c r="AI187" s="165">
        <f t="shared" ca="1" si="89"/>
        <v>-23611.111111111109</v>
      </c>
      <c r="AJ187" s="165">
        <f t="shared" ref="AJ187:BK187" ca="1" si="90">AJ183+AJ185+AJ186</f>
        <v>-23611.111111111109</v>
      </c>
      <c r="AK187" s="165">
        <f t="shared" ca="1" si="90"/>
        <v>-23611.111111111109</v>
      </c>
      <c r="AL187" s="165">
        <f t="shared" ca="1" si="90"/>
        <v>-23611.111111111109</v>
      </c>
      <c r="AM187" s="165">
        <f t="shared" ca="1" si="90"/>
        <v>-23611.111111111109</v>
      </c>
      <c r="AN187" s="165">
        <f t="shared" ca="1" si="90"/>
        <v>-23611.111111111109</v>
      </c>
      <c r="AO187" s="165">
        <f t="shared" ca="1" si="90"/>
        <v>0</v>
      </c>
      <c r="AP187" s="165">
        <f t="shared" ca="1" si="90"/>
        <v>0</v>
      </c>
      <c r="AQ187" s="165">
        <f t="shared" ca="1" si="90"/>
        <v>0</v>
      </c>
      <c r="AR187" s="165">
        <f t="shared" ca="1" si="90"/>
        <v>0</v>
      </c>
      <c r="AS187" s="165">
        <f t="shared" ca="1" si="90"/>
        <v>0</v>
      </c>
      <c r="AT187" s="165">
        <f t="shared" ca="1" si="90"/>
        <v>0</v>
      </c>
      <c r="AU187" s="165">
        <f t="shared" ca="1" si="90"/>
        <v>0</v>
      </c>
      <c r="AV187" s="165">
        <f t="shared" ca="1" si="90"/>
        <v>0</v>
      </c>
      <c r="AW187" s="165">
        <f t="shared" ca="1" si="90"/>
        <v>0</v>
      </c>
      <c r="AX187" s="165">
        <f t="shared" ca="1" si="90"/>
        <v>0</v>
      </c>
      <c r="AY187" s="165">
        <f t="shared" ca="1" si="90"/>
        <v>0</v>
      </c>
      <c r="AZ187" s="165">
        <f t="shared" ca="1" si="90"/>
        <v>0</v>
      </c>
      <c r="BA187" s="165">
        <f t="shared" ca="1" si="90"/>
        <v>0</v>
      </c>
      <c r="BB187" s="165">
        <f t="shared" ca="1" si="90"/>
        <v>0</v>
      </c>
      <c r="BC187" s="165">
        <f t="shared" ca="1" si="90"/>
        <v>0</v>
      </c>
      <c r="BD187" s="165">
        <f t="shared" ca="1" si="90"/>
        <v>0</v>
      </c>
      <c r="BE187" s="165">
        <f t="shared" ca="1" si="90"/>
        <v>0</v>
      </c>
      <c r="BF187" s="165">
        <f t="shared" ca="1" si="90"/>
        <v>0</v>
      </c>
      <c r="BG187" s="165">
        <f t="shared" ca="1" si="90"/>
        <v>0</v>
      </c>
      <c r="BH187" s="165">
        <f t="shared" ca="1" si="90"/>
        <v>0</v>
      </c>
      <c r="BI187" s="165">
        <f t="shared" ca="1" si="90"/>
        <v>0</v>
      </c>
      <c r="BJ187" s="165">
        <f t="shared" ca="1" si="90"/>
        <v>0</v>
      </c>
      <c r="BK187" s="165">
        <f t="shared" ca="1" si="90"/>
        <v>0</v>
      </c>
    </row>
    <row r="188" spans="2:63" ht="14.4" x14ac:dyDescent="0.3">
      <c r="B188" s="305"/>
      <c r="C188" s="209"/>
      <c r="D188" s="310"/>
      <c r="E188" s="310"/>
      <c r="F188" s="310"/>
      <c r="G188" s="310"/>
      <c r="H188" s="310"/>
      <c r="I188" s="310"/>
      <c r="J188" s="310"/>
      <c r="K188" s="310"/>
      <c r="L188" s="310"/>
      <c r="M188" s="310"/>
      <c r="N188" s="310"/>
      <c r="O188" s="310"/>
      <c r="P188" s="310"/>
      <c r="Q188" s="310"/>
      <c r="R188" s="310"/>
      <c r="S188" s="310"/>
      <c r="T188" s="310"/>
      <c r="U188" s="310"/>
      <c r="V188" s="310"/>
      <c r="W188" s="310"/>
      <c r="X188" s="310"/>
      <c r="Y188" s="310"/>
      <c r="Z188" s="310"/>
      <c r="AA188" s="310"/>
      <c r="AB188" s="310"/>
      <c r="AC188" s="310"/>
      <c r="AD188" s="310"/>
      <c r="AE188" s="310"/>
      <c r="AF188" s="310"/>
      <c r="AG188" s="310"/>
      <c r="AH188" s="310"/>
      <c r="AI188" s="310"/>
      <c r="AJ188" s="310"/>
      <c r="AK188" s="310"/>
      <c r="AL188" s="310"/>
      <c r="AM188" s="310"/>
      <c r="AN188" s="310"/>
      <c r="AO188" s="310"/>
      <c r="AP188" s="310"/>
      <c r="AQ188" s="310"/>
      <c r="AR188" s="310"/>
      <c r="AS188" s="310"/>
      <c r="AT188" s="310"/>
      <c r="AU188" s="310"/>
      <c r="AV188" s="310"/>
      <c r="AW188" s="310"/>
      <c r="AX188" s="310"/>
      <c r="AY188" s="310"/>
      <c r="AZ188" s="310"/>
      <c r="BA188" s="310"/>
      <c r="BB188" s="310"/>
      <c r="BC188" s="310"/>
      <c r="BD188" s="310"/>
      <c r="BE188" s="310"/>
      <c r="BF188" s="310"/>
      <c r="BG188" s="310"/>
      <c r="BH188" s="310"/>
      <c r="BI188" s="310"/>
      <c r="BJ188" s="310"/>
      <c r="BK188" s="310"/>
    </row>
    <row r="189" spans="2:63" ht="15" thickBot="1" x14ac:dyDescent="0.35">
      <c r="B189" s="308" t="s">
        <v>154</v>
      </c>
      <c r="C189" s="209"/>
      <c r="D189" s="309">
        <f ca="1">D173+D178+D187</f>
        <v>728890.83333333337</v>
      </c>
      <c r="E189" s="309">
        <f t="shared" ref="E189:AI189" ca="1" si="91">E173+E178+E187</f>
        <v>-95741.277777777766</v>
      </c>
      <c r="F189" s="309">
        <f t="shared" ca="1" si="91"/>
        <v>-69332.666666666657</v>
      </c>
      <c r="G189" s="309">
        <f t="shared" ca="1" si="91"/>
        <v>-23721.555555555544</v>
      </c>
      <c r="H189" s="309">
        <f t="shared" ca="1" si="91"/>
        <v>-15500.444444444434</v>
      </c>
      <c r="I189" s="309">
        <f t="shared" ca="1" si="91"/>
        <v>736626.66666666663</v>
      </c>
      <c r="J189" s="309">
        <f t="shared" ca="1" si="91"/>
        <v>-12289.722222222212</v>
      </c>
      <c r="K189" s="309">
        <f t="shared" ca="1" si="91"/>
        <v>-12053.611111111099</v>
      </c>
      <c r="L189" s="309">
        <f t="shared" ca="1" si="91"/>
        <v>-11817.499999999989</v>
      </c>
      <c r="M189" s="309">
        <f t="shared" ca="1" si="91"/>
        <v>-11581.388888888878</v>
      </c>
      <c r="N189" s="309">
        <f t="shared" ca="1" si="91"/>
        <v>-11345.277777777766</v>
      </c>
      <c r="O189" s="309">
        <f t="shared" ca="1" si="91"/>
        <v>-38183.241666666669</v>
      </c>
      <c r="P189" s="309">
        <f t="shared" ca="1" si="91"/>
        <v>844.44444444444161</v>
      </c>
      <c r="Q189" s="309">
        <f t="shared" ca="1" si="91"/>
        <v>2335.355555555554</v>
      </c>
      <c r="R189" s="309">
        <f t="shared" ca="1" si="91"/>
        <v>17120.966666666667</v>
      </c>
      <c r="S189" s="309">
        <f t="shared" ca="1" si="91"/>
        <v>38507.077777777762</v>
      </c>
      <c r="T189" s="309">
        <f t="shared" ca="1" si="91"/>
        <v>42717.688888888879</v>
      </c>
      <c r="U189" s="309">
        <f t="shared" ca="1" si="91"/>
        <v>43902</v>
      </c>
      <c r="V189" s="309">
        <f t="shared" ca="1" si="91"/>
        <v>44561.111111111109</v>
      </c>
      <c r="W189" s="309">
        <f t="shared" ca="1" si="91"/>
        <v>44797.222222222219</v>
      </c>
      <c r="X189" s="309">
        <f t="shared" ca="1" si="91"/>
        <v>45033.333333333328</v>
      </c>
      <c r="Y189" s="309">
        <f t="shared" ca="1" si="91"/>
        <v>45269.444444444438</v>
      </c>
      <c r="Z189" s="309">
        <f t="shared" ca="1" si="91"/>
        <v>45505.555555555547</v>
      </c>
      <c r="AA189" s="309">
        <f t="shared" ca="1" si="91"/>
        <v>-113396.1583333333</v>
      </c>
      <c r="AB189" s="309">
        <f t="shared" ca="1" si="91"/>
        <v>21940.498611111128</v>
      </c>
      <c r="AC189" s="309">
        <f t="shared" ca="1" si="91"/>
        <v>24254.334722222244</v>
      </c>
      <c r="AD189" s="309">
        <f t="shared" ca="1" si="91"/>
        <v>48703.258333333331</v>
      </c>
      <c r="AE189" s="309">
        <f t="shared" ca="1" si="91"/>
        <v>84127.49444444447</v>
      </c>
      <c r="AF189" s="309">
        <f t="shared" ca="1" si="91"/>
        <v>90982.355555555579</v>
      </c>
      <c r="AG189" s="309">
        <f t="shared" ca="1" si="91"/>
        <v>92793.541666666701</v>
      </c>
      <c r="AH189" s="309">
        <f t="shared" ca="1" si="91"/>
        <v>93733.415277777764</v>
      </c>
      <c r="AI189" s="309">
        <f t="shared" ca="1" si="91"/>
        <v>93969.526388888873</v>
      </c>
      <c r="AJ189" s="309">
        <f t="shared" ref="AJ189:BK189" ca="1" si="92">AJ173+AJ178+AJ187</f>
        <v>94205.637499999983</v>
      </c>
      <c r="AK189" s="309">
        <f t="shared" ca="1" si="92"/>
        <v>94441.748611111107</v>
      </c>
      <c r="AL189" s="309">
        <f t="shared" ca="1" si="92"/>
        <v>94677.859722222216</v>
      </c>
      <c r="AM189" s="309">
        <f t="shared" ca="1" si="92"/>
        <v>-189750.55179166672</v>
      </c>
      <c r="AN189" s="309">
        <f t="shared" ca="1" si="92"/>
        <v>82718.994777777742</v>
      </c>
      <c r="AO189" s="309">
        <f t="shared" ca="1" si="92"/>
        <v>107882.192</v>
      </c>
      <c r="AP189" s="309">
        <f t="shared" ca="1" si="92"/>
        <v>123081.7545</v>
      </c>
      <c r="AQ189" s="309">
        <f t="shared" ca="1" si="92"/>
        <v>145181.12949999998</v>
      </c>
      <c r="AR189" s="309">
        <f t="shared" ca="1" si="92"/>
        <v>149331.00449999998</v>
      </c>
      <c r="AS189" s="309">
        <f t="shared" ca="1" si="92"/>
        <v>150322.97950000002</v>
      </c>
      <c r="AT189" s="309">
        <f t="shared" ca="1" si="92"/>
        <v>150764.967</v>
      </c>
      <c r="AU189" s="309">
        <f t="shared" ca="1" si="92"/>
        <v>150764.967</v>
      </c>
      <c r="AV189" s="309">
        <f t="shared" ca="1" si="92"/>
        <v>150764.967</v>
      </c>
      <c r="AW189" s="309">
        <f t="shared" ca="1" si="92"/>
        <v>150764.967</v>
      </c>
      <c r="AX189" s="309">
        <f t="shared" ca="1" si="92"/>
        <v>150764.967</v>
      </c>
      <c r="AY189" s="309">
        <f t="shared" ca="1" si="92"/>
        <v>-221922.79064499994</v>
      </c>
      <c r="AZ189" s="309">
        <f t="shared" ca="1" si="92"/>
        <v>134014.95125333336</v>
      </c>
      <c r="BA189" s="309">
        <f t="shared" ca="1" si="92"/>
        <v>135837.27625333337</v>
      </c>
      <c r="BB189" s="309">
        <f t="shared" ca="1" si="92"/>
        <v>157157.46375333332</v>
      </c>
      <c r="BC189" s="309">
        <f t="shared" ca="1" si="92"/>
        <v>188135.58875333332</v>
      </c>
      <c r="BD189" s="309">
        <f t="shared" ca="1" si="92"/>
        <v>193966.71375333332</v>
      </c>
      <c r="BE189" s="309">
        <f t="shared" ca="1" si="92"/>
        <v>195351.63875333325</v>
      </c>
      <c r="BF189" s="309">
        <f t="shared" ca="1" si="92"/>
        <v>195971.2012533333</v>
      </c>
      <c r="BG189" s="309">
        <f t="shared" ca="1" si="92"/>
        <v>195971.2012533333</v>
      </c>
      <c r="BH189" s="309">
        <f t="shared" ca="1" si="92"/>
        <v>195971.2012533333</v>
      </c>
      <c r="BI189" s="309">
        <f t="shared" ca="1" si="92"/>
        <v>195971.2012533333</v>
      </c>
      <c r="BJ189" s="309">
        <f t="shared" ca="1" si="92"/>
        <v>195971.2012533333</v>
      </c>
      <c r="BK189" s="309">
        <f t="shared" ca="1" si="92"/>
        <v>-287962.9167118668</v>
      </c>
    </row>
    <row r="190" spans="2:63" ht="10.5" customHeight="1" thickTop="1" x14ac:dyDescent="0.3">
      <c r="B190" s="311"/>
      <c r="C190" s="209"/>
      <c r="D190" s="153"/>
      <c r="E190" s="153"/>
      <c r="F190" s="153"/>
      <c r="G190" s="153"/>
      <c r="H190" s="153"/>
      <c r="I190" s="153"/>
      <c r="J190" s="153"/>
      <c r="K190" s="153"/>
      <c r="L190" s="153"/>
      <c r="M190" s="153"/>
      <c r="N190" s="153"/>
      <c r="O190" s="153"/>
      <c r="P190" s="153"/>
      <c r="Q190" s="153"/>
      <c r="R190" s="153"/>
      <c r="S190" s="153"/>
      <c r="T190" s="153"/>
      <c r="U190" s="153"/>
      <c r="V190" s="153"/>
      <c r="W190" s="153"/>
      <c r="X190" s="153"/>
      <c r="Y190" s="153"/>
      <c r="Z190" s="153"/>
      <c r="AA190" s="153"/>
      <c r="AB190" s="153"/>
      <c r="AC190" s="153"/>
      <c r="AD190" s="153"/>
      <c r="AE190" s="153"/>
      <c r="AF190" s="153"/>
      <c r="AG190" s="153"/>
      <c r="AH190" s="153"/>
      <c r="AI190" s="153"/>
      <c r="AJ190" s="153"/>
      <c r="AK190" s="153"/>
      <c r="AL190" s="153"/>
      <c r="AM190" s="153"/>
      <c r="AN190" s="153"/>
      <c r="AO190" s="153"/>
      <c r="AP190" s="153"/>
      <c r="AQ190" s="153"/>
      <c r="AR190" s="153"/>
      <c r="AS190" s="153"/>
      <c r="AT190" s="153"/>
      <c r="AU190" s="153"/>
      <c r="AV190" s="153"/>
      <c r="AW190" s="153"/>
      <c r="AX190" s="153"/>
      <c r="AY190" s="153"/>
      <c r="AZ190" s="153"/>
      <c r="BA190" s="153"/>
      <c r="BB190" s="153"/>
      <c r="BC190" s="153"/>
      <c r="BD190" s="153"/>
      <c r="BE190" s="153"/>
      <c r="BF190" s="153"/>
      <c r="BG190" s="153"/>
      <c r="BH190" s="153"/>
      <c r="BI190" s="153"/>
      <c r="BJ190" s="153"/>
      <c r="BK190" s="153"/>
    </row>
    <row r="191" spans="2:63" ht="10.5" customHeight="1" x14ac:dyDescent="0.3">
      <c r="B191" s="213" t="s">
        <v>258</v>
      </c>
      <c r="C191" s="209"/>
      <c r="D191" s="153"/>
      <c r="E191" s="153"/>
      <c r="F191" s="153"/>
      <c r="G191" s="153"/>
      <c r="H191" s="153"/>
      <c r="I191" s="153"/>
      <c r="J191" s="153"/>
      <c r="K191" s="153"/>
      <c r="L191" s="153"/>
      <c r="M191" s="153"/>
      <c r="N191" s="153"/>
      <c r="O191" s="153"/>
      <c r="P191" s="153"/>
      <c r="Q191" s="153"/>
      <c r="R191" s="153"/>
      <c r="S191" s="153"/>
      <c r="T191" s="153"/>
      <c r="U191" s="153"/>
      <c r="V191" s="153"/>
      <c r="W191" s="153"/>
      <c r="X191" s="153"/>
      <c r="Y191" s="153"/>
      <c r="Z191" s="153"/>
      <c r="AA191" s="153"/>
      <c r="AB191" s="153"/>
      <c r="AC191" s="153"/>
      <c r="AD191" s="153"/>
      <c r="AE191" s="153"/>
      <c r="AF191" s="153"/>
      <c r="AG191" s="153"/>
      <c r="AH191" s="153"/>
      <c r="AI191" s="153"/>
      <c r="AJ191" s="153"/>
      <c r="AK191" s="153"/>
      <c r="AL191" s="153"/>
      <c r="AM191" s="153"/>
      <c r="AN191" s="153"/>
      <c r="AO191" s="153"/>
      <c r="AP191" s="153"/>
      <c r="AQ191" s="153"/>
      <c r="AR191" s="153"/>
      <c r="AS191" s="153"/>
      <c r="AT191" s="153"/>
      <c r="AU191" s="153"/>
      <c r="AV191" s="153"/>
      <c r="AW191" s="153"/>
      <c r="AX191" s="153"/>
      <c r="AY191" s="153"/>
      <c r="AZ191" s="153"/>
      <c r="BA191" s="153"/>
      <c r="BB191" s="153"/>
      <c r="BC191" s="153"/>
      <c r="BD191" s="153"/>
      <c r="BE191" s="153"/>
      <c r="BF191" s="153"/>
      <c r="BG191" s="153"/>
      <c r="BH191" s="153"/>
      <c r="BI191" s="153"/>
      <c r="BJ191" s="153"/>
      <c r="BK191" s="153"/>
    </row>
    <row r="192" spans="2:63" ht="10.5" customHeight="1" x14ac:dyDescent="0.3">
      <c r="B192" s="147"/>
      <c r="C192" s="209"/>
      <c r="D192" s="153"/>
      <c r="E192" s="153"/>
      <c r="F192" s="153"/>
      <c r="G192" s="153"/>
      <c r="H192" s="153"/>
      <c r="I192" s="153"/>
      <c r="J192" s="153"/>
      <c r="K192" s="153"/>
      <c r="L192" s="153"/>
      <c r="M192" s="153"/>
      <c r="N192" s="153"/>
      <c r="O192" s="153"/>
      <c r="P192" s="153"/>
      <c r="Q192" s="153"/>
      <c r="R192" s="153"/>
      <c r="S192" s="153"/>
      <c r="T192" s="153"/>
      <c r="U192" s="153"/>
      <c r="V192" s="153"/>
      <c r="W192" s="153"/>
      <c r="X192" s="153"/>
      <c r="Y192" s="153"/>
      <c r="Z192" s="153"/>
      <c r="AA192" s="153"/>
      <c r="AB192" s="153"/>
      <c r="AC192" s="153"/>
      <c r="AD192" s="153"/>
      <c r="AE192" s="153"/>
      <c r="AF192" s="153"/>
      <c r="AG192" s="153"/>
      <c r="AH192" s="153"/>
      <c r="AI192" s="153"/>
      <c r="AJ192" s="153"/>
      <c r="AK192" s="153"/>
      <c r="AL192" s="153"/>
      <c r="AM192" s="153"/>
      <c r="AN192" s="153"/>
      <c r="AO192" s="153"/>
      <c r="AP192" s="153"/>
      <c r="AQ192" s="153"/>
      <c r="AR192" s="153"/>
      <c r="AS192" s="153"/>
      <c r="AT192" s="153"/>
      <c r="AU192" s="153"/>
      <c r="AV192" s="153"/>
      <c r="AW192" s="153"/>
      <c r="AX192" s="153"/>
      <c r="AY192" s="153"/>
      <c r="AZ192" s="153"/>
      <c r="BA192" s="153"/>
      <c r="BB192" s="153"/>
      <c r="BC192" s="153"/>
      <c r="BD192" s="153"/>
      <c r="BE192" s="153"/>
      <c r="BF192" s="153"/>
      <c r="BG192" s="153"/>
      <c r="BH192" s="153"/>
      <c r="BI192" s="153"/>
      <c r="BJ192" s="153"/>
      <c r="BK192" s="153"/>
    </row>
    <row r="193" spans="2:63" ht="14.4" x14ac:dyDescent="0.3">
      <c r="B193" s="149" t="s">
        <v>390</v>
      </c>
      <c r="C193" s="209"/>
      <c r="D193" s="155">
        <f t="shared" ref="D193:AI193" ca="1" si="93">D178</f>
        <v>-55000</v>
      </c>
      <c r="E193" s="155">
        <f t="shared" ca="1" si="93"/>
        <v>0</v>
      </c>
      <c r="F193" s="155">
        <f t="shared" ca="1" si="93"/>
        <v>-3000</v>
      </c>
      <c r="G193" s="155">
        <f t="shared" ca="1" si="93"/>
        <v>0</v>
      </c>
      <c r="H193" s="155">
        <f t="shared" ca="1" si="93"/>
        <v>0</v>
      </c>
      <c r="I193" s="155">
        <f t="shared" ca="1" si="93"/>
        <v>0</v>
      </c>
      <c r="J193" s="155">
        <f t="shared" ca="1" si="93"/>
        <v>0</v>
      </c>
      <c r="K193" s="155">
        <f t="shared" ca="1" si="93"/>
        <v>0</v>
      </c>
      <c r="L193" s="155">
        <f t="shared" ca="1" si="93"/>
        <v>0</v>
      </c>
      <c r="M193" s="155">
        <f t="shared" ca="1" si="93"/>
        <v>0</v>
      </c>
      <c r="N193" s="155">
        <f t="shared" ca="1" si="93"/>
        <v>0</v>
      </c>
      <c r="O193" s="155">
        <f t="shared" ca="1" si="93"/>
        <v>0</v>
      </c>
      <c r="P193" s="155">
        <f t="shared" ca="1" si="93"/>
        <v>0</v>
      </c>
      <c r="Q193" s="155">
        <f t="shared" ca="1" si="93"/>
        <v>0</v>
      </c>
      <c r="R193" s="155">
        <f t="shared" ca="1" si="93"/>
        <v>0</v>
      </c>
      <c r="S193" s="155">
        <f t="shared" ca="1" si="93"/>
        <v>0</v>
      </c>
      <c r="T193" s="155">
        <f t="shared" ca="1" si="93"/>
        <v>0</v>
      </c>
      <c r="U193" s="155">
        <f t="shared" ca="1" si="93"/>
        <v>0</v>
      </c>
      <c r="V193" s="155">
        <f t="shared" ca="1" si="93"/>
        <v>0</v>
      </c>
      <c r="W193" s="155">
        <f t="shared" ca="1" si="93"/>
        <v>0</v>
      </c>
      <c r="X193" s="155">
        <f t="shared" ca="1" si="93"/>
        <v>0</v>
      </c>
      <c r="Y193" s="155">
        <f t="shared" ca="1" si="93"/>
        <v>0</v>
      </c>
      <c r="Z193" s="155">
        <f t="shared" ca="1" si="93"/>
        <v>0</v>
      </c>
      <c r="AA193" s="155">
        <f t="shared" ca="1" si="93"/>
        <v>0</v>
      </c>
      <c r="AB193" s="155">
        <f t="shared" ca="1" si="93"/>
        <v>0</v>
      </c>
      <c r="AC193" s="155">
        <f t="shared" ca="1" si="93"/>
        <v>0</v>
      </c>
      <c r="AD193" s="155">
        <f t="shared" ca="1" si="93"/>
        <v>0</v>
      </c>
      <c r="AE193" s="155">
        <f t="shared" ca="1" si="93"/>
        <v>0</v>
      </c>
      <c r="AF193" s="155">
        <f t="shared" ca="1" si="93"/>
        <v>0</v>
      </c>
      <c r="AG193" s="155">
        <f t="shared" ca="1" si="93"/>
        <v>0</v>
      </c>
      <c r="AH193" s="155">
        <f t="shared" ca="1" si="93"/>
        <v>0</v>
      </c>
      <c r="AI193" s="155">
        <f t="shared" ca="1" si="93"/>
        <v>0</v>
      </c>
      <c r="AJ193" s="155">
        <f t="shared" ref="AJ193:BK193" ca="1" si="94">AJ178</f>
        <v>0</v>
      </c>
      <c r="AK193" s="155">
        <f t="shared" ca="1" si="94"/>
        <v>0</v>
      </c>
      <c r="AL193" s="155">
        <f t="shared" ca="1" si="94"/>
        <v>0</v>
      </c>
      <c r="AM193" s="155">
        <f t="shared" ca="1" si="94"/>
        <v>0</v>
      </c>
      <c r="AN193" s="155">
        <f t="shared" ca="1" si="94"/>
        <v>0</v>
      </c>
      <c r="AO193" s="155">
        <f t="shared" ca="1" si="94"/>
        <v>0</v>
      </c>
      <c r="AP193" s="155">
        <f t="shared" ca="1" si="94"/>
        <v>0</v>
      </c>
      <c r="AQ193" s="155">
        <f t="shared" ca="1" si="94"/>
        <v>0</v>
      </c>
      <c r="AR193" s="155">
        <f t="shared" ca="1" si="94"/>
        <v>0</v>
      </c>
      <c r="AS193" s="155">
        <f t="shared" ca="1" si="94"/>
        <v>0</v>
      </c>
      <c r="AT193" s="155">
        <f t="shared" ca="1" si="94"/>
        <v>0</v>
      </c>
      <c r="AU193" s="155">
        <f t="shared" ca="1" si="94"/>
        <v>0</v>
      </c>
      <c r="AV193" s="155">
        <f t="shared" ca="1" si="94"/>
        <v>0</v>
      </c>
      <c r="AW193" s="155">
        <f t="shared" ca="1" si="94"/>
        <v>0</v>
      </c>
      <c r="AX193" s="155">
        <f t="shared" ca="1" si="94"/>
        <v>0</v>
      </c>
      <c r="AY193" s="155">
        <f t="shared" ca="1" si="94"/>
        <v>0</v>
      </c>
      <c r="AZ193" s="155">
        <f t="shared" ca="1" si="94"/>
        <v>0</v>
      </c>
      <c r="BA193" s="155">
        <f t="shared" ca="1" si="94"/>
        <v>0</v>
      </c>
      <c r="BB193" s="155">
        <f t="shared" ca="1" si="94"/>
        <v>0</v>
      </c>
      <c r="BC193" s="155">
        <f t="shared" ca="1" si="94"/>
        <v>0</v>
      </c>
      <c r="BD193" s="155">
        <f t="shared" ca="1" si="94"/>
        <v>0</v>
      </c>
      <c r="BE193" s="155">
        <f t="shared" ca="1" si="94"/>
        <v>0</v>
      </c>
      <c r="BF193" s="155">
        <f t="shared" ca="1" si="94"/>
        <v>0</v>
      </c>
      <c r="BG193" s="155">
        <f t="shared" ca="1" si="94"/>
        <v>0</v>
      </c>
      <c r="BH193" s="155">
        <f t="shared" ca="1" si="94"/>
        <v>0</v>
      </c>
      <c r="BI193" s="155">
        <f t="shared" ca="1" si="94"/>
        <v>0</v>
      </c>
      <c r="BJ193" s="155">
        <f t="shared" ca="1" si="94"/>
        <v>0</v>
      </c>
      <c r="BK193" s="155">
        <f t="shared" ca="1" si="94"/>
        <v>0</v>
      </c>
    </row>
    <row r="194" spans="2:63" ht="14.4" x14ac:dyDescent="0.3">
      <c r="B194" s="149" t="s">
        <v>391</v>
      </c>
      <c r="C194" s="209"/>
      <c r="D194" s="155">
        <f t="shared" ref="D194:BK194" ca="1" si="95">D187</f>
        <v>850000</v>
      </c>
      <c r="E194" s="155">
        <f t="shared" ca="1" si="95"/>
        <v>-23611.111111111109</v>
      </c>
      <c r="F194" s="155">
        <f t="shared" ca="1" si="95"/>
        <v>-23611.111111111109</v>
      </c>
      <c r="G194" s="155">
        <f t="shared" ca="1" si="95"/>
        <v>-23611.111111111109</v>
      </c>
      <c r="H194" s="155">
        <f t="shared" ca="1" si="95"/>
        <v>-23611.111111111109</v>
      </c>
      <c r="I194" s="155">
        <f t="shared" ca="1" si="95"/>
        <v>726388.88888888888</v>
      </c>
      <c r="J194" s="155">
        <f t="shared" ca="1" si="95"/>
        <v>-23611.111111111109</v>
      </c>
      <c r="K194" s="155">
        <f t="shared" ca="1" si="95"/>
        <v>-23611.111111111109</v>
      </c>
      <c r="L194" s="155">
        <f t="shared" ca="1" si="95"/>
        <v>-23611.111111111109</v>
      </c>
      <c r="M194" s="155">
        <f t="shared" ca="1" si="95"/>
        <v>-23611.111111111109</v>
      </c>
      <c r="N194" s="155">
        <f t="shared" ca="1" si="95"/>
        <v>-23611.111111111109</v>
      </c>
      <c r="O194" s="155">
        <f t="shared" ca="1" si="95"/>
        <v>-23611.111111111109</v>
      </c>
      <c r="P194" s="155">
        <f t="shared" ca="1" si="95"/>
        <v>-23611.111111111109</v>
      </c>
      <c r="Q194" s="155">
        <f t="shared" ca="1" si="95"/>
        <v>-23611.111111111109</v>
      </c>
      <c r="R194" s="155">
        <f t="shared" ca="1" si="95"/>
        <v>-23611.111111111109</v>
      </c>
      <c r="S194" s="155">
        <f t="shared" ca="1" si="95"/>
        <v>-23611.111111111109</v>
      </c>
      <c r="T194" s="155">
        <f t="shared" ca="1" si="95"/>
        <v>-23611.111111111109</v>
      </c>
      <c r="U194" s="155">
        <f t="shared" ca="1" si="95"/>
        <v>-23611.111111111109</v>
      </c>
      <c r="V194" s="155">
        <f t="shared" ca="1" si="95"/>
        <v>-23611.111111111109</v>
      </c>
      <c r="W194" s="155">
        <f t="shared" ca="1" si="95"/>
        <v>-23611.111111111109</v>
      </c>
      <c r="X194" s="155">
        <f t="shared" ca="1" si="95"/>
        <v>-23611.111111111109</v>
      </c>
      <c r="Y194" s="155">
        <f t="shared" ca="1" si="95"/>
        <v>-23611.111111111109</v>
      </c>
      <c r="Z194" s="155">
        <f t="shared" ca="1" si="95"/>
        <v>-23611.111111111109</v>
      </c>
      <c r="AA194" s="155">
        <f t="shared" ca="1" si="95"/>
        <v>-23611.111111111109</v>
      </c>
      <c r="AB194" s="155">
        <f t="shared" ca="1" si="95"/>
        <v>-23611.111111111109</v>
      </c>
      <c r="AC194" s="155">
        <f t="shared" ca="1" si="95"/>
        <v>-23611.111111111109</v>
      </c>
      <c r="AD194" s="155">
        <f t="shared" ca="1" si="95"/>
        <v>-23611.111111111109</v>
      </c>
      <c r="AE194" s="155">
        <f t="shared" ca="1" si="95"/>
        <v>-23611.111111111109</v>
      </c>
      <c r="AF194" s="155">
        <f t="shared" ca="1" si="95"/>
        <v>-23611.111111111109</v>
      </c>
      <c r="AG194" s="155">
        <f t="shared" ca="1" si="95"/>
        <v>-23611.111111111109</v>
      </c>
      <c r="AH194" s="155">
        <f t="shared" ca="1" si="95"/>
        <v>-23611.111111111109</v>
      </c>
      <c r="AI194" s="155">
        <f t="shared" ca="1" si="95"/>
        <v>-23611.111111111109</v>
      </c>
      <c r="AJ194" s="155">
        <f t="shared" ca="1" si="95"/>
        <v>-23611.111111111109</v>
      </c>
      <c r="AK194" s="155">
        <f t="shared" ca="1" si="95"/>
        <v>-23611.111111111109</v>
      </c>
      <c r="AL194" s="155">
        <f t="shared" ca="1" si="95"/>
        <v>-23611.111111111109</v>
      </c>
      <c r="AM194" s="155">
        <f t="shared" ca="1" si="95"/>
        <v>-23611.111111111109</v>
      </c>
      <c r="AN194" s="155">
        <f t="shared" ca="1" si="95"/>
        <v>-23611.111111111109</v>
      </c>
      <c r="AO194" s="155">
        <f t="shared" ca="1" si="95"/>
        <v>0</v>
      </c>
      <c r="AP194" s="155">
        <f t="shared" ca="1" si="95"/>
        <v>0</v>
      </c>
      <c r="AQ194" s="155">
        <f t="shared" ca="1" si="95"/>
        <v>0</v>
      </c>
      <c r="AR194" s="155">
        <f t="shared" ca="1" si="95"/>
        <v>0</v>
      </c>
      <c r="AS194" s="155">
        <f t="shared" ca="1" si="95"/>
        <v>0</v>
      </c>
      <c r="AT194" s="155">
        <f t="shared" ca="1" si="95"/>
        <v>0</v>
      </c>
      <c r="AU194" s="155">
        <f t="shared" ca="1" si="95"/>
        <v>0</v>
      </c>
      <c r="AV194" s="155">
        <f t="shared" ca="1" si="95"/>
        <v>0</v>
      </c>
      <c r="AW194" s="155">
        <f t="shared" ca="1" si="95"/>
        <v>0</v>
      </c>
      <c r="AX194" s="155">
        <f t="shared" ca="1" si="95"/>
        <v>0</v>
      </c>
      <c r="AY194" s="155">
        <f t="shared" ca="1" si="95"/>
        <v>0</v>
      </c>
      <c r="AZ194" s="155">
        <f t="shared" ca="1" si="95"/>
        <v>0</v>
      </c>
      <c r="BA194" s="155">
        <f t="shared" ca="1" si="95"/>
        <v>0</v>
      </c>
      <c r="BB194" s="155">
        <f t="shared" ca="1" si="95"/>
        <v>0</v>
      </c>
      <c r="BC194" s="155">
        <f t="shared" ca="1" si="95"/>
        <v>0</v>
      </c>
      <c r="BD194" s="155">
        <f t="shared" ca="1" si="95"/>
        <v>0</v>
      </c>
      <c r="BE194" s="155">
        <f t="shared" ca="1" si="95"/>
        <v>0</v>
      </c>
      <c r="BF194" s="155">
        <f t="shared" ca="1" si="95"/>
        <v>0</v>
      </c>
      <c r="BG194" s="155">
        <f t="shared" ca="1" si="95"/>
        <v>0</v>
      </c>
      <c r="BH194" s="155">
        <f t="shared" ca="1" si="95"/>
        <v>0</v>
      </c>
      <c r="BI194" s="155">
        <f t="shared" ca="1" si="95"/>
        <v>0</v>
      </c>
      <c r="BJ194" s="155">
        <f t="shared" ca="1" si="95"/>
        <v>0</v>
      </c>
      <c r="BK194" s="155">
        <f t="shared" ca="1" si="95"/>
        <v>0</v>
      </c>
    </row>
    <row r="195" spans="2:63" ht="14.4" x14ac:dyDescent="0.3">
      <c r="B195" s="149" t="s">
        <v>91</v>
      </c>
      <c r="C195" s="209"/>
      <c r="D195" s="155">
        <f>D159</f>
        <v>8600</v>
      </c>
      <c r="E195" s="155">
        <f t="shared" ref="E195:AI195" si="96">E159</f>
        <v>11079</v>
      </c>
      <c r="F195" s="155">
        <f t="shared" si="96"/>
        <v>40251.5</v>
      </c>
      <c r="G195" s="155">
        <f t="shared" si="96"/>
        <v>82626.5</v>
      </c>
      <c r="H195" s="155">
        <f t="shared" si="96"/>
        <v>90611.5</v>
      </c>
      <c r="I195" s="155">
        <f t="shared" si="96"/>
        <v>92502.5</v>
      </c>
      <c r="J195" s="155">
        <f t="shared" si="96"/>
        <v>93350</v>
      </c>
      <c r="K195" s="155">
        <f t="shared" si="96"/>
        <v>93350</v>
      </c>
      <c r="L195" s="155">
        <f t="shared" si="96"/>
        <v>93350</v>
      </c>
      <c r="M195" s="155">
        <f t="shared" si="96"/>
        <v>93350</v>
      </c>
      <c r="N195" s="155">
        <f t="shared" si="96"/>
        <v>93350</v>
      </c>
      <c r="O195" s="155">
        <f t="shared" si="96"/>
        <v>93350</v>
      </c>
      <c r="P195" s="155">
        <f t="shared" si="96"/>
        <v>97350</v>
      </c>
      <c r="Q195" s="155">
        <f t="shared" si="96"/>
        <v>98604.800000000003</v>
      </c>
      <c r="R195" s="155">
        <f t="shared" si="96"/>
        <v>113154.3</v>
      </c>
      <c r="S195" s="155">
        <f t="shared" si="96"/>
        <v>134304.29999999999</v>
      </c>
      <c r="T195" s="155">
        <f t="shared" si="96"/>
        <v>138278.79999999999</v>
      </c>
      <c r="U195" s="155">
        <f t="shared" si="96"/>
        <v>139227</v>
      </c>
      <c r="V195" s="155">
        <f t="shared" si="96"/>
        <v>139650</v>
      </c>
      <c r="W195" s="155">
        <f t="shared" si="96"/>
        <v>139650</v>
      </c>
      <c r="X195" s="155">
        <f t="shared" si="96"/>
        <v>139650</v>
      </c>
      <c r="Y195" s="155">
        <f t="shared" si="96"/>
        <v>139650</v>
      </c>
      <c r="Z195" s="155">
        <f t="shared" si="96"/>
        <v>139650</v>
      </c>
      <c r="AA195" s="155">
        <f t="shared" si="96"/>
        <v>139650</v>
      </c>
      <c r="AB195" s="155">
        <f t="shared" si="96"/>
        <v>146370</v>
      </c>
      <c r="AC195" s="155">
        <f t="shared" si="96"/>
        <v>148447.72500000001</v>
      </c>
      <c r="AD195" s="155">
        <f t="shared" si="96"/>
        <v>172660.53749999998</v>
      </c>
      <c r="AE195" s="155">
        <f t="shared" si="96"/>
        <v>207848.66250000001</v>
      </c>
      <c r="AF195" s="155">
        <f t="shared" si="96"/>
        <v>214467.41250000001</v>
      </c>
      <c r="AG195" s="155">
        <f t="shared" si="96"/>
        <v>216042.48750000002</v>
      </c>
      <c r="AH195" s="155">
        <f t="shared" si="96"/>
        <v>216746.24999999997</v>
      </c>
      <c r="AI195" s="155">
        <f t="shared" si="96"/>
        <v>216746.24999999997</v>
      </c>
      <c r="AJ195" s="155">
        <f t="shared" ref="AJ195:BK195" si="97">AJ159</f>
        <v>216746.24999999997</v>
      </c>
      <c r="AK195" s="155">
        <f t="shared" si="97"/>
        <v>216746.24999999997</v>
      </c>
      <c r="AL195" s="155">
        <f t="shared" si="97"/>
        <v>216746.24999999997</v>
      </c>
      <c r="AM195" s="155">
        <f t="shared" si="97"/>
        <v>216746.24999999997</v>
      </c>
      <c r="AN195" s="155">
        <f t="shared" si="97"/>
        <v>221426.24999999997</v>
      </c>
      <c r="AO195" s="155">
        <f t="shared" si="97"/>
        <v>222742.22500000001</v>
      </c>
      <c r="AP195" s="155">
        <f t="shared" si="97"/>
        <v>237941.78750000001</v>
      </c>
      <c r="AQ195" s="155">
        <f t="shared" si="97"/>
        <v>260041.16250000001</v>
      </c>
      <c r="AR195" s="155">
        <f t="shared" si="97"/>
        <v>264191.03749999998</v>
      </c>
      <c r="AS195" s="155">
        <f t="shared" si="97"/>
        <v>265183.01250000001</v>
      </c>
      <c r="AT195" s="155">
        <f t="shared" si="97"/>
        <v>265625</v>
      </c>
      <c r="AU195" s="155">
        <f t="shared" si="97"/>
        <v>265625</v>
      </c>
      <c r="AV195" s="155">
        <f t="shared" si="97"/>
        <v>265625</v>
      </c>
      <c r="AW195" s="155">
        <f t="shared" si="97"/>
        <v>265625</v>
      </c>
      <c r="AX195" s="155">
        <f t="shared" si="97"/>
        <v>265625</v>
      </c>
      <c r="AY195" s="155">
        <f t="shared" si="97"/>
        <v>265625</v>
      </c>
      <c r="AZ195" s="155">
        <f t="shared" si="97"/>
        <v>271055</v>
      </c>
      <c r="BA195" s="155">
        <f t="shared" si="97"/>
        <v>272877.32500000001</v>
      </c>
      <c r="BB195" s="155">
        <f t="shared" si="97"/>
        <v>294197.51249999995</v>
      </c>
      <c r="BC195" s="155">
        <f t="shared" si="97"/>
        <v>325175.63749999995</v>
      </c>
      <c r="BD195" s="155">
        <f t="shared" si="97"/>
        <v>331006.76249999995</v>
      </c>
      <c r="BE195" s="155">
        <f t="shared" si="97"/>
        <v>332391.68749999988</v>
      </c>
      <c r="BF195" s="155">
        <f t="shared" si="97"/>
        <v>333011.24999999994</v>
      </c>
      <c r="BG195" s="155">
        <f t="shared" si="97"/>
        <v>333011.24999999994</v>
      </c>
      <c r="BH195" s="155">
        <f t="shared" si="97"/>
        <v>333011.24999999994</v>
      </c>
      <c r="BI195" s="155">
        <f t="shared" si="97"/>
        <v>333011.24999999994</v>
      </c>
      <c r="BJ195" s="155">
        <f t="shared" si="97"/>
        <v>333011.24999999994</v>
      </c>
      <c r="BK195" s="155">
        <f t="shared" si="97"/>
        <v>333011.24999999994</v>
      </c>
    </row>
    <row r="196" spans="2:63" ht="14.4" x14ac:dyDescent="0.3">
      <c r="B196" s="149" t="s">
        <v>92</v>
      </c>
      <c r="C196" s="209"/>
      <c r="D196" s="155">
        <f>D167</f>
        <v>-74709.166666666657</v>
      </c>
      <c r="E196" s="155">
        <f t="shared" ref="E196:AI196" si="98">E167</f>
        <v>-74709.166666666657</v>
      </c>
      <c r="F196" s="155">
        <f t="shared" si="98"/>
        <v>-74709.166666666657</v>
      </c>
      <c r="G196" s="155">
        <f t="shared" si="98"/>
        <v>-74709.166666666657</v>
      </c>
      <c r="H196" s="155">
        <f t="shared" si="98"/>
        <v>-74709.166666666657</v>
      </c>
      <c r="I196" s="155">
        <f t="shared" si="98"/>
        <v>-74709.166666666657</v>
      </c>
      <c r="J196" s="155">
        <f t="shared" si="98"/>
        <v>-74709.166666666657</v>
      </c>
      <c r="K196" s="155">
        <f t="shared" si="98"/>
        <v>-74709.166666666657</v>
      </c>
      <c r="L196" s="155">
        <f t="shared" si="98"/>
        <v>-74709.166666666657</v>
      </c>
      <c r="M196" s="155">
        <f t="shared" si="98"/>
        <v>-74709.166666666657</v>
      </c>
      <c r="N196" s="155">
        <f t="shared" si="98"/>
        <v>-74709.166666666657</v>
      </c>
      <c r="O196" s="155">
        <f t="shared" si="98"/>
        <v>-74709.166666666657</v>
      </c>
      <c r="P196" s="155">
        <f t="shared" si="98"/>
        <v>-66991.666666666672</v>
      </c>
      <c r="Q196" s="155">
        <f t="shared" si="98"/>
        <v>-66991.666666666672</v>
      </c>
      <c r="R196" s="155">
        <f t="shared" si="98"/>
        <v>-66991.666666666672</v>
      </c>
      <c r="S196" s="155">
        <f t="shared" si="98"/>
        <v>-66991.666666666672</v>
      </c>
      <c r="T196" s="155">
        <f t="shared" si="98"/>
        <v>-66991.666666666672</v>
      </c>
      <c r="U196" s="155">
        <f t="shared" si="98"/>
        <v>-66991.666666666672</v>
      </c>
      <c r="V196" s="155">
        <f t="shared" si="98"/>
        <v>-66991.666666666672</v>
      </c>
      <c r="W196" s="155">
        <f t="shared" si="98"/>
        <v>-66991.666666666672</v>
      </c>
      <c r="X196" s="155">
        <f t="shared" si="98"/>
        <v>-66991.666666666672</v>
      </c>
      <c r="Y196" s="155">
        <f t="shared" si="98"/>
        <v>-66991.666666666672</v>
      </c>
      <c r="Z196" s="155">
        <f t="shared" si="98"/>
        <v>-66991.666666666672</v>
      </c>
      <c r="AA196" s="155">
        <f t="shared" si="98"/>
        <v>-66991.666666666672</v>
      </c>
      <c r="AB196" s="155">
        <f t="shared" si="98"/>
        <v>-97748.945833333317</v>
      </c>
      <c r="AC196" s="155">
        <f t="shared" si="98"/>
        <v>-97748.945833333317</v>
      </c>
      <c r="AD196" s="155">
        <f t="shared" si="98"/>
        <v>-97748.945833333317</v>
      </c>
      <c r="AE196" s="155">
        <f t="shared" si="98"/>
        <v>-97748.945833333317</v>
      </c>
      <c r="AF196" s="155">
        <f t="shared" si="98"/>
        <v>-97748.945833333317</v>
      </c>
      <c r="AG196" s="155">
        <f t="shared" si="98"/>
        <v>-97748.945833333317</v>
      </c>
      <c r="AH196" s="155">
        <f t="shared" si="98"/>
        <v>-97748.945833333317</v>
      </c>
      <c r="AI196" s="155">
        <f t="shared" si="98"/>
        <v>-97748.945833333317</v>
      </c>
      <c r="AJ196" s="155">
        <f t="shared" ref="AJ196:BK196" si="99">AJ167</f>
        <v>-97748.945833333317</v>
      </c>
      <c r="AK196" s="155">
        <f t="shared" si="99"/>
        <v>-97748.945833333317</v>
      </c>
      <c r="AL196" s="155">
        <f t="shared" si="99"/>
        <v>-97748.945833333317</v>
      </c>
      <c r="AM196" s="155">
        <f t="shared" si="99"/>
        <v>-97748.945833333317</v>
      </c>
      <c r="AN196" s="155">
        <f t="shared" si="99"/>
        <v>-114860.03300000001</v>
      </c>
      <c r="AO196" s="155">
        <f t="shared" si="99"/>
        <v>-114860.03300000001</v>
      </c>
      <c r="AP196" s="155">
        <f t="shared" si="99"/>
        <v>-114860.03300000001</v>
      </c>
      <c r="AQ196" s="155">
        <f t="shared" si="99"/>
        <v>-114860.03300000001</v>
      </c>
      <c r="AR196" s="155">
        <f t="shared" si="99"/>
        <v>-114860.03300000001</v>
      </c>
      <c r="AS196" s="155">
        <f t="shared" si="99"/>
        <v>-114860.03300000001</v>
      </c>
      <c r="AT196" s="155">
        <f t="shared" si="99"/>
        <v>-114860.03300000001</v>
      </c>
      <c r="AU196" s="155">
        <f t="shared" si="99"/>
        <v>-114860.03300000001</v>
      </c>
      <c r="AV196" s="155">
        <f t="shared" si="99"/>
        <v>-114860.03300000001</v>
      </c>
      <c r="AW196" s="155">
        <f t="shared" si="99"/>
        <v>-114860.03300000001</v>
      </c>
      <c r="AX196" s="155">
        <f t="shared" si="99"/>
        <v>-114860.03300000001</v>
      </c>
      <c r="AY196" s="155">
        <f t="shared" si="99"/>
        <v>-114860.03300000001</v>
      </c>
      <c r="AZ196" s="155">
        <f t="shared" si="99"/>
        <v>-137040.04874666664</v>
      </c>
      <c r="BA196" s="155">
        <f t="shared" si="99"/>
        <v>-137040.04874666664</v>
      </c>
      <c r="BB196" s="155">
        <f t="shared" si="99"/>
        <v>-137040.04874666664</v>
      </c>
      <c r="BC196" s="155">
        <f t="shared" si="99"/>
        <v>-137040.04874666664</v>
      </c>
      <c r="BD196" s="155">
        <f t="shared" si="99"/>
        <v>-137040.04874666664</v>
      </c>
      <c r="BE196" s="155">
        <f t="shared" si="99"/>
        <v>-137040.04874666664</v>
      </c>
      <c r="BF196" s="155">
        <f t="shared" si="99"/>
        <v>-137040.04874666664</v>
      </c>
      <c r="BG196" s="155">
        <f t="shared" si="99"/>
        <v>-137040.04874666664</v>
      </c>
      <c r="BH196" s="155">
        <f t="shared" si="99"/>
        <v>-137040.04874666664</v>
      </c>
      <c r="BI196" s="155">
        <f t="shared" si="99"/>
        <v>-137040.04874666664</v>
      </c>
      <c r="BJ196" s="155">
        <f t="shared" si="99"/>
        <v>-137040.04874666664</v>
      </c>
      <c r="BK196" s="155">
        <f t="shared" si="99"/>
        <v>-137040.04874666664</v>
      </c>
    </row>
    <row r="197" spans="2:63" ht="14.4" x14ac:dyDescent="0.3">
      <c r="B197" s="301" t="s">
        <v>236</v>
      </c>
      <c r="C197" s="209"/>
      <c r="D197" s="161">
        <f t="shared" ref="D197:BK197" ca="1" si="100">SUM(D193:D196)</f>
        <v>728890.83333333337</v>
      </c>
      <c r="E197" s="161">
        <f t="shared" ca="1" si="100"/>
        <v>-87241.277777777766</v>
      </c>
      <c r="F197" s="161">
        <f t="shared" ca="1" si="100"/>
        <v>-61068.777777777766</v>
      </c>
      <c r="G197" s="161">
        <f t="shared" ca="1" si="100"/>
        <v>-15693.777777777766</v>
      </c>
      <c r="H197" s="161">
        <f t="shared" ca="1" si="100"/>
        <v>-7708.7777777777665</v>
      </c>
      <c r="I197" s="161">
        <f t="shared" ca="1" si="100"/>
        <v>744182.22222222225</v>
      </c>
      <c r="J197" s="161">
        <f t="shared" ca="1" si="100"/>
        <v>-4970.2777777777665</v>
      </c>
      <c r="K197" s="161">
        <f t="shared" ca="1" si="100"/>
        <v>-4970.2777777777665</v>
      </c>
      <c r="L197" s="161">
        <f t="shared" ca="1" si="100"/>
        <v>-4970.2777777777665</v>
      </c>
      <c r="M197" s="161">
        <f t="shared" ca="1" si="100"/>
        <v>-4970.2777777777665</v>
      </c>
      <c r="N197" s="161">
        <f t="shared" ca="1" si="100"/>
        <v>-4970.2777777777665</v>
      </c>
      <c r="O197" s="161">
        <f t="shared" ca="1" si="100"/>
        <v>-4970.2777777777665</v>
      </c>
      <c r="P197" s="161">
        <f t="shared" ca="1" si="100"/>
        <v>6747.222222222219</v>
      </c>
      <c r="Q197" s="161">
        <f t="shared" ca="1" si="100"/>
        <v>8002.0222222222219</v>
      </c>
      <c r="R197" s="161">
        <f t="shared" ca="1" si="100"/>
        <v>22551.522222222222</v>
      </c>
      <c r="S197" s="161">
        <f t="shared" ca="1" si="100"/>
        <v>43701.522222222207</v>
      </c>
      <c r="T197" s="161">
        <f t="shared" ca="1" si="100"/>
        <v>47676.022222222207</v>
      </c>
      <c r="U197" s="161">
        <f t="shared" ca="1" si="100"/>
        <v>48624.222222222219</v>
      </c>
      <c r="V197" s="161">
        <f t="shared" ca="1" si="100"/>
        <v>49047.222222222219</v>
      </c>
      <c r="W197" s="161">
        <f t="shared" ca="1" si="100"/>
        <v>49047.222222222219</v>
      </c>
      <c r="X197" s="161">
        <f t="shared" ca="1" si="100"/>
        <v>49047.222222222219</v>
      </c>
      <c r="Y197" s="161">
        <f t="shared" ca="1" si="100"/>
        <v>49047.222222222219</v>
      </c>
      <c r="Z197" s="161">
        <f t="shared" ca="1" si="100"/>
        <v>49047.222222222219</v>
      </c>
      <c r="AA197" s="161">
        <f t="shared" ca="1" si="100"/>
        <v>49047.222222222219</v>
      </c>
      <c r="AB197" s="161">
        <f t="shared" ca="1" si="100"/>
        <v>25009.943055555574</v>
      </c>
      <c r="AC197" s="161">
        <f t="shared" ca="1" si="100"/>
        <v>27087.668055555579</v>
      </c>
      <c r="AD197" s="161">
        <f t="shared" ca="1" si="100"/>
        <v>51300.480555555536</v>
      </c>
      <c r="AE197" s="161">
        <f t="shared" ca="1" si="100"/>
        <v>86488.605555555594</v>
      </c>
      <c r="AF197" s="161">
        <f t="shared" ca="1" si="100"/>
        <v>93107.355555555594</v>
      </c>
      <c r="AG197" s="161">
        <f t="shared" ca="1" si="100"/>
        <v>94682.430555555606</v>
      </c>
      <c r="AH197" s="161">
        <f t="shared" ca="1" si="100"/>
        <v>95386.193055555559</v>
      </c>
      <c r="AI197" s="161">
        <f t="shared" ca="1" si="100"/>
        <v>95386.193055555559</v>
      </c>
      <c r="AJ197" s="161">
        <f t="shared" ca="1" si="100"/>
        <v>95386.193055555559</v>
      </c>
      <c r="AK197" s="161">
        <f t="shared" ca="1" si="100"/>
        <v>95386.193055555559</v>
      </c>
      <c r="AL197" s="161">
        <f t="shared" ca="1" si="100"/>
        <v>95386.193055555559</v>
      </c>
      <c r="AM197" s="161">
        <f t="shared" ca="1" si="100"/>
        <v>95386.193055555559</v>
      </c>
      <c r="AN197" s="161">
        <f t="shared" ca="1" si="100"/>
        <v>82955.105888888866</v>
      </c>
      <c r="AO197" s="161">
        <f t="shared" ca="1" si="100"/>
        <v>107882.192</v>
      </c>
      <c r="AP197" s="161">
        <f t="shared" ca="1" si="100"/>
        <v>123081.7545</v>
      </c>
      <c r="AQ197" s="161">
        <f t="shared" ca="1" si="100"/>
        <v>145181.12949999998</v>
      </c>
      <c r="AR197" s="161">
        <f t="shared" ca="1" si="100"/>
        <v>149331.00449999998</v>
      </c>
      <c r="AS197" s="161">
        <f t="shared" ca="1" si="100"/>
        <v>150322.97950000002</v>
      </c>
      <c r="AT197" s="161">
        <f t="shared" ca="1" si="100"/>
        <v>150764.967</v>
      </c>
      <c r="AU197" s="161">
        <f t="shared" ca="1" si="100"/>
        <v>150764.967</v>
      </c>
      <c r="AV197" s="161">
        <f t="shared" ca="1" si="100"/>
        <v>150764.967</v>
      </c>
      <c r="AW197" s="161">
        <f t="shared" ca="1" si="100"/>
        <v>150764.967</v>
      </c>
      <c r="AX197" s="161">
        <f t="shared" ca="1" si="100"/>
        <v>150764.967</v>
      </c>
      <c r="AY197" s="161">
        <f t="shared" ca="1" si="100"/>
        <v>150764.967</v>
      </c>
      <c r="AZ197" s="161">
        <f t="shared" ca="1" si="100"/>
        <v>134014.95125333336</v>
      </c>
      <c r="BA197" s="161">
        <f t="shared" ca="1" si="100"/>
        <v>135837.27625333337</v>
      </c>
      <c r="BB197" s="161">
        <f t="shared" ca="1" si="100"/>
        <v>157157.46375333332</v>
      </c>
      <c r="BC197" s="161">
        <f t="shared" ca="1" si="100"/>
        <v>188135.58875333332</v>
      </c>
      <c r="BD197" s="161">
        <f t="shared" ca="1" si="100"/>
        <v>193966.71375333332</v>
      </c>
      <c r="BE197" s="161">
        <f t="shared" ca="1" si="100"/>
        <v>195351.63875333325</v>
      </c>
      <c r="BF197" s="161">
        <f t="shared" ca="1" si="100"/>
        <v>195971.2012533333</v>
      </c>
      <c r="BG197" s="161">
        <f t="shared" ca="1" si="100"/>
        <v>195971.2012533333</v>
      </c>
      <c r="BH197" s="161">
        <f t="shared" ca="1" si="100"/>
        <v>195971.2012533333</v>
      </c>
      <c r="BI197" s="161">
        <f t="shared" ca="1" si="100"/>
        <v>195971.2012533333</v>
      </c>
      <c r="BJ197" s="161">
        <f t="shared" ca="1" si="100"/>
        <v>195971.2012533333</v>
      </c>
      <c r="BK197" s="161">
        <f t="shared" ca="1" si="100"/>
        <v>195971.2012533333</v>
      </c>
    </row>
    <row r="198" spans="2:63" ht="14.4" x14ac:dyDescent="0.3">
      <c r="B198" s="149" t="s">
        <v>107</v>
      </c>
      <c r="C198" s="209"/>
      <c r="D198" s="155">
        <f t="shared" ref="D198:AI198" ca="1" si="101">D168</f>
        <v>0</v>
      </c>
      <c r="E198" s="155">
        <f t="shared" ca="1" si="101"/>
        <v>-8500</v>
      </c>
      <c r="F198" s="155">
        <f t="shared" ca="1" si="101"/>
        <v>-8263.8888888888887</v>
      </c>
      <c r="G198" s="155">
        <f t="shared" ca="1" si="101"/>
        <v>-8027.7777777777774</v>
      </c>
      <c r="H198" s="155">
        <f t="shared" ca="1" si="101"/>
        <v>-7791.666666666667</v>
      </c>
      <c r="I198" s="155">
        <f t="shared" ca="1" si="101"/>
        <v>-7555.5555555555557</v>
      </c>
      <c r="J198" s="155">
        <f t="shared" ca="1" si="101"/>
        <v>-7319.4444444444443</v>
      </c>
      <c r="K198" s="155">
        <f t="shared" ca="1" si="101"/>
        <v>-7083.333333333333</v>
      </c>
      <c r="L198" s="155">
        <f t="shared" ca="1" si="101"/>
        <v>-6847.2222222222226</v>
      </c>
      <c r="M198" s="155">
        <f t="shared" ca="1" si="101"/>
        <v>-6611.1111111111113</v>
      </c>
      <c r="N198" s="155">
        <f t="shared" ca="1" si="101"/>
        <v>-6375</v>
      </c>
      <c r="O198" s="155">
        <f t="shared" ca="1" si="101"/>
        <v>-6138.8888888888887</v>
      </c>
      <c r="P198" s="155">
        <f t="shared" ca="1" si="101"/>
        <v>-5902.7777777777774</v>
      </c>
      <c r="Q198" s="155">
        <f t="shared" ca="1" si="101"/>
        <v>-5666.666666666667</v>
      </c>
      <c r="R198" s="155">
        <f t="shared" ca="1" si="101"/>
        <v>-5430.5555555555557</v>
      </c>
      <c r="S198" s="155">
        <f t="shared" ca="1" si="101"/>
        <v>-5194.4444444444443</v>
      </c>
      <c r="T198" s="155">
        <f t="shared" ca="1" si="101"/>
        <v>-4958.333333333333</v>
      </c>
      <c r="U198" s="155">
        <f t="shared" ca="1" si="101"/>
        <v>-4722.2222222222226</v>
      </c>
      <c r="V198" s="155">
        <f t="shared" ca="1" si="101"/>
        <v>-4486.1111111111113</v>
      </c>
      <c r="W198" s="155">
        <f t="shared" ca="1" si="101"/>
        <v>-4250</v>
      </c>
      <c r="X198" s="155">
        <f t="shared" ca="1" si="101"/>
        <v>-4013.8888888888887</v>
      </c>
      <c r="Y198" s="155">
        <f t="shared" ca="1" si="101"/>
        <v>-3777.7777777777778</v>
      </c>
      <c r="Z198" s="155">
        <f t="shared" ca="1" si="101"/>
        <v>-3541.6666666666665</v>
      </c>
      <c r="AA198" s="155">
        <f t="shared" ca="1" si="101"/>
        <v>-3305.5555555555557</v>
      </c>
      <c r="AB198" s="155">
        <f t="shared" ca="1" si="101"/>
        <v>-3069.4444444444443</v>
      </c>
      <c r="AC198" s="155">
        <f t="shared" ca="1" si="101"/>
        <v>-2833.3333333333335</v>
      </c>
      <c r="AD198" s="155">
        <f t="shared" ca="1" si="101"/>
        <v>-2597.2222222222222</v>
      </c>
      <c r="AE198" s="155">
        <f t="shared" ca="1" si="101"/>
        <v>-2361.1111111111113</v>
      </c>
      <c r="AF198" s="155">
        <f t="shared" ca="1" si="101"/>
        <v>-2125</v>
      </c>
      <c r="AG198" s="155">
        <f t="shared" ca="1" si="101"/>
        <v>-1888.8888888888889</v>
      </c>
      <c r="AH198" s="155">
        <f t="shared" ca="1" si="101"/>
        <v>-1652.7777777777778</v>
      </c>
      <c r="AI198" s="155">
        <f t="shared" ca="1" si="101"/>
        <v>-1416.6666666666667</v>
      </c>
      <c r="AJ198" s="155">
        <f t="shared" ref="AJ198:BK198" ca="1" si="102">AJ168</f>
        <v>-1180.5555555555557</v>
      </c>
      <c r="AK198" s="155">
        <f t="shared" ca="1" si="102"/>
        <v>-944.44444444444446</v>
      </c>
      <c r="AL198" s="155">
        <f t="shared" ca="1" si="102"/>
        <v>-708.33333333333337</v>
      </c>
      <c r="AM198" s="155">
        <f t="shared" ca="1" si="102"/>
        <v>-472.22222222222223</v>
      </c>
      <c r="AN198" s="155">
        <f t="shared" ca="1" si="102"/>
        <v>-236.11111111111111</v>
      </c>
      <c r="AO198" s="155">
        <f t="shared" ca="1" si="102"/>
        <v>0</v>
      </c>
      <c r="AP198" s="155">
        <f t="shared" ca="1" si="102"/>
        <v>0</v>
      </c>
      <c r="AQ198" s="155">
        <f t="shared" ca="1" si="102"/>
        <v>0</v>
      </c>
      <c r="AR198" s="155">
        <f t="shared" ca="1" si="102"/>
        <v>0</v>
      </c>
      <c r="AS198" s="155">
        <f t="shared" ca="1" si="102"/>
        <v>0</v>
      </c>
      <c r="AT198" s="155">
        <f t="shared" ca="1" si="102"/>
        <v>0</v>
      </c>
      <c r="AU198" s="155">
        <f t="shared" ca="1" si="102"/>
        <v>0</v>
      </c>
      <c r="AV198" s="155">
        <f t="shared" ca="1" si="102"/>
        <v>0</v>
      </c>
      <c r="AW198" s="155">
        <f t="shared" ca="1" si="102"/>
        <v>0</v>
      </c>
      <c r="AX198" s="155">
        <f t="shared" ca="1" si="102"/>
        <v>0</v>
      </c>
      <c r="AY198" s="155">
        <f t="shared" ca="1" si="102"/>
        <v>0</v>
      </c>
      <c r="AZ198" s="155">
        <f t="shared" ca="1" si="102"/>
        <v>0</v>
      </c>
      <c r="BA198" s="155">
        <f t="shared" ca="1" si="102"/>
        <v>0</v>
      </c>
      <c r="BB198" s="155">
        <f t="shared" ca="1" si="102"/>
        <v>0</v>
      </c>
      <c r="BC198" s="155">
        <f t="shared" ca="1" si="102"/>
        <v>0</v>
      </c>
      <c r="BD198" s="155">
        <f t="shared" ca="1" si="102"/>
        <v>0</v>
      </c>
      <c r="BE198" s="155">
        <f t="shared" ca="1" si="102"/>
        <v>0</v>
      </c>
      <c r="BF198" s="155">
        <f t="shared" ca="1" si="102"/>
        <v>0</v>
      </c>
      <c r="BG198" s="155">
        <f t="shared" ca="1" si="102"/>
        <v>0</v>
      </c>
      <c r="BH198" s="155">
        <f t="shared" ca="1" si="102"/>
        <v>0</v>
      </c>
      <c r="BI198" s="155">
        <f t="shared" ca="1" si="102"/>
        <v>0</v>
      </c>
      <c r="BJ198" s="155">
        <f t="shared" ca="1" si="102"/>
        <v>0</v>
      </c>
      <c r="BK198" s="155">
        <f t="shared" ca="1" si="102"/>
        <v>0</v>
      </c>
    </row>
    <row r="199" spans="2:63" ht="14.4" x14ac:dyDescent="0.3">
      <c r="B199" s="149" t="s">
        <v>392</v>
      </c>
      <c r="C199" s="209"/>
      <c r="D199" s="155">
        <f t="shared" ref="D199:AI199" si="103">D169</f>
        <v>0</v>
      </c>
      <c r="E199" s="155">
        <f t="shared" si="103"/>
        <v>0</v>
      </c>
      <c r="F199" s="155">
        <f t="shared" si="103"/>
        <v>0</v>
      </c>
      <c r="G199" s="155">
        <f t="shared" si="103"/>
        <v>0</v>
      </c>
      <c r="H199" s="155">
        <f t="shared" si="103"/>
        <v>0</v>
      </c>
      <c r="I199" s="155">
        <f t="shared" si="103"/>
        <v>0</v>
      </c>
      <c r="J199" s="155">
        <f t="shared" si="103"/>
        <v>0</v>
      </c>
      <c r="K199" s="155">
        <f t="shared" si="103"/>
        <v>0</v>
      </c>
      <c r="L199" s="155">
        <f t="shared" si="103"/>
        <v>0</v>
      </c>
      <c r="M199" s="155">
        <f t="shared" si="103"/>
        <v>0</v>
      </c>
      <c r="N199" s="155">
        <f t="shared" si="103"/>
        <v>0</v>
      </c>
      <c r="O199" s="155">
        <f t="shared" ca="1" si="103"/>
        <v>-27074.075000000015</v>
      </c>
      <c r="P199" s="155">
        <f t="shared" si="103"/>
        <v>0</v>
      </c>
      <c r="Q199" s="155">
        <f t="shared" si="103"/>
        <v>0</v>
      </c>
      <c r="R199" s="155">
        <f t="shared" si="103"/>
        <v>0</v>
      </c>
      <c r="S199" s="155">
        <f t="shared" si="103"/>
        <v>0</v>
      </c>
      <c r="T199" s="155">
        <f t="shared" si="103"/>
        <v>0</v>
      </c>
      <c r="U199" s="155">
        <f t="shared" si="103"/>
        <v>0</v>
      </c>
      <c r="V199" s="155">
        <f t="shared" si="103"/>
        <v>0</v>
      </c>
      <c r="W199" s="155">
        <f t="shared" si="103"/>
        <v>0</v>
      </c>
      <c r="X199" s="155">
        <f t="shared" si="103"/>
        <v>0</v>
      </c>
      <c r="Y199" s="155">
        <f t="shared" si="103"/>
        <v>0</v>
      </c>
      <c r="Z199" s="155">
        <f t="shared" si="103"/>
        <v>0</v>
      </c>
      <c r="AA199" s="155">
        <f t="shared" ca="1" si="103"/>
        <v>-159137.82499999995</v>
      </c>
      <c r="AB199" s="155">
        <f t="shared" si="103"/>
        <v>0</v>
      </c>
      <c r="AC199" s="155">
        <f t="shared" si="103"/>
        <v>0</v>
      </c>
      <c r="AD199" s="155">
        <f t="shared" si="103"/>
        <v>0</v>
      </c>
      <c r="AE199" s="155">
        <f t="shared" si="103"/>
        <v>0</v>
      </c>
      <c r="AF199" s="155">
        <f t="shared" si="103"/>
        <v>0</v>
      </c>
      <c r="AG199" s="155">
        <f t="shared" si="103"/>
        <v>0</v>
      </c>
      <c r="AH199" s="155">
        <f t="shared" si="103"/>
        <v>0</v>
      </c>
      <c r="AI199" s="155">
        <f t="shared" si="103"/>
        <v>0</v>
      </c>
      <c r="AJ199" s="155">
        <f t="shared" ref="AJ199:BK199" si="104">AJ169</f>
        <v>0</v>
      </c>
      <c r="AK199" s="155">
        <f t="shared" si="104"/>
        <v>0</v>
      </c>
      <c r="AL199" s="155">
        <f t="shared" si="104"/>
        <v>0</v>
      </c>
      <c r="AM199" s="155">
        <f t="shared" ca="1" si="104"/>
        <v>-284664.52262500004</v>
      </c>
      <c r="AN199" s="155">
        <f t="shared" si="104"/>
        <v>0</v>
      </c>
      <c r="AO199" s="155">
        <f t="shared" si="104"/>
        <v>0</v>
      </c>
      <c r="AP199" s="155">
        <f t="shared" si="104"/>
        <v>0</v>
      </c>
      <c r="AQ199" s="155">
        <f t="shared" si="104"/>
        <v>0</v>
      </c>
      <c r="AR199" s="155">
        <f t="shared" si="104"/>
        <v>0</v>
      </c>
      <c r="AS199" s="155">
        <f t="shared" si="104"/>
        <v>0</v>
      </c>
      <c r="AT199" s="155">
        <f t="shared" si="104"/>
        <v>0</v>
      </c>
      <c r="AU199" s="155">
        <f t="shared" si="104"/>
        <v>0</v>
      </c>
      <c r="AV199" s="155">
        <f t="shared" si="104"/>
        <v>0</v>
      </c>
      <c r="AW199" s="155">
        <f t="shared" si="104"/>
        <v>0</v>
      </c>
      <c r="AX199" s="155">
        <f t="shared" si="104"/>
        <v>0</v>
      </c>
      <c r="AY199" s="155">
        <f t="shared" ca="1" si="104"/>
        <v>-372687.75764499995</v>
      </c>
      <c r="AZ199" s="155">
        <f t="shared" si="104"/>
        <v>0</v>
      </c>
      <c r="BA199" s="155">
        <f t="shared" si="104"/>
        <v>0</v>
      </c>
      <c r="BB199" s="155">
        <f t="shared" si="104"/>
        <v>0</v>
      </c>
      <c r="BC199" s="155">
        <f t="shared" si="104"/>
        <v>0</v>
      </c>
      <c r="BD199" s="155">
        <f t="shared" si="104"/>
        <v>0</v>
      </c>
      <c r="BE199" s="155">
        <f t="shared" si="104"/>
        <v>0</v>
      </c>
      <c r="BF199" s="155">
        <f t="shared" si="104"/>
        <v>0</v>
      </c>
      <c r="BG199" s="155">
        <f t="shared" si="104"/>
        <v>0</v>
      </c>
      <c r="BH199" s="155">
        <f t="shared" si="104"/>
        <v>0</v>
      </c>
      <c r="BI199" s="155">
        <f t="shared" si="104"/>
        <v>0</v>
      </c>
      <c r="BJ199" s="155">
        <f t="shared" si="104"/>
        <v>0</v>
      </c>
      <c r="BK199" s="155">
        <f t="shared" ca="1" si="104"/>
        <v>-483934.1179652001</v>
      </c>
    </row>
    <row r="200" spans="2:63" ht="15" thickBot="1" x14ac:dyDescent="0.35">
      <c r="B200" s="300" t="s">
        <v>154</v>
      </c>
      <c r="C200" s="209"/>
      <c r="D200" s="166">
        <f t="shared" ref="D200:AI200" ca="1" si="105">SUM(D197:D199)</f>
        <v>728890.83333333337</v>
      </c>
      <c r="E200" s="166">
        <f t="shared" ca="1" si="105"/>
        <v>-95741.277777777766</v>
      </c>
      <c r="F200" s="166">
        <f t="shared" ca="1" si="105"/>
        <v>-69332.666666666657</v>
      </c>
      <c r="G200" s="166">
        <f t="shared" ca="1" si="105"/>
        <v>-23721.555555555544</v>
      </c>
      <c r="H200" s="166">
        <f t="shared" ca="1" si="105"/>
        <v>-15500.444444444434</v>
      </c>
      <c r="I200" s="166">
        <f t="shared" ca="1" si="105"/>
        <v>736626.66666666674</v>
      </c>
      <c r="J200" s="166">
        <f t="shared" ca="1" si="105"/>
        <v>-12289.722222222212</v>
      </c>
      <c r="K200" s="166">
        <f t="shared" ca="1" si="105"/>
        <v>-12053.611111111099</v>
      </c>
      <c r="L200" s="166">
        <f t="shared" ca="1" si="105"/>
        <v>-11817.499999999989</v>
      </c>
      <c r="M200" s="166">
        <f t="shared" ca="1" si="105"/>
        <v>-11581.388888888878</v>
      </c>
      <c r="N200" s="166">
        <f t="shared" ca="1" si="105"/>
        <v>-11345.277777777766</v>
      </c>
      <c r="O200" s="166">
        <f t="shared" ca="1" si="105"/>
        <v>-38183.241666666669</v>
      </c>
      <c r="P200" s="166">
        <f t="shared" ca="1" si="105"/>
        <v>844.44444444444161</v>
      </c>
      <c r="Q200" s="166">
        <f t="shared" ca="1" si="105"/>
        <v>2335.3555555555549</v>
      </c>
      <c r="R200" s="166">
        <f t="shared" ca="1" si="105"/>
        <v>17120.966666666667</v>
      </c>
      <c r="S200" s="166">
        <f t="shared" ca="1" si="105"/>
        <v>38507.077777777762</v>
      </c>
      <c r="T200" s="166">
        <f t="shared" ca="1" si="105"/>
        <v>42717.688888888872</v>
      </c>
      <c r="U200" s="166">
        <f t="shared" ca="1" si="105"/>
        <v>43902</v>
      </c>
      <c r="V200" s="166">
        <f t="shared" ca="1" si="105"/>
        <v>44561.111111111109</v>
      </c>
      <c r="W200" s="166">
        <f t="shared" ca="1" si="105"/>
        <v>44797.222222222219</v>
      </c>
      <c r="X200" s="166">
        <f t="shared" ca="1" si="105"/>
        <v>45033.333333333328</v>
      </c>
      <c r="Y200" s="166">
        <f t="shared" ca="1" si="105"/>
        <v>45269.444444444438</v>
      </c>
      <c r="Z200" s="166">
        <f t="shared" ca="1" si="105"/>
        <v>45505.555555555555</v>
      </c>
      <c r="AA200" s="166">
        <f t="shared" ca="1" si="105"/>
        <v>-113396.1583333333</v>
      </c>
      <c r="AB200" s="166">
        <f t="shared" ca="1" si="105"/>
        <v>21940.498611111128</v>
      </c>
      <c r="AC200" s="166">
        <f t="shared" ca="1" si="105"/>
        <v>24254.334722222247</v>
      </c>
      <c r="AD200" s="166">
        <f t="shared" ca="1" si="105"/>
        <v>48703.258333333317</v>
      </c>
      <c r="AE200" s="166">
        <f t="shared" ca="1" si="105"/>
        <v>84127.494444444485</v>
      </c>
      <c r="AF200" s="166">
        <f t="shared" ca="1" si="105"/>
        <v>90982.355555555594</v>
      </c>
      <c r="AG200" s="166">
        <f t="shared" ca="1" si="105"/>
        <v>92793.541666666715</v>
      </c>
      <c r="AH200" s="166">
        <f t="shared" ca="1" si="105"/>
        <v>93733.415277777778</v>
      </c>
      <c r="AI200" s="166">
        <f t="shared" ca="1" si="105"/>
        <v>93969.526388888888</v>
      </c>
      <c r="AJ200" s="166">
        <f t="shared" ref="AJ200:BK200" ca="1" si="106">SUM(AJ197:AJ199)</f>
        <v>94205.637499999997</v>
      </c>
      <c r="AK200" s="166">
        <f t="shared" ca="1" si="106"/>
        <v>94441.748611111121</v>
      </c>
      <c r="AL200" s="166">
        <f t="shared" ca="1" si="106"/>
        <v>94677.859722222231</v>
      </c>
      <c r="AM200" s="166">
        <f t="shared" ca="1" si="106"/>
        <v>-189750.55179166672</v>
      </c>
      <c r="AN200" s="166">
        <f t="shared" ca="1" si="106"/>
        <v>82718.994777777756</v>
      </c>
      <c r="AO200" s="166">
        <f t="shared" ca="1" si="106"/>
        <v>107882.192</v>
      </c>
      <c r="AP200" s="166">
        <f t="shared" ca="1" si="106"/>
        <v>123081.7545</v>
      </c>
      <c r="AQ200" s="166">
        <f t="shared" ca="1" si="106"/>
        <v>145181.12949999998</v>
      </c>
      <c r="AR200" s="166">
        <f t="shared" ca="1" si="106"/>
        <v>149331.00449999998</v>
      </c>
      <c r="AS200" s="166">
        <f t="shared" ca="1" si="106"/>
        <v>150322.97950000002</v>
      </c>
      <c r="AT200" s="166">
        <f t="shared" ca="1" si="106"/>
        <v>150764.967</v>
      </c>
      <c r="AU200" s="166">
        <f t="shared" ca="1" si="106"/>
        <v>150764.967</v>
      </c>
      <c r="AV200" s="166">
        <f t="shared" ca="1" si="106"/>
        <v>150764.967</v>
      </c>
      <c r="AW200" s="166">
        <f t="shared" ca="1" si="106"/>
        <v>150764.967</v>
      </c>
      <c r="AX200" s="166">
        <f t="shared" ca="1" si="106"/>
        <v>150764.967</v>
      </c>
      <c r="AY200" s="166">
        <f t="shared" ca="1" si="106"/>
        <v>-221922.79064499994</v>
      </c>
      <c r="AZ200" s="166">
        <f t="shared" ca="1" si="106"/>
        <v>134014.95125333336</v>
      </c>
      <c r="BA200" s="166">
        <f t="shared" ca="1" si="106"/>
        <v>135837.27625333337</v>
      </c>
      <c r="BB200" s="166">
        <f t="shared" ca="1" si="106"/>
        <v>157157.46375333332</v>
      </c>
      <c r="BC200" s="166">
        <f t="shared" ca="1" si="106"/>
        <v>188135.58875333332</v>
      </c>
      <c r="BD200" s="166">
        <f t="shared" ca="1" si="106"/>
        <v>193966.71375333332</v>
      </c>
      <c r="BE200" s="166">
        <f t="shared" ca="1" si="106"/>
        <v>195351.63875333325</v>
      </c>
      <c r="BF200" s="166">
        <f t="shared" ca="1" si="106"/>
        <v>195971.2012533333</v>
      </c>
      <c r="BG200" s="166">
        <f t="shared" ca="1" si="106"/>
        <v>195971.2012533333</v>
      </c>
      <c r="BH200" s="166">
        <f t="shared" ca="1" si="106"/>
        <v>195971.2012533333</v>
      </c>
      <c r="BI200" s="166">
        <f t="shared" ca="1" si="106"/>
        <v>195971.2012533333</v>
      </c>
      <c r="BJ200" s="166">
        <f t="shared" ca="1" si="106"/>
        <v>195971.2012533333</v>
      </c>
      <c r="BK200" s="166">
        <f t="shared" ca="1" si="106"/>
        <v>-287962.9167118668</v>
      </c>
    </row>
    <row r="201" spans="2:63" ht="10.5" customHeight="1" thickTop="1" x14ac:dyDescent="0.3">
      <c r="B201" s="311"/>
      <c r="C201" s="209"/>
      <c r="D201" s="153"/>
      <c r="E201" s="153"/>
      <c r="F201" s="153"/>
      <c r="G201" s="153"/>
      <c r="H201" s="153"/>
      <c r="I201" s="153"/>
      <c r="J201" s="153"/>
      <c r="K201" s="153"/>
      <c r="L201" s="153"/>
      <c r="M201" s="153"/>
      <c r="N201" s="153"/>
      <c r="O201" s="153"/>
      <c r="P201" s="153"/>
      <c r="Q201" s="153"/>
      <c r="R201" s="153"/>
      <c r="S201" s="153"/>
      <c r="T201" s="153"/>
      <c r="U201" s="153"/>
      <c r="V201" s="153"/>
      <c r="W201" s="153"/>
      <c r="X201" s="153"/>
      <c r="Y201" s="153"/>
      <c r="Z201" s="153"/>
      <c r="AA201" s="153"/>
      <c r="AB201" s="153"/>
      <c r="AC201" s="153"/>
      <c r="AD201" s="153"/>
      <c r="AE201" s="153"/>
      <c r="AF201" s="153"/>
      <c r="AG201" s="153"/>
      <c r="AH201" s="153"/>
      <c r="AI201" s="153"/>
      <c r="AJ201" s="153"/>
      <c r="AK201" s="153"/>
      <c r="AL201" s="153"/>
      <c r="AM201" s="153"/>
      <c r="AN201" s="153"/>
      <c r="AO201" s="153"/>
      <c r="AP201" s="153"/>
      <c r="AQ201" s="153"/>
      <c r="AR201" s="153"/>
      <c r="AS201" s="153"/>
      <c r="AT201" s="153"/>
      <c r="AU201" s="153"/>
      <c r="AV201" s="153"/>
      <c r="AW201" s="153"/>
      <c r="AX201" s="153"/>
      <c r="AY201" s="153"/>
      <c r="AZ201" s="153"/>
      <c r="BA201" s="153"/>
      <c r="BB201" s="153"/>
      <c r="BC201" s="153"/>
      <c r="BD201" s="153"/>
      <c r="BE201" s="153"/>
      <c r="BF201" s="153"/>
      <c r="BG201" s="153"/>
      <c r="BH201" s="153"/>
      <c r="BI201" s="153"/>
      <c r="BJ201" s="153"/>
      <c r="BK201" s="153"/>
    </row>
    <row r="202" spans="2:63" ht="14.4" x14ac:dyDescent="0.3">
      <c r="B202" s="213" t="s">
        <v>249</v>
      </c>
      <c r="C202" s="209"/>
      <c r="D202" s="153"/>
      <c r="E202" s="153"/>
      <c r="F202" s="153"/>
      <c r="G202" s="153"/>
      <c r="H202" s="153"/>
      <c r="I202" s="153"/>
      <c r="J202" s="153"/>
      <c r="K202" s="153"/>
      <c r="L202" s="153"/>
      <c r="M202" s="153"/>
      <c r="N202" s="153"/>
      <c r="O202" s="153"/>
      <c r="P202" s="153"/>
      <c r="Q202" s="153"/>
      <c r="R202" s="153"/>
      <c r="S202" s="153"/>
      <c r="T202" s="153"/>
      <c r="U202" s="153"/>
      <c r="V202" s="153"/>
      <c r="W202" s="153"/>
      <c r="X202" s="153"/>
      <c r="Y202" s="153"/>
      <c r="Z202" s="153"/>
      <c r="AA202" s="153"/>
      <c r="AB202" s="153"/>
      <c r="AC202" s="153"/>
      <c r="AD202" s="153"/>
      <c r="AE202" s="153"/>
      <c r="AF202" s="153"/>
      <c r="AG202" s="153"/>
      <c r="AH202" s="153"/>
      <c r="AI202" s="153"/>
      <c r="AJ202" s="153"/>
      <c r="AK202" s="153"/>
      <c r="AL202" s="153"/>
      <c r="AM202" s="153"/>
      <c r="AN202" s="153"/>
      <c r="AO202" s="153"/>
      <c r="AP202" s="153"/>
      <c r="AQ202" s="153"/>
      <c r="AR202" s="153"/>
      <c r="AS202" s="153"/>
      <c r="AT202" s="153"/>
      <c r="AU202" s="153"/>
      <c r="AV202" s="153"/>
      <c r="AW202" s="153"/>
      <c r="AX202" s="153"/>
      <c r="AY202" s="153"/>
      <c r="AZ202" s="153"/>
      <c r="BA202" s="153"/>
      <c r="BB202" s="153"/>
      <c r="BC202" s="153"/>
      <c r="BD202" s="153"/>
      <c r="BE202" s="153"/>
      <c r="BF202" s="153"/>
      <c r="BG202" s="153"/>
      <c r="BH202" s="153"/>
      <c r="BI202" s="153"/>
      <c r="BJ202" s="153"/>
      <c r="BK202" s="153"/>
    </row>
    <row r="203" spans="2:63" ht="10.5" customHeight="1" x14ac:dyDescent="0.3">
      <c r="B203" s="147"/>
      <c r="C203" s="209"/>
      <c r="D203" s="153"/>
      <c r="E203" s="153"/>
      <c r="F203" s="153"/>
      <c r="G203" s="153"/>
      <c r="H203" s="153"/>
      <c r="I203" s="153"/>
      <c r="J203" s="153"/>
      <c r="K203" s="153"/>
      <c r="L203" s="153"/>
      <c r="M203" s="153"/>
      <c r="N203" s="153"/>
      <c r="O203" s="153"/>
      <c r="P203" s="153"/>
      <c r="Q203" s="153"/>
      <c r="R203" s="153"/>
      <c r="S203" s="153"/>
      <c r="T203" s="153"/>
      <c r="U203" s="153"/>
      <c r="V203" s="153"/>
      <c r="W203" s="153"/>
      <c r="X203" s="153"/>
      <c r="Y203" s="153"/>
      <c r="Z203" s="153"/>
      <c r="AA203" s="153"/>
      <c r="AB203" s="153"/>
      <c r="AC203" s="153"/>
      <c r="AD203" s="153"/>
      <c r="AE203" s="153"/>
      <c r="AF203" s="153"/>
      <c r="AG203" s="153"/>
      <c r="AH203" s="153"/>
      <c r="AI203" s="153"/>
      <c r="AJ203" s="153"/>
      <c r="AK203" s="153"/>
      <c r="AL203" s="153"/>
      <c r="AM203" s="153"/>
      <c r="AN203" s="153"/>
      <c r="AO203" s="153"/>
      <c r="AP203" s="153"/>
      <c r="AQ203" s="153"/>
      <c r="AR203" s="153"/>
      <c r="AS203" s="153"/>
      <c r="AT203" s="153"/>
      <c r="AU203" s="153"/>
      <c r="AV203" s="153"/>
      <c r="AW203" s="153"/>
      <c r="AX203" s="153"/>
      <c r="AY203" s="153"/>
      <c r="AZ203" s="153"/>
      <c r="BA203" s="153"/>
      <c r="BB203" s="153"/>
      <c r="BC203" s="153"/>
      <c r="BD203" s="153"/>
      <c r="BE203" s="153"/>
      <c r="BF203" s="153"/>
      <c r="BG203" s="153"/>
      <c r="BH203" s="153"/>
      <c r="BI203" s="153"/>
      <c r="BJ203" s="153"/>
      <c r="BK203" s="153"/>
    </row>
    <row r="204" spans="2:63" ht="10.5" customHeight="1" x14ac:dyDescent="0.3">
      <c r="B204" s="149" t="s">
        <v>238</v>
      </c>
      <c r="C204" s="209"/>
      <c r="D204" s="155">
        <f t="shared" ref="D204:AI204" ca="1" si="107">D173</f>
        <v>-66109.166666666657</v>
      </c>
      <c r="E204" s="155">
        <f t="shared" ca="1" si="107"/>
        <v>-72130.166666666657</v>
      </c>
      <c r="F204" s="155">
        <f t="shared" ca="1" si="107"/>
        <v>-42721.555555555547</v>
      </c>
      <c r="G204" s="155">
        <f t="shared" ca="1" si="107"/>
        <v>-110.44444444443434</v>
      </c>
      <c r="H204" s="155">
        <f t="shared" ca="1" si="107"/>
        <v>8110.6666666666761</v>
      </c>
      <c r="I204" s="155">
        <f t="shared" ca="1" si="107"/>
        <v>10237.777777777788</v>
      </c>
      <c r="J204" s="155">
        <f t="shared" ca="1" si="107"/>
        <v>11321.388888888898</v>
      </c>
      <c r="K204" s="155">
        <f t="shared" ca="1" si="107"/>
        <v>11557.500000000011</v>
      </c>
      <c r="L204" s="155">
        <f t="shared" ca="1" si="107"/>
        <v>11793.61111111112</v>
      </c>
      <c r="M204" s="155">
        <f t="shared" ca="1" si="107"/>
        <v>12029.722222222232</v>
      </c>
      <c r="N204" s="155">
        <f t="shared" ca="1" si="107"/>
        <v>12265.833333333343</v>
      </c>
      <c r="O204" s="155">
        <f t="shared" ca="1" si="107"/>
        <v>-14572.130555555561</v>
      </c>
      <c r="P204" s="155">
        <f t="shared" ca="1" si="107"/>
        <v>24455.555555555551</v>
      </c>
      <c r="Q204" s="155">
        <f t="shared" ca="1" si="107"/>
        <v>25946.466666666664</v>
      </c>
      <c r="R204" s="155">
        <f t="shared" ca="1" si="107"/>
        <v>40732.077777777777</v>
      </c>
      <c r="S204" s="155">
        <f t="shared" ca="1" si="107"/>
        <v>62118.188888888872</v>
      </c>
      <c r="T204" s="155">
        <f t="shared" ca="1" si="107"/>
        <v>66328.799999999988</v>
      </c>
      <c r="U204" s="155">
        <f t="shared" ca="1" si="107"/>
        <v>67513.111111111109</v>
      </c>
      <c r="V204" s="155">
        <f t="shared" ca="1" si="107"/>
        <v>68172.222222222219</v>
      </c>
      <c r="W204" s="155">
        <f t="shared" ca="1" si="107"/>
        <v>68408.333333333328</v>
      </c>
      <c r="X204" s="155">
        <f t="shared" ca="1" si="107"/>
        <v>68644.444444444438</v>
      </c>
      <c r="Y204" s="155">
        <f t="shared" ca="1" si="107"/>
        <v>68880.555555555547</v>
      </c>
      <c r="Z204" s="155">
        <f t="shared" ca="1" si="107"/>
        <v>69116.666666666657</v>
      </c>
      <c r="AA204" s="155">
        <f t="shared" ca="1" si="107"/>
        <v>-89785.047222222187</v>
      </c>
      <c r="AB204" s="155">
        <f t="shared" ca="1" si="107"/>
        <v>45551.609722222238</v>
      </c>
      <c r="AC204" s="155">
        <f t="shared" ca="1" si="107"/>
        <v>47865.445833333353</v>
      </c>
      <c r="AD204" s="155">
        <f t="shared" ca="1" si="107"/>
        <v>72314.369444444441</v>
      </c>
      <c r="AE204" s="155">
        <f t="shared" ca="1" si="107"/>
        <v>107738.60555555558</v>
      </c>
      <c r="AF204" s="155">
        <f t="shared" ca="1" si="107"/>
        <v>114593.46666666669</v>
      </c>
      <c r="AG204" s="155">
        <f t="shared" ca="1" si="107"/>
        <v>116404.65277777781</v>
      </c>
      <c r="AH204" s="155">
        <f t="shared" ca="1" si="107"/>
        <v>117344.52638888887</v>
      </c>
      <c r="AI204" s="155">
        <f t="shared" ca="1" si="107"/>
        <v>117580.63749999998</v>
      </c>
      <c r="AJ204" s="155">
        <f t="shared" ref="AJ204:BK204" ca="1" si="108">AJ173</f>
        <v>117816.74861111109</v>
      </c>
      <c r="AK204" s="155">
        <f t="shared" ca="1" si="108"/>
        <v>118052.85972222222</v>
      </c>
      <c r="AL204" s="155">
        <f t="shared" ca="1" si="108"/>
        <v>118288.97083333333</v>
      </c>
      <c r="AM204" s="155">
        <f t="shared" ca="1" si="108"/>
        <v>-166139.44068055559</v>
      </c>
      <c r="AN204" s="155">
        <f t="shared" ca="1" si="108"/>
        <v>106330.10588888885</v>
      </c>
      <c r="AO204" s="155">
        <f t="shared" ca="1" si="108"/>
        <v>107882.192</v>
      </c>
      <c r="AP204" s="155">
        <f t="shared" ca="1" si="108"/>
        <v>123081.7545</v>
      </c>
      <c r="AQ204" s="155">
        <f t="shared" ca="1" si="108"/>
        <v>145181.12949999998</v>
      </c>
      <c r="AR204" s="155">
        <f t="shared" ca="1" si="108"/>
        <v>149331.00449999998</v>
      </c>
      <c r="AS204" s="155">
        <f t="shared" ca="1" si="108"/>
        <v>150322.97950000002</v>
      </c>
      <c r="AT204" s="155">
        <f t="shared" ca="1" si="108"/>
        <v>150764.967</v>
      </c>
      <c r="AU204" s="155">
        <f t="shared" ca="1" si="108"/>
        <v>150764.967</v>
      </c>
      <c r="AV204" s="155">
        <f t="shared" ca="1" si="108"/>
        <v>150764.967</v>
      </c>
      <c r="AW204" s="155">
        <f t="shared" ca="1" si="108"/>
        <v>150764.967</v>
      </c>
      <c r="AX204" s="155">
        <f t="shared" ca="1" si="108"/>
        <v>150764.967</v>
      </c>
      <c r="AY204" s="155">
        <f t="shared" ca="1" si="108"/>
        <v>-221922.79064499994</v>
      </c>
      <c r="AZ204" s="155">
        <f t="shared" ca="1" si="108"/>
        <v>134014.95125333336</v>
      </c>
      <c r="BA204" s="155">
        <f t="shared" ca="1" si="108"/>
        <v>135837.27625333337</v>
      </c>
      <c r="BB204" s="155">
        <f t="shared" ca="1" si="108"/>
        <v>157157.46375333332</v>
      </c>
      <c r="BC204" s="155">
        <f t="shared" ca="1" si="108"/>
        <v>188135.58875333332</v>
      </c>
      <c r="BD204" s="155">
        <f t="shared" ca="1" si="108"/>
        <v>193966.71375333332</v>
      </c>
      <c r="BE204" s="155">
        <f t="shared" ca="1" si="108"/>
        <v>195351.63875333325</v>
      </c>
      <c r="BF204" s="155">
        <f t="shared" ca="1" si="108"/>
        <v>195971.2012533333</v>
      </c>
      <c r="BG204" s="155">
        <f t="shared" ca="1" si="108"/>
        <v>195971.2012533333</v>
      </c>
      <c r="BH204" s="155">
        <f t="shared" ca="1" si="108"/>
        <v>195971.2012533333</v>
      </c>
      <c r="BI204" s="155">
        <f t="shared" ca="1" si="108"/>
        <v>195971.2012533333</v>
      </c>
      <c r="BJ204" s="155">
        <f t="shared" ca="1" si="108"/>
        <v>195971.2012533333</v>
      </c>
      <c r="BK204" s="155">
        <f t="shared" ca="1" si="108"/>
        <v>-287962.9167118668</v>
      </c>
    </row>
    <row r="205" spans="2:63" ht="14.4" x14ac:dyDescent="0.3">
      <c r="B205" s="149" t="s">
        <v>247</v>
      </c>
      <c r="C205" s="209"/>
      <c r="D205" s="155">
        <f t="shared" ref="D205:AI205" ca="1" si="109">D178</f>
        <v>-55000</v>
      </c>
      <c r="E205" s="155">
        <f t="shared" ca="1" si="109"/>
        <v>0</v>
      </c>
      <c r="F205" s="155">
        <f t="shared" ca="1" si="109"/>
        <v>-3000</v>
      </c>
      <c r="G205" s="155">
        <f t="shared" ca="1" si="109"/>
        <v>0</v>
      </c>
      <c r="H205" s="155">
        <f t="shared" ca="1" si="109"/>
        <v>0</v>
      </c>
      <c r="I205" s="155">
        <f t="shared" ca="1" si="109"/>
        <v>0</v>
      </c>
      <c r="J205" s="155">
        <f t="shared" ca="1" si="109"/>
        <v>0</v>
      </c>
      <c r="K205" s="155">
        <f t="shared" ca="1" si="109"/>
        <v>0</v>
      </c>
      <c r="L205" s="155">
        <f t="shared" ca="1" si="109"/>
        <v>0</v>
      </c>
      <c r="M205" s="155">
        <f t="shared" ca="1" si="109"/>
        <v>0</v>
      </c>
      <c r="N205" s="155">
        <f t="shared" ca="1" si="109"/>
        <v>0</v>
      </c>
      <c r="O205" s="155">
        <f t="shared" ca="1" si="109"/>
        <v>0</v>
      </c>
      <c r="P205" s="155">
        <f t="shared" ca="1" si="109"/>
        <v>0</v>
      </c>
      <c r="Q205" s="155">
        <f t="shared" ca="1" si="109"/>
        <v>0</v>
      </c>
      <c r="R205" s="155">
        <f t="shared" ca="1" si="109"/>
        <v>0</v>
      </c>
      <c r="S205" s="155">
        <f t="shared" ca="1" si="109"/>
        <v>0</v>
      </c>
      <c r="T205" s="155">
        <f t="shared" ca="1" si="109"/>
        <v>0</v>
      </c>
      <c r="U205" s="155">
        <f t="shared" ca="1" si="109"/>
        <v>0</v>
      </c>
      <c r="V205" s="155">
        <f t="shared" ca="1" si="109"/>
        <v>0</v>
      </c>
      <c r="W205" s="155">
        <f t="shared" ca="1" si="109"/>
        <v>0</v>
      </c>
      <c r="X205" s="155">
        <f t="shared" ca="1" si="109"/>
        <v>0</v>
      </c>
      <c r="Y205" s="155">
        <f t="shared" ca="1" si="109"/>
        <v>0</v>
      </c>
      <c r="Z205" s="155">
        <f t="shared" ca="1" si="109"/>
        <v>0</v>
      </c>
      <c r="AA205" s="155">
        <f t="shared" ca="1" si="109"/>
        <v>0</v>
      </c>
      <c r="AB205" s="155">
        <f t="shared" ca="1" si="109"/>
        <v>0</v>
      </c>
      <c r="AC205" s="155">
        <f t="shared" ca="1" si="109"/>
        <v>0</v>
      </c>
      <c r="AD205" s="155">
        <f t="shared" ca="1" si="109"/>
        <v>0</v>
      </c>
      <c r="AE205" s="155">
        <f t="shared" ca="1" si="109"/>
        <v>0</v>
      </c>
      <c r="AF205" s="155">
        <f t="shared" ca="1" si="109"/>
        <v>0</v>
      </c>
      <c r="AG205" s="155">
        <f t="shared" ca="1" si="109"/>
        <v>0</v>
      </c>
      <c r="AH205" s="155">
        <f t="shared" ca="1" si="109"/>
        <v>0</v>
      </c>
      <c r="AI205" s="155">
        <f t="shared" ca="1" si="109"/>
        <v>0</v>
      </c>
      <c r="AJ205" s="155">
        <f t="shared" ref="AJ205:BK205" ca="1" si="110">AJ178</f>
        <v>0</v>
      </c>
      <c r="AK205" s="155">
        <f t="shared" ca="1" si="110"/>
        <v>0</v>
      </c>
      <c r="AL205" s="155">
        <f t="shared" ca="1" si="110"/>
        <v>0</v>
      </c>
      <c r="AM205" s="155">
        <f t="shared" ca="1" si="110"/>
        <v>0</v>
      </c>
      <c r="AN205" s="155">
        <f t="shared" ca="1" si="110"/>
        <v>0</v>
      </c>
      <c r="AO205" s="155">
        <f t="shared" ca="1" si="110"/>
        <v>0</v>
      </c>
      <c r="AP205" s="155">
        <f t="shared" ca="1" si="110"/>
        <v>0</v>
      </c>
      <c r="AQ205" s="155">
        <f t="shared" ca="1" si="110"/>
        <v>0</v>
      </c>
      <c r="AR205" s="155">
        <f t="shared" ca="1" si="110"/>
        <v>0</v>
      </c>
      <c r="AS205" s="155">
        <f t="shared" ca="1" si="110"/>
        <v>0</v>
      </c>
      <c r="AT205" s="155">
        <f t="shared" ca="1" si="110"/>
        <v>0</v>
      </c>
      <c r="AU205" s="155">
        <f t="shared" ca="1" si="110"/>
        <v>0</v>
      </c>
      <c r="AV205" s="155">
        <f t="shared" ca="1" si="110"/>
        <v>0</v>
      </c>
      <c r="AW205" s="155">
        <f t="shared" ca="1" si="110"/>
        <v>0</v>
      </c>
      <c r="AX205" s="155">
        <f t="shared" ca="1" si="110"/>
        <v>0</v>
      </c>
      <c r="AY205" s="155">
        <f t="shared" ca="1" si="110"/>
        <v>0</v>
      </c>
      <c r="AZ205" s="155">
        <f t="shared" ca="1" si="110"/>
        <v>0</v>
      </c>
      <c r="BA205" s="155">
        <f t="shared" ca="1" si="110"/>
        <v>0</v>
      </c>
      <c r="BB205" s="155">
        <f t="shared" ca="1" si="110"/>
        <v>0</v>
      </c>
      <c r="BC205" s="155">
        <f t="shared" ca="1" si="110"/>
        <v>0</v>
      </c>
      <c r="BD205" s="155">
        <f t="shared" ca="1" si="110"/>
        <v>0</v>
      </c>
      <c r="BE205" s="155">
        <f t="shared" ca="1" si="110"/>
        <v>0</v>
      </c>
      <c r="BF205" s="155">
        <f t="shared" ca="1" si="110"/>
        <v>0</v>
      </c>
      <c r="BG205" s="155">
        <f t="shared" ca="1" si="110"/>
        <v>0</v>
      </c>
      <c r="BH205" s="155">
        <f t="shared" ca="1" si="110"/>
        <v>0</v>
      </c>
      <c r="BI205" s="155">
        <f t="shared" ca="1" si="110"/>
        <v>0</v>
      </c>
      <c r="BJ205" s="155">
        <f t="shared" ca="1" si="110"/>
        <v>0</v>
      </c>
      <c r="BK205" s="155">
        <f t="shared" ca="1" si="110"/>
        <v>0</v>
      </c>
    </row>
    <row r="206" spans="2:63" ht="10.5" customHeight="1" x14ac:dyDescent="0.3">
      <c r="B206" s="147"/>
      <c r="C206" s="209"/>
      <c r="D206" s="155"/>
      <c r="E206" s="155"/>
      <c r="F206" s="155"/>
      <c r="G206" s="155"/>
      <c r="H206" s="155"/>
      <c r="I206" s="155"/>
      <c r="J206" s="155"/>
      <c r="K206" s="155"/>
      <c r="L206" s="155"/>
      <c r="M206" s="155"/>
      <c r="N206" s="155"/>
      <c r="O206" s="155"/>
      <c r="P206" s="155"/>
      <c r="Q206" s="155"/>
      <c r="R206" s="155"/>
      <c r="S206" s="155"/>
      <c r="T206" s="155"/>
      <c r="U206" s="155"/>
      <c r="V206" s="155"/>
      <c r="W206" s="155"/>
      <c r="X206" s="155"/>
      <c r="Y206" s="155"/>
      <c r="Z206" s="155"/>
      <c r="AA206" s="155"/>
      <c r="AB206" s="155"/>
      <c r="AC206" s="155"/>
      <c r="AD206" s="155"/>
      <c r="AE206" s="155"/>
      <c r="AF206" s="155"/>
      <c r="AG206" s="155"/>
      <c r="AH206" s="155"/>
      <c r="AI206" s="155"/>
      <c r="AJ206" s="155"/>
      <c r="AK206" s="155"/>
      <c r="AL206" s="155"/>
      <c r="AM206" s="155"/>
      <c r="AN206" s="155"/>
      <c r="AO206" s="155"/>
      <c r="AP206" s="155"/>
      <c r="AQ206" s="155"/>
      <c r="AR206" s="155"/>
      <c r="AS206" s="155"/>
      <c r="AT206" s="155"/>
      <c r="AU206" s="155"/>
      <c r="AV206" s="155"/>
      <c r="AW206" s="155"/>
      <c r="AX206" s="155"/>
      <c r="AY206" s="155"/>
      <c r="AZ206" s="155"/>
      <c r="BA206" s="155"/>
      <c r="BB206" s="155"/>
      <c r="BC206" s="155"/>
      <c r="BD206" s="155"/>
      <c r="BE206" s="155"/>
      <c r="BF206" s="155"/>
      <c r="BG206" s="155"/>
      <c r="BH206" s="155"/>
      <c r="BI206" s="155"/>
      <c r="BJ206" s="155"/>
      <c r="BK206" s="155"/>
    </row>
    <row r="207" spans="2:63" ht="14.4" x14ac:dyDescent="0.3">
      <c r="B207" s="300" t="s">
        <v>248</v>
      </c>
      <c r="C207" s="209"/>
      <c r="D207" s="167">
        <f t="shared" ref="D207:BK207" ca="1" si="111">SUM(D204:D206)</f>
        <v>-121109.16666666666</v>
      </c>
      <c r="E207" s="167">
        <f t="shared" ca="1" si="111"/>
        <v>-72130.166666666657</v>
      </c>
      <c r="F207" s="167">
        <f t="shared" ca="1" si="111"/>
        <v>-45721.555555555547</v>
      </c>
      <c r="G207" s="167">
        <f t="shared" ca="1" si="111"/>
        <v>-110.44444444443434</v>
      </c>
      <c r="H207" s="167">
        <f t="shared" ca="1" si="111"/>
        <v>8110.6666666666761</v>
      </c>
      <c r="I207" s="167">
        <f t="shared" ca="1" si="111"/>
        <v>10237.777777777788</v>
      </c>
      <c r="J207" s="167">
        <f t="shared" ca="1" si="111"/>
        <v>11321.388888888898</v>
      </c>
      <c r="K207" s="167">
        <f t="shared" ca="1" si="111"/>
        <v>11557.500000000011</v>
      </c>
      <c r="L207" s="167">
        <f t="shared" ca="1" si="111"/>
        <v>11793.61111111112</v>
      </c>
      <c r="M207" s="167">
        <f t="shared" ca="1" si="111"/>
        <v>12029.722222222232</v>
      </c>
      <c r="N207" s="167">
        <f t="shared" ca="1" si="111"/>
        <v>12265.833333333343</v>
      </c>
      <c r="O207" s="167">
        <f t="shared" ca="1" si="111"/>
        <v>-14572.130555555561</v>
      </c>
      <c r="P207" s="167">
        <f t="shared" ca="1" si="111"/>
        <v>24455.555555555551</v>
      </c>
      <c r="Q207" s="167">
        <f t="shared" ca="1" si="111"/>
        <v>25946.466666666664</v>
      </c>
      <c r="R207" s="167">
        <f t="shared" ca="1" si="111"/>
        <v>40732.077777777777</v>
      </c>
      <c r="S207" s="167">
        <f t="shared" ca="1" si="111"/>
        <v>62118.188888888872</v>
      </c>
      <c r="T207" s="167">
        <f t="shared" ca="1" si="111"/>
        <v>66328.799999999988</v>
      </c>
      <c r="U207" s="167">
        <f t="shared" ca="1" si="111"/>
        <v>67513.111111111109</v>
      </c>
      <c r="V207" s="167">
        <f t="shared" ca="1" si="111"/>
        <v>68172.222222222219</v>
      </c>
      <c r="W207" s="167">
        <f t="shared" ca="1" si="111"/>
        <v>68408.333333333328</v>
      </c>
      <c r="X207" s="167">
        <f t="shared" ca="1" si="111"/>
        <v>68644.444444444438</v>
      </c>
      <c r="Y207" s="167">
        <f t="shared" ca="1" si="111"/>
        <v>68880.555555555547</v>
      </c>
      <c r="Z207" s="167">
        <f t="shared" ca="1" si="111"/>
        <v>69116.666666666657</v>
      </c>
      <c r="AA207" s="167">
        <f t="shared" ca="1" si="111"/>
        <v>-89785.047222222187</v>
      </c>
      <c r="AB207" s="167">
        <f t="shared" ca="1" si="111"/>
        <v>45551.609722222238</v>
      </c>
      <c r="AC207" s="167">
        <f t="shared" ca="1" si="111"/>
        <v>47865.445833333353</v>
      </c>
      <c r="AD207" s="167">
        <f t="shared" ca="1" si="111"/>
        <v>72314.369444444441</v>
      </c>
      <c r="AE207" s="167">
        <f t="shared" ca="1" si="111"/>
        <v>107738.60555555558</v>
      </c>
      <c r="AF207" s="167">
        <f t="shared" ca="1" si="111"/>
        <v>114593.46666666669</v>
      </c>
      <c r="AG207" s="167">
        <f t="shared" ca="1" si="111"/>
        <v>116404.65277777781</v>
      </c>
      <c r="AH207" s="167">
        <f t="shared" ca="1" si="111"/>
        <v>117344.52638888887</v>
      </c>
      <c r="AI207" s="167">
        <f t="shared" ca="1" si="111"/>
        <v>117580.63749999998</v>
      </c>
      <c r="AJ207" s="167">
        <f t="shared" ca="1" si="111"/>
        <v>117816.74861111109</v>
      </c>
      <c r="AK207" s="167">
        <f t="shared" ca="1" si="111"/>
        <v>118052.85972222222</v>
      </c>
      <c r="AL207" s="167">
        <f t="shared" ca="1" si="111"/>
        <v>118288.97083333333</v>
      </c>
      <c r="AM207" s="167">
        <f t="shared" ca="1" si="111"/>
        <v>-166139.44068055559</v>
      </c>
      <c r="AN207" s="167">
        <f t="shared" ca="1" si="111"/>
        <v>106330.10588888885</v>
      </c>
      <c r="AO207" s="167">
        <f t="shared" ca="1" si="111"/>
        <v>107882.192</v>
      </c>
      <c r="AP207" s="167">
        <f t="shared" ca="1" si="111"/>
        <v>123081.7545</v>
      </c>
      <c r="AQ207" s="167">
        <f t="shared" ca="1" si="111"/>
        <v>145181.12949999998</v>
      </c>
      <c r="AR207" s="167">
        <f t="shared" ca="1" si="111"/>
        <v>149331.00449999998</v>
      </c>
      <c r="AS207" s="167">
        <f t="shared" ca="1" si="111"/>
        <v>150322.97950000002</v>
      </c>
      <c r="AT207" s="167">
        <f t="shared" ca="1" si="111"/>
        <v>150764.967</v>
      </c>
      <c r="AU207" s="167">
        <f t="shared" ca="1" si="111"/>
        <v>150764.967</v>
      </c>
      <c r="AV207" s="167">
        <f t="shared" ca="1" si="111"/>
        <v>150764.967</v>
      </c>
      <c r="AW207" s="167">
        <f t="shared" ca="1" si="111"/>
        <v>150764.967</v>
      </c>
      <c r="AX207" s="167">
        <f t="shared" ca="1" si="111"/>
        <v>150764.967</v>
      </c>
      <c r="AY207" s="167">
        <f t="shared" ca="1" si="111"/>
        <v>-221922.79064499994</v>
      </c>
      <c r="AZ207" s="167">
        <f t="shared" ca="1" si="111"/>
        <v>134014.95125333336</v>
      </c>
      <c r="BA207" s="167">
        <f t="shared" ca="1" si="111"/>
        <v>135837.27625333337</v>
      </c>
      <c r="BB207" s="167">
        <f t="shared" ca="1" si="111"/>
        <v>157157.46375333332</v>
      </c>
      <c r="BC207" s="167">
        <f t="shared" ca="1" si="111"/>
        <v>188135.58875333332</v>
      </c>
      <c r="BD207" s="167">
        <f t="shared" ca="1" si="111"/>
        <v>193966.71375333332</v>
      </c>
      <c r="BE207" s="167">
        <f t="shared" ca="1" si="111"/>
        <v>195351.63875333325</v>
      </c>
      <c r="BF207" s="167">
        <f t="shared" ca="1" si="111"/>
        <v>195971.2012533333</v>
      </c>
      <c r="BG207" s="167">
        <f t="shared" ca="1" si="111"/>
        <v>195971.2012533333</v>
      </c>
      <c r="BH207" s="167">
        <f t="shared" ca="1" si="111"/>
        <v>195971.2012533333</v>
      </c>
      <c r="BI207" s="167">
        <f t="shared" ca="1" si="111"/>
        <v>195971.2012533333</v>
      </c>
      <c r="BJ207" s="167">
        <f t="shared" ca="1" si="111"/>
        <v>195971.2012533333</v>
      </c>
      <c r="BK207" s="167">
        <f t="shared" ca="1" si="111"/>
        <v>-287962.9167118668</v>
      </c>
    </row>
    <row r="208" spans="2:63" ht="14.4" x14ac:dyDescent="0.3">
      <c r="B208" s="149" t="s">
        <v>172</v>
      </c>
      <c r="C208" s="209"/>
      <c r="D208" s="155">
        <f t="shared" ref="D208:AI208" si="112">D183</f>
        <v>850000</v>
      </c>
      <c r="E208" s="155">
        <f t="shared" si="112"/>
        <v>0</v>
      </c>
      <c r="F208" s="155">
        <f t="shared" si="112"/>
        <v>0</v>
      </c>
      <c r="G208" s="155">
        <f t="shared" si="112"/>
        <v>0</v>
      </c>
      <c r="H208" s="155">
        <f t="shared" si="112"/>
        <v>0</v>
      </c>
      <c r="I208" s="155">
        <f t="shared" si="112"/>
        <v>750000</v>
      </c>
      <c r="J208" s="155">
        <f t="shared" si="112"/>
        <v>0</v>
      </c>
      <c r="K208" s="155">
        <f t="shared" si="112"/>
        <v>0</v>
      </c>
      <c r="L208" s="155">
        <f t="shared" si="112"/>
        <v>0</v>
      </c>
      <c r="M208" s="155">
        <f t="shared" si="112"/>
        <v>0</v>
      </c>
      <c r="N208" s="155">
        <f t="shared" si="112"/>
        <v>0</v>
      </c>
      <c r="O208" s="155">
        <f t="shared" si="112"/>
        <v>0</v>
      </c>
      <c r="P208" s="155">
        <f t="shared" si="112"/>
        <v>0</v>
      </c>
      <c r="Q208" s="155">
        <f t="shared" si="112"/>
        <v>0</v>
      </c>
      <c r="R208" s="155">
        <f t="shared" si="112"/>
        <v>0</v>
      </c>
      <c r="S208" s="155">
        <f t="shared" si="112"/>
        <v>0</v>
      </c>
      <c r="T208" s="155">
        <f t="shared" si="112"/>
        <v>0</v>
      </c>
      <c r="U208" s="155">
        <f t="shared" si="112"/>
        <v>0</v>
      </c>
      <c r="V208" s="155">
        <f t="shared" si="112"/>
        <v>0</v>
      </c>
      <c r="W208" s="155">
        <f t="shared" si="112"/>
        <v>0</v>
      </c>
      <c r="X208" s="155">
        <f t="shared" si="112"/>
        <v>0</v>
      </c>
      <c r="Y208" s="155">
        <f t="shared" si="112"/>
        <v>0</v>
      </c>
      <c r="Z208" s="155">
        <f t="shared" si="112"/>
        <v>0</v>
      </c>
      <c r="AA208" s="155">
        <f t="shared" si="112"/>
        <v>0</v>
      </c>
      <c r="AB208" s="155">
        <f t="shared" si="112"/>
        <v>0</v>
      </c>
      <c r="AC208" s="155">
        <f t="shared" si="112"/>
        <v>0</v>
      </c>
      <c r="AD208" s="155">
        <f t="shared" si="112"/>
        <v>0</v>
      </c>
      <c r="AE208" s="155">
        <f t="shared" si="112"/>
        <v>0</v>
      </c>
      <c r="AF208" s="155">
        <f t="shared" si="112"/>
        <v>0</v>
      </c>
      <c r="AG208" s="155">
        <f t="shared" si="112"/>
        <v>0</v>
      </c>
      <c r="AH208" s="155">
        <f t="shared" si="112"/>
        <v>0</v>
      </c>
      <c r="AI208" s="155">
        <f t="shared" si="112"/>
        <v>0</v>
      </c>
      <c r="AJ208" s="155">
        <f t="shared" ref="AJ208:BK208" si="113">AJ183</f>
        <v>0</v>
      </c>
      <c r="AK208" s="155">
        <f t="shared" si="113"/>
        <v>0</v>
      </c>
      <c r="AL208" s="155">
        <f t="shared" si="113"/>
        <v>0</v>
      </c>
      <c r="AM208" s="155">
        <f t="shared" si="113"/>
        <v>0</v>
      </c>
      <c r="AN208" s="155">
        <f t="shared" si="113"/>
        <v>0</v>
      </c>
      <c r="AO208" s="155">
        <f t="shared" si="113"/>
        <v>0</v>
      </c>
      <c r="AP208" s="155">
        <f t="shared" si="113"/>
        <v>0</v>
      </c>
      <c r="AQ208" s="155">
        <f t="shared" si="113"/>
        <v>0</v>
      </c>
      <c r="AR208" s="155">
        <f t="shared" si="113"/>
        <v>0</v>
      </c>
      <c r="AS208" s="155">
        <f t="shared" si="113"/>
        <v>0</v>
      </c>
      <c r="AT208" s="155">
        <f t="shared" si="113"/>
        <v>0</v>
      </c>
      <c r="AU208" s="155">
        <f t="shared" si="113"/>
        <v>0</v>
      </c>
      <c r="AV208" s="155">
        <f t="shared" si="113"/>
        <v>0</v>
      </c>
      <c r="AW208" s="155">
        <f t="shared" si="113"/>
        <v>0</v>
      </c>
      <c r="AX208" s="155">
        <f t="shared" si="113"/>
        <v>0</v>
      </c>
      <c r="AY208" s="155">
        <f t="shared" si="113"/>
        <v>0</v>
      </c>
      <c r="AZ208" s="155">
        <f t="shared" si="113"/>
        <v>0</v>
      </c>
      <c r="BA208" s="155">
        <f t="shared" si="113"/>
        <v>0</v>
      </c>
      <c r="BB208" s="155">
        <f t="shared" si="113"/>
        <v>0</v>
      </c>
      <c r="BC208" s="155">
        <f t="shared" si="113"/>
        <v>0</v>
      </c>
      <c r="BD208" s="155">
        <f t="shared" si="113"/>
        <v>0</v>
      </c>
      <c r="BE208" s="155">
        <f t="shared" si="113"/>
        <v>0</v>
      </c>
      <c r="BF208" s="155">
        <f t="shared" si="113"/>
        <v>0</v>
      </c>
      <c r="BG208" s="155">
        <f t="shared" si="113"/>
        <v>0</v>
      </c>
      <c r="BH208" s="155">
        <f t="shared" si="113"/>
        <v>0</v>
      </c>
      <c r="BI208" s="155">
        <f t="shared" si="113"/>
        <v>0</v>
      </c>
      <c r="BJ208" s="155">
        <f t="shared" si="113"/>
        <v>0</v>
      </c>
      <c r="BK208" s="155">
        <f t="shared" si="113"/>
        <v>0</v>
      </c>
    </row>
    <row r="209" spans="1:63" ht="14.4" x14ac:dyDescent="0.3">
      <c r="B209" s="149" t="s">
        <v>108</v>
      </c>
      <c r="C209" s="209"/>
      <c r="D209" s="155">
        <f t="shared" ref="D209:AI209" ca="1" si="114">D185</f>
        <v>0</v>
      </c>
      <c r="E209" s="155">
        <f t="shared" ca="1" si="114"/>
        <v>-23611.111111111109</v>
      </c>
      <c r="F209" s="155">
        <f t="shared" ca="1" si="114"/>
        <v>-23611.111111111109</v>
      </c>
      <c r="G209" s="155">
        <f t="shared" ca="1" si="114"/>
        <v>-23611.111111111109</v>
      </c>
      <c r="H209" s="155">
        <f t="shared" ca="1" si="114"/>
        <v>-23611.111111111109</v>
      </c>
      <c r="I209" s="155">
        <f t="shared" ca="1" si="114"/>
        <v>-23611.111111111109</v>
      </c>
      <c r="J209" s="155">
        <f t="shared" ca="1" si="114"/>
        <v>-23611.111111111109</v>
      </c>
      <c r="K209" s="155">
        <f t="shared" ca="1" si="114"/>
        <v>-23611.111111111109</v>
      </c>
      <c r="L209" s="155">
        <f t="shared" ca="1" si="114"/>
        <v>-23611.111111111109</v>
      </c>
      <c r="M209" s="155">
        <f t="shared" ca="1" si="114"/>
        <v>-23611.111111111109</v>
      </c>
      <c r="N209" s="155">
        <f t="shared" ca="1" si="114"/>
        <v>-23611.111111111109</v>
      </c>
      <c r="O209" s="155">
        <f t="shared" ca="1" si="114"/>
        <v>-23611.111111111109</v>
      </c>
      <c r="P209" s="155">
        <f t="shared" ca="1" si="114"/>
        <v>-23611.111111111109</v>
      </c>
      <c r="Q209" s="155">
        <f t="shared" ca="1" si="114"/>
        <v>-23611.111111111109</v>
      </c>
      <c r="R209" s="155">
        <f t="shared" ca="1" si="114"/>
        <v>-23611.111111111109</v>
      </c>
      <c r="S209" s="155">
        <f t="shared" ca="1" si="114"/>
        <v>-23611.111111111109</v>
      </c>
      <c r="T209" s="155">
        <f t="shared" ca="1" si="114"/>
        <v>-23611.111111111109</v>
      </c>
      <c r="U209" s="155">
        <f t="shared" ca="1" si="114"/>
        <v>-23611.111111111109</v>
      </c>
      <c r="V209" s="155">
        <f t="shared" ca="1" si="114"/>
        <v>-23611.111111111109</v>
      </c>
      <c r="W209" s="155">
        <f t="shared" ca="1" si="114"/>
        <v>-23611.111111111109</v>
      </c>
      <c r="X209" s="155">
        <f t="shared" ca="1" si="114"/>
        <v>-23611.111111111109</v>
      </c>
      <c r="Y209" s="155">
        <f t="shared" ca="1" si="114"/>
        <v>-23611.111111111109</v>
      </c>
      <c r="Z209" s="155">
        <f t="shared" ca="1" si="114"/>
        <v>-23611.111111111109</v>
      </c>
      <c r="AA209" s="155">
        <f t="shared" ca="1" si="114"/>
        <v>-23611.111111111109</v>
      </c>
      <c r="AB209" s="155">
        <f t="shared" ca="1" si="114"/>
        <v>-23611.111111111109</v>
      </c>
      <c r="AC209" s="155">
        <f t="shared" ca="1" si="114"/>
        <v>-23611.111111111109</v>
      </c>
      <c r="AD209" s="155">
        <f t="shared" ca="1" si="114"/>
        <v>-23611.111111111109</v>
      </c>
      <c r="AE209" s="155">
        <f t="shared" ca="1" si="114"/>
        <v>-23611.111111111109</v>
      </c>
      <c r="AF209" s="155">
        <f t="shared" ca="1" si="114"/>
        <v>-23611.111111111109</v>
      </c>
      <c r="AG209" s="155">
        <f t="shared" ca="1" si="114"/>
        <v>-23611.111111111109</v>
      </c>
      <c r="AH209" s="155">
        <f t="shared" ca="1" si="114"/>
        <v>-23611.111111111109</v>
      </c>
      <c r="AI209" s="155">
        <f t="shared" ca="1" si="114"/>
        <v>-23611.111111111109</v>
      </c>
      <c r="AJ209" s="155">
        <f t="shared" ref="AJ209:BK209" ca="1" si="115">AJ185</f>
        <v>-23611.111111111109</v>
      </c>
      <c r="AK209" s="155">
        <f t="shared" ca="1" si="115"/>
        <v>-23611.111111111109</v>
      </c>
      <c r="AL209" s="155">
        <f t="shared" ca="1" si="115"/>
        <v>-23611.111111111109</v>
      </c>
      <c r="AM209" s="155">
        <f t="shared" ca="1" si="115"/>
        <v>-23611.111111111109</v>
      </c>
      <c r="AN209" s="155">
        <f t="shared" ca="1" si="115"/>
        <v>-23611.111111111109</v>
      </c>
      <c r="AO209" s="155">
        <f t="shared" ca="1" si="115"/>
        <v>0</v>
      </c>
      <c r="AP209" s="155">
        <f t="shared" ca="1" si="115"/>
        <v>0</v>
      </c>
      <c r="AQ209" s="155">
        <f t="shared" ca="1" si="115"/>
        <v>0</v>
      </c>
      <c r="AR209" s="155">
        <f t="shared" ca="1" si="115"/>
        <v>0</v>
      </c>
      <c r="AS209" s="155">
        <f t="shared" ca="1" si="115"/>
        <v>0</v>
      </c>
      <c r="AT209" s="155">
        <f t="shared" ca="1" si="115"/>
        <v>0</v>
      </c>
      <c r="AU209" s="155">
        <f t="shared" ca="1" si="115"/>
        <v>0</v>
      </c>
      <c r="AV209" s="155">
        <f t="shared" ca="1" si="115"/>
        <v>0</v>
      </c>
      <c r="AW209" s="155">
        <f t="shared" ca="1" si="115"/>
        <v>0</v>
      </c>
      <c r="AX209" s="155">
        <f t="shared" ca="1" si="115"/>
        <v>0</v>
      </c>
      <c r="AY209" s="155">
        <f t="shared" ca="1" si="115"/>
        <v>0</v>
      </c>
      <c r="AZ209" s="155">
        <f t="shared" ca="1" si="115"/>
        <v>0</v>
      </c>
      <c r="BA209" s="155">
        <f t="shared" ca="1" si="115"/>
        <v>0</v>
      </c>
      <c r="BB209" s="155">
        <f t="shared" ca="1" si="115"/>
        <v>0</v>
      </c>
      <c r="BC209" s="155">
        <f t="shared" ca="1" si="115"/>
        <v>0</v>
      </c>
      <c r="BD209" s="155">
        <f t="shared" ca="1" si="115"/>
        <v>0</v>
      </c>
      <c r="BE209" s="155">
        <f t="shared" ca="1" si="115"/>
        <v>0</v>
      </c>
      <c r="BF209" s="155">
        <f t="shared" ca="1" si="115"/>
        <v>0</v>
      </c>
      <c r="BG209" s="155">
        <f t="shared" ca="1" si="115"/>
        <v>0</v>
      </c>
      <c r="BH209" s="155">
        <f t="shared" ca="1" si="115"/>
        <v>0</v>
      </c>
      <c r="BI209" s="155">
        <f t="shared" ca="1" si="115"/>
        <v>0</v>
      </c>
      <c r="BJ209" s="155">
        <f t="shared" ca="1" si="115"/>
        <v>0</v>
      </c>
      <c r="BK209" s="155">
        <f t="shared" ca="1" si="115"/>
        <v>0</v>
      </c>
    </row>
    <row r="210" spans="1:63" ht="14.4" x14ac:dyDescent="0.3">
      <c r="B210" s="149" t="s">
        <v>239</v>
      </c>
      <c r="C210" s="209"/>
      <c r="D210" s="155">
        <f t="shared" ref="D210:AI210" si="116">D186</f>
        <v>0</v>
      </c>
      <c r="E210" s="155">
        <f t="shared" si="116"/>
        <v>0</v>
      </c>
      <c r="F210" s="155">
        <f t="shared" si="116"/>
        <v>0</v>
      </c>
      <c r="G210" s="155">
        <f t="shared" si="116"/>
        <v>0</v>
      </c>
      <c r="H210" s="155">
        <f t="shared" si="116"/>
        <v>0</v>
      </c>
      <c r="I210" s="155">
        <f t="shared" si="116"/>
        <v>0</v>
      </c>
      <c r="J210" s="155">
        <f t="shared" si="116"/>
        <v>0</v>
      </c>
      <c r="K210" s="155">
        <f t="shared" si="116"/>
        <v>0</v>
      </c>
      <c r="L210" s="155">
        <f t="shared" si="116"/>
        <v>0</v>
      </c>
      <c r="M210" s="155">
        <f t="shared" si="116"/>
        <v>0</v>
      </c>
      <c r="N210" s="155">
        <f t="shared" si="116"/>
        <v>0</v>
      </c>
      <c r="O210" s="155">
        <f t="shared" si="116"/>
        <v>0</v>
      </c>
      <c r="P210" s="155">
        <f t="shared" si="116"/>
        <v>0</v>
      </c>
      <c r="Q210" s="155">
        <f t="shared" si="116"/>
        <v>0</v>
      </c>
      <c r="R210" s="155">
        <f t="shared" si="116"/>
        <v>0</v>
      </c>
      <c r="S210" s="155">
        <f t="shared" si="116"/>
        <v>0</v>
      </c>
      <c r="T210" s="155">
        <f t="shared" si="116"/>
        <v>0</v>
      </c>
      <c r="U210" s="155">
        <f t="shared" si="116"/>
        <v>0</v>
      </c>
      <c r="V210" s="155">
        <f t="shared" si="116"/>
        <v>0</v>
      </c>
      <c r="W210" s="155">
        <f t="shared" si="116"/>
        <v>0</v>
      </c>
      <c r="X210" s="155">
        <f t="shared" si="116"/>
        <v>0</v>
      </c>
      <c r="Y210" s="155">
        <f t="shared" si="116"/>
        <v>0</v>
      </c>
      <c r="Z210" s="155">
        <f t="shared" si="116"/>
        <v>0</v>
      </c>
      <c r="AA210" s="155">
        <f t="shared" si="116"/>
        <v>0</v>
      </c>
      <c r="AB210" s="155">
        <f t="shared" si="116"/>
        <v>0</v>
      </c>
      <c r="AC210" s="155">
        <f t="shared" si="116"/>
        <v>0</v>
      </c>
      <c r="AD210" s="155">
        <f t="shared" si="116"/>
        <v>0</v>
      </c>
      <c r="AE210" s="155">
        <f t="shared" si="116"/>
        <v>0</v>
      </c>
      <c r="AF210" s="155">
        <f t="shared" si="116"/>
        <v>0</v>
      </c>
      <c r="AG210" s="155">
        <f t="shared" si="116"/>
        <v>0</v>
      </c>
      <c r="AH210" s="155">
        <f t="shared" si="116"/>
        <v>0</v>
      </c>
      <c r="AI210" s="155">
        <f t="shared" si="116"/>
        <v>0</v>
      </c>
      <c r="AJ210" s="155">
        <f t="shared" ref="AJ210:BK210" si="117">AJ186</f>
        <v>0</v>
      </c>
      <c r="AK210" s="155">
        <f t="shared" si="117"/>
        <v>0</v>
      </c>
      <c r="AL210" s="155">
        <f t="shared" si="117"/>
        <v>0</v>
      </c>
      <c r="AM210" s="155">
        <f t="shared" si="117"/>
        <v>0</v>
      </c>
      <c r="AN210" s="155">
        <f t="shared" si="117"/>
        <v>0</v>
      </c>
      <c r="AO210" s="155">
        <f t="shared" si="117"/>
        <v>0</v>
      </c>
      <c r="AP210" s="155">
        <f t="shared" si="117"/>
        <v>0</v>
      </c>
      <c r="AQ210" s="155">
        <f t="shared" si="117"/>
        <v>0</v>
      </c>
      <c r="AR210" s="155">
        <f t="shared" si="117"/>
        <v>0</v>
      </c>
      <c r="AS210" s="155">
        <f t="shared" si="117"/>
        <v>0</v>
      </c>
      <c r="AT210" s="155">
        <f t="shared" si="117"/>
        <v>0</v>
      </c>
      <c r="AU210" s="155">
        <f t="shared" si="117"/>
        <v>0</v>
      </c>
      <c r="AV210" s="155">
        <f t="shared" si="117"/>
        <v>0</v>
      </c>
      <c r="AW210" s="155">
        <f t="shared" si="117"/>
        <v>0</v>
      </c>
      <c r="AX210" s="155">
        <f t="shared" si="117"/>
        <v>0</v>
      </c>
      <c r="AY210" s="155">
        <f t="shared" si="117"/>
        <v>0</v>
      </c>
      <c r="AZ210" s="155">
        <f t="shared" si="117"/>
        <v>0</v>
      </c>
      <c r="BA210" s="155">
        <f t="shared" si="117"/>
        <v>0</v>
      </c>
      <c r="BB210" s="155">
        <f t="shared" si="117"/>
        <v>0</v>
      </c>
      <c r="BC210" s="155">
        <f t="shared" si="117"/>
        <v>0</v>
      </c>
      <c r="BD210" s="155">
        <f t="shared" si="117"/>
        <v>0</v>
      </c>
      <c r="BE210" s="155">
        <f t="shared" si="117"/>
        <v>0</v>
      </c>
      <c r="BF210" s="155">
        <f t="shared" si="117"/>
        <v>0</v>
      </c>
      <c r="BG210" s="155">
        <f t="shared" si="117"/>
        <v>0</v>
      </c>
      <c r="BH210" s="155">
        <f t="shared" si="117"/>
        <v>0</v>
      </c>
      <c r="BI210" s="155">
        <f t="shared" si="117"/>
        <v>0</v>
      </c>
      <c r="BJ210" s="155">
        <f t="shared" si="117"/>
        <v>0</v>
      </c>
      <c r="BK210" s="155">
        <f t="shared" si="117"/>
        <v>0</v>
      </c>
    </row>
    <row r="211" spans="1:63" ht="10.5" customHeight="1" x14ac:dyDescent="0.3">
      <c r="B211" s="147"/>
      <c r="C211" s="209"/>
      <c r="D211" s="155"/>
      <c r="E211" s="155"/>
      <c r="F211" s="155"/>
      <c r="G211" s="155"/>
      <c r="H211" s="155"/>
      <c r="I211" s="155"/>
      <c r="J211" s="155"/>
      <c r="K211" s="155"/>
      <c r="L211" s="155"/>
      <c r="M211" s="155"/>
      <c r="N211" s="155"/>
      <c r="O211" s="155"/>
      <c r="P211" s="155"/>
      <c r="Q211" s="155"/>
      <c r="R211" s="155"/>
      <c r="S211" s="155"/>
      <c r="T211" s="155"/>
      <c r="U211" s="155"/>
      <c r="V211" s="155"/>
      <c r="W211" s="155"/>
      <c r="X211" s="155"/>
      <c r="Y211" s="155"/>
      <c r="Z211" s="155"/>
      <c r="AA211" s="155"/>
      <c r="AB211" s="155"/>
      <c r="AC211" s="155"/>
      <c r="AD211" s="155"/>
      <c r="AE211" s="155"/>
      <c r="AF211" s="155"/>
      <c r="AG211" s="155"/>
      <c r="AH211" s="155"/>
      <c r="AI211" s="155"/>
      <c r="AJ211" s="155"/>
      <c r="AK211" s="155"/>
      <c r="AL211" s="155"/>
      <c r="AM211" s="155"/>
      <c r="AN211" s="155"/>
      <c r="AO211" s="155"/>
      <c r="AP211" s="155"/>
      <c r="AQ211" s="155"/>
      <c r="AR211" s="155"/>
      <c r="AS211" s="155"/>
      <c r="AT211" s="155"/>
      <c r="AU211" s="155"/>
      <c r="AV211" s="155"/>
      <c r="AW211" s="155"/>
      <c r="AX211" s="155"/>
      <c r="AY211" s="155"/>
      <c r="AZ211" s="155"/>
      <c r="BA211" s="155"/>
      <c r="BB211" s="155"/>
      <c r="BC211" s="155"/>
      <c r="BD211" s="155"/>
      <c r="BE211" s="155"/>
      <c r="BF211" s="155"/>
      <c r="BG211" s="155"/>
      <c r="BH211" s="155"/>
      <c r="BI211" s="155"/>
      <c r="BJ211" s="155"/>
      <c r="BK211" s="155"/>
    </row>
    <row r="212" spans="1:63" ht="15" thickBot="1" x14ac:dyDescent="0.35">
      <c r="A212" s="64" t="s">
        <v>326</v>
      </c>
      <c r="B212" s="300" t="s">
        <v>250</v>
      </c>
      <c r="C212" s="210"/>
      <c r="D212" s="166">
        <f t="shared" ref="D212:BK212" ca="1" si="118">SUM(D207:D210)</f>
        <v>728890.83333333337</v>
      </c>
      <c r="E212" s="166">
        <f t="shared" ca="1" si="118"/>
        <v>-95741.277777777766</v>
      </c>
      <c r="F212" s="166">
        <f t="shared" ca="1" si="118"/>
        <v>-69332.666666666657</v>
      </c>
      <c r="G212" s="166">
        <f t="shared" ca="1" si="118"/>
        <v>-23721.555555555544</v>
      </c>
      <c r="H212" s="166">
        <f t="shared" ca="1" si="118"/>
        <v>-15500.444444444434</v>
      </c>
      <c r="I212" s="166">
        <f ca="1">SUM(I207:I210)</f>
        <v>736626.66666666663</v>
      </c>
      <c r="J212" s="166">
        <f t="shared" ca="1" si="118"/>
        <v>-12289.722222222212</v>
      </c>
      <c r="K212" s="166">
        <f t="shared" ca="1" si="118"/>
        <v>-12053.611111111099</v>
      </c>
      <c r="L212" s="166">
        <f t="shared" ca="1" si="118"/>
        <v>-11817.499999999989</v>
      </c>
      <c r="M212" s="166">
        <f t="shared" ca="1" si="118"/>
        <v>-11581.388888888878</v>
      </c>
      <c r="N212" s="166">
        <f t="shared" ca="1" si="118"/>
        <v>-11345.277777777766</v>
      </c>
      <c r="O212" s="166">
        <f t="shared" ca="1" si="118"/>
        <v>-38183.241666666669</v>
      </c>
      <c r="P212" s="166">
        <f t="shared" ca="1" si="118"/>
        <v>844.44444444444161</v>
      </c>
      <c r="Q212" s="166">
        <f t="shared" ca="1" si="118"/>
        <v>2335.355555555554</v>
      </c>
      <c r="R212" s="166">
        <f t="shared" ca="1" si="118"/>
        <v>17120.966666666667</v>
      </c>
      <c r="S212" s="166">
        <f t="shared" ca="1" si="118"/>
        <v>38507.077777777762</v>
      </c>
      <c r="T212" s="166">
        <f t="shared" ca="1" si="118"/>
        <v>42717.688888888879</v>
      </c>
      <c r="U212" s="166">
        <f t="shared" ca="1" si="118"/>
        <v>43902</v>
      </c>
      <c r="V212" s="166">
        <f t="shared" ca="1" si="118"/>
        <v>44561.111111111109</v>
      </c>
      <c r="W212" s="166">
        <f t="shared" ca="1" si="118"/>
        <v>44797.222222222219</v>
      </c>
      <c r="X212" s="166">
        <f t="shared" ca="1" si="118"/>
        <v>45033.333333333328</v>
      </c>
      <c r="Y212" s="166">
        <f t="shared" ca="1" si="118"/>
        <v>45269.444444444438</v>
      </c>
      <c r="Z212" s="166">
        <f t="shared" ca="1" si="118"/>
        <v>45505.555555555547</v>
      </c>
      <c r="AA212" s="166">
        <f t="shared" ca="1" si="118"/>
        <v>-113396.1583333333</v>
      </c>
      <c r="AB212" s="166">
        <f t="shared" ca="1" si="118"/>
        <v>21940.498611111128</v>
      </c>
      <c r="AC212" s="166">
        <f t="shared" ca="1" si="118"/>
        <v>24254.334722222244</v>
      </c>
      <c r="AD212" s="166">
        <f t="shared" ca="1" si="118"/>
        <v>48703.258333333331</v>
      </c>
      <c r="AE212" s="166">
        <f t="shared" ca="1" si="118"/>
        <v>84127.49444444447</v>
      </c>
      <c r="AF212" s="166">
        <f t="shared" ca="1" si="118"/>
        <v>90982.355555555579</v>
      </c>
      <c r="AG212" s="166">
        <f t="shared" ca="1" si="118"/>
        <v>92793.541666666701</v>
      </c>
      <c r="AH212" s="166">
        <f t="shared" ca="1" si="118"/>
        <v>93733.415277777764</v>
      </c>
      <c r="AI212" s="166">
        <f t="shared" ca="1" si="118"/>
        <v>93969.526388888873</v>
      </c>
      <c r="AJ212" s="166">
        <f t="shared" ca="1" si="118"/>
        <v>94205.637499999983</v>
      </c>
      <c r="AK212" s="166">
        <f t="shared" ca="1" si="118"/>
        <v>94441.748611111107</v>
      </c>
      <c r="AL212" s="166">
        <f t="shared" ca="1" si="118"/>
        <v>94677.859722222216</v>
      </c>
      <c r="AM212" s="166">
        <f t="shared" ca="1" si="118"/>
        <v>-189750.55179166672</v>
      </c>
      <c r="AN212" s="166">
        <f t="shared" ca="1" si="118"/>
        <v>82718.994777777742</v>
      </c>
      <c r="AO212" s="166">
        <f t="shared" ca="1" si="118"/>
        <v>107882.192</v>
      </c>
      <c r="AP212" s="166">
        <f t="shared" ca="1" si="118"/>
        <v>123081.7545</v>
      </c>
      <c r="AQ212" s="166">
        <f t="shared" ca="1" si="118"/>
        <v>145181.12949999998</v>
      </c>
      <c r="AR212" s="166">
        <f t="shared" ca="1" si="118"/>
        <v>149331.00449999998</v>
      </c>
      <c r="AS212" s="166">
        <f t="shared" ca="1" si="118"/>
        <v>150322.97950000002</v>
      </c>
      <c r="AT212" s="166">
        <f t="shared" ca="1" si="118"/>
        <v>150764.967</v>
      </c>
      <c r="AU212" s="166">
        <f t="shared" ca="1" si="118"/>
        <v>150764.967</v>
      </c>
      <c r="AV212" s="166">
        <f t="shared" ca="1" si="118"/>
        <v>150764.967</v>
      </c>
      <c r="AW212" s="166">
        <f t="shared" ca="1" si="118"/>
        <v>150764.967</v>
      </c>
      <c r="AX212" s="166">
        <f t="shared" ca="1" si="118"/>
        <v>150764.967</v>
      </c>
      <c r="AY212" s="166">
        <f t="shared" ca="1" si="118"/>
        <v>-221922.79064499994</v>
      </c>
      <c r="AZ212" s="166">
        <f t="shared" ca="1" si="118"/>
        <v>134014.95125333336</v>
      </c>
      <c r="BA212" s="166">
        <f t="shared" ca="1" si="118"/>
        <v>135837.27625333337</v>
      </c>
      <c r="BB212" s="166">
        <f t="shared" ca="1" si="118"/>
        <v>157157.46375333332</v>
      </c>
      <c r="BC212" s="166">
        <f t="shared" ca="1" si="118"/>
        <v>188135.58875333332</v>
      </c>
      <c r="BD212" s="166">
        <f t="shared" ca="1" si="118"/>
        <v>193966.71375333332</v>
      </c>
      <c r="BE212" s="166">
        <f t="shared" ca="1" si="118"/>
        <v>195351.63875333325</v>
      </c>
      <c r="BF212" s="166">
        <f t="shared" ca="1" si="118"/>
        <v>195971.2012533333</v>
      </c>
      <c r="BG212" s="166">
        <f t="shared" ca="1" si="118"/>
        <v>195971.2012533333</v>
      </c>
      <c r="BH212" s="166">
        <f t="shared" ca="1" si="118"/>
        <v>195971.2012533333</v>
      </c>
      <c r="BI212" s="166">
        <f t="shared" ca="1" si="118"/>
        <v>195971.2012533333</v>
      </c>
      <c r="BJ212" s="166">
        <f t="shared" ca="1" si="118"/>
        <v>195971.2012533333</v>
      </c>
      <c r="BK212" s="166">
        <f t="shared" ca="1" si="118"/>
        <v>-287962.9167118668</v>
      </c>
    </row>
    <row r="213" spans="1:63" ht="15" thickTop="1" x14ac:dyDescent="0.3">
      <c r="B213" s="312"/>
      <c r="C213" s="209"/>
      <c r="D213" s="152"/>
      <c r="E213" s="152"/>
      <c r="F213" s="152"/>
      <c r="G213" s="152"/>
      <c r="H213" s="152"/>
      <c r="I213" s="152"/>
      <c r="J213" s="152"/>
      <c r="K213" s="152"/>
      <c r="L213" s="152"/>
      <c r="M213" s="152"/>
      <c r="N213" s="152"/>
      <c r="O213" s="152"/>
      <c r="P213" s="152"/>
      <c r="Q213" s="152"/>
      <c r="R213" s="152"/>
      <c r="S213" s="152"/>
      <c r="T213" s="152"/>
      <c r="U213" s="152"/>
      <c r="V213" s="152"/>
      <c r="W213" s="152"/>
      <c r="X213" s="152"/>
      <c r="Y213" s="152"/>
      <c r="Z213" s="152"/>
      <c r="AA213" s="152"/>
      <c r="AB213" s="152"/>
      <c r="AC213" s="152"/>
      <c r="AD213" s="152"/>
      <c r="AE213" s="152"/>
      <c r="AF213" s="152"/>
      <c r="AG213" s="152"/>
      <c r="AH213" s="152"/>
      <c r="AI213" s="152"/>
      <c r="AJ213" s="152"/>
      <c r="AK213" s="152"/>
      <c r="AL213" s="152"/>
      <c r="AM213" s="152"/>
      <c r="AN213" s="152"/>
      <c r="AO213" s="152"/>
      <c r="AP213" s="152"/>
      <c r="AQ213" s="152"/>
      <c r="AR213" s="152"/>
      <c r="AS213" s="152"/>
      <c r="AT213" s="152"/>
      <c r="AU213" s="152"/>
      <c r="AV213" s="152"/>
      <c r="AW213" s="152"/>
      <c r="AX213" s="152"/>
      <c r="AY213" s="152"/>
      <c r="AZ213" s="152"/>
      <c r="BA213" s="152"/>
      <c r="BB213" s="152"/>
      <c r="BC213" s="152"/>
      <c r="BD213" s="152"/>
      <c r="BE213" s="152"/>
      <c r="BF213" s="152"/>
      <c r="BG213" s="152"/>
      <c r="BH213" s="152"/>
      <c r="BI213" s="152"/>
      <c r="BJ213" s="152"/>
      <c r="BK213" s="152"/>
    </row>
    <row r="214" spans="1:63" ht="18" x14ac:dyDescent="0.3">
      <c r="A214" s="64" t="s">
        <v>326</v>
      </c>
      <c r="B214" s="942" t="s">
        <v>155</v>
      </c>
      <c r="C214" s="942"/>
      <c r="D214" s="942"/>
      <c r="E214" s="942"/>
      <c r="F214" s="942"/>
      <c r="G214" s="942"/>
      <c r="H214" s="942"/>
      <c r="I214" s="942"/>
      <c r="J214" s="942"/>
      <c r="K214" s="942"/>
      <c r="L214" s="942"/>
      <c r="M214" s="942"/>
      <c r="N214" s="942"/>
      <c r="O214" s="942"/>
      <c r="P214" s="942"/>
      <c r="Q214" s="942"/>
      <c r="R214" s="942"/>
      <c r="S214" s="51"/>
      <c r="T214" s="51"/>
      <c r="U214" s="51"/>
      <c r="V214" s="51"/>
      <c r="W214" s="51"/>
      <c r="X214" s="51"/>
      <c r="Y214" s="51"/>
      <c r="Z214" s="51"/>
      <c r="AA214" s="51"/>
      <c r="AB214" s="51"/>
      <c r="AC214" s="51"/>
      <c r="AD214" s="51"/>
      <c r="AE214" s="51"/>
      <c r="AF214" s="51"/>
      <c r="AG214" s="51"/>
      <c r="AH214" s="51"/>
      <c r="AI214" s="51"/>
      <c r="AJ214" s="51"/>
      <c r="AK214" s="51"/>
      <c r="AL214" s="51"/>
      <c r="AM214" s="51"/>
      <c r="AN214" s="51"/>
      <c r="AO214" s="51"/>
      <c r="AP214" s="51"/>
      <c r="AQ214" s="51"/>
      <c r="AR214" s="51"/>
      <c r="AS214" s="51"/>
      <c r="AT214" s="51"/>
      <c r="AU214" s="51"/>
      <c r="AV214" s="51"/>
      <c r="AW214" s="51"/>
      <c r="AX214" s="51"/>
      <c r="AY214" s="51"/>
      <c r="AZ214" s="51"/>
      <c r="BA214" s="51"/>
      <c r="BB214" s="51"/>
      <c r="BC214" s="51"/>
      <c r="BD214" s="51"/>
      <c r="BE214" s="51"/>
      <c r="BF214" s="51"/>
      <c r="BG214" s="51"/>
      <c r="BH214" s="51"/>
      <c r="BI214" s="51"/>
      <c r="BJ214" s="51"/>
      <c r="BK214" s="51"/>
    </row>
    <row r="215" spans="1:63" ht="1.5" customHeight="1" x14ac:dyDescent="0.3">
      <c r="B215" s="51"/>
      <c r="C215" s="51"/>
      <c r="D215" s="51"/>
      <c r="E215" s="51"/>
      <c r="F215" s="51"/>
      <c r="G215" s="51"/>
      <c r="H215" s="51"/>
      <c r="I215" s="51"/>
      <c r="J215" s="51"/>
      <c r="K215" s="51"/>
      <c r="L215" s="51"/>
      <c r="M215" s="51"/>
      <c r="N215" s="51"/>
      <c r="O215" s="51"/>
      <c r="P215" s="51"/>
      <c r="Q215" s="51"/>
      <c r="R215" s="51"/>
      <c r="S215" s="51"/>
      <c r="T215" s="51"/>
      <c r="U215" s="51"/>
      <c r="V215" s="51"/>
      <c r="W215" s="51"/>
      <c r="X215" s="51"/>
      <c r="Y215" s="51"/>
      <c r="Z215" s="51"/>
      <c r="AA215" s="51"/>
      <c r="AB215" s="51"/>
      <c r="AC215" s="51"/>
      <c r="AD215" s="51"/>
      <c r="AE215" s="51"/>
      <c r="AF215" s="51"/>
      <c r="AG215" s="51"/>
      <c r="AH215" s="51"/>
      <c r="AI215" s="51"/>
      <c r="AJ215" s="51"/>
      <c r="AK215" s="51"/>
      <c r="AL215" s="51"/>
      <c r="AM215" s="51"/>
      <c r="AN215" s="51"/>
      <c r="AO215" s="51"/>
      <c r="AP215" s="51"/>
      <c r="AQ215" s="51"/>
      <c r="AR215" s="51"/>
      <c r="AS215" s="51"/>
      <c r="AT215" s="51"/>
      <c r="AU215" s="51"/>
      <c r="AV215" s="51"/>
      <c r="AW215" s="51"/>
      <c r="AX215" s="51"/>
      <c r="AY215" s="51"/>
      <c r="AZ215" s="51"/>
      <c r="BA215" s="51"/>
      <c r="BB215" s="51"/>
      <c r="BC215" s="51"/>
      <c r="BD215" s="51"/>
      <c r="BE215" s="51"/>
      <c r="BF215" s="51"/>
      <c r="BG215" s="51"/>
      <c r="BH215" s="51"/>
      <c r="BI215" s="51"/>
      <c r="BJ215" s="51"/>
      <c r="BK215" s="51"/>
    </row>
    <row r="216" spans="1:63" ht="10.5" hidden="1" customHeight="1" x14ac:dyDescent="0.3">
      <c r="B216" s="133"/>
      <c r="C216" s="133"/>
      <c r="D216" s="133">
        <f t="shared" ref="D216:AI216" si="119">IF(MONTH(D217)=1,YEAR(D217),IF(MONTH(D217)&lt;=DD_TS_Fin_Yr_End_Mth,YEAR(D217),YEAR(D217)+1))</f>
        <v>2025</v>
      </c>
      <c r="E216" s="133">
        <f t="shared" si="119"/>
        <v>2025</v>
      </c>
      <c r="F216" s="133">
        <f t="shared" si="119"/>
        <v>2025</v>
      </c>
      <c r="G216" s="133">
        <f t="shared" si="119"/>
        <v>2025</v>
      </c>
      <c r="H216" s="133">
        <f t="shared" si="119"/>
        <v>2025</v>
      </c>
      <c r="I216" s="133">
        <f t="shared" si="119"/>
        <v>2025</v>
      </c>
      <c r="J216" s="133">
        <f t="shared" si="119"/>
        <v>2025</v>
      </c>
      <c r="K216" s="133">
        <f t="shared" si="119"/>
        <v>2025</v>
      </c>
      <c r="L216" s="133">
        <f t="shared" si="119"/>
        <v>2025</v>
      </c>
      <c r="M216" s="133">
        <f t="shared" si="119"/>
        <v>2025</v>
      </c>
      <c r="N216" s="133">
        <f t="shared" si="119"/>
        <v>2025</v>
      </c>
      <c r="O216" s="133">
        <f t="shared" si="119"/>
        <v>2025</v>
      </c>
      <c r="P216" s="133">
        <f t="shared" si="119"/>
        <v>2026</v>
      </c>
      <c r="Q216" s="133">
        <f t="shared" si="119"/>
        <v>2026</v>
      </c>
      <c r="R216" s="133">
        <f t="shared" si="119"/>
        <v>2026</v>
      </c>
      <c r="S216" s="133">
        <f t="shared" si="119"/>
        <v>2026</v>
      </c>
      <c r="T216" s="133">
        <f t="shared" si="119"/>
        <v>2026</v>
      </c>
      <c r="U216" s="133">
        <f t="shared" si="119"/>
        <v>2026</v>
      </c>
      <c r="V216" s="133">
        <f t="shared" si="119"/>
        <v>2026</v>
      </c>
      <c r="W216" s="133">
        <f t="shared" si="119"/>
        <v>2026</v>
      </c>
      <c r="X216" s="133">
        <f t="shared" si="119"/>
        <v>2026</v>
      </c>
      <c r="Y216" s="133">
        <f t="shared" si="119"/>
        <v>2026</v>
      </c>
      <c r="Z216" s="133">
        <f t="shared" si="119"/>
        <v>2026</v>
      </c>
      <c r="AA216" s="133">
        <f t="shared" si="119"/>
        <v>2026</v>
      </c>
      <c r="AB216" s="133">
        <f t="shared" si="119"/>
        <v>2027</v>
      </c>
      <c r="AC216" s="133">
        <f t="shared" si="119"/>
        <v>2027</v>
      </c>
      <c r="AD216" s="133">
        <f t="shared" si="119"/>
        <v>2027</v>
      </c>
      <c r="AE216" s="133">
        <f t="shared" si="119"/>
        <v>2027</v>
      </c>
      <c r="AF216" s="133">
        <f t="shared" si="119"/>
        <v>2027</v>
      </c>
      <c r="AG216" s="133">
        <f t="shared" si="119"/>
        <v>2027</v>
      </c>
      <c r="AH216" s="133">
        <f t="shared" si="119"/>
        <v>2027</v>
      </c>
      <c r="AI216" s="133">
        <f t="shared" si="119"/>
        <v>2027</v>
      </c>
      <c r="AJ216" s="133">
        <f t="shared" ref="AJ216:BK216" si="120">IF(MONTH(AJ217)=1,YEAR(AJ217),IF(MONTH(AJ217)&lt;=DD_TS_Fin_Yr_End_Mth,YEAR(AJ217),YEAR(AJ217)+1))</f>
        <v>2027</v>
      </c>
      <c r="AK216" s="133">
        <f t="shared" si="120"/>
        <v>2027</v>
      </c>
      <c r="AL216" s="133">
        <f t="shared" si="120"/>
        <v>2027</v>
      </c>
      <c r="AM216" s="133">
        <f t="shared" si="120"/>
        <v>2027</v>
      </c>
      <c r="AN216" s="133">
        <f t="shared" si="120"/>
        <v>2028</v>
      </c>
      <c r="AO216" s="133">
        <f t="shared" si="120"/>
        <v>2028</v>
      </c>
      <c r="AP216" s="133">
        <f t="shared" si="120"/>
        <v>2028</v>
      </c>
      <c r="AQ216" s="133">
        <f t="shared" si="120"/>
        <v>2028</v>
      </c>
      <c r="AR216" s="133">
        <f t="shared" si="120"/>
        <v>2028</v>
      </c>
      <c r="AS216" s="133">
        <f t="shared" si="120"/>
        <v>2028</v>
      </c>
      <c r="AT216" s="133">
        <f t="shared" si="120"/>
        <v>2028</v>
      </c>
      <c r="AU216" s="133">
        <f t="shared" si="120"/>
        <v>2028</v>
      </c>
      <c r="AV216" s="133">
        <f t="shared" si="120"/>
        <v>2028</v>
      </c>
      <c r="AW216" s="133">
        <f t="shared" si="120"/>
        <v>2028</v>
      </c>
      <c r="AX216" s="133">
        <f t="shared" si="120"/>
        <v>2028</v>
      </c>
      <c r="AY216" s="133">
        <f t="shared" si="120"/>
        <v>2028</v>
      </c>
      <c r="AZ216" s="133">
        <f t="shared" si="120"/>
        <v>2029</v>
      </c>
      <c r="BA216" s="133">
        <f t="shared" si="120"/>
        <v>2029</v>
      </c>
      <c r="BB216" s="133">
        <f t="shared" si="120"/>
        <v>2029</v>
      </c>
      <c r="BC216" s="133">
        <f t="shared" si="120"/>
        <v>2029</v>
      </c>
      <c r="BD216" s="133">
        <f t="shared" si="120"/>
        <v>2029</v>
      </c>
      <c r="BE216" s="133">
        <f t="shared" si="120"/>
        <v>2029</v>
      </c>
      <c r="BF216" s="133">
        <f t="shared" si="120"/>
        <v>2029</v>
      </c>
      <c r="BG216" s="133">
        <f t="shared" si="120"/>
        <v>2029</v>
      </c>
      <c r="BH216" s="133">
        <f t="shared" si="120"/>
        <v>2029</v>
      </c>
      <c r="BI216" s="133">
        <f t="shared" si="120"/>
        <v>2029</v>
      </c>
      <c r="BJ216" s="133">
        <f t="shared" si="120"/>
        <v>2029</v>
      </c>
      <c r="BK216" s="133">
        <f t="shared" si="120"/>
        <v>2029</v>
      </c>
    </row>
    <row r="217" spans="1:63" ht="10.5" hidden="1" customHeight="1" x14ac:dyDescent="0.3">
      <c r="B217" s="51"/>
      <c r="C217" s="51"/>
      <c r="D217" s="135">
        <f t="shared" ref="D217:BK217" si="121">D219</f>
        <v>45688</v>
      </c>
      <c r="E217" s="135">
        <f t="shared" si="121"/>
        <v>45716</v>
      </c>
      <c r="F217" s="135">
        <f t="shared" si="121"/>
        <v>45747</v>
      </c>
      <c r="G217" s="135">
        <f t="shared" si="121"/>
        <v>45777</v>
      </c>
      <c r="H217" s="135">
        <f t="shared" si="121"/>
        <v>45808</v>
      </c>
      <c r="I217" s="135">
        <f t="shared" si="121"/>
        <v>45838</v>
      </c>
      <c r="J217" s="135">
        <f t="shared" si="121"/>
        <v>45869</v>
      </c>
      <c r="K217" s="135">
        <f t="shared" si="121"/>
        <v>45900</v>
      </c>
      <c r="L217" s="135">
        <f t="shared" si="121"/>
        <v>45930</v>
      </c>
      <c r="M217" s="135">
        <f t="shared" si="121"/>
        <v>45961</v>
      </c>
      <c r="N217" s="135">
        <f t="shared" si="121"/>
        <v>45991</v>
      </c>
      <c r="O217" s="135">
        <f t="shared" si="121"/>
        <v>46022</v>
      </c>
      <c r="P217" s="135">
        <f t="shared" si="121"/>
        <v>46053</v>
      </c>
      <c r="Q217" s="135">
        <f t="shared" si="121"/>
        <v>46081</v>
      </c>
      <c r="R217" s="135">
        <f t="shared" si="121"/>
        <v>46112</v>
      </c>
      <c r="S217" s="135">
        <f t="shared" si="121"/>
        <v>46142</v>
      </c>
      <c r="T217" s="135">
        <f t="shared" si="121"/>
        <v>46173</v>
      </c>
      <c r="U217" s="135">
        <f t="shared" si="121"/>
        <v>46203</v>
      </c>
      <c r="V217" s="135">
        <f t="shared" si="121"/>
        <v>46234</v>
      </c>
      <c r="W217" s="135">
        <f t="shared" si="121"/>
        <v>46265</v>
      </c>
      <c r="X217" s="135">
        <f t="shared" si="121"/>
        <v>46295</v>
      </c>
      <c r="Y217" s="135">
        <f t="shared" si="121"/>
        <v>46326</v>
      </c>
      <c r="Z217" s="135">
        <f t="shared" si="121"/>
        <v>46356</v>
      </c>
      <c r="AA217" s="135">
        <f t="shared" si="121"/>
        <v>46387</v>
      </c>
      <c r="AB217" s="135">
        <f t="shared" si="121"/>
        <v>46418</v>
      </c>
      <c r="AC217" s="135">
        <f t="shared" si="121"/>
        <v>46446</v>
      </c>
      <c r="AD217" s="135">
        <f t="shared" si="121"/>
        <v>46477</v>
      </c>
      <c r="AE217" s="135">
        <f t="shared" si="121"/>
        <v>46507</v>
      </c>
      <c r="AF217" s="135">
        <f t="shared" si="121"/>
        <v>46538</v>
      </c>
      <c r="AG217" s="135">
        <f t="shared" si="121"/>
        <v>46568</v>
      </c>
      <c r="AH217" s="135">
        <f t="shared" si="121"/>
        <v>46599</v>
      </c>
      <c r="AI217" s="135">
        <f t="shared" si="121"/>
        <v>46630</v>
      </c>
      <c r="AJ217" s="135">
        <f t="shared" si="121"/>
        <v>46660</v>
      </c>
      <c r="AK217" s="135">
        <f t="shared" si="121"/>
        <v>46691</v>
      </c>
      <c r="AL217" s="135">
        <f t="shared" si="121"/>
        <v>46721</v>
      </c>
      <c r="AM217" s="135">
        <f t="shared" si="121"/>
        <v>46752</v>
      </c>
      <c r="AN217" s="135">
        <f t="shared" si="121"/>
        <v>46783</v>
      </c>
      <c r="AO217" s="135">
        <f t="shared" si="121"/>
        <v>46812</v>
      </c>
      <c r="AP217" s="135">
        <f t="shared" si="121"/>
        <v>46843</v>
      </c>
      <c r="AQ217" s="135">
        <f t="shared" si="121"/>
        <v>46873</v>
      </c>
      <c r="AR217" s="135">
        <f t="shared" si="121"/>
        <v>46904</v>
      </c>
      <c r="AS217" s="135">
        <f t="shared" si="121"/>
        <v>46934</v>
      </c>
      <c r="AT217" s="135">
        <f t="shared" si="121"/>
        <v>46965</v>
      </c>
      <c r="AU217" s="135">
        <f t="shared" si="121"/>
        <v>46996</v>
      </c>
      <c r="AV217" s="135">
        <f t="shared" si="121"/>
        <v>47026</v>
      </c>
      <c r="AW217" s="135">
        <f t="shared" si="121"/>
        <v>47057</v>
      </c>
      <c r="AX217" s="135">
        <f t="shared" si="121"/>
        <v>47087</v>
      </c>
      <c r="AY217" s="135">
        <f t="shared" si="121"/>
        <v>47118</v>
      </c>
      <c r="AZ217" s="135">
        <f t="shared" si="121"/>
        <v>47149</v>
      </c>
      <c r="BA217" s="135">
        <f t="shared" si="121"/>
        <v>47177</v>
      </c>
      <c r="BB217" s="135">
        <f t="shared" si="121"/>
        <v>47208</v>
      </c>
      <c r="BC217" s="135">
        <f t="shared" si="121"/>
        <v>47238</v>
      </c>
      <c r="BD217" s="135">
        <f t="shared" si="121"/>
        <v>47269</v>
      </c>
      <c r="BE217" s="135">
        <f t="shared" si="121"/>
        <v>47299</v>
      </c>
      <c r="BF217" s="135">
        <f t="shared" si="121"/>
        <v>47330</v>
      </c>
      <c r="BG217" s="135">
        <f t="shared" si="121"/>
        <v>47361</v>
      </c>
      <c r="BH217" s="135">
        <f t="shared" si="121"/>
        <v>47391</v>
      </c>
      <c r="BI217" s="135">
        <f t="shared" si="121"/>
        <v>47422</v>
      </c>
      <c r="BJ217" s="135">
        <f t="shared" si="121"/>
        <v>47452</v>
      </c>
      <c r="BK217" s="135">
        <f t="shared" si="121"/>
        <v>47483</v>
      </c>
    </row>
    <row r="218" spans="1:63" ht="10.5" hidden="1" customHeight="1" x14ac:dyDescent="0.3">
      <c r="B218" s="50"/>
      <c r="C218" s="50"/>
      <c r="D218" s="137">
        <f t="shared" ref="D218:AI218" si="122">EDATE(TS_Start_Date,(D220-1)*1)</f>
        <v>45658</v>
      </c>
      <c r="E218" s="137">
        <f t="shared" si="122"/>
        <v>45689</v>
      </c>
      <c r="F218" s="137">
        <f t="shared" si="122"/>
        <v>45717</v>
      </c>
      <c r="G218" s="137">
        <f t="shared" si="122"/>
        <v>45748</v>
      </c>
      <c r="H218" s="137">
        <f t="shared" si="122"/>
        <v>45778</v>
      </c>
      <c r="I218" s="137">
        <f t="shared" si="122"/>
        <v>45809</v>
      </c>
      <c r="J218" s="137">
        <f t="shared" si="122"/>
        <v>45839</v>
      </c>
      <c r="K218" s="137">
        <f t="shared" si="122"/>
        <v>45870</v>
      </c>
      <c r="L218" s="137">
        <f t="shared" si="122"/>
        <v>45901</v>
      </c>
      <c r="M218" s="137">
        <f t="shared" si="122"/>
        <v>45931</v>
      </c>
      <c r="N218" s="137">
        <f t="shared" si="122"/>
        <v>45962</v>
      </c>
      <c r="O218" s="137">
        <f t="shared" si="122"/>
        <v>45992</v>
      </c>
      <c r="P218" s="137">
        <f t="shared" si="122"/>
        <v>46023</v>
      </c>
      <c r="Q218" s="137">
        <f t="shared" si="122"/>
        <v>46054</v>
      </c>
      <c r="R218" s="137">
        <f t="shared" si="122"/>
        <v>46082</v>
      </c>
      <c r="S218" s="137">
        <f t="shared" si="122"/>
        <v>46113</v>
      </c>
      <c r="T218" s="137">
        <f t="shared" si="122"/>
        <v>46143</v>
      </c>
      <c r="U218" s="137">
        <f t="shared" si="122"/>
        <v>46174</v>
      </c>
      <c r="V218" s="137">
        <f t="shared" si="122"/>
        <v>46204</v>
      </c>
      <c r="W218" s="137">
        <f t="shared" si="122"/>
        <v>46235</v>
      </c>
      <c r="X218" s="137">
        <f t="shared" si="122"/>
        <v>46266</v>
      </c>
      <c r="Y218" s="137">
        <f t="shared" si="122"/>
        <v>46296</v>
      </c>
      <c r="Z218" s="137">
        <f t="shared" si="122"/>
        <v>46327</v>
      </c>
      <c r="AA218" s="137">
        <f t="shared" si="122"/>
        <v>46357</v>
      </c>
      <c r="AB218" s="137">
        <f t="shared" si="122"/>
        <v>46388</v>
      </c>
      <c r="AC218" s="137">
        <f t="shared" si="122"/>
        <v>46419</v>
      </c>
      <c r="AD218" s="137">
        <f t="shared" si="122"/>
        <v>46447</v>
      </c>
      <c r="AE218" s="137">
        <f t="shared" si="122"/>
        <v>46478</v>
      </c>
      <c r="AF218" s="137">
        <f t="shared" si="122"/>
        <v>46508</v>
      </c>
      <c r="AG218" s="137">
        <f t="shared" si="122"/>
        <v>46539</v>
      </c>
      <c r="AH218" s="137">
        <f t="shared" si="122"/>
        <v>46569</v>
      </c>
      <c r="AI218" s="137">
        <f t="shared" si="122"/>
        <v>46600</v>
      </c>
      <c r="AJ218" s="137">
        <f t="shared" ref="AJ218:BK218" si="123">EDATE(TS_Start_Date,(AJ220-1)*1)</f>
        <v>46631</v>
      </c>
      <c r="AK218" s="137">
        <f t="shared" si="123"/>
        <v>46661</v>
      </c>
      <c r="AL218" s="137">
        <f t="shared" si="123"/>
        <v>46692</v>
      </c>
      <c r="AM218" s="137">
        <f t="shared" si="123"/>
        <v>46722</v>
      </c>
      <c r="AN218" s="137">
        <f t="shared" si="123"/>
        <v>46753</v>
      </c>
      <c r="AO218" s="137">
        <f t="shared" si="123"/>
        <v>46784</v>
      </c>
      <c r="AP218" s="137">
        <f t="shared" si="123"/>
        <v>46813</v>
      </c>
      <c r="AQ218" s="137">
        <f t="shared" si="123"/>
        <v>46844</v>
      </c>
      <c r="AR218" s="137">
        <f t="shared" si="123"/>
        <v>46874</v>
      </c>
      <c r="AS218" s="137">
        <f t="shared" si="123"/>
        <v>46905</v>
      </c>
      <c r="AT218" s="137">
        <f t="shared" si="123"/>
        <v>46935</v>
      </c>
      <c r="AU218" s="137">
        <f t="shared" si="123"/>
        <v>46966</v>
      </c>
      <c r="AV218" s="137">
        <f t="shared" si="123"/>
        <v>46997</v>
      </c>
      <c r="AW218" s="137">
        <f t="shared" si="123"/>
        <v>47027</v>
      </c>
      <c r="AX218" s="137">
        <f t="shared" si="123"/>
        <v>47058</v>
      </c>
      <c r="AY218" s="137">
        <f t="shared" si="123"/>
        <v>47088</v>
      </c>
      <c r="AZ218" s="137">
        <f t="shared" si="123"/>
        <v>47119</v>
      </c>
      <c r="BA218" s="137">
        <f t="shared" si="123"/>
        <v>47150</v>
      </c>
      <c r="BB218" s="137">
        <f t="shared" si="123"/>
        <v>47178</v>
      </c>
      <c r="BC218" s="137">
        <f t="shared" si="123"/>
        <v>47209</v>
      </c>
      <c r="BD218" s="137">
        <f t="shared" si="123"/>
        <v>47239</v>
      </c>
      <c r="BE218" s="137">
        <f t="shared" si="123"/>
        <v>47270</v>
      </c>
      <c r="BF218" s="137">
        <f t="shared" si="123"/>
        <v>47300</v>
      </c>
      <c r="BG218" s="137">
        <f t="shared" si="123"/>
        <v>47331</v>
      </c>
      <c r="BH218" s="137">
        <f t="shared" si="123"/>
        <v>47362</v>
      </c>
      <c r="BI218" s="137">
        <f t="shared" si="123"/>
        <v>47392</v>
      </c>
      <c r="BJ218" s="137">
        <f t="shared" si="123"/>
        <v>47423</v>
      </c>
      <c r="BK218" s="137">
        <f t="shared" si="123"/>
        <v>47453</v>
      </c>
    </row>
    <row r="219" spans="1:63" ht="10.5" hidden="1" customHeight="1" x14ac:dyDescent="0.3">
      <c r="B219" s="50"/>
      <c r="C219" s="50"/>
      <c r="D219" s="138">
        <f t="shared" ref="D219:BK219" si="124">EDATE(D218,1)-1</f>
        <v>45688</v>
      </c>
      <c r="E219" s="138">
        <f t="shared" si="124"/>
        <v>45716</v>
      </c>
      <c r="F219" s="138">
        <f t="shared" si="124"/>
        <v>45747</v>
      </c>
      <c r="G219" s="138">
        <f t="shared" si="124"/>
        <v>45777</v>
      </c>
      <c r="H219" s="138">
        <f t="shared" si="124"/>
        <v>45808</v>
      </c>
      <c r="I219" s="138">
        <f t="shared" si="124"/>
        <v>45838</v>
      </c>
      <c r="J219" s="138">
        <f t="shared" si="124"/>
        <v>45869</v>
      </c>
      <c r="K219" s="138">
        <f t="shared" si="124"/>
        <v>45900</v>
      </c>
      <c r="L219" s="138">
        <f t="shared" si="124"/>
        <v>45930</v>
      </c>
      <c r="M219" s="138">
        <f t="shared" si="124"/>
        <v>45961</v>
      </c>
      <c r="N219" s="138">
        <f t="shared" si="124"/>
        <v>45991</v>
      </c>
      <c r="O219" s="138">
        <f t="shared" si="124"/>
        <v>46022</v>
      </c>
      <c r="P219" s="138">
        <f t="shared" si="124"/>
        <v>46053</v>
      </c>
      <c r="Q219" s="138">
        <f t="shared" si="124"/>
        <v>46081</v>
      </c>
      <c r="R219" s="138">
        <f t="shared" si="124"/>
        <v>46112</v>
      </c>
      <c r="S219" s="138">
        <f t="shared" si="124"/>
        <v>46142</v>
      </c>
      <c r="T219" s="138">
        <f t="shared" si="124"/>
        <v>46173</v>
      </c>
      <c r="U219" s="138">
        <f t="shared" si="124"/>
        <v>46203</v>
      </c>
      <c r="V219" s="138">
        <f t="shared" si="124"/>
        <v>46234</v>
      </c>
      <c r="W219" s="138">
        <f t="shared" si="124"/>
        <v>46265</v>
      </c>
      <c r="X219" s="138">
        <f t="shared" si="124"/>
        <v>46295</v>
      </c>
      <c r="Y219" s="138">
        <f t="shared" si="124"/>
        <v>46326</v>
      </c>
      <c r="Z219" s="138">
        <f t="shared" si="124"/>
        <v>46356</v>
      </c>
      <c r="AA219" s="138">
        <f t="shared" si="124"/>
        <v>46387</v>
      </c>
      <c r="AB219" s="138">
        <f t="shared" si="124"/>
        <v>46418</v>
      </c>
      <c r="AC219" s="138">
        <f t="shared" si="124"/>
        <v>46446</v>
      </c>
      <c r="AD219" s="138">
        <f t="shared" si="124"/>
        <v>46477</v>
      </c>
      <c r="AE219" s="138">
        <f t="shared" si="124"/>
        <v>46507</v>
      </c>
      <c r="AF219" s="138">
        <f t="shared" si="124"/>
        <v>46538</v>
      </c>
      <c r="AG219" s="138">
        <f t="shared" si="124"/>
        <v>46568</v>
      </c>
      <c r="AH219" s="138">
        <f t="shared" si="124"/>
        <v>46599</v>
      </c>
      <c r="AI219" s="138">
        <f t="shared" si="124"/>
        <v>46630</v>
      </c>
      <c r="AJ219" s="138">
        <f t="shared" si="124"/>
        <v>46660</v>
      </c>
      <c r="AK219" s="138">
        <f t="shared" si="124"/>
        <v>46691</v>
      </c>
      <c r="AL219" s="138">
        <f t="shared" si="124"/>
        <v>46721</v>
      </c>
      <c r="AM219" s="138">
        <f t="shared" si="124"/>
        <v>46752</v>
      </c>
      <c r="AN219" s="138">
        <f t="shared" si="124"/>
        <v>46783</v>
      </c>
      <c r="AO219" s="138">
        <f t="shared" si="124"/>
        <v>46812</v>
      </c>
      <c r="AP219" s="138">
        <f t="shared" si="124"/>
        <v>46843</v>
      </c>
      <c r="AQ219" s="138">
        <f t="shared" si="124"/>
        <v>46873</v>
      </c>
      <c r="AR219" s="138">
        <f t="shared" si="124"/>
        <v>46904</v>
      </c>
      <c r="AS219" s="138">
        <f t="shared" si="124"/>
        <v>46934</v>
      </c>
      <c r="AT219" s="138">
        <f t="shared" si="124"/>
        <v>46965</v>
      </c>
      <c r="AU219" s="138">
        <f t="shared" si="124"/>
        <v>46996</v>
      </c>
      <c r="AV219" s="138">
        <f t="shared" si="124"/>
        <v>47026</v>
      </c>
      <c r="AW219" s="138">
        <f t="shared" si="124"/>
        <v>47057</v>
      </c>
      <c r="AX219" s="138">
        <f t="shared" si="124"/>
        <v>47087</v>
      </c>
      <c r="AY219" s="138">
        <f t="shared" si="124"/>
        <v>47118</v>
      </c>
      <c r="AZ219" s="138">
        <f t="shared" si="124"/>
        <v>47149</v>
      </c>
      <c r="BA219" s="138">
        <f t="shared" si="124"/>
        <v>47177</v>
      </c>
      <c r="BB219" s="138">
        <f t="shared" si="124"/>
        <v>47208</v>
      </c>
      <c r="BC219" s="138">
        <f t="shared" si="124"/>
        <v>47238</v>
      </c>
      <c r="BD219" s="138">
        <f t="shared" si="124"/>
        <v>47269</v>
      </c>
      <c r="BE219" s="138">
        <f t="shared" si="124"/>
        <v>47299</v>
      </c>
      <c r="BF219" s="138">
        <f t="shared" si="124"/>
        <v>47330</v>
      </c>
      <c r="BG219" s="138">
        <f t="shared" si="124"/>
        <v>47361</v>
      </c>
      <c r="BH219" s="138">
        <f t="shared" si="124"/>
        <v>47391</v>
      </c>
      <c r="BI219" s="138">
        <f t="shared" si="124"/>
        <v>47422</v>
      </c>
      <c r="BJ219" s="138">
        <f t="shared" si="124"/>
        <v>47452</v>
      </c>
      <c r="BK219" s="138">
        <f t="shared" si="124"/>
        <v>47483</v>
      </c>
    </row>
    <row r="220" spans="1:63" ht="10.5" hidden="1" customHeight="1" x14ac:dyDescent="0.3">
      <c r="B220" s="50"/>
      <c r="C220" s="50"/>
      <c r="D220" s="50">
        <f>COLUMNS($D220:D220)</f>
        <v>1</v>
      </c>
      <c r="E220" s="50">
        <f>COLUMNS($D220:E220)</f>
        <v>2</v>
      </c>
      <c r="F220" s="50">
        <f>COLUMNS($D220:F220)</f>
        <v>3</v>
      </c>
      <c r="G220" s="50">
        <f>COLUMNS($D220:G220)</f>
        <v>4</v>
      </c>
      <c r="H220" s="50">
        <f>COLUMNS($D220:H220)</f>
        <v>5</v>
      </c>
      <c r="I220" s="50">
        <f>COLUMNS($D220:I220)</f>
        <v>6</v>
      </c>
      <c r="J220" s="50">
        <f>COLUMNS($D220:J220)</f>
        <v>7</v>
      </c>
      <c r="K220" s="50">
        <f>COLUMNS($D220:K220)</f>
        <v>8</v>
      </c>
      <c r="L220" s="50">
        <f>COLUMNS($D220:L220)</f>
        <v>9</v>
      </c>
      <c r="M220" s="50">
        <f>COLUMNS($D220:M220)</f>
        <v>10</v>
      </c>
      <c r="N220" s="50">
        <f>COLUMNS($D220:N220)</f>
        <v>11</v>
      </c>
      <c r="O220" s="50">
        <f>COLUMNS($D220:O220)</f>
        <v>12</v>
      </c>
      <c r="P220" s="50">
        <f>COLUMNS($D220:P220)</f>
        <v>13</v>
      </c>
      <c r="Q220" s="50">
        <f>COLUMNS($D220:Q220)</f>
        <v>14</v>
      </c>
      <c r="R220" s="50">
        <f>COLUMNS($D220:R220)</f>
        <v>15</v>
      </c>
      <c r="S220" s="50">
        <f>COLUMNS($D220:S220)</f>
        <v>16</v>
      </c>
      <c r="T220" s="50">
        <f>COLUMNS($D220:T220)</f>
        <v>17</v>
      </c>
      <c r="U220" s="50">
        <f>COLUMNS($D220:U220)</f>
        <v>18</v>
      </c>
      <c r="V220" s="50">
        <f>COLUMNS($D220:V220)</f>
        <v>19</v>
      </c>
      <c r="W220" s="50">
        <f>COLUMNS($D220:W220)</f>
        <v>20</v>
      </c>
      <c r="X220" s="50">
        <f>COLUMNS($D220:X220)</f>
        <v>21</v>
      </c>
      <c r="Y220" s="50">
        <f>COLUMNS($D220:Y220)</f>
        <v>22</v>
      </c>
      <c r="Z220" s="50">
        <f>COLUMNS($D220:Z220)</f>
        <v>23</v>
      </c>
      <c r="AA220" s="50">
        <f>COLUMNS($D220:AA220)</f>
        <v>24</v>
      </c>
      <c r="AB220" s="50">
        <f>COLUMNS($D220:AB220)</f>
        <v>25</v>
      </c>
      <c r="AC220" s="50">
        <f>COLUMNS($D220:AC220)</f>
        <v>26</v>
      </c>
      <c r="AD220" s="50">
        <f>COLUMNS($D220:AD220)</f>
        <v>27</v>
      </c>
      <c r="AE220" s="50">
        <f>COLUMNS($D220:AE220)</f>
        <v>28</v>
      </c>
      <c r="AF220" s="50">
        <f>COLUMNS($D220:AF220)</f>
        <v>29</v>
      </c>
      <c r="AG220" s="50">
        <f>COLUMNS($D220:AG220)</f>
        <v>30</v>
      </c>
      <c r="AH220" s="50">
        <f>COLUMNS($D220:AH220)</f>
        <v>31</v>
      </c>
      <c r="AI220" s="50">
        <f>COLUMNS($D220:AI220)</f>
        <v>32</v>
      </c>
      <c r="AJ220" s="50">
        <f>COLUMNS($D220:AJ220)</f>
        <v>33</v>
      </c>
      <c r="AK220" s="50">
        <f>COLUMNS($D220:AK220)</f>
        <v>34</v>
      </c>
      <c r="AL220" s="50">
        <f>COLUMNS($D220:AL220)</f>
        <v>35</v>
      </c>
      <c r="AM220" s="50">
        <f>COLUMNS($D220:AM220)</f>
        <v>36</v>
      </c>
      <c r="AN220" s="50">
        <f>COLUMNS($D220:AN220)</f>
        <v>37</v>
      </c>
      <c r="AO220" s="50">
        <f>COLUMNS($D220:AO220)</f>
        <v>38</v>
      </c>
      <c r="AP220" s="50">
        <f>COLUMNS($D220:AP220)</f>
        <v>39</v>
      </c>
      <c r="AQ220" s="50">
        <f>COLUMNS($D220:AQ220)</f>
        <v>40</v>
      </c>
      <c r="AR220" s="50">
        <f>COLUMNS($D220:AR220)</f>
        <v>41</v>
      </c>
      <c r="AS220" s="50">
        <f>COLUMNS($D220:AS220)</f>
        <v>42</v>
      </c>
      <c r="AT220" s="50">
        <f>COLUMNS($D220:AT220)</f>
        <v>43</v>
      </c>
      <c r="AU220" s="50">
        <f>COLUMNS($D220:AU220)</f>
        <v>44</v>
      </c>
      <c r="AV220" s="50">
        <f>COLUMNS($D220:AV220)</f>
        <v>45</v>
      </c>
      <c r="AW220" s="50">
        <f>COLUMNS($D220:AW220)</f>
        <v>46</v>
      </c>
      <c r="AX220" s="50">
        <f>COLUMNS($D220:AX220)</f>
        <v>47</v>
      </c>
      <c r="AY220" s="50">
        <f>COLUMNS($D220:AY220)</f>
        <v>48</v>
      </c>
      <c r="AZ220" s="50">
        <f>COLUMNS($D220:AZ220)</f>
        <v>49</v>
      </c>
      <c r="BA220" s="50">
        <f>COLUMNS($D220:BA220)</f>
        <v>50</v>
      </c>
      <c r="BB220" s="50">
        <f>COLUMNS($D220:BB220)</f>
        <v>51</v>
      </c>
      <c r="BC220" s="50">
        <f>COLUMNS($D220:BC220)</f>
        <v>52</v>
      </c>
      <c r="BD220" s="50">
        <f>COLUMNS($D220:BD220)</f>
        <v>53</v>
      </c>
      <c r="BE220" s="50">
        <f>COLUMNS($D220:BE220)</f>
        <v>54</v>
      </c>
      <c r="BF220" s="50">
        <f>COLUMNS($D220:BF220)</f>
        <v>55</v>
      </c>
      <c r="BG220" s="50">
        <f>COLUMNS($D220:BG220)</f>
        <v>56</v>
      </c>
      <c r="BH220" s="50">
        <f>COLUMNS($D220:BH220)</f>
        <v>57</v>
      </c>
      <c r="BI220" s="50">
        <f>COLUMNS($D220:BI220)</f>
        <v>58</v>
      </c>
      <c r="BJ220" s="50">
        <f>COLUMNS($D220:BJ220)</f>
        <v>59</v>
      </c>
      <c r="BK220" s="50">
        <f>COLUMNS($D220:BK220)</f>
        <v>60</v>
      </c>
    </row>
    <row r="221" spans="1:63" ht="10.5" hidden="1" customHeight="1" x14ac:dyDescent="0.3">
      <c r="B221" s="50"/>
      <c r="C221" s="50"/>
      <c r="D221" s="50">
        <f t="shared" ref="D221:BK221" si="125">YEAR(D217)</f>
        <v>2025</v>
      </c>
      <c r="E221" s="50">
        <f t="shared" si="125"/>
        <v>2025</v>
      </c>
      <c r="F221" s="50">
        <f t="shared" si="125"/>
        <v>2025</v>
      </c>
      <c r="G221" s="50">
        <f t="shared" si="125"/>
        <v>2025</v>
      </c>
      <c r="H221" s="50">
        <f t="shared" si="125"/>
        <v>2025</v>
      </c>
      <c r="I221" s="50">
        <f t="shared" si="125"/>
        <v>2025</v>
      </c>
      <c r="J221" s="50">
        <f t="shared" si="125"/>
        <v>2025</v>
      </c>
      <c r="K221" s="50">
        <f t="shared" si="125"/>
        <v>2025</v>
      </c>
      <c r="L221" s="50">
        <f t="shared" si="125"/>
        <v>2025</v>
      </c>
      <c r="M221" s="50">
        <f t="shared" si="125"/>
        <v>2025</v>
      </c>
      <c r="N221" s="50">
        <f t="shared" si="125"/>
        <v>2025</v>
      </c>
      <c r="O221" s="50">
        <f t="shared" si="125"/>
        <v>2025</v>
      </c>
      <c r="P221" s="50">
        <f t="shared" si="125"/>
        <v>2026</v>
      </c>
      <c r="Q221" s="50">
        <f t="shared" si="125"/>
        <v>2026</v>
      </c>
      <c r="R221" s="50">
        <f t="shared" si="125"/>
        <v>2026</v>
      </c>
      <c r="S221" s="50">
        <f t="shared" si="125"/>
        <v>2026</v>
      </c>
      <c r="T221" s="50">
        <f t="shared" si="125"/>
        <v>2026</v>
      </c>
      <c r="U221" s="50">
        <f t="shared" si="125"/>
        <v>2026</v>
      </c>
      <c r="V221" s="50">
        <f t="shared" si="125"/>
        <v>2026</v>
      </c>
      <c r="W221" s="50">
        <f t="shared" si="125"/>
        <v>2026</v>
      </c>
      <c r="X221" s="50">
        <f t="shared" si="125"/>
        <v>2026</v>
      </c>
      <c r="Y221" s="50">
        <f t="shared" si="125"/>
        <v>2026</v>
      </c>
      <c r="Z221" s="50">
        <f t="shared" si="125"/>
        <v>2026</v>
      </c>
      <c r="AA221" s="50">
        <f t="shared" si="125"/>
        <v>2026</v>
      </c>
      <c r="AB221" s="50">
        <f t="shared" si="125"/>
        <v>2027</v>
      </c>
      <c r="AC221" s="50">
        <f t="shared" si="125"/>
        <v>2027</v>
      </c>
      <c r="AD221" s="50">
        <f t="shared" si="125"/>
        <v>2027</v>
      </c>
      <c r="AE221" s="50">
        <f t="shared" si="125"/>
        <v>2027</v>
      </c>
      <c r="AF221" s="50">
        <f t="shared" si="125"/>
        <v>2027</v>
      </c>
      <c r="AG221" s="50">
        <f t="shared" si="125"/>
        <v>2027</v>
      </c>
      <c r="AH221" s="50">
        <f t="shared" si="125"/>
        <v>2027</v>
      </c>
      <c r="AI221" s="50">
        <f t="shared" si="125"/>
        <v>2027</v>
      </c>
      <c r="AJ221" s="50">
        <f t="shared" si="125"/>
        <v>2027</v>
      </c>
      <c r="AK221" s="50">
        <f t="shared" si="125"/>
        <v>2027</v>
      </c>
      <c r="AL221" s="50">
        <f t="shared" si="125"/>
        <v>2027</v>
      </c>
      <c r="AM221" s="50">
        <f t="shared" si="125"/>
        <v>2027</v>
      </c>
      <c r="AN221" s="50">
        <f t="shared" si="125"/>
        <v>2028</v>
      </c>
      <c r="AO221" s="50">
        <f t="shared" si="125"/>
        <v>2028</v>
      </c>
      <c r="AP221" s="50">
        <f t="shared" si="125"/>
        <v>2028</v>
      </c>
      <c r="AQ221" s="50">
        <f t="shared" si="125"/>
        <v>2028</v>
      </c>
      <c r="AR221" s="50">
        <f t="shared" si="125"/>
        <v>2028</v>
      </c>
      <c r="AS221" s="50">
        <f t="shared" si="125"/>
        <v>2028</v>
      </c>
      <c r="AT221" s="50">
        <f t="shared" si="125"/>
        <v>2028</v>
      </c>
      <c r="AU221" s="50">
        <f t="shared" si="125"/>
        <v>2028</v>
      </c>
      <c r="AV221" s="50">
        <f t="shared" si="125"/>
        <v>2028</v>
      </c>
      <c r="AW221" s="50">
        <f t="shared" si="125"/>
        <v>2028</v>
      </c>
      <c r="AX221" s="50">
        <f t="shared" si="125"/>
        <v>2028</v>
      </c>
      <c r="AY221" s="50">
        <f t="shared" si="125"/>
        <v>2028</v>
      </c>
      <c r="AZ221" s="50">
        <f t="shared" si="125"/>
        <v>2029</v>
      </c>
      <c r="BA221" s="50">
        <f t="shared" si="125"/>
        <v>2029</v>
      </c>
      <c r="BB221" s="50">
        <f t="shared" si="125"/>
        <v>2029</v>
      </c>
      <c r="BC221" s="50">
        <f t="shared" si="125"/>
        <v>2029</v>
      </c>
      <c r="BD221" s="50">
        <f t="shared" si="125"/>
        <v>2029</v>
      </c>
      <c r="BE221" s="50">
        <f t="shared" si="125"/>
        <v>2029</v>
      </c>
      <c r="BF221" s="50">
        <f t="shared" si="125"/>
        <v>2029</v>
      </c>
      <c r="BG221" s="50">
        <f t="shared" si="125"/>
        <v>2029</v>
      </c>
      <c r="BH221" s="50">
        <f t="shared" si="125"/>
        <v>2029</v>
      </c>
      <c r="BI221" s="50">
        <f t="shared" si="125"/>
        <v>2029</v>
      </c>
      <c r="BJ221" s="50">
        <f t="shared" si="125"/>
        <v>2029</v>
      </c>
      <c r="BK221" s="50">
        <f t="shared" si="125"/>
        <v>2029</v>
      </c>
    </row>
    <row r="222" spans="1:63" ht="15" customHeight="1" x14ac:dyDescent="0.3">
      <c r="B222" s="295" t="s">
        <v>237</v>
      </c>
      <c r="C222" s="139"/>
      <c r="D222" s="168"/>
      <c r="E222" s="168"/>
      <c r="F222" s="168"/>
      <c r="G222" s="168"/>
      <c r="H222" s="168"/>
      <c r="I222" s="168"/>
      <c r="J222" s="168"/>
      <c r="K222" s="168"/>
      <c r="L222" s="168"/>
      <c r="M222" s="168"/>
      <c r="N222" s="168"/>
      <c r="O222" s="168"/>
      <c r="P222" s="168"/>
      <c r="Q222" s="168"/>
      <c r="R222" s="168"/>
      <c r="S222" s="168"/>
      <c r="T222" s="168"/>
      <c r="U222" s="168"/>
      <c r="V222" s="168"/>
      <c r="W222" s="168"/>
      <c r="X222" s="168"/>
      <c r="Y222" s="168"/>
      <c r="Z222" s="168"/>
      <c r="AA222" s="168"/>
      <c r="AB222" s="168"/>
      <c r="AC222" s="168"/>
      <c r="AD222" s="168"/>
      <c r="AE222" s="168"/>
      <c r="AF222" s="168"/>
      <c r="AG222" s="168"/>
      <c r="AH222" s="168"/>
      <c r="AI222" s="168"/>
      <c r="AJ222" s="168"/>
      <c r="AK222" s="168"/>
      <c r="AL222" s="168"/>
      <c r="AM222" s="168"/>
      <c r="AN222" s="168"/>
      <c r="AO222" s="168"/>
      <c r="AP222" s="168"/>
      <c r="AQ222" s="168"/>
      <c r="AR222" s="168"/>
      <c r="AS222" s="168"/>
      <c r="AT222" s="168"/>
      <c r="AU222" s="168"/>
      <c r="AV222" s="168"/>
      <c r="AW222" s="168"/>
      <c r="AX222" s="168"/>
      <c r="AY222" s="168"/>
      <c r="AZ222" s="168"/>
      <c r="BA222" s="168"/>
      <c r="BB222" s="168"/>
      <c r="BC222" s="168"/>
      <c r="BD222" s="168"/>
      <c r="BE222" s="168"/>
      <c r="BF222" s="168"/>
      <c r="BG222" s="168"/>
      <c r="BH222" s="168"/>
      <c r="BI222" s="168"/>
      <c r="BJ222" s="168"/>
      <c r="BK222" s="168"/>
    </row>
    <row r="223" spans="1:63" ht="14.4" x14ac:dyDescent="0.3">
      <c r="B223" s="288" t="s">
        <v>156</v>
      </c>
      <c r="C223" s="224"/>
      <c r="D223" s="51"/>
      <c r="E223" s="51"/>
      <c r="F223" s="51"/>
      <c r="G223" s="51"/>
      <c r="H223" s="51"/>
      <c r="I223" s="51"/>
      <c r="J223" s="51"/>
      <c r="K223" s="51"/>
      <c r="L223" s="51"/>
      <c r="M223" s="51"/>
      <c r="N223" s="51"/>
      <c r="O223" s="51"/>
      <c r="P223" s="51"/>
      <c r="Q223" s="51"/>
      <c r="R223" s="51"/>
      <c r="S223" s="51"/>
      <c r="T223" s="51"/>
      <c r="U223" s="51"/>
      <c r="V223" s="51"/>
      <c r="W223" s="51"/>
      <c r="X223" s="51"/>
      <c r="Y223" s="51"/>
      <c r="Z223" s="51"/>
      <c r="AA223" s="51"/>
      <c r="AB223" s="51"/>
      <c r="AC223" s="51"/>
      <c r="AD223" s="51"/>
      <c r="AE223" s="51"/>
      <c r="AF223" s="51"/>
      <c r="AG223" s="51"/>
      <c r="AH223" s="51"/>
      <c r="AI223" s="51"/>
      <c r="AJ223" s="51"/>
      <c r="AK223" s="51"/>
      <c r="AL223" s="51"/>
      <c r="AM223" s="51"/>
      <c r="AN223" s="51"/>
      <c r="AO223" s="51"/>
      <c r="AP223" s="51"/>
      <c r="AQ223" s="51"/>
      <c r="AR223" s="51"/>
      <c r="AS223" s="51"/>
      <c r="AT223" s="51"/>
      <c r="AU223" s="51"/>
      <c r="AV223" s="51"/>
      <c r="AW223" s="51"/>
      <c r="AX223" s="51"/>
      <c r="AY223" s="51"/>
      <c r="AZ223" s="51"/>
      <c r="BA223" s="51"/>
      <c r="BB223" s="51"/>
      <c r="BC223" s="51"/>
      <c r="BD223" s="51"/>
      <c r="BE223" s="51"/>
      <c r="BF223" s="51"/>
      <c r="BG223" s="51"/>
      <c r="BH223" s="51"/>
      <c r="BI223" s="51"/>
      <c r="BJ223" s="51"/>
      <c r="BK223" s="51"/>
    </row>
    <row r="224" spans="1:63" ht="10.5" customHeight="1" x14ac:dyDescent="0.3">
      <c r="B224" s="289" t="s">
        <v>157</v>
      </c>
      <c r="C224" s="224"/>
      <c r="D224" s="169">
        <f>D156</f>
        <v>93350</v>
      </c>
      <c r="E224" s="169">
        <f t="shared" ref="E224:BK224" si="126">E156</f>
        <v>93350</v>
      </c>
      <c r="F224" s="169">
        <f t="shared" si="126"/>
        <v>93350</v>
      </c>
      <c r="G224" s="169">
        <f t="shared" si="126"/>
        <v>93350</v>
      </c>
      <c r="H224" s="169">
        <f t="shared" si="126"/>
        <v>93350</v>
      </c>
      <c r="I224" s="169">
        <f t="shared" si="126"/>
        <v>93350</v>
      </c>
      <c r="J224" s="169">
        <f t="shared" si="126"/>
        <v>93350</v>
      </c>
      <c r="K224" s="169">
        <f t="shared" si="126"/>
        <v>93350</v>
      </c>
      <c r="L224" s="169">
        <f t="shared" si="126"/>
        <v>93350</v>
      </c>
      <c r="M224" s="169">
        <f t="shared" si="126"/>
        <v>93350</v>
      </c>
      <c r="N224" s="169">
        <f t="shared" si="126"/>
        <v>93350</v>
      </c>
      <c r="O224" s="169">
        <f t="shared" si="126"/>
        <v>93350</v>
      </c>
      <c r="P224" s="169">
        <f t="shared" si="126"/>
        <v>139650</v>
      </c>
      <c r="Q224" s="169">
        <f t="shared" si="126"/>
        <v>139650</v>
      </c>
      <c r="R224" s="169">
        <f t="shared" si="126"/>
        <v>139650</v>
      </c>
      <c r="S224" s="169">
        <f t="shared" si="126"/>
        <v>139650</v>
      </c>
      <c r="T224" s="169">
        <f t="shared" si="126"/>
        <v>139650</v>
      </c>
      <c r="U224" s="169">
        <f t="shared" si="126"/>
        <v>139650</v>
      </c>
      <c r="V224" s="169">
        <f t="shared" si="126"/>
        <v>139650</v>
      </c>
      <c r="W224" s="169">
        <f t="shared" si="126"/>
        <v>139650</v>
      </c>
      <c r="X224" s="169">
        <f t="shared" si="126"/>
        <v>139650</v>
      </c>
      <c r="Y224" s="169">
        <f t="shared" si="126"/>
        <v>139650</v>
      </c>
      <c r="Z224" s="169">
        <f t="shared" si="126"/>
        <v>139650</v>
      </c>
      <c r="AA224" s="169">
        <f t="shared" si="126"/>
        <v>139650</v>
      </c>
      <c r="AB224" s="169">
        <f t="shared" si="126"/>
        <v>216746.25</v>
      </c>
      <c r="AC224" s="169">
        <f t="shared" si="126"/>
        <v>216746.25</v>
      </c>
      <c r="AD224" s="169">
        <f t="shared" si="126"/>
        <v>216746.25</v>
      </c>
      <c r="AE224" s="169">
        <f t="shared" si="126"/>
        <v>216746.25</v>
      </c>
      <c r="AF224" s="169">
        <f t="shared" si="126"/>
        <v>216746.25</v>
      </c>
      <c r="AG224" s="169">
        <f t="shared" si="126"/>
        <v>216746.25</v>
      </c>
      <c r="AH224" s="169">
        <f t="shared" si="126"/>
        <v>216746.25</v>
      </c>
      <c r="AI224" s="169">
        <f t="shared" si="126"/>
        <v>216746.25</v>
      </c>
      <c r="AJ224" s="169">
        <f t="shared" si="126"/>
        <v>216746.25</v>
      </c>
      <c r="AK224" s="169">
        <f t="shared" si="126"/>
        <v>216746.25</v>
      </c>
      <c r="AL224" s="169">
        <f t="shared" si="126"/>
        <v>216746.25</v>
      </c>
      <c r="AM224" s="169">
        <f t="shared" si="126"/>
        <v>216746.25</v>
      </c>
      <c r="AN224" s="169">
        <f t="shared" si="126"/>
        <v>265625</v>
      </c>
      <c r="AO224" s="169">
        <f t="shared" si="126"/>
        <v>265625</v>
      </c>
      <c r="AP224" s="169">
        <f t="shared" si="126"/>
        <v>265625</v>
      </c>
      <c r="AQ224" s="169">
        <f t="shared" si="126"/>
        <v>265625</v>
      </c>
      <c r="AR224" s="169">
        <f t="shared" si="126"/>
        <v>265625</v>
      </c>
      <c r="AS224" s="169">
        <f t="shared" si="126"/>
        <v>265625</v>
      </c>
      <c r="AT224" s="169">
        <f t="shared" si="126"/>
        <v>265625</v>
      </c>
      <c r="AU224" s="169">
        <f t="shared" si="126"/>
        <v>265625</v>
      </c>
      <c r="AV224" s="169">
        <f t="shared" si="126"/>
        <v>265625</v>
      </c>
      <c r="AW224" s="169">
        <f t="shared" si="126"/>
        <v>265625</v>
      </c>
      <c r="AX224" s="169">
        <f t="shared" si="126"/>
        <v>265625</v>
      </c>
      <c r="AY224" s="169">
        <f t="shared" si="126"/>
        <v>265625</v>
      </c>
      <c r="AZ224" s="169">
        <f t="shared" si="126"/>
        <v>333011.25</v>
      </c>
      <c r="BA224" s="169">
        <f t="shared" si="126"/>
        <v>333011.25</v>
      </c>
      <c r="BB224" s="169">
        <f t="shared" si="126"/>
        <v>333011.25</v>
      </c>
      <c r="BC224" s="169">
        <f t="shared" si="126"/>
        <v>333011.25</v>
      </c>
      <c r="BD224" s="169">
        <f t="shared" si="126"/>
        <v>333011.25</v>
      </c>
      <c r="BE224" s="169">
        <f t="shared" si="126"/>
        <v>333011.25</v>
      </c>
      <c r="BF224" s="169">
        <f t="shared" si="126"/>
        <v>333011.25</v>
      </c>
      <c r="BG224" s="169">
        <f t="shared" si="126"/>
        <v>333011.25</v>
      </c>
      <c r="BH224" s="169">
        <f t="shared" si="126"/>
        <v>333011.25</v>
      </c>
      <c r="BI224" s="169">
        <f t="shared" si="126"/>
        <v>333011.25</v>
      </c>
      <c r="BJ224" s="169">
        <f t="shared" si="126"/>
        <v>333011.25</v>
      </c>
      <c r="BK224" s="169">
        <f t="shared" si="126"/>
        <v>333011.25</v>
      </c>
    </row>
    <row r="225" spans="1:63" ht="14.4" x14ac:dyDescent="0.3">
      <c r="B225" s="289" t="s">
        <v>120</v>
      </c>
      <c r="C225" s="224"/>
      <c r="D225" s="170">
        <f ca="1">'Financial Statement Full'!D128-'Financial Statement Full'!C128</f>
        <v>6879.5750000000016</v>
      </c>
      <c r="E225" s="170">
        <f ca="1">'Financial Statement Full'!E128-'Financial Statement Full'!D128</f>
        <v>2094.5750000000016</v>
      </c>
      <c r="F225" s="170">
        <f ca="1">'Financial Statement Full'!F128-'Financial Statement Full'!E128</f>
        <v>-855.84166666666533</v>
      </c>
      <c r="G225" s="170">
        <f ca="1">'Financial Statement Full'!G128-'Financial Statement Full'!F128</f>
        <v>2211.2416666666686</v>
      </c>
      <c r="H225" s="170">
        <f ca="1">'Financial Statement Full'!H128-'Financial Statement Full'!G128</f>
        <v>2243.3250000000007</v>
      </c>
      <c r="I225" s="170">
        <f ca="1">'Financial Statement Full'!I128-'Financial Statement Full'!H128</f>
        <v>2292.9083333333347</v>
      </c>
      <c r="J225" s="170">
        <f ca="1">'Financial Statement Full'!J128-'Financial Statement Full'!I128</f>
        <v>2342.4916666666668</v>
      </c>
      <c r="K225" s="170">
        <f ca="1">'Financial Statement Full'!K128-'Financial Statement Full'!J128</f>
        <v>2392.0750000000007</v>
      </c>
      <c r="L225" s="170">
        <f ca="1">'Financial Statement Full'!L128-'Financial Statement Full'!K128</f>
        <v>2441.6583333333365</v>
      </c>
      <c r="M225" s="170">
        <f ca="1">'Financial Statement Full'!M128-'Financial Statement Full'!L128</f>
        <v>2491.2416666666686</v>
      </c>
      <c r="N225" s="170">
        <f ca="1">'Financial Statement Full'!N128-'Financial Statement Full'!M128</f>
        <v>2540.8250000000007</v>
      </c>
      <c r="O225" s="170">
        <f ca="1">'Financial Statement Full'!O128-'Financial Statement Full'!N128</f>
        <v>-24483.666666666679</v>
      </c>
      <c r="P225" s="170">
        <f ca="1">'Financial Statement Full'!P128-'Financial Statement Full'!O128</f>
        <v>13983.666666666661</v>
      </c>
      <c r="Q225" s="170">
        <f ca="1">'Financial Statement Full'!Q128-'Financial Statement Full'!P128</f>
        <v>14033.249999999993</v>
      </c>
      <c r="R225" s="170">
        <f ca="1">'Financial Statement Full'!R128-'Financial Statement Full'!Q128</f>
        <v>14082.833333333328</v>
      </c>
      <c r="S225" s="170">
        <f ca="1">'Financial Statement Full'!S128-'Financial Statement Full'!R128</f>
        <v>14132.416666666664</v>
      </c>
      <c r="T225" s="170">
        <f ca="1">'Financial Statement Full'!T128-'Financial Statement Full'!S128</f>
        <v>14182</v>
      </c>
      <c r="U225" s="170">
        <f ca="1">'Financial Statement Full'!U128-'Financial Statement Full'!T128</f>
        <v>14231.583333333328</v>
      </c>
      <c r="V225" s="170">
        <f ca="1">'Financial Statement Full'!V128-'Financial Statement Full'!U128</f>
        <v>14281.166666666657</v>
      </c>
      <c r="W225" s="170">
        <f ca="1">'Financial Statement Full'!W128-'Financial Statement Full'!V128</f>
        <v>14330.75</v>
      </c>
      <c r="X225" s="170">
        <f ca="1">'Financial Statement Full'!X128-'Financial Statement Full'!W128</f>
        <v>14380.333333333328</v>
      </c>
      <c r="Y225" s="170">
        <f ca="1">'Financial Statement Full'!Y128-'Financial Statement Full'!X128</f>
        <v>14429.916666666657</v>
      </c>
      <c r="Z225" s="170">
        <f ca="1">'Financial Statement Full'!Z128-'Financial Statement Full'!Y128</f>
        <v>14479.5</v>
      </c>
      <c r="AA225" s="170">
        <f ca="1">'Financial Statement Full'!AA128-'Financial Statement Full'!Z128</f>
        <v>-144608.74166666664</v>
      </c>
      <c r="AB225" s="170">
        <f ca="1">'Financial Statement Full'!AB128-'Financial Statement Full'!AA128</f>
        <v>24309.850541666674</v>
      </c>
      <c r="AC225" s="170">
        <f ca="1">'Financial Statement Full'!AC128-'Financial Statement Full'!AB128</f>
        <v>24359.433875000002</v>
      </c>
      <c r="AD225" s="170">
        <f ca="1">'Financial Statement Full'!AD128-'Financial Statement Full'!AC128</f>
        <v>24409.017208333345</v>
      </c>
      <c r="AE225" s="170">
        <f ca="1">'Financial Statement Full'!AE128-'Financial Statement Full'!AD128</f>
        <v>24458.600541666674</v>
      </c>
      <c r="AF225" s="170">
        <f ca="1">'Financial Statement Full'!AF128-'Financial Statement Full'!AE128</f>
        <v>24508.183875000017</v>
      </c>
      <c r="AG225" s="170">
        <f ca="1">'Financial Statement Full'!AG128-'Financial Statement Full'!AF128</f>
        <v>24557.767208333331</v>
      </c>
      <c r="AH225" s="170">
        <f ca="1">'Financial Statement Full'!AH128-'Financial Statement Full'!AG128</f>
        <v>24607.350541666674</v>
      </c>
      <c r="AI225" s="170">
        <f ca="1">'Financial Statement Full'!AI128-'Financial Statement Full'!AH128</f>
        <v>24656.933874999988</v>
      </c>
      <c r="AJ225" s="170">
        <f ca="1">'Financial Statement Full'!AJ128-'Financial Statement Full'!AI128</f>
        <v>24706.517208333331</v>
      </c>
      <c r="AK225" s="170">
        <f ca="1">'Financial Statement Full'!AK128-'Financial Statement Full'!AJ128</f>
        <v>24756.100541666674</v>
      </c>
      <c r="AL225" s="170">
        <f ca="1">'Financial Statement Full'!AL128-'Financial Statement Full'!AK128</f>
        <v>24805.683875000017</v>
      </c>
      <c r="AM225" s="170">
        <f ca="1">'Financial Statement Full'!AM128-'Financial Statement Full'!AL128</f>
        <v>-259809.25541666671</v>
      </c>
      <c r="AN225" s="170">
        <f ca="1">'Financial Statement Full'!AN128-'Financial Statement Full'!AM128</f>
        <v>31576.059736666663</v>
      </c>
      <c r="AO225" s="170">
        <f ca="1">'Financial Statement Full'!AO128-'Financial Statement Full'!AN128</f>
        <v>31625.643070000006</v>
      </c>
      <c r="AP225" s="170">
        <f ca="1">'Financial Statement Full'!AP128-'Financial Statement Full'!AO128</f>
        <v>31625.643070000006</v>
      </c>
      <c r="AQ225" s="170">
        <f ca="1">'Financial Statement Full'!AQ128-'Financial Statement Full'!AP128</f>
        <v>31625.643070000006</v>
      </c>
      <c r="AR225" s="170">
        <f ca="1">'Financial Statement Full'!AR128-'Financial Statement Full'!AQ128</f>
        <v>31625.643069999991</v>
      </c>
      <c r="AS225" s="170">
        <f ca="1">'Financial Statement Full'!AS128-'Financial Statement Full'!AR128</f>
        <v>31625.643069999991</v>
      </c>
      <c r="AT225" s="170">
        <f ca="1">'Financial Statement Full'!AT128-'Financial Statement Full'!AS128</f>
        <v>31625.643069999991</v>
      </c>
      <c r="AU225" s="170">
        <f ca="1">'Financial Statement Full'!AU128-'Financial Statement Full'!AT128</f>
        <v>31625.643069999991</v>
      </c>
      <c r="AV225" s="170">
        <f ca="1">'Financial Statement Full'!AV128-'Financial Statement Full'!AU128</f>
        <v>31625.643069999991</v>
      </c>
      <c r="AW225" s="170">
        <f ca="1">'Financial Statement Full'!AW128-'Financial Statement Full'!AV128</f>
        <v>31625.643069999991</v>
      </c>
      <c r="AX225" s="170">
        <f ca="1">'Financial Statement Full'!AX128-'Financial Statement Full'!AW128</f>
        <v>31625.643069999991</v>
      </c>
      <c r="AY225" s="170">
        <f ca="1">'Financial Statement Full'!AY128-'Financial Statement Full'!AX128</f>
        <v>-341062.11457499996</v>
      </c>
      <c r="AZ225" s="170">
        <f ca="1">'Financial Statement Full'!AZ128-'Financial Statement Full'!AY128</f>
        <v>41118.952263200001</v>
      </c>
      <c r="BA225" s="170">
        <f ca="1">'Financial Statement Full'!BA128-'Financial Statement Full'!AZ128</f>
        <v>41118.952263200001</v>
      </c>
      <c r="BB225" s="170">
        <f ca="1">'Financial Statement Full'!BB128-'Financial Statement Full'!BA128</f>
        <v>41118.952263199986</v>
      </c>
      <c r="BC225" s="170">
        <f ca="1">'Financial Statement Full'!BC128-'Financial Statement Full'!BB128</f>
        <v>41118.952263200015</v>
      </c>
      <c r="BD225" s="170">
        <f ca="1">'Financial Statement Full'!BD128-'Financial Statement Full'!BC128</f>
        <v>41118.952263200015</v>
      </c>
      <c r="BE225" s="170">
        <f ca="1">'Financial Statement Full'!BE128-'Financial Statement Full'!BD128</f>
        <v>41118.952263200015</v>
      </c>
      <c r="BF225" s="170">
        <f ca="1">'Financial Statement Full'!BF128-'Financial Statement Full'!BE128</f>
        <v>41118.952263200015</v>
      </c>
      <c r="BG225" s="170">
        <f ca="1">'Financial Statement Full'!BG128-'Financial Statement Full'!BF128</f>
        <v>41118.952263200015</v>
      </c>
      <c r="BH225" s="170">
        <f ca="1">'Financial Statement Full'!BH128-'Financial Statement Full'!BG128</f>
        <v>41118.952263200015</v>
      </c>
      <c r="BI225" s="170">
        <f ca="1">'Financial Statement Full'!BI128-'Financial Statement Full'!BH128</f>
        <v>41118.952263200015</v>
      </c>
      <c r="BJ225" s="170">
        <f ca="1">'Financial Statement Full'!BJ128-'Financial Statement Full'!BI128</f>
        <v>41118.952263200015</v>
      </c>
      <c r="BK225" s="170">
        <f ca="1">'Financial Statement Full'!BK128-'Financial Statement Full'!BJ128</f>
        <v>-442815.16570200009</v>
      </c>
    </row>
    <row r="226" spans="1:63" ht="14.4" x14ac:dyDescent="0.3">
      <c r="B226" s="299" t="s">
        <v>257</v>
      </c>
      <c r="C226" s="224"/>
      <c r="D226" s="171">
        <f t="shared" ref="D226:AI226" ca="1" si="127">SUM(D224:D225)</f>
        <v>100229.575</v>
      </c>
      <c r="E226" s="171">
        <f t="shared" ca="1" si="127"/>
        <v>95444.574999999997</v>
      </c>
      <c r="F226" s="171">
        <f t="shared" ca="1" si="127"/>
        <v>92494.15833333334</v>
      </c>
      <c r="G226" s="171">
        <f t="shared" ca="1" si="127"/>
        <v>95561.241666666669</v>
      </c>
      <c r="H226" s="171">
        <f t="shared" ca="1" si="127"/>
        <v>95593.324999999997</v>
      </c>
      <c r="I226" s="171">
        <f t="shared" ca="1" si="127"/>
        <v>95642.90833333334</v>
      </c>
      <c r="J226" s="171">
        <f t="shared" ca="1" si="127"/>
        <v>95692.491666666669</v>
      </c>
      <c r="K226" s="171">
        <f t="shared" ca="1" si="127"/>
        <v>95742.074999999997</v>
      </c>
      <c r="L226" s="171">
        <f t="shared" ca="1" si="127"/>
        <v>95791.65833333334</v>
      </c>
      <c r="M226" s="171">
        <f t="shared" ca="1" si="127"/>
        <v>95841.241666666669</v>
      </c>
      <c r="N226" s="171">
        <f t="shared" ca="1" si="127"/>
        <v>95890.824999999997</v>
      </c>
      <c r="O226" s="171">
        <f t="shared" ca="1" si="127"/>
        <v>68866.333333333314</v>
      </c>
      <c r="P226" s="171">
        <f t="shared" ca="1" si="127"/>
        <v>153633.66666666666</v>
      </c>
      <c r="Q226" s="171">
        <f t="shared" ca="1" si="127"/>
        <v>153683.25</v>
      </c>
      <c r="R226" s="171">
        <f t="shared" ca="1" si="127"/>
        <v>153732.83333333331</v>
      </c>
      <c r="S226" s="171">
        <f t="shared" ca="1" si="127"/>
        <v>153782.41666666666</v>
      </c>
      <c r="T226" s="171">
        <f t="shared" ca="1" si="127"/>
        <v>153832</v>
      </c>
      <c r="U226" s="171">
        <f t="shared" ca="1" si="127"/>
        <v>153881.58333333331</v>
      </c>
      <c r="V226" s="171">
        <f t="shared" ca="1" si="127"/>
        <v>153931.16666666666</v>
      </c>
      <c r="W226" s="171">
        <f t="shared" ca="1" si="127"/>
        <v>153980.75</v>
      </c>
      <c r="X226" s="171">
        <f t="shared" ca="1" si="127"/>
        <v>154030.33333333331</v>
      </c>
      <c r="Y226" s="171">
        <f t="shared" ca="1" si="127"/>
        <v>154079.91666666666</v>
      </c>
      <c r="Z226" s="171">
        <f t="shared" ca="1" si="127"/>
        <v>154129.5</v>
      </c>
      <c r="AA226" s="171">
        <f t="shared" ca="1" si="127"/>
        <v>-4958.7416666666395</v>
      </c>
      <c r="AB226" s="171">
        <f t="shared" ca="1" si="127"/>
        <v>241056.10054166667</v>
      </c>
      <c r="AC226" s="171">
        <f t="shared" ca="1" si="127"/>
        <v>241105.68387499999</v>
      </c>
      <c r="AD226" s="171">
        <f t="shared" ca="1" si="127"/>
        <v>241155.26720833336</v>
      </c>
      <c r="AE226" s="171">
        <f t="shared" ca="1" si="127"/>
        <v>241204.85054166667</v>
      </c>
      <c r="AF226" s="171">
        <f t="shared" ca="1" si="127"/>
        <v>241254.43387500002</v>
      </c>
      <c r="AG226" s="171">
        <f t="shared" ca="1" si="127"/>
        <v>241304.01720833333</v>
      </c>
      <c r="AH226" s="171">
        <f t="shared" ca="1" si="127"/>
        <v>241353.60054166667</v>
      </c>
      <c r="AI226" s="171">
        <f t="shared" ca="1" si="127"/>
        <v>241403.18387499999</v>
      </c>
      <c r="AJ226" s="171">
        <f t="shared" ref="AJ226:BK226" ca="1" si="128">SUM(AJ224:AJ225)</f>
        <v>241452.76720833333</v>
      </c>
      <c r="AK226" s="171">
        <f t="shared" ca="1" si="128"/>
        <v>241502.35054166667</v>
      </c>
      <c r="AL226" s="171">
        <f t="shared" ca="1" si="128"/>
        <v>241551.93387500002</v>
      </c>
      <c r="AM226" s="171">
        <f t="shared" ca="1" si="128"/>
        <v>-43063.005416666711</v>
      </c>
      <c r="AN226" s="171">
        <f t="shared" ca="1" si="128"/>
        <v>297201.05973666668</v>
      </c>
      <c r="AO226" s="171">
        <f t="shared" ca="1" si="128"/>
        <v>297250.64306999999</v>
      </c>
      <c r="AP226" s="171">
        <f t="shared" ca="1" si="128"/>
        <v>297250.64306999999</v>
      </c>
      <c r="AQ226" s="171">
        <f t="shared" ca="1" si="128"/>
        <v>297250.64306999999</v>
      </c>
      <c r="AR226" s="171">
        <f t="shared" ca="1" si="128"/>
        <v>297250.64306999999</v>
      </c>
      <c r="AS226" s="171">
        <f t="shared" ca="1" si="128"/>
        <v>297250.64306999999</v>
      </c>
      <c r="AT226" s="171">
        <f t="shared" ca="1" si="128"/>
        <v>297250.64306999999</v>
      </c>
      <c r="AU226" s="171">
        <f t="shared" ca="1" si="128"/>
        <v>297250.64306999999</v>
      </c>
      <c r="AV226" s="171">
        <f t="shared" ca="1" si="128"/>
        <v>297250.64306999999</v>
      </c>
      <c r="AW226" s="171">
        <f t="shared" ca="1" si="128"/>
        <v>297250.64306999999</v>
      </c>
      <c r="AX226" s="171">
        <f t="shared" ca="1" si="128"/>
        <v>297250.64306999999</v>
      </c>
      <c r="AY226" s="171">
        <f t="shared" ca="1" si="128"/>
        <v>-75437.114574999956</v>
      </c>
      <c r="AZ226" s="171">
        <f t="shared" ca="1" si="128"/>
        <v>374130.20226320002</v>
      </c>
      <c r="BA226" s="171">
        <f t="shared" ca="1" si="128"/>
        <v>374130.20226320002</v>
      </c>
      <c r="BB226" s="171">
        <f t="shared" ca="1" si="128"/>
        <v>374130.20226319996</v>
      </c>
      <c r="BC226" s="171">
        <f t="shared" ca="1" si="128"/>
        <v>374130.20226320002</v>
      </c>
      <c r="BD226" s="171">
        <f t="shared" ca="1" si="128"/>
        <v>374130.20226320002</v>
      </c>
      <c r="BE226" s="171">
        <f t="shared" ca="1" si="128"/>
        <v>374130.20226320002</v>
      </c>
      <c r="BF226" s="171">
        <f t="shared" ca="1" si="128"/>
        <v>374130.20226320002</v>
      </c>
      <c r="BG226" s="171">
        <f t="shared" ca="1" si="128"/>
        <v>374130.20226320002</v>
      </c>
      <c r="BH226" s="171">
        <f t="shared" ca="1" si="128"/>
        <v>374130.20226320002</v>
      </c>
      <c r="BI226" s="171">
        <f t="shared" ca="1" si="128"/>
        <v>374130.20226320002</v>
      </c>
      <c r="BJ226" s="171">
        <f t="shared" ca="1" si="128"/>
        <v>374130.20226320002</v>
      </c>
      <c r="BK226" s="171">
        <f t="shared" ca="1" si="128"/>
        <v>-109803.91570200009</v>
      </c>
    </row>
    <row r="227" spans="1:63" ht="10.5" customHeight="1" x14ac:dyDescent="0.3">
      <c r="B227" s="219"/>
      <c r="C227" s="224"/>
      <c r="D227" s="169"/>
      <c r="E227" s="169"/>
      <c r="F227" s="169"/>
      <c r="G227" s="169"/>
      <c r="H227" s="169"/>
      <c r="I227" s="169"/>
      <c r="J227" s="169"/>
      <c r="K227" s="169"/>
      <c r="L227" s="169"/>
      <c r="M227" s="169"/>
      <c r="N227" s="169"/>
      <c r="O227" s="169"/>
      <c r="P227" s="169"/>
      <c r="Q227" s="169"/>
      <c r="R227" s="169"/>
      <c r="S227" s="169"/>
      <c r="T227" s="169"/>
      <c r="U227" s="169"/>
      <c r="V227" s="169"/>
      <c r="W227" s="169"/>
      <c r="X227" s="169"/>
      <c r="Y227" s="169"/>
      <c r="Z227" s="169"/>
      <c r="AA227" s="169"/>
      <c r="AB227" s="169"/>
      <c r="AC227" s="169"/>
      <c r="AD227" s="169"/>
      <c r="AE227" s="169"/>
      <c r="AF227" s="169"/>
      <c r="AG227" s="169"/>
      <c r="AH227" s="169"/>
      <c r="AI227" s="169"/>
      <c r="AJ227" s="169"/>
      <c r="AK227" s="169"/>
      <c r="AL227" s="169"/>
      <c r="AM227" s="169"/>
      <c r="AN227" s="169"/>
      <c r="AO227" s="169"/>
      <c r="AP227" s="169"/>
      <c r="AQ227" s="169"/>
      <c r="AR227" s="169"/>
      <c r="AS227" s="169"/>
      <c r="AT227" s="169"/>
      <c r="AU227" s="169"/>
      <c r="AV227" s="169"/>
      <c r="AW227" s="169"/>
      <c r="AX227" s="169"/>
      <c r="AY227" s="169"/>
      <c r="AZ227" s="169"/>
      <c r="BA227" s="169"/>
      <c r="BB227" s="169"/>
      <c r="BC227" s="169"/>
      <c r="BD227" s="169"/>
      <c r="BE227" s="169"/>
      <c r="BF227" s="169"/>
      <c r="BG227" s="169"/>
      <c r="BH227" s="169"/>
      <c r="BI227" s="169"/>
      <c r="BJ227" s="169"/>
      <c r="BK227" s="169"/>
    </row>
    <row r="228" spans="1:63" ht="14.4" x14ac:dyDescent="0.3">
      <c r="B228" s="288" t="s">
        <v>158</v>
      </c>
      <c r="C228" s="224"/>
      <c r="D228" s="169"/>
      <c r="E228" s="169"/>
      <c r="F228" s="169"/>
      <c r="G228" s="169"/>
      <c r="H228" s="169"/>
      <c r="I228" s="169"/>
      <c r="J228" s="169"/>
      <c r="K228" s="169"/>
      <c r="L228" s="169"/>
      <c r="M228" s="169"/>
      <c r="N228" s="169"/>
      <c r="O228" s="169"/>
      <c r="P228" s="169"/>
      <c r="Q228" s="169"/>
      <c r="R228" s="169"/>
      <c r="S228" s="169"/>
      <c r="T228" s="169"/>
      <c r="U228" s="169"/>
      <c r="V228" s="169"/>
      <c r="W228" s="169"/>
      <c r="X228" s="169"/>
      <c r="Y228" s="169"/>
      <c r="Z228" s="169"/>
      <c r="AA228" s="169"/>
      <c r="AB228" s="169"/>
      <c r="AC228" s="169"/>
      <c r="AD228" s="169"/>
      <c r="AE228" s="169"/>
      <c r="AF228" s="169"/>
      <c r="AG228" s="169"/>
      <c r="AH228" s="169"/>
      <c r="AI228" s="169"/>
      <c r="AJ228" s="169"/>
      <c r="AK228" s="169"/>
      <c r="AL228" s="169"/>
      <c r="AM228" s="169"/>
      <c r="AN228" s="169"/>
      <c r="AO228" s="169"/>
      <c r="AP228" s="169"/>
      <c r="AQ228" s="169"/>
      <c r="AR228" s="169"/>
      <c r="AS228" s="169"/>
      <c r="AT228" s="169"/>
      <c r="AU228" s="169"/>
      <c r="AV228" s="169"/>
      <c r="AW228" s="169"/>
      <c r="AX228" s="169"/>
      <c r="AY228" s="169"/>
      <c r="AZ228" s="169"/>
      <c r="BA228" s="169"/>
      <c r="BB228" s="169"/>
      <c r="BC228" s="169"/>
      <c r="BD228" s="169"/>
      <c r="BE228" s="169"/>
      <c r="BF228" s="169"/>
      <c r="BG228" s="169"/>
      <c r="BH228" s="169"/>
      <c r="BI228" s="169"/>
      <c r="BJ228" s="169"/>
      <c r="BK228" s="169"/>
    </row>
    <row r="229" spans="1:63" ht="14.4" x14ac:dyDescent="0.3">
      <c r="B229" s="289" t="s">
        <v>137</v>
      </c>
      <c r="C229" s="224"/>
      <c r="D229" s="170">
        <f ca="1">'Financial Statement Full'!C116-'Financial Statement Full'!D116</f>
        <v>-57833.333333333328</v>
      </c>
      <c r="E229" s="170">
        <f ca="1">'Financial Statement Full'!D116-'Financial Statement Full'!E116</f>
        <v>166.66666666666424</v>
      </c>
      <c r="F229" s="170">
        <f ca="1">'Financial Statement Full'!E116-'Financial Statement Full'!F116</f>
        <v>166.66666666667152</v>
      </c>
      <c r="G229" s="170">
        <f ca="1">'Financial Statement Full'!F116-'Financial Statement Full'!G116</f>
        <v>83.333333333335759</v>
      </c>
      <c r="H229" s="170">
        <f ca="1">'Financial Statement Full'!G116-'Financial Statement Full'!H116</f>
        <v>166.66666666666424</v>
      </c>
      <c r="I229" s="170">
        <f ca="1">'Financial Statement Full'!H116-'Financial Statement Full'!I116</f>
        <v>166.66666666667152</v>
      </c>
      <c r="J229" s="170">
        <f ca="1">'Financial Statement Full'!I116-'Financial Statement Full'!J116</f>
        <v>166.66666666666424</v>
      </c>
      <c r="K229" s="170">
        <f ca="1">'Financial Statement Full'!J116-'Financial Statement Full'!K116</f>
        <v>166.66666666667152</v>
      </c>
      <c r="L229" s="170">
        <f ca="1">'Financial Statement Full'!K116-'Financial Statement Full'!L116</f>
        <v>166.66666666667152</v>
      </c>
      <c r="M229" s="170">
        <f ca="1">'Financial Statement Full'!L116-'Financial Statement Full'!M116</f>
        <v>166.66666666666424</v>
      </c>
      <c r="N229" s="170">
        <f ca="1">'Financial Statement Full'!M116-'Financial Statement Full'!N116</f>
        <v>166.66666666667152</v>
      </c>
      <c r="O229" s="170">
        <f ca="1">'Financial Statement Full'!N116-'Financial Statement Full'!O116</f>
        <v>166.66666666667152</v>
      </c>
      <c r="P229" s="170">
        <f ca="1">'Financial Statement Full'!O116-'Financial Statement Full'!P116</f>
        <v>166.66666666666424</v>
      </c>
      <c r="Q229" s="170">
        <f ca="1">'Financial Statement Full'!P116-'Financial Statement Full'!Q116</f>
        <v>166.66666666667152</v>
      </c>
      <c r="R229" s="170">
        <f ca="1">'Financial Statement Full'!Q116-'Financial Statement Full'!R116</f>
        <v>166.66666666667152</v>
      </c>
      <c r="S229" s="170">
        <f ca="1">'Financial Statement Full'!R116-'Financial Statement Full'!S116</f>
        <v>166.66666666666424</v>
      </c>
      <c r="T229" s="170">
        <f ca="1">'Financial Statement Full'!S116-'Financial Statement Full'!T116</f>
        <v>166.66666666667152</v>
      </c>
      <c r="U229" s="170">
        <f ca="1">'Financial Statement Full'!T116-'Financial Statement Full'!U116</f>
        <v>166.66666666667152</v>
      </c>
      <c r="V229" s="170">
        <f ca="1">'Financial Statement Full'!U116-'Financial Statement Full'!V116</f>
        <v>166.66666666666424</v>
      </c>
      <c r="W229" s="170">
        <f ca="1">'Financial Statement Full'!V116-'Financial Statement Full'!W116</f>
        <v>166.66666666667152</v>
      </c>
      <c r="X229" s="170">
        <f ca="1">'Financial Statement Full'!W116-'Financial Statement Full'!X116</f>
        <v>166.66666666667152</v>
      </c>
      <c r="Y229" s="170">
        <f ca="1">'Financial Statement Full'!X116-'Financial Statement Full'!Y116</f>
        <v>166.66666666667152</v>
      </c>
      <c r="Z229" s="170">
        <f ca="1">'Financial Statement Full'!Y116-'Financial Statement Full'!Z116</f>
        <v>166.66666666666424</v>
      </c>
      <c r="AA229" s="170">
        <f ca="1">'Financial Statement Full'!Z116-'Financial Statement Full'!AA116</f>
        <v>166.66666666667152</v>
      </c>
      <c r="AB229" s="170">
        <f ca="1">'Financial Statement Full'!AA116-'Financial Statement Full'!AB116</f>
        <v>166.66666666667152</v>
      </c>
      <c r="AC229" s="170">
        <f ca="1">'Financial Statement Full'!AB116-'Financial Statement Full'!AC116</f>
        <v>166.66666666666424</v>
      </c>
      <c r="AD229" s="170">
        <f ca="1">'Financial Statement Full'!AC116-'Financial Statement Full'!AD116</f>
        <v>166.66666666667152</v>
      </c>
      <c r="AE229" s="170">
        <f ca="1">'Financial Statement Full'!AD116-'Financial Statement Full'!AE116</f>
        <v>166.66666666667152</v>
      </c>
      <c r="AF229" s="170">
        <f ca="1">'Financial Statement Full'!AE116-'Financial Statement Full'!AF116</f>
        <v>166.66666666666424</v>
      </c>
      <c r="AG229" s="170">
        <f ca="1">'Financial Statement Full'!AF116-'Financial Statement Full'!AG116</f>
        <v>166.66666666667152</v>
      </c>
      <c r="AH229" s="170">
        <f ca="1">'Financial Statement Full'!AG116-'Financial Statement Full'!AH116</f>
        <v>166.66666666667152</v>
      </c>
      <c r="AI229" s="170">
        <f ca="1">'Financial Statement Full'!AH116-'Financial Statement Full'!AI116</f>
        <v>166.66666666666424</v>
      </c>
      <c r="AJ229" s="170">
        <f ca="1">'Financial Statement Full'!AI116-'Financial Statement Full'!AJ116</f>
        <v>166.66666666667152</v>
      </c>
      <c r="AK229" s="170">
        <f ca="1">'Financial Statement Full'!AJ116-'Financial Statement Full'!AK116</f>
        <v>166.66666666667152</v>
      </c>
      <c r="AL229" s="170">
        <f ca="1">'Financial Statement Full'!AK116-'Financial Statement Full'!AL116</f>
        <v>166.66666666666424</v>
      </c>
      <c r="AM229" s="170">
        <f ca="1">'Financial Statement Full'!AL116-'Financial Statement Full'!AM116</f>
        <v>166.66666666667152</v>
      </c>
      <c r="AN229" s="170">
        <f ca="1">'Financial Statement Full'!AM116-'Financial Statement Full'!AN116</f>
        <v>166.66666666667152</v>
      </c>
      <c r="AO229" s="170">
        <f ca="1">'Financial Statement Full'!AN116-'Financial Statement Full'!AO116</f>
        <v>166.66666666666424</v>
      </c>
      <c r="AP229" s="170">
        <f ca="1">'Financial Statement Full'!AO116-'Financial Statement Full'!AP116</f>
        <v>166.66666666667152</v>
      </c>
      <c r="AQ229" s="170">
        <f ca="1">'Financial Statement Full'!AP116-'Financial Statement Full'!AQ116</f>
        <v>166.66666666667152</v>
      </c>
      <c r="AR229" s="170">
        <f ca="1">'Financial Statement Full'!AQ116-'Financial Statement Full'!AR116</f>
        <v>166.66666666666424</v>
      </c>
      <c r="AS229" s="170">
        <f ca="1">'Financial Statement Full'!AR116-'Financial Statement Full'!AS116</f>
        <v>166.66666666667152</v>
      </c>
      <c r="AT229" s="170">
        <f ca="1">'Financial Statement Full'!AS116-'Financial Statement Full'!AT116</f>
        <v>166.66666666667152</v>
      </c>
      <c r="AU229" s="170">
        <f ca="1">'Financial Statement Full'!AT116-'Financial Statement Full'!AU116</f>
        <v>166.66666666666424</v>
      </c>
      <c r="AV229" s="170">
        <f ca="1">'Financial Statement Full'!AU116-'Financial Statement Full'!AV116</f>
        <v>166.66666666667152</v>
      </c>
      <c r="AW229" s="170">
        <f ca="1">'Financial Statement Full'!AV116-'Financial Statement Full'!AW116</f>
        <v>166.66666666667152</v>
      </c>
      <c r="AX229" s="170">
        <f ca="1">'Financial Statement Full'!AW116-'Financial Statement Full'!AX116</f>
        <v>166.66666666666424</v>
      </c>
      <c r="AY229" s="170">
        <f ca="1">'Financial Statement Full'!AX116-'Financial Statement Full'!AY116</f>
        <v>166.66666666667152</v>
      </c>
      <c r="AZ229" s="170">
        <f ca="1">'Financial Statement Full'!AY116-'Financial Statement Full'!AZ116</f>
        <v>166.66666666667152</v>
      </c>
      <c r="BA229" s="170">
        <f ca="1">'Financial Statement Full'!AZ116-'Financial Statement Full'!BA116</f>
        <v>166.66666666666424</v>
      </c>
      <c r="BB229" s="170">
        <f ca="1">'Financial Statement Full'!BA116-'Financial Statement Full'!BB116</f>
        <v>166.66666666667152</v>
      </c>
      <c r="BC229" s="170">
        <f ca="1">'Financial Statement Full'!BB116-'Financial Statement Full'!BC116</f>
        <v>166.66666666667152</v>
      </c>
      <c r="BD229" s="170">
        <f ca="1">'Financial Statement Full'!BC116-'Financial Statement Full'!BD116</f>
        <v>166.66666666666424</v>
      </c>
      <c r="BE229" s="170">
        <f ca="1">'Financial Statement Full'!BD116-'Financial Statement Full'!BE116</f>
        <v>166.66666666667152</v>
      </c>
      <c r="BF229" s="170">
        <f ca="1">'Financial Statement Full'!BE116-'Financial Statement Full'!BF116</f>
        <v>166.66666666667152</v>
      </c>
      <c r="BG229" s="170">
        <f ca="1">'Financial Statement Full'!BF116-'Financial Statement Full'!BG116</f>
        <v>166.66666666666424</v>
      </c>
      <c r="BH229" s="170">
        <f ca="1">'Financial Statement Full'!BG116-'Financial Statement Full'!BH116</f>
        <v>166.66666666667152</v>
      </c>
      <c r="BI229" s="170">
        <f ca="1">'Financial Statement Full'!BH116-'Financial Statement Full'!BI116</f>
        <v>166.66666666667152</v>
      </c>
      <c r="BJ229" s="170">
        <f ca="1">'Financial Statement Full'!BI116-'Financial Statement Full'!BJ116</f>
        <v>166.66666666666424</v>
      </c>
      <c r="BK229" s="170">
        <f ca="1">'Financial Statement Full'!BJ116-'Financial Statement Full'!BK116</f>
        <v>166.66666666667152</v>
      </c>
    </row>
    <row r="230" spans="1:63" ht="14.4" x14ac:dyDescent="0.3">
      <c r="B230" s="299" t="s">
        <v>256</v>
      </c>
      <c r="C230" s="224"/>
      <c r="D230" s="171">
        <f t="shared" ref="D230:BK230" ca="1" si="129">SUM(D229)</f>
        <v>-57833.333333333328</v>
      </c>
      <c r="E230" s="171">
        <f t="shared" ca="1" si="129"/>
        <v>166.66666666666424</v>
      </c>
      <c r="F230" s="171">
        <f t="shared" ca="1" si="129"/>
        <v>166.66666666667152</v>
      </c>
      <c r="G230" s="171">
        <f t="shared" ca="1" si="129"/>
        <v>83.333333333335759</v>
      </c>
      <c r="H230" s="171">
        <f t="shared" ca="1" si="129"/>
        <v>166.66666666666424</v>
      </c>
      <c r="I230" s="171">
        <f t="shared" ca="1" si="129"/>
        <v>166.66666666667152</v>
      </c>
      <c r="J230" s="171">
        <f t="shared" ca="1" si="129"/>
        <v>166.66666666666424</v>
      </c>
      <c r="K230" s="171">
        <f t="shared" ca="1" si="129"/>
        <v>166.66666666667152</v>
      </c>
      <c r="L230" s="171">
        <f t="shared" ca="1" si="129"/>
        <v>166.66666666667152</v>
      </c>
      <c r="M230" s="171">
        <f t="shared" ca="1" si="129"/>
        <v>166.66666666666424</v>
      </c>
      <c r="N230" s="171">
        <f t="shared" ca="1" si="129"/>
        <v>166.66666666667152</v>
      </c>
      <c r="O230" s="171">
        <f t="shared" ca="1" si="129"/>
        <v>166.66666666667152</v>
      </c>
      <c r="P230" s="171">
        <f t="shared" ca="1" si="129"/>
        <v>166.66666666666424</v>
      </c>
      <c r="Q230" s="171">
        <f t="shared" ca="1" si="129"/>
        <v>166.66666666667152</v>
      </c>
      <c r="R230" s="171">
        <f t="shared" ca="1" si="129"/>
        <v>166.66666666667152</v>
      </c>
      <c r="S230" s="171">
        <f t="shared" ca="1" si="129"/>
        <v>166.66666666666424</v>
      </c>
      <c r="T230" s="171">
        <f t="shared" ca="1" si="129"/>
        <v>166.66666666667152</v>
      </c>
      <c r="U230" s="171">
        <f t="shared" ca="1" si="129"/>
        <v>166.66666666667152</v>
      </c>
      <c r="V230" s="171">
        <f t="shared" ca="1" si="129"/>
        <v>166.66666666666424</v>
      </c>
      <c r="W230" s="171">
        <f t="shared" ca="1" si="129"/>
        <v>166.66666666667152</v>
      </c>
      <c r="X230" s="171">
        <f t="shared" ca="1" si="129"/>
        <v>166.66666666667152</v>
      </c>
      <c r="Y230" s="171">
        <f t="shared" ca="1" si="129"/>
        <v>166.66666666667152</v>
      </c>
      <c r="Z230" s="171">
        <f t="shared" ca="1" si="129"/>
        <v>166.66666666666424</v>
      </c>
      <c r="AA230" s="171">
        <f t="shared" ca="1" si="129"/>
        <v>166.66666666667152</v>
      </c>
      <c r="AB230" s="171">
        <f t="shared" ca="1" si="129"/>
        <v>166.66666666667152</v>
      </c>
      <c r="AC230" s="171">
        <f t="shared" ca="1" si="129"/>
        <v>166.66666666666424</v>
      </c>
      <c r="AD230" s="171">
        <f t="shared" ca="1" si="129"/>
        <v>166.66666666667152</v>
      </c>
      <c r="AE230" s="171">
        <f t="shared" ca="1" si="129"/>
        <v>166.66666666667152</v>
      </c>
      <c r="AF230" s="171">
        <f t="shared" ca="1" si="129"/>
        <v>166.66666666666424</v>
      </c>
      <c r="AG230" s="171">
        <f t="shared" ca="1" si="129"/>
        <v>166.66666666667152</v>
      </c>
      <c r="AH230" s="171">
        <f t="shared" ca="1" si="129"/>
        <v>166.66666666667152</v>
      </c>
      <c r="AI230" s="171">
        <f t="shared" ca="1" si="129"/>
        <v>166.66666666666424</v>
      </c>
      <c r="AJ230" s="171">
        <f t="shared" ca="1" si="129"/>
        <v>166.66666666667152</v>
      </c>
      <c r="AK230" s="171">
        <f t="shared" ca="1" si="129"/>
        <v>166.66666666667152</v>
      </c>
      <c r="AL230" s="171">
        <f t="shared" ca="1" si="129"/>
        <v>166.66666666666424</v>
      </c>
      <c r="AM230" s="171">
        <f t="shared" ca="1" si="129"/>
        <v>166.66666666667152</v>
      </c>
      <c r="AN230" s="171">
        <f t="shared" ca="1" si="129"/>
        <v>166.66666666667152</v>
      </c>
      <c r="AO230" s="171">
        <f t="shared" ca="1" si="129"/>
        <v>166.66666666666424</v>
      </c>
      <c r="AP230" s="171">
        <f t="shared" ca="1" si="129"/>
        <v>166.66666666667152</v>
      </c>
      <c r="AQ230" s="171">
        <f t="shared" ca="1" si="129"/>
        <v>166.66666666667152</v>
      </c>
      <c r="AR230" s="171">
        <f t="shared" ca="1" si="129"/>
        <v>166.66666666666424</v>
      </c>
      <c r="AS230" s="171">
        <f t="shared" ca="1" si="129"/>
        <v>166.66666666667152</v>
      </c>
      <c r="AT230" s="171">
        <f t="shared" ca="1" si="129"/>
        <v>166.66666666667152</v>
      </c>
      <c r="AU230" s="171">
        <f t="shared" ca="1" si="129"/>
        <v>166.66666666666424</v>
      </c>
      <c r="AV230" s="171">
        <f t="shared" ca="1" si="129"/>
        <v>166.66666666667152</v>
      </c>
      <c r="AW230" s="171">
        <f t="shared" ca="1" si="129"/>
        <v>166.66666666667152</v>
      </c>
      <c r="AX230" s="171">
        <f t="shared" ca="1" si="129"/>
        <v>166.66666666666424</v>
      </c>
      <c r="AY230" s="171">
        <f t="shared" ca="1" si="129"/>
        <v>166.66666666667152</v>
      </c>
      <c r="AZ230" s="171">
        <f t="shared" ca="1" si="129"/>
        <v>166.66666666667152</v>
      </c>
      <c r="BA230" s="171">
        <f t="shared" ca="1" si="129"/>
        <v>166.66666666666424</v>
      </c>
      <c r="BB230" s="171">
        <f t="shared" ca="1" si="129"/>
        <v>166.66666666667152</v>
      </c>
      <c r="BC230" s="171">
        <f t="shared" ca="1" si="129"/>
        <v>166.66666666667152</v>
      </c>
      <c r="BD230" s="171">
        <f t="shared" ca="1" si="129"/>
        <v>166.66666666666424</v>
      </c>
      <c r="BE230" s="171">
        <f t="shared" ca="1" si="129"/>
        <v>166.66666666667152</v>
      </c>
      <c r="BF230" s="171">
        <f t="shared" ca="1" si="129"/>
        <v>166.66666666667152</v>
      </c>
      <c r="BG230" s="171">
        <f t="shared" ca="1" si="129"/>
        <v>166.66666666666424</v>
      </c>
      <c r="BH230" s="171">
        <f t="shared" ca="1" si="129"/>
        <v>166.66666666667152</v>
      </c>
      <c r="BI230" s="171">
        <f t="shared" ca="1" si="129"/>
        <v>166.66666666667152</v>
      </c>
      <c r="BJ230" s="171">
        <f t="shared" ca="1" si="129"/>
        <v>166.66666666666424</v>
      </c>
      <c r="BK230" s="171">
        <f t="shared" ca="1" si="129"/>
        <v>166.66666666667152</v>
      </c>
    </row>
    <row r="231" spans="1:63" ht="10.5" customHeight="1" x14ac:dyDescent="0.3">
      <c r="B231" s="219"/>
      <c r="C231" s="224"/>
      <c r="D231" s="169"/>
      <c r="E231" s="169"/>
      <c r="F231" s="169"/>
      <c r="G231" s="169"/>
      <c r="H231" s="169"/>
      <c r="I231" s="169"/>
      <c r="J231" s="169"/>
      <c r="K231" s="169"/>
      <c r="L231" s="169"/>
      <c r="M231" s="169"/>
      <c r="N231" s="169"/>
      <c r="O231" s="169"/>
      <c r="P231" s="169"/>
      <c r="Q231" s="169"/>
      <c r="R231" s="169"/>
      <c r="S231" s="169"/>
      <c r="T231" s="169"/>
      <c r="U231" s="169"/>
      <c r="V231" s="169"/>
      <c r="W231" s="169"/>
      <c r="X231" s="169"/>
      <c r="Y231" s="169"/>
      <c r="Z231" s="169"/>
      <c r="AA231" s="169"/>
      <c r="AB231" s="169"/>
      <c r="AC231" s="169"/>
      <c r="AD231" s="169"/>
      <c r="AE231" s="169"/>
      <c r="AF231" s="169"/>
      <c r="AG231" s="169"/>
      <c r="AH231" s="169"/>
      <c r="AI231" s="169"/>
      <c r="AJ231" s="169"/>
      <c r="AK231" s="169"/>
      <c r="AL231" s="169"/>
      <c r="AM231" s="169"/>
      <c r="AN231" s="169"/>
      <c r="AO231" s="169"/>
      <c r="AP231" s="169"/>
      <c r="AQ231" s="169"/>
      <c r="AR231" s="169"/>
      <c r="AS231" s="169"/>
      <c r="AT231" s="169"/>
      <c r="AU231" s="169"/>
      <c r="AV231" s="169"/>
      <c r="AW231" s="169"/>
      <c r="AX231" s="169"/>
      <c r="AY231" s="169"/>
      <c r="AZ231" s="169"/>
      <c r="BA231" s="169"/>
      <c r="BB231" s="169"/>
      <c r="BC231" s="169"/>
      <c r="BD231" s="169"/>
      <c r="BE231" s="169"/>
      <c r="BF231" s="169"/>
      <c r="BG231" s="169"/>
      <c r="BH231" s="169"/>
      <c r="BI231" s="169"/>
      <c r="BJ231" s="169"/>
      <c r="BK231" s="169"/>
    </row>
    <row r="232" spans="1:63" ht="14.4" x14ac:dyDescent="0.3">
      <c r="B232" s="288" t="s">
        <v>159</v>
      </c>
      <c r="C232" s="224"/>
      <c r="D232" s="169"/>
      <c r="E232" s="169"/>
      <c r="F232" s="169"/>
      <c r="G232" s="169"/>
      <c r="H232" s="169"/>
      <c r="I232" s="169"/>
      <c r="J232" s="169"/>
      <c r="K232" s="169"/>
      <c r="L232" s="169"/>
      <c r="M232" s="169"/>
      <c r="N232" s="169"/>
      <c r="O232" s="169"/>
      <c r="P232" s="169"/>
      <c r="Q232" s="169"/>
      <c r="R232" s="169"/>
      <c r="S232" s="169"/>
      <c r="T232" s="169"/>
      <c r="U232" s="169"/>
      <c r="V232" s="169"/>
      <c r="W232" s="169"/>
      <c r="X232" s="169"/>
      <c r="Y232" s="169"/>
      <c r="Z232" s="169"/>
      <c r="AA232" s="169"/>
      <c r="AB232" s="169"/>
      <c r="AC232" s="169"/>
      <c r="AD232" s="169"/>
      <c r="AE232" s="169"/>
      <c r="AF232" s="169"/>
      <c r="AG232" s="169"/>
      <c r="AH232" s="169"/>
      <c r="AI232" s="169"/>
      <c r="AJ232" s="169"/>
      <c r="AK232" s="169"/>
      <c r="AL232" s="169"/>
      <c r="AM232" s="169"/>
      <c r="AN232" s="169"/>
      <c r="AO232" s="169"/>
      <c r="AP232" s="169"/>
      <c r="AQ232" s="169"/>
      <c r="AR232" s="169"/>
      <c r="AS232" s="169"/>
      <c r="AT232" s="169"/>
      <c r="AU232" s="169"/>
      <c r="AV232" s="169"/>
      <c r="AW232" s="169"/>
      <c r="AX232" s="169"/>
      <c r="AY232" s="169"/>
      <c r="AZ232" s="169"/>
      <c r="BA232" s="169"/>
      <c r="BB232" s="169"/>
      <c r="BC232" s="169"/>
      <c r="BD232" s="169"/>
      <c r="BE232" s="169"/>
      <c r="BF232" s="169"/>
      <c r="BG232" s="169"/>
      <c r="BH232" s="169"/>
      <c r="BI232" s="169"/>
      <c r="BJ232" s="169"/>
      <c r="BK232" s="169"/>
    </row>
    <row r="233" spans="1:63" ht="14.4" x14ac:dyDescent="0.3">
      <c r="B233" s="289" t="s">
        <v>160</v>
      </c>
      <c r="C233" s="224"/>
      <c r="D233" s="170">
        <f ca="1">'Financial Statement Full'!D133-'Financial Statement Full'!C133</f>
        <v>850000</v>
      </c>
      <c r="E233" s="170">
        <f ca="1">'Financial Statement Full'!E133-'Financial Statement Full'!D133</f>
        <v>-23611.111111111124</v>
      </c>
      <c r="F233" s="170">
        <f ca="1">'Financial Statement Full'!F133-'Financial Statement Full'!E133</f>
        <v>-23611.111111111124</v>
      </c>
      <c r="G233" s="170">
        <f ca="1">'Financial Statement Full'!G133-'Financial Statement Full'!F133</f>
        <v>-23611.111111111124</v>
      </c>
      <c r="H233" s="170">
        <f ca="1">'Financial Statement Full'!H133-'Financial Statement Full'!G133</f>
        <v>-23611.111111111124</v>
      </c>
      <c r="I233" s="170">
        <f ca="1">'Financial Statement Full'!I133-'Financial Statement Full'!H133</f>
        <v>726388.88888888899</v>
      </c>
      <c r="J233" s="170">
        <f ca="1">'Financial Statement Full'!J133-'Financial Statement Full'!I133</f>
        <v>-23611.11111111124</v>
      </c>
      <c r="K233" s="170">
        <f ca="1">'Financial Statement Full'!K133-'Financial Statement Full'!J133</f>
        <v>-23611.11111111124</v>
      </c>
      <c r="L233" s="170">
        <f ca="1">'Financial Statement Full'!L133-'Financial Statement Full'!K133</f>
        <v>-23611.111111111008</v>
      </c>
      <c r="M233" s="170">
        <f ca="1">'Financial Statement Full'!M133-'Financial Statement Full'!L133</f>
        <v>-23611.111111111008</v>
      </c>
      <c r="N233" s="170">
        <f ca="1">'Financial Statement Full'!N133-'Financial Statement Full'!M133</f>
        <v>-23611.11111111124</v>
      </c>
      <c r="O233" s="170">
        <f ca="1">'Financial Statement Full'!O133-'Financial Statement Full'!N133</f>
        <v>-23611.11111111124</v>
      </c>
      <c r="P233" s="170">
        <f ca="1">'Financial Statement Full'!P133-'Financial Statement Full'!O133</f>
        <v>-23611.111111111008</v>
      </c>
      <c r="Q233" s="170">
        <f ca="1">'Financial Statement Full'!Q133-'Financial Statement Full'!P133</f>
        <v>-23611.111111111008</v>
      </c>
      <c r="R233" s="170">
        <f ca="1">'Financial Statement Full'!R133-'Financial Statement Full'!Q133</f>
        <v>-23611.11111111124</v>
      </c>
      <c r="S233" s="170">
        <f ca="1">'Financial Statement Full'!S133-'Financial Statement Full'!R133</f>
        <v>-23611.11111111124</v>
      </c>
      <c r="T233" s="170">
        <f ca="1">'Financial Statement Full'!T133-'Financial Statement Full'!S133</f>
        <v>-23611.111111111008</v>
      </c>
      <c r="U233" s="170">
        <f ca="1">'Financial Statement Full'!U133-'Financial Statement Full'!T133</f>
        <v>-23611.111111111008</v>
      </c>
      <c r="V233" s="170">
        <f ca="1">'Financial Statement Full'!V133-'Financial Statement Full'!U133</f>
        <v>-23611.11111111124</v>
      </c>
      <c r="W233" s="170">
        <f ca="1">'Financial Statement Full'!W133-'Financial Statement Full'!V133</f>
        <v>-23611.11111111124</v>
      </c>
      <c r="X233" s="170">
        <f ca="1">'Financial Statement Full'!X133-'Financial Statement Full'!W133</f>
        <v>-23611.111111111008</v>
      </c>
      <c r="Y233" s="170">
        <f ca="1">'Financial Statement Full'!Y133-'Financial Statement Full'!X133</f>
        <v>-23611.111111111008</v>
      </c>
      <c r="Z233" s="170">
        <f ca="1">'Financial Statement Full'!Z133-'Financial Statement Full'!Y133</f>
        <v>-23611.11111111124</v>
      </c>
      <c r="AA233" s="170">
        <f ca="1">'Financial Statement Full'!AA133-'Financial Statement Full'!Z133</f>
        <v>-23611.11111111124</v>
      </c>
      <c r="AB233" s="170">
        <f ca="1">'Financial Statement Full'!AB133-'Financial Statement Full'!AA133</f>
        <v>-23611.111111111008</v>
      </c>
      <c r="AC233" s="170">
        <f ca="1">'Financial Statement Full'!AC133-'Financial Statement Full'!AB133</f>
        <v>-23611.111111111124</v>
      </c>
      <c r="AD233" s="170">
        <f ca="1">'Financial Statement Full'!AD133-'Financial Statement Full'!AC133</f>
        <v>-23611.111111111124</v>
      </c>
      <c r="AE233" s="170">
        <f ca="1">'Financial Statement Full'!AE133-'Financial Statement Full'!AD133</f>
        <v>-23611.111111111124</v>
      </c>
      <c r="AF233" s="170">
        <f ca="1">'Financial Statement Full'!AF133-'Financial Statement Full'!AE133</f>
        <v>-23611.111111111124</v>
      </c>
      <c r="AG233" s="170">
        <f ca="1">'Financial Statement Full'!AG133-'Financial Statement Full'!AF133</f>
        <v>-23611.111111111124</v>
      </c>
      <c r="AH233" s="170">
        <f ca="1">'Financial Statement Full'!AH133-'Financial Statement Full'!AG133</f>
        <v>-23611.111111111124</v>
      </c>
      <c r="AI233" s="170">
        <f ca="1">'Financial Statement Full'!AI133-'Financial Statement Full'!AH133</f>
        <v>-23611.111111111124</v>
      </c>
      <c r="AJ233" s="170">
        <f ca="1">'Financial Statement Full'!AJ133-'Financial Statement Full'!AI133</f>
        <v>-23611.111111111124</v>
      </c>
      <c r="AK233" s="170">
        <f ca="1">'Financial Statement Full'!AK133-'Financial Statement Full'!AJ133</f>
        <v>-23611.111111111124</v>
      </c>
      <c r="AL233" s="170">
        <f ca="1">'Financial Statement Full'!AL133-'Financial Statement Full'!AK133</f>
        <v>-23611.111111111124</v>
      </c>
      <c r="AM233" s="170">
        <f ca="1">'Financial Statement Full'!AM133-'Financial Statement Full'!AL133</f>
        <v>-23611.111111111008</v>
      </c>
      <c r="AN233" s="170">
        <f ca="1">'Financial Statement Full'!AN133-'Financial Statement Full'!AM133</f>
        <v>-23611.111111111124</v>
      </c>
      <c r="AO233" s="170">
        <f ca="1">'Financial Statement Full'!AO133-'Financial Statement Full'!AN133</f>
        <v>0</v>
      </c>
      <c r="AP233" s="170">
        <f ca="1">'Financial Statement Full'!AP133-'Financial Statement Full'!AO133</f>
        <v>0</v>
      </c>
      <c r="AQ233" s="170">
        <f ca="1">'Financial Statement Full'!AQ133-'Financial Statement Full'!AP133</f>
        <v>0</v>
      </c>
      <c r="AR233" s="170">
        <f ca="1">'Financial Statement Full'!AR133-'Financial Statement Full'!AQ133</f>
        <v>0</v>
      </c>
      <c r="AS233" s="170">
        <f ca="1">'Financial Statement Full'!AS133-'Financial Statement Full'!AR133</f>
        <v>0</v>
      </c>
      <c r="AT233" s="170">
        <f ca="1">'Financial Statement Full'!AT133-'Financial Statement Full'!AS133</f>
        <v>0</v>
      </c>
      <c r="AU233" s="170">
        <f ca="1">'Financial Statement Full'!AU133-'Financial Statement Full'!AT133</f>
        <v>0</v>
      </c>
      <c r="AV233" s="170">
        <f ca="1">'Financial Statement Full'!AV133-'Financial Statement Full'!AU133</f>
        <v>0</v>
      </c>
      <c r="AW233" s="170">
        <f ca="1">'Financial Statement Full'!AW133-'Financial Statement Full'!AV133</f>
        <v>0</v>
      </c>
      <c r="AX233" s="170">
        <f ca="1">'Financial Statement Full'!AX133-'Financial Statement Full'!AW133</f>
        <v>0</v>
      </c>
      <c r="AY233" s="170">
        <f ca="1">'Financial Statement Full'!AY133-'Financial Statement Full'!AX133</f>
        <v>0</v>
      </c>
      <c r="AZ233" s="170">
        <f ca="1">'Financial Statement Full'!AZ133-'Financial Statement Full'!AY133</f>
        <v>0</v>
      </c>
      <c r="BA233" s="170">
        <f ca="1">'Financial Statement Full'!BA133-'Financial Statement Full'!AZ133</f>
        <v>0</v>
      </c>
      <c r="BB233" s="170">
        <f ca="1">'Financial Statement Full'!BB133-'Financial Statement Full'!BA133</f>
        <v>0</v>
      </c>
      <c r="BC233" s="170">
        <f ca="1">'Financial Statement Full'!BC133-'Financial Statement Full'!BB133</f>
        <v>0</v>
      </c>
      <c r="BD233" s="170">
        <f ca="1">'Financial Statement Full'!BD133-'Financial Statement Full'!BC133</f>
        <v>0</v>
      </c>
      <c r="BE233" s="170">
        <f ca="1">'Financial Statement Full'!BE133-'Financial Statement Full'!BD133</f>
        <v>0</v>
      </c>
      <c r="BF233" s="170">
        <f ca="1">'Financial Statement Full'!BF133-'Financial Statement Full'!BE133</f>
        <v>0</v>
      </c>
      <c r="BG233" s="170">
        <f ca="1">'Financial Statement Full'!BG133-'Financial Statement Full'!BF133</f>
        <v>0</v>
      </c>
      <c r="BH233" s="170">
        <f ca="1">'Financial Statement Full'!BH133-'Financial Statement Full'!BG133</f>
        <v>0</v>
      </c>
      <c r="BI233" s="170">
        <f ca="1">'Financial Statement Full'!BI133-'Financial Statement Full'!BH133</f>
        <v>0</v>
      </c>
      <c r="BJ233" s="170">
        <f ca="1">'Financial Statement Full'!BJ133-'Financial Statement Full'!BI133</f>
        <v>0</v>
      </c>
      <c r="BK233" s="170">
        <f ca="1">'Financial Statement Full'!BK133-'Financial Statement Full'!BJ133</f>
        <v>0</v>
      </c>
    </row>
    <row r="234" spans="1:63" ht="14.4" x14ac:dyDescent="0.3">
      <c r="B234" s="299" t="s">
        <v>255</v>
      </c>
      <c r="C234" s="224"/>
      <c r="D234" s="171">
        <f t="shared" ref="D234:BK234" ca="1" si="130">SUM(D233)</f>
        <v>850000</v>
      </c>
      <c r="E234" s="171">
        <f t="shared" ca="1" si="130"/>
        <v>-23611.111111111124</v>
      </c>
      <c r="F234" s="171">
        <f t="shared" ca="1" si="130"/>
        <v>-23611.111111111124</v>
      </c>
      <c r="G234" s="171">
        <f t="shared" ca="1" si="130"/>
        <v>-23611.111111111124</v>
      </c>
      <c r="H234" s="171">
        <f t="shared" ca="1" si="130"/>
        <v>-23611.111111111124</v>
      </c>
      <c r="I234" s="171">
        <f t="shared" ca="1" si="130"/>
        <v>726388.88888888899</v>
      </c>
      <c r="J234" s="171">
        <f t="shared" ca="1" si="130"/>
        <v>-23611.11111111124</v>
      </c>
      <c r="K234" s="171">
        <f t="shared" ca="1" si="130"/>
        <v>-23611.11111111124</v>
      </c>
      <c r="L234" s="171">
        <f t="shared" ca="1" si="130"/>
        <v>-23611.111111111008</v>
      </c>
      <c r="M234" s="171">
        <f t="shared" ca="1" si="130"/>
        <v>-23611.111111111008</v>
      </c>
      <c r="N234" s="171">
        <f t="shared" ca="1" si="130"/>
        <v>-23611.11111111124</v>
      </c>
      <c r="O234" s="171">
        <f t="shared" ca="1" si="130"/>
        <v>-23611.11111111124</v>
      </c>
      <c r="P234" s="171">
        <f t="shared" ca="1" si="130"/>
        <v>-23611.111111111008</v>
      </c>
      <c r="Q234" s="171">
        <f t="shared" ca="1" si="130"/>
        <v>-23611.111111111008</v>
      </c>
      <c r="R234" s="171">
        <f t="shared" ca="1" si="130"/>
        <v>-23611.11111111124</v>
      </c>
      <c r="S234" s="171">
        <f t="shared" ca="1" si="130"/>
        <v>-23611.11111111124</v>
      </c>
      <c r="T234" s="171">
        <f t="shared" ca="1" si="130"/>
        <v>-23611.111111111008</v>
      </c>
      <c r="U234" s="171">
        <f t="shared" ca="1" si="130"/>
        <v>-23611.111111111008</v>
      </c>
      <c r="V234" s="171">
        <f t="shared" ca="1" si="130"/>
        <v>-23611.11111111124</v>
      </c>
      <c r="W234" s="171">
        <f t="shared" ca="1" si="130"/>
        <v>-23611.11111111124</v>
      </c>
      <c r="X234" s="171">
        <f t="shared" ca="1" si="130"/>
        <v>-23611.111111111008</v>
      </c>
      <c r="Y234" s="171">
        <f t="shared" ca="1" si="130"/>
        <v>-23611.111111111008</v>
      </c>
      <c r="Z234" s="171">
        <f t="shared" ca="1" si="130"/>
        <v>-23611.11111111124</v>
      </c>
      <c r="AA234" s="171">
        <f t="shared" ca="1" si="130"/>
        <v>-23611.11111111124</v>
      </c>
      <c r="AB234" s="171">
        <f t="shared" ca="1" si="130"/>
        <v>-23611.111111111008</v>
      </c>
      <c r="AC234" s="171">
        <f t="shared" ca="1" si="130"/>
        <v>-23611.111111111124</v>
      </c>
      <c r="AD234" s="171">
        <f t="shared" ca="1" si="130"/>
        <v>-23611.111111111124</v>
      </c>
      <c r="AE234" s="171">
        <f t="shared" ca="1" si="130"/>
        <v>-23611.111111111124</v>
      </c>
      <c r="AF234" s="171">
        <f t="shared" ca="1" si="130"/>
        <v>-23611.111111111124</v>
      </c>
      <c r="AG234" s="171">
        <f t="shared" ca="1" si="130"/>
        <v>-23611.111111111124</v>
      </c>
      <c r="AH234" s="171">
        <f t="shared" ca="1" si="130"/>
        <v>-23611.111111111124</v>
      </c>
      <c r="AI234" s="171">
        <f t="shared" ca="1" si="130"/>
        <v>-23611.111111111124</v>
      </c>
      <c r="AJ234" s="171">
        <f t="shared" ca="1" si="130"/>
        <v>-23611.111111111124</v>
      </c>
      <c r="AK234" s="171">
        <f t="shared" ca="1" si="130"/>
        <v>-23611.111111111124</v>
      </c>
      <c r="AL234" s="171">
        <f t="shared" ca="1" si="130"/>
        <v>-23611.111111111124</v>
      </c>
      <c r="AM234" s="171">
        <f t="shared" ca="1" si="130"/>
        <v>-23611.111111111008</v>
      </c>
      <c r="AN234" s="171">
        <f t="shared" ca="1" si="130"/>
        <v>-23611.111111111124</v>
      </c>
      <c r="AO234" s="171">
        <f t="shared" ca="1" si="130"/>
        <v>0</v>
      </c>
      <c r="AP234" s="171">
        <f t="shared" ca="1" si="130"/>
        <v>0</v>
      </c>
      <c r="AQ234" s="171">
        <f t="shared" ca="1" si="130"/>
        <v>0</v>
      </c>
      <c r="AR234" s="171">
        <f t="shared" ca="1" si="130"/>
        <v>0</v>
      </c>
      <c r="AS234" s="171">
        <f t="shared" ca="1" si="130"/>
        <v>0</v>
      </c>
      <c r="AT234" s="171">
        <f t="shared" ca="1" si="130"/>
        <v>0</v>
      </c>
      <c r="AU234" s="171">
        <f t="shared" ca="1" si="130"/>
        <v>0</v>
      </c>
      <c r="AV234" s="171">
        <f t="shared" ca="1" si="130"/>
        <v>0</v>
      </c>
      <c r="AW234" s="171">
        <f t="shared" ca="1" si="130"/>
        <v>0</v>
      </c>
      <c r="AX234" s="171">
        <f t="shared" ca="1" si="130"/>
        <v>0</v>
      </c>
      <c r="AY234" s="171">
        <f t="shared" ca="1" si="130"/>
        <v>0</v>
      </c>
      <c r="AZ234" s="171">
        <f t="shared" ca="1" si="130"/>
        <v>0</v>
      </c>
      <c r="BA234" s="171">
        <f t="shared" ca="1" si="130"/>
        <v>0</v>
      </c>
      <c r="BB234" s="171">
        <f t="shared" ca="1" si="130"/>
        <v>0</v>
      </c>
      <c r="BC234" s="171">
        <f t="shared" ca="1" si="130"/>
        <v>0</v>
      </c>
      <c r="BD234" s="171">
        <f t="shared" ca="1" si="130"/>
        <v>0</v>
      </c>
      <c r="BE234" s="171">
        <f t="shared" ca="1" si="130"/>
        <v>0</v>
      </c>
      <c r="BF234" s="171">
        <f t="shared" ca="1" si="130"/>
        <v>0</v>
      </c>
      <c r="BG234" s="171">
        <f t="shared" ca="1" si="130"/>
        <v>0</v>
      </c>
      <c r="BH234" s="171">
        <f t="shared" ca="1" si="130"/>
        <v>0</v>
      </c>
      <c r="BI234" s="171">
        <f t="shared" ca="1" si="130"/>
        <v>0</v>
      </c>
      <c r="BJ234" s="171">
        <f t="shared" ca="1" si="130"/>
        <v>0</v>
      </c>
      <c r="BK234" s="171">
        <f t="shared" ca="1" si="130"/>
        <v>0</v>
      </c>
    </row>
    <row r="235" spans="1:63" ht="10.5" customHeight="1" x14ac:dyDescent="0.3">
      <c r="B235" s="219"/>
      <c r="C235" s="224"/>
      <c r="D235" s="169"/>
      <c r="E235" s="169"/>
      <c r="F235" s="169"/>
      <c r="G235" s="169"/>
      <c r="H235" s="169"/>
      <c r="I235" s="169"/>
      <c r="J235" s="169"/>
      <c r="K235" s="169"/>
      <c r="L235" s="169"/>
      <c r="M235" s="169"/>
      <c r="N235" s="169"/>
      <c r="O235" s="169"/>
      <c r="P235" s="169"/>
      <c r="Q235" s="169"/>
      <c r="R235" s="169"/>
      <c r="S235" s="169"/>
      <c r="T235" s="169"/>
      <c r="U235" s="169"/>
      <c r="V235" s="169"/>
      <c r="W235" s="169"/>
      <c r="X235" s="169"/>
      <c r="Y235" s="169"/>
      <c r="Z235" s="169"/>
      <c r="AA235" s="169"/>
      <c r="AB235" s="169"/>
      <c r="AC235" s="169"/>
      <c r="AD235" s="169"/>
      <c r="AE235" s="169"/>
      <c r="AF235" s="169"/>
      <c r="AG235" s="169"/>
      <c r="AH235" s="169"/>
      <c r="AI235" s="169"/>
      <c r="AJ235" s="169"/>
      <c r="AK235" s="169"/>
      <c r="AL235" s="169"/>
      <c r="AM235" s="169"/>
      <c r="AN235" s="169"/>
      <c r="AO235" s="169"/>
      <c r="AP235" s="169"/>
      <c r="AQ235" s="169"/>
      <c r="AR235" s="169"/>
      <c r="AS235" s="169"/>
      <c r="AT235" s="169"/>
      <c r="AU235" s="169"/>
      <c r="AV235" s="169"/>
      <c r="AW235" s="169"/>
      <c r="AX235" s="169"/>
      <c r="AY235" s="169"/>
      <c r="AZ235" s="169"/>
      <c r="BA235" s="169"/>
      <c r="BB235" s="169"/>
      <c r="BC235" s="169"/>
      <c r="BD235" s="169"/>
      <c r="BE235" s="169"/>
      <c r="BF235" s="169"/>
      <c r="BG235" s="169"/>
      <c r="BH235" s="169"/>
      <c r="BI235" s="169"/>
      <c r="BJ235" s="169"/>
      <c r="BK235" s="169"/>
    </row>
    <row r="236" spans="1:63" ht="14.4" x14ac:dyDescent="0.3">
      <c r="B236" s="288" t="s">
        <v>254</v>
      </c>
      <c r="C236" s="224"/>
      <c r="D236" s="169"/>
      <c r="E236" s="169"/>
      <c r="F236" s="169"/>
      <c r="G236" s="169"/>
      <c r="H236" s="169"/>
      <c r="I236" s="169"/>
      <c r="J236" s="169"/>
      <c r="K236" s="169"/>
      <c r="L236" s="169"/>
      <c r="M236" s="169"/>
      <c r="N236" s="169"/>
      <c r="O236" s="169"/>
      <c r="P236" s="169"/>
      <c r="Q236" s="169"/>
      <c r="R236" s="169"/>
      <c r="S236" s="169"/>
      <c r="T236" s="169"/>
      <c r="U236" s="169"/>
      <c r="V236" s="169"/>
      <c r="W236" s="169"/>
      <c r="X236" s="169"/>
      <c r="Y236" s="169"/>
      <c r="Z236" s="169"/>
      <c r="AA236" s="169"/>
      <c r="AB236" s="169"/>
      <c r="AC236" s="169"/>
      <c r="AD236" s="169"/>
      <c r="AE236" s="169"/>
      <c r="AF236" s="169"/>
      <c r="AG236" s="169"/>
      <c r="AH236" s="169"/>
      <c r="AI236" s="169"/>
      <c r="AJ236" s="169"/>
      <c r="AK236" s="169"/>
      <c r="AL236" s="169"/>
      <c r="AM236" s="169"/>
      <c r="AN236" s="169"/>
      <c r="AO236" s="169"/>
      <c r="AP236" s="169"/>
      <c r="AQ236" s="169"/>
      <c r="AR236" s="169"/>
      <c r="AS236" s="169"/>
      <c r="AT236" s="169"/>
      <c r="AU236" s="169"/>
      <c r="AV236" s="169"/>
      <c r="AW236" s="169"/>
      <c r="AX236" s="169"/>
      <c r="AY236" s="169"/>
      <c r="AZ236" s="169"/>
      <c r="BA236" s="169"/>
      <c r="BB236" s="169"/>
      <c r="BC236" s="169"/>
      <c r="BD236" s="169"/>
      <c r="BE236" s="169"/>
      <c r="BF236" s="169"/>
      <c r="BG236" s="169"/>
      <c r="BH236" s="169"/>
      <c r="BI236" s="169"/>
      <c r="BJ236" s="169"/>
      <c r="BK236" s="169"/>
    </row>
    <row r="237" spans="1:63" ht="14.4" x14ac:dyDescent="0.3">
      <c r="B237" s="289" t="s">
        <v>161</v>
      </c>
      <c r="C237" s="224"/>
      <c r="D237" s="169">
        <f>C239</f>
        <v>0</v>
      </c>
      <c r="E237" s="169">
        <f t="shared" ref="E237:BK237" ca="1" si="131">D239</f>
        <v>892396.2416666667</v>
      </c>
      <c r="F237" s="169">
        <f t="shared" ca="1" si="131"/>
        <v>964396.37222222227</v>
      </c>
      <c r="G237" s="169">
        <f t="shared" ca="1" si="131"/>
        <v>1033446.0861111111</v>
      </c>
      <c r="H237" s="169">
        <f t="shared" ca="1" si="131"/>
        <v>1105479.55</v>
      </c>
      <c r="I237" s="169">
        <f t="shared" ca="1" si="131"/>
        <v>1177628.4305555555</v>
      </c>
      <c r="J237" s="169">
        <f t="shared" ca="1" si="131"/>
        <v>1999826.8944444444</v>
      </c>
      <c r="K237" s="169">
        <f t="shared" ca="1" si="131"/>
        <v>2072074.9416666664</v>
      </c>
      <c r="L237" s="169">
        <f t="shared" ca="1" si="131"/>
        <v>2144372.5722222216</v>
      </c>
      <c r="M237" s="169">
        <f t="shared" ca="1" si="131"/>
        <v>2216719.7861111108</v>
      </c>
      <c r="N237" s="169">
        <f t="shared" ca="1" si="131"/>
        <v>2289116.583333333</v>
      </c>
      <c r="O237" s="169">
        <f t="shared" ca="1" si="131"/>
        <v>2361562.9638888882</v>
      </c>
      <c r="P237" s="169">
        <f t="shared" ca="1" si="131"/>
        <v>2406984.8527777768</v>
      </c>
      <c r="Q237" s="169">
        <f t="shared" ca="1" si="131"/>
        <v>2537174.0749999993</v>
      </c>
      <c r="R237" s="169">
        <f t="shared" ca="1" si="131"/>
        <v>2667412.8805555548</v>
      </c>
      <c r="S237" s="169">
        <f t="shared" ca="1" si="131"/>
        <v>2797701.2694444433</v>
      </c>
      <c r="T237" s="169">
        <f t="shared" ca="1" si="131"/>
        <v>2928039.2416666653</v>
      </c>
      <c r="U237" s="169">
        <f t="shared" ca="1" si="131"/>
        <v>3058426.7972222208</v>
      </c>
      <c r="V237" s="169">
        <f t="shared" ca="1" si="131"/>
        <v>3188863.9361111098</v>
      </c>
      <c r="W237" s="169">
        <f t="shared" ca="1" si="131"/>
        <v>3319350.6583333318</v>
      </c>
      <c r="X237" s="169">
        <f t="shared" ca="1" si="131"/>
        <v>3449886.9638888873</v>
      </c>
      <c r="Y237" s="169">
        <f t="shared" ca="1" si="131"/>
        <v>3580472.8527777763</v>
      </c>
      <c r="Z237" s="169">
        <f t="shared" ca="1" si="131"/>
        <v>3711108.3249999988</v>
      </c>
      <c r="AA237" s="169">
        <f t="shared" ca="1" si="131"/>
        <v>3841793.3805555543</v>
      </c>
      <c r="AB237" s="169">
        <f t="shared" ca="1" si="131"/>
        <v>3813390.1944444431</v>
      </c>
      <c r="AC237" s="169">
        <f t="shared" ca="1" si="131"/>
        <v>4031001.8505416652</v>
      </c>
      <c r="AD237" s="169">
        <f t="shared" ca="1" si="131"/>
        <v>4248663.0899722204</v>
      </c>
      <c r="AE237" s="169">
        <f t="shared" ca="1" si="131"/>
        <v>4466373.9127361095</v>
      </c>
      <c r="AF237" s="169">
        <f t="shared" ca="1" si="131"/>
        <v>4684134.3188333316</v>
      </c>
      <c r="AG237" s="169">
        <f t="shared" ca="1" si="131"/>
        <v>4901944.3082638867</v>
      </c>
      <c r="AH237" s="169">
        <f t="shared" ca="1" si="131"/>
        <v>5119803.8810277758</v>
      </c>
      <c r="AI237" s="169">
        <f t="shared" ca="1" si="131"/>
        <v>5337713.0371249979</v>
      </c>
      <c r="AJ237" s="169">
        <f t="shared" ca="1" si="131"/>
        <v>5555671.7765555531</v>
      </c>
      <c r="AK237" s="169">
        <f t="shared" ca="1" si="131"/>
        <v>5773680.0993194422</v>
      </c>
      <c r="AL237" s="169">
        <f t="shared" ca="1" si="131"/>
        <v>5991738.0054166643</v>
      </c>
      <c r="AM237" s="169">
        <f t="shared" ca="1" si="131"/>
        <v>6209845.4948472194</v>
      </c>
      <c r="AN237" s="169">
        <f t="shared" ca="1" si="131"/>
        <v>6143338.0449861083</v>
      </c>
      <c r="AO237" s="169">
        <f t="shared" ca="1" si="131"/>
        <v>6417094.6602783306</v>
      </c>
      <c r="AP237" s="169">
        <f t="shared" ca="1" si="131"/>
        <v>6714511.9700149968</v>
      </c>
      <c r="AQ237" s="169">
        <f t="shared" ca="1" si="131"/>
        <v>7011929.2797516631</v>
      </c>
      <c r="AR237" s="169">
        <f t="shared" ca="1" si="131"/>
        <v>7309346.5894883294</v>
      </c>
      <c r="AS237" s="169">
        <f t="shared" ca="1" si="131"/>
        <v>7606763.8992249956</v>
      </c>
      <c r="AT237" s="169">
        <f t="shared" ca="1" si="131"/>
        <v>7904181.2089616619</v>
      </c>
      <c r="AU237" s="169">
        <f t="shared" ca="1" si="131"/>
        <v>8201598.5186983282</v>
      </c>
      <c r="AV237" s="169">
        <f t="shared" ca="1" si="131"/>
        <v>8499015.8284349944</v>
      </c>
      <c r="AW237" s="169">
        <f t="shared" ca="1" si="131"/>
        <v>8796433.1381716616</v>
      </c>
      <c r="AX237" s="169">
        <f t="shared" ca="1" si="131"/>
        <v>9093850.4479083288</v>
      </c>
      <c r="AY237" s="169">
        <f t="shared" ca="1" si="131"/>
        <v>9391267.757644996</v>
      </c>
      <c r="AZ237" s="169">
        <f t="shared" ca="1" si="131"/>
        <v>9315997.3097366635</v>
      </c>
      <c r="BA237" s="169">
        <f t="shared" ca="1" si="131"/>
        <v>9690294.1786665302</v>
      </c>
      <c r="BB237" s="169">
        <f t="shared" ca="1" si="131"/>
        <v>10064591.047596397</v>
      </c>
      <c r="BC237" s="169">
        <f t="shared" ca="1" si="131"/>
        <v>10438887.916526264</v>
      </c>
      <c r="BD237" s="169">
        <f t="shared" ca="1" si="131"/>
        <v>10813184.78545613</v>
      </c>
      <c r="BE237" s="169">
        <f t="shared" ca="1" si="131"/>
        <v>11187481.654385997</v>
      </c>
      <c r="BF237" s="169">
        <f t="shared" ca="1" si="131"/>
        <v>11561778.523315864</v>
      </c>
      <c r="BG237" s="169">
        <f t="shared" ca="1" si="131"/>
        <v>11936075.39224573</v>
      </c>
      <c r="BH237" s="169">
        <f t="shared" ca="1" si="131"/>
        <v>12310372.261175597</v>
      </c>
      <c r="BI237" s="169">
        <f t="shared" ca="1" si="131"/>
        <v>12684669.130105464</v>
      </c>
      <c r="BJ237" s="169">
        <f t="shared" ca="1" si="131"/>
        <v>13058965.99903533</v>
      </c>
      <c r="BK237" s="169">
        <f t="shared" ca="1" si="131"/>
        <v>13433262.867965197</v>
      </c>
    </row>
    <row r="238" spans="1:63" ht="14.4" x14ac:dyDescent="0.3">
      <c r="B238" s="289" t="s">
        <v>253</v>
      </c>
      <c r="C238" s="224"/>
      <c r="D238" s="170">
        <f ca="1">D226+D230+D234</f>
        <v>892396.2416666667</v>
      </c>
      <c r="E238" s="170">
        <f t="shared" ref="E238:BK238" ca="1" si="132">E226+E230+E234</f>
        <v>72000.130555555545</v>
      </c>
      <c r="F238" s="170">
        <f t="shared" ca="1" si="132"/>
        <v>69049.713888888888</v>
      </c>
      <c r="G238" s="170">
        <f t="shared" ca="1" si="132"/>
        <v>72033.463888888888</v>
      </c>
      <c r="H238" s="170">
        <f t="shared" ca="1" si="132"/>
        <v>72148.880555555545</v>
      </c>
      <c r="I238" s="170">
        <f t="shared" ca="1" si="132"/>
        <v>822198.46388888895</v>
      </c>
      <c r="J238" s="170">
        <f t="shared" ca="1" si="132"/>
        <v>72248.047222222085</v>
      </c>
      <c r="K238" s="170">
        <f t="shared" ca="1" si="132"/>
        <v>72297.630555555428</v>
      </c>
      <c r="L238" s="170">
        <f t="shared" ca="1" si="132"/>
        <v>72347.213888889004</v>
      </c>
      <c r="M238" s="170">
        <f t="shared" ca="1" si="132"/>
        <v>72396.797222222318</v>
      </c>
      <c r="N238" s="170">
        <f t="shared" ca="1" si="132"/>
        <v>72446.380555555428</v>
      </c>
      <c r="O238" s="170">
        <f t="shared" ca="1" si="132"/>
        <v>45421.888888888745</v>
      </c>
      <c r="P238" s="170">
        <f t="shared" ca="1" si="132"/>
        <v>130189.22222222231</v>
      </c>
      <c r="Q238" s="170">
        <f t="shared" ca="1" si="132"/>
        <v>130238.80555555568</v>
      </c>
      <c r="R238" s="170">
        <f t="shared" ca="1" si="132"/>
        <v>130288.38888888876</v>
      </c>
      <c r="S238" s="170">
        <f t="shared" ca="1" si="132"/>
        <v>130337.97222222207</v>
      </c>
      <c r="T238" s="170">
        <f t="shared" ca="1" si="132"/>
        <v>130387.55555555568</v>
      </c>
      <c r="U238" s="170">
        <f t="shared" ca="1" si="132"/>
        <v>130437.13888888899</v>
      </c>
      <c r="V238" s="170">
        <f t="shared" ca="1" si="132"/>
        <v>130486.72222222207</v>
      </c>
      <c r="W238" s="170">
        <f t="shared" ca="1" si="132"/>
        <v>130536.30555555545</v>
      </c>
      <c r="X238" s="170">
        <f t="shared" ca="1" si="132"/>
        <v>130585.88888888899</v>
      </c>
      <c r="Y238" s="170">
        <f t="shared" ca="1" si="132"/>
        <v>130635.47222222231</v>
      </c>
      <c r="Z238" s="170">
        <f t="shared" ca="1" si="132"/>
        <v>130685.05555555542</v>
      </c>
      <c r="AA238" s="170">
        <f t="shared" ca="1" si="132"/>
        <v>-28403.186111111208</v>
      </c>
      <c r="AB238" s="170">
        <f t="shared" ca="1" si="132"/>
        <v>217611.65609722235</v>
      </c>
      <c r="AC238" s="170">
        <f t="shared" ca="1" si="132"/>
        <v>217661.23943055552</v>
      </c>
      <c r="AD238" s="170">
        <f t="shared" ca="1" si="132"/>
        <v>217710.82276388892</v>
      </c>
      <c r="AE238" s="170">
        <f t="shared" ca="1" si="132"/>
        <v>217760.40609722224</v>
      </c>
      <c r="AF238" s="170">
        <f t="shared" ca="1" si="132"/>
        <v>217809.98943055555</v>
      </c>
      <c r="AG238" s="170">
        <f t="shared" ca="1" si="132"/>
        <v>217859.57276388886</v>
      </c>
      <c r="AH238" s="170">
        <f t="shared" ca="1" si="132"/>
        <v>217909.15609722224</v>
      </c>
      <c r="AI238" s="170">
        <f t="shared" ca="1" si="132"/>
        <v>217958.73943055552</v>
      </c>
      <c r="AJ238" s="170">
        <f t="shared" ca="1" si="132"/>
        <v>218008.32276388886</v>
      </c>
      <c r="AK238" s="170">
        <f t="shared" ca="1" si="132"/>
        <v>218057.90609722224</v>
      </c>
      <c r="AL238" s="170">
        <f t="shared" ca="1" si="132"/>
        <v>218107.48943055555</v>
      </c>
      <c r="AM238" s="170">
        <f t="shared" ca="1" si="132"/>
        <v>-66507.449861111047</v>
      </c>
      <c r="AN238" s="170">
        <f t="shared" ca="1" si="132"/>
        <v>273756.61529222224</v>
      </c>
      <c r="AO238" s="170">
        <f t="shared" ca="1" si="132"/>
        <v>297417.30973666668</v>
      </c>
      <c r="AP238" s="170">
        <f t="shared" ca="1" si="132"/>
        <v>297417.30973666668</v>
      </c>
      <c r="AQ238" s="170">
        <f t="shared" ca="1" si="132"/>
        <v>297417.30973666668</v>
      </c>
      <c r="AR238" s="170">
        <f t="shared" ca="1" si="132"/>
        <v>297417.30973666668</v>
      </c>
      <c r="AS238" s="170">
        <f t="shared" ca="1" si="132"/>
        <v>297417.30973666668</v>
      </c>
      <c r="AT238" s="170">
        <f t="shared" ca="1" si="132"/>
        <v>297417.30973666668</v>
      </c>
      <c r="AU238" s="170">
        <f t="shared" ca="1" si="132"/>
        <v>297417.30973666668</v>
      </c>
      <c r="AV238" s="170">
        <f t="shared" ca="1" si="132"/>
        <v>297417.30973666668</v>
      </c>
      <c r="AW238" s="170">
        <f t="shared" ca="1" si="132"/>
        <v>297417.30973666668</v>
      </c>
      <c r="AX238" s="170">
        <f t="shared" ca="1" si="132"/>
        <v>297417.30973666668</v>
      </c>
      <c r="AY238" s="170">
        <f t="shared" ca="1" si="132"/>
        <v>-75270.447908333284</v>
      </c>
      <c r="AZ238" s="170">
        <f t="shared" ca="1" si="132"/>
        <v>374296.8689298667</v>
      </c>
      <c r="BA238" s="170">
        <f t="shared" ca="1" si="132"/>
        <v>374296.8689298667</v>
      </c>
      <c r="BB238" s="170">
        <f t="shared" ca="1" si="132"/>
        <v>374296.86892986664</v>
      </c>
      <c r="BC238" s="170">
        <f t="shared" ca="1" si="132"/>
        <v>374296.8689298667</v>
      </c>
      <c r="BD238" s="170">
        <f t="shared" ca="1" si="132"/>
        <v>374296.8689298667</v>
      </c>
      <c r="BE238" s="170">
        <f t="shared" ca="1" si="132"/>
        <v>374296.8689298667</v>
      </c>
      <c r="BF238" s="170">
        <f t="shared" ca="1" si="132"/>
        <v>374296.8689298667</v>
      </c>
      <c r="BG238" s="170">
        <f t="shared" ca="1" si="132"/>
        <v>374296.8689298667</v>
      </c>
      <c r="BH238" s="170">
        <f t="shared" ca="1" si="132"/>
        <v>374296.8689298667</v>
      </c>
      <c r="BI238" s="170">
        <f t="shared" ca="1" si="132"/>
        <v>374296.8689298667</v>
      </c>
      <c r="BJ238" s="170">
        <f t="shared" ca="1" si="132"/>
        <v>374296.8689298667</v>
      </c>
      <c r="BK238" s="170">
        <f t="shared" ca="1" si="132"/>
        <v>-109637.24903533341</v>
      </c>
    </row>
    <row r="239" spans="1:63" ht="14.4" x14ac:dyDescent="0.3">
      <c r="A239" s="64" t="s">
        <v>326</v>
      </c>
      <c r="B239" s="299" t="s">
        <v>252</v>
      </c>
      <c r="C239" s="224"/>
      <c r="D239" s="171">
        <f t="shared" ref="D239:AI239" ca="1" si="133">SUM(D237:D238)</f>
        <v>892396.2416666667</v>
      </c>
      <c r="E239" s="171">
        <f t="shared" ca="1" si="133"/>
        <v>964396.37222222227</v>
      </c>
      <c r="F239" s="171">
        <f t="shared" ca="1" si="133"/>
        <v>1033446.0861111111</v>
      </c>
      <c r="G239" s="171">
        <f t="shared" ca="1" si="133"/>
        <v>1105479.55</v>
      </c>
      <c r="H239" s="171">
        <f t="shared" ca="1" si="133"/>
        <v>1177628.4305555555</v>
      </c>
      <c r="I239" s="171">
        <f t="shared" ca="1" si="133"/>
        <v>1999826.8944444444</v>
      </c>
      <c r="J239" s="171">
        <f t="shared" ca="1" si="133"/>
        <v>2072074.9416666664</v>
      </c>
      <c r="K239" s="171">
        <f t="shared" ca="1" si="133"/>
        <v>2144372.5722222216</v>
      </c>
      <c r="L239" s="171">
        <f t="shared" ca="1" si="133"/>
        <v>2216719.7861111108</v>
      </c>
      <c r="M239" s="171">
        <f t="shared" ca="1" si="133"/>
        <v>2289116.583333333</v>
      </c>
      <c r="N239" s="171">
        <f t="shared" ca="1" si="133"/>
        <v>2361562.9638888882</v>
      </c>
      <c r="O239" s="171">
        <f t="shared" ca="1" si="133"/>
        <v>2406984.8527777768</v>
      </c>
      <c r="P239" s="171">
        <f t="shared" ca="1" si="133"/>
        <v>2537174.0749999993</v>
      </c>
      <c r="Q239" s="171">
        <f t="shared" ca="1" si="133"/>
        <v>2667412.8805555548</v>
      </c>
      <c r="R239" s="171">
        <f t="shared" ca="1" si="133"/>
        <v>2797701.2694444433</v>
      </c>
      <c r="S239" s="171">
        <f t="shared" ca="1" si="133"/>
        <v>2928039.2416666653</v>
      </c>
      <c r="T239" s="171">
        <f t="shared" ca="1" si="133"/>
        <v>3058426.7972222208</v>
      </c>
      <c r="U239" s="171">
        <f t="shared" ca="1" si="133"/>
        <v>3188863.9361111098</v>
      </c>
      <c r="V239" s="171">
        <f t="shared" ca="1" si="133"/>
        <v>3319350.6583333318</v>
      </c>
      <c r="W239" s="171">
        <f t="shared" ca="1" si="133"/>
        <v>3449886.9638888873</v>
      </c>
      <c r="X239" s="171">
        <f t="shared" ca="1" si="133"/>
        <v>3580472.8527777763</v>
      </c>
      <c r="Y239" s="171">
        <f t="shared" ca="1" si="133"/>
        <v>3711108.3249999988</v>
      </c>
      <c r="Z239" s="171">
        <f t="shared" ca="1" si="133"/>
        <v>3841793.3805555543</v>
      </c>
      <c r="AA239" s="171">
        <f t="shared" ca="1" si="133"/>
        <v>3813390.1944444431</v>
      </c>
      <c r="AB239" s="171">
        <f t="shared" ca="1" si="133"/>
        <v>4031001.8505416652</v>
      </c>
      <c r="AC239" s="171">
        <f t="shared" ca="1" si="133"/>
        <v>4248663.0899722204</v>
      </c>
      <c r="AD239" s="171">
        <f t="shared" ca="1" si="133"/>
        <v>4466373.9127361095</v>
      </c>
      <c r="AE239" s="171">
        <f t="shared" ca="1" si="133"/>
        <v>4684134.3188333316</v>
      </c>
      <c r="AF239" s="171">
        <f t="shared" ca="1" si="133"/>
        <v>4901944.3082638867</v>
      </c>
      <c r="AG239" s="171">
        <f t="shared" ca="1" si="133"/>
        <v>5119803.8810277758</v>
      </c>
      <c r="AH239" s="171">
        <f t="shared" ca="1" si="133"/>
        <v>5337713.0371249979</v>
      </c>
      <c r="AI239" s="171">
        <f t="shared" ca="1" si="133"/>
        <v>5555671.7765555531</v>
      </c>
      <c r="AJ239" s="171">
        <f t="shared" ref="AJ239:BK239" ca="1" si="134">SUM(AJ237:AJ238)</f>
        <v>5773680.0993194422</v>
      </c>
      <c r="AK239" s="171">
        <f t="shared" ca="1" si="134"/>
        <v>5991738.0054166643</v>
      </c>
      <c r="AL239" s="171">
        <f t="shared" ca="1" si="134"/>
        <v>6209845.4948472194</v>
      </c>
      <c r="AM239" s="171">
        <f t="shared" ca="1" si="134"/>
        <v>6143338.0449861083</v>
      </c>
      <c r="AN239" s="171">
        <f t="shared" ca="1" si="134"/>
        <v>6417094.6602783306</v>
      </c>
      <c r="AO239" s="171">
        <f t="shared" ca="1" si="134"/>
        <v>6714511.9700149968</v>
      </c>
      <c r="AP239" s="171">
        <f t="shared" ca="1" si="134"/>
        <v>7011929.2797516631</v>
      </c>
      <c r="AQ239" s="171">
        <f t="shared" ca="1" si="134"/>
        <v>7309346.5894883294</v>
      </c>
      <c r="AR239" s="171">
        <f t="shared" ca="1" si="134"/>
        <v>7606763.8992249956</v>
      </c>
      <c r="AS239" s="171">
        <f t="shared" ca="1" si="134"/>
        <v>7904181.2089616619</v>
      </c>
      <c r="AT239" s="171">
        <f t="shared" ca="1" si="134"/>
        <v>8201598.5186983282</v>
      </c>
      <c r="AU239" s="171">
        <f t="shared" ca="1" si="134"/>
        <v>8499015.8284349944</v>
      </c>
      <c r="AV239" s="171">
        <f t="shared" ca="1" si="134"/>
        <v>8796433.1381716616</v>
      </c>
      <c r="AW239" s="171">
        <f t="shared" ca="1" si="134"/>
        <v>9093850.4479083288</v>
      </c>
      <c r="AX239" s="171">
        <f t="shared" ca="1" si="134"/>
        <v>9391267.757644996</v>
      </c>
      <c r="AY239" s="171">
        <f t="shared" ca="1" si="134"/>
        <v>9315997.3097366635</v>
      </c>
      <c r="AZ239" s="171">
        <f t="shared" ca="1" si="134"/>
        <v>9690294.1786665302</v>
      </c>
      <c r="BA239" s="171">
        <f t="shared" ca="1" si="134"/>
        <v>10064591.047596397</v>
      </c>
      <c r="BB239" s="171">
        <f t="shared" ca="1" si="134"/>
        <v>10438887.916526264</v>
      </c>
      <c r="BC239" s="171">
        <f t="shared" ca="1" si="134"/>
        <v>10813184.78545613</v>
      </c>
      <c r="BD239" s="171">
        <f t="shared" ca="1" si="134"/>
        <v>11187481.654385997</v>
      </c>
      <c r="BE239" s="171">
        <f t="shared" ca="1" si="134"/>
        <v>11561778.523315864</v>
      </c>
      <c r="BF239" s="171">
        <f t="shared" ca="1" si="134"/>
        <v>11936075.39224573</v>
      </c>
      <c r="BG239" s="171">
        <f t="shared" ca="1" si="134"/>
        <v>12310372.261175597</v>
      </c>
      <c r="BH239" s="171">
        <f t="shared" ca="1" si="134"/>
        <v>12684669.130105464</v>
      </c>
      <c r="BI239" s="171">
        <f t="shared" ca="1" si="134"/>
        <v>13058965.99903533</v>
      </c>
      <c r="BJ239" s="171">
        <f t="shared" ca="1" si="134"/>
        <v>13433262.867965197</v>
      </c>
      <c r="BK239" s="171">
        <f t="shared" ca="1" si="134"/>
        <v>13323625.618929863</v>
      </c>
    </row>
    <row r="240" spans="1:63" ht="10.5" customHeight="1" x14ac:dyDescent="0.3">
      <c r="B240" s="70"/>
      <c r="C240" s="70"/>
      <c r="D240" s="147"/>
      <c r="E240" s="147"/>
      <c r="F240" s="147"/>
      <c r="G240" s="147"/>
      <c r="H240" s="147"/>
      <c r="I240" s="147"/>
      <c r="J240" s="147"/>
      <c r="K240" s="147"/>
      <c r="L240" s="147"/>
      <c r="M240" s="147"/>
      <c r="N240" s="147"/>
      <c r="O240" s="147"/>
      <c r="P240" s="147"/>
      <c r="Q240" s="147"/>
      <c r="R240" s="147"/>
      <c r="S240" s="147"/>
      <c r="T240" s="147"/>
      <c r="U240" s="147"/>
      <c r="V240" s="147"/>
      <c r="W240" s="147"/>
      <c r="X240" s="147"/>
      <c r="Y240" s="147"/>
      <c r="Z240" s="147"/>
      <c r="AA240" s="147"/>
      <c r="AB240" s="147"/>
      <c r="AC240" s="147"/>
      <c r="AD240" s="147"/>
      <c r="AE240" s="147"/>
      <c r="AF240" s="147"/>
      <c r="AG240" s="147"/>
      <c r="AH240" s="147"/>
      <c r="AI240" s="147"/>
      <c r="AJ240" s="147"/>
      <c r="AK240" s="147"/>
      <c r="AL240" s="147"/>
      <c r="AM240" s="147"/>
      <c r="AN240" s="147"/>
      <c r="AO240" s="147"/>
      <c r="AP240" s="147"/>
      <c r="AQ240" s="147"/>
      <c r="AR240" s="147"/>
      <c r="AS240" s="147"/>
      <c r="AT240" s="147"/>
      <c r="AU240" s="147"/>
      <c r="AV240" s="147"/>
      <c r="AW240" s="147"/>
      <c r="AX240" s="147"/>
      <c r="AY240" s="147"/>
      <c r="AZ240" s="147"/>
      <c r="BA240" s="147"/>
      <c r="BB240" s="147"/>
      <c r="BC240" s="147"/>
      <c r="BD240" s="147"/>
      <c r="BE240" s="147"/>
      <c r="BF240" s="147"/>
      <c r="BG240" s="147"/>
      <c r="BH240" s="147"/>
      <c r="BI240" s="147"/>
      <c r="BJ240" s="147"/>
      <c r="BK240" s="147"/>
    </row>
    <row r="241" spans="2:63" ht="10.5" customHeight="1" x14ac:dyDescent="0.3">
      <c r="B241" s="147"/>
      <c r="C241" s="147"/>
      <c r="D241" s="147"/>
      <c r="E241" s="147"/>
      <c r="F241" s="147"/>
      <c r="G241" s="147"/>
      <c r="H241" s="147"/>
      <c r="I241" s="147"/>
      <c r="J241" s="147"/>
      <c r="K241" s="147"/>
      <c r="L241" s="147"/>
      <c r="M241" s="147"/>
      <c r="N241" s="147"/>
      <c r="O241" s="147"/>
      <c r="P241" s="147"/>
      <c r="Q241" s="147"/>
      <c r="R241" s="147"/>
      <c r="S241" s="147"/>
      <c r="T241" s="147"/>
      <c r="U241" s="147"/>
      <c r="V241" s="147"/>
      <c r="W241" s="147"/>
      <c r="X241" s="147"/>
      <c r="Y241" s="147"/>
      <c r="Z241" s="147"/>
      <c r="AA241" s="147"/>
      <c r="AB241" s="147"/>
      <c r="AC241" s="147"/>
      <c r="AD241" s="147"/>
      <c r="AE241" s="147"/>
      <c r="AF241" s="147"/>
      <c r="AG241" s="147"/>
      <c r="AH241" s="147"/>
      <c r="AI241" s="147"/>
      <c r="AJ241" s="147"/>
      <c r="AK241" s="147"/>
      <c r="AL241" s="147"/>
      <c r="AM241" s="147"/>
      <c r="AN241" s="147"/>
      <c r="AO241" s="147"/>
      <c r="AP241" s="147"/>
      <c r="AQ241" s="147"/>
      <c r="AR241" s="147"/>
      <c r="AS241" s="147"/>
      <c r="AT241" s="147"/>
      <c r="AU241" s="147"/>
      <c r="AV241" s="147"/>
      <c r="AW241" s="147"/>
      <c r="AX241" s="147"/>
      <c r="AY241" s="147"/>
      <c r="AZ241" s="147"/>
      <c r="BA241" s="147"/>
      <c r="BB241" s="147"/>
      <c r="BC241" s="147"/>
      <c r="BD241" s="147"/>
      <c r="BE241" s="147"/>
      <c r="BF241" s="147"/>
      <c r="BG241" s="147"/>
      <c r="BH241" s="147"/>
      <c r="BI241" s="147"/>
      <c r="BJ241" s="147"/>
      <c r="BK241" s="147"/>
    </row>
  </sheetData>
  <mergeCells count="5">
    <mergeCell ref="B1:Q1"/>
    <mergeCell ref="B14:R14"/>
    <mergeCell ref="B97:R97"/>
    <mergeCell ref="B147:R147"/>
    <mergeCell ref="B214:R214"/>
  </mergeCells>
  <pageMargins left="0.3" right="0.3" top="0.2" bottom="0.3" header="0" footer="0.2"/>
  <pageSetup paperSize="9" scale="75" fitToWidth="5" orientation="landscape" r:id="rId1"/>
  <headerFooter scaleWithDoc="0"/>
  <colBreaks count="4" manualBreakCount="4">
    <brk id="14" max="147" man="1"/>
    <brk id="26" max="147" man="1"/>
    <brk id="38" max="147" man="1"/>
    <brk id="50" max="147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63</vt:i4>
      </vt:variant>
    </vt:vector>
  </HeadingPairs>
  <TitlesOfParts>
    <vt:vector size="74" baseType="lpstr">
      <vt:lpstr>Clinic Model</vt:lpstr>
      <vt:lpstr>Financial Statement Snapchat</vt:lpstr>
      <vt:lpstr>Expenses (Assum. &amp; Calc.)</vt:lpstr>
      <vt:lpstr>WACC,FCF,DCF</vt:lpstr>
      <vt:lpstr>Assumptions (Revenue)</vt:lpstr>
      <vt:lpstr>Payroll (Expenses)</vt:lpstr>
      <vt:lpstr>Capital &amp; Debt Calculations</vt:lpstr>
      <vt:lpstr>Asset Book Value &amp; Depreciation</vt:lpstr>
      <vt:lpstr>Financial Statement Full</vt:lpstr>
      <vt:lpstr>Shortcut Lookup</vt:lpstr>
      <vt:lpstr>Shortcut Lookup 2</vt:lpstr>
      <vt:lpstr>Anual_Patients_Visit</vt:lpstr>
      <vt:lpstr>CORP_TAX</vt:lpstr>
      <vt:lpstr>D1_A</vt:lpstr>
      <vt:lpstr>D1_I</vt:lpstr>
      <vt:lpstr>D1_L</vt:lpstr>
      <vt:lpstr>D1_T</vt:lpstr>
      <vt:lpstr>D2_A</vt:lpstr>
      <vt:lpstr>D2_I</vt:lpstr>
      <vt:lpstr>D2_L</vt:lpstr>
      <vt:lpstr>D2_T</vt:lpstr>
      <vt:lpstr>D3_A</vt:lpstr>
      <vt:lpstr>D3_I</vt:lpstr>
      <vt:lpstr>D3_L</vt:lpstr>
      <vt:lpstr>D3_T</vt:lpstr>
      <vt:lpstr>DD_TS_Fin_Yr_End_Mth</vt:lpstr>
      <vt:lpstr>GRANT_1_A</vt:lpstr>
      <vt:lpstr>GRANT_1_L</vt:lpstr>
      <vt:lpstr>LU_Debt_type</vt:lpstr>
      <vt:lpstr>LU_Exp_Type</vt:lpstr>
      <vt:lpstr>LU_FS_Sum_First_Disp_Per</vt:lpstr>
      <vt:lpstr>LU_Launch_Dev_Exp</vt:lpstr>
      <vt:lpstr>LU_Top_Exp_Dis_Pers</vt:lpstr>
      <vt:lpstr>LU_Top_Exp_First_Disp_Per</vt:lpstr>
      <vt:lpstr>LU_Top_Rev_Dis_Pers</vt:lpstr>
      <vt:lpstr>LU_Top_Rev_First_Disp_Per</vt:lpstr>
      <vt:lpstr>LU_TS_Mth_Days</vt:lpstr>
      <vt:lpstr>LU_TS_Mth_Names</vt:lpstr>
      <vt:lpstr>Patient_Growth_Rate</vt:lpstr>
      <vt:lpstr>Patients_Part</vt:lpstr>
      <vt:lpstr>Price_Per_Visit</vt:lpstr>
      <vt:lpstr>'Assumptions (Revenue)'!Print_Area</vt:lpstr>
      <vt:lpstr>'Clinic Model'!Print_Area</vt:lpstr>
      <vt:lpstr>'Expenses (Assum. &amp; Calc.)'!Print_Area</vt:lpstr>
      <vt:lpstr>'Financial Statement Full'!Print_Area</vt:lpstr>
      <vt:lpstr>'Financial Statement Snapchat'!Print_Area</vt:lpstr>
      <vt:lpstr>'Payroll (Expenses)'!Print_Area</vt:lpstr>
      <vt:lpstr>'Shortcut Lookup'!Print_Area</vt:lpstr>
      <vt:lpstr>'Shortcut Lookup 2'!Print_Area</vt:lpstr>
      <vt:lpstr>'WACC,FCF,DCF'!Print_Area</vt:lpstr>
      <vt:lpstr>'Asset Book Value &amp; Depreciation'!Print_Titles</vt:lpstr>
      <vt:lpstr>'Expenses (Assum. &amp; Calc.)'!Print_Titles</vt:lpstr>
      <vt:lpstr>'Financial Statement Snapchat'!Print_Titles</vt:lpstr>
      <vt:lpstr>Reimbursement</vt:lpstr>
      <vt:lpstr>Reimbursement_Type</vt:lpstr>
      <vt:lpstr>Time_Line</vt:lpstr>
      <vt:lpstr>Total_patients</vt:lpstr>
      <vt:lpstr>Treatment_Part</vt:lpstr>
      <vt:lpstr>Treatments_Name</vt:lpstr>
      <vt:lpstr>TS_Days_In_Wk</vt:lpstr>
      <vt:lpstr>TS_End_Date</vt:lpstr>
      <vt:lpstr>TS_First_Fin_Yr</vt:lpstr>
      <vt:lpstr>TS_Halves_In_Yr</vt:lpstr>
      <vt:lpstr>TS_Hrs_In_Day</vt:lpstr>
      <vt:lpstr>TS_Mins_In_Hr</vt:lpstr>
      <vt:lpstr>TS_Mths_In_Half</vt:lpstr>
      <vt:lpstr>TS_Mths_In_Qtr</vt:lpstr>
      <vt:lpstr>TS_Mths_In_Yr</vt:lpstr>
      <vt:lpstr>TS_Qtrs_In_Half</vt:lpstr>
      <vt:lpstr>TS_Qtrs_In_Yr</vt:lpstr>
      <vt:lpstr>TS_Secs_In_Min</vt:lpstr>
      <vt:lpstr>TS_Start_Date</vt:lpstr>
      <vt:lpstr>TS_Term</vt:lpstr>
      <vt:lpstr>V_EXP_SC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iBrain 5 Yr Projections</dc:title>
  <dc:creator>Arthur Mielnik</dc:creator>
  <cp:lastModifiedBy>Alaska A</cp:lastModifiedBy>
  <cp:lastPrinted>2020-09-20T23:23:05Z</cp:lastPrinted>
  <dcterms:created xsi:type="dcterms:W3CDTF">2020-09-16T13:41:18Z</dcterms:created>
  <dcterms:modified xsi:type="dcterms:W3CDTF">2026-05-15T13:25:13Z</dcterms:modified>
</cp:coreProperties>
</file>